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drawings/drawing311.xml" ContentType="application/vnd.openxmlformats-officedocument.drawing+xml"/>
  <Override PartName="/xl/drawings/drawing312.xml" ContentType="application/vnd.openxmlformats-officedocument.drawing+xml"/>
  <Override PartName="/xl/drawings/drawing313.xml" ContentType="application/vnd.openxmlformats-officedocument.drawing+xml"/>
  <Override PartName="/xl/drawings/drawing314.xml" ContentType="application/vnd.openxmlformats-officedocument.drawing+xml"/>
  <Override PartName="/xl/drawings/drawing315.xml" ContentType="application/vnd.openxmlformats-officedocument.drawing+xml"/>
  <Override PartName="/xl/drawings/drawing316.xml" ContentType="application/vnd.openxmlformats-officedocument.drawing+xml"/>
  <Override PartName="/xl/drawings/drawing317.xml" ContentType="application/vnd.openxmlformats-officedocument.drawing+xml"/>
  <Override PartName="/xl/drawings/drawing318.xml" ContentType="application/vnd.openxmlformats-officedocument.drawing+xml"/>
  <Override PartName="/xl/drawings/drawing319.xml" ContentType="application/vnd.openxmlformats-officedocument.drawing+xml"/>
  <Override PartName="/xl/drawings/drawing320.xml" ContentType="application/vnd.openxmlformats-officedocument.drawing+xml"/>
  <Override PartName="/xl/drawings/drawing321.xml" ContentType="application/vnd.openxmlformats-officedocument.drawing+xml"/>
  <Override PartName="/xl/drawings/drawing322.xml" ContentType="application/vnd.openxmlformats-officedocument.drawing+xml"/>
  <Override PartName="/xl/drawings/drawing323.xml" ContentType="application/vnd.openxmlformats-officedocument.drawing+xml"/>
  <Override PartName="/xl/drawings/drawing324.xml" ContentType="application/vnd.openxmlformats-officedocument.drawing+xml"/>
  <Override PartName="/xl/drawings/drawing325.xml" ContentType="application/vnd.openxmlformats-officedocument.drawing+xml"/>
  <Override PartName="/xl/drawings/drawing326.xml" ContentType="application/vnd.openxmlformats-officedocument.drawing+xml"/>
  <Override PartName="/xl/drawings/drawing327.xml" ContentType="application/vnd.openxmlformats-officedocument.drawing+xml"/>
  <Override PartName="/xl/drawings/drawing328.xml" ContentType="application/vnd.openxmlformats-officedocument.drawing+xml"/>
  <Override PartName="/xl/drawings/drawing329.xml" ContentType="application/vnd.openxmlformats-officedocument.drawing+xml"/>
  <Override PartName="/xl/drawings/drawing330.xml" ContentType="application/vnd.openxmlformats-officedocument.drawing+xml"/>
  <Override PartName="/xl/drawings/drawing331.xml" ContentType="application/vnd.openxmlformats-officedocument.drawing+xml"/>
  <Override PartName="/xl/drawings/drawing332.xml" ContentType="application/vnd.openxmlformats-officedocument.drawing+xml"/>
  <Override PartName="/xl/drawings/drawing333.xml" ContentType="application/vnd.openxmlformats-officedocument.drawing+xml"/>
  <Override PartName="/xl/drawings/drawing334.xml" ContentType="application/vnd.openxmlformats-officedocument.drawing+xml"/>
  <Override PartName="/xl/drawings/drawing335.xml" ContentType="application/vnd.openxmlformats-officedocument.drawing+xml"/>
  <Override PartName="/xl/drawings/drawing336.xml" ContentType="application/vnd.openxmlformats-officedocument.drawing+xml"/>
  <Override PartName="/xl/drawings/drawing337.xml" ContentType="application/vnd.openxmlformats-officedocument.drawing+xml"/>
  <Override PartName="/xl/drawings/drawing338.xml" ContentType="application/vnd.openxmlformats-officedocument.drawing+xml"/>
  <Override PartName="/xl/drawings/drawing339.xml" ContentType="application/vnd.openxmlformats-officedocument.drawing+xml"/>
  <Override PartName="/xl/drawings/drawing340.xml" ContentType="application/vnd.openxmlformats-officedocument.drawing+xml"/>
  <Override PartName="/xl/drawings/drawing341.xml" ContentType="application/vnd.openxmlformats-officedocument.drawing+xml"/>
  <Override PartName="/xl/drawings/drawing342.xml" ContentType="application/vnd.openxmlformats-officedocument.drawing+xml"/>
  <Override PartName="/xl/drawings/drawing343.xml" ContentType="application/vnd.openxmlformats-officedocument.drawing+xml"/>
  <Override PartName="/xl/drawings/drawing344.xml" ContentType="application/vnd.openxmlformats-officedocument.drawing+xml"/>
  <Override PartName="/xl/drawings/drawing345.xml" ContentType="application/vnd.openxmlformats-officedocument.drawing+xml"/>
  <Override PartName="/xl/drawings/drawing346.xml" ContentType="application/vnd.openxmlformats-officedocument.drawing+xml"/>
  <Override PartName="/xl/drawings/drawing347.xml" ContentType="application/vnd.openxmlformats-officedocument.drawing+xml"/>
  <Override PartName="/xl/drawings/drawing348.xml" ContentType="application/vnd.openxmlformats-officedocument.drawing+xml"/>
  <Override PartName="/xl/drawings/drawing349.xml" ContentType="application/vnd.openxmlformats-officedocument.drawing+xml"/>
  <Override PartName="/xl/drawings/drawing350.xml" ContentType="application/vnd.openxmlformats-officedocument.drawing+xml"/>
  <Override PartName="/xl/drawings/drawing351.xml" ContentType="application/vnd.openxmlformats-officedocument.drawing+xml"/>
  <Override PartName="/xl/drawings/drawing352.xml" ContentType="application/vnd.openxmlformats-officedocument.drawing+xml"/>
  <Override PartName="/xl/drawings/drawing353.xml" ContentType="application/vnd.openxmlformats-officedocument.drawing+xml"/>
  <Override PartName="/xl/drawings/drawing3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stonehavenassociates-my.sharepoint.com/personal/mwhitting_stonehaven_uk_com/Documents/Documents/"/>
    </mc:Choice>
  </mc:AlternateContent>
  <xr:revisionPtr revIDLastSave="0" documentId="8_{8F99E9BA-5D93-4BA2-B654-3723622B1A1D}" xr6:coauthVersionLast="47" xr6:coauthVersionMax="47" xr10:uidLastSave="{00000000-0000-0000-0000-000000000000}"/>
  <bookViews>
    <workbookView xWindow="-28920" yWindow="1575"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 name="Table 221" sheetId="224" r:id="rId224"/>
    <sheet name="Table 222" sheetId="225" r:id="rId225"/>
    <sheet name="Table 223" sheetId="226" r:id="rId226"/>
    <sheet name="Table 224" sheetId="227" r:id="rId227"/>
    <sheet name="Table 225" sheetId="228" r:id="rId228"/>
    <sheet name="Table 226" sheetId="229" r:id="rId229"/>
    <sheet name="Table 227" sheetId="230" r:id="rId230"/>
    <sheet name="Table 228" sheetId="231" r:id="rId231"/>
    <sheet name="Table 229" sheetId="232" r:id="rId232"/>
    <sheet name="Table 230" sheetId="233" r:id="rId233"/>
    <sheet name="Table 231" sheetId="234" r:id="rId234"/>
    <sheet name="Table 232" sheetId="235" r:id="rId235"/>
    <sheet name="Table 233" sheetId="236" r:id="rId236"/>
    <sheet name="Table 234" sheetId="237" r:id="rId237"/>
    <sheet name="Table 235" sheetId="238" r:id="rId238"/>
    <sheet name="Table 236" sheetId="239" r:id="rId239"/>
    <sheet name="Table 237" sheetId="240" r:id="rId240"/>
    <sheet name="Table 238" sheetId="241" r:id="rId241"/>
    <sheet name="Table 239" sheetId="242" r:id="rId242"/>
    <sheet name="Table 240" sheetId="243" r:id="rId243"/>
    <sheet name="Table 241" sheetId="244" r:id="rId244"/>
    <sheet name="Table 242" sheetId="245" r:id="rId245"/>
    <sheet name="Table 243" sheetId="246" r:id="rId246"/>
    <sheet name="Table 244" sheetId="247" r:id="rId247"/>
    <sheet name="Table 245" sheetId="248" r:id="rId248"/>
    <sheet name="Table 246" sheetId="249" r:id="rId249"/>
    <sheet name="Table 247" sheetId="250" r:id="rId250"/>
    <sheet name="Table 248" sheetId="251" r:id="rId251"/>
    <sheet name="Table 249" sheetId="252" r:id="rId252"/>
    <sheet name="Table 250" sheetId="253" r:id="rId253"/>
    <sheet name="Table 251" sheetId="254" r:id="rId254"/>
    <sheet name="Table 252" sheetId="255" r:id="rId255"/>
    <sheet name="Table 253" sheetId="256" r:id="rId256"/>
    <sheet name="Table 254" sheetId="257" r:id="rId257"/>
    <sheet name="Table 255" sheetId="258" r:id="rId258"/>
    <sheet name="Table 256" sheetId="259" r:id="rId259"/>
    <sheet name="Table 257" sheetId="260" r:id="rId260"/>
    <sheet name="Table 258" sheetId="261" r:id="rId261"/>
    <sheet name="Table 259" sheetId="262" r:id="rId262"/>
    <sheet name="Table 260" sheetId="263" r:id="rId263"/>
    <sheet name="Table 261" sheetId="264" r:id="rId264"/>
    <sheet name="Table 262" sheetId="265" r:id="rId265"/>
    <sheet name="Table 263" sheetId="266" r:id="rId266"/>
    <sheet name="Table 264" sheetId="267" r:id="rId267"/>
    <sheet name="Table 265" sheetId="268" r:id="rId268"/>
    <sheet name="Table 266" sheetId="269" r:id="rId269"/>
    <sheet name="Table 267" sheetId="270" r:id="rId270"/>
    <sheet name="Table 268" sheetId="271" r:id="rId271"/>
    <sheet name="Table 269" sheetId="272" r:id="rId272"/>
    <sheet name="Table 270" sheetId="273" r:id="rId273"/>
    <sheet name="Table 271" sheetId="274" r:id="rId274"/>
    <sheet name="Table 272" sheetId="275" r:id="rId275"/>
    <sheet name="Table 273" sheetId="276" r:id="rId276"/>
    <sheet name="Table 274" sheetId="277" r:id="rId277"/>
    <sheet name="Table 275" sheetId="278" r:id="rId278"/>
    <sheet name="Table 276" sheetId="279" r:id="rId279"/>
    <sheet name="Table 277" sheetId="280" r:id="rId280"/>
    <sheet name="Table 278" sheetId="281" r:id="rId281"/>
    <sheet name="Table 279" sheetId="282" r:id="rId282"/>
    <sheet name="Table 280" sheetId="283" r:id="rId283"/>
    <sheet name="Table 281" sheetId="284" r:id="rId284"/>
    <sheet name="Table 282" sheetId="285" r:id="rId285"/>
    <sheet name="Table 283" sheetId="286" r:id="rId286"/>
    <sheet name="Table 284" sheetId="287" r:id="rId287"/>
    <sheet name="Table 285" sheetId="288" r:id="rId288"/>
    <sheet name="Table 286" sheetId="289" r:id="rId289"/>
    <sheet name="Table 287" sheetId="290" r:id="rId290"/>
    <sheet name="Table 288" sheetId="291" r:id="rId291"/>
    <sheet name="Table 289" sheetId="292" r:id="rId292"/>
    <sheet name="Table 290" sheetId="293" r:id="rId293"/>
    <sheet name="Table 291" sheetId="294" r:id="rId294"/>
    <sheet name="Table 292" sheetId="295" r:id="rId295"/>
    <sheet name="Table 293" sheetId="296" r:id="rId296"/>
    <sheet name="Table 294" sheetId="297" r:id="rId297"/>
    <sheet name="Table 295" sheetId="298" r:id="rId298"/>
    <sheet name="Table 296" sheetId="299" r:id="rId299"/>
    <sheet name="Table 297" sheetId="300" r:id="rId300"/>
    <sheet name="Table 298" sheetId="301" r:id="rId301"/>
    <sheet name="Table 299" sheetId="302" r:id="rId302"/>
    <sheet name="Table 300" sheetId="303" r:id="rId303"/>
    <sheet name="Table 301" sheetId="304" r:id="rId304"/>
    <sheet name="Table 302" sheetId="305" r:id="rId305"/>
    <sheet name="Table 303" sheetId="306" r:id="rId306"/>
    <sheet name="Table 304" sheetId="307" r:id="rId307"/>
    <sheet name="Table 305" sheetId="308" r:id="rId308"/>
    <sheet name="Table 306" sheetId="309" r:id="rId309"/>
    <sheet name="Table 307" sheetId="310" r:id="rId310"/>
    <sheet name="Table 308" sheetId="311" r:id="rId311"/>
    <sheet name="Table 309" sheetId="312" r:id="rId312"/>
    <sheet name="Table 310" sheetId="313" r:id="rId313"/>
    <sheet name="Table 311" sheetId="314" r:id="rId314"/>
    <sheet name="Table 312" sheetId="315" r:id="rId315"/>
    <sheet name="Table 313" sheetId="316" r:id="rId316"/>
    <sheet name="Table 314" sheetId="317" r:id="rId317"/>
    <sheet name="Table 315" sheetId="318" r:id="rId318"/>
    <sheet name="Table 316" sheetId="319" r:id="rId319"/>
    <sheet name="Table 317" sheetId="320" r:id="rId320"/>
    <sheet name="Table 318" sheetId="321" r:id="rId321"/>
    <sheet name="Table 319" sheetId="322" r:id="rId322"/>
    <sheet name="Table 320" sheetId="323" r:id="rId323"/>
    <sheet name="Table 321" sheetId="324" r:id="rId324"/>
    <sheet name="Table 322" sheetId="325" r:id="rId325"/>
    <sheet name="Table 323" sheetId="326" r:id="rId326"/>
    <sheet name="Table 324" sheetId="327" r:id="rId327"/>
    <sheet name="Table 325" sheetId="328" r:id="rId328"/>
    <sheet name="Table 326" sheetId="329" r:id="rId329"/>
    <sheet name="Table 327" sheetId="330" r:id="rId330"/>
    <sheet name="Table 328" sheetId="331" r:id="rId331"/>
    <sheet name="Table 329" sheetId="332" r:id="rId332"/>
    <sheet name="Table 330" sheetId="333" r:id="rId333"/>
    <sheet name="Table 331" sheetId="334" r:id="rId334"/>
    <sheet name="Table 332" sheetId="335" r:id="rId335"/>
    <sheet name="Table 333" sheetId="336" r:id="rId336"/>
    <sheet name="Table 334" sheetId="337" r:id="rId337"/>
    <sheet name="Table 335" sheetId="338" r:id="rId338"/>
    <sheet name="Table 336" sheetId="339" r:id="rId339"/>
    <sheet name="Table 337" sheetId="340" r:id="rId340"/>
    <sheet name="Table 338" sheetId="341" r:id="rId341"/>
    <sheet name="Table 339" sheetId="342" r:id="rId342"/>
    <sheet name="Table 340" sheetId="343" r:id="rId343"/>
    <sheet name="Table 341" sheetId="344" r:id="rId344"/>
    <sheet name="Table 342" sheetId="345" r:id="rId345"/>
    <sheet name="Table 343" sheetId="346" r:id="rId346"/>
    <sheet name="Table 344" sheetId="347" r:id="rId347"/>
    <sheet name="Table 345" sheetId="348" r:id="rId348"/>
    <sheet name="Table 346" sheetId="349" r:id="rId349"/>
    <sheet name="Table 347" sheetId="350" r:id="rId350"/>
    <sheet name="Table 348" sheetId="351" r:id="rId351"/>
    <sheet name="Table 349" sheetId="352" r:id="rId352"/>
    <sheet name="Table 350" sheetId="353" r:id="rId353"/>
    <sheet name="Table 351" sheetId="354" r:id="rId3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354" l="1"/>
  <c r="B21" i="353"/>
  <c r="B21" i="352"/>
  <c r="B21" i="351"/>
  <c r="B21" i="350"/>
  <c r="B21" i="349"/>
  <c r="B21" i="348"/>
  <c r="B21" i="347"/>
  <c r="B21" i="346"/>
  <c r="B21" i="345"/>
  <c r="B21" i="344"/>
  <c r="B28" i="343"/>
  <c r="B21" i="342"/>
  <c r="B21" i="341"/>
  <c r="B21" i="340"/>
  <c r="B21" i="339"/>
  <c r="B21" i="338"/>
  <c r="B21" i="337"/>
  <c r="B22" i="336"/>
  <c r="B22" i="335"/>
  <c r="B22" i="334"/>
  <c r="B22" i="333"/>
  <c r="B22" i="332"/>
  <c r="B18" i="331"/>
  <c r="B21" i="330"/>
  <c r="B21" i="329"/>
  <c r="B21" i="328"/>
  <c r="B21" i="327"/>
  <c r="B21" i="326"/>
  <c r="B21" i="325"/>
  <c r="B21" i="324"/>
  <c r="B21" i="323"/>
  <c r="B22" i="322"/>
  <c r="B22" i="321"/>
  <c r="B22" i="320"/>
  <c r="B22" i="319"/>
  <c r="B22" i="318"/>
  <c r="B18" i="317"/>
  <c r="B21" i="316"/>
  <c r="B21" i="315"/>
  <c r="B22" i="314"/>
  <c r="B22" i="313"/>
  <c r="B22" i="312"/>
  <c r="B22" i="311"/>
  <c r="B22" i="310"/>
  <c r="B18" i="309"/>
  <c r="B21" i="308"/>
  <c r="B21" i="307"/>
  <c r="B19" i="306"/>
  <c r="B19" i="305"/>
  <c r="B22" i="304"/>
  <c r="B21" i="303"/>
  <c r="B23" i="302"/>
  <c r="B22" i="301"/>
  <c r="B21" i="300"/>
  <c r="B21" i="299"/>
  <c r="B21" i="298"/>
  <c r="B21" i="297"/>
  <c r="B21" i="296"/>
  <c r="B21" i="295"/>
  <c r="B21" i="294"/>
  <c r="B21" i="293"/>
  <c r="B21" i="292"/>
  <c r="B21" i="291"/>
  <c r="B21" i="290"/>
  <c r="B21" i="289"/>
  <c r="B21" i="288"/>
  <c r="B21" i="287"/>
  <c r="B21" i="286"/>
  <c r="B21" i="285"/>
  <c r="B21" i="284"/>
  <c r="B21" i="283"/>
  <c r="B21" i="282"/>
  <c r="B21" i="281"/>
  <c r="B21" i="280"/>
  <c r="B21" i="279"/>
  <c r="B21" i="278"/>
  <c r="B21" i="277"/>
  <c r="B21" i="276"/>
  <c r="B21" i="275"/>
  <c r="B21" i="274"/>
  <c r="B21" i="273"/>
  <c r="B21" i="272"/>
  <c r="B21" i="271"/>
  <c r="B21" i="270"/>
  <c r="B21" i="269"/>
  <c r="B21" i="268"/>
  <c r="B21" i="267"/>
  <c r="B21" i="266"/>
  <c r="B21" i="265"/>
  <c r="B21" i="264"/>
  <c r="B21" i="263"/>
  <c r="B21" i="262"/>
  <c r="B21" i="261"/>
  <c r="B21" i="260"/>
  <c r="B21" i="259"/>
  <c r="B21" i="258"/>
  <c r="B21" i="257"/>
  <c r="B21" i="256"/>
  <c r="B21" i="255"/>
  <c r="B21" i="254"/>
  <c r="B21" i="253"/>
  <c r="B21" i="252"/>
  <c r="B21" i="251"/>
  <c r="B21" i="250"/>
  <c r="B21" i="249"/>
  <c r="B21" i="248"/>
  <c r="B21" i="247"/>
  <c r="B21" i="246"/>
  <c r="B21" i="245"/>
  <c r="B21" i="244"/>
  <c r="B21" i="243"/>
  <c r="B21" i="242"/>
  <c r="B21" i="241"/>
  <c r="B21" i="240"/>
  <c r="B21" i="239"/>
  <c r="B21" i="238"/>
  <c r="B21" i="237"/>
  <c r="B21" i="236"/>
  <c r="B21" i="235"/>
  <c r="B21" i="234"/>
  <c r="B21" i="233"/>
  <c r="B21" i="232"/>
  <c r="B21" i="231"/>
  <c r="B21" i="230"/>
  <c r="B21" i="229"/>
  <c r="B21" i="228"/>
  <c r="B21" i="227"/>
  <c r="B21" i="226"/>
  <c r="B20" i="225"/>
  <c r="B20" i="224"/>
  <c r="B20" i="223"/>
  <c r="B20" i="222"/>
  <c r="B20" i="221"/>
  <c r="B20" i="220"/>
  <c r="B20" i="219"/>
  <c r="B20" i="218"/>
  <c r="B20" i="217"/>
  <c r="B21" i="216"/>
  <c r="B21" i="215"/>
  <c r="B21" i="214"/>
  <c r="B21" i="213"/>
  <c r="B21" i="212"/>
  <c r="B21" i="211"/>
  <c r="B21" i="210"/>
  <c r="B21" i="209"/>
  <c r="B21" i="208"/>
  <c r="B21" i="207"/>
  <c r="B21" i="206"/>
  <c r="B21" i="205"/>
  <c r="B21" i="204"/>
  <c r="B21" i="203"/>
  <c r="B21" i="202"/>
  <c r="B28" i="201"/>
  <c r="B28" i="200"/>
  <c r="B28" i="199"/>
  <c r="B17" i="198"/>
  <c r="B17" i="197"/>
  <c r="B17" i="196"/>
  <c r="B17" i="195"/>
  <c r="B17" i="194"/>
  <c r="B17" i="193"/>
  <c r="B17" i="192"/>
  <c r="B17" i="191"/>
  <c r="B17" i="190"/>
  <c r="B17" i="189"/>
  <c r="B17" i="188"/>
  <c r="B17" i="187"/>
  <c r="B17" i="186"/>
  <c r="B17" i="185"/>
  <c r="B17" i="184"/>
  <c r="B20" i="183"/>
  <c r="B20" i="182"/>
  <c r="B20" i="181"/>
  <c r="B20" i="180"/>
  <c r="B20" i="179"/>
  <c r="B20" i="178"/>
  <c r="B20" i="177"/>
  <c r="B18" i="176"/>
  <c r="B18" i="175"/>
  <c r="B18" i="174"/>
  <c r="B18" i="173"/>
  <c r="B20" i="172"/>
  <c r="B18" i="171"/>
  <c r="B22" i="170"/>
  <c r="B22" i="169"/>
  <c r="B22" i="168"/>
  <c r="B22" i="167"/>
  <c r="B20" i="166"/>
  <c r="B20" i="165"/>
  <c r="B20" i="164"/>
  <c r="B20" i="163"/>
  <c r="B20" i="162"/>
  <c r="B19" i="161"/>
  <c r="B19" i="160"/>
  <c r="B19" i="159"/>
  <c r="B19" i="158"/>
  <c r="B19" i="157"/>
  <c r="B19" i="156"/>
  <c r="B22" i="155"/>
  <c r="B22" i="154"/>
  <c r="B22" i="153"/>
  <c r="B22" i="152"/>
  <c r="B22" i="151"/>
  <c r="B20" i="150"/>
  <c r="B21" i="149"/>
  <c r="B21" i="148"/>
  <c r="B21" i="147"/>
  <c r="B21" i="146"/>
  <c r="B21" i="145"/>
  <c r="B21" i="144"/>
  <c r="B21" i="143"/>
  <c r="B21" i="142"/>
  <c r="B21" i="141"/>
  <c r="B21" i="140"/>
  <c r="B21" i="139"/>
  <c r="B17" i="138"/>
  <c r="B17" i="137"/>
  <c r="B17" i="136"/>
  <c r="B17" i="135"/>
  <c r="B17" i="134"/>
  <c r="B17" i="133"/>
  <c r="B17" i="132"/>
  <c r="B17" i="131"/>
  <c r="B17" i="130"/>
  <c r="B17" i="129"/>
  <c r="B17" i="128"/>
  <c r="B20" i="127"/>
  <c r="B20" i="126"/>
  <c r="B20" i="125"/>
  <c r="B20" i="124"/>
  <c r="B20" i="123"/>
  <c r="B20" i="122"/>
  <c r="B20" i="121"/>
  <c r="B20" i="120"/>
  <c r="B20" i="119"/>
  <c r="B20" i="118"/>
  <c r="B20" i="117"/>
  <c r="B18" i="116"/>
  <c r="B18" i="115"/>
  <c r="B18" i="114"/>
  <c r="B18" i="113"/>
  <c r="B18" i="112"/>
  <c r="B18" i="111"/>
  <c r="B18" i="110"/>
  <c r="B18" i="109"/>
  <c r="B18" i="108"/>
  <c r="B24" i="107"/>
  <c r="B22" i="106"/>
  <c r="B22" i="105"/>
  <c r="B22" i="104"/>
  <c r="B22" i="103"/>
  <c r="B21" i="102"/>
  <c r="B16" i="101"/>
  <c r="B18" i="100"/>
  <c r="B18" i="99"/>
  <c r="B18" i="98"/>
  <c r="B18" i="97"/>
  <c r="B18" i="96"/>
  <c r="B18" i="95"/>
  <c r="B18" i="94"/>
  <c r="B18" i="93"/>
  <c r="B18" i="92"/>
  <c r="B18" i="91"/>
  <c r="B17" i="90"/>
  <c r="B25" i="89"/>
  <c r="B18" i="88"/>
  <c r="B18" i="87"/>
  <c r="B21" i="86"/>
  <c r="B21" i="85"/>
  <c r="B18" i="84"/>
  <c r="B20" i="83"/>
  <c r="B16" i="82"/>
  <c r="B22" i="81"/>
  <c r="B22" i="80"/>
  <c r="B22" i="79"/>
  <c r="B22" i="78"/>
  <c r="B22" i="77"/>
  <c r="B22" i="76"/>
  <c r="B16" i="75"/>
  <c r="B16" i="74"/>
  <c r="B16" i="73"/>
  <c r="B16" i="72"/>
  <c r="B16" i="71"/>
  <c r="B16" i="70"/>
  <c r="B16" i="69"/>
  <c r="B16" i="68"/>
  <c r="B16" i="67"/>
  <c r="B16" i="66"/>
  <c r="B16" i="65"/>
  <c r="B16" i="64"/>
  <c r="B16" i="63"/>
  <c r="B18" i="62"/>
  <c r="B18" i="61"/>
  <c r="B18" i="60"/>
  <c r="B18" i="59"/>
  <c r="B18" i="58"/>
  <c r="B18" i="57"/>
  <c r="B18" i="56"/>
  <c r="B18" i="55"/>
  <c r="B18" i="54"/>
  <c r="B18" i="53"/>
  <c r="B18" i="52"/>
  <c r="B29" i="51"/>
  <c r="B16" i="50"/>
  <c r="B16" i="49"/>
  <c r="B16" i="48"/>
  <c r="B16" i="47"/>
  <c r="B16" i="46"/>
  <c r="B16" i="45"/>
  <c r="B16" i="44"/>
  <c r="B16" i="43"/>
  <c r="B16" i="42"/>
  <c r="B16" i="41"/>
  <c r="B16" i="40"/>
  <c r="B16" i="39"/>
  <c r="B16" i="38"/>
  <c r="B16" i="37"/>
  <c r="B16" i="36"/>
  <c r="B18" i="35"/>
  <c r="B18" i="34"/>
  <c r="B17" i="33"/>
  <c r="B17" i="32"/>
  <c r="B17" i="31"/>
  <c r="B17" i="30"/>
  <c r="B17" i="29"/>
  <c r="B17" i="28"/>
  <c r="B17" i="27"/>
  <c r="B17" i="26"/>
  <c r="B17" i="25"/>
  <c r="B17" i="24"/>
  <c r="B16" i="23"/>
  <c r="B16" i="22"/>
  <c r="B17" i="21"/>
  <c r="B32" i="20"/>
  <c r="B33" i="19"/>
  <c r="B28" i="18"/>
  <c r="B22" i="17"/>
  <c r="B22" i="16"/>
  <c r="B22" i="15"/>
  <c r="B22" i="14"/>
  <c r="B22" i="13"/>
  <c r="B22" i="12"/>
  <c r="B22" i="11"/>
  <c r="B22" i="10"/>
  <c r="B22" i="9"/>
  <c r="B22" i="8"/>
  <c r="B35" i="7"/>
  <c r="B16" i="6"/>
  <c r="B29" i="5"/>
  <c r="B20" i="4"/>
  <c r="E359" i="2"/>
  <c r="D359" i="2"/>
  <c r="E358" i="2"/>
  <c r="D358" i="2"/>
  <c r="E357" i="2"/>
  <c r="D357" i="2"/>
  <c r="E356" i="2"/>
  <c r="D356" i="2"/>
  <c r="E355" i="2"/>
  <c r="D355" i="2"/>
  <c r="E354" i="2"/>
  <c r="D354" i="2"/>
  <c r="E353" i="2"/>
  <c r="D353" i="2"/>
  <c r="E352" i="2"/>
  <c r="D352" i="2"/>
  <c r="E351" i="2"/>
  <c r="D351" i="2"/>
  <c r="E350" i="2"/>
  <c r="D350" i="2"/>
  <c r="D349" i="2"/>
  <c r="E348" i="2"/>
  <c r="D348" i="2"/>
  <c r="E347" i="2"/>
  <c r="D347" i="2"/>
  <c r="E346" i="2"/>
  <c r="D346" i="2"/>
  <c r="D345" i="2"/>
  <c r="E344" i="2"/>
  <c r="D344" i="2"/>
  <c r="E343" i="2"/>
  <c r="D343" i="2"/>
  <c r="D342" i="2"/>
  <c r="E341" i="2"/>
  <c r="D341" i="2"/>
  <c r="E340" i="2"/>
  <c r="D340" i="2"/>
  <c r="E339" i="2"/>
  <c r="D339" i="2"/>
  <c r="E338" i="2"/>
  <c r="D338" i="2"/>
  <c r="D337" i="2"/>
  <c r="E336" i="2"/>
  <c r="D336" i="2"/>
  <c r="E335" i="2"/>
  <c r="D335" i="2"/>
  <c r="E334" i="2"/>
  <c r="D334" i="2"/>
  <c r="E333" i="2"/>
  <c r="D333" i="2"/>
  <c r="E332" i="2"/>
  <c r="D332" i="2"/>
  <c r="D331" i="2"/>
  <c r="E330" i="2"/>
  <c r="D330" i="2"/>
  <c r="E329" i="2"/>
  <c r="D329" i="2"/>
  <c r="D328" i="2"/>
  <c r="E327" i="2"/>
  <c r="D327" i="2"/>
  <c r="E326" i="2"/>
  <c r="D326" i="2"/>
  <c r="E325" i="2"/>
  <c r="D325" i="2"/>
  <c r="E324" i="2"/>
  <c r="D324" i="2"/>
  <c r="D323" i="2"/>
  <c r="E322" i="2"/>
  <c r="D322" i="2"/>
  <c r="E321" i="2"/>
  <c r="D321" i="2"/>
  <c r="E320" i="2"/>
  <c r="D320" i="2"/>
  <c r="E319" i="2"/>
  <c r="D319" i="2"/>
  <c r="E318" i="2"/>
  <c r="D318" i="2"/>
  <c r="E317" i="2"/>
  <c r="D317" i="2"/>
  <c r="E316" i="2"/>
  <c r="D316" i="2"/>
  <c r="D315" i="2"/>
  <c r="E314" i="2"/>
  <c r="D314" i="2"/>
  <c r="E313" i="2"/>
  <c r="D313" i="2"/>
  <c r="E312" i="2"/>
  <c r="D312" i="2"/>
  <c r="E311" i="2"/>
  <c r="D311" i="2"/>
  <c r="E310" i="2"/>
  <c r="D310" i="2"/>
  <c r="E309" i="2"/>
  <c r="D309" i="2"/>
  <c r="E308" i="2"/>
  <c r="D308" i="2"/>
  <c r="E307" i="2"/>
  <c r="D307" i="2"/>
  <c r="E306" i="2"/>
  <c r="D306" i="2"/>
  <c r="E305" i="2"/>
  <c r="D305" i="2"/>
  <c r="E304" i="2"/>
  <c r="D304" i="2"/>
  <c r="E303" i="2"/>
  <c r="D303" i="2"/>
  <c r="E302" i="2"/>
  <c r="D302" i="2"/>
  <c r="E301" i="2"/>
  <c r="D301" i="2"/>
  <c r="E300" i="2"/>
  <c r="D300" i="2"/>
  <c r="E299" i="2"/>
  <c r="D299" i="2"/>
  <c r="E298" i="2"/>
  <c r="D298" i="2"/>
  <c r="E297" i="2"/>
  <c r="D297" i="2"/>
  <c r="E296" i="2"/>
  <c r="D296" i="2"/>
  <c r="E295" i="2"/>
  <c r="D295" i="2"/>
  <c r="E294" i="2"/>
  <c r="D294" i="2"/>
  <c r="E293" i="2"/>
  <c r="D293" i="2"/>
  <c r="E292" i="2"/>
  <c r="D292" i="2"/>
  <c r="E291" i="2"/>
  <c r="D291" i="2"/>
  <c r="E290" i="2"/>
  <c r="D290" i="2"/>
  <c r="E289" i="2"/>
  <c r="D289" i="2"/>
  <c r="E288" i="2"/>
  <c r="D288" i="2"/>
  <c r="E287" i="2"/>
  <c r="D287" i="2"/>
  <c r="E286" i="2"/>
  <c r="D286" i="2"/>
  <c r="E285" i="2"/>
  <c r="D285" i="2"/>
  <c r="E284" i="2"/>
  <c r="D284" i="2"/>
  <c r="E283" i="2"/>
  <c r="D283" i="2"/>
  <c r="E282" i="2"/>
  <c r="D282" i="2"/>
  <c r="E281" i="2"/>
  <c r="D281" i="2"/>
  <c r="E280" i="2"/>
  <c r="D280" i="2"/>
  <c r="E279" i="2"/>
  <c r="D279" i="2"/>
  <c r="E278" i="2"/>
  <c r="D278" i="2"/>
  <c r="E277" i="2"/>
  <c r="D277" i="2"/>
  <c r="E276" i="2"/>
  <c r="D276" i="2"/>
  <c r="E275" i="2"/>
  <c r="D275" i="2"/>
  <c r="E274" i="2"/>
  <c r="D274" i="2"/>
  <c r="E273" i="2"/>
  <c r="D273" i="2"/>
  <c r="E272" i="2"/>
  <c r="D272" i="2"/>
  <c r="E271" i="2"/>
  <c r="D271" i="2"/>
  <c r="E270" i="2"/>
  <c r="D270" i="2"/>
  <c r="E269" i="2"/>
  <c r="D269" i="2"/>
  <c r="E268" i="2"/>
  <c r="D268" i="2"/>
  <c r="E267" i="2"/>
  <c r="D267" i="2"/>
  <c r="E266" i="2"/>
  <c r="D266" i="2"/>
  <c r="E265" i="2"/>
  <c r="D265" i="2"/>
  <c r="E264" i="2"/>
  <c r="D264" i="2"/>
  <c r="E263" i="2"/>
  <c r="D263" i="2"/>
  <c r="E262" i="2"/>
  <c r="D262" i="2"/>
  <c r="E261" i="2"/>
  <c r="D261" i="2"/>
  <c r="E260" i="2"/>
  <c r="D260" i="2"/>
  <c r="E259" i="2"/>
  <c r="D259" i="2"/>
  <c r="E258" i="2"/>
  <c r="D258" i="2"/>
  <c r="E257" i="2"/>
  <c r="D257" i="2"/>
  <c r="E256" i="2"/>
  <c r="D256" i="2"/>
  <c r="E255" i="2"/>
  <c r="D255" i="2"/>
  <c r="E254" i="2"/>
  <c r="D254" i="2"/>
  <c r="E253" i="2"/>
  <c r="D253" i="2"/>
  <c r="E252" i="2"/>
  <c r="D252" i="2"/>
  <c r="E251" i="2"/>
  <c r="D251" i="2"/>
  <c r="E250" i="2"/>
  <c r="D250" i="2"/>
  <c r="E249" i="2"/>
  <c r="D249" i="2"/>
  <c r="E248" i="2"/>
  <c r="D248" i="2"/>
  <c r="E247" i="2"/>
  <c r="D247" i="2"/>
  <c r="E246" i="2"/>
  <c r="D246" i="2"/>
  <c r="E245" i="2"/>
  <c r="D245" i="2"/>
  <c r="E244" i="2"/>
  <c r="D244" i="2"/>
  <c r="E243" i="2"/>
  <c r="D243" i="2"/>
  <c r="E242" i="2"/>
  <c r="D242" i="2"/>
  <c r="E241" i="2"/>
  <c r="D241" i="2"/>
  <c r="E240" i="2"/>
  <c r="D240" i="2"/>
  <c r="E239" i="2"/>
  <c r="D239" i="2"/>
  <c r="E238" i="2"/>
  <c r="D238" i="2"/>
  <c r="E237" i="2"/>
  <c r="D237" i="2"/>
  <c r="E236" i="2"/>
  <c r="D236" i="2"/>
  <c r="E235" i="2"/>
  <c r="D235" i="2"/>
  <c r="E234" i="2"/>
  <c r="D234" i="2"/>
  <c r="E233" i="2"/>
  <c r="D233" i="2"/>
  <c r="E232" i="2"/>
  <c r="D232" i="2"/>
  <c r="E231" i="2"/>
  <c r="D231" i="2"/>
  <c r="E230" i="2"/>
  <c r="D230" i="2"/>
  <c r="E229" i="2"/>
  <c r="D229" i="2"/>
  <c r="E228" i="2"/>
  <c r="D228" i="2"/>
  <c r="E227" i="2"/>
  <c r="D227" i="2"/>
  <c r="E226" i="2"/>
  <c r="D226" i="2"/>
  <c r="E225" i="2"/>
  <c r="D225" i="2"/>
  <c r="E224" i="2"/>
  <c r="D224" i="2"/>
  <c r="E223" i="2"/>
  <c r="D223" i="2"/>
  <c r="D222" i="2"/>
  <c r="E221" i="2"/>
  <c r="D221" i="2"/>
  <c r="E220" i="2"/>
  <c r="D220" i="2"/>
  <c r="E219" i="2"/>
  <c r="D219" i="2"/>
  <c r="E218" i="2"/>
  <c r="D218" i="2"/>
  <c r="E217" i="2"/>
  <c r="D217" i="2"/>
  <c r="E216" i="2"/>
  <c r="D216" i="2"/>
  <c r="E215" i="2"/>
  <c r="D215" i="2"/>
  <c r="E214" i="2"/>
  <c r="D214" i="2"/>
  <c r="E213" i="2"/>
  <c r="D213" i="2"/>
  <c r="E212" i="2"/>
  <c r="D212" i="2"/>
  <c r="E211" i="2"/>
  <c r="D211" i="2"/>
  <c r="E210" i="2"/>
  <c r="D210" i="2"/>
  <c r="E209" i="2"/>
  <c r="D209" i="2"/>
  <c r="E208" i="2"/>
  <c r="D208" i="2"/>
  <c r="D207" i="2"/>
  <c r="E206" i="2"/>
  <c r="D206" i="2"/>
  <c r="E205" i="2"/>
  <c r="D205" i="2"/>
  <c r="E204" i="2"/>
  <c r="D204" i="2"/>
  <c r="E203" i="2"/>
  <c r="D203" i="2"/>
  <c r="E202" i="2"/>
  <c r="D202" i="2"/>
  <c r="E201" i="2"/>
  <c r="D201" i="2"/>
  <c r="E200" i="2"/>
  <c r="D200" i="2"/>
  <c r="E199" i="2"/>
  <c r="D199" i="2"/>
  <c r="E198" i="2"/>
  <c r="D198" i="2"/>
  <c r="D197" i="2"/>
  <c r="E196" i="2"/>
  <c r="D196" i="2"/>
  <c r="E195" i="2"/>
  <c r="D195" i="2"/>
  <c r="E194" i="2"/>
  <c r="D194" i="2"/>
  <c r="E193" i="2"/>
  <c r="D193" i="2"/>
  <c r="E192" i="2"/>
  <c r="D192" i="2"/>
  <c r="E191" i="2"/>
  <c r="D191" i="2"/>
  <c r="E190" i="2"/>
  <c r="D190" i="2"/>
  <c r="D189" i="2"/>
  <c r="E188" i="2"/>
  <c r="D188" i="2"/>
  <c r="E187" i="2"/>
  <c r="D187" i="2"/>
  <c r="E186" i="2"/>
  <c r="D186" i="2"/>
  <c r="E185" i="2"/>
  <c r="D185" i="2"/>
  <c r="E184" i="2"/>
  <c r="D184" i="2"/>
  <c r="E183" i="2"/>
  <c r="D183" i="2"/>
  <c r="D182" i="2"/>
  <c r="E181" i="2"/>
  <c r="D181" i="2"/>
  <c r="E180" i="2"/>
  <c r="D180" i="2"/>
  <c r="E179" i="2"/>
  <c r="D179" i="2"/>
  <c r="E178" i="2"/>
  <c r="D178" i="2"/>
  <c r="E177" i="2"/>
  <c r="D177" i="2"/>
  <c r="E176" i="2"/>
  <c r="D176" i="2"/>
  <c r="E175" i="2"/>
  <c r="D175" i="2"/>
  <c r="E174" i="2"/>
  <c r="D174" i="2"/>
  <c r="E173" i="2"/>
  <c r="D173" i="2"/>
  <c r="D172" i="2"/>
  <c r="E171" i="2"/>
  <c r="D171" i="2"/>
  <c r="E170" i="2"/>
  <c r="D170" i="2"/>
  <c r="E169" i="2"/>
  <c r="D169" i="2"/>
  <c r="E168" i="2"/>
  <c r="D168" i="2"/>
  <c r="D167" i="2"/>
  <c r="E166" i="2"/>
  <c r="D166" i="2"/>
  <c r="E165" i="2"/>
  <c r="D165" i="2"/>
  <c r="E164" i="2"/>
  <c r="D164" i="2"/>
  <c r="E163" i="2"/>
  <c r="D163"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E135" i="2"/>
  <c r="D135" i="2"/>
  <c r="E134" i="2"/>
  <c r="D134" i="2"/>
  <c r="D133" i="2"/>
  <c r="E132" i="2"/>
  <c r="D132" i="2"/>
  <c r="E131" i="2"/>
  <c r="D131" i="2"/>
  <c r="E130" i="2"/>
  <c r="D130" i="2"/>
  <c r="E129" i="2"/>
  <c r="D129" i="2"/>
  <c r="E128"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D113" i="2"/>
  <c r="E112" i="2"/>
  <c r="D112" i="2"/>
  <c r="E111" i="2"/>
  <c r="D111" i="2"/>
  <c r="E110" i="2"/>
  <c r="D110" i="2"/>
  <c r="D109" i="2"/>
  <c r="E108" i="2"/>
  <c r="D108" i="2"/>
  <c r="E107" i="2"/>
  <c r="D107" i="2"/>
  <c r="E106" i="2"/>
  <c r="D106" i="2"/>
  <c r="E105" i="2"/>
  <c r="D105" i="2"/>
  <c r="E104"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E70" i="2"/>
  <c r="D70" i="2"/>
  <c r="E69" i="2"/>
  <c r="D69" i="2"/>
  <c r="D68" i="2"/>
  <c r="E67" i="2"/>
  <c r="D67" i="2"/>
  <c r="E66" i="2"/>
  <c r="D66" i="2"/>
  <c r="E65"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<sst xmlns="http://schemas.openxmlformats.org/spreadsheetml/2006/main" count="27257" uniqueCount="860">
  <si>
    <t>Public First Poll for CLTR</t>
  </si>
  <si>
    <t>Fieldwork:</t>
  </si>
  <si>
    <t>28th Oct - 5th Nov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</si>
  <si>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</si>
  <si>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</si>
  <si>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</si>
  <si>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</si>
  <si>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</si>
  <si>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</si>
  <si>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</si>
  <si>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</si>
  <si>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</si>
  <si>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</si>
  <si>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</si>
  <si>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</si>
  <si>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</si>
  <si>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</si>
  <si>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</si>
  <si>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</si>
  <si>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</si>
  <si>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</si>
  <si>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</si>
  <si>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</si>
  <si>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</si>
  <si>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</si>
  <si>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</si>
  <si>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</si>
  <si>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</si>
  <si>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</si>
  <si>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</si>
  <si>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</si>
  <si>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</si>
  <si>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</si>
  <si>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</si>
  <si>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</si>
  <si>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</si>
  <si>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</si>
  <si>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</si>
  <si>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</si>
  <si>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</si>
  <si>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</si>
  <si>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</si>
  <si>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</si>
  <si>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</si>
  <si>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</si>
  <si>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</si>
  <si>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</si>
  <si>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</si>
  <si>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</si>
  <si>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</si>
  <si>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Conservative Party</t>
  </si>
  <si>
    <t>Labour Party</t>
  </si>
  <si>
    <t>Liberal Democrats</t>
  </si>
  <si>
    <t>Reform UK</t>
  </si>
  <si>
    <t>Green Party</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</si>
  <si>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</si>
  <si>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</si>
  <si>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</si>
  <si>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</si>
  <si>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</si>
  <si>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</si>
  <si>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</si>
  <si>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</si>
  <si>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</si>
  <si>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</si>
  <si>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</si>
  <si>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</si>
  <si>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 Vote</t>
  </si>
  <si>
    <t>2024 Vote</t>
  </si>
  <si>
    <t>Vote Intention</t>
  </si>
  <si>
    <t>Education</t>
  </si>
  <si>
    <t>I have a regular standing weekly or monthly donation to two or more charities</t>
  </si>
  <si>
    <t>I have a regular standing weekly or monthly donation to a charity</t>
  </si>
  <si>
    <t>I donate from time to time</t>
  </si>
  <si>
    <t>I donate only very infrequently</t>
  </si>
  <si>
    <t>I almost never donate</t>
  </si>
  <si>
    <t>I never donate to charity</t>
  </si>
  <si>
    <t>Prefer not to say</t>
  </si>
  <si>
    <t xml:space="preserve"> How often, if at all, do you donate to charity?</t>
  </si>
  <si>
    <t>BASE: All Respondents</t>
  </si>
  <si>
    <t>Fieldwork:  28th Oct - 5th Nov 2024</t>
  </si>
  <si>
    <t>Data weighted by interlocking age &amp; gender, region and social grade to Nationally Representative Proportions</t>
  </si>
  <si>
    <t>Health and medical research</t>
  </si>
  <si>
    <t>Animal welfare</t>
  </si>
  <si>
    <t>Homelessness</t>
  </si>
  <si>
    <t>Emergency response charities (e.g. air ambulance, RNLI)</t>
  </si>
  <si>
    <t>Veterans and armed forces</t>
  </si>
  <si>
    <t>Tackling poverty in the UK</t>
  </si>
  <si>
    <t>Environment and sustainability</t>
  </si>
  <si>
    <t>Overseas aid</t>
  </si>
  <si>
    <t>Religious organisation</t>
  </si>
  <si>
    <t>Art or culture</t>
  </si>
  <si>
    <t>Sports and recreation</t>
  </si>
  <si>
    <t>Research into safety/impacts of new technology</t>
  </si>
  <si>
    <t>Research into AI applications</t>
  </si>
  <si>
    <t>Other (Please Specify)</t>
  </si>
  <si>
    <t>Which, if any, of the following types of charity or non-profit do you donate to? Please select all that apply</t>
  </si>
  <si>
    <t>BASE: Donate to charity</t>
  </si>
  <si>
    <t>The right track</t>
  </si>
  <si>
    <t>The wrong track</t>
  </si>
  <si>
    <t>Don’t know</t>
  </si>
  <si>
    <t xml:space="preserve"> In general, do you think that the UK is on the right track or wrong track?</t>
  </si>
  <si>
    <t>Cost of living</t>
  </si>
  <si>
    <t>Quality of the NHS</t>
  </si>
  <si>
    <t>Levels of immigration</t>
  </si>
  <si>
    <t>State of the economy</t>
  </si>
  <si>
    <t>Threat of climate change</t>
  </si>
  <si>
    <t>Levels of crime</t>
  </si>
  <si>
    <t>Availability of housing</t>
  </si>
  <si>
    <t>Level of taxation</t>
  </si>
  <si>
    <t>Britain leaving the EU</t>
  </si>
  <si>
    <t>Number of people on welfare</t>
  </si>
  <si>
    <t>Quality of existing infrastructure (e.g. roads, railways, water, etc.)</t>
  </si>
  <si>
    <t>Threat of terrorism</t>
  </si>
  <si>
    <t>Quality / cost of public transport</t>
  </si>
  <si>
    <t>Threat of Nuclear War</t>
  </si>
  <si>
    <t>Access to good pensions</t>
  </si>
  <si>
    <t>State of Britain's Armed Forces</t>
  </si>
  <si>
    <t>Quality of and access to schools / universities</t>
  </si>
  <si>
    <t>Reducing the risk from a future pandemic</t>
  </si>
  <si>
    <t>Reducing the risk from AI</t>
  </si>
  <si>
    <t>Opportunities from AI</t>
  </si>
  <si>
    <t>None of the above</t>
  </si>
  <si>
    <t>Don't know</t>
  </si>
  <si>
    <t>Which do you think are the most important issues facing the UK at this time? Please select up to three.</t>
  </si>
  <si>
    <t xml:space="preserve"> “Keeping inflation and the cost of living down”</t>
  </si>
  <si>
    <t xml:space="preserve"> “Tackling crime and anti-social behaviour”</t>
  </si>
  <si>
    <t xml:space="preserve"> “Supporting the economic recovery after Covid-19”</t>
  </si>
  <si>
    <t xml:space="preserve"> “Agreeing more trade deals with countries around the world”</t>
  </si>
  <si>
    <t xml:space="preserve"> “Improving the Government’s processes for managing future risks”</t>
  </si>
  <si>
    <t xml:space="preserve"> “Helping to improve the economy of areas outside London and the South East” </t>
  </si>
  <si>
    <t xml:space="preserve"> “Boosting UK science and innovation”</t>
  </si>
  <si>
    <t xml:space="preserve"> “Reducing the risk from unsafe advances in artificial intelligence”</t>
  </si>
  <si>
    <t xml:space="preserve"> “Reducing the risk from a future pandemic”</t>
  </si>
  <si>
    <t>Very important</t>
  </si>
  <si>
    <t>Somewhat important</t>
  </si>
  <si>
    <t>Neither important or unimportant</t>
  </si>
  <si>
    <t>Somewhat unimportant</t>
  </si>
  <si>
    <t>Very unimportant</t>
  </si>
  <si>
    <t>Total Important:</t>
  </si>
  <si>
    <t>Total Unimportant:</t>
  </si>
  <si>
    <t>Net:</t>
  </si>
  <si>
    <t>Grid Summary: How important, if at all, do you think the following policy priorities should be for the UK?</t>
  </si>
  <si>
    <t>How important, if at all, do you think the following policy priorities should be for the UK?: “Supporting the economic recovery after Covid-19”</t>
  </si>
  <si>
    <t xml:space="preserve">How important, if at all, do you think the following policy priorities should be for the UK?: “Helping to improve the economy of areas outside London and the South East” </t>
  </si>
  <si>
    <t>How important, if at all, do you think the following policy priorities should be for the UK?: “Boosting UK science and innovation”</t>
  </si>
  <si>
    <t>How important, if at all, do you think the following policy priorities should be for the UK?: “Agreeing more trade deals with countries around the world”</t>
  </si>
  <si>
    <t>How important, if at all, do you think the following policy priorities should be for the UK?: “Keeping inflation and the cost of living down”</t>
  </si>
  <si>
    <t>How important, if at all, do you think the following policy priorities should be for the UK?: “Tackling crime and anti-social behaviour”</t>
  </si>
  <si>
    <t>How important, if at all, do you think the following policy priorities should be for the UK?: “Reducing the risk from a future pandemic”</t>
  </si>
  <si>
    <t>How important, if at all, do you think the following policy priorities should be for the UK?: “Reducing the risk from unsafe advances in artificial intelligence”</t>
  </si>
  <si>
    <t>How important, if at all, do you think the following policy priorities should be for the UK?: “Improving the Government’s processes for managing future risks”</t>
  </si>
  <si>
    <t>Spending more on the NHS</t>
  </si>
  <si>
    <t>Cutting income tax</t>
  </si>
  <si>
    <t>Spending more on schools</t>
  </si>
  <si>
    <t>Investing in infrastructure for regions outside the London and South East</t>
  </si>
  <si>
    <t>Paying down the national debt</t>
  </si>
  <si>
    <t>Spending more on defence</t>
  </si>
  <si>
    <t>Spending more on helping the UK reduce its carbon emissions</t>
  </si>
  <si>
    <t>Spending more on preparing for future extreme risks (eg another global pandemic)</t>
  </si>
  <si>
    <t>Spending more on public research and science</t>
  </si>
  <si>
    <t>Increasing the generosity of Universal Credit</t>
  </si>
  <si>
    <t>Cutting business rates</t>
  </si>
  <si>
    <t>Cutting corporation tax</t>
  </si>
  <si>
    <t>Increasing spending on foreign aid</t>
  </si>
  <si>
    <t>Imagine that you were advising the Government how to allocate an additional £10 billion in tax revenue. If you had to choose, which of the following would be your priority for using the money?Please select up to three.</t>
  </si>
  <si>
    <t>BBC News</t>
  </si>
  <si>
    <t>Daily Mail</t>
  </si>
  <si>
    <t>The Guardian</t>
  </si>
  <si>
    <t>The Sun</t>
  </si>
  <si>
    <t>Daily Telegraph</t>
  </si>
  <si>
    <t>Financial Times</t>
  </si>
  <si>
    <t>The Economist</t>
  </si>
  <si>
    <t>The Rest is Politics</t>
  </si>
  <si>
    <t>Newscast</t>
  </si>
  <si>
    <t>The Tribune</t>
  </si>
  <si>
    <t>The News Agents</t>
  </si>
  <si>
    <t>Spectator</t>
  </si>
  <si>
    <t>Vox</t>
  </si>
  <si>
    <t>Politico</t>
  </si>
  <si>
    <t>Today in Focus</t>
  </si>
  <si>
    <t>Tortoise</t>
  </si>
  <si>
    <t>UnHerd</t>
  </si>
  <si>
    <t>Which, if any, of the following websites, podcasts, or publications do you regularly read or listen to? Please select all that apply.</t>
  </si>
  <si>
    <t>And which, if any, of the following websites or publications have you read or listened to in the last week?</t>
  </si>
  <si>
    <t>I have heard this term before, and could explain what it means</t>
  </si>
  <si>
    <t>I have heard this term before, but I could not explain what it means</t>
  </si>
  <si>
    <t>I have not heard this term before</t>
  </si>
  <si>
    <t xml:space="preserve"> How much, if anything, would you say you understand about the term ‘extreme risk’?</t>
  </si>
  <si>
    <t>Yes, the world is facing extreme risks right now</t>
  </si>
  <si>
    <t>No, the world is NOT facing extreme risks right now</t>
  </si>
  <si>
    <t xml:space="preserve"> Some commentators and experts talk about ‘extreme risks.’ These are risks which, while often unlikely, could significantly risk the extinction or collapse of a large proportion or all of human civilization. Do you think the world is facing any extreme risks?</t>
  </si>
  <si>
    <t>Yes, the UK is facing extreme risks right now</t>
  </si>
  <si>
    <t>No, the UK is not facing extreme risks right now</t>
  </si>
  <si>
    <t xml:space="preserve"> And do you think the UK is facing any extreme risks?</t>
  </si>
  <si>
    <t xml:space="preserve"> Climate change</t>
  </si>
  <si>
    <t xml:space="preserve"> Tail risk</t>
  </si>
  <si>
    <t xml:space="preserve"> Artificial intelligence</t>
  </si>
  <si>
    <t xml:space="preserve"> Superintelligence</t>
  </si>
  <si>
    <t xml:space="preserve"> Central limit theorem</t>
  </si>
  <si>
    <t xml:space="preserve"> Existential risk</t>
  </si>
  <si>
    <t xml:space="preserve"> Global catastrophic risk</t>
  </si>
  <si>
    <t xml:space="preserve"> Biotechnology</t>
  </si>
  <si>
    <t xml:space="preserve"> Effective Altruism</t>
  </si>
  <si>
    <t>I have heard this phrase before, and know what it means</t>
  </si>
  <si>
    <t>I have heard this phrase before, but do not know what it means</t>
  </si>
  <si>
    <t>I have not heard this phrase before</t>
  </si>
  <si>
    <t>Don’t Know</t>
  </si>
  <si>
    <t>Grid Summary: Have you heard of any of the following phrases before?</t>
  </si>
  <si>
    <t>Have you heard of any of the following phrases before?: Climate change</t>
  </si>
  <si>
    <t>Have you heard of any of the following phrases before?: Tail risk</t>
  </si>
  <si>
    <t>Have you heard of any of the following phrases before?: Artificial intelligence</t>
  </si>
  <si>
    <t>Have you heard of any of the following phrases before?: Superintelligence</t>
  </si>
  <si>
    <t>Have you heard of any of the following phrases before?: Central limit theorem</t>
  </si>
  <si>
    <t>Have you heard of any of the following phrases before?: Existential risk</t>
  </si>
  <si>
    <t>Have you heard of any of the following phrases before?: Global catastrophic risk</t>
  </si>
  <si>
    <t>Have you heard of any of the following phrases before?: Biotechnology</t>
  </si>
  <si>
    <t>Have you heard of any of the following phrases before?: Effective Altruism</t>
  </si>
  <si>
    <t>Very positive</t>
  </si>
  <si>
    <t>Somewhat positive</t>
  </si>
  <si>
    <t>Not very positive</t>
  </si>
  <si>
    <t>Not positive at all</t>
  </si>
  <si>
    <t xml:space="preserve"> Artificial Intelligence refers to computer programs or tools that can complete tasks with a near-human level of ability. Examples of AI tools include Chat GPT, online translation software, or virtual assistants such as Alexa or Siri. How positive or negative do you feel towards these tools?</t>
  </si>
  <si>
    <t xml:space="preserve"> Biotechnology refers to processes which combine science and biology to respond to problems. Examples of this include gene editing, which allows scientists to “edit” an organism’s DNA, or genetic modification, to alter how crops respond in different environments. How positive or negative do you feel towards biotechnology?</t>
  </si>
  <si>
    <t xml:space="preserve"> Crime</t>
  </si>
  <si>
    <t xml:space="preserve"> Traffic accidents</t>
  </si>
  <si>
    <t xml:space="preserve"> Extreme weather events</t>
  </si>
  <si>
    <t xml:space="preserve"> Catastrophic climate change</t>
  </si>
  <si>
    <t xml:space="preserve"> Global pandemic</t>
  </si>
  <si>
    <t xml:space="preserve"> Bio-engineered weapons</t>
  </si>
  <si>
    <t xml:space="preserve"> Nuclear war</t>
  </si>
  <si>
    <t xml:space="preserve"> Asteroid hitting the Earth</t>
  </si>
  <si>
    <t xml:space="preserve"> Eruption of a supervolcano</t>
  </si>
  <si>
    <t xml:space="preserve"> Uncontrolled artificial intelligence</t>
  </si>
  <si>
    <t xml:space="preserve"> Global recession</t>
  </si>
  <si>
    <t xml:space="preserve"> World population beginning to decline</t>
  </si>
  <si>
    <t xml:space="preserve"> Breakdown of democracy</t>
  </si>
  <si>
    <t xml:space="preserve"> War between the US and China</t>
  </si>
  <si>
    <t>This WOULD be considered an extreme risk</t>
  </si>
  <si>
    <t>This WOULD NOT be considered an extreme risk</t>
  </si>
  <si>
    <t>Grid Summary: Which, if any, of the following do you think would be considered an ‘extreme risk’?</t>
  </si>
  <si>
    <t>Which, if any, of the following do you think would be considered an ‘extreme risk’?: Crime</t>
  </si>
  <si>
    <t>Which, if any, of the following do you think would be considered an ‘extreme risk’?: Traffic accidents</t>
  </si>
  <si>
    <t>Which, if any, of the following do you think would be considered an ‘extreme risk’?: Extreme weather events</t>
  </si>
  <si>
    <t>Which, if any, of the following do you think would be considered an ‘extreme risk’?: Catastrophic climate change</t>
  </si>
  <si>
    <t>Which, if any, of the following do you think would be considered an ‘extreme risk’?: Global pandemic</t>
  </si>
  <si>
    <t>Which, if any, of the following do you think would be considered an ‘extreme risk’?: Bio-engineered weapons</t>
  </si>
  <si>
    <t>Which, if any, of the following do you think would be considered an ‘extreme risk’?: Nuclear war</t>
  </si>
  <si>
    <t>Which, if any, of the following do you think would be considered an ‘extreme risk’?: Asteroid hitting the Earth</t>
  </si>
  <si>
    <t>Which, if any, of the following do you think would be considered an ‘extreme risk’?: Eruption of a supervolcano</t>
  </si>
  <si>
    <t>Which, if any, of the following do you think would be considered an ‘extreme risk’?: Uncontrolled artificial intelligence</t>
  </si>
  <si>
    <t>Which, if any, of the following do you think would be considered an ‘extreme risk’?: Global recession</t>
  </si>
  <si>
    <t>Which, if any, of the following do you think would be considered an ‘extreme risk’?: World population beginning to decline</t>
  </si>
  <si>
    <t>Which, if any, of the following do you think would be considered an ‘extreme risk’?: Breakdown of democracy</t>
  </si>
  <si>
    <t>Which, if any, of the following do you think would be considered an ‘extreme risk’?: War between the US and China</t>
  </si>
  <si>
    <t>Nuclear war</t>
  </si>
  <si>
    <t>Catastrophic climate change</t>
  </si>
  <si>
    <t>War between the US and China</t>
  </si>
  <si>
    <t>Global pandemic</t>
  </si>
  <si>
    <t>Uncontrolled artificial intelligence</t>
  </si>
  <si>
    <t>Asteroid hitting the Earth</t>
  </si>
  <si>
    <t>Bio-engineered weapons</t>
  </si>
  <si>
    <t>Extreme weather events</t>
  </si>
  <si>
    <t>Eruption of a supervolcano</t>
  </si>
  <si>
    <t>Breakdown of democracy</t>
  </si>
  <si>
    <t>Global recession</t>
  </si>
  <si>
    <t>Crime</t>
  </si>
  <si>
    <t>World population beginning to decline</t>
  </si>
  <si>
    <t>Traffic accidents</t>
  </si>
  <si>
    <t>Some commentators and experts talk about ‘extreme risks.’ These are risks which, while often unlikely, could significantly risk the extinction or collapse of a large proportion or all of human civilization. From what you know now, which, if any, of the following potential risks are you most worried about for their potential to be an extreme risk? Please select all that apply</t>
  </si>
  <si>
    <t xml:space="preserve"> The world becoming uninhabitable for humans as a result of climate change</t>
  </si>
  <si>
    <t xml:space="preserve"> A man-made virus being released which wipes out over 10% of the human race</t>
  </si>
  <si>
    <t xml:space="preserve"> An asteroid colliding with earth that wipes out out over 10% of the human race</t>
  </si>
  <si>
    <t xml:space="preserve"> An AI involved in running nuclear weapons systems mistakenly causing a nuclear war</t>
  </si>
  <si>
    <t xml:space="preserve"> A nuclear war started deliberately by a world government</t>
  </si>
  <si>
    <t xml:space="preserve"> A nuclear war started accidentally by a world government</t>
  </si>
  <si>
    <t xml:space="preserve"> An AI doing exactly what a human tells it to do, but in a way that is highly unexpected and kills millions of people</t>
  </si>
  <si>
    <t xml:space="preserve"> A naturally occurring virus infecting and killing 10% of the human race</t>
  </si>
  <si>
    <t xml:space="preserve"> AI created that is as intelligent as a human</t>
  </si>
  <si>
    <t xml:space="preserve"> A severe economic crisis which leads to the financial collapse of civilisation</t>
  </si>
  <si>
    <t>Very realistic</t>
  </si>
  <si>
    <t>Realistic</t>
  </si>
  <si>
    <t>Unrealistic</t>
  </si>
  <si>
    <t>Very Unrealistic</t>
  </si>
  <si>
    <t>Grid Summary: Below are some suggestions for things which could happen in the future. In each instance, indicate whether you believe this is a realistic or unrealistic suggestion for something that could happen in the next hundred years.</t>
  </si>
  <si>
    <t>Below are some suggestions for things which could happen in the future. In each instance, indicate whether you believe this is a realistic or unrealistic suggestion for something that could happen in the next hundred years.: The world becoming uninhabitable for humans as a result of climate change</t>
  </si>
  <si>
    <t>Below are some suggestions for things which could happen in the future. In each instance, indicate whether you believe this is a realistic or unrealistic suggestion for something that could happen in the next hundred years.: A man-made virus being released which wipes out over 10% of the human race</t>
  </si>
  <si>
    <t>Below are some suggestions for things which could happen in the future. In each instance, indicate whether you believe this is a realistic or unrealistic suggestion for something that could happen in the next hundred years.: An asteroid colliding with earth that wipes out out over 10% of the human race</t>
  </si>
  <si>
    <t>Below are some suggestions for things which could happen in the future. In each instance, indicate whether you believe this is a realistic or unrealistic suggestion for something that could happen in the next hundred years.: An AI involved in running nuclear weapons systems mistakenly causing a nuclear war</t>
  </si>
  <si>
    <t>Below are some suggestions for things which could happen in the future. In each instance, indicate whether you believe this is a realistic or unrealistic suggestion for something that could happen in the next hundred years.: A nuclear war started deliberately by a world government</t>
  </si>
  <si>
    <t>Below are some suggestions for things which could happen in the future. In each instance, indicate whether you believe this is a realistic or unrealistic suggestion for something that could happen in the next hundred years.: A nuclear war started accidentally by a world government</t>
  </si>
  <si>
    <t>Below are some suggestions for things which could happen in the future. In each instance, indicate whether you believe this is a realistic or unrealistic suggestion for something that could happen in the next hundred years.: An AI doing exactly what a human tells it to do, but in a way that is highly unexpected and kills millions of people</t>
  </si>
  <si>
    <t>Below are some suggestions for things which could happen in the future. In each instance, indicate whether you believe this is a realistic or unrealistic suggestion for something that could happen in the next hundred years.: A naturally occurring virus infecting and killing 10% of the human race</t>
  </si>
  <si>
    <t>Below are some suggestions for things which could happen in the future. In each instance, indicate whether you believe this is a realistic or unrealistic suggestion for something that could happen in the next hundred years.: AI created that is as intelligent as a human</t>
  </si>
  <si>
    <t>Below are some suggestions for things which could happen in the future. In each instance, indicate whether you believe this is a realistic or unrealistic suggestion for something that could happen in the next hundred years.: A severe economic crisis which leads to the financial collapse of civilisation</t>
  </si>
  <si>
    <t>Should spend significant resources on this</t>
  </si>
  <si>
    <t>Should NOT spend significant resources on this</t>
  </si>
  <si>
    <t>Grid Summary: Do you think that the Government should or should not be spending significant resources preparing for the following? </t>
  </si>
  <si>
    <t>Do you think that the Government should or should not be spending significant resources preparing for the following? : Crime</t>
  </si>
  <si>
    <t>Do you think that the Government should or should not be spending significant resources preparing for the following? : Traffic accidents</t>
  </si>
  <si>
    <t>Do you think that the Government should or should not be spending significant resources preparing for the following? : Extreme weather events</t>
  </si>
  <si>
    <t>Do you think that the Government should or should not be spending significant resources preparing for the following? : Catastrophic climate change</t>
  </si>
  <si>
    <t>Do you think that the Government should or should not be spending significant resources preparing for the following? : Global pandemic</t>
  </si>
  <si>
    <t>Do you think that the Government should or should not be spending significant resources preparing for the following? : Bio-engineered weapons</t>
  </si>
  <si>
    <t>Do you think that the Government should or should not be spending significant resources preparing for the following? : Nuclear war</t>
  </si>
  <si>
    <t>Do you think that the Government should or should not be spending significant resources preparing for the following? : Asteroid hitting the Earth</t>
  </si>
  <si>
    <t>Do you think that the Government should or should not be spending significant resources preparing for the following? : Eruption of a supervolcano</t>
  </si>
  <si>
    <t>Do you think that the Government should or should not be spending significant resources preparing for the following? : Uncontrolled artificial intelligence</t>
  </si>
  <si>
    <t>Do you think that the Government should or should not be spending significant resources preparing for the following? : Global recession</t>
  </si>
  <si>
    <t>Do you think that the Government should or should not be spending significant resources preparing for the following? : World population beginning to decline</t>
  </si>
  <si>
    <t>Social Media algorithms (e.g. Twitter, Instagram, Facebook, TikTok, etc.)</t>
  </si>
  <si>
    <t>Virtual assistants (e.g. Siri, Google Assistant, Alexa, etc.)</t>
  </si>
  <si>
    <t>Chatbots (e.g. Chat GPT, Gemini)</t>
  </si>
  <si>
    <t>Language Translation services (e.g. Google Translate)</t>
  </si>
  <si>
    <t>Home devices (e.g. Nest, Google Home, etc.)</t>
  </si>
  <si>
    <t>Wearable devices (e.g. Fitbit, Apple Watch, etc.)</t>
  </si>
  <si>
    <t>N/A - I have not used an AI tool in the last year</t>
  </si>
  <si>
    <t>Other (Please specify)</t>
  </si>
  <si>
    <t>Which, if any, of the following types of AI tool have you used in the last year? Select all that apply.</t>
  </si>
  <si>
    <t xml:space="preserve"> AI tools will benefit the economy overall</t>
  </si>
  <si>
    <t xml:space="preserve"> Regulated AI tools will benefit the economy just as much as unregulated AI tools</t>
  </si>
  <si>
    <t xml:space="preserve"> AI tools will have a positive impact on my life overall</t>
  </si>
  <si>
    <t xml:space="preserve"> The economic benefits of AI will outweigh the consequences, such as AI leading to job losses</t>
  </si>
  <si>
    <t>Strongly agree</t>
  </si>
  <si>
    <t>Somewhat agree</t>
  </si>
  <si>
    <t>Neither agree nor disagree</t>
  </si>
  <si>
    <t>Somewhat disagree</t>
  </si>
  <si>
    <t>Strongly disagree</t>
  </si>
  <si>
    <t>Total Agree:</t>
  </si>
  <si>
    <t>Total Disagree:</t>
  </si>
  <si>
    <t>Grid Summary: To what extent do you agree or disagree with the following?</t>
  </si>
  <si>
    <t>BASE: Question randomly assigned to respondents</t>
  </si>
  <si>
    <t>To what extent do you agree or disagree with the following?: AI tools will benefit the economy overall</t>
  </si>
  <si>
    <t>To what extent do you agree or disagree with the following?: Regulated AI tools will benefit the economy just as much as unregulated AI tools</t>
  </si>
  <si>
    <t>To what extent do you agree or disagree with the following?: The economic benefits of AI will outweigh the consequences, such as AI leading to job losses</t>
  </si>
  <si>
    <t>To what extent do you agree or disagree with the following?: AI tools will have a positive impact on my life overall</t>
  </si>
  <si>
    <t>We should ensure AI is properly regulated, even if this means we reduce the economic benefits we could generate</t>
  </si>
  <si>
    <t>We should maximise the economic benefits we could generate from AI, even if this means it is not properly regulated</t>
  </si>
  <si>
    <t xml:space="preserve"> Which of the following comes closest to your view?</t>
  </si>
  <si>
    <t>Not very important</t>
  </si>
  <si>
    <t>Not important at all</t>
  </si>
  <si>
    <t xml:space="preserve"> How important do you think it is for the government to regulate AI technologies?</t>
  </si>
  <si>
    <t>This should be the single most important priority</t>
  </si>
  <si>
    <t>This should be among the top priorities</t>
  </si>
  <si>
    <t>This is important, but there are other things that should be prioritised at the moment</t>
  </si>
  <si>
    <t>This should not be a priority at all</t>
  </si>
  <si>
    <t xml:space="preserve"> How much of a priority should it be for the government to regulate AI technologies?</t>
  </si>
  <si>
    <t>Healthcare</t>
  </si>
  <si>
    <t>Manufacturing</t>
  </si>
  <si>
    <t>Finance</t>
  </si>
  <si>
    <t>Transportation</t>
  </si>
  <si>
    <t>Government</t>
  </si>
  <si>
    <t>Which, if any, of the following sectors do you think could benefit from AI tools in general? Select all that apply.</t>
  </si>
  <si>
    <t>Which, if any, of the following sectors do you think could benefit from regulated AI tools? Select all that apply.</t>
  </si>
  <si>
    <t>Very worried</t>
  </si>
  <si>
    <t>Somewhat worried</t>
  </si>
  <si>
    <t>Not very worried</t>
  </si>
  <si>
    <t>Not worried at all</t>
  </si>
  <si>
    <t xml:space="preserve"> How worried would you say you are about the risks presented by AI tools in general?</t>
  </si>
  <si>
    <t xml:space="preserve"> How worried would you say you are about the risks presented by regulated AI tools?</t>
  </si>
  <si>
    <t>Increased threats to security (e.g. cyberattacks)</t>
  </si>
  <si>
    <t>AI tools leading to job losses</t>
  </si>
  <si>
    <t>AI tools being used to create misinformation</t>
  </si>
  <si>
    <t>Accidents caused by unreliable AI systems replacing humans</t>
  </si>
  <si>
    <t>A reduction in privacy</t>
  </si>
  <si>
    <t>AI tools being used to create weapons</t>
  </si>
  <si>
    <t>Loss of control of more-advanced autonomous AI</t>
  </si>
  <si>
    <t>AI tools being used for surveillance</t>
  </si>
  <si>
    <t>Creation of advanced or superintelligent AI</t>
  </si>
  <si>
    <t>AI tools reinforcing discrimination and social biases</t>
  </si>
  <si>
    <t>You said you were worried about the risks presented by AI tools. Which, if any, of the following are you worried about? Select all that apply.</t>
  </si>
  <si>
    <t>BASE: Worried about the risks presented by AI</t>
  </si>
  <si>
    <t>Help individual creativity</t>
  </si>
  <si>
    <t>Make no difference to individual creativity</t>
  </si>
  <si>
    <t>Limit individual creativity</t>
  </si>
  <si>
    <t xml:space="preserve"> In your view, do you think AI tools help or limit individual creativity?</t>
  </si>
  <si>
    <t>I feel very excited about AI tools</t>
  </si>
  <si>
    <t>I feel somewhat excited about AI tools</t>
  </si>
  <si>
    <t>I feel somewhat nervous about AI tools</t>
  </si>
  <si>
    <t>I feel very nervous about AI tools</t>
  </si>
  <si>
    <t xml:space="preserve"> How would you describe how you feel about AI tools?</t>
  </si>
  <si>
    <t xml:space="preserve"> Analyse Data for Academic Purposes</t>
  </si>
  <si>
    <t xml:space="preserve"> Assist with Financial Planning, Investment Guidance, and Fraud Prevention</t>
  </si>
  <si>
    <t xml:space="preserve"> Arrange Flights, Accommodation, and Create Travel Itineraries</t>
  </si>
  <si>
    <t xml:space="preserve"> Schedule Healthcare Appointments on Your Behalf</t>
  </si>
  <si>
    <t xml:space="preserve"> Make Purchases with Your Credit Card on Your Behalf</t>
  </si>
  <si>
    <t xml:space="preserve"> Make Tactical Decisions on the Battlefield</t>
  </si>
  <si>
    <t xml:space="preserve"> Conduct Surgical Procedures and Medical Interventions</t>
  </si>
  <si>
    <t xml:space="preserve"> Determine Healthcare Coverage Options for Insurance Providers</t>
  </si>
  <si>
    <t>Very comfortable</t>
  </si>
  <si>
    <t>Somewhat comfortable</t>
  </si>
  <si>
    <t>Not very comfortable</t>
  </si>
  <si>
    <t>Not comfortable at all</t>
  </si>
  <si>
    <t>Grid Summary: How comfortable or uncomfortable would you feel about AI tools being used in the following ways?</t>
  </si>
  <si>
    <t>How comfortable or uncomfortable would you feel about AI tools being used in the following ways?: Analyse Data for Academic Purposes</t>
  </si>
  <si>
    <t>How comfortable or uncomfortable would you feel about AI tools being used in the following ways?: Assist with Financial Planning, Investment Guidance, and Fraud Prevention</t>
  </si>
  <si>
    <t>How comfortable or uncomfortable would you feel about AI tools being used in the following ways?: Arrange Flights, Accommodation, and Create Travel Itineraries</t>
  </si>
  <si>
    <t>How comfortable or uncomfortable would you feel about AI tools being used in the following ways?: Schedule Healthcare Appointments on Your Behalf</t>
  </si>
  <si>
    <t>How comfortable or uncomfortable would you feel about AI tools being used in the following ways?: Make Purchases with Your Credit Card on Your Behalf</t>
  </si>
  <si>
    <t>How comfortable or uncomfortable would you feel about AI tools being used in the following ways?: Make Tactical Decisions on the Battlefield</t>
  </si>
  <si>
    <t>How comfortable or uncomfortable would you feel about AI tools being used in the following ways?: Conduct Surgical Procedures and Medical Interventions</t>
  </si>
  <si>
    <t>How comfortable or uncomfortable would you feel about AI tools being used in the following ways?: Determine Healthcare Coverage Options for Insurance Providers</t>
  </si>
  <si>
    <t>AI tools should be regulated by the government</t>
  </si>
  <si>
    <t>AI tools should NOT be regulated by the government</t>
  </si>
  <si>
    <t>Laws preventing AI from impersonating people on the internet (e.g. using their image, voice, etc.)</t>
  </si>
  <si>
    <t>Laws preventing AI from being used to spread disinformation</t>
  </si>
  <si>
    <t>Laws preventing AI from being used to create weapons</t>
  </si>
  <si>
    <t>Laws  preventing AI from being used for surveillance or invasions of privacy</t>
  </si>
  <si>
    <t>Fines for companies if their AI is found to reinforce discrimination or social biases it picks up from the internet</t>
  </si>
  <si>
    <t>Laws preventing AI tools from replicating creative material produced by other people (e.g. artwork, music)</t>
  </si>
  <si>
    <t>You said you think AI tools should be regulated by the government. Which, if any, of the following would you support? Select all that apply.</t>
  </si>
  <si>
    <t>BASE: Think AI tools should be regulated by the government</t>
  </si>
  <si>
    <t>Private company that created the AI</t>
  </si>
  <si>
    <t>The individuals using the AI to create harmful outcomes</t>
  </si>
  <si>
    <t>UK government</t>
  </si>
  <si>
    <t>Search engines that directed people to the AI tool</t>
  </si>
  <si>
    <t>International organisations (e.g. the UN, EU, etc.)</t>
  </si>
  <si>
    <t>Local government</t>
  </si>
  <si>
    <t>Devolved government (e.g. of Scotland, Wales, Northern Ireland)</t>
  </si>
  <si>
    <t>Imagine an AI tool, which had been released a few years ago, began to cause harmful outcomes, such as spreading disinformation or reinforcing social biases.  Which, if any, of the following would you hold most responsible for this? Select up to three.</t>
  </si>
  <si>
    <t xml:space="preserve"> I would feel generally safer if I knew that highly advanced AI was being regulated and tested by experts</t>
  </si>
  <si>
    <t xml:space="preserve"> I would be more willing to use AI for my job if I knew that it was regulated and tested by experts</t>
  </si>
  <si>
    <t>To what extent do you agree or disagree with the following?: I would be more willing to use AI for my job if I knew that it was regulated and tested by experts</t>
  </si>
  <si>
    <t>To what extent do you agree or disagree with the following?: I would feel generally safer if I knew that highly advanced AI was being regulated and tested by experts</t>
  </si>
  <si>
    <t>National government</t>
  </si>
  <si>
    <t>Individuals themselves</t>
  </si>
  <si>
    <t>Devolved government (e.g. Scotland, Wales, Northern Ireland)</t>
  </si>
  <si>
    <t>Private sector businesses</t>
  </si>
  <si>
    <t>Charities and NGOs</t>
  </si>
  <si>
    <t>Universities</t>
  </si>
  <si>
    <t>N/A - No one should be responsible for this</t>
  </si>
  <si>
    <t>Which, if any, of the following do you think are responsible for helping the UK to respond to extreme risks? Select all that apply.</t>
  </si>
  <si>
    <t xml:space="preserve"> National government</t>
  </si>
  <si>
    <t xml:space="preserve"> Local government</t>
  </si>
  <si>
    <t xml:space="preserve"> International organisations (e.g. the UN, EU, etc.)</t>
  </si>
  <si>
    <t xml:space="preserve"> Charities and NGOs</t>
  </si>
  <si>
    <t xml:space="preserve"> Private sector businesses</t>
  </si>
  <si>
    <t xml:space="preserve"> Universities</t>
  </si>
  <si>
    <t xml:space="preserve"> Individuals themselves</t>
  </si>
  <si>
    <t xml:space="preserve"> Devolved government</t>
  </si>
  <si>
    <t>Very well prepared</t>
  </si>
  <si>
    <t>Somewhat well prepared</t>
  </si>
  <si>
    <t>Not very well prepared</t>
  </si>
  <si>
    <t>Not prepared at all</t>
  </si>
  <si>
    <t>Grid Summary: If you were to guess, how prepared do you think the following organisations are for helping the UK respond to extreme risks?</t>
  </si>
  <si>
    <t>If you were to guess, how prepared do you think the following organisations are for helping the UK respond to extreme risks?: National government</t>
  </si>
  <si>
    <t>If you were to guess, how prepared do you think the following organisations are for helping the UK respond to extreme risks?: Local government</t>
  </si>
  <si>
    <t>If you were to guess, how prepared do you think the following organisations are for helping the UK respond to extreme risks?: International organisations (e.g. the UN, EU, etc.)</t>
  </si>
  <si>
    <t>If you were to guess, how prepared do you think the following organisations are for helping the UK respond to extreme risks?: Charities and NGOs</t>
  </si>
  <si>
    <t>If you were to guess, how prepared do you think the following organisations are for helping the UK respond to extreme risks?: Private sector businesses</t>
  </si>
  <si>
    <t>If you were to guess, how prepared do you think the following organisations are for helping the UK respond to extreme risks?: Universities</t>
  </si>
  <si>
    <t>If you were to guess, how prepared do you think the following organisations are for helping the UK respond to extreme risks?: Individuals themselves</t>
  </si>
  <si>
    <t>If you were to guess, how prepared do you think the following organisations are for helping the UK respond to extreme risks?: Devolved government</t>
  </si>
  <si>
    <t>Grid Summary: How important or unimportant do you think it is for the government to provide information about the following risks that people might face?</t>
  </si>
  <si>
    <t>How important or unimportant do you think it is for the government to provide information about the following risks that people might face?: Crime</t>
  </si>
  <si>
    <t>How important or unimportant do you think it is for the government to provide information about the following risks that people might face?: Traffic accidents</t>
  </si>
  <si>
    <t>How important or unimportant do you think it is for the government to provide information about the following risks that people might face?: Extreme weather events</t>
  </si>
  <si>
    <t>How important or unimportant do you think it is for the government to provide information about the following risks that people might face?: Catastrophic climate change</t>
  </si>
  <si>
    <t>How important or unimportant do you think it is for the government to provide information about the following risks that people might face?: Global pandemic</t>
  </si>
  <si>
    <t>How important or unimportant do you think it is for the government to provide information about the following risks that people might face?: Bio-engineered weapons</t>
  </si>
  <si>
    <t>How important or unimportant do you think it is for the government to provide information about the following risks that people might face?: Nuclear war</t>
  </si>
  <si>
    <t>How important or unimportant do you think it is for the government to provide information about the following risks that people might face?: Asteroid hitting the Earth</t>
  </si>
  <si>
    <t>How important or unimportant do you think it is for the government to provide information about the following risks that people might face?: Eruption of a supervolcano</t>
  </si>
  <si>
    <t>How important or unimportant do you think it is for the government to provide information about the following risks that people might face?: Uncontrolled artificial intelligence</t>
  </si>
  <si>
    <t xml:space="preserve"> If you were the victim of a crime</t>
  </si>
  <si>
    <t xml:space="preserve"> If you were involved in a traffic accident</t>
  </si>
  <si>
    <t>I would know EXACTLY what to do</t>
  </si>
  <si>
    <t>I would be PRETTY SURE what to do</t>
  </si>
  <si>
    <t>I would have NO IDEA what to do</t>
  </si>
  <si>
    <t>Grid Summary: Before taking this survey, how much knowledge would you say you had on how to respond in the following scenarios?</t>
  </si>
  <si>
    <t>Before taking this survey, how much knowledge would you say you had on how to respond in the following scenarios?: If you were the victim of a crime</t>
  </si>
  <si>
    <t>Before taking this survey, how much knowledge would you say you had on how to respond in the following scenarios?: If you were involved in a traffic accident</t>
  </si>
  <si>
    <t>Before taking this survey, how much knowledge would you say you had on how to respond in the following scenarios?: Extreme weather events</t>
  </si>
  <si>
    <t>Before taking this survey, how much knowledge would you say you had on how to respond in the following scenarios?: Catastrophic climate change</t>
  </si>
  <si>
    <t>Before taking this survey, how much knowledge would you say you had on how to respond in the following scenarios?: Global pandemic</t>
  </si>
  <si>
    <t>Before taking this survey, how much knowledge would you say you had on how to respond in the following scenarios?: Bio-engineered weapons</t>
  </si>
  <si>
    <t>Before taking this survey, how much knowledge would you say you had on how to respond in the following scenarios?: Nuclear war</t>
  </si>
  <si>
    <t>Before taking this survey, how much knowledge would you say you had on how to respond in the following scenarios?: Asteroid hitting the Earth</t>
  </si>
  <si>
    <t>Before taking this survey, how much knowledge would you say you had on how to respond in the following scenarios?: Eruption of a supervolcano</t>
  </si>
  <si>
    <t>Before taking this survey, how much knowledge would you say you had on how to respond in the following scenarios?: Uncontrolled artificial intelligence</t>
  </si>
  <si>
    <t>Very easy</t>
  </si>
  <si>
    <t>Somewhat easy</t>
  </si>
  <si>
    <t>Somewhat difficult</t>
  </si>
  <si>
    <t>Very difficult</t>
  </si>
  <si>
    <t>Total Easy:</t>
  </si>
  <si>
    <t>Total Difficult:</t>
  </si>
  <si>
    <t>Grid Summary: And how easy or difficult do you think it would be to find information on how to respond in those same situations?</t>
  </si>
  <si>
    <t>And how easy or difficult do you think it would be to find information on how to respond in those same situations?: Crime</t>
  </si>
  <si>
    <t>And how easy or difficult do you think it would be to find information on how to respond in those same situations?: Traffic accidents</t>
  </si>
  <si>
    <t>And how easy or difficult do you think it would be to find information on how to respond in those same situations?: Extreme weather events</t>
  </si>
  <si>
    <t>And how easy or difficult do you think it would be to find information on how to respond in those same situations?: Catastrophic climate change</t>
  </si>
  <si>
    <t>And how easy or difficult do you think it would be to find information on how to respond in those same situations?: Global pandemic</t>
  </si>
  <si>
    <t>And how easy or difficult do you think it would be to find information on how to respond in those same situations?: Bio-engineered weapons</t>
  </si>
  <si>
    <t>And how easy or difficult do you think it would be to find information on how to respond in those same situations?: Nuclear war</t>
  </si>
  <si>
    <t>And how easy or difficult do you think it would be to find information on how to respond in those same situations?: Asteroid hitting the Earth</t>
  </si>
  <si>
    <t>And how easy or difficult do you think it would be to find information on how to respond in those same situations?: Eruption of a supervolcano</t>
  </si>
  <si>
    <t>And how easy or difficult do you think it would be to find information on how to respond in those same situations?: Uncontrolled artificial intelligence</t>
  </si>
  <si>
    <t xml:space="preserve"> How important do you believe it is for the government to provide information about risks that people would find it difficult to respond to, such as nuclear war?</t>
  </si>
  <si>
    <t xml:space="preserve"> People have a right to know if they face a risk, even if they are unable to do anything about it</t>
  </si>
  <si>
    <t xml:space="preserve"> The government has a responsibility to tell people about all of the risks they face</t>
  </si>
  <si>
    <t xml:space="preserve"> The government has a responsibility to avoid panic in the population by not telling them about some of the risks they face</t>
  </si>
  <si>
    <t>To what extent do you agree or disagree with the following?: The government has a responsibility to tell people about all of the risks they face</t>
  </si>
  <si>
    <t>To what extent do you agree or disagree with the following?: People have a right to know if they face a risk, even if they are unable to do anything about it</t>
  </si>
  <si>
    <t>To what extent do you agree or disagree with the following?: The government has a responsibility to avoid panic in the population by not telling them about some of the risks they face</t>
  </si>
  <si>
    <t>Very Optimistic</t>
  </si>
  <si>
    <t>Optimistic</t>
  </si>
  <si>
    <t>Neither optimistic nor pessimistic</t>
  </si>
  <si>
    <t>Pessimistic</t>
  </si>
  <si>
    <t>Very Pessimistic</t>
  </si>
  <si>
    <t>Total Optimistic:</t>
  </si>
  <si>
    <t>Total Pessimistic:</t>
  </si>
  <si>
    <t xml:space="preserve"> In general, would you say you are optimistic or pessimistic about the next fifty years for the world?</t>
  </si>
  <si>
    <t>Much better than their parents</t>
  </si>
  <si>
    <t>Somewhat better than their parents</t>
  </si>
  <si>
    <t>About the same as their parents</t>
  </si>
  <si>
    <t>Somewhat worse than their parents</t>
  </si>
  <si>
    <t>Much worse than their parents</t>
  </si>
  <si>
    <t xml:space="preserve"> All things considered, do you think that a child born today in an average family in your country will have a better or worse life than their parents did?</t>
  </si>
  <si>
    <t xml:space="preserve"> Someone born in 100 years time</t>
  </si>
  <si>
    <t xml:space="preserve"> Someone born in 1,000 years time</t>
  </si>
  <si>
    <t xml:space="preserve"> Someone born in a world where the US established global dominance</t>
  </si>
  <si>
    <t xml:space="preserve"> Someone born in a world where China established global dominance</t>
  </si>
  <si>
    <t>Much better than someone born today</t>
  </si>
  <si>
    <t>Somewhat better than someone born today</t>
  </si>
  <si>
    <t>About the same as someone born today</t>
  </si>
  <si>
    <t>Somewhat worse than someone born today</t>
  </si>
  <si>
    <t>Much worse than someone born today</t>
  </si>
  <si>
    <t>Grid Summary: And how much worse do you think the average child in the following scenarios would be than someone born today?</t>
  </si>
  <si>
    <t>And how much worse do you think the average child in the following scenarios would be than someone born today?: Someone born in 100 years time</t>
  </si>
  <si>
    <t>And how much worse do you think the average child in the following scenarios would be than someone born today?: Someone born in 1,000 years time</t>
  </si>
  <si>
    <t>And how much worse do you think the average child in the following scenarios would be than someone born today?: Someone born in a world where the US established global dominance</t>
  </si>
  <si>
    <t>And how much worse do you think the average child in the following scenarios would be than someone born today?: Someone born in a world where China established global dominance</t>
  </si>
  <si>
    <t xml:space="preserve"> Ability of people in the UK to be heard by the government</t>
  </si>
  <si>
    <t xml:space="preserve"> Effectiveness of UK government to respond to crises</t>
  </si>
  <si>
    <t xml:space="preserve"> Strength of the UK justice system</t>
  </si>
  <si>
    <t xml:space="preserve"> Fairness of UK elections</t>
  </si>
  <si>
    <t>Very confident</t>
  </si>
  <si>
    <t>Somewhat confident</t>
  </si>
  <si>
    <t>Not very confident</t>
  </si>
  <si>
    <t>Not confident at all</t>
  </si>
  <si>
    <t>Total Confident:</t>
  </si>
  <si>
    <t>Grid Summary: How confident would you say you are in the following?</t>
  </si>
  <si>
    <t>How confident would you say you are in the following?: Effectiveness of UK government to respond to crises</t>
  </si>
  <si>
    <t>How confident would you say you are in the following?: Fairness of UK elections</t>
  </si>
  <si>
    <t>How confident would you say you are in the following?: Strength of the UK justice system</t>
  </si>
  <si>
    <t>How confident would you say you are in the following?: Ability of people in the UK to be heard by the government</t>
  </si>
  <si>
    <t xml:space="preserve"> Because of short-term thinking in politics, democratic countries like the UK are not able to respond to long-term threats</t>
  </si>
  <si>
    <t xml:space="preserve"> Democratic institutions are able to effectively respond to extreme risks, such as climate change and nuclear war</t>
  </si>
  <si>
    <t xml:space="preserve"> I trust the UK government to help protect the country from extreme risks</t>
  </si>
  <si>
    <t>To what extent do you agree or disagree with the following?: Democratic institutions are able to effectively respond to extreme risks, such as climate change and nuclear war</t>
  </si>
  <si>
    <t>To what extent do you agree or disagree with the following?: Because of short-term thinking in politics, democratic countries like the UK are not able to respond to long-term threats</t>
  </si>
  <si>
    <t>To what extent do you agree or disagree with the following?: I trust the UK government to help protect the country from extreme risks</t>
  </si>
  <si>
    <t>Very stable</t>
  </si>
  <si>
    <t>Somewhat stable</t>
  </si>
  <si>
    <t>Somewhat unstable</t>
  </si>
  <si>
    <t>Very unstable</t>
  </si>
  <si>
    <t xml:space="preserve"> How stable or unstable do you think the world as a whole is?</t>
  </si>
  <si>
    <t>Very optimistic</t>
  </si>
  <si>
    <t>Somewhat optimistic</t>
  </si>
  <si>
    <t>Not very optimistic</t>
  </si>
  <si>
    <t>Not optimistic at all</t>
  </si>
  <si>
    <t xml:space="preserve"> And how optimistic or pessimistic are you about the ability of the world to respond to the problems we face?</t>
  </si>
  <si>
    <t>Very accurate</t>
  </si>
  <si>
    <t>Somewhat accurate</t>
  </si>
  <si>
    <t>Not very accurate</t>
  </si>
  <si>
    <t>Not accurate at all</t>
  </si>
  <si>
    <t xml:space="preserve"> “Permacrisis” refers to an extended period of instability and insecurity, especially one resulting from a series of catastrophic events. How accurate or inaccurate do you think this is as a term to describe the current state of the world?</t>
  </si>
  <si>
    <t xml:space="preserve"> “Permacrisis” refers to an extended period of instability and insecurity, especially one resulting from a series of catastrophic events. How accurate or inaccurate do you think this is as a term to describe the current state of the UK?</t>
  </si>
  <si>
    <t xml:space="preserve"> Some commentators have said the world is in an extended period of instability and insecurity, resulting from a series of catastrophic events. How accurate do you think this is as a term to describe the current state of the world?</t>
  </si>
  <si>
    <t xml:space="preserve"> Some commentators have said the world is in an extended period of instability and insecurity, resulting from a series of catastrophic events. How accurate do you think this is as a term to describe the current state of the UK?</t>
  </si>
  <si>
    <t xml:space="preserve"> The government declares “martial law” to help maintain law and order</t>
  </si>
  <si>
    <t xml:space="preserve"> People become more nervous to help their neighbours</t>
  </si>
  <si>
    <t xml:space="preserve"> Individuals begin stockpile weapons (e.g. bats or knives) in the event that law and order breaks down</t>
  </si>
  <si>
    <t xml:space="preserve"> Communities begin to rely on each other for support more than they do now, as they worry that the government will not be able to support them much longer</t>
  </si>
  <si>
    <t xml:space="preserve"> The government issues “stay-at-home orders” to help maintain law and order</t>
  </si>
  <si>
    <t xml:space="preserve"> Panic buying of non-perishable goods in supermarkets (e.g. toilet paper, beans)</t>
  </si>
  <si>
    <t>Very likely</t>
  </si>
  <si>
    <t>Somewhat likely</t>
  </si>
  <si>
    <t>Not very likely</t>
  </si>
  <si>
    <t>Not likely at all</t>
  </si>
  <si>
    <t>Total Likely:</t>
  </si>
  <si>
    <t>Grid Summary: “Permacrisis” refers to an extended period of instability and insecurity, especially one resulting from a series of catastrophic events. Imagine the world was in a state of “permacrisis”. How likely or unlikely do you think it is that the following will happen?</t>
  </si>
  <si>
    <t>“Permacrisis” refers to an extended period of instability and insecurity, especially one resulting from a series of catastrophic events. Imagine the world was in a state of “permacrisis”. How likely or unlikely do you think it is that the following will happen?: Panic buying of non-perishable goods in supermarkets (e.g. toilet paper, beans)</t>
  </si>
  <si>
    <t>“Permacrisis” refers to an extended period of instability and insecurity, especially one resulting from a series of catastrophic events. Imagine the world was in a state of “permacrisis”. How likely or unlikely do you think it is that the following will happen?: Individuals begin stockpile weapons (e.g. bats or knives) in the event that law and order breaks down</t>
  </si>
  <si>
    <t>“Permacrisis” refers to an extended period of instability and insecurity, especially one resulting from a series of catastrophic events. Imagine the world was in a state of “permacrisis”. How likely or unlikely do you think it is that the following will happen?: People become more nervous to help their neighbours</t>
  </si>
  <si>
    <t>“Permacrisis” refers to an extended period of instability and insecurity, especially one resulting from a series of catastrophic events. Imagine the world was in a state of “permacrisis”. How likely or unlikely do you think it is that the following will happen?: Communities begin to rely on each other for support more than they do now, as they worry that the government will not be able to support them much longer</t>
  </si>
  <si>
    <t>“Permacrisis” refers to an extended period of instability and insecurity, especially one resulting from a series of catastrophic events. Imagine the world was in a state of “permacrisis”. How likely or unlikely do you think it is that the following will happen?: The government declares “martial law” to help maintain law and order</t>
  </si>
  <si>
    <t>“Permacrisis” refers to an extended period of instability and insecurity, especially one resulting from a series of catastrophic events. Imagine the world was in a state of “permacrisis”. How likely or unlikely do you think it is that the following will happen?: The government issues “stay-at-home orders” to help maintain law and order</t>
  </si>
  <si>
    <t xml:space="preserve"> Technological progression will generally be good for the world|Technological progression will generally be bad for the world</t>
  </si>
  <si>
    <t xml:space="preserve"> Technological progression will make the world a more dangerous place|Technological progression will make the world a safer place</t>
  </si>
  <si>
    <t xml:space="preserve"> The development of Artificial Intelligence will generally be a good thing for the world|The development of Artificial Intelligence will generally be a bad thing for the world</t>
  </si>
  <si>
    <t xml:space="preserve"> The development of biotechnology will generally be a good thing for the world|The development of biotechnology will generally be a bad thing for the world</t>
  </si>
  <si>
    <t xml:space="preserve"> I expect the harms from Climate change to get worse over the next 50 years|I expect the harms from Climate change to get better over the next 50 years</t>
  </si>
  <si>
    <t xml:space="preserve"> In the next 50 years I expect the world to become economically richer|In the next 50 years I expect the world to become economically poorer</t>
  </si>
  <si>
    <t xml:space="preserve"> In the next 50 years I expect the world to become less tolerant|In the next 50 years I expect the world to become more tolerant</t>
  </si>
  <si>
    <t>-2</t>
  </si>
  <si>
    <t>-1</t>
  </si>
  <si>
    <t>1</t>
  </si>
  <si>
    <t>2</t>
  </si>
  <si>
    <t>Grid Summary: Please indicate on the scale which of the following statements you feel your view most closely aligns with.</t>
  </si>
  <si>
    <t>Please indicate on the scale which of the following statements you feel your view most closely aligns with.: Technological progression will generally be good for the world|Technological progression will generally be bad for the world</t>
  </si>
  <si>
    <t>Please indicate on the scale which of the following statements you feel your view most closely aligns with.: Technological progression will make the world a more dangerous place|Technological progression will make the world a safer place</t>
  </si>
  <si>
    <t>Please indicate on the scale which of the following statements you feel your view most closely aligns with.: The development of Artificial Intelligence will generally be a good thing for the world|The development of Artificial Intelligence will generally be a bad thing for the world</t>
  </si>
  <si>
    <t>Please indicate on the scale which of the following statements you feel your view most closely aligns with.: The development of biotechnology will generally be a good thing for the world|The development of biotechnology will generally be a bad thing for the world</t>
  </si>
  <si>
    <t>Please indicate on the scale which of the following statements you feel your view most closely aligns with.: I expect the harms from Climate change to get worse over the next 50 years|I expect the harms from Climate change to get better over the next 50 years</t>
  </si>
  <si>
    <t>Please indicate on the scale which of the following statements you feel your view most closely aligns with.: In the next 50 years I expect the world to become economically richer|In the next 50 years I expect the world to become economically poorer</t>
  </si>
  <si>
    <t>Please indicate on the scale which of the following statements you feel your view most closely aligns with.: In the next 50 years I expect the world to become less tolerant|In the next 50 years I expect the world to become more tolerant</t>
  </si>
  <si>
    <t xml:space="preserve"> I expect there to be more global incidents of terrorism in the next 50 years than there were in the last 50|I expect there to be fewer global incidents of terrorism in the next 50 years than there were in the last 50</t>
  </si>
  <si>
    <t xml:space="preserve"> I expect there will be more war in the world in 50 years time|I expect there will be less war in the world in 50 years time</t>
  </si>
  <si>
    <t xml:space="preserve"> I expect the number of people in the world living in poverty to decrease over the next 50 years|I expect the number of people living in poverty to increase over the next 50 years</t>
  </si>
  <si>
    <t xml:space="preserve"> I expect the world to become less economically equal over the next 50 years|I expect the world to become more economically equal over the next 50 years</t>
  </si>
  <si>
    <t xml:space="preserve"> In the future, I expect people to live for longer than they currently do|In the future, I expect people to live shorter lives than they currently do</t>
  </si>
  <si>
    <t xml:space="preserve"> I expect the risk of global pandemics to increase|I expect the risk of global pandemics to decrease</t>
  </si>
  <si>
    <t>Please indicate on the scale which of the following statements you feel your view most closely aligns with.: I expect there to be more global incidents of terrorism in the next 50 years than there were in the last 50|I expect there to be fewer global incidents of terrorism in the next 50 years than there were in the last 50</t>
  </si>
  <si>
    <t>Please indicate on the scale which of the following statements you feel your view most closely aligns with.: I expect there will be more war in the world in 50 years time|I expect there will be less war in the world in 50 years time</t>
  </si>
  <si>
    <t>Please indicate on the scale which of the following statements you feel your view most closely aligns with.: I expect the number of people in the world living in poverty to decrease over the next 50 years|I expect the number of people living in poverty to increase over the next 50 years</t>
  </si>
  <si>
    <t>Please indicate on the scale which of the following statements you feel your view most closely aligns with.: I expect the world to become less economically equal over the next 50 years|I expect the world to become more economically equal over the next 50 years</t>
  </si>
  <si>
    <t>Please indicate on the scale which of the following statements you feel your view most closely aligns with.: In the future, I expect people to live for longer than they currently do|In the future, I expect people to live shorter lives than they currently do</t>
  </si>
  <si>
    <t>Please indicate on the scale which of the following statements you feel your view most closely aligns with.: I expect the risk of global pandemics to increase|I expect the risk of global pandemics to decrease</t>
  </si>
  <si>
    <t>Climate change</t>
  </si>
  <si>
    <t>Risk of war</t>
  </si>
  <si>
    <t>The rise of Artificial Intelligence</t>
  </si>
  <si>
    <t>Terrorism</t>
  </si>
  <si>
    <t>Global pandemics</t>
  </si>
  <si>
    <t>Economic inequality</t>
  </si>
  <si>
    <t>Increased political division</t>
  </si>
  <si>
    <t>Loss of traditional values</t>
  </si>
  <si>
    <t>Changes in global poverty</t>
  </si>
  <si>
    <t>Technological progress</t>
  </si>
  <si>
    <t>Longer and healthier life spans</t>
  </si>
  <si>
    <t>Economic growth and increased wealth</t>
  </si>
  <si>
    <t>Increased cultural tolerance and diversity</t>
  </si>
  <si>
    <t>Which of those issues or trends do you think is most likely to have the largest impact on the world in the next fifty years? Select up to three.</t>
  </si>
  <si>
    <t>Which of those trends would you prioritise for the Government to focus more resources on? Select up to three.</t>
  </si>
  <si>
    <t>And which of those same trends would be the lowest priority for you? Select up to three.</t>
  </si>
  <si>
    <t xml:space="preserve"> The UK economy grows larger than its level in 2020</t>
  </si>
  <si>
    <t xml:space="preserve"> There is another global pandemic of the same magnitude or worse than Covid-19</t>
  </si>
  <si>
    <t xml:space="preserve"> Global temperatures rise by over 4 degrees centigrade</t>
  </si>
  <si>
    <t xml:space="preserve"> A permanent colony is established on Mars</t>
  </si>
  <si>
    <t xml:space="preserve"> Humanity discovers a cure for cancer</t>
  </si>
  <si>
    <t xml:space="preserve"> There is another World War</t>
  </si>
  <si>
    <t xml:space="preserve"> A world government is created</t>
  </si>
  <si>
    <t xml:space="preserve"> Civilisation collapses</t>
  </si>
  <si>
    <t xml:space="preserve"> Computers and Artificial Intelligence reaches or exceed a human level of general intelligence</t>
  </si>
  <si>
    <t xml:space="preserve"> The size of the global economy more than doubles</t>
  </si>
  <si>
    <t xml:space="preserve"> The global population passes 10 billion people</t>
  </si>
  <si>
    <t xml:space="preserve"> The global population begins to fall</t>
  </si>
  <si>
    <t xml:space="preserve"> AI begins to make the average life better</t>
  </si>
  <si>
    <t xml:space="preserve"> AI begins to make YOUR life better</t>
  </si>
  <si>
    <t>Extremely likely to happen (over a 9 in 10 chance)</t>
  </si>
  <si>
    <t>Very likely to happen (at least a 1 in 2 chance, or more likely)</t>
  </si>
  <si>
    <t>Somewhat likely to happen (between 1 in 10 and 1 in 2 chance)</t>
  </si>
  <si>
    <t>Significant risk (between 1 in 50 and 1 in 10 chance)</t>
  </si>
  <si>
    <t>Unlikely to happen (1 in 100 chance)</t>
  </si>
  <si>
    <t>Very unlikely to happen (around 1 in 10,000 chance)</t>
  </si>
  <si>
    <t>Very, very unlikely to happen (around 1 in a million chance, or less)</t>
  </si>
  <si>
    <t>Grid Summary: Within the next hundred years, how likely would you say that each of the following are?</t>
  </si>
  <si>
    <t>Within the next hundred years, how likely would you say that each of the following are?: The UK economy grows larger than its level in 2020</t>
  </si>
  <si>
    <t>Within the next hundred years, how likely would you say that each of the following are?: There is another global pandemic of the same magnitude or worse than Covid-19</t>
  </si>
  <si>
    <t>Within the next hundred years, how likely would you say that each of the following are?: Global temperatures rise by over 4 degrees centigrade</t>
  </si>
  <si>
    <t>Within the next hundred years, how likely would you say that each of the following are?: A permanent colony is established on Mars</t>
  </si>
  <si>
    <t>Within the next hundred years, how likely would you say that each of the following are?: Humanity discovers a cure for cancer</t>
  </si>
  <si>
    <t>Within the next hundred years, how likely would you say that each of the following are?: There is another World War</t>
  </si>
  <si>
    <t>Within the next hundred years, how likely would you say that each of the following are?: A world government is created</t>
  </si>
  <si>
    <t>Within the next hundred years, how likely would you say that each of the following are?: Civilisation collapses</t>
  </si>
  <si>
    <t>Within the next hundred years, how likely would you say that each of the following are?: Computers and Artificial Intelligence reaches or exceed a human level of general intelligence</t>
  </si>
  <si>
    <t>Within the next hundred years, how likely would you say that each of the following are?: The size of the global economy more than doubles</t>
  </si>
  <si>
    <t>Within the next hundred years, how likely would you say that each of the following are?: The global population passes 10 billion people</t>
  </si>
  <si>
    <t>Within the next hundred years, how likely would you say that each of the following are?: The global population begins to fall</t>
  </si>
  <si>
    <t>Within the next hundred years, how likely would you say that each of the following are?: AI begins to make the average life better</t>
  </si>
  <si>
    <t>Within the next hundred years, how likely would you say that each of the following are?: AI begins to make YOUR life better</t>
  </si>
  <si>
    <t xml:space="preserve"> The extinction of the human race in the next 1000 years</t>
  </si>
  <si>
    <t xml:space="preserve"> The extinction of the human race in the next 10,000 years</t>
  </si>
  <si>
    <t xml:space="preserve"> Humanity or their descendants, one day, to spread across the galaxy</t>
  </si>
  <si>
    <t xml:space="preserve"> Climate change is to result in human extinction</t>
  </si>
  <si>
    <t xml:space="preserve"> Climate change is to result in civilisational collapse</t>
  </si>
  <si>
    <t xml:space="preserve"> AI technology replaces a large proportion of jobs, leading to mass unemployment</t>
  </si>
  <si>
    <t xml:space="preserve"> AI technology leads to an increase in the pace of technological innovation, leading humanity to a utopian future</t>
  </si>
  <si>
    <t xml:space="preserve"> A particular genetically modified crop dies as a result of a disease, leading to a shortage of food and a global famine</t>
  </si>
  <si>
    <t>Grid Summary: And how likely would you say that each of the following are to happen in the future?</t>
  </si>
  <si>
    <t>And how likely would you say that each of the following are to happen in the future?: The extinction of the human race in the next 1000 years</t>
  </si>
  <si>
    <t>And how likely would you say that each of the following are to happen in the future?: The extinction of the human race in the next 10,000 years</t>
  </si>
  <si>
    <t>And how likely would you say that each of the following are to happen in the future?: Humanity or their descendants, one day, to spread across the galaxy</t>
  </si>
  <si>
    <t>And how likely would you say that each of the following are to happen in the future?: Climate change is to result in human extinction</t>
  </si>
  <si>
    <t>And how likely would you say that each of the following are to happen in the future?: Climate change is to result in civilisational collapse</t>
  </si>
  <si>
    <t>And how likely would you say that each of the following are to happen in the future?: AI technology replaces a large proportion of jobs, leading to mass unemployment</t>
  </si>
  <si>
    <t>And how likely would you say that each of the following are to happen in the future?: AI technology leads to an increase in the pace of technological innovation, leading humanity to a utopian future</t>
  </si>
  <si>
    <t>And how likely would you say that each of the following are to happen in the future?: A particular genetically modified crop dies as a result of a disease, leading to a shortage of food and a global famine</t>
  </si>
  <si>
    <t>7 - Very good idea</t>
  </si>
  <si>
    <t>6</t>
  </si>
  <si>
    <t>5</t>
  </si>
  <si>
    <t>4</t>
  </si>
  <si>
    <t>3</t>
  </si>
  <si>
    <t>1 - Very bad idea</t>
  </si>
  <si>
    <t xml:space="preserve"> Read the following policy.“Create a new National Centre for Biosecurity tasked with prevention of, and preparedness for, future large-scale and high-priority biological threats faced by the UK” Please state whether you think this would be a good idea, or a bad idea.</t>
  </si>
  <si>
    <t xml:space="preserve"> Read the following policy.“Ban individuals in the UK for flying more than once a year to reduce carbon emissions” Please state whether you think this would be a good idea, or a bad idea.</t>
  </si>
  <si>
    <t>0</t>
  </si>
  <si>
    <t>*</t>
  </si>
  <si>
    <t xml:space="preserve"> Read the following policy.“Ensure that the UK does not incorporate AI systems into nuclear weapon command, control and communication systems” Please state whether you think this would be a good idea, or a bad idea.</t>
  </si>
  <si>
    <t xml:space="preserve"> Read the following policy.“Launch a new Royal Commission to consider which of the UK’s statues of historic figures should be removed” Please state whether you think this would be a good idea, or a bad idea.</t>
  </si>
  <si>
    <t xml:space="preserve"> Read the following policy.“Create a new Government Office of Risk Management, with a particular focus on long-term risks such as a new pandemic or extreme weather events” Please state whether you think this would be a good idea, or a bad idea.</t>
  </si>
  <si>
    <t xml:space="preserve"> Read the following policy.“Introduce a Universal Basic Income, to ensure everyone in the UK reaches a minimum standard of living” Please state whether you think this would be a good idea, or a bad idea.</t>
  </si>
  <si>
    <t xml:space="preserve"> Read the following policy.“Ban non-licensed research into artificial intelligence” Please state whether you think this would be a good idea, or a bad idea.</t>
  </si>
  <si>
    <t xml:space="preserve"> Read the following policy.“Introduce a ban on describing plant-grown burgers as meat” Please state whether you think this would be a good idea, or a bad idea.</t>
  </si>
  <si>
    <t xml:space="preserve"> Read the following policy.“Introduce a ban on genetically modified foods” Please state whether you think this would be a good idea, or a bad idea.</t>
  </si>
  <si>
    <t xml:space="preserve"> Read the following policy.“Massively scale up the UK’s ability to rapidly produce vaccines domestically” Please state whether you think this would be a good idea, or a bad idea.</t>
  </si>
  <si>
    <t xml:space="preserve"> Read the following policy.“Introduce a new tax, based on your height” Please state whether you think this would be a good idea, or a bad idea.</t>
  </si>
  <si>
    <t xml:space="preserve"> Read the following policy.“Banning medical research that involves genetically improving viruses in order to understand how they work” Please state whether you think this would be a good idea, or a bad idea.</t>
  </si>
  <si>
    <t xml:space="preserve"> Read the following policy.“Abolish all immigration controls into the UK” Please state whether you think this would be a good idea, or a bad idea.</t>
  </si>
  <si>
    <t xml:space="preserve"> Read the following policy.“Ban research into developing general artificial intelligence” Please state whether you think this would be a good idea, or a bad idea.</t>
  </si>
  <si>
    <t xml:space="preserve"> Read the following policy.“Seek to end the development and use of autonomous weapons systems” Please state whether you think this would be a good idea, or a bad idea.</t>
  </si>
  <si>
    <t xml:space="preserve"> Read the following policy.“Divert 5% of the UK’s military budget to prepare for defending from future bio-engineered weapons” Please state whether you think this would be a good idea, or a bad idea.</t>
  </si>
  <si>
    <t xml:space="preserve"> Read the following policy.“Ensure that at least 20% of the UK’s power is sourced from nuclear power by 2050” Please state whether you think this would be a good idea, or a bad idea.</t>
  </si>
  <si>
    <t xml:space="preserve"> Read the following policy.“Expand the use of human challenge trials to make it faster to do future medical research” Please state whether you think this would be a good idea, or a bad idea.</t>
  </si>
  <si>
    <t xml:space="preserve"> Read the following policy.“Creating an ombudsperson for future generations” Please state whether you think this would be a good idea, or a bad idea.</t>
  </si>
  <si>
    <t xml:space="preserve"> Read the following policy.“Creating a citizens assembly that advises on future generations issues” Please state whether you think this would be a good idea, or a bad idea.</t>
  </si>
  <si>
    <t xml:space="preserve"> Read the following policy.“Keeping coal in the ground in case we need it to rebuild civilisation after a collapse” Please state whether you think this would be a good idea, or a bad idea.</t>
  </si>
  <si>
    <t xml:space="preserve"> Read the following policy.“Building a hermetically-sealed bunker to protect against worst-case nuclear war or pandemics” Please state whether you think this would be a good idea, or a bad idea.</t>
  </si>
  <si>
    <t xml:space="preserve"> Read the following policy.“Building up food stockpiles in the event of a nuclear war” Please state whether you think this would be a good idea, or a bad idea.</t>
  </si>
  <si>
    <t xml:space="preserve"> Read the following policy.“Reforming liability insurance for risky biotech experiments” Please state whether you think this would be a good idea, or a bad idea.</t>
  </si>
  <si>
    <t xml:space="preserve"> Read the following policy.“Creating new autonomous charter cities that can test out novel policies and regulations.” Please state whether you think this would be a good idea, or a bad idea.</t>
  </si>
  <si>
    <t>7 - One of the most important problems</t>
  </si>
  <si>
    <t>1 - Not an important problem at all</t>
  </si>
  <si>
    <t xml:space="preserve"> Here is a reminder of the policy you saw.“Create a new National Centre for Biosecurity tasked with prevention of, and preparedness for, future large-scale and high-priority biological threats faced by the UK” Do you think this is an important problem, or an unimportant problem?</t>
  </si>
  <si>
    <t>BASE: Answered previous question</t>
  </si>
  <si>
    <t>7 - Very weird priority</t>
  </si>
  <si>
    <t>1 - Not at all weird</t>
  </si>
  <si>
    <t xml:space="preserve"> And do you think this is a very weird priority, or not a weird priority?</t>
  </si>
  <si>
    <t xml:space="preserve"> Here is a reminder of the policy you saw.“Ban individuals in the UK for flying more than once a year to reduce carbon emissions” Do you think this is an important problem, or an unimportant problem?</t>
  </si>
  <si>
    <t xml:space="preserve"> Here is a reminder of the policy you saw.“Ensure that the UK does not incorporate AI systems into nuclear weapon command, control and communication systems” Do you think this is an important problem, or an unimportant problem?</t>
  </si>
  <si>
    <t xml:space="preserve">BASE: Question displayed when the  Question "Read the following policy.â€œEnsure that the UK does not incorporate AI systems into nuclear weapon command, control and communication systemsâ€Please state whether you think this would be a good idea, or a bad idea." </t>
  </si>
  <si>
    <t xml:space="preserve"> Here is a reminder of the policy you saw.“Launch a new Royal Commission to consider which of the UK’s statues of historic figures should be removed” Do you think this is an important problem, or an unimportant problem?</t>
  </si>
  <si>
    <t xml:space="preserve"> Here is a reminder of the policy you saw.“Create a new Government Office of Risk Management, with a particular focus on long-term risks such as a new pandemic or extreme weather events” Do you think this is an important problem, or an unimportant problem?</t>
  </si>
  <si>
    <t xml:space="preserve">BASE: Question displayed when the  Question "Read the following policy.â€œCreate a new Government Office of Risk Management, with a particular focus on long-term risks such as a new pandemic or extreme weather eventsâ€Please state whether you think this would be a good idea, or a bad idea." </t>
  </si>
  <si>
    <t xml:space="preserve"> Here is a reminder of the policy you saw.“Introduce a Universal Basic Income, to ensure everyone in the UK reaches a minimum standard of living” Do you think this is an important problem, or an unimportant problem?</t>
  </si>
  <si>
    <t xml:space="preserve"> Here is a reminder of the policy you saw.“Ban non-licenced research into artificial intelligence” Do you think this is an important problem, or an unimportant problem?</t>
  </si>
  <si>
    <t xml:space="preserve">BASE: Question displayed when the  Question "Read the following policy.â€œBan non-licensed research into artificial intelligenceâ€Please state whether you think this would be a good idea, or a bad idea." </t>
  </si>
  <si>
    <t xml:space="preserve"> Here is a reminder of the policy you saw.“Introduce a ban on describing plant-grown burgers as meat” Do you think this is an important problem, or an unimportant problem?</t>
  </si>
  <si>
    <t xml:space="preserve"> Here is a reminder of the policy you saw.“Introduce a ban on genetically modified foods” Do you think this is an important problem, or an unimportant problem?</t>
  </si>
  <si>
    <t xml:space="preserve">BASE: Question displayed when the  Question "Read the following policy.â€œIntroduce a ban on genetically modified foodsâ€Please state whether you think this would be a good idea, or a bad idea." </t>
  </si>
  <si>
    <t xml:space="preserve"> Here is a reminder of the policy you saw.“Massively scale up the UK’s ability to rapidly produce vaccines domestically” Do you think this is an important problem, or an unimportant problem?</t>
  </si>
  <si>
    <t xml:space="preserve"> Here is a reminder of the policy you saw.“Introduce a new tax, based on your height” Do you think this is an important problem, or an unimportant problem?</t>
  </si>
  <si>
    <t xml:space="preserve">BASE: Question displayed when the 1 Question "Read the following policy.â€œIntroduce a new tax, based on your heightâ€Please state whether you think this would be a good idea, or a bad idea." </t>
  </si>
  <si>
    <t xml:space="preserve"> Here is a reminder of the policy you saw.“Banning medical research that involves genetically improving viruses in order to understand how they work” Do you think this is an important problem, or an unimportant problem?</t>
  </si>
  <si>
    <t xml:space="preserve"> Here is a reminder of the policy you saw.“Abolish all immigration controls into the UK” Do you think this is an important problem, or an unimportant problem?</t>
  </si>
  <si>
    <t xml:space="preserve">BASE: Question displayed when the 3 Question "Read the following policy.â€œAbolish all immigration controls into the UKâ€Please state whether you think this would be a good idea, or a bad idea." </t>
  </si>
  <si>
    <t xml:space="preserve"> Here is a reminder of the policy you saw.“Ban research into developing general artificial intelligence” Do you think this is an important problem, or an unimportant problem?</t>
  </si>
  <si>
    <t xml:space="preserve"> Here is a reminder of the policy you saw.“Seek to end the development and use of autonomous weapons systems” Do you think this is an important problem, or an unimportant problem?</t>
  </si>
  <si>
    <t xml:space="preserve">BASE: Question displayed when the 5 Question "Read the following policy.â€œSeek to end the development and use of autonomous weapons systemsâ€Please state whether you think this would be a good idea, or a bad idea." </t>
  </si>
  <si>
    <t xml:space="preserve"> Here is a reminder of the policy you saw.“Divert 5% of the UK’s military budget to prepare for defending from future bio-engineered weapons” Do you think this is an important problem, or an unimportant problem?</t>
  </si>
  <si>
    <t xml:space="preserve"> Here is a reminder of the policy you saw.“Ensure that at least 20% of the UK’s power is sourced from nuclear power by 2050” Do you think this is an important problem, or an unimportant problem?</t>
  </si>
  <si>
    <t xml:space="preserve">BASE: Question displayed when the 7 Question "Read the following policy.â€œEnsure that at least 20% of the UKâ€™s power is sourced from nuclear power by 2050â€Please state whether you think this would be a good idea, or a bad idea." </t>
  </si>
  <si>
    <t xml:space="preserve"> Here is a reminder of the policy you saw.“Expand the use of human challenge trials to make it faster to do future medical research” Do you think this is an important problem, or an unimportant problem?</t>
  </si>
  <si>
    <t xml:space="preserve"> Here is a reminder of the policy you saw.“Creating an ombudsperson for future generations” Do you think this is an important problem, or an unimportant problem?</t>
  </si>
  <si>
    <t xml:space="preserve">BASE: Question displayed when the 9 Question "Read the following policy.â€œCreating an ombudsperson for future generationsâ€Please state whether you think this would be a good idea, or a bad idea." </t>
  </si>
  <si>
    <t xml:space="preserve"> Here is a reminder of the policy you saw.“Creating a citizens assembly that advises on future generations issues” Do you think this is an important problem, or an unimportant problem?</t>
  </si>
  <si>
    <t xml:space="preserve"> Here is a reminder of the policy you saw.“Keeping coal in the ground in case we need it to rebuild civilisation after a collapse” Do you think this is an important problem, or an unimportant problem?</t>
  </si>
  <si>
    <t xml:space="preserve">BASE: Question displayed when the 1 Question "Read the following policy.â€œKeeping coal in the ground in case we need it to rebuild civilisation after a collapseâ€Please state whether you think this would be a good idea, or a bad idea." </t>
  </si>
  <si>
    <t xml:space="preserve"> Here is a reminder of the policy you saw.“Building a hermetically-sealed bunker to protect against worst-case nuclear war or pandemics” Do you think this is an important problem, or an unimportant problem?</t>
  </si>
  <si>
    <t xml:space="preserve"> Here is a reminder of the policy you saw.“Building up food stockpiles in the event of a nuclear war” Do you think this is an important problem, or an unimportant problem?</t>
  </si>
  <si>
    <t xml:space="preserve">BASE: Question displayed when the 3 Question "Read the following policy.â€œBuilding up food stockpiles in the event of a nuclear warâ€Please state whether you think this would be a good idea, or a bad idea." </t>
  </si>
  <si>
    <t xml:space="preserve"> Here is a reminder of the policy you saw.“Reforming liability insurance for risky biotech experiments” Do you think this is an important problem, or an unimportant problem?</t>
  </si>
  <si>
    <t xml:space="preserve"> Here is a reminder of the policy you saw.“Creating new autonomous charter cities that can test out novel policies and regulations.” Do you think this is an important problem, or an unimportant problem?</t>
  </si>
  <si>
    <t xml:space="preserve">BASE: Question displayed when the 5 Question "Read the following policy.â€œCreating new autonomous charter cities that can test out novel policies and regulations.â€Please state whether you think this would be a good idea, or a bad idea." </t>
  </si>
  <si>
    <t>Curing some chronic diseases (eg Diabetes, Crohn's disease)</t>
  </si>
  <si>
    <t>Becoming much faster at developing vaccines for new viruses</t>
  </si>
  <si>
    <t>Help the UK become more self-sufficient in its food supply</t>
  </si>
  <si>
    <t>Producing new types of healthier or more sustainable food</t>
  </si>
  <si>
    <t>Producing existing food much more cheaply</t>
  </si>
  <si>
    <t>Significantly extending human lifespans</t>
  </si>
  <si>
    <t>Allowing designer babies</t>
  </si>
  <si>
    <t>Looking at biotechnology and its potential advances over the next fifty years, which, if any, of the following benefits do you think are a real possibility? Please select all those you think are a potential benefit.</t>
  </si>
  <si>
    <t>Making it easier to create new types of bio-engineered virus as a weapon</t>
  </si>
  <si>
    <t>Increasing the risk of a laboratory leak of a new virus in scientific research</t>
  </si>
  <si>
    <t>Making our food supply less natural</t>
  </si>
  <si>
    <t>Genetically Modified Organisms (GMOs) adversely affecting ecosystems/food supply</t>
  </si>
  <si>
    <t>Increasing the gap between rich and poor</t>
  </si>
  <si>
    <t>Make our food supply more dependent on large corporations</t>
  </si>
  <si>
    <t>Gene editing technology meaning that inherited conditions only affect those with lower incomes</t>
  </si>
  <si>
    <t>And which, if any, of the following risks of biotechnology do you think are a real possibility in the next fifty years? Please select all those you think are a potential risk.</t>
  </si>
  <si>
    <t>Advances in AI make it easier to discover new drugs and other medical treatments</t>
  </si>
  <si>
    <t>Advanced in AI allow humans to work fewer hours</t>
  </si>
  <si>
    <t>Advances in AI help to radically accelerate economic growth</t>
  </si>
  <si>
    <t>An AI is developed that is as generally intelligent as a human</t>
  </si>
  <si>
    <t>Advances in AI help reduce unfair discrimination</t>
  </si>
  <si>
    <t>An AI is developed that is significantly more intelligent than a human</t>
  </si>
  <si>
    <t>Looking at Artificial Intelligence (AI) and its potential advances over the next fifty years, which, if any, of the following benefits do you think are a real possibility? Please select all those you think are a potential benefit</t>
  </si>
  <si>
    <t>Advances in AI lead to lots of workers losing their jobs</t>
  </si>
  <si>
    <t>Advances in AI enables new types of automated weapons</t>
  </si>
  <si>
    <t>Advances in AI concentrate power in the hands of a wealthy powerful few</t>
  </si>
  <si>
    <t>An AI doing exactly what a human tells it to do, but in a way that is highly unexpected and kills thousands of people</t>
  </si>
  <si>
    <t>Advances in AI create a more unequal society</t>
  </si>
  <si>
    <t>A super-intelligent AI kills 10% of population</t>
  </si>
  <si>
    <t>The training of AI tools reinforces a lot of society’s existing biases and racism</t>
  </si>
  <si>
    <t>And which, if any, of the following risks of Artificial Intelligence (AI) do you think are a real possibility in the next fifty years? Please select all those you think are a potential risk.</t>
  </si>
  <si>
    <t>Before 2030</t>
  </si>
  <si>
    <t>Between 2030-2050</t>
  </si>
  <si>
    <t>Between 2050-2100</t>
  </si>
  <si>
    <t>Between 2100-2200</t>
  </si>
  <si>
    <t>After 2200</t>
  </si>
  <si>
    <t xml:space="preserve"> When, if ever, do you think that it is most likely that we will be able to create an Artificial Intelligence that is as intelligent as a human?</t>
  </si>
  <si>
    <t xml:space="preserve"> And when, if ever, do you think that it is most likely that we will be able to create an Artificial Intelligence that is more intelligent than a human?</t>
  </si>
  <si>
    <t>1 - not at all convincing</t>
  </si>
  <si>
    <t>7 - very convincing</t>
  </si>
  <si>
    <t xml:space="preserve"> Read the following short section of text.Covid-19 has given us a sense of the devastating impact that extreme risks would have on our health and economy. The chance of a repeat pandemic happening in any given year are relatively small, but the odds that our children and grandchildren will face a similar risk are very high. We have an obligation to ensure that this is not repeated. How convincing or strong an argument, if at all, did you find the above? Answer on a scale from 1 to 7, where 1 = not at all convincing, and 7 = very convincing.</t>
  </si>
  <si>
    <t>1 - completely disagree</t>
  </si>
  <si>
    <t>7 - completely agree</t>
  </si>
  <si>
    <t xml:space="preserve"> And to what extent would you say you agree or disagree with the argument? Answer on a scale from 1 to 7, where 1 = completely disagree and 7 = completely agree.</t>
  </si>
  <si>
    <t>Future generations are MORE important than current generations, and SHOULD be a priority of government policy</t>
  </si>
  <si>
    <t>Future generations are just as important as current generations</t>
  </si>
  <si>
    <t>Future generations are LESS important than current generations, and should NOT be a priority of government policy</t>
  </si>
  <si>
    <t xml:space="preserve"> Everyone has a responsibility to ensure they leave the world a better place than they found it</t>
  </si>
  <si>
    <t xml:space="preserve"> Many of our biggest issues right now are ones that will have the biggest impact on future generations, rather than people who are alive right now</t>
  </si>
  <si>
    <t xml:space="preserve"> The government should spend a large amount of money to support the interests of future generations</t>
  </si>
  <si>
    <t xml:space="preserve"> We have too many problems right now that we need to solve before we can think about the future</t>
  </si>
  <si>
    <t>Don't’ know</t>
  </si>
  <si>
    <t>To what extent do you agree or disagree with the following?: The government should spend a large amount of money to support the interests of future generations</t>
  </si>
  <si>
    <t>To what extent do you agree or disagree with the following?: We have too many problems right now that we need to solve before we can think about the future</t>
  </si>
  <si>
    <t>To what extent do you agree or disagree with the following?: Many of our biggest issues right now are ones that will have the biggest impact on future generations, rather than people who are alive right now</t>
  </si>
  <si>
    <t>To what extent do you agree or disagree with the following?: Everyone has a responsibility to ensure they leave the world a better place than they found it</t>
  </si>
  <si>
    <t xml:space="preserve"> Please read the following short section of text.The focus on future generations can distract us from the pressing injustices and inequalities faced by people today. Our moral primary obligation is to rectify these current wrongs. How convincing or strong an argument, if at all, did you find the above? Answer on a scale from 1 to 7, where 1 = not at all convincing, and 7 = very convincing.</t>
  </si>
  <si>
    <t xml:space="preserve"> The focus on future generations can distract us from the pressing injustices and inequalities faced by people today</t>
  </si>
  <si>
    <t xml:space="preserve"> Our moral primary obligation is to rectify these current wrongs</t>
  </si>
  <si>
    <t>Grid Summary: We are now going to break down this argument.  On a scale of 1-7, where 1 indicates not at all convincing, and 7 very convincing, how convincing would you say each part of this argument is?</t>
  </si>
  <si>
    <t>We are now going to break down this argument.  On a scale of 1-7, where 1 indicates not at all convincing, and 7 very convincing, how convincing would you say each part of this argument is?: The focus on future generations can distract us from the pressing injustices and inequalities faced by people today</t>
  </si>
  <si>
    <t>We are now going to break down this argument.  On a scale of 1-7, where 1 indicates not at all convincing, and 7 very convincing, how convincing would you say each part of this argument is?: Our moral primary obligation is to rectify these current wrongs</t>
  </si>
  <si>
    <t>Grid Summary: And to what extent would you say you agree or disagree with the argument? Answer on a scale from 1 to 7, where 1 = completely disagree and 7 = completely agree.</t>
  </si>
  <si>
    <t>And to what extent would you say you agree or disagree with the argument? Answer on a scale from 1 to 7, where 1 = completely disagree and 7 = completely agree.: Our moral primary obligation is to rectify these current wrongs</t>
  </si>
  <si>
    <t>And to what extent would you say you agree or disagree with the argument? Answer on a scale from 1 to 7, where 1 = completely disagree and 7 = completely agree.: The focus on future generations can distract us from the pressing injustices and inequalities faced by people today</t>
  </si>
  <si>
    <t xml:space="preserve"> Please read the following short section of text.We have a moral obligation to ensure that the future is as bright as possible, not just for ourselves but for the billions who will come after us. If we want to maximise the potential of future generations, we need to ensure that we do not inadvertently destroy that potential through negligence or misguided actions. How convincing or strong an argument, if at all, did you find the above? Answer on a scale from 1 to 7, where 1 = not at all convincing, and 7 = very convincing.</t>
  </si>
  <si>
    <t xml:space="preserve"> We have a moral obligation to ensure that the future is as bright as possible, not just for ourselves but for the billions who will come after us.</t>
  </si>
  <si>
    <t xml:space="preserve"> If we want to maximise the potential of future generations, we need to ensure that we do not inadvertently destroy that potential through negligence or misguided actions.</t>
  </si>
  <si>
    <t>We are now going to break down this argument.  On a scale of 1-7, where 1 indicates not at all convincing, and 7 very convincing, how convincing would you say each part of this argument is?: We have a moral obligation to ensure that the future is as bright as possible, not just for ourselves but for the billions who will come after us.</t>
  </si>
  <si>
    <t>We are now going to break down this argument.  On a scale of 1-7, where 1 indicates not at all convincing, and 7 very convincing, how convincing would you say each part of this argument is?: If we want to maximise the potential of future generations, we need to ensure that we do not inadvertently destroy that potential through negligence or misguided actions.</t>
  </si>
  <si>
    <t>And to what extent would you say you agree or disagree with the argument? Answer on a scale from 1 to 7, where 1 = completely disagree and 7 = completely agree.: If we want to maximise the potential of future generations, we need to ensure that we do not inadvertently destroy that potential through negligence or misguided actions.</t>
  </si>
  <si>
    <t>And to what extent would you say you agree or disagree with the argument? Answer on a scale from 1 to 7, where 1 = completely disagree and 7 = completely agree.: We have a moral obligation to ensure that the future is as bright as possible, not just for ourselves but for the billions who will come after us.</t>
  </si>
  <si>
    <t>Spending more on preparing for future extreme risks (e.g. another global pandemic)</t>
  </si>
  <si>
    <t>Imagine that you were advising the Government how to allocate an additional £10 billion in tax revenue. If you had to choose, which of the following would be your priority for using the money? Select up to three.</t>
  </si>
  <si>
    <t xml:space="preserve"> “The UK did not do enough to prepare for the Covid-19 pandemic”</t>
  </si>
  <si>
    <t xml:space="preserve"> "It is often cheaper and better to prevent problems than to respond to them."</t>
  </si>
  <si>
    <t xml:space="preserve"> “The future is unknowable, so it is better to focus resources on today’s problems”</t>
  </si>
  <si>
    <t xml:space="preserve"> “We would be better off spending money to stop very damaging events that might happen in the future, than to deal with less damaging issues that are happening now”</t>
  </si>
  <si>
    <t xml:space="preserve"> “All politicians care about is the short term”</t>
  </si>
  <si>
    <t xml:space="preserve"> “Climate change is the biggest risk the world is likely to face in the next century”</t>
  </si>
  <si>
    <t xml:space="preserve"> “A future pandemic or bio-weapons is the biggest risk the world is likely to face in the next century”</t>
  </si>
  <si>
    <t xml:space="preserve"> “Artificial intelligence is the biggest risk the world is likely to face in the next century”</t>
  </si>
  <si>
    <t xml:space="preserve"> “The next hundred years will be the most important in history”</t>
  </si>
  <si>
    <t xml:space="preserve"> “The world is getting safer”</t>
  </si>
  <si>
    <t>Grid Summary: In the next section, we are going to present you with a series of statements. For each one, please select how to what extent you agree, with 7 representing complete agreement and 1 complete disagreement.</t>
  </si>
  <si>
    <t>In the next section, we are going to present you with a series of statements. For each one, please select how to what extent you agree, with 7 representing complete agreement and 1 complete disagreement.: “The UK did not do enough to prepare for the Covid-19 pandemic”</t>
  </si>
  <si>
    <t>In the next section, we are going to present you with a series of statements. For each one, please select how to what extent you agree, with 7 representing complete agreement and 1 complete disagreement.: "It is often cheaper and better to prevent problems than to respond to them."</t>
  </si>
  <si>
    <t>In the next section, we are going to present you with a series of statements. For each one, please select how to what extent you agree, with 7 representing complete agreement and 1 complete disagreement.: “The future is unknowable, so it is better to focus resources on today’s problems”</t>
  </si>
  <si>
    <t>In the next section, we are going to present you with a series of statements. For each one, please select how to what extent you agree, with 7 representing complete agreement and 1 complete disagreement.: “We would be better off spending money to stop very damaging events that might happen in the future, than to deal with less damaging issues that are happening now”</t>
  </si>
  <si>
    <t>In the next section, we are going to present you with a series of statements. For each one, please select how to what extent you agree, with 7 representing complete agreement and 1 complete disagreement.: “All politicians care about is the short term”</t>
  </si>
  <si>
    <t>In the next section, we are going to present you with a series of statements. For each one, please select how to what extent you agree, with 7 representing complete agreement and 1 complete disagreement.: “Climate change is the biggest risk the world is likely to face in the next century”</t>
  </si>
  <si>
    <t>In the next section, we are going to present you with a series of statements. For each one, please select how to what extent you agree, with 7 representing complete agreement and 1 complete disagreement.: “A future pandemic or bio-weapons is the biggest risk the world is likely to face in the next century”</t>
  </si>
  <si>
    <t>In the next section, we are going to present you with a series of statements. For each one, please select how to what extent you agree, with 7 representing complete agreement and 1 complete disagreement.: “Artificial intelligence is the biggest risk the world is likely to face in the next century”</t>
  </si>
  <si>
    <t>In the next section, we are going to present you with a series of statements. For each one, please select how to what extent you agree, with 7 representing complete agreement and 1 complete disagreement.: “The next hundred years will be the most important in history”</t>
  </si>
  <si>
    <t>In the next section, we are going to present you with a series of statements. For each one, please select how to what extent you agree, with 7 representing complete agreement and 1 complete disagreement.: “The world is getting safer”</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</si>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</sst>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sharedStrings" Target="sharedStrings.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230" Type="http://schemas.openxmlformats.org/officeDocument/2006/relationships/worksheet" Target="worksheets/sheet230.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350" Type="http://schemas.openxmlformats.org/officeDocument/2006/relationships/worksheet" Target="worksheets/sheet350.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theme" Target="theme/theme1.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styles" Target="styles.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calcChain" Target="calcChain.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251" Type="http://schemas.openxmlformats.org/officeDocument/2006/relationships/worksheet" Target="worksheets/sheet25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227.xml.rels><?xml version="1.0" encoding="UTF-8" standalone="yes"?>
<Relationships xmlns="http://schemas.openxmlformats.org/package/2006/relationships"><Relationship Id="rId1" Type="http://schemas.openxmlformats.org/officeDocument/2006/relationships/drawing" Target="../drawings/drawing227.xml"/></Relationships>
</file>

<file path=xl/worksheets/_rels/sheet228.xml.rels><?xml version="1.0" encoding="UTF-8" standalone="yes"?>
<Relationships xmlns="http://schemas.openxmlformats.org/package/2006/relationships"><Relationship Id="rId1" Type="http://schemas.openxmlformats.org/officeDocument/2006/relationships/drawing" Target="../drawings/drawing228.xml"/></Relationships>
</file>

<file path=xl/worksheets/_rels/sheet229.xml.rels><?xml version="1.0" encoding="UTF-8" standalone="yes"?>
<Relationships xmlns="http://schemas.openxmlformats.org/package/2006/relationships"><Relationship Id="rId1" Type="http://schemas.openxmlformats.org/officeDocument/2006/relationships/drawing" Target="../drawings/drawing229.xml"/></Relationships>
</file>

<file path=xl/worksheets/_rels/sheet230.xml.rels><?xml version="1.0" encoding="UTF-8" standalone="yes"?>
<Relationships xmlns="http://schemas.openxmlformats.org/package/2006/relationships"><Relationship Id="rId1" Type="http://schemas.openxmlformats.org/officeDocument/2006/relationships/drawing" Target="../drawings/drawing230.xml"/></Relationships>
</file>

<file path=xl/worksheets/_rels/sheet231.xml.rels><?xml version="1.0" encoding="UTF-8" standalone="yes"?>
<Relationships xmlns="http://schemas.openxmlformats.org/package/2006/relationships"><Relationship Id="rId1" Type="http://schemas.openxmlformats.org/officeDocument/2006/relationships/drawing" Target="../drawings/drawing231.xml"/></Relationships>
</file>

<file path=xl/worksheets/_rels/sheet232.xml.rels><?xml version="1.0" encoding="UTF-8" standalone="yes"?>
<Relationships xmlns="http://schemas.openxmlformats.org/package/2006/relationships"><Relationship Id="rId1" Type="http://schemas.openxmlformats.org/officeDocument/2006/relationships/drawing" Target="../drawings/drawing232.xml"/></Relationships>
</file>

<file path=xl/worksheets/_rels/sheet233.xml.rels><?xml version="1.0" encoding="UTF-8" standalone="yes"?>
<Relationships xmlns="http://schemas.openxmlformats.org/package/2006/relationships"><Relationship Id="rId1" Type="http://schemas.openxmlformats.org/officeDocument/2006/relationships/drawing" Target="../drawings/drawing233.xml"/></Relationships>
</file>

<file path=xl/worksheets/_rels/sheet234.xml.rels><?xml version="1.0" encoding="UTF-8" standalone="yes"?>
<Relationships xmlns="http://schemas.openxmlformats.org/package/2006/relationships"><Relationship Id="rId1" Type="http://schemas.openxmlformats.org/officeDocument/2006/relationships/drawing" Target="../drawings/drawing234.xml"/></Relationships>
</file>

<file path=xl/worksheets/_rels/sheet235.xml.rels><?xml version="1.0" encoding="UTF-8" standalone="yes"?>
<Relationships xmlns="http://schemas.openxmlformats.org/package/2006/relationships"><Relationship Id="rId1" Type="http://schemas.openxmlformats.org/officeDocument/2006/relationships/drawing" Target="../drawings/drawing235.xml"/></Relationships>
</file>

<file path=xl/worksheets/_rels/sheet236.xml.rels><?xml version="1.0" encoding="UTF-8" standalone="yes"?>
<Relationships xmlns="http://schemas.openxmlformats.org/package/2006/relationships"><Relationship Id="rId1" Type="http://schemas.openxmlformats.org/officeDocument/2006/relationships/drawing" Target="../drawings/drawing236.xml"/></Relationships>
</file>

<file path=xl/worksheets/_rels/sheet237.xml.rels><?xml version="1.0" encoding="UTF-8" standalone="yes"?>
<Relationships xmlns="http://schemas.openxmlformats.org/package/2006/relationships"><Relationship Id="rId1" Type="http://schemas.openxmlformats.org/officeDocument/2006/relationships/drawing" Target="../drawings/drawing237.xml"/></Relationships>
</file>

<file path=xl/worksheets/_rels/sheet238.xml.rels><?xml version="1.0" encoding="UTF-8" standalone="yes"?>
<Relationships xmlns="http://schemas.openxmlformats.org/package/2006/relationships"><Relationship Id="rId1" Type="http://schemas.openxmlformats.org/officeDocument/2006/relationships/drawing" Target="../drawings/drawing238.xml"/></Relationships>
</file>

<file path=xl/worksheets/_rels/sheet239.xml.rels><?xml version="1.0" encoding="UTF-8" standalone="yes"?>
<Relationships xmlns="http://schemas.openxmlformats.org/package/2006/relationships"><Relationship Id="rId1" Type="http://schemas.openxmlformats.org/officeDocument/2006/relationships/drawing" Target="../drawings/drawing239.xml"/></Relationships>
</file>

<file path=xl/worksheets/_rels/sheet240.xml.rels><?xml version="1.0" encoding="UTF-8" standalone="yes"?>
<Relationships xmlns="http://schemas.openxmlformats.org/package/2006/relationships"><Relationship Id="rId1" Type="http://schemas.openxmlformats.org/officeDocument/2006/relationships/drawing" Target="../drawings/drawing240.xml"/></Relationships>
</file>

<file path=xl/worksheets/_rels/sheet241.xml.rels><?xml version="1.0" encoding="UTF-8" standalone="yes"?>
<Relationships xmlns="http://schemas.openxmlformats.org/package/2006/relationships"><Relationship Id="rId1" Type="http://schemas.openxmlformats.org/officeDocument/2006/relationships/drawing" Target="../drawings/drawing241.xml"/></Relationships>
</file>

<file path=xl/worksheets/_rels/sheet242.xml.rels><?xml version="1.0" encoding="UTF-8" standalone="yes"?>
<Relationships xmlns="http://schemas.openxmlformats.org/package/2006/relationships"><Relationship Id="rId1" Type="http://schemas.openxmlformats.org/officeDocument/2006/relationships/drawing" Target="../drawings/drawing242.xml"/></Relationships>
</file>

<file path=xl/worksheets/_rels/sheet243.xml.rels><?xml version="1.0" encoding="UTF-8" standalone="yes"?>
<Relationships xmlns="http://schemas.openxmlformats.org/package/2006/relationships"><Relationship Id="rId1" Type="http://schemas.openxmlformats.org/officeDocument/2006/relationships/drawing" Target="../drawings/drawing243.xml"/></Relationships>
</file>

<file path=xl/worksheets/_rels/sheet244.xml.rels><?xml version="1.0" encoding="UTF-8" standalone="yes"?>
<Relationships xmlns="http://schemas.openxmlformats.org/package/2006/relationships"><Relationship Id="rId1" Type="http://schemas.openxmlformats.org/officeDocument/2006/relationships/drawing" Target="../drawings/drawing244.xml"/></Relationships>
</file>

<file path=xl/worksheets/_rels/sheet245.xml.rels><?xml version="1.0" encoding="UTF-8" standalone="yes"?>
<Relationships xmlns="http://schemas.openxmlformats.org/package/2006/relationships"><Relationship Id="rId1" Type="http://schemas.openxmlformats.org/officeDocument/2006/relationships/drawing" Target="../drawings/drawing245.xml"/></Relationships>
</file>

<file path=xl/worksheets/_rels/sheet246.xml.rels><?xml version="1.0" encoding="UTF-8" standalone="yes"?>
<Relationships xmlns="http://schemas.openxmlformats.org/package/2006/relationships"><Relationship Id="rId1" Type="http://schemas.openxmlformats.org/officeDocument/2006/relationships/drawing" Target="../drawings/drawing246.xml"/></Relationships>
</file>

<file path=xl/worksheets/_rels/sheet247.xml.rels><?xml version="1.0" encoding="UTF-8" standalone="yes"?>
<Relationships xmlns="http://schemas.openxmlformats.org/package/2006/relationships"><Relationship Id="rId1" Type="http://schemas.openxmlformats.org/officeDocument/2006/relationships/drawing" Target="../drawings/drawing247.xml"/></Relationships>
</file>

<file path=xl/worksheets/_rels/sheet248.xml.rels><?xml version="1.0" encoding="UTF-8" standalone="yes"?>
<Relationships xmlns="http://schemas.openxmlformats.org/package/2006/relationships"><Relationship Id="rId1" Type="http://schemas.openxmlformats.org/officeDocument/2006/relationships/drawing" Target="../drawings/drawing248.xml"/></Relationships>
</file>

<file path=xl/worksheets/_rels/sheet249.xml.rels><?xml version="1.0" encoding="UTF-8" standalone="yes"?>
<Relationships xmlns="http://schemas.openxmlformats.org/package/2006/relationships"><Relationship Id="rId1" Type="http://schemas.openxmlformats.org/officeDocument/2006/relationships/drawing" Target="../drawings/drawing249.xml"/></Relationships>
</file>

<file path=xl/worksheets/_rels/sheet250.xml.rels><?xml version="1.0" encoding="UTF-8" standalone="yes"?>
<Relationships xmlns="http://schemas.openxmlformats.org/package/2006/relationships"><Relationship Id="rId1" Type="http://schemas.openxmlformats.org/officeDocument/2006/relationships/drawing" Target="../drawings/drawing250.xml"/></Relationships>
</file>

<file path=xl/worksheets/_rels/sheet251.xml.rels><?xml version="1.0" encoding="UTF-8" standalone="yes"?>
<Relationships xmlns="http://schemas.openxmlformats.org/package/2006/relationships"><Relationship Id="rId1" Type="http://schemas.openxmlformats.org/officeDocument/2006/relationships/drawing" Target="../drawings/drawing251.xml"/></Relationships>
</file>

<file path=xl/worksheets/_rels/sheet252.xml.rels><?xml version="1.0" encoding="UTF-8" standalone="yes"?>
<Relationships xmlns="http://schemas.openxmlformats.org/package/2006/relationships"><Relationship Id="rId1" Type="http://schemas.openxmlformats.org/officeDocument/2006/relationships/drawing" Target="../drawings/drawing252.xml"/></Relationships>
</file>

<file path=xl/worksheets/_rels/sheet253.xml.rels><?xml version="1.0" encoding="UTF-8" standalone="yes"?>
<Relationships xmlns="http://schemas.openxmlformats.org/package/2006/relationships"><Relationship Id="rId1" Type="http://schemas.openxmlformats.org/officeDocument/2006/relationships/drawing" Target="../drawings/drawing253.xml"/></Relationships>
</file>

<file path=xl/worksheets/_rels/sheet254.xml.rels><?xml version="1.0" encoding="UTF-8" standalone="yes"?>
<Relationships xmlns="http://schemas.openxmlformats.org/package/2006/relationships"><Relationship Id="rId1" Type="http://schemas.openxmlformats.org/officeDocument/2006/relationships/drawing" Target="../drawings/drawing254.xml"/></Relationships>
</file>

<file path=xl/worksheets/_rels/sheet255.xml.rels><?xml version="1.0" encoding="UTF-8" standalone="yes"?>
<Relationships xmlns="http://schemas.openxmlformats.org/package/2006/relationships"><Relationship Id="rId1" Type="http://schemas.openxmlformats.org/officeDocument/2006/relationships/drawing" Target="../drawings/drawing255.xml"/></Relationships>
</file>

<file path=xl/worksheets/_rels/sheet256.xml.rels><?xml version="1.0" encoding="UTF-8" standalone="yes"?>
<Relationships xmlns="http://schemas.openxmlformats.org/package/2006/relationships"><Relationship Id="rId1" Type="http://schemas.openxmlformats.org/officeDocument/2006/relationships/drawing" Target="../drawings/drawing256.xml"/></Relationships>
</file>

<file path=xl/worksheets/_rels/sheet257.xml.rels><?xml version="1.0" encoding="UTF-8" standalone="yes"?>
<Relationships xmlns="http://schemas.openxmlformats.org/package/2006/relationships"><Relationship Id="rId1" Type="http://schemas.openxmlformats.org/officeDocument/2006/relationships/drawing" Target="../drawings/drawing257.xml"/></Relationships>
</file>

<file path=xl/worksheets/_rels/sheet258.xml.rels><?xml version="1.0" encoding="UTF-8" standalone="yes"?>
<Relationships xmlns="http://schemas.openxmlformats.org/package/2006/relationships"><Relationship Id="rId1" Type="http://schemas.openxmlformats.org/officeDocument/2006/relationships/drawing" Target="../drawings/drawing258.xml"/></Relationships>
</file>

<file path=xl/worksheets/_rels/sheet259.xml.rels><?xml version="1.0" encoding="UTF-8" standalone="yes"?>
<Relationships xmlns="http://schemas.openxmlformats.org/package/2006/relationships"><Relationship Id="rId1" Type="http://schemas.openxmlformats.org/officeDocument/2006/relationships/drawing" Target="../drawings/drawing259.xml"/></Relationships>
</file>

<file path=xl/worksheets/_rels/sheet260.xml.rels><?xml version="1.0" encoding="UTF-8" standalone="yes"?>
<Relationships xmlns="http://schemas.openxmlformats.org/package/2006/relationships"><Relationship Id="rId1" Type="http://schemas.openxmlformats.org/officeDocument/2006/relationships/drawing" Target="../drawings/drawing260.xml"/></Relationships>
</file>

<file path=xl/worksheets/_rels/sheet261.xml.rels><?xml version="1.0" encoding="UTF-8" standalone="yes"?>
<Relationships xmlns="http://schemas.openxmlformats.org/package/2006/relationships"><Relationship Id="rId1" Type="http://schemas.openxmlformats.org/officeDocument/2006/relationships/drawing" Target="../drawings/drawing261.xml"/></Relationships>
</file>

<file path=xl/worksheets/_rels/sheet262.xml.rels><?xml version="1.0" encoding="UTF-8" standalone="yes"?>
<Relationships xmlns="http://schemas.openxmlformats.org/package/2006/relationships"><Relationship Id="rId1" Type="http://schemas.openxmlformats.org/officeDocument/2006/relationships/drawing" Target="../drawings/drawing262.xml"/></Relationships>
</file>

<file path=xl/worksheets/_rels/sheet263.xml.rels><?xml version="1.0" encoding="UTF-8" standalone="yes"?>
<Relationships xmlns="http://schemas.openxmlformats.org/package/2006/relationships"><Relationship Id="rId1" Type="http://schemas.openxmlformats.org/officeDocument/2006/relationships/drawing" Target="../drawings/drawing263.xml"/></Relationships>
</file>

<file path=xl/worksheets/_rels/sheet264.xml.rels><?xml version="1.0" encoding="UTF-8" standalone="yes"?>
<Relationships xmlns="http://schemas.openxmlformats.org/package/2006/relationships"><Relationship Id="rId1" Type="http://schemas.openxmlformats.org/officeDocument/2006/relationships/drawing" Target="../drawings/drawing264.xml"/></Relationships>
</file>

<file path=xl/worksheets/_rels/sheet265.xml.rels><?xml version="1.0" encoding="UTF-8" standalone="yes"?>
<Relationships xmlns="http://schemas.openxmlformats.org/package/2006/relationships"><Relationship Id="rId1" Type="http://schemas.openxmlformats.org/officeDocument/2006/relationships/drawing" Target="../drawings/drawing265.xml"/></Relationships>
</file>

<file path=xl/worksheets/_rels/sheet266.xml.rels><?xml version="1.0" encoding="UTF-8" standalone="yes"?>
<Relationships xmlns="http://schemas.openxmlformats.org/package/2006/relationships"><Relationship Id="rId1" Type="http://schemas.openxmlformats.org/officeDocument/2006/relationships/drawing" Target="../drawings/drawing266.xml"/></Relationships>
</file>

<file path=xl/worksheets/_rels/sheet267.xml.rels><?xml version="1.0" encoding="UTF-8" standalone="yes"?>
<Relationships xmlns="http://schemas.openxmlformats.org/package/2006/relationships"><Relationship Id="rId1" Type="http://schemas.openxmlformats.org/officeDocument/2006/relationships/drawing" Target="../drawings/drawing267.xml"/></Relationships>
</file>

<file path=xl/worksheets/_rels/sheet268.xml.rels><?xml version="1.0" encoding="UTF-8" standalone="yes"?>
<Relationships xmlns="http://schemas.openxmlformats.org/package/2006/relationships"><Relationship Id="rId1" Type="http://schemas.openxmlformats.org/officeDocument/2006/relationships/drawing" Target="../drawings/drawing268.xml"/></Relationships>
</file>

<file path=xl/worksheets/_rels/sheet269.xml.rels><?xml version="1.0" encoding="UTF-8" standalone="yes"?>
<Relationships xmlns="http://schemas.openxmlformats.org/package/2006/relationships"><Relationship Id="rId1" Type="http://schemas.openxmlformats.org/officeDocument/2006/relationships/drawing" Target="../drawings/drawing269.xml"/></Relationships>
</file>

<file path=xl/worksheets/_rels/sheet270.xml.rels><?xml version="1.0" encoding="UTF-8" standalone="yes"?>
<Relationships xmlns="http://schemas.openxmlformats.org/package/2006/relationships"><Relationship Id="rId1" Type="http://schemas.openxmlformats.org/officeDocument/2006/relationships/drawing" Target="../drawings/drawing270.xml"/></Relationships>
</file>

<file path=xl/worksheets/_rels/sheet271.xml.rels><?xml version="1.0" encoding="UTF-8" standalone="yes"?>
<Relationships xmlns="http://schemas.openxmlformats.org/package/2006/relationships"><Relationship Id="rId1" Type="http://schemas.openxmlformats.org/officeDocument/2006/relationships/drawing" Target="../drawings/drawing271.xml"/></Relationships>
</file>

<file path=xl/worksheets/_rels/sheet272.xml.rels><?xml version="1.0" encoding="UTF-8" standalone="yes"?>
<Relationships xmlns="http://schemas.openxmlformats.org/package/2006/relationships"><Relationship Id="rId1" Type="http://schemas.openxmlformats.org/officeDocument/2006/relationships/drawing" Target="../drawings/drawing272.xml"/></Relationships>
</file>

<file path=xl/worksheets/_rels/sheet273.xml.rels><?xml version="1.0" encoding="UTF-8" standalone="yes"?>
<Relationships xmlns="http://schemas.openxmlformats.org/package/2006/relationships"><Relationship Id="rId1" Type="http://schemas.openxmlformats.org/officeDocument/2006/relationships/drawing" Target="../drawings/drawing273.xml"/></Relationships>
</file>

<file path=xl/worksheets/_rels/sheet274.xml.rels><?xml version="1.0" encoding="UTF-8" standalone="yes"?>
<Relationships xmlns="http://schemas.openxmlformats.org/package/2006/relationships"><Relationship Id="rId1" Type="http://schemas.openxmlformats.org/officeDocument/2006/relationships/drawing" Target="../drawings/drawing274.xml"/></Relationships>
</file>

<file path=xl/worksheets/_rels/sheet275.xml.rels><?xml version="1.0" encoding="UTF-8" standalone="yes"?>
<Relationships xmlns="http://schemas.openxmlformats.org/package/2006/relationships"><Relationship Id="rId1" Type="http://schemas.openxmlformats.org/officeDocument/2006/relationships/drawing" Target="../drawings/drawing275.xml"/></Relationships>
</file>

<file path=xl/worksheets/_rels/sheet276.xml.rels><?xml version="1.0" encoding="UTF-8" standalone="yes"?>
<Relationships xmlns="http://schemas.openxmlformats.org/package/2006/relationships"><Relationship Id="rId1" Type="http://schemas.openxmlformats.org/officeDocument/2006/relationships/drawing" Target="../drawings/drawing276.xml"/></Relationships>
</file>

<file path=xl/worksheets/_rels/sheet277.xml.rels><?xml version="1.0" encoding="UTF-8" standalone="yes"?>
<Relationships xmlns="http://schemas.openxmlformats.org/package/2006/relationships"><Relationship Id="rId1" Type="http://schemas.openxmlformats.org/officeDocument/2006/relationships/drawing" Target="../drawings/drawing277.xml"/></Relationships>
</file>

<file path=xl/worksheets/_rels/sheet278.xml.rels><?xml version="1.0" encoding="UTF-8" standalone="yes"?>
<Relationships xmlns="http://schemas.openxmlformats.org/package/2006/relationships"><Relationship Id="rId1" Type="http://schemas.openxmlformats.org/officeDocument/2006/relationships/drawing" Target="../drawings/drawing278.xml"/></Relationships>
</file>

<file path=xl/worksheets/_rels/sheet279.xml.rels><?xml version="1.0" encoding="UTF-8" standalone="yes"?>
<Relationships xmlns="http://schemas.openxmlformats.org/package/2006/relationships"><Relationship Id="rId1" Type="http://schemas.openxmlformats.org/officeDocument/2006/relationships/drawing" Target="../drawings/drawing279.xml"/></Relationships>
</file>

<file path=xl/worksheets/_rels/sheet280.xml.rels><?xml version="1.0" encoding="UTF-8" standalone="yes"?>
<Relationships xmlns="http://schemas.openxmlformats.org/package/2006/relationships"><Relationship Id="rId1" Type="http://schemas.openxmlformats.org/officeDocument/2006/relationships/drawing" Target="../drawings/drawing280.xml"/></Relationships>
</file>

<file path=xl/worksheets/_rels/sheet281.xml.rels><?xml version="1.0" encoding="UTF-8" standalone="yes"?>
<Relationships xmlns="http://schemas.openxmlformats.org/package/2006/relationships"><Relationship Id="rId1" Type="http://schemas.openxmlformats.org/officeDocument/2006/relationships/drawing" Target="../drawings/drawing281.xml"/></Relationships>
</file>

<file path=xl/worksheets/_rels/sheet282.xml.rels><?xml version="1.0" encoding="UTF-8" standalone="yes"?>
<Relationships xmlns="http://schemas.openxmlformats.org/package/2006/relationships"><Relationship Id="rId1" Type="http://schemas.openxmlformats.org/officeDocument/2006/relationships/drawing" Target="../drawings/drawing282.xml"/></Relationships>
</file>

<file path=xl/worksheets/_rels/sheet283.xml.rels><?xml version="1.0" encoding="UTF-8" standalone="yes"?>
<Relationships xmlns="http://schemas.openxmlformats.org/package/2006/relationships"><Relationship Id="rId1" Type="http://schemas.openxmlformats.org/officeDocument/2006/relationships/drawing" Target="../drawings/drawing283.xml"/></Relationships>
</file>

<file path=xl/worksheets/_rels/sheet284.xml.rels><?xml version="1.0" encoding="UTF-8" standalone="yes"?>
<Relationships xmlns="http://schemas.openxmlformats.org/package/2006/relationships"><Relationship Id="rId1" Type="http://schemas.openxmlformats.org/officeDocument/2006/relationships/drawing" Target="../drawings/drawing284.xml"/></Relationships>
</file>

<file path=xl/worksheets/_rels/sheet285.xml.rels><?xml version="1.0" encoding="UTF-8" standalone="yes"?>
<Relationships xmlns="http://schemas.openxmlformats.org/package/2006/relationships"><Relationship Id="rId1" Type="http://schemas.openxmlformats.org/officeDocument/2006/relationships/drawing" Target="../drawings/drawing285.xml"/></Relationships>
</file>

<file path=xl/worksheets/_rels/sheet286.xml.rels><?xml version="1.0" encoding="UTF-8" standalone="yes"?>
<Relationships xmlns="http://schemas.openxmlformats.org/package/2006/relationships"><Relationship Id="rId1" Type="http://schemas.openxmlformats.org/officeDocument/2006/relationships/drawing" Target="../drawings/drawing286.xml"/></Relationships>
</file>

<file path=xl/worksheets/_rels/sheet287.xml.rels><?xml version="1.0" encoding="UTF-8" standalone="yes"?>
<Relationships xmlns="http://schemas.openxmlformats.org/package/2006/relationships"><Relationship Id="rId1" Type="http://schemas.openxmlformats.org/officeDocument/2006/relationships/drawing" Target="../drawings/drawing287.xml"/></Relationships>
</file>

<file path=xl/worksheets/_rels/sheet288.xml.rels><?xml version="1.0" encoding="UTF-8" standalone="yes"?>
<Relationships xmlns="http://schemas.openxmlformats.org/package/2006/relationships"><Relationship Id="rId1" Type="http://schemas.openxmlformats.org/officeDocument/2006/relationships/drawing" Target="../drawings/drawing288.xml"/></Relationships>
</file>

<file path=xl/worksheets/_rels/sheet289.xml.rels><?xml version="1.0" encoding="UTF-8" standalone="yes"?>
<Relationships xmlns="http://schemas.openxmlformats.org/package/2006/relationships"><Relationship Id="rId1" Type="http://schemas.openxmlformats.org/officeDocument/2006/relationships/drawing" Target="../drawings/drawing289.xml"/></Relationships>
</file>

<file path=xl/worksheets/_rels/sheet290.xml.rels><?xml version="1.0" encoding="UTF-8" standalone="yes"?>
<Relationships xmlns="http://schemas.openxmlformats.org/package/2006/relationships"><Relationship Id="rId1" Type="http://schemas.openxmlformats.org/officeDocument/2006/relationships/drawing" Target="../drawings/drawing290.xml"/></Relationships>
</file>

<file path=xl/worksheets/_rels/sheet291.xml.rels><?xml version="1.0" encoding="UTF-8" standalone="yes"?>
<Relationships xmlns="http://schemas.openxmlformats.org/package/2006/relationships"><Relationship Id="rId1" Type="http://schemas.openxmlformats.org/officeDocument/2006/relationships/drawing" Target="../drawings/drawing291.xml"/></Relationships>
</file>

<file path=xl/worksheets/_rels/sheet292.xml.rels><?xml version="1.0" encoding="UTF-8" standalone="yes"?>
<Relationships xmlns="http://schemas.openxmlformats.org/package/2006/relationships"><Relationship Id="rId1" Type="http://schemas.openxmlformats.org/officeDocument/2006/relationships/drawing" Target="../drawings/drawing292.xml"/></Relationships>
</file>

<file path=xl/worksheets/_rels/sheet293.xml.rels><?xml version="1.0" encoding="UTF-8" standalone="yes"?>
<Relationships xmlns="http://schemas.openxmlformats.org/package/2006/relationships"><Relationship Id="rId1" Type="http://schemas.openxmlformats.org/officeDocument/2006/relationships/drawing" Target="../drawings/drawing293.xml"/></Relationships>
</file>

<file path=xl/worksheets/_rels/sheet294.xml.rels><?xml version="1.0" encoding="UTF-8" standalone="yes"?>
<Relationships xmlns="http://schemas.openxmlformats.org/package/2006/relationships"><Relationship Id="rId1" Type="http://schemas.openxmlformats.org/officeDocument/2006/relationships/drawing" Target="../drawings/drawing294.xml"/></Relationships>
</file>

<file path=xl/worksheets/_rels/sheet295.xml.rels><?xml version="1.0" encoding="UTF-8" standalone="yes"?>
<Relationships xmlns="http://schemas.openxmlformats.org/package/2006/relationships"><Relationship Id="rId1" Type="http://schemas.openxmlformats.org/officeDocument/2006/relationships/drawing" Target="../drawings/drawing295.xml"/></Relationships>
</file>

<file path=xl/worksheets/_rels/sheet296.xml.rels><?xml version="1.0" encoding="UTF-8" standalone="yes"?>
<Relationships xmlns="http://schemas.openxmlformats.org/package/2006/relationships"><Relationship Id="rId1" Type="http://schemas.openxmlformats.org/officeDocument/2006/relationships/drawing" Target="../drawings/drawing296.xml"/></Relationships>
</file>

<file path=xl/worksheets/_rels/sheet297.xml.rels><?xml version="1.0" encoding="UTF-8" standalone="yes"?>
<Relationships xmlns="http://schemas.openxmlformats.org/package/2006/relationships"><Relationship Id="rId1" Type="http://schemas.openxmlformats.org/officeDocument/2006/relationships/drawing" Target="../drawings/drawing297.xml"/></Relationships>
</file>

<file path=xl/worksheets/_rels/sheet298.xml.rels><?xml version="1.0" encoding="UTF-8" standalone="yes"?>
<Relationships xmlns="http://schemas.openxmlformats.org/package/2006/relationships"><Relationship Id="rId1" Type="http://schemas.openxmlformats.org/officeDocument/2006/relationships/drawing" Target="../drawings/drawing298.xml"/></Relationships>
</file>

<file path=xl/worksheets/_rels/sheet299.xml.rels><?xml version="1.0" encoding="UTF-8" standalone="yes"?>
<Relationships xmlns="http://schemas.openxmlformats.org/package/2006/relationships"><Relationship Id="rId1" Type="http://schemas.openxmlformats.org/officeDocument/2006/relationships/drawing" Target="../drawings/drawing299.xml"/></Relationships>
</file>

<file path=xl/worksheets/_rels/sheet300.xml.rels><?xml version="1.0" encoding="UTF-8" standalone="yes"?>
<Relationships xmlns="http://schemas.openxmlformats.org/package/2006/relationships"><Relationship Id="rId1" Type="http://schemas.openxmlformats.org/officeDocument/2006/relationships/drawing" Target="../drawings/drawing300.xml"/></Relationships>
</file>

<file path=xl/worksheets/_rels/sheet301.xml.rels><?xml version="1.0" encoding="UTF-8" standalone="yes"?>
<Relationships xmlns="http://schemas.openxmlformats.org/package/2006/relationships"><Relationship Id="rId1" Type="http://schemas.openxmlformats.org/officeDocument/2006/relationships/drawing" Target="../drawings/drawing301.xml"/></Relationships>
</file>

<file path=xl/worksheets/_rels/sheet302.xml.rels><?xml version="1.0" encoding="UTF-8" standalone="yes"?>
<Relationships xmlns="http://schemas.openxmlformats.org/package/2006/relationships"><Relationship Id="rId1" Type="http://schemas.openxmlformats.org/officeDocument/2006/relationships/drawing" Target="../drawings/drawing302.xml"/></Relationships>
</file>

<file path=xl/worksheets/_rels/sheet303.xml.rels><?xml version="1.0" encoding="UTF-8" standalone="yes"?>
<Relationships xmlns="http://schemas.openxmlformats.org/package/2006/relationships"><Relationship Id="rId1" Type="http://schemas.openxmlformats.org/officeDocument/2006/relationships/drawing" Target="../drawings/drawing303.xml"/></Relationships>
</file>

<file path=xl/worksheets/_rels/sheet304.xml.rels><?xml version="1.0" encoding="UTF-8" standalone="yes"?>
<Relationships xmlns="http://schemas.openxmlformats.org/package/2006/relationships"><Relationship Id="rId1" Type="http://schemas.openxmlformats.org/officeDocument/2006/relationships/drawing" Target="../drawings/drawing304.xml"/></Relationships>
</file>

<file path=xl/worksheets/_rels/sheet305.xml.rels><?xml version="1.0" encoding="UTF-8" standalone="yes"?>
<Relationships xmlns="http://schemas.openxmlformats.org/package/2006/relationships"><Relationship Id="rId1" Type="http://schemas.openxmlformats.org/officeDocument/2006/relationships/drawing" Target="../drawings/drawing305.xml"/></Relationships>
</file>

<file path=xl/worksheets/_rels/sheet306.xml.rels><?xml version="1.0" encoding="UTF-8" standalone="yes"?>
<Relationships xmlns="http://schemas.openxmlformats.org/package/2006/relationships"><Relationship Id="rId1" Type="http://schemas.openxmlformats.org/officeDocument/2006/relationships/drawing" Target="../drawings/drawing306.xml"/></Relationships>
</file>

<file path=xl/worksheets/_rels/sheet307.xml.rels><?xml version="1.0" encoding="UTF-8" standalone="yes"?>
<Relationships xmlns="http://schemas.openxmlformats.org/package/2006/relationships"><Relationship Id="rId1" Type="http://schemas.openxmlformats.org/officeDocument/2006/relationships/drawing" Target="../drawings/drawing307.xml"/></Relationships>
</file>

<file path=xl/worksheets/_rels/sheet308.xml.rels><?xml version="1.0" encoding="UTF-8" standalone="yes"?>
<Relationships xmlns="http://schemas.openxmlformats.org/package/2006/relationships"><Relationship Id="rId1" Type="http://schemas.openxmlformats.org/officeDocument/2006/relationships/drawing" Target="../drawings/drawing308.xml"/></Relationships>
</file>

<file path=xl/worksheets/_rels/sheet309.xml.rels><?xml version="1.0" encoding="UTF-8" standalone="yes"?>
<Relationships xmlns="http://schemas.openxmlformats.org/package/2006/relationships"><Relationship Id="rId1" Type="http://schemas.openxmlformats.org/officeDocument/2006/relationships/drawing" Target="../drawings/drawing309.xml"/></Relationships>
</file>

<file path=xl/worksheets/_rels/sheet310.xml.rels><?xml version="1.0" encoding="UTF-8" standalone="yes"?>
<Relationships xmlns="http://schemas.openxmlformats.org/package/2006/relationships"><Relationship Id="rId1" Type="http://schemas.openxmlformats.org/officeDocument/2006/relationships/drawing" Target="../drawings/drawing310.xml"/></Relationships>
</file>

<file path=xl/worksheets/_rels/sheet311.xml.rels><?xml version="1.0" encoding="UTF-8" standalone="yes"?>
<Relationships xmlns="http://schemas.openxmlformats.org/package/2006/relationships"><Relationship Id="rId1" Type="http://schemas.openxmlformats.org/officeDocument/2006/relationships/drawing" Target="../drawings/drawing311.xml"/></Relationships>
</file>

<file path=xl/worksheets/_rels/sheet312.xml.rels><?xml version="1.0" encoding="UTF-8" standalone="yes"?>
<Relationships xmlns="http://schemas.openxmlformats.org/package/2006/relationships"><Relationship Id="rId1" Type="http://schemas.openxmlformats.org/officeDocument/2006/relationships/drawing" Target="../drawings/drawing312.xml"/></Relationships>
</file>

<file path=xl/worksheets/_rels/sheet313.xml.rels><?xml version="1.0" encoding="UTF-8" standalone="yes"?>
<Relationships xmlns="http://schemas.openxmlformats.org/package/2006/relationships"><Relationship Id="rId1" Type="http://schemas.openxmlformats.org/officeDocument/2006/relationships/drawing" Target="../drawings/drawing313.xml"/></Relationships>
</file>

<file path=xl/worksheets/_rels/sheet314.xml.rels><?xml version="1.0" encoding="UTF-8" standalone="yes"?>
<Relationships xmlns="http://schemas.openxmlformats.org/package/2006/relationships"><Relationship Id="rId1" Type="http://schemas.openxmlformats.org/officeDocument/2006/relationships/drawing" Target="../drawings/drawing314.xml"/></Relationships>
</file>

<file path=xl/worksheets/_rels/sheet315.xml.rels><?xml version="1.0" encoding="UTF-8" standalone="yes"?>
<Relationships xmlns="http://schemas.openxmlformats.org/package/2006/relationships"><Relationship Id="rId1" Type="http://schemas.openxmlformats.org/officeDocument/2006/relationships/drawing" Target="../drawings/drawing315.xml"/></Relationships>
</file>

<file path=xl/worksheets/_rels/sheet316.xml.rels><?xml version="1.0" encoding="UTF-8" standalone="yes"?>
<Relationships xmlns="http://schemas.openxmlformats.org/package/2006/relationships"><Relationship Id="rId1" Type="http://schemas.openxmlformats.org/officeDocument/2006/relationships/drawing" Target="../drawings/drawing316.xml"/></Relationships>
</file>

<file path=xl/worksheets/_rels/sheet317.xml.rels><?xml version="1.0" encoding="UTF-8" standalone="yes"?>
<Relationships xmlns="http://schemas.openxmlformats.org/package/2006/relationships"><Relationship Id="rId1" Type="http://schemas.openxmlformats.org/officeDocument/2006/relationships/drawing" Target="../drawings/drawing317.xml"/></Relationships>
</file>

<file path=xl/worksheets/_rels/sheet318.xml.rels><?xml version="1.0" encoding="UTF-8" standalone="yes"?>
<Relationships xmlns="http://schemas.openxmlformats.org/package/2006/relationships"><Relationship Id="rId1" Type="http://schemas.openxmlformats.org/officeDocument/2006/relationships/drawing" Target="../drawings/drawing318.xml"/></Relationships>
</file>

<file path=xl/worksheets/_rels/sheet319.xml.rels><?xml version="1.0" encoding="UTF-8" standalone="yes"?>
<Relationships xmlns="http://schemas.openxmlformats.org/package/2006/relationships"><Relationship Id="rId1" Type="http://schemas.openxmlformats.org/officeDocument/2006/relationships/drawing" Target="../drawings/drawing319.xml"/></Relationships>
</file>

<file path=xl/worksheets/_rels/sheet320.xml.rels><?xml version="1.0" encoding="UTF-8" standalone="yes"?>
<Relationships xmlns="http://schemas.openxmlformats.org/package/2006/relationships"><Relationship Id="rId1" Type="http://schemas.openxmlformats.org/officeDocument/2006/relationships/drawing" Target="../drawings/drawing320.xml"/></Relationships>
</file>

<file path=xl/worksheets/_rels/sheet321.xml.rels><?xml version="1.0" encoding="UTF-8" standalone="yes"?>
<Relationships xmlns="http://schemas.openxmlformats.org/package/2006/relationships"><Relationship Id="rId1" Type="http://schemas.openxmlformats.org/officeDocument/2006/relationships/drawing" Target="../drawings/drawing321.xml"/></Relationships>
</file>

<file path=xl/worksheets/_rels/sheet322.xml.rels><?xml version="1.0" encoding="UTF-8" standalone="yes"?>
<Relationships xmlns="http://schemas.openxmlformats.org/package/2006/relationships"><Relationship Id="rId1" Type="http://schemas.openxmlformats.org/officeDocument/2006/relationships/drawing" Target="../drawings/drawing322.xml"/></Relationships>
</file>

<file path=xl/worksheets/_rels/sheet323.xml.rels><?xml version="1.0" encoding="UTF-8" standalone="yes"?>
<Relationships xmlns="http://schemas.openxmlformats.org/package/2006/relationships"><Relationship Id="rId1" Type="http://schemas.openxmlformats.org/officeDocument/2006/relationships/drawing" Target="../drawings/drawing323.xml"/></Relationships>
</file>

<file path=xl/worksheets/_rels/sheet324.xml.rels><?xml version="1.0" encoding="UTF-8" standalone="yes"?>
<Relationships xmlns="http://schemas.openxmlformats.org/package/2006/relationships"><Relationship Id="rId1" Type="http://schemas.openxmlformats.org/officeDocument/2006/relationships/drawing" Target="../drawings/drawing324.xml"/></Relationships>
</file>

<file path=xl/worksheets/_rels/sheet325.xml.rels><?xml version="1.0" encoding="UTF-8" standalone="yes"?>
<Relationships xmlns="http://schemas.openxmlformats.org/package/2006/relationships"><Relationship Id="rId1" Type="http://schemas.openxmlformats.org/officeDocument/2006/relationships/drawing" Target="../drawings/drawing325.xml"/></Relationships>
</file>

<file path=xl/worksheets/_rels/sheet326.xml.rels><?xml version="1.0" encoding="UTF-8" standalone="yes"?>
<Relationships xmlns="http://schemas.openxmlformats.org/package/2006/relationships"><Relationship Id="rId1" Type="http://schemas.openxmlformats.org/officeDocument/2006/relationships/drawing" Target="../drawings/drawing326.xml"/></Relationships>
</file>

<file path=xl/worksheets/_rels/sheet327.xml.rels><?xml version="1.0" encoding="UTF-8" standalone="yes"?>
<Relationships xmlns="http://schemas.openxmlformats.org/package/2006/relationships"><Relationship Id="rId1" Type="http://schemas.openxmlformats.org/officeDocument/2006/relationships/drawing" Target="../drawings/drawing327.xml"/></Relationships>
</file>

<file path=xl/worksheets/_rels/sheet328.xml.rels><?xml version="1.0" encoding="UTF-8" standalone="yes"?>
<Relationships xmlns="http://schemas.openxmlformats.org/package/2006/relationships"><Relationship Id="rId1" Type="http://schemas.openxmlformats.org/officeDocument/2006/relationships/drawing" Target="../drawings/drawing328.xml"/></Relationships>
</file>

<file path=xl/worksheets/_rels/sheet329.xml.rels><?xml version="1.0" encoding="UTF-8" standalone="yes"?>
<Relationships xmlns="http://schemas.openxmlformats.org/package/2006/relationships"><Relationship Id="rId1" Type="http://schemas.openxmlformats.org/officeDocument/2006/relationships/drawing" Target="../drawings/drawing329.xml"/></Relationships>
</file>

<file path=xl/worksheets/_rels/sheet330.xml.rels><?xml version="1.0" encoding="UTF-8" standalone="yes"?>
<Relationships xmlns="http://schemas.openxmlformats.org/package/2006/relationships"><Relationship Id="rId1" Type="http://schemas.openxmlformats.org/officeDocument/2006/relationships/drawing" Target="../drawings/drawing330.xml"/></Relationships>
</file>

<file path=xl/worksheets/_rels/sheet331.xml.rels><?xml version="1.0" encoding="UTF-8" standalone="yes"?>
<Relationships xmlns="http://schemas.openxmlformats.org/package/2006/relationships"><Relationship Id="rId1" Type="http://schemas.openxmlformats.org/officeDocument/2006/relationships/drawing" Target="../drawings/drawing331.xml"/></Relationships>
</file>

<file path=xl/worksheets/_rels/sheet332.xml.rels><?xml version="1.0" encoding="UTF-8" standalone="yes"?>
<Relationships xmlns="http://schemas.openxmlformats.org/package/2006/relationships"><Relationship Id="rId1" Type="http://schemas.openxmlformats.org/officeDocument/2006/relationships/drawing" Target="../drawings/drawing332.xml"/></Relationships>
</file>

<file path=xl/worksheets/_rels/sheet333.xml.rels><?xml version="1.0" encoding="UTF-8" standalone="yes"?>
<Relationships xmlns="http://schemas.openxmlformats.org/package/2006/relationships"><Relationship Id="rId1" Type="http://schemas.openxmlformats.org/officeDocument/2006/relationships/drawing" Target="../drawings/drawing333.xml"/></Relationships>
</file>

<file path=xl/worksheets/_rels/sheet334.xml.rels><?xml version="1.0" encoding="UTF-8" standalone="yes"?>
<Relationships xmlns="http://schemas.openxmlformats.org/package/2006/relationships"><Relationship Id="rId1" Type="http://schemas.openxmlformats.org/officeDocument/2006/relationships/drawing" Target="../drawings/drawing334.xml"/></Relationships>
</file>

<file path=xl/worksheets/_rels/sheet335.xml.rels><?xml version="1.0" encoding="UTF-8" standalone="yes"?>
<Relationships xmlns="http://schemas.openxmlformats.org/package/2006/relationships"><Relationship Id="rId1" Type="http://schemas.openxmlformats.org/officeDocument/2006/relationships/drawing" Target="../drawings/drawing335.xml"/></Relationships>
</file>

<file path=xl/worksheets/_rels/sheet336.xml.rels><?xml version="1.0" encoding="UTF-8" standalone="yes"?>
<Relationships xmlns="http://schemas.openxmlformats.org/package/2006/relationships"><Relationship Id="rId1" Type="http://schemas.openxmlformats.org/officeDocument/2006/relationships/drawing" Target="../drawings/drawing336.xml"/></Relationships>
</file>

<file path=xl/worksheets/_rels/sheet337.xml.rels><?xml version="1.0" encoding="UTF-8" standalone="yes"?>
<Relationships xmlns="http://schemas.openxmlformats.org/package/2006/relationships"><Relationship Id="rId1" Type="http://schemas.openxmlformats.org/officeDocument/2006/relationships/drawing" Target="../drawings/drawing337.xml"/></Relationships>
</file>

<file path=xl/worksheets/_rels/sheet338.xml.rels><?xml version="1.0" encoding="UTF-8" standalone="yes"?>
<Relationships xmlns="http://schemas.openxmlformats.org/package/2006/relationships"><Relationship Id="rId1" Type="http://schemas.openxmlformats.org/officeDocument/2006/relationships/drawing" Target="../drawings/drawing338.xml"/></Relationships>
</file>

<file path=xl/worksheets/_rels/sheet339.xml.rels><?xml version="1.0" encoding="UTF-8" standalone="yes"?>
<Relationships xmlns="http://schemas.openxmlformats.org/package/2006/relationships"><Relationship Id="rId1" Type="http://schemas.openxmlformats.org/officeDocument/2006/relationships/drawing" Target="../drawings/drawing339.xml"/></Relationships>
</file>

<file path=xl/worksheets/_rels/sheet340.xml.rels><?xml version="1.0" encoding="UTF-8" standalone="yes"?>
<Relationships xmlns="http://schemas.openxmlformats.org/package/2006/relationships"><Relationship Id="rId1" Type="http://schemas.openxmlformats.org/officeDocument/2006/relationships/drawing" Target="../drawings/drawing340.xml"/></Relationships>
</file>

<file path=xl/worksheets/_rels/sheet341.xml.rels><?xml version="1.0" encoding="UTF-8" standalone="yes"?>
<Relationships xmlns="http://schemas.openxmlformats.org/package/2006/relationships"><Relationship Id="rId1" Type="http://schemas.openxmlformats.org/officeDocument/2006/relationships/drawing" Target="../drawings/drawing341.xml"/></Relationships>
</file>

<file path=xl/worksheets/_rels/sheet342.xml.rels><?xml version="1.0" encoding="UTF-8" standalone="yes"?>
<Relationships xmlns="http://schemas.openxmlformats.org/package/2006/relationships"><Relationship Id="rId1" Type="http://schemas.openxmlformats.org/officeDocument/2006/relationships/drawing" Target="../drawings/drawing342.xml"/></Relationships>
</file>

<file path=xl/worksheets/_rels/sheet343.xml.rels><?xml version="1.0" encoding="UTF-8" standalone="yes"?>
<Relationships xmlns="http://schemas.openxmlformats.org/package/2006/relationships"><Relationship Id="rId1" Type="http://schemas.openxmlformats.org/officeDocument/2006/relationships/drawing" Target="../drawings/drawing343.xml"/></Relationships>
</file>

<file path=xl/worksheets/_rels/sheet344.xml.rels><?xml version="1.0" encoding="UTF-8" standalone="yes"?>
<Relationships xmlns="http://schemas.openxmlformats.org/package/2006/relationships"><Relationship Id="rId1" Type="http://schemas.openxmlformats.org/officeDocument/2006/relationships/drawing" Target="../drawings/drawing344.xml"/></Relationships>
</file>

<file path=xl/worksheets/_rels/sheet345.xml.rels><?xml version="1.0" encoding="UTF-8" standalone="yes"?>
<Relationships xmlns="http://schemas.openxmlformats.org/package/2006/relationships"><Relationship Id="rId1" Type="http://schemas.openxmlformats.org/officeDocument/2006/relationships/drawing" Target="../drawings/drawing345.xml"/></Relationships>
</file>

<file path=xl/worksheets/_rels/sheet346.xml.rels><?xml version="1.0" encoding="UTF-8" standalone="yes"?>
<Relationships xmlns="http://schemas.openxmlformats.org/package/2006/relationships"><Relationship Id="rId1" Type="http://schemas.openxmlformats.org/officeDocument/2006/relationships/drawing" Target="../drawings/drawing346.xml"/></Relationships>
</file>

<file path=xl/worksheets/_rels/sheet347.xml.rels><?xml version="1.0" encoding="UTF-8" standalone="yes"?>
<Relationships xmlns="http://schemas.openxmlformats.org/package/2006/relationships"><Relationship Id="rId1" Type="http://schemas.openxmlformats.org/officeDocument/2006/relationships/drawing" Target="../drawings/drawing347.xml"/></Relationships>
</file>

<file path=xl/worksheets/_rels/sheet348.xml.rels><?xml version="1.0" encoding="UTF-8" standalone="yes"?>
<Relationships xmlns="http://schemas.openxmlformats.org/package/2006/relationships"><Relationship Id="rId1" Type="http://schemas.openxmlformats.org/officeDocument/2006/relationships/drawing" Target="../drawings/drawing348.xml"/></Relationships>
</file>

<file path=xl/worksheets/_rels/sheet349.xml.rels><?xml version="1.0" encoding="UTF-8" standalone="yes"?>
<Relationships xmlns="http://schemas.openxmlformats.org/package/2006/relationships"><Relationship Id="rId1" Type="http://schemas.openxmlformats.org/officeDocument/2006/relationships/drawing" Target="../drawings/drawing349.xml"/></Relationships>
</file>

<file path=xl/worksheets/_rels/sheet350.xml.rels><?xml version="1.0" encoding="UTF-8" standalone="yes"?>
<Relationships xmlns="http://schemas.openxmlformats.org/package/2006/relationships"><Relationship Id="rId1" Type="http://schemas.openxmlformats.org/officeDocument/2006/relationships/drawing" Target="../drawings/drawing350.xml"/></Relationships>
</file>

<file path=xl/worksheets/_rels/sheet351.xml.rels><?xml version="1.0" encoding="UTF-8" standalone="yes"?>
<Relationships xmlns="http://schemas.openxmlformats.org/package/2006/relationships"><Relationship Id="rId1" Type="http://schemas.openxmlformats.org/officeDocument/2006/relationships/drawing" Target="../drawings/drawing351.xml"/></Relationships>
</file>

<file path=xl/worksheets/_rels/sheet352.xml.rels><?xml version="1.0" encoding="UTF-8" standalone="yes"?>
<Relationships xmlns="http://schemas.openxmlformats.org/package/2006/relationships"><Relationship Id="rId1" Type="http://schemas.openxmlformats.org/officeDocument/2006/relationships/drawing" Target="../drawings/drawing352.xml"/></Relationships>
</file>

<file path=xl/worksheets/_rels/sheet353.xml.rels><?xml version="1.0" encoding="UTF-8" standalone="yes"?>
<Relationships xmlns="http://schemas.openxmlformats.org/package/2006/relationships"><Relationship Id="rId1" Type="http://schemas.openxmlformats.org/officeDocument/2006/relationships/drawing" Target="../drawings/drawing353.xml"/></Relationships>
</file>

<file path=xl/worksheets/_rels/sheet354.xml.rels><?xml version="1.0" encoding="UTF-8" standalone="yes"?>
<Relationships xmlns="http://schemas.openxmlformats.org/package/2006/relationships"><Relationship Id="rId1" Type="http://schemas.openxmlformats.org/officeDocument/2006/relationships/drawing" Target="../drawings/drawing3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2011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359"/>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often, if at all, do you donate to charity?")</f>
        <v xml:space="preserve"> How often, if at all, do you donate to charity?</v>
      </c>
      <c r="E9" s="14" t="str">
        <f>HYPERLINK("#'Full Results'!A11", "11")</f>
        <v>11</v>
      </c>
      <c r="F9" t="s">
        <v>79</v>
      </c>
    </row>
    <row r="10" spans="3:6" x14ac:dyDescent="0.35">
      <c r="C10">
        <v>2</v>
      </c>
      <c r="D10" s="8" t="str">
        <f>HYPERLINK("#'Table 2'!A1", "Which, if any, of the following types of charity or non-profit do you donate to? Please select all that apply")</f>
        <v>Which, if any, of the following types of charity or non-profit do you donate to? Please select all that apply</v>
      </c>
      <c r="E10" s="14" t="str">
        <f>HYPERLINK("#'Full Results'!A21", "21")</f>
        <v>21</v>
      </c>
      <c r="F10" t="s">
        <v>97</v>
      </c>
    </row>
    <row r="11" spans="3:6" x14ac:dyDescent="0.35">
      <c r="C11">
        <v>3</v>
      </c>
      <c r="D11" s="8" t="str">
        <f>HYPERLINK("#'Table 3'!A1", " In general, do you think that the UK is on the right track or wrong track?")</f>
        <v xml:space="preserve"> In general, do you think that the UK is on the right track or wrong track?</v>
      </c>
      <c r="E11" s="14" t="str">
        <f>HYPERLINK("#'Full Results'!A40", "40")</f>
        <v>40</v>
      </c>
      <c r="F11" t="s">
        <v>79</v>
      </c>
    </row>
    <row r="12" spans="3:6" x14ac:dyDescent="0.35">
      <c r="C12">
        <v>4</v>
      </c>
      <c r="D12" s="8" t="str">
        <f>HYPERLINK("#'Table 4'!A1", "Which do you think are the most important issues facing the UK at this time? Please select up to three.")</f>
        <v>Which do you think are the most important issues facing the UK at this time? Please select up to three.</v>
      </c>
      <c r="E12" s="14" t="str">
        <f>HYPERLINK("#'Full Results'!A46", "46")</f>
        <v>46</v>
      </c>
      <c r="F12" t="s">
        <v>79</v>
      </c>
    </row>
    <row r="13" spans="3:6" x14ac:dyDescent="0.35">
      <c r="C13">
        <v>5</v>
      </c>
      <c r="D13" s="8" t="str">
        <f>HYPERLINK("#'Table 5'!A1", "Grid Summary: How important, if at all, do you think the following policy priorities should be for the UK?")</f>
        <v>Grid Summary: How important, if at all, do you think the following policy priorities should be for the UK?</v>
      </c>
      <c r="E13" s="7"/>
      <c r="F13" t="s">
        <v>79</v>
      </c>
    </row>
    <row r="14" spans="3:6" x14ac:dyDescent="0.35">
      <c r="C14">
        <v>6</v>
      </c>
      <c r="D14" s="8" t="str">
        <f>HYPERLINK("#'Table 6'!A1", "How important, if at all, do you think the following policy priorities should be for the UK?: “Supporting the economic recovery after Covid-19”")</f>
        <v>How important, if at all, do you think the following policy priorities should be for the UK?: “Supporting the economic recovery after Covid-19”</v>
      </c>
      <c r="E14" s="14" t="str">
        <f>HYPERLINK("#'Full Results'!A71", "71")</f>
        <v>71</v>
      </c>
      <c r="F14" t="s">
        <v>79</v>
      </c>
    </row>
    <row r="15" spans="3:6" x14ac:dyDescent="0.35">
      <c r="C15">
        <v>7</v>
      </c>
      <c r="D15" s="8" t="str">
        <f>HYPERLINK("#'Table 7'!A1", "How important, if at all, do you think the following policy priorities should be for the UK?: “Helping to improve the economy of areas outside London and the South East” ")</f>
        <v xml:space="preserve">How important, if at all, do you think the following policy priorities should be for the UK?: “Helping to improve the economy of areas outside London and the South East” </v>
      </c>
      <c r="E15" s="14" t="str">
        <f>HYPERLINK("#'Full Results'!A83", "83")</f>
        <v>83</v>
      </c>
      <c r="F15" t="s">
        <v>79</v>
      </c>
    </row>
    <row r="16" spans="3:6" x14ac:dyDescent="0.35">
      <c r="C16">
        <v>8</v>
      </c>
      <c r="D16" s="8" t="str">
        <f>HYPERLINK("#'Table 8'!A1", "How important, if at all, do you think the following policy priorities should be for the UK?: “Boosting UK science and innovation”")</f>
        <v>How important, if at all, do you think the following policy priorities should be for the UK?: “Boosting UK science and innovation”</v>
      </c>
      <c r="E16" s="14" t="str">
        <f>HYPERLINK("#'Full Results'!A95", "95")</f>
        <v>95</v>
      </c>
      <c r="F16" t="s">
        <v>79</v>
      </c>
    </row>
    <row r="17" spans="3:6" x14ac:dyDescent="0.35">
      <c r="C17">
        <v>9</v>
      </c>
      <c r="D17" s="8" t="str">
        <f>HYPERLINK("#'Table 9'!A1", "How important, if at all, do you think the following policy priorities should be for the UK?: “Agreeing more trade deals with countries around the world”")</f>
        <v>How important, if at all, do you think the following policy priorities should be for the UK?: “Agreeing more trade deals with countries around the world”</v>
      </c>
      <c r="E17" s="14" t="str">
        <f>HYPERLINK("#'Full Results'!A107", "107")</f>
        <v>107</v>
      </c>
      <c r="F17" t="s">
        <v>79</v>
      </c>
    </row>
    <row r="18" spans="3:6" x14ac:dyDescent="0.35">
      <c r="C18">
        <v>10</v>
      </c>
      <c r="D18" s="8" t="str">
        <f>HYPERLINK("#'Table 10'!A1", "How important, if at all, do you think the following policy priorities should be for the UK?: “Keeping inflation and the cost of living down”")</f>
        <v>How important, if at all, do you think the following policy priorities should be for the UK?: “Keeping inflation and the cost of living down”</v>
      </c>
      <c r="E18" s="14" t="str">
        <f>HYPERLINK("#'Full Results'!A119", "119")</f>
        <v>119</v>
      </c>
      <c r="F18" t="s">
        <v>79</v>
      </c>
    </row>
    <row r="19" spans="3:6" x14ac:dyDescent="0.35">
      <c r="C19">
        <v>11</v>
      </c>
      <c r="D19" s="8" t="str">
        <f>HYPERLINK("#'Table 11'!A1", "How important, if at all, do you think the following policy priorities should be for the UK?: “Tackling crime and anti-social behaviour”")</f>
        <v>How important, if at all, do you think the following policy priorities should be for the UK?: “Tackling crime and anti-social behaviour”</v>
      </c>
      <c r="E19" s="14" t="str">
        <f>HYPERLINK("#'Full Results'!A131", "131")</f>
        <v>131</v>
      </c>
      <c r="F19" t="s">
        <v>79</v>
      </c>
    </row>
    <row r="20" spans="3:6" x14ac:dyDescent="0.35">
      <c r="C20">
        <v>12</v>
      </c>
      <c r="D20" s="8" t="str">
        <f>HYPERLINK("#'Table 12'!A1", "How important, if at all, do you think the following policy priorities should be for the UK?: “Reducing the risk from a future pandemic”")</f>
        <v>How important, if at all, do you think the following policy priorities should be for the UK?: “Reducing the risk from a future pandemic”</v>
      </c>
      <c r="E20" s="14" t="str">
        <f>HYPERLINK("#'Full Results'!A143", "143")</f>
        <v>143</v>
      </c>
      <c r="F20" t="s">
        <v>79</v>
      </c>
    </row>
    <row r="21" spans="3:6" x14ac:dyDescent="0.35">
      <c r="C21">
        <v>13</v>
      </c>
      <c r="D21" s="8" t="str">
        <f>HYPERLINK("#'Table 13'!A1", "How important, if at all, do you think the following policy priorities should be for the UK?: “Reducing the risk from unsafe advances in artificial intelligence”")</f>
        <v>How important, if at all, do you think the following policy priorities should be for the UK?: “Reducing the risk from unsafe advances in artificial intelligence”</v>
      </c>
      <c r="E21" s="14" t="str">
        <f>HYPERLINK("#'Full Results'!A155", "155")</f>
        <v>155</v>
      </c>
      <c r="F21" t="s">
        <v>79</v>
      </c>
    </row>
    <row r="22" spans="3:6" x14ac:dyDescent="0.35">
      <c r="C22">
        <v>14</v>
      </c>
      <c r="D22" s="8" t="str">
        <f>HYPERLINK("#'Table 14'!A1", "How important, if at all, do you think the following policy priorities should be for the UK?: “Improving the Government’s processes for managing future risks”")</f>
        <v>How important, if at all, do you think the following policy priorities should be for the UK?: “Improving the Government’s processes for managing future risks”</v>
      </c>
      <c r="E22" s="14" t="str">
        <f>HYPERLINK("#'Full Results'!A167", "167")</f>
        <v>167</v>
      </c>
      <c r="F22" t="s">
        <v>79</v>
      </c>
    </row>
    <row r="23" spans="3:6" x14ac:dyDescent="0.35">
      <c r="C23">
        <v>15</v>
      </c>
      <c r="D23" s="8" t="str">
        <f>HYPERLINK("#'Table 15'!A1", "Imagine that you were advising the Government how to allocate an additional £10 billion in tax revenue. If you had to choose, which of the following would be your priority for using the money?Please select up to three.")</f>
        <v>Imagine that you were advising the Government how to allocate an additional £10 billion in tax revenue. If you had to choose, which of the following would be your priority for using the money?Please select up to three.</v>
      </c>
      <c r="E23" s="14" t="str">
        <f>HYPERLINK("#'Full Results'!A179", "179")</f>
        <v>179</v>
      </c>
      <c r="F23" t="s">
        <v>79</v>
      </c>
    </row>
    <row r="24" spans="3:6" x14ac:dyDescent="0.35">
      <c r="C24">
        <v>16</v>
      </c>
      <c r="D24" s="8" t="str">
        <f>HYPERLINK("#'Table 16'!A1", "Which, if any, of the following websites, podcasts, or publications do you regularly read or listen to? Please select all that apply.")</f>
        <v>Which, if any, of the following websites, podcasts, or publications do you regularly read or listen to? Please select all that apply.</v>
      </c>
      <c r="E24" s="14" t="str">
        <f>HYPERLINK("#'Full Results'!A197", "197")</f>
        <v>197</v>
      </c>
      <c r="F24" t="s">
        <v>79</v>
      </c>
    </row>
    <row r="25" spans="3:6" x14ac:dyDescent="0.35">
      <c r="C25">
        <v>17</v>
      </c>
      <c r="D25" s="8" t="str">
        <f>HYPERLINK("#'Table 17'!A1", "And which, if any, of the following websites or publications have you read or listened to in the last week?")</f>
        <v>And which, if any, of the following websites or publications have you read or listened to in the last week?</v>
      </c>
      <c r="E25" s="14" t="str">
        <f>HYPERLINK("#'Full Results'!A220", "220")</f>
        <v>220</v>
      </c>
      <c r="F25" t="s">
        <v>79</v>
      </c>
    </row>
    <row r="26" spans="3:6" x14ac:dyDescent="0.35">
      <c r="C26">
        <v>18</v>
      </c>
      <c r="D26" s="8" t="str">
        <f>HYPERLINK("#'Table 18'!A1", " How much, if anything, would you say you understand about the term ‘extreme risk’?")</f>
        <v xml:space="preserve"> How much, if anything, would you say you understand about the term ‘extreme risk’?</v>
      </c>
      <c r="E26" s="14" t="str">
        <f>HYPERLINK("#'Full Results'!A242", "242")</f>
        <v>242</v>
      </c>
      <c r="F26" t="s">
        <v>79</v>
      </c>
    </row>
    <row r="27" spans="3:6" x14ac:dyDescent="0.35">
      <c r="C27">
        <v>19</v>
      </c>
      <c r="D27" s="8" t="str">
        <f>HYPERLINK("#'Table 19'!A1", " Some commentators and experts talk about ‘extreme risks.’ These are risks which, while often unlikely, could significantly risk the extinction or collapse of a large proportion or all of human civilization. Do you think the world is facing any e...")</f>
        <v xml:space="preserve"> Some commentators and experts talk about ‘extreme risks.’ These are risks which, while often unlikely, could significantly risk the extinction or collapse of a large proportion or all of human civilization. Do you think the world is facing any e...</v>
      </c>
      <c r="E27" s="14" t="str">
        <f>HYPERLINK("#'Full Results'!A249", "249")</f>
        <v>249</v>
      </c>
      <c r="F27" t="s">
        <v>79</v>
      </c>
    </row>
    <row r="28" spans="3:6" x14ac:dyDescent="0.35">
      <c r="C28">
        <v>20</v>
      </c>
      <c r="D28" s="8" t="str">
        <f>HYPERLINK("#'Table 20'!A1", " And do you think the UK is facing any extreme risks?")</f>
        <v xml:space="preserve"> And do you think the UK is facing any extreme risks?</v>
      </c>
      <c r="E28" s="14" t="str">
        <f>HYPERLINK("#'Full Results'!A255", "255")</f>
        <v>255</v>
      </c>
      <c r="F28" t="s">
        <v>79</v>
      </c>
    </row>
    <row r="29" spans="3:6" x14ac:dyDescent="0.35">
      <c r="C29">
        <v>21</v>
      </c>
      <c r="D29" s="8" t="str">
        <f>HYPERLINK("#'Table 21'!A1", "Grid Summary: Have you heard of any of the following phrases before?")</f>
        <v>Grid Summary: Have you heard of any of the following phrases before?</v>
      </c>
      <c r="E29" s="7"/>
      <c r="F29" t="s">
        <v>79</v>
      </c>
    </row>
    <row r="30" spans="3:6" x14ac:dyDescent="0.35">
      <c r="C30">
        <v>22</v>
      </c>
      <c r="D30" s="8" t="str">
        <f>HYPERLINK("#'Table 22'!A1", "Have you heard of any of the following phrases before?: Climate change")</f>
        <v>Have you heard of any of the following phrases before?: Climate change</v>
      </c>
      <c r="E30" s="14" t="str">
        <f>HYPERLINK("#'Full Results'!A261", "261")</f>
        <v>261</v>
      </c>
      <c r="F30" t="s">
        <v>79</v>
      </c>
    </row>
    <row r="31" spans="3:6" x14ac:dyDescent="0.35">
      <c r="C31">
        <v>23</v>
      </c>
      <c r="D31" s="8" t="str">
        <f>HYPERLINK("#'Table 23'!A1", "Have you heard of any of the following phrases before?: Tail risk")</f>
        <v>Have you heard of any of the following phrases before?: Tail risk</v>
      </c>
      <c r="E31" s="14" t="str">
        <f>HYPERLINK("#'Full Results'!A268", "268")</f>
        <v>268</v>
      </c>
      <c r="F31" t="s">
        <v>79</v>
      </c>
    </row>
    <row r="32" spans="3:6" x14ac:dyDescent="0.35">
      <c r="C32">
        <v>24</v>
      </c>
      <c r="D32" s="8" t="str">
        <f>HYPERLINK("#'Table 24'!A1", "Have you heard of any of the following phrases before?: Artificial intelligence")</f>
        <v>Have you heard of any of the following phrases before?: Artificial intelligence</v>
      </c>
      <c r="E32" s="14" t="str">
        <f>HYPERLINK("#'Full Results'!A275", "275")</f>
        <v>275</v>
      </c>
      <c r="F32" t="s">
        <v>79</v>
      </c>
    </row>
    <row r="33" spans="3:6" x14ac:dyDescent="0.35">
      <c r="C33">
        <v>25</v>
      </c>
      <c r="D33" s="8" t="str">
        <f>HYPERLINK("#'Table 25'!A1", "Have you heard of any of the following phrases before?: Superintelligence")</f>
        <v>Have you heard of any of the following phrases before?: Superintelligence</v>
      </c>
      <c r="E33" s="14" t="str">
        <f>HYPERLINK("#'Full Results'!A282", "282")</f>
        <v>282</v>
      </c>
      <c r="F33" t="s">
        <v>79</v>
      </c>
    </row>
    <row r="34" spans="3:6" x14ac:dyDescent="0.35">
      <c r="C34">
        <v>26</v>
      </c>
      <c r="D34" s="8" t="str">
        <f>HYPERLINK("#'Table 26'!A1", "Have you heard of any of the following phrases before?: Central limit theorem")</f>
        <v>Have you heard of any of the following phrases before?: Central limit theorem</v>
      </c>
      <c r="E34" s="14" t="str">
        <f>HYPERLINK("#'Full Results'!A289", "289")</f>
        <v>289</v>
      </c>
      <c r="F34" t="s">
        <v>79</v>
      </c>
    </row>
    <row r="35" spans="3:6" x14ac:dyDescent="0.35">
      <c r="C35">
        <v>27</v>
      </c>
      <c r="D35" s="8" t="str">
        <f>HYPERLINK("#'Table 27'!A1", "Have you heard of any of the following phrases before?: Existential risk")</f>
        <v>Have you heard of any of the following phrases before?: Existential risk</v>
      </c>
      <c r="E35" s="14" t="str">
        <f>HYPERLINK("#'Full Results'!A296", "296")</f>
        <v>296</v>
      </c>
      <c r="F35" t="s">
        <v>79</v>
      </c>
    </row>
    <row r="36" spans="3:6" x14ac:dyDescent="0.35">
      <c r="C36">
        <v>28</v>
      </c>
      <c r="D36" s="8" t="str">
        <f>HYPERLINK("#'Table 28'!A1", "Have you heard of any of the following phrases before?: Global catastrophic risk")</f>
        <v>Have you heard of any of the following phrases before?: Global catastrophic risk</v>
      </c>
      <c r="E36" s="14" t="str">
        <f>HYPERLINK("#'Full Results'!A303", "303")</f>
        <v>303</v>
      </c>
      <c r="F36" t="s">
        <v>79</v>
      </c>
    </row>
    <row r="37" spans="3:6" x14ac:dyDescent="0.35">
      <c r="C37">
        <v>29</v>
      </c>
      <c r="D37" s="8" t="str">
        <f>HYPERLINK("#'Table 29'!A1", "Have you heard of any of the following phrases before?: Biotechnology")</f>
        <v>Have you heard of any of the following phrases before?: Biotechnology</v>
      </c>
      <c r="E37" s="14" t="str">
        <f>HYPERLINK("#'Full Results'!A310", "310")</f>
        <v>310</v>
      </c>
      <c r="F37" t="s">
        <v>79</v>
      </c>
    </row>
    <row r="38" spans="3:6" x14ac:dyDescent="0.35">
      <c r="C38">
        <v>30</v>
      </c>
      <c r="D38" s="8" t="str">
        <f>HYPERLINK("#'Table 30'!A1", "Have you heard of any of the following phrases before?: Effective Altruism")</f>
        <v>Have you heard of any of the following phrases before?: Effective Altruism</v>
      </c>
      <c r="E38" s="14" t="str">
        <f>HYPERLINK("#'Full Results'!A317", "317")</f>
        <v>317</v>
      </c>
      <c r="F38" t="s">
        <v>79</v>
      </c>
    </row>
    <row r="39" spans="3:6" x14ac:dyDescent="0.35">
      <c r="C39">
        <v>31</v>
      </c>
      <c r="D39" s="8" t="str">
        <f>HYPERLINK("#'Table 31'!A1", " Artificial Intelligence refers to computer programs or tools that can complete tasks with a near-human level of ability. Examples of AI tools include Chat GPT, online translation software, or virtual assistants such as Alexa or Siri. How positiv...")</f>
        <v xml:space="preserve"> Artificial Intelligence refers to computer programs or tools that can complete tasks with a near-human level of ability. Examples of AI tools include Chat GPT, online translation software, or virtual assistants such as Alexa or Siri. How positiv...</v>
      </c>
      <c r="E39" s="14" t="str">
        <f>HYPERLINK("#'Full Results'!A324", "324")</f>
        <v>324</v>
      </c>
      <c r="F39" t="s">
        <v>79</v>
      </c>
    </row>
    <row r="40" spans="3:6" x14ac:dyDescent="0.35">
      <c r="C40">
        <v>32</v>
      </c>
      <c r="D40" s="8" t="str">
        <f>HYPERLINK("#'Table 32'!A1", " Biotechnology refers to processes which combine science and biology to respond to problems. Examples of this include gene editing, which allows scientists to “edit” an organism’s DNA, or genetic modification, to alter how crops respond in differ...")</f>
        <v xml:space="preserve"> Biotechnology refers to processes which combine science and biology to respond to problems. Examples of this include gene editing, which allows scientists to “edit” an organism’s DNA, or genetic modification, to alter how crops respond in differ...</v>
      </c>
      <c r="E40" s="14" t="str">
        <f>HYPERLINK("#'Full Results'!A332", "332")</f>
        <v>332</v>
      </c>
      <c r="F40" t="s">
        <v>79</v>
      </c>
    </row>
    <row r="41" spans="3:6" x14ac:dyDescent="0.35">
      <c r="C41">
        <v>33</v>
      </c>
      <c r="D41" s="8" t="str">
        <f>HYPERLINK("#'Table 33'!A1", "Grid Summary: Which, if any, of the following do you think would be considered an ‘extreme risk’?")</f>
        <v>Grid Summary: Which, if any, of the following do you think would be considered an ‘extreme risk’?</v>
      </c>
      <c r="E41" s="7"/>
      <c r="F41" t="s">
        <v>79</v>
      </c>
    </row>
    <row r="42" spans="3:6" x14ac:dyDescent="0.35">
      <c r="C42">
        <v>34</v>
      </c>
      <c r="D42" s="8" t="str">
        <f>HYPERLINK("#'Table 34'!A1", "Which, if any, of the following do you think would be considered an ‘extreme risk’?: Crime")</f>
        <v>Which, if any, of the following do you think would be considered an ‘extreme risk’?: Crime</v>
      </c>
      <c r="E42" s="14" t="str">
        <f>HYPERLINK("#'Full Results'!A340", "340")</f>
        <v>340</v>
      </c>
      <c r="F42" t="s">
        <v>79</v>
      </c>
    </row>
    <row r="43" spans="3:6" x14ac:dyDescent="0.35">
      <c r="C43">
        <v>35</v>
      </c>
      <c r="D43" s="8" t="str">
        <f>HYPERLINK("#'Table 35'!A1", "Which, if any, of the following do you think would be considered an ‘extreme risk’?: Traffic accidents")</f>
        <v>Which, if any, of the following do you think would be considered an ‘extreme risk’?: Traffic accidents</v>
      </c>
      <c r="E43" s="14" t="str">
        <f>HYPERLINK("#'Full Results'!A346", "346")</f>
        <v>346</v>
      </c>
      <c r="F43" t="s">
        <v>79</v>
      </c>
    </row>
    <row r="44" spans="3:6" x14ac:dyDescent="0.35">
      <c r="C44">
        <v>36</v>
      </c>
      <c r="D44" s="8" t="str">
        <f>HYPERLINK("#'Table 36'!A1", "Which, if any, of the following do you think would be considered an ‘extreme risk’?: Extreme weather events")</f>
        <v>Which, if any, of the following do you think would be considered an ‘extreme risk’?: Extreme weather events</v>
      </c>
      <c r="E44" s="14" t="str">
        <f>HYPERLINK("#'Full Results'!A352", "352")</f>
        <v>352</v>
      </c>
      <c r="F44" t="s">
        <v>79</v>
      </c>
    </row>
    <row r="45" spans="3:6" x14ac:dyDescent="0.35">
      <c r="C45">
        <v>37</v>
      </c>
      <c r="D45" s="8" t="str">
        <f>HYPERLINK("#'Table 37'!A1", "Which, if any, of the following do you think would be considered an ‘extreme risk’?: Catastrophic climate change")</f>
        <v>Which, if any, of the following do you think would be considered an ‘extreme risk’?: Catastrophic climate change</v>
      </c>
      <c r="E45" s="14" t="str">
        <f>HYPERLINK("#'Full Results'!A358", "358")</f>
        <v>358</v>
      </c>
      <c r="F45" t="s">
        <v>79</v>
      </c>
    </row>
    <row r="46" spans="3:6" x14ac:dyDescent="0.35">
      <c r="C46">
        <v>38</v>
      </c>
      <c r="D46" s="8" t="str">
        <f>HYPERLINK("#'Table 38'!A1", "Which, if any, of the following do you think would be considered an ‘extreme risk’?: Global pandemic")</f>
        <v>Which, if any, of the following do you think would be considered an ‘extreme risk’?: Global pandemic</v>
      </c>
      <c r="E46" s="14" t="str">
        <f>HYPERLINK("#'Full Results'!A364", "364")</f>
        <v>364</v>
      </c>
      <c r="F46" t="s">
        <v>79</v>
      </c>
    </row>
    <row r="47" spans="3:6" x14ac:dyDescent="0.35">
      <c r="C47">
        <v>39</v>
      </c>
      <c r="D47" s="8" t="str">
        <f>HYPERLINK("#'Table 39'!A1", "Which, if any, of the following do you think would be considered an ‘extreme risk’?: Bio-engineered weapons")</f>
        <v>Which, if any, of the following do you think would be considered an ‘extreme risk’?: Bio-engineered weapons</v>
      </c>
      <c r="E47" s="14" t="str">
        <f>HYPERLINK("#'Full Results'!A370", "370")</f>
        <v>370</v>
      </c>
      <c r="F47" t="s">
        <v>79</v>
      </c>
    </row>
    <row r="48" spans="3:6" x14ac:dyDescent="0.35">
      <c r="C48">
        <v>40</v>
      </c>
      <c r="D48" s="8" t="str">
        <f>HYPERLINK("#'Table 40'!A1", "Which, if any, of the following do you think would be considered an ‘extreme risk’?: Nuclear war")</f>
        <v>Which, if any, of the following do you think would be considered an ‘extreme risk’?: Nuclear war</v>
      </c>
      <c r="E48" s="14" t="str">
        <f>HYPERLINK("#'Full Results'!A376", "376")</f>
        <v>376</v>
      </c>
      <c r="F48" t="s">
        <v>79</v>
      </c>
    </row>
    <row r="49" spans="3:6" x14ac:dyDescent="0.35">
      <c r="C49">
        <v>41</v>
      </c>
      <c r="D49" s="8" t="str">
        <f>HYPERLINK("#'Table 41'!A1", "Which, if any, of the following do you think would be considered an ‘extreme risk’?: Asteroid hitting the Earth")</f>
        <v>Which, if any, of the following do you think would be considered an ‘extreme risk’?: Asteroid hitting the Earth</v>
      </c>
      <c r="E49" s="14" t="str">
        <f>HYPERLINK("#'Full Results'!A382", "382")</f>
        <v>382</v>
      </c>
      <c r="F49" t="s">
        <v>79</v>
      </c>
    </row>
    <row r="50" spans="3:6" x14ac:dyDescent="0.35">
      <c r="C50">
        <v>42</v>
      </c>
      <c r="D50" s="8" t="str">
        <f>HYPERLINK("#'Table 42'!A1", "Which, if any, of the following do you think would be considered an ‘extreme risk’?: Eruption of a supervolcano")</f>
        <v>Which, if any, of the following do you think would be considered an ‘extreme risk’?: Eruption of a supervolcano</v>
      </c>
      <c r="E50" s="14" t="str">
        <f>HYPERLINK("#'Full Results'!A388", "388")</f>
        <v>388</v>
      </c>
      <c r="F50" t="s">
        <v>79</v>
      </c>
    </row>
    <row r="51" spans="3:6" x14ac:dyDescent="0.35">
      <c r="C51">
        <v>43</v>
      </c>
      <c r="D51" s="8" t="str">
        <f>HYPERLINK("#'Table 43'!A1", "Which, if any, of the following do you think would be considered an ‘extreme risk’?: Uncontrolled artificial intelligence")</f>
        <v>Which, if any, of the following do you think would be considered an ‘extreme risk’?: Uncontrolled artificial intelligence</v>
      </c>
      <c r="E51" s="14" t="str">
        <f>HYPERLINK("#'Full Results'!A394", "394")</f>
        <v>394</v>
      </c>
      <c r="F51" t="s">
        <v>79</v>
      </c>
    </row>
    <row r="52" spans="3:6" x14ac:dyDescent="0.35">
      <c r="C52">
        <v>44</v>
      </c>
      <c r="D52" s="8" t="str">
        <f>HYPERLINK("#'Table 44'!A1", "Which, if any, of the following do you think would be considered an ‘extreme risk’?: Global recession")</f>
        <v>Which, if any, of the following do you think would be considered an ‘extreme risk’?: Global recession</v>
      </c>
      <c r="E52" s="14" t="str">
        <f>HYPERLINK("#'Full Results'!A400", "400")</f>
        <v>400</v>
      </c>
      <c r="F52" t="s">
        <v>79</v>
      </c>
    </row>
    <row r="53" spans="3:6" x14ac:dyDescent="0.35">
      <c r="C53">
        <v>45</v>
      </c>
      <c r="D53" s="8" t="str">
        <f>HYPERLINK("#'Table 45'!A1", "Which, if any, of the following do you think would be considered an ‘extreme risk’?: World population beginning to decline")</f>
        <v>Which, if any, of the following do you think would be considered an ‘extreme risk’?: World population beginning to decline</v>
      </c>
      <c r="E53" s="14" t="str">
        <f>HYPERLINK("#'Full Results'!A406", "406")</f>
        <v>406</v>
      </c>
      <c r="F53" t="s">
        <v>79</v>
      </c>
    </row>
    <row r="54" spans="3:6" x14ac:dyDescent="0.35">
      <c r="C54">
        <v>46</v>
      </c>
      <c r="D54" s="8" t="str">
        <f>HYPERLINK("#'Table 46'!A1", "Which, if any, of the following do you think would be considered an ‘extreme risk’?: Breakdown of democracy")</f>
        <v>Which, if any, of the following do you think would be considered an ‘extreme risk’?: Breakdown of democracy</v>
      </c>
      <c r="E54" s="14" t="str">
        <f>HYPERLINK("#'Full Results'!A412", "412")</f>
        <v>412</v>
      </c>
      <c r="F54" t="s">
        <v>79</v>
      </c>
    </row>
    <row r="55" spans="3:6" x14ac:dyDescent="0.35">
      <c r="C55">
        <v>47</v>
      </c>
      <c r="D55" s="8" t="str">
        <f>HYPERLINK("#'Table 47'!A1", "Which, if any, of the following do you think would be considered an ‘extreme risk’?: War between the US and China")</f>
        <v>Which, if any, of the following do you think would be considered an ‘extreme risk’?: War between the US and China</v>
      </c>
      <c r="E55" s="14" t="str">
        <f>HYPERLINK("#'Full Results'!A418", "418")</f>
        <v>418</v>
      </c>
      <c r="F55" t="s">
        <v>79</v>
      </c>
    </row>
    <row r="56" spans="3:6" x14ac:dyDescent="0.35">
      <c r="C56">
        <v>48</v>
      </c>
      <c r="D56" s="8" t="str">
        <f>HYPERLINK("#'Table 48'!A1", "Some commentators and experts talk about ‘extreme risks.’ These are risks which, while often unlikely, could significantly risk the extinction or collapse of a large proportion or all of human civilization. From what you know now, which, if any, ...")</f>
        <v>Some commentators and experts talk about ‘extreme risks.’ These are risks which, while often unlikely, could significantly risk the extinction or collapse of a large proportion or all of human civilization. From what you know now, which, if any, ...</v>
      </c>
      <c r="E56" s="14" t="str">
        <f>HYPERLINK("#'Full Results'!A424", "424")</f>
        <v>424</v>
      </c>
      <c r="F56" t="s">
        <v>79</v>
      </c>
    </row>
    <row r="57" spans="3:6" x14ac:dyDescent="0.35">
      <c r="C57">
        <v>49</v>
      </c>
      <c r="D57" s="8" t="str">
        <f>HYPERLINK("#'Table 49'!A1", "Grid Summary: Below are some suggestions for things which could happen in the future. In each instance, indicate whether you believe this is a realistic or unrealistic suggestion for something that could happen in the next hundred years.")</f>
        <v>Grid Summary: Below are some suggestions for things which could happen in the future. In each instance, indicate whether you believe this is a realistic or unrealistic suggestion for something that could happen in the next hundred years.</v>
      </c>
      <c r="E57" s="7"/>
      <c r="F57" t="s">
        <v>79</v>
      </c>
    </row>
    <row r="58" spans="3:6" x14ac:dyDescent="0.35">
      <c r="C58">
        <v>50</v>
      </c>
      <c r="D58" s="8" t="str">
        <f>HYPERLINK("#'Table 50'!A1", "Below are some suggestions for things which could happen in the future. In each instance, indicate whether you believe this is a realistic or unrealistic suggestion for something that could happen in the next hundred years.: The world becoming un...")</f>
        <v>Below are some suggestions for things which could happen in the future. In each instance, indicate whether you believe this is a realistic or unrealistic suggestion for something that could happen in the next hundred years.: The world becoming un...</v>
      </c>
      <c r="E58" s="14" t="str">
        <f>HYPERLINK("#'Full Results'!A443", "443")</f>
        <v>443</v>
      </c>
      <c r="F58" t="s">
        <v>79</v>
      </c>
    </row>
    <row r="59" spans="3:6" x14ac:dyDescent="0.35">
      <c r="C59">
        <v>51</v>
      </c>
      <c r="D59" s="8" t="str">
        <f>HYPERLINK("#'Table 51'!A1", "Below are some suggestions for things which could happen in the future. In each instance, indicate whether you believe this is a realistic or unrealistic suggestion for something that could happen in the next hundred years.: A man-made virus bein...")</f>
        <v>Below are some suggestions for things which could happen in the future. In each instance, indicate whether you believe this is a realistic or unrealistic suggestion for something that could happen in the next hundred years.: A man-made virus bein...</v>
      </c>
      <c r="E59" s="14" t="str">
        <f>HYPERLINK("#'Full Results'!A451", "451")</f>
        <v>451</v>
      </c>
      <c r="F59" t="s">
        <v>79</v>
      </c>
    </row>
    <row r="60" spans="3:6" x14ac:dyDescent="0.35">
      <c r="C60">
        <v>52</v>
      </c>
      <c r="D60" s="8" t="str">
        <f>HYPERLINK("#'Table 52'!A1", "Below are some suggestions for things which could happen in the future. In each instance, indicate whether you believe this is a realistic or unrealistic suggestion for something that could happen in the next hundred years.: An asteroid colliding...")</f>
        <v>Below are some suggestions for things which could happen in the future. In each instance, indicate whether you believe this is a realistic or unrealistic suggestion for something that could happen in the next hundred years.: An asteroid colliding...</v>
      </c>
      <c r="E60" s="14" t="str">
        <f>HYPERLINK("#'Full Results'!A459", "459")</f>
        <v>459</v>
      </c>
      <c r="F60" t="s">
        <v>79</v>
      </c>
    </row>
    <row r="61" spans="3:6" x14ac:dyDescent="0.35">
      <c r="C61">
        <v>53</v>
      </c>
      <c r="D61" s="8" t="str">
        <f>HYPERLINK("#'Table 53'!A1", "Below are some suggestions for things which could happen in the future. In each instance, indicate whether you believe this is a realistic or unrealistic suggestion for something that could happen in the next hundred years.: An AI involved in run...")</f>
        <v>Below are some suggestions for things which could happen in the future. In each instance, indicate whether you believe this is a realistic or unrealistic suggestion for something that could happen in the next hundred years.: An AI involved in run...</v>
      </c>
      <c r="E61" s="14" t="str">
        <f>HYPERLINK("#'Full Results'!A467", "467")</f>
        <v>467</v>
      </c>
      <c r="F61" t="s">
        <v>79</v>
      </c>
    </row>
    <row r="62" spans="3:6" x14ac:dyDescent="0.35">
      <c r="C62">
        <v>54</v>
      </c>
      <c r="D62" s="8" t="str">
        <f>HYPERLINK("#'Table 54'!A1", "Below are some suggestions for things which could happen in the future. In each instance, indicate whether you believe this is a realistic or unrealistic suggestion for something that could happen in the next hundred years.: A nuclear war started...")</f>
        <v>Below are some suggestions for things which could happen in the future. In each instance, indicate whether you believe this is a realistic or unrealistic suggestion for something that could happen in the next hundred years.: A nuclear war started...</v>
      </c>
      <c r="E62" s="14" t="str">
        <f>HYPERLINK("#'Full Results'!A475", "475")</f>
        <v>475</v>
      </c>
      <c r="F62" t="s">
        <v>79</v>
      </c>
    </row>
    <row r="63" spans="3:6" x14ac:dyDescent="0.35">
      <c r="C63">
        <v>55</v>
      </c>
      <c r="D63" s="8" t="str">
        <f>HYPERLINK("#'Table 55'!A1", "Below are some suggestions for things which could happen in the future. In each instance, indicate whether you believe this is a realistic or unrealistic suggestion for something that could happen in the next hundred years.: A nuclear war started...")</f>
        <v>Below are some suggestions for things which could happen in the future. In each instance, indicate whether you believe this is a realistic or unrealistic suggestion for something that could happen in the next hundred years.: A nuclear war started...</v>
      </c>
      <c r="E63" s="14" t="str">
        <f>HYPERLINK("#'Full Results'!A483", "483")</f>
        <v>483</v>
      </c>
      <c r="F63" t="s">
        <v>79</v>
      </c>
    </row>
    <row r="64" spans="3:6" x14ac:dyDescent="0.35">
      <c r="C64">
        <v>56</v>
      </c>
      <c r="D64" s="8" t="str">
        <f>HYPERLINK("#'Table 56'!A1", "Below are some suggestions for things which could happen in the future. In each instance, indicate whether you believe this is a realistic or unrealistic suggestion for something that could happen in the next hundred years.: An AI doing exactly w...")</f>
        <v>Below are some suggestions for things which could happen in the future. In each instance, indicate whether you believe this is a realistic or unrealistic suggestion for something that could happen in the next hundred years.: An AI doing exactly w...</v>
      </c>
      <c r="E64" s="14" t="str">
        <f>HYPERLINK("#'Full Results'!A491", "491")</f>
        <v>491</v>
      </c>
      <c r="F64" t="s">
        <v>79</v>
      </c>
    </row>
    <row r="65" spans="3:6" x14ac:dyDescent="0.35">
      <c r="C65">
        <v>57</v>
      </c>
      <c r="D65" s="8" t="str">
        <f>HYPERLINK("#'Table 57'!A1", "Below are some suggestions for things which could happen in the future. In each instance, indicate whether you believe this is a realistic or unrealistic suggestion for something that could happen in the next hundred years.: A naturally occurring...")</f>
        <v>Below are some suggestions for things which could happen in the future. In each instance, indicate whether you believe this is a realistic or unrealistic suggestion for something that could happen in the next hundred years.: A naturally occurring...</v>
      </c>
      <c r="E65" s="14" t="str">
        <f>HYPERLINK("#'Full Results'!A499", "499")</f>
        <v>499</v>
      </c>
      <c r="F65" t="s">
        <v>79</v>
      </c>
    </row>
    <row r="66" spans="3:6" x14ac:dyDescent="0.35">
      <c r="C66">
        <v>58</v>
      </c>
      <c r="D66" s="8" t="str">
        <f>HYPERLINK("#'Table 58'!A1", "Below are some suggestions for things which could happen in the future. In each instance, indicate whether you believe this is a realistic or unrealistic suggestion for something that could happen in the next hundred years.: AI created that is as...")</f>
        <v>Below are some suggestions for things which could happen in the future. In each instance, indicate whether you believe this is a realistic or unrealistic suggestion for something that could happen in the next hundred years.: AI created that is as...</v>
      </c>
      <c r="E66" s="14" t="str">
        <f>HYPERLINK("#'Full Results'!A507", "507")</f>
        <v>507</v>
      </c>
      <c r="F66" t="s">
        <v>79</v>
      </c>
    </row>
    <row r="67" spans="3:6" x14ac:dyDescent="0.35">
      <c r="C67">
        <v>59</v>
      </c>
      <c r="D67" s="8" t="str">
        <f>HYPERLINK("#'Table 59'!A1", "Below are some suggestions for things which could happen in the future. In each instance, indicate whether you believe this is a realistic or unrealistic suggestion for something that could happen in the next hundred years.: A severe economic cri...")</f>
        <v>Below are some suggestions for things which could happen in the future. In each instance, indicate whether you believe this is a realistic or unrealistic suggestion for something that could happen in the next hundred years.: A severe economic cri...</v>
      </c>
      <c r="E67" s="14" t="str">
        <f>HYPERLINK("#'Full Results'!A515", "515")</f>
        <v>515</v>
      </c>
      <c r="F67" t="s">
        <v>79</v>
      </c>
    </row>
    <row r="68" spans="3:6" x14ac:dyDescent="0.35">
      <c r="C68">
        <v>60</v>
      </c>
      <c r="D68" s="8" t="str">
        <f>HYPERLINK("#'Table 60'!A1", "Grid Summary: Do you think that the Government should or should not be spending significant resources preparing for the following? ")</f>
        <v>Grid Summary: Do you think that the Government should or should not be spending significant resources preparing for the following? </v>
      </c>
      <c r="E68" s="7"/>
      <c r="F68" t="s">
        <v>79</v>
      </c>
    </row>
    <row r="69" spans="3:6" x14ac:dyDescent="0.35">
      <c r="C69">
        <v>61</v>
      </c>
      <c r="D69" s="8" t="str">
        <f>HYPERLINK("#'Table 61'!A1", "Do you think that the Government should or should not be spending significant resources preparing for the following? : Crime")</f>
        <v>Do you think that the Government should or should not be spending significant resources preparing for the following? : Crime</v>
      </c>
      <c r="E69" s="14" t="str">
        <f>HYPERLINK("#'Full Results'!A523", "523")</f>
        <v>523</v>
      </c>
      <c r="F69" t="s">
        <v>79</v>
      </c>
    </row>
    <row r="70" spans="3:6" x14ac:dyDescent="0.35">
      <c r="C70">
        <v>62</v>
      </c>
      <c r="D70" s="8" t="str">
        <f>HYPERLINK("#'Table 62'!A1", "Do you think that the Government should or should not be spending significant resources preparing for the following? : Traffic accidents")</f>
        <v>Do you think that the Government should or should not be spending significant resources preparing for the following? : Traffic accidents</v>
      </c>
      <c r="E70" s="14" t="str">
        <f>HYPERLINK("#'Full Results'!A529", "529")</f>
        <v>529</v>
      </c>
      <c r="F70" t="s">
        <v>79</v>
      </c>
    </row>
    <row r="71" spans="3:6" x14ac:dyDescent="0.35">
      <c r="C71">
        <v>63</v>
      </c>
      <c r="D71" s="8" t="str">
        <f>HYPERLINK("#'Table 63'!A1", "Do you think that the Government should or should not be spending significant resources preparing for the following? : Extreme weather events")</f>
        <v>Do you think that the Government should or should not be spending significant resources preparing for the following? : Extreme weather events</v>
      </c>
      <c r="E71" s="14" t="str">
        <f>HYPERLINK("#'Full Results'!A535", "535")</f>
        <v>535</v>
      </c>
      <c r="F71" t="s">
        <v>79</v>
      </c>
    </row>
    <row r="72" spans="3:6" x14ac:dyDescent="0.35">
      <c r="C72">
        <v>64</v>
      </c>
      <c r="D72" s="8" t="str">
        <f>HYPERLINK("#'Table 64'!A1", "Do you think that the Government should or should not be spending significant resources preparing for the following? : Catastrophic climate change")</f>
        <v>Do you think that the Government should or should not be spending significant resources preparing for the following? : Catastrophic climate change</v>
      </c>
      <c r="E72" s="14" t="str">
        <f>HYPERLINK("#'Full Results'!A541", "541")</f>
        <v>541</v>
      </c>
      <c r="F72" t="s">
        <v>79</v>
      </c>
    </row>
    <row r="73" spans="3:6" x14ac:dyDescent="0.35">
      <c r="C73">
        <v>65</v>
      </c>
      <c r="D73" s="8" t="str">
        <f>HYPERLINK("#'Table 65'!A1", "Do you think that the Government should or should not be spending significant resources preparing for the following? : Global pandemic")</f>
        <v>Do you think that the Government should or should not be spending significant resources preparing for the following? : Global pandemic</v>
      </c>
      <c r="E73" s="14" t="str">
        <f>HYPERLINK("#'Full Results'!A547", "547")</f>
        <v>547</v>
      </c>
      <c r="F73" t="s">
        <v>79</v>
      </c>
    </row>
    <row r="74" spans="3:6" x14ac:dyDescent="0.35">
      <c r="C74">
        <v>66</v>
      </c>
      <c r="D74" s="8" t="str">
        <f>HYPERLINK("#'Table 66'!A1", "Do you think that the Government should or should not be spending significant resources preparing for the following? : Bio-engineered weapons")</f>
        <v>Do you think that the Government should or should not be spending significant resources preparing for the following? : Bio-engineered weapons</v>
      </c>
      <c r="E74" s="14" t="str">
        <f>HYPERLINK("#'Full Results'!A553", "553")</f>
        <v>553</v>
      </c>
      <c r="F74" t="s">
        <v>79</v>
      </c>
    </row>
    <row r="75" spans="3:6" x14ac:dyDescent="0.35">
      <c r="C75">
        <v>67</v>
      </c>
      <c r="D75" s="8" t="str">
        <f>HYPERLINK("#'Table 67'!A1", "Do you think that the Government should or should not be spending significant resources preparing for the following? : Nuclear war")</f>
        <v>Do you think that the Government should or should not be spending significant resources preparing for the following? : Nuclear war</v>
      </c>
      <c r="E75" s="14" t="str">
        <f>HYPERLINK("#'Full Results'!A559", "559")</f>
        <v>559</v>
      </c>
      <c r="F75" t="s">
        <v>79</v>
      </c>
    </row>
    <row r="76" spans="3:6" x14ac:dyDescent="0.35">
      <c r="C76">
        <v>68</v>
      </c>
      <c r="D76" s="8" t="str">
        <f>HYPERLINK("#'Table 68'!A1", "Do you think that the Government should or should not be spending significant resources preparing for the following? : Asteroid hitting the Earth")</f>
        <v>Do you think that the Government should or should not be spending significant resources preparing for the following? : Asteroid hitting the Earth</v>
      </c>
      <c r="E76" s="14" t="str">
        <f>HYPERLINK("#'Full Results'!A565", "565")</f>
        <v>565</v>
      </c>
      <c r="F76" t="s">
        <v>79</v>
      </c>
    </row>
    <row r="77" spans="3:6" x14ac:dyDescent="0.35">
      <c r="C77">
        <v>69</v>
      </c>
      <c r="D77" s="8" t="str">
        <f>HYPERLINK("#'Table 69'!A1", "Do you think that the Government should or should not be spending significant resources preparing for the following? : Eruption of a supervolcano")</f>
        <v>Do you think that the Government should or should not be spending significant resources preparing for the following? : Eruption of a supervolcano</v>
      </c>
      <c r="E77" s="14" t="str">
        <f>HYPERLINK("#'Full Results'!A571", "571")</f>
        <v>571</v>
      </c>
      <c r="F77" t="s">
        <v>79</v>
      </c>
    </row>
    <row r="78" spans="3:6" x14ac:dyDescent="0.35">
      <c r="C78">
        <v>70</v>
      </c>
      <c r="D78" s="8" t="str">
        <f>HYPERLINK("#'Table 70'!A1", "Do you think that the Government should or should not be spending significant resources preparing for the following? : Uncontrolled artificial intelligence")</f>
        <v>Do you think that the Government should or should not be spending significant resources preparing for the following? : Uncontrolled artificial intelligence</v>
      </c>
      <c r="E78" s="14" t="str">
        <f>HYPERLINK("#'Full Results'!A577", "577")</f>
        <v>577</v>
      </c>
      <c r="F78" t="s">
        <v>79</v>
      </c>
    </row>
    <row r="79" spans="3:6" x14ac:dyDescent="0.35">
      <c r="C79">
        <v>71</v>
      </c>
      <c r="D79" s="8" t="str">
        <f>HYPERLINK("#'Table 71'!A1", "Do you think that the Government should or should not be spending significant resources preparing for the following? : Global recession")</f>
        <v>Do you think that the Government should or should not be spending significant resources preparing for the following? : Global recession</v>
      </c>
      <c r="E79" s="14" t="str">
        <f>HYPERLINK("#'Full Results'!A583", "583")</f>
        <v>583</v>
      </c>
      <c r="F79" t="s">
        <v>79</v>
      </c>
    </row>
    <row r="80" spans="3:6" x14ac:dyDescent="0.35">
      <c r="C80">
        <v>72</v>
      </c>
      <c r="D80" s="8" t="str">
        <f>HYPERLINK("#'Table 72'!A1", "Do you think that the Government should or should not be spending significant resources preparing for the following? : World population beginning to decline")</f>
        <v>Do you think that the Government should or should not be spending significant resources preparing for the following? : World population beginning to decline</v>
      </c>
      <c r="E80" s="14" t="str">
        <f>HYPERLINK("#'Full Results'!A589", "589")</f>
        <v>589</v>
      </c>
      <c r="F80" t="s">
        <v>79</v>
      </c>
    </row>
    <row r="81" spans="3:6" x14ac:dyDescent="0.35">
      <c r="C81">
        <v>73</v>
      </c>
      <c r="D81" s="8" t="str">
        <f>HYPERLINK("#'Table 73'!A1", "Which, if any, of the following types of AI tool have you used in the last year? Select all that apply.")</f>
        <v>Which, if any, of the following types of AI tool have you used in the last year? Select all that apply.</v>
      </c>
      <c r="E81" s="14" t="str">
        <f>HYPERLINK("#'Full Results'!A595", "595")</f>
        <v>595</v>
      </c>
      <c r="F81" t="s">
        <v>79</v>
      </c>
    </row>
    <row r="82" spans="3:6" x14ac:dyDescent="0.35">
      <c r="C82">
        <v>74</v>
      </c>
      <c r="D82" s="8" t="str">
        <f>HYPERLINK("#'Table 74'!A1", "Grid Summary: To what extent do you agree or disagree with the following?")</f>
        <v>Grid Summary: To what extent do you agree or disagree with the following?</v>
      </c>
      <c r="E82" s="7"/>
      <c r="F82" t="s">
        <v>331</v>
      </c>
    </row>
    <row r="83" spans="3:6" x14ac:dyDescent="0.35">
      <c r="C83">
        <v>75</v>
      </c>
      <c r="D83" s="8" t="str">
        <f>HYPERLINK("#'Table 75'!A1", "To what extent do you agree or disagree with the following?: AI tools will benefit the economy overall")</f>
        <v>To what extent do you agree or disagree with the following?: AI tools will benefit the economy overall</v>
      </c>
      <c r="E83" s="14" t="str">
        <f>HYPERLINK("#'Full Results'!A607", "607")</f>
        <v>607</v>
      </c>
      <c r="F83" t="s">
        <v>331</v>
      </c>
    </row>
    <row r="84" spans="3:6" x14ac:dyDescent="0.35">
      <c r="C84">
        <v>76</v>
      </c>
      <c r="D84" s="8" t="str">
        <f>HYPERLINK("#'Table 76'!A1", "To what extent do you agree or disagree with the following?: Regulated AI tools will benefit the economy just as much as unregulated AI tools")</f>
        <v>To what extent do you agree or disagree with the following?: Regulated AI tools will benefit the economy just as much as unregulated AI tools</v>
      </c>
      <c r="E84" s="14" t="str">
        <f>HYPERLINK("#'Full Results'!A619", "619")</f>
        <v>619</v>
      </c>
      <c r="F84" t="s">
        <v>331</v>
      </c>
    </row>
    <row r="85" spans="3:6" x14ac:dyDescent="0.35">
      <c r="C85">
        <v>77</v>
      </c>
      <c r="D85" s="8" t="str">
        <f>HYPERLINK("#'Table 77'!A1", "To what extent do you agree or disagree with the following?: The economic benefits of AI will outweigh the consequences, such as AI leading to job losses")</f>
        <v>To what extent do you agree or disagree with the following?: The economic benefits of AI will outweigh the consequences, such as AI leading to job losses</v>
      </c>
      <c r="E85" s="14" t="str">
        <f>HYPERLINK("#'Full Results'!A631", "631")</f>
        <v>631</v>
      </c>
      <c r="F85" t="s">
        <v>331</v>
      </c>
    </row>
    <row r="86" spans="3:6" x14ac:dyDescent="0.35">
      <c r="C86">
        <v>78</v>
      </c>
      <c r="D86" s="8" t="str">
        <f>HYPERLINK("#'Table 78'!A1", "To what extent do you agree or disagree with the following?: AI tools will have a positive impact on my life overall")</f>
        <v>To what extent do you agree or disagree with the following?: AI tools will have a positive impact on my life overall</v>
      </c>
      <c r="E86" s="14" t="str">
        <f>HYPERLINK("#'Full Results'!A643", "643")</f>
        <v>643</v>
      </c>
      <c r="F86" t="s">
        <v>331</v>
      </c>
    </row>
    <row r="87" spans="3:6" x14ac:dyDescent="0.35">
      <c r="C87">
        <v>79</v>
      </c>
      <c r="D87" s="8" t="str">
        <f>HYPERLINK("#'Table 79'!A1", " Which of the following comes closest to your view?")</f>
        <v xml:space="preserve"> Which of the following comes closest to your view?</v>
      </c>
      <c r="E87" s="14" t="str">
        <f>HYPERLINK("#'Full Results'!A655", "655")</f>
        <v>655</v>
      </c>
      <c r="F87" t="s">
        <v>331</v>
      </c>
    </row>
    <row r="88" spans="3:6" x14ac:dyDescent="0.35">
      <c r="C88">
        <v>80</v>
      </c>
      <c r="D88" s="8" t="str">
        <f>HYPERLINK("#'Table 80'!A1", " How important do you think it is for the government to regulate AI technologies?")</f>
        <v xml:space="preserve"> How important do you think it is for the government to regulate AI technologies?</v>
      </c>
      <c r="E88" s="14" t="str">
        <f>HYPERLINK("#'Full Results'!A661", "661")</f>
        <v>661</v>
      </c>
      <c r="F88" t="s">
        <v>331</v>
      </c>
    </row>
    <row r="89" spans="3:6" x14ac:dyDescent="0.35">
      <c r="C89">
        <v>81</v>
      </c>
      <c r="D89" s="8" t="str">
        <f>HYPERLINK("#'Table 81'!A1", " How much of a priority should it be for the government to regulate AI technologies?")</f>
        <v xml:space="preserve"> How much of a priority should it be for the government to regulate AI technologies?</v>
      </c>
      <c r="E89" s="14" t="str">
        <f>HYPERLINK("#'Full Results'!A671", "671")</f>
        <v>671</v>
      </c>
      <c r="F89" t="s">
        <v>331</v>
      </c>
    </row>
    <row r="90" spans="3:6" x14ac:dyDescent="0.35">
      <c r="C90">
        <v>82</v>
      </c>
      <c r="D90" s="8" t="str">
        <f>HYPERLINK("#'Table 82'!A1", "Which, if any, of the following sectors do you think could benefit from AI tools in general? Select all that apply.")</f>
        <v>Which, if any, of the following sectors do you think could benefit from AI tools in general? Select all that apply.</v>
      </c>
      <c r="E90" s="14" t="str">
        <f>HYPERLINK("#'Full Results'!A679", "679")</f>
        <v>679</v>
      </c>
      <c r="F90" t="s">
        <v>331</v>
      </c>
    </row>
    <row r="91" spans="3:6" x14ac:dyDescent="0.35">
      <c r="C91">
        <v>83</v>
      </c>
      <c r="D91" s="8" t="str">
        <f>HYPERLINK("#'Table 83'!A1", "Which, if any, of the following sectors do you think could benefit from regulated AI tools? Select all that apply.")</f>
        <v>Which, if any, of the following sectors do you think could benefit from regulated AI tools? Select all that apply.</v>
      </c>
      <c r="E91" s="14" t="str">
        <f>HYPERLINK("#'Full Results'!A690", "690")</f>
        <v>690</v>
      </c>
      <c r="F91" t="s">
        <v>331</v>
      </c>
    </row>
    <row r="92" spans="3:6" x14ac:dyDescent="0.35">
      <c r="C92">
        <v>84</v>
      </c>
      <c r="D92" s="8" t="str">
        <f>HYPERLINK("#'Table 84'!A1", " How worried would you say you are about the risks presented by AI tools in general?")</f>
        <v xml:space="preserve"> How worried would you say you are about the risks presented by AI tools in general?</v>
      </c>
      <c r="E92" s="14" t="str">
        <f>HYPERLINK("#'Full Results'!A701", "701")</f>
        <v>701</v>
      </c>
      <c r="F92" t="s">
        <v>331</v>
      </c>
    </row>
    <row r="93" spans="3:6" x14ac:dyDescent="0.35">
      <c r="C93">
        <v>85</v>
      </c>
      <c r="D93" s="8" t="str">
        <f>HYPERLINK("#'Table 85'!A1", " How worried would you say you are about the risks presented by regulated AI tools?")</f>
        <v xml:space="preserve"> How worried would you say you are about the risks presented by regulated AI tools?</v>
      </c>
      <c r="E93" s="14" t="str">
        <f>HYPERLINK("#'Full Results'!A709", "709")</f>
        <v>709</v>
      </c>
      <c r="F93" t="s">
        <v>331</v>
      </c>
    </row>
    <row r="94" spans="3:6" x14ac:dyDescent="0.35">
      <c r="C94">
        <v>86</v>
      </c>
      <c r="D94" s="8" t="str">
        <f>HYPERLINK("#'Table 86'!A1", "You said you were worried about the risks presented by AI tools. Which, if any, of the following are you worried about? Select all that apply.")</f>
        <v>You said you were worried about the risks presented by AI tools. Which, if any, of the following are you worried about? Select all that apply.</v>
      </c>
      <c r="E94" s="14" t="str">
        <f>HYPERLINK("#'Full Results'!A717", "717")</f>
        <v>717</v>
      </c>
      <c r="F94" t="s">
        <v>371</v>
      </c>
    </row>
    <row r="95" spans="3:6" x14ac:dyDescent="0.35">
      <c r="C95">
        <v>87</v>
      </c>
      <c r="D95" s="8" t="str">
        <f>HYPERLINK("#'Table 87'!A1", " In your view, do you think AI tools help or limit individual creativity?")</f>
        <v xml:space="preserve"> In your view, do you think AI tools help or limit individual creativity?</v>
      </c>
      <c r="E95" s="14" t="str">
        <f>HYPERLINK("#'Full Results'!A732", "732")</f>
        <v>732</v>
      </c>
      <c r="F95" t="s">
        <v>331</v>
      </c>
    </row>
    <row r="96" spans="3:6" x14ac:dyDescent="0.35">
      <c r="C96">
        <v>88</v>
      </c>
      <c r="D96" s="8" t="str">
        <f>HYPERLINK("#'Table 88'!A1", " How would you describe how you feel about AI tools?")</f>
        <v xml:space="preserve"> How would you describe how you feel about AI tools?</v>
      </c>
      <c r="E96" s="14" t="str">
        <f>HYPERLINK("#'Full Results'!A739", "739")</f>
        <v>739</v>
      </c>
      <c r="F96" t="s">
        <v>331</v>
      </c>
    </row>
    <row r="97" spans="3:6" x14ac:dyDescent="0.35">
      <c r="C97">
        <v>89</v>
      </c>
      <c r="D97" s="8" t="str">
        <f>HYPERLINK("#'Table 89'!A1", "Grid Summary: How comfortable or uncomfortable would you feel about AI tools being used in the following ways?")</f>
        <v>Grid Summary: How comfortable or uncomfortable would you feel about AI tools being used in the following ways?</v>
      </c>
      <c r="E97" s="7"/>
      <c r="F97" t="s">
        <v>331</v>
      </c>
    </row>
    <row r="98" spans="3:6" x14ac:dyDescent="0.35">
      <c r="C98">
        <v>90</v>
      </c>
      <c r="D98" s="8" t="str">
        <f>HYPERLINK("#'Table 90'!A1", "How comfortable or uncomfortable would you feel about AI tools being used in the following ways?: Analyse Data for Academic Purposes")</f>
        <v>How comfortable or uncomfortable would you feel about AI tools being used in the following ways?: Analyse Data for Academic Purposes</v>
      </c>
      <c r="E98" s="14" t="str">
        <f>HYPERLINK("#'Full Results'!A747", "747")</f>
        <v>747</v>
      </c>
      <c r="F98" t="s">
        <v>331</v>
      </c>
    </row>
    <row r="99" spans="3:6" x14ac:dyDescent="0.35">
      <c r="C99">
        <v>91</v>
      </c>
      <c r="D99" s="8" t="str">
        <f>HYPERLINK("#'Table 91'!A1", "How comfortable or uncomfortable would you feel about AI tools being used in the following ways?: Assist with Financial Planning, Investment Guidance, and Fraud Prevention")</f>
        <v>How comfortable or uncomfortable would you feel about AI tools being used in the following ways?: Assist with Financial Planning, Investment Guidance, and Fraud Prevention</v>
      </c>
      <c r="E99" s="14" t="str">
        <f>HYPERLINK("#'Full Results'!A755", "755")</f>
        <v>755</v>
      </c>
      <c r="F99" t="s">
        <v>331</v>
      </c>
    </row>
    <row r="100" spans="3:6" x14ac:dyDescent="0.35">
      <c r="C100">
        <v>92</v>
      </c>
      <c r="D100" s="8" t="str">
        <f>HYPERLINK("#'Table 92'!A1", "How comfortable or uncomfortable would you feel about AI tools being used in the following ways?: Arrange Flights, Accommodation, and Create Travel Itineraries")</f>
        <v>How comfortable or uncomfortable would you feel about AI tools being used in the following ways?: Arrange Flights, Accommodation, and Create Travel Itineraries</v>
      </c>
      <c r="E100" s="14" t="str">
        <f>HYPERLINK("#'Full Results'!A763", "763")</f>
        <v>763</v>
      </c>
      <c r="F100" t="s">
        <v>331</v>
      </c>
    </row>
    <row r="101" spans="3:6" x14ac:dyDescent="0.35">
      <c r="C101">
        <v>93</v>
      </c>
      <c r="D101" s="8" t="str">
        <f>HYPERLINK("#'Table 93'!A1", "How comfortable or uncomfortable would you feel about AI tools being used in the following ways?: Schedule Healthcare Appointments on Your Behalf")</f>
        <v>How comfortable or uncomfortable would you feel about AI tools being used in the following ways?: Schedule Healthcare Appointments on Your Behalf</v>
      </c>
      <c r="E101" s="14" t="str">
        <f>HYPERLINK("#'Full Results'!A771", "771")</f>
        <v>771</v>
      </c>
      <c r="F101" t="s">
        <v>331</v>
      </c>
    </row>
    <row r="102" spans="3:6" x14ac:dyDescent="0.35">
      <c r="C102">
        <v>94</v>
      </c>
      <c r="D102" s="8" t="str">
        <f>HYPERLINK("#'Table 94'!A1", "How comfortable or uncomfortable would you feel about AI tools being used in the following ways?: Make Purchases with Your Credit Card on Your Behalf")</f>
        <v>How comfortable or uncomfortable would you feel about AI tools being used in the following ways?: Make Purchases with Your Credit Card on Your Behalf</v>
      </c>
      <c r="E102" s="14" t="str">
        <f>HYPERLINK("#'Full Results'!A779", "779")</f>
        <v>779</v>
      </c>
      <c r="F102" t="s">
        <v>331</v>
      </c>
    </row>
    <row r="103" spans="3:6" x14ac:dyDescent="0.35">
      <c r="C103">
        <v>95</v>
      </c>
      <c r="D103" s="8" t="str">
        <f>HYPERLINK("#'Table 95'!A1", "How comfortable or uncomfortable would you feel about AI tools being used in the following ways?: Make Tactical Decisions on the Battlefield")</f>
        <v>How comfortable or uncomfortable would you feel about AI tools being used in the following ways?: Make Tactical Decisions on the Battlefield</v>
      </c>
      <c r="E103" s="14" t="str">
        <f>HYPERLINK("#'Full Results'!A787", "787")</f>
        <v>787</v>
      </c>
      <c r="F103" t="s">
        <v>331</v>
      </c>
    </row>
    <row r="104" spans="3:6" x14ac:dyDescent="0.35">
      <c r="C104">
        <v>96</v>
      </c>
      <c r="D104" s="8" t="str">
        <f>HYPERLINK("#'Table 96'!A1", "How comfortable or uncomfortable would you feel about AI tools being used in the following ways?: Conduct Surgical Procedures and Medical Interventions")</f>
        <v>How comfortable or uncomfortable would you feel about AI tools being used in the following ways?: Conduct Surgical Procedures and Medical Interventions</v>
      </c>
      <c r="E104" s="14" t="str">
        <f>HYPERLINK("#'Full Results'!A795", "795")</f>
        <v>795</v>
      </c>
      <c r="F104" t="s">
        <v>331</v>
      </c>
    </row>
    <row r="105" spans="3:6" x14ac:dyDescent="0.35">
      <c r="C105">
        <v>97</v>
      </c>
      <c r="D105" s="8" t="str">
        <f>HYPERLINK("#'Table 97'!A1", "How comfortable or uncomfortable would you feel about AI tools being used in the following ways?: Determine Healthcare Coverage Options for Insurance Providers")</f>
        <v>How comfortable or uncomfortable would you feel about AI tools being used in the following ways?: Determine Healthcare Coverage Options for Insurance Providers</v>
      </c>
      <c r="E105" s="14" t="str">
        <f>HYPERLINK("#'Full Results'!A803", "803")</f>
        <v>803</v>
      </c>
      <c r="F105" t="s">
        <v>331</v>
      </c>
    </row>
    <row r="106" spans="3:6" x14ac:dyDescent="0.35">
      <c r="C106">
        <v>98</v>
      </c>
      <c r="D106" s="8" t="str">
        <f>HYPERLINK("#'Table 98'!A1", " Which of the following comes closest to your view?")</f>
        <v xml:space="preserve"> Which of the following comes closest to your view?</v>
      </c>
      <c r="E106" s="14" t="str">
        <f>HYPERLINK("#'Full Results'!A811", "811")</f>
        <v>811</v>
      </c>
      <c r="F106" t="s">
        <v>331</v>
      </c>
    </row>
    <row r="107" spans="3:6" x14ac:dyDescent="0.35">
      <c r="C107">
        <v>99</v>
      </c>
      <c r="D107" s="8" t="str">
        <f>HYPERLINK("#'Table 99'!A1", "You said you think AI tools should be regulated by the government. Which, if any, of the following would you support? Select all that apply.")</f>
        <v>You said you think AI tools should be regulated by the government. Which, if any, of the following would you support? Select all that apply.</v>
      </c>
      <c r="E107" s="14" t="str">
        <f>HYPERLINK("#'Full Results'!A817", "817")</f>
        <v>817</v>
      </c>
      <c r="F107" t="s">
        <v>411</v>
      </c>
    </row>
    <row r="108" spans="3:6" x14ac:dyDescent="0.35">
      <c r="C108">
        <v>100</v>
      </c>
      <c r="D108" s="8" t="str">
        <f>HYPERLINK("#'Table 100'!A1", "Imagine an AI tool, which had been released a few years ago, began to cause harmful outcomes, such as spreading disinformation or reinforcing social biases.  Which, if any, of the following would you hold most responsible for this? Select up to t...")</f>
        <v>Imagine an AI tool, which had been released a few years ago, began to cause harmful outcomes, such as spreading disinformation or reinforcing social biases.  Which, if any, of the following would you hold most responsible for this? Select up to t...</v>
      </c>
      <c r="E108" s="14" t="str">
        <f>HYPERLINK("#'Full Results'!A828", "828")</f>
        <v>828</v>
      </c>
      <c r="F108" t="s">
        <v>331</v>
      </c>
    </row>
    <row r="109" spans="3:6" x14ac:dyDescent="0.35">
      <c r="C109">
        <v>101</v>
      </c>
      <c r="D109" s="8" t="str">
        <f>HYPERLINK("#'Table 101'!A1", "Grid Summary: To what extent do you agree or disagree with the following?")</f>
        <v>Grid Summary: To what extent do you agree or disagree with the following?</v>
      </c>
      <c r="E109" s="7"/>
      <c r="F109" t="s">
        <v>331</v>
      </c>
    </row>
    <row r="110" spans="3:6" x14ac:dyDescent="0.35">
      <c r="C110">
        <v>102</v>
      </c>
      <c r="D110" s="8" t="str">
        <f>HYPERLINK("#'Table 102'!A1", "To what extent do you agree or disagree with the following?: I would be more willing to use AI for my job if I knew that it was regulated and tested by experts")</f>
        <v>To what extent do you agree or disagree with the following?: I would be more willing to use AI for my job if I knew that it was regulated and tested by experts</v>
      </c>
      <c r="E110" s="14" t="str">
        <f>HYPERLINK("#'Full Results'!A840", "840")</f>
        <v>840</v>
      </c>
      <c r="F110" t="s">
        <v>331</v>
      </c>
    </row>
    <row r="111" spans="3:6" x14ac:dyDescent="0.35">
      <c r="C111">
        <v>103</v>
      </c>
      <c r="D111" s="8" t="str">
        <f>HYPERLINK("#'Table 103'!A1", "To what extent do you agree or disagree with the following?: I would feel generally safer if I knew that highly advanced AI was being regulated and tested by experts")</f>
        <v>To what extent do you agree or disagree with the following?: I would feel generally safer if I knew that highly advanced AI was being regulated and tested by experts</v>
      </c>
      <c r="E111" s="14" t="str">
        <f>HYPERLINK("#'Full Results'!A852", "852")</f>
        <v>852</v>
      </c>
      <c r="F111" t="s">
        <v>331</v>
      </c>
    </row>
    <row r="112" spans="3:6" x14ac:dyDescent="0.35">
      <c r="C112">
        <v>104</v>
      </c>
      <c r="D112" s="8" t="str">
        <f>HYPERLINK("#'Table 104'!A1", "Which, if any, of the following do you think are responsible for helping the UK to respond to extreme risks? Select all that apply.")</f>
        <v>Which, if any, of the following do you think are responsible for helping the UK to respond to extreme risks? Select all that apply.</v>
      </c>
      <c r="E112" s="14" t="str">
        <f>HYPERLINK("#'Full Results'!A864", "864")</f>
        <v>864</v>
      </c>
      <c r="F112" t="s">
        <v>79</v>
      </c>
    </row>
    <row r="113" spans="3:6" x14ac:dyDescent="0.35">
      <c r="C113">
        <v>105</v>
      </c>
      <c r="D113" s="8" t="str">
        <f>HYPERLINK("#'Table 105'!A1", "Grid Summary: If you were to guess, how prepared do you think the following organisations are for helping the UK respond to extreme risks?")</f>
        <v>Grid Summary: If you were to guess, how prepared do you think the following organisations are for helping the UK respond to extreme risks?</v>
      </c>
      <c r="E113" s="7"/>
      <c r="F113" t="s">
        <v>79</v>
      </c>
    </row>
    <row r="114" spans="3:6" x14ac:dyDescent="0.35">
      <c r="C114">
        <v>106</v>
      </c>
      <c r="D114" s="8" t="str">
        <f>HYPERLINK("#'Table 106'!A1", "If you were to guess, how prepared do you think the following organisations are for helping the UK respond to extreme risks?: National government")</f>
        <v>If you were to guess, how prepared do you think the following organisations are for helping the UK respond to extreme risks?: National government</v>
      </c>
      <c r="E114" s="14" t="str">
        <f>HYPERLINK("#'Full Results'!A878", "878")</f>
        <v>878</v>
      </c>
      <c r="F114" t="s">
        <v>79</v>
      </c>
    </row>
    <row r="115" spans="3:6" x14ac:dyDescent="0.35">
      <c r="C115">
        <v>107</v>
      </c>
      <c r="D115" s="8" t="str">
        <f>HYPERLINK("#'Table 107'!A1", "If you were to guess, how prepared do you think the following organisations are for helping the UK respond to extreme risks?: Local government")</f>
        <v>If you were to guess, how prepared do you think the following organisations are for helping the UK respond to extreme risks?: Local government</v>
      </c>
      <c r="E115" s="14" t="str">
        <f>HYPERLINK("#'Full Results'!A886", "886")</f>
        <v>886</v>
      </c>
      <c r="F115" t="s">
        <v>79</v>
      </c>
    </row>
    <row r="116" spans="3:6" x14ac:dyDescent="0.35">
      <c r="C116">
        <v>108</v>
      </c>
      <c r="D116" s="8" t="str">
        <f>HYPERLINK("#'Table 108'!A1", "If you were to guess, how prepared do you think the following organisations are for helping the UK respond to extreme risks?: International organisations (e.g. the UN, EU, etc.)")</f>
        <v>If you were to guess, how prepared do you think the following organisations are for helping the UK respond to extreme risks?: International organisations (e.g. the UN, EU, etc.)</v>
      </c>
      <c r="E116" s="14" t="str">
        <f>HYPERLINK("#'Full Results'!A894", "894")</f>
        <v>894</v>
      </c>
      <c r="F116" t="s">
        <v>79</v>
      </c>
    </row>
    <row r="117" spans="3:6" x14ac:dyDescent="0.35">
      <c r="C117">
        <v>109</v>
      </c>
      <c r="D117" s="8" t="str">
        <f>HYPERLINK("#'Table 109'!A1", "If you were to guess, how prepared do you think the following organisations are for helping the UK respond to extreme risks?: Charities and NGOs")</f>
        <v>If you were to guess, how prepared do you think the following organisations are for helping the UK respond to extreme risks?: Charities and NGOs</v>
      </c>
      <c r="E117" s="14" t="str">
        <f>HYPERLINK("#'Full Results'!A902", "902")</f>
        <v>902</v>
      </c>
      <c r="F117" t="s">
        <v>79</v>
      </c>
    </row>
    <row r="118" spans="3:6" x14ac:dyDescent="0.35">
      <c r="C118">
        <v>110</v>
      </c>
      <c r="D118" s="8" t="str">
        <f>HYPERLINK("#'Table 110'!A1", "If you were to guess, how prepared do you think the following organisations are for helping the UK respond to extreme risks?: Private sector businesses")</f>
        <v>If you were to guess, how prepared do you think the following organisations are for helping the UK respond to extreme risks?: Private sector businesses</v>
      </c>
      <c r="E118" s="14" t="str">
        <f>HYPERLINK("#'Full Results'!A910", "910")</f>
        <v>910</v>
      </c>
      <c r="F118" t="s">
        <v>79</v>
      </c>
    </row>
    <row r="119" spans="3:6" x14ac:dyDescent="0.35">
      <c r="C119">
        <v>111</v>
      </c>
      <c r="D119" s="8" t="str">
        <f>HYPERLINK("#'Table 111'!A1", "If you were to guess, how prepared do you think the following organisations are for helping the UK respond to extreme risks?: Universities")</f>
        <v>If you were to guess, how prepared do you think the following organisations are for helping the UK respond to extreme risks?: Universities</v>
      </c>
      <c r="E119" s="14" t="str">
        <f>HYPERLINK("#'Full Results'!A918", "918")</f>
        <v>918</v>
      </c>
      <c r="F119" t="s">
        <v>79</v>
      </c>
    </row>
    <row r="120" spans="3:6" x14ac:dyDescent="0.35">
      <c r="C120">
        <v>112</v>
      </c>
      <c r="D120" s="8" t="str">
        <f>HYPERLINK("#'Table 112'!A1", "If you were to guess, how prepared do you think the following organisations are for helping the UK respond to extreme risks?: Individuals themselves")</f>
        <v>If you were to guess, how prepared do you think the following organisations are for helping the UK respond to extreme risks?: Individuals themselves</v>
      </c>
      <c r="E120" s="14" t="str">
        <f>HYPERLINK("#'Full Results'!A926", "926")</f>
        <v>926</v>
      </c>
      <c r="F120" t="s">
        <v>79</v>
      </c>
    </row>
    <row r="121" spans="3:6" x14ac:dyDescent="0.35">
      <c r="C121">
        <v>113</v>
      </c>
      <c r="D121" s="8" t="str">
        <f>HYPERLINK("#'Table 113'!A1", "If you were to guess, how prepared do you think the following organisations are for helping the UK respond to extreme risks?: Devolved government")</f>
        <v>If you were to guess, how prepared do you think the following organisations are for helping the UK respond to extreme risks?: Devolved government</v>
      </c>
      <c r="E121" s="14" t="str">
        <f>HYPERLINK("#'Full Results'!A934", "934")</f>
        <v>934</v>
      </c>
      <c r="F121" t="s">
        <v>79</v>
      </c>
    </row>
    <row r="122" spans="3:6" x14ac:dyDescent="0.35">
      <c r="C122">
        <v>114</v>
      </c>
      <c r="D122" s="8" t="str">
        <f>HYPERLINK("#'Table 114'!A1", "Grid Summary: How important or unimportant do you think it is for the government to provide information about the following risks that people might face?")</f>
        <v>Grid Summary: How important or unimportant do you think it is for the government to provide information about the following risks that people might face?</v>
      </c>
      <c r="E122" s="7"/>
      <c r="F122" t="s">
        <v>331</v>
      </c>
    </row>
    <row r="123" spans="3:6" x14ac:dyDescent="0.35">
      <c r="C123">
        <v>115</v>
      </c>
      <c r="D123" s="8" t="str">
        <f>HYPERLINK("#'Table 115'!A1", "How important or unimportant do you think it is for the government to provide information about the following risks that people might face?: Crime")</f>
        <v>How important or unimportant do you think it is for the government to provide information about the following risks that people might face?: Crime</v>
      </c>
      <c r="E123" s="14" t="str">
        <f>HYPERLINK("#'Full Results'!A942", "942")</f>
        <v>942</v>
      </c>
      <c r="F123" t="s">
        <v>331</v>
      </c>
    </row>
    <row r="124" spans="3:6" x14ac:dyDescent="0.35">
      <c r="C124">
        <v>116</v>
      </c>
      <c r="D124" s="8" t="str">
        <f>HYPERLINK("#'Table 116'!A1", "How important or unimportant do you think it is for the government to provide information about the following risks that people might face?: Traffic accidents")</f>
        <v>How important or unimportant do you think it is for the government to provide information about the following risks that people might face?: Traffic accidents</v>
      </c>
      <c r="E124" s="14" t="str">
        <f>HYPERLINK("#'Full Results'!A952", "952")</f>
        <v>952</v>
      </c>
      <c r="F124" t="s">
        <v>331</v>
      </c>
    </row>
    <row r="125" spans="3:6" x14ac:dyDescent="0.35">
      <c r="C125">
        <v>117</v>
      </c>
      <c r="D125" s="8" t="str">
        <f>HYPERLINK("#'Table 117'!A1", "How important or unimportant do you think it is for the government to provide information about the following risks that people might face?: Extreme weather events")</f>
        <v>How important or unimportant do you think it is for the government to provide information about the following risks that people might face?: Extreme weather events</v>
      </c>
      <c r="E125" s="14" t="str">
        <f>HYPERLINK("#'Full Results'!A962", "962")</f>
        <v>962</v>
      </c>
      <c r="F125" t="s">
        <v>331</v>
      </c>
    </row>
    <row r="126" spans="3:6" x14ac:dyDescent="0.35">
      <c r="C126">
        <v>118</v>
      </c>
      <c r="D126" s="8" t="str">
        <f>HYPERLINK("#'Table 118'!A1", "How important or unimportant do you think it is for the government to provide information about the following risks that people might face?: Catastrophic climate change")</f>
        <v>How important or unimportant do you think it is for the government to provide information about the following risks that people might face?: Catastrophic climate change</v>
      </c>
      <c r="E126" s="14" t="str">
        <f>HYPERLINK("#'Full Results'!A972", "972")</f>
        <v>972</v>
      </c>
      <c r="F126" t="s">
        <v>331</v>
      </c>
    </row>
    <row r="127" spans="3:6" x14ac:dyDescent="0.35">
      <c r="C127">
        <v>119</v>
      </c>
      <c r="D127" s="8" t="str">
        <f>HYPERLINK("#'Table 119'!A1", "How important or unimportant do you think it is for the government to provide information about the following risks that people might face?: Global pandemic")</f>
        <v>How important or unimportant do you think it is for the government to provide information about the following risks that people might face?: Global pandemic</v>
      </c>
      <c r="E127" s="14" t="str">
        <f>HYPERLINK("#'Full Results'!A982", "982")</f>
        <v>982</v>
      </c>
      <c r="F127" t="s">
        <v>331</v>
      </c>
    </row>
    <row r="128" spans="3:6" x14ac:dyDescent="0.35">
      <c r="C128">
        <v>120</v>
      </c>
      <c r="D128" s="8" t="str">
        <f>HYPERLINK("#'Table 120'!A1", "How important or unimportant do you think it is for the government to provide information about the following risks that people might face?: Bio-engineered weapons")</f>
        <v>How important or unimportant do you think it is for the government to provide information about the following risks that people might face?: Bio-engineered weapons</v>
      </c>
      <c r="E128" s="14" t="str">
        <f>HYPERLINK("#'Full Results'!A992", "992")</f>
        <v>992</v>
      </c>
      <c r="F128" t="s">
        <v>331</v>
      </c>
    </row>
    <row r="129" spans="3:6" x14ac:dyDescent="0.35">
      <c r="C129">
        <v>121</v>
      </c>
      <c r="D129" s="8" t="str">
        <f>HYPERLINK("#'Table 121'!A1", "How important or unimportant do you think it is for the government to provide information about the following risks that people might face?: Nuclear war")</f>
        <v>How important or unimportant do you think it is for the government to provide information about the following risks that people might face?: Nuclear war</v>
      </c>
      <c r="E129" s="14" t="str">
        <f>HYPERLINK("#'Full Results'!A1002", "1002")</f>
        <v>1002</v>
      </c>
      <c r="F129" t="s">
        <v>331</v>
      </c>
    </row>
    <row r="130" spans="3:6" x14ac:dyDescent="0.35">
      <c r="C130">
        <v>122</v>
      </c>
      <c r="D130" s="8" t="str">
        <f>HYPERLINK("#'Table 122'!A1", "How important or unimportant do you think it is for the government to provide information about the following risks that people might face?: Asteroid hitting the Earth")</f>
        <v>How important or unimportant do you think it is for the government to provide information about the following risks that people might face?: Asteroid hitting the Earth</v>
      </c>
      <c r="E130" s="14" t="str">
        <f>HYPERLINK("#'Full Results'!A1012", "1012")</f>
        <v>1012</v>
      </c>
      <c r="F130" t="s">
        <v>331</v>
      </c>
    </row>
    <row r="131" spans="3:6" x14ac:dyDescent="0.35">
      <c r="C131">
        <v>123</v>
      </c>
      <c r="D131" s="8" t="str">
        <f>HYPERLINK("#'Table 123'!A1", "How important or unimportant do you think it is for the government to provide information about the following risks that people might face?: Eruption of a supervolcano")</f>
        <v>How important or unimportant do you think it is for the government to provide information about the following risks that people might face?: Eruption of a supervolcano</v>
      </c>
      <c r="E131" s="14" t="str">
        <f>HYPERLINK("#'Full Results'!A1022", "1022")</f>
        <v>1022</v>
      </c>
      <c r="F131" t="s">
        <v>331</v>
      </c>
    </row>
    <row r="132" spans="3:6" x14ac:dyDescent="0.35">
      <c r="C132">
        <v>124</v>
      </c>
      <c r="D132" s="8" t="str">
        <f>HYPERLINK("#'Table 124'!A1", "How important or unimportant do you think it is for the government to provide information about the following risks that people might face?: Uncontrolled artificial intelligence")</f>
        <v>How important or unimportant do you think it is for the government to provide information about the following risks that people might face?: Uncontrolled artificial intelligence</v>
      </c>
      <c r="E132" s="14" t="str">
        <f>HYPERLINK("#'Full Results'!A1032", "1032")</f>
        <v>1032</v>
      </c>
      <c r="F132" t="s">
        <v>331</v>
      </c>
    </row>
    <row r="133" spans="3:6" x14ac:dyDescent="0.35">
      <c r="C133">
        <v>125</v>
      </c>
      <c r="D133" s="8" t="str">
        <f>HYPERLINK("#'Table 125'!A1", "Grid Summary: Before taking this survey, how much knowledge would you say you had on how to respond in the following scenarios?")</f>
        <v>Grid Summary: Before taking this survey, how much knowledge would you say you had on how to respond in the following scenarios?</v>
      </c>
      <c r="E133" s="7"/>
      <c r="F133" t="s">
        <v>331</v>
      </c>
    </row>
    <row r="134" spans="3:6" x14ac:dyDescent="0.35">
      <c r="C134">
        <v>126</v>
      </c>
      <c r="D134" s="8" t="str">
        <f>HYPERLINK("#'Table 126'!A1", "Before taking this survey, how much knowledge would you say you had on how to respond in the following scenarios?: If you were the victim of a crime")</f>
        <v>Before taking this survey, how much knowledge would you say you had on how to respond in the following scenarios?: If you were the victim of a crime</v>
      </c>
      <c r="E134" s="14" t="str">
        <f>HYPERLINK("#'Full Results'!A1042", "1042")</f>
        <v>1042</v>
      </c>
      <c r="F134" t="s">
        <v>331</v>
      </c>
    </row>
    <row r="135" spans="3:6" x14ac:dyDescent="0.35">
      <c r="C135">
        <v>127</v>
      </c>
      <c r="D135" s="8" t="str">
        <f>HYPERLINK("#'Table 127'!A1", "Before taking this survey, how much knowledge would you say you had on how to respond in the following scenarios?: If you were involved in a traffic accident")</f>
        <v>Before taking this survey, how much knowledge would you say you had on how to respond in the following scenarios?: If you were involved in a traffic accident</v>
      </c>
      <c r="E135" s="14" t="str">
        <f>HYPERLINK("#'Full Results'!A1049", "1049")</f>
        <v>1049</v>
      </c>
      <c r="F135" t="s">
        <v>331</v>
      </c>
    </row>
    <row r="136" spans="3:6" x14ac:dyDescent="0.35">
      <c r="C136">
        <v>128</v>
      </c>
      <c r="D136" s="8" t="str">
        <f>HYPERLINK("#'Table 128'!A1", "Before taking this survey, how much knowledge would you say you had on how to respond in the following scenarios?: Extreme weather events")</f>
        <v>Before taking this survey, how much knowledge would you say you had on how to respond in the following scenarios?: Extreme weather events</v>
      </c>
      <c r="E136" s="14" t="str">
        <f>HYPERLINK("#'Full Results'!A1056", "1056")</f>
        <v>1056</v>
      </c>
      <c r="F136" t="s">
        <v>331</v>
      </c>
    </row>
    <row r="137" spans="3:6" x14ac:dyDescent="0.35">
      <c r="C137">
        <v>129</v>
      </c>
      <c r="D137" s="8" t="str">
        <f>HYPERLINK("#'Table 129'!A1", "Before taking this survey, how much knowledge would you say you had on how to respond in the following scenarios?: Catastrophic climate change")</f>
        <v>Before taking this survey, how much knowledge would you say you had on how to respond in the following scenarios?: Catastrophic climate change</v>
      </c>
      <c r="E137" s="14" t="str">
        <f>HYPERLINK("#'Full Results'!A1063", "1063")</f>
        <v>1063</v>
      </c>
      <c r="F137" t="s">
        <v>331</v>
      </c>
    </row>
    <row r="138" spans="3:6" x14ac:dyDescent="0.35">
      <c r="C138">
        <v>130</v>
      </c>
      <c r="D138" s="8" t="str">
        <f>HYPERLINK("#'Table 130'!A1", "Before taking this survey, how much knowledge would you say you had on how to respond in the following scenarios?: Global pandemic")</f>
        <v>Before taking this survey, how much knowledge would you say you had on how to respond in the following scenarios?: Global pandemic</v>
      </c>
      <c r="E138" s="14" t="str">
        <f>HYPERLINK("#'Full Results'!A1070", "1070")</f>
        <v>1070</v>
      </c>
      <c r="F138" t="s">
        <v>331</v>
      </c>
    </row>
    <row r="139" spans="3:6" x14ac:dyDescent="0.35">
      <c r="C139">
        <v>131</v>
      </c>
      <c r="D139" s="8" t="str">
        <f>HYPERLINK("#'Table 131'!A1", "Before taking this survey, how much knowledge would you say you had on how to respond in the following scenarios?: Bio-engineered weapons")</f>
        <v>Before taking this survey, how much knowledge would you say you had on how to respond in the following scenarios?: Bio-engineered weapons</v>
      </c>
      <c r="E139" s="14" t="str">
        <f>HYPERLINK("#'Full Results'!A1077", "1077")</f>
        <v>1077</v>
      </c>
      <c r="F139" t="s">
        <v>331</v>
      </c>
    </row>
    <row r="140" spans="3:6" x14ac:dyDescent="0.35">
      <c r="C140">
        <v>132</v>
      </c>
      <c r="D140" s="8" t="str">
        <f>HYPERLINK("#'Table 132'!A1", "Before taking this survey, how much knowledge would you say you had on how to respond in the following scenarios?: Nuclear war")</f>
        <v>Before taking this survey, how much knowledge would you say you had on how to respond in the following scenarios?: Nuclear war</v>
      </c>
      <c r="E140" s="14" t="str">
        <f>HYPERLINK("#'Full Results'!A1084", "1084")</f>
        <v>1084</v>
      </c>
      <c r="F140" t="s">
        <v>331</v>
      </c>
    </row>
    <row r="141" spans="3:6" x14ac:dyDescent="0.35">
      <c r="C141">
        <v>133</v>
      </c>
      <c r="D141" s="8" t="str">
        <f>HYPERLINK("#'Table 133'!A1", "Before taking this survey, how much knowledge would you say you had on how to respond in the following scenarios?: Asteroid hitting the Earth")</f>
        <v>Before taking this survey, how much knowledge would you say you had on how to respond in the following scenarios?: Asteroid hitting the Earth</v>
      </c>
      <c r="E141" s="14" t="str">
        <f>HYPERLINK("#'Full Results'!A1091", "1091")</f>
        <v>1091</v>
      </c>
      <c r="F141" t="s">
        <v>331</v>
      </c>
    </row>
    <row r="142" spans="3:6" x14ac:dyDescent="0.35">
      <c r="C142">
        <v>134</v>
      </c>
      <c r="D142" s="8" t="str">
        <f>HYPERLINK("#'Table 134'!A1", "Before taking this survey, how much knowledge would you say you had on how to respond in the following scenarios?: Eruption of a supervolcano")</f>
        <v>Before taking this survey, how much knowledge would you say you had on how to respond in the following scenarios?: Eruption of a supervolcano</v>
      </c>
      <c r="E142" s="14" t="str">
        <f>HYPERLINK("#'Full Results'!A1098", "1098")</f>
        <v>1098</v>
      </c>
      <c r="F142" t="s">
        <v>331</v>
      </c>
    </row>
    <row r="143" spans="3:6" x14ac:dyDescent="0.35">
      <c r="C143">
        <v>135</v>
      </c>
      <c r="D143" s="8" t="str">
        <f>HYPERLINK("#'Table 135'!A1", "Before taking this survey, how much knowledge would you say you had on how to respond in the following scenarios?: Uncontrolled artificial intelligence")</f>
        <v>Before taking this survey, how much knowledge would you say you had on how to respond in the following scenarios?: Uncontrolled artificial intelligence</v>
      </c>
      <c r="E143" s="14" t="str">
        <f>HYPERLINK("#'Full Results'!A1105", "1105")</f>
        <v>1105</v>
      </c>
      <c r="F143" t="s">
        <v>331</v>
      </c>
    </row>
    <row r="144" spans="3:6" x14ac:dyDescent="0.35">
      <c r="C144">
        <v>136</v>
      </c>
      <c r="D144" s="8" t="str">
        <f>HYPERLINK("#'Table 136'!A1", "Grid Summary: And how easy or difficult do you think it would be to find information on how to respond in those same situations?")</f>
        <v>Grid Summary: And how easy or difficult do you think it would be to find information on how to respond in those same situations?</v>
      </c>
      <c r="E144" s="7"/>
      <c r="F144" t="s">
        <v>331</v>
      </c>
    </row>
    <row r="145" spans="3:6" x14ac:dyDescent="0.35">
      <c r="C145">
        <v>137</v>
      </c>
      <c r="D145" s="8" t="str">
        <f>HYPERLINK("#'Table 137'!A1", "And how easy or difficult do you think it would be to find information on how to respond in those same situations?: Crime")</f>
        <v>And how easy or difficult do you think it would be to find information on how to respond in those same situations?: Crime</v>
      </c>
      <c r="E145" s="14" t="str">
        <f>HYPERLINK("#'Full Results'!A1112", "1112")</f>
        <v>1112</v>
      </c>
      <c r="F145" t="s">
        <v>331</v>
      </c>
    </row>
    <row r="146" spans="3:6" x14ac:dyDescent="0.35">
      <c r="C146">
        <v>138</v>
      </c>
      <c r="D146" s="8" t="str">
        <f>HYPERLINK("#'Table 138'!A1", "And how easy or difficult do you think it would be to find information on how to respond in those same situations?: Traffic accidents")</f>
        <v>And how easy or difficult do you think it would be to find information on how to respond in those same situations?: Traffic accidents</v>
      </c>
      <c r="E146" s="14" t="str">
        <f>HYPERLINK("#'Full Results'!A1123", "1123")</f>
        <v>1123</v>
      </c>
      <c r="F146" t="s">
        <v>331</v>
      </c>
    </row>
    <row r="147" spans="3:6" x14ac:dyDescent="0.35">
      <c r="C147">
        <v>139</v>
      </c>
      <c r="D147" s="8" t="str">
        <f>HYPERLINK("#'Table 139'!A1", "And how easy or difficult do you think it would be to find information on how to respond in those same situations?: Extreme weather events")</f>
        <v>And how easy or difficult do you think it would be to find information on how to respond in those same situations?: Extreme weather events</v>
      </c>
      <c r="E147" s="14" t="str">
        <f>HYPERLINK("#'Full Results'!A1134", "1134")</f>
        <v>1134</v>
      </c>
      <c r="F147" t="s">
        <v>331</v>
      </c>
    </row>
    <row r="148" spans="3:6" x14ac:dyDescent="0.35">
      <c r="C148">
        <v>140</v>
      </c>
      <c r="D148" s="8" t="str">
        <f>HYPERLINK("#'Table 140'!A1", "And how easy or difficult do you think it would be to find information on how to respond in those same situations?: Catastrophic climate change")</f>
        <v>And how easy or difficult do you think it would be to find information on how to respond in those same situations?: Catastrophic climate change</v>
      </c>
      <c r="E148" s="14" t="str">
        <f>HYPERLINK("#'Full Results'!A1145", "1145")</f>
        <v>1145</v>
      </c>
      <c r="F148" t="s">
        <v>331</v>
      </c>
    </row>
    <row r="149" spans="3:6" x14ac:dyDescent="0.35">
      <c r="C149">
        <v>141</v>
      </c>
      <c r="D149" s="8" t="str">
        <f>HYPERLINK("#'Table 141'!A1", "And how easy or difficult do you think it would be to find information on how to respond in those same situations?: Global pandemic")</f>
        <v>And how easy or difficult do you think it would be to find information on how to respond in those same situations?: Global pandemic</v>
      </c>
      <c r="E149" s="14" t="str">
        <f>HYPERLINK("#'Full Results'!A1156", "1156")</f>
        <v>1156</v>
      </c>
      <c r="F149" t="s">
        <v>331</v>
      </c>
    </row>
    <row r="150" spans="3:6" x14ac:dyDescent="0.35">
      <c r="C150">
        <v>142</v>
      </c>
      <c r="D150" s="8" t="str">
        <f>HYPERLINK("#'Table 142'!A1", "And how easy or difficult do you think it would be to find information on how to respond in those same situations?: Bio-engineered weapons")</f>
        <v>And how easy or difficult do you think it would be to find information on how to respond in those same situations?: Bio-engineered weapons</v>
      </c>
      <c r="E150" s="14" t="str">
        <f>HYPERLINK("#'Full Results'!A1167", "1167")</f>
        <v>1167</v>
      </c>
      <c r="F150" t="s">
        <v>331</v>
      </c>
    </row>
    <row r="151" spans="3:6" x14ac:dyDescent="0.35">
      <c r="C151">
        <v>143</v>
      </c>
      <c r="D151" s="8" t="str">
        <f>HYPERLINK("#'Table 143'!A1", "And how easy or difficult do you think it would be to find information on how to respond in those same situations?: Nuclear war")</f>
        <v>And how easy or difficult do you think it would be to find information on how to respond in those same situations?: Nuclear war</v>
      </c>
      <c r="E151" s="14" t="str">
        <f>HYPERLINK("#'Full Results'!A1178", "1178")</f>
        <v>1178</v>
      </c>
      <c r="F151" t="s">
        <v>331</v>
      </c>
    </row>
    <row r="152" spans="3:6" x14ac:dyDescent="0.35">
      <c r="C152">
        <v>144</v>
      </c>
      <c r="D152" s="8" t="str">
        <f>HYPERLINK("#'Table 144'!A1", "And how easy or difficult do you think it would be to find information on how to respond in those same situations?: Asteroid hitting the Earth")</f>
        <v>And how easy or difficult do you think it would be to find information on how to respond in those same situations?: Asteroid hitting the Earth</v>
      </c>
      <c r="E152" s="14" t="str">
        <f>HYPERLINK("#'Full Results'!A1189", "1189")</f>
        <v>1189</v>
      </c>
      <c r="F152" t="s">
        <v>331</v>
      </c>
    </row>
    <row r="153" spans="3:6" x14ac:dyDescent="0.35">
      <c r="C153">
        <v>145</v>
      </c>
      <c r="D153" s="8" t="str">
        <f>HYPERLINK("#'Table 145'!A1", "And how easy or difficult do you think it would be to find information on how to respond in those same situations?: Eruption of a supervolcano")</f>
        <v>And how easy or difficult do you think it would be to find information on how to respond in those same situations?: Eruption of a supervolcano</v>
      </c>
      <c r="E153" s="14" t="str">
        <f>HYPERLINK("#'Full Results'!A1200", "1200")</f>
        <v>1200</v>
      </c>
      <c r="F153" t="s">
        <v>331</v>
      </c>
    </row>
    <row r="154" spans="3:6" x14ac:dyDescent="0.35">
      <c r="C154">
        <v>146</v>
      </c>
      <c r="D154" s="8" t="str">
        <f>HYPERLINK("#'Table 146'!A1", "And how easy or difficult do you think it would be to find information on how to respond in those same situations?: Uncontrolled artificial intelligence")</f>
        <v>And how easy or difficult do you think it would be to find information on how to respond in those same situations?: Uncontrolled artificial intelligence</v>
      </c>
      <c r="E154" s="14" t="str">
        <f>HYPERLINK("#'Full Results'!A1211", "1211")</f>
        <v>1211</v>
      </c>
      <c r="F154" t="s">
        <v>331</v>
      </c>
    </row>
    <row r="155" spans="3:6" x14ac:dyDescent="0.35">
      <c r="C155">
        <v>147</v>
      </c>
      <c r="D155" s="8" t="str">
        <f>HYPERLINK("#'Table 147'!A1", " How important do you believe it is for the government to provide information about risks that people would find it difficult to respond to, such as nuclear war?")</f>
        <v xml:space="preserve"> How important do you believe it is for the government to provide information about risks that people would find it difficult to respond to, such as nuclear war?</v>
      </c>
      <c r="E155" s="14" t="str">
        <f>HYPERLINK("#'Full Results'!A1222", "1222")</f>
        <v>1222</v>
      </c>
      <c r="F155" t="s">
        <v>331</v>
      </c>
    </row>
    <row r="156" spans="3:6" x14ac:dyDescent="0.35">
      <c r="C156">
        <v>148</v>
      </c>
      <c r="D156" s="8" t="str">
        <f>HYPERLINK("#'Table 148'!A1", "Grid Summary: To what extent do you agree or disagree with the following?")</f>
        <v>Grid Summary: To what extent do you agree or disagree with the following?</v>
      </c>
      <c r="E156" s="7"/>
      <c r="F156" t="s">
        <v>331</v>
      </c>
    </row>
    <row r="157" spans="3:6" x14ac:dyDescent="0.35">
      <c r="C157">
        <v>149</v>
      </c>
      <c r="D157" s="8" t="str">
        <f>HYPERLINK("#'Table 149'!A1", "To what extent do you agree or disagree with the following?: The government has a responsibility to tell people about all of the risks they face")</f>
        <v>To what extent do you agree or disagree with the following?: The government has a responsibility to tell people about all of the risks they face</v>
      </c>
      <c r="E157" s="14" t="str">
        <f>HYPERLINK("#'Full Results'!A1232", "1232")</f>
        <v>1232</v>
      </c>
      <c r="F157" t="s">
        <v>331</v>
      </c>
    </row>
    <row r="158" spans="3:6" x14ac:dyDescent="0.35">
      <c r="C158">
        <v>150</v>
      </c>
      <c r="D158" s="8" t="str">
        <f>HYPERLINK("#'Table 150'!A1", "To what extent do you agree or disagree with the following?: People have a right to know if they face a risk, even if they are unable to do anything about it")</f>
        <v>To what extent do you agree or disagree with the following?: People have a right to know if they face a risk, even if they are unable to do anything about it</v>
      </c>
      <c r="E158" s="14" t="str">
        <f>HYPERLINK("#'Full Results'!A1244", "1244")</f>
        <v>1244</v>
      </c>
      <c r="F158" t="s">
        <v>331</v>
      </c>
    </row>
    <row r="159" spans="3:6" x14ac:dyDescent="0.35">
      <c r="C159">
        <v>151</v>
      </c>
      <c r="D159" s="8" t="str">
        <f>HYPERLINK("#'Table 151'!A1", "To what extent do you agree or disagree with the following?: The government has a responsibility to avoid panic in the population by not telling them about some of the risks they face")</f>
        <v>To what extent do you agree or disagree with the following?: The government has a responsibility to avoid panic in the population by not telling them about some of the risks they face</v>
      </c>
      <c r="E159" s="14" t="str">
        <f>HYPERLINK("#'Full Results'!A1256", "1256")</f>
        <v>1256</v>
      </c>
      <c r="F159" t="s">
        <v>331</v>
      </c>
    </row>
    <row r="160" spans="3:6" x14ac:dyDescent="0.35">
      <c r="C160">
        <v>152</v>
      </c>
      <c r="D160" s="8" t="str">
        <f>HYPERLINK("#'Table 152'!A1", " In general, would you say you are optimistic or pessimistic about the next fifty years for the world?")</f>
        <v xml:space="preserve"> In general, would you say you are optimistic or pessimistic about the next fifty years for the world?</v>
      </c>
      <c r="E160" s="14" t="str">
        <f>HYPERLINK("#'Full Results'!A1268", "1268")</f>
        <v>1268</v>
      </c>
      <c r="F160" t="s">
        <v>79</v>
      </c>
    </row>
    <row r="161" spans="3:6" x14ac:dyDescent="0.35">
      <c r="C161">
        <v>153</v>
      </c>
      <c r="D161" s="8" t="str">
        <f>HYPERLINK("#'Table 153'!A1", " All things considered, do you think that a child born today in an average family in your country will have a better or worse life than their parents did?")</f>
        <v xml:space="preserve"> All things considered, do you think that a child born today in an average family in your country will have a better or worse life than their parents did?</v>
      </c>
      <c r="E161" s="14" t="str">
        <f>HYPERLINK("#'Full Results'!A1280", "1280")</f>
        <v>1280</v>
      </c>
      <c r="F161" t="s">
        <v>79</v>
      </c>
    </row>
    <row r="162" spans="3:6" x14ac:dyDescent="0.35">
      <c r="C162">
        <v>154</v>
      </c>
      <c r="D162" s="8" t="str">
        <f>HYPERLINK("#'Table 154'!A1", "Grid Summary: And how much worse do you think the average child in the following scenarios would be than someone born today?")</f>
        <v>Grid Summary: And how much worse do you think the average child in the following scenarios would be than someone born today?</v>
      </c>
      <c r="E162" s="7"/>
      <c r="F162" t="s">
        <v>79</v>
      </c>
    </row>
    <row r="163" spans="3:6" x14ac:dyDescent="0.35">
      <c r="C163">
        <v>155</v>
      </c>
      <c r="D163" s="8" t="str">
        <f>HYPERLINK("#'Table 155'!A1", "And how much worse do you think the average child in the following scenarios would be than someone born today?: Someone born in 100 years time")</f>
        <v>And how much worse do you think the average child in the following scenarios would be than someone born today?: Someone born in 100 years time</v>
      </c>
      <c r="E163" s="14" t="str">
        <f>HYPERLINK("#'Full Results'!A1289", "1289")</f>
        <v>1289</v>
      </c>
      <c r="F163" t="s">
        <v>79</v>
      </c>
    </row>
    <row r="164" spans="3:6" x14ac:dyDescent="0.35">
      <c r="C164">
        <v>156</v>
      </c>
      <c r="D164" s="8" t="str">
        <f>HYPERLINK("#'Table 156'!A1", "And how much worse do you think the average child in the following scenarios would be than someone born today?: Someone born in 1,000 years time")</f>
        <v>And how much worse do you think the average child in the following scenarios would be than someone born today?: Someone born in 1,000 years time</v>
      </c>
      <c r="E164" s="14" t="str">
        <f>HYPERLINK("#'Full Results'!A1298", "1298")</f>
        <v>1298</v>
      </c>
      <c r="F164" t="s">
        <v>79</v>
      </c>
    </row>
    <row r="165" spans="3:6" x14ac:dyDescent="0.35">
      <c r="C165">
        <v>157</v>
      </c>
      <c r="D165" s="8" t="str">
        <f>HYPERLINK("#'Table 157'!A1", "And how much worse do you think the average child in the following scenarios would be than someone born today?: Someone born in a world where the US established global dominance")</f>
        <v>And how much worse do you think the average child in the following scenarios would be than someone born today?: Someone born in a world where the US established global dominance</v>
      </c>
      <c r="E165" s="14" t="str">
        <f>HYPERLINK("#'Full Results'!A1307", "1307")</f>
        <v>1307</v>
      </c>
      <c r="F165" t="s">
        <v>79</v>
      </c>
    </row>
    <row r="166" spans="3:6" x14ac:dyDescent="0.35">
      <c r="C166">
        <v>158</v>
      </c>
      <c r="D166" s="8" t="str">
        <f>HYPERLINK("#'Table 158'!A1", "And how much worse do you think the average child in the following scenarios would be than someone born today?: Someone born in a world where China established global dominance")</f>
        <v>And how much worse do you think the average child in the following scenarios would be than someone born today?: Someone born in a world where China established global dominance</v>
      </c>
      <c r="E166" s="14" t="str">
        <f>HYPERLINK("#'Full Results'!A1316", "1316")</f>
        <v>1316</v>
      </c>
      <c r="F166" t="s">
        <v>79</v>
      </c>
    </row>
    <row r="167" spans="3:6" x14ac:dyDescent="0.35">
      <c r="C167">
        <v>159</v>
      </c>
      <c r="D167" s="8" t="str">
        <f>HYPERLINK("#'Table 159'!A1", "Grid Summary: How confident would you say you are in the following?")</f>
        <v>Grid Summary: How confident would you say you are in the following?</v>
      </c>
      <c r="E167" s="7"/>
      <c r="F167" t="s">
        <v>79</v>
      </c>
    </row>
    <row r="168" spans="3:6" x14ac:dyDescent="0.35">
      <c r="C168">
        <v>160</v>
      </c>
      <c r="D168" s="8" t="str">
        <f>HYPERLINK("#'Table 160'!A1", "How confident would you say you are in the following?: Effectiveness of UK government to respond to crises")</f>
        <v>How confident would you say you are in the following?: Effectiveness of UK government to respond to crises</v>
      </c>
      <c r="E168" s="14" t="str">
        <f>HYPERLINK("#'Full Results'!A1325", "1325")</f>
        <v>1325</v>
      </c>
      <c r="F168" t="s">
        <v>79</v>
      </c>
    </row>
    <row r="169" spans="3:6" x14ac:dyDescent="0.35">
      <c r="C169">
        <v>161</v>
      </c>
      <c r="D169" s="8" t="str">
        <f>HYPERLINK("#'Table 161'!A1", "How confident would you say you are in the following?: Fairness of UK elections")</f>
        <v>How confident would you say you are in the following?: Fairness of UK elections</v>
      </c>
      <c r="E169" s="14" t="str">
        <f>HYPERLINK("#'Full Results'!A1335", "1335")</f>
        <v>1335</v>
      </c>
      <c r="F169" t="s">
        <v>79</v>
      </c>
    </row>
    <row r="170" spans="3:6" x14ac:dyDescent="0.35">
      <c r="C170">
        <v>162</v>
      </c>
      <c r="D170" s="8" t="str">
        <f>HYPERLINK("#'Table 162'!A1", "How confident would you say you are in the following?: Strength of the UK justice system")</f>
        <v>How confident would you say you are in the following?: Strength of the UK justice system</v>
      </c>
      <c r="E170" s="14" t="str">
        <f>HYPERLINK("#'Full Results'!A1345", "1345")</f>
        <v>1345</v>
      </c>
      <c r="F170" t="s">
        <v>79</v>
      </c>
    </row>
    <row r="171" spans="3:6" x14ac:dyDescent="0.35">
      <c r="C171">
        <v>163</v>
      </c>
      <c r="D171" s="8" t="str">
        <f>HYPERLINK("#'Table 163'!A1", "How confident would you say you are in the following?: Ability of people in the UK to be heard by the government")</f>
        <v>How confident would you say you are in the following?: Ability of people in the UK to be heard by the government</v>
      </c>
      <c r="E171" s="14" t="str">
        <f>HYPERLINK("#'Full Results'!A1355", "1355")</f>
        <v>1355</v>
      </c>
      <c r="F171" t="s">
        <v>79</v>
      </c>
    </row>
    <row r="172" spans="3:6" x14ac:dyDescent="0.35">
      <c r="C172">
        <v>164</v>
      </c>
      <c r="D172" s="8" t="str">
        <f>HYPERLINK("#'Table 164'!A1", "Grid Summary: To what extent do you agree or disagree with the following?")</f>
        <v>Grid Summary: To what extent do you agree or disagree with the following?</v>
      </c>
      <c r="E172" s="7"/>
      <c r="F172" t="s">
        <v>79</v>
      </c>
    </row>
    <row r="173" spans="3:6" x14ac:dyDescent="0.35">
      <c r="C173">
        <v>165</v>
      </c>
      <c r="D173" s="8" t="str">
        <f>HYPERLINK("#'Table 165'!A1", "To what extent do you agree or disagree with the following?: Democratic institutions are able to effectively respond to extreme risks, such as climate change and nuclear war")</f>
        <v>To what extent do you agree or disagree with the following?: Democratic institutions are able to effectively respond to extreme risks, such as climate change and nuclear war</v>
      </c>
      <c r="E173" s="14" t="str">
        <f>HYPERLINK("#'Full Results'!A1365", "1365")</f>
        <v>1365</v>
      </c>
      <c r="F173" t="s">
        <v>79</v>
      </c>
    </row>
    <row r="174" spans="3:6" x14ac:dyDescent="0.35">
      <c r="C174">
        <v>166</v>
      </c>
      <c r="D174" s="8" t="str">
        <f>HYPERLINK("#'Table 166'!A1", "To what extent do you agree or disagree with the following?: Because of short-term thinking in politics, democratic countries like the UK are not able to respond to long-term threats")</f>
        <v>To what extent do you agree or disagree with the following?: Because of short-term thinking in politics, democratic countries like the UK are not able to respond to long-term threats</v>
      </c>
      <c r="E174" s="14" t="str">
        <f>HYPERLINK("#'Full Results'!A1377", "1377")</f>
        <v>1377</v>
      </c>
      <c r="F174" t="s">
        <v>79</v>
      </c>
    </row>
    <row r="175" spans="3:6" x14ac:dyDescent="0.35">
      <c r="C175">
        <v>167</v>
      </c>
      <c r="D175" s="8" t="str">
        <f>HYPERLINK("#'Table 167'!A1", "To what extent do you agree or disagree with the following?: I trust the UK government to help protect the country from extreme risks")</f>
        <v>To what extent do you agree or disagree with the following?: I trust the UK government to help protect the country from extreme risks</v>
      </c>
      <c r="E175" s="14" t="str">
        <f>HYPERLINK("#'Full Results'!A1389", "1389")</f>
        <v>1389</v>
      </c>
      <c r="F175" t="s">
        <v>79</v>
      </c>
    </row>
    <row r="176" spans="3:6" x14ac:dyDescent="0.35">
      <c r="C176">
        <v>168</v>
      </c>
      <c r="D176" s="8" t="str">
        <f>HYPERLINK("#'Table 168'!A1", " How stable or unstable do you think the world as a whole is?")</f>
        <v xml:space="preserve"> How stable or unstable do you think the world as a whole is?</v>
      </c>
      <c r="E176" s="14" t="str">
        <f>HYPERLINK("#'Full Results'!A1401", "1401")</f>
        <v>1401</v>
      </c>
      <c r="F176" t="s">
        <v>79</v>
      </c>
    </row>
    <row r="177" spans="3:6" x14ac:dyDescent="0.35">
      <c r="C177">
        <v>169</v>
      </c>
      <c r="D177" s="8" t="str">
        <f>HYPERLINK("#'Table 169'!A1", " And how optimistic or pessimistic are you about the ability of the world to respond to the problems we face?")</f>
        <v xml:space="preserve"> And how optimistic or pessimistic are you about the ability of the world to respond to the problems we face?</v>
      </c>
      <c r="E177" s="14" t="str">
        <f>HYPERLINK("#'Full Results'!A1409", "1409")</f>
        <v>1409</v>
      </c>
      <c r="F177" t="s">
        <v>79</v>
      </c>
    </row>
    <row r="178" spans="3:6" x14ac:dyDescent="0.35">
      <c r="C178">
        <v>170</v>
      </c>
      <c r="D178" s="8" t="str">
        <f>HYPERLINK("#'Table 170'!A1", " “Permacrisis” refers to an extended period of instability and insecurity, especially one resulting from a series of catastrophic events. How accurate or inaccurate do you think this is as a term to describe the current state of the world?")</f>
        <v xml:space="preserve"> “Permacrisis” refers to an extended period of instability and insecurity, especially one resulting from a series of catastrophic events. How accurate or inaccurate do you think this is as a term to describe the current state of the world?</v>
      </c>
      <c r="E178" s="14" t="str">
        <f>HYPERLINK("#'Full Results'!A1419", "1419")</f>
        <v>1419</v>
      </c>
      <c r="F178" t="s">
        <v>331</v>
      </c>
    </row>
    <row r="179" spans="3:6" x14ac:dyDescent="0.35">
      <c r="C179">
        <v>171</v>
      </c>
      <c r="D179" s="8" t="str">
        <f>HYPERLINK("#'Table 171'!A1", " “Permacrisis” refers to an extended period of instability and insecurity, especially one resulting from a series of catastrophic events. How accurate or inaccurate do you think this is as a term to describe the current state of the UK?")</f>
        <v xml:space="preserve"> “Permacrisis” refers to an extended period of instability and insecurity, especially one resulting from a series of catastrophic events. How accurate or inaccurate do you think this is as a term to describe the current state of the UK?</v>
      </c>
      <c r="E179" s="14" t="str">
        <f>HYPERLINK("#'Full Results'!A1427", "1427")</f>
        <v>1427</v>
      </c>
      <c r="F179" t="s">
        <v>331</v>
      </c>
    </row>
    <row r="180" spans="3:6" x14ac:dyDescent="0.35">
      <c r="C180">
        <v>172</v>
      </c>
      <c r="D180" s="8" t="str">
        <f>HYPERLINK("#'Table 172'!A1", " Some commentators have said the world is in an extended period of instability and insecurity, resulting from a series of catastrophic events. How accurate do you think this is as a term to describe the current state of the world?")</f>
        <v xml:space="preserve"> Some commentators have said the world is in an extended period of instability and insecurity, resulting from a series of catastrophic events. How accurate do you think this is as a term to describe the current state of the world?</v>
      </c>
      <c r="E180" s="14" t="str">
        <f>HYPERLINK("#'Full Results'!A1435", "1435")</f>
        <v>1435</v>
      </c>
      <c r="F180" t="s">
        <v>331</v>
      </c>
    </row>
    <row r="181" spans="3:6" x14ac:dyDescent="0.35">
      <c r="C181">
        <v>173</v>
      </c>
      <c r="D181" s="8" t="str">
        <f>HYPERLINK("#'Table 173'!A1", " Some commentators have said the world is in an extended period of instability and insecurity, resulting from a series of catastrophic events. How accurate do you think this is as a term to describe the current state of the UK?")</f>
        <v xml:space="preserve"> Some commentators have said the world is in an extended period of instability and insecurity, resulting from a series of catastrophic events. How accurate do you think this is as a term to describe the current state of the UK?</v>
      </c>
      <c r="E181" s="14" t="str">
        <f>HYPERLINK("#'Full Results'!A1443", "1443")</f>
        <v>1443</v>
      </c>
      <c r="F181" t="s">
        <v>331</v>
      </c>
    </row>
    <row r="182" spans="3:6" x14ac:dyDescent="0.35">
      <c r="C182">
        <v>174</v>
      </c>
      <c r="D182" s="8" t="str">
        <f>HYPERLINK("#'Table 174'!A1", "Grid Summary: “Permacrisis” refers to an extended period of instability and insecurity, especially one resulting from a series of catastrophic events. Imagine the world was in a state of “permacrisis”. How likely or unlikely do you think it is th...")</f>
        <v>Grid Summary: “Permacrisis” refers to an extended period of instability and insecurity, especially one resulting from a series of catastrophic events. Imagine the world was in a state of “permacrisis”. How likely or unlikely do you think it is th...</v>
      </c>
      <c r="E182" s="7"/>
      <c r="F182" t="s">
        <v>331</v>
      </c>
    </row>
    <row r="183" spans="3:6" x14ac:dyDescent="0.35">
      <c r="C183">
        <v>175</v>
      </c>
      <c r="D183" s="8" t="str">
        <f>HYPERLINK("#'Table 175'!A1",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3" s="14" t="str">
        <f>HYPERLINK("#'Full Results'!A1451", "1451")</f>
        <v>1451</v>
      </c>
      <c r="F183" t="s">
        <v>331</v>
      </c>
    </row>
    <row r="184" spans="3:6" x14ac:dyDescent="0.35">
      <c r="C184">
        <v>176</v>
      </c>
      <c r="D184" s="8" t="str">
        <f>HYPERLINK("#'Table 176'!A1",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4" s="14" t="str">
        <f>HYPERLINK("#'Full Results'!A1461", "1461")</f>
        <v>1461</v>
      </c>
      <c r="F184" t="s">
        <v>331</v>
      </c>
    </row>
    <row r="185" spans="3:6" x14ac:dyDescent="0.35">
      <c r="C185">
        <v>177</v>
      </c>
      <c r="D185" s="8" t="str">
        <f>HYPERLINK("#'Table 177'!A1",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5" s="14" t="str">
        <f>HYPERLINK("#'Full Results'!A1471", "1471")</f>
        <v>1471</v>
      </c>
      <c r="F185" t="s">
        <v>331</v>
      </c>
    </row>
    <row r="186" spans="3:6" x14ac:dyDescent="0.35">
      <c r="C186">
        <v>178</v>
      </c>
      <c r="D186" s="8" t="str">
        <f>HYPERLINK("#'Table 178'!A1",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6" s="14" t="str">
        <f>HYPERLINK("#'Full Results'!A1481", "1481")</f>
        <v>1481</v>
      </c>
      <c r="F186" t="s">
        <v>331</v>
      </c>
    </row>
    <row r="187" spans="3:6" x14ac:dyDescent="0.35">
      <c r="C187">
        <v>179</v>
      </c>
      <c r="D187" s="8" t="str">
        <f>HYPERLINK("#'Table 179'!A1",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7" s="14" t="str">
        <f>HYPERLINK("#'Full Results'!A1491", "1491")</f>
        <v>1491</v>
      </c>
      <c r="F187" t="s">
        <v>331</v>
      </c>
    </row>
    <row r="188" spans="3:6" x14ac:dyDescent="0.35">
      <c r="C188">
        <v>180</v>
      </c>
      <c r="D188" s="8" t="str">
        <f>HYPERLINK("#'Table 180'!A1", "“Permacrisis” refers to an extended period of instability and insecurity, especially one resulting from a series of catastrophic events. Imagine the world was in a state of “permacrisis”. How likely or unlikely do you think it is that the followi...")</f>
        <v>“Permacrisis” refers to an extended period of instability and insecurity, especially one resulting from a series of catastrophic events. Imagine the world was in a state of “permacrisis”. How likely or unlikely do you think it is that the followi...</v>
      </c>
      <c r="E188" s="14" t="str">
        <f>HYPERLINK("#'Full Results'!A1501", "1501")</f>
        <v>1501</v>
      </c>
      <c r="F188" t="s">
        <v>331</v>
      </c>
    </row>
    <row r="189" spans="3:6" x14ac:dyDescent="0.35">
      <c r="C189">
        <v>181</v>
      </c>
      <c r="D189" s="8" t="str">
        <f>HYPERLINK("#'Table 181'!A1", "Grid Summary: Please indicate on the scale which of the following statements you feel your view most closely aligns with.")</f>
        <v>Grid Summary: Please indicate on the scale which of the following statements you feel your view most closely aligns with.</v>
      </c>
      <c r="E189" s="7"/>
      <c r="F189" t="s">
        <v>331</v>
      </c>
    </row>
    <row r="190" spans="3:6" x14ac:dyDescent="0.35">
      <c r="C190">
        <v>182</v>
      </c>
      <c r="D190" s="8" t="str">
        <f>HYPERLINK("#'Table 182'!A1", "Please indicate on the scale which of the following statements you feel your view most closely aligns with.: Technological progression will generally be good for the world|Technological progression will generally be bad for the world")</f>
        <v>Please indicate on the scale which of the following statements you feel your view most closely aligns with.: Technological progression will generally be good for the world|Technological progression will generally be bad for the world</v>
      </c>
      <c r="E190" s="14" t="str">
        <f>HYPERLINK("#'Full Results'!A1511", "1511")</f>
        <v>1511</v>
      </c>
      <c r="F190" t="s">
        <v>331</v>
      </c>
    </row>
    <row r="191" spans="3:6" x14ac:dyDescent="0.35">
      <c r="C191">
        <v>183</v>
      </c>
      <c r="D191" s="8" t="str">
        <f>HYPERLINK("#'Table 183'!A1", "Please indicate on the scale which of the following statements you feel your view most closely aligns with.: Technological progression will make the world a more dangerous place|Technological progression will make the world a safer place")</f>
        <v>Please indicate on the scale which of the following statements you feel your view most closely aligns with.: Technological progression will make the world a more dangerous place|Technological progression will make the world a safer place</v>
      </c>
      <c r="E191" s="14" t="str">
        <f>HYPERLINK("#'Full Results'!A1518", "1518")</f>
        <v>1518</v>
      </c>
      <c r="F191" t="s">
        <v>331</v>
      </c>
    </row>
    <row r="192" spans="3:6" x14ac:dyDescent="0.35">
      <c r="C192">
        <v>184</v>
      </c>
      <c r="D192" s="8" t="str">
        <f>HYPERLINK("#'Table 184'!A1", "Please indicate on the scale which of the following statements you feel your view most closely aligns with.: The development of Artificial Intelligence will generally be a good thing for the world|The development of Artificial Intelligence will g...")</f>
        <v>Please indicate on the scale which of the following statements you feel your view most closely aligns with.: The development of Artificial Intelligence will generally be a good thing for the world|The development of Artificial Intelligence will g...</v>
      </c>
      <c r="E192" s="14" t="str">
        <f>HYPERLINK("#'Full Results'!A1525", "1525")</f>
        <v>1525</v>
      </c>
      <c r="F192" t="s">
        <v>331</v>
      </c>
    </row>
    <row r="193" spans="3:6" x14ac:dyDescent="0.35">
      <c r="C193">
        <v>185</v>
      </c>
      <c r="D193" s="8" t="str">
        <f>HYPERLINK("#'Table 185'!A1", "Please indicate on the scale which of the following statements you feel your view most closely aligns with.: The development of biotechnology will generally be a good thing for the world|The development of biotechnology will generally be a bad th...")</f>
        <v>Please indicate on the scale which of the following statements you feel your view most closely aligns with.: The development of biotechnology will generally be a good thing for the world|The development of biotechnology will generally be a bad th...</v>
      </c>
      <c r="E193" s="14" t="str">
        <f>HYPERLINK("#'Full Results'!A1532", "1532")</f>
        <v>1532</v>
      </c>
      <c r="F193" t="s">
        <v>331</v>
      </c>
    </row>
    <row r="194" spans="3:6" x14ac:dyDescent="0.35">
      <c r="C194">
        <v>186</v>
      </c>
      <c r="D194" s="8" t="str">
        <f>HYPERLINK("#'Table 186'!A1", "Please indicate on the scale which of the following statements you feel your view most closely aligns with.: I expect the harms from Climate change to get worse over the next 50 years|I expect the harms from Climate change to get better over the ...")</f>
        <v>Please indicate on the scale which of the following statements you feel your view most closely aligns with.: I expect the harms from Climate change to get worse over the next 50 years|I expect the harms from Climate change to get better over the ...</v>
      </c>
      <c r="E194" s="14" t="str">
        <f>HYPERLINK("#'Full Results'!A1539", "1539")</f>
        <v>1539</v>
      </c>
      <c r="F194" t="s">
        <v>331</v>
      </c>
    </row>
    <row r="195" spans="3:6" x14ac:dyDescent="0.35">
      <c r="C195">
        <v>187</v>
      </c>
      <c r="D195" s="8" t="str">
        <f>HYPERLINK("#'Table 187'!A1", "Please indicate on the scale which of the following statements you feel your view most closely aligns with.: In the next 50 years I expect the world to become economically richer|In the next 50 years I expect the world to become economically poorer")</f>
        <v>Please indicate on the scale which of the following statements you feel your view most closely aligns with.: In the next 50 years I expect the world to become economically richer|In the next 50 years I expect the world to become economically poorer</v>
      </c>
      <c r="E195" s="14" t="str">
        <f>HYPERLINK("#'Full Results'!A1546", "1546")</f>
        <v>1546</v>
      </c>
      <c r="F195" t="s">
        <v>331</v>
      </c>
    </row>
    <row r="196" spans="3:6" x14ac:dyDescent="0.35">
      <c r="C196">
        <v>188</v>
      </c>
      <c r="D196" s="8" t="str">
        <f>HYPERLINK("#'Table 188'!A1", "Please indicate on the scale which of the following statements you feel your view most closely aligns with.: In the next 50 years I expect the world to become less tolerant|In the next 50 years I expect the world to become more tolerant")</f>
        <v>Please indicate on the scale which of the following statements you feel your view most closely aligns with.: In the next 50 years I expect the world to become less tolerant|In the next 50 years I expect the world to become more tolerant</v>
      </c>
      <c r="E196" s="14" t="str">
        <f>HYPERLINK("#'Full Results'!A1553", "1553")</f>
        <v>1553</v>
      </c>
      <c r="F196" t="s">
        <v>331</v>
      </c>
    </row>
    <row r="197" spans="3:6" x14ac:dyDescent="0.35">
      <c r="C197">
        <v>189</v>
      </c>
      <c r="D197" s="8" t="str">
        <f>HYPERLINK("#'Table 189'!A1", "Grid Summary: Please indicate on the scale which of the following statements you feel your view most closely aligns with.")</f>
        <v>Grid Summary: Please indicate on the scale which of the following statements you feel your view most closely aligns with.</v>
      </c>
      <c r="E197" s="7"/>
      <c r="F197" t="s">
        <v>331</v>
      </c>
    </row>
    <row r="198" spans="3:6" x14ac:dyDescent="0.35">
      <c r="C198">
        <v>190</v>
      </c>
      <c r="D198" s="8" t="str">
        <f>HYPERLINK("#'Table 190'!A1", "Please indicate on the scale which of the following statements you feel your view most closely aligns with.: I expect there to be more global incidents of terrorism in the next 50 years than there were in the last 50|I expect there to be fewer gl...")</f>
        <v>Please indicate on the scale which of the following statements you feel your view most closely aligns with.: I expect there to be more global incidents of terrorism in the next 50 years than there were in the last 50|I expect there to be fewer gl...</v>
      </c>
      <c r="E198" s="14" t="str">
        <f>HYPERLINK("#'Full Results'!A1560", "1560")</f>
        <v>1560</v>
      </c>
      <c r="F198" t="s">
        <v>331</v>
      </c>
    </row>
    <row r="199" spans="3:6" x14ac:dyDescent="0.35">
      <c r="C199">
        <v>191</v>
      </c>
      <c r="D199" s="8" t="str">
        <f>HYPERLINK("#'Table 191'!A1", "Please indicate on the scale which of the following statements you feel your view most closely aligns with.: I expect there will be more war in the world in 50 years time|I expect there will be less war in the world in 50 years time")</f>
        <v>Please indicate on the scale which of the following statements you feel your view most closely aligns with.: I expect there will be more war in the world in 50 years time|I expect there will be less war in the world in 50 years time</v>
      </c>
      <c r="E199" s="14" t="str">
        <f>HYPERLINK("#'Full Results'!A1567", "1567")</f>
        <v>1567</v>
      </c>
      <c r="F199" t="s">
        <v>331</v>
      </c>
    </row>
    <row r="200" spans="3:6" x14ac:dyDescent="0.35">
      <c r="C200">
        <v>192</v>
      </c>
      <c r="D200" s="8" t="str">
        <f>HYPERLINK("#'Table 192'!A1", "Please indicate on the scale which of the following statements you feel your view most closely aligns with.: I expect the number of people in the world living in poverty to decrease over the next 50 years|I expect the number of people living in p...")</f>
        <v>Please indicate on the scale which of the following statements you feel your view most closely aligns with.: I expect the number of people in the world living in poverty to decrease over the next 50 years|I expect the number of people living in p...</v>
      </c>
      <c r="E200" s="14" t="str">
        <f>HYPERLINK("#'Full Results'!A1574", "1574")</f>
        <v>1574</v>
      </c>
      <c r="F200" t="s">
        <v>331</v>
      </c>
    </row>
    <row r="201" spans="3:6" x14ac:dyDescent="0.35">
      <c r="C201">
        <v>193</v>
      </c>
      <c r="D201" s="8" t="str">
        <f>HYPERLINK("#'Table 193'!A1", "Please indicate on the scale which of the following statements you feel your view most closely aligns with.: I expect the world to become less economically equal over the next 50 years|I expect the world to become more economically equal over the...")</f>
        <v>Please indicate on the scale which of the following statements you feel your view most closely aligns with.: I expect the world to become less economically equal over the next 50 years|I expect the world to become more economically equal over the...</v>
      </c>
      <c r="E201" s="14" t="str">
        <f>HYPERLINK("#'Full Results'!A1581", "1581")</f>
        <v>1581</v>
      </c>
      <c r="F201" t="s">
        <v>331</v>
      </c>
    </row>
    <row r="202" spans="3:6" x14ac:dyDescent="0.35">
      <c r="C202">
        <v>194</v>
      </c>
      <c r="D202" s="8" t="str">
        <f>HYPERLINK("#'Table 194'!A1", "Please indicate on the scale which of the following statements you feel your view most closely aligns with.: In the future, I expect people to live for longer than they currently do|In the future, I expect people to live shorter lives than they c...")</f>
        <v>Please indicate on the scale which of the following statements you feel your view most closely aligns with.: In the future, I expect people to live for longer than they currently do|In the future, I expect people to live shorter lives than they c...</v>
      </c>
      <c r="E202" s="14" t="str">
        <f>HYPERLINK("#'Full Results'!A1588", "1588")</f>
        <v>1588</v>
      </c>
      <c r="F202" t="s">
        <v>331</v>
      </c>
    </row>
    <row r="203" spans="3:6" x14ac:dyDescent="0.35">
      <c r="C203">
        <v>195</v>
      </c>
      <c r="D203" s="8" t="str">
        <f>HYPERLINK("#'Table 195'!A1", "Please indicate on the scale which of the following statements you feel your view most closely aligns with.: I expect the risk of global pandemics to increase|I expect the risk of global pandemics to decrease")</f>
        <v>Please indicate on the scale which of the following statements you feel your view most closely aligns with.: I expect the risk of global pandemics to increase|I expect the risk of global pandemics to decrease</v>
      </c>
      <c r="E203" s="14" t="str">
        <f>HYPERLINK("#'Full Results'!A1595", "1595")</f>
        <v>1595</v>
      </c>
      <c r="F203" t="s">
        <v>331</v>
      </c>
    </row>
    <row r="204" spans="3:6" x14ac:dyDescent="0.35">
      <c r="C204">
        <v>196</v>
      </c>
      <c r="D204" s="8" t="str">
        <f>HYPERLINK("#'Table 196'!A1", "Which of those issues or trends do you think is most likely to have the largest impact on the world in the next fifty years? Select up to three.")</f>
        <v>Which of those issues or trends do you think is most likely to have the largest impact on the world in the next fifty years? Select up to three.</v>
      </c>
      <c r="E204" s="14" t="str">
        <f>HYPERLINK("#'Full Results'!A1602", "1602")</f>
        <v>1602</v>
      </c>
      <c r="F204" t="s">
        <v>331</v>
      </c>
    </row>
    <row r="205" spans="3:6" x14ac:dyDescent="0.35">
      <c r="C205">
        <v>197</v>
      </c>
      <c r="D205" s="8" t="str">
        <f>HYPERLINK("#'Table 197'!A1", "Which of those trends would you prioritise for the Government to focus more resources on? Select up to three.")</f>
        <v>Which of those trends would you prioritise for the Government to focus more resources on? Select up to three.</v>
      </c>
      <c r="E205" s="14" t="str">
        <f>HYPERLINK("#'Full Results'!A1620", "1620")</f>
        <v>1620</v>
      </c>
      <c r="F205" t="s">
        <v>331</v>
      </c>
    </row>
    <row r="206" spans="3:6" x14ac:dyDescent="0.35">
      <c r="C206">
        <v>198</v>
      </c>
      <c r="D206" s="8" t="str">
        <f>HYPERLINK("#'Table 198'!A1", "And which of those same trends would be the lowest priority for you? Select up to three.")</f>
        <v>And which of those same trends would be the lowest priority for you? Select up to three.</v>
      </c>
      <c r="E206" s="14" t="str">
        <f>HYPERLINK("#'Full Results'!A1638", "1638")</f>
        <v>1638</v>
      </c>
      <c r="F206" t="s">
        <v>331</v>
      </c>
    </row>
    <row r="207" spans="3:6" x14ac:dyDescent="0.35">
      <c r="C207">
        <v>199</v>
      </c>
      <c r="D207" s="8" t="str">
        <f>HYPERLINK("#'Table 199'!A1", "Grid Summary: Within the next hundred years, how likely would you say that each of the following are?")</f>
        <v>Grid Summary: Within the next hundred years, how likely would you say that each of the following are?</v>
      </c>
      <c r="E207" s="7"/>
      <c r="F207" t="s">
        <v>331</v>
      </c>
    </row>
    <row r="208" spans="3:6" x14ac:dyDescent="0.35">
      <c r="C208">
        <v>200</v>
      </c>
      <c r="D208" s="8" t="str">
        <f>HYPERLINK("#'Table 200'!A1", "Within the next hundred years, how likely would you say that each of the following are?: The UK economy grows larger than its level in 2020")</f>
        <v>Within the next hundred years, how likely would you say that each of the following are?: The UK economy grows larger than its level in 2020</v>
      </c>
      <c r="E208" s="14" t="str">
        <f>HYPERLINK("#'Full Results'!A1656", "1656")</f>
        <v>1656</v>
      </c>
      <c r="F208" t="s">
        <v>331</v>
      </c>
    </row>
    <row r="209" spans="3:6" x14ac:dyDescent="0.35">
      <c r="C209">
        <v>201</v>
      </c>
      <c r="D209" s="8" t="str">
        <f>HYPERLINK("#'Table 201'!A1", "Within the next hundred years, how likely would you say that each of the following are?: There is another global pandemic of the same magnitude or worse than Covid-19")</f>
        <v>Within the next hundred years, how likely would you say that each of the following are?: There is another global pandemic of the same magnitude or worse than Covid-19</v>
      </c>
      <c r="E209" s="14" t="str">
        <f>HYPERLINK("#'Full Results'!A1667", "1667")</f>
        <v>1667</v>
      </c>
      <c r="F209" t="s">
        <v>331</v>
      </c>
    </row>
    <row r="210" spans="3:6" x14ac:dyDescent="0.35">
      <c r="C210">
        <v>202</v>
      </c>
      <c r="D210" s="8" t="str">
        <f>HYPERLINK("#'Table 202'!A1", "Within the next hundred years, how likely would you say that each of the following are?: Global temperatures rise by over 4 degrees centigrade")</f>
        <v>Within the next hundred years, how likely would you say that each of the following are?: Global temperatures rise by over 4 degrees centigrade</v>
      </c>
      <c r="E210" s="14" t="str">
        <f>HYPERLINK("#'Full Results'!A1678", "1678")</f>
        <v>1678</v>
      </c>
      <c r="F210" t="s">
        <v>331</v>
      </c>
    </row>
    <row r="211" spans="3:6" x14ac:dyDescent="0.35">
      <c r="C211">
        <v>203</v>
      </c>
      <c r="D211" s="8" t="str">
        <f>HYPERLINK("#'Table 203'!A1", "Within the next hundred years, how likely would you say that each of the following are?: A permanent colony is established on Mars")</f>
        <v>Within the next hundred years, how likely would you say that each of the following are?: A permanent colony is established on Mars</v>
      </c>
      <c r="E211" s="14" t="str">
        <f>HYPERLINK("#'Full Results'!A1689", "1689")</f>
        <v>1689</v>
      </c>
      <c r="F211" t="s">
        <v>331</v>
      </c>
    </row>
    <row r="212" spans="3:6" x14ac:dyDescent="0.35">
      <c r="C212">
        <v>204</v>
      </c>
      <c r="D212" s="8" t="str">
        <f>HYPERLINK("#'Table 204'!A1", "Within the next hundred years, how likely would you say that each of the following are?: Humanity discovers a cure for cancer")</f>
        <v>Within the next hundred years, how likely would you say that each of the following are?: Humanity discovers a cure for cancer</v>
      </c>
      <c r="E212" s="14" t="str">
        <f>HYPERLINK("#'Full Results'!A1700", "1700")</f>
        <v>1700</v>
      </c>
      <c r="F212" t="s">
        <v>331</v>
      </c>
    </row>
    <row r="213" spans="3:6" x14ac:dyDescent="0.35">
      <c r="C213">
        <v>205</v>
      </c>
      <c r="D213" s="8" t="str">
        <f>HYPERLINK("#'Table 205'!A1", "Within the next hundred years, how likely would you say that each of the following are?: There is another World War")</f>
        <v>Within the next hundred years, how likely would you say that each of the following are?: There is another World War</v>
      </c>
      <c r="E213" s="14" t="str">
        <f>HYPERLINK("#'Full Results'!A1711", "1711")</f>
        <v>1711</v>
      </c>
      <c r="F213" t="s">
        <v>331</v>
      </c>
    </row>
    <row r="214" spans="3:6" x14ac:dyDescent="0.35">
      <c r="C214">
        <v>206</v>
      </c>
      <c r="D214" s="8" t="str">
        <f>HYPERLINK("#'Table 206'!A1", "Within the next hundred years, how likely would you say that each of the following are?: A world government is created")</f>
        <v>Within the next hundred years, how likely would you say that each of the following are?: A world government is created</v>
      </c>
      <c r="E214" s="14" t="str">
        <f>HYPERLINK("#'Full Results'!A1722", "1722")</f>
        <v>1722</v>
      </c>
      <c r="F214" t="s">
        <v>331</v>
      </c>
    </row>
    <row r="215" spans="3:6" x14ac:dyDescent="0.35">
      <c r="C215">
        <v>207</v>
      </c>
      <c r="D215" s="8" t="str">
        <f>HYPERLINK("#'Table 207'!A1", "Within the next hundred years, how likely would you say that each of the following are?: Civilisation collapses")</f>
        <v>Within the next hundred years, how likely would you say that each of the following are?: Civilisation collapses</v>
      </c>
      <c r="E215" s="14" t="str">
        <f>HYPERLINK("#'Full Results'!A1733", "1733")</f>
        <v>1733</v>
      </c>
      <c r="F215" t="s">
        <v>331</v>
      </c>
    </row>
    <row r="216" spans="3:6" x14ac:dyDescent="0.35">
      <c r="C216">
        <v>208</v>
      </c>
      <c r="D216" s="8" t="str">
        <f>HYPERLINK("#'Table 208'!A1", "Within the next hundred years, how likely would you say that each of the following are?: Computers and Artificial Intelligence reaches or exceed a human level of general intelligence")</f>
        <v>Within the next hundred years, how likely would you say that each of the following are?: Computers and Artificial Intelligence reaches or exceed a human level of general intelligence</v>
      </c>
      <c r="E216" s="14" t="str">
        <f>HYPERLINK("#'Full Results'!A1744", "1744")</f>
        <v>1744</v>
      </c>
      <c r="F216" t="s">
        <v>331</v>
      </c>
    </row>
    <row r="217" spans="3:6" x14ac:dyDescent="0.35">
      <c r="C217">
        <v>209</v>
      </c>
      <c r="D217" s="8" t="str">
        <f>HYPERLINK("#'Table 209'!A1", "Within the next hundred years, how likely would you say that each of the following are?: The size of the global economy more than doubles")</f>
        <v>Within the next hundred years, how likely would you say that each of the following are?: The size of the global economy more than doubles</v>
      </c>
      <c r="E217" s="14" t="str">
        <f>HYPERLINK("#'Full Results'!A1755", "1755")</f>
        <v>1755</v>
      </c>
      <c r="F217" t="s">
        <v>331</v>
      </c>
    </row>
    <row r="218" spans="3:6" x14ac:dyDescent="0.35">
      <c r="C218">
        <v>210</v>
      </c>
      <c r="D218" s="8" t="str">
        <f>HYPERLINK("#'Table 210'!A1", "Within the next hundred years, how likely would you say that each of the following are?: The global population passes 10 billion people")</f>
        <v>Within the next hundred years, how likely would you say that each of the following are?: The global population passes 10 billion people</v>
      </c>
      <c r="E218" s="14" t="str">
        <f>HYPERLINK("#'Full Results'!A1766", "1766")</f>
        <v>1766</v>
      </c>
      <c r="F218" t="s">
        <v>331</v>
      </c>
    </row>
    <row r="219" spans="3:6" x14ac:dyDescent="0.35">
      <c r="C219">
        <v>211</v>
      </c>
      <c r="D219" s="8" t="str">
        <f>HYPERLINK("#'Table 211'!A1", "Within the next hundred years, how likely would you say that each of the following are?: The global population begins to fall")</f>
        <v>Within the next hundred years, how likely would you say that each of the following are?: The global population begins to fall</v>
      </c>
      <c r="E219" s="14" t="str">
        <f>HYPERLINK("#'Full Results'!A1777", "1777")</f>
        <v>1777</v>
      </c>
      <c r="F219" t="s">
        <v>331</v>
      </c>
    </row>
    <row r="220" spans="3:6" x14ac:dyDescent="0.35">
      <c r="C220">
        <v>212</v>
      </c>
      <c r="D220" s="8" t="str">
        <f>HYPERLINK("#'Table 212'!A1", "Within the next hundred years, how likely would you say that each of the following are?: AI begins to make the average life better")</f>
        <v>Within the next hundred years, how likely would you say that each of the following are?: AI begins to make the average life better</v>
      </c>
      <c r="E220" s="14" t="str">
        <f>HYPERLINK("#'Full Results'!A1788", "1788")</f>
        <v>1788</v>
      </c>
      <c r="F220" t="s">
        <v>331</v>
      </c>
    </row>
    <row r="221" spans="3:6" x14ac:dyDescent="0.35">
      <c r="C221">
        <v>213</v>
      </c>
      <c r="D221" s="8" t="str">
        <f>HYPERLINK("#'Table 213'!A1", "Within the next hundred years, how likely would you say that each of the following are?: AI begins to make YOUR life better")</f>
        <v>Within the next hundred years, how likely would you say that each of the following are?: AI begins to make YOUR life better</v>
      </c>
      <c r="E221" s="14" t="str">
        <f>HYPERLINK("#'Full Results'!A1799", "1799")</f>
        <v>1799</v>
      </c>
      <c r="F221" t="s">
        <v>331</v>
      </c>
    </row>
    <row r="222" spans="3:6" x14ac:dyDescent="0.35">
      <c r="C222">
        <v>214</v>
      </c>
      <c r="D222" s="8" t="str">
        <f>HYPERLINK("#'Table 214'!A1", "Grid Summary: And how likely would you say that each of the following are to happen in the future?")</f>
        <v>Grid Summary: And how likely would you say that each of the following are to happen in the future?</v>
      </c>
      <c r="E222" s="7"/>
      <c r="F222" t="s">
        <v>331</v>
      </c>
    </row>
    <row r="223" spans="3:6" x14ac:dyDescent="0.35">
      <c r="C223">
        <v>215</v>
      </c>
      <c r="D223" s="8" t="str">
        <f>HYPERLINK("#'Table 215'!A1", "And how likely would you say that each of the following are to happen in the future?: The extinction of the human race in the next 1000 years")</f>
        <v>And how likely would you say that each of the following are to happen in the future?: The extinction of the human race in the next 1000 years</v>
      </c>
      <c r="E223" s="14" t="str">
        <f>HYPERLINK("#'Full Results'!A1810", "1810")</f>
        <v>1810</v>
      </c>
      <c r="F223" t="s">
        <v>331</v>
      </c>
    </row>
    <row r="224" spans="3:6" x14ac:dyDescent="0.35">
      <c r="C224">
        <v>216</v>
      </c>
      <c r="D224" s="8" t="str">
        <f>HYPERLINK("#'Table 216'!A1", "And how likely would you say that each of the following are to happen in the future?: The extinction of the human race in the next 10,000 years")</f>
        <v>And how likely would you say that each of the following are to happen in the future?: The extinction of the human race in the next 10,000 years</v>
      </c>
      <c r="E224" s="14" t="str">
        <f>HYPERLINK("#'Full Results'!A1820", "1820")</f>
        <v>1820</v>
      </c>
      <c r="F224" t="s">
        <v>331</v>
      </c>
    </row>
    <row r="225" spans="3:6" x14ac:dyDescent="0.35">
      <c r="C225">
        <v>217</v>
      </c>
      <c r="D225" s="8" t="str">
        <f>HYPERLINK("#'Table 217'!A1", "And how likely would you say that each of the following are to happen in the future?: Humanity or their descendants, one day, to spread across the galaxy")</f>
        <v>And how likely would you say that each of the following are to happen in the future?: Humanity or their descendants, one day, to spread across the galaxy</v>
      </c>
      <c r="E225" s="14" t="str">
        <f>HYPERLINK("#'Full Results'!A1830", "1830")</f>
        <v>1830</v>
      </c>
      <c r="F225" t="s">
        <v>331</v>
      </c>
    </row>
    <row r="226" spans="3:6" x14ac:dyDescent="0.35">
      <c r="C226">
        <v>218</v>
      </c>
      <c r="D226" s="8" t="str">
        <f>HYPERLINK("#'Table 218'!A1", "And how likely would you say that each of the following are to happen in the future?: Climate change is to result in human extinction")</f>
        <v>And how likely would you say that each of the following are to happen in the future?: Climate change is to result in human extinction</v>
      </c>
      <c r="E226" s="14" t="str">
        <f>HYPERLINK("#'Full Results'!A1840", "1840")</f>
        <v>1840</v>
      </c>
      <c r="F226" t="s">
        <v>331</v>
      </c>
    </row>
    <row r="227" spans="3:6" x14ac:dyDescent="0.35">
      <c r="C227">
        <v>219</v>
      </c>
      <c r="D227" s="8" t="str">
        <f>HYPERLINK("#'Table 219'!A1", "And how likely would you say that each of the following are to happen in the future?: Climate change is to result in civilisational collapse")</f>
        <v>And how likely would you say that each of the following are to happen in the future?: Climate change is to result in civilisational collapse</v>
      </c>
      <c r="E227" s="14" t="str">
        <f>HYPERLINK("#'Full Results'!A1850", "1850")</f>
        <v>1850</v>
      </c>
      <c r="F227" t="s">
        <v>331</v>
      </c>
    </row>
    <row r="228" spans="3:6" x14ac:dyDescent="0.35">
      <c r="C228">
        <v>220</v>
      </c>
      <c r="D228" s="8" t="str">
        <f>HYPERLINK("#'Table 220'!A1", "And how likely would you say that each of the following are to happen in the future?: AI technology replaces a large proportion of jobs, leading to mass unemployment")</f>
        <v>And how likely would you say that each of the following are to happen in the future?: AI technology replaces a large proportion of jobs, leading to mass unemployment</v>
      </c>
      <c r="E228" s="14" t="str">
        <f>HYPERLINK("#'Full Results'!A1860", "1860")</f>
        <v>1860</v>
      </c>
      <c r="F228" t="s">
        <v>331</v>
      </c>
    </row>
    <row r="229" spans="3:6" x14ac:dyDescent="0.35">
      <c r="C229">
        <v>221</v>
      </c>
      <c r="D229" s="8" t="str">
        <f>HYPERLINK("#'Table 221'!A1", "And how likely would you say that each of the following are to happen in the future?: AI technology leads to an increase in the pace of technological innovation, leading humanity to a utopian future")</f>
        <v>And how likely would you say that each of the following are to happen in the future?: AI technology leads to an increase in the pace of technological innovation, leading humanity to a utopian future</v>
      </c>
      <c r="E229" s="14" t="str">
        <f>HYPERLINK("#'Full Results'!A1870", "1870")</f>
        <v>1870</v>
      </c>
      <c r="F229" t="s">
        <v>331</v>
      </c>
    </row>
    <row r="230" spans="3:6" x14ac:dyDescent="0.35">
      <c r="C230">
        <v>222</v>
      </c>
      <c r="D230" s="8" t="str">
        <f>HYPERLINK("#'Table 222'!A1", "And how likely would you say that each of the following are to happen in the future?: A particular genetically modified crop dies as a result of a disease, leading to a shortage of food and a global famine")</f>
        <v>And how likely would you say that each of the following are to happen in the future?: A particular genetically modified crop dies as a result of a disease, leading to a shortage of food and a global famine</v>
      </c>
      <c r="E230" s="14" t="str">
        <f>HYPERLINK("#'Full Results'!A1880", "1880")</f>
        <v>1880</v>
      </c>
      <c r="F230" t="s">
        <v>331</v>
      </c>
    </row>
    <row r="231" spans="3:6" x14ac:dyDescent="0.35">
      <c r="C231">
        <v>223</v>
      </c>
      <c r="D231" s="8" t="str">
        <f>HYPERLINK("#'Table 223'!A1", " Read the following policy.“Create a new National Centre for Biosecurity tasked with prevention of, and preparedness for, future large-scale and high-priority biological threats faced by the UK” Please state whether you think this would be a good...")</f>
        <v xml:space="preserve"> Read the following policy.“Create a new National Centre for Biosecurity tasked with prevention of, and preparedness for, future large-scale and high-priority biological threats faced by the UK” Please state whether you think this would be a good...</v>
      </c>
      <c r="E231" s="14" t="str">
        <f>HYPERLINK("#'Full Results'!A1890", "1890")</f>
        <v>1890</v>
      </c>
      <c r="F231" t="s">
        <v>331</v>
      </c>
    </row>
    <row r="232" spans="3:6" x14ac:dyDescent="0.35">
      <c r="C232">
        <v>224</v>
      </c>
      <c r="D232" s="8" t="str">
        <f>HYPERLINK("#'Table 224'!A1", " Read the following policy.“Ban individuals in the UK for flying more than once a year to reduce carbon emissions” Please state whether you think this would be a good idea, or a bad idea.")</f>
        <v xml:space="preserve"> Read the following policy.“Ban individuals in the UK for flying more than once a year to reduce carbon emissions” Please state whether you think this would be a good idea, or a bad idea.</v>
      </c>
      <c r="E232" s="14" t="str">
        <f>HYPERLINK("#'Full Results'!A1901", "1901")</f>
        <v>1901</v>
      </c>
      <c r="F232" t="s">
        <v>331</v>
      </c>
    </row>
    <row r="233" spans="3:6" x14ac:dyDescent="0.35">
      <c r="C233">
        <v>225</v>
      </c>
      <c r="D233" s="8" t="str">
        <f>HYPERLINK("#'Table 225'!A1", " Read the following policy.“Ensure that the UK does not incorporate AI systems into nuclear weapon command, control and communication systems” Please state whether you think this would be a good idea, or a bad idea.")</f>
        <v xml:space="preserve"> Read the following policy.“Ensure that the UK does not incorporate AI systems into nuclear weapon command, control and communication systems” Please state whether you think this would be a good idea, or a bad idea.</v>
      </c>
      <c r="E233" s="14" t="str">
        <f>HYPERLINK("#'Full Results'!A1912", "1912")</f>
        <v>1912</v>
      </c>
      <c r="F233" t="s">
        <v>331</v>
      </c>
    </row>
    <row r="234" spans="3:6" x14ac:dyDescent="0.35">
      <c r="C234">
        <v>226</v>
      </c>
      <c r="D234" s="8" t="str">
        <f>HYPERLINK("#'Table 226'!A1", " Read the following policy.“Launch a new Royal Commission to consider which of the UK’s statues of historic figures should be removed” Please state whether you think this would be a good idea, or a bad idea.")</f>
        <v xml:space="preserve"> Read the following policy.“Launch a new Royal Commission to consider which of the UK’s statues of historic figures should be removed” Please state whether you think this would be a good idea, or a bad idea.</v>
      </c>
      <c r="E234" s="14" t="str">
        <f>HYPERLINK("#'Full Results'!A1923", "1923")</f>
        <v>1923</v>
      </c>
      <c r="F234" t="s">
        <v>331</v>
      </c>
    </row>
    <row r="235" spans="3:6" x14ac:dyDescent="0.35">
      <c r="C235">
        <v>227</v>
      </c>
      <c r="D235" s="8" t="str">
        <f>HYPERLINK("#'Table 227'!A1", " Read the following policy.“Create a new Government Office of Risk Management, with a particular focus on long-term risks such as a new pandemic or extreme weather events” Please state whether you think this would be a good idea, or a bad idea.")</f>
        <v xml:space="preserve"> Read the following policy.“Create a new Government Office of Risk Management, with a particular focus on long-term risks such as a new pandemic or extreme weather events” Please state whether you think this would be a good idea, or a bad idea.</v>
      </c>
      <c r="E235" s="14" t="str">
        <f>HYPERLINK("#'Full Results'!A1934", "1934")</f>
        <v>1934</v>
      </c>
      <c r="F235" t="s">
        <v>331</v>
      </c>
    </row>
    <row r="236" spans="3:6" x14ac:dyDescent="0.35">
      <c r="C236">
        <v>228</v>
      </c>
      <c r="D236" s="8" t="str">
        <f>HYPERLINK("#'Table 228'!A1", " Read the following policy.“Introduce a Universal Basic Income, to ensure everyone in the UK reaches a minimum standard of living” Please state whether you think this would be a good idea, or a bad idea.")</f>
        <v xml:space="preserve"> Read the following policy.“Introduce a Universal Basic Income, to ensure everyone in the UK reaches a minimum standard of living” Please state whether you think this would be a good idea, or a bad idea.</v>
      </c>
      <c r="E236" s="14" t="str">
        <f>HYPERLINK("#'Full Results'!A1945", "1945")</f>
        <v>1945</v>
      </c>
      <c r="F236" t="s">
        <v>331</v>
      </c>
    </row>
    <row r="237" spans="3:6" x14ac:dyDescent="0.35">
      <c r="C237">
        <v>229</v>
      </c>
      <c r="D237" s="8" t="str">
        <f>HYPERLINK("#'Table 229'!A1", " Read the following policy.“Ban non-licensed research into artificial intelligence” Please state whether you think this would be a good idea, or a bad idea.")</f>
        <v xml:space="preserve"> Read the following policy.“Ban non-licensed research into artificial intelligence” Please state whether you think this would be a good idea, or a bad idea.</v>
      </c>
      <c r="E237" s="14" t="str">
        <f>HYPERLINK("#'Full Results'!A1956", "1956")</f>
        <v>1956</v>
      </c>
      <c r="F237" t="s">
        <v>331</v>
      </c>
    </row>
    <row r="238" spans="3:6" x14ac:dyDescent="0.35">
      <c r="C238">
        <v>230</v>
      </c>
      <c r="D238" s="8" t="str">
        <f>HYPERLINK("#'Table 230'!A1", " Read the following policy.“Introduce a ban on describing plant-grown burgers as meat” Please state whether you think this would be a good idea, or a bad idea.")</f>
        <v xml:space="preserve"> Read the following policy.“Introduce a ban on describing plant-grown burgers as meat” Please state whether you think this would be a good idea, or a bad idea.</v>
      </c>
      <c r="E238" s="14" t="str">
        <f>HYPERLINK("#'Full Results'!A1967", "1967")</f>
        <v>1967</v>
      </c>
      <c r="F238" t="s">
        <v>331</v>
      </c>
    </row>
    <row r="239" spans="3:6" x14ac:dyDescent="0.35">
      <c r="C239">
        <v>231</v>
      </c>
      <c r="D239" s="8" t="str">
        <f>HYPERLINK("#'Table 231'!A1", " Read the following policy.“Introduce a ban on genetically modified foods” Please state whether you think this would be a good idea, or a bad idea.")</f>
        <v xml:space="preserve"> Read the following policy.“Introduce a ban on genetically modified foods” Please state whether you think this would be a good idea, or a bad idea.</v>
      </c>
      <c r="E239" s="14" t="str">
        <f>HYPERLINK("#'Full Results'!A1978", "1978")</f>
        <v>1978</v>
      </c>
      <c r="F239" t="s">
        <v>331</v>
      </c>
    </row>
    <row r="240" spans="3:6" x14ac:dyDescent="0.35">
      <c r="C240">
        <v>232</v>
      </c>
      <c r="D240" s="8" t="str">
        <f>HYPERLINK("#'Table 232'!A1", " Read the following policy.“Massively scale up the UK’s ability to rapidly produce vaccines domestically” Please state whether you think this would be a good idea, or a bad idea.")</f>
        <v xml:space="preserve"> Read the following policy.“Massively scale up the UK’s ability to rapidly produce vaccines domestically” Please state whether you think this would be a good idea, or a bad idea.</v>
      </c>
      <c r="E240" s="14" t="str">
        <f>HYPERLINK("#'Full Results'!A1989", "1989")</f>
        <v>1989</v>
      </c>
      <c r="F240" t="s">
        <v>331</v>
      </c>
    </row>
    <row r="241" spans="3:6" x14ac:dyDescent="0.35">
      <c r="C241">
        <v>233</v>
      </c>
      <c r="D241" s="8" t="str">
        <f>HYPERLINK("#'Table 233'!A1", " Read the following policy.“Introduce a new tax, based on your height” Please state whether you think this would be a good idea, or a bad idea.")</f>
        <v xml:space="preserve"> Read the following policy.“Introduce a new tax, based on your height” Please state whether you think this would be a good idea, or a bad idea.</v>
      </c>
      <c r="E241" s="14" t="str">
        <f>HYPERLINK("#'Full Results'!A2000", "2000")</f>
        <v>2000</v>
      </c>
      <c r="F241" t="s">
        <v>331</v>
      </c>
    </row>
    <row r="242" spans="3:6" x14ac:dyDescent="0.35">
      <c r="C242">
        <v>234</v>
      </c>
      <c r="D242" s="8" t="str">
        <f>HYPERLINK("#'Table 234'!A1", " Read the following policy.“Banning medical research that involves genetically improving viruses in order to understand how they work” Please state whether you think this would be a good idea, or a bad idea.")</f>
        <v xml:space="preserve"> Read the following policy.“Banning medical research that involves genetically improving viruses in order to understand how they work” Please state whether you think this would be a good idea, or a bad idea.</v>
      </c>
      <c r="E242" s="14" t="str">
        <f>HYPERLINK("#'Full Results'!A2011", "2011")</f>
        <v>2011</v>
      </c>
      <c r="F242" t="s">
        <v>331</v>
      </c>
    </row>
    <row r="243" spans="3:6" x14ac:dyDescent="0.35">
      <c r="C243">
        <v>235</v>
      </c>
      <c r="D243" s="8" t="str">
        <f>HYPERLINK("#'Table 235'!A1", " Read the following policy.“Abolish all immigration controls into the UK” Please state whether you think this would be a good idea, or a bad idea.")</f>
        <v xml:space="preserve"> Read the following policy.“Abolish all immigration controls into the UK” Please state whether you think this would be a good idea, or a bad idea.</v>
      </c>
      <c r="E243" s="14" t="str">
        <f>HYPERLINK("#'Full Results'!A2022", "2022")</f>
        <v>2022</v>
      </c>
      <c r="F243" t="s">
        <v>331</v>
      </c>
    </row>
    <row r="244" spans="3:6" x14ac:dyDescent="0.35">
      <c r="C244">
        <v>236</v>
      </c>
      <c r="D244" s="8" t="str">
        <f>HYPERLINK("#'Table 236'!A1", " Read the following policy.“Ban research into developing general artificial intelligence” Please state whether you think this would be a good idea, or a bad idea.")</f>
        <v xml:space="preserve"> Read the following policy.“Ban research into developing general artificial intelligence” Please state whether you think this would be a good idea, or a bad idea.</v>
      </c>
      <c r="E244" s="14" t="str">
        <f>HYPERLINK("#'Full Results'!A2033", "2033")</f>
        <v>2033</v>
      </c>
      <c r="F244" t="s">
        <v>331</v>
      </c>
    </row>
    <row r="245" spans="3:6" x14ac:dyDescent="0.35">
      <c r="C245">
        <v>237</v>
      </c>
      <c r="D245" s="8" t="str">
        <f>HYPERLINK("#'Table 237'!A1", " Read the following policy.“Seek to end the development and use of autonomous weapons systems” Please state whether you think this would be a good idea, or a bad idea.")</f>
        <v xml:space="preserve"> Read the following policy.“Seek to end the development and use of autonomous weapons systems” Please state whether you think this would be a good idea, or a bad idea.</v>
      </c>
      <c r="E245" s="14" t="str">
        <f>HYPERLINK("#'Full Results'!A2044", "2044")</f>
        <v>2044</v>
      </c>
      <c r="F245" t="s">
        <v>331</v>
      </c>
    </row>
    <row r="246" spans="3:6" x14ac:dyDescent="0.35">
      <c r="C246">
        <v>238</v>
      </c>
      <c r="D246" s="8" t="str">
        <f>HYPERLINK("#'Table 238'!A1", " Read the following policy.“Divert 5% of the UK’s military budget to prepare for defending from future bio-engineered weapons” Please state whether you think this would be a good idea, or a bad idea.")</f>
        <v xml:space="preserve"> Read the following policy.“Divert 5% of the UK’s military budget to prepare for defending from future bio-engineered weapons” Please state whether you think this would be a good idea, or a bad idea.</v>
      </c>
      <c r="E246" s="14" t="str">
        <f>HYPERLINK("#'Full Results'!A2055", "2055")</f>
        <v>2055</v>
      </c>
      <c r="F246" t="s">
        <v>331</v>
      </c>
    </row>
    <row r="247" spans="3:6" x14ac:dyDescent="0.35">
      <c r="C247">
        <v>239</v>
      </c>
      <c r="D247" s="8" t="str">
        <f>HYPERLINK("#'Table 239'!A1", " Read the following policy.“Ensure that at least 20% of the UK’s power is sourced from nuclear power by 2050” Please state whether you think this would be a good idea, or a bad idea.")</f>
        <v xml:space="preserve"> Read the following policy.“Ensure that at least 20% of the UK’s power is sourced from nuclear power by 2050” Please state whether you think this would be a good idea, or a bad idea.</v>
      </c>
      <c r="E247" s="14" t="str">
        <f>HYPERLINK("#'Full Results'!A2066", "2066")</f>
        <v>2066</v>
      </c>
      <c r="F247" t="s">
        <v>331</v>
      </c>
    </row>
    <row r="248" spans="3:6" x14ac:dyDescent="0.35">
      <c r="C248">
        <v>240</v>
      </c>
      <c r="D248" s="8" t="str">
        <f>HYPERLINK("#'Table 240'!A1", " Read the following policy.“Expand the use of human challenge trials to make it faster to do future medical research” Please state whether you think this would be a good idea, or a bad idea.")</f>
        <v xml:space="preserve"> Read the following policy.“Expand the use of human challenge trials to make it faster to do future medical research” Please state whether you think this would be a good idea, or a bad idea.</v>
      </c>
      <c r="E248" s="14" t="str">
        <f>HYPERLINK("#'Full Results'!A2077", "2077")</f>
        <v>2077</v>
      </c>
      <c r="F248" t="s">
        <v>331</v>
      </c>
    </row>
    <row r="249" spans="3:6" x14ac:dyDescent="0.35">
      <c r="C249">
        <v>241</v>
      </c>
      <c r="D249" s="8" t="str">
        <f>HYPERLINK("#'Table 241'!A1", " Read the following policy.“Creating an ombudsperson for future generations” Please state whether you think this would be a good idea, or a bad idea.")</f>
        <v xml:space="preserve"> Read the following policy.“Creating an ombudsperson for future generations” Please state whether you think this would be a good idea, or a bad idea.</v>
      </c>
      <c r="E249" s="14" t="str">
        <f>HYPERLINK("#'Full Results'!A2088", "2088")</f>
        <v>2088</v>
      </c>
      <c r="F249" t="s">
        <v>331</v>
      </c>
    </row>
    <row r="250" spans="3:6" x14ac:dyDescent="0.35">
      <c r="C250">
        <v>242</v>
      </c>
      <c r="D250" s="8" t="str">
        <f>HYPERLINK("#'Table 242'!A1", " Read the following policy.“Creating a citizens assembly that advises on future generations issues” Please state whether you think this would be a good idea, or a bad idea.")</f>
        <v xml:space="preserve"> Read the following policy.“Creating a citizens assembly that advises on future generations issues” Please state whether you think this would be a good idea, or a bad idea.</v>
      </c>
      <c r="E250" s="14" t="str">
        <f>HYPERLINK("#'Full Results'!A2099", "2099")</f>
        <v>2099</v>
      </c>
      <c r="F250" t="s">
        <v>331</v>
      </c>
    </row>
    <row r="251" spans="3:6" x14ac:dyDescent="0.35">
      <c r="C251">
        <v>243</v>
      </c>
      <c r="D251" s="8" t="str">
        <f>HYPERLINK("#'Table 243'!A1", " Read the following policy.“Keeping coal in the ground in case we need it to rebuild civilisation after a collapse” Please state whether you think this would be a good idea, or a bad idea.")</f>
        <v xml:space="preserve"> Read the following policy.“Keeping coal in the ground in case we need it to rebuild civilisation after a collapse” Please state whether you think this would be a good idea, or a bad idea.</v>
      </c>
      <c r="E251" s="14" t="str">
        <f>HYPERLINK("#'Full Results'!A2110", "2110")</f>
        <v>2110</v>
      </c>
      <c r="F251" t="s">
        <v>331</v>
      </c>
    </row>
    <row r="252" spans="3:6" x14ac:dyDescent="0.35">
      <c r="C252">
        <v>244</v>
      </c>
      <c r="D252" s="8" t="str">
        <f>HYPERLINK("#'Table 244'!A1", " Read the following policy.“Building a hermetically-sealed bunker to protect against worst-case nuclear war or pandemics” Please state whether you think this would be a good idea, or a bad idea.")</f>
        <v xml:space="preserve"> Read the following policy.“Building a hermetically-sealed bunker to protect against worst-case nuclear war or pandemics” Please state whether you think this would be a good idea, or a bad idea.</v>
      </c>
      <c r="E252" s="14" t="str">
        <f>HYPERLINK("#'Full Results'!A2121", "2121")</f>
        <v>2121</v>
      </c>
      <c r="F252" t="s">
        <v>331</v>
      </c>
    </row>
    <row r="253" spans="3:6" x14ac:dyDescent="0.35">
      <c r="C253">
        <v>245</v>
      </c>
      <c r="D253" s="8" t="str">
        <f>HYPERLINK("#'Table 245'!A1", " Read the following policy.“Building up food stockpiles in the event of a nuclear war” Please state whether you think this would be a good idea, or a bad idea.")</f>
        <v xml:space="preserve"> Read the following policy.“Building up food stockpiles in the event of a nuclear war” Please state whether you think this would be a good idea, or a bad idea.</v>
      </c>
      <c r="E253" s="14" t="str">
        <f>HYPERLINK("#'Full Results'!A2132", "2132")</f>
        <v>2132</v>
      </c>
      <c r="F253" t="s">
        <v>331</v>
      </c>
    </row>
    <row r="254" spans="3:6" x14ac:dyDescent="0.35">
      <c r="C254">
        <v>246</v>
      </c>
      <c r="D254" s="8" t="str">
        <f>HYPERLINK("#'Table 246'!A1", " Read the following policy.“Reforming liability insurance for risky biotech experiments” Please state whether you think this would be a good idea, or a bad idea.")</f>
        <v xml:space="preserve"> Read the following policy.“Reforming liability insurance for risky biotech experiments” Please state whether you think this would be a good idea, or a bad idea.</v>
      </c>
      <c r="E254" s="14" t="str">
        <f>HYPERLINK("#'Full Results'!A2143", "2143")</f>
        <v>2143</v>
      </c>
      <c r="F254" t="s">
        <v>331</v>
      </c>
    </row>
    <row r="255" spans="3:6" x14ac:dyDescent="0.35">
      <c r="C255">
        <v>247</v>
      </c>
      <c r="D255" s="8" t="str">
        <f>HYPERLINK("#'Table 247'!A1", " Read the following policy.“Creating new autonomous charter cities that can test out novel policies and regulations.” Please state whether you think this would be a good idea, or a bad idea.")</f>
        <v xml:space="preserve"> Read the following policy.“Creating new autonomous charter cities that can test out novel policies and regulations.” Please state whether you think this would be a good idea, or a bad idea.</v>
      </c>
      <c r="E255" s="14" t="str">
        <f>HYPERLINK("#'Full Results'!A2154", "2154")</f>
        <v>2154</v>
      </c>
      <c r="F255" t="s">
        <v>331</v>
      </c>
    </row>
    <row r="256" spans="3:6" x14ac:dyDescent="0.35">
      <c r="C256">
        <v>248</v>
      </c>
      <c r="D256" s="8" t="str">
        <f>HYPERLINK("#'Table 248'!A1", " Here is a reminder of the policy you saw.“Create a new National Centre for Biosecurity tasked with prevention of, and preparedness for, future large-scale and high-priority biological threats faced by the UK” Do you think this is an important pr...")</f>
        <v xml:space="preserve"> Here is a reminder of the policy you saw.“Create a new National Centre for Biosecurity tasked with prevention of, and preparedness for, future large-scale and high-priority biological threats faced by the UK” Do you think this is an important pr...</v>
      </c>
      <c r="E256" s="14" t="str">
        <f>HYPERLINK("#'Full Results'!A2165", "2165")</f>
        <v>2165</v>
      </c>
      <c r="F256" t="s">
        <v>724</v>
      </c>
    </row>
    <row r="257" spans="3:6" x14ac:dyDescent="0.35">
      <c r="C257">
        <v>249</v>
      </c>
      <c r="D257" s="8" t="str">
        <f>HYPERLINK("#'Table 249'!A1", " And do you think this is a very weird priority, or not a weird priority?")</f>
        <v xml:space="preserve"> And do you think this is a very weird priority, or not a weird priority?</v>
      </c>
      <c r="E257" s="14" t="str">
        <f>HYPERLINK("#'Full Results'!A2176", "2176")</f>
        <v>2176</v>
      </c>
      <c r="F257" t="s">
        <v>724</v>
      </c>
    </row>
    <row r="258" spans="3:6" x14ac:dyDescent="0.35">
      <c r="C258">
        <v>250</v>
      </c>
      <c r="D258" s="8" t="str">
        <f>HYPERLINK("#'Table 250'!A1", " Here is a reminder of the policy you saw.“Ban individuals in the UK for flying more than once a year to reduce carbon emissions” Do you think this is an important problem, or an unimportant problem?")</f>
        <v xml:space="preserve"> Here is a reminder of the policy you saw.“Ban individuals in the UK for flying more than once a year to reduce carbon emissions” Do you think this is an important problem, or an unimportant problem?</v>
      </c>
      <c r="E258" s="14" t="str">
        <f>HYPERLINK("#'Full Results'!A2187", "2187")</f>
        <v>2187</v>
      </c>
      <c r="F258" t="s">
        <v>724</v>
      </c>
    </row>
    <row r="259" spans="3:6" x14ac:dyDescent="0.35">
      <c r="C259">
        <v>251</v>
      </c>
      <c r="D259" s="8" t="str">
        <f>HYPERLINK("#'Table 251'!A1", " And do you think this is a very weird priority, or not a weird priority?")</f>
        <v xml:space="preserve"> And do you think this is a very weird priority, or not a weird priority?</v>
      </c>
      <c r="E259" s="14" t="str">
        <f>HYPERLINK("#'Full Results'!A2198", "2198")</f>
        <v>2198</v>
      </c>
      <c r="F259" t="s">
        <v>724</v>
      </c>
    </row>
    <row r="260" spans="3:6" x14ac:dyDescent="0.35">
      <c r="C260">
        <v>252</v>
      </c>
      <c r="D260" s="8" t="str">
        <f>HYPERLINK("#'Table 252'!A1", " Here is a reminder of the policy you saw.“Ensure that the UK does not incorporate AI systems into nuclear weapon command, control and communication systems” Do you think this is an important problem, or an unimportant problem?")</f>
        <v xml:space="preserve"> Here is a reminder of the policy you saw.“Ensure that the UK does not incorporate AI systems into nuclear weapon command, control and communication systems” Do you think this is an important problem, or an unimportant problem?</v>
      </c>
      <c r="E260" s="14" t="str">
        <f>HYPERLINK("#'Full Results'!A2209", "2209")</f>
        <v>2209</v>
      </c>
      <c r="F260" t="s">
        <v>730</v>
      </c>
    </row>
    <row r="261" spans="3:6" x14ac:dyDescent="0.35">
      <c r="C261">
        <v>253</v>
      </c>
      <c r="D261" s="8" t="str">
        <f>HYPERLINK("#'Table 253'!A1", " And do you think this is a very weird priority, or not a weird priority?")</f>
        <v xml:space="preserve"> And do you think this is a very weird priority, or not a weird priority?</v>
      </c>
      <c r="E261" s="14" t="str">
        <f>HYPERLINK("#'Full Results'!A2220", "2220")</f>
        <v>2220</v>
      </c>
      <c r="F261" t="s">
        <v>730</v>
      </c>
    </row>
    <row r="262" spans="3:6" x14ac:dyDescent="0.35">
      <c r="C262">
        <v>254</v>
      </c>
      <c r="D262" s="8" t="str">
        <f>HYPERLINK("#'Table 254'!A1", " Here is a reminder of the policy you saw.“Launch a new Royal Commission to consider which of the UK’s statues of historic figures should be removed” Do you think this is an important problem, or an unimportant problem?")</f>
        <v xml:space="preserve"> Here is a reminder of the policy you saw.“Launch a new Royal Commission to consider which of the UK’s statues of historic figures should be removed” Do you think this is an important problem, or an unimportant problem?</v>
      </c>
      <c r="E262" s="14" t="str">
        <f>HYPERLINK("#'Full Results'!A2231", "2231")</f>
        <v>2231</v>
      </c>
      <c r="F262" t="s">
        <v>724</v>
      </c>
    </row>
    <row r="263" spans="3:6" x14ac:dyDescent="0.35">
      <c r="C263">
        <v>255</v>
      </c>
      <c r="D263" s="8" t="str">
        <f>HYPERLINK("#'Table 255'!A1", " And do you think this is a very weird priority, or not a weird priority?")</f>
        <v xml:space="preserve"> And do you think this is a very weird priority, or not a weird priority?</v>
      </c>
      <c r="E263" s="14" t="str">
        <f>HYPERLINK("#'Full Results'!A2242", "2242")</f>
        <v>2242</v>
      </c>
      <c r="F263" t="s">
        <v>724</v>
      </c>
    </row>
    <row r="264" spans="3:6" x14ac:dyDescent="0.35">
      <c r="C264">
        <v>256</v>
      </c>
      <c r="D264" s="8" t="str">
        <f>HYPERLINK("#'Table 256'!A1", " Here is a reminder of the policy you saw.“Create a new Government Office of Risk Management, with a particular focus on long-term risks such as a new pandemic or extreme weather events” Do you think this is an important problem, or an unimportan...")</f>
        <v xml:space="preserve"> Here is a reminder of the policy you saw.“Create a new Government Office of Risk Management, with a particular focus on long-term risks such as a new pandemic or extreme weather events” Do you think this is an important problem, or an unimportan...</v>
      </c>
      <c r="E264" s="14" t="str">
        <f>HYPERLINK("#'Full Results'!A2253", "2253")</f>
        <v>2253</v>
      </c>
      <c r="F264" t="s">
        <v>733</v>
      </c>
    </row>
    <row r="265" spans="3:6" x14ac:dyDescent="0.35">
      <c r="C265">
        <v>257</v>
      </c>
      <c r="D265" s="8" t="str">
        <f>HYPERLINK("#'Table 257'!A1", " And do you think this is a very weird priority, or not a weird priority?")</f>
        <v xml:space="preserve"> And do you think this is a very weird priority, or not a weird priority?</v>
      </c>
      <c r="E265" s="14" t="str">
        <f>HYPERLINK("#'Full Results'!A2264", "2264")</f>
        <v>2264</v>
      </c>
      <c r="F265" t="s">
        <v>733</v>
      </c>
    </row>
    <row r="266" spans="3:6" x14ac:dyDescent="0.35">
      <c r="C266">
        <v>258</v>
      </c>
      <c r="D266" s="8" t="str">
        <f>HYPERLINK("#'Table 258'!A1", " Here is a reminder of the policy you saw.“Introduce a Universal Basic Income, to ensure everyone in the UK reaches a minimum standard of living” Do you think this is an important problem, or an unimportant problem?")</f>
        <v xml:space="preserve"> Here is a reminder of the policy you saw.“Introduce a Universal Basic Income, to ensure everyone in the UK reaches a minimum standard of living” Do you think this is an important problem, or an unimportant problem?</v>
      </c>
      <c r="E266" s="14" t="str">
        <f>HYPERLINK("#'Full Results'!A2275", "2275")</f>
        <v>2275</v>
      </c>
      <c r="F266" t="s">
        <v>724</v>
      </c>
    </row>
    <row r="267" spans="3:6" x14ac:dyDescent="0.35">
      <c r="C267">
        <v>259</v>
      </c>
      <c r="D267" s="8" t="str">
        <f>HYPERLINK("#'Table 259'!A1", " And do you think this is a very weird priority, or not a weird priority?")</f>
        <v xml:space="preserve"> And do you think this is a very weird priority, or not a weird priority?</v>
      </c>
      <c r="E267" s="14" t="str">
        <f>HYPERLINK("#'Full Results'!A2286", "2286")</f>
        <v>2286</v>
      </c>
      <c r="F267" t="s">
        <v>724</v>
      </c>
    </row>
    <row r="268" spans="3:6" x14ac:dyDescent="0.35">
      <c r="C268">
        <v>260</v>
      </c>
      <c r="D268" s="8" t="str">
        <f>HYPERLINK("#'Table 260'!A1", " Here is a reminder of the policy you saw.“Ban non-licenced research into artificial intelligence” Do you think this is an important problem, or an unimportant problem?")</f>
        <v xml:space="preserve"> Here is a reminder of the policy you saw.“Ban non-licenced research into artificial intelligence” Do you think this is an important problem, or an unimportant problem?</v>
      </c>
      <c r="E268" s="14" t="str">
        <f>HYPERLINK("#'Full Results'!A2297", "2297")</f>
        <v>2297</v>
      </c>
      <c r="F268" t="s">
        <v>736</v>
      </c>
    </row>
    <row r="269" spans="3:6" x14ac:dyDescent="0.35">
      <c r="C269">
        <v>261</v>
      </c>
      <c r="D269" s="8" t="str">
        <f>HYPERLINK("#'Table 261'!A1", " And do you think this is a very weird priority, or not a weird priority?")</f>
        <v xml:space="preserve"> And do you think this is a very weird priority, or not a weird priority?</v>
      </c>
      <c r="E269" s="14" t="str">
        <f>HYPERLINK("#'Full Results'!A2308", "2308")</f>
        <v>2308</v>
      </c>
      <c r="F269" t="s">
        <v>736</v>
      </c>
    </row>
    <row r="270" spans="3:6" x14ac:dyDescent="0.35">
      <c r="C270">
        <v>262</v>
      </c>
      <c r="D270" s="8" t="str">
        <f>HYPERLINK("#'Table 262'!A1", " Here is a reminder of the policy you saw.“Introduce a ban on describing plant-grown burgers as meat” Do you think this is an important problem, or an unimportant problem?")</f>
        <v xml:space="preserve"> Here is a reminder of the policy you saw.“Introduce a ban on describing plant-grown burgers as meat” Do you think this is an important problem, or an unimportant problem?</v>
      </c>
      <c r="E270" s="14" t="str">
        <f>HYPERLINK("#'Full Results'!A2319", "2319")</f>
        <v>2319</v>
      </c>
      <c r="F270" t="s">
        <v>724</v>
      </c>
    </row>
    <row r="271" spans="3:6" x14ac:dyDescent="0.35">
      <c r="C271">
        <v>263</v>
      </c>
      <c r="D271" s="8" t="str">
        <f>HYPERLINK("#'Table 263'!A1", " And do you think this is a very weird priority, or not a weird priority?")</f>
        <v xml:space="preserve"> And do you think this is a very weird priority, or not a weird priority?</v>
      </c>
      <c r="E271" s="14" t="str">
        <f>HYPERLINK("#'Full Results'!A2330", "2330")</f>
        <v>2330</v>
      </c>
      <c r="F271" t="s">
        <v>724</v>
      </c>
    </row>
    <row r="272" spans="3:6" x14ac:dyDescent="0.35">
      <c r="C272">
        <v>264</v>
      </c>
      <c r="D272" s="8" t="str">
        <f>HYPERLINK("#'Table 264'!A1", " Here is a reminder of the policy you saw.“Introduce a ban on genetically modified foods” Do you think this is an important problem, or an unimportant problem?")</f>
        <v xml:space="preserve"> Here is a reminder of the policy you saw.“Introduce a ban on genetically modified foods” Do you think this is an important problem, or an unimportant problem?</v>
      </c>
      <c r="E272" s="14" t="str">
        <f>HYPERLINK("#'Full Results'!A2341", "2341")</f>
        <v>2341</v>
      </c>
      <c r="F272" t="s">
        <v>739</v>
      </c>
    </row>
    <row r="273" spans="3:6" x14ac:dyDescent="0.35">
      <c r="C273">
        <v>265</v>
      </c>
      <c r="D273" s="8" t="str">
        <f>HYPERLINK("#'Table 265'!A1", " And do you think this is a very weird priority, or not a weird priority?")</f>
        <v xml:space="preserve"> And do you think this is a very weird priority, or not a weird priority?</v>
      </c>
      <c r="E273" s="14" t="str">
        <f>HYPERLINK("#'Full Results'!A2352", "2352")</f>
        <v>2352</v>
      </c>
      <c r="F273" t="s">
        <v>739</v>
      </c>
    </row>
    <row r="274" spans="3:6" x14ac:dyDescent="0.35">
      <c r="C274">
        <v>266</v>
      </c>
      <c r="D274" s="8" t="str">
        <f>HYPERLINK("#'Table 266'!A1", " Here is a reminder of the policy you saw.“Massively scale up the UK’s ability to rapidly produce vaccines domestically” Do you think this is an important problem, or an unimportant problem?")</f>
        <v xml:space="preserve"> Here is a reminder of the policy you saw.“Massively scale up the UK’s ability to rapidly produce vaccines domestically” Do you think this is an important problem, or an unimportant problem?</v>
      </c>
      <c r="E274" s="14" t="str">
        <f>HYPERLINK("#'Full Results'!A2363", "2363")</f>
        <v>2363</v>
      </c>
      <c r="F274" t="s">
        <v>724</v>
      </c>
    </row>
    <row r="275" spans="3:6" x14ac:dyDescent="0.35">
      <c r="C275">
        <v>267</v>
      </c>
      <c r="D275" s="8" t="str">
        <f>HYPERLINK("#'Table 267'!A1", " And do you think this is a very weird priority, or not a weird priority?")</f>
        <v xml:space="preserve"> And do you think this is a very weird priority, or not a weird priority?</v>
      </c>
      <c r="E275" s="14" t="str">
        <f>HYPERLINK("#'Full Results'!A2374", "2374")</f>
        <v>2374</v>
      </c>
      <c r="F275" t="s">
        <v>724</v>
      </c>
    </row>
    <row r="276" spans="3:6" x14ac:dyDescent="0.35">
      <c r="C276">
        <v>268</v>
      </c>
      <c r="D276" s="8" t="str">
        <f>HYPERLINK("#'Table 268'!A1", " Here is a reminder of the policy you saw.“Introduce a new tax, based on your height” Do you think this is an important problem, or an unimportant problem?")</f>
        <v xml:space="preserve"> Here is a reminder of the policy you saw.“Introduce a new tax, based on your height” Do you think this is an important problem, or an unimportant problem?</v>
      </c>
      <c r="E276" s="14" t="str">
        <f>HYPERLINK("#'Full Results'!A2385", "2385")</f>
        <v>2385</v>
      </c>
      <c r="F276" t="s">
        <v>742</v>
      </c>
    </row>
    <row r="277" spans="3:6" x14ac:dyDescent="0.35">
      <c r="C277">
        <v>269</v>
      </c>
      <c r="D277" s="8" t="str">
        <f>HYPERLINK("#'Table 269'!A1", " And do you think this is a very weird priority, or not a weird priority?")</f>
        <v xml:space="preserve"> And do you think this is a very weird priority, or not a weird priority?</v>
      </c>
      <c r="E277" s="14" t="str">
        <f>HYPERLINK("#'Full Results'!A2396", "2396")</f>
        <v>2396</v>
      </c>
      <c r="F277" t="s">
        <v>742</v>
      </c>
    </row>
    <row r="278" spans="3:6" x14ac:dyDescent="0.35">
      <c r="C278">
        <v>270</v>
      </c>
      <c r="D278" s="8" t="str">
        <f>HYPERLINK("#'Table 270'!A1", " Here is a reminder of the policy you saw.“Banning medical research that involves genetically improving viruses in order to understand how they work” Do you think this is an important problem, or an unimportant problem?")</f>
        <v xml:space="preserve"> Here is a reminder of the policy you saw.“Banning medical research that involves genetically improving viruses in order to understand how they work” Do you think this is an important problem, or an unimportant problem?</v>
      </c>
      <c r="E278" s="14" t="str">
        <f>HYPERLINK("#'Full Results'!A2407", "2407")</f>
        <v>2407</v>
      </c>
      <c r="F278" t="s">
        <v>724</v>
      </c>
    </row>
    <row r="279" spans="3:6" x14ac:dyDescent="0.35">
      <c r="C279">
        <v>271</v>
      </c>
      <c r="D279" s="8" t="str">
        <f>HYPERLINK("#'Table 271'!A1", " And do you think this is a very weird priority, or not a weird priority?")</f>
        <v xml:space="preserve"> And do you think this is a very weird priority, or not a weird priority?</v>
      </c>
      <c r="E279" s="14" t="str">
        <f>HYPERLINK("#'Full Results'!A2418", "2418")</f>
        <v>2418</v>
      </c>
      <c r="F279" t="s">
        <v>724</v>
      </c>
    </row>
    <row r="280" spans="3:6" x14ac:dyDescent="0.35">
      <c r="C280">
        <v>272</v>
      </c>
      <c r="D280" s="8" t="str">
        <f>HYPERLINK("#'Table 272'!A1", " Here is a reminder of the policy you saw.“Abolish all immigration controls into the UK” Do you think this is an important problem, or an unimportant problem?")</f>
        <v xml:space="preserve"> Here is a reminder of the policy you saw.“Abolish all immigration controls into the UK” Do you think this is an important problem, or an unimportant problem?</v>
      </c>
      <c r="E280" s="14" t="str">
        <f>HYPERLINK("#'Full Results'!A2429", "2429")</f>
        <v>2429</v>
      </c>
      <c r="F280" t="s">
        <v>745</v>
      </c>
    </row>
    <row r="281" spans="3:6" x14ac:dyDescent="0.35">
      <c r="C281">
        <v>273</v>
      </c>
      <c r="D281" s="8" t="str">
        <f>HYPERLINK("#'Table 273'!A1", " And do you think this is a very weird priority, or not a weird priority?")</f>
        <v xml:space="preserve"> And do you think this is a very weird priority, or not a weird priority?</v>
      </c>
      <c r="E281" s="14" t="str">
        <f>HYPERLINK("#'Full Results'!A2440", "2440")</f>
        <v>2440</v>
      </c>
      <c r="F281" t="s">
        <v>745</v>
      </c>
    </row>
    <row r="282" spans="3:6" x14ac:dyDescent="0.35">
      <c r="C282">
        <v>274</v>
      </c>
      <c r="D282" s="8" t="str">
        <f>HYPERLINK("#'Table 274'!A1", " Here is a reminder of the policy you saw.“Ban research into developing general artificial intelligence” Do you think this is an important problem, or an unimportant problem?")</f>
        <v xml:space="preserve"> Here is a reminder of the policy you saw.“Ban research into developing general artificial intelligence” Do you think this is an important problem, or an unimportant problem?</v>
      </c>
      <c r="E282" s="14" t="str">
        <f>HYPERLINK("#'Full Results'!A2451", "2451")</f>
        <v>2451</v>
      </c>
      <c r="F282" t="s">
        <v>724</v>
      </c>
    </row>
    <row r="283" spans="3:6" x14ac:dyDescent="0.35">
      <c r="C283">
        <v>275</v>
      </c>
      <c r="D283" s="8" t="str">
        <f>HYPERLINK("#'Table 275'!A1", " And do you think this is a very weird priority, or not a weird priority?")</f>
        <v xml:space="preserve"> And do you think this is a very weird priority, or not a weird priority?</v>
      </c>
      <c r="E283" s="14" t="str">
        <f>HYPERLINK("#'Full Results'!A2462", "2462")</f>
        <v>2462</v>
      </c>
      <c r="F283" t="s">
        <v>724</v>
      </c>
    </row>
    <row r="284" spans="3:6" x14ac:dyDescent="0.35">
      <c r="C284">
        <v>276</v>
      </c>
      <c r="D284" s="8" t="str">
        <f>HYPERLINK("#'Table 276'!A1", " Here is a reminder of the policy you saw.“Seek to end the development and use of autonomous weapons systems” Do you think this is an important problem, or an unimportant problem?")</f>
        <v xml:space="preserve"> Here is a reminder of the policy you saw.“Seek to end the development and use of autonomous weapons systems” Do you think this is an important problem, or an unimportant problem?</v>
      </c>
      <c r="E284" s="14" t="str">
        <f>HYPERLINK("#'Full Results'!A2473", "2473")</f>
        <v>2473</v>
      </c>
      <c r="F284" t="s">
        <v>748</v>
      </c>
    </row>
    <row r="285" spans="3:6" x14ac:dyDescent="0.35">
      <c r="C285">
        <v>277</v>
      </c>
      <c r="D285" s="8" t="str">
        <f>HYPERLINK("#'Table 277'!A1", " And do you think this is a very weird priority, or not a weird priority?")</f>
        <v xml:space="preserve"> And do you think this is a very weird priority, or not a weird priority?</v>
      </c>
      <c r="E285" s="14" t="str">
        <f>HYPERLINK("#'Full Results'!A2484", "2484")</f>
        <v>2484</v>
      </c>
      <c r="F285" t="s">
        <v>748</v>
      </c>
    </row>
    <row r="286" spans="3:6" x14ac:dyDescent="0.35">
      <c r="C286">
        <v>278</v>
      </c>
      <c r="D286" s="8" t="str">
        <f>HYPERLINK("#'Table 278'!A1", " Here is a reminder of the policy you saw.“Divert 5% of the UK’s military budget to prepare for defending from future bio-engineered weapons” Do you think this is an important problem, or an unimportant problem?")</f>
        <v xml:space="preserve"> Here is a reminder of the policy you saw.“Divert 5% of the UK’s military budget to prepare for defending from future bio-engineered weapons” Do you think this is an important problem, or an unimportant problem?</v>
      </c>
      <c r="E286" s="14" t="str">
        <f>HYPERLINK("#'Full Results'!A2495", "2495")</f>
        <v>2495</v>
      </c>
      <c r="F286" t="s">
        <v>724</v>
      </c>
    </row>
    <row r="287" spans="3:6" x14ac:dyDescent="0.35">
      <c r="C287">
        <v>279</v>
      </c>
      <c r="D287" s="8" t="str">
        <f>HYPERLINK("#'Table 279'!A1", " And do you think this is a very weird priority, or not a weird priority?")</f>
        <v xml:space="preserve"> And do you think this is a very weird priority, or not a weird priority?</v>
      </c>
      <c r="E287" s="14" t="str">
        <f>HYPERLINK("#'Full Results'!A2506", "2506")</f>
        <v>2506</v>
      </c>
      <c r="F287" t="s">
        <v>724</v>
      </c>
    </row>
    <row r="288" spans="3:6" x14ac:dyDescent="0.35">
      <c r="C288">
        <v>280</v>
      </c>
      <c r="D288" s="8" t="str">
        <f>HYPERLINK("#'Table 280'!A1", " Here is a reminder of the policy you saw.“Ensure that at least 20% of the UK’s power is sourced from nuclear power by 2050” Do you think this is an important problem, or an unimportant problem?")</f>
        <v xml:space="preserve"> Here is a reminder of the policy you saw.“Ensure that at least 20% of the UK’s power is sourced from nuclear power by 2050” Do you think this is an important problem, or an unimportant problem?</v>
      </c>
      <c r="E288" s="14" t="str">
        <f>HYPERLINK("#'Full Results'!A2517", "2517")</f>
        <v>2517</v>
      </c>
      <c r="F288" t="s">
        <v>751</v>
      </c>
    </row>
    <row r="289" spans="3:6" x14ac:dyDescent="0.35">
      <c r="C289">
        <v>281</v>
      </c>
      <c r="D289" s="8" t="str">
        <f>HYPERLINK("#'Table 281'!A1", " And do you think this is a very weird priority, or not a weird priority?")</f>
        <v xml:space="preserve"> And do you think this is a very weird priority, or not a weird priority?</v>
      </c>
      <c r="E289" s="14" t="str">
        <f>HYPERLINK("#'Full Results'!A2528", "2528")</f>
        <v>2528</v>
      </c>
      <c r="F289" t="s">
        <v>751</v>
      </c>
    </row>
    <row r="290" spans="3:6" x14ac:dyDescent="0.35">
      <c r="C290">
        <v>282</v>
      </c>
      <c r="D290" s="8" t="str">
        <f>HYPERLINK("#'Table 282'!A1", " Here is a reminder of the policy you saw.“Expand the use of human challenge trials to make it faster to do future medical research” Do you think this is an important problem, or an unimportant problem?")</f>
        <v xml:space="preserve"> Here is a reminder of the policy you saw.“Expand the use of human challenge trials to make it faster to do future medical research” Do you think this is an important problem, or an unimportant problem?</v>
      </c>
      <c r="E290" s="14" t="str">
        <f>HYPERLINK("#'Full Results'!A2539", "2539")</f>
        <v>2539</v>
      </c>
      <c r="F290" t="s">
        <v>724</v>
      </c>
    </row>
    <row r="291" spans="3:6" x14ac:dyDescent="0.35">
      <c r="C291">
        <v>283</v>
      </c>
      <c r="D291" s="8" t="str">
        <f>HYPERLINK("#'Table 283'!A1", " And do you think this is a very weird priority, or not a weird priority?")</f>
        <v xml:space="preserve"> And do you think this is a very weird priority, or not a weird priority?</v>
      </c>
      <c r="E291" s="14" t="str">
        <f>HYPERLINK("#'Full Results'!A2550", "2550")</f>
        <v>2550</v>
      </c>
      <c r="F291" t="s">
        <v>724</v>
      </c>
    </row>
    <row r="292" spans="3:6" x14ac:dyDescent="0.35">
      <c r="C292">
        <v>284</v>
      </c>
      <c r="D292" s="8" t="str">
        <f>HYPERLINK("#'Table 284'!A1", " Here is a reminder of the policy you saw.“Creating an ombudsperson for future generations” Do you think this is an important problem, or an unimportant problem?")</f>
        <v xml:space="preserve"> Here is a reminder of the policy you saw.“Creating an ombudsperson for future generations” Do you think this is an important problem, or an unimportant problem?</v>
      </c>
      <c r="E292" s="14" t="str">
        <f>HYPERLINK("#'Full Results'!A2561", "2561")</f>
        <v>2561</v>
      </c>
      <c r="F292" t="s">
        <v>754</v>
      </c>
    </row>
    <row r="293" spans="3:6" x14ac:dyDescent="0.35">
      <c r="C293">
        <v>285</v>
      </c>
      <c r="D293" s="8" t="str">
        <f>HYPERLINK("#'Table 285'!A1", " And do you think this is a very weird priority, or not a weird priority?")</f>
        <v xml:space="preserve"> And do you think this is a very weird priority, or not a weird priority?</v>
      </c>
      <c r="E293" s="14" t="str">
        <f>HYPERLINK("#'Full Results'!A2572", "2572")</f>
        <v>2572</v>
      </c>
      <c r="F293" t="s">
        <v>754</v>
      </c>
    </row>
    <row r="294" spans="3:6" x14ac:dyDescent="0.35">
      <c r="C294">
        <v>286</v>
      </c>
      <c r="D294" s="8" t="str">
        <f>HYPERLINK("#'Table 286'!A1", " Here is a reminder of the policy you saw.“Creating a citizens assembly that advises on future generations issues” Do you think this is an important problem, or an unimportant problem?")</f>
        <v xml:space="preserve"> Here is a reminder of the policy you saw.“Creating a citizens assembly that advises on future generations issues” Do you think this is an important problem, or an unimportant problem?</v>
      </c>
      <c r="E294" s="14" t="str">
        <f>HYPERLINK("#'Full Results'!A2583", "2583")</f>
        <v>2583</v>
      </c>
      <c r="F294" t="s">
        <v>724</v>
      </c>
    </row>
    <row r="295" spans="3:6" x14ac:dyDescent="0.35">
      <c r="C295">
        <v>287</v>
      </c>
      <c r="D295" s="8" t="str">
        <f>HYPERLINK("#'Table 287'!A1", " And do you think this is a very weird priority, or not a weird priority?")</f>
        <v xml:space="preserve"> And do you think this is a very weird priority, or not a weird priority?</v>
      </c>
      <c r="E295" s="14" t="str">
        <f>HYPERLINK("#'Full Results'!A2594", "2594")</f>
        <v>2594</v>
      </c>
      <c r="F295" t="s">
        <v>724</v>
      </c>
    </row>
    <row r="296" spans="3:6" x14ac:dyDescent="0.35">
      <c r="C296">
        <v>288</v>
      </c>
      <c r="D296" s="8" t="str">
        <f>HYPERLINK("#'Table 288'!A1", " Here is a reminder of the policy you saw.“Keeping coal in the ground in case we need it to rebuild civilisation after a collapse” Do you think this is an important problem, or an unimportant problem?")</f>
        <v xml:space="preserve"> Here is a reminder of the policy you saw.“Keeping coal in the ground in case we need it to rebuild civilisation after a collapse” Do you think this is an important problem, or an unimportant problem?</v>
      </c>
      <c r="E296" s="14" t="str">
        <f>HYPERLINK("#'Full Results'!A2605", "2605")</f>
        <v>2605</v>
      </c>
      <c r="F296" t="s">
        <v>757</v>
      </c>
    </row>
    <row r="297" spans="3:6" x14ac:dyDescent="0.35">
      <c r="C297">
        <v>289</v>
      </c>
      <c r="D297" s="8" t="str">
        <f>HYPERLINK("#'Table 289'!A1", " And do you think this is a very weird priority, or not a weird priority?")</f>
        <v xml:space="preserve"> And do you think this is a very weird priority, or not a weird priority?</v>
      </c>
      <c r="E297" s="14" t="str">
        <f>HYPERLINK("#'Full Results'!A2616", "2616")</f>
        <v>2616</v>
      </c>
      <c r="F297" t="s">
        <v>757</v>
      </c>
    </row>
    <row r="298" spans="3:6" x14ac:dyDescent="0.35">
      <c r="C298">
        <v>290</v>
      </c>
      <c r="D298" s="8" t="str">
        <f>HYPERLINK("#'Table 290'!A1", " Here is a reminder of the policy you saw.“Building a hermetically-sealed bunker to protect against worst-case nuclear war or pandemics” Do you think this is an important problem, or an unimportant problem?")</f>
        <v xml:space="preserve"> Here is a reminder of the policy you saw.“Building a hermetically-sealed bunker to protect against worst-case nuclear war or pandemics” Do you think this is an important problem, or an unimportant problem?</v>
      </c>
      <c r="E298" s="14" t="str">
        <f>HYPERLINK("#'Full Results'!A2627", "2627")</f>
        <v>2627</v>
      </c>
      <c r="F298" t="s">
        <v>724</v>
      </c>
    </row>
    <row r="299" spans="3:6" x14ac:dyDescent="0.35">
      <c r="C299">
        <v>291</v>
      </c>
      <c r="D299" s="8" t="str">
        <f>HYPERLINK("#'Table 291'!A1", " And do you think this is a very weird priority, or not a weird priority?")</f>
        <v xml:space="preserve"> And do you think this is a very weird priority, or not a weird priority?</v>
      </c>
      <c r="E299" s="14" t="str">
        <f>HYPERLINK("#'Full Results'!A2638", "2638")</f>
        <v>2638</v>
      </c>
      <c r="F299" t="s">
        <v>724</v>
      </c>
    </row>
    <row r="300" spans="3:6" x14ac:dyDescent="0.35">
      <c r="C300">
        <v>292</v>
      </c>
      <c r="D300" s="8" t="str">
        <f>HYPERLINK("#'Table 292'!A1", " Here is a reminder of the policy you saw.“Building up food stockpiles in the event of a nuclear war” Do you think this is an important problem, or an unimportant problem?")</f>
        <v xml:space="preserve"> Here is a reminder of the policy you saw.“Building up food stockpiles in the event of a nuclear war” Do you think this is an important problem, or an unimportant problem?</v>
      </c>
      <c r="E300" s="14" t="str">
        <f>HYPERLINK("#'Full Results'!A2649", "2649")</f>
        <v>2649</v>
      </c>
      <c r="F300" t="s">
        <v>760</v>
      </c>
    </row>
    <row r="301" spans="3:6" x14ac:dyDescent="0.35">
      <c r="C301">
        <v>293</v>
      </c>
      <c r="D301" s="8" t="str">
        <f>HYPERLINK("#'Table 293'!A1", " And do you think this is a very weird priority, or not a weird priority?")</f>
        <v xml:space="preserve"> And do you think this is a very weird priority, or not a weird priority?</v>
      </c>
      <c r="E301" s="14" t="str">
        <f>HYPERLINK("#'Full Results'!A2660", "2660")</f>
        <v>2660</v>
      </c>
      <c r="F301" t="s">
        <v>760</v>
      </c>
    </row>
    <row r="302" spans="3:6" x14ac:dyDescent="0.35">
      <c r="C302">
        <v>294</v>
      </c>
      <c r="D302" s="8" t="str">
        <f>HYPERLINK("#'Table 294'!A1", " Here is a reminder of the policy you saw.“Reforming liability insurance for risky biotech experiments” Do you think this is an important problem, or an unimportant problem?")</f>
        <v xml:space="preserve"> Here is a reminder of the policy you saw.“Reforming liability insurance for risky biotech experiments” Do you think this is an important problem, or an unimportant problem?</v>
      </c>
      <c r="E302" s="14" t="str">
        <f>HYPERLINK("#'Full Results'!A2671", "2671")</f>
        <v>2671</v>
      </c>
      <c r="F302" t="s">
        <v>724</v>
      </c>
    </row>
    <row r="303" spans="3:6" x14ac:dyDescent="0.35">
      <c r="C303">
        <v>295</v>
      </c>
      <c r="D303" s="8" t="str">
        <f>HYPERLINK("#'Table 295'!A1", " And do you think this is a very weird priority, or not a weird priority?")</f>
        <v xml:space="preserve"> And do you think this is a very weird priority, or not a weird priority?</v>
      </c>
      <c r="E303" s="14" t="str">
        <f>HYPERLINK("#'Full Results'!A2682", "2682")</f>
        <v>2682</v>
      </c>
      <c r="F303" t="s">
        <v>724</v>
      </c>
    </row>
    <row r="304" spans="3:6" x14ac:dyDescent="0.35">
      <c r="C304">
        <v>296</v>
      </c>
      <c r="D304" s="8" t="str">
        <f>HYPERLINK("#'Table 296'!A1", " Here is a reminder of the policy you saw.“Creating new autonomous charter cities that can test out novel policies and regulations.” Do you think this is an important problem, or an unimportant problem?")</f>
        <v xml:space="preserve"> Here is a reminder of the policy you saw.“Creating new autonomous charter cities that can test out novel policies and regulations.” Do you think this is an important problem, or an unimportant problem?</v>
      </c>
      <c r="E304" s="14" t="str">
        <f>HYPERLINK("#'Full Results'!A2693", "2693")</f>
        <v>2693</v>
      </c>
      <c r="F304" t="s">
        <v>763</v>
      </c>
    </row>
    <row r="305" spans="3:6" x14ac:dyDescent="0.35">
      <c r="C305">
        <v>297</v>
      </c>
      <c r="D305" s="8" t="str">
        <f>HYPERLINK("#'Table 297'!A1", " And do you think this is a very weird priority, or not a weird priority?")</f>
        <v xml:space="preserve"> And do you think this is a very weird priority, or not a weird priority?</v>
      </c>
      <c r="E305" s="14" t="str">
        <f>HYPERLINK("#'Full Results'!A2704", "2704")</f>
        <v>2704</v>
      </c>
      <c r="F305" t="s">
        <v>763</v>
      </c>
    </row>
    <row r="306" spans="3:6" x14ac:dyDescent="0.35">
      <c r="C306">
        <v>298</v>
      </c>
      <c r="D306" s="8" t="str">
        <f>HYPERLINK("#'Table 298'!A1", "Looking at biotechnology and its potential advances over the next fifty years, which, if any, of the following benefits do you think are a real possibility? Please select all those you think are a potential benefit.")</f>
        <v>Looking at biotechnology and its potential advances over the next fifty years, which, if any, of the following benefits do you think are a real possibility? Please select all those you think are a potential benefit.</v>
      </c>
      <c r="E306" s="14" t="str">
        <f>HYPERLINK("#'Full Results'!A2715", "2715")</f>
        <v>2715</v>
      </c>
      <c r="F306" t="s">
        <v>331</v>
      </c>
    </row>
    <row r="307" spans="3:6" x14ac:dyDescent="0.35">
      <c r="C307">
        <v>299</v>
      </c>
      <c r="D307" s="8" t="str">
        <f>HYPERLINK("#'Table 299'!A1", "And which, if any, of the following risks of biotechnology do you think are a real possibility in the next fifty years? Please select all those you think are a potential risk.")</f>
        <v>And which, if any, of the following risks of biotechnology do you think are a real possibility in the next fifty years? Please select all those you think are a potential risk.</v>
      </c>
      <c r="E307" s="14" t="str">
        <f>HYPERLINK("#'Full Results'!A2727", "2727")</f>
        <v>2727</v>
      </c>
      <c r="F307" t="s">
        <v>331</v>
      </c>
    </row>
    <row r="308" spans="3:6" x14ac:dyDescent="0.35">
      <c r="C308">
        <v>300</v>
      </c>
      <c r="D308" s="8" t="str">
        <f>HYPERLINK("#'Table 300'!A1", "Looking at Artificial Intelligence (AI) and its potential advances over the next fifty years, which, if any, of the following benefits do you think are a real possibility? Please select all those you think are a potential benefit")</f>
        <v>Looking at Artificial Intelligence (AI) and its potential advances over the next fifty years, which, if any, of the following benefits do you think are a real possibility? Please select all those you think are a potential benefit</v>
      </c>
      <c r="E308" s="14" t="str">
        <f>HYPERLINK("#'Full Results'!A2740", "2740")</f>
        <v>2740</v>
      </c>
      <c r="F308" t="s">
        <v>331</v>
      </c>
    </row>
    <row r="309" spans="3:6" x14ac:dyDescent="0.35">
      <c r="C309">
        <v>301</v>
      </c>
      <c r="D309" s="8" t="str">
        <f>HYPERLINK("#'Table 301'!A1", "And which, if any, of the following risks of Artificial Intelligence (AI) do you think are a real possibility in the next fifty years? Please select all those you think are a potential risk.")</f>
        <v>And which, if any, of the following risks of Artificial Intelligence (AI) do you think are a real possibility in the next fifty years? Please select all those you think are a potential risk.</v>
      </c>
      <c r="E309" s="14" t="str">
        <f>HYPERLINK("#'Full Results'!A2751", "2751")</f>
        <v>2751</v>
      </c>
      <c r="F309" t="s">
        <v>331</v>
      </c>
    </row>
    <row r="310" spans="3:6" x14ac:dyDescent="0.35">
      <c r="C310">
        <v>302</v>
      </c>
      <c r="D310" s="8" t="str">
        <f>HYPERLINK("#'Table 302'!A1", " When, if ever, do you think that it is most likely that we will be able to create an Artificial Intelligence that is as intelligent as a human?")</f>
        <v xml:space="preserve"> When, if ever, do you think that it is most likely that we will be able to create an Artificial Intelligence that is as intelligent as a human?</v>
      </c>
      <c r="E310" s="14" t="str">
        <f>HYPERLINK("#'Full Results'!A2763", "2763")</f>
        <v>2763</v>
      </c>
      <c r="F310" t="s">
        <v>331</v>
      </c>
    </row>
    <row r="311" spans="3:6" x14ac:dyDescent="0.35">
      <c r="C311">
        <v>303</v>
      </c>
      <c r="D311" s="8" t="str">
        <f>HYPERLINK("#'Table 303'!A1", " And when, if ever, do you think that it is most likely that we will be able to create an Artificial Intelligence that is more intelligent than a human?")</f>
        <v xml:space="preserve"> And when, if ever, do you think that it is most likely that we will be able to create an Artificial Intelligence that is more intelligent than a human?</v>
      </c>
      <c r="E311" s="14" t="str">
        <f>HYPERLINK("#'Full Results'!A2772", "2772")</f>
        <v>2772</v>
      </c>
      <c r="F311" t="s">
        <v>331</v>
      </c>
    </row>
    <row r="312" spans="3:6" x14ac:dyDescent="0.35">
      <c r="C312">
        <v>304</v>
      </c>
      <c r="D312" s="8" t="str">
        <f>HYPERLINK("#'Table 304'!A1", " Read the following short section of text.Covid-19 has given us a sense of the devastating impact that extreme risks would have on our health and economy. The chance of a repeat pandemic happening in any given year are relatively small, but the o...")</f>
        <v xml:space="preserve"> Read the following short section of text.Covid-19 has given us a sense of the devastating impact that extreme risks would have on our health and economy. The chance of a repeat pandemic happening in any given year are relatively small, but the o...</v>
      </c>
      <c r="E312" s="14" t="str">
        <f>HYPERLINK("#'Full Results'!A2781", "2781")</f>
        <v>2781</v>
      </c>
      <c r="F312" t="s">
        <v>724</v>
      </c>
    </row>
    <row r="313" spans="3:6" x14ac:dyDescent="0.35">
      <c r="C313">
        <v>305</v>
      </c>
      <c r="D313" s="8" t="str">
        <f>HYPERLINK("#'Table 305'!A1", " And to what extent would you say you agree or disagree with the argument? Answer on a scale from 1 to 7, where 1 = completely disagree and 7 = completely agree.")</f>
        <v xml:space="preserve"> And to what extent would you say you agree or disagree with the argument? Answer on a scale from 1 to 7, where 1 = completely disagree and 7 = completely agree.</v>
      </c>
      <c r="E313" s="14" t="str">
        <f>HYPERLINK("#'Full Results'!A2792", "2792")</f>
        <v>2792</v>
      </c>
      <c r="F313" t="s">
        <v>724</v>
      </c>
    </row>
    <row r="314" spans="3:6" x14ac:dyDescent="0.35">
      <c r="C314">
        <v>306</v>
      </c>
      <c r="D314" s="8" t="str">
        <f>HYPERLINK("#'Table 306'!A1", " Which of the following comes closest to your view?")</f>
        <v xml:space="preserve"> Which of the following comes closest to your view?</v>
      </c>
      <c r="E314" s="14" t="str">
        <f>HYPERLINK("#'Full Results'!A2803", "2803")</f>
        <v>2803</v>
      </c>
      <c r="F314" t="s">
        <v>724</v>
      </c>
    </row>
    <row r="315" spans="3:6" x14ac:dyDescent="0.35">
      <c r="C315">
        <v>307</v>
      </c>
      <c r="D315" s="8" t="str">
        <f>HYPERLINK("#'Table 307'!A1", "Grid Summary: To what extent do you agree or disagree with the following?")</f>
        <v>Grid Summary: To what extent do you agree or disagree with the following?</v>
      </c>
      <c r="E315" s="7"/>
      <c r="F315" t="s">
        <v>724</v>
      </c>
    </row>
    <row r="316" spans="3:6" x14ac:dyDescent="0.35">
      <c r="C316">
        <v>308</v>
      </c>
      <c r="D316" s="8" t="str">
        <f>HYPERLINK("#'Table 308'!A1", "To what extent do you agree or disagree with the following?: The government should spend a large amount of money to support the interests of future generations")</f>
        <v>To what extent do you agree or disagree with the following?: The government should spend a large amount of money to support the interests of future generations</v>
      </c>
      <c r="E316" s="14" t="str">
        <f>HYPERLINK("#'Full Results'!A2811", "2811")</f>
        <v>2811</v>
      </c>
      <c r="F316" t="s">
        <v>724</v>
      </c>
    </row>
    <row r="317" spans="3:6" x14ac:dyDescent="0.35">
      <c r="C317">
        <v>309</v>
      </c>
      <c r="D317" s="8" t="str">
        <f>HYPERLINK("#'Table 309'!A1", "To what extent do you agree or disagree with the following?: We have too many problems right now that we need to solve before we can think about the future")</f>
        <v>To what extent do you agree or disagree with the following?: We have too many problems right now that we need to solve before we can think about the future</v>
      </c>
      <c r="E317" s="14" t="str">
        <f>HYPERLINK("#'Full Results'!A2823", "2823")</f>
        <v>2823</v>
      </c>
      <c r="F317" t="s">
        <v>724</v>
      </c>
    </row>
    <row r="318" spans="3:6" x14ac:dyDescent="0.35">
      <c r="C318">
        <v>310</v>
      </c>
      <c r="D318" s="8" t="str">
        <f>HYPERLINK("#'Table 310'!A1", "To what extent do you agree or disagree with the following?: Many of our biggest issues right now are ones that will have the biggest impact on future generations, rather than people who are alive right now")</f>
        <v>To what extent do you agree or disagree with the following?: Many of our biggest issues right now are ones that will have the biggest impact on future generations, rather than people who are alive right now</v>
      </c>
      <c r="E318" s="14" t="str">
        <f>HYPERLINK("#'Full Results'!A2835", "2835")</f>
        <v>2835</v>
      </c>
      <c r="F318" t="s">
        <v>724</v>
      </c>
    </row>
    <row r="319" spans="3:6" x14ac:dyDescent="0.35">
      <c r="C319">
        <v>311</v>
      </c>
      <c r="D319" s="8" t="str">
        <f>HYPERLINK("#'Table 311'!A1", "To what extent do you agree or disagree with the following?: Everyone has a responsibility to ensure they leave the world a better place than they found it")</f>
        <v>To what extent do you agree or disagree with the following?: Everyone has a responsibility to ensure they leave the world a better place than they found it</v>
      </c>
      <c r="E319" s="14" t="str">
        <f>HYPERLINK("#'Full Results'!A2847", "2847")</f>
        <v>2847</v>
      </c>
      <c r="F319" t="s">
        <v>724</v>
      </c>
    </row>
    <row r="320" spans="3:6" x14ac:dyDescent="0.35">
      <c r="C320">
        <v>312</v>
      </c>
      <c r="D320" s="8" t="str">
        <f>HYPERLINK("#'Table 312'!A1", " Please read the following short section of text.The focus on future generations can distract us from the pressing injustices and inequalities faced by people today. Our moral primary obligation is to rectify these current wrongs. How convincing ...")</f>
        <v xml:space="preserve"> Please read the following short section of text.The focus on future generations can distract us from the pressing injustices and inequalities faced by people today. Our moral primary obligation is to rectify these current wrongs. How convincing ...</v>
      </c>
      <c r="E320" s="14" t="str">
        <f>HYPERLINK("#'Full Results'!A2859", "2859")</f>
        <v>2859</v>
      </c>
      <c r="F320" t="s">
        <v>724</v>
      </c>
    </row>
    <row r="321" spans="3:6" x14ac:dyDescent="0.35">
      <c r="C321">
        <v>313</v>
      </c>
      <c r="D321" s="8" t="str">
        <f>HYPERLINK("#'Table 313'!A1", " And to what extent would you say you agree or disagree with the argument? Answer on a scale from 1 to 7, where 1 = completely disagree and 7 = completely agree.")</f>
        <v xml:space="preserve"> And to what extent would you say you agree or disagree with the argument? Answer on a scale from 1 to 7, where 1 = completely disagree and 7 = completely agree.</v>
      </c>
      <c r="E321" s="14" t="str">
        <f>HYPERLINK("#'Full Results'!A2870", "2870")</f>
        <v>2870</v>
      </c>
      <c r="F321" t="s">
        <v>724</v>
      </c>
    </row>
    <row r="322" spans="3:6" x14ac:dyDescent="0.35">
      <c r="C322">
        <v>314</v>
      </c>
      <c r="D322" s="8" t="str">
        <f>HYPERLINK("#'Table 314'!A1", " Which of the following comes closest to your view?")</f>
        <v xml:space="preserve"> Which of the following comes closest to your view?</v>
      </c>
      <c r="E322" s="14" t="str">
        <f>HYPERLINK("#'Full Results'!A2881", "2881")</f>
        <v>2881</v>
      </c>
      <c r="F322" t="s">
        <v>724</v>
      </c>
    </row>
    <row r="323" spans="3:6" x14ac:dyDescent="0.35">
      <c r="C323">
        <v>315</v>
      </c>
      <c r="D323" s="8" t="str">
        <f>HYPERLINK("#'Table 315'!A1", "Grid Summary: To what extent do you agree or disagree with the following?")</f>
        <v>Grid Summary: To what extent do you agree or disagree with the following?</v>
      </c>
      <c r="E323" s="7"/>
      <c r="F323" t="s">
        <v>724</v>
      </c>
    </row>
    <row r="324" spans="3:6" x14ac:dyDescent="0.35">
      <c r="C324">
        <v>316</v>
      </c>
      <c r="D324" s="8" t="str">
        <f>HYPERLINK("#'Table 316'!A1", "To what extent do you agree or disagree with the following?: The government should spend a large amount of money to support the interests of future generations")</f>
        <v>To what extent do you agree or disagree with the following?: The government should spend a large amount of money to support the interests of future generations</v>
      </c>
      <c r="E324" s="14" t="str">
        <f>HYPERLINK("#'Full Results'!A2889", "2889")</f>
        <v>2889</v>
      </c>
      <c r="F324" t="s">
        <v>724</v>
      </c>
    </row>
    <row r="325" spans="3:6" x14ac:dyDescent="0.35">
      <c r="C325">
        <v>317</v>
      </c>
      <c r="D325" s="8" t="str">
        <f>HYPERLINK("#'Table 317'!A1", "To what extent do you agree or disagree with the following?: We have too many problems right now that we need to solve before we can think about the future")</f>
        <v>To what extent do you agree or disagree with the following?: We have too many problems right now that we need to solve before we can think about the future</v>
      </c>
      <c r="E325" s="14" t="str">
        <f>HYPERLINK("#'Full Results'!A2901", "2901")</f>
        <v>2901</v>
      </c>
      <c r="F325" t="s">
        <v>724</v>
      </c>
    </row>
    <row r="326" spans="3:6" x14ac:dyDescent="0.35">
      <c r="C326">
        <v>318</v>
      </c>
      <c r="D326" s="8" t="str">
        <f>HYPERLINK("#'Table 318'!A1", "To what extent do you agree or disagree with the following?: Many of our biggest issues right now are ones that will have the biggest impact on future generations, rather than people who are alive right now")</f>
        <v>To what extent do you agree or disagree with the following?: Many of our biggest issues right now are ones that will have the biggest impact on future generations, rather than people who are alive right now</v>
      </c>
      <c r="E326" s="14" t="str">
        <f>HYPERLINK("#'Full Results'!A2913", "2913")</f>
        <v>2913</v>
      </c>
      <c r="F326" t="s">
        <v>724</v>
      </c>
    </row>
    <row r="327" spans="3:6" x14ac:dyDescent="0.35">
      <c r="C327">
        <v>319</v>
      </c>
      <c r="D327" s="8" t="str">
        <f>HYPERLINK("#'Table 319'!A1", "To what extent do you agree or disagree with the following?: Everyone has a responsibility to ensure they leave the world a better place than they found it")</f>
        <v>To what extent do you agree or disagree with the following?: Everyone has a responsibility to ensure they leave the world a better place than they found it</v>
      </c>
      <c r="E327" s="14" t="str">
        <f>HYPERLINK("#'Full Results'!A2925", "2925")</f>
        <v>2925</v>
      </c>
      <c r="F327" t="s">
        <v>724</v>
      </c>
    </row>
    <row r="328" spans="3:6" x14ac:dyDescent="0.35">
      <c r="C328">
        <v>320</v>
      </c>
      <c r="D328" s="8" t="str">
        <f>HYPERLINK("#'Table 320'!A1", "Grid Summary: We are now going to break down this argument.  On a scale of 1-7, where 1 indicates not at all convincing, and 7 very convincing, how convincing would you say each part of this argument is?")</f>
        <v>Grid Summary: We are now going to break down this argument.  On a scale of 1-7, where 1 indicates not at all convincing, and 7 very convincing, how convincing would you say each part of this argument is?</v>
      </c>
      <c r="E328" s="7"/>
      <c r="F328" t="s">
        <v>724</v>
      </c>
    </row>
    <row r="329" spans="3:6" x14ac:dyDescent="0.35">
      <c r="C329">
        <v>321</v>
      </c>
      <c r="D329" s="8" t="str">
        <f>HYPERLINK("#'Table 321'!A1", "We are now going to break down this argument.  On a scale of 1-7, where 1 indicates not at all convincing, and 7 very convincing, how convincing would you say each part of this argument is?: The focus on future generations can distract us from th...")</f>
        <v>We are now going to break down this argument.  On a scale of 1-7, where 1 indicates not at all convincing, and 7 very convincing, how convincing would you say each part of this argument is?: The focus on future generations can distract us from th...</v>
      </c>
      <c r="E329" s="14" t="str">
        <f>HYPERLINK("#'Full Results'!A2937", "2937")</f>
        <v>2937</v>
      </c>
      <c r="F329" t="s">
        <v>724</v>
      </c>
    </row>
    <row r="330" spans="3:6" x14ac:dyDescent="0.35">
      <c r="C330">
        <v>322</v>
      </c>
      <c r="D330" s="8" t="str">
        <f>HYPERLINK("#'Table 322'!A1", "We are now going to break down this argument.  On a scale of 1-7, where 1 indicates not at all convincing, and 7 very convincing, how convincing would you say each part of this argument is?: Our moral primary obligation is to rectify these curren...")</f>
        <v>We are now going to break down this argument.  On a scale of 1-7, where 1 indicates not at all convincing, and 7 very convincing, how convincing would you say each part of this argument is?: Our moral primary obligation is to rectify these curren...</v>
      </c>
      <c r="E330" s="14" t="str">
        <f>HYPERLINK("#'Full Results'!A2948", "2948")</f>
        <v>2948</v>
      </c>
      <c r="F330" t="s">
        <v>724</v>
      </c>
    </row>
    <row r="331" spans="3:6" x14ac:dyDescent="0.35">
      <c r="C331">
        <v>323</v>
      </c>
      <c r="D331" s="8" t="str">
        <f>HYPERLINK("#'Table 323'!A1", "Grid Summary: And to what extent would you say you agree or disagree with the argument? Answer on a scale from 1 to 7, where 1 = completely disagree and 7 = completely agree.")</f>
        <v>Grid Summary: And to what extent would you say you agree or disagree with the argument? Answer on a scale from 1 to 7, where 1 = completely disagree and 7 = completely agree.</v>
      </c>
      <c r="E331" s="7"/>
      <c r="F331" t="s">
        <v>724</v>
      </c>
    </row>
    <row r="332" spans="3:6" x14ac:dyDescent="0.35">
      <c r="C332">
        <v>324</v>
      </c>
      <c r="D332" s="8" t="str">
        <f>HYPERLINK("#'Table 324'!A1", "And to what extent would you say you agree or disagree with the argument? Answer on a scale from 1 to 7, where 1 = completely disagree and 7 = completely agree.: Our moral primary obligation is to rectify these current wrongs")</f>
        <v>And to what extent would you say you agree or disagree with the argument? Answer on a scale from 1 to 7, where 1 = completely disagree and 7 = completely agree.: Our moral primary obligation is to rectify these current wrongs</v>
      </c>
      <c r="E332" s="14" t="str">
        <f>HYPERLINK("#'Full Results'!A2959", "2959")</f>
        <v>2959</v>
      </c>
      <c r="F332" t="s">
        <v>724</v>
      </c>
    </row>
    <row r="333" spans="3:6" x14ac:dyDescent="0.35">
      <c r="C333">
        <v>325</v>
      </c>
      <c r="D333" s="8" t="str">
        <f>HYPERLINK("#'Table 325'!A1", "And to what extent would you say you agree or disagree with the argument? Answer on a scale from 1 to 7, where 1 = completely disagree and 7 = completely agree.: The focus on future generations can distract us from the pressing injustices and ine...")</f>
        <v>And to what extent would you say you agree or disagree with the argument? Answer on a scale from 1 to 7, where 1 = completely disagree and 7 = completely agree.: The focus on future generations can distract us from the pressing injustices and ine...</v>
      </c>
      <c r="E333" s="14" t="str">
        <f>HYPERLINK("#'Full Results'!A2970", "2970")</f>
        <v>2970</v>
      </c>
      <c r="F333" t="s">
        <v>724</v>
      </c>
    </row>
    <row r="334" spans="3:6" x14ac:dyDescent="0.35">
      <c r="C334">
        <v>326</v>
      </c>
      <c r="D334" s="8" t="str">
        <f>HYPERLINK("#'Table 326'!A1", " Please read the following short section of text.We have a moral obligation to ensure that the future is as bright as possible, not just for ourselves but for the billions who will come after us. If we want to maximise the potential of future gen...")</f>
        <v xml:space="preserve"> Please read the following short section of text.We have a moral obligation to ensure that the future is as bright as possible, not just for ourselves but for the billions who will come after us. If we want to maximise the potential of future gen...</v>
      </c>
      <c r="E334" s="14" t="str">
        <f>HYPERLINK("#'Full Results'!A2981", "2981")</f>
        <v>2981</v>
      </c>
      <c r="F334" t="s">
        <v>724</v>
      </c>
    </row>
    <row r="335" spans="3:6" x14ac:dyDescent="0.35">
      <c r="C335">
        <v>327</v>
      </c>
      <c r="D335" s="8" t="str">
        <f>HYPERLINK("#'Table 327'!A1", " And to what extent would you say you agree or disagree with the argument? Answer on a scale from 1 to 7, where 1 = completely disagree and 7 = completely agree.")</f>
        <v xml:space="preserve"> And to what extent would you say you agree or disagree with the argument? Answer on a scale from 1 to 7, where 1 = completely disagree and 7 = completely agree.</v>
      </c>
      <c r="E335" s="14" t="str">
        <f>HYPERLINK("#'Full Results'!A2992", "2992")</f>
        <v>2992</v>
      </c>
      <c r="F335" t="s">
        <v>724</v>
      </c>
    </row>
    <row r="336" spans="3:6" x14ac:dyDescent="0.35">
      <c r="C336">
        <v>328</v>
      </c>
      <c r="D336" s="8" t="str">
        <f>HYPERLINK("#'Table 328'!A1", " Which of the following comes closest to your view?")</f>
        <v xml:space="preserve"> Which of the following comes closest to your view?</v>
      </c>
      <c r="E336" s="14" t="str">
        <f>HYPERLINK("#'Full Results'!A3003", "3003")</f>
        <v>3003</v>
      </c>
      <c r="F336" t="s">
        <v>724</v>
      </c>
    </row>
    <row r="337" spans="3:6" x14ac:dyDescent="0.35">
      <c r="C337">
        <v>329</v>
      </c>
      <c r="D337" s="8" t="str">
        <f>HYPERLINK("#'Table 329'!A1", "Grid Summary: To what extent do you agree or disagree with the following?")</f>
        <v>Grid Summary: To what extent do you agree or disagree with the following?</v>
      </c>
      <c r="E337" s="7"/>
      <c r="F337" t="s">
        <v>724</v>
      </c>
    </row>
    <row r="338" spans="3:6" x14ac:dyDescent="0.35">
      <c r="C338">
        <v>330</v>
      </c>
      <c r="D338" s="8" t="str">
        <f>HYPERLINK("#'Table 330'!A1", "To what extent do you agree or disagree with the following?: The government should spend a large amount of money to support the interests of future generations")</f>
        <v>To what extent do you agree or disagree with the following?: The government should spend a large amount of money to support the interests of future generations</v>
      </c>
      <c r="E338" s="14" t="str">
        <f>HYPERLINK("#'Full Results'!A3011", "3011")</f>
        <v>3011</v>
      </c>
      <c r="F338" t="s">
        <v>724</v>
      </c>
    </row>
    <row r="339" spans="3:6" x14ac:dyDescent="0.35">
      <c r="C339">
        <v>331</v>
      </c>
      <c r="D339" s="8" t="str">
        <f>HYPERLINK("#'Table 331'!A1", "To what extent do you agree or disagree with the following?: We have too many problems right now that we need to solve before we can think about the future")</f>
        <v>To what extent do you agree or disagree with the following?: We have too many problems right now that we need to solve before we can think about the future</v>
      </c>
      <c r="E339" s="14" t="str">
        <f>HYPERLINK("#'Full Results'!A3023", "3023")</f>
        <v>3023</v>
      </c>
      <c r="F339" t="s">
        <v>724</v>
      </c>
    </row>
    <row r="340" spans="3:6" x14ac:dyDescent="0.35">
      <c r="C340">
        <v>332</v>
      </c>
      <c r="D340" s="8" t="str">
        <f>HYPERLINK("#'Table 332'!A1", "To what extent do you agree or disagree with the following?: Many of our biggest issues right now are ones that will have the biggest impact on future generations, rather than people who are alive right now")</f>
        <v>To what extent do you agree or disagree with the following?: Many of our biggest issues right now are ones that will have the biggest impact on future generations, rather than people who are alive right now</v>
      </c>
      <c r="E340" s="14" t="str">
        <f>HYPERLINK("#'Full Results'!A3035", "3035")</f>
        <v>3035</v>
      </c>
      <c r="F340" t="s">
        <v>724</v>
      </c>
    </row>
    <row r="341" spans="3:6" x14ac:dyDescent="0.35">
      <c r="C341">
        <v>333</v>
      </c>
      <c r="D341" s="8" t="str">
        <f>HYPERLINK("#'Table 333'!A1", "To what extent do you agree or disagree with the following?: Everyone has a responsibility to ensure they leave the world a better place than they found it")</f>
        <v>To what extent do you agree or disagree with the following?: Everyone has a responsibility to ensure they leave the world a better place than they found it</v>
      </c>
      <c r="E341" s="14" t="str">
        <f>HYPERLINK("#'Full Results'!A3047", "3047")</f>
        <v>3047</v>
      </c>
      <c r="F341" t="s">
        <v>724</v>
      </c>
    </row>
    <row r="342" spans="3:6" x14ac:dyDescent="0.35">
      <c r="C342">
        <v>334</v>
      </c>
      <c r="D342" s="8" t="str">
        <f>HYPERLINK("#'Table 334'!A1", "Grid Summary: We are now going to break down this argument.  On a scale of 1-7, where 1 indicates not at all convincing, and 7 very convincing, how convincing would you say each part of this argument is?")</f>
        <v>Grid Summary: We are now going to break down this argument.  On a scale of 1-7, where 1 indicates not at all convincing, and 7 very convincing, how convincing would you say each part of this argument is?</v>
      </c>
      <c r="E342" s="7"/>
      <c r="F342" t="s">
        <v>724</v>
      </c>
    </row>
    <row r="343" spans="3:6" x14ac:dyDescent="0.35">
      <c r="C343">
        <v>335</v>
      </c>
      <c r="D343" s="8" t="str">
        <f>HYPERLINK("#'Table 335'!A1", "We are now going to break down this argument.  On a scale of 1-7, where 1 indicates not at all convincing, and 7 very convincing, how convincing would you say each part of this argument is?: We have a moral obligation to ensure that the future is...")</f>
        <v>We are now going to break down this argument.  On a scale of 1-7, where 1 indicates not at all convincing, and 7 very convincing, how convincing would you say each part of this argument is?: We have a moral obligation to ensure that the future is...</v>
      </c>
      <c r="E343" s="14" t="str">
        <f>HYPERLINK("#'Full Results'!A3059", "3059")</f>
        <v>3059</v>
      </c>
      <c r="F343" t="s">
        <v>724</v>
      </c>
    </row>
    <row r="344" spans="3:6" x14ac:dyDescent="0.35">
      <c r="C344">
        <v>336</v>
      </c>
      <c r="D344" s="8" t="str">
        <f>HYPERLINK("#'Table 336'!A1", "We are now going to break down this argument.  On a scale of 1-7, where 1 indicates not at all convincing, and 7 very convincing, how convincing would you say each part of this argument is?: If we want to maximise the potential of future generati...")</f>
        <v>We are now going to break down this argument.  On a scale of 1-7, where 1 indicates not at all convincing, and 7 very convincing, how convincing would you say each part of this argument is?: If we want to maximise the potential of future generati...</v>
      </c>
      <c r="E344" s="14" t="str">
        <f>HYPERLINK("#'Full Results'!A3070", "3070")</f>
        <v>3070</v>
      </c>
      <c r="F344" t="s">
        <v>724</v>
      </c>
    </row>
    <row r="345" spans="3:6" x14ac:dyDescent="0.35">
      <c r="C345">
        <v>337</v>
      </c>
      <c r="D345" s="8" t="str">
        <f>HYPERLINK("#'Table 337'!A1", "Grid Summary: And to what extent would you say you agree or disagree with the argument? Answer on a scale from 1 to 7, where 1 = completely disagree and 7 = completely agree.")</f>
        <v>Grid Summary: And to what extent would you say you agree or disagree with the argument? Answer on a scale from 1 to 7, where 1 = completely disagree and 7 = completely agree.</v>
      </c>
      <c r="E345" s="7"/>
      <c r="F345" t="s">
        <v>724</v>
      </c>
    </row>
    <row r="346" spans="3:6" x14ac:dyDescent="0.35">
      <c r="C346">
        <v>338</v>
      </c>
      <c r="D346" s="8" t="str">
        <f>HYPERLINK("#'Table 338'!A1", "And to what extent would you say you agree or disagree with the argument? Answer on a scale from 1 to 7, where 1 = completely disagree and 7 = completely agree.: If we want to maximise the potential of future generations, we need to ensure that w...")</f>
        <v>And to what extent would you say you agree or disagree with the argument? Answer on a scale from 1 to 7, where 1 = completely disagree and 7 = completely agree.: If we want to maximise the potential of future generations, we need to ensure that w...</v>
      </c>
      <c r="E346" s="14" t="str">
        <f>HYPERLINK("#'Full Results'!A3081", "3081")</f>
        <v>3081</v>
      </c>
      <c r="F346" t="s">
        <v>724</v>
      </c>
    </row>
    <row r="347" spans="3:6" x14ac:dyDescent="0.35">
      <c r="C347">
        <v>339</v>
      </c>
      <c r="D347" s="8" t="str">
        <f>HYPERLINK("#'Table 339'!A1", "And to what extent would you say you agree or disagree with the argument? Answer on a scale from 1 to 7, where 1 = completely disagree and 7 = completely agree.: We have a moral obligation to ensure that the future is as bright as possible, not j...")</f>
        <v>And to what extent would you say you agree or disagree with the argument? Answer on a scale from 1 to 7, where 1 = completely disagree and 7 = completely agree.: We have a moral obligation to ensure that the future is as bright as possible, not j...</v>
      </c>
      <c r="E347" s="14" t="str">
        <f>HYPERLINK("#'Full Results'!A3092", "3092")</f>
        <v>3092</v>
      </c>
      <c r="F347" t="s">
        <v>724</v>
      </c>
    </row>
    <row r="348" spans="3:6" x14ac:dyDescent="0.35">
      <c r="C348">
        <v>340</v>
      </c>
      <c r="D348" s="8" t="str">
        <f>HYPERLINK("#'Table 340'!A1", "Imagine that you were advising the Government how to allocate an additional £10 billion in tax revenue. If you had to choose, which of the following would be your priority for using the money? Select up to three.")</f>
        <v>Imagine that you were advising the Government how to allocate an additional £10 billion in tax revenue. If you had to choose, which of the following would be your priority for using the money? Select up to three.</v>
      </c>
      <c r="E348" s="14" t="str">
        <f>HYPERLINK("#'Full Results'!A3103", "3103")</f>
        <v>3103</v>
      </c>
      <c r="F348" t="s">
        <v>79</v>
      </c>
    </row>
    <row r="349" spans="3:6" x14ac:dyDescent="0.35">
      <c r="C349">
        <v>341</v>
      </c>
      <c r="D349" s="8" t="str">
        <f>HYPERLINK("#'Table 341'!A1", "Grid Summary: In the next section, we are going to present you with a series of statements. For each one, please select how to what extent you agree, with 7 representing complete agreement and 1 complete disagreement.")</f>
        <v>Grid Summary: In the next section, we are going to present you with a series of statements. For each one, please select how to what extent you agree, with 7 representing complete agreement and 1 complete disagreement.</v>
      </c>
      <c r="E349" s="7"/>
      <c r="F349" t="s">
        <v>79</v>
      </c>
    </row>
    <row r="350" spans="3:6" x14ac:dyDescent="0.35">
      <c r="C350">
        <v>342</v>
      </c>
      <c r="D350" s="8" t="str">
        <f>HYPERLINK("#'Table 342'!A1", "In the next section, we are going to present you with a series of statements. For each one, please select how to what extent you agree, with 7 representing complete agreement and 1 complete disagreement.: “The UK did not do enough to prepare for ...")</f>
        <v>In the next section, we are going to present you with a series of statements. For each one, please select how to what extent you agree, with 7 representing complete agreement and 1 complete disagreement.: “The UK did not do enough to prepare for ...</v>
      </c>
      <c r="E350" s="14" t="str">
        <f>HYPERLINK("#'Full Results'!A3121", "3121")</f>
        <v>3121</v>
      </c>
      <c r="F350" t="s">
        <v>79</v>
      </c>
    </row>
    <row r="351" spans="3:6" x14ac:dyDescent="0.35">
      <c r="C351">
        <v>343</v>
      </c>
      <c r="D351" s="8" t="str">
        <f>HYPERLINK("#'Table 343'!A1", "In the next section, we are going to present you with a series of statements. For each one, please select how to what extent you agree, with 7 representing complete agreement and 1 complete disagreement.: ""It is often cheaper and better to preve...")</f>
        <v>In the next section, we are going to present you with a series of statements. For each one, please select how to what extent you agree, with 7 representing complete agreement and 1 complete disagreement.: "It is often cheaper and better to preve...</v>
      </c>
      <c r="E351" s="14" t="str">
        <f>HYPERLINK("#'Full Results'!A3132", "3132")</f>
        <v>3132</v>
      </c>
      <c r="F351" t="s">
        <v>79</v>
      </c>
    </row>
    <row r="352" spans="3:6" x14ac:dyDescent="0.35">
      <c r="C352">
        <v>344</v>
      </c>
      <c r="D352" s="8" t="str">
        <f>HYPERLINK("#'Table 344'!A1", "In the next section, we are going to present you with a series of statements. For each one, please select how to what extent you agree, with 7 representing complete agreement and 1 complete disagreement.: “The future is unknowable, so it is bette...")</f>
        <v>In the next section, we are going to present you with a series of statements. For each one, please select how to what extent you agree, with 7 representing complete agreement and 1 complete disagreement.: “The future is unknowable, so it is bette...</v>
      </c>
      <c r="E352" s="14" t="str">
        <f>HYPERLINK("#'Full Results'!A3143", "3143")</f>
        <v>3143</v>
      </c>
      <c r="F352" t="s">
        <v>79</v>
      </c>
    </row>
    <row r="353" spans="3:6" x14ac:dyDescent="0.35">
      <c r="C353">
        <v>345</v>
      </c>
      <c r="D353" s="8" t="str">
        <f>HYPERLINK("#'Table 345'!A1", "In the next section, we are going to present you with a series of statements. For each one, please select how to what extent you agree, with 7 representing complete agreement and 1 complete disagreement.: “We would be better off spending money to...")</f>
        <v>In the next section, we are going to present you with a series of statements. For each one, please select how to what extent you agree, with 7 representing complete agreement and 1 complete disagreement.: “We would be better off spending money to...</v>
      </c>
      <c r="E353" s="14" t="str">
        <f>HYPERLINK("#'Full Results'!A3154", "3154")</f>
        <v>3154</v>
      </c>
      <c r="F353" t="s">
        <v>79</v>
      </c>
    </row>
    <row r="354" spans="3:6" x14ac:dyDescent="0.35">
      <c r="C354">
        <v>346</v>
      </c>
      <c r="D354" s="8" t="str">
        <f>HYPERLINK("#'Table 346'!A1", "In the next section, we are going to present you with a series of statements. For each one, please select how to what extent you agree, with 7 representing complete agreement and 1 complete disagreement.: “All politicians care about is the short ...")</f>
        <v>In the next section, we are going to present you with a series of statements. For each one, please select how to what extent you agree, with 7 representing complete agreement and 1 complete disagreement.: “All politicians care about is the short ...</v>
      </c>
      <c r="E354" s="14" t="str">
        <f>HYPERLINK("#'Full Results'!A3165", "3165")</f>
        <v>3165</v>
      </c>
      <c r="F354" t="s">
        <v>79</v>
      </c>
    </row>
    <row r="355" spans="3:6" x14ac:dyDescent="0.35">
      <c r="C355">
        <v>347</v>
      </c>
      <c r="D355" s="8" t="str">
        <f>HYPERLINK("#'Table 347'!A1", "In the next section, we are going to present you with a series of statements. For each one, please select how to what extent you agree, with 7 representing complete agreement and 1 complete disagreement.: “Climate change is the biggest risk the w...")</f>
        <v>In the next section, we are going to present you with a series of statements. For each one, please select how to what extent you agree, with 7 representing complete agreement and 1 complete disagreement.: “Climate change is the biggest risk the w...</v>
      </c>
      <c r="E355" s="14" t="str">
        <f>HYPERLINK("#'Full Results'!A3176", "3176")</f>
        <v>3176</v>
      </c>
      <c r="F355" t="s">
        <v>79</v>
      </c>
    </row>
    <row r="356" spans="3:6" x14ac:dyDescent="0.35">
      <c r="C356">
        <v>348</v>
      </c>
      <c r="D356" s="8" t="str">
        <f>HYPERLINK("#'Table 348'!A1", "In the next section, we are going to present you with a series of statements. For each one, please select how to what extent you agree, with 7 representing complete agreement and 1 complete disagreement.: “A future pandemic or bio-weapons is the ...")</f>
        <v>In the next section, we are going to present you with a series of statements. For each one, please select how to what extent you agree, with 7 representing complete agreement and 1 complete disagreement.: “A future pandemic or bio-weapons is the ...</v>
      </c>
      <c r="E356" s="14" t="str">
        <f>HYPERLINK("#'Full Results'!A3187", "3187")</f>
        <v>3187</v>
      </c>
      <c r="F356" t="s">
        <v>79</v>
      </c>
    </row>
    <row r="357" spans="3:6" x14ac:dyDescent="0.35">
      <c r="C357">
        <v>349</v>
      </c>
      <c r="D357" s="8" t="str">
        <f>HYPERLINK("#'Table 349'!A1", "In the next section, we are going to present you with a series of statements. For each one, please select how to what extent you agree, with 7 representing complete agreement and 1 complete disagreement.: “Artificial intelligence is the biggest r...")</f>
        <v>In the next section, we are going to present you with a series of statements. For each one, please select how to what extent you agree, with 7 representing complete agreement and 1 complete disagreement.: “Artificial intelligence is the biggest r...</v>
      </c>
      <c r="E357" s="14" t="str">
        <f>HYPERLINK("#'Full Results'!A3198", "3198")</f>
        <v>3198</v>
      </c>
      <c r="F357" t="s">
        <v>79</v>
      </c>
    </row>
    <row r="358" spans="3:6" x14ac:dyDescent="0.35">
      <c r="C358">
        <v>350</v>
      </c>
      <c r="D358" s="8" t="str">
        <f>HYPERLINK("#'Table 350'!A1", "In the next section, we are going to present you with a series of statements. For each one, please select how to what extent you agree, with 7 representing complete agreement and 1 complete disagreement.: “The next hundred years will be the most ...")</f>
        <v>In the next section, we are going to present you with a series of statements. For each one, please select how to what extent you agree, with 7 representing complete agreement and 1 complete disagreement.: “The next hundred years will be the most ...</v>
      </c>
      <c r="E358" s="14" t="str">
        <f>HYPERLINK("#'Full Results'!A3209", "3209")</f>
        <v>3209</v>
      </c>
      <c r="F358" t="s">
        <v>79</v>
      </c>
    </row>
    <row r="359" spans="3:6" x14ac:dyDescent="0.35">
      <c r="C359">
        <v>351</v>
      </c>
      <c r="D359" s="8" t="str">
        <f>HYPERLINK("#'Table 351'!A1", "In the next section, we are going to present you with a series of statements. For each one, please select how to what extent you agree, with 7 representing complete agreement and 1 complete disagreement.: “The world is getting safer”")</f>
        <v>In the next section, we are going to present you with a series of statements. For each one, please select how to what extent you agree, with 7 representing complete agreement and 1 complete disagreement.: “The world is getting safer”</v>
      </c>
      <c r="E359" s="14" t="str">
        <f>HYPERLINK("#'Full Results'!A3220", "3220")</f>
        <v>3220</v>
      </c>
      <c r="F359" t="s">
        <v>79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3231"/>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25" t="s">
        <v>859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3"/>
      <c r="C5" s="13"/>
      <c r="D5" s="28" t="s">
        <v>62</v>
      </c>
      <c r="E5" s="28"/>
      <c r="F5" s="13"/>
      <c r="G5" s="28" t="s">
        <v>63</v>
      </c>
      <c r="H5" s="28"/>
      <c r="I5" s="28"/>
      <c r="J5" s="28"/>
      <c r="K5" s="28"/>
      <c r="L5" s="28"/>
      <c r="M5" s="13"/>
      <c r="N5" s="28" t="s">
        <v>64</v>
      </c>
      <c r="O5" s="28"/>
      <c r="P5" s="28"/>
      <c r="Q5" s="28"/>
      <c r="R5" s="13"/>
      <c r="S5" s="28" t="s">
        <v>65</v>
      </c>
      <c r="T5" s="28"/>
      <c r="U5" s="28"/>
      <c r="V5" s="28"/>
      <c r="W5" s="28"/>
      <c r="X5" s="28"/>
      <c r="Y5" s="28"/>
      <c r="Z5" s="28"/>
      <c r="AA5" s="28"/>
      <c r="AB5" s="28"/>
      <c r="AC5" s="28"/>
      <c r="AD5" s="28"/>
      <c r="AE5" s="13"/>
      <c r="AF5" s="28" t="s">
        <v>66</v>
      </c>
      <c r="AG5" s="28"/>
      <c r="AH5" s="28"/>
      <c r="AI5" s="13"/>
      <c r="AJ5" s="28" t="s">
        <v>67</v>
      </c>
      <c r="AK5" s="28"/>
      <c r="AL5" s="28"/>
      <c r="AM5" s="28"/>
      <c r="AN5" s="28"/>
      <c r="AO5" s="13"/>
      <c r="AP5" s="28" t="s">
        <v>68</v>
      </c>
      <c r="AQ5" s="28"/>
      <c r="AR5" s="28"/>
      <c r="AS5" s="28"/>
      <c r="AT5" s="28"/>
      <c r="AU5" s="13"/>
      <c r="AV5" s="28" t="s">
        <v>69</v>
      </c>
      <c r="AW5" s="28"/>
      <c r="AX5" s="28"/>
      <c r="AY5" s="28"/>
      <c r="AZ5" s="28"/>
      <c r="BA5" s="28"/>
      <c r="BB5" s="13"/>
      <c r="BC5" s="28" t="s">
        <v>70</v>
      </c>
      <c r="BD5" s="28"/>
      <c r="BE5" s="28"/>
      <c r="BF5" s="28"/>
      <c r="BG5" s="28"/>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2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2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11" spans="2:59" x14ac:dyDescent="0.35">
      <c r="B11" s="6" t="s">
        <v>78</v>
      </c>
    </row>
    <row r="12" spans="2:59" x14ac:dyDescent="0.35">
      <c r="B12" s="24" t="s">
        <v>79</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row>
    <row r="13" spans="2:59" x14ac:dyDescent="0.35">
      <c r="B13" t="s">
        <v>71</v>
      </c>
      <c r="C13" s="17">
        <v>0.102871683962742</v>
      </c>
      <c r="D13" s="17">
        <v>9.1706649413196506E-2</v>
      </c>
      <c r="E13" s="17">
        <v>0.114573923846122</v>
      </c>
      <c r="F13" s="17"/>
      <c r="G13" s="17">
        <v>4.7025183005936597E-2</v>
      </c>
      <c r="H13" s="17">
        <v>6.8266627817973893E-2</v>
      </c>
      <c r="I13" s="17">
        <v>7.0948960828126795E-2</v>
      </c>
      <c r="J13" s="17">
        <v>0.12645485826616201</v>
      </c>
      <c r="K13" s="17">
        <v>9.5565439558477405E-2</v>
      </c>
      <c r="L13" s="17">
        <v>0.179993621119452</v>
      </c>
      <c r="M13" s="17"/>
      <c r="N13" s="17">
        <v>0.12018986984840201</v>
      </c>
      <c r="O13" s="17">
        <v>9.6273306621330296E-2</v>
      </c>
      <c r="P13" s="17">
        <v>0.106297021261652</v>
      </c>
      <c r="Q13" s="17">
        <v>8.8266052148379806E-2</v>
      </c>
      <c r="R13" s="17"/>
      <c r="S13" s="17">
        <v>0.10234166515861701</v>
      </c>
      <c r="T13" s="17">
        <v>9.6081632750927806E-2</v>
      </c>
      <c r="U13" s="17">
        <v>7.6001741383188604E-2</v>
      </c>
      <c r="V13" s="17">
        <v>0.14453933279977599</v>
      </c>
      <c r="W13" s="17">
        <v>0.114720501107398</v>
      </c>
      <c r="X13" s="17">
        <v>6.8075093575994894E-2</v>
      </c>
      <c r="Y13" s="17">
        <v>7.5579733906497207E-2</v>
      </c>
      <c r="Z13" s="17">
        <v>0.108683534136507</v>
      </c>
      <c r="AA13" s="17">
        <v>0.101345464579101</v>
      </c>
      <c r="AB13" s="17">
        <v>0.118181271822352</v>
      </c>
      <c r="AC13" s="17">
        <v>0.103706438105233</v>
      </c>
      <c r="AD13" s="17">
        <v>0.18189039484438099</v>
      </c>
      <c r="AE13" s="17"/>
      <c r="AF13" s="17">
        <v>0.122539456210912</v>
      </c>
      <c r="AG13" s="17">
        <v>0.124942900486412</v>
      </c>
      <c r="AH13" s="17">
        <v>4.7283874115510799E-2</v>
      </c>
      <c r="AI13" s="17"/>
      <c r="AJ13" s="17">
        <v>0.119339878228954</v>
      </c>
      <c r="AK13" s="17">
        <v>0.12273787659428501</v>
      </c>
      <c r="AL13" s="17">
        <v>9.27936573901324E-2</v>
      </c>
      <c r="AM13" s="17">
        <v>9.5619560241273605E-2</v>
      </c>
      <c r="AN13" s="17">
        <v>5.3484562771127897E-2</v>
      </c>
      <c r="AO13" s="17"/>
      <c r="AP13" s="17">
        <v>0.118095904683244</v>
      </c>
      <c r="AQ13" s="17">
        <v>0.120392759197621</v>
      </c>
      <c r="AR13" s="17">
        <v>9.5716884105261996E-2</v>
      </c>
      <c r="AS13" s="17">
        <v>8.3068902599948799E-2</v>
      </c>
      <c r="AT13" s="17">
        <v>0.113470079606899</v>
      </c>
      <c r="AU13" s="17"/>
      <c r="AV13" s="17">
        <v>0.11715962559601099</v>
      </c>
      <c r="AW13" s="17">
        <v>8.8173605556365303E-2</v>
      </c>
      <c r="AX13" s="17">
        <v>0.11446857612290801</v>
      </c>
      <c r="AY13" s="17">
        <v>0.101916844129846</v>
      </c>
      <c r="AZ13" s="17">
        <v>0.118260144072089</v>
      </c>
      <c r="BA13" s="17">
        <v>7.4247181735450293E-2</v>
      </c>
      <c r="BB13" s="17"/>
      <c r="BC13" s="17">
        <v>8.5985638475151102E-2</v>
      </c>
      <c r="BD13" s="17">
        <v>0.10044819924213599</v>
      </c>
      <c r="BE13" s="17">
        <v>0.104406792683888</v>
      </c>
      <c r="BF13" s="17">
        <v>0.13076309250422699</v>
      </c>
      <c r="BG13" s="17">
        <v>0.15910878183014801</v>
      </c>
    </row>
    <row r="14" spans="2:59" x14ac:dyDescent="0.35">
      <c r="B14" t="s">
        <v>72</v>
      </c>
      <c r="C14" s="17">
        <v>0.115238238237605</v>
      </c>
      <c r="D14" s="17">
        <v>0.10853484777146299</v>
      </c>
      <c r="E14" s="17">
        <v>0.121802094986172</v>
      </c>
      <c r="F14" s="17"/>
      <c r="G14" s="17">
        <v>9.8600058525511E-2</v>
      </c>
      <c r="H14" s="17">
        <v>0.13498602756639799</v>
      </c>
      <c r="I14" s="17">
        <v>0.10660714584939</v>
      </c>
      <c r="J14" s="17">
        <v>0.110209421725481</v>
      </c>
      <c r="K14" s="17">
        <v>0.113256440266816</v>
      </c>
      <c r="L14" s="17">
        <v>0.122781713107387</v>
      </c>
      <c r="M14" s="17"/>
      <c r="N14" s="17">
        <v>0.13304563865170899</v>
      </c>
      <c r="O14" s="17">
        <v>0.116906557020001</v>
      </c>
      <c r="P14" s="17">
        <v>0.10983822753025201</v>
      </c>
      <c r="Q14" s="17">
        <v>9.7301660152613406E-2</v>
      </c>
      <c r="R14" s="17"/>
      <c r="S14" s="17">
        <v>0.11357602760746301</v>
      </c>
      <c r="T14" s="17">
        <v>0.13244123435805999</v>
      </c>
      <c r="U14" s="17">
        <v>0.104743462679157</v>
      </c>
      <c r="V14" s="17">
        <v>0.10515547893980701</v>
      </c>
      <c r="W14" s="17">
        <v>0.13417069228549</v>
      </c>
      <c r="X14" s="17">
        <v>0.112061930165141</v>
      </c>
      <c r="Y14" s="17">
        <v>0.115458372718321</v>
      </c>
      <c r="Z14" s="17">
        <v>9.3650466153106904E-2</v>
      </c>
      <c r="AA14" s="17">
        <v>0.108373086964159</v>
      </c>
      <c r="AB14" s="17">
        <v>0.111834381870331</v>
      </c>
      <c r="AC14" s="17">
        <v>0.138768199998901</v>
      </c>
      <c r="AD14" s="17">
        <v>9.6046779770923102E-2</v>
      </c>
      <c r="AE14" s="17"/>
      <c r="AF14" s="17">
        <v>0.102590421546027</v>
      </c>
      <c r="AG14" s="17">
        <v>0.15436471833876</v>
      </c>
      <c r="AH14" s="17">
        <v>8.1722737749594307E-2</v>
      </c>
      <c r="AI14" s="17"/>
      <c r="AJ14" s="17">
        <v>0.13787039202864701</v>
      </c>
      <c r="AK14" s="17">
        <v>0.10990261863226999</v>
      </c>
      <c r="AL14" s="17">
        <v>0.14362660105304401</v>
      </c>
      <c r="AM14" s="17">
        <v>7.8727485425694799E-2</v>
      </c>
      <c r="AN14" s="17">
        <v>7.4673719414563203E-2</v>
      </c>
      <c r="AO14" s="17"/>
      <c r="AP14" s="17">
        <v>0.135988453300912</v>
      </c>
      <c r="AQ14" s="17">
        <v>0.12984374833066301</v>
      </c>
      <c r="AR14" s="17">
        <v>0.13251139350212601</v>
      </c>
      <c r="AS14" s="17">
        <v>8.9635190332364806E-2</v>
      </c>
      <c r="AT14" s="17">
        <v>0.112133702696044</v>
      </c>
      <c r="AU14" s="17"/>
      <c r="AV14" s="17">
        <v>0.11557923229868799</v>
      </c>
      <c r="AW14" s="17">
        <v>0.144198434680091</v>
      </c>
      <c r="AX14" s="17">
        <v>0.123668590170562</v>
      </c>
      <c r="AY14" s="17">
        <v>8.6984687679743197E-2</v>
      </c>
      <c r="AZ14" s="17">
        <v>0.13460755442838701</v>
      </c>
      <c r="BA14" s="17">
        <v>9.3303276698103496E-2</v>
      </c>
      <c r="BB14" s="17"/>
      <c r="BC14" s="17">
        <v>7.6325152292889095E-2</v>
      </c>
      <c r="BD14" s="17">
        <v>0.116814250850492</v>
      </c>
      <c r="BE14" s="17">
        <v>0.13795817447007599</v>
      </c>
      <c r="BF14" s="17">
        <v>0.11461898993047299</v>
      </c>
      <c r="BG14" s="17">
        <v>0.22186895364679901</v>
      </c>
    </row>
    <row r="15" spans="2:59" x14ac:dyDescent="0.35">
      <c r="B15" t="s">
        <v>73</v>
      </c>
      <c r="C15" s="17">
        <v>0.443367308231368</v>
      </c>
      <c r="D15" s="17">
        <v>0.441485305303425</v>
      </c>
      <c r="E15" s="17">
        <v>0.44665449506536797</v>
      </c>
      <c r="F15" s="17"/>
      <c r="G15" s="17">
        <v>0.44736716359336498</v>
      </c>
      <c r="H15" s="17">
        <v>0.45556700442690401</v>
      </c>
      <c r="I15" s="17">
        <v>0.41003308972019598</v>
      </c>
      <c r="J15" s="17">
        <v>0.44055388666713102</v>
      </c>
      <c r="K15" s="17">
        <v>0.50883454775426795</v>
      </c>
      <c r="L15" s="17">
        <v>0.41612622129812599</v>
      </c>
      <c r="M15" s="17"/>
      <c r="N15" s="17">
        <v>0.48963624706716102</v>
      </c>
      <c r="O15" s="17">
        <v>0.44506753100622598</v>
      </c>
      <c r="P15" s="17">
        <v>0.423748240891128</v>
      </c>
      <c r="Q15" s="17">
        <v>0.40986435338517702</v>
      </c>
      <c r="R15" s="17"/>
      <c r="S15" s="17">
        <v>0.41841818202631398</v>
      </c>
      <c r="T15" s="17">
        <v>0.42842231126846902</v>
      </c>
      <c r="U15" s="17">
        <v>0.490344723741024</v>
      </c>
      <c r="V15" s="17">
        <v>0.42430019992706303</v>
      </c>
      <c r="W15" s="17">
        <v>0.43613930234842202</v>
      </c>
      <c r="X15" s="17">
        <v>0.48217106651907299</v>
      </c>
      <c r="Y15" s="17">
        <v>0.45286074849246699</v>
      </c>
      <c r="Z15" s="17">
        <v>0.42211846603570902</v>
      </c>
      <c r="AA15" s="17">
        <v>0.43310111524467798</v>
      </c>
      <c r="AB15" s="17">
        <v>0.440307125345613</v>
      </c>
      <c r="AC15" s="17">
        <v>0.45990376734404098</v>
      </c>
      <c r="AD15" s="17">
        <v>0.47914629614731702</v>
      </c>
      <c r="AE15" s="17"/>
      <c r="AF15" s="17">
        <v>0.44965977365128201</v>
      </c>
      <c r="AG15" s="17">
        <v>0.46382865154199998</v>
      </c>
      <c r="AH15" s="17">
        <v>0.36261555385886801</v>
      </c>
      <c r="AI15" s="17"/>
      <c r="AJ15" s="17">
        <v>0.46816877739710899</v>
      </c>
      <c r="AK15" s="17">
        <v>0.47349034917975702</v>
      </c>
      <c r="AL15" s="17">
        <v>0.45453214446432799</v>
      </c>
      <c r="AM15" s="17">
        <v>0.50477464269279304</v>
      </c>
      <c r="AN15" s="17">
        <v>0.36757925192927399</v>
      </c>
      <c r="AO15" s="17"/>
      <c r="AP15" s="17">
        <v>0.45785966203110101</v>
      </c>
      <c r="AQ15" s="17">
        <v>0.46278904464523002</v>
      </c>
      <c r="AR15" s="17">
        <v>0.446115158188578</v>
      </c>
      <c r="AS15" s="17">
        <v>0.464648437341392</v>
      </c>
      <c r="AT15" s="17">
        <v>0.43299113443516002</v>
      </c>
      <c r="AU15" s="17"/>
      <c r="AV15" s="17">
        <v>0.45841498006409798</v>
      </c>
      <c r="AW15" s="17">
        <v>0.47931099475455502</v>
      </c>
      <c r="AX15" s="17">
        <v>0.43064129218849501</v>
      </c>
      <c r="AY15" s="17">
        <v>0.42939712770949101</v>
      </c>
      <c r="AZ15" s="17">
        <v>0.40806747011251798</v>
      </c>
      <c r="BA15" s="17">
        <v>0.51355315073228303</v>
      </c>
      <c r="BB15" s="17"/>
      <c r="BC15" s="17">
        <v>0.45329709562915599</v>
      </c>
      <c r="BD15" s="17">
        <v>0.410876512249291</v>
      </c>
      <c r="BE15" s="17">
        <v>0.44552799874580901</v>
      </c>
      <c r="BF15" s="17">
        <v>0.45672914306002199</v>
      </c>
      <c r="BG15" s="17">
        <v>0.40984616841604699</v>
      </c>
    </row>
    <row r="16" spans="2:59" x14ac:dyDescent="0.35">
      <c r="B16" t="s">
        <v>74</v>
      </c>
      <c r="C16" s="17">
        <v>0.183800548018489</v>
      </c>
      <c r="D16" s="17">
        <v>0.185124197246197</v>
      </c>
      <c r="E16" s="17">
        <v>0.182289401315954</v>
      </c>
      <c r="F16" s="17"/>
      <c r="G16" s="17">
        <v>0.234710444691593</v>
      </c>
      <c r="H16" s="17">
        <v>0.196663569566881</v>
      </c>
      <c r="I16" s="17">
        <v>0.23313165782515599</v>
      </c>
      <c r="J16" s="17">
        <v>0.140891654262254</v>
      </c>
      <c r="K16" s="17">
        <v>0.16409391655841701</v>
      </c>
      <c r="L16" s="17">
        <v>0.147267225862281</v>
      </c>
      <c r="M16" s="17"/>
      <c r="N16" s="17">
        <v>0.17301688559992001</v>
      </c>
      <c r="O16" s="17">
        <v>0.177170708948821</v>
      </c>
      <c r="P16" s="17">
        <v>0.181755867647897</v>
      </c>
      <c r="Q16" s="17">
        <v>0.20447589620163101</v>
      </c>
      <c r="R16" s="17"/>
      <c r="S16" s="17">
        <v>0.21966060772675799</v>
      </c>
      <c r="T16" s="17">
        <v>0.17323096726747</v>
      </c>
      <c r="U16" s="17">
        <v>0.18936505761620601</v>
      </c>
      <c r="V16" s="17">
        <v>0.153661759495023</v>
      </c>
      <c r="W16" s="17">
        <v>0.14198750505770499</v>
      </c>
      <c r="X16" s="17">
        <v>0.25094491687283998</v>
      </c>
      <c r="Y16" s="17">
        <v>0.22344037627284399</v>
      </c>
      <c r="Z16" s="17">
        <v>0.15294379155221899</v>
      </c>
      <c r="AA16" s="17">
        <v>0.15748594711567099</v>
      </c>
      <c r="AB16" s="17">
        <v>0.194488541677414</v>
      </c>
      <c r="AC16" s="17">
        <v>0.142619263294362</v>
      </c>
      <c r="AD16" s="17">
        <v>0.101668825060445</v>
      </c>
      <c r="AE16" s="17"/>
      <c r="AF16" s="17">
        <v>0.17701746159764101</v>
      </c>
      <c r="AG16" s="17">
        <v>0.15672508768363899</v>
      </c>
      <c r="AH16" s="17">
        <v>0.22291118416189801</v>
      </c>
      <c r="AI16" s="17"/>
      <c r="AJ16" s="17">
        <v>0.154544940797959</v>
      </c>
      <c r="AK16" s="17">
        <v>0.180944767549753</v>
      </c>
      <c r="AL16" s="17">
        <v>0.17907626954051001</v>
      </c>
      <c r="AM16" s="17">
        <v>0.122824512333377</v>
      </c>
      <c r="AN16" s="17">
        <v>0.215404800524156</v>
      </c>
      <c r="AO16" s="17"/>
      <c r="AP16" s="17">
        <v>0.182703837764502</v>
      </c>
      <c r="AQ16" s="17">
        <v>0.17932733805873599</v>
      </c>
      <c r="AR16" s="17">
        <v>0.181121549185881</v>
      </c>
      <c r="AS16" s="17">
        <v>0.160820354191229</v>
      </c>
      <c r="AT16" s="17">
        <v>0.211595173579227</v>
      </c>
      <c r="AU16" s="17"/>
      <c r="AV16" s="17">
        <v>0.19678259841621601</v>
      </c>
      <c r="AW16" s="17">
        <v>0.17187642234095499</v>
      </c>
      <c r="AX16" s="17">
        <v>0.205870677645492</v>
      </c>
      <c r="AY16" s="17">
        <v>0.18442587592572801</v>
      </c>
      <c r="AZ16" s="17">
        <v>0.200708181375403</v>
      </c>
      <c r="BA16" s="17">
        <v>0.13345699963011901</v>
      </c>
      <c r="BB16" s="17"/>
      <c r="BC16" s="17">
        <v>0.18863809335967199</v>
      </c>
      <c r="BD16" s="17">
        <v>0.20531506658750401</v>
      </c>
      <c r="BE16" s="17">
        <v>0.17360864457627401</v>
      </c>
      <c r="BF16" s="17">
        <v>0.19487109057686799</v>
      </c>
      <c r="BG16" s="17">
        <v>9.3082952790800505E-2</v>
      </c>
    </row>
    <row r="17" spans="2:59" x14ac:dyDescent="0.35">
      <c r="B17" t="s">
        <v>75</v>
      </c>
      <c r="C17" s="17">
        <v>7.3028684513201297E-2</v>
      </c>
      <c r="D17" s="17">
        <v>7.8456099182470498E-2</v>
      </c>
      <c r="E17" s="17">
        <v>6.7002593955647199E-2</v>
      </c>
      <c r="F17" s="17"/>
      <c r="G17" s="17">
        <v>9.6535810658062396E-2</v>
      </c>
      <c r="H17" s="17">
        <v>7.7044013734889102E-2</v>
      </c>
      <c r="I17" s="17">
        <v>8.9103893019279207E-2</v>
      </c>
      <c r="J17" s="17">
        <v>8.2065452552545701E-2</v>
      </c>
      <c r="K17" s="17">
        <v>2.6313286276963499E-2</v>
      </c>
      <c r="L17" s="17">
        <v>6.5107877183485596E-2</v>
      </c>
      <c r="M17" s="17"/>
      <c r="N17" s="17">
        <v>4.6328913950798599E-2</v>
      </c>
      <c r="O17" s="17">
        <v>7.1710041263650104E-2</v>
      </c>
      <c r="P17" s="17">
        <v>8.3696912702606194E-2</v>
      </c>
      <c r="Q17" s="17">
        <v>9.3940409938914601E-2</v>
      </c>
      <c r="R17" s="17"/>
      <c r="S17" s="17">
        <v>5.0176186748513901E-2</v>
      </c>
      <c r="T17" s="17">
        <v>0.10035371952476201</v>
      </c>
      <c r="U17" s="17">
        <v>6.6186845006998798E-2</v>
      </c>
      <c r="V17" s="17">
        <v>9.8551424479962402E-2</v>
      </c>
      <c r="W17" s="17">
        <v>8.7460090041780403E-2</v>
      </c>
      <c r="X17" s="17">
        <v>4.7243479205066101E-2</v>
      </c>
      <c r="Y17" s="17">
        <v>3.7638057113289103E-2</v>
      </c>
      <c r="Z17" s="17">
        <v>0.112620808228184</v>
      </c>
      <c r="AA17" s="17">
        <v>9.1302266043198604E-2</v>
      </c>
      <c r="AB17" s="17">
        <v>4.9982703987345202E-2</v>
      </c>
      <c r="AC17" s="17">
        <v>8.8206813130376205E-2</v>
      </c>
      <c r="AD17" s="17">
        <v>6.5724360965326106E-2</v>
      </c>
      <c r="AE17" s="17"/>
      <c r="AF17" s="17">
        <v>6.39991235998362E-2</v>
      </c>
      <c r="AG17" s="17">
        <v>4.5745490367130402E-2</v>
      </c>
      <c r="AH17" s="17">
        <v>0.139469158266884</v>
      </c>
      <c r="AI17" s="17"/>
      <c r="AJ17" s="17">
        <v>4.9362042142717402E-2</v>
      </c>
      <c r="AK17" s="17">
        <v>5.64859606274037E-2</v>
      </c>
      <c r="AL17" s="17">
        <v>7.2347038860837598E-2</v>
      </c>
      <c r="AM17" s="17">
        <v>8.3828076870365406E-2</v>
      </c>
      <c r="AN17" s="17">
        <v>0.135633734137837</v>
      </c>
      <c r="AO17" s="17"/>
      <c r="AP17" s="17">
        <v>4.62705941017693E-2</v>
      </c>
      <c r="AQ17" s="17">
        <v>4.94328728640002E-2</v>
      </c>
      <c r="AR17" s="17">
        <v>7.5945072142701298E-2</v>
      </c>
      <c r="AS17" s="17">
        <v>9.1986349913774995E-2</v>
      </c>
      <c r="AT17" s="17">
        <v>6.62051033745229E-2</v>
      </c>
      <c r="AU17" s="17"/>
      <c r="AV17" s="17">
        <v>5.1592397187563602E-2</v>
      </c>
      <c r="AW17" s="17">
        <v>5.4533181724302403E-2</v>
      </c>
      <c r="AX17" s="17">
        <v>7.07004247011708E-2</v>
      </c>
      <c r="AY17" s="17">
        <v>9.4045184243315094E-2</v>
      </c>
      <c r="AZ17" s="17">
        <v>7.0390081311029806E-2</v>
      </c>
      <c r="BA17" s="17">
        <v>9.7768145510776602E-2</v>
      </c>
      <c r="BB17" s="17"/>
      <c r="BC17" s="17">
        <v>8.1199856041952803E-2</v>
      </c>
      <c r="BD17" s="17">
        <v>8.5659889057484007E-2</v>
      </c>
      <c r="BE17" s="17">
        <v>6.77930665673699E-2</v>
      </c>
      <c r="BF17" s="17">
        <v>5.4011359707324298E-2</v>
      </c>
      <c r="BG17" s="17">
        <v>9.6810714266842596E-2</v>
      </c>
    </row>
    <row r="18" spans="2:59" x14ac:dyDescent="0.35">
      <c r="B18" t="s">
        <v>76</v>
      </c>
      <c r="C18" s="17">
        <v>7.0822776666684406E-2</v>
      </c>
      <c r="D18" s="17">
        <v>8.3119850346426105E-2</v>
      </c>
      <c r="E18" s="17">
        <v>5.8531898321616302E-2</v>
      </c>
      <c r="F18" s="17"/>
      <c r="G18" s="17">
        <v>6.4063883136420197E-2</v>
      </c>
      <c r="H18" s="17">
        <v>5.8105826555749002E-2</v>
      </c>
      <c r="I18" s="17">
        <v>8.3036049566924397E-2</v>
      </c>
      <c r="J18" s="17">
        <v>8.6649624288483898E-2</v>
      </c>
      <c r="K18" s="17">
        <v>7.4192057777402898E-2</v>
      </c>
      <c r="L18" s="17">
        <v>6.0645457128202102E-2</v>
      </c>
      <c r="M18" s="17"/>
      <c r="N18" s="17">
        <v>2.88144165847256E-2</v>
      </c>
      <c r="O18" s="17">
        <v>8.1715601473162203E-2</v>
      </c>
      <c r="P18" s="17">
        <v>8.6537105998107794E-2</v>
      </c>
      <c r="Q18" s="17">
        <v>9.1094492378039002E-2</v>
      </c>
      <c r="R18" s="17"/>
      <c r="S18" s="17">
        <v>8.2267572788242399E-2</v>
      </c>
      <c r="T18" s="17">
        <v>6.1760973596823601E-2</v>
      </c>
      <c r="U18" s="17">
        <v>7.3358169573425697E-2</v>
      </c>
      <c r="V18" s="17">
        <v>7.3791804358368199E-2</v>
      </c>
      <c r="W18" s="17">
        <v>6.2105722121254502E-2</v>
      </c>
      <c r="X18" s="17">
        <v>3.2241553472309503E-2</v>
      </c>
      <c r="Y18" s="17">
        <v>8.3774424101846198E-2</v>
      </c>
      <c r="Z18" s="17">
        <v>9.93033575545645E-2</v>
      </c>
      <c r="AA18" s="17">
        <v>8.4477853042854295E-2</v>
      </c>
      <c r="AB18" s="17">
        <v>6.6101893034654302E-2</v>
      </c>
      <c r="AC18" s="17">
        <v>6.6795518127086298E-2</v>
      </c>
      <c r="AD18" s="17">
        <v>7.5523343211608002E-2</v>
      </c>
      <c r="AE18" s="17"/>
      <c r="AF18" s="17">
        <v>7.9607180831603605E-2</v>
      </c>
      <c r="AG18" s="17">
        <v>4.6790625928761598E-2</v>
      </c>
      <c r="AH18" s="17">
        <v>0.117666242946809</v>
      </c>
      <c r="AI18" s="17"/>
      <c r="AJ18" s="17">
        <v>6.2552843029496305E-2</v>
      </c>
      <c r="AK18" s="17">
        <v>5.1987928737356401E-2</v>
      </c>
      <c r="AL18" s="17">
        <v>3.76509350322883E-2</v>
      </c>
      <c r="AM18" s="17">
        <v>0.11422572243649599</v>
      </c>
      <c r="AN18" s="17">
        <v>0.12971849434857999</v>
      </c>
      <c r="AO18" s="17"/>
      <c r="AP18" s="17">
        <v>5.4682267227114799E-2</v>
      </c>
      <c r="AQ18" s="17">
        <v>5.2743331097467601E-2</v>
      </c>
      <c r="AR18" s="17">
        <v>5.3170057000349498E-2</v>
      </c>
      <c r="AS18" s="17">
        <v>0.10608126058796601</v>
      </c>
      <c r="AT18" s="17">
        <v>3.5031963513355802E-2</v>
      </c>
      <c r="AU18" s="17"/>
      <c r="AV18" s="17">
        <v>5.2981295408573499E-2</v>
      </c>
      <c r="AW18" s="17">
        <v>5.5130074322423901E-2</v>
      </c>
      <c r="AX18" s="17">
        <v>3.4062919196916501E-2</v>
      </c>
      <c r="AY18" s="17">
        <v>0.103230280311877</v>
      </c>
      <c r="AZ18" s="17">
        <v>4.7411175358326903E-2</v>
      </c>
      <c r="BA18" s="17">
        <v>7.0335758797421502E-2</v>
      </c>
      <c r="BB18" s="17"/>
      <c r="BC18" s="17">
        <v>9.6689213758204606E-2</v>
      </c>
      <c r="BD18" s="17">
        <v>6.9346162933828101E-2</v>
      </c>
      <c r="BE18" s="17">
        <v>6.3405635802205998E-2</v>
      </c>
      <c r="BF18" s="17">
        <v>4.4070280914808503E-2</v>
      </c>
      <c r="BG18" s="17">
        <v>1.9282429049363E-2</v>
      </c>
    </row>
    <row r="19" spans="2:59" x14ac:dyDescent="0.35">
      <c r="B19" t="s">
        <v>77</v>
      </c>
      <c r="C19" s="17">
        <v>1.0870760369911E-2</v>
      </c>
      <c r="D19" s="17">
        <v>1.15730507368211E-2</v>
      </c>
      <c r="E19" s="17">
        <v>9.1455925091206997E-3</v>
      </c>
      <c r="F19" s="17"/>
      <c r="G19" s="17">
        <v>1.16974563891117E-2</v>
      </c>
      <c r="H19" s="17">
        <v>9.3669303312053104E-3</v>
      </c>
      <c r="I19" s="17">
        <v>7.1392031909271198E-3</v>
      </c>
      <c r="J19" s="17">
        <v>1.3175102237942901E-2</v>
      </c>
      <c r="K19" s="17">
        <v>1.7744311807654699E-2</v>
      </c>
      <c r="L19" s="17">
        <v>8.0778843010669392E-3</v>
      </c>
      <c r="M19" s="17"/>
      <c r="N19" s="17">
        <v>8.9680282972834403E-3</v>
      </c>
      <c r="O19" s="17">
        <v>1.1156253666808899E-2</v>
      </c>
      <c r="P19" s="17">
        <v>8.1266239683570208E-3</v>
      </c>
      <c r="Q19" s="17">
        <v>1.5057135795245501E-2</v>
      </c>
      <c r="R19" s="17"/>
      <c r="S19" s="17">
        <v>1.3559757944090501E-2</v>
      </c>
      <c r="T19" s="17">
        <v>7.7091612334877898E-3</v>
      </c>
      <c r="U19" s="17">
        <v>0</v>
      </c>
      <c r="V19" s="17">
        <v>0</v>
      </c>
      <c r="W19" s="17">
        <v>2.34161870379508E-2</v>
      </c>
      <c r="X19" s="17">
        <v>7.2619601895759301E-3</v>
      </c>
      <c r="Y19" s="17">
        <v>1.1248287394735001E-2</v>
      </c>
      <c r="Z19" s="17">
        <v>1.06795763397101E-2</v>
      </c>
      <c r="AA19" s="17">
        <v>2.3914267010338001E-2</v>
      </c>
      <c r="AB19" s="17">
        <v>1.9104082262290701E-2</v>
      </c>
      <c r="AC19" s="17">
        <v>0</v>
      </c>
      <c r="AD19" s="17">
        <v>0</v>
      </c>
      <c r="AE19" s="17"/>
      <c r="AF19" s="17">
        <v>4.5865825626980701E-3</v>
      </c>
      <c r="AG19" s="17">
        <v>7.60252565329614E-3</v>
      </c>
      <c r="AH19" s="17">
        <v>2.8331248900435899E-2</v>
      </c>
      <c r="AI19" s="17"/>
      <c r="AJ19" s="17">
        <v>8.1611263751181998E-3</v>
      </c>
      <c r="AK19" s="17">
        <v>4.4504986791756599E-3</v>
      </c>
      <c r="AL19" s="17">
        <v>1.9973353658860001E-2</v>
      </c>
      <c r="AM19" s="17">
        <v>0</v>
      </c>
      <c r="AN19" s="17">
        <v>2.3505436874461199E-2</v>
      </c>
      <c r="AO19" s="17"/>
      <c r="AP19" s="17">
        <v>4.3992808913561098E-3</v>
      </c>
      <c r="AQ19" s="17">
        <v>5.47090580628312E-3</v>
      </c>
      <c r="AR19" s="17">
        <v>1.54198858751025E-2</v>
      </c>
      <c r="AS19" s="17">
        <v>3.7595050333246202E-3</v>
      </c>
      <c r="AT19" s="17">
        <v>2.8572842794790498E-2</v>
      </c>
      <c r="AU19" s="17"/>
      <c r="AV19" s="17">
        <v>7.4898710288498803E-3</v>
      </c>
      <c r="AW19" s="17">
        <v>6.7772866213071103E-3</v>
      </c>
      <c r="AX19" s="17">
        <v>2.0587519974455799E-2</v>
      </c>
      <c r="AY19" s="17">
        <v>0</v>
      </c>
      <c r="AZ19" s="17">
        <v>2.05553933422459E-2</v>
      </c>
      <c r="BA19" s="17">
        <v>1.7335486895846301E-2</v>
      </c>
      <c r="BB19" s="17"/>
      <c r="BC19" s="17">
        <v>1.7864950442974401E-2</v>
      </c>
      <c r="BD19" s="17">
        <v>1.1539919079265199E-2</v>
      </c>
      <c r="BE19" s="17">
        <v>7.2996871543779098E-3</v>
      </c>
      <c r="BF19" s="17">
        <v>4.9360433062773396E-3</v>
      </c>
      <c r="BG19" s="17">
        <v>0</v>
      </c>
    </row>
    <row r="20" spans="2:59" x14ac:dyDescent="0.3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row>
    <row r="21" spans="2:59" x14ac:dyDescent="0.35">
      <c r="B21" s="6" t="s">
        <v>96</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row>
    <row r="22" spans="2:59" x14ac:dyDescent="0.35">
      <c r="B22" s="24" t="s">
        <v>97</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row>
    <row r="23" spans="2:59" x14ac:dyDescent="0.35">
      <c r="B23" t="s">
        <v>82</v>
      </c>
      <c r="C23" s="17">
        <v>0.53607824513018099</v>
      </c>
      <c r="D23" s="17">
        <v>0.53444540457185596</v>
      </c>
      <c r="E23" s="17">
        <v>0.53606087953487602</v>
      </c>
      <c r="F23" s="17"/>
      <c r="G23" s="17">
        <v>0.38789318074656098</v>
      </c>
      <c r="H23" s="17">
        <v>0.485670648539202</v>
      </c>
      <c r="I23" s="17">
        <v>0.51433513287565302</v>
      </c>
      <c r="J23" s="17">
        <v>0.52761298366031195</v>
      </c>
      <c r="K23" s="17">
        <v>0.62355783283227195</v>
      </c>
      <c r="L23" s="17">
        <v>0.63439946532449698</v>
      </c>
      <c r="M23" s="17"/>
      <c r="N23" s="17">
        <v>0.54187471162867995</v>
      </c>
      <c r="O23" s="17">
        <v>0.56747693600052795</v>
      </c>
      <c r="P23" s="17">
        <v>0.536460636905851</v>
      </c>
      <c r="Q23" s="17">
        <v>0.49581750596619001</v>
      </c>
      <c r="R23" s="17"/>
      <c r="S23" s="17">
        <v>0.49288829118503402</v>
      </c>
      <c r="T23" s="17">
        <v>0.58381136262756395</v>
      </c>
      <c r="U23" s="17">
        <v>0.52321696419861397</v>
      </c>
      <c r="V23" s="17">
        <v>0.537732718915928</v>
      </c>
      <c r="W23" s="17">
        <v>0.54071367521671598</v>
      </c>
      <c r="X23" s="17">
        <v>0.439626018483253</v>
      </c>
      <c r="Y23" s="17">
        <v>0.54461303307582998</v>
      </c>
      <c r="Z23" s="17">
        <v>0.40771992757716702</v>
      </c>
      <c r="AA23" s="17">
        <v>0.51760936391137702</v>
      </c>
      <c r="AB23" s="17">
        <v>0.61722787572165705</v>
      </c>
      <c r="AC23" s="17">
        <v>0.63579043786684697</v>
      </c>
      <c r="AD23" s="17">
        <v>0.64944294512352696</v>
      </c>
      <c r="AE23" s="17"/>
      <c r="AF23" s="17">
        <v>0.57064357806208499</v>
      </c>
      <c r="AG23" s="17">
        <v>0.54731526296713295</v>
      </c>
      <c r="AH23" s="17">
        <v>0.50965889586217095</v>
      </c>
      <c r="AI23" s="17"/>
      <c r="AJ23" s="17">
        <v>0.59673353107017701</v>
      </c>
      <c r="AK23" s="17">
        <v>0.52518425031810201</v>
      </c>
      <c r="AL23" s="17">
        <v>0.58052322546464497</v>
      </c>
      <c r="AM23" s="17">
        <v>0.54463164370403905</v>
      </c>
      <c r="AN23" s="17">
        <v>0.49956593232278801</v>
      </c>
      <c r="AO23" s="17"/>
      <c r="AP23" s="17">
        <v>0.60770051395737301</v>
      </c>
      <c r="AQ23" s="17">
        <v>0.55973786503388401</v>
      </c>
      <c r="AR23" s="17">
        <v>0.54414459781179503</v>
      </c>
      <c r="AS23" s="17">
        <v>0.48977751789486701</v>
      </c>
      <c r="AT23" s="17">
        <v>0.34836562056119003</v>
      </c>
      <c r="AU23" s="17"/>
      <c r="AV23" s="17">
        <v>0.54517818290145303</v>
      </c>
      <c r="AW23" s="17">
        <v>0.57378468855153497</v>
      </c>
      <c r="AX23" s="17">
        <v>0.55979188820207504</v>
      </c>
      <c r="AY23" s="17">
        <v>0.51054088830474098</v>
      </c>
      <c r="AZ23" s="17">
        <v>0.37034404950820599</v>
      </c>
      <c r="BA23" s="17">
        <v>0.590135559182424</v>
      </c>
      <c r="BB23" s="17"/>
      <c r="BC23" s="17">
        <v>0.54796173043621499</v>
      </c>
      <c r="BD23" s="17">
        <v>0.52062342354392099</v>
      </c>
      <c r="BE23" s="17">
        <v>0.54084301511525301</v>
      </c>
      <c r="BF23" s="17">
        <v>0.45390839831749202</v>
      </c>
      <c r="BG23" s="17">
        <v>0.57776667416458705</v>
      </c>
    </row>
    <row r="24" spans="2:59" x14ac:dyDescent="0.35">
      <c r="B24" t="s">
        <v>83</v>
      </c>
      <c r="C24" s="17">
        <v>0.39392325030021502</v>
      </c>
      <c r="D24" s="17">
        <v>0.34718448287023101</v>
      </c>
      <c r="E24" s="17">
        <v>0.43629050321360302</v>
      </c>
      <c r="F24" s="17"/>
      <c r="G24" s="17">
        <v>0.34838659328895799</v>
      </c>
      <c r="H24" s="17">
        <v>0.35433877045232498</v>
      </c>
      <c r="I24" s="17">
        <v>0.42129761221362799</v>
      </c>
      <c r="J24" s="17">
        <v>0.47670742970285102</v>
      </c>
      <c r="K24" s="17">
        <v>0.44241968998779202</v>
      </c>
      <c r="L24" s="17">
        <v>0.337117844669236</v>
      </c>
      <c r="M24" s="17"/>
      <c r="N24" s="17">
        <v>0.37915309112775802</v>
      </c>
      <c r="O24" s="17">
        <v>0.38872816142077299</v>
      </c>
      <c r="P24" s="17">
        <v>0.37517531219253503</v>
      </c>
      <c r="Q24" s="17">
        <v>0.43568860922609198</v>
      </c>
      <c r="R24" s="17"/>
      <c r="S24" s="17">
        <v>0.38364033588826502</v>
      </c>
      <c r="T24" s="17">
        <v>0.42896814021690299</v>
      </c>
      <c r="U24" s="17">
        <v>0.39605267310373898</v>
      </c>
      <c r="V24" s="17">
        <v>0.39848096968691199</v>
      </c>
      <c r="W24" s="17">
        <v>0.38312908493966602</v>
      </c>
      <c r="X24" s="17">
        <v>0.46651682738941003</v>
      </c>
      <c r="Y24" s="17">
        <v>0.38565975010336701</v>
      </c>
      <c r="Z24" s="17">
        <v>0.48251296520811499</v>
      </c>
      <c r="AA24" s="17">
        <v>0.33338895314767902</v>
      </c>
      <c r="AB24" s="17">
        <v>0.331980946725353</v>
      </c>
      <c r="AC24" s="17">
        <v>0.47071054471805102</v>
      </c>
      <c r="AD24" s="17">
        <v>0.25160516915985198</v>
      </c>
      <c r="AE24" s="17"/>
      <c r="AF24" s="17">
        <v>0.427966729551645</v>
      </c>
      <c r="AG24" s="17">
        <v>0.37050670889985399</v>
      </c>
      <c r="AH24" s="17">
        <v>0.402174473028791</v>
      </c>
      <c r="AI24" s="17"/>
      <c r="AJ24" s="17">
        <v>0.373701359037303</v>
      </c>
      <c r="AK24" s="17">
        <v>0.41493721909921599</v>
      </c>
      <c r="AL24" s="17">
        <v>0.32504167938639</v>
      </c>
      <c r="AM24" s="17">
        <v>0.463740843072936</v>
      </c>
      <c r="AN24" s="17">
        <v>0.44477250320166301</v>
      </c>
      <c r="AO24" s="17"/>
      <c r="AP24" s="17">
        <v>0.31425744374591202</v>
      </c>
      <c r="AQ24" s="17">
        <v>0.41371447893038199</v>
      </c>
      <c r="AR24" s="17">
        <v>0.41632088607222301</v>
      </c>
      <c r="AS24" s="17">
        <v>0.46728989218246397</v>
      </c>
      <c r="AT24" s="17">
        <v>0.42393558510316098</v>
      </c>
      <c r="AU24" s="17"/>
      <c r="AV24" s="17">
        <v>0.40380857199967302</v>
      </c>
      <c r="AW24" s="17">
        <v>0.346455209022763</v>
      </c>
      <c r="AX24" s="17">
        <v>0.38645420318492502</v>
      </c>
      <c r="AY24" s="17">
        <v>0.44620420749999901</v>
      </c>
      <c r="AZ24" s="17">
        <v>0.42923854113934701</v>
      </c>
      <c r="BA24" s="17">
        <v>0.38057383810791801</v>
      </c>
      <c r="BB24" s="17"/>
      <c r="BC24" s="17">
        <v>0.43745765749411403</v>
      </c>
      <c r="BD24" s="17">
        <v>0.40520328146353701</v>
      </c>
      <c r="BE24" s="17">
        <v>0.34231163872466402</v>
      </c>
      <c r="BF24" s="17">
        <v>0.39250521365931901</v>
      </c>
      <c r="BG24" s="17">
        <v>0.51105439959286603</v>
      </c>
    </row>
    <row r="25" spans="2:59" x14ac:dyDescent="0.35">
      <c r="B25" t="s">
        <v>84</v>
      </c>
      <c r="C25" s="17">
        <v>0.32570075174742902</v>
      </c>
      <c r="D25" s="17">
        <v>0.33094492663453201</v>
      </c>
      <c r="E25" s="17">
        <v>0.31915841489504398</v>
      </c>
      <c r="F25" s="17"/>
      <c r="G25" s="17">
        <v>0.40596733599662399</v>
      </c>
      <c r="H25" s="17">
        <v>0.41524582909191399</v>
      </c>
      <c r="I25" s="17">
        <v>0.37432337339385402</v>
      </c>
      <c r="J25" s="17">
        <v>0.32867322571211099</v>
      </c>
      <c r="K25" s="17">
        <v>0.29338625335098201</v>
      </c>
      <c r="L25" s="17">
        <v>0.18521128171082399</v>
      </c>
      <c r="M25" s="17"/>
      <c r="N25" s="17">
        <v>0.36225763407346301</v>
      </c>
      <c r="O25" s="17">
        <v>0.33420163539738801</v>
      </c>
      <c r="P25" s="17">
        <v>0.31073556754085202</v>
      </c>
      <c r="Q25" s="17">
        <v>0.28568378835497699</v>
      </c>
      <c r="R25" s="17"/>
      <c r="S25" s="17">
        <v>0.45660896717924299</v>
      </c>
      <c r="T25" s="17">
        <v>0.286329666234167</v>
      </c>
      <c r="U25" s="17">
        <v>0.27035136812610799</v>
      </c>
      <c r="V25" s="17">
        <v>0.26753897433568402</v>
      </c>
      <c r="W25" s="17">
        <v>0.35216303539913002</v>
      </c>
      <c r="X25" s="17">
        <v>0.32133924587191498</v>
      </c>
      <c r="Y25" s="17">
        <v>0.38020024895254501</v>
      </c>
      <c r="Z25" s="17">
        <v>0.27869805356231597</v>
      </c>
      <c r="AA25" s="17">
        <v>0.34862261565958802</v>
      </c>
      <c r="AB25" s="17">
        <v>0.28264801706965997</v>
      </c>
      <c r="AC25" s="17">
        <v>0.22646485749412301</v>
      </c>
      <c r="AD25" s="17">
        <v>0.27663603662578401</v>
      </c>
      <c r="AE25" s="17"/>
      <c r="AF25" s="17">
        <v>0.26041016136634798</v>
      </c>
      <c r="AG25" s="17">
        <v>0.35440355343850399</v>
      </c>
      <c r="AH25" s="17">
        <v>0.364728665167322</v>
      </c>
      <c r="AI25" s="17"/>
      <c r="AJ25" s="17">
        <v>0.21967983711912101</v>
      </c>
      <c r="AK25" s="17">
        <v>0.46596284277714001</v>
      </c>
      <c r="AL25" s="17">
        <v>0.32738446046219499</v>
      </c>
      <c r="AM25" s="17">
        <v>0.43465955622354902</v>
      </c>
      <c r="AN25" s="17">
        <v>0.28005341112021698</v>
      </c>
      <c r="AO25" s="17"/>
      <c r="AP25" s="17">
        <v>0.20512551349268399</v>
      </c>
      <c r="AQ25" s="17">
        <v>0.43332558053353998</v>
      </c>
      <c r="AR25" s="17">
        <v>0.26299339798146498</v>
      </c>
      <c r="AS25" s="17">
        <v>0.27052084443018498</v>
      </c>
      <c r="AT25" s="17">
        <v>0.42986072140994003</v>
      </c>
      <c r="AU25" s="17"/>
      <c r="AV25" s="17">
        <v>0.47265834977226301</v>
      </c>
      <c r="AW25" s="17">
        <v>0.22669775297462</v>
      </c>
      <c r="AX25" s="17">
        <v>0.281807992809606</v>
      </c>
      <c r="AY25" s="17">
        <v>0.23358502411857701</v>
      </c>
      <c r="AZ25" s="17">
        <v>0.36250037455854101</v>
      </c>
      <c r="BA25" s="17">
        <v>0.28961913603301298</v>
      </c>
      <c r="BB25" s="17"/>
      <c r="BC25" s="17">
        <v>0.24209135460057399</v>
      </c>
      <c r="BD25" s="17">
        <v>0.31126396811877499</v>
      </c>
      <c r="BE25" s="17">
        <v>0.375430090440387</v>
      </c>
      <c r="BF25" s="17">
        <v>0.42127735390124699</v>
      </c>
      <c r="BG25" s="17">
        <v>0.57016753344062998</v>
      </c>
    </row>
    <row r="26" spans="2:59" x14ac:dyDescent="0.35">
      <c r="B26" t="s">
        <v>85</v>
      </c>
      <c r="C26" s="17">
        <v>0.252055235792295</v>
      </c>
      <c r="D26" s="17">
        <v>0.242163791404921</v>
      </c>
      <c r="E26" s="17">
        <v>0.25822589628556503</v>
      </c>
      <c r="F26" s="17"/>
      <c r="G26" s="17">
        <v>0.14521977791836199</v>
      </c>
      <c r="H26" s="17">
        <v>0.19008696159401001</v>
      </c>
      <c r="I26" s="17">
        <v>0.23139210226399001</v>
      </c>
      <c r="J26" s="17">
        <v>0.27387088138120502</v>
      </c>
      <c r="K26" s="17">
        <v>0.319229922620271</v>
      </c>
      <c r="L26" s="17">
        <v>0.323121518161403</v>
      </c>
      <c r="M26" s="17"/>
      <c r="N26" s="17">
        <v>0.21628552743528701</v>
      </c>
      <c r="O26" s="17">
        <v>0.25115107562570799</v>
      </c>
      <c r="P26" s="17">
        <v>0.29173209259076399</v>
      </c>
      <c r="Q26" s="17">
        <v>0.26198275531188497</v>
      </c>
      <c r="R26" s="17"/>
      <c r="S26" s="17">
        <v>0.16560447947218099</v>
      </c>
      <c r="T26" s="17">
        <v>0.28194492373992103</v>
      </c>
      <c r="U26" s="17">
        <v>0.32965290339265402</v>
      </c>
      <c r="V26" s="17">
        <v>0.30014508171955001</v>
      </c>
      <c r="W26" s="17">
        <v>0.34456263775429702</v>
      </c>
      <c r="X26" s="17">
        <v>0.25496717528791402</v>
      </c>
      <c r="Y26" s="17">
        <v>0.19634297316802099</v>
      </c>
      <c r="Z26" s="17">
        <v>0.26697285569071399</v>
      </c>
      <c r="AA26" s="17">
        <v>0.24141336525589999</v>
      </c>
      <c r="AB26" s="17">
        <v>0.19694129308890501</v>
      </c>
      <c r="AC26" s="17">
        <v>0.247162481273143</v>
      </c>
      <c r="AD26" s="17">
        <v>0.30857096832463998</v>
      </c>
      <c r="AE26" s="17"/>
      <c r="AF26" s="17">
        <v>0.28731274363308401</v>
      </c>
      <c r="AG26" s="17">
        <v>0.25859912323906198</v>
      </c>
      <c r="AH26" s="17">
        <v>0.19733098116116901</v>
      </c>
      <c r="AI26" s="17"/>
      <c r="AJ26" s="17">
        <v>0.28274522144101999</v>
      </c>
      <c r="AK26" s="17">
        <v>0.26829653183080998</v>
      </c>
      <c r="AL26" s="17">
        <v>0.17923780283986501</v>
      </c>
      <c r="AM26" s="17">
        <v>0.22706914920561599</v>
      </c>
      <c r="AN26" s="17">
        <v>0.21624722684344</v>
      </c>
      <c r="AO26" s="17"/>
      <c r="AP26" s="17">
        <v>0.28960777013260303</v>
      </c>
      <c r="AQ26" s="17">
        <v>0.25307026217707101</v>
      </c>
      <c r="AR26" s="17">
        <v>0.25267722123648101</v>
      </c>
      <c r="AS26" s="17">
        <v>0.233815199232666</v>
      </c>
      <c r="AT26" s="17">
        <v>0.19108156293194201</v>
      </c>
      <c r="AU26" s="17"/>
      <c r="AV26" s="17">
        <v>0.25284887298606701</v>
      </c>
      <c r="AW26" s="17">
        <v>0.27040626391448902</v>
      </c>
      <c r="AX26" s="17">
        <v>0.22605378791904501</v>
      </c>
      <c r="AY26" s="17">
        <v>0.23813897105840201</v>
      </c>
      <c r="AZ26" s="17">
        <v>0.21423337719308999</v>
      </c>
      <c r="BA26" s="17">
        <v>0.29698330547159302</v>
      </c>
      <c r="BB26" s="17"/>
      <c r="BC26" s="17">
        <v>0.25983846701878899</v>
      </c>
      <c r="BD26" s="17">
        <v>0.27260292037903</v>
      </c>
      <c r="BE26" s="17">
        <v>0.23607889164606799</v>
      </c>
      <c r="BF26" s="17">
        <v>0.21213175139087301</v>
      </c>
      <c r="BG26" s="17">
        <v>0.24735512916147101</v>
      </c>
    </row>
    <row r="27" spans="2:59" x14ac:dyDescent="0.35">
      <c r="B27" t="s">
        <v>86</v>
      </c>
      <c r="C27" s="17">
        <v>0.22552780808108999</v>
      </c>
      <c r="D27" s="17">
        <v>0.23604885407075801</v>
      </c>
      <c r="E27" s="17">
        <v>0.21692010285577201</v>
      </c>
      <c r="F27" s="17"/>
      <c r="G27" s="17">
        <v>0.119948113216997</v>
      </c>
      <c r="H27" s="17">
        <v>0.13434848299220201</v>
      </c>
      <c r="I27" s="17">
        <v>0.185877674717808</v>
      </c>
      <c r="J27" s="17">
        <v>0.21486900460288899</v>
      </c>
      <c r="K27" s="17">
        <v>0.33293396015193499</v>
      </c>
      <c r="L27" s="17">
        <v>0.33105590301717802</v>
      </c>
      <c r="M27" s="17"/>
      <c r="N27" s="17">
        <v>0.20262109886096299</v>
      </c>
      <c r="O27" s="17">
        <v>0.179136417660539</v>
      </c>
      <c r="P27" s="17">
        <v>0.28173134839727498</v>
      </c>
      <c r="Q27" s="17">
        <v>0.25399789623296298</v>
      </c>
      <c r="R27" s="17"/>
      <c r="S27" s="17">
        <v>0.1448740019344</v>
      </c>
      <c r="T27" s="17">
        <v>0.21617316085319199</v>
      </c>
      <c r="U27" s="17">
        <v>0.31279862178270001</v>
      </c>
      <c r="V27" s="17">
        <v>0.28251094010851302</v>
      </c>
      <c r="W27" s="17">
        <v>0.21354038996462599</v>
      </c>
      <c r="X27" s="17">
        <v>0.25108245875651097</v>
      </c>
      <c r="Y27" s="17">
        <v>0.22948529020583799</v>
      </c>
      <c r="Z27" s="17">
        <v>0.21801967224977101</v>
      </c>
      <c r="AA27" s="17">
        <v>0.19033523309980799</v>
      </c>
      <c r="AB27" s="17">
        <v>0.269603788962054</v>
      </c>
      <c r="AC27" s="17">
        <v>0.19181767414968001</v>
      </c>
      <c r="AD27" s="17">
        <v>0.227938051555723</v>
      </c>
      <c r="AE27" s="17"/>
      <c r="AF27" s="17">
        <v>0.33757799882822398</v>
      </c>
      <c r="AG27" s="17">
        <v>0.18485726204966099</v>
      </c>
      <c r="AH27" s="17">
        <v>0.13554489506227699</v>
      </c>
      <c r="AI27" s="17"/>
      <c r="AJ27" s="17">
        <v>0.332911873530642</v>
      </c>
      <c r="AK27" s="17">
        <v>0.16555801078865701</v>
      </c>
      <c r="AL27" s="17">
        <v>0.141939466729567</v>
      </c>
      <c r="AM27" s="17">
        <v>0.35518326998131899</v>
      </c>
      <c r="AN27" s="17">
        <v>0.13405230399571499</v>
      </c>
      <c r="AO27" s="17"/>
      <c r="AP27" s="17">
        <v>0.31342444390338398</v>
      </c>
      <c r="AQ27" s="17">
        <v>0.18669431688301499</v>
      </c>
      <c r="AR27" s="17">
        <v>0.184401748349311</v>
      </c>
      <c r="AS27" s="17">
        <v>0.34994038334014799</v>
      </c>
      <c r="AT27" s="17">
        <v>0.13464369529027501</v>
      </c>
      <c r="AU27" s="17"/>
      <c r="AV27" s="17">
        <v>0.17177188841166</v>
      </c>
      <c r="AW27" s="17">
        <v>0.28842648735361498</v>
      </c>
      <c r="AX27" s="17">
        <v>0.17706299588455199</v>
      </c>
      <c r="AY27" s="17">
        <v>0.368058382307073</v>
      </c>
      <c r="AZ27" s="17">
        <v>0.12388334196977201</v>
      </c>
      <c r="BA27" s="17">
        <v>0.216868380910794</v>
      </c>
      <c r="BB27" s="17"/>
      <c r="BC27" s="17">
        <v>0.28267181118928802</v>
      </c>
      <c r="BD27" s="17">
        <v>0.23670866230102899</v>
      </c>
      <c r="BE27" s="17">
        <v>0.166234488556081</v>
      </c>
      <c r="BF27" s="17">
        <v>0.172134318317054</v>
      </c>
      <c r="BG27" s="17">
        <v>6.0905523806991803E-2</v>
      </c>
    </row>
    <row r="28" spans="2:59" x14ac:dyDescent="0.35">
      <c r="B28" t="s">
        <v>87</v>
      </c>
      <c r="C28" s="17">
        <v>0.206114692881948</v>
      </c>
      <c r="D28" s="17">
        <v>0.22605831623226799</v>
      </c>
      <c r="E28" s="17">
        <v>0.18423261266382401</v>
      </c>
      <c r="F28" s="17"/>
      <c r="G28" s="17">
        <v>0.26574691564067399</v>
      </c>
      <c r="H28" s="17">
        <v>0.244125587267183</v>
      </c>
      <c r="I28" s="17">
        <v>0.268651366129598</v>
      </c>
      <c r="J28" s="17">
        <v>0.212501365941793</v>
      </c>
      <c r="K28" s="17">
        <v>0.17684923897641</v>
      </c>
      <c r="L28" s="17">
        <v>0.10463287149616</v>
      </c>
      <c r="M28" s="17"/>
      <c r="N28" s="17">
        <v>0.23922981176913199</v>
      </c>
      <c r="O28" s="17">
        <v>0.208951036111901</v>
      </c>
      <c r="P28" s="17">
        <v>0.18509004206097601</v>
      </c>
      <c r="Q28" s="17">
        <v>0.181667365942942</v>
      </c>
      <c r="R28" s="17"/>
      <c r="S28" s="17">
        <v>0.27131163425084798</v>
      </c>
      <c r="T28" s="17">
        <v>0.15862783407831599</v>
      </c>
      <c r="U28" s="17">
        <v>0.20941066480558099</v>
      </c>
      <c r="V28" s="17">
        <v>0.18767222937964601</v>
      </c>
      <c r="W28" s="17">
        <v>0.23674881683391399</v>
      </c>
      <c r="X28" s="17">
        <v>0.23956841597510201</v>
      </c>
      <c r="Y28" s="17">
        <v>0.22386647574806301</v>
      </c>
      <c r="Z28" s="17">
        <v>0.22536384983131</v>
      </c>
      <c r="AA28" s="17">
        <v>0.18636364888955001</v>
      </c>
      <c r="AB28" s="17">
        <v>0.181936928755809</v>
      </c>
      <c r="AC28" s="17">
        <v>0.14587054466277799</v>
      </c>
      <c r="AD28" s="17">
        <v>0.138758412015589</v>
      </c>
      <c r="AE28" s="17"/>
      <c r="AF28" s="17">
        <v>0.183828089954232</v>
      </c>
      <c r="AG28" s="17">
        <v>0.21726226796503301</v>
      </c>
      <c r="AH28" s="17">
        <v>0.175065356045009</v>
      </c>
      <c r="AI28" s="17"/>
      <c r="AJ28" s="17">
        <v>0.15871061242421999</v>
      </c>
      <c r="AK28" s="17">
        <v>0.27608250719371702</v>
      </c>
      <c r="AL28" s="17">
        <v>0.17346009708971299</v>
      </c>
      <c r="AM28" s="17">
        <v>0.243564296715225</v>
      </c>
      <c r="AN28" s="17">
        <v>0.15822436040233001</v>
      </c>
      <c r="AO28" s="17"/>
      <c r="AP28" s="17">
        <v>0.13887179622350301</v>
      </c>
      <c r="AQ28" s="17">
        <v>0.26182773573655099</v>
      </c>
      <c r="AR28" s="17">
        <v>0.201318719341263</v>
      </c>
      <c r="AS28" s="17">
        <v>0.150334412100804</v>
      </c>
      <c r="AT28" s="17">
        <v>0.31794538322912402</v>
      </c>
      <c r="AU28" s="17"/>
      <c r="AV28" s="17">
        <v>0.28360550049836603</v>
      </c>
      <c r="AW28" s="17">
        <v>0.14487190472477399</v>
      </c>
      <c r="AX28" s="17">
        <v>0.20545444984005601</v>
      </c>
      <c r="AY28" s="17">
        <v>0.14137659054208199</v>
      </c>
      <c r="AZ28" s="17">
        <v>0.27053148207738698</v>
      </c>
      <c r="BA28" s="17">
        <v>0.190436588704642</v>
      </c>
      <c r="BB28" s="17"/>
      <c r="BC28" s="17">
        <v>0.14126878706183299</v>
      </c>
      <c r="BD28" s="17">
        <v>0.198535861895237</v>
      </c>
      <c r="BE28" s="17">
        <v>0.25410864185776599</v>
      </c>
      <c r="BF28" s="17">
        <v>0.218618088639353</v>
      </c>
      <c r="BG28" s="17">
        <v>0.25972394802746002</v>
      </c>
    </row>
    <row r="29" spans="2:59" x14ac:dyDescent="0.35">
      <c r="B29" t="s">
        <v>88</v>
      </c>
      <c r="C29" s="17">
        <v>0.14225538394720899</v>
      </c>
      <c r="D29" s="17">
        <v>0.15690893492607499</v>
      </c>
      <c r="E29" s="17">
        <v>0.12496463354388899</v>
      </c>
      <c r="F29" s="17"/>
      <c r="G29" s="17">
        <v>0.17621368957567399</v>
      </c>
      <c r="H29" s="17">
        <v>0.17342597889201999</v>
      </c>
      <c r="I29" s="17">
        <v>0.180121917049444</v>
      </c>
      <c r="J29" s="17">
        <v>0.15768404019202101</v>
      </c>
      <c r="K29" s="17">
        <v>0.117092207126517</v>
      </c>
      <c r="L29" s="17">
        <v>7.1912718052328004E-2</v>
      </c>
      <c r="M29" s="17"/>
      <c r="N29" s="17">
        <v>0.17485577585535</v>
      </c>
      <c r="O29" s="17">
        <v>0.15164218658093401</v>
      </c>
      <c r="P29" s="17">
        <v>0.107415820863501</v>
      </c>
      <c r="Q29" s="17">
        <v>0.121155095744044</v>
      </c>
      <c r="R29" s="17"/>
      <c r="S29" s="17">
        <v>0.19587115069059999</v>
      </c>
      <c r="T29" s="17">
        <v>0.14339744352376299</v>
      </c>
      <c r="U29" s="17">
        <v>0.12660723979253299</v>
      </c>
      <c r="V29" s="17">
        <v>8.4148766014682005E-2</v>
      </c>
      <c r="W29" s="17">
        <v>0.183536571921112</v>
      </c>
      <c r="X29" s="17">
        <v>0.162288100628808</v>
      </c>
      <c r="Y29" s="17">
        <v>0.110722460149459</v>
      </c>
      <c r="Z29" s="17">
        <v>0.12297775351820001</v>
      </c>
      <c r="AA29" s="17">
        <v>0.16618388444921001</v>
      </c>
      <c r="AB29" s="17">
        <v>0.101818885294293</v>
      </c>
      <c r="AC29" s="17">
        <v>0.132026130264459</v>
      </c>
      <c r="AD29" s="17">
        <v>0.10644864741528801</v>
      </c>
      <c r="AE29" s="17"/>
      <c r="AF29" s="17">
        <v>0.100937881485704</v>
      </c>
      <c r="AG29" s="17">
        <v>0.168755280139399</v>
      </c>
      <c r="AH29" s="17">
        <v>0.154784413958935</v>
      </c>
      <c r="AI29" s="17"/>
      <c r="AJ29" s="17">
        <v>9.1276823227897694E-2</v>
      </c>
      <c r="AK29" s="17">
        <v>0.18458004529657601</v>
      </c>
      <c r="AL29" s="17">
        <v>0.12858023010755801</v>
      </c>
      <c r="AM29" s="17">
        <v>0.12597782423079601</v>
      </c>
      <c r="AN29" s="17">
        <v>0.130317617863349</v>
      </c>
      <c r="AO29" s="17"/>
      <c r="AP29" s="17">
        <v>8.7578344811629502E-2</v>
      </c>
      <c r="AQ29" s="17">
        <v>0.18023132492967001</v>
      </c>
      <c r="AR29" s="17">
        <v>0.154437913313965</v>
      </c>
      <c r="AS29" s="17">
        <v>4.8005459502352799E-2</v>
      </c>
      <c r="AT29" s="17">
        <v>0.324626349612605</v>
      </c>
      <c r="AU29" s="17"/>
      <c r="AV29" s="17">
        <v>0.20986799706588799</v>
      </c>
      <c r="AW29" s="17">
        <v>9.8096307539003405E-2</v>
      </c>
      <c r="AX29" s="17">
        <v>0.14438248885965399</v>
      </c>
      <c r="AY29" s="17">
        <v>4.9975631945611998E-2</v>
      </c>
      <c r="AZ29" s="17">
        <v>0.285788179794353</v>
      </c>
      <c r="BA29" s="17">
        <v>7.3885257722190303E-2</v>
      </c>
      <c r="BB29" s="17"/>
      <c r="BC29" s="17">
        <v>8.0059387923434103E-2</v>
      </c>
      <c r="BD29" s="17">
        <v>0.13505490256026101</v>
      </c>
      <c r="BE29" s="17">
        <v>0.16466464533863601</v>
      </c>
      <c r="BF29" s="17">
        <v>0.21608559327479801</v>
      </c>
      <c r="BG29" s="17">
        <v>0.343664219058187</v>
      </c>
    </row>
    <row r="30" spans="2:59" x14ac:dyDescent="0.35">
      <c r="B30" t="s">
        <v>89</v>
      </c>
      <c r="C30" s="17">
        <v>0.12884250616201301</v>
      </c>
      <c r="D30" s="17">
        <v>0.124811062422494</v>
      </c>
      <c r="E30" s="17">
        <v>0.13216087379140801</v>
      </c>
      <c r="F30" s="17"/>
      <c r="G30" s="17">
        <v>0.13122978692514101</v>
      </c>
      <c r="H30" s="17">
        <v>0.11284749985316</v>
      </c>
      <c r="I30" s="17">
        <v>0.123253289559962</v>
      </c>
      <c r="J30" s="17">
        <v>0.16278414465403501</v>
      </c>
      <c r="K30" s="17">
        <v>0.14396273467460699</v>
      </c>
      <c r="L30" s="17">
        <v>0.108108415917351</v>
      </c>
      <c r="M30" s="17"/>
      <c r="N30" s="17">
        <v>0.15872985139257401</v>
      </c>
      <c r="O30" s="17">
        <v>0.131383561510796</v>
      </c>
      <c r="P30" s="17">
        <v>8.5352438410088494E-2</v>
      </c>
      <c r="Q30" s="17">
        <v>0.12878340890210699</v>
      </c>
      <c r="R30" s="17"/>
      <c r="S30" s="17">
        <v>0.14323601271324099</v>
      </c>
      <c r="T30" s="17">
        <v>7.3877579914406105E-2</v>
      </c>
      <c r="U30" s="17">
        <v>0.17591085366697801</v>
      </c>
      <c r="V30" s="17">
        <v>0.12518474822244999</v>
      </c>
      <c r="W30" s="17">
        <v>0.15288110167441199</v>
      </c>
      <c r="X30" s="17">
        <v>0.181583431700751</v>
      </c>
      <c r="Y30" s="17">
        <v>7.8141088146966603E-2</v>
      </c>
      <c r="Z30" s="17">
        <v>0.12774107682716901</v>
      </c>
      <c r="AA30" s="17">
        <v>0.14464763822875101</v>
      </c>
      <c r="AB30" s="17">
        <v>0.116494843204254</v>
      </c>
      <c r="AC30" s="17">
        <v>9.2203106976627605E-2</v>
      </c>
      <c r="AD30" s="17">
        <v>0.135817721071706</v>
      </c>
      <c r="AE30" s="17"/>
      <c r="AF30" s="17">
        <v>8.1499184132074007E-2</v>
      </c>
      <c r="AG30" s="17">
        <v>0.17716400825442</v>
      </c>
      <c r="AH30" s="17">
        <v>7.4512583608708993E-2</v>
      </c>
      <c r="AI30" s="17"/>
      <c r="AJ30" s="17">
        <v>8.7494990372202402E-2</v>
      </c>
      <c r="AK30" s="17">
        <v>0.167603462414605</v>
      </c>
      <c r="AL30" s="17">
        <v>0.204826504218382</v>
      </c>
      <c r="AM30" s="17">
        <v>6.2577098671972795E-2</v>
      </c>
      <c r="AN30" s="17">
        <v>7.2189744211908102E-2</v>
      </c>
      <c r="AO30" s="17"/>
      <c r="AP30" s="17">
        <v>8.9414111380017203E-2</v>
      </c>
      <c r="AQ30" s="17">
        <v>0.165713842789422</v>
      </c>
      <c r="AR30" s="17">
        <v>0.149930926061449</v>
      </c>
      <c r="AS30" s="17">
        <v>5.2823798930574199E-2</v>
      </c>
      <c r="AT30" s="17">
        <v>0.20281630624781399</v>
      </c>
      <c r="AU30" s="17"/>
      <c r="AV30" s="17">
        <v>0.18023331907870899</v>
      </c>
      <c r="AW30" s="17">
        <v>9.4078309026562695E-2</v>
      </c>
      <c r="AX30" s="17">
        <v>0.13438566768007501</v>
      </c>
      <c r="AY30" s="17">
        <v>6.5363562009543394E-2</v>
      </c>
      <c r="AZ30" s="17">
        <v>0.21524994998108299</v>
      </c>
      <c r="BA30" s="17">
        <v>0.121636054175195</v>
      </c>
      <c r="BB30" s="17"/>
      <c r="BC30" s="17">
        <v>9.3284459020071403E-2</v>
      </c>
      <c r="BD30" s="17">
        <v>0.158488773990519</v>
      </c>
      <c r="BE30" s="17">
        <v>0.144859047310536</v>
      </c>
      <c r="BF30" s="17">
        <v>0.12552384830515301</v>
      </c>
      <c r="BG30" s="17">
        <v>0.185228718450451</v>
      </c>
    </row>
    <row r="31" spans="2:59" x14ac:dyDescent="0.35">
      <c r="B31" t="s">
        <v>90</v>
      </c>
      <c r="C31" s="17">
        <v>0.124950676443548</v>
      </c>
      <c r="D31" s="17">
        <v>0.125304012384404</v>
      </c>
      <c r="E31" s="17">
        <v>0.12528547112288199</v>
      </c>
      <c r="F31" s="17"/>
      <c r="G31" s="17">
        <v>0.15379588342047401</v>
      </c>
      <c r="H31" s="17">
        <v>0.17846884821623901</v>
      </c>
      <c r="I31" s="17">
        <v>0.13235186679915201</v>
      </c>
      <c r="J31" s="17">
        <v>9.3771829974340096E-2</v>
      </c>
      <c r="K31" s="17">
        <v>8.3315481648194994E-2</v>
      </c>
      <c r="L31" s="17">
        <v>0.110356832609007</v>
      </c>
      <c r="M31" s="17"/>
      <c r="N31" s="17">
        <v>0.18615543650760999</v>
      </c>
      <c r="O31" s="17">
        <v>0.117114752227661</v>
      </c>
      <c r="P31" s="17">
        <v>8.2558350452838894E-2</v>
      </c>
      <c r="Q31" s="17">
        <v>9.6521182619893606E-2</v>
      </c>
      <c r="R31" s="17"/>
      <c r="S31" s="17">
        <v>0.19157050286652</v>
      </c>
      <c r="T31" s="17">
        <v>6.2709407987832297E-2</v>
      </c>
      <c r="U31" s="17">
        <v>6.9057488325992303E-2</v>
      </c>
      <c r="V31" s="17">
        <v>9.3472800360921093E-2</v>
      </c>
      <c r="W31" s="17">
        <v>0.145535184264039</v>
      </c>
      <c r="X31" s="17">
        <v>0.122196705709587</v>
      </c>
      <c r="Y31" s="17">
        <v>0.128214289408625</v>
      </c>
      <c r="Z31" s="17">
        <v>0.196025782101867</v>
      </c>
      <c r="AA31" s="17">
        <v>0.10959125883118601</v>
      </c>
      <c r="AB31" s="17">
        <v>8.9190535168286497E-2</v>
      </c>
      <c r="AC31" s="17">
        <v>0.13429776500757601</v>
      </c>
      <c r="AD31" s="17">
        <v>0.330349147891219</v>
      </c>
      <c r="AE31" s="17"/>
      <c r="AF31" s="17">
        <v>0.100387709298801</v>
      </c>
      <c r="AG31" s="17">
        <v>0.13374323540022401</v>
      </c>
      <c r="AH31" s="17">
        <v>0.12902667924237701</v>
      </c>
      <c r="AI31" s="17"/>
      <c r="AJ31" s="17">
        <v>0.122843175834495</v>
      </c>
      <c r="AK31" s="17">
        <v>0.138292977272195</v>
      </c>
      <c r="AL31" s="17">
        <v>9.6183132547006903E-2</v>
      </c>
      <c r="AM31" s="17">
        <v>0.16030882770972499</v>
      </c>
      <c r="AN31" s="17">
        <v>0.11775463902467399</v>
      </c>
      <c r="AO31" s="17"/>
      <c r="AP31" s="17">
        <v>0.12791316085134199</v>
      </c>
      <c r="AQ31" s="17">
        <v>0.146685595521893</v>
      </c>
      <c r="AR31" s="17">
        <v>8.9029745311781899E-2</v>
      </c>
      <c r="AS31" s="17">
        <v>7.8716115171008197E-2</v>
      </c>
      <c r="AT31" s="17">
        <v>0.13157964859416901</v>
      </c>
      <c r="AU31" s="17"/>
      <c r="AV31" s="17">
        <v>0.15429012748902499</v>
      </c>
      <c r="AW31" s="17">
        <v>0.138929628751572</v>
      </c>
      <c r="AX31" s="17">
        <v>6.54288230594227E-2</v>
      </c>
      <c r="AY31" s="17">
        <v>8.1814797332050507E-2</v>
      </c>
      <c r="AZ31" s="17">
        <v>0.12456802909242699</v>
      </c>
      <c r="BA31" s="17">
        <v>0.129606502616057</v>
      </c>
      <c r="BB31" s="17"/>
      <c r="BC31" s="17">
        <v>8.3664576359635895E-2</v>
      </c>
      <c r="BD31" s="17">
        <v>8.9214532106063005E-2</v>
      </c>
      <c r="BE31" s="17">
        <v>0.16223947718700299</v>
      </c>
      <c r="BF31" s="17">
        <v>0.24886184777299999</v>
      </c>
      <c r="BG31" s="17">
        <v>0.12933818344434</v>
      </c>
    </row>
    <row r="32" spans="2:59" x14ac:dyDescent="0.35">
      <c r="B32" t="s">
        <v>70</v>
      </c>
      <c r="C32" s="17">
        <v>0.11516516807376501</v>
      </c>
      <c r="D32" s="17">
        <v>0.111523814803833</v>
      </c>
      <c r="E32" s="17">
        <v>0.119171306593812</v>
      </c>
      <c r="F32" s="17"/>
      <c r="G32" s="17">
        <v>0.27282750380815701</v>
      </c>
      <c r="H32" s="17">
        <v>0.225265699807603</v>
      </c>
      <c r="I32" s="17">
        <v>0.13861707148587099</v>
      </c>
      <c r="J32" s="17">
        <v>6.1902231345545199E-2</v>
      </c>
      <c r="K32" s="17">
        <v>2.9270515294558201E-2</v>
      </c>
      <c r="L32" s="17">
        <v>7.8321467147275704E-3</v>
      </c>
      <c r="M32" s="17"/>
      <c r="N32" s="17">
        <v>0.189639314404529</v>
      </c>
      <c r="O32" s="17">
        <v>0.118784658135802</v>
      </c>
      <c r="P32" s="17">
        <v>7.4263454247041005E-2</v>
      </c>
      <c r="Q32" s="17">
        <v>5.6554909418703503E-2</v>
      </c>
      <c r="R32" s="17"/>
      <c r="S32" s="17">
        <v>0.21458065551446601</v>
      </c>
      <c r="T32" s="17">
        <v>8.3891823480098895E-2</v>
      </c>
      <c r="U32" s="17">
        <v>6.1534450697953998E-2</v>
      </c>
      <c r="V32" s="17">
        <v>0.14166200880017699</v>
      </c>
      <c r="W32" s="17">
        <v>9.4687022506325699E-2</v>
      </c>
      <c r="X32" s="17">
        <v>0.13331241893370299</v>
      </c>
      <c r="Y32" s="17">
        <v>0.119000188746922</v>
      </c>
      <c r="Z32" s="17">
        <v>6.3714329513158002E-2</v>
      </c>
      <c r="AA32" s="17">
        <v>0.123761674943307</v>
      </c>
      <c r="AB32" s="17">
        <v>6.4950994835517695E-2</v>
      </c>
      <c r="AC32" s="17">
        <v>2.0042986745626198E-2</v>
      </c>
      <c r="AD32" s="17">
        <v>0.16933690867274501</v>
      </c>
      <c r="AE32" s="17"/>
      <c r="AF32" s="17">
        <v>7.1911318849610606E-2</v>
      </c>
      <c r="AG32" s="17">
        <v>0.11457555258002999</v>
      </c>
      <c r="AH32" s="17">
        <v>0.12749105760509899</v>
      </c>
      <c r="AI32" s="17"/>
      <c r="AJ32" s="17">
        <v>6.8859902812256096E-2</v>
      </c>
      <c r="AK32" s="17">
        <v>0.175142247543812</v>
      </c>
      <c r="AL32" s="17">
        <v>9.3493037902269496E-2</v>
      </c>
      <c r="AM32" s="17">
        <v>0.133568549477417</v>
      </c>
      <c r="AN32" s="17">
        <v>9.0198959832227102E-2</v>
      </c>
      <c r="AO32" s="17"/>
      <c r="AP32" s="17">
        <v>8.0653685474896805E-2</v>
      </c>
      <c r="AQ32" s="17">
        <v>0.16110729151280301</v>
      </c>
      <c r="AR32" s="17">
        <v>8.7877643524399501E-2</v>
      </c>
      <c r="AS32" s="17">
        <v>7.5767998596713806E-2</v>
      </c>
      <c r="AT32" s="17">
        <v>0.13984554981217401</v>
      </c>
      <c r="AU32" s="17"/>
      <c r="AV32" s="17">
        <v>0.196966285960892</v>
      </c>
      <c r="AW32" s="17">
        <v>7.8992748705501104E-2</v>
      </c>
      <c r="AX32" s="17">
        <v>8.0175807436626195E-2</v>
      </c>
      <c r="AY32" s="17">
        <v>5.8268174209079399E-2</v>
      </c>
      <c r="AZ32" s="17">
        <v>0.12876239530516301</v>
      </c>
      <c r="BA32" s="17">
        <v>8.37729548934079E-2</v>
      </c>
      <c r="BB32" s="17"/>
      <c r="BC32" s="17">
        <v>2.9017715847813701E-2</v>
      </c>
      <c r="BD32" s="17">
        <v>7.3441248606493398E-2</v>
      </c>
      <c r="BE32" s="17">
        <v>0.18098259491396801</v>
      </c>
      <c r="BF32" s="17">
        <v>0.23315157298334099</v>
      </c>
      <c r="BG32" s="17">
        <v>0.25958671746575102</v>
      </c>
    </row>
    <row r="33" spans="2:59" x14ac:dyDescent="0.35">
      <c r="B33" t="s">
        <v>91</v>
      </c>
      <c r="C33" s="17">
        <v>5.6249994543552097E-2</v>
      </c>
      <c r="D33" s="17">
        <v>5.8780937964084998E-2</v>
      </c>
      <c r="E33" s="17">
        <v>5.2044456103613503E-2</v>
      </c>
      <c r="F33" s="17"/>
      <c r="G33" s="17">
        <v>8.3021097526752893E-2</v>
      </c>
      <c r="H33" s="17">
        <v>8.2885217943076198E-2</v>
      </c>
      <c r="I33" s="17">
        <v>6.6207401586398998E-2</v>
      </c>
      <c r="J33" s="17">
        <v>6.0163943134882297E-2</v>
      </c>
      <c r="K33" s="17">
        <v>3.57112269173957E-2</v>
      </c>
      <c r="L33" s="17">
        <v>2.1243047088892499E-2</v>
      </c>
      <c r="M33" s="17"/>
      <c r="N33" s="17">
        <v>8.0907911126694404E-2</v>
      </c>
      <c r="O33" s="17">
        <v>6.2703017549793794E-2</v>
      </c>
      <c r="P33" s="17">
        <v>4.4887556138275199E-2</v>
      </c>
      <c r="Q33" s="17">
        <v>2.9215895187879301E-2</v>
      </c>
      <c r="R33" s="17"/>
      <c r="S33" s="17">
        <v>8.9046157687379807E-2</v>
      </c>
      <c r="T33" s="17">
        <v>5.2530106527431397E-2</v>
      </c>
      <c r="U33" s="17">
        <v>3.6901140913349798E-2</v>
      </c>
      <c r="V33" s="17">
        <v>4.5973508421172898E-2</v>
      </c>
      <c r="W33" s="17">
        <v>5.2705335480334202E-2</v>
      </c>
      <c r="X33" s="17">
        <v>0.10268555613043701</v>
      </c>
      <c r="Y33" s="17">
        <v>6.3943097924364298E-2</v>
      </c>
      <c r="Z33" s="17">
        <v>5.8356898694044403E-2</v>
      </c>
      <c r="AA33" s="17">
        <v>3.54537299941909E-2</v>
      </c>
      <c r="AB33" s="17">
        <v>1.9564736404679699E-2</v>
      </c>
      <c r="AC33" s="17">
        <v>3.2571279340094399E-2</v>
      </c>
      <c r="AD33" s="17">
        <v>5.8170567977407099E-2</v>
      </c>
      <c r="AE33" s="17"/>
      <c r="AF33" s="17">
        <v>3.4564340064192699E-2</v>
      </c>
      <c r="AG33" s="17">
        <v>6.8918634457866196E-2</v>
      </c>
      <c r="AH33" s="17">
        <v>4.6069535669182302E-2</v>
      </c>
      <c r="AI33" s="17"/>
      <c r="AJ33" s="17">
        <v>4.0840231566576603E-2</v>
      </c>
      <c r="AK33" s="17">
        <v>6.2557014802747904E-2</v>
      </c>
      <c r="AL33" s="17">
        <v>7.6644994165611505E-2</v>
      </c>
      <c r="AM33" s="17">
        <v>6.7604255596316207E-2</v>
      </c>
      <c r="AN33" s="17">
        <v>4.5552366211453803E-2</v>
      </c>
      <c r="AO33" s="17"/>
      <c r="AP33" s="17">
        <v>3.87325898616502E-2</v>
      </c>
      <c r="AQ33" s="17">
        <v>5.9026826870415501E-2</v>
      </c>
      <c r="AR33" s="17">
        <v>9.3791336354217894E-2</v>
      </c>
      <c r="AS33" s="17">
        <v>2.4538389574660199E-2</v>
      </c>
      <c r="AT33" s="17">
        <v>0.14902880055332299</v>
      </c>
      <c r="AU33" s="17"/>
      <c r="AV33" s="17">
        <v>7.0780501954843006E-2</v>
      </c>
      <c r="AW33" s="17">
        <v>4.6844599344917297E-2</v>
      </c>
      <c r="AX33" s="17">
        <v>0.105218870492872</v>
      </c>
      <c r="AY33" s="17">
        <v>1.54373684897043E-2</v>
      </c>
      <c r="AZ33" s="17">
        <v>0.10707998425410201</v>
      </c>
      <c r="BA33" s="17">
        <v>1.3301377365907301E-2</v>
      </c>
      <c r="BB33" s="17"/>
      <c r="BC33" s="17">
        <v>2.32982034142525E-2</v>
      </c>
      <c r="BD33" s="17">
        <v>4.2469228483110903E-2</v>
      </c>
      <c r="BE33" s="17">
        <v>7.5209478327830107E-2</v>
      </c>
      <c r="BF33" s="17">
        <v>0.124981188321464</v>
      </c>
      <c r="BG33" s="17">
        <v>6.6268944770320803E-2</v>
      </c>
    </row>
    <row r="34" spans="2:59" x14ac:dyDescent="0.35">
      <c r="B34" t="s">
        <v>92</v>
      </c>
      <c r="C34" s="17">
        <v>4.5056180333569201E-2</v>
      </c>
      <c r="D34" s="17">
        <v>6.7898900197015902E-2</v>
      </c>
      <c r="E34" s="17">
        <v>2.40045021154465E-2</v>
      </c>
      <c r="F34" s="17"/>
      <c r="G34" s="17">
        <v>0.108381599924772</v>
      </c>
      <c r="H34" s="17">
        <v>5.3689840969345003E-2</v>
      </c>
      <c r="I34" s="17">
        <v>4.74215285547041E-2</v>
      </c>
      <c r="J34" s="17">
        <v>2.6915613666074801E-2</v>
      </c>
      <c r="K34" s="17">
        <v>4.7035155393129198E-2</v>
      </c>
      <c r="L34" s="17">
        <v>8.3807359866375705E-3</v>
      </c>
      <c r="M34" s="17"/>
      <c r="N34" s="17">
        <v>7.7210024696398205E-2</v>
      </c>
      <c r="O34" s="17">
        <v>4.2861946778712301E-2</v>
      </c>
      <c r="P34" s="17">
        <v>3.3493440946299198E-2</v>
      </c>
      <c r="Q34" s="17">
        <v>1.83170295198581E-2</v>
      </c>
      <c r="R34" s="17"/>
      <c r="S34" s="17">
        <v>7.0815447203737197E-2</v>
      </c>
      <c r="T34" s="17">
        <v>2.4308442647100099E-2</v>
      </c>
      <c r="U34" s="17">
        <v>3.5825959856267603E-2</v>
      </c>
      <c r="V34" s="17">
        <v>4.19849167195522E-2</v>
      </c>
      <c r="W34" s="17">
        <v>6.6908583551746698E-2</v>
      </c>
      <c r="X34" s="17">
        <v>3.3647407041586898E-2</v>
      </c>
      <c r="Y34" s="17">
        <v>4.4008759497046697E-2</v>
      </c>
      <c r="Z34" s="17">
        <v>6.3549498127747794E-2</v>
      </c>
      <c r="AA34" s="17">
        <v>5.6215694134410001E-2</v>
      </c>
      <c r="AB34" s="17">
        <v>2.3097113451767699E-2</v>
      </c>
      <c r="AC34" s="17">
        <v>1.8842051832264201E-2</v>
      </c>
      <c r="AD34" s="17">
        <v>8.5059457378324294E-2</v>
      </c>
      <c r="AE34" s="17"/>
      <c r="AF34" s="17">
        <v>4.4681877615089002E-2</v>
      </c>
      <c r="AG34" s="17">
        <v>3.4146554847845997E-2</v>
      </c>
      <c r="AH34" s="17">
        <v>3.3847556941270597E-2</v>
      </c>
      <c r="AI34" s="17"/>
      <c r="AJ34" s="17">
        <v>3.4182756134273198E-2</v>
      </c>
      <c r="AK34" s="17">
        <v>6.2172216154967E-2</v>
      </c>
      <c r="AL34" s="17">
        <v>5.1989807461345697E-2</v>
      </c>
      <c r="AM34" s="17">
        <v>3.3774232650060201E-2</v>
      </c>
      <c r="AN34" s="17">
        <v>3.2976262322530397E-2</v>
      </c>
      <c r="AO34" s="17"/>
      <c r="AP34" s="17">
        <v>3.6505796166348602E-2</v>
      </c>
      <c r="AQ34" s="17">
        <v>5.5339219977098099E-2</v>
      </c>
      <c r="AR34" s="17">
        <v>3.6757500506071801E-2</v>
      </c>
      <c r="AS34" s="17">
        <v>4.6265352786966599E-2</v>
      </c>
      <c r="AT34" s="17">
        <v>2.8184711537863099E-2</v>
      </c>
      <c r="AU34" s="17"/>
      <c r="AV34" s="17">
        <v>6.3044017539725994E-2</v>
      </c>
      <c r="AW34" s="17">
        <v>3.6576815583222101E-2</v>
      </c>
      <c r="AX34" s="17">
        <v>5.1933451379116501E-2</v>
      </c>
      <c r="AY34" s="17">
        <v>3.4777489495070403E-2</v>
      </c>
      <c r="AZ34" s="17">
        <v>2.83843751988768E-2</v>
      </c>
      <c r="BA34" s="17">
        <v>3.3574557911903002E-2</v>
      </c>
      <c r="BB34" s="17"/>
      <c r="BC34" s="17">
        <v>2.36603190651778E-2</v>
      </c>
      <c r="BD34" s="17">
        <v>2.8168934746580301E-2</v>
      </c>
      <c r="BE34" s="17">
        <v>7.1619557449927998E-2</v>
      </c>
      <c r="BF34" s="17">
        <v>5.4993801284059798E-2</v>
      </c>
      <c r="BG34" s="17">
        <v>9.9019269582042893E-2</v>
      </c>
    </row>
    <row r="35" spans="2:59" x14ac:dyDescent="0.35">
      <c r="B35" t="s">
        <v>93</v>
      </c>
      <c r="C35" s="17">
        <v>4.09685331296522E-2</v>
      </c>
      <c r="D35" s="17">
        <v>5.6666485926320898E-2</v>
      </c>
      <c r="E35" s="17">
        <v>2.5533175879103202E-2</v>
      </c>
      <c r="F35" s="17"/>
      <c r="G35" s="17">
        <v>8.5842138862191303E-2</v>
      </c>
      <c r="H35" s="17">
        <v>6.5510215548805803E-2</v>
      </c>
      <c r="I35" s="17">
        <v>4.6943320744517403E-2</v>
      </c>
      <c r="J35" s="17">
        <v>1.7903707670530299E-2</v>
      </c>
      <c r="K35" s="17">
        <v>2.5665203123786201E-2</v>
      </c>
      <c r="L35" s="17">
        <v>1.6178012921046502E-2</v>
      </c>
      <c r="M35" s="17"/>
      <c r="N35" s="17">
        <v>6.1305059051368002E-2</v>
      </c>
      <c r="O35" s="17">
        <v>4.1751882969068801E-2</v>
      </c>
      <c r="P35" s="17">
        <v>2.7052501245566199E-2</v>
      </c>
      <c r="Q35" s="17">
        <v>2.7689734779081002E-2</v>
      </c>
      <c r="R35" s="17"/>
      <c r="S35" s="17">
        <v>7.0893741357216294E-2</v>
      </c>
      <c r="T35" s="17">
        <v>4.2098940930757597E-2</v>
      </c>
      <c r="U35" s="17">
        <v>6.9828128157850703E-3</v>
      </c>
      <c r="V35" s="17">
        <v>6.3089471616876197E-2</v>
      </c>
      <c r="W35" s="17">
        <v>3.9534248942754799E-2</v>
      </c>
      <c r="X35" s="17">
        <v>5.0410438150363897E-2</v>
      </c>
      <c r="Y35" s="17">
        <v>2.9920102956704098E-2</v>
      </c>
      <c r="Z35" s="17">
        <v>4.4337373045988601E-2</v>
      </c>
      <c r="AA35" s="17">
        <v>4.9899578931485097E-2</v>
      </c>
      <c r="AB35" s="17">
        <v>3.6325667848582199E-3</v>
      </c>
      <c r="AC35" s="17">
        <v>2.1281141684595599E-2</v>
      </c>
      <c r="AD35" s="17">
        <v>3.75593431028617E-2</v>
      </c>
      <c r="AE35" s="17"/>
      <c r="AF35" s="17">
        <v>3.64858154557487E-2</v>
      </c>
      <c r="AG35" s="17">
        <v>4.74950436891802E-2</v>
      </c>
      <c r="AH35" s="17">
        <v>2.4805902227814699E-2</v>
      </c>
      <c r="AI35" s="17"/>
      <c r="AJ35" s="17">
        <v>3.8963434438225301E-2</v>
      </c>
      <c r="AK35" s="17">
        <v>6.0765217824615497E-2</v>
      </c>
      <c r="AL35" s="17">
        <v>2.7287928631616699E-2</v>
      </c>
      <c r="AM35" s="17">
        <v>4.0381615851076601E-2</v>
      </c>
      <c r="AN35" s="17">
        <v>1.1124640646613299E-2</v>
      </c>
      <c r="AO35" s="17"/>
      <c r="AP35" s="17">
        <v>4.8263302753855403E-2</v>
      </c>
      <c r="AQ35" s="17">
        <v>5.7078345923846398E-2</v>
      </c>
      <c r="AR35" s="17">
        <v>1.9240149321027099E-2</v>
      </c>
      <c r="AS35" s="17">
        <v>3.8114112898851901E-2</v>
      </c>
      <c r="AT35" s="17">
        <v>2.6893605744513702E-2</v>
      </c>
      <c r="AU35" s="17"/>
      <c r="AV35" s="17">
        <v>6.6408934409215997E-2</v>
      </c>
      <c r="AW35" s="17">
        <v>4.1808553888527999E-2</v>
      </c>
      <c r="AX35" s="17">
        <v>2.0756436616155401E-2</v>
      </c>
      <c r="AY35" s="17">
        <v>3.5813532029319799E-2</v>
      </c>
      <c r="AZ35" s="17">
        <v>2.5365333287819099E-2</v>
      </c>
      <c r="BA35" s="17">
        <v>1.94286753008668E-2</v>
      </c>
      <c r="BB35" s="17"/>
      <c r="BC35" s="17">
        <v>2.5245954317921201E-2</v>
      </c>
      <c r="BD35" s="17">
        <v>3.23064235796535E-2</v>
      </c>
      <c r="BE35" s="17">
        <v>3.7807127736917898E-2</v>
      </c>
      <c r="BF35" s="17">
        <v>8.0999234615251797E-2</v>
      </c>
      <c r="BG35" s="17">
        <v>0.213276765047867</v>
      </c>
    </row>
    <row r="36" spans="2:59" x14ac:dyDescent="0.35">
      <c r="B36" t="s">
        <v>94</v>
      </c>
      <c r="C36" s="17">
        <v>2.22530639675305E-2</v>
      </c>
      <c r="D36" s="17">
        <v>2.76190371934531E-2</v>
      </c>
      <c r="E36" s="17">
        <v>1.7369845612060199E-2</v>
      </c>
      <c r="F36" s="17"/>
      <c r="G36" s="17">
        <v>6.8004359094123695E-2</v>
      </c>
      <c r="H36" s="17">
        <v>4.4296104470847801E-2</v>
      </c>
      <c r="I36" s="17">
        <v>2.1452767096267301E-2</v>
      </c>
      <c r="J36" s="17">
        <v>0</v>
      </c>
      <c r="K36" s="17">
        <v>4.7205566908232804E-3</v>
      </c>
      <c r="L36" s="17">
        <v>5.0198879700222802E-3</v>
      </c>
      <c r="M36" s="17"/>
      <c r="N36" s="17">
        <v>3.1061445338472899E-2</v>
      </c>
      <c r="O36" s="17">
        <v>1.9754515297458398E-2</v>
      </c>
      <c r="P36" s="17">
        <v>1.5558936479212001E-2</v>
      </c>
      <c r="Q36" s="17">
        <v>2.0196204928804199E-2</v>
      </c>
      <c r="R36" s="17"/>
      <c r="S36" s="17">
        <v>4.0434078322316699E-2</v>
      </c>
      <c r="T36" s="17">
        <v>3.2844352066178299E-2</v>
      </c>
      <c r="U36" s="17">
        <v>1.6077929467541299E-2</v>
      </c>
      <c r="V36" s="17">
        <v>1.5196062048579401E-2</v>
      </c>
      <c r="W36" s="17">
        <v>3.5393477495393698E-2</v>
      </c>
      <c r="X36" s="17">
        <v>3.65682565722373E-2</v>
      </c>
      <c r="Y36" s="17">
        <v>1.37536205027287E-2</v>
      </c>
      <c r="Z36" s="17">
        <v>0</v>
      </c>
      <c r="AA36" s="17">
        <v>1.18616643076178E-2</v>
      </c>
      <c r="AB36" s="17">
        <v>3.6325667848582199E-3</v>
      </c>
      <c r="AC36" s="17">
        <v>2.0025072303644299E-2</v>
      </c>
      <c r="AD36" s="17">
        <v>0</v>
      </c>
      <c r="AE36" s="17"/>
      <c r="AF36" s="17">
        <v>1.37434816834611E-2</v>
      </c>
      <c r="AG36" s="17">
        <v>2.8777580272358098E-2</v>
      </c>
      <c r="AH36" s="17">
        <v>1.3135930889158501E-2</v>
      </c>
      <c r="AI36" s="17"/>
      <c r="AJ36" s="17">
        <v>1.2979709925316701E-2</v>
      </c>
      <c r="AK36" s="17">
        <v>4.1704712584942398E-2</v>
      </c>
      <c r="AL36" s="17">
        <v>1.8247363825762399E-2</v>
      </c>
      <c r="AM36" s="17">
        <v>4.0381615851076601E-2</v>
      </c>
      <c r="AN36" s="17">
        <v>1.85819399809386E-2</v>
      </c>
      <c r="AO36" s="17"/>
      <c r="AP36" s="17">
        <v>2.0674539864784999E-2</v>
      </c>
      <c r="AQ36" s="17">
        <v>3.0890845903020998E-2</v>
      </c>
      <c r="AR36" s="17">
        <v>2.4066181919426999E-2</v>
      </c>
      <c r="AS36" s="17">
        <v>2.8444111807579501E-2</v>
      </c>
      <c r="AT36" s="17">
        <v>0</v>
      </c>
      <c r="AU36" s="17"/>
      <c r="AV36" s="17">
        <v>3.9348152901656899E-2</v>
      </c>
      <c r="AW36" s="17">
        <v>1.9440224118543001E-2</v>
      </c>
      <c r="AX36" s="17">
        <v>3.3266014976956602E-2</v>
      </c>
      <c r="AY36" s="17">
        <v>2.0886106690745899E-2</v>
      </c>
      <c r="AZ36" s="17">
        <v>0</v>
      </c>
      <c r="BA36" s="17">
        <v>0</v>
      </c>
      <c r="BB36" s="17"/>
      <c r="BC36" s="17">
        <v>7.8332805879894399E-3</v>
      </c>
      <c r="BD36" s="17">
        <v>2.4739361007498999E-2</v>
      </c>
      <c r="BE36" s="17">
        <v>2.8461369917935901E-2</v>
      </c>
      <c r="BF36" s="17">
        <v>2.4418341360426501E-2</v>
      </c>
      <c r="BG36" s="17">
        <v>9.1188235891989794E-2</v>
      </c>
    </row>
    <row r="37" spans="2:59" x14ac:dyDescent="0.35">
      <c r="B37" t="s">
        <v>95</v>
      </c>
      <c r="C37" s="17">
        <v>7.2299338183896694E-2</v>
      </c>
      <c r="D37" s="17">
        <v>6.9969455175002193E-2</v>
      </c>
      <c r="E37" s="17">
        <v>7.4855248303350497E-2</v>
      </c>
      <c r="F37" s="17"/>
      <c r="G37" s="17">
        <v>1.7098836427642899E-2</v>
      </c>
      <c r="H37" s="17">
        <v>7.0478176480213303E-2</v>
      </c>
      <c r="I37" s="17">
        <v>4.6024562634793403E-2</v>
      </c>
      <c r="J37" s="17">
        <v>4.4681241733266999E-2</v>
      </c>
      <c r="K37" s="17">
        <v>0.11945519128160401</v>
      </c>
      <c r="L37" s="17">
        <v>0.118077167631715</v>
      </c>
      <c r="M37" s="17"/>
      <c r="N37" s="17">
        <v>6.6458677687691703E-2</v>
      </c>
      <c r="O37" s="17">
        <v>5.20964915464786E-2</v>
      </c>
      <c r="P37" s="17">
        <v>7.3001910852726795E-2</v>
      </c>
      <c r="Q37" s="17">
        <v>0.100989576193055</v>
      </c>
      <c r="R37" s="17"/>
      <c r="S37" s="17">
        <v>4.8031718570589098E-2</v>
      </c>
      <c r="T37" s="17">
        <v>8.3359344085072506E-2</v>
      </c>
      <c r="U37" s="17">
        <v>7.62491459465858E-2</v>
      </c>
      <c r="V37" s="17">
        <v>8.8459827557623993E-2</v>
      </c>
      <c r="W37" s="17">
        <v>6.4407981921573806E-2</v>
      </c>
      <c r="X37" s="17">
        <v>6.0571789011783901E-2</v>
      </c>
      <c r="Y37" s="17">
        <v>6.7405108417020895E-2</v>
      </c>
      <c r="Z37" s="17">
        <v>5.6547621960768499E-2</v>
      </c>
      <c r="AA37" s="17">
        <v>7.1955080850796799E-2</v>
      </c>
      <c r="AB37" s="17">
        <v>0.111364794208084</v>
      </c>
      <c r="AC37" s="17">
        <v>7.01825688720394E-2</v>
      </c>
      <c r="AD37" s="17">
        <v>5.54246504693304E-2</v>
      </c>
      <c r="AE37" s="17"/>
      <c r="AF37" s="17">
        <v>7.3483571118095198E-2</v>
      </c>
      <c r="AG37" s="17">
        <v>8.3900137519977394E-2</v>
      </c>
      <c r="AH37" s="17">
        <v>6.8516735508645704E-2</v>
      </c>
      <c r="AI37" s="17"/>
      <c r="AJ37" s="17">
        <v>8.5259472865724106E-2</v>
      </c>
      <c r="AK37" s="17">
        <v>5.3978518391741399E-2</v>
      </c>
      <c r="AL37" s="17">
        <v>8.4608743921353202E-2</v>
      </c>
      <c r="AM37" s="17">
        <v>5.0736840827343498E-2</v>
      </c>
      <c r="AN37" s="17">
        <v>7.9658566332943395E-2</v>
      </c>
      <c r="AO37" s="17"/>
      <c r="AP37" s="17">
        <v>8.7551157680039196E-2</v>
      </c>
      <c r="AQ37" s="17">
        <v>7.7785586944715601E-2</v>
      </c>
      <c r="AR37" s="17">
        <v>6.1345431775907802E-2</v>
      </c>
      <c r="AS37" s="17">
        <v>4.4056891022271297E-2</v>
      </c>
      <c r="AT37" s="17">
        <v>2.77047604122494E-2</v>
      </c>
      <c r="AU37" s="17"/>
      <c r="AV37" s="17">
        <v>5.2538724828863202E-2</v>
      </c>
      <c r="AW37" s="17">
        <v>7.5485411574475803E-2</v>
      </c>
      <c r="AX37" s="17">
        <v>7.1070943096551806E-2</v>
      </c>
      <c r="AY37" s="17">
        <v>7.2613545114211905E-2</v>
      </c>
      <c r="AZ37" s="17">
        <v>4.37896105323154E-2</v>
      </c>
      <c r="BA37" s="17">
        <v>0.13663206764108701</v>
      </c>
      <c r="BB37" s="17"/>
      <c r="BC37" s="17">
        <v>9.6203409306811705E-2</v>
      </c>
      <c r="BD37" s="17">
        <v>7.9397844876072904E-2</v>
      </c>
      <c r="BE37" s="17">
        <v>5.3921150566023299E-2</v>
      </c>
      <c r="BF37" s="17">
        <v>6.0493131027201198E-2</v>
      </c>
      <c r="BG37" s="17">
        <v>6.0546780489745697E-2</v>
      </c>
    </row>
    <row r="38" spans="2:59" x14ac:dyDescent="0.35">
      <c r="B38" t="s">
        <v>77</v>
      </c>
      <c r="C38" s="17">
        <v>1.0014781983181301E-2</v>
      </c>
      <c r="D38" s="17">
        <v>9.9738001325493791E-3</v>
      </c>
      <c r="E38" s="17">
        <v>1.0106210196432999E-2</v>
      </c>
      <c r="F38" s="17"/>
      <c r="G38" s="17">
        <v>1.2207919229966E-2</v>
      </c>
      <c r="H38" s="17">
        <v>1.0226439273788E-2</v>
      </c>
      <c r="I38" s="17">
        <v>1.47990720735038E-2</v>
      </c>
      <c r="J38" s="17">
        <v>5.5899630186374196E-3</v>
      </c>
      <c r="K38" s="17">
        <v>7.7353572410796597E-3</v>
      </c>
      <c r="L38" s="17">
        <v>9.7065648329472606E-3</v>
      </c>
      <c r="M38" s="17"/>
      <c r="N38" s="17">
        <v>4.8739034559963099E-3</v>
      </c>
      <c r="O38" s="17">
        <v>1.0857702719594501E-2</v>
      </c>
      <c r="P38" s="17">
        <v>1.28427717874864E-2</v>
      </c>
      <c r="Q38" s="17">
        <v>1.29144419888299E-2</v>
      </c>
      <c r="R38" s="17"/>
      <c r="S38" s="17">
        <v>1.2015549610603001E-2</v>
      </c>
      <c r="T38" s="17">
        <v>0</v>
      </c>
      <c r="U38" s="17">
        <v>7.1586215920735902E-3</v>
      </c>
      <c r="V38" s="17">
        <v>1.08716664840331E-2</v>
      </c>
      <c r="W38" s="17">
        <v>0</v>
      </c>
      <c r="X38" s="17">
        <v>6.9394366604556496E-3</v>
      </c>
      <c r="Y38" s="17">
        <v>7.4477946003773899E-3</v>
      </c>
      <c r="Z38" s="17">
        <v>0</v>
      </c>
      <c r="AA38" s="17">
        <v>2.3049277577044901E-2</v>
      </c>
      <c r="AB38" s="17">
        <v>4.86354862162149E-3</v>
      </c>
      <c r="AC38" s="17">
        <v>3.2439715675196601E-2</v>
      </c>
      <c r="AD38" s="17">
        <v>3.32784504105363E-2</v>
      </c>
      <c r="AE38" s="17"/>
      <c r="AF38" s="17">
        <v>8.1112666820077808E-3</v>
      </c>
      <c r="AG38" s="17">
        <v>1.0353172289343E-2</v>
      </c>
      <c r="AH38" s="17">
        <v>1.29242576288456E-2</v>
      </c>
      <c r="AI38" s="17"/>
      <c r="AJ38" s="17">
        <v>3.6191563758765999E-3</v>
      </c>
      <c r="AK38" s="17">
        <v>1.24690194856453E-2</v>
      </c>
      <c r="AL38" s="17">
        <v>0</v>
      </c>
      <c r="AM38" s="17">
        <v>0</v>
      </c>
      <c r="AN38" s="17">
        <v>2.4580485208157001E-2</v>
      </c>
      <c r="AO38" s="17"/>
      <c r="AP38" s="17">
        <v>0</v>
      </c>
      <c r="AQ38" s="17">
        <v>1.06865203342855E-2</v>
      </c>
      <c r="AR38" s="17">
        <v>7.9685806491931795E-3</v>
      </c>
      <c r="AS38" s="17">
        <v>9.3807926438384502E-3</v>
      </c>
      <c r="AT38" s="17">
        <v>1.85160587816997E-2</v>
      </c>
      <c r="AU38" s="17"/>
      <c r="AV38" s="17">
        <v>5.7269476289768398E-3</v>
      </c>
      <c r="AW38" s="17">
        <v>0</v>
      </c>
      <c r="AX38" s="17">
        <v>7.4773461996061798E-3</v>
      </c>
      <c r="AY38" s="17">
        <v>1.0240832751135799E-2</v>
      </c>
      <c r="AZ38" s="17">
        <v>3.3420351826675201E-2</v>
      </c>
      <c r="BA38" s="17">
        <v>1.2972523090302701E-2</v>
      </c>
      <c r="BB38" s="17"/>
      <c r="BC38" s="17">
        <v>9.7877606246168907E-3</v>
      </c>
      <c r="BD38" s="17">
        <v>1.2096482820574701E-2</v>
      </c>
      <c r="BE38" s="17">
        <v>1.2964770241153599E-2</v>
      </c>
      <c r="BF38" s="17">
        <v>4.3043117566615198E-3</v>
      </c>
      <c r="BG38" s="17">
        <v>0</v>
      </c>
    </row>
    <row r="39" spans="2:59" x14ac:dyDescent="0.35">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2:59" x14ac:dyDescent="0.35">
      <c r="B40" s="6" t="s">
        <v>101</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2:59" x14ac:dyDescent="0.35">
      <c r="B41" s="24" t="s">
        <v>79</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row>
    <row r="42" spans="2:59" x14ac:dyDescent="0.35">
      <c r="B42" t="s">
        <v>98</v>
      </c>
      <c r="C42" s="17">
        <v>0.273048877028016</v>
      </c>
      <c r="D42" s="17">
        <v>0.317121620303917</v>
      </c>
      <c r="E42" s="17">
        <v>0.23003621492506801</v>
      </c>
      <c r="F42" s="17"/>
      <c r="G42" s="17">
        <v>0.379122187176966</v>
      </c>
      <c r="H42" s="17">
        <v>0.42624725523259799</v>
      </c>
      <c r="I42" s="17">
        <v>0.30773750730819099</v>
      </c>
      <c r="J42" s="17">
        <v>0.228939314070846</v>
      </c>
      <c r="K42" s="17">
        <v>0.17424367623122899</v>
      </c>
      <c r="L42" s="17">
        <v>0.15202256868069899</v>
      </c>
      <c r="M42" s="17"/>
      <c r="N42" s="17">
        <v>0.40511738014213799</v>
      </c>
      <c r="O42" s="17">
        <v>0.28256054864633001</v>
      </c>
      <c r="P42" s="17">
        <v>0.22388901304142</v>
      </c>
      <c r="Q42" s="17">
        <v>0.16260350091443801</v>
      </c>
      <c r="R42" s="17"/>
      <c r="S42" s="17">
        <v>0.39330771569081502</v>
      </c>
      <c r="T42" s="17">
        <v>0.224819107409122</v>
      </c>
      <c r="U42" s="17">
        <v>0.219708271576771</v>
      </c>
      <c r="V42" s="17">
        <v>0.26651266756162501</v>
      </c>
      <c r="W42" s="17">
        <v>0.29166425310459598</v>
      </c>
      <c r="X42" s="17">
        <v>0.28407898806472098</v>
      </c>
      <c r="Y42" s="17">
        <v>0.26020565406413498</v>
      </c>
      <c r="Z42" s="17">
        <v>0.144129841520824</v>
      </c>
      <c r="AA42" s="17">
        <v>0.315571980880132</v>
      </c>
      <c r="AB42" s="17">
        <v>0.192729613011933</v>
      </c>
      <c r="AC42" s="17">
        <v>0.280344031078617</v>
      </c>
      <c r="AD42" s="17">
        <v>0.28288462316973201</v>
      </c>
      <c r="AE42" s="17"/>
      <c r="AF42" s="17">
        <v>0.16906425887308699</v>
      </c>
      <c r="AG42" s="17">
        <v>0.34823871217285102</v>
      </c>
      <c r="AH42" s="17">
        <v>0.243225340796073</v>
      </c>
      <c r="AI42" s="17"/>
      <c r="AJ42" s="17">
        <v>0.20109082362484201</v>
      </c>
      <c r="AK42" s="17">
        <v>0.44651683146105903</v>
      </c>
      <c r="AL42" s="17">
        <v>0.31080066754488</v>
      </c>
      <c r="AM42" s="17">
        <v>0.15292955107001699</v>
      </c>
      <c r="AN42" s="17">
        <v>0.180333124337831</v>
      </c>
      <c r="AO42" s="17"/>
      <c r="AP42" s="17">
        <v>0.20651044342305799</v>
      </c>
      <c r="AQ42" s="17">
        <v>0.457647817086761</v>
      </c>
      <c r="AR42" s="17">
        <v>0.27428794636068998</v>
      </c>
      <c r="AS42" s="17">
        <v>8.0100133743745E-2</v>
      </c>
      <c r="AT42" s="17">
        <v>0.22423962650816501</v>
      </c>
      <c r="AU42" s="17"/>
      <c r="AV42" s="17">
        <v>0.56135934074640903</v>
      </c>
      <c r="AW42" s="17">
        <v>0.20181573976210801</v>
      </c>
      <c r="AX42" s="17">
        <v>0.26438766153680698</v>
      </c>
      <c r="AY42" s="17">
        <v>7.1271352803389906E-2</v>
      </c>
      <c r="AZ42" s="17">
        <v>0.201790378807089</v>
      </c>
      <c r="BA42" s="17">
        <v>0.16817060003735501</v>
      </c>
      <c r="BB42" s="17"/>
      <c r="BC42" s="17">
        <v>0.15285487308529699</v>
      </c>
      <c r="BD42" s="17">
        <v>0.24428358791890101</v>
      </c>
      <c r="BE42" s="17">
        <v>0.37748312050705701</v>
      </c>
      <c r="BF42" s="17">
        <v>0.42693840527390098</v>
      </c>
      <c r="BG42" s="17">
        <v>0.40444844874763403</v>
      </c>
    </row>
    <row r="43" spans="2:59" x14ac:dyDescent="0.35">
      <c r="B43" t="s">
        <v>99</v>
      </c>
      <c r="C43" s="17">
        <v>0.57676227213443498</v>
      </c>
      <c r="D43" s="17">
        <v>0.57183018354558801</v>
      </c>
      <c r="E43" s="17">
        <v>0.58341153578903504</v>
      </c>
      <c r="F43" s="17"/>
      <c r="G43" s="17">
        <v>0.47324760303893099</v>
      </c>
      <c r="H43" s="17">
        <v>0.43740000331412099</v>
      </c>
      <c r="I43" s="17">
        <v>0.54962372926755398</v>
      </c>
      <c r="J43" s="17">
        <v>0.61818342082797295</v>
      </c>
      <c r="K43" s="17">
        <v>0.680241590803074</v>
      </c>
      <c r="L43" s="17">
        <v>0.67777116072480603</v>
      </c>
      <c r="M43" s="17"/>
      <c r="N43" s="17">
        <v>0.479131350479922</v>
      </c>
      <c r="O43" s="17">
        <v>0.56629853930459195</v>
      </c>
      <c r="P43" s="17">
        <v>0.63093481862874501</v>
      </c>
      <c r="Q43" s="17">
        <v>0.64638650380124196</v>
      </c>
      <c r="R43" s="17"/>
      <c r="S43" s="17">
        <v>0.45014769467256199</v>
      </c>
      <c r="T43" s="17">
        <v>0.59471707264404705</v>
      </c>
      <c r="U43" s="17">
        <v>0.61792583023959702</v>
      </c>
      <c r="V43" s="17">
        <v>0.57286970206759702</v>
      </c>
      <c r="W43" s="17">
        <v>0.57115574851689999</v>
      </c>
      <c r="X43" s="17">
        <v>0.572753019338895</v>
      </c>
      <c r="Y43" s="17">
        <v>0.59374819847416405</v>
      </c>
      <c r="Z43" s="17">
        <v>0.69658977899505903</v>
      </c>
      <c r="AA43" s="17">
        <v>0.53969239020459303</v>
      </c>
      <c r="AB43" s="17">
        <v>0.68684539134471401</v>
      </c>
      <c r="AC43" s="17">
        <v>0.61441395090881401</v>
      </c>
      <c r="AD43" s="17">
        <v>0.556334973579523</v>
      </c>
      <c r="AE43" s="17"/>
      <c r="AF43" s="17">
        <v>0.72043569939991903</v>
      </c>
      <c r="AG43" s="17">
        <v>0.504654148186643</v>
      </c>
      <c r="AH43" s="17">
        <v>0.50738281967092203</v>
      </c>
      <c r="AI43" s="17"/>
      <c r="AJ43" s="17">
        <v>0.69019254041419498</v>
      </c>
      <c r="AK43" s="17">
        <v>0.40086645919645397</v>
      </c>
      <c r="AL43" s="17">
        <v>0.55524229772822398</v>
      </c>
      <c r="AM43" s="17">
        <v>0.79834103764379605</v>
      </c>
      <c r="AN43" s="17">
        <v>0.59541000552679202</v>
      </c>
      <c r="AO43" s="17"/>
      <c r="AP43" s="17">
        <v>0.68087087561178505</v>
      </c>
      <c r="AQ43" s="17">
        <v>0.383062342945582</v>
      </c>
      <c r="AR43" s="17">
        <v>0.53995359451091096</v>
      </c>
      <c r="AS43" s="17">
        <v>0.85612944062348195</v>
      </c>
      <c r="AT43" s="17">
        <v>0.59640169415241695</v>
      </c>
      <c r="AU43" s="17"/>
      <c r="AV43" s="17">
        <v>0.27746412915102397</v>
      </c>
      <c r="AW43" s="17">
        <v>0.69274725768676404</v>
      </c>
      <c r="AX43" s="17">
        <v>0.60252666569331303</v>
      </c>
      <c r="AY43" s="17">
        <v>0.88266947164290499</v>
      </c>
      <c r="AZ43" s="17">
        <v>0.62272840714286304</v>
      </c>
      <c r="BA43" s="17">
        <v>0.47680499754342098</v>
      </c>
      <c r="BB43" s="17"/>
      <c r="BC43" s="17">
        <v>0.66920231485578097</v>
      </c>
      <c r="BD43" s="17">
        <v>0.61027212980059098</v>
      </c>
      <c r="BE43" s="17">
        <v>0.475178859696957</v>
      </c>
      <c r="BF43" s="17">
        <v>0.45419612369921097</v>
      </c>
      <c r="BG43" s="17">
        <v>0.49744234244763502</v>
      </c>
    </row>
    <row r="44" spans="2:59" x14ac:dyDescent="0.35">
      <c r="B44" t="s">
        <v>100</v>
      </c>
      <c r="C44" s="17">
        <v>0.15018885083754899</v>
      </c>
      <c r="D44" s="17">
        <v>0.11104819615049499</v>
      </c>
      <c r="E44" s="17">
        <v>0.186552249285897</v>
      </c>
      <c r="F44" s="17"/>
      <c r="G44" s="17">
        <v>0.14763020978410199</v>
      </c>
      <c r="H44" s="17">
        <v>0.136352741453281</v>
      </c>
      <c r="I44" s="17">
        <v>0.14263876342425499</v>
      </c>
      <c r="J44" s="17">
        <v>0.15287726510118099</v>
      </c>
      <c r="K44" s="17">
        <v>0.145514732965697</v>
      </c>
      <c r="L44" s="17">
        <v>0.170206270594495</v>
      </c>
      <c r="M44" s="17"/>
      <c r="N44" s="17">
        <v>0.11575126937794</v>
      </c>
      <c r="O44" s="17">
        <v>0.15114091204907801</v>
      </c>
      <c r="P44" s="17">
        <v>0.14517616832983399</v>
      </c>
      <c r="Q44" s="17">
        <v>0.19100999528432</v>
      </c>
      <c r="R44" s="17"/>
      <c r="S44" s="17">
        <v>0.15654458963662299</v>
      </c>
      <c r="T44" s="17">
        <v>0.180463819946831</v>
      </c>
      <c r="U44" s="17">
        <v>0.16236589818363201</v>
      </c>
      <c r="V44" s="17">
        <v>0.160617630370778</v>
      </c>
      <c r="W44" s="17">
        <v>0.137179998378503</v>
      </c>
      <c r="X44" s="17">
        <v>0.14316799259638399</v>
      </c>
      <c r="Y44" s="17">
        <v>0.146046147461701</v>
      </c>
      <c r="Z44" s="17">
        <v>0.159280379484118</v>
      </c>
      <c r="AA44" s="17">
        <v>0.144735628915275</v>
      </c>
      <c r="AB44" s="17">
        <v>0.120424995643353</v>
      </c>
      <c r="AC44" s="17">
        <v>0.10524201801256799</v>
      </c>
      <c r="AD44" s="17">
        <v>0.160780403250745</v>
      </c>
      <c r="AE44" s="17"/>
      <c r="AF44" s="17">
        <v>0.110500041726994</v>
      </c>
      <c r="AG44" s="17">
        <v>0.14710713964050601</v>
      </c>
      <c r="AH44" s="17">
        <v>0.249391839533006</v>
      </c>
      <c r="AI44" s="17"/>
      <c r="AJ44" s="17">
        <v>0.108716635960963</v>
      </c>
      <c r="AK44" s="17">
        <v>0.152616709342487</v>
      </c>
      <c r="AL44" s="17">
        <v>0.13395703472689599</v>
      </c>
      <c r="AM44" s="17">
        <v>4.8729411286186901E-2</v>
      </c>
      <c r="AN44" s="17">
        <v>0.22425687013537601</v>
      </c>
      <c r="AO44" s="17"/>
      <c r="AP44" s="17">
        <v>0.11261868096515699</v>
      </c>
      <c r="AQ44" s="17">
        <v>0.159289839967656</v>
      </c>
      <c r="AR44" s="17">
        <v>0.185758459128399</v>
      </c>
      <c r="AS44" s="17">
        <v>6.3770425632772895E-2</v>
      </c>
      <c r="AT44" s="17">
        <v>0.17935867933941799</v>
      </c>
      <c r="AU44" s="17"/>
      <c r="AV44" s="17">
        <v>0.16117653010256799</v>
      </c>
      <c r="AW44" s="17">
        <v>0.10543700255112801</v>
      </c>
      <c r="AX44" s="17">
        <v>0.13308567276988001</v>
      </c>
      <c r="AY44" s="17">
        <v>4.6059175553704597E-2</v>
      </c>
      <c r="AZ44" s="17">
        <v>0.17548121405004799</v>
      </c>
      <c r="BA44" s="17">
        <v>0.35502440241922401</v>
      </c>
      <c r="BB44" s="17"/>
      <c r="BC44" s="17">
        <v>0.17794281205892301</v>
      </c>
      <c r="BD44" s="17">
        <v>0.14544428228050801</v>
      </c>
      <c r="BE44" s="17">
        <v>0.14733801979598601</v>
      </c>
      <c r="BF44" s="17">
        <v>0.11886547102688801</v>
      </c>
      <c r="BG44" s="17">
        <v>9.8109208804730799E-2</v>
      </c>
    </row>
    <row r="45" spans="2:59"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row>
    <row r="46" spans="2:59" x14ac:dyDescent="0.35">
      <c r="B46" s="6" t="s">
        <v>124</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row>
    <row r="47" spans="2:59" x14ac:dyDescent="0.35">
      <c r="B47" s="24" t="s">
        <v>79</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row>
    <row r="48" spans="2:59" x14ac:dyDescent="0.35">
      <c r="B48" t="s">
        <v>102</v>
      </c>
      <c r="C48" s="17">
        <v>0.586967025317782</v>
      </c>
      <c r="D48" s="17">
        <v>0.53656994860464302</v>
      </c>
      <c r="E48" s="17">
        <v>0.634978274882256</v>
      </c>
      <c r="F48" s="17"/>
      <c r="G48" s="17">
        <v>0.61624647735620297</v>
      </c>
      <c r="H48" s="17">
        <v>0.63476054675244098</v>
      </c>
      <c r="I48" s="17">
        <v>0.70070017100126303</v>
      </c>
      <c r="J48" s="17">
        <v>0.61476285727383595</v>
      </c>
      <c r="K48" s="17">
        <v>0.54188048115383303</v>
      </c>
      <c r="L48" s="17">
        <v>0.44413227051564103</v>
      </c>
      <c r="M48" s="17"/>
      <c r="N48" s="17">
        <v>0.54725312204243604</v>
      </c>
      <c r="O48" s="17">
        <v>0.61437300227287905</v>
      </c>
      <c r="P48" s="17">
        <v>0.55576107672346997</v>
      </c>
      <c r="Q48" s="17">
        <v>0.62786485023174698</v>
      </c>
      <c r="R48" s="17"/>
      <c r="S48" s="17">
        <v>0.65880879260340597</v>
      </c>
      <c r="T48" s="17">
        <v>0.55487416531843403</v>
      </c>
      <c r="U48" s="17">
        <v>0.57845123546369104</v>
      </c>
      <c r="V48" s="17">
        <v>0.51473114432454203</v>
      </c>
      <c r="W48" s="17">
        <v>0.59511159775144296</v>
      </c>
      <c r="X48" s="17">
        <v>0.641378093948756</v>
      </c>
      <c r="Y48" s="17">
        <v>0.65347320827269495</v>
      </c>
      <c r="Z48" s="17">
        <v>0.55738068526101203</v>
      </c>
      <c r="AA48" s="17">
        <v>0.61230946710113299</v>
      </c>
      <c r="AB48" s="17">
        <v>0.51331368483428597</v>
      </c>
      <c r="AC48" s="17">
        <v>0.56006069176451101</v>
      </c>
      <c r="AD48" s="17">
        <v>0.481419667233072</v>
      </c>
      <c r="AE48" s="17"/>
      <c r="AF48" s="17">
        <v>0.54074915729274498</v>
      </c>
      <c r="AG48" s="17">
        <v>0.55428642029538999</v>
      </c>
      <c r="AH48" s="17">
        <v>0.73544632263184595</v>
      </c>
      <c r="AI48" s="17"/>
      <c r="AJ48" s="17">
        <v>0.49312347421996899</v>
      </c>
      <c r="AK48" s="17">
        <v>0.65209776674694397</v>
      </c>
      <c r="AL48" s="17">
        <v>0.52925196439629196</v>
      </c>
      <c r="AM48" s="17">
        <v>0.60951761551866102</v>
      </c>
      <c r="AN48" s="17">
        <v>0.69068728987637695</v>
      </c>
      <c r="AO48" s="17"/>
      <c r="AP48" s="17">
        <v>0.46850998939379401</v>
      </c>
      <c r="AQ48" s="17">
        <v>0.62017219649218003</v>
      </c>
      <c r="AR48" s="17">
        <v>0.54638046109536498</v>
      </c>
      <c r="AS48" s="17">
        <v>0.53203014036579599</v>
      </c>
      <c r="AT48" s="17">
        <v>0.64522695619919801</v>
      </c>
      <c r="AU48" s="17"/>
      <c r="AV48" s="17">
        <v>0.60836390404634599</v>
      </c>
      <c r="AW48" s="17">
        <v>0.48897181934309403</v>
      </c>
      <c r="AX48" s="17">
        <v>0.58706079723085203</v>
      </c>
      <c r="AY48" s="17">
        <v>0.55612436556573697</v>
      </c>
      <c r="AZ48" s="17">
        <v>0.66508510570435397</v>
      </c>
      <c r="BA48" s="17">
        <v>0.66024493382841198</v>
      </c>
      <c r="BB48" s="17"/>
      <c r="BC48" s="17">
        <v>0.60657663006858398</v>
      </c>
      <c r="BD48" s="17">
        <v>0.59143861918745799</v>
      </c>
      <c r="BE48" s="17">
        <v>0.58112348610659503</v>
      </c>
      <c r="BF48" s="17">
        <v>0.60510759253583801</v>
      </c>
      <c r="BG48" s="17">
        <v>0.60046354689132297</v>
      </c>
    </row>
    <row r="49" spans="2:59" x14ac:dyDescent="0.35">
      <c r="B49" t="s">
        <v>103</v>
      </c>
      <c r="C49" s="17">
        <v>0.45810003664334398</v>
      </c>
      <c r="D49" s="17">
        <v>0.41471940107807898</v>
      </c>
      <c r="E49" s="17">
        <v>0.5012036877421</v>
      </c>
      <c r="F49" s="17"/>
      <c r="G49" s="17">
        <v>0.373482403377767</v>
      </c>
      <c r="H49" s="17">
        <v>0.39078819541424198</v>
      </c>
      <c r="I49" s="17">
        <v>0.41440565423340198</v>
      </c>
      <c r="J49" s="17">
        <v>0.46765271531408398</v>
      </c>
      <c r="K49" s="17">
        <v>0.50972439654231105</v>
      </c>
      <c r="L49" s="17">
        <v>0.56223451203269303</v>
      </c>
      <c r="M49" s="17"/>
      <c r="N49" s="17">
        <v>0.44545861966469702</v>
      </c>
      <c r="O49" s="17">
        <v>0.454610741539965</v>
      </c>
      <c r="P49" s="17">
        <v>0.44941531854549999</v>
      </c>
      <c r="Q49" s="17">
        <v>0.48389187516697202</v>
      </c>
      <c r="R49" s="17"/>
      <c r="S49" s="17">
        <v>0.33007200314031399</v>
      </c>
      <c r="T49" s="17">
        <v>0.462486490937002</v>
      </c>
      <c r="U49" s="17">
        <v>0.49108731943869999</v>
      </c>
      <c r="V49" s="17">
        <v>0.482843108744552</v>
      </c>
      <c r="W49" s="17">
        <v>0.51880960326234904</v>
      </c>
      <c r="X49" s="17">
        <v>0.44082660543506302</v>
      </c>
      <c r="Y49" s="17">
        <v>0.42276158560676802</v>
      </c>
      <c r="Z49" s="17">
        <v>0.46729531189710499</v>
      </c>
      <c r="AA49" s="17">
        <v>0.45977267854020099</v>
      </c>
      <c r="AB49" s="17">
        <v>0.55540090366829697</v>
      </c>
      <c r="AC49" s="17">
        <v>0.47852517281069401</v>
      </c>
      <c r="AD49" s="17">
        <v>0.535756564751241</v>
      </c>
      <c r="AE49" s="17"/>
      <c r="AF49" s="17">
        <v>0.434404988365862</v>
      </c>
      <c r="AG49" s="17">
        <v>0.50791439691646001</v>
      </c>
      <c r="AH49" s="17">
        <v>0.42459470402674698</v>
      </c>
      <c r="AI49" s="17"/>
      <c r="AJ49" s="17">
        <v>0.43174289859679799</v>
      </c>
      <c r="AK49" s="17">
        <v>0.49557147666955997</v>
      </c>
      <c r="AL49" s="17">
        <v>0.54015785009746098</v>
      </c>
      <c r="AM49" s="17">
        <v>0.35795372150214499</v>
      </c>
      <c r="AN49" s="17">
        <v>0.44181159133696801</v>
      </c>
      <c r="AO49" s="17"/>
      <c r="AP49" s="17">
        <v>0.42020204383285298</v>
      </c>
      <c r="AQ49" s="17">
        <v>0.49861668480821197</v>
      </c>
      <c r="AR49" s="17">
        <v>0.52400245471575302</v>
      </c>
      <c r="AS49" s="17">
        <v>0.36950692837548099</v>
      </c>
      <c r="AT49" s="17">
        <v>0.57586749341884003</v>
      </c>
      <c r="AU49" s="17"/>
      <c r="AV49" s="17">
        <v>0.50937462187114502</v>
      </c>
      <c r="AW49" s="17">
        <v>0.39097587145950502</v>
      </c>
      <c r="AX49" s="17">
        <v>0.49178148049617598</v>
      </c>
      <c r="AY49" s="17">
        <v>0.36066755492575098</v>
      </c>
      <c r="AZ49" s="17">
        <v>0.51424496756816596</v>
      </c>
      <c r="BA49" s="17">
        <v>0.50533244321333604</v>
      </c>
      <c r="BB49" s="17"/>
      <c r="BC49" s="17">
        <v>0.53330391024197299</v>
      </c>
      <c r="BD49" s="17">
        <v>0.46190703929773202</v>
      </c>
      <c r="BE49" s="17">
        <v>0.42714461801885101</v>
      </c>
      <c r="BF49" s="17">
        <v>0.38092737777713997</v>
      </c>
      <c r="BG49" s="17">
        <v>0.32936190586734798</v>
      </c>
    </row>
    <row r="50" spans="2:59" x14ac:dyDescent="0.35">
      <c r="B50" t="s">
        <v>104</v>
      </c>
      <c r="C50" s="17">
        <v>0.35248425220576302</v>
      </c>
      <c r="D50" s="17">
        <v>0.38183542190976799</v>
      </c>
      <c r="E50" s="17">
        <v>0.32577974289638401</v>
      </c>
      <c r="F50" s="17"/>
      <c r="G50" s="17">
        <v>0.19427600726866001</v>
      </c>
      <c r="H50" s="17">
        <v>0.23160576252232201</v>
      </c>
      <c r="I50" s="17">
        <v>0.28875075824193802</v>
      </c>
      <c r="J50" s="17">
        <v>0.36612609482858199</v>
      </c>
      <c r="K50" s="17">
        <v>0.44173263514063799</v>
      </c>
      <c r="L50" s="17">
        <v>0.53687445488603303</v>
      </c>
      <c r="M50" s="17"/>
      <c r="N50" s="17">
        <v>0.23776553380590301</v>
      </c>
      <c r="O50" s="17">
        <v>0.31693022303658402</v>
      </c>
      <c r="P50" s="17">
        <v>0.46829254985885799</v>
      </c>
      <c r="Q50" s="17">
        <v>0.41200218325495402</v>
      </c>
      <c r="R50" s="17"/>
      <c r="S50" s="17">
        <v>0.24819413090499101</v>
      </c>
      <c r="T50" s="17">
        <v>0.36291433279805302</v>
      </c>
      <c r="U50" s="17">
        <v>0.37193766456331501</v>
      </c>
      <c r="V50" s="17">
        <v>0.421164560982979</v>
      </c>
      <c r="W50" s="17">
        <v>0.428052845633416</v>
      </c>
      <c r="X50" s="17">
        <v>0.29137961692568798</v>
      </c>
      <c r="Y50" s="17">
        <v>0.44136565757225199</v>
      </c>
      <c r="Z50" s="17">
        <v>0.45468550875117397</v>
      </c>
      <c r="AA50" s="17">
        <v>0.32293811025269398</v>
      </c>
      <c r="AB50" s="17">
        <v>0.33511432339885999</v>
      </c>
      <c r="AC50" s="17">
        <v>0.36012382509590601</v>
      </c>
      <c r="AD50" s="17">
        <v>0.31855985155462002</v>
      </c>
      <c r="AE50" s="17"/>
      <c r="AF50" s="17">
        <v>0.57833792105822301</v>
      </c>
      <c r="AG50" s="17">
        <v>0.22809505169389199</v>
      </c>
      <c r="AH50" s="17">
        <v>0.26797158454368403</v>
      </c>
      <c r="AI50" s="17"/>
      <c r="AJ50" s="17">
        <v>0.56207127786285505</v>
      </c>
      <c r="AK50" s="17">
        <v>0.17778405619010201</v>
      </c>
      <c r="AL50" s="17">
        <v>0.188196138378907</v>
      </c>
      <c r="AM50" s="17">
        <v>0.64020033727771497</v>
      </c>
      <c r="AN50" s="17">
        <v>0.30667668328037601</v>
      </c>
      <c r="AO50" s="17"/>
      <c r="AP50" s="17">
        <v>0.52151152674022405</v>
      </c>
      <c r="AQ50" s="17">
        <v>0.23628342672976399</v>
      </c>
      <c r="AR50" s="17">
        <v>0.17141439593551799</v>
      </c>
      <c r="AS50" s="17">
        <v>0.76241152758304098</v>
      </c>
      <c r="AT50" s="17">
        <v>8.7272299889358099E-2</v>
      </c>
      <c r="AU50" s="17"/>
      <c r="AV50" s="17">
        <v>0.193096934069346</v>
      </c>
      <c r="AW50" s="17">
        <v>0.50767810675863201</v>
      </c>
      <c r="AX50" s="17">
        <v>0.171189477035115</v>
      </c>
      <c r="AY50" s="17">
        <v>0.75681000205446103</v>
      </c>
      <c r="AZ50" s="17">
        <v>0.10981616416748401</v>
      </c>
      <c r="BA50" s="17">
        <v>0.23749425450016801</v>
      </c>
      <c r="BB50" s="17"/>
      <c r="BC50" s="17">
        <v>0.49394922918026102</v>
      </c>
      <c r="BD50" s="17">
        <v>0.35134385854987699</v>
      </c>
      <c r="BE50" s="17">
        <v>0.23614791081272199</v>
      </c>
      <c r="BF50" s="17">
        <v>0.21343025449023201</v>
      </c>
      <c r="BG50" s="17">
        <v>0.104520979826618</v>
      </c>
    </row>
    <row r="51" spans="2:59" x14ac:dyDescent="0.35">
      <c r="B51" t="s">
        <v>105</v>
      </c>
      <c r="C51" s="17">
        <v>0.32423334885015098</v>
      </c>
      <c r="D51" s="17">
        <v>0.33990456605486402</v>
      </c>
      <c r="E51" s="17">
        <v>0.30939470452249002</v>
      </c>
      <c r="F51" s="17"/>
      <c r="G51" s="17">
        <v>0.28672675282980298</v>
      </c>
      <c r="H51" s="17">
        <v>0.32607377215752997</v>
      </c>
      <c r="I51" s="17">
        <v>0.30592786505399999</v>
      </c>
      <c r="J51" s="17">
        <v>0.32492909029332601</v>
      </c>
      <c r="K51" s="17">
        <v>0.35605148712532603</v>
      </c>
      <c r="L51" s="17">
        <v>0.34072455992443701</v>
      </c>
      <c r="M51" s="17"/>
      <c r="N51" s="17">
        <v>0.35208801720141902</v>
      </c>
      <c r="O51" s="17">
        <v>0.34088276559444097</v>
      </c>
      <c r="P51" s="17">
        <v>0.28113047552998999</v>
      </c>
      <c r="Q51" s="17">
        <v>0.31542783821935599</v>
      </c>
      <c r="R51" s="17"/>
      <c r="S51" s="17">
        <v>0.310763322972122</v>
      </c>
      <c r="T51" s="17">
        <v>0.30704890750591002</v>
      </c>
      <c r="U51" s="17">
        <v>0.24331950865496299</v>
      </c>
      <c r="V51" s="17">
        <v>0.32649519373369901</v>
      </c>
      <c r="W51" s="17">
        <v>0.26882820304907801</v>
      </c>
      <c r="X51" s="17">
        <v>0.39839906714513101</v>
      </c>
      <c r="Y51" s="17">
        <v>0.31491472581336999</v>
      </c>
      <c r="Z51" s="17">
        <v>0.34410960495078502</v>
      </c>
      <c r="AA51" s="17">
        <v>0.36223831077143898</v>
      </c>
      <c r="AB51" s="17">
        <v>0.35539308544451798</v>
      </c>
      <c r="AC51" s="17">
        <v>0.31531741035370098</v>
      </c>
      <c r="AD51" s="17">
        <v>0.35856209242702503</v>
      </c>
      <c r="AE51" s="17"/>
      <c r="AF51" s="17">
        <v>0.305136923029381</v>
      </c>
      <c r="AG51" s="17">
        <v>0.33822480226628199</v>
      </c>
      <c r="AH51" s="17">
        <v>0.33439244123426198</v>
      </c>
      <c r="AI51" s="17"/>
      <c r="AJ51" s="17">
        <v>0.36849386834150999</v>
      </c>
      <c r="AK51" s="17">
        <v>0.31188174916141198</v>
      </c>
      <c r="AL51" s="17">
        <v>0.36738192355527399</v>
      </c>
      <c r="AM51" s="17">
        <v>0.12568438928324899</v>
      </c>
      <c r="AN51" s="17">
        <v>0.30561991716924097</v>
      </c>
      <c r="AO51" s="17"/>
      <c r="AP51" s="17">
        <v>0.37181238033536201</v>
      </c>
      <c r="AQ51" s="17">
        <v>0.33802462045396903</v>
      </c>
      <c r="AR51" s="17">
        <v>0.41800923337684498</v>
      </c>
      <c r="AS51" s="17">
        <v>0.24238086995700101</v>
      </c>
      <c r="AT51" s="17">
        <v>0.26722887516267901</v>
      </c>
      <c r="AU51" s="17"/>
      <c r="AV51" s="17">
        <v>0.33111509140865403</v>
      </c>
      <c r="AW51" s="17">
        <v>0.36881417932330601</v>
      </c>
      <c r="AX51" s="17">
        <v>0.369913514204813</v>
      </c>
      <c r="AY51" s="17">
        <v>0.24862041636193799</v>
      </c>
      <c r="AZ51" s="17">
        <v>0.24909433671521999</v>
      </c>
      <c r="BA51" s="17">
        <v>0.39318140397872903</v>
      </c>
      <c r="BB51" s="17"/>
      <c r="BC51" s="17">
        <v>0.294590486808324</v>
      </c>
      <c r="BD51" s="17">
        <v>0.30670670814831702</v>
      </c>
      <c r="BE51" s="17">
        <v>0.36804440501792202</v>
      </c>
      <c r="BF51" s="17">
        <v>0.34306753122672801</v>
      </c>
      <c r="BG51" s="17">
        <v>0.30378649091485099</v>
      </c>
    </row>
    <row r="52" spans="2:59" x14ac:dyDescent="0.35">
      <c r="B52" t="s">
        <v>106</v>
      </c>
      <c r="C52" s="17">
        <v>0.19266681757918699</v>
      </c>
      <c r="D52" s="17">
        <v>0.196095895774551</v>
      </c>
      <c r="E52" s="17">
        <v>0.18678621155287001</v>
      </c>
      <c r="F52" s="17"/>
      <c r="G52" s="17">
        <v>0.23241883333734101</v>
      </c>
      <c r="H52" s="17">
        <v>0.19525631942348501</v>
      </c>
      <c r="I52" s="17">
        <v>0.19284652494379101</v>
      </c>
      <c r="J52" s="17">
        <v>0.184758188344533</v>
      </c>
      <c r="K52" s="17">
        <v>0.201795375114664</v>
      </c>
      <c r="L52" s="17">
        <v>0.16410436394283401</v>
      </c>
      <c r="M52" s="17"/>
      <c r="N52" s="17">
        <v>0.22945927102779201</v>
      </c>
      <c r="O52" s="17">
        <v>0.19513422046641299</v>
      </c>
      <c r="P52" s="17">
        <v>0.156331387868898</v>
      </c>
      <c r="Q52" s="17">
        <v>0.18078006861370799</v>
      </c>
      <c r="R52" s="17"/>
      <c r="S52" s="17">
        <v>0.17780872616368501</v>
      </c>
      <c r="T52" s="17">
        <v>0.193772996671426</v>
      </c>
      <c r="U52" s="17">
        <v>0.247619851176716</v>
      </c>
      <c r="V52" s="17">
        <v>0.190076938664962</v>
      </c>
      <c r="W52" s="17">
        <v>0.154242142455595</v>
      </c>
      <c r="X52" s="17">
        <v>0.16098411663975001</v>
      </c>
      <c r="Y52" s="17">
        <v>0.184149924891369</v>
      </c>
      <c r="Z52" s="17">
        <v>0.15451084892091299</v>
      </c>
      <c r="AA52" s="17">
        <v>0.180107233775056</v>
      </c>
      <c r="AB52" s="17">
        <v>0.23394385747233601</v>
      </c>
      <c r="AC52" s="17">
        <v>0.243490164444848</v>
      </c>
      <c r="AD52" s="17">
        <v>0.21383699281419299</v>
      </c>
      <c r="AE52" s="17"/>
      <c r="AF52" s="17">
        <v>0.13246821563001701</v>
      </c>
      <c r="AG52" s="17">
        <v>0.25312195766812101</v>
      </c>
      <c r="AH52" s="17">
        <v>0.122756116713703</v>
      </c>
      <c r="AI52" s="17"/>
      <c r="AJ52" s="17">
        <v>0.13686244118167401</v>
      </c>
      <c r="AK52" s="17">
        <v>0.21726173051936701</v>
      </c>
      <c r="AL52" s="17">
        <v>0.25327239870495999</v>
      </c>
      <c r="AM52" s="17">
        <v>2.7955337367193901E-2</v>
      </c>
      <c r="AN52" s="17">
        <v>0.147189764800912</v>
      </c>
      <c r="AO52" s="17"/>
      <c r="AP52" s="17">
        <v>0.124037664741767</v>
      </c>
      <c r="AQ52" s="17">
        <v>0.216808879522013</v>
      </c>
      <c r="AR52" s="17">
        <v>0.27053767612423102</v>
      </c>
      <c r="AS52" s="17">
        <v>5.3565916257825703E-2</v>
      </c>
      <c r="AT52" s="17">
        <v>0.49008732230666102</v>
      </c>
      <c r="AU52" s="17"/>
      <c r="AV52" s="17">
        <v>0.21866383253421401</v>
      </c>
      <c r="AW52" s="17">
        <v>0.13968161381190899</v>
      </c>
      <c r="AX52" s="17">
        <v>0.263505213254907</v>
      </c>
      <c r="AY52" s="17">
        <v>7.9824323971713004E-2</v>
      </c>
      <c r="AZ52" s="17">
        <v>0.43125953416172702</v>
      </c>
      <c r="BA52" s="17">
        <v>0.16394715072409799</v>
      </c>
      <c r="BB52" s="17"/>
      <c r="BC52" s="17">
        <v>0.158845824620161</v>
      </c>
      <c r="BD52" s="17">
        <v>0.220917207245557</v>
      </c>
      <c r="BE52" s="17">
        <v>0.19614362888609799</v>
      </c>
      <c r="BF52" s="17">
        <v>0.23399528310845499</v>
      </c>
      <c r="BG52" s="17">
        <v>0.23857595997044401</v>
      </c>
    </row>
    <row r="53" spans="2:59" x14ac:dyDescent="0.35">
      <c r="B53" t="s">
        <v>107</v>
      </c>
      <c r="C53" s="17">
        <v>0.16655011385652699</v>
      </c>
      <c r="D53" s="17">
        <v>0.16219668633258599</v>
      </c>
      <c r="E53" s="17">
        <v>0.169146152456112</v>
      </c>
      <c r="F53" s="17"/>
      <c r="G53" s="17">
        <v>0.1920627876429</v>
      </c>
      <c r="H53" s="17">
        <v>0.17926177221331099</v>
      </c>
      <c r="I53" s="17">
        <v>0.17087017459397599</v>
      </c>
      <c r="J53" s="17">
        <v>0.14659890516905599</v>
      </c>
      <c r="K53" s="17">
        <v>0.173290783828629</v>
      </c>
      <c r="L53" s="17">
        <v>0.14730290339685501</v>
      </c>
      <c r="M53" s="17"/>
      <c r="N53" s="17">
        <v>0.16600925335410799</v>
      </c>
      <c r="O53" s="17">
        <v>0.15336268808801601</v>
      </c>
      <c r="P53" s="17">
        <v>0.19299091896764201</v>
      </c>
      <c r="Q53" s="17">
        <v>0.15794153398373501</v>
      </c>
      <c r="R53" s="17"/>
      <c r="S53" s="17">
        <v>0.22974221424303001</v>
      </c>
      <c r="T53" s="17">
        <v>0.168290098099803</v>
      </c>
      <c r="U53" s="17">
        <v>0.16331489928961901</v>
      </c>
      <c r="V53" s="17">
        <v>0.16219643561045799</v>
      </c>
      <c r="W53" s="17">
        <v>0.18766925550515701</v>
      </c>
      <c r="X53" s="17">
        <v>0.18727942417034801</v>
      </c>
      <c r="Y53" s="17">
        <v>0.19995569839900701</v>
      </c>
      <c r="Z53" s="17">
        <v>0.23783606868217699</v>
      </c>
      <c r="AA53" s="17">
        <v>0.132427331548572</v>
      </c>
      <c r="AB53" s="17">
        <v>9.1875988998514097E-2</v>
      </c>
      <c r="AC53" s="17">
        <v>0.110450292024682</v>
      </c>
      <c r="AD53" s="17">
        <v>3.2312160424664699E-2</v>
      </c>
      <c r="AE53" s="17"/>
      <c r="AF53" s="17">
        <v>0.20068510345063501</v>
      </c>
      <c r="AG53" s="17">
        <v>0.12003180085086</v>
      </c>
      <c r="AH53" s="17">
        <v>0.224473224096915</v>
      </c>
      <c r="AI53" s="17"/>
      <c r="AJ53" s="17">
        <v>0.17949096892670199</v>
      </c>
      <c r="AK53" s="17">
        <v>0.13029264751800201</v>
      </c>
      <c r="AL53" s="17">
        <v>8.3702968009959106E-2</v>
      </c>
      <c r="AM53" s="17">
        <v>0.37565707714468999</v>
      </c>
      <c r="AN53" s="17">
        <v>0.25454948079878298</v>
      </c>
      <c r="AO53" s="17"/>
      <c r="AP53" s="17">
        <v>0.178605822398577</v>
      </c>
      <c r="AQ53" s="17">
        <v>0.143514685644445</v>
      </c>
      <c r="AR53" s="17">
        <v>0.10125059906737099</v>
      </c>
      <c r="AS53" s="17">
        <v>0.25821376954533798</v>
      </c>
      <c r="AT53" s="17">
        <v>0.12191602452097</v>
      </c>
      <c r="AU53" s="17"/>
      <c r="AV53" s="17">
        <v>0.14634446534332299</v>
      </c>
      <c r="AW53" s="17">
        <v>0.16230626481782201</v>
      </c>
      <c r="AX53" s="17">
        <v>8.4909632910108598E-2</v>
      </c>
      <c r="AY53" s="17">
        <v>0.25012262841586902</v>
      </c>
      <c r="AZ53" s="17">
        <v>0.14142632696855201</v>
      </c>
      <c r="BA53" s="17">
        <v>0.186969307627224</v>
      </c>
      <c r="BB53" s="17"/>
      <c r="BC53" s="17">
        <v>0.175484814550595</v>
      </c>
      <c r="BD53" s="17">
        <v>0.173053226670486</v>
      </c>
      <c r="BE53" s="17">
        <v>0.15410671709165599</v>
      </c>
      <c r="BF53" s="17">
        <v>0.17216944652062799</v>
      </c>
      <c r="BG53" s="17">
        <v>0.14198920186106401</v>
      </c>
    </row>
    <row r="54" spans="2:59" x14ac:dyDescent="0.35">
      <c r="B54" t="s">
        <v>108</v>
      </c>
      <c r="C54" s="17">
        <v>0.146862131752444</v>
      </c>
      <c r="D54" s="17">
        <v>0.15423686014136201</v>
      </c>
      <c r="E54" s="17">
        <v>0.13951891987241399</v>
      </c>
      <c r="F54" s="17"/>
      <c r="G54" s="17">
        <v>0.21333145837245401</v>
      </c>
      <c r="H54" s="17">
        <v>0.18303403350313499</v>
      </c>
      <c r="I54" s="17">
        <v>0.15084269578375301</v>
      </c>
      <c r="J54" s="17">
        <v>0.17461340006087001</v>
      </c>
      <c r="K54" s="17">
        <v>7.8840816555581505E-2</v>
      </c>
      <c r="L54" s="17">
        <v>9.3169028677774102E-2</v>
      </c>
      <c r="M54" s="17"/>
      <c r="N54" s="17">
        <v>0.147041938933405</v>
      </c>
      <c r="O54" s="17">
        <v>0.18147407938424101</v>
      </c>
      <c r="P54" s="17">
        <v>0.13084158241425001</v>
      </c>
      <c r="Q54" s="17">
        <v>0.125049886893047</v>
      </c>
      <c r="R54" s="17"/>
      <c r="S54" s="17">
        <v>0.24850416423883201</v>
      </c>
      <c r="T54" s="17">
        <v>0.142494781756306</v>
      </c>
      <c r="U54" s="17">
        <v>0.128133368350691</v>
      </c>
      <c r="V54" s="17">
        <v>0.11715704324548699</v>
      </c>
      <c r="W54" s="17">
        <v>0.14728794524956601</v>
      </c>
      <c r="X54" s="17">
        <v>0.188319869549288</v>
      </c>
      <c r="Y54" s="17">
        <v>7.7746059388518293E-2</v>
      </c>
      <c r="Z54" s="17">
        <v>7.6554183720995206E-2</v>
      </c>
      <c r="AA54" s="17">
        <v>0.12225517337772</v>
      </c>
      <c r="AB54" s="17">
        <v>0.12571623276965599</v>
      </c>
      <c r="AC54" s="17">
        <v>0.12768278113765699</v>
      </c>
      <c r="AD54" s="17">
        <v>0.16760672478885499</v>
      </c>
      <c r="AE54" s="17"/>
      <c r="AF54" s="17">
        <v>9.4380046035015999E-2</v>
      </c>
      <c r="AG54" s="17">
        <v>0.171223477684532</v>
      </c>
      <c r="AH54" s="17">
        <v>0.14249689446135899</v>
      </c>
      <c r="AI54" s="17"/>
      <c r="AJ54" s="17">
        <v>9.1105053633029703E-2</v>
      </c>
      <c r="AK54" s="17">
        <v>0.19285457107517501</v>
      </c>
      <c r="AL54" s="17">
        <v>0.187308311855202</v>
      </c>
      <c r="AM54" s="17">
        <v>8.8312117122300401E-2</v>
      </c>
      <c r="AN54" s="17">
        <v>0.14623353380297499</v>
      </c>
      <c r="AO54" s="17"/>
      <c r="AP54" s="17">
        <v>7.68164429989147E-2</v>
      </c>
      <c r="AQ54" s="17">
        <v>0.174121088492911</v>
      </c>
      <c r="AR54" s="17">
        <v>0.16728778749966</v>
      </c>
      <c r="AS54" s="17">
        <v>9.97524301400389E-2</v>
      </c>
      <c r="AT54" s="17">
        <v>0.148520947089537</v>
      </c>
      <c r="AU54" s="17"/>
      <c r="AV54" s="17">
        <v>0.18867590133850901</v>
      </c>
      <c r="AW54" s="17">
        <v>8.9118570036346503E-2</v>
      </c>
      <c r="AX54" s="17">
        <v>0.151901822708778</v>
      </c>
      <c r="AY54" s="17">
        <v>0.104730032940585</v>
      </c>
      <c r="AZ54" s="17">
        <v>0.214112313235962</v>
      </c>
      <c r="BA54" s="17">
        <v>0.112445318372043</v>
      </c>
      <c r="BB54" s="17"/>
      <c r="BC54" s="17">
        <v>0.11460293913775101</v>
      </c>
      <c r="BD54" s="17">
        <v>0.14381345508089599</v>
      </c>
      <c r="BE54" s="17">
        <v>0.18435902682227001</v>
      </c>
      <c r="BF54" s="17">
        <v>0.198696163043725</v>
      </c>
      <c r="BG54" s="17">
        <v>0.22981898350010899</v>
      </c>
    </row>
    <row r="55" spans="2:59" x14ac:dyDescent="0.35">
      <c r="B55" t="s">
        <v>109</v>
      </c>
      <c r="C55" s="17">
        <v>0.143210679993937</v>
      </c>
      <c r="D55" s="17">
        <v>0.16162109539084599</v>
      </c>
      <c r="E55" s="17">
        <v>0.12638199671205499</v>
      </c>
      <c r="F55" s="17"/>
      <c r="G55" s="17">
        <v>0.195081516745087</v>
      </c>
      <c r="H55" s="17">
        <v>0.18162992557632601</v>
      </c>
      <c r="I55" s="17">
        <v>0.14761817594604701</v>
      </c>
      <c r="J55" s="17">
        <v>0.12566568953332699</v>
      </c>
      <c r="K55" s="17">
        <v>0.104451618409348</v>
      </c>
      <c r="L55" s="17">
        <v>0.114099670966106</v>
      </c>
      <c r="M55" s="17"/>
      <c r="N55" s="17">
        <v>0.18532794655527501</v>
      </c>
      <c r="O55" s="17">
        <v>0.130331820108539</v>
      </c>
      <c r="P55" s="17">
        <v>0.15625083367551101</v>
      </c>
      <c r="Q55" s="17">
        <v>9.8056699867804603E-2</v>
      </c>
      <c r="R55" s="17"/>
      <c r="S55" s="17">
        <v>0.175000199550363</v>
      </c>
      <c r="T55" s="17">
        <v>0.15861390704532</v>
      </c>
      <c r="U55" s="17">
        <v>0.13565982358311901</v>
      </c>
      <c r="V55" s="17">
        <v>8.0358425531757302E-2</v>
      </c>
      <c r="W55" s="17">
        <v>0.164039993167542</v>
      </c>
      <c r="X55" s="17">
        <v>0.14216082909540401</v>
      </c>
      <c r="Y55" s="17">
        <v>0.120870193480433</v>
      </c>
      <c r="Z55" s="17">
        <v>0.17069896249390201</v>
      </c>
      <c r="AA55" s="17">
        <v>0.16467196015286001</v>
      </c>
      <c r="AB55" s="17">
        <v>0.12604418314261601</v>
      </c>
      <c r="AC55" s="17">
        <v>0.135052907136815</v>
      </c>
      <c r="AD55" s="17">
        <v>0.100596665781404</v>
      </c>
      <c r="AE55" s="17"/>
      <c r="AF55" s="17">
        <v>0.14884935640410701</v>
      </c>
      <c r="AG55" s="17">
        <v>0.115817798490504</v>
      </c>
      <c r="AH55" s="17">
        <v>0.18194310150332199</v>
      </c>
      <c r="AI55" s="17"/>
      <c r="AJ55" s="17">
        <v>0.16491728253133001</v>
      </c>
      <c r="AK55" s="17">
        <v>0.140540858363701</v>
      </c>
      <c r="AL55" s="17">
        <v>7.6174749818117005E-2</v>
      </c>
      <c r="AM55" s="17">
        <v>0.16397325194815801</v>
      </c>
      <c r="AN55" s="17">
        <v>0.14774532874874099</v>
      </c>
      <c r="AO55" s="17"/>
      <c r="AP55" s="17">
        <v>0.204033397992534</v>
      </c>
      <c r="AQ55" s="17">
        <v>0.12617150977415201</v>
      </c>
      <c r="AR55" s="17">
        <v>9.4491243442171094E-2</v>
      </c>
      <c r="AS55" s="17">
        <v>0.13647369540323601</v>
      </c>
      <c r="AT55" s="17">
        <v>0.105720175338425</v>
      </c>
      <c r="AU55" s="17"/>
      <c r="AV55" s="17">
        <v>0.12847839942615299</v>
      </c>
      <c r="AW55" s="17">
        <v>0.21759014864019099</v>
      </c>
      <c r="AX55" s="17">
        <v>6.1162691999206202E-2</v>
      </c>
      <c r="AY55" s="17">
        <v>0.148340774498228</v>
      </c>
      <c r="AZ55" s="17">
        <v>0.11072541482540101</v>
      </c>
      <c r="BA55" s="17">
        <v>0.16373848535860799</v>
      </c>
      <c r="BB55" s="17"/>
      <c r="BC55" s="17">
        <v>9.7114520834395396E-2</v>
      </c>
      <c r="BD55" s="17">
        <v>0.127325589023429</v>
      </c>
      <c r="BE55" s="17">
        <v>0.16948379266254401</v>
      </c>
      <c r="BF55" s="17">
        <v>0.17777969058488499</v>
      </c>
      <c r="BG55" s="17">
        <v>0.25734536697013499</v>
      </c>
    </row>
    <row r="56" spans="2:59" x14ac:dyDescent="0.35">
      <c r="B56" t="s">
        <v>110</v>
      </c>
      <c r="C56" s="17">
        <v>9.1700284626065706E-2</v>
      </c>
      <c r="D56" s="17">
        <v>0.102886794961821</v>
      </c>
      <c r="E56" s="17">
        <v>8.1511800228915299E-2</v>
      </c>
      <c r="F56" s="17"/>
      <c r="G56" s="17">
        <v>9.5264859410691502E-2</v>
      </c>
      <c r="H56" s="17">
        <v>7.8768677330162698E-2</v>
      </c>
      <c r="I56" s="17">
        <v>0.114699161814677</v>
      </c>
      <c r="J56" s="17">
        <v>0.120069081276451</v>
      </c>
      <c r="K56" s="17">
        <v>7.7792513506913699E-2</v>
      </c>
      <c r="L56" s="17">
        <v>6.7501783458817896E-2</v>
      </c>
      <c r="M56" s="17"/>
      <c r="N56" s="17">
        <v>9.3774832102433994E-2</v>
      </c>
      <c r="O56" s="17">
        <v>0.122062849697781</v>
      </c>
      <c r="P56" s="17">
        <v>7.2805272556659695E-2</v>
      </c>
      <c r="Q56" s="17">
        <v>7.4680939406592706E-2</v>
      </c>
      <c r="R56" s="17"/>
      <c r="S56" s="17">
        <v>0.10391604565346101</v>
      </c>
      <c r="T56" s="17">
        <v>7.2786074817047006E-2</v>
      </c>
      <c r="U56" s="17">
        <v>8.4189650165722094E-2</v>
      </c>
      <c r="V56" s="17">
        <v>0.13995988061717299</v>
      </c>
      <c r="W56" s="17">
        <v>6.1112712800363699E-2</v>
      </c>
      <c r="X56" s="17">
        <v>5.9256259494189299E-2</v>
      </c>
      <c r="Y56" s="17">
        <v>6.9053254427465696E-2</v>
      </c>
      <c r="Z56" s="17">
        <v>5.5214697124640999E-2</v>
      </c>
      <c r="AA56" s="17">
        <v>8.0972635335822399E-2</v>
      </c>
      <c r="AB56" s="17">
        <v>0.12778697225131899</v>
      </c>
      <c r="AC56" s="17">
        <v>9.5585438969299497E-2</v>
      </c>
      <c r="AD56" s="17">
        <v>0.19430033606531999</v>
      </c>
      <c r="AE56" s="17"/>
      <c r="AF56" s="17">
        <v>2.48753685999351E-2</v>
      </c>
      <c r="AG56" s="17">
        <v>0.15364673484102301</v>
      </c>
      <c r="AH56" s="17">
        <v>7.6117919256759897E-2</v>
      </c>
      <c r="AI56" s="17"/>
      <c r="AJ56" s="17">
        <v>3.5767558200164397E-2</v>
      </c>
      <c r="AK56" s="17">
        <v>0.13175690275560001</v>
      </c>
      <c r="AL56" s="17">
        <v>0.169718997668828</v>
      </c>
      <c r="AM56" s="17">
        <v>6.5456825641973596E-2</v>
      </c>
      <c r="AN56" s="17">
        <v>7.8450986285568902E-2</v>
      </c>
      <c r="AO56" s="17"/>
      <c r="AP56" s="17">
        <v>4.0055108436214799E-2</v>
      </c>
      <c r="AQ56" s="17">
        <v>0.11582608657825599</v>
      </c>
      <c r="AR56" s="17">
        <v>0.164835958750601</v>
      </c>
      <c r="AS56" s="17">
        <v>2.6540072391752201E-2</v>
      </c>
      <c r="AT56" s="17">
        <v>7.8806760873039505E-2</v>
      </c>
      <c r="AU56" s="17"/>
      <c r="AV56" s="17">
        <v>0.116636762450977</v>
      </c>
      <c r="AW56" s="17">
        <v>4.6174154103724899E-2</v>
      </c>
      <c r="AX56" s="17">
        <v>0.170303951178464</v>
      </c>
      <c r="AY56" s="17">
        <v>3.2171638691377E-2</v>
      </c>
      <c r="AZ56" s="17">
        <v>0.113404775439171</v>
      </c>
      <c r="BA56" s="17">
        <v>6.6411619936688801E-2</v>
      </c>
      <c r="BB56" s="17"/>
      <c r="BC56" s="17">
        <v>6.4126271447955699E-2</v>
      </c>
      <c r="BD56" s="17">
        <v>9.5876471146868605E-2</v>
      </c>
      <c r="BE56" s="17">
        <v>0.116413327509891</v>
      </c>
      <c r="BF56" s="17">
        <v>9.1620515362805702E-2</v>
      </c>
      <c r="BG56" s="17">
        <v>3.29452813012623E-2</v>
      </c>
    </row>
    <row r="57" spans="2:59" x14ac:dyDescent="0.35">
      <c r="B57" t="s">
        <v>111</v>
      </c>
      <c r="C57" s="17">
        <v>8.2368661004007804E-2</v>
      </c>
      <c r="D57" s="17">
        <v>8.1045396224008304E-2</v>
      </c>
      <c r="E57" s="17">
        <v>8.4309117659629895E-2</v>
      </c>
      <c r="F57" s="17"/>
      <c r="G57" s="17">
        <v>3.37092316399661E-2</v>
      </c>
      <c r="H57" s="17">
        <v>5.2797397264788999E-2</v>
      </c>
      <c r="I57" s="17">
        <v>7.1917495021904199E-2</v>
      </c>
      <c r="J57" s="17">
        <v>8.4892760102677003E-2</v>
      </c>
      <c r="K57" s="17">
        <v>0.105532564817337</v>
      </c>
      <c r="L57" s="17">
        <v>0.129723289464832</v>
      </c>
      <c r="M57" s="17"/>
      <c r="N57" s="17">
        <v>8.3860669991065895E-2</v>
      </c>
      <c r="O57" s="17">
        <v>7.6422020331425103E-2</v>
      </c>
      <c r="P57" s="17">
        <v>0.101354222052822</v>
      </c>
      <c r="Q57" s="17">
        <v>7.0424674678368701E-2</v>
      </c>
      <c r="R57" s="17"/>
      <c r="S57" s="17">
        <v>4.0788534966420299E-2</v>
      </c>
      <c r="T57" s="17">
        <v>0.13036690358097699</v>
      </c>
      <c r="U57" s="17">
        <v>8.6873093097924403E-2</v>
      </c>
      <c r="V57" s="17">
        <v>9.1026226689688503E-2</v>
      </c>
      <c r="W57" s="17">
        <v>7.5888895425373096E-2</v>
      </c>
      <c r="X57" s="17">
        <v>5.5042355008075403E-2</v>
      </c>
      <c r="Y57" s="17">
        <v>0.10051494208595201</v>
      </c>
      <c r="Z57" s="17">
        <v>7.1772358362701294E-2</v>
      </c>
      <c r="AA57" s="17">
        <v>5.6372162518175797E-2</v>
      </c>
      <c r="AB57" s="17">
        <v>0.11182364722810099</v>
      </c>
      <c r="AC57" s="17">
        <v>8.1018177447788803E-2</v>
      </c>
      <c r="AD57" s="17">
        <v>0.103177191477017</v>
      </c>
      <c r="AE57" s="17"/>
      <c r="AF57" s="17">
        <v>0.11773104339003899</v>
      </c>
      <c r="AG57" s="17">
        <v>6.8215704201770297E-2</v>
      </c>
      <c r="AH57" s="17">
        <v>6.4535937917239397E-2</v>
      </c>
      <c r="AI57" s="17"/>
      <c r="AJ57" s="17">
        <v>0.13904166248088701</v>
      </c>
      <c r="AK57" s="17">
        <v>3.7793510774225797E-2</v>
      </c>
      <c r="AL57" s="17">
        <v>8.7108040236620707E-2</v>
      </c>
      <c r="AM57" s="17">
        <v>9.0428447586426694E-2</v>
      </c>
      <c r="AN57" s="17">
        <v>7.0451922231141995E-2</v>
      </c>
      <c r="AO57" s="17"/>
      <c r="AP57" s="17">
        <v>0.147964967081608</v>
      </c>
      <c r="AQ57" s="17">
        <v>5.44023371998303E-2</v>
      </c>
      <c r="AR57" s="17">
        <v>6.49484208520969E-2</v>
      </c>
      <c r="AS57" s="17">
        <v>0.109932633297777</v>
      </c>
      <c r="AT57" s="17">
        <v>2.7417160584791399E-2</v>
      </c>
      <c r="AU57" s="17"/>
      <c r="AV57" s="17">
        <v>4.81604505177941E-2</v>
      </c>
      <c r="AW57" s="17">
        <v>0.149530136218985</v>
      </c>
      <c r="AX57" s="17">
        <v>6.8872740335906693E-2</v>
      </c>
      <c r="AY57" s="17">
        <v>0.112726221532152</v>
      </c>
      <c r="AZ57" s="17">
        <v>3.0443016869893699E-2</v>
      </c>
      <c r="BA57" s="17">
        <v>6.7970476104311298E-2</v>
      </c>
      <c r="BB57" s="17"/>
      <c r="BC57" s="17">
        <v>7.9474422596453098E-2</v>
      </c>
      <c r="BD57" s="17">
        <v>8.4313338308697805E-2</v>
      </c>
      <c r="BE57" s="17">
        <v>7.2705628336547798E-2</v>
      </c>
      <c r="BF57" s="17">
        <v>7.5069302528188206E-2</v>
      </c>
      <c r="BG57" s="17">
        <v>1.9282429049363E-2</v>
      </c>
    </row>
    <row r="58" spans="2:59" x14ac:dyDescent="0.35">
      <c r="B58" t="s">
        <v>112</v>
      </c>
      <c r="C58" s="17">
        <v>8.1543915933285999E-2</v>
      </c>
      <c r="D58" s="17">
        <v>8.0684302679098305E-2</v>
      </c>
      <c r="E58" s="17">
        <v>8.1899733443056705E-2</v>
      </c>
      <c r="F58" s="17"/>
      <c r="G58" s="17">
        <v>3.6526320207253597E-2</v>
      </c>
      <c r="H58" s="17">
        <v>9.3538349843941604E-2</v>
      </c>
      <c r="I58" s="17">
        <v>6.3573982147469496E-2</v>
      </c>
      <c r="J58" s="17">
        <v>8.6336977795467507E-2</v>
      </c>
      <c r="K58" s="17">
        <v>0.102484728133309</v>
      </c>
      <c r="L58" s="17">
        <v>9.8559504688714494E-2</v>
      </c>
      <c r="M58" s="17"/>
      <c r="N58" s="17">
        <v>9.0447190800255303E-2</v>
      </c>
      <c r="O58" s="17">
        <v>7.94653826791E-2</v>
      </c>
      <c r="P58" s="17">
        <v>6.8638477178690496E-2</v>
      </c>
      <c r="Q58" s="17">
        <v>8.5613987025744298E-2</v>
      </c>
      <c r="R58" s="17"/>
      <c r="S58" s="17">
        <v>4.8798288426245798E-2</v>
      </c>
      <c r="T58" s="17">
        <v>9.2652541252349493E-2</v>
      </c>
      <c r="U58" s="17">
        <v>0.13354358382591699</v>
      </c>
      <c r="V58" s="17">
        <v>9.1574827972223605E-2</v>
      </c>
      <c r="W58" s="17">
        <v>8.4878983811340097E-2</v>
      </c>
      <c r="X58" s="17">
        <v>3.3692301329216197E-2</v>
      </c>
      <c r="Y58" s="17">
        <v>6.2943477859034994E-2</v>
      </c>
      <c r="Z58" s="17">
        <v>3.5913742415953402E-2</v>
      </c>
      <c r="AA58" s="17">
        <v>9.5361731074979694E-2</v>
      </c>
      <c r="AB58" s="17">
        <v>0.111108522155471</v>
      </c>
      <c r="AC58" s="17">
        <v>7.7300788012564001E-2</v>
      </c>
      <c r="AD58" s="17">
        <v>0.131692650283284</v>
      </c>
      <c r="AE58" s="17"/>
      <c r="AF58" s="17">
        <v>7.3274827407686594E-2</v>
      </c>
      <c r="AG58" s="17">
        <v>0.10226809299358899</v>
      </c>
      <c r="AH58" s="17">
        <v>7.0586046489601206E-2</v>
      </c>
      <c r="AI58" s="17"/>
      <c r="AJ58" s="17">
        <v>7.1900483922243005E-2</v>
      </c>
      <c r="AK58" s="17">
        <v>9.5332662369459906E-2</v>
      </c>
      <c r="AL58" s="17">
        <v>7.60103238695925E-2</v>
      </c>
      <c r="AM58" s="17">
        <v>4.6796641106278299E-2</v>
      </c>
      <c r="AN58" s="17">
        <v>8.6730944931129803E-2</v>
      </c>
      <c r="AO58" s="17"/>
      <c r="AP58" s="17">
        <v>9.4272003884042499E-2</v>
      </c>
      <c r="AQ58" s="17">
        <v>9.1289438824719696E-2</v>
      </c>
      <c r="AR58" s="17">
        <v>9.4261826565525605E-2</v>
      </c>
      <c r="AS58" s="17">
        <v>2.6778570633597398E-2</v>
      </c>
      <c r="AT58" s="17">
        <v>6.3296246864467096E-2</v>
      </c>
      <c r="AU58" s="17"/>
      <c r="AV58" s="17">
        <v>8.6126331611569296E-2</v>
      </c>
      <c r="AW58" s="17">
        <v>8.9579036861040198E-2</v>
      </c>
      <c r="AX58" s="17">
        <v>0.11845886724928199</v>
      </c>
      <c r="AY58" s="17">
        <v>2.6848354890045299E-2</v>
      </c>
      <c r="AZ58" s="17">
        <v>5.0253792387491301E-2</v>
      </c>
      <c r="BA58" s="17">
        <v>0.122772135758837</v>
      </c>
      <c r="BB58" s="17"/>
      <c r="BC58" s="17">
        <v>6.5389552427614697E-2</v>
      </c>
      <c r="BD58" s="17">
        <v>6.7332719272208005E-2</v>
      </c>
      <c r="BE58" s="17">
        <v>9.7155377694358405E-2</v>
      </c>
      <c r="BF58" s="17">
        <v>0.118789224405229</v>
      </c>
      <c r="BG58" s="17">
        <v>6.7734632996726094E-2</v>
      </c>
    </row>
    <row r="59" spans="2:59" x14ac:dyDescent="0.35">
      <c r="B59" t="s">
        <v>113</v>
      </c>
      <c r="C59" s="17">
        <v>4.4358615578821897E-2</v>
      </c>
      <c r="D59" s="17">
        <v>5.0726878001858502E-2</v>
      </c>
      <c r="E59" s="17">
        <v>3.8496635130967502E-2</v>
      </c>
      <c r="F59" s="17"/>
      <c r="G59" s="17">
        <v>2.9992852717421001E-2</v>
      </c>
      <c r="H59" s="17">
        <v>4.13385906394272E-2</v>
      </c>
      <c r="I59" s="17">
        <v>4.0645354188218602E-2</v>
      </c>
      <c r="J59" s="17">
        <v>4.7375571712923698E-2</v>
      </c>
      <c r="K59" s="17">
        <v>4.5168571744087997E-2</v>
      </c>
      <c r="L59" s="17">
        <v>5.6439482968990699E-2</v>
      </c>
      <c r="M59" s="17"/>
      <c r="N59" s="17">
        <v>6.02810206543321E-2</v>
      </c>
      <c r="O59" s="17">
        <v>2.5731939523577801E-2</v>
      </c>
      <c r="P59" s="17">
        <v>4.2548684691839797E-2</v>
      </c>
      <c r="Q59" s="17">
        <v>4.8247593896100401E-2</v>
      </c>
      <c r="R59" s="17"/>
      <c r="S59" s="17">
        <v>5.05962789390004E-2</v>
      </c>
      <c r="T59" s="17">
        <v>4.5163006302270103E-2</v>
      </c>
      <c r="U59" s="17">
        <v>2.6066996013870702E-2</v>
      </c>
      <c r="V59" s="17">
        <v>6.8735607703036702E-2</v>
      </c>
      <c r="W59" s="17">
        <v>4.83314414427818E-2</v>
      </c>
      <c r="X59" s="17">
        <v>2.7527690916353799E-2</v>
      </c>
      <c r="Y59" s="17">
        <v>3.5736035809662302E-2</v>
      </c>
      <c r="Z59" s="17">
        <v>4.4035054267583702E-2</v>
      </c>
      <c r="AA59" s="17">
        <v>4.5672273977934497E-2</v>
      </c>
      <c r="AB59" s="17">
        <v>3.4620511706420699E-2</v>
      </c>
      <c r="AC59" s="17">
        <v>6.4132768888962396E-2</v>
      </c>
      <c r="AD59" s="17">
        <v>4.3330090652280398E-2</v>
      </c>
      <c r="AE59" s="17"/>
      <c r="AF59" s="17">
        <v>6.0155236924276802E-2</v>
      </c>
      <c r="AG59" s="17">
        <v>4.0263378145246401E-2</v>
      </c>
      <c r="AH59" s="17">
        <v>4.0494107699215902E-2</v>
      </c>
      <c r="AI59" s="17"/>
      <c r="AJ59" s="17">
        <v>5.2897436062122598E-2</v>
      </c>
      <c r="AK59" s="17">
        <v>4.6170709842731597E-2</v>
      </c>
      <c r="AL59" s="17">
        <v>4.2415263733674401E-2</v>
      </c>
      <c r="AM59" s="17">
        <v>7.3579489266611398E-2</v>
      </c>
      <c r="AN59" s="17">
        <v>1.7837488228947401E-2</v>
      </c>
      <c r="AO59" s="17"/>
      <c r="AP59" s="17">
        <v>4.51976690411829E-2</v>
      </c>
      <c r="AQ59" s="17">
        <v>4.06937321114599E-2</v>
      </c>
      <c r="AR59" s="17">
        <v>3.8763884202598103E-2</v>
      </c>
      <c r="AS59" s="17">
        <v>7.5959615777430101E-2</v>
      </c>
      <c r="AT59" s="17">
        <v>2.5965932717765199E-2</v>
      </c>
      <c r="AU59" s="17"/>
      <c r="AV59" s="17">
        <v>4.8720558838638899E-2</v>
      </c>
      <c r="AW59" s="17">
        <v>4.0121755662282897E-2</v>
      </c>
      <c r="AX59" s="17">
        <v>4.78862459876917E-2</v>
      </c>
      <c r="AY59" s="17">
        <v>6.7395226632191704E-2</v>
      </c>
      <c r="AZ59" s="17">
        <v>1.8140048056183699E-2</v>
      </c>
      <c r="BA59" s="17">
        <v>4.3283962614404398E-2</v>
      </c>
      <c r="BB59" s="17"/>
      <c r="BC59" s="17">
        <v>5.1911970481372499E-2</v>
      </c>
      <c r="BD59" s="17">
        <v>3.2735543765799402E-2</v>
      </c>
      <c r="BE59" s="17">
        <v>4.1014960180274201E-2</v>
      </c>
      <c r="BF59" s="17">
        <v>4.8192358357621499E-2</v>
      </c>
      <c r="BG59" s="17">
        <v>3.1094125694150199E-2</v>
      </c>
    </row>
    <row r="60" spans="2:59" x14ac:dyDescent="0.35">
      <c r="B60" t="s">
        <v>114</v>
      </c>
      <c r="C60" s="17">
        <v>4.4068548302092697E-2</v>
      </c>
      <c r="D60" s="17">
        <v>5.7131199577132301E-2</v>
      </c>
      <c r="E60" s="17">
        <v>3.0872569773350799E-2</v>
      </c>
      <c r="F60" s="17"/>
      <c r="G60" s="17">
        <v>9.2495799545914706E-2</v>
      </c>
      <c r="H60" s="17">
        <v>5.6476558084306898E-2</v>
      </c>
      <c r="I60" s="17">
        <v>5.3216835061556299E-2</v>
      </c>
      <c r="J60" s="17">
        <v>3.2609833691885699E-2</v>
      </c>
      <c r="K60" s="17">
        <v>2.6482081503895499E-2</v>
      </c>
      <c r="L60" s="17">
        <v>1.5311211396651999E-2</v>
      </c>
      <c r="M60" s="17"/>
      <c r="N60" s="17">
        <v>4.1663803419071298E-2</v>
      </c>
      <c r="O60" s="17">
        <v>5.6514030464593398E-2</v>
      </c>
      <c r="P60" s="17">
        <v>2.56708229689535E-2</v>
      </c>
      <c r="Q60" s="17">
        <v>4.9973613314337903E-2</v>
      </c>
      <c r="R60" s="17"/>
      <c r="S60" s="17">
        <v>5.0991210626201801E-2</v>
      </c>
      <c r="T60" s="17">
        <v>3.6972883598258198E-2</v>
      </c>
      <c r="U60" s="17">
        <v>5.1568909329725403E-2</v>
      </c>
      <c r="V60" s="17">
        <v>3.3634856018642398E-2</v>
      </c>
      <c r="W60" s="17">
        <v>6.1124942333097704E-3</v>
      </c>
      <c r="X60" s="17">
        <v>7.0285448925978294E-2</v>
      </c>
      <c r="Y60" s="17">
        <v>6.4410222597952496E-2</v>
      </c>
      <c r="Z60" s="17">
        <v>5.5158405016781702E-2</v>
      </c>
      <c r="AA60" s="17">
        <v>5.0594800577539401E-2</v>
      </c>
      <c r="AB60" s="17">
        <v>3.07598179716135E-2</v>
      </c>
      <c r="AC60" s="17">
        <v>3.43433029160971E-2</v>
      </c>
      <c r="AD60" s="17">
        <v>2.6964900822771899E-2</v>
      </c>
      <c r="AE60" s="17"/>
      <c r="AF60" s="17">
        <v>2.6457138745004501E-2</v>
      </c>
      <c r="AG60" s="17">
        <v>4.5685929780131397E-2</v>
      </c>
      <c r="AH60" s="17">
        <v>4.51095916000787E-2</v>
      </c>
      <c r="AI60" s="17"/>
      <c r="AJ60" s="17">
        <v>1.7061626916731999E-2</v>
      </c>
      <c r="AK60" s="17">
        <v>7.4813489788862902E-2</v>
      </c>
      <c r="AL60" s="17">
        <v>4.6390208496588203E-2</v>
      </c>
      <c r="AM60" s="17">
        <v>5.4765920037770102E-2</v>
      </c>
      <c r="AN60" s="17">
        <v>3.7498983272986799E-2</v>
      </c>
      <c r="AO60" s="17"/>
      <c r="AP60" s="17">
        <v>1.3161227703925299E-2</v>
      </c>
      <c r="AQ60" s="17">
        <v>6.6529000281829606E-2</v>
      </c>
      <c r="AR60" s="17">
        <v>5.5997425623198101E-2</v>
      </c>
      <c r="AS60" s="17">
        <v>2.6410889252449901E-2</v>
      </c>
      <c r="AT60" s="17">
        <v>7.0731808875359195E-2</v>
      </c>
      <c r="AU60" s="17"/>
      <c r="AV60" s="17">
        <v>7.9715145695575404E-2</v>
      </c>
      <c r="AW60" s="17">
        <v>1.27717628933228E-2</v>
      </c>
      <c r="AX60" s="17">
        <v>6.3762589945717998E-2</v>
      </c>
      <c r="AY60" s="17">
        <v>3.2250364315612602E-2</v>
      </c>
      <c r="AZ60" s="17">
        <v>4.5024490637297999E-2</v>
      </c>
      <c r="BA60" s="17">
        <v>2.6717943532976698E-2</v>
      </c>
      <c r="BB60" s="17"/>
      <c r="BC60" s="17">
        <v>3.1730522434345501E-2</v>
      </c>
      <c r="BD60" s="17">
        <v>5.0406802684311601E-2</v>
      </c>
      <c r="BE60" s="17">
        <v>4.4043989080569397E-2</v>
      </c>
      <c r="BF60" s="17">
        <v>6.3047157853258998E-2</v>
      </c>
      <c r="BG60" s="17">
        <v>0.101991395629471</v>
      </c>
    </row>
    <row r="61" spans="2:59" x14ac:dyDescent="0.35">
      <c r="B61" t="s">
        <v>115</v>
      </c>
      <c r="C61" s="17">
        <v>3.9009522334661401E-2</v>
      </c>
      <c r="D61" s="17">
        <v>3.6606135451354299E-2</v>
      </c>
      <c r="E61" s="17">
        <v>4.1661575067775201E-2</v>
      </c>
      <c r="F61" s="17"/>
      <c r="G61" s="17">
        <v>5.1973956439152598E-2</v>
      </c>
      <c r="H61" s="17">
        <v>2.7788348382931601E-2</v>
      </c>
      <c r="I61" s="17">
        <v>3.4848323983867599E-2</v>
      </c>
      <c r="J61" s="17">
        <v>4.3871839105762298E-2</v>
      </c>
      <c r="K61" s="17">
        <v>2.6601998352276401E-2</v>
      </c>
      <c r="L61" s="17">
        <v>4.72183004011862E-2</v>
      </c>
      <c r="M61" s="17"/>
      <c r="N61" s="17">
        <v>3.9239498896714499E-2</v>
      </c>
      <c r="O61" s="17">
        <v>2.4149319162875799E-2</v>
      </c>
      <c r="P61" s="17">
        <v>3.8933094073451802E-2</v>
      </c>
      <c r="Q61" s="17">
        <v>5.4357494056332098E-2</v>
      </c>
      <c r="R61" s="17"/>
      <c r="S61" s="17">
        <v>2.96460831543741E-2</v>
      </c>
      <c r="T61" s="17">
        <v>3.9760799688379499E-2</v>
      </c>
      <c r="U61" s="17">
        <v>4.8342311360542699E-2</v>
      </c>
      <c r="V61" s="17">
        <v>4.8744056949433602E-2</v>
      </c>
      <c r="W61" s="17">
        <v>4.4593516133665898E-2</v>
      </c>
      <c r="X61" s="17">
        <v>1.3737485174514501E-2</v>
      </c>
      <c r="Y61" s="17">
        <v>3.3690224893862197E-2</v>
      </c>
      <c r="Z61" s="17">
        <v>3.5816711710175503E-2</v>
      </c>
      <c r="AA61" s="17">
        <v>2.9460479260427101E-2</v>
      </c>
      <c r="AB61" s="17">
        <v>5.9485981849619597E-2</v>
      </c>
      <c r="AC61" s="17">
        <v>6.8519780030885394E-2</v>
      </c>
      <c r="AD61" s="17">
        <v>3.0728104189937301E-2</v>
      </c>
      <c r="AE61" s="17"/>
      <c r="AF61" s="17">
        <v>4.1968850375805299E-2</v>
      </c>
      <c r="AG61" s="17">
        <v>4.2122372602873402E-2</v>
      </c>
      <c r="AH61" s="17">
        <v>2.52877204138553E-2</v>
      </c>
      <c r="AI61" s="17"/>
      <c r="AJ61" s="17">
        <v>3.6650492558535801E-2</v>
      </c>
      <c r="AK61" s="17">
        <v>3.7744344937838403E-2</v>
      </c>
      <c r="AL61" s="17">
        <v>5.22355033232208E-2</v>
      </c>
      <c r="AM61" s="17">
        <v>2.7041641632642999E-2</v>
      </c>
      <c r="AN61" s="17">
        <v>3.6123393423151899E-2</v>
      </c>
      <c r="AO61" s="17"/>
      <c r="AP61" s="17">
        <v>4.9027591247200998E-2</v>
      </c>
      <c r="AQ61" s="17">
        <v>3.3571146993352299E-2</v>
      </c>
      <c r="AR61" s="17">
        <v>3.3736514410248497E-2</v>
      </c>
      <c r="AS61" s="17">
        <v>4.7535739537390501E-2</v>
      </c>
      <c r="AT61" s="17">
        <v>2.8914802754512501E-2</v>
      </c>
      <c r="AU61" s="17"/>
      <c r="AV61" s="17">
        <v>3.8336908425780802E-2</v>
      </c>
      <c r="AW61" s="17">
        <v>4.0069567151598998E-2</v>
      </c>
      <c r="AX61" s="17">
        <v>4.7459405454585699E-2</v>
      </c>
      <c r="AY61" s="17">
        <v>3.5193142804040303E-2</v>
      </c>
      <c r="AZ61" s="17">
        <v>3.5802751276086502E-2</v>
      </c>
      <c r="BA61" s="17">
        <v>4.7382577857659397E-2</v>
      </c>
      <c r="BB61" s="17"/>
      <c r="BC61" s="17">
        <v>4.9826010772952498E-2</v>
      </c>
      <c r="BD61" s="17">
        <v>3.86023209122381E-2</v>
      </c>
      <c r="BE61" s="17">
        <v>2.2254587729697201E-2</v>
      </c>
      <c r="BF61" s="17">
        <v>2.1826323810342E-2</v>
      </c>
      <c r="BG61" s="17">
        <v>0.151489346620095</v>
      </c>
    </row>
    <row r="62" spans="2:59" x14ac:dyDescent="0.35">
      <c r="B62" t="s">
        <v>116</v>
      </c>
      <c r="C62" s="17">
        <v>3.47248802442017E-2</v>
      </c>
      <c r="D62" s="17">
        <v>3.3377969619328401E-2</v>
      </c>
      <c r="E62" s="17">
        <v>3.6312607430012599E-2</v>
      </c>
      <c r="F62" s="17"/>
      <c r="G62" s="17">
        <v>1.67560075266848E-2</v>
      </c>
      <c r="H62" s="17">
        <v>2.6174327389693601E-2</v>
      </c>
      <c r="I62" s="17">
        <v>5.1745599405663298E-2</v>
      </c>
      <c r="J62" s="17">
        <v>3.03824602073582E-2</v>
      </c>
      <c r="K62" s="17">
        <v>3.4188337843978199E-2</v>
      </c>
      <c r="L62" s="17">
        <v>4.3719511513971597E-2</v>
      </c>
      <c r="M62" s="17"/>
      <c r="N62" s="17">
        <v>3.8047367513812901E-2</v>
      </c>
      <c r="O62" s="17">
        <v>3.24767962168458E-2</v>
      </c>
      <c r="P62" s="17">
        <v>3.6591927525864001E-2</v>
      </c>
      <c r="Q62" s="17">
        <v>3.1910665190379502E-2</v>
      </c>
      <c r="R62" s="17"/>
      <c r="S62" s="17">
        <v>3.7229166381002203E-2</v>
      </c>
      <c r="T62" s="17">
        <v>1.9497682919593799E-2</v>
      </c>
      <c r="U62" s="17">
        <v>3.18561829561365E-2</v>
      </c>
      <c r="V62" s="17">
        <v>2.0689049757218501E-2</v>
      </c>
      <c r="W62" s="17">
        <v>2.38181499459942E-2</v>
      </c>
      <c r="X62" s="17">
        <v>4.3000344463775403E-2</v>
      </c>
      <c r="Y62" s="17">
        <v>3.4847950757657897E-2</v>
      </c>
      <c r="Z62" s="17">
        <v>7.2471005113816794E-2</v>
      </c>
      <c r="AA62" s="17">
        <v>4.3999336889958399E-2</v>
      </c>
      <c r="AB62" s="17">
        <v>3.0173389490443601E-2</v>
      </c>
      <c r="AC62" s="17">
        <v>6.7088024117643599E-2</v>
      </c>
      <c r="AD62" s="17">
        <v>1.4330191857628001E-2</v>
      </c>
      <c r="AE62" s="17"/>
      <c r="AF62" s="17">
        <v>2.8822588784214401E-2</v>
      </c>
      <c r="AG62" s="17">
        <v>5.0180570103516599E-2</v>
      </c>
      <c r="AH62" s="17">
        <v>2.4202905236822898E-2</v>
      </c>
      <c r="AI62" s="17"/>
      <c r="AJ62" s="17">
        <v>3.1147495370427099E-2</v>
      </c>
      <c r="AK62" s="17">
        <v>4.8565030770547302E-2</v>
      </c>
      <c r="AL62" s="17">
        <v>5.0296201403750303E-2</v>
      </c>
      <c r="AM62" s="17">
        <v>0</v>
      </c>
      <c r="AN62" s="17">
        <v>2.0752964251391601E-2</v>
      </c>
      <c r="AO62" s="17"/>
      <c r="AP62" s="17">
        <v>1.5874565080955499E-2</v>
      </c>
      <c r="AQ62" s="17">
        <v>4.7133272894923202E-2</v>
      </c>
      <c r="AR62" s="17">
        <v>4.1785507916050603E-2</v>
      </c>
      <c r="AS62" s="17">
        <v>1.9527189511360201E-2</v>
      </c>
      <c r="AT62" s="17">
        <v>4.05567094935292E-2</v>
      </c>
      <c r="AU62" s="17"/>
      <c r="AV62" s="17">
        <v>3.91640142838263E-2</v>
      </c>
      <c r="AW62" s="17">
        <v>2.85011904947047E-2</v>
      </c>
      <c r="AX62" s="17">
        <v>5.8821640669844598E-2</v>
      </c>
      <c r="AY62" s="17">
        <v>2.2406332024909E-2</v>
      </c>
      <c r="AZ62" s="17">
        <v>3.4689376826210302E-2</v>
      </c>
      <c r="BA62" s="17">
        <v>3.4281574538552399E-2</v>
      </c>
      <c r="BB62" s="17"/>
      <c r="BC62" s="17">
        <v>1.8085996045012698E-2</v>
      </c>
      <c r="BD62" s="17">
        <v>3.0468464447531901E-2</v>
      </c>
      <c r="BE62" s="17">
        <v>4.5013763713425303E-2</v>
      </c>
      <c r="BF62" s="17">
        <v>3.72215766439161E-2</v>
      </c>
      <c r="BG62" s="17">
        <v>3.08874457766956E-2</v>
      </c>
    </row>
    <row r="63" spans="2:59" x14ac:dyDescent="0.35">
      <c r="B63" t="s">
        <v>117</v>
      </c>
      <c r="C63" s="17">
        <v>3.27022830150593E-2</v>
      </c>
      <c r="D63" s="17">
        <v>3.1201388052325502E-2</v>
      </c>
      <c r="E63" s="17">
        <v>3.4424259389916598E-2</v>
      </c>
      <c r="F63" s="17"/>
      <c r="G63" s="17">
        <v>1.95559039446783E-2</v>
      </c>
      <c r="H63" s="17">
        <v>2.6127837269547999E-2</v>
      </c>
      <c r="I63" s="17">
        <v>2.4412858428493101E-2</v>
      </c>
      <c r="J63" s="17">
        <v>2.2429917220665799E-2</v>
      </c>
      <c r="K63" s="17">
        <v>4.1591907822139798E-2</v>
      </c>
      <c r="L63" s="17">
        <v>5.5887229317133802E-2</v>
      </c>
      <c r="M63" s="17"/>
      <c r="N63" s="17">
        <v>3.8008514773229599E-2</v>
      </c>
      <c r="O63" s="17">
        <v>2.02252222877536E-2</v>
      </c>
      <c r="P63" s="17">
        <v>4.3402442427968903E-2</v>
      </c>
      <c r="Q63" s="17">
        <v>3.06202889195554E-2</v>
      </c>
      <c r="R63" s="17"/>
      <c r="S63" s="17">
        <v>3.0773121106331201E-2</v>
      </c>
      <c r="T63" s="17">
        <v>4.03961644094121E-2</v>
      </c>
      <c r="U63" s="17">
        <v>1.28720273181855E-2</v>
      </c>
      <c r="V63" s="17">
        <v>3.9282319836153899E-2</v>
      </c>
      <c r="W63" s="17">
        <v>1.4281180913973001E-2</v>
      </c>
      <c r="X63" s="17">
        <v>3.8315662020824599E-2</v>
      </c>
      <c r="Y63" s="17">
        <v>1.6488310987329599E-2</v>
      </c>
      <c r="Z63" s="17">
        <v>2.5727851840076098E-2</v>
      </c>
      <c r="AA63" s="17">
        <v>2.8818206719992401E-2</v>
      </c>
      <c r="AB63" s="17">
        <v>5.2660810335808099E-2</v>
      </c>
      <c r="AC63" s="17">
        <v>4.2178863400522897E-2</v>
      </c>
      <c r="AD63" s="17">
        <v>5.89525412244465E-2</v>
      </c>
      <c r="AE63" s="17"/>
      <c r="AF63" s="17">
        <v>4.5623435640088701E-2</v>
      </c>
      <c r="AG63" s="17">
        <v>3.1762517406792402E-2</v>
      </c>
      <c r="AH63" s="17">
        <v>1.42392526740468E-2</v>
      </c>
      <c r="AI63" s="17"/>
      <c r="AJ63" s="17">
        <v>6.1041113784321303E-2</v>
      </c>
      <c r="AK63" s="17">
        <v>1.9254237151859501E-2</v>
      </c>
      <c r="AL63" s="17">
        <v>2.1399135953212502E-2</v>
      </c>
      <c r="AM63" s="17">
        <v>2.1259919836584099E-2</v>
      </c>
      <c r="AN63" s="17">
        <v>7.2682593492032696E-3</v>
      </c>
      <c r="AO63" s="17"/>
      <c r="AP63" s="17">
        <v>7.7405836002646305E-2</v>
      </c>
      <c r="AQ63" s="17">
        <v>1.8587482890847998E-2</v>
      </c>
      <c r="AR63" s="17">
        <v>2.3453272408236098E-2</v>
      </c>
      <c r="AS63" s="17">
        <v>3.5798448243923399E-2</v>
      </c>
      <c r="AT63" s="17">
        <v>1.25365805606049E-2</v>
      </c>
      <c r="AU63" s="17"/>
      <c r="AV63" s="17">
        <v>1.4467890935050499E-2</v>
      </c>
      <c r="AW63" s="17">
        <v>7.6347976137287304E-2</v>
      </c>
      <c r="AX63" s="17">
        <v>3.7970066984210099E-2</v>
      </c>
      <c r="AY63" s="17">
        <v>3.4046699648210298E-2</v>
      </c>
      <c r="AZ63" s="17">
        <v>5.7448378030155204E-3</v>
      </c>
      <c r="BA63" s="17">
        <v>1.7006939869924499E-2</v>
      </c>
      <c r="BB63" s="17"/>
      <c r="BC63" s="17">
        <v>2.9021090124735201E-2</v>
      </c>
      <c r="BD63" s="17">
        <v>3.5131375836087698E-2</v>
      </c>
      <c r="BE63" s="17">
        <v>2.9862738174956799E-2</v>
      </c>
      <c r="BF63" s="17">
        <v>3.32297907713743E-2</v>
      </c>
      <c r="BG63" s="17">
        <v>9.6390463479258601E-2</v>
      </c>
    </row>
    <row r="64" spans="2:59" x14ac:dyDescent="0.35">
      <c r="B64" t="s">
        <v>118</v>
      </c>
      <c r="C64" s="17">
        <v>3.1726856410520803E-2</v>
      </c>
      <c r="D64" s="17">
        <v>2.9377020357311299E-2</v>
      </c>
      <c r="E64" s="17">
        <v>3.4269230798661197E-2</v>
      </c>
      <c r="F64" s="17"/>
      <c r="G64" s="17">
        <v>6.9019780780644094E-2</v>
      </c>
      <c r="H64" s="17">
        <v>3.8378437058787199E-2</v>
      </c>
      <c r="I64" s="17">
        <v>2.9293997470205099E-2</v>
      </c>
      <c r="J64" s="17">
        <v>3.1013517629002899E-2</v>
      </c>
      <c r="K64" s="17">
        <v>1.45894567204572E-2</v>
      </c>
      <c r="L64" s="17">
        <v>1.54820694193958E-2</v>
      </c>
      <c r="M64" s="17"/>
      <c r="N64" s="17">
        <v>4.1297663966819602E-2</v>
      </c>
      <c r="O64" s="17">
        <v>2.7864728345376101E-2</v>
      </c>
      <c r="P64" s="17">
        <v>2.5451922912186099E-2</v>
      </c>
      <c r="Q64" s="17">
        <v>3.1006702822511199E-2</v>
      </c>
      <c r="R64" s="17"/>
      <c r="S64" s="17">
        <v>2.1720931316603999E-2</v>
      </c>
      <c r="T64" s="17">
        <v>4.73928825466663E-2</v>
      </c>
      <c r="U64" s="17">
        <v>4.0938488145941899E-2</v>
      </c>
      <c r="V64" s="17">
        <v>3.7710398036763002E-2</v>
      </c>
      <c r="W64" s="17">
        <v>5.0634190006469598E-2</v>
      </c>
      <c r="X64" s="17">
        <v>3.8141635598411099E-2</v>
      </c>
      <c r="Y64" s="17">
        <v>4.2833639838675198E-2</v>
      </c>
      <c r="Z64" s="17">
        <v>1.1003534421554301E-2</v>
      </c>
      <c r="AA64" s="17">
        <v>2.1188055420809999E-2</v>
      </c>
      <c r="AB64" s="17">
        <v>9.88436476680098E-3</v>
      </c>
      <c r="AC64" s="17">
        <v>3.5681638657643497E-2</v>
      </c>
      <c r="AD64" s="17">
        <v>0</v>
      </c>
      <c r="AE64" s="17"/>
      <c r="AF64" s="17">
        <v>1.8270687284471499E-2</v>
      </c>
      <c r="AG64" s="17">
        <v>4.2588998220565201E-2</v>
      </c>
      <c r="AH64" s="17">
        <v>1.7018207424600001E-2</v>
      </c>
      <c r="AI64" s="17"/>
      <c r="AJ64" s="17">
        <v>2.5444616306151802E-2</v>
      </c>
      <c r="AK64" s="17">
        <v>4.74775868511556E-2</v>
      </c>
      <c r="AL64" s="17">
        <v>3.7292342689530397E-2</v>
      </c>
      <c r="AM64" s="17">
        <v>3.2383883409620701E-2</v>
      </c>
      <c r="AN64" s="17">
        <v>1.8392297188373999E-2</v>
      </c>
      <c r="AO64" s="17"/>
      <c r="AP64" s="17">
        <v>2.2181885383905399E-2</v>
      </c>
      <c r="AQ64" s="17">
        <v>4.9777150680789299E-2</v>
      </c>
      <c r="AR64" s="17">
        <v>3.5592088166869297E-2</v>
      </c>
      <c r="AS64" s="17">
        <v>3.5473294456327999E-2</v>
      </c>
      <c r="AT64" s="17">
        <v>1.5480591917482901E-2</v>
      </c>
      <c r="AU64" s="17"/>
      <c r="AV64" s="17">
        <v>5.7494747050820798E-2</v>
      </c>
      <c r="AW64" s="17">
        <v>1.6455409693600501E-2</v>
      </c>
      <c r="AX64" s="17">
        <v>4.4066273169866797E-2</v>
      </c>
      <c r="AY64" s="17">
        <v>2.1767475597346101E-2</v>
      </c>
      <c r="AZ64" s="17">
        <v>2.18428029893767E-2</v>
      </c>
      <c r="BA64" s="17">
        <v>2.52025395306778E-2</v>
      </c>
      <c r="BB64" s="17"/>
      <c r="BC64" s="17">
        <v>1.05205729160714E-2</v>
      </c>
      <c r="BD64" s="17">
        <v>3.9119359620764002E-2</v>
      </c>
      <c r="BE64" s="17">
        <v>5.22464688347603E-2</v>
      </c>
      <c r="BF64" s="17">
        <v>2.80574566669686E-2</v>
      </c>
      <c r="BG64" s="17">
        <v>0</v>
      </c>
    </row>
    <row r="65" spans="2:59" x14ac:dyDescent="0.35">
      <c r="B65" t="s">
        <v>119</v>
      </c>
      <c r="C65" s="17">
        <v>1.36130187716896E-2</v>
      </c>
      <c r="D65" s="17">
        <v>1.45795211481996E-2</v>
      </c>
      <c r="E65" s="17">
        <v>1.0936935179297501E-2</v>
      </c>
      <c r="F65" s="17"/>
      <c r="G65" s="17">
        <v>3.8221864492023798E-2</v>
      </c>
      <c r="H65" s="17">
        <v>1.3061205055200399E-2</v>
      </c>
      <c r="I65" s="17">
        <v>1.17984790229604E-2</v>
      </c>
      <c r="J65" s="17">
        <v>6.0635599098295004E-3</v>
      </c>
      <c r="K65" s="17">
        <v>1.37149153039362E-2</v>
      </c>
      <c r="L65" s="17">
        <v>5.1212936563271097E-3</v>
      </c>
      <c r="M65" s="17"/>
      <c r="N65" s="17">
        <v>1.47355125124664E-2</v>
      </c>
      <c r="O65" s="17">
        <v>1.31411690829149E-2</v>
      </c>
      <c r="P65" s="17">
        <v>1.5274618990198901E-2</v>
      </c>
      <c r="Q65" s="17">
        <v>1.14610734474721E-2</v>
      </c>
      <c r="R65" s="17"/>
      <c r="S65" s="17">
        <v>1.7444372586527899E-2</v>
      </c>
      <c r="T65" s="17">
        <v>1.18481924364754E-2</v>
      </c>
      <c r="U65" s="17">
        <v>1.02274227303693E-2</v>
      </c>
      <c r="V65" s="17">
        <v>2.6487208059131E-2</v>
      </c>
      <c r="W65" s="17">
        <v>0</v>
      </c>
      <c r="X65" s="17">
        <v>2.1932855623500301E-2</v>
      </c>
      <c r="Y65" s="17">
        <v>6.2416815583666704E-3</v>
      </c>
      <c r="Z65" s="17">
        <v>1.0487605758182901E-2</v>
      </c>
      <c r="AA65" s="17">
        <v>2.5816339299734599E-2</v>
      </c>
      <c r="AB65" s="17">
        <v>4.59356236388058E-3</v>
      </c>
      <c r="AC65" s="17">
        <v>5.6667328606206597E-3</v>
      </c>
      <c r="AD65" s="17">
        <v>0</v>
      </c>
      <c r="AE65" s="17"/>
      <c r="AF65" s="17">
        <v>1.03653004473084E-2</v>
      </c>
      <c r="AG65" s="17">
        <v>9.6419237460587792E-3</v>
      </c>
      <c r="AH65" s="17">
        <v>2.9892525038991698E-2</v>
      </c>
      <c r="AI65" s="17"/>
      <c r="AJ65" s="17">
        <v>1.30225480149673E-2</v>
      </c>
      <c r="AK65" s="17">
        <v>1.5695575000330701E-2</v>
      </c>
      <c r="AL65" s="17">
        <v>9.0817869417930894E-3</v>
      </c>
      <c r="AM65" s="17">
        <v>0</v>
      </c>
      <c r="AN65" s="17">
        <v>1.3770940609985899E-2</v>
      </c>
      <c r="AO65" s="17"/>
      <c r="AP65" s="17">
        <v>1.3206185880525899E-2</v>
      </c>
      <c r="AQ65" s="17">
        <v>1.67745805598347E-2</v>
      </c>
      <c r="AR65" s="17">
        <v>1.9074043835603401E-2</v>
      </c>
      <c r="AS65" s="17">
        <v>8.2233926282101293E-3</v>
      </c>
      <c r="AT65" s="17">
        <v>1.0904267589588601E-2</v>
      </c>
      <c r="AU65" s="17"/>
      <c r="AV65" s="17">
        <v>2.5243920030669002E-2</v>
      </c>
      <c r="AW65" s="17">
        <v>1.1009716403386801E-2</v>
      </c>
      <c r="AX65" s="17">
        <v>1.8665339095202599E-2</v>
      </c>
      <c r="AY65" s="17">
        <v>9.4950065570611197E-3</v>
      </c>
      <c r="AZ65" s="17">
        <v>6.44853033588724E-3</v>
      </c>
      <c r="BA65" s="17">
        <v>9.4305294949401999E-3</v>
      </c>
      <c r="BB65" s="17"/>
      <c r="BC65" s="17">
        <v>1.1971687602781901E-2</v>
      </c>
      <c r="BD65" s="17">
        <v>1.3403739643426499E-2</v>
      </c>
      <c r="BE65" s="17">
        <v>1.8749470481882601E-2</v>
      </c>
      <c r="BF65" s="17">
        <v>1.4338745415731999E-2</v>
      </c>
      <c r="BG65" s="17">
        <v>0</v>
      </c>
    </row>
    <row r="66" spans="2:59" x14ac:dyDescent="0.35">
      <c r="B66" t="s">
        <v>120</v>
      </c>
      <c r="C66" s="17">
        <v>1.32841688145411E-2</v>
      </c>
      <c r="D66" s="17">
        <v>9.4347824462798196E-3</v>
      </c>
      <c r="E66" s="17">
        <v>1.71437974128185E-2</v>
      </c>
      <c r="F66" s="17"/>
      <c r="G66" s="17">
        <v>2.4513416159977101E-2</v>
      </c>
      <c r="H66" s="17">
        <v>1.00780749722771E-2</v>
      </c>
      <c r="I66" s="17">
        <v>1.6949490833850701E-2</v>
      </c>
      <c r="J66" s="17">
        <v>7.9882799684875307E-3</v>
      </c>
      <c r="K66" s="17">
        <v>1.4250787313058001E-2</v>
      </c>
      <c r="L66" s="17">
        <v>9.0327293500165797E-3</v>
      </c>
      <c r="M66" s="17"/>
      <c r="N66" s="17">
        <v>1.7865807555533301E-2</v>
      </c>
      <c r="O66" s="17">
        <v>1.83577766384483E-2</v>
      </c>
      <c r="P66" s="17">
        <v>8.1473495985238901E-3</v>
      </c>
      <c r="Q66" s="17">
        <v>7.6122268121016799E-3</v>
      </c>
      <c r="R66" s="17"/>
      <c r="S66" s="17">
        <v>3.1046129629225198E-2</v>
      </c>
      <c r="T66" s="17">
        <v>1.03978992690729E-2</v>
      </c>
      <c r="U66" s="17">
        <v>5.5587904934276001E-3</v>
      </c>
      <c r="V66" s="17">
        <v>0</v>
      </c>
      <c r="W66" s="17">
        <v>1.6970289011209901E-2</v>
      </c>
      <c r="X66" s="17">
        <v>7.0881400512488001E-3</v>
      </c>
      <c r="Y66" s="17">
        <v>0</v>
      </c>
      <c r="Z66" s="17">
        <v>3.5031294322812198E-2</v>
      </c>
      <c r="AA66" s="17">
        <v>1.9893668926120898E-2</v>
      </c>
      <c r="AB66" s="17">
        <v>4.8551858443627296E-3</v>
      </c>
      <c r="AC66" s="17">
        <v>1.6831463790205399E-2</v>
      </c>
      <c r="AD66" s="17">
        <v>1.4908251572933E-2</v>
      </c>
      <c r="AE66" s="17"/>
      <c r="AF66" s="17">
        <v>1.0902839551561801E-2</v>
      </c>
      <c r="AG66" s="17">
        <v>1.6011554024089901E-2</v>
      </c>
      <c r="AH66" s="17">
        <v>1.34633845361902E-2</v>
      </c>
      <c r="AI66" s="17"/>
      <c r="AJ66" s="17">
        <v>7.4674928573873903E-3</v>
      </c>
      <c r="AK66" s="17">
        <v>2.0705428331022499E-2</v>
      </c>
      <c r="AL66" s="17">
        <v>7.1873539043358203E-3</v>
      </c>
      <c r="AM66" s="17">
        <v>2.18310925165329E-2</v>
      </c>
      <c r="AN66" s="17">
        <v>1.02172655422995E-2</v>
      </c>
      <c r="AO66" s="17"/>
      <c r="AP66" s="17">
        <v>1.2947348776963E-2</v>
      </c>
      <c r="AQ66" s="17">
        <v>1.17953604529995E-2</v>
      </c>
      <c r="AR66" s="17">
        <v>1.0772402723369301E-2</v>
      </c>
      <c r="AS66" s="17">
        <v>7.0494087705078798E-3</v>
      </c>
      <c r="AT66" s="17">
        <v>5.65203653526965E-2</v>
      </c>
      <c r="AU66" s="17"/>
      <c r="AV66" s="17">
        <v>1.24932791632566E-2</v>
      </c>
      <c r="AW66" s="17">
        <v>1.73203567539582E-2</v>
      </c>
      <c r="AX66" s="17">
        <v>1.61462733551389E-2</v>
      </c>
      <c r="AY66" s="17">
        <v>2.91765258785078E-3</v>
      </c>
      <c r="AZ66" s="17">
        <v>4.0660929331258103E-2</v>
      </c>
      <c r="BA66" s="17">
        <v>6.0872213987009996E-3</v>
      </c>
      <c r="BB66" s="17"/>
      <c r="BC66" s="17">
        <v>9.5385054152951603E-3</v>
      </c>
      <c r="BD66" s="17">
        <v>1.9729626263612601E-2</v>
      </c>
      <c r="BE66" s="17">
        <v>1.5214321498882299E-2</v>
      </c>
      <c r="BF66" s="17">
        <v>7.6117085392431701E-3</v>
      </c>
      <c r="BG66" s="17">
        <v>4.1543437939837197E-2</v>
      </c>
    </row>
    <row r="67" spans="2:59" x14ac:dyDescent="0.35">
      <c r="B67" t="s">
        <v>121</v>
      </c>
      <c r="C67" s="17">
        <v>1.16634172728632E-2</v>
      </c>
      <c r="D67" s="17">
        <v>1.30169010624957E-2</v>
      </c>
      <c r="E67" s="17">
        <v>1.0435170209022401E-2</v>
      </c>
      <c r="F67" s="17"/>
      <c r="G67" s="17">
        <v>3.1866123511041601E-2</v>
      </c>
      <c r="H67" s="17">
        <v>2.1777085674946101E-2</v>
      </c>
      <c r="I67" s="17">
        <v>1.50289381241961E-2</v>
      </c>
      <c r="J67" s="17">
        <v>2.8150066569034302E-3</v>
      </c>
      <c r="K67" s="17">
        <v>0</v>
      </c>
      <c r="L67" s="17">
        <v>2.23704142057195E-3</v>
      </c>
      <c r="M67" s="17"/>
      <c r="N67" s="17">
        <v>1.9121416506000601E-2</v>
      </c>
      <c r="O67" s="17">
        <v>1.10152614098976E-2</v>
      </c>
      <c r="P67" s="17">
        <v>9.5112486071863393E-3</v>
      </c>
      <c r="Q67" s="17">
        <v>6.2154488821525404E-3</v>
      </c>
      <c r="R67" s="17"/>
      <c r="S67" s="17">
        <v>2.07295005695202E-2</v>
      </c>
      <c r="T67" s="17">
        <v>0</v>
      </c>
      <c r="U67" s="17">
        <v>1.50817925334178E-2</v>
      </c>
      <c r="V67" s="17">
        <v>0</v>
      </c>
      <c r="W67" s="17">
        <v>2.5410526899440299E-2</v>
      </c>
      <c r="X67" s="17">
        <v>1.9445365793033801E-2</v>
      </c>
      <c r="Y67" s="17">
        <v>1.9237550993137901E-2</v>
      </c>
      <c r="Z67" s="17">
        <v>0</v>
      </c>
      <c r="AA67" s="17">
        <v>1.26639580458957E-2</v>
      </c>
      <c r="AB67" s="17">
        <v>3.14148487880125E-3</v>
      </c>
      <c r="AC67" s="17">
        <v>6.8403593780226304E-3</v>
      </c>
      <c r="AD67" s="17">
        <v>1.53640520949686E-2</v>
      </c>
      <c r="AE67" s="17"/>
      <c r="AF67" s="17">
        <v>4.1758983854544504E-3</v>
      </c>
      <c r="AG67" s="17">
        <v>1.99757392569237E-2</v>
      </c>
      <c r="AH67" s="17">
        <v>2.0778205945649201E-3</v>
      </c>
      <c r="AI67" s="17"/>
      <c r="AJ67" s="17">
        <v>6.9441922198583096E-3</v>
      </c>
      <c r="AK67" s="17">
        <v>1.9935069954659001E-2</v>
      </c>
      <c r="AL67" s="17">
        <v>2.5269630509533601E-2</v>
      </c>
      <c r="AM67" s="17">
        <v>5.10747927998777E-2</v>
      </c>
      <c r="AN67" s="17">
        <v>0</v>
      </c>
      <c r="AO67" s="17"/>
      <c r="AP67" s="17">
        <v>3.7703680244784502E-3</v>
      </c>
      <c r="AQ67" s="17">
        <v>1.7702807345731101E-2</v>
      </c>
      <c r="AR67" s="17">
        <v>1.2235819319582E-2</v>
      </c>
      <c r="AS67" s="17">
        <v>1.8674757325142802E-2</v>
      </c>
      <c r="AT67" s="17">
        <v>0</v>
      </c>
      <c r="AU67" s="17"/>
      <c r="AV67" s="17">
        <v>2.0886461199672898E-2</v>
      </c>
      <c r="AW67" s="17">
        <v>6.72474360280654E-3</v>
      </c>
      <c r="AX67" s="17">
        <v>2.3850064370391898E-2</v>
      </c>
      <c r="AY67" s="17">
        <v>9.6384342284006295E-3</v>
      </c>
      <c r="AZ67" s="17">
        <v>0</v>
      </c>
      <c r="BA67" s="17">
        <v>5.5061417952502701E-3</v>
      </c>
      <c r="BB67" s="17"/>
      <c r="BC67" s="17">
        <v>4.2881532263873501E-3</v>
      </c>
      <c r="BD67" s="17">
        <v>1.28396732640333E-2</v>
      </c>
      <c r="BE67" s="17">
        <v>1.7928917459443899E-2</v>
      </c>
      <c r="BF67" s="17">
        <v>2.0727819574483899E-2</v>
      </c>
      <c r="BG67" s="17">
        <v>2.4733187196198301E-2</v>
      </c>
    </row>
    <row r="68" spans="2:59" x14ac:dyDescent="0.35">
      <c r="B68" t="s">
        <v>122</v>
      </c>
      <c r="C68" s="17">
        <v>5.9770718451413395E-4</v>
      </c>
      <c r="D68" s="17">
        <v>1.21529633224474E-3</v>
      </c>
      <c r="E68" s="17">
        <v>0</v>
      </c>
      <c r="F68" s="17"/>
      <c r="G68" s="17">
        <v>0</v>
      </c>
      <c r="H68" s="17">
        <v>0</v>
      </c>
      <c r="I68" s="17">
        <v>3.5127757263997499E-3</v>
      </c>
      <c r="J68" s="17">
        <v>0</v>
      </c>
      <c r="K68" s="17">
        <v>0</v>
      </c>
      <c r="L68" s="17">
        <v>0</v>
      </c>
      <c r="M68" s="17"/>
      <c r="N68" s="17">
        <v>0</v>
      </c>
      <c r="O68" s="17">
        <v>2.2982584092885701E-3</v>
      </c>
      <c r="P68" s="17">
        <v>0</v>
      </c>
      <c r="Q68" s="17">
        <v>0</v>
      </c>
      <c r="R68" s="17"/>
      <c r="S68" s="17">
        <v>0</v>
      </c>
      <c r="T68" s="17">
        <v>0</v>
      </c>
      <c r="U68" s="17">
        <v>0</v>
      </c>
      <c r="V68" s="17">
        <v>0</v>
      </c>
      <c r="W68" s="17">
        <v>0</v>
      </c>
      <c r="X68" s="17">
        <v>0</v>
      </c>
      <c r="Y68" s="17">
        <v>0</v>
      </c>
      <c r="Z68" s="17">
        <v>0</v>
      </c>
      <c r="AA68" s="17">
        <v>0</v>
      </c>
      <c r="AB68" s="17">
        <v>6.6401579364787702E-3</v>
      </c>
      <c r="AC68" s="17">
        <v>0</v>
      </c>
      <c r="AD68" s="17">
        <v>0</v>
      </c>
      <c r="AE68" s="17"/>
      <c r="AF68" s="17">
        <v>0</v>
      </c>
      <c r="AG68" s="17">
        <v>0</v>
      </c>
      <c r="AH68" s="17">
        <v>4.0638925721689298E-3</v>
      </c>
      <c r="AI68" s="17"/>
      <c r="AJ68" s="17">
        <v>0</v>
      </c>
      <c r="AK68" s="17">
        <v>0</v>
      </c>
      <c r="AL68" s="17">
        <v>0</v>
      </c>
      <c r="AM68" s="17">
        <v>0</v>
      </c>
      <c r="AN68" s="17">
        <v>4.5029045165019101E-3</v>
      </c>
      <c r="AO68" s="17"/>
      <c r="AP68" s="17">
        <v>0</v>
      </c>
      <c r="AQ68" s="17">
        <v>0</v>
      </c>
      <c r="AR68" s="17">
        <v>0</v>
      </c>
      <c r="AS68" s="17">
        <v>0</v>
      </c>
      <c r="AT68" s="17">
        <v>0</v>
      </c>
      <c r="AU68" s="17"/>
      <c r="AV68" s="17">
        <v>0</v>
      </c>
      <c r="AW68" s="17">
        <v>0</v>
      </c>
      <c r="AX68" s="17">
        <v>0</v>
      </c>
      <c r="AY68" s="17">
        <v>0</v>
      </c>
      <c r="AZ68" s="17">
        <v>0</v>
      </c>
      <c r="BA68" s="17">
        <v>0</v>
      </c>
      <c r="BB68" s="17"/>
      <c r="BC68" s="17">
        <v>0</v>
      </c>
      <c r="BD68" s="17">
        <v>0</v>
      </c>
      <c r="BE68" s="17">
        <v>2.1494729400277799E-3</v>
      </c>
      <c r="BF68" s="17">
        <v>0</v>
      </c>
      <c r="BG68" s="17">
        <v>0</v>
      </c>
    </row>
    <row r="69" spans="2:59" x14ac:dyDescent="0.35">
      <c r="B69" t="s">
        <v>123</v>
      </c>
      <c r="C69" s="17">
        <v>3.2604833052606698E-3</v>
      </c>
      <c r="D69" s="17">
        <v>5.4579049218656103E-3</v>
      </c>
      <c r="E69" s="17">
        <v>1.1427459557790301E-3</v>
      </c>
      <c r="F69" s="17"/>
      <c r="G69" s="17">
        <v>4.1126902210587698E-3</v>
      </c>
      <c r="H69" s="17">
        <v>8.7835171447079707E-3</v>
      </c>
      <c r="I69" s="17">
        <v>0</v>
      </c>
      <c r="J69" s="17">
        <v>2.2674780878008602E-3</v>
      </c>
      <c r="K69" s="17">
        <v>0</v>
      </c>
      <c r="L69" s="17">
        <v>3.8618167588878498E-3</v>
      </c>
      <c r="M69" s="17"/>
      <c r="N69" s="17">
        <v>1.7027308426884799E-3</v>
      </c>
      <c r="O69" s="17">
        <v>2.2154678179175701E-3</v>
      </c>
      <c r="P69" s="17">
        <v>6.5503033667341096E-3</v>
      </c>
      <c r="Q69" s="17">
        <v>3.1412088534287998E-3</v>
      </c>
      <c r="R69" s="17"/>
      <c r="S69" s="17">
        <v>0</v>
      </c>
      <c r="T69" s="17">
        <v>3.5555728045732998E-3</v>
      </c>
      <c r="U69" s="17">
        <v>0</v>
      </c>
      <c r="V69" s="17">
        <v>0</v>
      </c>
      <c r="W69" s="17">
        <v>8.2185313770427506E-3</v>
      </c>
      <c r="X69" s="17">
        <v>6.3374613979704404E-3</v>
      </c>
      <c r="Y69" s="17">
        <v>1.05373585531746E-2</v>
      </c>
      <c r="Z69" s="17">
        <v>0</v>
      </c>
      <c r="AA69" s="17">
        <v>0</v>
      </c>
      <c r="AB69" s="17">
        <v>4.4560150733794299E-3</v>
      </c>
      <c r="AC69" s="17">
        <v>0</v>
      </c>
      <c r="AD69" s="17">
        <v>1.3669694118549101E-2</v>
      </c>
      <c r="AE69" s="17"/>
      <c r="AF69" s="17">
        <v>1.68901095367438E-3</v>
      </c>
      <c r="AG69" s="17">
        <v>1.9884868720872798E-3</v>
      </c>
      <c r="AH69" s="17">
        <v>8.8720241549244006E-3</v>
      </c>
      <c r="AI69" s="17"/>
      <c r="AJ69" s="17">
        <v>0</v>
      </c>
      <c r="AK69" s="17">
        <v>0</v>
      </c>
      <c r="AL69" s="17">
        <v>6.2098431559688702E-3</v>
      </c>
      <c r="AM69" s="17">
        <v>0</v>
      </c>
      <c r="AN69" s="17">
        <v>9.8304462847554203E-3</v>
      </c>
      <c r="AO69" s="17"/>
      <c r="AP69" s="17">
        <v>0</v>
      </c>
      <c r="AQ69" s="17">
        <v>0</v>
      </c>
      <c r="AR69" s="17">
        <v>4.7941409541331801E-3</v>
      </c>
      <c r="AS69" s="17">
        <v>0</v>
      </c>
      <c r="AT69" s="17">
        <v>1.04242592642093E-2</v>
      </c>
      <c r="AU69" s="17"/>
      <c r="AV69" s="17">
        <v>2.0841107176243902E-3</v>
      </c>
      <c r="AW69" s="17">
        <v>2.3246626410551598E-3</v>
      </c>
      <c r="AX69" s="17">
        <v>4.5994822640247398E-3</v>
      </c>
      <c r="AY69" s="17">
        <v>0</v>
      </c>
      <c r="AZ69" s="17">
        <v>7.4992450354446696E-3</v>
      </c>
      <c r="BA69" s="17">
        <v>0</v>
      </c>
      <c r="BB69" s="17"/>
      <c r="BC69" s="17">
        <v>2.61136921234783E-3</v>
      </c>
      <c r="BD69" s="17">
        <v>3.7710172859039301E-3</v>
      </c>
      <c r="BE69" s="17">
        <v>3.7013854787348701E-3</v>
      </c>
      <c r="BF69" s="17">
        <v>0</v>
      </c>
      <c r="BG69" s="17">
        <v>0</v>
      </c>
    </row>
    <row r="70" spans="2:59" x14ac:dyDescent="0.35">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row>
    <row r="71" spans="2:59" x14ac:dyDescent="0.35">
      <c r="B71" s="6" t="s">
        <v>143</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row>
    <row r="72" spans="2:59" x14ac:dyDescent="0.35">
      <c r="B72" s="24" t="s">
        <v>79</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row>
    <row r="73" spans="2:59" x14ac:dyDescent="0.35">
      <c r="B73" t="s">
        <v>134</v>
      </c>
      <c r="C73" s="17">
        <v>0.39709938393434202</v>
      </c>
      <c r="D73" s="17">
        <v>0.38550816321701598</v>
      </c>
      <c r="E73" s="17">
        <v>0.41041222127507199</v>
      </c>
      <c r="F73" s="17"/>
      <c r="G73" s="17">
        <v>0.406634226862713</v>
      </c>
      <c r="H73" s="17">
        <v>0.44233659775442202</v>
      </c>
      <c r="I73" s="17">
        <v>0.373607110986795</v>
      </c>
      <c r="J73" s="17">
        <v>0.37019169142396202</v>
      </c>
      <c r="K73" s="17">
        <v>0.37821265753238997</v>
      </c>
      <c r="L73" s="17">
        <v>0.40764664834103798</v>
      </c>
      <c r="M73" s="17"/>
      <c r="N73" s="17">
        <v>0.43362358225245201</v>
      </c>
      <c r="O73" s="17">
        <v>0.40855706619514598</v>
      </c>
      <c r="P73" s="17">
        <v>0.38905493198765401</v>
      </c>
      <c r="Q73" s="17">
        <v>0.35368837763922201</v>
      </c>
      <c r="R73" s="17"/>
      <c r="S73" s="17">
        <v>0.50385861027784595</v>
      </c>
      <c r="T73" s="17">
        <v>0.33726275927257898</v>
      </c>
      <c r="U73" s="17">
        <v>0.30646853888653403</v>
      </c>
      <c r="V73" s="17">
        <v>0.41970709769353598</v>
      </c>
      <c r="W73" s="17">
        <v>0.37432161092073102</v>
      </c>
      <c r="X73" s="17">
        <v>0.357220375251873</v>
      </c>
      <c r="Y73" s="17">
        <v>0.37107204210356598</v>
      </c>
      <c r="Z73" s="17">
        <v>0.35762597834480198</v>
      </c>
      <c r="AA73" s="17">
        <v>0.42027159346480603</v>
      </c>
      <c r="AB73" s="17">
        <v>0.42645881252158602</v>
      </c>
      <c r="AC73" s="17">
        <v>0.41572497052587798</v>
      </c>
      <c r="AD73" s="17">
        <v>0.42128923413458003</v>
      </c>
      <c r="AE73" s="17"/>
      <c r="AF73" s="17">
        <v>0.38040555305643597</v>
      </c>
      <c r="AG73" s="17">
        <v>0.41431742614582001</v>
      </c>
      <c r="AH73" s="17">
        <v>0.37127908115176</v>
      </c>
      <c r="AI73" s="17"/>
      <c r="AJ73" s="17">
        <v>0.43430278906734598</v>
      </c>
      <c r="AK73" s="17">
        <v>0.44089643266158901</v>
      </c>
      <c r="AL73" s="17">
        <v>0.28205655362168702</v>
      </c>
      <c r="AM73" s="17">
        <v>0.30674043585025901</v>
      </c>
      <c r="AN73" s="17">
        <v>0.329653981364949</v>
      </c>
      <c r="AO73" s="17"/>
      <c r="AP73" s="17">
        <v>0.48043744112224701</v>
      </c>
      <c r="AQ73" s="17">
        <v>0.43968740039072701</v>
      </c>
      <c r="AR73" s="17">
        <v>0.28054995342362099</v>
      </c>
      <c r="AS73" s="17">
        <v>0.29518366451222899</v>
      </c>
      <c r="AT73" s="17">
        <v>0.34529358146726102</v>
      </c>
      <c r="AU73" s="17"/>
      <c r="AV73" s="17">
        <v>0.46731886652468502</v>
      </c>
      <c r="AW73" s="17">
        <v>0.45589345833481698</v>
      </c>
      <c r="AX73" s="17">
        <v>0.34104552143095201</v>
      </c>
      <c r="AY73" s="17">
        <v>0.322790369097676</v>
      </c>
      <c r="AZ73" s="17">
        <v>0.35759070991738101</v>
      </c>
      <c r="BA73" s="17">
        <v>0.29714088956378099</v>
      </c>
      <c r="BB73" s="17"/>
      <c r="BC73" s="17">
        <v>0.38392291345719698</v>
      </c>
      <c r="BD73" s="17">
        <v>0.37856215800412002</v>
      </c>
      <c r="BE73" s="17">
        <v>0.403479975508928</v>
      </c>
      <c r="BF73" s="17">
        <v>0.44965376913322203</v>
      </c>
      <c r="BG73" s="17">
        <v>0.59078975410457302</v>
      </c>
    </row>
    <row r="74" spans="2:59" x14ac:dyDescent="0.35">
      <c r="B74" t="s">
        <v>135</v>
      </c>
      <c r="C74" s="17">
        <v>0.43756103143023201</v>
      </c>
      <c r="D74" s="17">
        <v>0.43493178752387002</v>
      </c>
      <c r="E74" s="17">
        <v>0.438123273846037</v>
      </c>
      <c r="F74" s="17"/>
      <c r="G74" s="17">
        <v>0.42048897438331301</v>
      </c>
      <c r="H74" s="17">
        <v>0.426017623107809</v>
      </c>
      <c r="I74" s="17">
        <v>0.44345988553922799</v>
      </c>
      <c r="J74" s="17">
        <v>0.43693456231300998</v>
      </c>
      <c r="K74" s="17">
        <v>0.42995503807915397</v>
      </c>
      <c r="L74" s="17">
        <v>0.45915942555983602</v>
      </c>
      <c r="M74" s="17"/>
      <c r="N74" s="17">
        <v>0.40765254575175902</v>
      </c>
      <c r="O74" s="17">
        <v>0.43379327179565902</v>
      </c>
      <c r="P74" s="17">
        <v>0.44557471148668798</v>
      </c>
      <c r="Q74" s="17">
        <v>0.46554602541252199</v>
      </c>
      <c r="R74" s="17"/>
      <c r="S74" s="17">
        <v>0.35800768202773497</v>
      </c>
      <c r="T74" s="17">
        <v>0.49182197071009898</v>
      </c>
      <c r="U74" s="17">
        <v>0.51605635903181701</v>
      </c>
      <c r="V74" s="17">
        <v>0.40057803508457301</v>
      </c>
      <c r="W74" s="17">
        <v>0.45648718048929998</v>
      </c>
      <c r="X74" s="17">
        <v>0.45180045298337201</v>
      </c>
      <c r="Y74" s="17">
        <v>0.43312181537844802</v>
      </c>
      <c r="Z74" s="17">
        <v>0.43960022849181002</v>
      </c>
      <c r="AA74" s="17">
        <v>0.45690319963779802</v>
      </c>
      <c r="AB74" s="17">
        <v>0.420292168745864</v>
      </c>
      <c r="AC74" s="17">
        <v>0.45094721599783</v>
      </c>
      <c r="AD74" s="17">
        <v>0.35671135665237702</v>
      </c>
      <c r="AE74" s="17"/>
      <c r="AF74" s="17">
        <v>0.44662794595317901</v>
      </c>
      <c r="AG74" s="17">
        <v>0.437606379142292</v>
      </c>
      <c r="AH74" s="17">
        <v>0.41775280267615</v>
      </c>
      <c r="AI74" s="17"/>
      <c r="AJ74" s="17">
        <v>0.422557239384522</v>
      </c>
      <c r="AK74" s="17">
        <v>0.41949253593075903</v>
      </c>
      <c r="AL74" s="17">
        <v>0.52941997889980197</v>
      </c>
      <c r="AM74" s="17">
        <v>0.42686996055897702</v>
      </c>
      <c r="AN74" s="17">
        <v>0.45983940730616102</v>
      </c>
      <c r="AO74" s="17"/>
      <c r="AP74" s="17">
        <v>0.37051762847362801</v>
      </c>
      <c r="AQ74" s="17">
        <v>0.42895619690971998</v>
      </c>
      <c r="AR74" s="17">
        <v>0.52428460820366096</v>
      </c>
      <c r="AS74" s="17">
        <v>0.46572764736107303</v>
      </c>
      <c r="AT74" s="17">
        <v>0.51937199224234998</v>
      </c>
      <c r="AU74" s="17"/>
      <c r="AV74" s="17">
        <v>0.42109590522394102</v>
      </c>
      <c r="AW74" s="17">
        <v>0.380485562614159</v>
      </c>
      <c r="AX74" s="17">
        <v>0.50691845719644102</v>
      </c>
      <c r="AY74" s="17">
        <v>0.46120858179030699</v>
      </c>
      <c r="AZ74" s="17">
        <v>0.45995090886640799</v>
      </c>
      <c r="BA74" s="17">
        <v>0.47876006493193102</v>
      </c>
      <c r="BB74" s="17"/>
      <c r="BC74" s="17">
        <v>0.46937406244961399</v>
      </c>
      <c r="BD74" s="17">
        <v>0.45392811362850999</v>
      </c>
      <c r="BE74" s="17">
        <v>0.42026106101321697</v>
      </c>
      <c r="BF74" s="17">
        <v>0.44446825772171999</v>
      </c>
      <c r="BG74" s="17">
        <v>0.32049769066815897</v>
      </c>
    </row>
    <row r="75" spans="2:59" x14ac:dyDescent="0.35">
      <c r="B75" t="s">
        <v>136</v>
      </c>
      <c r="C75" s="17">
        <v>0.114791755891178</v>
      </c>
      <c r="D75" s="17">
        <v>0.117325393066567</v>
      </c>
      <c r="E75" s="17">
        <v>0.11191778394208</v>
      </c>
      <c r="F75" s="17"/>
      <c r="G75" s="17">
        <v>0.114879763310206</v>
      </c>
      <c r="H75" s="17">
        <v>8.2184601676667995E-2</v>
      </c>
      <c r="I75" s="17">
        <v>0.114802255045464</v>
      </c>
      <c r="J75" s="17">
        <v>0.13635182222061401</v>
      </c>
      <c r="K75" s="17">
        <v>0.13927614311588499</v>
      </c>
      <c r="L75" s="17">
        <v>0.107213921854326</v>
      </c>
      <c r="M75" s="17"/>
      <c r="N75" s="17">
        <v>0.108756812359824</v>
      </c>
      <c r="O75" s="17">
        <v>0.110039766408878</v>
      </c>
      <c r="P75" s="17">
        <v>0.111578308088532</v>
      </c>
      <c r="Q75" s="17">
        <v>0.12928751250727499</v>
      </c>
      <c r="R75" s="17"/>
      <c r="S75" s="17">
        <v>0.103592446712544</v>
      </c>
      <c r="T75" s="17">
        <v>0.117676986521788</v>
      </c>
      <c r="U75" s="17">
        <v>0.124507195061941</v>
      </c>
      <c r="V75" s="17">
        <v>0.12395992193593</v>
      </c>
      <c r="W75" s="17">
        <v>7.7981206614787593E-2</v>
      </c>
      <c r="X75" s="17">
        <v>0.13918676894460899</v>
      </c>
      <c r="Y75" s="17">
        <v>0.14036507985708299</v>
      </c>
      <c r="Z75" s="17">
        <v>0.10153225754494399</v>
      </c>
      <c r="AA75" s="17">
        <v>8.1831543088240505E-2</v>
      </c>
      <c r="AB75" s="17">
        <v>0.111722721534579</v>
      </c>
      <c r="AC75" s="17">
        <v>0.11425557856954301</v>
      </c>
      <c r="AD75" s="17">
        <v>0.194697465219731</v>
      </c>
      <c r="AE75" s="17"/>
      <c r="AF75" s="17">
        <v>0.122077866302928</v>
      </c>
      <c r="AG75" s="17">
        <v>0.108931994114068</v>
      </c>
      <c r="AH75" s="17">
        <v>0.12383294547676101</v>
      </c>
      <c r="AI75" s="17"/>
      <c r="AJ75" s="17">
        <v>0.103196433390057</v>
      </c>
      <c r="AK75" s="17">
        <v>9.96306013210915E-2</v>
      </c>
      <c r="AL75" s="17">
        <v>0.15632701159482601</v>
      </c>
      <c r="AM75" s="17">
        <v>0.14698848161908501</v>
      </c>
      <c r="AN75" s="17">
        <v>0.121789004138479</v>
      </c>
      <c r="AO75" s="17"/>
      <c r="AP75" s="17">
        <v>0.112693636547559</v>
      </c>
      <c r="AQ75" s="17">
        <v>0.103398333402636</v>
      </c>
      <c r="AR75" s="17">
        <v>0.16537481790234901</v>
      </c>
      <c r="AS75" s="17">
        <v>0.14801100392439301</v>
      </c>
      <c r="AT75" s="17">
        <v>7.6184980105643299E-2</v>
      </c>
      <c r="AU75" s="17"/>
      <c r="AV75" s="17">
        <v>8.1401031719016401E-2</v>
      </c>
      <c r="AW75" s="17">
        <v>0.11264128129401201</v>
      </c>
      <c r="AX75" s="17">
        <v>0.118060292725919</v>
      </c>
      <c r="AY75" s="17">
        <v>0.14672109949115</v>
      </c>
      <c r="AZ75" s="17">
        <v>0.119491829650698</v>
      </c>
      <c r="BA75" s="17">
        <v>0.16188158886068901</v>
      </c>
      <c r="BB75" s="17"/>
      <c r="BC75" s="17">
        <v>0.11746213517606099</v>
      </c>
      <c r="BD75" s="17">
        <v>0.107133899249568</v>
      </c>
      <c r="BE75" s="17">
        <v>0.120492078359932</v>
      </c>
      <c r="BF75" s="17">
        <v>7.7306824499050505E-2</v>
      </c>
      <c r="BG75" s="17">
        <v>5.78251094505716E-2</v>
      </c>
    </row>
    <row r="76" spans="2:59" x14ac:dyDescent="0.35">
      <c r="B76" t="s">
        <v>137</v>
      </c>
      <c r="C76" s="17">
        <v>2.66927794325129E-2</v>
      </c>
      <c r="D76" s="17">
        <v>3.73501118292121E-2</v>
      </c>
      <c r="E76" s="17">
        <v>1.6507724263874899E-2</v>
      </c>
      <c r="F76" s="17"/>
      <c r="G76" s="17">
        <v>4.0779627401781197E-2</v>
      </c>
      <c r="H76" s="17">
        <v>2.1236830401645701E-2</v>
      </c>
      <c r="I76" s="17">
        <v>3.7421549992235202E-2</v>
      </c>
      <c r="J76" s="17">
        <v>3.03034414442938E-2</v>
      </c>
      <c r="K76" s="17">
        <v>2.2745266651967799E-2</v>
      </c>
      <c r="L76" s="17">
        <v>1.2711442651672299E-2</v>
      </c>
      <c r="M76" s="17"/>
      <c r="N76" s="17">
        <v>2.8868786426082801E-2</v>
      </c>
      <c r="O76" s="17">
        <v>2.7203480210586301E-2</v>
      </c>
      <c r="P76" s="17">
        <v>2.4027345739672901E-2</v>
      </c>
      <c r="Q76" s="17">
        <v>2.62123066178418E-2</v>
      </c>
      <c r="R76" s="17"/>
      <c r="S76" s="17">
        <v>1.7971334287032199E-2</v>
      </c>
      <c r="T76" s="17">
        <v>1.9489583148430099E-2</v>
      </c>
      <c r="U76" s="17">
        <v>3.3535257740188E-2</v>
      </c>
      <c r="V76" s="17">
        <v>3.3846552152177599E-2</v>
      </c>
      <c r="W76" s="17">
        <v>4.42352410606211E-2</v>
      </c>
      <c r="X76" s="17">
        <v>3.5740511555991603E-2</v>
      </c>
      <c r="Y76" s="17">
        <v>3.8060781500509899E-2</v>
      </c>
      <c r="Z76" s="17">
        <v>5.46456230530801E-2</v>
      </c>
      <c r="AA76" s="17">
        <v>1.8306201001508801E-2</v>
      </c>
      <c r="AB76" s="17">
        <v>1.56039634268458E-2</v>
      </c>
      <c r="AC76" s="17">
        <v>1.9072234906749499E-2</v>
      </c>
      <c r="AD76" s="17">
        <v>0</v>
      </c>
      <c r="AE76" s="17"/>
      <c r="AF76" s="17">
        <v>2.5782163972657798E-2</v>
      </c>
      <c r="AG76" s="17">
        <v>2.27278493995598E-2</v>
      </c>
      <c r="AH76" s="17">
        <v>4.0869171309537801E-2</v>
      </c>
      <c r="AI76" s="17"/>
      <c r="AJ76" s="17">
        <v>2.7067577757978599E-2</v>
      </c>
      <c r="AK76" s="17">
        <v>1.6537894734156101E-2</v>
      </c>
      <c r="AL76" s="17">
        <v>2.4502223871325699E-2</v>
      </c>
      <c r="AM76" s="17">
        <v>7.8712905235018199E-2</v>
      </c>
      <c r="AN76" s="17">
        <v>3.7642415928027702E-2</v>
      </c>
      <c r="AO76" s="17"/>
      <c r="AP76" s="17">
        <v>2.81808415733007E-2</v>
      </c>
      <c r="AQ76" s="17">
        <v>1.49614469057089E-2</v>
      </c>
      <c r="AR76" s="17">
        <v>2.3850497366680198E-2</v>
      </c>
      <c r="AS76" s="17">
        <v>4.5033491307989199E-2</v>
      </c>
      <c r="AT76" s="17">
        <v>3.7581284593027502E-2</v>
      </c>
      <c r="AU76" s="17"/>
      <c r="AV76" s="17">
        <v>1.51779021525604E-2</v>
      </c>
      <c r="AW76" s="17">
        <v>4.3051024107368698E-2</v>
      </c>
      <c r="AX76" s="17">
        <v>1.70012721896598E-2</v>
      </c>
      <c r="AY76" s="17">
        <v>3.3758041463064797E-2</v>
      </c>
      <c r="AZ76" s="17">
        <v>3.9226217014671202E-2</v>
      </c>
      <c r="BA76" s="17">
        <v>1.0908264493592701E-2</v>
      </c>
      <c r="BB76" s="17"/>
      <c r="BC76" s="17">
        <v>1.10580685988994E-2</v>
      </c>
      <c r="BD76" s="17">
        <v>3.9489041832256801E-2</v>
      </c>
      <c r="BE76" s="17">
        <v>3.09771342136584E-2</v>
      </c>
      <c r="BF76" s="17">
        <v>2.4329077822342199E-2</v>
      </c>
      <c r="BG76" s="17">
        <v>3.08874457766956E-2</v>
      </c>
    </row>
    <row r="77" spans="2:59" x14ac:dyDescent="0.35">
      <c r="B77" t="s">
        <v>138</v>
      </c>
      <c r="C77" s="17">
        <v>1.2187576816348701E-2</v>
      </c>
      <c r="D77" s="17">
        <v>1.58834638738891E-2</v>
      </c>
      <c r="E77" s="17">
        <v>8.6785883858526407E-3</v>
      </c>
      <c r="F77" s="17"/>
      <c r="G77" s="17">
        <v>1.3104717820927999E-2</v>
      </c>
      <c r="H77" s="17">
        <v>9.9204421332592697E-3</v>
      </c>
      <c r="I77" s="17">
        <v>1.8133041917065499E-2</v>
      </c>
      <c r="J77" s="17">
        <v>1.0737684629101499E-2</v>
      </c>
      <c r="K77" s="17">
        <v>1.64609902915503E-2</v>
      </c>
      <c r="L77" s="17">
        <v>6.8815824586677997E-3</v>
      </c>
      <c r="M77" s="17"/>
      <c r="N77" s="17">
        <v>9.6919800721577305E-3</v>
      </c>
      <c r="O77" s="17">
        <v>1.37729665370617E-2</v>
      </c>
      <c r="P77" s="17">
        <v>1.6789348985787302E-2</v>
      </c>
      <c r="Q77" s="17">
        <v>9.2087674512256294E-3</v>
      </c>
      <c r="R77" s="17"/>
      <c r="S77" s="17">
        <v>1.0365733498727599E-2</v>
      </c>
      <c r="T77" s="17">
        <v>1.9089473749085401E-2</v>
      </c>
      <c r="U77" s="17">
        <v>1.25094866170828E-2</v>
      </c>
      <c r="V77" s="17">
        <v>8.9980083793213608E-3</v>
      </c>
      <c r="W77" s="17">
        <v>2.3054818674968901E-2</v>
      </c>
      <c r="X77" s="17">
        <v>0</v>
      </c>
      <c r="Y77" s="17">
        <v>6.1319937656593602E-3</v>
      </c>
      <c r="Z77" s="17">
        <v>0</v>
      </c>
      <c r="AA77" s="17">
        <v>2.26874628076471E-2</v>
      </c>
      <c r="AB77" s="17">
        <v>1.6106290089414801E-2</v>
      </c>
      <c r="AC77" s="17">
        <v>0</v>
      </c>
      <c r="AD77" s="17">
        <v>1.3229980832677599E-2</v>
      </c>
      <c r="AE77" s="17"/>
      <c r="AF77" s="17">
        <v>1.22249083029438E-2</v>
      </c>
      <c r="AG77" s="17">
        <v>1.17331708834703E-2</v>
      </c>
      <c r="AH77" s="17">
        <v>1.6241080787842099E-2</v>
      </c>
      <c r="AI77" s="17"/>
      <c r="AJ77" s="17">
        <v>7.4927726028816699E-3</v>
      </c>
      <c r="AK77" s="17">
        <v>1.5080354517712301E-2</v>
      </c>
      <c r="AL77" s="17">
        <v>7.6942320123593996E-3</v>
      </c>
      <c r="AM77" s="17">
        <v>4.06882167366606E-2</v>
      </c>
      <c r="AN77" s="17">
        <v>1.4279086471767099E-2</v>
      </c>
      <c r="AO77" s="17"/>
      <c r="AP77" s="17">
        <v>5.2119547850377201E-3</v>
      </c>
      <c r="AQ77" s="17">
        <v>9.2323720766076204E-3</v>
      </c>
      <c r="AR77" s="17">
        <v>5.9401231036888503E-3</v>
      </c>
      <c r="AS77" s="17">
        <v>3.0971175558556E-2</v>
      </c>
      <c r="AT77" s="17">
        <v>0</v>
      </c>
      <c r="AU77" s="17"/>
      <c r="AV77" s="17">
        <v>1.09175699986622E-2</v>
      </c>
      <c r="AW77" s="17">
        <v>5.05772350594378E-3</v>
      </c>
      <c r="AX77" s="17">
        <v>1.1466602990711099E-2</v>
      </c>
      <c r="AY77" s="17">
        <v>2.5863115123977602E-2</v>
      </c>
      <c r="AZ77" s="17">
        <v>8.2241309875155499E-3</v>
      </c>
      <c r="BA77" s="17">
        <v>5.6262759126460499E-3</v>
      </c>
      <c r="BB77" s="17"/>
      <c r="BC77" s="17">
        <v>4.6086223548928596E-3</v>
      </c>
      <c r="BD77" s="17">
        <v>1.0526206876134E-2</v>
      </c>
      <c r="BE77" s="17">
        <v>1.54022179777051E-2</v>
      </c>
      <c r="BF77" s="17">
        <v>4.2420708236647498E-3</v>
      </c>
      <c r="BG77" s="17">
        <v>0</v>
      </c>
    </row>
    <row r="78" spans="2:59" x14ac:dyDescent="0.35">
      <c r="B78" t="s">
        <v>123</v>
      </c>
      <c r="C78" s="17">
        <v>1.16674724953863E-2</v>
      </c>
      <c r="D78" s="17">
        <v>9.0010804894462004E-3</v>
      </c>
      <c r="E78" s="17">
        <v>1.43604082870839E-2</v>
      </c>
      <c r="F78" s="17"/>
      <c r="G78" s="17">
        <v>4.1126902210587698E-3</v>
      </c>
      <c r="H78" s="17">
        <v>1.8303904926196098E-2</v>
      </c>
      <c r="I78" s="17">
        <v>1.2576156519213001E-2</v>
      </c>
      <c r="J78" s="17">
        <v>1.54807979690188E-2</v>
      </c>
      <c r="K78" s="17">
        <v>1.33499043290529E-2</v>
      </c>
      <c r="L78" s="17">
        <v>6.3869791344606103E-3</v>
      </c>
      <c r="M78" s="17"/>
      <c r="N78" s="17">
        <v>1.14062931377251E-2</v>
      </c>
      <c r="O78" s="17">
        <v>6.6334488526691203E-3</v>
      </c>
      <c r="P78" s="17">
        <v>1.29753537116653E-2</v>
      </c>
      <c r="Q78" s="17">
        <v>1.6057010371914301E-2</v>
      </c>
      <c r="R78" s="17"/>
      <c r="S78" s="17">
        <v>6.2041931961147904E-3</v>
      </c>
      <c r="T78" s="17">
        <v>1.4659226598017499E-2</v>
      </c>
      <c r="U78" s="17">
        <v>6.92316266243729E-3</v>
      </c>
      <c r="V78" s="17">
        <v>1.2910384754462099E-2</v>
      </c>
      <c r="W78" s="17">
        <v>2.39199422395911E-2</v>
      </c>
      <c r="X78" s="17">
        <v>1.6051891264154801E-2</v>
      </c>
      <c r="Y78" s="17">
        <v>1.1248287394735001E-2</v>
      </c>
      <c r="Z78" s="17">
        <v>4.6595912565364501E-2</v>
      </c>
      <c r="AA78" s="17">
        <v>0</v>
      </c>
      <c r="AB78" s="17">
        <v>9.8160436817105092E-3</v>
      </c>
      <c r="AC78" s="17">
        <v>0</v>
      </c>
      <c r="AD78" s="17">
        <v>1.4071963160635E-2</v>
      </c>
      <c r="AE78" s="17"/>
      <c r="AF78" s="17">
        <v>1.28815624118555E-2</v>
      </c>
      <c r="AG78" s="17">
        <v>4.6831803147902498E-3</v>
      </c>
      <c r="AH78" s="17">
        <v>3.0024918597949299E-2</v>
      </c>
      <c r="AI78" s="17"/>
      <c r="AJ78" s="17">
        <v>5.3831877972149202E-3</v>
      </c>
      <c r="AK78" s="17">
        <v>8.3621808346923E-3</v>
      </c>
      <c r="AL78" s="17">
        <v>0</v>
      </c>
      <c r="AM78" s="17">
        <v>0</v>
      </c>
      <c r="AN78" s="17">
        <v>3.6796104790616603E-2</v>
      </c>
      <c r="AO78" s="17"/>
      <c r="AP78" s="17">
        <v>2.95849749822737E-3</v>
      </c>
      <c r="AQ78" s="17">
        <v>3.7642503146004401E-3</v>
      </c>
      <c r="AR78" s="17">
        <v>0</v>
      </c>
      <c r="AS78" s="17">
        <v>1.5073017335759499E-2</v>
      </c>
      <c r="AT78" s="17">
        <v>2.1568161591717799E-2</v>
      </c>
      <c r="AU78" s="17"/>
      <c r="AV78" s="17">
        <v>4.0887243811347802E-3</v>
      </c>
      <c r="AW78" s="17">
        <v>2.8709501436997098E-3</v>
      </c>
      <c r="AX78" s="17">
        <v>5.5078534663178004E-3</v>
      </c>
      <c r="AY78" s="17">
        <v>9.6587930338250597E-3</v>
      </c>
      <c r="AZ78" s="17">
        <v>1.5516203563325901E-2</v>
      </c>
      <c r="BA78" s="17">
        <v>4.5682916237360302E-2</v>
      </c>
      <c r="BB78" s="17"/>
      <c r="BC78" s="17">
        <v>1.35741979633365E-2</v>
      </c>
      <c r="BD78" s="17">
        <v>1.0360580409410699E-2</v>
      </c>
      <c r="BE78" s="17">
        <v>9.3875329265596108E-3</v>
      </c>
      <c r="BF78" s="17">
        <v>0</v>
      </c>
      <c r="BG78" s="17">
        <v>0</v>
      </c>
    </row>
    <row r="79" spans="2:59" x14ac:dyDescent="0.35">
      <c r="B79" t="s">
        <v>139</v>
      </c>
      <c r="C79" s="17">
        <v>0.83466041536457403</v>
      </c>
      <c r="D79" s="17">
        <v>0.82043995074088605</v>
      </c>
      <c r="E79" s="17">
        <v>0.84853549512110804</v>
      </c>
      <c r="F79" s="17"/>
      <c r="G79" s="17">
        <v>0.82712320124602601</v>
      </c>
      <c r="H79" s="17">
        <v>0.86835422086223102</v>
      </c>
      <c r="I79" s="17">
        <v>0.81706699652602299</v>
      </c>
      <c r="J79" s="17">
        <v>0.807126253736972</v>
      </c>
      <c r="K79" s="17">
        <v>0.808167695611544</v>
      </c>
      <c r="L79" s="17">
        <v>0.86680607390087405</v>
      </c>
      <c r="M79" s="17"/>
      <c r="N79" s="17">
        <v>0.84127612800421103</v>
      </c>
      <c r="O79" s="17">
        <v>0.84235033799080505</v>
      </c>
      <c r="P79" s="17">
        <v>0.83462964347434199</v>
      </c>
      <c r="Q79" s="17">
        <v>0.819234403051743</v>
      </c>
      <c r="R79" s="17"/>
      <c r="S79" s="17">
        <v>0.86186629230558098</v>
      </c>
      <c r="T79" s="17">
        <v>0.82908472998267901</v>
      </c>
      <c r="U79" s="17">
        <v>0.82252489791835104</v>
      </c>
      <c r="V79" s="17">
        <v>0.82028513277810899</v>
      </c>
      <c r="W79" s="17">
        <v>0.83080879141003094</v>
      </c>
      <c r="X79" s="17">
        <v>0.80902082823524502</v>
      </c>
      <c r="Y79" s="17">
        <v>0.804193857482013</v>
      </c>
      <c r="Z79" s="17">
        <v>0.79722620683661105</v>
      </c>
      <c r="AA79" s="17">
        <v>0.87717479310260404</v>
      </c>
      <c r="AB79" s="17">
        <v>0.84675098126744996</v>
      </c>
      <c r="AC79" s="17">
        <v>0.86667218652370803</v>
      </c>
      <c r="AD79" s="17">
        <v>0.77800059078695705</v>
      </c>
      <c r="AE79" s="17"/>
      <c r="AF79" s="17">
        <v>0.82703349900961498</v>
      </c>
      <c r="AG79" s="17">
        <v>0.85192380528811196</v>
      </c>
      <c r="AH79" s="17">
        <v>0.78903188382791001</v>
      </c>
      <c r="AI79" s="17"/>
      <c r="AJ79" s="17">
        <v>0.85686002845186804</v>
      </c>
      <c r="AK79" s="17">
        <v>0.86038896859234804</v>
      </c>
      <c r="AL79" s="17">
        <v>0.81147653252148799</v>
      </c>
      <c r="AM79" s="17">
        <v>0.73361039640923698</v>
      </c>
      <c r="AN79" s="17">
        <v>0.78949338867110996</v>
      </c>
      <c r="AO79" s="17"/>
      <c r="AP79" s="17">
        <v>0.85095506959587497</v>
      </c>
      <c r="AQ79" s="17">
        <v>0.86864359730044705</v>
      </c>
      <c r="AR79" s="17">
        <v>0.80483456162728195</v>
      </c>
      <c r="AS79" s="17">
        <v>0.76091131187330197</v>
      </c>
      <c r="AT79" s="17">
        <v>0.86466557370961095</v>
      </c>
      <c r="AU79" s="17"/>
      <c r="AV79" s="17">
        <v>0.88841477174862604</v>
      </c>
      <c r="AW79" s="17">
        <v>0.83637902094897598</v>
      </c>
      <c r="AX79" s="17">
        <v>0.84796397862739303</v>
      </c>
      <c r="AY79" s="17">
        <v>0.78399895088798299</v>
      </c>
      <c r="AZ79" s="17">
        <v>0.81754161878378895</v>
      </c>
      <c r="BA79" s="17">
        <v>0.77590095449571195</v>
      </c>
      <c r="BB79" s="17"/>
      <c r="BC79" s="17">
        <v>0.85329697590680997</v>
      </c>
      <c r="BD79" s="17">
        <v>0.83249027163263001</v>
      </c>
      <c r="BE79" s="17">
        <v>0.82374103652214503</v>
      </c>
      <c r="BF79" s="17">
        <v>0.89412202685494302</v>
      </c>
      <c r="BG79" s="17">
        <v>0.91128744477273305</v>
      </c>
    </row>
    <row r="80" spans="2:59" x14ac:dyDescent="0.35">
      <c r="B80" t="s">
        <v>140</v>
      </c>
      <c r="C80" s="17">
        <v>3.8880356248861603E-2</v>
      </c>
      <c r="D80" s="17">
        <v>5.3233575703101201E-2</v>
      </c>
      <c r="E80" s="17">
        <v>2.51863126497276E-2</v>
      </c>
      <c r="F80" s="17"/>
      <c r="G80" s="17">
        <v>5.3884345222709198E-2</v>
      </c>
      <c r="H80" s="17">
        <v>3.1157272534904999E-2</v>
      </c>
      <c r="I80" s="17">
        <v>5.5554591909300698E-2</v>
      </c>
      <c r="J80" s="17">
        <v>4.1041126073395197E-2</v>
      </c>
      <c r="K80" s="17">
        <v>3.9206256943518099E-2</v>
      </c>
      <c r="L80" s="17">
        <v>1.9593025110340102E-2</v>
      </c>
      <c r="M80" s="17"/>
      <c r="N80" s="17">
        <v>3.8560766498240501E-2</v>
      </c>
      <c r="O80" s="17">
        <v>4.0976446747647999E-2</v>
      </c>
      <c r="P80" s="17">
        <v>4.0816694725460199E-2</v>
      </c>
      <c r="Q80" s="17">
        <v>3.5421074069067499E-2</v>
      </c>
      <c r="R80" s="17"/>
      <c r="S80" s="17">
        <v>2.8337067785759801E-2</v>
      </c>
      <c r="T80" s="17">
        <v>3.85790568975155E-2</v>
      </c>
      <c r="U80" s="17">
        <v>4.6044744357270802E-2</v>
      </c>
      <c r="V80" s="17">
        <v>4.2844560531498897E-2</v>
      </c>
      <c r="W80" s="17">
        <v>6.7290059735589894E-2</v>
      </c>
      <c r="X80" s="17">
        <v>3.5740511555991603E-2</v>
      </c>
      <c r="Y80" s="17">
        <v>4.4192775266169299E-2</v>
      </c>
      <c r="Z80" s="17">
        <v>5.46456230530801E-2</v>
      </c>
      <c r="AA80" s="17">
        <v>4.0993663809155902E-2</v>
      </c>
      <c r="AB80" s="17">
        <v>3.1710253516260598E-2</v>
      </c>
      <c r="AC80" s="17">
        <v>1.9072234906749499E-2</v>
      </c>
      <c r="AD80" s="17">
        <v>1.3229980832677599E-2</v>
      </c>
      <c r="AE80" s="17"/>
      <c r="AF80" s="17">
        <v>3.80070722756016E-2</v>
      </c>
      <c r="AG80" s="17">
        <v>3.4461020283030101E-2</v>
      </c>
      <c r="AH80" s="17">
        <v>5.7110252097379903E-2</v>
      </c>
      <c r="AI80" s="17"/>
      <c r="AJ80" s="17">
        <v>3.4560350360860297E-2</v>
      </c>
      <c r="AK80" s="17">
        <v>3.1618249251868402E-2</v>
      </c>
      <c r="AL80" s="17">
        <v>3.2196455883685103E-2</v>
      </c>
      <c r="AM80" s="17">
        <v>0.119401121971679</v>
      </c>
      <c r="AN80" s="17">
        <v>5.1921502399794803E-2</v>
      </c>
      <c r="AO80" s="17"/>
      <c r="AP80" s="17">
        <v>3.3392796358338403E-2</v>
      </c>
      <c r="AQ80" s="17">
        <v>2.4193818982316598E-2</v>
      </c>
      <c r="AR80" s="17">
        <v>2.9790620470369001E-2</v>
      </c>
      <c r="AS80" s="17">
        <v>7.6004666866545195E-2</v>
      </c>
      <c r="AT80" s="17">
        <v>3.7581284593027502E-2</v>
      </c>
      <c r="AU80" s="17"/>
      <c r="AV80" s="17">
        <v>2.6095472151222598E-2</v>
      </c>
      <c r="AW80" s="17">
        <v>4.8108747613312498E-2</v>
      </c>
      <c r="AX80" s="17">
        <v>2.8467875180370899E-2</v>
      </c>
      <c r="AY80" s="17">
        <v>5.9621156587042402E-2</v>
      </c>
      <c r="AZ80" s="17">
        <v>4.7450348002186803E-2</v>
      </c>
      <c r="BA80" s="17">
        <v>1.6534540406238699E-2</v>
      </c>
      <c r="BB80" s="17"/>
      <c r="BC80" s="17">
        <v>1.5666690953792299E-2</v>
      </c>
      <c r="BD80" s="17">
        <v>5.0015248708390803E-2</v>
      </c>
      <c r="BE80" s="17">
        <v>4.63793521913635E-2</v>
      </c>
      <c r="BF80" s="17">
        <v>2.8571148646006898E-2</v>
      </c>
      <c r="BG80" s="17">
        <v>3.08874457766956E-2</v>
      </c>
    </row>
    <row r="81" spans="2:59" x14ac:dyDescent="0.35">
      <c r="B81" t="s">
        <v>141</v>
      </c>
      <c r="C81" s="17">
        <v>0.79578005911571303</v>
      </c>
      <c r="D81" s="17">
        <v>0.76720637503778499</v>
      </c>
      <c r="E81" s="17">
        <v>0.823349182471381</v>
      </c>
      <c r="F81" s="17"/>
      <c r="G81" s="17">
        <v>0.77323885602331699</v>
      </c>
      <c r="H81" s="17">
        <v>0.83719694832732605</v>
      </c>
      <c r="I81" s="17">
        <v>0.76151240461672198</v>
      </c>
      <c r="J81" s="17">
        <v>0.76608512766357695</v>
      </c>
      <c r="K81" s="17">
        <v>0.76896143866802602</v>
      </c>
      <c r="L81" s="17">
        <v>0.84721304879053305</v>
      </c>
      <c r="M81" s="17"/>
      <c r="N81" s="17">
        <v>0.80271536150597</v>
      </c>
      <c r="O81" s="17">
        <v>0.80137389124315705</v>
      </c>
      <c r="P81" s="17">
        <v>0.79381294874888197</v>
      </c>
      <c r="Q81" s="17">
        <v>0.78381332898267597</v>
      </c>
      <c r="R81" s="17"/>
      <c r="S81" s="17">
        <v>0.83352922451982103</v>
      </c>
      <c r="T81" s="17">
        <v>0.79050567308516295</v>
      </c>
      <c r="U81" s="17">
        <v>0.77648015356108002</v>
      </c>
      <c r="V81" s="17">
        <v>0.77744057224661001</v>
      </c>
      <c r="W81" s="17">
        <v>0.76351873167444095</v>
      </c>
      <c r="X81" s="17">
        <v>0.77328031667925301</v>
      </c>
      <c r="Y81" s="17">
        <v>0.76000108221584395</v>
      </c>
      <c r="Z81" s="17">
        <v>0.74258058378353098</v>
      </c>
      <c r="AA81" s="17">
        <v>0.83618112929344801</v>
      </c>
      <c r="AB81" s="17">
        <v>0.81504072775118896</v>
      </c>
      <c r="AC81" s="17">
        <v>0.847599951616958</v>
      </c>
      <c r="AD81" s="17">
        <v>0.76477060995427903</v>
      </c>
      <c r="AE81" s="17"/>
      <c r="AF81" s="17">
        <v>0.78902642673401302</v>
      </c>
      <c r="AG81" s="17">
        <v>0.81746278500508196</v>
      </c>
      <c r="AH81" s="17">
        <v>0.73192163173053004</v>
      </c>
      <c r="AI81" s="17"/>
      <c r="AJ81" s="17">
        <v>0.82229967809100801</v>
      </c>
      <c r="AK81" s="17">
        <v>0.82877071934047897</v>
      </c>
      <c r="AL81" s="17">
        <v>0.77928007663780297</v>
      </c>
      <c r="AM81" s="17">
        <v>0.61420927443755802</v>
      </c>
      <c r="AN81" s="17">
        <v>0.73757188627131498</v>
      </c>
      <c r="AO81" s="17"/>
      <c r="AP81" s="17">
        <v>0.81756227323753705</v>
      </c>
      <c r="AQ81" s="17">
        <v>0.84444977831813095</v>
      </c>
      <c r="AR81" s="17">
        <v>0.775043941156913</v>
      </c>
      <c r="AS81" s="17">
        <v>0.68490664500675702</v>
      </c>
      <c r="AT81" s="17">
        <v>0.82708428911658405</v>
      </c>
      <c r="AU81" s="17"/>
      <c r="AV81" s="17">
        <v>0.86231929959740306</v>
      </c>
      <c r="AW81" s="17">
        <v>0.78827027333566402</v>
      </c>
      <c r="AX81" s="17">
        <v>0.81949610344702195</v>
      </c>
      <c r="AY81" s="17">
        <v>0.72437779430094096</v>
      </c>
      <c r="AZ81" s="17">
        <v>0.770091270781602</v>
      </c>
      <c r="BA81" s="17">
        <v>0.75936641408947303</v>
      </c>
      <c r="BB81" s="17"/>
      <c r="BC81" s="17">
        <v>0.83763028495301795</v>
      </c>
      <c r="BD81" s="17">
        <v>0.78247502292423898</v>
      </c>
      <c r="BE81" s="17">
        <v>0.77736168433078201</v>
      </c>
      <c r="BF81" s="17">
        <v>0.86555087820893595</v>
      </c>
      <c r="BG81" s="17">
        <v>0.88039999899603705</v>
      </c>
    </row>
    <row r="82" spans="2:59"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row>
    <row r="83" spans="2:59" x14ac:dyDescent="0.35">
      <c r="B83" s="6" t="s">
        <v>144</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row>
    <row r="84" spans="2:59" x14ac:dyDescent="0.35">
      <c r="B84" s="24" t="s">
        <v>79</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row>
    <row r="85" spans="2:59" x14ac:dyDescent="0.35">
      <c r="B85" t="s">
        <v>134</v>
      </c>
      <c r="C85" s="17">
        <v>0.44293952657511099</v>
      </c>
      <c r="D85" s="17">
        <v>0.44840095378642297</v>
      </c>
      <c r="E85" s="17">
        <v>0.43681556545960099</v>
      </c>
      <c r="F85" s="17"/>
      <c r="G85" s="17">
        <v>0.39480161535722802</v>
      </c>
      <c r="H85" s="17">
        <v>0.448696125062231</v>
      </c>
      <c r="I85" s="17">
        <v>0.36955989200039702</v>
      </c>
      <c r="J85" s="17">
        <v>0.49045171231936302</v>
      </c>
      <c r="K85" s="17">
        <v>0.51171066840469204</v>
      </c>
      <c r="L85" s="17">
        <v>0.44533987685702098</v>
      </c>
      <c r="M85" s="17"/>
      <c r="N85" s="17">
        <v>0.44536445514023698</v>
      </c>
      <c r="O85" s="17">
        <v>0.425648920172154</v>
      </c>
      <c r="P85" s="17">
        <v>0.440794784616375</v>
      </c>
      <c r="Q85" s="17">
        <v>0.46106992685102399</v>
      </c>
      <c r="R85" s="17"/>
      <c r="S85" s="17">
        <v>0.42627398728701199</v>
      </c>
      <c r="T85" s="17">
        <v>0.33330441781231801</v>
      </c>
      <c r="U85" s="17">
        <v>0.445424561518735</v>
      </c>
      <c r="V85" s="17">
        <v>0.34092404063045501</v>
      </c>
      <c r="W85" s="17">
        <v>0.42517718064833399</v>
      </c>
      <c r="X85" s="17">
        <v>0.38814732780712602</v>
      </c>
      <c r="Y85" s="17">
        <v>0.49484894165149901</v>
      </c>
      <c r="Z85" s="17">
        <v>0.59347432635855202</v>
      </c>
      <c r="AA85" s="17">
        <v>0.54989335503311199</v>
      </c>
      <c r="AB85" s="17">
        <v>0.47194712586274201</v>
      </c>
      <c r="AC85" s="17">
        <v>0.55492830254171199</v>
      </c>
      <c r="AD85" s="17">
        <v>0.49623877930816701</v>
      </c>
      <c r="AE85" s="17"/>
      <c r="AF85" s="17">
        <v>0.432647658415442</v>
      </c>
      <c r="AG85" s="17">
        <v>0.48824003607320898</v>
      </c>
      <c r="AH85" s="17">
        <v>0.35174411109921599</v>
      </c>
      <c r="AI85" s="17"/>
      <c r="AJ85" s="17">
        <v>0.43974344969460299</v>
      </c>
      <c r="AK85" s="17">
        <v>0.494963654387716</v>
      </c>
      <c r="AL85" s="17">
        <v>0.44896448059842903</v>
      </c>
      <c r="AM85" s="17">
        <v>0.43475304136868698</v>
      </c>
      <c r="AN85" s="17">
        <v>0.37623289844503499</v>
      </c>
      <c r="AO85" s="17"/>
      <c r="AP85" s="17">
        <v>0.38531953773720401</v>
      </c>
      <c r="AQ85" s="17">
        <v>0.50283456067912902</v>
      </c>
      <c r="AR85" s="17">
        <v>0.46855758103759698</v>
      </c>
      <c r="AS85" s="17">
        <v>0.41200941691334297</v>
      </c>
      <c r="AT85" s="17">
        <v>0.42164583983806397</v>
      </c>
      <c r="AU85" s="17"/>
      <c r="AV85" s="17">
        <v>0.493451083672093</v>
      </c>
      <c r="AW85" s="17">
        <v>0.38667283441310502</v>
      </c>
      <c r="AX85" s="17">
        <v>0.49673152131128401</v>
      </c>
      <c r="AY85" s="17">
        <v>0.42352502348495602</v>
      </c>
      <c r="AZ85" s="17">
        <v>0.41627768713179902</v>
      </c>
      <c r="BA85" s="17">
        <v>0.397387909437247</v>
      </c>
      <c r="BB85" s="17"/>
      <c r="BC85" s="17">
        <v>0.44447854357386701</v>
      </c>
      <c r="BD85" s="17">
        <v>0.42099415020578901</v>
      </c>
      <c r="BE85" s="17">
        <v>0.45083854248254501</v>
      </c>
      <c r="BF85" s="17">
        <v>0.477384460610217</v>
      </c>
      <c r="BG85" s="17">
        <v>0.41997662172838701</v>
      </c>
    </row>
    <row r="86" spans="2:59" x14ac:dyDescent="0.35">
      <c r="B86" t="s">
        <v>135</v>
      </c>
      <c r="C86" s="17">
        <v>0.36780583682602302</v>
      </c>
      <c r="D86" s="17">
        <v>0.37387105432893902</v>
      </c>
      <c r="E86" s="17">
        <v>0.36392265929230899</v>
      </c>
      <c r="F86" s="17"/>
      <c r="G86" s="17">
        <v>0.41068062813293599</v>
      </c>
      <c r="H86" s="17">
        <v>0.36875778022065803</v>
      </c>
      <c r="I86" s="17">
        <v>0.410859631655276</v>
      </c>
      <c r="J86" s="17">
        <v>0.31862896395922402</v>
      </c>
      <c r="K86" s="17">
        <v>0.310936960485448</v>
      </c>
      <c r="L86" s="17">
        <v>0.38146158474533198</v>
      </c>
      <c r="M86" s="17"/>
      <c r="N86" s="17">
        <v>0.37752895205203002</v>
      </c>
      <c r="O86" s="17">
        <v>0.39722481475031302</v>
      </c>
      <c r="P86" s="17">
        <v>0.32993354745971099</v>
      </c>
      <c r="Q86" s="17">
        <v>0.358762703286931</v>
      </c>
      <c r="R86" s="17"/>
      <c r="S86" s="17">
        <v>0.41098835647909299</v>
      </c>
      <c r="T86" s="17">
        <v>0.43438433086260397</v>
      </c>
      <c r="U86" s="17">
        <v>0.34306002593796903</v>
      </c>
      <c r="V86" s="17">
        <v>0.45576781074095302</v>
      </c>
      <c r="W86" s="17">
        <v>0.38999069962363297</v>
      </c>
      <c r="X86" s="17">
        <v>0.378699359749605</v>
      </c>
      <c r="Y86" s="17">
        <v>0.31356246555328599</v>
      </c>
      <c r="Z86" s="17">
        <v>0.30548085523826002</v>
      </c>
      <c r="AA86" s="17">
        <v>0.27943776840450701</v>
      </c>
      <c r="AB86" s="17">
        <v>0.32589361595508598</v>
      </c>
      <c r="AC86" s="17">
        <v>0.34171160458861899</v>
      </c>
      <c r="AD86" s="17">
        <v>0.31578266767858398</v>
      </c>
      <c r="AE86" s="17"/>
      <c r="AF86" s="17">
        <v>0.37664095971364098</v>
      </c>
      <c r="AG86" s="17">
        <v>0.34844815230043602</v>
      </c>
      <c r="AH86" s="17">
        <v>0.39368233695609001</v>
      </c>
      <c r="AI86" s="17"/>
      <c r="AJ86" s="17">
        <v>0.37423398188127299</v>
      </c>
      <c r="AK86" s="17">
        <v>0.35538214708069199</v>
      </c>
      <c r="AL86" s="17">
        <v>0.38151510291594198</v>
      </c>
      <c r="AM86" s="17">
        <v>0.327370660262849</v>
      </c>
      <c r="AN86" s="17">
        <v>0.355675823027993</v>
      </c>
      <c r="AO86" s="17"/>
      <c r="AP86" s="17">
        <v>0.41297467154054801</v>
      </c>
      <c r="AQ86" s="17">
        <v>0.36078313305618898</v>
      </c>
      <c r="AR86" s="17">
        <v>0.35827594240911098</v>
      </c>
      <c r="AS86" s="17">
        <v>0.34291088562255001</v>
      </c>
      <c r="AT86" s="17">
        <v>0.36224598784235501</v>
      </c>
      <c r="AU86" s="17"/>
      <c r="AV86" s="17">
        <v>0.37276778779700998</v>
      </c>
      <c r="AW86" s="17">
        <v>0.42563435335616601</v>
      </c>
      <c r="AX86" s="17">
        <v>0.35847214067476502</v>
      </c>
      <c r="AY86" s="17">
        <v>0.34232807774095497</v>
      </c>
      <c r="AZ86" s="17">
        <v>0.369852840048075</v>
      </c>
      <c r="BA86" s="17">
        <v>0.367866700463505</v>
      </c>
      <c r="BB86" s="17"/>
      <c r="BC86" s="17">
        <v>0.37654248554548803</v>
      </c>
      <c r="BD86" s="17">
        <v>0.37919151003870799</v>
      </c>
      <c r="BE86" s="17">
        <v>0.37799626569001399</v>
      </c>
      <c r="BF86" s="17">
        <v>0.34561550585607698</v>
      </c>
      <c r="BG86" s="17">
        <v>0.41838062737473602</v>
      </c>
    </row>
    <row r="87" spans="2:59" x14ac:dyDescent="0.35">
      <c r="B87" t="s">
        <v>136</v>
      </c>
      <c r="C87" s="17">
        <v>0.12337523016019</v>
      </c>
      <c r="D87" s="17">
        <v>0.11862271876454</v>
      </c>
      <c r="E87" s="17">
        <v>0.12818242675556299</v>
      </c>
      <c r="F87" s="17"/>
      <c r="G87" s="17">
        <v>0.13863136248098701</v>
      </c>
      <c r="H87" s="17">
        <v>0.123942607658537</v>
      </c>
      <c r="I87" s="17">
        <v>0.12302433203589801</v>
      </c>
      <c r="J87" s="17">
        <v>0.12763107638497101</v>
      </c>
      <c r="K87" s="17">
        <v>0.111320908383876</v>
      </c>
      <c r="L87" s="17">
        <v>0.11766170288130701</v>
      </c>
      <c r="M87" s="17"/>
      <c r="N87" s="17">
        <v>0.115525370002087</v>
      </c>
      <c r="O87" s="17">
        <v>0.106324165511334</v>
      </c>
      <c r="P87" s="17">
        <v>0.16219497079304701</v>
      </c>
      <c r="Q87" s="17">
        <v>0.115696066914624</v>
      </c>
      <c r="R87" s="17"/>
      <c r="S87" s="17">
        <v>0.11667649902589999</v>
      </c>
      <c r="T87" s="17">
        <v>0.16834892193635001</v>
      </c>
      <c r="U87" s="17">
        <v>0.13317162425416099</v>
      </c>
      <c r="V87" s="17">
        <v>0.14277310213993299</v>
      </c>
      <c r="W87" s="17">
        <v>9.2895180836027505E-2</v>
      </c>
      <c r="X87" s="17">
        <v>0.14670740390444101</v>
      </c>
      <c r="Y87" s="17">
        <v>0.12581471837486699</v>
      </c>
      <c r="Z87" s="17">
        <v>3.41925671559625E-2</v>
      </c>
      <c r="AA87" s="17">
        <v>0.12450588598521301</v>
      </c>
      <c r="AB87" s="17">
        <v>0.111612026188306</v>
      </c>
      <c r="AC87" s="17">
        <v>6.8953819826286594E-2</v>
      </c>
      <c r="AD87" s="17">
        <v>0.110999384570418</v>
      </c>
      <c r="AE87" s="17"/>
      <c r="AF87" s="17">
        <v>0.125630720862554</v>
      </c>
      <c r="AG87" s="17">
        <v>0.10932748704742801</v>
      </c>
      <c r="AH87" s="17">
        <v>0.15242145369096399</v>
      </c>
      <c r="AI87" s="17"/>
      <c r="AJ87" s="17">
        <v>0.11897384987972801</v>
      </c>
      <c r="AK87" s="17">
        <v>0.109227850184242</v>
      </c>
      <c r="AL87" s="17">
        <v>0.11171952999873699</v>
      </c>
      <c r="AM87" s="17">
        <v>0.16301312812219901</v>
      </c>
      <c r="AN87" s="17">
        <v>0.132991210203703</v>
      </c>
      <c r="AO87" s="17"/>
      <c r="AP87" s="17">
        <v>0.13605627727692499</v>
      </c>
      <c r="AQ87" s="17">
        <v>8.9094591909854595E-2</v>
      </c>
      <c r="AR87" s="17">
        <v>0.12646433447029501</v>
      </c>
      <c r="AS87" s="17">
        <v>0.15890464501805601</v>
      </c>
      <c r="AT87" s="17">
        <v>0.150495383976266</v>
      </c>
      <c r="AU87" s="17"/>
      <c r="AV87" s="17">
        <v>9.0769348807770295E-2</v>
      </c>
      <c r="AW87" s="17">
        <v>0.122005797076327</v>
      </c>
      <c r="AX87" s="17">
        <v>0.100729252824191</v>
      </c>
      <c r="AY87" s="17">
        <v>0.16362680204232499</v>
      </c>
      <c r="AZ87" s="17">
        <v>0.14368397367403299</v>
      </c>
      <c r="BA87" s="17">
        <v>0.143638723643739</v>
      </c>
      <c r="BB87" s="17"/>
      <c r="BC87" s="17">
        <v>0.13279471663283501</v>
      </c>
      <c r="BD87" s="17">
        <v>0.114472528534666</v>
      </c>
      <c r="BE87" s="17">
        <v>0.101819429283489</v>
      </c>
      <c r="BF87" s="17">
        <v>0.12954169058029</v>
      </c>
      <c r="BG87" s="17">
        <v>0.12946510475869399</v>
      </c>
    </row>
    <row r="88" spans="2:59" x14ac:dyDescent="0.35">
      <c r="B88" t="s">
        <v>137</v>
      </c>
      <c r="C88" s="17">
        <v>3.2106853321294898E-2</v>
      </c>
      <c r="D88" s="17">
        <v>3.0971895574465599E-2</v>
      </c>
      <c r="E88" s="17">
        <v>3.2612751166209403E-2</v>
      </c>
      <c r="F88" s="17"/>
      <c r="G88" s="17">
        <v>3.77341922014931E-2</v>
      </c>
      <c r="H88" s="17">
        <v>3.5171603613586198E-2</v>
      </c>
      <c r="I88" s="17">
        <v>2.79562168376832E-2</v>
      </c>
      <c r="J88" s="17">
        <v>3.1949397023502302E-2</v>
      </c>
      <c r="K88" s="17">
        <v>3.14599813560687E-2</v>
      </c>
      <c r="L88" s="17">
        <v>2.9794927504108702E-2</v>
      </c>
      <c r="M88" s="17"/>
      <c r="N88" s="17">
        <v>3.3459458962139199E-2</v>
      </c>
      <c r="O88" s="17">
        <v>2.8594772032891999E-2</v>
      </c>
      <c r="P88" s="17">
        <v>4.1192218069933298E-2</v>
      </c>
      <c r="Q88" s="17">
        <v>2.6381370003044999E-2</v>
      </c>
      <c r="R88" s="17"/>
      <c r="S88" s="17">
        <v>2.6481985395304702E-2</v>
      </c>
      <c r="T88" s="17">
        <v>3.0718430283683599E-2</v>
      </c>
      <c r="U88" s="17">
        <v>3.8968003627374501E-2</v>
      </c>
      <c r="V88" s="17">
        <v>5.3955835071000699E-2</v>
      </c>
      <c r="W88" s="17">
        <v>6.98195672272868E-2</v>
      </c>
      <c r="X88" s="17">
        <v>3.73329353022352E-2</v>
      </c>
      <c r="Y88" s="17">
        <v>2.08812365657252E-2</v>
      </c>
      <c r="Z88" s="17">
        <v>2.0071192779560602E-2</v>
      </c>
      <c r="AA88" s="17">
        <v>7.9191003403266593E-3</v>
      </c>
      <c r="AB88" s="17">
        <v>3.4770043341863698E-2</v>
      </c>
      <c r="AC88" s="17">
        <v>2.5108501621813599E-2</v>
      </c>
      <c r="AD88" s="17">
        <v>1.4908251572933E-2</v>
      </c>
      <c r="AE88" s="17"/>
      <c r="AF88" s="17">
        <v>3.2646612542904803E-2</v>
      </c>
      <c r="AG88" s="17">
        <v>2.8798365351229399E-2</v>
      </c>
      <c r="AH88" s="17">
        <v>3.8747976055124901E-2</v>
      </c>
      <c r="AI88" s="17"/>
      <c r="AJ88" s="17">
        <v>4.0212820438139098E-2</v>
      </c>
      <c r="AK88" s="17">
        <v>1.5445666033488899E-2</v>
      </c>
      <c r="AL88" s="17">
        <v>2.0001217017283399E-2</v>
      </c>
      <c r="AM88" s="17">
        <v>7.4863170246264904E-2</v>
      </c>
      <c r="AN88" s="17">
        <v>5.37585377740483E-2</v>
      </c>
      <c r="AO88" s="17"/>
      <c r="AP88" s="17">
        <v>4.20914142702664E-2</v>
      </c>
      <c r="AQ88" s="17">
        <v>2.34519345933152E-2</v>
      </c>
      <c r="AR88" s="17">
        <v>3.3389296201458703E-2</v>
      </c>
      <c r="AS88" s="17">
        <v>5.2118248625030998E-2</v>
      </c>
      <c r="AT88" s="17">
        <v>1.38746276374388E-2</v>
      </c>
      <c r="AU88" s="17"/>
      <c r="AV88" s="17">
        <v>2.1213751712207601E-2</v>
      </c>
      <c r="AW88" s="17">
        <v>4.5456605218768098E-2</v>
      </c>
      <c r="AX88" s="17">
        <v>2.7304334607926601E-2</v>
      </c>
      <c r="AY88" s="17">
        <v>4.3993071808344802E-2</v>
      </c>
      <c r="AZ88" s="17">
        <v>1.67807006972823E-2</v>
      </c>
      <c r="BA88" s="17">
        <v>3.71461698858951E-2</v>
      </c>
      <c r="BB88" s="17"/>
      <c r="BC88" s="17">
        <v>3.4297439022344903E-2</v>
      </c>
      <c r="BD88" s="17">
        <v>3.8847093013320899E-2</v>
      </c>
      <c r="BE88" s="17">
        <v>2.9304855684309201E-2</v>
      </c>
      <c r="BF88" s="17">
        <v>2.5436118309453502E-2</v>
      </c>
      <c r="BG88" s="17">
        <v>0</v>
      </c>
    </row>
    <row r="89" spans="2:59" x14ac:dyDescent="0.35">
      <c r="B89" t="s">
        <v>138</v>
      </c>
      <c r="C89" s="17">
        <v>1.28713827246931E-2</v>
      </c>
      <c r="D89" s="17">
        <v>1.3405739866025E-2</v>
      </c>
      <c r="E89" s="17">
        <v>1.24516731513231E-2</v>
      </c>
      <c r="F89" s="17"/>
      <c r="G89" s="17">
        <v>4.0469491556995099E-3</v>
      </c>
      <c r="H89" s="17">
        <v>5.3596330178395397E-3</v>
      </c>
      <c r="I89" s="17">
        <v>2.98689895536212E-2</v>
      </c>
      <c r="J89" s="17">
        <v>1.1759575509279399E-2</v>
      </c>
      <c r="K89" s="17">
        <v>2.1497909541585199E-2</v>
      </c>
      <c r="L89" s="17">
        <v>6.1500837635321097E-3</v>
      </c>
      <c r="M89" s="17"/>
      <c r="N89" s="17">
        <v>1.49206678572976E-2</v>
      </c>
      <c r="O89" s="17">
        <v>2.3340573181828701E-2</v>
      </c>
      <c r="P89" s="17">
        <v>6.27233717105185E-3</v>
      </c>
      <c r="Q89" s="17">
        <v>5.60209915904824E-3</v>
      </c>
      <c r="R89" s="17"/>
      <c r="S89" s="17">
        <v>8.79504205254498E-3</v>
      </c>
      <c r="T89" s="17">
        <v>1.0916181064183E-2</v>
      </c>
      <c r="U89" s="17">
        <v>1.28441053299153E-2</v>
      </c>
      <c r="V89" s="17">
        <v>0</v>
      </c>
      <c r="W89" s="17">
        <v>1.50168717621432E-2</v>
      </c>
      <c r="X89" s="17">
        <v>1.3617486596952401E-2</v>
      </c>
      <c r="Y89" s="17">
        <v>2.1042296638515801E-2</v>
      </c>
      <c r="Z89" s="17">
        <v>0</v>
      </c>
      <c r="AA89" s="17">
        <v>1.7605019246282799E-2</v>
      </c>
      <c r="AB89" s="17">
        <v>2.59167526976435E-2</v>
      </c>
      <c r="AC89" s="17">
        <v>0</v>
      </c>
      <c r="AD89" s="17">
        <v>3.22497880197187E-2</v>
      </c>
      <c r="AE89" s="17"/>
      <c r="AF89" s="17">
        <v>1.3969900011786799E-2</v>
      </c>
      <c r="AG89" s="17">
        <v>1.1681130998544899E-2</v>
      </c>
      <c r="AH89" s="17">
        <v>1.4482863590632E-2</v>
      </c>
      <c r="AI89" s="17"/>
      <c r="AJ89" s="17">
        <v>1.12755597911883E-2</v>
      </c>
      <c r="AK89" s="17">
        <v>8.6292525151307198E-3</v>
      </c>
      <c r="AL89" s="17">
        <v>2.2631688959862301E-2</v>
      </c>
      <c r="AM89" s="17">
        <v>0</v>
      </c>
      <c r="AN89" s="17">
        <v>2.68684053130335E-2</v>
      </c>
      <c r="AO89" s="17"/>
      <c r="AP89" s="17">
        <v>7.9031419715711992E-3</v>
      </c>
      <c r="AQ89" s="17">
        <v>1.1440257700126501E-2</v>
      </c>
      <c r="AR89" s="17">
        <v>1.33128458815378E-2</v>
      </c>
      <c r="AS89" s="17">
        <v>1.3494552271334601E-2</v>
      </c>
      <c r="AT89" s="17">
        <v>1.09245749948615E-2</v>
      </c>
      <c r="AU89" s="17"/>
      <c r="AV89" s="17">
        <v>1.2595186363468E-2</v>
      </c>
      <c r="AW89" s="17">
        <v>7.6581190295804801E-3</v>
      </c>
      <c r="AX89" s="17">
        <v>1.67627505818333E-2</v>
      </c>
      <c r="AY89" s="17">
        <v>1.3234616624835801E-2</v>
      </c>
      <c r="AZ89" s="17">
        <v>1.63526632370951E-2</v>
      </c>
      <c r="BA89" s="17">
        <v>1.1733675477411099E-2</v>
      </c>
      <c r="BB89" s="17"/>
      <c r="BC89" s="17">
        <v>1.7738719887711799E-3</v>
      </c>
      <c r="BD89" s="17">
        <v>1.2274788626686999E-2</v>
      </c>
      <c r="BE89" s="17">
        <v>2.1131917468346698E-2</v>
      </c>
      <c r="BF89" s="17">
        <v>1.6784039620211799E-2</v>
      </c>
      <c r="BG89" s="17">
        <v>0</v>
      </c>
    </row>
    <row r="90" spans="2:59" x14ac:dyDescent="0.35">
      <c r="B90" t="s">
        <v>123</v>
      </c>
      <c r="C90" s="17">
        <v>2.0901170392688299E-2</v>
      </c>
      <c r="D90" s="17">
        <v>1.4727637679608E-2</v>
      </c>
      <c r="E90" s="17">
        <v>2.6014924174993799E-2</v>
      </c>
      <c r="F90" s="17"/>
      <c r="G90" s="17">
        <v>1.41052526716556E-2</v>
      </c>
      <c r="H90" s="17">
        <v>1.8072250427148301E-2</v>
      </c>
      <c r="I90" s="17">
        <v>3.8730937917123898E-2</v>
      </c>
      <c r="J90" s="17">
        <v>1.95792748036599E-2</v>
      </c>
      <c r="K90" s="17">
        <v>1.3073571828329701E-2</v>
      </c>
      <c r="L90" s="17">
        <v>1.9591824248699301E-2</v>
      </c>
      <c r="M90" s="17"/>
      <c r="N90" s="17">
        <v>1.32010959862082E-2</v>
      </c>
      <c r="O90" s="17">
        <v>1.88667543514787E-2</v>
      </c>
      <c r="P90" s="17">
        <v>1.96121418898824E-2</v>
      </c>
      <c r="Q90" s="17">
        <v>3.2487833785327797E-2</v>
      </c>
      <c r="R90" s="17"/>
      <c r="S90" s="17">
        <v>1.07841297601457E-2</v>
      </c>
      <c r="T90" s="17">
        <v>2.23277180408613E-2</v>
      </c>
      <c r="U90" s="17">
        <v>2.6531679331846299E-2</v>
      </c>
      <c r="V90" s="17">
        <v>6.5792114176587198E-3</v>
      </c>
      <c r="W90" s="17">
        <v>7.1004999025749303E-3</v>
      </c>
      <c r="X90" s="17">
        <v>3.5495486639640299E-2</v>
      </c>
      <c r="Y90" s="17">
        <v>2.38503412161068E-2</v>
      </c>
      <c r="Z90" s="17">
        <v>4.6781058467664997E-2</v>
      </c>
      <c r="AA90" s="17">
        <v>2.0638870990558101E-2</v>
      </c>
      <c r="AB90" s="17">
        <v>2.9860435954358399E-2</v>
      </c>
      <c r="AC90" s="17">
        <v>9.2977714215691908E-3</v>
      </c>
      <c r="AD90" s="17">
        <v>2.9821128850178801E-2</v>
      </c>
      <c r="AE90" s="17"/>
      <c r="AF90" s="17">
        <v>1.8464148453671898E-2</v>
      </c>
      <c r="AG90" s="17">
        <v>1.3504828229153399E-2</v>
      </c>
      <c r="AH90" s="17">
        <v>4.8921258607972598E-2</v>
      </c>
      <c r="AI90" s="17"/>
      <c r="AJ90" s="17">
        <v>1.5560338315068501E-2</v>
      </c>
      <c r="AK90" s="17">
        <v>1.6351429798729701E-2</v>
      </c>
      <c r="AL90" s="17">
        <v>1.51679805097457E-2</v>
      </c>
      <c r="AM90" s="17">
        <v>0</v>
      </c>
      <c r="AN90" s="17">
        <v>5.4473125236186901E-2</v>
      </c>
      <c r="AO90" s="17"/>
      <c r="AP90" s="17">
        <v>1.5654957203484799E-2</v>
      </c>
      <c r="AQ90" s="17">
        <v>1.2395522061385901E-2</v>
      </c>
      <c r="AR90" s="17">
        <v>0</v>
      </c>
      <c r="AS90" s="17">
        <v>2.0562251549684999E-2</v>
      </c>
      <c r="AT90" s="17">
        <v>4.0813585711014601E-2</v>
      </c>
      <c r="AU90" s="17"/>
      <c r="AV90" s="17">
        <v>9.2028416474506398E-3</v>
      </c>
      <c r="AW90" s="17">
        <v>1.25722909060525E-2</v>
      </c>
      <c r="AX90" s="17">
        <v>0</v>
      </c>
      <c r="AY90" s="17">
        <v>1.32924082985835E-2</v>
      </c>
      <c r="AZ90" s="17">
        <v>3.7052135211715402E-2</v>
      </c>
      <c r="BA90" s="17">
        <v>4.2226821092202597E-2</v>
      </c>
      <c r="BB90" s="17"/>
      <c r="BC90" s="17">
        <v>1.01129432366931E-2</v>
      </c>
      <c r="BD90" s="17">
        <v>3.4219929580829297E-2</v>
      </c>
      <c r="BE90" s="17">
        <v>1.89089893912959E-2</v>
      </c>
      <c r="BF90" s="17">
        <v>5.2381850237506501E-3</v>
      </c>
      <c r="BG90" s="17">
        <v>3.2177646138183698E-2</v>
      </c>
    </row>
    <row r="91" spans="2:59" x14ac:dyDescent="0.35">
      <c r="B91" t="s">
        <v>139</v>
      </c>
      <c r="C91" s="17">
        <v>0.81074536340113401</v>
      </c>
      <c r="D91" s="17">
        <v>0.82227200811536205</v>
      </c>
      <c r="E91" s="17">
        <v>0.80073822475191103</v>
      </c>
      <c r="F91" s="17"/>
      <c r="G91" s="17">
        <v>0.80548224349016495</v>
      </c>
      <c r="H91" s="17">
        <v>0.81745390528288897</v>
      </c>
      <c r="I91" s="17">
        <v>0.78041952365567302</v>
      </c>
      <c r="J91" s="17">
        <v>0.80908067627858704</v>
      </c>
      <c r="K91" s="17">
        <v>0.82264762889013998</v>
      </c>
      <c r="L91" s="17">
        <v>0.82680146160235302</v>
      </c>
      <c r="M91" s="17"/>
      <c r="N91" s="17">
        <v>0.822893407192268</v>
      </c>
      <c r="O91" s="17">
        <v>0.82287373492246696</v>
      </c>
      <c r="P91" s="17">
        <v>0.77072833207608604</v>
      </c>
      <c r="Q91" s="17">
        <v>0.81983263013795504</v>
      </c>
      <c r="R91" s="17"/>
      <c r="S91" s="17">
        <v>0.83726234376610498</v>
      </c>
      <c r="T91" s="17">
        <v>0.76768874867492198</v>
      </c>
      <c r="U91" s="17">
        <v>0.78848458745670302</v>
      </c>
      <c r="V91" s="17">
        <v>0.79669185137140697</v>
      </c>
      <c r="W91" s="17">
        <v>0.81516788027196796</v>
      </c>
      <c r="X91" s="17">
        <v>0.76684668755673102</v>
      </c>
      <c r="Y91" s="17">
        <v>0.80841140720478599</v>
      </c>
      <c r="Z91" s="17">
        <v>0.89895518159681198</v>
      </c>
      <c r="AA91" s="17">
        <v>0.82933112343761906</v>
      </c>
      <c r="AB91" s="17">
        <v>0.79784074181782805</v>
      </c>
      <c r="AC91" s="17">
        <v>0.89663990713033104</v>
      </c>
      <c r="AD91" s="17">
        <v>0.81202144698675105</v>
      </c>
      <c r="AE91" s="17"/>
      <c r="AF91" s="17">
        <v>0.80928861812908304</v>
      </c>
      <c r="AG91" s="17">
        <v>0.836688188373644</v>
      </c>
      <c r="AH91" s="17">
        <v>0.745426448055307</v>
      </c>
      <c r="AI91" s="17"/>
      <c r="AJ91" s="17">
        <v>0.81397743157587599</v>
      </c>
      <c r="AK91" s="17">
        <v>0.85034580146840799</v>
      </c>
      <c r="AL91" s="17">
        <v>0.83047958351437101</v>
      </c>
      <c r="AM91" s="17">
        <v>0.76212370163153598</v>
      </c>
      <c r="AN91" s="17">
        <v>0.73190872147302799</v>
      </c>
      <c r="AO91" s="17"/>
      <c r="AP91" s="17">
        <v>0.79829420927775296</v>
      </c>
      <c r="AQ91" s="17">
        <v>0.86361769373531805</v>
      </c>
      <c r="AR91" s="17">
        <v>0.82683352344670902</v>
      </c>
      <c r="AS91" s="17">
        <v>0.75492030253589304</v>
      </c>
      <c r="AT91" s="17">
        <v>0.78389182768041898</v>
      </c>
      <c r="AU91" s="17"/>
      <c r="AV91" s="17">
        <v>0.86621887146910304</v>
      </c>
      <c r="AW91" s="17">
        <v>0.81230718776927102</v>
      </c>
      <c r="AX91" s="17">
        <v>0.85520366198604902</v>
      </c>
      <c r="AY91" s="17">
        <v>0.76585310122591099</v>
      </c>
      <c r="AZ91" s="17">
        <v>0.78613052717987397</v>
      </c>
      <c r="BA91" s="17">
        <v>0.765254609900752</v>
      </c>
      <c r="BB91" s="17"/>
      <c r="BC91" s="17">
        <v>0.82102102911935504</v>
      </c>
      <c r="BD91" s="17">
        <v>0.800185660244497</v>
      </c>
      <c r="BE91" s="17">
        <v>0.82883480817255895</v>
      </c>
      <c r="BF91" s="17">
        <v>0.82299996646629403</v>
      </c>
      <c r="BG91" s="17">
        <v>0.83835724910312204</v>
      </c>
    </row>
    <row r="92" spans="2:59" x14ac:dyDescent="0.35">
      <c r="B92" t="s">
        <v>140</v>
      </c>
      <c r="C92" s="17">
        <v>4.4978236045988003E-2</v>
      </c>
      <c r="D92" s="17">
        <v>4.4377635440490601E-2</v>
      </c>
      <c r="E92" s="17">
        <v>4.5064424317532499E-2</v>
      </c>
      <c r="F92" s="17"/>
      <c r="G92" s="17">
        <v>4.1781141357192603E-2</v>
      </c>
      <c r="H92" s="17">
        <v>4.0531236631425799E-2</v>
      </c>
      <c r="I92" s="17">
        <v>5.78252063913045E-2</v>
      </c>
      <c r="J92" s="17">
        <v>4.3708972532781699E-2</v>
      </c>
      <c r="K92" s="17">
        <v>5.2957890897653903E-2</v>
      </c>
      <c r="L92" s="17">
        <v>3.5945011267640797E-2</v>
      </c>
      <c r="M92" s="17"/>
      <c r="N92" s="17">
        <v>4.8380126819436799E-2</v>
      </c>
      <c r="O92" s="17">
        <v>5.19353452147207E-2</v>
      </c>
      <c r="P92" s="17">
        <v>4.7464555240985098E-2</v>
      </c>
      <c r="Q92" s="17">
        <v>3.1983469162093298E-2</v>
      </c>
      <c r="R92" s="17"/>
      <c r="S92" s="17">
        <v>3.5277027447849697E-2</v>
      </c>
      <c r="T92" s="17">
        <v>4.1634611347866599E-2</v>
      </c>
      <c r="U92" s="17">
        <v>5.1812108957289799E-2</v>
      </c>
      <c r="V92" s="17">
        <v>5.3955835071000699E-2</v>
      </c>
      <c r="W92" s="17">
        <v>8.4836438989429996E-2</v>
      </c>
      <c r="X92" s="17">
        <v>5.0950421899187602E-2</v>
      </c>
      <c r="Y92" s="17">
        <v>4.1923533204240901E-2</v>
      </c>
      <c r="Z92" s="17">
        <v>2.0071192779560602E-2</v>
      </c>
      <c r="AA92" s="17">
        <v>2.5524119586609498E-2</v>
      </c>
      <c r="AB92" s="17">
        <v>6.0686796039507197E-2</v>
      </c>
      <c r="AC92" s="17">
        <v>2.5108501621813599E-2</v>
      </c>
      <c r="AD92" s="17">
        <v>4.7158039592651697E-2</v>
      </c>
      <c r="AE92" s="17"/>
      <c r="AF92" s="17">
        <v>4.6616512554691597E-2</v>
      </c>
      <c r="AG92" s="17">
        <v>4.0479496349774297E-2</v>
      </c>
      <c r="AH92" s="17">
        <v>5.3230839645756901E-2</v>
      </c>
      <c r="AI92" s="17"/>
      <c r="AJ92" s="17">
        <v>5.1488380229327398E-2</v>
      </c>
      <c r="AK92" s="17">
        <v>2.4074918548619699E-2</v>
      </c>
      <c r="AL92" s="17">
        <v>4.2632905977145599E-2</v>
      </c>
      <c r="AM92" s="17">
        <v>7.4863170246264904E-2</v>
      </c>
      <c r="AN92" s="17">
        <v>8.0626943087081807E-2</v>
      </c>
      <c r="AO92" s="17"/>
      <c r="AP92" s="17">
        <v>4.9994556241837601E-2</v>
      </c>
      <c r="AQ92" s="17">
        <v>3.4892192293441801E-2</v>
      </c>
      <c r="AR92" s="17">
        <v>4.6702142082996501E-2</v>
      </c>
      <c r="AS92" s="17">
        <v>6.5612800896365606E-2</v>
      </c>
      <c r="AT92" s="17">
        <v>2.4799202632300298E-2</v>
      </c>
      <c r="AU92" s="17"/>
      <c r="AV92" s="17">
        <v>3.3808938075675601E-2</v>
      </c>
      <c r="AW92" s="17">
        <v>5.3114724248348497E-2</v>
      </c>
      <c r="AX92" s="17">
        <v>4.4067085189759998E-2</v>
      </c>
      <c r="AY92" s="17">
        <v>5.7227688433180601E-2</v>
      </c>
      <c r="AZ92" s="17">
        <v>3.3133363934377297E-2</v>
      </c>
      <c r="BA92" s="17">
        <v>4.8879845363306203E-2</v>
      </c>
      <c r="BB92" s="17"/>
      <c r="BC92" s="17">
        <v>3.6071311011116103E-2</v>
      </c>
      <c r="BD92" s="17">
        <v>5.1121881640007999E-2</v>
      </c>
      <c r="BE92" s="17">
        <v>5.0436773152655899E-2</v>
      </c>
      <c r="BF92" s="17">
        <v>4.2220157929665297E-2</v>
      </c>
      <c r="BG92" s="17">
        <v>0</v>
      </c>
    </row>
    <row r="93" spans="2:59" x14ac:dyDescent="0.35">
      <c r="B93" t="s">
        <v>141</v>
      </c>
      <c r="C93" s="17">
        <v>0.76576712735514596</v>
      </c>
      <c r="D93" s="17">
        <v>0.77789437267487105</v>
      </c>
      <c r="E93" s="17">
        <v>0.75567380043437804</v>
      </c>
      <c r="F93" s="17"/>
      <c r="G93" s="17">
        <v>0.76370110213297204</v>
      </c>
      <c r="H93" s="17">
        <v>0.77692266865146298</v>
      </c>
      <c r="I93" s="17">
        <v>0.72259431726436896</v>
      </c>
      <c r="J93" s="17">
        <v>0.76537170374580599</v>
      </c>
      <c r="K93" s="17">
        <v>0.76968973799248597</v>
      </c>
      <c r="L93" s="17">
        <v>0.79085645033471197</v>
      </c>
      <c r="M93" s="17"/>
      <c r="N93" s="17">
        <v>0.77451328037283096</v>
      </c>
      <c r="O93" s="17">
        <v>0.77093838970774597</v>
      </c>
      <c r="P93" s="17">
        <v>0.72326377683510001</v>
      </c>
      <c r="Q93" s="17">
        <v>0.787849160975862</v>
      </c>
      <c r="R93" s="17"/>
      <c r="S93" s="17">
        <v>0.80198531631825498</v>
      </c>
      <c r="T93" s="17">
        <v>0.72605413732705504</v>
      </c>
      <c r="U93" s="17">
        <v>0.73667247849941397</v>
      </c>
      <c r="V93" s="17">
        <v>0.74273601630040698</v>
      </c>
      <c r="W93" s="17">
        <v>0.73033144128253802</v>
      </c>
      <c r="X93" s="17">
        <v>0.71589626565754305</v>
      </c>
      <c r="Y93" s="17">
        <v>0.76648787400054497</v>
      </c>
      <c r="Z93" s="17">
        <v>0.87888398881725105</v>
      </c>
      <c r="AA93" s="17">
        <v>0.80380700385101</v>
      </c>
      <c r="AB93" s="17">
        <v>0.73715394577832105</v>
      </c>
      <c r="AC93" s="17">
        <v>0.87153140550851704</v>
      </c>
      <c r="AD93" s="17">
        <v>0.76486340739409897</v>
      </c>
      <c r="AE93" s="17"/>
      <c r="AF93" s="17">
        <v>0.76267210557439102</v>
      </c>
      <c r="AG93" s="17">
        <v>0.79620869202387001</v>
      </c>
      <c r="AH93" s="17">
        <v>0.69219560840954997</v>
      </c>
      <c r="AI93" s="17"/>
      <c r="AJ93" s="17">
        <v>0.76248905134654799</v>
      </c>
      <c r="AK93" s="17">
        <v>0.82627088291978901</v>
      </c>
      <c r="AL93" s="17">
        <v>0.78784667753722604</v>
      </c>
      <c r="AM93" s="17">
        <v>0.68726053138527099</v>
      </c>
      <c r="AN93" s="17">
        <v>0.65128177838594703</v>
      </c>
      <c r="AO93" s="17"/>
      <c r="AP93" s="17">
        <v>0.74829965303591495</v>
      </c>
      <c r="AQ93" s="17">
        <v>0.82872550144187596</v>
      </c>
      <c r="AR93" s="17">
        <v>0.78013138136371196</v>
      </c>
      <c r="AS93" s="17">
        <v>0.68930750163952703</v>
      </c>
      <c r="AT93" s="17">
        <v>0.75909262504811803</v>
      </c>
      <c r="AU93" s="17"/>
      <c r="AV93" s="17">
        <v>0.83240993339342795</v>
      </c>
      <c r="AW93" s="17">
        <v>0.75919246352092296</v>
      </c>
      <c r="AX93" s="17">
        <v>0.81113657679628903</v>
      </c>
      <c r="AY93" s="17">
        <v>0.70862541279272995</v>
      </c>
      <c r="AZ93" s="17">
        <v>0.75299716324549704</v>
      </c>
      <c r="BA93" s="17">
        <v>0.71637476453744597</v>
      </c>
      <c r="BB93" s="17"/>
      <c r="BC93" s="17">
        <v>0.78494971810823899</v>
      </c>
      <c r="BD93" s="17">
        <v>0.74906377860448903</v>
      </c>
      <c r="BE93" s="17">
        <v>0.77839803501990301</v>
      </c>
      <c r="BF93" s="17">
        <v>0.78077980853662898</v>
      </c>
      <c r="BG93" s="17">
        <v>0.83835724910312204</v>
      </c>
    </row>
    <row r="94" spans="2:59" x14ac:dyDescent="0.35">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row>
    <row r="95" spans="2:59" x14ac:dyDescent="0.35">
      <c r="B95" s="6" t="s">
        <v>145</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row>
    <row r="96" spans="2:59" x14ac:dyDescent="0.35">
      <c r="B96" s="24" t="s">
        <v>79</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row>
    <row r="97" spans="2:59" x14ac:dyDescent="0.35">
      <c r="B97" t="s">
        <v>134</v>
      </c>
      <c r="C97" s="17">
        <v>0.28924415443405699</v>
      </c>
      <c r="D97" s="17">
        <v>0.32931785068365799</v>
      </c>
      <c r="E97" s="17">
        <v>0.25136305345276599</v>
      </c>
      <c r="F97" s="17"/>
      <c r="G97" s="17">
        <v>0.32568131206089601</v>
      </c>
      <c r="H97" s="17">
        <v>0.38739201735616002</v>
      </c>
      <c r="I97" s="17">
        <v>0.28289685687726701</v>
      </c>
      <c r="J97" s="17">
        <v>0.26830665419510302</v>
      </c>
      <c r="K97" s="17">
        <v>0.232051859002812</v>
      </c>
      <c r="L97" s="17">
        <v>0.245951948949066</v>
      </c>
      <c r="M97" s="17"/>
      <c r="N97" s="17">
        <v>0.37939975316289398</v>
      </c>
      <c r="O97" s="17">
        <v>0.28584681832823799</v>
      </c>
      <c r="P97" s="17">
        <v>0.26164776508334198</v>
      </c>
      <c r="Q97" s="17">
        <v>0.21846745566619299</v>
      </c>
      <c r="R97" s="17"/>
      <c r="S97" s="17">
        <v>0.36455097395733199</v>
      </c>
      <c r="T97" s="17">
        <v>0.240849411340812</v>
      </c>
      <c r="U97" s="17">
        <v>0.227680792700654</v>
      </c>
      <c r="V97" s="17">
        <v>0.27381453039947801</v>
      </c>
      <c r="W97" s="17">
        <v>0.27144044184975502</v>
      </c>
      <c r="X97" s="17">
        <v>0.26526748500113601</v>
      </c>
      <c r="Y97" s="17">
        <v>0.25442787905874398</v>
      </c>
      <c r="Z97" s="17">
        <v>0.20763763645581801</v>
      </c>
      <c r="AA97" s="17">
        <v>0.34845380018048799</v>
      </c>
      <c r="AB97" s="17">
        <v>0.27208351239655798</v>
      </c>
      <c r="AC97" s="17">
        <v>0.339446259161368</v>
      </c>
      <c r="AD97" s="17">
        <v>0.42282251101356899</v>
      </c>
      <c r="AE97" s="17"/>
      <c r="AF97" s="17">
        <v>0.25854562827400401</v>
      </c>
      <c r="AG97" s="17">
        <v>0.32295939729176398</v>
      </c>
      <c r="AH97" s="17">
        <v>0.24595036514830401</v>
      </c>
      <c r="AI97" s="17"/>
      <c r="AJ97" s="17">
        <v>0.290238965869555</v>
      </c>
      <c r="AK97" s="17">
        <v>0.35244381470554598</v>
      </c>
      <c r="AL97" s="17">
        <v>0.23735544884809401</v>
      </c>
      <c r="AM97" s="17">
        <v>0.20793755801151301</v>
      </c>
      <c r="AN97" s="17">
        <v>0.20257823714807399</v>
      </c>
      <c r="AO97" s="17"/>
      <c r="AP97" s="17">
        <v>0.28304946983449403</v>
      </c>
      <c r="AQ97" s="17">
        <v>0.35222895609038302</v>
      </c>
      <c r="AR97" s="17">
        <v>0.246554907932239</v>
      </c>
      <c r="AS97" s="17">
        <v>0.21058230335999201</v>
      </c>
      <c r="AT97" s="17">
        <v>0.27153259160437199</v>
      </c>
      <c r="AU97" s="17"/>
      <c r="AV97" s="17">
        <v>0.379064901821066</v>
      </c>
      <c r="AW97" s="17">
        <v>0.28188359972585297</v>
      </c>
      <c r="AX97" s="17">
        <v>0.25061257283430899</v>
      </c>
      <c r="AY97" s="17">
        <v>0.22368115239918401</v>
      </c>
      <c r="AZ97" s="17">
        <v>0.258559737294276</v>
      </c>
      <c r="BA97" s="17">
        <v>0.250530510519408</v>
      </c>
      <c r="BB97" s="17"/>
      <c r="BC97" s="17">
        <v>0.20889899938783399</v>
      </c>
      <c r="BD97" s="17">
        <v>0.246102746450168</v>
      </c>
      <c r="BE97" s="17">
        <v>0.36184293555701003</v>
      </c>
      <c r="BF97" s="17">
        <v>0.38840000679228298</v>
      </c>
      <c r="BG97" s="17">
        <v>0.56224431613187098</v>
      </c>
    </row>
    <row r="98" spans="2:59" x14ac:dyDescent="0.35">
      <c r="B98" t="s">
        <v>135</v>
      </c>
      <c r="C98" s="17">
        <v>0.45376280797608398</v>
      </c>
      <c r="D98" s="17">
        <v>0.45507924723545701</v>
      </c>
      <c r="E98" s="17">
        <v>0.45117082576183098</v>
      </c>
      <c r="F98" s="17"/>
      <c r="G98" s="17">
        <v>0.396144933372783</v>
      </c>
      <c r="H98" s="17">
        <v>0.41527079114460802</v>
      </c>
      <c r="I98" s="17">
        <v>0.421243171939093</v>
      </c>
      <c r="J98" s="17">
        <v>0.46574845922402802</v>
      </c>
      <c r="K98" s="17">
        <v>0.48781137096934002</v>
      </c>
      <c r="L98" s="17">
        <v>0.51727547001826302</v>
      </c>
      <c r="M98" s="17"/>
      <c r="N98" s="17">
        <v>0.43892969147542099</v>
      </c>
      <c r="O98" s="17">
        <v>0.46197043718219299</v>
      </c>
      <c r="P98" s="17">
        <v>0.44363176393957598</v>
      </c>
      <c r="Q98" s="17">
        <v>0.47101657207285702</v>
      </c>
      <c r="R98" s="17"/>
      <c r="S98" s="17">
        <v>0.426248522443962</v>
      </c>
      <c r="T98" s="17">
        <v>0.46521298058801402</v>
      </c>
      <c r="U98" s="17">
        <v>0.493048254786708</v>
      </c>
      <c r="V98" s="17">
        <v>0.50410348039721298</v>
      </c>
      <c r="W98" s="17">
        <v>0.52035241699652501</v>
      </c>
      <c r="X98" s="17">
        <v>0.43725202611682001</v>
      </c>
      <c r="Y98" s="17">
        <v>0.43978721513241398</v>
      </c>
      <c r="Z98" s="17">
        <v>0.42816464476333499</v>
      </c>
      <c r="AA98" s="17">
        <v>0.406297452753279</v>
      </c>
      <c r="AB98" s="17">
        <v>0.48630029377733103</v>
      </c>
      <c r="AC98" s="17">
        <v>0.46031306483655599</v>
      </c>
      <c r="AD98" s="17">
        <v>0.30673784450281599</v>
      </c>
      <c r="AE98" s="17"/>
      <c r="AF98" s="17">
        <v>0.45874830731953098</v>
      </c>
      <c r="AG98" s="17">
        <v>0.46630401208423999</v>
      </c>
      <c r="AH98" s="17">
        <v>0.42187299991534499</v>
      </c>
      <c r="AI98" s="17"/>
      <c r="AJ98" s="17">
        <v>0.471546400680877</v>
      </c>
      <c r="AK98" s="17">
        <v>0.43673149937480699</v>
      </c>
      <c r="AL98" s="17">
        <v>0.51864717421928097</v>
      </c>
      <c r="AM98" s="17">
        <v>0.37947147764337502</v>
      </c>
      <c r="AN98" s="17">
        <v>0.46945629098067498</v>
      </c>
      <c r="AO98" s="17"/>
      <c r="AP98" s="17">
        <v>0.49321245128687302</v>
      </c>
      <c r="AQ98" s="17">
        <v>0.45152645031842398</v>
      </c>
      <c r="AR98" s="17">
        <v>0.512882351328387</v>
      </c>
      <c r="AS98" s="17">
        <v>0.44108937904610401</v>
      </c>
      <c r="AT98" s="17">
        <v>0.38538972253457099</v>
      </c>
      <c r="AU98" s="17"/>
      <c r="AV98" s="17">
        <v>0.45352784218678799</v>
      </c>
      <c r="AW98" s="17">
        <v>0.49286741240874299</v>
      </c>
      <c r="AX98" s="17">
        <v>0.50990143553554601</v>
      </c>
      <c r="AY98" s="17">
        <v>0.44452099933153599</v>
      </c>
      <c r="AZ98" s="17">
        <v>0.418500723698917</v>
      </c>
      <c r="BA98" s="17">
        <v>0.43256510110135399</v>
      </c>
      <c r="BB98" s="17"/>
      <c r="BC98" s="17">
        <v>0.49774836639062198</v>
      </c>
      <c r="BD98" s="17">
        <v>0.43414654210612502</v>
      </c>
      <c r="BE98" s="17">
        <v>0.42356876780677899</v>
      </c>
      <c r="BF98" s="17">
        <v>0.48940181625970702</v>
      </c>
      <c r="BG98" s="17">
        <v>0.310832318496091</v>
      </c>
    </row>
    <row r="99" spans="2:59" x14ac:dyDescent="0.35">
      <c r="B99" t="s">
        <v>136</v>
      </c>
      <c r="C99" s="17">
        <v>0.17480426079095701</v>
      </c>
      <c r="D99" s="17">
        <v>0.15737699560860399</v>
      </c>
      <c r="E99" s="17">
        <v>0.19125471119437601</v>
      </c>
      <c r="F99" s="17"/>
      <c r="G99" s="17">
        <v>0.174385258335576</v>
      </c>
      <c r="H99" s="17">
        <v>0.123466857700226</v>
      </c>
      <c r="I99" s="17">
        <v>0.19016603533367801</v>
      </c>
      <c r="J99" s="17">
        <v>0.164288584154518</v>
      </c>
      <c r="K99" s="17">
        <v>0.20326450658186401</v>
      </c>
      <c r="L99" s="17">
        <v>0.193562501843623</v>
      </c>
      <c r="M99" s="17"/>
      <c r="N99" s="17">
        <v>0.115238949455367</v>
      </c>
      <c r="O99" s="17">
        <v>0.16786989113877801</v>
      </c>
      <c r="P99" s="17">
        <v>0.20475923520484901</v>
      </c>
      <c r="Q99" s="17">
        <v>0.220223305804534</v>
      </c>
      <c r="R99" s="17"/>
      <c r="S99" s="17">
        <v>0.14038814863607499</v>
      </c>
      <c r="T99" s="17">
        <v>0.194982841552576</v>
      </c>
      <c r="U99" s="17">
        <v>0.22197875204987599</v>
      </c>
      <c r="V99" s="17">
        <v>0.14776696497016001</v>
      </c>
      <c r="W99" s="17">
        <v>9.6833589693827896E-2</v>
      </c>
      <c r="X99" s="17">
        <v>0.22013544097816201</v>
      </c>
      <c r="Y99" s="17">
        <v>0.21618917314132999</v>
      </c>
      <c r="Z99" s="17">
        <v>0.243129921184983</v>
      </c>
      <c r="AA99" s="17">
        <v>0.157252262911176</v>
      </c>
      <c r="AB99" s="17">
        <v>0.13857353955132901</v>
      </c>
      <c r="AC99" s="17">
        <v>0.17340186961827</v>
      </c>
      <c r="AD99" s="17">
        <v>0.224520162345347</v>
      </c>
      <c r="AE99" s="17"/>
      <c r="AF99" s="17">
        <v>0.18602596139413399</v>
      </c>
      <c r="AG99" s="17">
        <v>0.15816774620745899</v>
      </c>
      <c r="AH99" s="17">
        <v>0.19958510101124199</v>
      </c>
      <c r="AI99" s="17"/>
      <c r="AJ99" s="17">
        <v>0.16475960660623201</v>
      </c>
      <c r="AK99" s="17">
        <v>0.15109753747596799</v>
      </c>
      <c r="AL99" s="17">
        <v>0.18681293219478001</v>
      </c>
      <c r="AM99" s="17">
        <v>0.19216866616574099</v>
      </c>
      <c r="AN99" s="17">
        <v>0.20975719009340699</v>
      </c>
      <c r="AO99" s="17"/>
      <c r="AP99" s="17">
        <v>0.149865493000996</v>
      </c>
      <c r="AQ99" s="17">
        <v>0.14116794542911101</v>
      </c>
      <c r="AR99" s="17">
        <v>0.20740921343742599</v>
      </c>
      <c r="AS99" s="17">
        <v>0.23724200174559101</v>
      </c>
      <c r="AT99" s="17">
        <v>0.229688048270697</v>
      </c>
      <c r="AU99" s="17"/>
      <c r="AV99" s="17">
        <v>0.114620754272711</v>
      </c>
      <c r="AW99" s="17">
        <v>0.15365525259434401</v>
      </c>
      <c r="AX99" s="17">
        <v>0.19650712686848901</v>
      </c>
      <c r="AY99" s="17">
        <v>0.22570836459562599</v>
      </c>
      <c r="AZ99" s="17">
        <v>0.22652514564324699</v>
      </c>
      <c r="BA99" s="17">
        <v>0.21205138001447499</v>
      </c>
      <c r="BB99" s="17"/>
      <c r="BC99" s="17">
        <v>0.21304681772389999</v>
      </c>
      <c r="BD99" s="17">
        <v>0.19245155989995599</v>
      </c>
      <c r="BE99" s="17">
        <v>0.15116738562798199</v>
      </c>
      <c r="BF99" s="17">
        <v>9.9544942725553698E-2</v>
      </c>
      <c r="BG99" s="17">
        <v>9.4745719233854303E-2</v>
      </c>
    </row>
    <row r="100" spans="2:59" x14ac:dyDescent="0.35">
      <c r="B100" t="s">
        <v>137</v>
      </c>
      <c r="C100" s="17">
        <v>5.2137255762111798E-2</v>
      </c>
      <c r="D100" s="17">
        <v>3.8897350646120397E-2</v>
      </c>
      <c r="E100" s="17">
        <v>6.5463236704239397E-2</v>
      </c>
      <c r="F100" s="17"/>
      <c r="G100" s="17">
        <v>7.0536268561598295E-2</v>
      </c>
      <c r="H100" s="17">
        <v>5.0743747718731497E-2</v>
      </c>
      <c r="I100" s="17">
        <v>5.2505581970094903E-2</v>
      </c>
      <c r="J100" s="17">
        <v>7.6642312370233598E-2</v>
      </c>
      <c r="K100" s="17">
        <v>4.9761663814160799E-2</v>
      </c>
      <c r="L100" s="17">
        <v>2.2423564382999601E-2</v>
      </c>
      <c r="M100" s="17"/>
      <c r="N100" s="17">
        <v>4.7032876841387801E-2</v>
      </c>
      <c r="O100" s="17">
        <v>5.3287649757212403E-2</v>
      </c>
      <c r="P100" s="17">
        <v>6.1363713627392999E-2</v>
      </c>
      <c r="Q100" s="17">
        <v>4.8437375433886397E-2</v>
      </c>
      <c r="R100" s="17"/>
      <c r="S100" s="17">
        <v>4.40165955561303E-2</v>
      </c>
      <c r="T100" s="17">
        <v>8.3901681446240897E-2</v>
      </c>
      <c r="U100" s="17">
        <v>4.4591453315264699E-2</v>
      </c>
      <c r="V100" s="17">
        <v>5.0859484171861799E-2</v>
      </c>
      <c r="W100" s="17">
        <v>4.3732204919345902E-2</v>
      </c>
      <c r="X100" s="17">
        <v>5.7244376446312202E-2</v>
      </c>
      <c r="Y100" s="17">
        <v>5.3007915061367199E-2</v>
      </c>
      <c r="Z100" s="17">
        <v>5.2284914843363103E-2</v>
      </c>
      <c r="AA100" s="17">
        <v>5.3985755743362701E-2</v>
      </c>
      <c r="AB100" s="17">
        <v>5.6712749889026699E-2</v>
      </c>
      <c r="AC100" s="17">
        <v>1.6847701971623101E-2</v>
      </c>
      <c r="AD100" s="17">
        <v>1.6885735924750098E-2</v>
      </c>
      <c r="AE100" s="17"/>
      <c r="AF100" s="17">
        <v>6.4994337832948196E-2</v>
      </c>
      <c r="AG100" s="17">
        <v>3.2421714404733702E-2</v>
      </c>
      <c r="AH100" s="17">
        <v>7.6621040676475904E-2</v>
      </c>
      <c r="AI100" s="17"/>
      <c r="AJ100" s="17">
        <v>4.3463982073039503E-2</v>
      </c>
      <c r="AK100" s="17">
        <v>3.7854294166428701E-2</v>
      </c>
      <c r="AL100" s="17">
        <v>2.06965711435044E-2</v>
      </c>
      <c r="AM100" s="17">
        <v>0.15790298892617699</v>
      </c>
      <c r="AN100" s="17">
        <v>7.0119083682220598E-2</v>
      </c>
      <c r="AO100" s="17"/>
      <c r="AP100" s="17">
        <v>4.6550735720288401E-2</v>
      </c>
      <c r="AQ100" s="17">
        <v>3.59683678022404E-2</v>
      </c>
      <c r="AR100" s="17">
        <v>1.6037243282386201E-2</v>
      </c>
      <c r="AS100" s="17">
        <v>7.6445490004054997E-2</v>
      </c>
      <c r="AT100" s="17">
        <v>7.4049064937000794E-2</v>
      </c>
      <c r="AU100" s="17"/>
      <c r="AV100" s="17">
        <v>3.6886273545641002E-2</v>
      </c>
      <c r="AW100" s="17">
        <v>5.2327154552957E-2</v>
      </c>
      <c r="AX100" s="17">
        <v>2.6634305327180099E-2</v>
      </c>
      <c r="AY100" s="17">
        <v>6.3312908904189294E-2</v>
      </c>
      <c r="AZ100" s="17">
        <v>6.8112661155575502E-2</v>
      </c>
      <c r="BA100" s="17">
        <v>5.3002783632694402E-2</v>
      </c>
      <c r="BB100" s="17"/>
      <c r="BC100" s="17">
        <v>4.6964625117660003E-2</v>
      </c>
      <c r="BD100" s="17">
        <v>8.2356279481821698E-2</v>
      </c>
      <c r="BE100" s="17">
        <v>4.3955405696600697E-2</v>
      </c>
      <c r="BF100" s="17">
        <v>1.9509916684876401E-2</v>
      </c>
      <c r="BG100" s="17">
        <v>0</v>
      </c>
    </row>
    <row r="101" spans="2:59" x14ac:dyDescent="0.35">
      <c r="B101" t="s">
        <v>138</v>
      </c>
      <c r="C101" s="17">
        <v>8.5866441572195005E-3</v>
      </c>
      <c r="D101" s="17">
        <v>8.4958220528667007E-3</v>
      </c>
      <c r="E101" s="17">
        <v>8.7429636690470793E-3</v>
      </c>
      <c r="F101" s="17"/>
      <c r="G101" s="17">
        <v>1.33954783249573E-2</v>
      </c>
      <c r="H101" s="17">
        <v>2.5602699020108801E-3</v>
      </c>
      <c r="I101" s="17">
        <v>2.0935173930380101E-2</v>
      </c>
      <c r="J101" s="17">
        <v>5.0130666610897099E-3</v>
      </c>
      <c r="K101" s="17">
        <v>6.9730690309557199E-3</v>
      </c>
      <c r="L101" s="17">
        <v>4.2020983872348202E-3</v>
      </c>
      <c r="M101" s="17"/>
      <c r="N101" s="17">
        <v>5.1223769099850401E-3</v>
      </c>
      <c r="O101" s="17">
        <v>9.6768086479920804E-3</v>
      </c>
      <c r="P101" s="17">
        <v>1.18658381296355E-2</v>
      </c>
      <c r="Q101" s="17">
        <v>8.3215541525999692E-3</v>
      </c>
      <c r="R101" s="17"/>
      <c r="S101" s="17">
        <v>9.3422905930012293E-3</v>
      </c>
      <c r="T101" s="17">
        <v>0</v>
      </c>
      <c r="U101" s="17">
        <v>0</v>
      </c>
      <c r="V101" s="17">
        <v>1.6226774220304399E-2</v>
      </c>
      <c r="W101" s="17">
        <v>1.55106679215848E-2</v>
      </c>
      <c r="X101" s="17">
        <v>6.1018542050030097E-3</v>
      </c>
      <c r="Y101" s="17">
        <v>5.6390993634325799E-3</v>
      </c>
      <c r="Z101" s="17">
        <v>0</v>
      </c>
      <c r="AA101" s="17">
        <v>1.2617123706597301E-2</v>
      </c>
      <c r="AB101" s="17">
        <v>1.6381249601728799E-2</v>
      </c>
      <c r="AC101" s="17">
        <v>0</v>
      </c>
      <c r="AD101" s="17">
        <v>2.9033746213517699E-2</v>
      </c>
      <c r="AE101" s="17"/>
      <c r="AF101" s="17">
        <v>1.09974226259229E-2</v>
      </c>
      <c r="AG101" s="17">
        <v>5.8276581167648498E-3</v>
      </c>
      <c r="AH101" s="17">
        <v>1.37544503391924E-2</v>
      </c>
      <c r="AI101" s="17"/>
      <c r="AJ101" s="17">
        <v>5.4628200318150603E-3</v>
      </c>
      <c r="AK101" s="17">
        <v>4.9194133566270396E-3</v>
      </c>
      <c r="AL101" s="17">
        <v>9.4205931978811105E-3</v>
      </c>
      <c r="AM101" s="17">
        <v>6.2519309253193503E-2</v>
      </c>
      <c r="AN101" s="17">
        <v>2.0190368556236699E-2</v>
      </c>
      <c r="AO101" s="17"/>
      <c r="AP101" s="17">
        <v>7.1948304599969296E-3</v>
      </c>
      <c r="AQ101" s="17">
        <v>2.7246911576823199E-3</v>
      </c>
      <c r="AR101" s="17">
        <v>0</v>
      </c>
      <c r="AS101" s="17">
        <v>1.84484199903335E-2</v>
      </c>
      <c r="AT101" s="17">
        <v>7.9414595458346896E-3</v>
      </c>
      <c r="AU101" s="17"/>
      <c r="AV101" s="17">
        <v>3.2660693660499398E-3</v>
      </c>
      <c r="AW101" s="17">
        <v>5.3403958439706403E-3</v>
      </c>
      <c r="AX101" s="17">
        <v>0</v>
      </c>
      <c r="AY101" s="17">
        <v>2.0336957518641102E-2</v>
      </c>
      <c r="AZ101" s="17">
        <v>5.7131110771353804E-3</v>
      </c>
      <c r="BA101" s="17">
        <v>5.6262759126460499E-3</v>
      </c>
      <c r="BB101" s="17"/>
      <c r="BC101" s="17">
        <v>6.7490138608341504E-3</v>
      </c>
      <c r="BD101" s="17">
        <v>1.05711318841914E-2</v>
      </c>
      <c r="BE101" s="17">
        <v>7.2334393721492701E-3</v>
      </c>
      <c r="BF101" s="17">
        <v>0</v>
      </c>
      <c r="BG101" s="17">
        <v>0</v>
      </c>
    </row>
    <row r="102" spans="2:59" x14ac:dyDescent="0.35">
      <c r="B102" t="s">
        <v>123</v>
      </c>
      <c r="C102" s="17">
        <v>2.14648768795709E-2</v>
      </c>
      <c r="D102" s="17">
        <v>1.0832733773294301E-2</v>
      </c>
      <c r="E102" s="17">
        <v>3.2005209217740499E-2</v>
      </c>
      <c r="F102" s="17"/>
      <c r="G102" s="17">
        <v>1.98567493441895E-2</v>
      </c>
      <c r="H102" s="17">
        <v>2.0566316178262701E-2</v>
      </c>
      <c r="I102" s="17">
        <v>3.2253179949487197E-2</v>
      </c>
      <c r="J102" s="17">
        <v>2.0000923395028E-2</v>
      </c>
      <c r="K102" s="17">
        <v>2.01375306008671E-2</v>
      </c>
      <c r="L102" s="17">
        <v>1.6584416418813201E-2</v>
      </c>
      <c r="M102" s="17"/>
      <c r="N102" s="17">
        <v>1.42763521549455E-2</v>
      </c>
      <c r="O102" s="17">
        <v>2.1348394945587001E-2</v>
      </c>
      <c r="P102" s="17">
        <v>1.6731684015204099E-2</v>
      </c>
      <c r="Q102" s="17">
        <v>3.3533736869929401E-2</v>
      </c>
      <c r="R102" s="17"/>
      <c r="S102" s="17">
        <v>1.5453468813499301E-2</v>
      </c>
      <c r="T102" s="17">
        <v>1.50530850723568E-2</v>
      </c>
      <c r="U102" s="17">
        <v>1.2700747147496701E-2</v>
      </c>
      <c r="V102" s="17">
        <v>7.2287658409830704E-3</v>
      </c>
      <c r="W102" s="17">
        <v>5.2130678618961097E-2</v>
      </c>
      <c r="X102" s="17">
        <v>1.39988172525664E-2</v>
      </c>
      <c r="Y102" s="17">
        <v>3.0948718242712E-2</v>
      </c>
      <c r="Z102" s="17">
        <v>6.8782882752500704E-2</v>
      </c>
      <c r="AA102" s="17">
        <v>2.13936047050968E-2</v>
      </c>
      <c r="AB102" s="17">
        <v>2.9948654784026502E-2</v>
      </c>
      <c r="AC102" s="17">
        <v>9.9911044121827608E-3</v>
      </c>
      <c r="AD102" s="17">
        <v>0</v>
      </c>
      <c r="AE102" s="17"/>
      <c r="AF102" s="17">
        <v>2.0688342553459999E-2</v>
      </c>
      <c r="AG102" s="17">
        <v>1.4319471895039199E-2</v>
      </c>
      <c r="AH102" s="17">
        <v>4.22160429094409E-2</v>
      </c>
      <c r="AI102" s="17"/>
      <c r="AJ102" s="17">
        <v>2.4528224738480701E-2</v>
      </c>
      <c r="AK102" s="17">
        <v>1.69534409206228E-2</v>
      </c>
      <c r="AL102" s="17">
        <v>2.7067280396459201E-2</v>
      </c>
      <c r="AM102" s="17">
        <v>0</v>
      </c>
      <c r="AN102" s="17">
        <v>2.78988295393863E-2</v>
      </c>
      <c r="AO102" s="17"/>
      <c r="AP102" s="17">
        <v>2.01270196973517E-2</v>
      </c>
      <c r="AQ102" s="17">
        <v>1.6383589202159401E-2</v>
      </c>
      <c r="AR102" s="17">
        <v>1.7116284019561501E-2</v>
      </c>
      <c r="AS102" s="17">
        <v>1.6192405853924501E-2</v>
      </c>
      <c r="AT102" s="17">
        <v>3.1399113107524197E-2</v>
      </c>
      <c r="AU102" s="17"/>
      <c r="AV102" s="17">
        <v>1.2634158807744E-2</v>
      </c>
      <c r="AW102" s="17">
        <v>1.3926184874132001E-2</v>
      </c>
      <c r="AX102" s="17">
        <v>1.63445594344769E-2</v>
      </c>
      <c r="AY102" s="17">
        <v>2.24396172508236E-2</v>
      </c>
      <c r="AZ102" s="17">
        <v>2.2588621130848901E-2</v>
      </c>
      <c r="BA102" s="17">
        <v>4.62239488194226E-2</v>
      </c>
      <c r="BB102" s="17"/>
      <c r="BC102" s="17">
        <v>2.65921775191497E-2</v>
      </c>
      <c r="BD102" s="17">
        <v>3.4371740177738003E-2</v>
      </c>
      <c r="BE102" s="17">
        <v>1.2232065939479E-2</v>
      </c>
      <c r="BF102" s="17">
        <v>3.1433175375800699E-3</v>
      </c>
      <c r="BG102" s="17">
        <v>3.2177646138183698E-2</v>
      </c>
    </row>
    <row r="103" spans="2:59" x14ac:dyDescent="0.35">
      <c r="B103" t="s">
        <v>139</v>
      </c>
      <c r="C103" s="17">
        <v>0.74300696241014097</v>
      </c>
      <c r="D103" s="17">
        <v>0.78439709791911505</v>
      </c>
      <c r="E103" s="17">
        <v>0.70253387921459698</v>
      </c>
      <c r="F103" s="17"/>
      <c r="G103" s="17">
        <v>0.72182624543367901</v>
      </c>
      <c r="H103" s="17">
        <v>0.80266280850076899</v>
      </c>
      <c r="I103" s="17">
        <v>0.70414002881635995</v>
      </c>
      <c r="J103" s="17">
        <v>0.73405511341913099</v>
      </c>
      <c r="K103" s="17">
        <v>0.71986322997215202</v>
      </c>
      <c r="L103" s="17">
        <v>0.76322741896732904</v>
      </c>
      <c r="M103" s="17"/>
      <c r="N103" s="17">
        <v>0.81832944463831503</v>
      </c>
      <c r="O103" s="17">
        <v>0.74781725551042999</v>
      </c>
      <c r="P103" s="17">
        <v>0.70527952902291802</v>
      </c>
      <c r="Q103" s="17">
        <v>0.68948402773905004</v>
      </c>
      <c r="R103" s="17"/>
      <c r="S103" s="17">
        <v>0.79079949640129399</v>
      </c>
      <c r="T103" s="17">
        <v>0.70606239192882703</v>
      </c>
      <c r="U103" s="17">
        <v>0.72072904748736299</v>
      </c>
      <c r="V103" s="17">
        <v>0.77791801079669098</v>
      </c>
      <c r="W103" s="17">
        <v>0.79179285884628003</v>
      </c>
      <c r="X103" s="17">
        <v>0.70251951111795596</v>
      </c>
      <c r="Y103" s="17">
        <v>0.69421509419115801</v>
      </c>
      <c r="Z103" s="17">
        <v>0.63580228121915305</v>
      </c>
      <c r="AA103" s="17">
        <v>0.75475125293376699</v>
      </c>
      <c r="AB103" s="17">
        <v>0.75838380617388901</v>
      </c>
      <c r="AC103" s="17">
        <v>0.79975932399792404</v>
      </c>
      <c r="AD103" s="17">
        <v>0.72956035551638498</v>
      </c>
      <c r="AE103" s="17"/>
      <c r="AF103" s="17">
        <v>0.71729393559353505</v>
      </c>
      <c r="AG103" s="17">
        <v>0.78926340937600403</v>
      </c>
      <c r="AH103" s="17">
        <v>0.66782336506364903</v>
      </c>
      <c r="AI103" s="17"/>
      <c r="AJ103" s="17">
        <v>0.76178536655043205</v>
      </c>
      <c r="AK103" s="17">
        <v>0.78917531408035302</v>
      </c>
      <c r="AL103" s="17">
        <v>0.75600262306737498</v>
      </c>
      <c r="AM103" s="17">
        <v>0.587409035654889</v>
      </c>
      <c r="AN103" s="17">
        <v>0.67203452812874898</v>
      </c>
      <c r="AO103" s="17"/>
      <c r="AP103" s="17">
        <v>0.77626192112136705</v>
      </c>
      <c r="AQ103" s="17">
        <v>0.80375540640880705</v>
      </c>
      <c r="AR103" s="17">
        <v>0.759437259260626</v>
      </c>
      <c r="AS103" s="17">
        <v>0.65167168240609596</v>
      </c>
      <c r="AT103" s="17">
        <v>0.65692231413894298</v>
      </c>
      <c r="AU103" s="17"/>
      <c r="AV103" s="17">
        <v>0.83259274400785399</v>
      </c>
      <c r="AW103" s="17">
        <v>0.77475101213459596</v>
      </c>
      <c r="AX103" s="17">
        <v>0.76051400836985406</v>
      </c>
      <c r="AY103" s="17">
        <v>0.66820215173071995</v>
      </c>
      <c r="AZ103" s="17">
        <v>0.67706046099319295</v>
      </c>
      <c r="BA103" s="17">
        <v>0.68309561162076204</v>
      </c>
      <c r="BB103" s="17"/>
      <c r="BC103" s="17">
        <v>0.70664736577845599</v>
      </c>
      <c r="BD103" s="17">
        <v>0.68024928855629296</v>
      </c>
      <c r="BE103" s="17">
        <v>0.78541170336378896</v>
      </c>
      <c r="BF103" s="17">
        <v>0.87780182305198995</v>
      </c>
      <c r="BG103" s="17">
        <v>0.87307663462796203</v>
      </c>
    </row>
    <row r="104" spans="2:59" x14ac:dyDescent="0.35">
      <c r="B104" t="s">
        <v>140</v>
      </c>
      <c r="C104" s="17">
        <v>6.0723899919331303E-2</v>
      </c>
      <c r="D104" s="17">
        <v>4.7393172698987102E-2</v>
      </c>
      <c r="E104" s="17">
        <v>7.4206200373286499E-2</v>
      </c>
      <c r="F104" s="17"/>
      <c r="G104" s="17">
        <v>8.3931746886555594E-2</v>
      </c>
      <c r="H104" s="17">
        <v>5.3304017620742397E-2</v>
      </c>
      <c r="I104" s="17">
        <v>7.3440755900474997E-2</v>
      </c>
      <c r="J104" s="17">
        <v>8.1655379031323305E-2</v>
      </c>
      <c r="K104" s="17">
        <v>5.6734732845116501E-2</v>
      </c>
      <c r="L104" s="17">
        <v>2.6625662770234499E-2</v>
      </c>
      <c r="M104" s="17"/>
      <c r="N104" s="17">
        <v>5.2155253751372803E-2</v>
      </c>
      <c r="O104" s="17">
        <v>6.2964458405204399E-2</v>
      </c>
      <c r="P104" s="17">
        <v>7.3229551757028402E-2</v>
      </c>
      <c r="Q104" s="17">
        <v>5.6758929586486401E-2</v>
      </c>
      <c r="R104" s="17"/>
      <c r="S104" s="17">
        <v>5.3358886149131597E-2</v>
      </c>
      <c r="T104" s="17">
        <v>8.3901681446240897E-2</v>
      </c>
      <c r="U104" s="17">
        <v>4.4591453315264699E-2</v>
      </c>
      <c r="V104" s="17">
        <v>6.7086258392166198E-2</v>
      </c>
      <c r="W104" s="17">
        <v>5.9242872840930598E-2</v>
      </c>
      <c r="X104" s="17">
        <v>6.33462306513152E-2</v>
      </c>
      <c r="Y104" s="17">
        <v>5.8647014424799797E-2</v>
      </c>
      <c r="Z104" s="17">
        <v>5.2284914843363103E-2</v>
      </c>
      <c r="AA104" s="17">
        <v>6.6602879449960004E-2</v>
      </c>
      <c r="AB104" s="17">
        <v>7.3093999490755499E-2</v>
      </c>
      <c r="AC104" s="17">
        <v>1.6847701971623101E-2</v>
      </c>
      <c r="AD104" s="17">
        <v>4.5919482138267798E-2</v>
      </c>
      <c r="AE104" s="17"/>
      <c r="AF104" s="17">
        <v>7.5991760458871099E-2</v>
      </c>
      <c r="AG104" s="17">
        <v>3.8249372521498501E-2</v>
      </c>
      <c r="AH104" s="17">
        <v>9.0375491015668302E-2</v>
      </c>
      <c r="AI104" s="17"/>
      <c r="AJ104" s="17">
        <v>4.8926802104854603E-2</v>
      </c>
      <c r="AK104" s="17">
        <v>4.2773707523055697E-2</v>
      </c>
      <c r="AL104" s="17">
        <v>3.0117164341385502E-2</v>
      </c>
      <c r="AM104" s="17">
        <v>0.22042229817937101</v>
      </c>
      <c r="AN104" s="17">
        <v>9.0309452238457294E-2</v>
      </c>
      <c r="AO104" s="17"/>
      <c r="AP104" s="17">
        <v>5.3745566180285399E-2</v>
      </c>
      <c r="AQ104" s="17">
        <v>3.8693058959922699E-2</v>
      </c>
      <c r="AR104" s="17">
        <v>1.6037243282386201E-2</v>
      </c>
      <c r="AS104" s="17">
        <v>9.4893909994388501E-2</v>
      </c>
      <c r="AT104" s="17">
        <v>8.1990524482835503E-2</v>
      </c>
      <c r="AU104" s="17"/>
      <c r="AV104" s="17">
        <v>4.0152342911690897E-2</v>
      </c>
      <c r="AW104" s="17">
        <v>5.7667550396927697E-2</v>
      </c>
      <c r="AX104" s="17">
        <v>2.6634305327180099E-2</v>
      </c>
      <c r="AY104" s="17">
        <v>8.3649866422830496E-2</v>
      </c>
      <c r="AZ104" s="17">
        <v>7.3825772232710904E-2</v>
      </c>
      <c r="BA104" s="17">
        <v>5.8629059545340402E-2</v>
      </c>
      <c r="BB104" s="17"/>
      <c r="BC104" s="17">
        <v>5.3713638978494099E-2</v>
      </c>
      <c r="BD104" s="17">
        <v>9.2927411366013096E-2</v>
      </c>
      <c r="BE104" s="17">
        <v>5.1188845068750002E-2</v>
      </c>
      <c r="BF104" s="17">
        <v>1.9509916684876401E-2</v>
      </c>
      <c r="BG104" s="17">
        <v>0</v>
      </c>
    </row>
    <row r="105" spans="2:59" x14ac:dyDescent="0.35">
      <c r="B105" t="s">
        <v>141</v>
      </c>
      <c r="C105" s="17">
        <v>0.68228306249081005</v>
      </c>
      <c r="D105" s="17">
        <v>0.73700392522012803</v>
      </c>
      <c r="E105" s="17">
        <v>0.62832767884131002</v>
      </c>
      <c r="F105" s="17"/>
      <c r="G105" s="17">
        <v>0.63789449854712399</v>
      </c>
      <c r="H105" s="17">
        <v>0.74935879088002599</v>
      </c>
      <c r="I105" s="17">
        <v>0.63069927291588401</v>
      </c>
      <c r="J105" s="17">
        <v>0.65239973438780796</v>
      </c>
      <c r="K105" s="17">
        <v>0.66312849712703503</v>
      </c>
      <c r="L105" s="17">
        <v>0.736601756197094</v>
      </c>
      <c r="M105" s="17"/>
      <c r="N105" s="17">
        <v>0.76617419088694205</v>
      </c>
      <c r="O105" s="17">
        <v>0.68485279710522595</v>
      </c>
      <c r="P105" s="17">
        <v>0.63204997726588996</v>
      </c>
      <c r="Q105" s="17">
        <v>0.63272509815256395</v>
      </c>
      <c r="R105" s="17"/>
      <c r="S105" s="17">
        <v>0.73744061025216301</v>
      </c>
      <c r="T105" s="17">
        <v>0.62216071048258603</v>
      </c>
      <c r="U105" s="17">
        <v>0.67613759417209796</v>
      </c>
      <c r="V105" s="17">
        <v>0.71083175240452401</v>
      </c>
      <c r="W105" s="17">
        <v>0.73254998600535004</v>
      </c>
      <c r="X105" s="17">
        <v>0.63917328046664101</v>
      </c>
      <c r="Y105" s="17">
        <v>0.63556807976635799</v>
      </c>
      <c r="Z105" s="17">
        <v>0.58351736637578999</v>
      </c>
      <c r="AA105" s="17">
        <v>0.68814837348380697</v>
      </c>
      <c r="AB105" s="17">
        <v>0.685289806683134</v>
      </c>
      <c r="AC105" s="17">
        <v>0.78291162202630105</v>
      </c>
      <c r="AD105" s="17">
        <v>0.68364087337811696</v>
      </c>
      <c r="AE105" s="17"/>
      <c r="AF105" s="17">
        <v>0.64130217513466403</v>
      </c>
      <c r="AG105" s="17">
        <v>0.75101403685450496</v>
      </c>
      <c r="AH105" s="17">
        <v>0.57744787404798104</v>
      </c>
      <c r="AI105" s="17"/>
      <c r="AJ105" s="17">
        <v>0.71285856444557805</v>
      </c>
      <c r="AK105" s="17">
        <v>0.74640160655729804</v>
      </c>
      <c r="AL105" s="17">
        <v>0.72588545872598997</v>
      </c>
      <c r="AM105" s="17">
        <v>0.36698673747551802</v>
      </c>
      <c r="AN105" s="17">
        <v>0.58172507589029199</v>
      </c>
      <c r="AO105" s="17"/>
      <c r="AP105" s="17">
        <v>0.72251635494108102</v>
      </c>
      <c r="AQ105" s="17">
        <v>0.76506234744888402</v>
      </c>
      <c r="AR105" s="17">
        <v>0.74340001597824001</v>
      </c>
      <c r="AS105" s="17">
        <v>0.55677777241170701</v>
      </c>
      <c r="AT105" s="17">
        <v>0.57493178965610803</v>
      </c>
      <c r="AU105" s="17"/>
      <c r="AV105" s="17">
        <v>0.79244040109616298</v>
      </c>
      <c r="AW105" s="17">
        <v>0.71708346173766901</v>
      </c>
      <c r="AX105" s="17">
        <v>0.73387970304267403</v>
      </c>
      <c r="AY105" s="17">
        <v>0.58455228530788905</v>
      </c>
      <c r="AZ105" s="17">
        <v>0.60323468876048203</v>
      </c>
      <c r="BA105" s="17">
        <v>0.62446655207542201</v>
      </c>
      <c r="BB105" s="17"/>
      <c r="BC105" s="17">
        <v>0.65293372679996198</v>
      </c>
      <c r="BD105" s="17">
        <v>0.58732187719027995</v>
      </c>
      <c r="BE105" s="17">
        <v>0.73422285829503897</v>
      </c>
      <c r="BF105" s="17">
        <v>0.85829190636711306</v>
      </c>
      <c r="BG105" s="17">
        <v>0.87307663462796203</v>
      </c>
    </row>
    <row r="106" spans="2:59" x14ac:dyDescent="0.3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row>
    <row r="107" spans="2:59" x14ac:dyDescent="0.35">
      <c r="B107" s="6" t="s">
        <v>146</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row>
    <row r="108" spans="2:59" x14ac:dyDescent="0.35">
      <c r="B108" s="24" t="s">
        <v>79</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row>
    <row r="109" spans="2:59" x14ac:dyDescent="0.35">
      <c r="B109" t="s">
        <v>134</v>
      </c>
      <c r="C109" s="17">
        <v>0.31176851349153301</v>
      </c>
      <c r="D109" s="17">
        <v>0.36178791540432098</v>
      </c>
      <c r="E109" s="17">
        <v>0.26458221814337202</v>
      </c>
      <c r="F109" s="17"/>
      <c r="G109" s="17">
        <v>0.27171719677510803</v>
      </c>
      <c r="H109" s="17">
        <v>0.286700113770056</v>
      </c>
      <c r="I109" s="17">
        <v>0.26542783923135099</v>
      </c>
      <c r="J109" s="17">
        <v>0.331489511277687</v>
      </c>
      <c r="K109" s="17">
        <v>0.35134049753504998</v>
      </c>
      <c r="L109" s="17">
        <v>0.35390878916601698</v>
      </c>
      <c r="M109" s="17"/>
      <c r="N109" s="17">
        <v>0.33201881391228799</v>
      </c>
      <c r="O109" s="17">
        <v>0.30929104902514398</v>
      </c>
      <c r="P109" s="17">
        <v>0.32226530909093598</v>
      </c>
      <c r="Q109" s="17">
        <v>0.28193200443870597</v>
      </c>
      <c r="R109" s="17"/>
      <c r="S109" s="17">
        <v>0.31798637310856598</v>
      </c>
      <c r="T109" s="17">
        <v>0.27537308700023999</v>
      </c>
      <c r="U109" s="17">
        <v>0.254267438822536</v>
      </c>
      <c r="V109" s="17">
        <v>0.30500087161820599</v>
      </c>
      <c r="W109" s="17">
        <v>0.31300486905320701</v>
      </c>
      <c r="X109" s="17">
        <v>0.31881781371825302</v>
      </c>
      <c r="Y109" s="17">
        <v>0.30011403049919899</v>
      </c>
      <c r="Z109" s="17">
        <v>0.32338175141085501</v>
      </c>
      <c r="AA109" s="17">
        <v>0.33162905766767298</v>
      </c>
      <c r="AB109" s="17">
        <v>0.33124189957754702</v>
      </c>
      <c r="AC109" s="17">
        <v>0.37188879969400901</v>
      </c>
      <c r="AD109" s="17">
        <v>0.37400509097471601</v>
      </c>
      <c r="AE109" s="17"/>
      <c r="AF109" s="17">
        <v>0.33890200138951798</v>
      </c>
      <c r="AG109" s="17">
        <v>0.33702218866441802</v>
      </c>
      <c r="AH109" s="17">
        <v>0.212577700592394</v>
      </c>
      <c r="AI109" s="17"/>
      <c r="AJ109" s="17">
        <v>0.36443042766640099</v>
      </c>
      <c r="AK109" s="17">
        <v>0.31885200566428901</v>
      </c>
      <c r="AL109" s="17">
        <v>0.22055478048441601</v>
      </c>
      <c r="AM109" s="17">
        <v>0.41877120607208301</v>
      </c>
      <c r="AN109" s="17">
        <v>0.198311149613799</v>
      </c>
      <c r="AO109" s="17"/>
      <c r="AP109" s="17">
        <v>0.36205316249965003</v>
      </c>
      <c r="AQ109" s="17">
        <v>0.325085277741057</v>
      </c>
      <c r="AR109" s="17">
        <v>0.327311251366876</v>
      </c>
      <c r="AS109" s="17">
        <v>0.33163464210376198</v>
      </c>
      <c r="AT109" s="17">
        <v>0.21306802500451499</v>
      </c>
      <c r="AU109" s="17"/>
      <c r="AV109" s="17">
        <v>0.32887278674238701</v>
      </c>
      <c r="AW109" s="17">
        <v>0.32883470479705101</v>
      </c>
      <c r="AX109" s="17">
        <v>0.33691801931758503</v>
      </c>
      <c r="AY109" s="17">
        <v>0.36393072229942702</v>
      </c>
      <c r="AZ109" s="17">
        <v>0.244167997732815</v>
      </c>
      <c r="BA109" s="17">
        <v>0.231738441653001</v>
      </c>
      <c r="BB109" s="17"/>
      <c r="BC109" s="17">
        <v>0.32283444282968798</v>
      </c>
      <c r="BD109" s="17">
        <v>0.29514353990730202</v>
      </c>
      <c r="BE109" s="17">
        <v>0.31534982492420099</v>
      </c>
      <c r="BF109" s="17">
        <v>0.31078372461744502</v>
      </c>
      <c r="BG109" s="17">
        <v>0.34500908492113103</v>
      </c>
    </row>
    <row r="110" spans="2:59" x14ac:dyDescent="0.35">
      <c r="B110" t="s">
        <v>135</v>
      </c>
      <c r="C110" s="17">
        <v>0.452934253626113</v>
      </c>
      <c r="D110" s="17">
        <v>0.45118073253864699</v>
      </c>
      <c r="E110" s="17">
        <v>0.45338300251207397</v>
      </c>
      <c r="F110" s="17"/>
      <c r="G110" s="17">
        <v>0.40897438909796802</v>
      </c>
      <c r="H110" s="17">
        <v>0.48750153759702303</v>
      </c>
      <c r="I110" s="17">
        <v>0.486378404439756</v>
      </c>
      <c r="J110" s="17">
        <v>0.42717551356037597</v>
      </c>
      <c r="K110" s="17">
        <v>0.44061981810394801</v>
      </c>
      <c r="L110" s="17">
        <v>0.45630434287875599</v>
      </c>
      <c r="M110" s="17"/>
      <c r="N110" s="17">
        <v>0.49407324340415698</v>
      </c>
      <c r="O110" s="17">
        <v>0.43490643640814802</v>
      </c>
      <c r="P110" s="17">
        <v>0.41693721725857402</v>
      </c>
      <c r="Q110" s="17">
        <v>0.45988224621731699</v>
      </c>
      <c r="R110" s="17"/>
      <c r="S110" s="17">
        <v>0.48780824941567402</v>
      </c>
      <c r="T110" s="17">
        <v>0.48724397775509098</v>
      </c>
      <c r="U110" s="17">
        <v>0.47505980767484501</v>
      </c>
      <c r="V110" s="17">
        <v>0.48828816382325102</v>
      </c>
      <c r="W110" s="17">
        <v>0.41848554927686299</v>
      </c>
      <c r="X110" s="17">
        <v>0.37233004142683401</v>
      </c>
      <c r="Y110" s="17">
        <v>0.45087295908295</v>
      </c>
      <c r="Z110" s="17">
        <v>0.43155366413677099</v>
      </c>
      <c r="AA110" s="17">
        <v>0.42024290965401601</v>
      </c>
      <c r="AB110" s="17">
        <v>0.457446874418585</v>
      </c>
      <c r="AC110" s="17">
        <v>0.476846838222591</v>
      </c>
      <c r="AD110" s="17">
        <v>0.39840939483932197</v>
      </c>
      <c r="AE110" s="17"/>
      <c r="AF110" s="17">
        <v>0.46563884822035401</v>
      </c>
      <c r="AG110" s="17">
        <v>0.455362597841731</v>
      </c>
      <c r="AH110" s="17">
        <v>0.46115204298336199</v>
      </c>
      <c r="AI110" s="17"/>
      <c r="AJ110" s="17">
        <v>0.46395835279423098</v>
      </c>
      <c r="AK110" s="17">
        <v>0.468234665917929</v>
      </c>
      <c r="AL110" s="17">
        <v>0.520217567027216</v>
      </c>
      <c r="AM110" s="17">
        <v>0.376045435321542</v>
      </c>
      <c r="AN110" s="17">
        <v>0.46386176838295301</v>
      </c>
      <c r="AO110" s="17"/>
      <c r="AP110" s="17">
        <v>0.45541587825913499</v>
      </c>
      <c r="AQ110" s="17">
        <v>0.482776266209133</v>
      </c>
      <c r="AR110" s="17">
        <v>0.48053346249245099</v>
      </c>
      <c r="AS110" s="17">
        <v>0.42437475836092498</v>
      </c>
      <c r="AT110" s="17">
        <v>0.37351522849441599</v>
      </c>
      <c r="AU110" s="17"/>
      <c r="AV110" s="17">
        <v>0.48038112556780599</v>
      </c>
      <c r="AW110" s="17">
        <v>0.48172312205185802</v>
      </c>
      <c r="AX110" s="17">
        <v>0.44494451687841902</v>
      </c>
      <c r="AY110" s="17">
        <v>0.42766747818328998</v>
      </c>
      <c r="AZ110" s="17">
        <v>0.38029258746187999</v>
      </c>
      <c r="BA110" s="17">
        <v>0.47276992965325598</v>
      </c>
      <c r="BB110" s="17"/>
      <c r="BC110" s="17">
        <v>0.451414731165317</v>
      </c>
      <c r="BD110" s="17">
        <v>0.42039626899181198</v>
      </c>
      <c r="BE110" s="17">
        <v>0.47194888408997498</v>
      </c>
      <c r="BF110" s="17">
        <v>0.48039678231052202</v>
      </c>
      <c r="BG110" s="17">
        <v>0.50872165928499202</v>
      </c>
    </row>
    <row r="111" spans="2:59" x14ac:dyDescent="0.35">
      <c r="B111" t="s">
        <v>136</v>
      </c>
      <c r="C111" s="17">
        <v>0.160487567070244</v>
      </c>
      <c r="D111" s="17">
        <v>0.129202781352969</v>
      </c>
      <c r="E111" s="17">
        <v>0.19114401433074801</v>
      </c>
      <c r="F111" s="17"/>
      <c r="G111" s="17">
        <v>0.218153820580784</v>
      </c>
      <c r="H111" s="17">
        <v>0.158868835669705</v>
      </c>
      <c r="I111" s="17">
        <v>0.15419880080711601</v>
      </c>
      <c r="J111" s="17">
        <v>0.16646192734509699</v>
      </c>
      <c r="K111" s="17">
        <v>0.12860005776875999</v>
      </c>
      <c r="L111" s="17">
        <v>0.14495712392587201</v>
      </c>
      <c r="M111" s="17"/>
      <c r="N111" s="17">
        <v>0.124097864542873</v>
      </c>
      <c r="O111" s="17">
        <v>0.17971447847465899</v>
      </c>
      <c r="P111" s="17">
        <v>0.179755036834405</v>
      </c>
      <c r="Q111" s="17">
        <v>0.163095539310078</v>
      </c>
      <c r="R111" s="17"/>
      <c r="S111" s="17">
        <v>0.139056824244876</v>
      </c>
      <c r="T111" s="17">
        <v>0.16477404289457201</v>
      </c>
      <c r="U111" s="17">
        <v>0.18735390665622301</v>
      </c>
      <c r="V111" s="17">
        <v>0.129592213276572</v>
      </c>
      <c r="W111" s="17">
        <v>0.17544884552013201</v>
      </c>
      <c r="X111" s="17">
        <v>0.19350205851025101</v>
      </c>
      <c r="Y111" s="17">
        <v>0.183016298532551</v>
      </c>
      <c r="Z111" s="17">
        <v>0.133282120557628</v>
      </c>
      <c r="AA111" s="17">
        <v>0.162144614568455</v>
      </c>
      <c r="AB111" s="17">
        <v>0.150284694648641</v>
      </c>
      <c r="AC111" s="17">
        <v>0.13969095840694001</v>
      </c>
      <c r="AD111" s="17">
        <v>0.16449229911424301</v>
      </c>
      <c r="AE111" s="17"/>
      <c r="AF111" s="17">
        <v>0.122068320980355</v>
      </c>
      <c r="AG111" s="17">
        <v>0.14921588231006</v>
      </c>
      <c r="AH111" s="17">
        <v>0.21987657780879699</v>
      </c>
      <c r="AI111" s="17"/>
      <c r="AJ111" s="17">
        <v>0.1233300801846</v>
      </c>
      <c r="AK111" s="17">
        <v>0.13264487606922201</v>
      </c>
      <c r="AL111" s="17">
        <v>0.184197921960325</v>
      </c>
      <c r="AM111" s="17">
        <v>0.15196600916504499</v>
      </c>
      <c r="AN111" s="17">
        <v>0.210170393041508</v>
      </c>
      <c r="AO111" s="17"/>
      <c r="AP111" s="17">
        <v>0.139592926119528</v>
      </c>
      <c r="AQ111" s="17">
        <v>0.12873761765814601</v>
      </c>
      <c r="AR111" s="17">
        <v>0.11863379475710401</v>
      </c>
      <c r="AS111" s="17">
        <v>0.15660949929515999</v>
      </c>
      <c r="AT111" s="17">
        <v>0.345447818907194</v>
      </c>
      <c r="AU111" s="17"/>
      <c r="AV111" s="17">
        <v>0.12752932878578899</v>
      </c>
      <c r="AW111" s="17">
        <v>0.14553715754625099</v>
      </c>
      <c r="AX111" s="17">
        <v>0.165300261085816</v>
      </c>
      <c r="AY111" s="17">
        <v>0.13226741884863399</v>
      </c>
      <c r="AZ111" s="17">
        <v>0.26100656911905801</v>
      </c>
      <c r="BA111" s="17">
        <v>0.212786513943587</v>
      </c>
      <c r="BB111" s="17"/>
      <c r="BC111" s="17">
        <v>0.14648758250562899</v>
      </c>
      <c r="BD111" s="17">
        <v>0.18957284206352801</v>
      </c>
      <c r="BE111" s="17">
        <v>0.149766767802131</v>
      </c>
      <c r="BF111" s="17">
        <v>0.1529117043398</v>
      </c>
      <c r="BG111" s="17">
        <v>0.114091609655694</v>
      </c>
    </row>
    <row r="112" spans="2:59" x14ac:dyDescent="0.35">
      <c r="B112" t="s">
        <v>137</v>
      </c>
      <c r="C112" s="17">
        <v>3.3449190548033102E-2</v>
      </c>
      <c r="D112" s="17">
        <v>2.8799078837006799E-2</v>
      </c>
      <c r="E112" s="17">
        <v>3.82489327333514E-2</v>
      </c>
      <c r="F112" s="17"/>
      <c r="G112" s="17">
        <v>5.4833367498633399E-2</v>
      </c>
      <c r="H112" s="17">
        <v>3.6311744714652698E-2</v>
      </c>
      <c r="I112" s="17">
        <v>2.7952596053065399E-2</v>
      </c>
      <c r="J112" s="17">
        <v>4.1056525492894902E-2</v>
      </c>
      <c r="K112" s="17">
        <v>2.82571054075655E-2</v>
      </c>
      <c r="L112" s="17">
        <v>1.86290149765878E-2</v>
      </c>
      <c r="M112" s="17"/>
      <c r="N112" s="17">
        <v>2.7847902692321101E-2</v>
      </c>
      <c r="O112" s="17">
        <v>3.6309138686510298E-2</v>
      </c>
      <c r="P112" s="17">
        <v>3.5525042607444997E-2</v>
      </c>
      <c r="Q112" s="17">
        <v>3.4753500133839002E-2</v>
      </c>
      <c r="R112" s="17"/>
      <c r="S112" s="17">
        <v>2.7751694651000799E-2</v>
      </c>
      <c r="T112" s="17">
        <v>3.11948993600656E-2</v>
      </c>
      <c r="U112" s="17">
        <v>5.8745683671033999E-2</v>
      </c>
      <c r="V112" s="17">
        <v>4.4880007888326398E-2</v>
      </c>
      <c r="W112" s="17">
        <v>2.3425199582039501E-2</v>
      </c>
      <c r="X112" s="17">
        <v>5.30636429174558E-2</v>
      </c>
      <c r="Y112" s="17">
        <v>1.3246356547949501E-2</v>
      </c>
      <c r="Z112" s="17">
        <v>2.10480927929661E-2</v>
      </c>
      <c r="AA112" s="17">
        <v>5.9890705091943698E-2</v>
      </c>
      <c r="AB112" s="17">
        <v>1.4995304788535399E-2</v>
      </c>
      <c r="AC112" s="17">
        <v>0</v>
      </c>
      <c r="AD112" s="17">
        <v>1.7405948435753198E-2</v>
      </c>
      <c r="AE112" s="17"/>
      <c r="AF112" s="17">
        <v>2.9552880084936901E-2</v>
      </c>
      <c r="AG112" s="17">
        <v>3.5982154831578399E-2</v>
      </c>
      <c r="AH112" s="17">
        <v>3.8653597903370397E-2</v>
      </c>
      <c r="AI112" s="17"/>
      <c r="AJ112" s="17">
        <v>2.70348989366745E-2</v>
      </c>
      <c r="AK112" s="17">
        <v>4.1452530772603399E-2</v>
      </c>
      <c r="AL112" s="17">
        <v>3.3707643758959398E-2</v>
      </c>
      <c r="AM112" s="17">
        <v>2.3989675244835799E-2</v>
      </c>
      <c r="AN112" s="17">
        <v>4.0227051758824899E-2</v>
      </c>
      <c r="AO112" s="17"/>
      <c r="AP112" s="17">
        <v>2.4905305642944402E-2</v>
      </c>
      <c r="AQ112" s="17">
        <v>3.1080248509429E-2</v>
      </c>
      <c r="AR112" s="17">
        <v>3.8482805731380403E-2</v>
      </c>
      <c r="AS112" s="17">
        <v>4.7574030184850603E-2</v>
      </c>
      <c r="AT112" s="17">
        <v>2.6681324460701299E-2</v>
      </c>
      <c r="AU112" s="17"/>
      <c r="AV112" s="17">
        <v>2.9721065443798499E-2</v>
      </c>
      <c r="AW112" s="17">
        <v>2.3339961861751201E-2</v>
      </c>
      <c r="AX112" s="17">
        <v>3.00779501413907E-2</v>
      </c>
      <c r="AY112" s="17">
        <v>4.2718697247294699E-2</v>
      </c>
      <c r="AZ112" s="17">
        <v>7.0675096652052696E-2</v>
      </c>
      <c r="BA112" s="17">
        <v>1.2621938606425701E-2</v>
      </c>
      <c r="BB112" s="17"/>
      <c r="BC112" s="17">
        <v>3.9882742233915497E-2</v>
      </c>
      <c r="BD112" s="17">
        <v>2.6814962078089501E-2</v>
      </c>
      <c r="BE112" s="17">
        <v>3.8181815580001999E-2</v>
      </c>
      <c r="BF112" s="17">
        <v>3.3444416662088E-2</v>
      </c>
      <c r="BG112" s="17">
        <v>0</v>
      </c>
    </row>
    <row r="113" spans="2:59" x14ac:dyDescent="0.35">
      <c r="B113" t="s">
        <v>138</v>
      </c>
      <c r="C113" s="17">
        <v>1.02966460956794E-2</v>
      </c>
      <c r="D113" s="17">
        <v>1.0489535061990201E-2</v>
      </c>
      <c r="E113" s="17">
        <v>1.01897100468086E-2</v>
      </c>
      <c r="F113" s="17"/>
      <c r="G113" s="17">
        <v>7.1628441509952899E-3</v>
      </c>
      <c r="H113" s="17">
        <v>2.8203093986162802E-3</v>
      </c>
      <c r="I113" s="17">
        <v>2.1390621497614101E-2</v>
      </c>
      <c r="J113" s="17">
        <v>5.8819277085027299E-3</v>
      </c>
      <c r="K113" s="17">
        <v>1.6942340285118099E-2</v>
      </c>
      <c r="L113" s="17">
        <v>8.5421966252230402E-3</v>
      </c>
      <c r="M113" s="17"/>
      <c r="N113" s="17">
        <v>5.81835224826529E-3</v>
      </c>
      <c r="O113" s="17">
        <v>1.29237607104909E-2</v>
      </c>
      <c r="P113" s="17">
        <v>1.32695625566132E-2</v>
      </c>
      <c r="Q113" s="17">
        <v>9.7986776903415795E-3</v>
      </c>
      <c r="R113" s="17"/>
      <c r="S113" s="17">
        <v>1.0267333019812299E-2</v>
      </c>
      <c r="T113" s="17">
        <v>1.1158458003934099E-2</v>
      </c>
      <c r="U113" s="17">
        <v>0</v>
      </c>
      <c r="V113" s="17">
        <v>1.2546960273811201E-2</v>
      </c>
      <c r="W113" s="17">
        <v>2.3808071124430199E-2</v>
      </c>
      <c r="X113" s="17">
        <v>6.88900121957697E-3</v>
      </c>
      <c r="Y113" s="17">
        <v>6.1319937656593602E-3</v>
      </c>
      <c r="Z113" s="17">
        <v>0</v>
      </c>
      <c r="AA113" s="17">
        <v>1.3208294779215901E-2</v>
      </c>
      <c r="AB113" s="17">
        <v>1.17581953980718E-2</v>
      </c>
      <c r="AC113" s="17">
        <v>1.1573403676458901E-2</v>
      </c>
      <c r="AD113" s="17">
        <v>1.3669694118549101E-2</v>
      </c>
      <c r="AE113" s="17"/>
      <c r="AF113" s="17">
        <v>1.4435013726554299E-2</v>
      </c>
      <c r="AG113" s="17">
        <v>7.2287712106617399E-3</v>
      </c>
      <c r="AH113" s="17">
        <v>1.01668134789224E-2</v>
      </c>
      <c r="AI113" s="17"/>
      <c r="AJ113" s="17">
        <v>4.5011209720944396E-3</v>
      </c>
      <c r="AK113" s="17">
        <v>1.0618051839117701E-2</v>
      </c>
      <c r="AL113" s="17">
        <v>1.8418987134814501E-2</v>
      </c>
      <c r="AM113" s="17">
        <v>2.9227674196493799E-2</v>
      </c>
      <c r="AN113" s="17">
        <v>1.7545394578147199E-2</v>
      </c>
      <c r="AO113" s="17"/>
      <c r="AP113" s="17">
        <v>0</v>
      </c>
      <c r="AQ113" s="17">
        <v>1.0611223348815599E-2</v>
      </c>
      <c r="AR113" s="17">
        <v>6.0407499237841999E-3</v>
      </c>
      <c r="AS113" s="17">
        <v>2.86957856598293E-2</v>
      </c>
      <c r="AT113" s="17">
        <v>0</v>
      </c>
      <c r="AU113" s="17"/>
      <c r="AV113" s="17">
        <v>1.28499809846786E-2</v>
      </c>
      <c r="AW113" s="17">
        <v>3.06594766731466E-3</v>
      </c>
      <c r="AX113" s="17">
        <v>5.7954746015342904E-3</v>
      </c>
      <c r="AY113" s="17">
        <v>1.7253807717908201E-2</v>
      </c>
      <c r="AZ113" s="17">
        <v>0</v>
      </c>
      <c r="BA113" s="17">
        <v>5.6262759126460499E-3</v>
      </c>
      <c r="BB113" s="17"/>
      <c r="BC113" s="17">
        <v>5.0844071911580902E-3</v>
      </c>
      <c r="BD113" s="17">
        <v>7.0773162804992698E-3</v>
      </c>
      <c r="BE113" s="17">
        <v>8.1697639849482202E-3</v>
      </c>
      <c r="BF113" s="17">
        <v>1.28408179555815E-2</v>
      </c>
      <c r="BG113" s="17">
        <v>0</v>
      </c>
    </row>
    <row r="114" spans="2:59" x14ac:dyDescent="0.35">
      <c r="B114" t="s">
        <v>123</v>
      </c>
      <c r="C114" s="17">
        <v>3.1063829168397301E-2</v>
      </c>
      <c r="D114" s="17">
        <v>1.8539956805066201E-2</v>
      </c>
      <c r="E114" s="17">
        <v>4.2452122233646299E-2</v>
      </c>
      <c r="F114" s="17"/>
      <c r="G114" s="17">
        <v>3.9158381896511697E-2</v>
      </c>
      <c r="H114" s="17">
        <v>2.7797458849947099E-2</v>
      </c>
      <c r="I114" s="17">
        <v>4.4651737971097401E-2</v>
      </c>
      <c r="J114" s="17">
        <v>2.7934594615442499E-2</v>
      </c>
      <c r="K114" s="17">
        <v>3.4240180899558201E-2</v>
      </c>
      <c r="L114" s="17">
        <v>1.76585324275432E-2</v>
      </c>
      <c r="M114" s="17"/>
      <c r="N114" s="17">
        <v>1.6143823200096202E-2</v>
      </c>
      <c r="O114" s="17">
        <v>2.6855136695048399E-2</v>
      </c>
      <c r="P114" s="17">
        <v>3.2247831652027603E-2</v>
      </c>
      <c r="Q114" s="17">
        <v>5.0538032209718399E-2</v>
      </c>
      <c r="R114" s="17"/>
      <c r="S114" s="17">
        <v>1.71295255600711E-2</v>
      </c>
      <c r="T114" s="17">
        <v>3.0255534986096799E-2</v>
      </c>
      <c r="U114" s="17">
        <v>2.4573163175362501E-2</v>
      </c>
      <c r="V114" s="17">
        <v>1.9691783119833099E-2</v>
      </c>
      <c r="W114" s="17">
        <v>4.5827465443327803E-2</v>
      </c>
      <c r="X114" s="17">
        <v>5.5397442207629898E-2</v>
      </c>
      <c r="Y114" s="17">
        <v>4.6618361571690602E-2</v>
      </c>
      <c r="Z114" s="17">
        <v>9.07343711017808E-2</v>
      </c>
      <c r="AA114" s="17">
        <v>1.2884418238696E-2</v>
      </c>
      <c r="AB114" s="17">
        <v>3.4273031168619898E-2</v>
      </c>
      <c r="AC114" s="17">
        <v>0</v>
      </c>
      <c r="AD114" s="17">
        <v>3.2017572517415799E-2</v>
      </c>
      <c r="AE114" s="17"/>
      <c r="AF114" s="17">
        <v>2.9402935598282099E-2</v>
      </c>
      <c r="AG114" s="17">
        <v>1.5188405141550501E-2</v>
      </c>
      <c r="AH114" s="17">
        <v>5.7573267233154202E-2</v>
      </c>
      <c r="AI114" s="17"/>
      <c r="AJ114" s="17">
        <v>1.6745119445999199E-2</v>
      </c>
      <c r="AK114" s="17">
        <v>2.8197869736838799E-2</v>
      </c>
      <c r="AL114" s="17">
        <v>2.2903099634268901E-2</v>
      </c>
      <c r="AM114" s="17">
        <v>0</v>
      </c>
      <c r="AN114" s="17">
        <v>6.9884242624767307E-2</v>
      </c>
      <c r="AO114" s="17"/>
      <c r="AP114" s="17">
        <v>1.8032727478742301E-2</v>
      </c>
      <c r="AQ114" s="17">
        <v>2.1709366533419899E-2</v>
      </c>
      <c r="AR114" s="17">
        <v>2.8997935728403701E-2</v>
      </c>
      <c r="AS114" s="17">
        <v>1.11112843954732E-2</v>
      </c>
      <c r="AT114" s="17">
        <v>4.1287603133173603E-2</v>
      </c>
      <c r="AU114" s="17"/>
      <c r="AV114" s="17">
        <v>2.0645712475540701E-2</v>
      </c>
      <c r="AW114" s="17">
        <v>1.7499106075774099E-2</v>
      </c>
      <c r="AX114" s="17">
        <v>1.69637779752548E-2</v>
      </c>
      <c r="AY114" s="17">
        <v>1.61618757034463E-2</v>
      </c>
      <c r="AZ114" s="17">
        <v>4.3857749034194302E-2</v>
      </c>
      <c r="BA114" s="17">
        <v>6.4456900231085607E-2</v>
      </c>
      <c r="BB114" s="17"/>
      <c r="BC114" s="17">
        <v>3.4296094074292398E-2</v>
      </c>
      <c r="BD114" s="17">
        <v>6.09950706787682E-2</v>
      </c>
      <c r="BE114" s="17">
        <v>1.65829436187429E-2</v>
      </c>
      <c r="BF114" s="17">
        <v>9.6225541145627102E-3</v>
      </c>
      <c r="BG114" s="17">
        <v>3.2177646138183698E-2</v>
      </c>
    </row>
    <row r="115" spans="2:59" x14ac:dyDescent="0.35">
      <c r="B115" t="s">
        <v>139</v>
      </c>
      <c r="C115" s="17">
        <v>0.76470276711764695</v>
      </c>
      <c r="D115" s="17">
        <v>0.81296864794296797</v>
      </c>
      <c r="E115" s="17">
        <v>0.71796522065544599</v>
      </c>
      <c r="F115" s="17"/>
      <c r="G115" s="17">
        <v>0.68069158587307599</v>
      </c>
      <c r="H115" s="17">
        <v>0.77420165136707897</v>
      </c>
      <c r="I115" s="17">
        <v>0.75180624367110704</v>
      </c>
      <c r="J115" s="17">
        <v>0.75866502483806297</v>
      </c>
      <c r="K115" s="17">
        <v>0.79196031563899905</v>
      </c>
      <c r="L115" s="17">
        <v>0.81021313204477396</v>
      </c>
      <c r="M115" s="17"/>
      <c r="N115" s="17">
        <v>0.82609205731644497</v>
      </c>
      <c r="O115" s="17">
        <v>0.74419748543329201</v>
      </c>
      <c r="P115" s="17">
        <v>0.73920252634951</v>
      </c>
      <c r="Q115" s="17">
        <v>0.74181425065602302</v>
      </c>
      <c r="R115" s="17"/>
      <c r="S115" s="17">
        <v>0.80579462252423895</v>
      </c>
      <c r="T115" s="17">
        <v>0.76261706475533098</v>
      </c>
      <c r="U115" s="17">
        <v>0.72932724649738101</v>
      </c>
      <c r="V115" s="17">
        <v>0.79328903544145701</v>
      </c>
      <c r="W115" s="17">
        <v>0.73149041833007</v>
      </c>
      <c r="X115" s="17">
        <v>0.69114785514508703</v>
      </c>
      <c r="Y115" s="17">
        <v>0.75098698958215004</v>
      </c>
      <c r="Z115" s="17">
        <v>0.754935415547626</v>
      </c>
      <c r="AA115" s="17">
        <v>0.75187196732169004</v>
      </c>
      <c r="AB115" s="17">
        <v>0.78868877399613102</v>
      </c>
      <c r="AC115" s="17">
        <v>0.848735637916601</v>
      </c>
      <c r="AD115" s="17">
        <v>0.77241448581403904</v>
      </c>
      <c r="AE115" s="17"/>
      <c r="AF115" s="17">
        <v>0.80454084960987204</v>
      </c>
      <c r="AG115" s="17">
        <v>0.79238478650614896</v>
      </c>
      <c r="AH115" s="17">
        <v>0.67372974357575599</v>
      </c>
      <c r="AI115" s="17"/>
      <c r="AJ115" s="17">
        <v>0.82838878046063202</v>
      </c>
      <c r="AK115" s="17">
        <v>0.78708667158221801</v>
      </c>
      <c r="AL115" s="17">
        <v>0.74077234751163301</v>
      </c>
      <c r="AM115" s="17">
        <v>0.79481664139362596</v>
      </c>
      <c r="AN115" s="17">
        <v>0.66217291799675204</v>
      </c>
      <c r="AO115" s="17"/>
      <c r="AP115" s="17">
        <v>0.81746904075878501</v>
      </c>
      <c r="AQ115" s="17">
        <v>0.80786154395019005</v>
      </c>
      <c r="AR115" s="17">
        <v>0.80784471385932699</v>
      </c>
      <c r="AS115" s="17">
        <v>0.75600940046468701</v>
      </c>
      <c r="AT115" s="17">
        <v>0.58658325349893103</v>
      </c>
      <c r="AU115" s="17"/>
      <c r="AV115" s="17">
        <v>0.80925391231019295</v>
      </c>
      <c r="AW115" s="17">
        <v>0.81055782684890898</v>
      </c>
      <c r="AX115" s="17">
        <v>0.78186253619600399</v>
      </c>
      <c r="AY115" s="17">
        <v>0.79159820048271601</v>
      </c>
      <c r="AZ115" s="17">
        <v>0.62446058519469505</v>
      </c>
      <c r="BA115" s="17">
        <v>0.70450837130625599</v>
      </c>
      <c r="BB115" s="17"/>
      <c r="BC115" s="17">
        <v>0.77424917399500504</v>
      </c>
      <c r="BD115" s="17">
        <v>0.71553980889911495</v>
      </c>
      <c r="BE115" s="17">
        <v>0.78729870901417598</v>
      </c>
      <c r="BF115" s="17">
        <v>0.79118050692796804</v>
      </c>
      <c r="BG115" s="17">
        <v>0.85373074420612305</v>
      </c>
    </row>
    <row r="116" spans="2:59" x14ac:dyDescent="0.35">
      <c r="B116" t="s">
        <v>140</v>
      </c>
      <c r="C116" s="17">
        <v>4.37458366437126E-2</v>
      </c>
      <c r="D116" s="17">
        <v>3.9288613898997099E-2</v>
      </c>
      <c r="E116" s="17">
        <v>4.8438642780160003E-2</v>
      </c>
      <c r="F116" s="17"/>
      <c r="G116" s="17">
        <v>6.1996211649628701E-2</v>
      </c>
      <c r="H116" s="17">
        <v>3.9132054113268901E-2</v>
      </c>
      <c r="I116" s="17">
        <v>4.9343217550679497E-2</v>
      </c>
      <c r="J116" s="17">
        <v>4.6938453201397598E-2</v>
      </c>
      <c r="K116" s="17">
        <v>4.5199445692683603E-2</v>
      </c>
      <c r="L116" s="17">
        <v>2.71712116018109E-2</v>
      </c>
      <c r="M116" s="17"/>
      <c r="N116" s="17">
        <v>3.36662549405864E-2</v>
      </c>
      <c r="O116" s="17">
        <v>4.9232899397001199E-2</v>
      </c>
      <c r="P116" s="17">
        <v>4.8794605164058202E-2</v>
      </c>
      <c r="Q116" s="17">
        <v>4.4552177824180597E-2</v>
      </c>
      <c r="R116" s="17"/>
      <c r="S116" s="17">
        <v>3.8019027670813103E-2</v>
      </c>
      <c r="T116" s="17">
        <v>4.23533573639997E-2</v>
      </c>
      <c r="U116" s="17">
        <v>5.8745683671033999E-2</v>
      </c>
      <c r="V116" s="17">
        <v>5.7426968162137597E-2</v>
      </c>
      <c r="W116" s="17">
        <v>4.7233270706469703E-2</v>
      </c>
      <c r="X116" s="17">
        <v>5.9952644137032697E-2</v>
      </c>
      <c r="Y116" s="17">
        <v>1.9378350313608898E-2</v>
      </c>
      <c r="Z116" s="17">
        <v>2.10480927929661E-2</v>
      </c>
      <c r="AA116" s="17">
        <v>7.3098999871159503E-2</v>
      </c>
      <c r="AB116" s="17">
        <v>2.6753500186607101E-2</v>
      </c>
      <c r="AC116" s="17">
        <v>1.1573403676458901E-2</v>
      </c>
      <c r="AD116" s="17">
        <v>3.1075642554302299E-2</v>
      </c>
      <c r="AE116" s="17"/>
      <c r="AF116" s="17">
        <v>4.3987893811491298E-2</v>
      </c>
      <c r="AG116" s="17">
        <v>4.3210926042240097E-2</v>
      </c>
      <c r="AH116" s="17">
        <v>4.8820411382292803E-2</v>
      </c>
      <c r="AI116" s="17"/>
      <c r="AJ116" s="17">
        <v>3.1536019908768899E-2</v>
      </c>
      <c r="AK116" s="17">
        <v>5.2070582611721102E-2</v>
      </c>
      <c r="AL116" s="17">
        <v>5.2126630893773902E-2</v>
      </c>
      <c r="AM116" s="17">
        <v>5.3217349441329602E-2</v>
      </c>
      <c r="AN116" s="17">
        <v>5.7772446336972101E-2</v>
      </c>
      <c r="AO116" s="17"/>
      <c r="AP116" s="17">
        <v>2.4905305642944402E-2</v>
      </c>
      <c r="AQ116" s="17">
        <v>4.1691471858244497E-2</v>
      </c>
      <c r="AR116" s="17">
        <v>4.4523555655164603E-2</v>
      </c>
      <c r="AS116" s="17">
        <v>7.6269815844679803E-2</v>
      </c>
      <c r="AT116" s="17">
        <v>2.6681324460701299E-2</v>
      </c>
      <c r="AU116" s="17"/>
      <c r="AV116" s="17">
        <v>4.2571046428477102E-2</v>
      </c>
      <c r="AW116" s="17">
        <v>2.64059095290659E-2</v>
      </c>
      <c r="AX116" s="17">
        <v>3.5873424742925E-2</v>
      </c>
      <c r="AY116" s="17">
        <v>5.9972504965202997E-2</v>
      </c>
      <c r="AZ116" s="17">
        <v>7.0675096652052696E-2</v>
      </c>
      <c r="BA116" s="17">
        <v>1.8248214519071802E-2</v>
      </c>
      <c r="BB116" s="17"/>
      <c r="BC116" s="17">
        <v>4.4967149425073502E-2</v>
      </c>
      <c r="BD116" s="17">
        <v>3.3892278358588802E-2</v>
      </c>
      <c r="BE116" s="17">
        <v>4.6351579564950202E-2</v>
      </c>
      <c r="BF116" s="17">
        <v>4.6285234617669598E-2</v>
      </c>
      <c r="BG116" s="17">
        <v>0</v>
      </c>
    </row>
    <row r="117" spans="2:59" x14ac:dyDescent="0.35">
      <c r="B117" t="s">
        <v>141</v>
      </c>
      <c r="C117" s="17">
        <v>0.72095693047393405</v>
      </c>
      <c r="D117" s="17">
        <v>0.77368003404397101</v>
      </c>
      <c r="E117" s="17">
        <v>0.66952657787528602</v>
      </c>
      <c r="F117" s="17"/>
      <c r="G117" s="17">
        <v>0.618695374223447</v>
      </c>
      <c r="H117" s="17">
        <v>0.73506959725381005</v>
      </c>
      <c r="I117" s="17">
        <v>0.70246302612042799</v>
      </c>
      <c r="J117" s="17">
        <v>0.71172657163666497</v>
      </c>
      <c r="K117" s="17">
        <v>0.74676086994631496</v>
      </c>
      <c r="L117" s="17">
        <v>0.78304192044296295</v>
      </c>
      <c r="M117" s="17"/>
      <c r="N117" s="17">
        <v>0.79242580237585802</v>
      </c>
      <c r="O117" s="17">
        <v>0.69496458603629097</v>
      </c>
      <c r="P117" s="17">
        <v>0.69040792118545102</v>
      </c>
      <c r="Q117" s="17">
        <v>0.69726207283184205</v>
      </c>
      <c r="R117" s="17"/>
      <c r="S117" s="17">
        <v>0.76777559485342595</v>
      </c>
      <c r="T117" s="17">
        <v>0.72026370739133105</v>
      </c>
      <c r="U117" s="17">
        <v>0.67058156282634696</v>
      </c>
      <c r="V117" s="17">
        <v>0.73586206727932002</v>
      </c>
      <c r="W117" s="17">
        <v>0.68425714762360001</v>
      </c>
      <c r="X117" s="17">
        <v>0.63119521100805398</v>
      </c>
      <c r="Y117" s="17">
        <v>0.73160863926854103</v>
      </c>
      <c r="Z117" s="17">
        <v>0.73388732275465995</v>
      </c>
      <c r="AA117" s="17">
        <v>0.67877296745052995</v>
      </c>
      <c r="AB117" s="17">
        <v>0.76193527380952397</v>
      </c>
      <c r="AC117" s="17">
        <v>0.83716223424014202</v>
      </c>
      <c r="AD117" s="17">
        <v>0.74133884325973598</v>
      </c>
      <c r="AE117" s="17"/>
      <c r="AF117" s="17">
        <v>0.760552955798381</v>
      </c>
      <c r="AG117" s="17">
        <v>0.74917386046390899</v>
      </c>
      <c r="AH117" s="17">
        <v>0.62490933219346301</v>
      </c>
      <c r="AI117" s="17"/>
      <c r="AJ117" s="17">
        <v>0.79685276055186305</v>
      </c>
      <c r="AK117" s="17">
        <v>0.73501608897049697</v>
      </c>
      <c r="AL117" s="17">
        <v>0.68864571661785901</v>
      </c>
      <c r="AM117" s="17">
        <v>0.74159929195229601</v>
      </c>
      <c r="AN117" s="17">
        <v>0.60440047165977995</v>
      </c>
      <c r="AO117" s="17"/>
      <c r="AP117" s="17">
        <v>0.79256373511584099</v>
      </c>
      <c r="AQ117" s="17">
        <v>0.76617007209194499</v>
      </c>
      <c r="AR117" s="17">
        <v>0.76332115820416302</v>
      </c>
      <c r="AS117" s="17">
        <v>0.67973958462000705</v>
      </c>
      <c r="AT117" s="17">
        <v>0.55990192903823</v>
      </c>
      <c r="AU117" s="17"/>
      <c r="AV117" s="17">
        <v>0.76668286588171597</v>
      </c>
      <c r="AW117" s="17">
        <v>0.78415191731984302</v>
      </c>
      <c r="AX117" s="17">
        <v>0.745989111453079</v>
      </c>
      <c r="AY117" s="17">
        <v>0.731625695517513</v>
      </c>
      <c r="AZ117" s="17">
        <v>0.55378548854264198</v>
      </c>
      <c r="BA117" s="17">
        <v>0.68626015678718399</v>
      </c>
      <c r="BB117" s="17"/>
      <c r="BC117" s="17">
        <v>0.72928202456993196</v>
      </c>
      <c r="BD117" s="17">
        <v>0.68164753054052596</v>
      </c>
      <c r="BE117" s="17">
        <v>0.74094712944922603</v>
      </c>
      <c r="BF117" s="17">
        <v>0.74489527231029795</v>
      </c>
      <c r="BG117" s="17">
        <v>0.85373074420612305</v>
      </c>
    </row>
    <row r="118" spans="2:59"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row>
    <row r="119" spans="2:59" x14ac:dyDescent="0.35">
      <c r="B119" s="6" t="s">
        <v>147</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row>
    <row r="120" spans="2:59" x14ac:dyDescent="0.35">
      <c r="B120" s="24" t="s">
        <v>79</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row>
    <row r="121" spans="2:59" x14ac:dyDescent="0.35">
      <c r="B121" t="s">
        <v>134</v>
      </c>
      <c r="C121" s="17">
        <v>0.6848054522432</v>
      </c>
      <c r="D121" s="17">
        <v>0.64243918149326396</v>
      </c>
      <c r="E121" s="17">
        <v>0.72638788641734597</v>
      </c>
      <c r="F121" s="17"/>
      <c r="G121" s="17">
        <v>0.64448431098250603</v>
      </c>
      <c r="H121" s="17">
        <v>0.67671438276845397</v>
      </c>
      <c r="I121" s="17">
        <v>0.70162202991392597</v>
      </c>
      <c r="J121" s="17">
        <v>0.70163893412493195</v>
      </c>
      <c r="K121" s="17">
        <v>0.72334839545512297</v>
      </c>
      <c r="L121" s="17">
        <v>0.66511190331687298</v>
      </c>
      <c r="M121" s="17"/>
      <c r="N121" s="17">
        <v>0.66950830272495099</v>
      </c>
      <c r="O121" s="17">
        <v>0.67669368070256397</v>
      </c>
      <c r="P121" s="17">
        <v>0.67965804957746201</v>
      </c>
      <c r="Q121" s="17">
        <v>0.71361950589159795</v>
      </c>
      <c r="R121" s="17"/>
      <c r="S121" s="17">
        <v>0.708323986410759</v>
      </c>
      <c r="T121" s="17">
        <v>0.667203208758268</v>
      </c>
      <c r="U121" s="17">
        <v>0.65204444048626997</v>
      </c>
      <c r="V121" s="17">
        <v>0.66944860784573201</v>
      </c>
      <c r="W121" s="17">
        <v>0.66092276314578602</v>
      </c>
      <c r="X121" s="17">
        <v>0.68306329350281803</v>
      </c>
      <c r="Y121" s="17">
        <v>0.689305871214411</v>
      </c>
      <c r="Z121" s="17">
        <v>0.69056191297632596</v>
      </c>
      <c r="AA121" s="17">
        <v>0.68623614495249796</v>
      </c>
      <c r="AB121" s="17">
        <v>0.69708399106652497</v>
      </c>
      <c r="AC121" s="17">
        <v>0.71715640725679497</v>
      </c>
      <c r="AD121" s="17">
        <v>0.72983615127838497</v>
      </c>
      <c r="AE121" s="17"/>
      <c r="AF121" s="17">
        <v>0.68729592330156197</v>
      </c>
      <c r="AG121" s="17">
        <v>0.65961947297211698</v>
      </c>
      <c r="AH121" s="17">
        <v>0.70660161492795803</v>
      </c>
      <c r="AI121" s="17"/>
      <c r="AJ121" s="17">
        <v>0.66544829744473599</v>
      </c>
      <c r="AK121" s="17">
        <v>0.71794046884558804</v>
      </c>
      <c r="AL121" s="17">
        <v>0.58518050355805795</v>
      </c>
      <c r="AM121" s="17">
        <v>0.70304028553738895</v>
      </c>
      <c r="AN121" s="17">
        <v>0.700319901600573</v>
      </c>
      <c r="AO121" s="17"/>
      <c r="AP121" s="17">
        <v>0.64040759693336302</v>
      </c>
      <c r="AQ121" s="17">
        <v>0.717697368596796</v>
      </c>
      <c r="AR121" s="17">
        <v>0.599785473934908</v>
      </c>
      <c r="AS121" s="17">
        <v>0.681977132771735</v>
      </c>
      <c r="AT121" s="17">
        <v>0.63722722697842304</v>
      </c>
      <c r="AU121" s="17"/>
      <c r="AV121" s="17">
        <v>0.71067496121776896</v>
      </c>
      <c r="AW121" s="17">
        <v>0.65455511932042298</v>
      </c>
      <c r="AX121" s="17">
        <v>0.63694532823915895</v>
      </c>
      <c r="AY121" s="17">
        <v>0.68800477372462499</v>
      </c>
      <c r="AZ121" s="17">
        <v>0.6838858568906</v>
      </c>
      <c r="BA121" s="17">
        <v>0.64975429273355501</v>
      </c>
      <c r="BB121" s="17"/>
      <c r="BC121" s="17">
        <v>0.74385980559101905</v>
      </c>
      <c r="BD121" s="17">
        <v>0.65495030238158003</v>
      </c>
      <c r="BE121" s="17">
        <v>0.67328122055823303</v>
      </c>
      <c r="BF121" s="17">
        <v>0.63677651283472603</v>
      </c>
      <c r="BG121" s="17">
        <v>0.71974083844712</v>
      </c>
    </row>
    <row r="122" spans="2:59" x14ac:dyDescent="0.35">
      <c r="B122" t="s">
        <v>135</v>
      </c>
      <c r="C122" s="17">
        <v>0.25197104218309002</v>
      </c>
      <c r="D122" s="17">
        <v>0.28197892330880298</v>
      </c>
      <c r="E122" s="17">
        <v>0.22194480442651199</v>
      </c>
      <c r="F122" s="17"/>
      <c r="G122" s="17">
        <v>0.21819220028886699</v>
      </c>
      <c r="H122" s="17">
        <v>0.26325873816276502</v>
      </c>
      <c r="I122" s="17">
        <v>0.242103455997697</v>
      </c>
      <c r="J122" s="17">
        <v>0.24336015912564701</v>
      </c>
      <c r="K122" s="17">
        <v>0.23678720400100001</v>
      </c>
      <c r="L122" s="17">
        <v>0.29061282666656402</v>
      </c>
      <c r="M122" s="17"/>
      <c r="N122" s="17">
        <v>0.26577703274876602</v>
      </c>
      <c r="O122" s="17">
        <v>0.254939763783257</v>
      </c>
      <c r="P122" s="17">
        <v>0.26158100407219398</v>
      </c>
      <c r="Q122" s="17">
        <v>0.22606424219047699</v>
      </c>
      <c r="R122" s="17"/>
      <c r="S122" s="17">
        <v>0.24315558597649201</v>
      </c>
      <c r="T122" s="17">
        <v>0.257047518656497</v>
      </c>
      <c r="U122" s="17">
        <v>0.29597172632079799</v>
      </c>
      <c r="V122" s="17">
        <v>0.29275456239655401</v>
      </c>
      <c r="W122" s="17">
        <v>0.228581213418631</v>
      </c>
      <c r="X122" s="17">
        <v>0.231957227268028</v>
      </c>
      <c r="Y122" s="17">
        <v>0.23689392769168699</v>
      </c>
      <c r="Z122" s="17">
        <v>0.24800996910131001</v>
      </c>
      <c r="AA122" s="17">
        <v>0.23763685777229401</v>
      </c>
      <c r="AB122" s="17">
        <v>0.25072582421581902</v>
      </c>
      <c r="AC122" s="17">
        <v>0.25595149554052399</v>
      </c>
      <c r="AD122" s="17">
        <v>0.24118888040956901</v>
      </c>
      <c r="AE122" s="17"/>
      <c r="AF122" s="17">
        <v>0.248884247581698</v>
      </c>
      <c r="AG122" s="17">
        <v>0.290992381691286</v>
      </c>
      <c r="AH122" s="17">
        <v>0.220970634188253</v>
      </c>
      <c r="AI122" s="17"/>
      <c r="AJ122" s="17">
        <v>0.27175266744307902</v>
      </c>
      <c r="AK122" s="17">
        <v>0.24130180612642499</v>
      </c>
      <c r="AL122" s="17">
        <v>0.31868949786468598</v>
      </c>
      <c r="AM122" s="17">
        <v>0.214396645270655</v>
      </c>
      <c r="AN122" s="17">
        <v>0.228088608661692</v>
      </c>
      <c r="AO122" s="17"/>
      <c r="AP122" s="17">
        <v>0.29262577891316199</v>
      </c>
      <c r="AQ122" s="17">
        <v>0.23624657476890601</v>
      </c>
      <c r="AR122" s="17">
        <v>0.30273929550900402</v>
      </c>
      <c r="AS122" s="17">
        <v>0.243627188676873</v>
      </c>
      <c r="AT122" s="17">
        <v>0.32110424797923898</v>
      </c>
      <c r="AU122" s="17"/>
      <c r="AV122" s="17">
        <v>0.235405006027707</v>
      </c>
      <c r="AW122" s="17">
        <v>0.27697318348236899</v>
      </c>
      <c r="AX122" s="17">
        <v>0.28452525609761897</v>
      </c>
      <c r="AY122" s="17">
        <v>0.24987584460119</v>
      </c>
      <c r="AZ122" s="17">
        <v>0.27207907510395701</v>
      </c>
      <c r="BA122" s="17">
        <v>0.247660656910102</v>
      </c>
      <c r="BB122" s="17"/>
      <c r="BC122" s="17">
        <v>0.21996694432496799</v>
      </c>
      <c r="BD122" s="17">
        <v>0.28516596503479802</v>
      </c>
      <c r="BE122" s="17">
        <v>0.24994904981587099</v>
      </c>
      <c r="BF122" s="17">
        <v>0.292445985790666</v>
      </c>
      <c r="BG122" s="17">
        <v>0.18519279693142099</v>
      </c>
    </row>
    <row r="123" spans="2:59" x14ac:dyDescent="0.35">
      <c r="B123" t="s">
        <v>136</v>
      </c>
      <c r="C123" s="17">
        <v>4.0810200616735598E-2</v>
      </c>
      <c r="D123" s="17">
        <v>4.8671100422570397E-2</v>
      </c>
      <c r="E123" s="17">
        <v>3.3464252322139697E-2</v>
      </c>
      <c r="F123" s="17"/>
      <c r="G123" s="17">
        <v>9.0801726353924694E-2</v>
      </c>
      <c r="H123" s="17">
        <v>3.1742776194187701E-2</v>
      </c>
      <c r="I123" s="17">
        <v>2.72544445496017E-2</v>
      </c>
      <c r="J123" s="17">
        <v>4.13311706790691E-2</v>
      </c>
      <c r="K123" s="17">
        <v>2.5928834113756599E-2</v>
      </c>
      <c r="L123" s="17">
        <v>3.5323221763843698E-2</v>
      </c>
      <c r="M123" s="17"/>
      <c r="N123" s="17">
        <v>4.3607690420615401E-2</v>
      </c>
      <c r="O123" s="17">
        <v>4.05823637190178E-2</v>
      </c>
      <c r="P123" s="17">
        <v>4.4314655282564397E-2</v>
      </c>
      <c r="Q123" s="17">
        <v>3.5034376485769403E-2</v>
      </c>
      <c r="R123" s="17"/>
      <c r="S123" s="17">
        <v>2.9778782467957302E-2</v>
      </c>
      <c r="T123" s="17">
        <v>4.9779153860382799E-2</v>
      </c>
      <c r="U123" s="17">
        <v>4.5060670530494798E-2</v>
      </c>
      <c r="V123" s="17">
        <v>2.0022036096828601E-2</v>
      </c>
      <c r="W123" s="17">
        <v>7.65986378134864E-2</v>
      </c>
      <c r="X123" s="17">
        <v>4.1240719931717101E-2</v>
      </c>
      <c r="Y123" s="17">
        <v>5.0847446685058098E-2</v>
      </c>
      <c r="Z123" s="17">
        <v>2.1278055931029501E-2</v>
      </c>
      <c r="AA123" s="17">
        <v>6.4092069340683094E-2</v>
      </c>
      <c r="AB123" s="17">
        <v>2.1129838159013599E-2</v>
      </c>
      <c r="AC123" s="17">
        <v>2.68920972026809E-2</v>
      </c>
      <c r="AD123" s="17">
        <v>1.5744987479368599E-2</v>
      </c>
      <c r="AE123" s="17"/>
      <c r="AF123" s="17">
        <v>4.2052670647588303E-2</v>
      </c>
      <c r="AG123" s="17">
        <v>3.4088427527092603E-2</v>
      </c>
      <c r="AH123" s="17">
        <v>4.0975014525797701E-2</v>
      </c>
      <c r="AI123" s="17"/>
      <c r="AJ123" s="17">
        <v>4.53372009982351E-2</v>
      </c>
      <c r="AK123" s="17">
        <v>2.2041704889149201E-2</v>
      </c>
      <c r="AL123" s="17">
        <v>8.00441392982503E-2</v>
      </c>
      <c r="AM123" s="17">
        <v>5.8573393947120397E-2</v>
      </c>
      <c r="AN123" s="17">
        <v>4.3953294191610599E-2</v>
      </c>
      <c r="AO123" s="17"/>
      <c r="AP123" s="17">
        <v>4.7240704452551401E-2</v>
      </c>
      <c r="AQ123" s="17">
        <v>2.6583693330475899E-2</v>
      </c>
      <c r="AR123" s="17">
        <v>7.7250491963113399E-2</v>
      </c>
      <c r="AS123" s="17">
        <v>3.9134982615624599E-2</v>
      </c>
      <c r="AT123" s="17">
        <v>2.8169831839921201E-2</v>
      </c>
      <c r="AU123" s="17"/>
      <c r="AV123" s="17">
        <v>3.0254577718540902E-2</v>
      </c>
      <c r="AW123" s="17">
        <v>4.93295035553648E-2</v>
      </c>
      <c r="AX123" s="17">
        <v>6.4632153609266996E-2</v>
      </c>
      <c r="AY123" s="17">
        <v>3.2674214615087703E-2</v>
      </c>
      <c r="AZ123" s="17">
        <v>3.4324065485505699E-2</v>
      </c>
      <c r="BA123" s="17">
        <v>6.9495286767825099E-2</v>
      </c>
      <c r="BB123" s="17"/>
      <c r="BC123" s="17">
        <v>2.3113700429818002E-2</v>
      </c>
      <c r="BD123" s="17">
        <v>4.1292027637615997E-2</v>
      </c>
      <c r="BE123" s="17">
        <v>4.7390041896090501E-2</v>
      </c>
      <c r="BF123" s="17">
        <v>5.7703665970540302E-2</v>
      </c>
      <c r="BG123" s="17">
        <v>6.7881273949837201E-2</v>
      </c>
    </row>
    <row r="124" spans="2:59" x14ac:dyDescent="0.35">
      <c r="B124" t="s">
        <v>137</v>
      </c>
      <c r="C124" s="17">
        <v>1.27841338345187E-2</v>
      </c>
      <c r="D124" s="17">
        <v>1.7389740480749399E-2</v>
      </c>
      <c r="E124" s="17">
        <v>8.3924731958766492E-3</v>
      </c>
      <c r="F124" s="17"/>
      <c r="G124" s="17">
        <v>4.1687922407276701E-2</v>
      </c>
      <c r="H124" s="17">
        <v>1.35688349301281E-2</v>
      </c>
      <c r="I124" s="17">
        <v>7.4871552054161699E-3</v>
      </c>
      <c r="J124" s="17">
        <v>7.8876963830668903E-3</v>
      </c>
      <c r="K124" s="17">
        <v>7.7350284304840301E-3</v>
      </c>
      <c r="L124" s="17">
        <v>4.4829601438840299E-3</v>
      </c>
      <c r="M124" s="17"/>
      <c r="N124" s="17">
        <v>1.27028965675661E-2</v>
      </c>
      <c r="O124" s="17">
        <v>1.27348481120085E-2</v>
      </c>
      <c r="P124" s="17">
        <v>1.2267341619411299E-2</v>
      </c>
      <c r="Q124" s="17">
        <v>1.34024505829742E-2</v>
      </c>
      <c r="R124" s="17"/>
      <c r="S124" s="17">
        <v>1.16648569810603E-2</v>
      </c>
      <c r="T124" s="17">
        <v>1.1788536332965701E-2</v>
      </c>
      <c r="U124" s="17">
        <v>0</v>
      </c>
      <c r="V124" s="17">
        <v>1.7774793660885201E-2</v>
      </c>
      <c r="W124" s="17">
        <v>2.70661933859619E-2</v>
      </c>
      <c r="X124" s="17">
        <v>2.8007168273929801E-2</v>
      </c>
      <c r="Y124" s="17">
        <v>1.10878216514261E-2</v>
      </c>
      <c r="Z124" s="17">
        <v>2.5195781434748901E-2</v>
      </c>
      <c r="AA124" s="17">
        <v>7.7364472189186597E-3</v>
      </c>
      <c r="AB124" s="17">
        <v>9.5583286390580995E-3</v>
      </c>
      <c r="AC124" s="17">
        <v>0</v>
      </c>
      <c r="AD124" s="17">
        <v>0</v>
      </c>
      <c r="AE124" s="17"/>
      <c r="AF124" s="17">
        <v>1.35920465672646E-2</v>
      </c>
      <c r="AG124" s="17">
        <v>9.5049439684272395E-3</v>
      </c>
      <c r="AH124" s="17">
        <v>1.1865599434833901E-2</v>
      </c>
      <c r="AI124" s="17"/>
      <c r="AJ124" s="17">
        <v>1.2821352447636001E-2</v>
      </c>
      <c r="AK124" s="17">
        <v>1.0166454692668201E-2</v>
      </c>
      <c r="AL124" s="17">
        <v>8.7495761647837806E-3</v>
      </c>
      <c r="AM124" s="17">
        <v>2.3989675244835799E-2</v>
      </c>
      <c r="AN124" s="17">
        <v>1.2695280205314199E-2</v>
      </c>
      <c r="AO124" s="17"/>
      <c r="AP124" s="17">
        <v>1.7317065050737799E-2</v>
      </c>
      <c r="AQ124" s="17">
        <v>1.1086651695440399E-2</v>
      </c>
      <c r="AR124" s="17">
        <v>1.4485420170940899E-2</v>
      </c>
      <c r="AS124" s="17">
        <v>2.3537727329230498E-2</v>
      </c>
      <c r="AT124" s="17">
        <v>0</v>
      </c>
      <c r="AU124" s="17"/>
      <c r="AV124" s="17">
        <v>1.1633451349650799E-2</v>
      </c>
      <c r="AW124" s="17">
        <v>1.68046214085566E-2</v>
      </c>
      <c r="AX124" s="17">
        <v>1.38972620539555E-2</v>
      </c>
      <c r="AY124" s="17">
        <v>1.9655661778860401E-2</v>
      </c>
      <c r="AZ124" s="17">
        <v>0</v>
      </c>
      <c r="BA124" s="17">
        <v>2.1822308259613701E-2</v>
      </c>
      <c r="BB124" s="17"/>
      <c r="BC124" s="17">
        <v>9.9902835072531899E-3</v>
      </c>
      <c r="BD124" s="17">
        <v>1.0542359259887999E-2</v>
      </c>
      <c r="BE124" s="17">
        <v>1.65598348578672E-2</v>
      </c>
      <c r="BF124" s="17">
        <v>9.6701267713347003E-3</v>
      </c>
      <c r="BG124" s="17">
        <v>0</v>
      </c>
    </row>
    <row r="125" spans="2:59" x14ac:dyDescent="0.35">
      <c r="B125" t="s">
        <v>138</v>
      </c>
      <c r="C125" s="17">
        <v>5.8921519882134303E-3</v>
      </c>
      <c r="D125" s="17">
        <v>5.5275292657837698E-3</v>
      </c>
      <c r="E125" s="17">
        <v>6.2942947459743697E-3</v>
      </c>
      <c r="F125" s="17"/>
      <c r="G125" s="17">
        <v>4.8338399674258004E-3</v>
      </c>
      <c r="H125" s="17">
        <v>5.1810599364887104E-3</v>
      </c>
      <c r="I125" s="17">
        <v>1.1958173475347901E-2</v>
      </c>
      <c r="J125" s="17">
        <v>2.8940356520541998E-3</v>
      </c>
      <c r="K125" s="17">
        <v>6.2005379996369703E-3</v>
      </c>
      <c r="L125" s="17">
        <v>4.4690881088353803E-3</v>
      </c>
      <c r="M125" s="17"/>
      <c r="N125" s="17">
        <v>4.8838890195500402E-3</v>
      </c>
      <c r="O125" s="17">
        <v>8.78500163355821E-3</v>
      </c>
      <c r="P125" s="17">
        <v>2.1789494483677001E-3</v>
      </c>
      <c r="Q125" s="17">
        <v>7.24532463055987E-3</v>
      </c>
      <c r="R125" s="17"/>
      <c r="S125" s="17">
        <v>7.0767881637318897E-3</v>
      </c>
      <c r="T125" s="17">
        <v>1.0406629280309301E-2</v>
      </c>
      <c r="U125" s="17">
        <v>0</v>
      </c>
      <c r="V125" s="17">
        <v>0</v>
      </c>
      <c r="W125" s="17">
        <v>6.8311922361343601E-3</v>
      </c>
      <c r="X125" s="17">
        <v>7.5250177864931798E-3</v>
      </c>
      <c r="Y125" s="17">
        <v>6.1319937656593602E-3</v>
      </c>
      <c r="Z125" s="17">
        <v>0</v>
      </c>
      <c r="AA125" s="17">
        <v>4.2984807156063202E-3</v>
      </c>
      <c r="AB125" s="17">
        <v>1.1495343780841501E-2</v>
      </c>
      <c r="AC125" s="17">
        <v>0</v>
      </c>
      <c r="AD125" s="17">
        <v>1.3229980832677599E-2</v>
      </c>
      <c r="AE125" s="17"/>
      <c r="AF125" s="17">
        <v>4.22653919643203E-3</v>
      </c>
      <c r="AG125" s="17">
        <v>3.2526209841416999E-3</v>
      </c>
      <c r="AH125" s="17">
        <v>1.02770026979949E-2</v>
      </c>
      <c r="AI125" s="17"/>
      <c r="AJ125" s="17">
        <v>2.8592940882276501E-3</v>
      </c>
      <c r="AK125" s="17">
        <v>4.9783424417013701E-3</v>
      </c>
      <c r="AL125" s="17">
        <v>7.3362831142213501E-3</v>
      </c>
      <c r="AM125" s="17">
        <v>0</v>
      </c>
      <c r="AN125" s="17">
        <v>7.7953620869660603E-3</v>
      </c>
      <c r="AO125" s="17"/>
      <c r="AP125" s="17">
        <v>2.40885465018594E-3</v>
      </c>
      <c r="AQ125" s="17">
        <v>5.4741580495923804E-3</v>
      </c>
      <c r="AR125" s="17">
        <v>0</v>
      </c>
      <c r="AS125" s="17">
        <v>3.6524299514359001E-3</v>
      </c>
      <c r="AT125" s="17">
        <v>0</v>
      </c>
      <c r="AU125" s="17"/>
      <c r="AV125" s="17">
        <v>8.5061700820005803E-3</v>
      </c>
      <c r="AW125" s="17">
        <v>2.3375722332862202E-3</v>
      </c>
      <c r="AX125" s="17">
        <v>0</v>
      </c>
      <c r="AY125" s="17">
        <v>3.0500365133913901E-3</v>
      </c>
      <c r="AZ125" s="17">
        <v>0</v>
      </c>
      <c r="BA125" s="17">
        <v>5.6262759126460499E-3</v>
      </c>
      <c r="BB125" s="17"/>
      <c r="BC125" s="17">
        <v>3.06926614694129E-3</v>
      </c>
      <c r="BD125" s="17">
        <v>2.1057956158533602E-3</v>
      </c>
      <c r="BE125" s="17">
        <v>7.44966432528546E-3</v>
      </c>
      <c r="BF125" s="17">
        <v>3.4037086327327799E-3</v>
      </c>
      <c r="BG125" s="17">
        <v>0</v>
      </c>
    </row>
    <row r="126" spans="2:59" x14ac:dyDescent="0.35">
      <c r="B126" t="s">
        <v>123</v>
      </c>
      <c r="C126" s="17">
        <v>3.73701913424191E-3</v>
      </c>
      <c r="D126" s="17">
        <v>3.9935250288294999E-3</v>
      </c>
      <c r="E126" s="17">
        <v>3.5162888921517498E-3</v>
      </c>
      <c r="F126" s="17"/>
      <c r="G126" s="17">
        <v>0</v>
      </c>
      <c r="H126" s="17">
        <v>9.5342080079771404E-3</v>
      </c>
      <c r="I126" s="17">
        <v>9.5747408580115993E-3</v>
      </c>
      <c r="J126" s="17">
        <v>2.8880040352309601E-3</v>
      </c>
      <c r="K126" s="17">
        <v>0</v>
      </c>
      <c r="L126" s="17">
        <v>0</v>
      </c>
      <c r="M126" s="17"/>
      <c r="N126" s="17">
        <v>3.5201885185520399E-3</v>
      </c>
      <c r="O126" s="17">
        <v>6.2643420495954198E-3</v>
      </c>
      <c r="P126" s="17">
        <v>0</v>
      </c>
      <c r="Q126" s="17">
        <v>4.6341002186220098E-3</v>
      </c>
      <c r="R126" s="17"/>
      <c r="S126" s="17">
        <v>0</v>
      </c>
      <c r="T126" s="17">
        <v>3.7749531115766201E-3</v>
      </c>
      <c r="U126" s="17">
        <v>6.92316266243729E-3</v>
      </c>
      <c r="V126" s="17">
        <v>0</v>
      </c>
      <c r="W126" s="17">
        <v>0</v>
      </c>
      <c r="X126" s="17">
        <v>8.2065732370145208E-3</v>
      </c>
      <c r="Y126" s="17">
        <v>5.7329389917587601E-3</v>
      </c>
      <c r="Z126" s="17">
        <v>1.49542805565851E-2</v>
      </c>
      <c r="AA126" s="17">
        <v>0</v>
      </c>
      <c r="AB126" s="17">
        <v>1.0006674138743E-2</v>
      </c>
      <c r="AC126" s="17">
        <v>0</v>
      </c>
      <c r="AD126" s="17">
        <v>0</v>
      </c>
      <c r="AE126" s="17"/>
      <c r="AF126" s="17">
        <v>3.9485727054554597E-3</v>
      </c>
      <c r="AG126" s="17">
        <v>2.5421528569351099E-3</v>
      </c>
      <c r="AH126" s="17">
        <v>9.3101342251621002E-3</v>
      </c>
      <c r="AI126" s="17"/>
      <c r="AJ126" s="17">
        <v>1.7811875780864999E-3</v>
      </c>
      <c r="AK126" s="17">
        <v>3.5712230044688798E-3</v>
      </c>
      <c r="AL126" s="17">
        <v>0</v>
      </c>
      <c r="AM126" s="17">
        <v>0</v>
      </c>
      <c r="AN126" s="17">
        <v>7.1475532538438297E-3</v>
      </c>
      <c r="AO126" s="17"/>
      <c r="AP126" s="17">
        <v>0</v>
      </c>
      <c r="AQ126" s="17">
        <v>2.9115535587894898E-3</v>
      </c>
      <c r="AR126" s="17">
        <v>5.7393184220340199E-3</v>
      </c>
      <c r="AS126" s="17">
        <v>8.0705386551007605E-3</v>
      </c>
      <c r="AT126" s="17">
        <v>1.34986932024166E-2</v>
      </c>
      <c r="AU126" s="17"/>
      <c r="AV126" s="17">
        <v>3.5258336043312499E-3</v>
      </c>
      <c r="AW126" s="17">
        <v>0</v>
      </c>
      <c r="AX126" s="17">
        <v>0</v>
      </c>
      <c r="AY126" s="17">
        <v>6.73946876684568E-3</v>
      </c>
      <c r="AZ126" s="17">
        <v>9.71100251993697E-3</v>
      </c>
      <c r="BA126" s="17">
        <v>5.64117941625745E-3</v>
      </c>
      <c r="BB126" s="17"/>
      <c r="BC126" s="17">
        <v>0</v>
      </c>
      <c r="BD126" s="17">
        <v>5.9435500702651996E-3</v>
      </c>
      <c r="BE126" s="17">
        <v>5.3701885466528798E-3</v>
      </c>
      <c r="BF126" s="17">
        <v>0</v>
      </c>
      <c r="BG126" s="17">
        <v>2.7185090671621601E-2</v>
      </c>
    </row>
    <row r="127" spans="2:59" x14ac:dyDescent="0.35">
      <c r="B127" t="s">
        <v>139</v>
      </c>
      <c r="C127" s="17">
        <v>0.93677649442628996</v>
      </c>
      <c r="D127" s="17">
        <v>0.92441810480206699</v>
      </c>
      <c r="E127" s="17">
        <v>0.94833269084385796</v>
      </c>
      <c r="F127" s="17"/>
      <c r="G127" s="17">
        <v>0.86267651127137301</v>
      </c>
      <c r="H127" s="17">
        <v>0.93997312093121799</v>
      </c>
      <c r="I127" s="17">
        <v>0.94372548591162297</v>
      </c>
      <c r="J127" s="17">
        <v>0.94499909325057896</v>
      </c>
      <c r="K127" s="17">
        <v>0.96013559945612204</v>
      </c>
      <c r="L127" s="17">
        <v>0.95572472998343705</v>
      </c>
      <c r="M127" s="17"/>
      <c r="N127" s="17">
        <v>0.93528533547371595</v>
      </c>
      <c r="O127" s="17">
        <v>0.93163344448581997</v>
      </c>
      <c r="P127" s="17">
        <v>0.94123905364965699</v>
      </c>
      <c r="Q127" s="17">
        <v>0.939683748082074</v>
      </c>
      <c r="R127" s="17"/>
      <c r="S127" s="17">
        <v>0.95147957238725001</v>
      </c>
      <c r="T127" s="17">
        <v>0.92425072741476599</v>
      </c>
      <c r="U127" s="17">
        <v>0.94801616680706802</v>
      </c>
      <c r="V127" s="17">
        <v>0.96220317024228597</v>
      </c>
      <c r="W127" s="17">
        <v>0.88950397656441704</v>
      </c>
      <c r="X127" s="17">
        <v>0.91502052077084495</v>
      </c>
      <c r="Y127" s="17">
        <v>0.92619979890609805</v>
      </c>
      <c r="Z127" s="17">
        <v>0.93857188207763698</v>
      </c>
      <c r="AA127" s="17">
        <v>0.923873002724792</v>
      </c>
      <c r="AB127" s="17">
        <v>0.94780981528234398</v>
      </c>
      <c r="AC127" s="17">
        <v>0.97310790279731896</v>
      </c>
      <c r="AD127" s="17">
        <v>0.97102503168795395</v>
      </c>
      <c r="AE127" s="17"/>
      <c r="AF127" s="17">
        <v>0.93618017088326</v>
      </c>
      <c r="AG127" s="17">
        <v>0.95061185466340303</v>
      </c>
      <c r="AH127" s="17">
        <v>0.92757224911621095</v>
      </c>
      <c r="AI127" s="17"/>
      <c r="AJ127" s="17">
        <v>0.93720096488781501</v>
      </c>
      <c r="AK127" s="17">
        <v>0.95924227497201198</v>
      </c>
      <c r="AL127" s="17">
        <v>0.90387000142274498</v>
      </c>
      <c r="AM127" s="17">
        <v>0.917436930808044</v>
      </c>
      <c r="AN127" s="17">
        <v>0.92840851026226501</v>
      </c>
      <c r="AO127" s="17"/>
      <c r="AP127" s="17">
        <v>0.93303337584652501</v>
      </c>
      <c r="AQ127" s="17">
        <v>0.95394394336570199</v>
      </c>
      <c r="AR127" s="17">
        <v>0.90252476944391202</v>
      </c>
      <c r="AS127" s="17">
        <v>0.92560432144860805</v>
      </c>
      <c r="AT127" s="17">
        <v>0.95833147495766202</v>
      </c>
      <c r="AU127" s="17"/>
      <c r="AV127" s="17">
        <v>0.94607996724547605</v>
      </c>
      <c r="AW127" s="17">
        <v>0.93152830280279197</v>
      </c>
      <c r="AX127" s="17">
        <v>0.92147058433677798</v>
      </c>
      <c r="AY127" s="17">
        <v>0.93788061832581504</v>
      </c>
      <c r="AZ127" s="17">
        <v>0.95596493199455701</v>
      </c>
      <c r="BA127" s="17">
        <v>0.89741494964365798</v>
      </c>
      <c r="BB127" s="17"/>
      <c r="BC127" s="17">
        <v>0.96382674991598705</v>
      </c>
      <c r="BD127" s="17">
        <v>0.94011626741637699</v>
      </c>
      <c r="BE127" s="17">
        <v>0.92323027037410399</v>
      </c>
      <c r="BF127" s="17">
        <v>0.92922249862539197</v>
      </c>
      <c r="BG127" s="17">
        <v>0.90493363537854099</v>
      </c>
    </row>
    <row r="128" spans="2:59" x14ac:dyDescent="0.35">
      <c r="B128" t="s">
        <v>140</v>
      </c>
      <c r="C128" s="17">
        <v>1.8676285822732099E-2</v>
      </c>
      <c r="D128" s="17">
        <v>2.29172697465332E-2</v>
      </c>
      <c r="E128" s="17">
        <v>1.4686767941851E-2</v>
      </c>
      <c r="F128" s="17"/>
      <c r="G128" s="17">
        <v>4.6521762374702499E-2</v>
      </c>
      <c r="H128" s="17">
        <v>1.8749894866616799E-2</v>
      </c>
      <c r="I128" s="17">
        <v>1.9445328680764099E-2</v>
      </c>
      <c r="J128" s="17">
        <v>1.0781732035121099E-2</v>
      </c>
      <c r="K128" s="17">
        <v>1.3935566430121E-2</v>
      </c>
      <c r="L128" s="17">
        <v>8.9520482527194103E-3</v>
      </c>
      <c r="M128" s="17"/>
      <c r="N128" s="17">
        <v>1.75867855871162E-2</v>
      </c>
      <c r="O128" s="17">
        <v>2.1519849745566699E-2</v>
      </c>
      <c r="P128" s="17">
        <v>1.4446291067778999E-2</v>
      </c>
      <c r="Q128" s="17">
        <v>2.06477752135341E-2</v>
      </c>
      <c r="R128" s="17"/>
      <c r="S128" s="17">
        <v>1.87416451447922E-2</v>
      </c>
      <c r="T128" s="17">
        <v>2.2195165613274899E-2</v>
      </c>
      <c r="U128" s="17">
        <v>0</v>
      </c>
      <c r="V128" s="17">
        <v>1.7774793660885201E-2</v>
      </c>
      <c r="W128" s="17">
        <v>3.3897385622096203E-2</v>
      </c>
      <c r="X128" s="17">
        <v>3.5532186060423E-2</v>
      </c>
      <c r="Y128" s="17">
        <v>1.7219815417085501E-2</v>
      </c>
      <c r="Z128" s="17">
        <v>2.5195781434748901E-2</v>
      </c>
      <c r="AA128" s="17">
        <v>1.2034927934525E-2</v>
      </c>
      <c r="AB128" s="17">
        <v>2.10536724198996E-2</v>
      </c>
      <c r="AC128" s="17">
        <v>0</v>
      </c>
      <c r="AD128" s="17">
        <v>1.3229980832677599E-2</v>
      </c>
      <c r="AE128" s="17"/>
      <c r="AF128" s="17">
        <v>1.78185857636966E-2</v>
      </c>
      <c r="AG128" s="17">
        <v>1.27575649525689E-2</v>
      </c>
      <c r="AH128" s="17">
        <v>2.2142602132828801E-2</v>
      </c>
      <c r="AI128" s="17"/>
      <c r="AJ128" s="17">
        <v>1.5680646535863599E-2</v>
      </c>
      <c r="AK128" s="17">
        <v>1.51447971343696E-2</v>
      </c>
      <c r="AL128" s="17">
        <v>1.6085859279005101E-2</v>
      </c>
      <c r="AM128" s="17">
        <v>2.3989675244835799E-2</v>
      </c>
      <c r="AN128" s="17">
        <v>2.04906422922802E-2</v>
      </c>
      <c r="AO128" s="17"/>
      <c r="AP128" s="17">
        <v>1.9725919700923699E-2</v>
      </c>
      <c r="AQ128" s="17">
        <v>1.6560809745032701E-2</v>
      </c>
      <c r="AR128" s="17">
        <v>1.4485420170940899E-2</v>
      </c>
      <c r="AS128" s="17">
        <v>2.7190157280666399E-2</v>
      </c>
      <c r="AT128" s="17">
        <v>0</v>
      </c>
      <c r="AU128" s="17"/>
      <c r="AV128" s="17">
        <v>2.0139621431651399E-2</v>
      </c>
      <c r="AW128" s="17">
        <v>1.9142193641842799E-2</v>
      </c>
      <c r="AX128" s="17">
        <v>1.38972620539555E-2</v>
      </c>
      <c r="AY128" s="17">
        <v>2.2705698292251799E-2</v>
      </c>
      <c r="AZ128" s="17">
        <v>0</v>
      </c>
      <c r="BA128" s="17">
        <v>2.7448584172259701E-2</v>
      </c>
      <c r="BB128" s="17"/>
      <c r="BC128" s="17">
        <v>1.3059549654194501E-2</v>
      </c>
      <c r="BD128" s="17">
        <v>1.26481548757414E-2</v>
      </c>
      <c r="BE128" s="17">
        <v>2.4009499183152601E-2</v>
      </c>
      <c r="BF128" s="17">
        <v>1.3073835404067501E-2</v>
      </c>
      <c r="BG128" s="17">
        <v>0</v>
      </c>
    </row>
    <row r="129" spans="2:59" x14ac:dyDescent="0.35">
      <c r="B129" t="s">
        <v>141</v>
      </c>
      <c r="C129" s="17">
        <v>0.91810020860355801</v>
      </c>
      <c r="D129" s="17">
        <v>0.90150083505553402</v>
      </c>
      <c r="E129" s="17">
        <v>0.93364592290200699</v>
      </c>
      <c r="F129" s="17"/>
      <c r="G129" s="17">
        <v>0.81615474889666995</v>
      </c>
      <c r="H129" s="17">
        <v>0.92122322606460105</v>
      </c>
      <c r="I129" s="17">
        <v>0.92428015723085899</v>
      </c>
      <c r="J129" s="17">
        <v>0.93421736121545795</v>
      </c>
      <c r="K129" s="17">
        <v>0.94620003302600197</v>
      </c>
      <c r="L129" s="17">
        <v>0.94677268173071705</v>
      </c>
      <c r="M129" s="17"/>
      <c r="N129" s="17">
        <v>0.91769854988660005</v>
      </c>
      <c r="O129" s="17">
        <v>0.91011359474025399</v>
      </c>
      <c r="P129" s="17">
        <v>0.92679276258187804</v>
      </c>
      <c r="Q129" s="17">
        <v>0.91903597286854</v>
      </c>
      <c r="R129" s="17"/>
      <c r="S129" s="17">
        <v>0.93273792724245796</v>
      </c>
      <c r="T129" s="17">
        <v>0.90205556180149105</v>
      </c>
      <c r="U129" s="17">
        <v>0.94801616680706802</v>
      </c>
      <c r="V129" s="17">
        <v>0.944428376581401</v>
      </c>
      <c r="W129" s="17">
        <v>0.85560659094232105</v>
      </c>
      <c r="X129" s="17">
        <v>0.87948833471042198</v>
      </c>
      <c r="Y129" s="17">
        <v>0.90897998348901199</v>
      </c>
      <c r="Z129" s="17">
        <v>0.91337610064288799</v>
      </c>
      <c r="AA129" s="17">
        <v>0.91183807479026702</v>
      </c>
      <c r="AB129" s="17">
        <v>0.92675614286244401</v>
      </c>
      <c r="AC129" s="17">
        <v>0.97310790279731896</v>
      </c>
      <c r="AD129" s="17">
        <v>0.95779505085527605</v>
      </c>
      <c r="AE129" s="17"/>
      <c r="AF129" s="17">
        <v>0.91836158511956301</v>
      </c>
      <c r="AG129" s="17">
        <v>0.93785428971083495</v>
      </c>
      <c r="AH129" s="17">
        <v>0.90542964698338202</v>
      </c>
      <c r="AI129" s="17"/>
      <c r="AJ129" s="17">
        <v>0.92152031835195103</v>
      </c>
      <c r="AK129" s="17">
        <v>0.94409747783764297</v>
      </c>
      <c r="AL129" s="17">
        <v>0.88778414214373902</v>
      </c>
      <c r="AM129" s="17">
        <v>0.89344725556320803</v>
      </c>
      <c r="AN129" s="17">
        <v>0.90791786796998497</v>
      </c>
      <c r="AO129" s="17"/>
      <c r="AP129" s="17">
        <v>0.91330745614560105</v>
      </c>
      <c r="AQ129" s="17">
        <v>0.93738313362066905</v>
      </c>
      <c r="AR129" s="17">
        <v>0.88803934927297101</v>
      </c>
      <c r="AS129" s="17">
        <v>0.89841416416794195</v>
      </c>
      <c r="AT129" s="17">
        <v>0.95833147495766202</v>
      </c>
      <c r="AU129" s="17"/>
      <c r="AV129" s="17">
        <v>0.92594034581382501</v>
      </c>
      <c r="AW129" s="17">
        <v>0.91238610916094998</v>
      </c>
      <c r="AX129" s="17">
        <v>0.90757332228282195</v>
      </c>
      <c r="AY129" s="17">
        <v>0.91517492003356304</v>
      </c>
      <c r="AZ129" s="17">
        <v>0.95596493199455701</v>
      </c>
      <c r="BA129" s="17">
        <v>0.86996636547139805</v>
      </c>
      <c r="BB129" s="17"/>
      <c r="BC129" s="17">
        <v>0.95076720026179296</v>
      </c>
      <c r="BD129" s="17">
        <v>0.92746811254063599</v>
      </c>
      <c r="BE129" s="17">
        <v>0.89922077119095101</v>
      </c>
      <c r="BF129" s="17">
        <v>0.91614866322132504</v>
      </c>
      <c r="BG129" s="17">
        <v>0.90493363537854099</v>
      </c>
    </row>
    <row r="130" spans="2:59" x14ac:dyDescent="0.35">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row>
    <row r="131" spans="2:59" x14ac:dyDescent="0.35">
      <c r="B131" s="6" t="s">
        <v>148</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row>
    <row r="132" spans="2:59" x14ac:dyDescent="0.35">
      <c r="B132" s="24" t="s">
        <v>79</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row>
    <row r="133" spans="2:59" x14ac:dyDescent="0.35">
      <c r="B133" t="s">
        <v>134</v>
      </c>
      <c r="C133" s="17">
        <v>0.529456575916741</v>
      </c>
      <c r="D133" s="17">
        <v>0.50314320448939598</v>
      </c>
      <c r="E133" s="17">
        <v>0.55578715721044802</v>
      </c>
      <c r="F133" s="17"/>
      <c r="G133" s="17">
        <v>0.44069516552075599</v>
      </c>
      <c r="H133" s="17">
        <v>0.53766357489127603</v>
      </c>
      <c r="I133" s="17">
        <v>0.491520048174927</v>
      </c>
      <c r="J133" s="17">
        <v>0.526542611823961</v>
      </c>
      <c r="K133" s="17">
        <v>0.580456699309707</v>
      </c>
      <c r="L133" s="17">
        <v>0.58102721610122199</v>
      </c>
      <c r="M133" s="17"/>
      <c r="N133" s="17">
        <v>0.53875907616769003</v>
      </c>
      <c r="O133" s="17">
        <v>0.47726416733896199</v>
      </c>
      <c r="P133" s="17">
        <v>0.56182439047237298</v>
      </c>
      <c r="Q133" s="17">
        <v>0.54631056616026197</v>
      </c>
      <c r="R133" s="17"/>
      <c r="S133" s="17">
        <v>0.59294801637533301</v>
      </c>
      <c r="T133" s="17">
        <v>0.53467893481746998</v>
      </c>
      <c r="U133" s="17">
        <v>0.52134726868789805</v>
      </c>
      <c r="V133" s="17">
        <v>0.53688475236040001</v>
      </c>
      <c r="W133" s="17">
        <v>0.50251819392916597</v>
      </c>
      <c r="X133" s="17">
        <v>0.481455162315088</v>
      </c>
      <c r="Y133" s="17">
        <v>0.52993076423695795</v>
      </c>
      <c r="Z133" s="17">
        <v>0.56980833124343</v>
      </c>
      <c r="AA133" s="17">
        <v>0.52141112138659595</v>
      </c>
      <c r="AB133" s="17">
        <v>0.52270437391028002</v>
      </c>
      <c r="AC133" s="17">
        <v>0.48266538345663201</v>
      </c>
      <c r="AD133" s="17">
        <v>0.48935664413276603</v>
      </c>
      <c r="AE133" s="17"/>
      <c r="AF133" s="17">
        <v>0.58302518849776497</v>
      </c>
      <c r="AG133" s="17">
        <v>0.49461634880425398</v>
      </c>
      <c r="AH133" s="17">
        <v>0.56598712060604806</v>
      </c>
      <c r="AI133" s="17"/>
      <c r="AJ133" s="17">
        <v>0.596633114553486</v>
      </c>
      <c r="AK133" s="17">
        <v>0.50834479050452996</v>
      </c>
      <c r="AL133" s="17">
        <v>0.38217849573440399</v>
      </c>
      <c r="AM133" s="17">
        <v>0.63009430392752197</v>
      </c>
      <c r="AN133" s="17">
        <v>0.55988348168499602</v>
      </c>
      <c r="AO133" s="17"/>
      <c r="AP133" s="17">
        <v>0.56755465866211396</v>
      </c>
      <c r="AQ133" s="17">
        <v>0.52028118194131101</v>
      </c>
      <c r="AR133" s="17">
        <v>0.50498840661535405</v>
      </c>
      <c r="AS133" s="17">
        <v>0.59090726816066397</v>
      </c>
      <c r="AT133" s="17">
        <v>0.34685159589721198</v>
      </c>
      <c r="AU133" s="17"/>
      <c r="AV133" s="17">
        <v>0.50518869448063597</v>
      </c>
      <c r="AW133" s="17">
        <v>0.57454631102722198</v>
      </c>
      <c r="AX133" s="17">
        <v>0.46973516087360201</v>
      </c>
      <c r="AY133" s="17">
        <v>0.59276246267893895</v>
      </c>
      <c r="AZ133" s="17">
        <v>0.39691495486909001</v>
      </c>
      <c r="BA133" s="17">
        <v>0.560402408678074</v>
      </c>
      <c r="BB133" s="17"/>
      <c r="BC133" s="17">
        <v>0.56521462159750302</v>
      </c>
      <c r="BD133" s="17">
        <v>0.493412895111558</v>
      </c>
      <c r="BE133" s="17">
        <v>0.47967147844739899</v>
      </c>
      <c r="BF133" s="17">
        <v>0.57812979522119801</v>
      </c>
      <c r="BG133" s="17">
        <v>0.51174455104692795</v>
      </c>
    </row>
    <row r="134" spans="2:59" x14ac:dyDescent="0.35">
      <c r="B134" t="s">
        <v>135</v>
      </c>
      <c r="C134" s="17">
        <v>0.36777480027125498</v>
      </c>
      <c r="D134" s="17">
        <v>0.37472082494137299</v>
      </c>
      <c r="E134" s="17">
        <v>0.360598344269488</v>
      </c>
      <c r="F134" s="17"/>
      <c r="G134" s="17">
        <v>0.41424132221870003</v>
      </c>
      <c r="H134" s="17">
        <v>0.34151755086889202</v>
      </c>
      <c r="I134" s="17">
        <v>0.390260351602922</v>
      </c>
      <c r="J134" s="17">
        <v>0.360763537368818</v>
      </c>
      <c r="K134" s="17">
        <v>0.354084541456678</v>
      </c>
      <c r="L134" s="17">
        <v>0.35459495989138701</v>
      </c>
      <c r="M134" s="17"/>
      <c r="N134" s="17">
        <v>0.35742363596805199</v>
      </c>
      <c r="O134" s="17">
        <v>0.411639573543302</v>
      </c>
      <c r="P134" s="17">
        <v>0.32072055581923598</v>
      </c>
      <c r="Q134" s="17">
        <v>0.37341059645240698</v>
      </c>
      <c r="R134" s="17"/>
      <c r="S134" s="17">
        <v>0.30218597306050599</v>
      </c>
      <c r="T134" s="17">
        <v>0.39489506482832498</v>
      </c>
      <c r="U134" s="17">
        <v>0.36400007015969899</v>
      </c>
      <c r="V134" s="17">
        <v>0.36686158855349499</v>
      </c>
      <c r="W134" s="17">
        <v>0.37917539032939102</v>
      </c>
      <c r="X134" s="17">
        <v>0.37367588030127302</v>
      </c>
      <c r="Y134" s="17">
        <v>0.38302190848826201</v>
      </c>
      <c r="Z134" s="17">
        <v>0.35815659157465501</v>
      </c>
      <c r="AA134" s="17">
        <v>0.36685946021980798</v>
      </c>
      <c r="AB134" s="17">
        <v>0.34232161454906102</v>
      </c>
      <c r="AC134" s="17">
        <v>0.45072689984051001</v>
      </c>
      <c r="AD134" s="17">
        <v>0.43894640461383599</v>
      </c>
      <c r="AE134" s="17"/>
      <c r="AF134" s="17">
        <v>0.33212766177388497</v>
      </c>
      <c r="AG134" s="17">
        <v>0.40475630635201298</v>
      </c>
      <c r="AH134" s="17">
        <v>0.311218482973809</v>
      </c>
      <c r="AI134" s="17"/>
      <c r="AJ134" s="17">
        <v>0.33279190357956201</v>
      </c>
      <c r="AK134" s="17">
        <v>0.376930752222076</v>
      </c>
      <c r="AL134" s="17">
        <v>0.50920274200418003</v>
      </c>
      <c r="AM134" s="17">
        <v>0.295474016298791</v>
      </c>
      <c r="AN134" s="17">
        <v>0.33133638475989702</v>
      </c>
      <c r="AO134" s="17"/>
      <c r="AP134" s="17">
        <v>0.36199431914949598</v>
      </c>
      <c r="AQ134" s="17">
        <v>0.378530868229213</v>
      </c>
      <c r="AR134" s="17">
        <v>0.36619318845888399</v>
      </c>
      <c r="AS134" s="17">
        <v>0.31841688622436898</v>
      </c>
      <c r="AT134" s="17">
        <v>0.51279640103618596</v>
      </c>
      <c r="AU134" s="17"/>
      <c r="AV134" s="17">
        <v>0.39044913747409699</v>
      </c>
      <c r="AW134" s="17">
        <v>0.34022262040616802</v>
      </c>
      <c r="AX134" s="17">
        <v>0.42608616902400998</v>
      </c>
      <c r="AY134" s="17">
        <v>0.33567032394434199</v>
      </c>
      <c r="AZ134" s="17">
        <v>0.44597714036848801</v>
      </c>
      <c r="BA134" s="17">
        <v>0.33223115781194201</v>
      </c>
      <c r="BB134" s="17"/>
      <c r="BC134" s="17">
        <v>0.36109685554377402</v>
      </c>
      <c r="BD134" s="17">
        <v>0.38789065295668401</v>
      </c>
      <c r="BE134" s="17">
        <v>0.394645845602352</v>
      </c>
      <c r="BF134" s="17">
        <v>0.32411204226315299</v>
      </c>
      <c r="BG134" s="17">
        <v>0.39209843478381901</v>
      </c>
    </row>
    <row r="135" spans="2:59" x14ac:dyDescent="0.35">
      <c r="B135" t="s">
        <v>136</v>
      </c>
      <c r="C135" s="17">
        <v>7.5980778291229206E-2</v>
      </c>
      <c r="D135" s="17">
        <v>9.2929978549664297E-2</v>
      </c>
      <c r="E135" s="17">
        <v>5.8974120226302801E-2</v>
      </c>
      <c r="F135" s="17"/>
      <c r="G135" s="17">
        <v>0.10958937008339199</v>
      </c>
      <c r="H135" s="17">
        <v>7.9770323785909897E-2</v>
      </c>
      <c r="I135" s="17">
        <v>7.6903440334341905E-2</v>
      </c>
      <c r="J135" s="17">
        <v>7.95547601238345E-2</v>
      </c>
      <c r="K135" s="17">
        <v>5.6268147642199999E-2</v>
      </c>
      <c r="L135" s="17">
        <v>6.0054099189089299E-2</v>
      </c>
      <c r="M135" s="17"/>
      <c r="N135" s="17">
        <v>7.92033567648847E-2</v>
      </c>
      <c r="O135" s="17">
        <v>8.4282231590576198E-2</v>
      </c>
      <c r="P135" s="17">
        <v>8.4078793510053498E-2</v>
      </c>
      <c r="Q135" s="17">
        <v>5.6911912373318697E-2</v>
      </c>
      <c r="R135" s="17"/>
      <c r="S135" s="17">
        <v>7.1789638013148693E-2</v>
      </c>
      <c r="T135" s="17">
        <v>5.5071613868546698E-2</v>
      </c>
      <c r="U135" s="17">
        <v>9.3166569051541206E-2</v>
      </c>
      <c r="V135" s="17">
        <v>7.9594703246322202E-2</v>
      </c>
      <c r="W135" s="17">
        <v>6.8021445180819901E-2</v>
      </c>
      <c r="X135" s="17">
        <v>0.10519603418888</v>
      </c>
      <c r="Y135" s="17">
        <v>6.3810356162170595E-2</v>
      </c>
      <c r="Z135" s="17">
        <v>3.4096580034129798E-2</v>
      </c>
      <c r="AA135" s="17">
        <v>8.6336171219121793E-2</v>
      </c>
      <c r="AB135" s="17">
        <v>9.8806211017576195E-2</v>
      </c>
      <c r="AC135" s="17">
        <v>5.8145414113284999E-2</v>
      </c>
      <c r="AD135" s="17">
        <v>7.1696951253397603E-2</v>
      </c>
      <c r="AE135" s="17"/>
      <c r="AF135" s="17">
        <v>6.9272521142426699E-2</v>
      </c>
      <c r="AG135" s="17">
        <v>7.7529766650386703E-2</v>
      </c>
      <c r="AH135" s="17">
        <v>6.4664674653915497E-2</v>
      </c>
      <c r="AI135" s="17"/>
      <c r="AJ135" s="17">
        <v>6.1137576620243397E-2</v>
      </c>
      <c r="AK135" s="17">
        <v>8.1396347683569403E-2</v>
      </c>
      <c r="AL135" s="17">
        <v>8.0302948823249995E-2</v>
      </c>
      <c r="AM135" s="17">
        <v>5.2600587257154302E-2</v>
      </c>
      <c r="AN135" s="17">
        <v>6.3103054123371E-2</v>
      </c>
      <c r="AO135" s="17"/>
      <c r="AP135" s="17">
        <v>5.7948068679684397E-2</v>
      </c>
      <c r="AQ135" s="17">
        <v>7.2943708562479406E-2</v>
      </c>
      <c r="AR135" s="17">
        <v>0.114822003956461</v>
      </c>
      <c r="AS135" s="17">
        <v>6.1594570928182102E-2</v>
      </c>
      <c r="AT135" s="17">
        <v>0.10177322718040301</v>
      </c>
      <c r="AU135" s="17"/>
      <c r="AV135" s="17">
        <v>7.2820598794064995E-2</v>
      </c>
      <c r="AW135" s="17">
        <v>7.2201497671715298E-2</v>
      </c>
      <c r="AX135" s="17">
        <v>9.0750571380556297E-2</v>
      </c>
      <c r="AY135" s="17">
        <v>4.8294525197503303E-2</v>
      </c>
      <c r="AZ135" s="17">
        <v>0.109582316567329</v>
      </c>
      <c r="BA135" s="17">
        <v>7.1171751847405706E-2</v>
      </c>
      <c r="BB135" s="17"/>
      <c r="BC135" s="17">
        <v>4.8848750460026603E-2</v>
      </c>
      <c r="BD135" s="17">
        <v>8.79747888234019E-2</v>
      </c>
      <c r="BE135" s="17">
        <v>9.7134704015287995E-2</v>
      </c>
      <c r="BF135" s="17">
        <v>8.8270217330301298E-2</v>
      </c>
      <c r="BG135" s="17">
        <v>3.3091922254373303E-2</v>
      </c>
    </row>
    <row r="136" spans="2:59" x14ac:dyDescent="0.35">
      <c r="B136" t="s">
        <v>137</v>
      </c>
      <c r="C136" s="17">
        <v>1.51791960180083E-2</v>
      </c>
      <c r="D136" s="17">
        <v>1.55457631971062E-2</v>
      </c>
      <c r="E136" s="17">
        <v>1.49413587041833E-2</v>
      </c>
      <c r="F136" s="17"/>
      <c r="G136" s="17">
        <v>2.60890790839917E-2</v>
      </c>
      <c r="H136" s="17">
        <v>2.6474676396598E-2</v>
      </c>
      <c r="I136" s="17">
        <v>2.19747127664448E-2</v>
      </c>
      <c r="J136" s="17">
        <v>1.4313660026895301E-2</v>
      </c>
      <c r="K136" s="17">
        <v>6.13440472829854E-3</v>
      </c>
      <c r="L136" s="17">
        <v>0</v>
      </c>
      <c r="M136" s="17"/>
      <c r="N136" s="17">
        <v>1.80732635533658E-2</v>
      </c>
      <c r="O136" s="17">
        <v>1.2225551638887701E-2</v>
      </c>
      <c r="P136" s="17">
        <v>2.0043361650605999E-2</v>
      </c>
      <c r="Q136" s="17">
        <v>1.0887723637344301E-2</v>
      </c>
      <c r="R136" s="17"/>
      <c r="S136" s="17">
        <v>2.02270161034343E-2</v>
      </c>
      <c r="T136" s="17">
        <v>1.1579433374081899E-2</v>
      </c>
      <c r="U136" s="17">
        <v>1.45629294384244E-2</v>
      </c>
      <c r="V136" s="17">
        <v>4.2569932121155098E-3</v>
      </c>
      <c r="W136" s="17">
        <v>3.6557410501767598E-2</v>
      </c>
      <c r="X136" s="17">
        <v>2.3621031930604199E-2</v>
      </c>
      <c r="Y136" s="17">
        <v>1.1372038355191299E-2</v>
      </c>
      <c r="Z136" s="17">
        <v>2.2984216591200299E-2</v>
      </c>
      <c r="AA136" s="17">
        <v>9.0869031632240197E-3</v>
      </c>
      <c r="AB136" s="17">
        <v>1.50348780012322E-2</v>
      </c>
      <c r="AC136" s="17">
        <v>8.4623025895731504E-3</v>
      </c>
      <c r="AD136" s="17">
        <v>0</v>
      </c>
      <c r="AE136" s="17"/>
      <c r="AF136" s="17">
        <v>4.3457169611068498E-3</v>
      </c>
      <c r="AG136" s="17">
        <v>1.3962324276838399E-2</v>
      </c>
      <c r="AH136" s="17">
        <v>3.0254017192647999E-2</v>
      </c>
      <c r="AI136" s="17"/>
      <c r="AJ136" s="17">
        <v>4.4799124213865298E-3</v>
      </c>
      <c r="AK136" s="17">
        <v>1.7934599234845399E-2</v>
      </c>
      <c r="AL136" s="17">
        <v>2.8315813438166301E-2</v>
      </c>
      <c r="AM136" s="17">
        <v>2.18310925165329E-2</v>
      </c>
      <c r="AN136" s="17">
        <v>1.5750937787930599E-2</v>
      </c>
      <c r="AO136" s="17"/>
      <c r="AP136" s="17">
        <v>6.7076335174223803E-3</v>
      </c>
      <c r="AQ136" s="17">
        <v>1.40481849134617E-2</v>
      </c>
      <c r="AR136" s="17">
        <v>1.39964009693013E-2</v>
      </c>
      <c r="AS136" s="17">
        <v>1.4446024571524101E-2</v>
      </c>
      <c r="AT136" s="17">
        <v>2.5080082683782999E-2</v>
      </c>
      <c r="AU136" s="17"/>
      <c r="AV136" s="17">
        <v>1.6421116345361499E-2</v>
      </c>
      <c r="AW136" s="17">
        <v>7.4057450266178304E-3</v>
      </c>
      <c r="AX136" s="17">
        <v>1.3428098721832401E-2</v>
      </c>
      <c r="AY136" s="17">
        <v>1.1051222517262999E-2</v>
      </c>
      <c r="AZ136" s="17">
        <v>3.2747385230147197E-2</v>
      </c>
      <c r="BA136" s="17">
        <v>2.7900223343956702E-2</v>
      </c>
      <c r="BB136" s="17"/>
      <c r="BC136" s="17">
        <v>2.1113940337078401E-2</v>
      </c>
      <c r="BD136" s="17">
        <v>1.3038513310832301E-2</v>
      </c>
      <c r="BE136" s="17">
        <v>1.6679104299104699E-2</v>
      </c>
      <c r="BF136" s="17">
        <v>5.25978985643368E-3</v>
      </c>
      <c r="BG136" s="17">
        <v>3.08874457766956E-2</v>
      </c>
    </row>
    <row r="137" spans="2:59" x14ac:dyDescent="0.35">
      <c r="B137" t="s">
        <v>138</v>
      </c>
      <c r="C137" s="17">
        <v>5.7026426768451103E-3</v>
      </c>
      <c r="D137" s="17">
        <v>7.4697557608579398E-3</v>
      </c>
      <c r="E137" s="17">
        <v>4.0239085784303397E-3</v>
      </c>
      <c r="F137" s="17"/>
      <c r="G137" s="17">
        <v>7.1274978406147098E-3</v>
      </c>
      <c r="H137" s="17">
        <v>0</v>
      </c>
      <c r="I137" s="17">
        <v>1.25887788940464E-2</v>
      </c>
      <c r="J137" s="17">
        <v>9.7812725966974594E-3</v>
      </c>
      <c r="K137" s="17">
        <v>3.05620686311558E-3</v>
      </c>
      <c r="L137" s="17">
        <v>2.2547448388738301E-3</v>
      </c>
      <c r="M137" s="17"/>
      <c r="N137" s="17">
        <v>0</v>
      </c>
      <c r="O137" s="17">
        <v>1.0170494853519899E-2</v>
      </c>
      <c r="P137" s="17">
        <v>7.6348139080727098E-3</v>
      </c>
      <c r="Q137" s="17">
        <v>5.5154231955794504E-3</v>
      </c>
      <c r="R137" s="17"/>
      <c r="S137" s="17">
        <v>7.5050202966326501E-3</v>
      </c>
      <c r="T137" s="17">
        <v>0</v>
      </c>
      <c r="U137" s="17">
        <v>0</v>
      </c>
      <c r="V137" s="17">
        <v>0</v>
      </c>
      <c r="W137" s="17">
        <v>6.6270601562812299E-3</v>
      </c>
      <c r="X137" s="17">
        <v>0</v>
      </c>
      <c r="Y137" s="17">
        <v>6.1319937656593602E-3</v>
      </c>
      <c r="Z137" s="17">
        <v>0</v>
      </c>
      <c r="AA137" s="17">
        <v>1.63063440112503E-2</v>
      </c>
      <c r="AB137" s="17">
        <v>2.1132922521850599E-2</v>
      </c>
      <c r="AC137" s="17">
        <v>0</v>
      </c>
      <c r="AD137" s="17">
        <v>0</v>
      </c>
      <c r="AE137" s="17"/>
      <c r="AF137" s="17">
        <v>5.5929368144690102E-3</v>
      </c>
      <c r="AG137" s="17">
        <v>4.4297562605437896E-3</v>
      </c>
      <c r="AH137" s="17">
        <v>1.3677327960877599E-2</v>
      </c>
      <c r="AI137" s="17"/>
      <c r="AJ137" s="17">
        <v>1.4699668055059699E-3</v>
      </c>
      <c r="AK137" s="17">
        <v>8.3788754820097698E-3</v>
      </c>
      <c r="AL137" s="17">
        <v>0</v>
      </c>
      <c r="AM137" s="17">
        <v>0</v>
      </c>
      <c r="AN137" s="17">
        <v>1.4193950637040299E-2</v>
      </c>
      <c r="AO137" s="17"/>
      <c r="AP137" s="17">
        <v>0</v>
      </c>
      <c r="AQ137" s="17">
        <v>8.0002082812602893E-3</v>
      </c>
      <c r="AR137" s="17">
        <v>0</v>
      </c>
      <c r="AS137" s="17">
        <v>6.5647114601598104E-3</v>
      </c>
      <c r="AT137" s="17">
        <v>0</v>
      </c>
      <c r="AU137" s="17"/>
      <c r="AV137" s="17">
        <v>1.0171222592451399E-2</v>
      </c>
      <c r="AW137" s="17">
        <v>0</v>
      </c>
      <c r="AX137" s="17">
        <v>0</v>
      </c>
      <c r="AY137" s="17">
        <v>5.4819968951067E-3</v>
      </c>
      <c r="AZ137" s="17">
        <v>5.0672004450089498E-3</v>
      </c>
      <c r="BA137" s="17">
        <v>0</v>
      </c>
      <c r="BB137" s="17"/>
      <c r="BC137" s="17">
        <v>3.7258320616184002E-3</v>
      </c>
      <c r="BD137" s="17">
        <v>7.8942473080662393E-3</v>
      </c>
      <c r="BE137" s="17">
        <v>5.6864795532585201E-3</v>
      </c>
      <c r="BF137" s="17">
        <v>4.2281553289141103E-3</v>
      </c>
      <c r="BG137" s="17">
        <v>0</v>
      </c>
    </row>
    <row r="138" spans="2:59" x14ac:dyDescent="0.35">
      <c r="B138" t="s">
        <v>123</v>
      </c>
      <c r="C138" s="17">
        <v>5.9060068259213297E-3</v>
      </c>
      <c r="D138" s="17">
        <v>6.1904730616020196E-3</v>
      </c>
      <c r="E138" s="17">
        <v>5.67511101114736E-3</v>
      </c>
      <c r="F138" s="17"/>
      <c r="G138" s="17">
        <v>2.2575652525456099E-3</v>
      </c>
      <c r="H138" s="17">
        <v>1.45738740573243E-2</v>
      </c>
      <c r="I138" s="17">
        <v>6.7526682273181598E-3</v>
      </c>
      <c r="J138" s="17">
        <v>9.0441580597939008E-3</v>
      </c>
      <c r="K138" s="17">
        <v>0</v>
      </c>
      <c r="L138" s="17">
        <v>2.0689799794283699E-3</v>
      </c>
      <c r="M138" s="17"/>
      <c r="N138" s="17">
        <v>6.5406675460065898E-3</v>
      </c>
      <c r="O138" s="17">
        <v>4.4179810347515598E-3</v>
      </c>
      <c r="P138" s="17">
        <v>5.6980846396590696E-3</v>
      </c>
      <c r="Q138" s="17">
        <v>6.9637781810891596E-3</v>
      </c>
      <c r="R138" s="17"/>
      <c r="S138" s="17">
        <v>5.3443361509448502E-3</v>
      </c>
      <c r="T138" s="17">
        <v>3.7749531115766201E-3</v>
      </c>
      <c r="U138" s="17">
        <v>6.92316266243729E-3</v>
      </c>
      <c r="V138" s="17">
        <v>1.2401962627666401E-2</v>
      </c>
      <c r="W138" s="17">
        <v>7.1004999025749303E-3</v>
      </c>
      <c r="X138" s="17">
        <v>1.6051891264154801E-2</v>
      </c>
      <c r="Y138" s="17">
        <v>5.7329389917587601E-3</v>
      </c>
      <c r="Z138" s="17">
        <v>1.49542805565851E-2</v>
      </c>
      <c r="AA138" s="17">
        <v>0</v>
      </c>
      <c r="AB138" s="17">
        <v>0</v>
      </c>
      <c r="AC138" s="17">
        <v>0</v>
      </c>
      <c r="AD138" s="17">
        <v>0</v>
      </c>
      <c r="AE138" s="17"/>
      <c r="AF138" s="17">
        <v>5.63597481034724E-3</v>
      </c>
      <c r="AG138" s="17">
        <v>4.7054976559641097E-3</v>
      </c>
      <c r="AH138" s="17">
        <v>1.41983766127024E-2</v>
      </c>
      <c r="AI138" s="17"/>
      <c r="AJ138" s="17">
        <v>3.4875260198159999E-3</v>
      </c>
      <c r="AK138" s="17">
        <v>7.0146348729690101E-3</v>
      </c>
      <c r="AL138" s="17">
        <v>0</v>
      </c>
      <c r="AM138" s="17">
        <v>0</v>
      </c>
      <c r="AN138" s="17">
        <v>1.5732191006764401E-2</v>
      </c>
      <c r="AO138" s="17"/>
      <c r="AP138" s="17">
        <v>5.7953199912839596E-3</v>
      </c>
      <c r="AQ138" s="17">
        <v>6.1958480722746996E-3</v>
      </c>
      <c r="AR138" s="17">
        <v>0</v>
      </c>
      <c r="AS138" s="17">
        <v>8.0705386551007605E-3</v>
      </c>
      <c r="AT138" s="17">
        <v>1.34986932024166E-2</v>
      </c>
      <c r="AU138" s="17"/>
      <c r="AV138" s="17">
        <v>4.9492303133888502E-3</v>
      </c>
      <c r="AW138" s="17">
        <v>5.6238258682765304E-3</v>
      </c>
      <c r="AX138" s="17">
        <v>0</v>
      </c>
      <c r="AY138" s="17">
        <v>6.73946876684568E-3</v>
      </c>
      <c r="AZ138" s="17">
        <v>9.71100251993697E-3</v>
      </c>
      <c r="BA138" s="17">
        <v>8.2944583186213994E-3</v>
      </c>
      <c r="BB138" s="17"/>
      <c r="BC138" s="17">
        <v>0</v>
      </c>
      <c r="BD138" s="17">
        <v>9.7889024894566596E-3</v>
      </c>
      <c r="BE138" s="17">
        <v>6.1823880825976497E-3</v>
      </c>
      <c r="BF138" s="17">
        <v>0</v>
      </c>
      <c r="BG138" s="17">
        <v>3.2177646138183698E-2</v>
      </c>
    </row>
    <row r="139" spans="2:59" x14ac:dyDescent="0.35">
      <c r="B139" t="s">
        <v>139</v>
      </c>
      <c r="C139" s="17">
        <v>0.89723137618799598</v>
      </c>
      <c r="D139" s="17">
        <v>0.87786402943077002</v>
      </c>
      <c r="E139" s="17">
        <v>0.91638550147993603</v>
      </c>
      <c r="F139" s="17"/>
      <c r="G139" s="17">
        <v>0.85493648773945596</v>
      </c>
      <c r="H139" s="17">
        <v>0.87918112576016805</v>
      </c>
      <c r="I139" s="17">
        <v>0.88178039977784906</v>
      </c>
      <c r="J139" s="17">
        <v>0.88730614919277895</v>
      </c>
      <c r="K139" s="17">
        <v>0.93454124076638601</v>
      </c>
      <c r="L139" s="17">
        <v>0.935622175992609</v>
      </c>
      <c r="M139" s="17"/>
      <c r="N139" s="17">
        <v>0.89618271213574296</v>
      </c>
      <c r="O139" s="17">
        <v>0.88890374088226498</v>
      </c>
      <c r="P139" s="17">
        <v>0.88254494629160896</v>
      </c>
      <c r="Q139" s="17">
        <v>0.91972116261266801</v>
      </c>
      <c r="R139" s="17"/>
      <c r="S139" s="17">
        <v>0.89513398943583899</v>
      </c>
      <c r="T139" s="17">
        <v>0.92957399964579501</v>
      </c>
      <c r="U139" s="17">
        <v>0.88534733884759698</v>
      </c>
      <c r="V139" s="17">
        <v>0.90374634091389605</v>
      </c>
      <c r="W139" s="17">
        <v>0.88169358425855604</v>
      </c>
      <c r="X139" s="17">
        <v>0.85513104261636097</v>
      </c>
      <c r="Y139" s="17">
        <v>0.91295267272521996</v>
      </c>
      <c r="Z139" s="17">
        <v>0.92796492281808496</v>
      </c>
      <c r="AA139" s="17">
        <v>0.88827058160640404</v>
      </c>
      <c r="AB139" s="17">
        <v>0.86502598845934098</v>
      </c>
      <c r="AC139" s="17">
        <v>0.93339228329714197</v>
      </c>
      <c r="AD139" s="17">
        <v>0.92830304874660297</v>
      </c>
      <c r="AE139" s="17"/>
      <c r="AF139" s="17">
        <v>0.91515285027165005</v>
      </c>
      <c r="AG139" s="17">
        <v>0.89937265515626696</v>
      </c>
      <c r="AH139" s="17">
        <v>0.877205603579857</v>
      </c>
      <c r="AI139" s="17"/>
      <c r="AJ139" s="17">
        <v>0.92942501813304801</v>
      </c>
      <c r="AK139" s="17">
        <v>0.88527554272660702</v>
      </c>
      <c r="AL139" s="17">
        <v>0.89138123773858402</v>
      </c>
      <c r="AM139" s="17">
        <v>0.92556832022631297</v>
      </c>
      <c r="AN139" s="17">
        <v>0.89121986644489404</v>
      </c>
      <c r="AO139" s="17"/>
      <c r="AP139" s="17">
        <v>0.92954897781160895</v>
      </c>
      <c r="AQ139" s="17">
        <v>0.89881205017052401</v>
      </c>
      <c r="AR139" s="17">
        <v>0.87118159507423798</v>
      </c>
      <c r="AS139" s="17">
        <v>0.909324154385033</v>
      </c>
      <c r="AT139" s="17">
        <v>0.859647996933398</v>
      </c>
      <c r="AU139" s="17"/>
      <c r="AV139" s="17">
        <v>0.89563783195473301</v>
      </c>
      <c r="AW139" s="17">
        <v>0.91476893143339</v>
      </c>
      <c r="AX139" s="17">
        <v>0.89582132989761099</v>
      </c>
      <c r="AY139" s="17">
        <v>0.92843278662328099</v>
      </c>
      <c r="AZ139" s="17">
        <v>0.84289209523757802</v>
      </c>
      <c r="BA139" s="17">
        <v>0.89263356649001602</v>
      </c>
      <c r="BB139" s="17"/>
      <c r="BC139" s="17">
        <v>0.92631147714127704</v>
      </c>
      <c r="BD139" s="17">
        <v>0.88130354806824296</v>
      </c>
      <c r="BE139" s="17">
        <v>0.87431732404975104</v>
      </c>
      <c r="BF139" s="17">
        <v>0.90224183748435105</v>
      </c>
      <c r="BG139" s="17">
        <v>0.90384298583074696</v>
      </c>
    </row>
    <row r="140" spans="2:59" x14ac:dyDescent="0.35">
      <c r="B140" t="s">
        <v>140</v>
      </c>
      <c r="C140" s="17">
        <v>2.08818386948534E-2</v>
      </c>
      <c r="D140" s="17">
        <v>2.3015518957964099E-2</v>
      </c>
      <c r="E140" s="17">
        <v>1.8965267282613701E-2</v>
      </c>
      <c r="F140" s="17"/>
      <c r="G140" s="17">
        <v>3.32165769246065E-2</v>
      </c>
      <c r="H140" s="17">
        <v>2.6474676396598E-2</v>
      </c>
      <c r="I140" s="17">
        <v>3.4563491660491101E-2</v>
      </c>
      <c r="J140" s="17">
        <v>2.4094932623592701E-2</v>
      </c>
      <c r="K140" s="17">
        <v>9.1906115914141204E-3</v>
      </c>
      <c r="L140" s="17">
        <v>2.2547448388738301E-3</v>
      </c>
      <c r="M140" s="17"/>
      <c r="N140" s="17">
        <v>1.80732635533658E-2</v>
      </c>
      <c r="O140" s="17">
        <v>2.23960464924076E-2</v>
      </c>
      <c r="P140" s="17">
        <v>2.76781755586787E-2</v>
      </c>
      <c r="Q140" s="17">
        <v>1.6403146832923699E-2</v>
      </c>
      <c r="R140" s="17"/>
      <c r="S140" s="17">
        <v>2.7732036400066901E-2</v>
      </c>
      <c r="T140" s="17">
        <v>1.1579433374081899E-2</v>
      </c>
      <c r="U140" s="17">
        <v>1.45629294384244E-2</v>
      </c>
      <c r="V140" s="17">
        <v>4.2569932121155098E-3</v>
      </c>
      <c r="W140" s="17">
        <v>4.3184470658048799E-2</v>
      </c>
      <c r="X140" s="17">
        <v>2.3621031930604199E-2</v>
      </c>
      <c r="Y140" s="17">
        <v>1.75040321208507E-2</v>
      </c>
      <c r="Z140" s="17">
        <v>2.2984216591200299E-2</v>
      </c>
      <c r="AA140" s="17">
        <v>2.53932471744743E-2</v>
      </c>
      <c r="AB140" s="17">
        <v>3.6167800523082799E-2</v>
      </c>
      <c r="AC140" s="17">
        <v>8.4623025895731504E-3</v>
      </c>
      <c r="AD140" s="17">
        <v>0</v>
      </c>
      <c r="AE140" s="17"/>
      <c r="AF140" s="17">
        <v>9.9386537755758592E-3</v>
      </c>
      <c r="AG140" s="17">
        <v>1.8392080537382199E-2</v>
      </c>
      <c r="AH140" s="17">
        <v>4.3931345153525599E-2</v>
      </c>
      <c r="AI140" s="17"/>
      <c r="AJ140" s="17">
        <v>5.94987922689249E-3</v>
      </c>
      <c r="AK140" s="17">
        <v>2.63134747168552E-2</v>
      </c>
      <c r="AL140" s="17">
        <v>2.8315813438166301E-2</v>
      </c>
      <c r="AM140" s="17">
        <v>2.18310925165329E-2</v>
      </c>
      <c r="AN140" s="17">
        <v>2.9944888424970902E-2</v>
      </c>
      <c r="AO140" s="17"/>
      <c r="AP140" s="17">
        <v>6.7076335174223803E-3</v>
      </c>
      <c r="AQ140" s="17">
        <v>2.2048393194721998E-2</v>
      </c>
      <c r="AR140" s="17">
        <v>1.39964009693013E-2</v>
      </c>
      <c r="AS140" s="17">
        <v>2.1010736031683901E-2</v>
      </c>
      <c r="AT140" s="17">
        <v>2.5080082683782999E-2</v>
      </c>
      <c r="AU140" s="17"/>
      <c r="AV140" s="17">
        <v>2.65923389378129E-2</v>
      </c>
      <c r="AW140" s="17">
        <v>7.4057450266178304E-3</v>
      </c>
      <c r="AX140" s="17">
        <v>1.3428098721832401E-2</v>
      </c>
      <c r="AY140" s="17">
        <v>1.6533219412369699E-2</v>
      </c>
      <c r="AZ140" s="17">
        <v>3.7814585675156102E-2</v>
      </c>
      <c r="BA140" s="17">
        <v>2.7900223343956702E-2</v>
      </c>
      <c r="BB140" s="17"/>
      <c r="BC140" s="17">
        <v>2.4839772398696801E-2</v>
      </c>
      <c r="BD140" s="17">
        <v>2.0932760618898601E-2</v>
      </c>
      <c r="BE140" s="17">
        <v>2.2365583852363199E-2</v>
      </c>
      <c r="BF140" s="17">
        <v>9.4879451853477903E-3</v>
      </c>
      <c r="BG140" s="17">
        <v>3.08874457766956E-2</v>
      </c>
    </row>
    <row r="141" spans="2:59" x14ac:dyDescent="0.35">
      <c r="B141" t="s">
        <v>141</v>
      </c>
      <c r="C141" s="17">
        <v>0.87634953749314304</v>
      </c>
      <c r="D141" s="17">
        <v>0.85484851047280497</v>
      </c>
      <c r="E141" s="17">
        <v>0.89742023419732297</v>
      </c>
      <c r="F141" s="17"/>
      <c r="G141" s="17">
        <v>0.82171991081484896</v>
      </c>
      <c r="H141" s="17">
        <v>0.85270644936356998</v>
      </c>
      <c r="I141" s="17">
        <v>0.84721690811735795</v>
      </c>
      <c r="J141" s="17">
        <v>0.86321121656918598</v>
      </c>
      <c r="K141" s="17">
        <v>0.92535062917497202</v>
      </c>
      <c r="L141" s="17">
        <v>0.93336743115373499</v>
      </c>
      <c r="M141" s="17"/>
      <c r="N141" s="17">
        <v>0.87810944858237705</v>
      </c>
      <c r="O141" s="17">
        <v>0.86650769438985698</v>
      </c>
      <c r="P141" s="17">
        <v>0.85486677073293005</v>
      </c>
      <c r="Q141" s="17">
        <v>0.90331801577974502</v>
      </c>
      <c r="R141" s="17"/>
      <c r="S141" s="17">
        <v>0.86740195303577206</v>
      </c>
      <c r="T141" s="17">
        <v>0.91799456627171305</v>
      </c>
      <c r="U141" s="17">
        <v>0.87078440940917301</v>
      </c>
      <c r="V141" s="17">
        <v>0.89948934770178002</v>
      </c>
      <c r="W141" s="17">
        <v>0.83850911360050795</v>
      </c>
      <c r="X141" s="17">
        <v>0.83151001068575703</v>
      </c>
      <c r="Y141" s="17">
        <v>0.89544864060436902</v>
      </c>
      <c r="Z141" s="17">
        <v>0.90498070622688498</v>
      </c>
      <c r="AA141" s="17">
        <v>0.86287733443193004</v>
      </c>
      <c r="AB141" s="17">
        <v>0.82885818793625798</v>
      </c>
      <c r="AC141" s="17">
        <v>0.92492998070756904</v>
      </c>
      <c r="AD141" s="17">
        <v>0.92830304874660297</v>
      </c>
      <c r="AE141" s="17"/>
      <c r="AF141" s="17">
        <v>0.90521419649607404</v>
      </c>
      <c r="AG141" s="17">
        <v>0.88098057461888502</v>
      </c>
      <c r="AH141" s="17">
        <v>0.83327425842633096</v>
      </c>
      <c r="AI141" s="17"/>
      <c r="AJ141" s="17">
        <v>0.92347513890615596</v>
      </c>
      <c r="AK141" s="17">
        <v>0.85896206800975095</v>
      </c>
      <c r="AL141" s="17">
        <v>0.86306542430041699</v>
      </c>
      <c r="AM141" s="17">
        <v>0.90373722770978004</v>
      </c>
      <c r="AN141" s="17">
        <v>0.86127497801992303</v>
      </c>
      <c r="AO141" s="17"/>
      <c r="AP141" s="17">
        <v>0.92284134429418696</v>
      </c>
      <c r="AQ141" s="17">
        <v>0.87676365697580205</v>
      </c>
      <c r="AR141" s="17">
        <v>0.85718519410493699</v>
      </c>
      <c r="AS141" s="17">
        <v>0.88831341835334898</v>
      </c>
      <c r="AT141" s="17">
        <v>0.83456791424961496</v>
      </c>
      <c r="AU141" s="17"/>
      <c r="AV141" s="17">
        <v>0.86904549301692002</v>
      </c>
      <c r="AW141" s="17">
        <v>0.90736318640677205</v>
      </c>
      <c r="AX141" s="17">
        <v>0.88239323117577895</v>
      </c>
      <c r="AY141" s="17">
        <v>0.91189956721091103</v>
      </c>
      <c r="AZ141" s="17">
        <v>0.80507750956242197</v>
      </c>
      <c r="BA141" s="17">
        <v>0.86473334314605899</v>
      </c>
      <c r="BB141" s="17"/>
      <c r="BC141" s="17">
        <v>0.90147170474257998</v>
      </c>
      <c r="BD141" s="17">
        <v>0.86037078744934403</v>
      </c>
      <c r="BE141" s="17">
        <v>0.85195174019738795</v>
      </c>
      <c r="BF141" s="17">
        <v>0.89275389229900304</v>
      </c>
      <c r="BG141" s="17">
        <v>0.87295554005405196</v>
      </c>
    </row>
    <row r="142" spans="2:59" x14ac:dyDescent="0.3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row>
    <row r="143" spans="2:59" x14ac:dyDescent="0.35">
      <c r="B143" s="6" t="s">
        <v>149</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row>
    <row r="144" spans="2:59" x14ac:dyDescent="0.35">
      <c r="B144" s="24" t="s">
        <v>79</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row>
    <row r="145" spans="2:59" x14ac:dyDescent="0.35">
      <c r="B145" t="s">
        <v>134</v>
      </c>
      <c r="C145" s="17">
        <v>0.34733194107668203</v>
      </c>
      <c r="D145" s="17">
        <v>0.33074834653503998</v>
      </c>
      <c r="E145" s="17">
        <v>0.36328130673208298</v>
      </c>
      <c r="F145" s="17"/>
      <c r="G145" s="17">
        <v>0.33884054513950701</v>
      </c>
      <c r="H145" s="17">
        <v>0.40839246647526301</v>
      </c>
      <c r="I145" s="17">
        <v>0.31943562889708599</v>
      </c>
      <c r="J145" s="17">
        <v>0.303741924677006</v>
      </c>
      <c r="K145" s="17">
        <v>0.34940759570354302</v>
      </c>
      <c r="L145" s="17">
        <v>0.36009831675818199</v>
      </c>
      <c r="M145" s="17"/>
      <c r="N145" s="17">
        <v>0.377218412774107</v>
      </c>
      <c r="O145" s="17">
        <v>0.30618371780635201</v>
      </c>
      <c r="P145" s="17">
        <v>0.32233012846269199</v>
      </c>
      <c r="Q145" s="17">
        <v>0.37858479639842602</v>
      </c>
      <c r="R145" s="17"/>
      <c r="S145" s="17">
        <v>0.44608040714771702</v>
      </c>
      <c r="T145" s="17">
        <v>0.28581223938394601</v>
      </c>
      <c r="U145" s="17">
        <v>0.379241581095071</v>
      </c>
      <c r="V145" s="17">
        <v>0.322673587406138</v>
      </c>
      <c r="W145" s="17">
        <v>0.34400563241874599</v>
      </c>
      <c r="X145" s="17">
        <v>0.26578312055585201</v>
      </c>
      <c r="Y145" s="17">
        <v>0.29613089935642101</v>
      </c>
      <c r="Z145" s="17">
        <v>0.34404068938170801</v>
      </c>
      <c r="AA145" s="17">
        <v>0.36924575374528001</v>
      </c>
      <c r="AB145" s="17">
        <v>0.34627134764308998</v>
      </c>
      <c r="AC145" s="17">
        <v>0.37973061386585399</v>
      </c>
      <c r="AD145" s="17">
        <v>0.40281292396453899</v>
      </c>
      <c r="AE145" s="17"/>
      <c r="AF145" s="17">
        <v>0.33544795241026598</v>
      </c>
      <c r="AG145" s="17">
        <v>0.35240882551463598</v>
      </c>
      <c r="AH145" s="17">
        <v>0.40184791654817997</v>
      </c>
      <c r="AI145" s="17"/>
      <c r="AJ145" s="17">
        <v>0.33194599726450202</v>
      </c>
      <c r="AK145" s="17">
        <v>0.41956826217658499</v>
      </c>
      <c r="AL145" s="17">
        <v>0.30395502661379398</v>
      </c>
      <c r="AM145" s="17">
        <v>0.19336461751367301</v>
      </c>
      <c r="AN145" s="17">
        <v>0.33717003348635399</v>
      </c>
      <c r="AO145" s="17"/>
      <c r="AP145" s="17">
        <v>0.34719424403785298</v>
      </c>
      <c r="AQ145" s="17">
        <v>0.40708112605313501</v>
      </c>
      <c r="AR145" s="17">
        <v>0.28911779428504802</v>
      </c>
      <c r="AS145" s="17">
        <v>0.254604131245322</v>
      </c>
      <c r="AT145" s="17">
        <v>0.29315756938005499</v>
      </c>
      <c r="AU145" s="17"/>
      <c r="AV145" s="17">
        <v>0.43065503460902499</v>
      </c>
      <c r="AW145" s="17">
        <v>0.32461204375483099</v>
      </c>
      <c r="AX145" s="17">
        <v>0.29706427402954999</v>
      </c>
      <c r="AY145" s="17">
        <v>0.28304247085989998</v>
      </c>
      <c r="AZ145" s="17">
        <v>0.31977390264470601</v>
      </c>
      <c r="BA145" s="17">
        <v>0.31168604444632197</v>
      </c>
      <c r="BB145" s="17"/>
      <c r="BC145" s="17">
        <v>0.40027214203251699</v>
      </c>
      <c r="BD145" s="17">
        <v>0.30720663003191301</v>
      </c>
      <c r="BE145" s="17">
        <v>0.32218166090790801</v>
      </c>
      <c r="BF145" s="17">
        <v>0.39472519641009901</v>
      </c>
      <c r="BG145" s="17">
        <v>0.49998686371852202</v>
      </c>
    </row>
    <row r="146" spans="2:59" x14ac:dyDescent="0.35">
      <c r="B146" t="s">
        <v>135</v>
      </c>
      <c r="C146" s="17">
        <v>0.41011886652000601</v>
      </c>
      <c r="D146" s="17">
        <v>0.40626051584716</v>
      </c>
      <c r="E146" s="17">
        <v>0.41299800991831997</v>
      </c>
      <c r="F146" s="17"/>
      <c r="G146" s="17">
        <v>0.41377300773821801</v>
      </c>
      <c r="H146" s="17">
        <v>0.37613002053105199</v>
      </c>
      <c r="I146" s="17">
        <v>0.40529234888872601</v>
      </c>
      <c r="J146" s="17">
        <v>0.413216041639137</v>
      </c>
      <c r="K146" s="17">
        <v>0.39424528330903202</v>
      </c>
      <c r="L146" s="17">
        <v>0.44729585887956003</v>
      </c>
      <c r="M146" s="17"/>
      <c r="N146" s="17">
        <v>0.38998572624704803</v>
      </c>
      <c r="O146" s="17">
        <v>0.44819497043776302</v>
      </c>
      <c r="P146" s="17">
        <v>0.39487462336145701</v>
      </c>
      <c r="Q146" s="17">
        <v>0.40643384469407001</v>
      </c>
      <c r="R146" s="17"/>
      <c r="S146" s="17">
        <v>0.35467156892455198</v>
      </c>
      <c r="T146" s="17">
        <v>0.42835978036966599</v>
      </c>
      <c r="U146" s="17">
        <v>0.34729470865894002</v>
      </c>
      <c r="V146" s="17">
        <v>0.41905958963062101</v>
      </c>
      <c r="W146" s="17">
        <v>0.39926710350712502</v>
      </c>
      <c r="X146" s="17">
        <v>0.46226893532441798</v>
      </c>
      <c r="Y146" s="17">
        <v>0.44818026263210498</v>
      </c>
      <c r="Z146" s="17">
        <v>0.35205721922161298</v>
      </c>
      <c r="AA146" s="17">
        <v>0.40321903389216202</v>
      </c>
      <c r="AB146" s="17">
        <v>0.44250987636586803</v>
      </c>
      <c r="AC146" s="17">
        <v>0.466339049544367</v>
      </c>
      <c r="AD146" s="17">
        <v>0.40963417404997998</v>
      </c>
      <c r="AE146" s="17"/>
      <c r="AF146" s="17">
        <v>0.412205101759057</v>
      </c>
      <c r="AG146" s="17">
        <v>0.43224099671222099</v>
      </c>
      <c r="AH146" s="17">
        <v>0.32828307061193701</v>
      </c>
      <c r="AI146" s="17"/>
      <c r="AJ146" s="17">
        <v>0.42760837239966698</v>
      </c>
      <c r="AK146" s="17">
        <v>0.40254843727717698</v>
      </c>
      <c r="AL146" s="17">
        <v>0.46194695293569998</v>
      </c>
      <c r="AM146" s="17">
        <v>0.44782042725113402</v>
      </c>
      <c r="AN146" s="17">
        <v>0.35857785215328403</v>
      </c>
      <c r="AO146" s="17"/>
      <c r="AP146" s="17">
        <v>0.41470142124681098</v>
      </c>
      <c r="AQ146" s="17">
        <v>0.40372713588189701</v>
      </c>
      <c r="AR146" s="17">
        <v>0.491874544510429</v>
      </c>
      <c r="AS146" s="17">
        <v>0.41239279802065298</v>
      </c>
      <c r="AT146" s="17">
        <v>0.43641059731433202</v>
      </c>
      <c r="AU146" s="17"/>
      <c r="AV146" s="17">
        <v>0.395196324739779</v>
      </c>
      <c r="AW146" s="17">
        <v>0.42269132757088701</v>
      </c>
      <c r="AX146" s="17">
        <v>0.482152627220304</v>
      </c>
      <c r="AY146" s="17">
        <v>0.39330699599786001</v>
      </c>
      <c r="AZ146" s="17">
        <v>0.43831803931425201</v>
      </c>
      <c r="BA146" s="17">
        <v>0.41858401391213601</v>
      </c>
      <c r="BB146" s="17"/>
      <c r="BC146" s="17">
        <v>0.41644860672688799</v>
      </c>
      <c r="BD146" s="17">
        <v>0.43762081256046198</v>
      </c>
      <c r="BE146" s="17">
        <v>0.433926131947726</v>
      </c>
      <c r="BF146" s="17">
        <v>0.364261126280716</v>
      </c>
      <c r="BG146" s="17">
        <v>0.29655170076783</v>
      </c>
    </row>
    <row r="147" spans="2:59" x14ac:dyDescent="0.35">
      <c r="B147" t="s">
        <v>136</v>
      </c>
      <c r="C147" s="17">
        <v>0.16336051095884599</v>
      </c>
      <c r="D147" s="17">
        <v>0.17415996393820299</v>
      </c>
      <c r="E147" s="17">
        <v>0.15411480455887699</v>
      </c>
      <c r="F147" s="17"/>
      <c r="G147" s="17">
        <v>0.163698825090663</v>
      </c>
      <c r="H147" s="17">
        <v>0.14995076121696699</v>
      </c>
      <c r="I147" s="17">
        <v>0.161814044072149</v>
      </c>
      <c r="J147" s="17">
        <v>0.19695453760464299</v>
      </c>
      <c r="K147" s="17">
        <v>0.172013119505812</v>
      </c>
      <c r="L147" s="17">
        <v>0.14223629510080599</v>
      </c>
      <c r="M147" s="17"/>
      <c r="N147" s="17">
        <v>0.156468703379186</v>
      </c>
      <c r="O147" s="17">
        <v>0.16386440874269501</v>
      </c>
      <c r="P147" s="17">
        <v>0.19381482336946501</v>
      </c>
      <c r="Q147" s="17">
        <v>0.14382646641150701</v>
      </c>
      <c r="R147" s="17"/>
      <c r="S147" s="17">
        <v>0.12418786084703901</v>
      </c>
      <c r="T147" s="17">
        <v>0.19323213021226099</v>
      </c>
      <c r="U147" s="17">
        <v>0.19055361456473999</v>
      </c>
      <c r="V147" s="17">
        <v>0.16348658613883299</v>
      </c>
      <c r="W147" s="17">
        <v>0.15017879941935899</v>
      </c>
      <c r="X147" s="17">
        <v>0.20849258296098799</v>
      </c>
      <c r="Y147" s="17">
        <v>0.18388074974061999</v>
      </c>
      <c r="Z147" s="17">
        <v>0.17439687866910999</v>
      </c>
      <c r="AA147" s="17">
        <v>0.14371925596823201</v>
      </c>
      <c r="AB147" s="17">
        <v>0.15457654623056499</v>
      </c>
      <c r="AC147" s="17">
        <v>0.13028063499683901</v>
      </c>
      <c r="AD147" s="17">
        <v>0.123914764190604</v>
      </c>
      <c r="AE147" s="17"/>
      <c r="AF147" s="17">
        <v>0.15874916547248299</v>
      </c>
      <c r="AG147" s="17">
        <v>0.15714141001072801</v>
      </c>
      <c r="AH147" s="17">
        <v>0.16894561042715101</v>
      </c>
      <c r="AI147" s="17"/>
      <c r="AJ147" s="17">
        <v>0.16294339810880001</v>
      </c>
      <c r="AK147" s="17">
        <v>0.13323482723969099</v>
      </c>
      <c r="AL147" s="17">
        <v>0.169155759342521</v>
      </c>
      <c r="AM147" s="17">
        <v>0.22575582473924799</v>
      </c>
      <c r="AN147" s="17">
        <v>0.1759918026757</v>
      </c>
      <c r="AO147" s="17"/>
      <c r="AP147" s="17">
        <v>0.18283405499450101</v>
      </c>
      <c r="AQ147" s="17">
        <v>0.14058512452309799</v>
      </c>
      <c r="AR147" s="17">
        <v>0.166228899891778</v>
      </c>
      <c r="AS147" s="17">
        <v>0.16941055789441301</v>
      </c>
      <c r="AT147" s="17">
        <v>0.18210731652908199</v>
      </c>
      <c r="AU147" s="17"/>
      <c r="AV147" s="17">
        <v>0.13729675569210401</v>
      </c>
      <c r="AW147" s="17">
        <v>0.179087862713604</v>
      </c>
      <c r="AX147" s="17">
        <v>0.15493774237334801</v>
      </c>
      <c r="AY147" s="17">
        <v>0.182906868966213</v>
      </c>
      <c r="AZ147" s="17">
        <v>0.15213450781902199</v>
      </c>
      <c r="BA147" s="17">
        <v>0.16304249607578999</v>
      </c>
      <c r="BB147" s="17"/>
      <c r="BC147" s="17">
        <v>0.12677206186925499</v>
      </c>
      <c r="BD147" s="17">
        <v>0.171686902023756</v>
      </c>
      <c r="BE147" s="17">
        <v>0.156123126866901</v>
      </c>
      <c r="BF147" s="17">
        <v>0.166762914658349</v>
      </c>
      <c r="BG147" s="17">
        <v>0.13778463804148899</v>
      </c>
    </row>
    <row r="148" spans="2:59" x14ac:dyDescent="0.35">
      <c r="B148" t="s">
        <v>137</v>
      </c>
      <c r="C148" s="17">
        <v>4.71448607180808E-2</v>
      </c>
      <c r="D148" s="17">
        <v>5.2869248645826303E-2</v>
      </c>
      <c r="E148" s="17">
        <v>4.1131188363394203E-2</v>
      </c>
      <c r="F148" s="17"/>
      <c r="G148" s="17">
        <v>6.6304054369186502E-2</v>
      </c>
      <c r="H148" s="17">
        <v>3.7876265956410103E-2</v>
      </c>
      <c r="I148" s="17">
        <v>6.3030645203210306E-2</v>
      </c>
      <c r="J148" s="17">
        <v>4.2753690388724501E-2</v>
      </c>
      <c r="K148" s="17">
        <v>4.9441136408292397E-2</v>
      </c>
      <c r="L148" s="17">
        <v>3.0950052145968399E-2</v>
      </c>
      <c r="M148" s="17"/>
      <c r="N148" s="17">
        <v>4.9383055078407102E-2</v>
      </c>
      <c r="O148" s="17">
        <v>3.8204683516155399E-2</v>
      </c>
      <c r="P148" s="17">
        <v>5.7297009820488597E-2</v>
      </c>
      <c r="Q148" s="17">
        <v>4.5201533264331399E-2</v>
      </c>
      <c r="R148" s="17"/>
      <c r="S148" s="17">
        <v>5.7291687076376302E-2</v>
      </c>
      <c r="T148" s="17">
        <v>5.8879066883470103E-2</v>
      </c>
      <c r="U148" s="17">
        <v>4.3981151384818402E-2</v>
      </c>
      <c r="V148" s="17">
        <v>6.3873835311302807E-2</v>
      </c>
      <c r="W148" s="17">
        <v>4.5165706030749903E-2</v>
      </c>
      <c r="X148" s="17">
        <v>2.7245525711835802E-2</v>
      </c>
      <c r="Y148" s="17">
        <v>5.0168474640806503E-2</v>
      </c>
      <c r="Z148" s="17">
        <v>4.64373462182349E-2</v>
      </c>
      <c r="AA148" s="17">
        <v>5.3800550799875897E-2</v>
      </c>
      <c r="AB148" s="17">
        <v>2.9114153778236101E-2</v>
      </c>
      <c r="AC148" s="17">
        <v>2.3649701592940699E-2</v>
      </c>
      <c r="AD148" s="17">
        <v>3.3365834126974803E-2</v>
      </c>
      <c r="AE148" s="17"/>
      <c r="AF148" s="17">
        <v>5.10509573488903E-2</v>
      </c>
      <c r="AG148" s="17">
        <v>3.4873987795502999E-2</v>
      </c>
      <c r="AH148" s="17">
        <v>5.8755110238989501E-2</v>
      </c>
      <c r="AI148" s="17"/>
      <c r="AJ148" s="17">
        <v>5.52149558833821E-2</v>
      </c>
      <c r="AK148" s="17">
        <v>2.41558820412443E-2</v>
      </c>
      <c r="AL148" s="17">
        <v>3.8961579542981101E-2</v>
      </c>
      <c r="AM148" s="17">
        <v>6.1946492035026397E-2</v>
      </c>
      <c r="AN148" s="17">
        <v>7.1137891508493797E-2</v>
      </c>
      <c r="AO148" s="17"/>
      <c r="AP148" s="17">
        <v>4.2279205888614599E-2</v>
      </c>
      <c r="AQ148" s="17">
        <v>3.3037099048799999E-2</v>
      </c>
      <c r="AR148" s="17">
        <v>4.6659886375483801E-2</v>
      </c>
      <c r="AS148" s="17">
        <v>7.9502884152048994E-2</v>
      </c>
      <c r="AT148" s="17">
        <v>6.0024739892130599E-2</v>
      </c>
      <c r="AU148" s="17"/>
      <c r="AV148" s="17">
        <v>2.3492140947139001E-2</v>
      </c>
      <c r="AW148" s="17">
        <v>5.28567601885876E-2</v>
      </c>
      <c r="AX148" s="17">
        <v>4.7738146901047697E-2</v>
      </c>
      <c r="AY148" s="17">
        <v>7.8671517997843804E-2</v>
      </c>
      <c r="AZ148" s="17">
        <v>6.0921111873099197E-2</v>
      </c>
      <c r="BA148" s="17">
        <v>5.7130269883966099E-2</v>
      </c>
      <c r="BB148" s="17"/>
      <c r="BC148" s="17">
        <v>3.7268830729619402E-2</v>
      </c>
      <c r="BD148" s="17">
        <v>4.6859295102137703E-2</v>
      </c>
      <c r="BE148" s="17">
        <v>5.2837613871014502E-2</v>
      </c>
      <c r="BF148" s="17">
        <v>4.41013941682128E-2</v>
      </c>
      <c r="BG148" s="17">
        <v>3.08874457766956E-2</v>
      </c>
    </row>
    <row r="149" spans="2:59" x14ac:dyDescent="0.35">
      <c r="B149" t="s">
        <v>138</v>
      </c>
      <c r="C149" s="17">
        <v>2.14927432693813E-2</v>
      </c>
      <c r="D149" s="17">
        <v>2.7099492538090901E-2</v>
      </c>
      <c r="E149" s="17">
        <v>1.61932172058308E-2</v>
      </c>
      <c r="F149" s="17"/>
      <c r="G149" s="17">
        <v>1.01000911635681E-2</v>
      </c>
      <c r="H149" s="17">
        <v>1.2704086508392999E-2</v>
      </c>
      <c r="I149" s="17">
        <v>3.3571406443152998E-2</v>
      </c>
      <c r="J149" s="17">
        <v>3.4855826986949098E-2</v>
      </c>
      <c r="K149" s="17">
        <v>2.5304704453542499E-2</v>
      </c>
      <c r="L149" s="17">
        <v>1.30380980600845E-2</v>
      </c>
      <c r="M149" s="17"/>
      <c r="N149" s="17">
        <v>1.8878297388738901E-2</v>
      </c>
      <c r="O149" s="17">
        <v>3.2268170253565903E-2</v>
      </c>
      <c r="P149" s="17">
        <v>2.23236076447954E-2</v>
      </c>
      <c r="Q149" s="17">
        <v>1.24186519053971E-2</v>
      </c>
      <c r="R149" s="17"/>
      <c r="S149" s="17">
        <v>6.9598937388569999E-3</v>
      </c>
      <c r="T149" s="17">
        <v>1.5547792450569E-2</v>
      </c>
      <c r="U149" s="17">
        <v>2.61769918868794E-2</v>
      </c>
      <c r="V149" s="17">
        <v>2.4327190095446101E-2</v>
      </c>
      <c r="W149" s="17">
        <v>3.60968360601851E-2</v>
      </c>
      <c r="X149" s="17">
        <v>2.01579441827506E-2</v>
      </c>
      <c r="Y149" s="17">
        <v>1.11022550768726E-2</v>
      </c>
      <c r="Z149" s="17">
        <v>5.7839064443274898E-2</v>
      </c>
      <c r="AA149" s="17">
        <v>3.00154055944497E-2</v>
      </c>
      <c r="AB149" s="17">
        <v>2.7528075982241201E-2</v>
      </c>
      <c r="AC149" s="17">
        <v>0</v>
      </c>
      <c r="AD149" s="17">
        <v>3.0272303667901599E-2</v>
      </c>
      <c r="AE149" s="17"/>
      <c r="AF149" s="17">
        <v>2.8247005624450799E-2</v>
      </c>
      <c r="AG149" s="17">
        <v>2.1972751026858799E-2</v>
      </c>
      <c r="AH149" s="17">
        <v>1.39667001776228E-2</v>
      </c>
      <c r="AI149" s="17"/>
      <c r="AJ149" s="17">
        <v>1.45488083398055E-2</v>
      </c>
      <c r="AK149" s="17">
        <v>1.8462171445885502E-2</v>
      </c>
      <c r="AL149" s="17">
        <v>2.59806815650028E-2</v>
      </c>
      <c r="AM149" s="17">
        <v>7.1112638460918906E-2</v>
      </c>
      <c r="AN149" s="17">
        <v>2.2889817889110299E-2</v>
      </c>
      <c r="AO149" s="17"/>
      <c r="AP149" s="17">
        <v>8.0707611737439004E-3</v>
      </c>
      <c r="AQ149" s="17">
        <v>1.180526417847E-2</v>
      </c>
      <c r="AR149" s="17">
        <v>6.1188749372616197E-3</v>
      </c>
      <c r="AS149" s="17">
        <v>6.4665343697554195E-2</v>
      </c>
      <c r="AT149" s="17">
        <v>1.48010836819843E-2</v>
      </c>
      <c r="AU149" s="17"/>
      <c r="AV149" s="17">
        <v>9.2710196308184497E-3</v>
      </c>
      <c r="AW149" s="17">
        <v>1.83282757020128E-2</v>
      </c>
      <c r="AX149" s="17">
        <v>1.1645156720689699E-2</v>
      </c>
      <c r="AY149" s="17">
        <v>4.9894186419669397E-2</v>
      </c>
      <c r="AZ149" s="17">
        <v>1.06479463440073E-2</v>
      </c>
      <c r="BA149" s="17">
        <v>3.3826114293300999E-2</v>
      </c>
      <c r="BB149" s="17"/>
      <c r="BC149" s="17">
        <v>1.1622174015410099E-2</v>
      </c>
      <c r="BD149" s="17">
        <v>1.5790890593063399E-2</v>
      </c>
      <c r="BE149" s="17">
        <v>2.7054340161550301E-2</v>
      </c>
      <c r="BF149" s="17">
        <v>2.4725997963435199E-2</v>
      </c>
      <c r="BG149" s="17">
        <v>3.4789351695463801E-2</v>
      </c>
    </row>
    <row r="150" spans="2:59" x14ac:dyDescent="0.35">
      <c r="B150" t="s">
        <v>123</v>
      </c>
      <c r="C150" s="17">
        <v>1.05510774570043E-2</v>
      </c>
      <c r="D150" s="17">
        <v>8.8624324956796102E-3</v>
      </c>
      <c r="E150" s="17">
        <v>1.2281473221495399E-2</v>
      </c>
      <c r="F150" s="17"/>
      <c r="G150" s="17">
        <v>7.2834764988571696E-3</v>
      </c>
      <c r="H150" s="17">
        <v>1.4946399311915701E-2</v>
      </c>
      <c r="I150" s="17">
        <v>1.6855926495675098E-2</v>
      </c>
      <c r="J150" s="17">
        <v>8.4779787035413993E-3</v>
      </c>
      <c r="K150" s="17">
        <v>9.5881606197785896E-3</v>
      </c>
      <c r="L150" s="17">
        <v>6.3813790553984796E-3</v>
      </c>
      <c r="M150" s="17"/>
      <c r="N150" s="17">
        <v>8.0658051325125796E-3</v>
      </c>
      <c r="O150" s="17">
        <v>1.12840492434682E-2</v>
      </c>
      <c r="P150" s="17">
        <v>9.3598073411020905E-3</v>
      </c>
      <c r="Q150" s="17">
        <v>1.35347073262679E-2</v>
      </c>
      <c r="R150" s="17"/>
      <c r="S150" s="17">
        <v>1.08085822654592E-2</v>
      </c>
      <c r="T150" s="17">
        <v>1.8168990700087699E-2</v>
      </c>
      <c r="U150" s="17">
        <v>1.27519524095516E-2</v>
      </c>
      <c r="V150" s="17">
        <v>6.5792114176587198E-3</v>
      </c>
      <c r="W150" s="17">
        <v>2.52859225638352E-2</v>
      </c>
      <c r="X150" s="17">
        <v>1.6051891264154801E-2</v>
      </c>
      <c r="Y150" s="17">
        <v>1.05373585531746E-2</v>
      </c>
      <c r="Z150" s="17">
        <v>2.5228802066060301E-2</v>
      </c>
      <c r="AA150" s="17">
        <v>0</v>
      </c>
      <c r="AB150" s="17">
        <v>0</v>
      </c>
      <c r="AC150" s="17">
        <v>0</v>
      </c>
      <c r="AD150" s="17">
        <v>0</v>
      </c>
      <c r="AE150" s="17"/>
      <c r="AF150" s="17">
        <v>1.42998173848528E-2</v>
      </c>
      <c r="AG150" s="17">
        <v>1.3620289400531999E-3</v>
      </c>
      <c r="AH150" s="17">
        <v>2.8201591996119602E-2</v>
      </c>
      <c r="AI150" s="17"/>
      <c r="AJ150" s="17">
        <v>7.7384680038425297E-3</v>
      </c>
      <c r="AK150" s="17">
        <v>2.0304198194170901E-3</v>
      </c>
      <c r="AL150" s="17">
        <v>0</v>
      </c>
      <c r="AM150" s="17">
        <v>0</v>
      </c>
      <c r="AN150" s="17">
        <v>3.4232602287057497E-2</v>
      </c>
      <c r="AO150" s="17"/>
      <c r="AP150" s="17">
        <v>4.9203126584765403E-3</v>
      </c>
      <c r="AQ150" s="17">
        <v>3.7642503146004401E-3</v>
      </c>
      <c r="AR150" s="17">
        <v>0</v>
      </c>
      <c r="AS150" s="17">
        <v>1.9424284990008599E-2</v>
      </c>
      <c r="AT150" s="17">
        <v>1.34986932024166E-2</v>
      </c>
      <c r="AU150" s="17"/>
      <c r="AV150" s="17">
        <v>4.0887243811347802E-3</v>
      </c>
      <c r="AW150" s="17">
        <v>2.42373007007804E-3</v>
      </c>
      <c r="AX150" s="17">
        <v>6.4620527550594796E-3</v>
      </c>
      <c r="AY150" s="17">
        <v>1.21779597585139E-2</v>
      </c>
      <c r="AZ150" s="17">
        <v>1.8204492004913E-2</v>
      </c>
      <c r="BA150" s="17">
        <v>1.5731061388485401E-2</v>
      </c>
      <c r="BB150" s="17"/>
      <c r="BC150" s="17">
        <v>7.6161846263106698E-3</v>
      </c>
      <c r="BD150" s="17">
        <v>2.0835469688668201E-2</v>
      </c>
      <c r="BE150" s="17">
        <v>7.8771262449000793E-3</v>
      </c>
      <c r="BF150" s="17">
        <v>5.4233705191873002E-3</v>
      </c>
      <c r="BG150" s="17">
        <v>0</v>
      </c>
    </row>
    <row r="151" spans="2:59" x14ac:dyDescent="0.35">
      <c r="B151" t="s">
        <v>139</v>
      </c>
      <c r="C151" s="17">
        <v>0.75745080759668704</v>
      </c>
      <c r="D151" s="17">
        <v>0.73700886238219998</v>
      </c>
      <c r="E151" s="17">
        <v>0.77627931665040295</v>
      </c>
      <c r="F151" s="17"/>
      <c r="G151" s="17">
        <v>0.75261355287772502</v>
      </c>
      <c r="H151" s="17">
        <v>0.784522487006314</v>
      </c>
      <c r="I151" s="17">
        <v>0.72472797778581199</v>
      </c>
      <c r="J151" s="17">
        <v>0.71695796631614295</v>
      </c>
      <c r="K151" s="17">
        <v>0.74365287901257404</v>
      </c>
      <c r="L151" s="17">
        <v>0.80739417563774296</v>
      </c>
      <c r="M151" s="17"/>
      <c r="N151" s="17">
        <v>0.76720413902115603</v>
      </c>
      <c r="O151" s="17">
        <v>0.75437868824411602</v>
      </c>
      <c r="P151" s="17">
        <v>0.717204751824149</v>
      </c>
      <c r="Q151" s="17">
        <v>0.78501864109249597</v>
      </c>
      <c r="R151" s="17"/>
      <c r="S151" s="17">
        <v>0.800751976072269</v>
      </c>
      <c r="T151" s="17">
        <v>0.714172019753612</v>
      </c>
      <c r="U151" s="17">
        <v>0.72653628975401097</v>
      </c>
      <c r="V151" s="17">
        <v>0.74173317703675901</v>
      </c>
      <c r="W151" s="17">
        <v>0.74327273592587095</v>
      </c>
      <c r="X151" s="17">
        <v>0.72805205588027</v>
      </c>
      <c r="Y151" s="17">
        <v>0.74431116198852598</v>
      </c>
      <c r="Z151" s="17">
        <v>0.69609790860331999</v>
      </c>
      <c r="AA151" s="17">
        <v>0.77246478763744197</v>
      </c>
      <c r="AB151" s="17">
        <v>0.788781224008958</v>
      </c>
      <c r="AC151" s="17">
        <v>0.84606966341022105</v>
      </c>
      <c r="AD151" s="17">
        <v>0.81244709801451997</v>
      </c>
      <c r="AE151" s="17"/>
      <c r="AF151" s="17">
        <v>0.74765305416932404</v>
      </c>
      <c r="AG151" s="17">
        <v>0.78464982222685697</v>
      </c>
      <c r="AH151" s="17">
        <v>0.73013098716011704</v>
      </c>
      <c r="AI151" s="17"/>
      <c r="AJ151" s="17">
        <v>0.759554369664169</v>
      </c>
      <c r="AK151" s="17">
        <v>0.82211669945376198</v>
      </c>
      <c r="AL151" s="17">
        <v>0.76590197954949502</v>
      </c>
      <c r="AM151" s="17">
        <v>0.64118504476480598</v>
      </c>
      <c r="AN151" s="17">
        <v>0.69574788563963796</v>
      </c>
      <c r="AO151" s="17"/>
      <c r="AP151" s="17">
        <v>0.76189566528466401</v>
      </c>
      <c r="AQ151" s="17">
        <v>0.81080826193503197</v>
      </c>
      <c r="AR151" s="17">
        <v>0.78099233879547703</v>
      </c>
      <c r="AS151" s="17">
        <v>0.66699692926597498</v>
      </c>
      <c r="AT151" s="17">
        <v>0.72956816669438695</v>
      </c>
      <c r="AU151" s="17"/>
      <c r="AV151" s="17">
        <v>0.82585135934880405</v>
      </c>
      <c r="AW151" s="17">
        <v>0.747303371325718</v>
      </c>
      <c r="AX151" s="17">
        <v>0.77921690124985499</v>
      </c>
      <c r="AY151" s="17">
        <v>0.67634946685775998</v>
      </c>
      <c r="AZ151" s="17">
        <v>0.75809194195895901</v>
      </c>
      <c r="BA151" s="17">
        <v>0.73027005835845804</v>
      </c>
      <c r="BB151" s="17"/>
      <c r="BC151" s="17">
        <v>0.81672074875940504</v>
      </c>
      <c r="BD151" s="17">
        <v>0.74482744259237499</v>
      </c>
      <c r="BE151" s="17">
        <v>0.75610779285563401</v>
      </c>
      <c r="BF151" s="17">
        <v>0.75898632269081501</v>
      </c>
      <c r="BG151" s="17">
        <v>0.79653856448635196</v>
      </c>
    </row>
    <row r="152" spans="2:59" x14ac:dyDescent="0.35">
      <c r="B152" t="s">
        <v>140</v>
      </c>
      <c r="C152" s="17">
        <v>6.8637603987462104E-2</v>
      </c>
      <c r="D152" s="17">
        <v>7.9968741183917197E-2</v>
      </c>
      <c r="E152" s="17">
        <v>5.7324405569224898E-2</v>
      </c>
      <c r="F152" s="17"/>
      <c r="G152" s="17">
        <v>7.64041455327545E-2</v>
      </c>
      <c r="H152" s="17">
        <v>5.0580352464802997E-2</v>
      </c>
      <c r="I152" s="17">
        <v>9.6602051646363304E-2</v>
      </c>
      <c r="J152" s="17">
        <v>7.7609517375673606E-2</v>
      </c>
      <c r="K152" s="17">
        <v>7.4745840861834903E-2</v>
      </c>
      <c r="L152" s="17">
        <v>4.3988150206052901E-2</v>
      </c>
      <c r="M152" s="17"/>
      <c r="N152" s="17">
        <v>6.8261352467146E-2</v>
      </c>
      <c r="O152" s="17">
        <v>7.0472853769721303E-2</v>
      </c>
      <c r="P152" s="17">
        <v>7.9620617465284094E-2</v>
      </c>
      <c r="Q152" s="17">
        <v>5.7620185169728499E-2</v>
      </c>
      <c r="R152" s="17"/>
      <c r="S152" s="17">
        <v>6.42515808152333E-2</v>
      </c>
      <c r="T152" s="17">
        <v>7.44268593340391E-2</v>
      </c>
      <c r="U152" s="17">
        <v>7.0158143271697906E-2</v>
      </c>
      <c r="V152" s="17">
        <v>8.8201025406748804E-2</v>
      </c>
      <c r="W152" s="17">
        <v>8.1262542090935003E-2</v>
      </c>
      <c r="X152" s="17">
        <v>4.7403469894586402E-2</v>
      </c>
      <c r="Y152" s="17">
        <v>6.1270729717679197E-2</v>
      </c>
      <c r="Z152" s="17">
        <v>0.10427641066151</v>
      </c>
      <c r="AA152" s="17">
        <v>8.3815956394325597E-2</v>
      </c>
      <c r="AB152" s="17">
        <v>5.6642229760477301E-2</v>
      </c>
      <c r="AC152" s="17">
        <v>2.3649701592940699E-2</v>
      </c>
      <c r="AD152" s="17">
        <v>6.3638137794876398E-2</v>
      </c>
      <c r="AE152" s="17"/>
      <c r="AF152" s="17">
        <v>7.9297962973341102E-2</v>
      </c>
      <c r="AG152" s="17">
        <v>5.6846738822361798E-2</v>
      </c>
      <c r="AH152" s="17">
        <v>7.2721810416612298E-2</v>
      </c>
      <c r="AI152" s="17"/>
      <c r="AJ152" s="17">
        <v>6.9763764223187599E-2</v>
      </c>
      <c r="AK152" s="17">
        <v>4.2618053487129701E-2</v>
      </c>
      <c r="AL152" s="17">
        <v>6.4942261107983901E-2</v>
      </c>
      <c r="AM152" s="17">
        <v>0.133059130495945</v>
      </c>
      <c r="AN152" s="17">
        <v>9.4027709397604103E-2</v>
      </c>
      <c r="AO152" s="17"/>
      <c r="AP152" s="17">
        <v>5.0349967062358503E-2</v>
      </c>
      <c r="AQ152" s="17">
        <v>4.4842363227269998E-2</v>
      </c>
      <c r="AR152" s="17">
        <v>5.2778761312745497E-2</v>
      </c>
      <c r="AS152" s="17">
        <v>0.14416822784960301</v>
      </c>
      <c r="AT152" s="17">
        <v>7.4825823574114894E-2</v>
      </c>
      <c r="AU152" s="17"/>
      <c r="AV152" s="17">
        <v>3.2763160577957397E-2</v>
      </c>
      <c r="AW152" s="17">
        <v>7.1185035890600407E-2</v>
      </c>
      <c r="AX152" s="17">
        <v>5.9383303621737403E-2</v>
      </c>
      <c r="AY152" s="17">
        <v>0.128565704417513</v>
      </c>
      <c r="AZ152" s="17">
        <v>7.1569058217106393E-2</v>
      </c>
      <c r="BA152" s="17">
        <v>9.0956384177267105E-2</v>
      </c>
      <c r="BB152" s="17"/>
      <c r="BC152" s="17">
        <v>4.8891004745029498E-2</v>
      </c>
      <c r="BD152" s="17">
        <v>6.2650185695201102E-2</v>
      </c>
      <c r="BE152" s="17">
        <v>7.9891954032564799E-2</v>
      </c>
      <c r="BF152" s="17">
        <v>6.8827392131647999E-2</v>
      </c>
      <c r="BG152" s="17">
        <v>6.5676797472159501E-2</v>
      </c>
    </row>
    <row r="153" spans="2:59" x14ac:dyDescent="0.35">
      <c r="B153" t="s">
        <v>141</v>
      </c>
      <c r="C153" s="17">
        <v>0.68881320360922504</v>
      </c>
      <c r="D153" s="17">
        <v>0.65704012119828303</v>
      </c>
      <c r="E153" s="17">
        <v>0.71895491108117804</v>
      </c>
      <c r="F153" s="17"/>
      <c r="G153" s="17">
        <v>0.67620940734497004</v>
      </c>
      <c r="H153" s="17">
        <v>0.73394213454151103</v>
      </c>
      <c r="I153" s="17">
        <v>0.62812592613944895</v>
      </c>
      <c r="J153" s="17">
        <v>0.63934844894046905</v>
      </c>
      <c r="K153" s="17">
        <v>0.66890703815073904</v>
      </c>
      <c r="L153" s="17">
        <v>0.76340602543169001</v>
      </c>
      <c r="M153" s="17"/>
      <c r="N153" s="17">
        <v>0.69894278655400999</v>
      </c>
      <c r="O153" s="17">
        <v>0.68390583447439501</v>
      </c>
      <c r="P153" s="17">
        <v>0.63758413435886496</v>
      </c>
      <c r="Q153" s="17">
        <v>0.72739845592276797</v>
      </c>
      <c r="R153" s="17"/>
      <c r="S153" s="17">
        <v>0.73650039525703603</v>
      </c>
      <c r="T153" s="17">
        <v>0.63974516041957297</v>
      </c>
      <c r="U153" s="17">
        <v>0.65637814648231296</v>
      </c>
      <c r="V153" s="17">
        <v>0.65353215163000999</v>
      </c>
      <c r="W153" s="17">
        <v>0.66201019383493598</v>
      </c>
      <c r="X153" s="17">
        <v>0.68064858598568401</v>
      </c>
      <c r="Y153" s="17">
        <v>0.68304043227084699</v>
      </c>
      <c r="Z153" s="17">
        <v>0.59182149794181105</v>
      </c>
      <c r="AA153" s="17">
        <v>0.68864883124311704</v>
      </c>
      <c r="AB153" s="17">
        <v>0.73213899424848095</v>
      </c>
      <c r="AC153" s="17">
        <v>0.82241996181728005</v>
      </c>
      <c r="AD153" s="17">
        <v>0.74880896021964305</v>
      </c>
      <c r="AE153" s="17"/>
      <c r="AF153" s="17">
        <v>0.66835509119598302</v>
      </c>
      <c r="AG153" s="17">
        <v>0.72780308340449595</v>
      </c>
      <c r="AH153" s="17">
        <v>0.65740917674350496</v>
      </c>
      <c r="AI153" s="17"/>
      <c r="AJ153" s="17">
        <v>0.68979060544098203</v>
      </c>
      <c r="AK153" s="17">
        <v>0.77949864596663299</v>
      </c>
      <c r="AL153" s="17">
        <v>0.70095971844151095</v>
      </c>
      <c r="AM153" s="17">
        <v>0.508125914268861</v>
      </c>
      <c r="AN153" s="17">
        <v>0.601720176242034</v>
      </c>
      <c r="AO153" s="17"/>
      <c r="AP153" s="17">
        <v>0.71154569822230496</v>
      </c>
      <c r="AQ153" s="17">
        <v>0.76596589870776199</v>
      </c>
      <c r="AR153" s="17">
        <v>0.72821357748273097</v>
      </c>
      <c r="AS153" s="17">
        <v>0.52282870141637205</v>
      </c>
      <c r="AT153" s="17">
        <v>0.65474234312027202</v>
      </c>
      <c r="AU153" s="17"/>
      <c r="AV153" s="17">
        <v>0.79308819877084602</v>
      </c>
      <c r="AW153" s="17">
        <v>0.67611833543511801</v>
      </c>
      <c r="AX153" s="17">
        <v>0.71983359762811705</v>
      </c>
      <c r="AY153" s="17">
        <v>0.54778376244024696</v>
      </c>
      <c r="AZ153" s="17">
        <v>0.686522883741852</v>
      </c>
      <c r="BA153" s="17">
        <v>0.63931367418119101</v>
      </c>
      <c r="BB153" s="17"/>
      <c r="BC153" s="17">
        <v>0.76782974401437498</v>
      </c>
      <c r="BD153" s="17">
        <v>0.68217725689717401</v>
      </c>
      <c r="BE153" s="17">
        <v>0.67621583882307001</v>
      </c>
      <c r="BF153" s="17">
        <v>0.69015893055916699</v>
      </c>
      <c r="BG153" s="17">
        <v>0.73086176701419203</v>
      </c>
    </row>
    <row r="154" spans="2:59" x14ac:dyDescent="0.35">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row>
    <row r="155" spans="2:59" x14ac:dyDescent="0.35">
      <c r="B155" s="6" t="s">
        <v>150</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row>
    <row r="156" spans="2:59" x14ac:dyDescent="0.35">
      <c r="B156" s="24" t="s">
        <v>79</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row>
    <row r="157" spans="2:59" x14ac:dyDescent="0.35">
      <c r="B157" t="s">
        <v>134</v>
      </c>
      <c r="C157" s="17">
        <v>0.31472335001901702</v>
      </c>
      <c r="D157" s="17">
        <v>0.288915196259872</v>
      </c>
      <c r="E157" s="17">
        <v>0.33921556673338299</v>
      </c>
      <c r="F157" s="17"/>
      <c r="G157" s="17">
        <v>0.26331220761833601</v>
      </c>
      <c r="H157" s="17">
        <v>0.31133216653995199</v>
      </c>
      <c r="I157" s="17">
        <v>0.26455856927302002</v>
      </c>
      <c r="J157" s="17">
        <v>0.31653682051887599</v>
      </c>
      <c r="K157" s="17">
        <v>0.36370575638051</v>
      </c>
      <c r="L157" s="17">
        <v>0.35817420329474697</v>
      </c>
      <c r="M157" s="17"/>
      <c r="N157" s="17">
        <v>0.31562579491619502</v>
      </c>
      <c r="O157" s="17">
        <v>0.30050325272857997</v>
      </c>
      <c r="P157" s="17">
        <v>0.35064927874297902</v>
      </c>
      <c r="Q157" s="17">
        <v>0.297593029149544</v>
      </c>
      <c r="R157" s="17"/>
      <c r="S157" s="17">
        <v>0.364883015775959</v>
      </c>
      <c r="T157" s="17">
        <v>0.33246628776753401</v>
      </c>
      <c r="U157" s="17">
        <v>0.26422908518731802</v>
      </c>
      <c r="V157" s="17">
        <v>0.336617194148154</v>
      </c>
      <c r="W157" s="17">
        <v>0.26561165259764402</v>
      </c>
      <c r="X157" s="17">
        <v>0.23967257813016299</v>
      </c>
      <c r="Y157" s="17">
        <v>0.27157325116903702</v>
      </c>
      <c r="Z157" s="17">
        <v>0.34742116188751399</v>
      </c>
      <c r="AA157" s="17">
        <v>0.29928352455925</v>
      </c>
      <c r="AB157" s="17">
        <v>0.34824982273467597</v>
      </c>
      <c r="AC157" s="17">
        <v>0.39172337711140298</v>
      </c>
      <c r="AD157" s="17">
        <v>0.31121410075128703</v>
      </c>
      <c r="AE157" s="17"/>
      <c r="AF157" s="17">
        <v>0.33585399572236702</v>
      </c>
      <c r="AG157" s="17">
        <v>0.31726206663998002</v>
      </c>
      <c r="AH157" s="17">
        <v>0.292362263356092</v>
      </c>
      <c r="AI157" s="17"/>
      <c r="AJ157" s="17">
        <v>0.33597444508228502</v>
      </c>
      <c r="AK157" s="17">
        <v>0.34031669159892303</v>
      </c>
      <c r="AL157" s="17">
        <v>0.216703517409542</v>
      </c>
      <c r="AM157" s="17">
        <v>0.333917330173507</v>
      </c>
      <c r="AN157" s="17">
        <v>0.27345157805543202</v>
      </c>
      <c r="AO157" s="17"/>
      <c r="AP157" s="17">
        <v>0.32763701125693001</v>
      </c>
      <c r="AQ157" s="17">
        <v>0.33210836867737298</v>
      </c>
      <c r="AR157" s="17">
        <v>0.29637996081819401</v>
      </c>
      <c r="AS157" s="17">
        <v>0.296848267477483</v>
      </c>
      <c r="AT157" s="17">
        <v>0.28863525709169502</v>
      </c>
      <c r="AU157" s="17"/>
      <c r="AV157" s="17">
        <v>0.32871970293657798</v>
      </c>
      <c r="AW157" s="17">
        <v>0.304251712056055</v>
      </c>
      <c r="AX157" s="17">
        <v>0.353961095275311</v>
      </c>
      <c r="AY157" s="17">
        <v>0.30362117290718299</v>
      </c>
      <c r="AZ157" s="17">
        <v>0.30889432405893402</v>
      </c>
      <c r="BA157" s="17">
        <v>0.29567500820086501</v>
      </c>
      <c r="BB157" s="17"/>
      <c r="BC157" s="17">
        <v>0.35338354747251699</v>
      </c>
      <c r="BD157" s="17">
        <v>0.29081326763698701</v>
      </c>
      <c r="BE157" s="17">
        <v>0.28056773922052097</v>
      </c>
      <c r="BF157" s="17">
        <v>0.36147023810247902</v>
      </c>
      <c r="BG157" s="17">
        <v>0.35414609675012299</v>
      </c>
    </row>
    <row r="158" spans="2:59" x14ac:dyDescent="0.35">
      <c r="B158" t="s">
        <v>135</v>
      </c>
      <c r="C158" s="17">
        <v>0.41448606803547</v>
      </c>
      <c r="D158" s="17">
        <v>0.406649974470775</v>
      </c>
      <c r="E158" s="17">
        <v>0.425399009443647</v>
      </c>
      <c r="F158" s="17"/>
      <c r="G158" s="17">
        <v>0.46333792629301701</v>
      </c>
      <c r="H158" s="17">
        <v>0.416145008186392</v>
      </c>
      <c r="I158" s="17">
        <v>0.41885568175323901</v>
      </c>
      <c r="J158" s="17">
        <v>0.43578637218003402</v>
      </c>
      <c r="K158" s="17">
        <v>0.37848475415886002</v>
      </c>
      <c r="L158" s="17">
        <v>0.38389853612540398</v>
      </c>
      <c r="M158" s="17"/>
      <c r="N158" s="17">
        <v>0.44972135027105198</v>
      </c>
      <c r="O158" s="17">
        <v>0.39448433047076298</v>
      </c>
      <c r="P158" s="17">
        <v>0.38429355969557799</v>
      </c>
      <c r="Q158" s="17">
        <v>0.42467088022020799</v>
      </c>
      <c r="R158" s="17"/>
      <c r="S158" s="17">
        <v>0.37680259025687901</v>
      </c>
      <c r="T158" s="17">
        <v>0.36836866591283601</v>
      </c>
      <c r="U158" s="17">
        <v>0.40928014714070798</v>
      </c>
      <c r="V158" s="17">
        <v>0.43109598763241602</v>
      </c>
      <c r="W158" s="17">
        <v>0.476508235782925</v>
      </c>
      <c r="X158" s="17">
        <v>0.44437034542133103</v>
      </c>
      <c r="Y158" s="17">
        <v>0.49446926160423199</v>
      </c>
      <c r="Z158" s="17">
        <v>0.27936715273977097</v>
      </c>
      <c r="AA158" s="17">
        <v>0.41225074993612598</v>
      </c>
      <c r="AB158" s="17">
        <v>0.40006075134479202</v>
      </c>
      <c r="AC158" s="17">
        <v>0.443174790666997</v>
      </c>
      <c r="AD158" s="17">
        <v>0.4892025686043</v>
      </c>
      <c r="AE158" s="17"/>
      <c r="AF158" s="17">
        <v>0.39717842919146901</v>
      </c>
      <c r="AG158" s="17">
        <v>0.43641813018251302</v>
      </c>
      <c r="AH158" s="17">
        <v>0.38796102175658498</v>
      </c>
      <c r="AI158" s="17"/>
      <c r="AJ158" s="17">
        <v>0.39664553855132201</v>
      </c>
      <c r="AK158" s="17">
        <v>0.445709886350381</v>
      </c>
      <c r="AL158" s="17">
        <v>0.47368075094200301</v>
      </c>
      <c r="AM158" s="17">
        <v>0.32633132142903798</v>
      </c>
      <c r="AN158" s="17">
        <v>0.37999051272279599</v>
      </c>
      <c r="AO158" s="17"/>
      <c r="AP158" s="17">
        <v>0.41105682693194101</v>
      </c>
      <c r="AQ158" s="17">
        <v>0.438173933921021</v>
      </c>
      <c r="AR158" s="17">
        <v>0.42398777550100503</v>
      </c>
      <c r="AS158" s="17">
        <v>0.400011757345965</v>
      </c>
      <c r="AT158" s="17">
        <v>0.41055756481147898</v>
      </c>
      <c r="AU158" s="17"/>
      <c r="AV158" s="17">
        <v>0.447843718233494</v>
      </c>
      <c r="AW158" s="17">
        <v>0.40684882037596198</v>
      </c>
      <c r="AX158" s="17">
        <v>0.39060635042852199</v>
      </c>
      <c r="AY158" s="17">
        <v>0.41227454500209698</v>
      </c>
      <c r="AZ158" s="17">
        <v>0.37986772283515502</v>
      </c>
      <c r="BA158" s="17">
        <v>0.40380620145721802</v>
      </c>
      <c r="BB158" s="17"/>
      <c r="BC158" s="17">
        <v>0.40831596815136101</v>
      </c>
      <c r="BD158" s="17">
        <v>0.44819765740603001</v>
      </c>
      <c r="BE158" s="17">
        <v>0.42389642296572699</v>
      </c>
      <c r="BF158" s="17">
        <v>0.41564931187819498</v>
      </c>
      <c r="BG158" s="17">
        <v>0.33758845809919302</v>
      </c>
    </row>
    <row r="159" spans="2:59" x14ac:dyDescent="0.35">
      <c r="B159" t="s">
        <v>136</v>
      </c>
      <c r="C159" s="17">
        <v>0.181410008326883</v>
      </c>
      <c r="D159" s="17">
        <v>0.20283616334259799</v>
      </c>
      <c r="E159" s="17">
        <v>0.15915891886772299</v>
      </c>
      <c r="F159" s="17"/>
      <c r="G159" s="17">
        <v>0.16477438649781001</v>
      </c>
      <c r="H159" s="17">
        <v>0.16643058990960899</v>
      </c>
      <c r="I159" s="17">
        <v>0.21570242265949199</v>
      </c>
      <c r="J159" s="17">
        <v>0.16995755866360401</v>
      </c>
      <c r="K159" s="17">
        <v>0.19037994194177199</v>
      </c>
      <c r="L159" s="17">
        <v>0.180055342969555</v>
      </c>
      <c r="M159" s="17"/>
      <c r="N159" s="17">
        <v>0.15374568328261701</v>
      </c>
      <c r="O159" s="17">
        <v>0.19852349379946099</v>
      </c>
      <c r="P159" s="17">
        <v>0.19115974637650801</v>
      </c>
      <c r="Q159" s="17">
        <v>0.183230559146417</v>
      </c>
      <c r="R159" s="17"/>
      <c r="S159" s="17">
        <v>0.197783350111983</v>
      </c>
      <c r="T159" s="17">
        <v>0.202790592354959</v>
      </c>
      <c r="U159" s="17">
        <v>0.21445433616950199</v>
      </c>
      <c r="V159" s="17">
        <v>0.14678911712592899</v>
      </c>
      <c r="W159" s="17">
        <v>0.177468395602943</v>
      </c>
      <c r="X159" s="17">
        <v>0.20726696470266801</v>
      </c>
      <c r="Y159" s="17">
        <v>0.15503903987328699</v>
      </c>
      <c r="Z159" s="17">
        <v>0.238352280771578</v>
      </c>
      <c r="AA159" s="17">
        <v>0.165034078764345</v>
      </c>
      <c r="AB159" s="17">
        <v>0.15134066868356499</v>
      </c>
      <c r="AC159" s="17">
        <v>0.15090734157865299</v>
      </c>
      <c r="AD159" s="17">
        <v>0.155711984186752</v>
      </c>
      <c r="AE159" s="17"/>
      <c r="AF159" s="17">
        <v>0.17492512457270801</v>
      </c>
      <c r="AG159" s="17">
        <v>0.177923873581979</v>
      </c>
      <c r="AH159" s="17">
        <v>0.196889714283251</v>
      </c>
      <c r="AI159" s="17"/>
      <c r="AJ159" s="17">
        <v>0.18294704069614501</v>
      </c>
      <c r="AK159" s="17">
        <v>0.139828912632874</v>
      </c>
      <c r="AL159" s="17">
        <v>0.23181415512119299</v>
      </c>
      <c r="AM159" s="17">
        <v>0.24281245238313701</v>
      </c>
      <c r="AN159" s="17">
        <v>0.227892466929983</v>
      </c>
      <c r="AO159" s="17"/>
      <c r="AP159" s="17">
        <v>0.18307964416803801</v>
      </c>
      <c r="AQ159" s="17">
        <v>0.158322981843149</v>
      </c>
      <c r="AR159" s="17">
        <v>0.21652270689821301</v>
      </c>
      <c r="AS159" s="17">
        <v>0.20424367995498499</v>
      </c>
      <c r="AT159" s="17">
        <v>0.18033808612618299</v>
      </c>
      <c r="AU159" s="17"/>
      <c r="AV159" s="17">
        <v>0.147431823869795</v>
      </c>
      <c r="AW159" s="17">
        <v>0.19934424142595999</v>
      </c>
      <c r="AX159" s="17">
        <v>0.19554884466939601</v>
      </c>
      <c r="AY159" s="17">
        <v>0.19519298070869001</v>
      </c>
      <c r="AZ159" s="17">
        <v>0.199031927211236</v>
      </c>
      <c r="BA159" s="17">
        <v>0.18378234907249799</v>
      </c>
      <c r="BB159" s="17"/>
      <c r="BC159" s="17">
        <v>0.17907754338086701</v>
      </c>
      <c r="BD159" s="17">
        <v>0.14839781055998</v>
      </c>
      <c r="BE159" s="17">
        <v>0.20364117580408</v>
      </c>
      <c r="BF159" s="17">
        <v>0.133809159049149</v>
      </c>
      <c r="BG159" s="17">
        <v>0.244286077119614</v>
      </c>
    </row>
    <row r="160" spans="2:59" x14ac:dyDescent="0.35">
      <c r="B160" t="s">
        <v>137</v>
      </c>
      <c r="C160" s="17">
        <v>5.4917571535989702E-2</v>
      </c>
      <c r="D160" s="17">
        <v>6.5990200910341301E-2</v>
      </c>
      <c r="E160" s="17">
        <v>4.3682025910049299E-2</v>
      </c>
      <c r="F160" s="17"/>
      <c r="G160" s="17">
        <v>8.8147059237507694E-2</v>
      </c>
      <c r="H160" s="17">
        <v>6.7492616515173798E-2</v>
      </c>
      <c r="I160" s="17">
        <v>5.5617724300447903E-2</v>
      </c>
      <c r="J160" s="17">
        <v>4.9977129807702698E-2</v>
      </c>
      <c r="K160" s="17">
        <v>3.15893652478281E-2</v>
      </c>
      <c r="L160" s="17">
        <v>4.1633523812429303E-2</v>
      </c>
      <c r="M160" s="17"/>
      <c r="N160" s="17">
        <v>6.2880459252049506E-2</v>
      </c>
      <c r="O160" s="17">
        <v>6.8056060052910802E-2</v>
      </c>
      <c r="P160" s="17">
        <v>3.82236530906623E-2</v>
      </c>
      <c r="Q160" s="17">
        <v>4.7454976879760101E-2</v>
      </c>
      <c r="R160" s="17"/>
      <c r="S160" s="17">
        <v>5.41320011211152E-2</v>
      </c>
      <c r="T160" s="17">
        <v>5.8195228779839001E-2</v>
      </c>
      <c r="U160" s="17">
        <v>7.5030515808379106E-2</v>
      </c>
      <c r="V160" s="17">
        <v>5.96761693554042E-2</v>
      </c>
      <c r="W160" s="17">
        <v>5.1873336544795999E-2</v>
      </c>
      <c r="X160" s="17">
        <v>6.5058661267023005E-2</v>
      </c>
      <c r="Y160" s="17">
        <v>2.9780983536162799E-2</v>
      </c>
      <c r="Z160" s="17">
        <v>5.5268911496893003E-2</v>
      </c>
      <c r="AA160" s="17">
        <v>6.3599962332382604E-2</v>
      </c>
      <c r="AB160" s="17">
        <v>6.7933737943245795E-2</v>
      </c>
      <c r="AC160" s="17">
        <v>1.4194490642947101E-2</v>
      </c>
      <c r="AD160" s="17">
        <v>1.6885735924750098E-2</v>
      </c>
      <c r="AE160" s="17"/>
      <c r="AF160" s="17">
        <v>5.6863247983723199E-2</v>
      </c>
      <c r="AG160" s="17">
        <v>4.1524792242382397E-2</v>
      </c>
      <c r="AH160" s="17">
        <v>6.4652409715527104E-2</v>
      </c>
      <c r="AI160" s="17"/>
      <c r="AJ160" s="17">
        <v>4.2638353926148002E-2</v>
      </c>
      <c r="AK160" s="17">
        <v>4.90324817317601E-2</v>
      </c>
      <c r="AL160" s="17">
        <v>7.0186673782015194E-2</v>
      </c>
      <c r="AM160" s="17">
        <v>7.2949220769482001E-2</v>
      </c>
      <c r="AN160" s="17">
        <v>5.9171460896117301E-2</v>
      </c>
      <c r="AO160" s="17"/>
      <c r="AP160" s="17">
        <v>4.10722879294474E-2</v>
      </c>
      <c r="AQ160" s="17">
        <v>5.0201689816962602E-2</v>
      </c>
      <c r="AR160" s="17">
        <v>5.1837125584163701E-2</v>
      </c>
      <c r="AS160" s="17">
        <v>5.8864197106109899E-2</v>
      </c>
      <c r="AT160" s="17">
        <v>6.0504601390696897E-2</v>
      </c>
      <c r="AU160" s="17"/>
      <c r="AV160" s="17">
        <v>5.9790428042042598E-2</v>
      </c>
      <c r="AW160" s="17">
        <v>4.5122051654802299E-2</v>
      </c>
      <c r="AX160" s="17">
        <v>5.35286856470681E-2</v>
      </c>
      <c r="AY160" s="17">
        <v>5.9360198536166801E-2</v>
      </c>
      <c r="AZ160" s="17">
        <v>6.9067381998068098E-2</v>
      </c>
      <c r="BA160" s="17">
        <v>3.9018035348014998E-2</v>
      </c>
      <c r="BB160" s="17"/>
      <c r="BC160" s="17">
        <v>2.9944842836173501E-2</v>
      </c>
      <c r="BD160" s="17">
        <v>6.6667546409080902E-2</v>
      </c>
      <c r="BE160" s="17">
        <v>6.0412057104118497E-2</v>
      </c>
      <c r="BF160" s="17">
        <v>7.2755766173520697E-2</v>
      </c>
      <c r="BG160" s="17">
        <v>6.3979368031068906E-2</v>
      </c>
    </row>
    <row r="161" spans="2:59" x14ac:dyDescent="0.35">
      <c r="B161" t="s">
        <v>138</v>
      </c>
      <c r="C161" s="17">
        <v>1.1053744999917301E-2</v>
      </c>
      <c r="D161" s="17">
        <v>1.6286118123191501E-2</v>
      </c>
      <c r="E161" s="17">
        <v>6.03706216924727E-3</v>
      </c>
      <c r="F161" s="17"/>
      <c r="G161" s="17">
        <v>9.6676799348516008E-3</v>
      </c>
      <c r="H161" s="17">
        <v>1.7769107632529601E-2</v>
      </c>
      <c r="I161" s="17">
        <v>1.1710508735592101E-2</v>
      </c>
      <c r="J161" s="17">
        <v>5.8758600148966899E-3</v>
      </c>
      <c r="K161" s="17">
        <v>1.25608759097203E-2</v>
      </c>
      <c r="L161" s="17">
        <v>9.1857533529477904E-3</v>
      </c>
      <c r="M161" s="17"/>
      <c r="N161" s="17">
        <v>3.5224445247450699E-3</v>
      </c>
      <c r="O161" s="17">
        <v>1.55086049576822E-2</v>
      </c>
      <c r="P161" s="17">
        <v>1.4295342031202401E-2</v>
      </c>
      <c r="Q161" s="17">
        <v>1.1710486464736601E-2</v>
      </c>
      <c r="R161" s="17"/>
      <c r="S161" s="17">
        <v>0</v>
      </c>
      <c r="T161" s="17">
        <v>1.55779552391622E-2</v>
      </c>
      <c r="U161" s="17">
        <v>6.3010687905781602E-3</v>
      </c>
      <c r="V161" s="17">
        <v>5.6823811426523199E-3</v>
      </c>
      <c r="W161" s="17">
        <v>1.4621231513121599E-2</v>
      </c>
      <c r="X161" s="17">
        <v>1.5050035572986399E-2</v>
      </c>
      <c r="Y161" s="17">
        <v>2.56169479647117E-2</v>
      </c>
      <c r="Z161" s="17">
        <v>0</v>
      </c>
      <c r="AA161" s="17">
        <v>2.0557825625761299E-2</v>
      </c>
      <c r="AB161" s="17">
        <v>5.7965752026857198E-3</v>
      </c>
      <c r="AC161" s="17">
        <v>0</v>
      </c>
      <c r="AD161" s="17">
        <v>2.6985610532910698E-2</v>
      </c>
      <c r="AE161" s="17"/>
      <c r="AF161" s="17">
        <v>1.1549843293768101E-2</v>
      </c>
      <c r="AG161" s="17">
        <v>1.01210658848351E-2</v>
      </c>
      <c r="AH161" s="17">
        <v>1.2778129410190299E-2</v>
      </c>
      <c r="AI161" s="17"/>
      <c r="AJ161" s="17">
        <v>1.09228394767329E-2</v>
      </c>
      <c r="AK161" s="17">
        <v>7.1870246301889802E-3</v>
      </c>
      <c r="AL161" s="17">
        <v>0</v>
      </c>
      <c r="AM161" s="17">
        <v>0</v>
      </c>
      <c r="AN161" s="17">
        <v>2.1218774571033799E-2</v>
      </c>
      <c r="AO161" s="17"/>
      <c r="AP161" s="17">
        <v>6.0618278012125604E-3</v>
      </c>
      <c r="AQ161" s="17">
        <v>4.2081114147971398E-3</v>
      </c>
      <c r="AR161" s="17">
        <v>0</v>
      </c>
      <c r="AS161" s="17">
        <v>2.22124675590042E-2</v>
      </c>
      <c r="AT161" s="17">
        <v>1.0104709699094E-2</v>
      </c>
      <c r="AU161" s="17"/>
      <c r="AV161" s="17">
        <v>7.0713902442930496E-3</v>
      </c>
      <c r="AW161" s="17">
        <v>1.0324649589222501E-2</v>
      </c>
      <c r="AX161" s="17">
        <v>0</v>
      </c>
      <c r="AY161" s="17">
        <v>1.4670455010041401E-2</v>
      </c>
      <c r="AZ161" s="17">
        <v>7.2693600691337004E-3</v>
      </c>
      <c r="BA161" s="17">
        <v>1.71940733742093E-2</v>
      </c>
      <c r="BB161" s="17"/>
      <c r="BC161" s="17">
        <v>7.2432414244597504E-3</v>
      </c>
      <c r="BD161" s="17">
        <v>2.0541010337452901E-2</v>
      </c>
      <c r="BE161" s="17">
        <v>7.1205211524439796E-3</v>
      </c>
      <c r="BF161" s="17">
        <v>7.9779597215774607E-3</v>
      </c>
      <c r="BG161" s="17">
        <v>0</v>
      </c>
    </row>
    <row r="162" spans="2:59" x14ac:dyDescent="0.35">
      <c r="B162" t="s">
        <v>123</v>
      </c>
      <c r="C162" s="17">
        <v>2.3409257082724101E-2</v>
      </c>
      <c r="D162" s="17">
        <v>1.9322346893222601E-2</v>
      </c>
      <c r="E162" s="17">
        <v>2.65074168759501E-2</v>
      </c>
      <c r="F162" s="17"/>
      <c r="G162" s="17">
        <v>1.07607404184775E-2</v>
      </c>
      <c r="H162" s="17">
        <v>2.0830511216343502E-2</v>
      </c>
      <c r="I162" s="17">
        <v>3.3555093278209103E-2</v>
      </c>
      <c r="J162" s="17">
        <v>2.1866258814887001E-2</v>
      </c>
      <c r="K162" s="17">
        <v>2.3279306361309701E-2</v>
      </c>
      <c r="L162" s="17">
        <v>2.7052640444915899E-2</v>
      </c>
      <c r="M162" s="17"/>
      <c r="N162" s="17">
        <v>1.45042677533404E-2</v>
      </c>
      <c r="O162" s="17">
        <v>2.2924257990603499E-2</v>
      </c>
      <c r="P162" s="17">
        <v>2.1378420063070398E-2</v>
      </c>
      <c r="Q162" s="17">
        <v>3.53400681393337E-2</v>
      </c>
      <c r="R162" s="17"/>
      <c r="S162" s="17">
        <v>6.3990427340640697E-3</v>
      </c>
      <c r="T162" s="17">
        <v>2.26012699456693E-2</v>
      </c>
      <c r="U162" s="17">
        <v>3.0704846903515499E-2</v>
      </c>
      <c r="V162" s="17">
        <v>2.0139150595445101E-2</v>
      </c>
      <c r="W162" s="17">
        <v>1.39171479585699E-2</v>
      </c>
      <c r="X162" s="17">
        <v>2.8581414905828901E-2</v>
      </c>
      <c r="Y162" s="17">
        <v>2.3520515852569701E-2</v>
      </c>
      <c r="Z162" s="17">
        <v>7.9590493104243598E-2</v>
      </c>
      <c r="AA162" s="17">
        <v>3.9273858782135698E-2</v>
      </c>
      <c r="AB162" s="17">
        <v>2.6618444091036201E-2</v>
      </c>
      <c r="AC162" s="17">
        <v>0</v>
      </c>
      <c r="AD162" s="17">
        <v>0</v>
      </c>
      <c r="AE162" s="17"/>
      <c r="AF162" s="17">
        <v>2.3629359235965E-2</v>
      </c>
      <c r="AG162" s="17">
        <v>1.67500714683099E-2</v>
      </c>
      <c r="AH162" s="17">
        <v>4.5356461478354197E-2</v>
      </c>
      <c r="AI162" s="17"/>
      <c r="AJ162" s="17">
        <v>3.0871782267367299E-2</v>
      </c>
      <c r="AK162" s="17">
        <v>1.7925003055872E-2</v>
      </c>
      <c r="AL162" s="17">
        <v>7.61490274524657E-3</v>
      </c>
      <c r="AM162" s="17">
        <v>2.3989675244835799E-2</v>
      </c>
      <c r="AN162" s="17">
        <v>3.8275206824637802E-2</v>
      </c>
      <c r="AO162" s="17"/>
      <c r="AP162" s="17">
        <v>3.1092401912431299E-2</v>
      </c>
      <c r="AQ162" s="17">
        <v>1.6984914326697201E-2</v>
      </c>
      <c r="AR162" s="17">
        <v>1.12724311984248E-2</v>
      </c>
      <c r="AS162" s="17">
        <v>1.7819630556453699E-2</v>
      </c>
      <c r="AT162" s="17">
        <v>4.9859780880851398E-2</v>
      </c>
      <c r="AU162" s="17"/>
      <c r="AV162" s="17">
        <v>9.1429366737980199E-3</v>
      </c>
      <c r="AW162" s="17">
        <v>3.4108524897998101E-2</v>
      </c>
      <c r="AX162" s="17">
        <v>6.3550239797022998E-3</v>
      </c>
      <c r="AY162" s="17">
        <v>1.48806478358227E-2</v>
      </c>
      <c r="AZ162" s="17">
        <v>3.5869283827472502E-2</v>
      </c>
      <c r="BA162" s="17">
        <v>6.0524332547194498E-2</v>
      </c>
      <c r="BB162" s="17"/>
      <c r="BC162" s="17">
        <v>2.2034856734620901E-2</v>
      </c>
      <c r="BD162" s="17">
        <v>2.5382707650468399E-2</v>
      </c>
      <c r="BE162" s="17">
        <v>2.43620837531098E-2</v>
      </c>
      <c r="BF162" s="17">
        <v>8.3375650750789499E-3</v>
      </c>
      <c r="BG162" s="17">
        <v>0</v>
      </c>
    </row>
    <row r="163" spans="2:59" x14ac:dyDescent="0.35">
      <c r="B163" t="s">
        <v>139</v>
      </c>
      <c r="C163" s="17">
        <v>0.72920941805448602</v>
      </c>
      <c r="D163" s="17">
        <v>0.69556517073064605</v>
      </c>
      <c r="E163" s="17">
        <v>0.76461457617702999</v>
      </c>
      <c r="F163" s="17"/>
      <c r="G163" s="17">
        <v>0.72665013391135302</v>
      </c>
      <c r="H163" s="17">
        <v>0.72747717472634399</v>
      </c>
      <c r="I163" s="17">
        <v>0.68341425102625897</v>
      </c>
      <c r="J163" s="17">
        <v>0.75232319269891001</v>
      </c>
      <c r="K163" s="17">
        <v>0.74219051053937002</v>
      </c>
      <c r="L163" s="17">
        <v>0.74207273942015195</v>
      </c>
      <c r="M163" s="17"/>
      <c r="N163" s="17">
        <v>0.765347145187248</v>
      </c>
      <c r="O163" s="17">
        <v>0.69498758319934195</v>
      </c>
      <c r="P163" s="17">
        <v>0.73494283843855701</v>
      </c>
      <c r="Q163" s="17">
        <v>0.72226390936975204</v>
      </c>
      <c r="R163" s="17"/>
      <c r="S163" s="17">
        <v>0.74168560603283795</v>
      </c>
      <c r="T163" s="17">
        <v>0.70083495368036997</v>
      </c>
      <c r="U163" s="17">
        <v>0.67350923232802495</v>
      </c>
      <c r="V163" s="17">
        <v>0.76771318178057002</v>
      </c>
      <c r="W163" s="17">
        <v>0.74211988838056897</v>
      </c>
      <c r="X163" s="17">
        <v>0.68404292355149399</v>
      </c>
      <c r="Y163" s="17">
        <v>0.76604251277326896</v>
      </c>
      <c r="Z163" s="17">
        <v>0.62678831462728601</v>
      </c>
      <c r="AA163" s="17">
        <v>0.71153427449537598</v>
      </c>
      <c r="AB163" s="17">
        <v>0.74831057407946799</v>
      </c>
      <c r="AC163" s="17">
        <v>0.83489816777839998</v>
      </c>
      <c r="AD163" s="17">
        <v>0.80041666935558697</v>
      </c>
      <c r="AE163" s="17"/>
      <c r="AF163" s="17">
        <v>0.73303242491383602</v>
      </c>
      <c r="AG163" s="17">
        <v>0.75368019682249399</v>
      </c>
      <c r="AH163" s="17">
        <v>0.68032328511267703</v>
      </c>
      <c r="AI163" s="17"/>
      <c r="AJ163" s="17">
        <v>0.73261998363360703</v>
      </c>
      <c r="AK163" s="17">
        <v>0.78602657794930497</v>
      </c>
      <c r="AL163" s="17">
        <v>0.69038426835154598</v>
      </c>
      <c r="AM163" s="17">
        <v>0.66024865160254498</v>
      </c>
      <c r="AN163" s="17">
        <v>0.65344209077822801</v>
      </c>
      <c r="AO163" s="17"/>
      <c r="AP163" s="17">
        <v>0.73869383818887102</v>
      </c>
      <c r="AQ163" s="17">
        <v>0.77028230259839403</v>
      </c>
      <c r="AR163" s="17">
        <v>0.72036773631919904</v>
      </c>
      <c r="AS163" s="17">
        <v>0.696860024823448</v>
      </c>
      <c r="AT163" s="17">
        <v>0.699192821903174</v>
      </c>
      <c r="AU163" s="17"/>
      <c r="AV163" s="17">
        <v>0.77656342117007104</v>
      </c>
      <c r="AW163" s="17">
        <v>0.71110053243201699</v>
      </c>
      <c r="AX163" s="17">
        <v>0.74456744570383304</v>
      </c>
      <c r="AY163" s="17">
        <v>0.71589571790927897</v>
      </c>
      <c r="AZ163" s="17">
        <v>0.68876204689408904</v>
      </c>
      <c r="BA163" s="17">
        <v>0.69948120965808303</v>
      </c>
      <c r="BB163" s="17"/>
      <c r="BC163" s="17">
        <v>0.76169951562387905</v>
      </c>
      <c r="BD163" s="17">
        <v>0.73901092504301802</v>
      </c>
      <c r="BE163" s="17">
        <v>0.70446416218624797</v>
      </c>
      <c r="BF163" s="17">
        <v>0.77711954998067401</v>
      </c>
      <c r="BG163" s="17">
        <v>0.69173455484931701</v>
      </c>
    </row>
    <row r="164" spans="2:59" x14ac:dyDescent="0.35">
      <c r="B164" t="s">
        <v>140</v>
      </c>
      <c r="C164" s="17">
        <v>6.5971316535906904E-2</v>
      </c>
      <c r="D164" s="17">
        <v>8.2276319033532899E-2</v>
      </c>
      <c r="E164" s="17">
        <v>4.9719088079296599E-2</v>
      </c>
      <c r="F164" s="17"/>
      <c r="G164" s="17">
        <v>9.7814739172359305E-2</v>
      </c>
      <c r="H164" s="17">
        <v>8.5261724147703402E-2</v>
      </c>
      <c r="I164" s="17">
        <v>6.7328233036040006E-2</v>
      </c>
      <c r="J164" s="17">
        <v>5.5852989822599397E-2</v>
      </c>
      <c r="K164" s="17">
        <v>4.4150241157548398E-2</v>
      </c>
      <c r="L164" s="17">
        <v>5.0819277165377097E-2</v>
      </c>
      <c r="M164" s="17"/>
      <c r="N164" s="17">
        <v>6.64029037767946E-2</v>
      </c>
      <c r="O164" s="17">
        <v>8.3564665010592995E-2</v>
      </c>
      <c r="P164" s="17">
        <v>5.2518995121864698E-2</v>
      </c>
      <c r="Q164" s="17">
        <v>5.9165463344496703E-2</v>
      </c>
      <c r="R164" s="17"/>
      <c r="S164" s="17">
        <v>5.41320011211152E-2</v>
      </c>
      <c r="T164" s="17">
        <v>7.3773184019001195E-2</v>
      </c>
      <c r="U164" s="17">
        <v>8.1331584598957299E-2</v>
      </c>
      <c r="V164" s="17">
        <v>6.53585504980565E-2</v>
      </c>
      <c r="W164" s="17">
        <v>6.6494568057917605E-2</v>
      </c>
      <c r="X164" s="17">
        <v>8.0108696840009402E-2</v>
      </c>
      <c r="Y164" s="17">
        <v>5.5397931500874499E-2</v>
      </c>
      <c r="Z164" s="17">
        <v>5.5268911496893003E-2</v>
      </c>
      <c r="AA164" s="17">
        <v>8.4157787958143895E-2</v>
      </c>
      <c r="AB164" s="17">
        <v>7.3730313145931495E-2</v>
      </c>
      <c r="AC164" s="17">
        <v>1.4194490642947101E-2</v>
      </c>
      <c r="AD164" s="17">
        <v>4.3871346457660797E-2</v>
      </c>
      <c r="AE164" s="17"/>
      <c r="AF164" s="17">
        <v>6.8413091277491303E-2</v>
      </c>
      <c r="AG164" s="17">
        <v>5.1645858127217503E-2</v>
      </c>
      <c r="AH164" s="17">
        <v>7.7430539125717401E-2</v>
      </c>
      <c r="AI164" s="17"/>
      <c r="AJ164" s="17">
        <v>5.3561193402880902E-2</v>
      </c>
      <c r="AK164" s="17">
        <v>5.6219506361949098E-2</v>
      </c>
      <c r="AL164" s="17">
        <v>7.0186673782015194E-2</v>
      </c>
      <c r="AM164" s="17">
        <v>7.2949220769482001E-2</v>
      </c>
      <c r="AN164" s="17">
        <v>8.03902354671511E-2</v>
      </c>
      <c r="AO164" s="17"/>
      <c r="AP164" s="17">
        <v>4.7134115730659898E-2</v>
      </c>
      <c r="AQ164" s="17">
        <v>5.44098012317598E-2</v>
      </c>
      <c r="AR164" s="17">
        <v>5.1837125584163701E-2</v>
      </c>
      <c r="AS164" s="17">
        <v>8.1076664665114206E-2</v>
      </c>
      <c r="AT164" s="17">
        <v>7.0609311089790905E-2</v>
      </c>
      <c r="AU164" s="17"/>
      <c r="AV164" s="17">
        <v>6.6861818286335695E-2</v>
      </c>
      <c r="AW164" s="17">
        <v>5.5446701244024801E-2</v>
      </c>
      <c r="AX164" s="17">
        <v>5.35286856470681E-2</v>
      </c>
      <c r="AY164" s="17">
        <v>7.4030653546208205E-2</v>
      </c>
      <c r="AZ164" s="17">
        <v>7.6336742067201799E-2</v>
      </c>
      <c r="BA164" s="17">
        <v>5.6212108722224201E-2</v>
      </c>
      <c r="BB164" s="17"/>
      <c r="BC164" s="17">
        <v>3.7188084260633199E-2</v>
      </c>
      <c r="BD164" s="17">
        <v>8.72085567465338E-2</v>
      </c>
      <c r="BE164" s="17">
        <v>6.7532578256562503E-2</v>
      </c>
      <c r="BF164" s="17">
        <v>8.0733725895098196E-2</v>
      </c>
      <c r="BG164" s="17">
        <v>6.3979368031068906E-2</v>
      </c>
    </row>
    <row r="165" spans="2:59" x14ac:dyDescent="0.35">
      <c r="B165" t="s">
        <v>141</v>
      </c>
      <c r="C165" s="17">
        <v>0.66323810151857898</v>
      </c>
      <c r="D165" s="17">
        <v>0.613288851697114</v>
      </c>
      <c r="E165" s="17">
        <v>0.71489548809773396</v>
      </c>
      <c r="F165" s="17"/>
      <c r="G165" s="17">
        <v>0.62883539473899397</v>
      </c>
      <c r="H165" s="17">
        <v>0.64221545057864104</v>
      </c>
      <c r="I165" s="17">
        <v>0.616086017990219</v>
      </c>
      <c r="J165" s="17">
        <v>0.69647020287631101</v>
      </c>
      <c r="K165" s="17">
        <v>0.69804026938182095</v>
      </c>
      <c r="L165" s="17">
        <v>0.69125346225477502</v>
      </c>
      <c r="M165" s="17"/>
      <c r="N165" s="17">
        <v>0.69894424141045297</v>
      </c>
      <c r="O165" s="17">
        <v>0.61142291818874905</v>
      </c>
      <c r="P165" s="17">
        <v>0.68242384331669304</v>
      </c>
      <c r="Q165" s="17">
        <v>0.66309844602525503</v>
      </c>
      <c r="R165" s="17"/>
      <c r="S165" s="17">
        <v>0.68755360491172302</v>
      </c>
      <c r="T165" s="17">
        <v>0.62706176966136895</v>
      </c>
      <c r="U165" s="17">
        <v>0.592177647729068</v>
      </c>
      <c r="V165" s="17">
        <v>0.70235463128251296</v>
      </c>
      <c r="W165" s="17">
        <v>0.67562532032265199</v>
      </c>
      <c r="X165" s="17">
        <v>0.603934226711485</v>
      </c>
      <c r="Y165" s="17">
        <v>0.71064458127239405</v>
      </c>
      <c r="Z165" s="17">
        <v>0.57151940313039296</v>
      </c>
      <c r="AA165" s="17">
        <v>0.62737648653723199</v>
      </c>
      <c r="AB165" s="17">
        <v>0.67458026093353596</v>
      </c>
      <c r="AC165" s="17">
        <v>0.820703677135453</v>
      </c>
      <c r="AD165" s="17">
        <v>0.75654532289792598</v>
      </c>
      <c r="AE165" s="17"/>
      <c r="AF165" s="17">
        <v>0.66461933363634496</v>
      </c>
      <c r="AG165" s="17">
        <v>0.70203433869527598</v>
      </c>
      <c r="AH165" s="17">
        <v>0.60289274598695997</v>
      </c>
      <c r="AI165" s="17"/>
      <c r="AJ165" s="17">
        <v>0.67905879023072602</v>
      </c>
      <c r="AK165" s="17">
        <v>0.72980707158735503</v>
      </c>
      <c r="AL165" s="17">
        <v>0.62019759456953005</v>
      </c>
      <c r="AM165" s="17">
        <v>0.58729943083306302</v>
      </c>
      <c r="AN165" s="17">
        <v>0.57305185531107705</v>
      </c>
      <c r="AO165" s="17"/>
      <c r="AP165" s="17">
        <v>0.69155972245821096</v>
      </c>
      <c r="AQ165" s="17">
        <v>0.71587250136663505</v>
      </c>
      <c r="AR165" s="17">
        <v>0.66853061073503495</v>
      </c>
      <c r="AS165" s="17">
        <v>0.61578336015833302</v>
      </c>
      <c r="AT165" s="17">
        <v>0.62858351081338404</v>
      </c>
      <c r="AU165" s="17"/>
      <c r="AV165" s="17">
        <v>0.70970160288373596</v>
      </c>
      <c r="AW165" s="17">
        <v>0.65565383118799203</v>
      </c>
      <c r="AX165" s="17">
        <v>0.69103876005676501</v>
      </c>
      <c r="AY165" s="17">
        <v>0.641865064363071</v>
      </c>
      <c r="AZ165" s="17">
        <v>0.61242530482688795</v>
      </c>
      <c r="BA165" s="17">
        <v>0.64326910093585898</v>
      </c>
      <c r="BB165" s="17"/>
      <c r="BC165" s="17">
        <v>0.72451143136324503</v>
      </c>
      <c r="BD165" s="17">
        <v>0.65180236829648397</v>
      </c>
      <c r="BE165" s="17">
        <v>0.63693158392968596</v>
      </c>
      <c r="BF165" s="17">
        <v>0.69638582408557603</v>
      </c>
      <c r="BG165" s="17">
        <v>0.62775518681824805</v>
      </c>
    </row>
    <row r="166" spans="2:59" x14ac:dyDescent="0.35">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row>
    <row r="167" spans="2:59" x14ac:dyDescent="0.35">
      <c r="B167" s="6" t="s">
        <v>151</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row>
    <row r="168" spans="2:59" x14ac:dyDescent="0.35">
      <c r="B168" s="24" t="s">
        <v>79</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row>
    <row r="169" spans="2:59" x14ac:dyDescent="0.35">
      <c r="B169" t="s">
        <v>134</v>
      </c>
      <c r="C169" s="17">
        <v>0.29510110823195801</v>
      </c>
      <c r="D169" s="17">
        <v>0.28384168252852998</v>
      </c>
      <c r="E169" s="17">
        <v>0.30326682858124598</v>
      </c>
      <c r="F169" s="17"/>
      <c r="G169" s="17">
        <v>0.321535631394198</v>
      </c>
      <c r="H169" s="17">
        <v>0.366284145680143</v>
      </c>
      <c r="I169" s="17">
        <v>0.27891853283180401</v>
      </c>
      <c r="J169" s="17">
        <v>0.25264734744093098</v>
      </c>
      <c r="K169" s="17">
        <v>0.25742642734240601</v>
      </c>
      <c r="L169" s="17">
        <v>0.29261745665717298</v>
      </c>
      <c r="M169" s="17"/>
      <c r="N169" s="17">
        <v>0.33912018815138401</v>
      </c>
      <c r="O169" s="17">
        <v>0.3041350029571</v>
      </c>
      <c r="P169" s="17">
        <v>0.26369401812396698</v>
      </c>
      <c r="Q169" s="17">
        <v>0.26447281136990097</v>
      </c>
      <c r="R169" s="17"/>
      <c r="S169" s="17">
        <v>0.345630278374777</v>
      </c>
      <c r="T169" s="17">
        <v>0.28233912971671998</v>
      </c>
      <c r="U169" s="17">
        <v>0.28407157458064902</v>
      </c>
      <c r="V169" s="17">
        <v>0.28778036670942703</v>
      </c>
      <c r="W169" s="17">
        <v>0.27159665820575102</v>
      </c>
      <c r="X169" s="17">
        <v>0.26709450913121102</v>
      </c>
      <c r="Y169" s="17">
        <v>0.21707154431226</v>
      </c>
      <c r="Z169" s="17">
        <v>0.29792241746795101</v>
      </c>
      <c r="AA169" s="17">
        <v>0.31208159718788298</v>
      </c>
      <c r="AB169" s="17">
        <v>0.27765437072149501</v>
      </c>
      <c r="AC169" s="17">
        <v>0.39234790299807798</v>
      </c>
      <c r="AD169" s="17">
        <v>0.33637226967356898</v>
      </c>
      <c r="AE169" s="17"/>
      <c r="AF169" s="17">
        <v>0.27761784249219701</v>
      </c>
      <c r="AG169" s="17">
        <v>0.30022925473759998</v>
      </c>
      <c r="AH169" s="17">
        <v>0.30624618161172201</v>
      </c>
      <c r="AI169" s="17"/>
      <c r="AJ169" s="17">
        <v>0.289819267057707</v>
      </c>
      <c r="AK169" s="17">
        <v>0.350165199772275</v>
      </c>
      <c r="AL169" s="17">
        <v>0.22064007327034299</v>
      </c>
      <c r="AM169" s="17">
        <v>0.32610281111308798</v>
      </c>
      <c r="AN169" s="17">
        <v>0.25733006203855502</v>
      </c>
      <c r="AO169" s="17"/>
      <c r="AP169" s="17">
        <v>0.30576893644582898</v>
      </c>
      <c r="AQ169" s="17">
        <v>0.344688161693668</v>
      </c>
      <c r="AR169" s="17">
        <v>0.21956038824025201</v>
      </c>
      <c r="AS169" s="17">
        <v>0.21849838267279501</v>
      </c>
      <c r="AT169" s="17">
        <v>0.27788680374088398</v>
      </c>
      <c r="AU169" s="17"/>
      <c r="AV169" s="17">
        <v>0.37074458942321298</v>
      </c>
      <c r="AW169" s="17">
        <v>0.30642014241034499</v>
      </c>
      <c r="AX169" s="17">
        <v>0.25491331851612098</v>
      </c>
      <c r="AY169" s="17">
        <v>0.22660974243450199</v>
      </c>
      <c r="AZ169" s="17">
        <v>0.27117333947130901</v>
      </c>
      <c r="BA169" s="17">
        <v>0.21542980228551001</v>
      </c>
      <c r="BB169" s="17"/>
      <c r="BC169" s="17">
        <v>0.28887453722372303</v>
      </c>
      <c r="BD169" s="17">
        <v>0.249595152855492</v>
      </c>
      <c r="BE169" s="17">
        <v>0.31550250342186997</v>
      </c>
      <c r="BF169" s="17">
        <v>0.35088980152191701</v>
      </c>
      <c r="BG169" s="17">
        <v>0.41631053700599802</v>
      </c>
    </row>
    <row r="170" spans="2:59" x14ac:dyDescent="0.35">
      <c r="B170" t="s">
        <v>135</v>
      </c>
      <c r="C170" s="17">
        <v>0.44158292555908102</v>
      </c>
      <c r="D170" s="17">
        <v>0.46210111126766501</v>
      </c>
      <c r="E170" s="17">
        <v>0.42311063475680599</v>
      </c>
      <c r="F170" s="17"/>
      <c r="G170" s="17">
        <v>0.42009780616131598</v>
      </c>
      <c r="H170" s="17">
        <v>0.43048741224307702</v>
      </c>
      <c r="I170" s="17">
        <v>0.45240766073790101</v>
      </c>
      <c r="J170" s="17">
        <v>0.47181239235265798</v>
      </c>
      <c r="K170" s="17">
        <v>0.44869142024065101</v>
      </c>
      <c r="L170" s="17">
        <v>0.42689237377396599</v>
      </c>
      <c r="M170" s="17"/>
      <c r="N170" s="17">
        <v>0.43523672047205803</v>
      </c>
      <c r="O170" s="17">
        <v>0.43565533274156498</v>
      </c>
      <c r="P170" s="17">
        <v>0.44809051283874302</v>
      </c>
      <c r="Q170" s="17">
        <v>0.44974396641131897</v>
      </c>
      <c r="R170" s="17"/>
      <c r="S170" s="17">
        <v>0.45345612491813198</v>
      </c>
      <c r="T170" s="17">
        <v>0.43145401621276203</v>
      </c>
      <c r="U170" s="17">
        <v>0.38727192824623302</v>
      </c>
      <c r="V170" s="17">
        <v>0.45860307561846297</v>
      </c>
      <c r="W170" s="17">
        <v>0.41103618970431699</v>
      </c>
      <c r="X170" s="17">
        <v>0.50563036590501198</v>
      </c>
      <c r="Y170" s="17">
        <v>0.45979386644096898</v>
      </c>
      <c r="Z170" s="17">
        <v>0.43857769662332602</v>
      </c>
      <c r="AA170" s="17">
        <v>0.40507126147840999</v>
      </c>
      <c r="AB170" s="17">
        <v>0.46185287546333798</v>
      </c>
      <c r="AC170" s="17">
        <v>0.43532127695718398</v>
      </c>
      <c r="AD170" s="17">
        <v>0.44179479490972001</v>
      </c>
      <c r="AE170" s="17"/>
      <c r="AF170" s="17">
        <v>0.41819877240862902</v>
      </c>
      <c r="AG170" s="17">
        <v>0.47807060531248802</v>
      </c>
      <c r="AH170" s="17">
        <v>0.39952138496406098</v>
      </c>
      <c r="AI170" s="17"/>
      <c r="AJ170" s="17">
        <v>0.44372223038099401</v>
      </c>
      <c r="AK170" s="17">
        <v>0.46344870585682602</v>
      </c>
      <c r="AL170" s="17">
        <v>0.48455942535415603</v>
      </c>
      <c r="AM170" s="17">
        <v>0.30549088566465599</v>
      </c>
      <c r="AN170" s="17">
        <v>0.39799266498850699</v>
      </c>
      <c r="AO170" s="17"/>
      <c r="AP170" s="17">
        <v>0.44683361322153697</v>
      </c>
      <c r="AQ170" s="17">
        <v>0.44797434523131302</v>
      </c>
      <c r="AR170" s="17">
        <v>0.516709969795905</v>
      </c>
      <c r="AS170" s="17">
        <v>0.43059287029016002</v>
      </c>
      <c r="AT170" s="17">
        <v>0.46482259119550701</v>
      </c>
      <c r="AU170" s="17"/>
      <c r="AV170" s="17">
        <v>0.44238191144564798</v>
      </c>
      <c r="AW170" s="17">
        <v>0.448098305950063</v>
      </c>
      <c r="AX170" s="17">
        <v>0.475508669991491</v>
      </c>
      <c r="AY170" s="17">
        <v>0.426658706943358</v>
      </c>
      <c r="AZ170" s="17">
        <v>0.48997316463193402</v>
      </c>
      <c r="BA170" s="17">
        <v>0.44037983620225402</v>
      </c>
      <c r="BB170" s="17"/>
      <c r="BC170" s="17">
        <v>0.46390300146489799</v>
      </c>
      <c r="BD170" s="17">
        <v>0.45585739764848598</v>
      </c>
      <c r="BE170" s="17">
        <v>0.43712933085268502</v>
      </c>
      <c r="BF170" s="17">
        <v>0.42749154728206801</v>
      </c>
      <c r="BG170" s="17">
        <v>0.39430144370012699</v>
      </c>
    </row>
    <row r="171" spans="2:59" x14ac:dyDescent="0.35">
      <c r="B171" t="s">
        <v>136</v>
      </c>
      <c r="C171" s="17">
        <v>0.17916958453155801</v>
      </c>
      <c r="D171" s="17">
        <v>0.17985686665641801</v>
      </c>
      <c r="E171" s="17">
        <v>0.179912397663922</v>
      </c>
      <c r="F171" s="17"/>
      <c r="G171" s="17">
        <v>0.18481606318895599</v>
      </c>
      <c r="H171" s="17">
        <v>0.117663007710244</v>
      </c>
      <c r="I171" s="17">
        <v>0.18078285934796701</v>
      </c>
      <c r="J171" s="17">
        <v>0.189718341030813</v>
      </c>
      <c r="K171" s="17">
        <v>0.199320653332829</v>
      </c>
      <c r="L171" s="17">
        <v>0.201810828698645</v>
      </c>
      <c r="M171" s="17"/>
      <c r="N171" s="17">
        <v>0.155390124690751</v>
      </c>
      <c r="O171" s="17">
        <v>0.17472053320424399</v>
      </c>
      <c r="P171" s="17">
        <v>0.19665425364716299</v>
      </c>
      <c r="Q171" s="17">
        <v>0.19441067183441299</v>
      </c>
      <c r="R171" s="17"/>
      <c r="S171" s="17">
        <v>0.15627242556364199</v>
      </c>
      <c r="T171" s="17">
        <v>0.20681831432112999</v>
      </c>
      <c r="U171" s="17">
        <v>0.22028231277409799</v>
      </c>
      <c r="V171" s="17">
        <v>0.16132277720952401</v>
      </c>
      <c r="W171" s="17">
        <v>0.19565502282759201</v>
      </c>
      <c r="X171" s="17">
        <v>0.15456532218742</v>
      </c>
      <c r="Y171" s="17">
        <v>0.22550896157179701</v>
      </c>
      <c r="Z171" s="17">
        <v>0.14099372076340599</v>
      </c>
      <c r="AA171" s="17">
        <v>0.19740393151660601</v>
      </c>
      <c r="AB171" s="17">
        <v>0.156253295347552</v>
      </c>
      <c r="AC171" s="17">
        <v>0.13100242863914699</v>
      </c>
      <c r="AD171" s="17">
        <v>0.15521178084767301</v>
      </c>
      <c r="AE171" s="17"/>
      <c r="AF171" s="17">
        <v>0.20301731638329801</v>
      </c>
      <c r="AG171" s="17">
        <v>0.162460519725663</v>
      </c>
      <c r="AH171" s="17">
        <v>0.17507065643631001</v>
      </c>
      <c r="AI171" s="17"/>
      <c r="AJ171" s="17">
        <v>0.17837897234213601</v>
      </c>
      <c r="AK171" s="17">
        <v>0.136379622774422</v>
      </c>
      <c r="AL171" s="17">
        <v>0.21143194982380001</v>
      </c>
      <c r="AM171" s="17">
        <v>0.27523399097906598</v>
      </c>
      <c r="AN171" s="17">
        <v>0.214407877940887</v>
      </c>
      <c r="AO171" s="17"/>
      <c r="AP171" s="17">
        <v>0.164976942935984</v>
      </c>
      <c r="AQ171" s="17">
        <v>0.15341247996665799</v>
      </c>
      <c r="AR171" s="17">
        <v>0.212496451364142</v>
      </c>
      <c r="AS171" s="17">
        <v>0.22560286730356199</v>
      </c>
      <c r="AT171" s="17">
        <v>0.187813861010587</v>
      </c>
      <c r="AU171" s="17"/>
      <c r="AV171" s="17">
        <v>0.12961858939700099</v>
      </c>
      <c r="AW171" s="17">
        <v>0.16506879179581299</v>
      </c>
      <c r="AX171" s="17">
        <v>0.20591183188336601</v>
      </c>
      <c r="AY171" s="17">
        <v>0.23721417074072701</v>
      </c>
      <c r="AZ171" s="17">
        <v>0.18205862130756501</v>
      </c>
      <c r="BA171" s="17">
        <v>0.225839660808062</v>
      </c>
      <c r="BB171" s="17"/>
      <c r="BC171" s="17">
        <v>0.16823054985386299</v>
      </c>
      <c r="BD171" s="17">
        <v>0.19803414772106301</v>
      </c>
      <c r="BE171" s="17">
        <v>0.160754220080916</v>
      </c>
      <c r="BF171" s="17">
        <v>0.17826114778716301</v>
      </c>
      <c r="BG171" s="17">
        <v>5.9603743956940597E-2</v>
      </c>
    </row>
    <row r="172" spans="2:59" x14ac:dyDescent="0.35">
      <c r="B172" t="s">
        <v>137</v>
      </c>
      <c r="C172" s="17">
        <v>3.5901824483348901E-2</v>
      </c>
      <c r="D172" s="17">
        <v>3.99311697128482E-2</v>
      </c>
      <c r="E172" s="17">
        <v>3.2254615600495098E-2</v>
      </c>
      <c r="F172" s="17"/>
      <c r="G172" s="17">
        <v>3.6992433626578898E-2</v>
      </c>
      <c r="H172" s="17">
        <v>4.58815247504228E-2</v>
      </c>
      <c r="I172" s="17">
        <v>3.0643346567187198E-2</v>
      </c>
      <c r="J172" s="17">
        <v>4.6448733577707201E-2</v>
      </c>
      <c r="K172" s="17">
        <v>2.1824607297296801E-2</v>
      </c>
      <c r="L172" s="17">
        <v>3.2289784120751397E-2</v>
      </c>
      <c r="M172" s="17"/>
      <c r="N172" s="17">
        <v>3.6930686438455797E-2</v>
      </c>
      <c r="O172" s="17">
        <v>3.2404562139881098E-2</v>
      </c>
      <c r="P172" s="17">
        <v>4.5121864926784702E-2</v>
      </c>
      <c r="Q172" s="17">
        <v>3.0398979502137002E-2</v>
      </c>
      <c r="R172" s="17"/>
      <c r="S172" s="17">
        <v>2.0713348710504599E-2</v>
      </c>
      <c r="T172" s="17">
        <v>3.4360724815374499E-2</v>
      </c>
      <c r="U172" s="17">
        <v>5.0476572922473102E-2</v>
      </c>
      <c r="V172" s="17">
        <v>3.9097106295002002E-2</v>
      </c>
      <c r="W172" s="17">
        <v>6.7167830469787304E-2</v>
      </c>
      <c r="X172" s="17">
        <v>2.1293378266952299E-2</v>
      </c>
      <c r="Y172" s="17">
        <v>4.6744888954500401E-2</v>
      </c>
      <c r="Z172" s="17">
        <v>3.6024064601731E-2</v>
      </c>
      <c r="AA172" s="17">
        <v>3.3575547923016501E-2</v>
      </c>
      <c r="AB172" s="17">
        <v>4.6122765661555501E-2</v>
      </c>
      <c r="AC172" s="17">
        <v>1.7753246906036701E-2</v>
      </c>
      <c r="AD172" s="17">
        <v>1.4908251572933E-2</v>
      </c>
      <c r="AE172" s="17"/>
      <c r="AF172" s="17">
        <v>4.4781533196477097E-2</v>
      </c>
      <c r="AG172" s="17">
        <v>2.28930713881518E-2</v>
      </c>
      <c r="AH172" s="17">
        <v>4.74151614943297E-2</v>
      </c>
      <c r="AI172" s="17"/>
      <c r="AJ172" s="17">
        <v>4.3309149289654597E-2</v>
      </c>
      <c r="AK172" s="17">
        <v>2.4279525401626999E-2</v>
      </c>
      <c r="AL172" s="17">
        <v>2.2770476139673399E-2</v>
      </c>
      <c r="AM172" s="17">
        <v>7.1576671900310002E-2</v>
      </c>
      <c r="AN172" s="17">
        <v>3.4962383441140298E-2</v>
      </c>
      <c r="AO172" s="17"/>
      <c r="AP172" s="17">
        <v>2.9390280012658899E-2</v>
      </c>
      <c r="AQ172" s="17">
        <v>2.4797467837870801E-2</v>
      </c>
      <c r="AR172" s="17">
        <v>1.88886467072195E-2</v>
      </c>
      <c r="AS172" s="17">
        <v>7.3263479167802903E-2</v>
      </c>
      <c r="AT172" s="17">
        <v>8.2562694487639202E-3</v>
      </c>
      <c r="AU172" s="17"/>
      <c r="AV172" s="17">
        <v>2.7466597043960199E-2</v>
      </c>
      <c r="AW172" s="17">
        <v>4.1716465136622902E-2</v>
      </c>
      <c r="AX172" s="17">
        <v>2.3662824263399398E-2</v>
      </c>
      <c r="AY172" s="17">
        <v>6.3159739996515807E-2</v>
      </c>
      <c r="AZ172" s="17">
        <v>5.9395863155013804E-3</v>
      </c>
      <c r="BA172" s="17">
        <v>3.0299683137173999E-2</v>
      </c>
      <c r="BB172" s="17"/>
      <c r="BC172" s="17">
        <v>2.6626435723445401E-2</v>
      </c>
      <c r="BD172" s="17">
        <v>3.8383396862326898E-2</v>
      </c>
      <c r="BE172" s="17">
        <v>4.14683201578026E-2</v>
      </c>
      <c r="BF172" s="17">
        <v>3.1720890795145201E-2</v>
      </c>
      <c r="BG172" s="17">
        <v>3.3091922254373303E-2</v>
      </c>
    </row>
    <row r="173" spans="2:59" x14ac:dyDescent="0.35">
      <c r="B173" t="s">
        <v>138</v>
      </c>
      <c r="C173" s="17">
        <v>8.3864138364170993E-3</v>
      </c>
      <c r="D173" s="17">
        <v>7.5828075617187804E-3</v>
      </c>
      <c r="E173" s="17">
        <v>9.2364327763497702E-3</v>
      </c>
      <c r="F173" s="17"/>
      <c r="G173" s="17">
        <v>1.21225497226282E-2</v>
      </c>
      <c r="H173" s="17">
        <v>2.7041745164159301E-3</v>
      </c>
      <c r="I173" s="17">
        <v>7.3362410038295802E-3</v>
      </c>
      <c r="J173" s="17">
        <v>9.4430974414693395E-3</v>
      </c>
      <c r="K173" s="17">
        <v>7.6048067785039197E-3</v>
      </c>
      <c r="L173" s="17">
        <v>1.1013945092274701E-2</v>
      </c>
      <c r="M173" s="17"/>
      <c r="N173" s="17">
        <v>3.57176005000156E-3</v>
      </c>
      <c r="O173" s="17">
        <v>1.77384295576129E-2</v>
      </c>
      <c r="P173" s="17">
        <v>6.5335588366361302E-3</v>
      </c>
      <c r="Q173" s="17">
        <v>5.4953332276525702E-3</v>
      </c>
      <c r="R173" s="17"/>
      <c r="S173" s="17">
        <v>0</v>
      </c>
      <c r="T173" s="17">
        <v>1.17341032251372E-2</v>
      </c>
      <c r="U173" s="17">
        <v>1.4061782387558701E-2</v>
      </c>
      <c r="V173" s="17">
        <v>7.2287658409830704E-3</v>
      </c>
      <c r="W173" s="17">
        <v>7.1744280239098403E-3</v>
      </c>
      <c r="X173" s="17">
        <v>7.5250177864931798E-3</v>
      </c>
      <c r="Y173" s="17">
        <v>1.20509428457413E-2</v>
      </c>
      <c r="Z173" s="17">
        <v>1.00353787077277E-2</v>
      </c>
      <c r="AA173" s="17">
        <v>1.7706189052420999E-2</v>
      </c>
      <c r="AB173" s="17">
        <v>6.6401579364787702E-3</v>
      </c>
      <c r="AC173" s="17">
        <v>0</v>
      </c>
      <c r="AD173" s="17">
        <v>0</v>
      </c>
      <c r="AE173" s="17"/>
      <c r="AF173" s="17">
        <v>1.50174151431139E-2</v>
      </c>
      <c r="AG173" s="17">
        <v>4.2779493611931202E-3</v>
      </c>
      <c r="AH173" s="17">
        <v>7.1841251112648502E-3</v>
      </c>
      <c r="AI173" s="17"/>
      <c r="AJ173" s="17">
        <v>7.9908052963328802E-3</v>
      </c>
      <c r="AK173" s="17">
        <v>5.23818236519389E-3</v>
      </c>
      <c r="AL173" s="17">
        <v>1.6656258073137999E-2</v>
      </c>
      <c r="AM173" s="17">
        <v>0</v>
      </c>
      <c r="AN173" s="17">
        <v>1.3458653214093E-2</v>
      </c>
      <c r="AO173" s="17"/>
      <c r="AP173" s="17">
        <v>1.1243098058246101E-2</v>
      </c>
      <c r="AQ173" s="17">
        <v>5.6413569373068399E-3</v>
      </c>
      <c r="AR173" s="17">
        <v>0</v>
      </c>
      <c r="AS173" s="17">
        <v>1.5892252982604601E-2</v>
      </c>
      <c r="AT173" s="17">
        <v>0</v>
      </c>
      <c r="AU173" s="17"/>
      <c r="AV173" s="17">
        <v>5.19806238460159E-3</v>
      </c>
      <c r="AW173" s="17">
        <v>5.9019963491396699E-3</v>
      </c>
      <c r="AX173" s="17">
        <v>5.7676694126347697E-3</v>
      </c>
      <c r="AY173" s="17">
        <v>1.30979048503018E-2</v>
      </c>
      <c r="AZ173" s="17">
        <v>6.8130855034805203E-3</v>
      </c>
      <c r="BA173" s="17">
        <v>1.8180068237040398E-2</v>
      </c>
      <c r="BB173" s="17"/>
      <c r="BC173" s="17">
        <v>5.5225861288714399E-3</v>
      </c>
      <c r="BD173" s="17">
        <v>1.1822532271793199E-2</v>
      </c>
      <c r="BE173" s="17">
        <v>9.4330219339526199E-3</v>
      </c>
      <c r="BF173" s="17">
        <v>3.7916420857313101E-3</v>
      </c>
      <c r="BG173" s="17">
        <v>3.4789351695463801E-2</v>
      </c>
    </row>
    <row r="174" spans="2:59" x14ac:dyDescent="0.35">
      <c r="B174" t="s">
        <v>123</v>
      </c>
      <c r="C174" s="17">
        <v>3.9858143357637002E-2</v>
      </c>
      <c r="D174" s="17">
        <v>2.6686362272820899E-2</v>
      </c>
      <c r="E174" s="17">
        <v>5.2219090621180998E-2</v>
      </c>
      <c r="F174" s="17"/>
      <c r="G174" s="17">
        <v>2.4435515906323198E-2</v>
      </c>
      <c r="H174" s="17">
        <v>3.6979735099696903E-2</v>
      </c>
      <c r="I174" s="17">
        <v>4.99113595113106E-2</v>
      </c>
      <c r="J174" s="17">
        <v>2.99300881564225E-2</v>
      </c>
      <c r="K174" s="17">
        <v>6.5132085008313703E-2</v>
      </c>
      <c r="L174" s="17">
        <v>3.5375611657189797E-2</v>
      </c>
      <c r="M174" s="17"/>
      <c r="N174" s="17">
        <v>2.97505201973488E-2</v>
      </c>
      <c r="O174" s="17">
        <v>3.5346139399596202E-2</v>
      </c>
      <c r="P174" s="17">
        <v>3.9905791626705697E-2</v>
      </c>
      <c r="Q174" s="17">
        <v>5.5478237654577003E-2</v>
      </c>
      <c r="R174" s="17"/>
      <c r="S174" s="17">
        <v>2.39278224329443E-2</v>
      </c>
      <c r="T174" s="17">
        <v>3.3293711708876801E-2</v>
      </c>
      <c r="U174" s="17">
        <v>4.3835829088988303E-2</v>
      </c>
      <c r="V174" s="17">
        <v>4.5967908326600901E-2</v>
      </c>
      <c r="W174" s="17">
        <v>4.73698707686427E-2</v>
      </c>
      <c r="X174" s="17">
        <v>4.3891406722911003E-2</v>
      </c>
      <c r="Y174" s="17">
        <v>3.8829795874732502E-2</v>
      </c>
      <c r="Z174" s="17">
        <v>7.6446721835858905E-2</v>
      </c>
      <c r="AA174" s="17">
        <v>3.4161472841662599E-2</v>
      </c>
      <c r="AB174" s="17">
        <v>5.1476534869580599E-2</v>
      </c>
      <c r="AC174" s="17">
        <v>2.3575144499554199E-2</v>
      </c>
      <c r="AD174" s="17">
        <v>5.17129029961058E-2</v>
      </c>
      <c r="AE174" s="17"/>
      <c r="AF174" s="17">
        <v>4.1367120376286398E-2</v>
      </c>
      <c r="AG174" s="17">
        <v>3.2068599474903897E-2</v>
      </c>
      <c r="AH174" s="17">
        <v>6.4562490382312904E-2</v>
      </c>
      <c r="AI174" s="17"/>
      <c r="AJ174" s="17">
        <v>3.6779575633176E-2</v>
      </c>
      <c r="AK174" s="17">
        <v>2.04887638296554E-2</v>
      </c>
      <c r="AL174" s="17">
        <v>4.3941817338890299E-2</v>
      </c>
      <c r="AM174" s="17">
        <v>2.1595640342879498E-2</v>
      </c>
      <c r="AN174" s="17">
        <v>8.1848358376818406E-2</v>
      </c>
      <c r="AO174" s="17"/>
      <c r="AP174" s="17">
        <v>4.1787129325745097E-2</v>
      </c>
      <c r="AQ174" s="17">
        <v>2.3486188333183899E-2</v>
      </c>
      <c r="AR174" s="17">
        <v>3.2344543892480898E-2</v>
      </c>
      <c r="AS174" s="17">
        <v>3.6150147583076199E-2</v>
      </c>
      <c r="AT174" s="17">
        <v>6.1220474604258203E-2</v>
      </c>
      <c r="AU174" s="17"/>
      <c r="AV174" s="17">
        <v>2.4590250305576301E-2</v>
      </c>
      <c r="AW174" s="17">
        <v>3.2794298358016297E-2</v>
      </c>
      <c r="AX174" s="17">
        <v>3.4235685932987099E-2</v>
      </c>
      <c r="AY174" s="17">
        <v>3.3259735034594999E-2</v>
      </c>
      <c r="AZ174" s="17">
        <v>4.4042202770210197E-2</v>
      </c>
      <c r="BA174" s="17">
        <v>6.9870949329958798E-2</v>
      </c>
      <c r="BB174" s="17"/>
      <c r="BC174" s="17">
        <v>4.68428896052E-2</v>
      </c>
      <c r="BD174" s="17">
        <v>4.6307372640839499E-2</v>
      </c>
      <c r="BE174" s="17">
        <v>3.5712603552773399E-2</v>
      </c>
      <c r="BF174" s="17">
        <v>7.8449705279756803E-3</v>
      </c>
      <c r="BG174" s="17">
        <v>6.1903001387097201E-2</v>
      </c>
    </row>
    <row r="175" spans="2:59" x14ac:dyDescent="0.35">
      <c r="B175" t="s">
        <v>139</v>
      </c>
      <c r="C175" s="17">
        <v>0.73668403379103897</v>
      </c>
      <c r="D175" s="17">
        <v>0.74594279379619399</v>
      </c>
      <c r="E175" s="17">
        <v>0.72637746333805198</v>
      </c>
      <c r="F175" s="17"/>
      <c r="G175" s="17">
        <v>0.74163343755551403</v>
      </c>
      <c r="H175" s="17">
        <v>0.79677155792321996</v>
      </c>
      <c r="I175" s="17">
        <v>0.73132619356970596</v>
      </c>
      <c r="J175" s="17">
        <v>0.72445973979358902</v>
      </c>
      <c r="K175" s="17">
        <v>0.70611784758305696</v>
      </c>
      <c r="L175" s="17">
        <v>0.71950983043113903</v>
      </c>
      <c r="M175" s="17"/>
      <c r="N175" s="17">
        <v>0.77435690862344297</v>
      </c>
      <c r="O175" s="17">
        <v>0.73979033569866504</v>
      </c>
      <c r="P175" s="17">
        <v>0.71178453096271099</v>
      </c>
      <c r="Q175" s="17">
        <v>0.71421677778121995</v>
      </c>
      <c r="R175" s="17"/>
      <c r="S175" s="17">
        <v>0.79908640329290903</v>
      </c>
      <c r="T175" s="17">
        <v>0.71379314592948195</v>
      </c>
      <c r="U175" s="17">
        <v>0.67134350282688204</v>
      </c>
      <c r="V175" s="17">
        <v>0.74638344232789</v>
      </c>
      <c r="W175" s="17">
        <v>0.68263284791006795</v>
      </c>
      <c r="X175" s="17">
        <v>0.772724875036223</v>
      </c>
      <c r="Y175" s="17">
        <v>0.67686541075322904</v>
      </c>
      <c r="Z175" s="17">
        <v>0.73650011409127702</v>
      </c>
      <c r="AA175" s="17">
        <v>0.71715285866629297</v>
      </c>
      <c r="AB175" s="17">
        <v>0.73950724618483299</v>
      </c>
      <c r="AC175" s="17">
        <v>0.82766917995526201</v>
      </c>
      <c r="AD175" s="17">
        <v>0.77816706458328899</v>
      </c>
      <c r="AE175" s="17"/>
      <c r="AF175" s="17">
        <v>0.69581661490082503</v>
      </c>
      <c r="AG175" s="17">
        <v>0.778299860050089</v>
      </c>
      <c r="AH175" s="17">
        <v>0.70576756657578299</v>
      </c>
      <c r="AI175" s="17"/>
      <c r="AJ175" s="17">
        <v>0.73354149743870101</v>
      </c>
      <c r="AK175" s="17">
        <v>0.81361390562910096</v>
      </c>
      <c r="AL175" s="17">
        <v>0.70519949862449904</v>
      </c>
      <c r="AM175" s="17">
        <v>0.63159369677774402</v>
      </c>
      <c r="AN175" s="17">
        <v>0.65532272702706196</v>
      </c>
      <c r="AO175" s="17"/>
      <c r="AP175" s="17">
        <v>0.75260254966736595</v>
      </c>
      <c r="AQ175" s="17">
        <v>0.79266250692498097</v>
      </c>
      <c r="AR175" s="17">
        <v>0.73627035803615704</v>
      </c>
      <c r="AS175" s="17">
        <v>0.649091252962955</v>
      </c>
      <c r="AT175" s="17">
        <v>0.74270939493639099</v>
      </c>
      <c r="AU175" s="17"/>
      <c r="AV175" s="17">
        <v>0.81312650086886096</v>
      </c>
      <c r="AW175" s="17">
        <v>0.75451844836040804</v>
      </c>
      <c r="AX175" s="17">
        <v>0.73042198850761197</v>
      </c>
      <c r="AY175" s="17">
        <v>0.65326844937785999</v>
      </c>
      <c r="AZ175" s="17">
        <v>0.76114650410324303</v>
      </c>
      <c r="BA175" s="17">
        <v>0.65580963848776497</v>
      </c>
      <c r="BB175" s="17"/>
      <c r="BC175" s="17">
        <v>0.75277753868861996</v>
      </c>
      <c r="BD175" s="17">
        <v>0.70545255050397804</v>
      </c>
      <c r="BE175" s="17">
        <v>0.75263183427455504</v>
      </c>
      <c r="BF175" s="17">
        <v>0.77838134880398402</v>
      </c>
      <c r="BG175" s="17">
        <v>0.81061198070612495</v>
      </c>
    </row>
    <row r="176" spans="2:59" x14ac:dyDescent="0.35">
      <c r="B176" t="s">
        <v>140</v>
      </c>
      <c r="C176" s="17">
        <v>4.4288238319765999E-2</v>
      </c>
      <c r="D176" s="17">
        <v>4.7513977274567E-2</v>
      </c>
      <c r="E176" s="17">
        <v>4.1491048376844898E-2</v>
      </c>
      <c r="F176" s="17"/>
      <c r="G176" s="17">
        <v>4.9114983349207102E-2</v>
      </c>
      <c r="H176" s="17">
        <v>4.85856992668387E-2</v>
      </c>
      <c r="I176" s="17">
        <v>3.7979587571016798E-2</v>
      </c>
      <c r="J176" s="17">
        <v>5.5891831019176497E-2</v>
      </c>
      <c r="K176" s="17">
        <v>2.94294140758007E-2</v>
      </c>
      <c r="L176" s="17">
        <v>4.3303729213026103E-2</v>
      </c>
      <c r="M176" s="17"/>
      <c r="N176" s="17">
        <v>4.0502446488457397E-2</v>
      </c>
      <c r="O176" s="17">
        <v>5.0142991697493998E-2</v>
      </c>
      <c r="P176" s="17">
        <v>5.1655423763420902E-2</v>
      </c>
      <c r="Q176" s="17">
        <v>3.5894312729789601E-2</v>
      </c>
      <c r="R176" s="17"/>
      <c r="S176" s="17">
        <v>2.0713348710504599E-2</v>
      </c>
      <c r="T176" s="17">
        <v>4.6094828040511703E-2</v>
      </c>
      <c r="U176" s="17">
        <v>6.4538355310031797E-2</v>
      </c>
      <c r="V176" s="17">
        <v>4.6325872135985102E-2</v>
      </c>
      <c r="W176" s="17">
        <v>7.4342258493697203E-2</v>
      </c>
      <c r="X176" s="17">
        <v>2.8818396053445501E-2</v>
      </c>
      <c r="Y176" s="17">
        <v>5.8795831800241699E-2</v>
      </c>
      <c r="Z176" s="17">
        <v>4.6059443309458797E-2</v>
      </c>
      <c r="AA176" s="17">
        <v>5.1281736975437503E-2</v>
      </c>
      <c r="AB176" s="17">
        <v>5.2762923598034299E-2</v>
      </c>
      <c r="AC176" s="17">
        <v>1.7753246906036701E-2</v>
      </c>
      <c r="AD176" s="17">
        <v>1.4908251572933E-2</v>
      </c>
      <c r="AE176" s="17"/>
      <c r="AF176" s="17">
        <v>5.9798948339590999E-2</v>
      </c>
      <c r="AG176" s="17">
        <v>2.7171020749344899E-2</v>
      </c>
      <c r="AH176" s="17">
        <v>5.4599286605594599E-2</v>
      </c>
      <c r="AI176" s="17"/>
      <c r="AJ176" s="17">
        <v>5.1299954585987399E-2</v>
      </c>
      <c r="AK176" s="17">
        <v>2.9517707766820899E-2</v>
      </c>
      <c r="AL176" s="17">
        <v>3.9426734212811398E-2</v>
      </c>
      <c r="AM176" s="17">
        <v>7.1576671900310002E-2</v>
      </c>
      <c r="AN176" s="17">
        <v>4.8421036655233299E-2</v>
      </c>
      <c r="AO176" s="17"/>
      <c r="AP176" s="17">
        <v>4.0633378070905002E-2</v>
      </c>
      <c r="AQ176" s="17">
        <v>3.0438824775177599E-2</v>
      </c>
      <c r="AR176" s="17">
        <v>1.88886467072195E-2</v>
      </c>
      <c r="AS176" s="17">
        <v>8.9155732150407493E-2</v>
      </c>
      <c r="AT176" s="17">
        <v>8.2562694487639202E-3</v>
      </c>
      <c r="AU176" s="17"/>
      <c r="AV176" s="17">
        <v>3.2664659428561803E-2</v>
      </c>
      <c r="AW176" s="17">
        <v>4.7618461485762598E-2</v>
      </c>
      <c r="AX176" s="17">
        <v>2.9430493676034199E-2</v>
      </c>
      <c r="AY176" s="17">
        <v>7.6257644846817602E-2</v>
      </c>
      <c r="AZ176" s="17">
        <v>1.27526718189819E-2</v>
      </c>
      <c r="BA176" s="17">
        <v>4.8479751374214397E-2</v>
      </c>
      <c r="BB176" s="17"/>
      <c r="BC176" s="17">
        <v>3.21490218523168E-2</v>
      </c>
      <c r="BD176" s="17">
        <v>5.02059291341201E-2</v>
      </c>
      <c r="BE176" s="17">
        <v>5.09013420917553E-2</v>
      </c>
      <c r="BF176" s="17">
        <v>3.55125328808766E-2</v>
      </c>
      <c r="BG176" s="17">
        <v>6.7881273949837201E-2</v>
      </c>
    </row>
    <row r="177" spans="2:59" x14ac:dyDescent="0.35">
      <c r="B177" t="s">
        <v>141</v>
      </c>
      <c r="C177" s="17">
        <v>0.69239579547127295</v>
      </c>
      <c r="D177" s="17">
        <v>0.69842881652162703</v>
      </c>
      <c r="E177" s="17">
        <v>0.68488641496120695</v>
      </c>
      <c r="F177" s="17"/>
      <c r="G177" s="17">
        <v>0.69251845420630698</v>
      </c>
      <c r="H177" s="17">
        <v>0.74818585865638099</v>
      </c>
      <c r="I177" s="17">
        <v>0.69334660599868903</v>
      </c>
      <c r="J177" s="17">
        <v>0.66856790877441197</v>
      </c>
      <c r="K177" s="17">
        <v>0.67668843350725605</v>
      </c>
      <c r="L177" s="17">
        <v>0.67620610121811298</v>
      </c>
      <c r="M177" s="17"/>
      <c r="N177" s="17">
        <v>0.73385446213498495</v>
      </c>
      <c r="O177" s="17">
        <v>0.689647344001171</v>
      </c>
      <c r="P177" s="17">
        <v>0.66012910719928997</v>
      </c>
      <c r="Q177" s="17">
        <v>0.67832246505143101</v>
      </c>
      <c r="R177" s="17"/>
      <c r="S177" s="17">
        <v>0.77837305458240502</v>
      </c>
      <c r="T177" s="17">
        <v>0.66769831788897005</v>
      </c>
      <c r="U177" s="17">
        <v>0.60680514751685</v>
      </c>
      <c r="V177" s="17">
        <v>0.70005757019190495</v>
      </c>
      <c r="W177" s="17">
        <v>0.60829058941637104</v>
      </c>
      <c r="X177" s="17">
        <v>0.74390647898277795</v>
      </c>
      <c r="Y177" s="17">
        <v>0.61806957895298797</v>
      </c>
      <c r="Z177" s="17">
        <v>0.69044067078181803</v>
      </c>
      <c r="AA177" s="17">
        <v>0.66587112169085605</v>
      </c>
      <c r="AB177" s="17">
        <v>0.68674432258679896</v>
      </c>
      <c r="AC177" s="17">
        <v>0.80991593304922505</v>
      </c>
      <c r="AD177" s="17">
        <v>0.76325881301035603</v>
      </c>
      <c r="AE177" s="17"/>
      <c r="AF177" s="17">
        <v>0.63601766656123404</v>
      </c>
      <c r="AG177" s="17">
        <v>0.75112883930074403</v>
      </c>
      <c r="AH177" s="17">
        <v>0.651168279970188</v>
      </c>
      <c r="AI177" s="17"/>
      <c r="AJ177" s="17">
        <v>0.68224154285271399</v>
      </c>
      <c r="AK177" s="17">
        <v>0.78409619786228002</v>
      </c>
      <c r="AL177" s="17">
        <v>0.66577276441168698</v>
      </c>
      <c r="AM177" s="17">
        <v>0.56001702487743399</v>
      </c>
      <c r="AN177" s="17">
        <v>0.60690169037182795</v>
      </c>
      <c r="AO177" s="17"/>
      <c r="AP177" s="17">
        <v>0.711969171596461</v>
      </c>
      <c r="AQ177" s="17">
        <v>0.76222368214980296</v>
      </c>
      <c r="AR177" s="17">
        <v>0.71738171132893802</v>
      </c>
      <c r="AS177" s="17">
        <v>0.55993552081254705</v>
      </c>
      <c r="AT177" s="17">
        <v>0.73445312548762698</v>
      </c>
      <c r="AU177" s="17"/>
      <c r="AV177" s="17">
        <v>0.78046184144029895</v>
      </c>
      <c r="AW177" s="17">
        <v>0.70689998687464595</v>
      </c>
      <c r="AX177" s="17">
        <v>0.70099149483157797</v>
      </c>
      <c r="AY177" s="17">
        <v>0.57701080453104203</v>
      </c>
      <c r="AZ177" s="17">
        <v>0.74839383228426104</v>
      </c>
      <c r="BA177" s="17">
        <v>0.60732988711354996</v>
      </c>
      <c r="BB177" s="17"/>
      <c r="BC177" s="17">
        <v>0.72062851683630302</v>
      </c>
      <c r="BD177" s="17">
        <v>0.65524662136985801</v>
      </c>
      <c r="BE177" s="17">
        <v>0.70173049218280004</v>
      </c>
      <c r="BF177" s="17">
        <v>0.74286881592310805</v>
      </c>
      <c r="BG177" s="17">
        <v>0.74273070675628805</v>
      </c>
    </row>
    <row r="178" spans="2:59" x14ac:dyDescent="0.35">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row>
    <row r="179" spans="2:59" x14ac:dyDescent="0.35">
      <c r="B179" s="6" t="s">
        <v>165</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row>
    <row r="180" spans="2:59" x14ac:dyDescent="0.35">
      <c r="B180" s="24" t="s">
        <v>79</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row>
    <row r="181" spans="2:59" x14ac:dyDescent="0.35">
      <c r="B181" t="s">
        <v>152</v>
      </c>
      <c r="C181" s="17">
        <v>0.64659812876443601</v>
      </c>
      <c r="D181" s="17">
        <v>0.59431519702390201</v>
      </c>
      <c r="E181" s="17">
        <v>0.69907050826330297</v>
      </c>
      <c r="F181" s="17"/>
      <c r="G181" s="17">
        <v>0.57867358226715504</v>
      </c>
      <c r="H181" s="17">
        <v>0.58847980940129097</v>
      </c>
      <c r="I181" s="17">
        <v>0.62358004662768995</v>
      </c>
      <c r="J181" s="17">
        <v>0.68988070381886901</v>
      </c>
      <c r="K181" s="17">
        <v>0.726456319655709</v>
      </c>
      <c r="L181" s="17">
        <v>0.66903497168642201</v>
      </c>
      <c r="M181" s="17"/>
      <c r="N181" s="17">
        <v>0.59972033011604498</v>
      </c>
      <c r="O181" s="17">
        <v>0.65197221605908795</v>
      </c>
      <c r="P181" s="17">
        <v>0.62510918076662703</v>
      </c>
      <c r="Q181" s="17">
        <v>0.709703163269647</v>
      </c>
      <c r="R181" s="17"/>
      <c r="S181" s="17">
        <v>0.56854648169699495</v>
      </c>
      <c r="T181" s="17">
        <v>0.66752851939984104</v>
      </c>
      <c r="U181" s="17">
        <v>0.65177749938043394</v>
      </c>
      <c r="V181" s="17">
        <v>0.64480659512316896</v>
      </c>
      <c r="W181" s="17">
        <v>0.62812807309768504</v>
      </c>
      <c r="X181" s="17">
        <v>0.59436643533306499</v>
      </c>
      <c r="Y181" s="17">
        <v>0.61062134948699098</v>
      </c>
      <c r="Z181" s="17">
        <v>0.73974326358831999</v>
      </c>
      <c r="AA181" s="17">
        <v>0.68877389944436795</v>
      </c>
      <c r="AB181" s="17">
        <v>0.72637824464048395</v>
      </c>
      <c r="AC181" s="17">
        <v>0.67722372821222998</v>
      </c>
      <c r="AD181" s="17">
        <v>0.63978813002703805</v>
      </c>
      <c r="AE181" s="17"/>
      <c r="AF181" s="17">
        <v>0.58109804300417101</v>
      </c>
      <c r="AG181" s="17">
        <v>0.708338697951437</v>
      </c>
      <c r="AH181" s="17">
        <v>0.61906348975376801</v>
      </c>
      <c r="AI181" s="17"/>
      <c r="AJ181" s="17">
        <v>0.59092185700053002</v>
      </c>
      <c r="AK181" s="17">
        <v>0.68980190046578405</v>
      </c>
      <c r="AL181" s="17">
        <v>0.72684901713244698</v>
      </c>
      <c r="AM181" s="17">
        <v>0.60507756277335201</v>
      </c>
      <c r="AN181" s="17">
        <v>0.62454843706362495</v>
      </c>
      <c r="AO181" s="17"/>
      <c r="AP181" s="17">
        <v>0.57460856776333002</v>
      </c>
      <c r="AQ181" s="17">
        <v>0.68422102442959998</v>
      </c>
      <c r="AR181" s="17">
        <v>0.68091177309322803</v>
      </c>
      <c r="AS181" s="17">
        <v>0.53449573953639395</v>
      </c>
      <c r="AT181" s="17">
        <v>0.79600176371035003</v>
      </c>
      <c r="AU181" s="17"/>
      <c r="AV181" s="17">
        <v>0.69332452179294901</v>
      </c>
      <c r="AW181" s="17">
        <v>0.58208053787762504</v>
      </c>
      <c r="AX181" s="17">
        <v>0.67219659225346196</v>
      </c>
      <c r="AY181" s="17">
        <v>0.53768450758534603</v>
      </c>
      <c r="AZ181" s="17">
        <v>0.77619166890506797</v>
      </c>
      <c r="BA181" s="17">
        <v>0.63647203808999997</v>
      </c>
      <c r="BB181" s="17"/>
      <c r="BC181" s="17">
        <v>0.70412431380654406</v>
      </c>
      <c r="BD181" s="17">
        <v>0.64955483811260495</v>
      </c>
      <c r="BE181" s="17">
        <v>0.63382592170621399</v>
      </c>
      <c r="BF181" s="17">
        <v>0.51547259348970997</v>
      </c>
      <c r="BG181" s="17">
        <v>0.68948439398417605</v>
      </c>
    </row>
    <row r="182" spans="2:59" x14ac:dyDescent="0.35">
      <c r="B182" t="s">
        <v>153</v>
      </c>
      <c r="C182" s="17">
        <v>0.31693853441929698</v>
      </c>
      <c r="D182" s="17">
        <v>0.31202221483776899</v>
      </c>
      <c r="E182" s="17">
        <v>0.32109889993979701</v>
      </c>
      <c r="F182" s="17"/>
      <c r="G182" s="17">
        <v>0.34159921418022599</v>
      </c>
      <c r="H182" s="17">
        <v>0.33497980942491201</v>
      </c>
      <c r="I182" s="17">
        <v>0.38510383257082698</v>
      </c>
      <c r="J182" s="17">
        <v>0.34220307497411601</v>
      </c>
      <c r="K182" s="17">
        <v>0.251493344825233</v>
      </c>
      <c r="L182" s="17">
        <v>0.254041751550377</v>
      </c>
      <c r="M182" s="17"/>
      <c r="N182" s="17">
        <v>0.34143379990251899</v>
      </c>
      <c r="O182" s="17">
        <v>0.31687213271792503</v>
      </c>
      <c r="P182" s="17">
        <v>0.321065586629593</v>
      </c>
      <c r="Q182" s="17">
        <v>0.28562854566259599</v>
      </c>
      <c r="R182" s="17"/>
      <c r="S182" s="17">
        <v>0.34756217451550497</v>
      </c>
      <c r="T182" s="17">
        <v>0.33165487553944401</v>
      </c>
      <c r="U182" s="17">
        <v>0.242448048282393</v>
      </c>
      <c r="V182" s="17">
        <v>0.27799635478891899</v>
      </c>
      <c r="W182" s="17">
        <v>0.299483387718257</v>
      </c>
      <c r="X182" s="17">
        <v>0.320686407376644</v>
      </c>
      <c r="Y182" s="17">
        <v>0.35771032814856502</v>
      </c>
      <c r="Z182" s="17">
        <v>0.48805249106181597</v>
      </c>
      <c r="AA182" s="17">
        <v>0.29800604493528898</v>
      </c>
      <c r="AB182" s="17">
        <v>0.27521559051249</v>
      </c>
      <c r="AC182" s="17">
        <v>0.30932205342147201</v>
      </c>
      <c r="AD182" s="17">
        <v>0.32690891908560998</v>
      </c>
      <c r="AE182" s="17"/>
      <c r="AF182" s="17">
        <v>0.34253051605069401</v>
      </c>
      <c r="AG182" s="17">
        <v>0.26945106729641599</v>
      </c>
      <c r="AH182" s="17">
        <v>0.36901226875762699</v>
      </c>
      <c r="AI182" s="17"/>
      <c r="AJ182" s="17">
        <v>0.359799479542249</v>
      </c>
      <c r="AK182" s="17">
        <v>0.29001536732956601</v>
      </c>
      <c r="AL182" s="17">
        <v>0.19216398454161299</v>
      </c>
      <c r="AM182" s="17">
        <v>0.49559512891312502</v>
      </c>
      <c r="AN182" s="17">
        <v>0.33937043191597399</v>
      </c>
      <c r="AO182" s="17"/>
      <c r="AP182" s="17">
        <v>0.39643570458891503</v>
      </c>
      <c r="AQ182" s="17">
        <v>0.25932307504608598</v>
      </c>
      <c r="AR182" s="17">
        <v>0.21376172822169001</v>
      </c>
      <c r="AS182" s="17">
        <v>0.43370975170025799</v>
      </c>
      <c r="AT182" s="17">
        <v>0.25521305318913601</v>
      </c>
      <c r="AU182" s="17"/>
      <c r="AV182" s="17">
        <v>0.241393769662782</v>
      </c>
      <c r="AW182" s="17">
        <v>0.42673313590188</v>
      </c>
      <c r="AX182" s="17">
        <v>0.24463836609844999</v>
      </c>
      <c r="AY182" s="17">
        <v>0.43334155926330697</v>
      </c>
      <c r="AZ182" s="17">
        <v>0.26646688287440201</v>
      </c>
      <c r="BA182" s="17">
        <v>0.29778687211264099</v>
      </c>
      <c r="BB182" s="17"/>
      <c r="BC182" s="17">
        <v>0.26832170633236302</v>
      </c>
      <c r="BD182" s="17">
        <v>0.331781103838514</v>
      </c>
      <c r="BE182" s="17">
        <v>0.33017930851673299</v>
      </c>
      <c r="BF182" s="17">
        <v>0.34216057388642201</v>
      </c>
      <c r="BG182" s="17">
        <v>0.390747390114836</v>
      </c>
    </row>
    <row r="183" spans="2:59" x14ac:dyDescent="0.35">
      <c r="B183" t="s">
        <v>154</v>
      </c>
      <c r="C183" s="17">
        <v>0.26454454861294102</v>
      </c>
      <c r="D183" s="17">
        <v>0.23824583218023501</v>
      </c>
      <c r="E183" s="17">
        <v>0.29140015274342101</v>
      </c>
      <c r="F183" s="17"/>
      <c r="G183" s="17">
        <v>0.33059413599639198</v>
      </c>
      <c r="H183" s="17">
        <v>0.26728845431127002</v>
      </c>
      <c r="I183" s="17">
        <v>0.288778648261168</v>
      </c>
      <c r="J183" s="17">
        <v>0.29043499230655501</v>
      </c>
      <c r="K183" s="17">
        <v>0.19728591796796799</v>
      </c>
      <c r="L183" s="17">
        <v>0.222753860664999</v>
      </c>
      <c r="M183" s="17"/>
      <c r="N183" s="17">
        <v>0.31191470496573398</v>
      </c>
      <c r="O183" s="17">
        <v>0.247389576425638</v>
      </c>
      <c r="P183" s="17">
        <v>0.22578146512728001</v>
      </c>
      <c r="Q183" s="17">
        <v>0.265926761654733</v>
      </c>
      <c r="R183" s="17"/>
      <c r="S183" s="17">
        <v>0.28222210301008899</v>
      </c>
      <c r="T183" s="17">
        <v>0.27198229871393698</v>
      </c>
      <c r="U183" s="17">
        <v>0.28689351218391101</v>
      </c>
      <c r="V183" s="17">
        <v>0.290452511229078</v>
      </c>
      <c r="W183" s="17">
        <v>0.29044162253092498</v>
      </c>
      <c r="X183" s="17">
        <v>0.28903143169101397</v>
      </c>
      <c r="Y183" s="17">
        <v>0.215632033802821</v>
      </c>
      <c r="Z183" s="17">
        <v>0.21310542488720699</v>
      </c>
      <c r="AA183" s="17">
        <v>0.23195159937417301</v>
      </c>
      <c r="AB183" s="17">
        <v>0.28027765307688901</v>
      </c>
      <c r="AC183" s="17">
        <v>0.20342631913564399</v>
      </c>
      <c r="AD183" s="17">
        <v>0.25152436893446101</v>
      </c>
      <c r="AE183" s="17"/>
      <c r="AF183" s="17">
        <v>0.23731819908797799</v>
      </c>
      <c r="AG183" s="17">
        <v>0.26856280705482999</v>
      </c>
      <c r="AH183" s="17">
        <v>0.252093776054792</v>
      </c>
      <c r="AI183" s="17"/>
      <c r="AJ183" s="17">
        <v>0.22467772331453201</v>
      </c>
      <c r="AK183" s="17">
        <v>0.312264454949575</v>
      </c>
      <c r="AL183" s="17">
        <v>0.30737324489612999</v>
      </c>
      <c r="AM183" s="17">
        <v>0.30104003229145199</v>
      </c>
      <c r="AN183" s="17">
        <v>0.22679635251915001</v>
      </c>
      <c r="AO183" s="17"/>
      <c r="AP183" s="17">
        <v>0.19393532617515699</v>
      </c>
      <c r="AQ183" s="17">
        <v>0.30489988695151798</v>
      </c>
      <c r="AR183" s="17">
        <v>0.36234437063691</v>
      </c>
      <c r="AS183" s="17">
        <v>0.21745598911761399</v>
      </c>
      <c r="AT183" s="17">
        <v>0.251389517693765</v>
      </c>
      <c r="AU183" s="17"/>
      <c r="AV183" s="17">
        <v>0.33098367831370801</v>
      </c>
      <c r="AW183" s="17">
        <v>0.20920246467744</v>
      </c>
      <c r="AX183" s="17">
        <v>0.29967445029696699</v>
      </c>
      <c r="AY183" s="17">
        <v>0.216363751370971</v>
      </c>
      <c r="AZ183" s="17">
        <v>0.258838365978177</v>
      </c>
      <c r="BA183" s="17">
        <v>0.23720965789712101</v>
      </c>
      <c r="BB183" s="17"/>
      <c r="BC183" s="17">
        <v>0.21959340664406399</v>
      </c>
      <c r="BD183" s="17">
        <v>0.24141522816869701</v>
      </c>
      <c r="BE183" s="17">
        <v>0.30225610822353999</v>
      </c>
      <c r="BF183" s="17">
        <v>0.32316925881537401</v>
      </c>
      <c r="BG183" s="17">
        <v>0.255893250299352</v>
      </c>
    </row>
    <row r="184" spans="2:59" x14ac:dyDescent="0.35">
      <c r="B184" t="s">
        <v>155</v>
      </c>
      <c r="C184" s="17">
        <v>0.25285692704123303</v>
      </c>
      <c r="D184" s="17">
        <v>0.29713148637266901</v>
      </c>
      <c r="E184" s="17">
        <v>0.21079612864355199</v>
      </c>
      <c r="F184" s="17"/>
      <c r="G184" s="17">
        <v>0.21241001124541101</v>
      </c>
      <c r="H184" s="17">
        <v>0.272461254134436</v>
      </c>
      <c r="I184" s="17">
        <v>0.218028034054325</v>
      </c>
      <c r="J184" s="17">
        <v>0.29211669140617003</v>
      </c>
      <c r="K184" s="17">
        <v>0.25424822536755698</v>
      </c>
      <c r="L184" s="17">
        <v>0.25959058978883698</v>
      </c>
      <c r="M184" s="17"/>
      <c r="N184" s="17">
        <v>0.27355667564224501</v>
      </c>
      <c r="O184" s="17">
        <v>0.26494065623878899</v>
      </c>
      <c r="P184" s="17">
        <v>0.21708146685027299</v>
      </c>
      <c r="Q184" s="17">
        <v>0.24992761535013</v>
      </c>
      <c r="R184" s="17"/>
      <c r="S184" s="17">
        <v>0.22386622238356799</v>
      </c>
      <c r="T184" s="17">
        <v>0.17398656337431601</v>
      </c>
      <c r="U184" s="17">
        <v>0.28354388346880199</v>
      </c>
      <c r="V184" s="17">
        <v>0.180547845259144</v>
      </c>
      <c r="W184" s="17">
        <v>0.28663285852064402</v>
      </c>
      <c r="X184" s="17">
        <v>0.27716237631574597</v>
      </c>
      <c r="Y184" s="17">
        <v>0.28274941101136902</v>
      </c>
      <c r="Z184" s="17">
        <v>0.32724359115493801</v>
      </c>
      <c r="AA184" s="17">
        <v>0.31831014050662698</v>
      </c>
      <c r="AB184" s="17">
        <v>0.273390953833547</v>
      </c>
      <c r="AC184" s="17">
        <v>0.244798415598455</v>
      </c>
      <c r="AD184" s="17">
        <v>0.24645198571535901</v>
      </c>
      <c r="AE184" s="17"/>
      <c r="AF184" s="17">
        <v>0.25275901113814497</v>
      </c>
      <c r="AG184" s="17">
        <v>0.283751132189412</v>
      </c>
      <c r="AH184" s="17">
        <v>0.198505617280056</v>
      </c>
      <c r="AI184" s="17"/>
      <c r="AJ184" s="17">
        <v>0.23128150707772799</v>
      </c>
      <c r="AK184" s="17">
        <v>0.28437217688514099</v>
      </c>
      <c r="AL184" s="17">
        <v>0.338184971296912</v>
      </c>
      <c r="AM184" s="17">
        <v>0.273724212030453</v>
      </c>
      <c r="AN184" s="17">
        <v>0.20953595882333201</v>
      </c>
      <c r="AO184" s="17"/>
      <c r="AP184" s="17">
        <v>0.208882425587085</v>
      </c>
      <c r="AQ184" s="17">
        <v>0.28966538399178399</v>
      </c>
      <c r="AR184" s="17">
        <v>0.310192403610215</v>
      </c>
      <c r="AS184" s="17">
        <v>0.203698863594763</v>
      </c>
      <c r="AT184" s="17">
        <v>0.30171726657079001</v>
      </c>
      <c r="AU184" s="17"/>
      <c r="AV184" s="17">
        <v>0.30151183010461602</v>
      </c>
      <c r="AW184" s="17">
        <v>0.216658624078678</v>
      </c>
      <c r="AX184" s="17">
        <v>0.30971477846371498</v>
      </c>
      <c r="AY184" s="17">
        <v>0.20854577974438299</v>
      </c>
      <c r="AZ184" s="17">
        <v>0.27860743946738298</v>
      </c>
      <c r="BA184" s="17">
        <v>0.23199747407844101</v>
      </c>
      <c r="BB184" s="17"/>
      <c r="BC184" s="17">
        <v>0.21620336673275201</v>
      </c>
      <c r="BD184" s="17">
        <v>0.25368908252801098</v>
      </c>
      <c r="BE184" s="17">
        <v>0.28395135138951599</v>
      </c>
      <c r="BF184" s="17">
        <v>0.29530629867275499</v>
      </c>
      <c r="BG184" s="17">
        <v>0.21659674405148899</v>
      </c>
    </row>
    <row r="185" spans="2:59" x14ac:dyDescent="0.35">
      <c r="B185" t="s">
        <v>156</v>
      </c>
      <c r="C185" s="17">
        <v>0.241538771379886</v>
      </c>
      <c r="D185" s="17">
        <v>0.25269100646417098</v>
      </c>
      <c r="E185" s="17">
        <v>0.23018457404883699</v>
      </c>
      <c r="F185" s="17"/>
      <c r="G185" s="17">
        <v>0.21439812453577201</v>
      </c>
      <c r="H185" s="17">
        <v>0.22486266429799001</v>
      </c>
      <c r="I185" s="17">
        <v>0.237826140125485</v>
      </c>
      <c r="J185" s="17">
        <v>0.20716151331725</v>
      </c>
      <c r="K185" s="17">
        <v>0.28125430569096499</v>
      </c>
      <c r="L185" s="17">
        <v>0.27732709216844897</v>
      </c>
      <c r="M185" s="17"/>
      <c r="N185" s="17">
        <v>0.26018605566516501</v>
      </c>
      <c r="O185" s="17">
        <v>0.23448068561557101</v>
      </c>
      <c r="P185" s="17">
        <v>0.25967279032926599</v>
      </c>
      <c r="Q185" s="17">
        <v>0.21332973195219199</v>
      </c>
      <c r="R185" s="17"/>
      <c r="S185" s="17">
        <v>0.26589542397837501</v>
      </c>
      <c r="T185" s="17">
        <v>0.25967966651012497</v>
      </c>
      <c r="U185" s="17">
        <v>0.25978373786548398</v>
      </c>
      <c r="V185" s="17">
        <v>0.212441447242949</v>
      </c>
      <c r="W185" s="17">
        <v>0.232205347560693</v>
      </c>
      <c r="X185" s="17">
        <v>0.23547917668465401</v>
      </c>
      <c r="Y185" s="17">
        <v>0.20828860712199501</v>
      </c>
      <c r="Z185" s="17">
        <v>0.24744414355226699</v>
      </c>
      <c r="AA185" s="17">
        <v>0.21343627331043399</v>
      </c>
      <c r="AB185" s="17">
        <v>0.24703637323074701</v>
      </c>
      <c r="AC185" s="17">
        <v>0.29807765018642801</v>
      </c>
      <c r="AD185" s="17">
        <v>0.20025536528516799</v>
      </c>
      <c r="AE185" s="17"/>
      <c r="AF185" s="17">
        <v>0.282221706516394</v>
      </c>
      <c r="AG185" s="17">
        <v>0.229649077111303</v>
      </c>
      <c r="AH185" s="17">
        <v>0.21412089893511599</v>
      </c>
      <c r="AI185" s="17"/>
      <c r="AJ185" s="17">
        <v>0.31756856786322601</v>
      </c>
      <c r="AK185" s="17">
        <v>0.18345581012699499</v>
      </c>
      <c r="AL185" s="17">
        <v>0.22814806371476201</v>
      </c>
      <c r="AM185" s="17">
        <v>0.22435135625188299</v>
      </c>
      <c r="AN185" s="17">
        <v>0.23535985735284501</v>
      </c>
      <c r="AO185" s="17"/>
      <c r="AP185" s="17">
        <v>0.34377942745034201</v>
      </c>
      <c r="AQ185" s="17">
        <v>0.19957664731269401</v>
      </c>
      <c r="AR185" s="17">
        <v>0.26087834792149101</v>
      </c>
      <c r="AS185" s="17">
        <v>0.245696819822698</v>
      </c>
      <c r="AT185" s="17">
        <v>0.172249103302827</v>
      </c>
      <c r="AU185" s="17"/>
      <c r="AV185" s="17">
        <v>0.191518113538103</v>
      </c>
      <c r="AW185" s="17">
        <v>0.32408595925952199</v>
      </c>
      <c r="AX185" s="17">
        <v>0.28199440839121098</v>
      </c>
      <c r="AY185" s="17">
        <v>0.26017991108127397</v>
      </c>
      <c r="AZ185" s="17">
        <v>0.14481769910082501</v>
      </c>
      <c r="BA185" s="17">
        <v>0.28383717888654197</v>
      </c>
      <c r="BB185" s="17"/>
      <c r="BC185" s="17">
        <v>0.27922718935688001</v>
      </c>
      <c r="BD185" s="17">
        <v>0.21154938226853801</v>
      </c>
      <c r="BE185" s="17">
        <v>0.23331542633270799</v>
      </c>
      <c r="BF185" s="17">
        <v>0.244502070271893</v>
      </c>
      <c r="BG185" s="17">
        <v>0.15152142743751901</v>
      </c>
    </row>
    <row r="186" spans="2:59" x14ac:dyDescent="0.35">
      <c r="B186" t="s">
        <v>157</v>
      </c>
      <c r="C186" s="17">
        <v>0.19027591521258799</v>
      </c>
      <c r="D186" s="17">
        <v>0.205033905325227</v>
      </c>
      <c r="E186" s="17">
        <v>0.175725025788107</v>
      </c>
      <c r="F186" s="17"/>
      <c r="G186" s="17">
        <v>9.8932437227116102E-2</v>
      </c>
      <c r="H186" s="17">
        <v>0.14507187333537</v>
      </c>
      <c r="I186" s="17">
        <v>0.142807650394569</v>
      </c>
      <c r="J186" s="17">
        <v>0.16080369746939499</v>
      </c>
      <c r="K186" s="17">
        <v>0.218304120630816</v>
      </c>
      <c r="L186" s="17">
        <v>0.33152898003756698</v>
      </c>
      <c r="M186" s="17"/>
      <c r="N186" s="17">
        <v>0.176678861094752</v>
      </c>
      <c r="O186" s="17">
        <v>0.16187020503711799</v>
      </c>
      <c r="P186" s="17">
        <v>0.24779969171980101</v>
      </c>
      <c r="Q186" s="17">
        <v>0.18429292605287201</v>
      </c>
      <c r="R186" s="17"/>
      <c r="S186" s="17">
        <v>0.160033406217549</v>
      </c>
      <c r="T186" s="17">
        <v>0.223010291992641</v>
      </c>
      <c r="U186" s="17">
        <v>0.201867264657447</v>
      </c>
      <c r="V186" s="17">
        <v>0.152513695157345</v>
      </c>
      <c r="W186" s="17">
        <v>0.27532768841887201</v>
      </c>
      <c r="X186" s="17">
        <v>0.16351255574526399</v>
      </c>
      <c r="Y186" s="17">
        <v>0.17827585351455</v>
      </c>
      <c r="Z186" s="17">
        <v>0.239593171468892</v>
      </c>
      <c r="AA186" s="17">
        <v>0.13339810419430601</v>
      </c>
      <c r="AB186" s="17">
        <v>0.216738752579925</v>
      </c>
      <c r="AC186" s="17">
        <v>0.23349534647206399</v>
      </c>
      <c r="AD186" s="17">
        <v>0.17717221517203899</v>
      </c>
      <c r="AE186" s="17"/>
      <c r="AF186" s="17">
        <v>0.29247889870219401</v>
      </c>
      <c r="AG186" s="17">
        <v>0.14517888877732699</v>
      </c>
      <c r="AH186" s="17">
        <v>0.16699444707991601</v>
      </c>
      <c r="AI186" s="17"/>
      <c r="AJ186" s="17">
        <v>0.32030332636067299</v>
      </c>
      <c r="AK186" s="17">
        <v>9.9676999232564401E-2</v>
      </c>
      <c r="AL186" s="17">
        <v>0.146976468232979</v>
      </c>
      <c r="AM186" s="17">
        <v>0.316131424903415</v>
      </c>
      <c r="AN186" s="17">
        <v>0.13703360991623201</v>
      </c>
      <c r="AO186" s="17"/>
      <c r="AP186" s="17">
        <v>0.301078555385562</v>
      </c>
      <c r="AQ186" s="17">
        <v>0.133135819446276</v>
      </c>
      <c r="AR186" s="17">
        <v>0.11780729504196499</v>
      </c>
      <c r="AS186" s="17">
        <v>0.36262639313838302</v>
      </c>
      <c r="AT186" s="17">
        <v>7.4210324752030099E-2</v>
      </c>
      <c r="AU186" s="17"/>
      <c r="AV186" s="17">
        <v>0.126599996773097</v>
      </c>
      <c r="AW186" s="17">
        <v>0.28511377933767901</v>
      </c>
      <c r="AX186" s="17">
        <v>0.113955628482115</v>
      </c>
      <c r="AY186" s="17">
        <v>0.34840416646220601</v>
      </c>
      <c r="AZ186" s="17">
        <v>5.0113124145700801E-2</v>
      </c>
      <c r="BA186" s="17">
        <v>0.15949490478435799</v>
      </c>
      <c r="BB186" s="17"/>
      <c r="BC186" s="17">
        <v>0.26257590120360003</v>
      </c>
      <c r="BD186" s="17">
        <v>0.185244687414898</v>
      </c>
      <c r="BE186" s="17">
        <v>0.135315183784528</v>
      </c>
      <c r="BF186" s="17">
        <v>0.16192988422267099</v>
      </c>
      <c r="BG186" s="17">
        <v>3.8002478643274898E-2</v>
      </c>
    </row>
    <row r="187" spans="2:59" x14ac:dyDescent="0.35">
      <c r="B187" t="s">
        <v>158</v>
      </c>
      <c r="C187" s="17">
        <v>0.16753726459940499</v>
      </c>
      <c r="D187" s="17">
        <v>0.160734806206736</v>
      </c>
      <c r="E187" s="17">
        <v>0.17353724773128601</v>
      </c>
      <c r="F187" s="17"/>
      <c r="G187" s="17">
        <v>0.232912425502974</v>
      </c>
      <c r="H187" s="17">
        <v>0.20573647395606701</v>
      </c>
      <c r="I187" s="17">
        <v>0.18739868098735701</v>
      </c>
      <c r="J187" s="17">
        <v>0.14450305471567601</v>
      </c>
      <c r="K187" s="17">
        <v>0.14453423669795701</v>
      </c>
      <c r="L187" s="17">
        <v>0.110869807601833</v>
      </c>
      <c r="M187" s="17"/>
      <c r="N187" s="17">
        <v>0.19738552543815099</v>
      </c>
      <c r="O187" s="17">
        <v>0.17160043557165899</v>
      </c>
      <c r="P187" s="17">
        <v>0.142376589813108</v>
      </c>
      <c r="Q187" s="17">
        <v>0.15160438135299301</v>
      </c>
      <c r="R187" s="17"/>
      <c r="S187" s="17">
        <v>0.16011264516722301</v>
      </c>
      <c r="T187" s="17">
        <v>0.140718881476742</v>
      </c>
      <c r="U187" s="17">
        <v>0.222179534329386</v>
      </c>
      <c r="V187" s="17">
        <v>0.202510081241286</v>
      </c>
      <c r="W187" s="17">
        <v>0.15388895923715501</v>
      </c>
      <c r="X187" s="17">
        <v>0.17078088846919201</v>
      </c>
      <c r="Y187" s="17">
        <v>0.16460650503291199</v>
      </c>
      <c r="Z187" s="17">
        <v>0.13602134455790299</v>
      </c>
      <c r="AA187" s="17">
        <v>0.194191680454677</v>
      </c>
      <c r="AB187" s="17">
        <v>0.112960281145855</v>
      </c>
      <c r="AC187" s="17">
        <v>0.19709142806614</v>
      </c>
      <c r="AD187" s="17">
        <v>0.15588420972470901</v>
      </c>
      <c r="AE187" s="17"/>
      <c r="AF187" s="17">
        <v>0.10145683279946301</v>
      </c>
      <c r="AG187" s="17">
        <v>0.22315739688017</v>
      </c>
      <c r="AH187" s="17">
        <v>0.13255730201373001</v>
      </c>
      <c r="AI187" s="17"/>
      <c r="AJ187" s="17">
        <v>9.9213835235768294E-2</v>
      </c>
      <c r="AK187" s="17">
        <v>0.22455354836543501</v>
      </c>
      <c r="AL187" s="17">
        <v>0.23239397606996801</v>
      </c>
      <c r="AM187" s="17">
        <v>8.2611086893046706E-2</v>
      </c>
      <c r="AN187" s="17">
        <v>0.13445739898307199</v>
      </c>
      <c r="AO187" s="17"/>
      <c r="AP187" s="17">
        <v>0.103978835511516</v>
      </c>
      <c r="AQ187" s="17">
        <v>0.20725946503913001</v>
      </c>
      <c r="AR187" s="17">
        <v>0.220441599672485</v>
      </c>
      <c r="AS187" s="17">
        <v>7.1943679597361407E-2</v>
      </c>
      <c r="AT187" s="17">
        <v>0.37483892672384</v>
      </c>
      <c r="AU187" s="17"/>
      <c r="AV187" s="17">
        <v>0.223873214955601</v>
      </c>
      <c r="AW187" s="17">
        <v>9.3079818421965096E-2</v>
      </c>
      <c r="AX187" s="17">
        <v>0.23221926105441801</v>
      </c>
      <c r="AY187" s="17">
        <v>6.4409414102034199E-2</v>
      </c>
      <c r="AZ187" s="17">
        <v>0.39051971688447301</v>
      </c>
      <c r="BA187" s="17">
        <v>0.15787342959718401</v>
      </c>
      <c r="BB187" s="17"/>
      <c r="BC187" s="17">
        <v>0.117628595495626</v>
      </c>
      <c r="BD187" s="17">
        <v>0.18952918254439</v>
      </c>
      <c r="BE187" s="17">
        <v>0.18731214246276701</v>
      </c>
      <c r="BF187" s="17">
        <v>0.20847743938357599</v>
      </c>
      <c r="BG187" s="17">
        <v>0.18251631058911399</v>
      </c>
    </row>
    <row r="188" spans="2:59" x14ac:dyDescent="0.35">
      <c r="B188" t="s">
        <v>159</v>
      </c>
      <c r="C188" s="17">
        <v>0.13689294584449799</v>
      </c>
      <c r="D188" s="17">
        <v>0.146308827615101</v>
      </c>
      <c r="E188" s="17">
        <v>0.12781539273460299</v>
      </c>
      <c r="F188" s="17"/>
      <c r="G188" s="17">
        <v>0.16783408238567499</v>
      </c>
      <c r="H188" s="17">
        <v>0.17908841104143899</v>
      </c>
      <c r="I188" s="17">
        <v>0.13215646123747399</v>
      </c>
      <c r="J188" s="17">
        <v>8.9550586001284904E-2</v>
      </c>
      <c r="K188" s="17">
        <v>0.16076890869396401</v>
      </c>
      <c r="L188" s="17">
        <v>0.108137973294489</v>
      </c>
      <c r="M188" s="17"/>
      <c r="N188" s="17">
        <v>0.158176356842813</v>
      </c>
      <c r="O188" s="17">
        <v>0.126960381405333</v>
      </c>
      <c r="P188" s="17">
        <v>0.10542944026347199</v>
      </c>
      <c r="Q188" s="17">
        <v>0.15220683223268</v>
      </c>
      <c r="R188" s="17"/>
      <c r="S188" s="17">
        <v>0.186747880865934</v>
      </c>
      <c r="T188" s="17">
        <v>9.1539321625700304E-2</v>
      </c>
      <c r="U188" s="17">
        <v>0.142332246187797</v>
      </c>
      <c r="V188" s="17">
        <v>0.180154435108595</v>
      </c>
      <c r="W188" s="17">
        <v>0.12001060543342</v>
      </c>
      <c r="X188" s="17">
        <v>0.190920955677194</v>
      </c>
      <c r="Y188" s="17">
        <v>9.3281367050789904E-2</v>
      </c>
      <c r="Z188" s="17">
        <v>5.5879538030510802E-2</v>
      </c>
      <c r="AA188" s="17">
        <v>0.123609283714073</v>
      </c>
      <c r="AB188" s="17">
        <v>0.128595345118973</v>
      </c>
      <c r="AC188" s="17">
        <v>0.12728284235603901</v>
      </c>
      <c r="AD188" s="17">
        <v>0.146478486607167</v>
      </c>
      <c r="AE188" s="17"/>
      <c r="AF188" s="17">
        <v>0.113455556852273</v>
      </c>
      <c r="AG188" s="17">
        <v>0.14625345078167401</v>
      </c>
      <c r="AH188" s="17">
        <v>0.14947364065483101</v>
      </c>
      <c r="AI188" s="17"/>
      <c r="AJ188" s="17">
        <v>0.114821362567658</v>
      </c>
      <c r="AK188" s="17">
        <v>0.18391579716520401</v>
      </c>
      <c r="AL188" s="17">
        <v>0.10444046696451301</v>
      </c>
      <c r="AM188" s="17">
        <v>5.0366198202355397E-2</v>
      </c>
      <c r="AN188" s="17">
        <v>0.127960936206126</v>
      </c>
      <c r="AO188" s="17"/>
      <c r="AP188" s="17">
        <v>0.12135296715636899</v>
      </c>
      <c r="AQ188" s="17">
        <v>0.18356503611029601</v>
      </c>
      <c r="AR188" s="17">
        <v>0.13937974376690501</v>
      </c>
      <c r="AS188" s="17">
        <v>6.5433268067979694E-2</v>
      </c>
      <c r="AT188" s="17">
        <v>0.15716159446438499</v>
      </c>
      <c r="AU188" s="17"/>
      <c r="AV188" s="17">
        <v>0.19185256875679399</v>
      </c>
      <c r="AW188" s="17">
        <v>0.115257076575285</v>
      </c>
      <c r="AX188" s="17">
        <v>0.138964796416681</v>
      </c>
      <c r="AY188" s="17">
        <v>8.3543975959360806E-2</v>
      </c>
      <c r="AZ188" s="17">
        <v>0.14455273110295899</v>
      </c>
      <c r="BA188" s="17">
        <v>0.120629635599475</v>
      </c>
      <c r="BB188" s="17"/>
      <c r="BC188" s="17">
        <v>0.14240792507818401</v>
      </c>
      <c r="BD188" s="17">
        <v>0.122974084355507</v>
      </c>
      <c r="BE188" s="17">
        <v>0.13763767939122401</v>
      </c>
      <c r="BF188" s="17">
        <v>0.163814160774442</v>
      </c>
      <c r="BG188" s="17">
        <v>0.27787768589492301</v>
      </c>
    </row>
    <row r="189" spans="2:59" x14ac:dyDescent="0.35">
      <c r="B189" t="s">
        <v>160</v>
      </c>
      <c r="C189" s="17">
        <v>0.12325208701915399</v>
      </c>
      <c r="D189" s="17">
        <v>0.13136949734617301</v>
      </c>
      <c r="E189" s="17">
        <v>0.116306195665451</v>
      </c>
      <c r="F189" s="17"/>
      <c r="G189" s="17">
        <v>0.13018360944326299</v>
      </c>
      <c r="H189" s="17">
        <v>0.16045314386095599</v>
      </c>
      <c r="I189" s="17">
        <v>0.10838160725082201</v>
      </c>
      <c r="J189" s="17">
        <v>0.110712864221911</v>
      </c>
      <c r="K189" s="17">
        <v>0.10384676733124</v>
      </c>
      <c r="L189" s="17">
        <v>0.123764234183699</v>
      </c>
      <c r="M189" s="17"/>
      <c r="N189" s="17">
        <v>0.154082821000561</v>
      </c>
      <c r="O189" s="17">
        <v>0.135199454005965</v>
      </c>
      <c r="P189" s="17">
        <v>9.1596675485003901E-2</v>
      </c>
      <c r="Q189" s="17">
        <v>0.10567000597161499</v>
      </c>
      <c r="R189" s="17"/>
      <c r="S189" s="17">
        <v>0.128072264219278</v>
      </c>
      <c r="T189" s="17">
        <v>0.12573804563049301</v>
      </c>
      <c r="U189" s="17">
        <v>7.5700667508550007E-2</v>
      </c>
      <c r="V189" s="17">
        <v>0.14017664806144101</v>
      </c>
      <c r="W189" s="17">
        <v>0.13054175690804701</v>
      </c>
      <c r="X189" s="17">
        <v>0.12823553470834001</v>
      </c>
      <c r="Y189" s="17">
        <v>0.121530801651228</v>
      </c>
      <c r="Z189" s="17">
        <v>2.4923632571962399E-2</v>
      </c>
      <c r="AA189" s="17">
        <v>0.12809358784411201</v>
      </c>
      <c r="AB189" s="17">
        <v>0.13519852117109599</v>
      </c>
      <c r="AC189" s="17">
        <v>0.132968458308409</v>
      </c>
      <c r="AD189" s="17">
        <v>0.19958407727652</v>
      </c>
      <c r="AE189" s="17"/>
      <c r="AF189" s="17">
        <v>0.110797943308898</v>
      </c>
      <c r="AG189" s="17">
        <v>0.13276016677459401</v>
      </c>
      <c r="AH189" s="17">
        <v>0.12522075544713601</v>
      </c>
      <c r="AI189" s="17"/>
      <c r="AJ189" s="17">
        <v>0.107171515701889</v>
      </c>
      <c r="AK189" s="17">
        <v>0.14497947370807299</v>
      </c>
      <c r="AL189" s="17">
        <v>0.145551821313253</v>
      </c>
      <c r="AM189" s="17">
        <v>2.5503811988421301E-2</v>
      </c>
      <c r="AN189" s="17">
        <v>0.110686698572922</v>
      </c>
      <c r="AO189" s="17"/>
      <c r="AP189" s="17">
        <v>0.125004142205624</v>
      </c>
      <c r="AQ189" s="17">
        <v>0.13983882247183699</v>
      </c>
      <c r="AR189" s="17">
        <v>0.10057363384818099</v>
      </c>
      <c r="AS189" s="17">
        <v>6.8021421885189601E-2</v>
      </c>
      <c r="AT189" s="17">
        <v>0.12833156105042601</v>
      </c>
      <c r="AU189" s="17"/>
      <c r="AV189" s="17">
        <v>0.14599175408914</v>
      </c>
      <c r="AW189" s="17">
        <v>0.129349571096954</v>
      </c>
      <c r="AX189" s="17">
        <v>0.134610176119978</v>
      </c>
      <c r="AY189" s="17">
        <v>6.1607484722548803E-2</v>
      </c>
      <c r="AZ189" s="17">
        <v>0.117377238437829</v>
      </c>
      <c r="BA189" s="17">
        <v>0.10829852819119699</v>
      </c>
      <c r="BB189" s="17"/>
      <c r="BC189" s="17">
        <v>9.5302385132765205E-2</v>
      </c>
      <c r="BD189" s="17">
        <v>9.5974893017492305E-2</v>
      </c>
      <c r="BE189" s="17">
        <v>0.15595056662145099</v>
      </c>
      <c r="BF189" s="17">
        <v>0.15602879218818799</v>
      </c>
      <c r="BG189" s="17">
        <v>0.18106879903638301</v>
      </c>
    </row>
    <row r="190" spans="2:59" x14ac:dyDescent="0.35">
      <c r="B190" t="s">
        <v>161</v>
      </c>
      <c r="C190" s="17">
        <v>0.104695981432446</v>
      </c>
      <c r="D190" s="17">
        <v>9.5573726543585702E-2</v>
      </c>
      <c r="E190" s="17">
        <v>0.111271319214317</v>
      </c>
      <c r="F190" s="17"/>
      <c r="G190" s="17">
        <v>0.137688389559639</v>
      </c>
      <c r="H190" s="17">
        <v>0.14236806152440701</v>
      </c>
      <c r="I190" s="17">
        <v>0.12713762517121899</v>
      </c>
      <c r="J190" s="17">
        <v>0.12722839324638099</v>
      </c>
      <c r="K190" s="17">
        <v>8.7075745332072102E-2</v>
      </c>
      <c r="L190" s="17">
        <v>2.7504735477409999E-2</v>
      </c>
      <c r="M190" s="17"/>
      <c r="N190" s="17">
        <v>7.4887804418540593E-2</v>
      </c>
      <c r="O190" s="17">
        <v>0.107715180168904</v>
      </c>
      <c r="P190" s="17">
        <v>9.8582396505070197E-2</v>
      </c>
      <c r="Q190" s="17">
        <v>0.13925640195272801</v>
      </c>
      <c r="R190" s="17"/>
      <c r="S190" s="17">
        <v>9.6653199775286205E-2</v>
      </c>
      <c r="T190" s="17">
        <v>0.10797310687560201</v>
      </c>
      <c r="U190" s="17">
        <v>0.115592401136672</v>
      </c>
      <c r="V190" s="17">
        <v>0.13150224496565799</v>
      </c>
      <c r="W190" s="17">
        <v>0.121074588104664</v>
      </c>
      <c r="X190" s="17">
        <v>0.133729755998237</v>
      </c>
      <c r="Y190" s="17">
        <v>0.110983790772252</v>
      </c>
      <c r="Z190" s="17">
        <v>4.6839869097011898E-2</v>
      </c>
      <c r="AA190" s="17">
        <v>8.3970484079311E-2</v>
      </c>
      <c r="AB190" s="17">
        <v>0.10525667851750301</v>
      </c>
      <c r="AC190" s="17">
        <v>5.4883948779209497E-2</v>
      </c>
      <c r="AD190" s="17">
        <v>0.110854928781394</v>
      </c>
      <c r="AE190" s="17"/>
      <c r="AF190" s="17">
        <v>7.9455991285339894E-2</v>
      </c>
      <c r="AG190" s="17">
        <v>0.118142781048535</v>
      </c>
      <c r="AH190" s="17">
        <v>0.115949606677651</v>
      </c>
      <c r="AI190" s="17"/>
      <c r="AJ190" s="17">
        <v>3.5522800533602003E-2</v>
      </c>
      <c r="AK190" s="17">
        <v>0.14015176861346601</v>
      </c>
      <c r="AL190" s="17">
        <v>0.13266591480060899</v>
      </c>
      <c r="AM190" s="17">
        <v>0.110815377802677</v>
      </c>
      <c r="AN190" s="17">
        <v>0.123811894691837</v>
      </c>
      <c r="AO190" s="17"/>
      <c r="AP190" s="17">
        <v>2.9245073562357001E-2</v>
      </c>
      <c r="AQ190" s="17">
        <v>0.13044409258499601</v>
      </c>
      <c r="AR190" s="17">
        <v>0.108645654484667</v>
      </c>
      <c r="AS190" s="17">
        <v>0.103903811424128</v>
      </c>
      <c r="AT190" s="17">
        <v>0.137611301292762</v>
      </c>
      <c r="AU190" s="17"/>
      <c r="AV190" s="17">
        <v>0.13217205799943499</v>
      </c>
      <c r="AW190" s="17">
        <v>4.0535994969833497E-2</v>
      </c>
      <c r="AX190" s="17">
        <v>0.130054598789029</v>
      </c>
      <c r="AY190" s="17">
        <v>9.0599369458297704E-2</v>
      </c>
      <c r="AZ190" s="17">
        <v>0.16723431434612901</v>
      </c>
      <c r="BA190" s="17">
        <v>6.90956062528819E-2</v>
      </c>
      <c r="BB190" s="17"/>
      <c r="BC190" s="17">
        <v>0.104290028852593</v>
      </c>
      <c r="BD190" s="17">
        <v>0.115679853982751</v>
      </c>
      <c r="BE190" s="17">
        <v>0.10071557690592001</v>
      </c>
      <c r="BF190" s="17">
        <v>0.10450593446201201</v>
      </c>
      <c r="BG190" s="17">
        <v>0.20011453861349601</v>
      </c>
    </row>
    <row r="191" spans="2:59" x14ac:dyDescent="0.35">
      <c r="B191" t="s">
        <v>162</v>
      </c>
      <c r="C191" s="17">
        <v>8.7533850325860099E-2</v>
      </c>
      <c r="D191" s="17">
        <v>9.5569539773561807E-2</v>
      </c>
      <c r="E191" s="17">
        <v>7.9584211939234803E-2</v>
      </c>
      <c r="F191" s="17"/>
      <c r="G191" s="17">
        <v>6.5469299434397901E-2</v>
      </c>
      <c r="H191" s="17">
        <v>7.4057159469614706E-2</v>
      </c>
      <c r="I191" s="17">
        <v>8.5500674388944806E-2</v>
      </c>
      <c r="J191" s="17">
        <v>9.6087152711254203E-2</v>
      </c>
      <c r="K191" s="17">
        <v>8.6041108125533297E-2</v>
      </c>
      <c r="L191" s="17">
        <v>0.108935144456453</v>
      </c>
      <c r="M191" s="17"/>
      <c r="N191" s="17">
        <v>7.6475523433336495E-2</v>
      </c>
      <c r="O191" s="17">
        <v>9.5365073855877405E-2</v>
      </c>
      <c r="P191" s="17">
        <v>0.101638027957212</v>
      </c>
      <c r="Q191" s="17">
        <v>7.9087271015357202E-2</v>
      </c>
      <c r="R191" s="17"/>
      <c r="S191" s="17">
        <v>9.3275806711180603E-2</v>
      </c>
      <c r="T191" s="17">
        <v>0.100067436928767</v>
      </c>
      <c r="U191" s="17">
        <v>0.114740924760458</v>
      </c>
      <c r="V191" s="17">
        <v>0.109753470511932</v>
      </c>
      <c r="W191" s="17">
        <v>6.2289458832393403E-2</v>
      </c>
      <c r="X191" s="17">
        <v>6.9635840126387794E-2</v>
      </c>
      <c r="Y191" s="17">
        <v>9.9876878591812102E-2</v>
      </c>
      <c r="Z191" s="17">
        <v>9.66909357096747E-2</v>
      </c>
      <c r="AA191" s="17">
        <v>6.7351638038500097E-2</v>
      </c>
      <c r="AB191" s="17">
        <v>8.63380163481237E-2</v>
      </c>
      <c r="AC191" s="17">
        <v>4.8208299022672797E-2</v>
      </c>
      <c r="AD191" s="17">
        <v>7.8129772381792598E-2</v>
      </c>
      <c r="AE191" s="17"/>
      <c r="AF191" s="17">
        <v>0.12627842781299001</v>
      </c>
      <c r="AG191" s="17">
        <v>8.0782380225866507E-2</v>
      </c>
      <c r="AH191" s="17">
        <v>2.8956931799834201E-2</v>
      </c>
      <c r="AI191" s="17"/>
      <c r="AJ191" s="17">
        <v>0.14151070755684</v>
      </c>
      <c r="AK191" s="17">
        <v>5.8724039286476903E-2</v>
      </c>
      <c r="AL191" s="17">
        <v>3.9775345694948699E-2</v>
      </c>
      <c r="AM191" s="17">
        <v>9.5953530394288403E-2</v>
      </c>
      <c r="AN191" s="17">
        <v>5.0400765972517997E-2</v>
      </c>
      <c r="AO191" s="17"/>
      <c r="AP191" s="17">
        <v>0.14577760008101601</v>
      </c>
      <c r="AQ191" s="17">
        <v>5.8865658158470599E-2</v>
      </c>
      <c r="AR191" s="17">
        <v>7.0855822419296902E-2</v>
      </c>
      <c r="AS191" s="17">
        <v>0.15342116661837699</v>
      </c>
      <c r="AT191" s="17">
        <v>6.9603795700304893E-2</v>
      </c>
      <c r="AU191" s="17"/>
      <c r="AV191" s="17">
        <v>5.0349874721713601E-2</v>
      </c>
      <c r="AW191" s="17">
        <v>0.13955365277523199</v>
      </c>
      <c r="AX191" s="17">
        <v>7.0406034645416102E-2</v>
      </c>
      <c r="AY191" s="17">
        <v>0.14059440847222199</v>
      </c>
      <c r="AZ191" s="17">
        <v>6.1644014151693897E-2</v>
      </c>
      <c r="BA191" s="17">
        <v>7.4823322194005407E-2</v>
      </c>
      <c r="BB191" s="17"/>
      <c r="BC191" s="17">
        <v>9.28669402404802E-2</v>
      </c>
      <c r="BD191" s="17">
        <v>8.0966730610540105E-2</v>
      </c>
      <c r="BE191" s="17">
        <v>8.5273808566999801E-2</v>
      </c>
      <c r="BF191" s="17">
        <v>0.10719636040538599</v>
      </c>
      <c r="BG191" s="17">
        <v>1.9345890421839301E-2</v>
      </c>
    </row>
    <row r="192" spans="2:59" x14ac:dyDescent="0.35">
      <c r="B192" t="s">
        <v>163</v>
      </c>
      <c r="C192" s="17">
        <v>5.4514741058111903E-2</v>
      </c>
      <c r="D192" s="17">
        <v>7.1317148907270603E-2</v>
      </c>
      <c r="E192" s="17">
        <v>3.8554976778715798E-2</v>
      </c>
      <c r="F192" s="17"/>
      <c r="G192" s="17">
        <v>8.5616254428503E-2</v>
      </c>
      <c r="H192" s="17">
        <v>7.7165479557262898E-2</v>
      </c>
      <c r="I192" s="17">
        <v>4.9940354544709797E-2</v>
      </c>
      <c r="J192" s="17">
        <v>3.8456089305783397E-2</v>
      </c>
      <c r="K192" s="17">
        <v>3.0202152746725199E-2</v>
      </c>
      <c r="L192" s="17">
        <v>4.8438749362295599E-2</v>
      </c>
      <c r="M192" s="17"/>
      <c r="N192" s="17">
        <v>6.7220284212425596E-2</v>
      </c>
      <c r="O192" s="17">
        <v>5.2296723305518697E-2</v>
      </c>
      <c r="P192" s="17">
        <v>5.91173201232938E-2</v>
      </c>
      <c r="Q192" s="17">
        <v>3.9194251374644599E-2</v>
      </c>
      <c r="R192" s="17"/>
      <c r="S192" s="17">
        <v>0.114138010382956</v>
      </c>
      <c r="T192" s="17">
        <v>2.8135401389998701E-2</v>
      </c>
      <c r="U192" s="17">
        <v>3.0712443263229999E-2</v>
      </c>
      <c r="V192" s="17">
        <v>4.3663618858728298E-2</v>
      </c>
      <c r="W192" s="17">
        <v>4.84461839224931E-2</v>
      </c>
      <c r="X192" s="17">
        <v>4.6051572874279703E-2</v>
      </c>
      <c r="Y192" s="17">
        <v>5.5953118923433298E-2</v>
      </c>
      <c r="Z192" s="17">
        <v>5.9285881107767502E-2</v>
      </c>
      <c r="AA192" s="17">
        <v>4.26695775276155E-2</v>
      </c>
      <c r="AB192" s="17">
        <v>6.6438601298682995E-2</v>
      </c>
      <c r="AC192" s="17">
        <v>2.3233098762258798E-2</v>
      </c>
      <c r="AD192" s="17">
        <v>7.5354498101771195E-2</v>
      </c>
      <c r="AE192" s="17"/>
      <c r="AF192" s="17">
        <v>5.2616609735042598E-2</v>
      </c>
      <c r="AG192" s="17">
        <v>4.6068836628783201E-2</v>
      </c>
      <c r="AH192" s="17">
        <v>6.0221064952549898E-2</v>
      </c>
      <c r="AI192" s="17"/>
      <c r="AJ192" s="17">
        <v>7.7406445893456396E-2</v>
      </c>
      <c r="AK192" s="17">
        <v>5.05877846927512E-2</v>
      </c>
      <c r="AL192" s="17">
        <v>2.4176687640843401E-2</v>
      </c>
      <c r="AM192" s="17">
        <v>2.3989675244835799E-2</v>
      </c>
      <c r="AN192" s="17">
        <v>4.7247219212084399E-2</v>
      </c>
      <c r="AO192" s="17"/>
      <c r="AP192" s="17">
        <v>8.3046968069503499E-2</v>
      </c>
      <c r="AQ192" s="17">
        <v>4.5558035398200102E-2</v>
      </c>
      <c r="AR192" s="17">
        <v>2.2667728136297499E-2</v>
      </c>
      <c r="AS192" s="17">
        <v>7.0096374570409195E-2</v>
      </c>
      <c r="AT192" s="17">
        <v>2.5337363480085601E-2</v>
      </c>
      <c r="AU192" s="17"/>
      <c r="AV192" s="17">
        <v>4.8560262717424203E-2</v>
      </c>
      <c r="AW192" s="17">
        <v>9.0040791430532702E-2</v>
      </c>
      <c r="AX192" s="17">
        <v>2.1853410325268399E-2</v>
      </c>
      <c r="AY192" s="17">
        <v>7.5299968498362096E-2</v>
      </c>
      <c r="AZ192" s="17">
        <v>3.2714362283934997E-2</v>
      </c>
      <c r="BA192" s="17">
        <v>4.3532791644566603E-2</v>
      </c>
      <c r="BB192" s="17"/>
      <c r="BC192" s="17">
        <v>4.94911098688742E-2</v>
      </c>
      <c r="BD192" s="17">
        <v>3.3644581070893298E-2</v>
      </c>
      <c r="BE192" s="17">
        <v>6.4079070178846606E-2</v>
      </c>
      <c r="BF192" s="17">
        <v>7.1113150821125307E-2</v>
      </c>
      <c r="BG192" s="17">
        <v>0.106464662859728</v>
      </c>
    </row>
    <row r="193" spans="2:59" x14ac:dyDescent="0.35">
      <c r="B193" t="s">
        <v>100</v>
      </c>
      <c r="C193" s="17">
        <v>2.95418879754639E-2</v>
      </c>
      <c r="D193" s="17">
        <v>2.0103303646388699E-2</v>
      </c>
      <c r="E193" s="17">
        <v>3.7855813252915899E-2</v>
      </c>
      <c r="F193" s="17"/>
      <c r="G193" s="17">
        <v>2.3338956958593299E-2</v>
      </c>
      <c r="H193" s="17">
        <v>2.8009055227897799E-2</v>
      </c>
      <c r="I193" s="17">
        <v>3.21807234208073E-2</v>
      </c>
      <c r="J193" s="17">
        <v>2.9100316141700298E-2</v>
      </c>
      <c r="K193" s="17">
        <v>4.3120874150001098E-2</v>
      </c>
      <c r="L193" s="17">
        <v>2.40122596609719E-2</v>
      </c>
      <c r="M193" s="17"/>
      <c r="N193" s="17">
        <v>2.0392308078334798E-2</v>
      </c>
      <c r="O193" s="17">
        <v>1.71623008608967E-2</v>
      </c>
      <c r="P193" s="17">
        <v>4.0629549374782997E-2</v>
      </c>
      <c r="Q193" s="17">
        <v>4.2588392775939003E-2</v>
      </c>
      <c r="R193" s="17"/>
      <c r="S193" s="17">
        <v>2.22348916181134E-2</v>
      </c>
      <c r="T193" s="17">
        <v>4.51054201505484E-2</v>
      </c>
      <c r="U193" s="17">
        <v>2.0020769875705301E-2</v>
      </c>
      <c r="V193" s="17">
        <v>3.8028035977534E-2</v>
      </c>
      <c r="W193" s="17">
        <v>2.2091342051110699E-2</v>
      </c>
      <c r="X193" s="17">
        <v>3.5355817207583802E-2</v>
      </c>
      <c r="Y193" s="17">
        <v>4.0567970676612601E-2</v>
      </c>
      <c r="Z193" s="17">
        <v>1.0089375607174701E-2</v>
      </c>
      <c r="AA193" s="17">
        <v>2.45704091815938E-2</v>
      </c>
      <c r="AB193" s="17">
        <v>1.6214210471451201E-2</v>
      </c>
      <c r="AC193" s="17">
        <v>4.0879270655938403E-2</v>
      </c>
      <c r="AD193" s="17">
        <v>3.1916008620734501E-2</v>
      </c>
      <c r="AE193" s="17"/>
      <c r="AF193" s="17">
        <v>2.9118074702364102E-2</v>
      </c>
      <c r="AG193" s="17">
        <v>1.5190934007399201E-2</v>
      </c>
      <c r="AH193" s="17">
        <v>7.3240787136853405E-2</v>
      </c>
      <c r="AI193" s="17"/>
      <c r="AJ193" s="17">
        <v>2.0760528524611799E-2</v>
      </c>
      <c r="AK193" s="17">
        <v>1.0771717985104699E-2</v>
      </c>
      <c r="AL193" s="17">
        <v>1.3703359344699699E-2</v>
      </c>
      <c r="AM193" s="17">
        <v>4.7049719679935702E-2</v>
      </c>
      <c r="AN193" s="17">
        <v>8.5971549635277603E-2</v>
      </c>
      <c r="AO193" s="17"/>
      <c r="AP193" s="17">
        <v>2.3679890076777101E-2</v>
      </c>
      <c r="AQ193" s="17">
        <v>1.85042760937278E-2</v>
      </c>
      <c r="AR193" s="17">
        <v>2.9380608570324301E-2</v>
      </c>
      <c r="AS193" s="17">
        <v>1.49783773054707E-2</v>
      </c>
      <c r="AT193" s="17">
        <v>3.1992420855927101E-2</v>
      </c>
      <c r="AU193" s="17"/>
      <c r="AV193" s="17">
        <v>1.1336883930854099E-2</v>
      </c>
      <c r="AW193" s="17">
        <v>1.9087264929016599E-2</v>
      </c>
      <c r="AX193" s="17">
        <v>4.5994822640247398E-3</v>
      </c>
      <c r="AY193" s="17">
        <v>2.1812776282306E-2</v>
      </c>
      <c r="AZ193" s="17">
        <v>3.0260962592228598E-2</v>
      </c>
      <c r="BA193" s="17">
        <v>7.5639809382653106E-2</v>
      </c>
      <c r="BB193" s="17"/>
      <c r="BC193" s="17">
        <v>3.2852566394903297E-2</v>
      </c>
      <c r="BD193" s="17">
        <v>3.5425465690408803E-2</v>
      </c>
      <c r="BE193" s="17">
        <v>2.82641262548903E-2</v>
      </c>
      <c r="BF193" s="17">
        <v>8.2570165395062997E-3</v>
      </c>
      <c r="BG193" s="17">
        <v>0</v>
      </c>
    </row>
    <row r="194" spans="2:59" x14ac:dyDescent="0.35">
      <c r="B194" t="s">
        <v>164</v>
      </c>
      <c r="C194" s="17">
        <v>2.9508581948893099E-2</v>
      </c>
      <c r="D194" s="17">
        <v>3.8489514867839303E-2</v>
      </c>
      <c r="E194" s="17">
        <v>2.09809651259204E-2</v>
      </c>
      <c r="F194" s="17"/>
      <c r="G194" s="17">
        <v>6.7907768637631399E-2</v>
      </c>
      <c r="H194" s="17">
        <v>3.73392868372419E-2</v>
      </c>
      <c r="I194" s="17">
        <v>5.2653292856865201E-2</v>
      </c>
      <c r="J194" s="17">
        <v>1.02449934625733E-2</v>
      </c>
      <c r="K194" s="17">
        <v>8.6599947512803303E-3</v>
      </c>
      <c r="L194" s="17">
        <v>8.3100727240993204E-3</v>
      </c>
      <c r="M194" s="17"/>
      <c r="N194" s="17">
        <v>4.0515231777395098E-2</v>
      </c>
      <c r="O194" s="17">
        <v>2.9340506166539802E-2</v>
      </c>
      <c r="P194" s="17">
        <v>2.4069231220949901E-2</v>
      </c>
      <c r="Q194" s="17">
        <v>2.26616655091764E-2</v>
      </c>
      <c r="R194" s="17"/>
      <c r="S194" s="17">
        <v>4.6117213207026102E-2</v>
      </c>
      <c r="T194" s="17">
        <v>1.6196630265749301E-2</v>
      </c>
      <c r="U194" s="17">
        <v>1.9707443842824499E-2</v>
      </c>
      <c r="V194" s="17">
        <v>1.1859053576645E-2</v>
      </c>
      <c r="W194" s="17">
        <v>5.1409633224273901E-2</v>
      </c>
      <c r="X194" s="17">
        <v>5.2812559701853501E-2</v>
      </c>
      <c r="Y194" s="17">
        <v>3.2221163213613298E-2</v>
      </c>
      <c r="Z194" s="17">
        <v>2.76232891015879E-2</v>
      </c>
      <c r="AA194" s="17">
        <v>2.7497986211707699E-2</v>
      </c>
      <c r="AB194" s="17">
        <v>2.05515841816615E-2</v>
      </c>
      <c r="AC194" s="17">
        <v>1.7774907110579399E-2</v>
      </c>
      <c r="AD194" s="17">
        <v>1.6509746445147602E-2</v>
      </c>
      <c r="AE194" s="17"/>
      <c r="AF194" s="17">
        <v>2.1096541000089199E-2</v>
      </c>
      <c r="AG194" s="17">
        <v>4.0035953968032299E-2</v>
      </c>
      <c r="AH194" s="17">
        <v>1.9634381330585201E-2</v>
      </c>
      <c r="AI194" s="17"/>
      <c r="AJ194" s="17">
        <v>2.43368650352286E-2</v>
      </c>
      <c r="AK194" s="17">
        <v>4.39613452060457E-2</v>
      </c>
      <c r="AL194" s="17">
        <v>3.2689264329824198E-2</v>
      </c>
      <c r="AM194" s="17">
        <v>0</v>
      </c>
      <c r="AN194" s="17">
        <v>1.0892515515657401E-2</v>
      </c>
      <c r="AO194" s="17"/>
      <c r="AP194" s="17">
        <v>2.0793058484240099E-2</v>
      </c>
      <c r="AQ194" s="17">
        <v>4.4580372102586703E-2</v>
      </c>
      <c r="AR194" s="17">
        <v>2.2511631686926301E-2</v>
      </c>
      <c r="AS194" s="17">
        <v>2.5335008396086801E-2</v>
      </c>
      <c r="AT194" s="17">
        <v>1.9693637452154099E-2</v>
      </c>
      <c r="AU194" s="17"/>
      <c r="AV194" s="17">
        <v>5.26842145833138E-2</v>
      </c>
      <c r="AW194" s="17">
        <v>3.3479127284283698E-2</v>
      </c>
      <c r="AX194" s="17">
        <v>1.0492999667752899E-2</v>
      </c>
      <c r="AY194" s="17">
        <v>2.2077753676192E-2</v>
      </c>
      <c r="AZ194" s="17">
        <v>2.49341801987304E-2</v>
      </c>
      <c r="BA194" s="17">
        <v>1.1704271943809101E-2</v>
      </c>
      <c r="BB194" s="17"/>
      <c r="BC194" s="17">
        <v>1.7519253287180101E-2</v>
      </c>
      <c r="BD194" s="17">
        <v>2.0060246007622601E-2</v>
      </c>
      <c r="BE194" s="17">
        <v>3.6379902149755401E-2</v>
      </c>
      <c r="BF194" s="17">
        <v>5.9883656084425398E-2</v>
      </c>
      <c r="BG194" s="17">
        <v>9.2240934080729003E-2</v>
      </c>
    </row>
    <row r="195" spans="2:59" x14ac:dyDescent="0.35">
      <c r="B195" t="s">
        <v>95</v>
      </c>
      <c r="C195" s="17">
        <v>3.6729838284455897E-2</v>
      </c>
      <c r="D195" s="17">
        <v>3.5041879698199503E-2</v>
      </c>
      <c r="E195" s="17">
        <v>3.7811619919954603E-2</v>
      </c>
      <c r="F195" s="17"/>
      <c r="G195" s="17">
        <v>1.46537154259005E-2</v>
      </c>
      <c r="H195" s="17">
        <v>2.0749623257075599E-2</v>
      </c>
      <c r="I195" s="17">
        <v>2.5344428012038699E-2</v>
      </c>
      <c r="J195" s="17">
        <v>3.9072341972449798E-2</v>
      </c>
      <c r="K195" s="17">
        <v>3.6328334479237702E-2</v>
      </c>
      <c r="L195" s="17">
        <v>7.2055996853582105E-2</v>
      </c>
      <c r="M195" s="17"/>
      <c r="N195" s="17">
        <v>2.6858121215047701E-2</v>
      </c>
      <c r="O195" s="17">
        <v>3.45165781923812E-2</v>
      </c>
      <c r="P195" s="17">
        <v>4.4764899224206803E-2</v>
      </c>
      <c r="Q195" s="17">
        <v>4.2680610814652402E-2</v>
      </c>
      <c r="R195" s="17"/>
      <c r="S195" s="17">
        <v>4.54133198264609E-2</v>
      </c>
      <c r="T195" s="17">
        <v>4.5851230654909203E-2</v>
      </c>
      <c r="U195" s="17">
        <v>3.0316611631000499E-2</v>
      </c>
      <c r="V195" s="17">
        <v>5.5628551770898801E-2</v>
      </c>
      <c r="W195" s="17">
        <v>7.9899138483554306E-3</v>
      </c>
      <c r="X195" s="17">
        <v>2.9404164776601498E-2</v>
      </c>
      <c r="Y195" s="17">
        <v>1.8891395361956699E-2</v>
      </c>
      <c r="Z195" s="17">
        <v>5.29760506590728E-2</v>
      </c>
      <c r="AA195" s="17">
        <v>2.45488673891756E-2</v>
      </c>
      <c r="AB195" s="17">
        <v>3.9874476537153099E-2</v>
      </c>
      <c r="AC195" s="17">
        <v>6.1572694678043001E-2</v>
      </c>
      <c r="AD195" s="17">
        <v>2.5829221048069E-2</v>
      </c>
      <c r="AE195" s="17"/>
      <c r="AF195" s="17">
        <v>5.4972851346110997E-2</v>
      </c>
      <c r="AG195" s="17">
        <v>3.4957064976715101E-2</v>
      </c>
      <c r="AH195" s="17">
        <v>1.26016500087783E-2</v>
      </c>
      <c r="AI195" s="17"/>
      <c r="AJ195" s="17">
        <v>3.5148378691047297E-2</v>
      </c>
      <c r="AK195" s="17">
        <v>4.1571264871656098E-2</v>
      </c>
      <c r="AL195" s="17">
        <v>2.9106864302579201E-2</v>
      </c>
      <c r="AM195" s="17">
        <v>6.2334037541595902E-2</v>
      </c>
      <c r="AN195" s="17">
        <v>2.1036593470025601E-2</v>
      </c>
      <c r="AO195" s="17"/>
      <c r="AP195" s="17">
        <v>4.5301652488716398E-2</v>
      </c>
      <c r="AQ195" s="17">
        <v>2.9894497898415799E-2</v>
      </c>
      <c r="AR195" s="17">
        <v>2.9463613121635701E-2</v>
      </c>
      <c r="AS195" s="17">
        <v>5.2688477353339501E-2</v>
      </c>
      <c r="AT195" s="17">
        <v>2.1489974735877899E-2</v>
      </c>
      <c r="AU195" s="17"/>
      <c r="AV195" s="17">
        <v>1.7994929419690501E-2</v>
      </c>
      <c r="AW195" s="17">
        <v>3.8076183591440597E-2</v>
      </c>
      <c r="AX195" s="17">
        <v>4.6432710212899998E-2</v>
      </c>
      <c r="AY195" s="17">
        <v>5.7135449816130703E-2</v>
      </c>
      <c r="AZ195" s="17">
        <v>2.6600443215702301E-2</v>
      </c>
      <c r="BA195" s="17">
        <v>2.7491310370784901E-2</v>
      </c>
      <c r="BB195" s="17"/>
      <c r="BC195" s="17">
        <v>4.2837674786963598E-2</v>
      </c>
      <c r="BD195" s="17">
        <v>4.2712085902592803E-2</v>
      </c>
      <c r="BE195" s="17">
        <v>2.4969940859134999E-2</v>
      </c>
      <c r="BF195" s="17">
        <v>2.7133111607936501E-2</v>
      </c>
      <c r="BG195" s="17">
        <v>6.9222479599893597E-2</v>
      </c>
    </row>
    <row r="196" spans="2:59" x14ac:dyDescent="0.35">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row>
    <row r="197" spans="2:59" x14ac:dyDescent="0.35">
      <c r="B197" s="6" t="s">
        <v>183</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row>
    <row r="198" spans="2:59" x14ac:dyDescent="0.35">
      <c r="B198" s="24" t="s">
        <v>79</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row>
    <row r="199" spans="2:59" x14ac:dyDescent="0.35">
      <c r="B199" t="s">
        <v>166</v>
      </c>
      <c r="C199" s="17">
        <v>0.55396590494947295</v>
      </c>
      <c r="D199" s="17">
        <v>0.59533397107253705</v>
      </c>
      <c r="E199" s="17">
        <v>0.514923397779811</v>
      </c>
      <c r="F199" s="17"/>
      <c r="G199" s="17">
        <v>0.56745041793867601</v>
      </c>
      <c r="H199" s="17">
        <v>0.60570367738761499</v>
      </c>
      <c r="I199" s="17">
        <v>0.57569039262905897</v>
      </c>
      <c r="J199" s="17">
        <v>0.53070845362024799</v>
      </c>
      <c r="K199" s="17">
        <v>0.53595537455392595</v>
      </c>
      <c r="L199" s="17">
        <v>0.51634007809813098</v>
      </c>
      <c r="M199" s="17"/>
      <c r="N199" s="17">
        <v>0.652938555620171</v>
      </c>
      <c r="O199" s="17">
        <v>0.56387740394533004</v>
      </c>
      <c r="P199" s="17">
        <v>0.53558955830518395</v>
      </c>
      <c r="Q199" s="17">
        <v>0.454262963564529</v>
      </c>
      <c r="R199" s="17"/>
      <c r="S199" s="17">
        <v>0.64566915416811299</v>
      </c>
      <c r="T199" s="17">
        <v>0.50612571822079799</v>
      </c>
      <c r="U199" s="17">
        <v>0.46892636979249003</v>
      </c>
      <c r="V199" s="17">
        <v>0.56773076985911197</v>
      </c>
      <c r="W199" s="17">
        <v>0.55922881050499496</v>
      </c>
      <c r="X199" s="17">
        <v>0.51191462026790902</v>
      </c>
      <c r="Y199" s="17">
        <v>0.56610117149946504</v>
      </c>
      <c r="Z199" s="17">
        <v>0.50136502553468298</v>
      </c>
      <c r="AA199" s="17">
        <v>0.541681916138819</v>
      </c>
      <c r="AB199" s="17">
        <v>0.54472913531482403</v>
      </c>
      <c r="AC199" s="17">
        <v>0.62981877576894496</v>
      </c>
      <c r="AD199" s="17">
        <v>0.61492697449660505</v>
      </c>
      <c r="AE199" s="17"/>
      <c r="AF199" s="17">
        <v>0.50030988813594202</v>
      </c>
      <c r="AG199" s="17">
        <v>0.61631662229405504</v>
      </c>
      <c r="AH199" s="17">
        <v>0.48738729703497602</v>
      </c>
      <c r="AI199" s="17"/>
      <c r="AJ199" s="17">
        <v>0.54958523276959903</v>
      </c>
      <c r="AK199" s="17">
        <v>0.622601092445209</v>
      </c>
      <c r="AL199" s="17">
        <v>0.61087712154410201</v>
      </c>
      <c r="AM199" s="17">
        <v>0.32826047995783902</v>
      </c>
      <c r="AN199" s="17">
        <v>0.454698388923095</v>
      </c>
      <c r="AO199" s="17"/>
      <c r="AP199" s="17">
        <v>0.56322802379916204</v>
      </c>
      <c r="AQ199" s="17">
        <v>0.63198331251822903</v>
      </c>
      <c r="AR199" s="17">
        <v>0.63155544456743695</v>
      </c>
      <c r="AS199" s="17">
        <v>0.39175997211470498</v>
      </c>
      <c r="AT199" s="17">
        <v>0.60223947673434697</v>
      </c>
      <c r="AU199" s="17"/>
      <c r="AV199" s="17">
        <v>0.65714438823719901</v>
      </c>
      <c r="AW199" s="17">
        <v>0.58240036235357595</v>
      </c>
      <c r="AX199" s="17">
        <v>0.61600167390999705</v>
      </c>
      <c r="AY199" s="17">
        <v>0.43171654962357198</v>
      </c>
      <c r="AZ199" s="17">
        <v>0.50983317888347901</v>
      </c>
      <c r="BA199" s="17">
        <v>0.529374519390031</v>
      </c>
      <c r="BB199" s="17"/>
      <c r="BC199" s="17">
        <v>0.48298737457000701</v>
      </c>
      <c r="BD199" s="17">
        <v>0.54139464557463501</v>
      </c>
      <c r="BE199" s="17">
        <v>0.62915124523912702</v>
      </c>
      <c r="BF199" s="17">
        <v>0.61852158193361095</v>
      </c>
      <c r="BG199" s="17">
        <v>0.61196863591170003</v>
      </c>
    </row>
    <row r="200" spans="2:59" x14ac:dyDescent="0.35">
      <c r="B200" t="s">
        <v>167</v>
      </c>
      <c r="C200" s="17">
        <v>0.26065227787363299</v>
      </c>
      <c r="D200" s="17">
        <v>0.24938776025283299</v>
      </c>
      <c r="E200" s="17">
        <v>0.27150422128868301</v>
      </c>
      <c r="F200" s="17"/>
      <c r="G200" s="17">
        <v>0.31341042727767199</v>
      </c>
      <c r="H200" s="17">
        <v>0.28161503701623802</v>
      </c>
      <c r="I200" s="17">
        <v>0.24978053532719799</v>
      </c>
      <c r="J200" s="17">
        <v>0.23271231436526399</v>
      </c>
      <c r="K200" s="17">
        <v>0.21359836745067101</v>
      </c>
      <c r="L200" s="17">
        <v>0.27149110551139699</v>
      </c>
      <c r="M200" s="17"/>
      <c r="N200" s="17">
        <v>0.29154374967347002</v>
      </c>
      <c r="O200" s="17">
        <v>0.27491813840472401</v>
      </c>
      <c r="P200" s="17">
        <v>0.26544845225383701</v>
      </c>
      <c r="Q200" s="17">
        <v>0.20684814353675601</v>
      </c>
      <c r="R200" s="17"/>
      <c r="S200" s="17">
        <v>0.30565463101900198</v>
      </c>
      <c r="T200" s="17">
        <v>0.299473434925008</v>
      </c>
      <c r="U200" s="17">
        <v>0.19172696984448601</v>
      </c>
      <c r="V200" s="17">
        <v>0.21902023087177999</v>
      </c>
      <c r="W200" s="17">
        <v>0.27585490228444498</v>
      </c>
      <c r="X200" s="17">
        <v>0.31604581348758598</v>
      </c>
      <c r="Y200" s="17">
        <v>0.235327827354679</v>
      </c>
      <c r="Z200" s="17">
        <v>0.25961491662827302</v>
      </c>
      <c r="AA200" s="17">
        <v>0.25368435056991001</v>
      </c>
      <c r="AB200" s="17">
        <v>0.21517363182225099</v>
      </c>
      <c r="AC200" s="17">
        <v>0.24162454088332799</v>
      </c>
      <c r="AD200" s="17">
        <v>0.25214462132051202</v>
      </c>
      <c r="AE200" s="17"/>
      <c r="AF200" s="17">
        <v>0.31293160640505502</v>
      </c>
      <c r="AG200" s="17">
        <v>0.21001313548050601</v>
      </c>
      <c r="AH200" s="17">
        <v>0.24662372430094401</v>
      </c>
      <c r="AI200" s="17"/>
      <c r="AJ200" s="17">
        <v>0.31941336633219097</v>
      </c>
      <c r="AK200" s="17">
        <v>0.246256900600823</v>
      </c>
      <c r="AL200" s="17">
        <v>0.244821459369327</v>
      </c>
      <c r="AM200" s="17">
        <v>0.29266106153528298</v>
      </c>
      <c r="AN200" s="17">
        <v>0.22104296813225099</v>
      </c>
      <c r="AO200" s="17"/>
      <c r="AP200" s="17">
        <v>0.36478658729209001</v>
      </c>
      <c r="AQ200" s="17">
        <v>0.25638218386341899</v>
      </c>
      <c r="AR200" s="17">
        <v>0.17603886154213699</v>
      </c>
      <c r="AS200" s="17">
        <v>0.29459060349121502</v>
      </c>
      <c r="AT200" s="17">
        <v>0.22171305684199299</v>
      </c>
      <c r="AU200" s="17"/>
      <c r="AV200" s="17">
        <v>0.25840785328062699</v>
      </c>
      <c r="AW200" s="17">
        <v>0.35213673136939599</v>
      </c>
      <c r="AX200" s="17">
        <v>0.22292391585883201</v>
      </c>
      <c r="AY200" s="17">
        <v>0.29681553849255599</v>
      </c>
      <c r="AZ200" s="17">
        <v>0.21214734068274299</v>
      </c>
      <c r="BA200" s="17">
        <v>0.21880224061703099</v>
      </c>
      <c r="BB200" s="17"/>
      <c r="BC200" s="17">
        <v>0.22256993063521899</v>
      </c>
      <c r="BD200" s="17">
        <v>0.23467456190747299</v>
      </c>
      <c r="BE200" s="17">
        <v>0.26788324885743697</v>
      </c>
      <c r="BF200" s="17">
        <v>0.30750723650218698</v>
      </c>
      <c r="BG200" s="17">
        <v>0.338680584981366</v>
      </c>
    </row>
    <row r="201" spans="2:59" x14ac:dyDescent="0.35">
      <c r="B201" t="s">
        <v>168</v>
      </c>
      <c r="C201" s="17">
        <v>0.22494408673281599</v>
      </c>
      <c r="D201" s="17">
        <v>0.24407003301279601</v>
      </c>
      <c r="E201" s="17">
        <v>0.20587028011148001</v>
      </c>
      <c r="F201" s="17"/>
      <c r="G201" s="17">
        <v>0.32623290348117601</v>
      </c>
      <c r="H201" s="17">
        <v>0.39836856786814601</v>
      </c>
      <c r="I201" s="17">
        <v>0.251043490535381</v>
      </c>
      <c r="J201" s="17">
        <v>0.19264279269457499</v>
      </c>
      <c r="K201" s="17">
        <v>0.14257681090334301</v>
      </c>
      <c r="L201" s="17">
        <v>7.7093653856166303E-2</v>
      </c>
      <c r="M201" s="17"/>
      <c r="N201" s="17">
        <v>0.36602216958942402</v>
      </c>
      <c r="O201" s="17">
        <v>0.25065305288412698</v>
      </c>
      <c r="P201" s="17">
        <v>0.13940030893191699</v>
      </c>
      <c r="Q201" s="17">
        <v>0.121813239156898</v>
      </c>
      <c r="R201" s="17"/>
      <c r="S201" s="17">
        <v>0.38934435374300802</v>
      </c>
      <c r="T201" s="17">
        <v>0.17194855892011701</v>
      </c>
      <c r="U201" s="17">
        <v>0.16712098219045499</v>
      </c>
      <c r="V201" s="17">
        <v>0.21524242214082101</v>
      </c>
      <c r="W201" s="17">
        <v>0.165538767058965</v>
      </c>
      <c r="X201" s="17">
        <v>0.24090648966259401</v>
      </c>
      <c r="Y201" s="17">
        <v>0.233912785908303</v>
      </c>
      <c r="Z201" s="17">
        <v>0.23147194324613801</v>
      </c>
      <c r="AA201" s="17">
        <v>0.22982785896598901</v>
      </c>
      <c r="AB201" s="17">
        <v>0.19546830488740899</v>
      </c>
      <c r="AC201" s="17">
        <v>0.144523652670692</v>
      </c>
      <c r="AD201" s="17">
        <v>0.131827147242849</v>
      </c>
      <c r="AE201" s="17"/>
      <c r="AF201" s="17">
        <v>0.115750089140137</v>
      </c>
      <c r="AG201" s="17">
        <v>0.29273136510834602</v>
      </c>
      <c r="AH201" s="17">
        <v>0.24795416020438399</v>
      </c>
      <c r="AI201" s="17"/>
      <c r="AJ201" s="17">
        <v>0.130439791360864</v>
      </c>
      <c r="AK201" s="17">
        <v>0.35749720553074699</v>
      </c>
      <c r="AL201" s="17">
        <v>0.256684784351212</v>
      </c>
      <c r="AM201" s="17">
        <v>0.15916464374206499</v>
      </c>
      <c r="AN201" s="17">
        <v>0.16818295505172801</v>
      </c>
      <c r="AO201" s="17"/>
      <c r="AP201" s="17">
        <v>0.14116061679074099</v>
      </c>
      <c r="AQ201" s="17">
        <v>0.337451937268132</v>
      </c>
      <c r="AR201" s="17">
        <v>0.25334431665889201</v>
      </c>
      <c r="AS201" s="17">
        <v>7.2423101836827805E-2</v>
      </c>
      <c r="AT201" s="17">
        <v>0.33310086557644297</v>
      </c>
      <c r="AU201" s="17"/>
      <c r="AV201" s="17">
        <v>0.35707539440835501</v>
      </c>
      <c r="AW201" s="17">
        <v>0.150444302464525</v>
      </c>
      <c r="AX201" s="17">
        <v>0.31681052003425197</v>
      </c>
      <c r="AY201" s="17">
        <v>9.5849919811050802E-2</v>
      </c>
      <c r="AZ201" s="17">
        <v>0.32440182740003398</v>
      </c>
      <c r="BA201" s="17">
        <v>0.14987254520229301</v>
      </c>
      <c r="BB201" s="17"/>
      <c r="BC201" s="17">
        <v>7.1615664496440704E-2</v>
      </c>
      <c r="BD201" s="17">
        <v>0.16821834380348699</v>
      </c>
      <c r="BE201" s="17">
        <v>0.33509268691965</v>
      </c>
      <c r="BF201" s="17">
        <v>0.42446414892775303</v>
      </c>
      <c r="BG201" s="17">
        <v>0.59471132999760701</v>
      </c>
    </row>
    <row r="202" spans="2:59" x14ac:dyDescent="0.35">
      <c r="B202" t="s">
        <v>169</v>
      </c>
      <c r="C202" s="17">
        <v>0.162496329050661</v>
      </c>
      <c r="D202" s="17">
        <v>0.17577066116262899</v>
      </c>
      <c r="E202" s="17">
        <v>0.148637863359079</v>
      </c>
      <c r="F202" s="17"/>
      <c r="G202" s="17">
        <v>0.23980887124339201</v>
      </c>
      <c r="H202" s="17">
        <v>0.27791004618376303</v>
      </c>
      <c r="I202" s="17">
        <v>0.16111219124357001</v>
      </c>
      <c r="J202" s="17">
        <v>0.123291372184684</v>
      </c>
      <c r="K202" s="17">
        <v>9.9422337699533903E-2</v>
      </c>
      <c r="L202" s="17">
        <v>9.2599822014882593E-2</v>
      </c>
      <c r="M202" s="17"/>
      <c r="N202" s="17">
        <v>0.19000248424411201</v>
      </c>
      <c r="O202" s="17">
        <v>0.146574737005703</v>
      </c>
      <c r="P202" s="17">
        <v>0.180316605920808</v>
      </c>
      <c r="Q202" s="17">
        <v>0.13407603178845201</v>
      </c>
      <c r="R202" s="17"/>
      <c r="S202" s="17">
        <v>0.25441974770584602</v>
      </c>
      <c r="T202" s="17">
        <v>0.14415207227313501</v>
      </c>
      <c r="U202" s="17">
        <v>0.13318567397973199</v>
      </c>
      <c r="V202" s="17">
        <v>0.114965043942043</v>
      </c>
      <c r="W202" s="17">
        <v>0.16265225026428201</v>
      </c>
      <c r="X202" s="17">
        <v>0.1889809991843</v>
      </c>
      <c r="Y202" s="17">
        <v>0.161645416016266</v>
      </c>
      <c r="Z202" s="17">
        <v>0.11714723140908399</v>
      </c>
      <c r="AA202" s="17">
        <v>0.169174371087528</v>
      </c>
      <c r="AB202" s="17">
        <v>0.11713599402554099</v>
      </c>
      <c r="AC202" s="17">
        <v>0.111949286191565</v>
      </c>
      <c r="AD202" s="17">
        <v>0.21186598013195501</v>
      </c>
      <c r="AE202" s="17"/>
      <c r="AF202" s="17">
        <v>0.159253480816065</v>
      </c>
      <c r="AG202" s="17">
        <v>0.14498675513547901</v>
      </c>
      <c r="AH202" s="17">
        <v>0.20553222427582099</v>
      </c>
      <c r="AI202" s="17"/>
      <c r="AJ202" s="17">
        <v>0.166240238009701</v>
      </c>
      <c r="AK202" s="17">
        <v>0.19278340218440901</v>
      </c>
      <c r="AL202" s="17">
        <v>0.123509803231088</v>
      </c>
      <c r="AM202" s="17">
        <v>0.23692045739207901</v>
      </c>
      <c r="AN202" s="17">
        <v>0.14951921140208199</v>
      </c>
      <c r="AO202" s="17"/>
      <c r="AP202" s="17">
        <v>0.19158960814245299</v>
      </c>
      <c r="AQ202" s="17">
        <v>0.19897829121114899</v>
      </c>
      <c r="AR202" s="17">
        <v>9.9045341606456894E-2</v>
      </c>
      <c r="AS202" s="17">
        <v>0.15998472694708399</v>
      </c>
      <c r="AT202" s="17">
        <v>0.117040485491382</v>
      </c>
      <c r="AU202" s="17"/>
      <c r="AV202" s="17">
        <v>0.22702460422285201</v>
      </c>
      <c r="AW202" s="17">
        <v>0.185341817936581</v>
      </c>
      <c r="AX202" s="17">
        <v>0.107106008454871</v>
      </c>
      <c r="AY202" s="17">
        <v>0.16586697571935499</v>
      </c>
      <c r="AZ202" s="17">
        <v>0.110972973085273</v>
      </c>
      <c r="BA202" s="17">
        <v>0.101016211067603</v>
      </c>
      <c r="BB202" s="17"/>
      <c r="BC202" s="17">
        <v>0.15303946938603699</v>
      </c>
      <c r="BD202" s="17">
        <v>0.12258265395911901</v>
      </c>
      <c r="BE202" s="17">
        <v>0.15221785224877801</v>
      </c>
      <c r="BF202" s="17">
        <v>0.254491191674661</v>
      </c>
      <c r="BG202" s="17">
        <v>0.34386048051732299</v>
      </c>
    </row>
    <row r="203" spans="2:59" x14ac:dyDescent="0.35">
      <c r="B203" t="s">
        <v>170</v>
      </c>
      <c r="C203" s="17">
        <v>0.12634723244349999</v>
      </c>
      <c r="D203" s="17">
        <v>0.142363270047074</v>
      </c>
      <c r="E203" s="17">
        <v>0.110413121866258</v>
      </c>
      <c r="F203" s="17"/>
      <c r="G203" s="17">
        <v>0.188405012915285</v>
      </c>
      <c r="H203" s="17">
        <v>0.224135388182748</v>
      </c>
      <c r="I203" s="17">
        <v>0.13204487933811199</v>
      </c>
      <c r="J203" s="17">
        <v>8.9286598154194305E-2</v>
      </c>
      <c r="K203" s="17">
        <v>5.4562296707117902E-2</v>
      </c>
      <c r="L203" s="17">
        <v>7.9299923160039004E-2</v>
      </c>
      <c r="M203" s="17"/>
      <c r="N203" s="17">
        <v>0.207024009731788</v>
      </c>
      <c r="O203" s="17">
        <v>0.124804287607042</v>
      </c>
      <c r="P203" s="17">
        <v>8.0758470210967603E-2</v>
      </c>
      <c r="Q203" s="17">
        <v>8.1330785124291899E-2</v>
      </c>
      <c r="R203" s="17"/>
      <c r="S203" s="17">
        <v>0.23938307081844301</v>
      </c>
      <c r="T203" s="17">
        <v>7.43238285852547E-2</v>
      </c>
      <c r="U203" s="17">
        <v>0.10235776688611301</v>
      </c>
      <c r="V203" s="17">
        <v>0.11524532544159501</v>
      </c>
      <c r="W203" s="17">
        <v>0.163806080461109</v>
      </c>
      <c r="X203" s="17">
        <v>0.114046456518815</v>
      </c>
      <c r="Y203" s="17">
        <v>0.11907131548974501</v>
      </c>
      <c r="Z203" s="17">
        <v>0.14873949001162501</v>
      </c>
      <c r="AA203" s="17">
        <v>0.116801980151248</v>
      </c>
      <c r="AB203" s="17">
        <v>6.2513036600364696E-2</v>
      </c>
      <c r="AC203" s="17">
        <v>0.114309812634234</v>
      </c>
      <c r="AD203" s="17">
        <v>0.105724070806248</v>
      </c>
      <c r="AE203" s="17"/>
      <c r="AF203" s="17">
        <v>0.118286384045626</v>
      </c>
      <c r="AG203" s="17">
        <v>0.118693934066171</v>
      </c>
      <c r="AH203" s="17">
        <v>0.14186190148441999</v>
      </c>
      <c r="AI203" s="17"/>
      <c r="AJ203" s="17">
        <v>0.129260500794214</v>
      </c>
      <c r="AK203" s="17">
        <v>0.17035216870089501</v>
      </c>
      <c r="AL203" s="17">
        <v>8.6364720644181395E-2</v>
      </c>
      <c r="AM203" s="17">
        <v>0.10986853365471801</v>
      </c>
      <c r="AN203" s="17">
        <v>9.6767742595589096E-2</v>
      </c>
      <c r="AO203" s="17"/>
      <c r="AP203" s="17">
        <v>0.151032360035183</v>
      </c>
      <c r="AQ203" s="17">
        <v>0.154396448839344</v>
      </c>
      <c r="AR203" s="17">
        <v>0.100771718223138</v>
      </c>
      <c r="AS203" s="17">
        <v>0.10812905385572499</v>
      </c>
      <c r="AT203" s="17">
        <v>7.7051586084523102E-2</v>
      </c>
      <c r="AU203" s="17"/>
      <c r="AV203" s="17">
        <v>0.16660134548101199</v>
      </c>
      <c r="AW203" s="17">
        <v>0.15205527400471899</v>
      </c>
      <c r="AX203" s="17">
        <v>9.3331931701317997E-2</v>
      </c>
      <c r="AY203" s="17">
        <v>0.12462636348731</v>
      </c>
      <c r="AZ203" s="17">
        <v>8.6385890146790795E-2</v>
      </c>
      <c r="BA203" s="17">
        <v>0.100663172907791</v>
      </c>
      <c r="BB203" s="17"/>
      <c r="BC203" s="17">
        <v>6.4699960168325701E-2</v>
      </c>
      <c r="BD203" s="17">
        <v>7.7347469949678699E-2</v>
      </c>
      <c r="BE203" s="17">
        <v>0.15960696483598499</v>
      </c>
      <c r="BF203" s="17">
        <v>0.26799336749840602</v>
      </c>
      <c r="BG203" s="17">
        <v>0.43627058921164003</v>
      </c>
    </row>
    <row r="204" spans="2:59" x14ac:dyDescent="0.35">
      <c r="B204" t="s">
        <v>171</v>
      </c>
      <c r="C204" s="17">
        <v>0.109503463754272</v>
      </c>
      <c r="D204" s="17">
        <v>0.149252356810743</v>
      </c>
      <c r="E204" s="17">
        <v>7.1594490022912294E-2</v>
      </c>
      <c r="F204" s="17"/>
      <c r="G204" s="17">
        <v>0.15917460131116601</v>
      </c>
      <c r="H204" s="17">
        <v>0.25796618525543702</v>
      </c>
      <c r="I204" s="17">
        <v>0.13529079306501199</v>
      </c>
      <c r="J204" s="17">
        <v>5.8953038816833503E-2</v>
      </c>
      <c r="K204" s="17">
        <v>4.5970727976239002E-2</v>
      </c>
      <c r="L204" s="17">
        <v>1.8746710664191701E-2</v>
      </c>
      <c r="M204" s="17"/>
      <c r="N204" s="17">
        <v>0.21096107824329299</v>
      </c>
      <c r="O204" s="17">
        <v>0.11520947257221401</v>
      </c>
      <c r="P204" s="17">
        <v>5.1659989169670899E-2</v>
      </c>
      <c r="Q204" s="17">
        <v>4.5292826707185298E-2</v>
      </c>
      <c r="R204" s="17"/>
      <c r="S204" s="17">
        <v>0.22681452855439599</v>
      </c>
      <c r="T204" s="17">
        <v>9.46598107941376E-2</v>
      </c>
      <c r="U204" s="17">
        <v>6.1184064800190702E-2</v>
      </c>
      <c r="V204" s="17">
        <v>7.3222970306118004E-2</v>
      </c>
      <c r="W204" s="17">
        <v>0.121988833410655</v>
      </c>
      <c r="X204" s="17">
        <v>0.12434973148694201</v>
      </c>
      <c r="Y204" s="17">
        <v>0.11806189240492899</v>
      </c>
      <c r="Z204" s="17">
        <v>4.2854749274958803E-2</v>
      </c>
      <c r="AA204" s="17">
        <v>0.119629635504496</v>
      </c>
      <c r="AB204" s="17">
        <v>5.5031832266125902E-2</v>
      </c>
      <c r="AC204" s="17">
        <v>3.3060337856835001E-2</v>
      </c>
      <c r="AD204" s="17">
        <v>0.109015302558195</v>
      </c>
      <c r="AE204" s="17"/>
      <c r="AF204" s="17">
        <v>7.9417154717174795E-2</v>
      </c>
      <c r="AG204" s="17">
        <v>0.12462170009230999</v>
      </c>
      <c r="AH204" s="17">
        <v>0.12544340750829899</v>
      </c>
      <c r="AI204" s="17"/>
      <c r="AJ204" s="17">
        <v>0.10049981252656801</v>
      </c>
      <c r="AK204" s="17">
        <v>0.16453289022378501</v>
      </c>
      <c r="AL204" s="17">
        <v>7.7701088331082899E-2</v>
      </c>
      <c r="AM204" s="17">
        <v>5.4016519427074597E-2</v>
      </c>
      <c r="AN204" s="17">
        <v>7.8241833522911197E-2</v>
      </c>
      <c r="AO204" s="17"/>
      <c r="AP204" s="17">
        <v>0.12093664114121901</v>
      </c>
      <c r="AQ204" s="17">
        <v>0.15086543445199599</v>
      </c>
      <c r="AR204" s="17">
        <v>0.106646494227988</v>
      </c>
      <c r="AS204" s="17">
        <v>6.8813876168447002E-2</v>
      </c>
      <c r="AT204" s="17">
        <v>7.6165813259186796E-2</v>
      </c>
      <c r="AU204" s="17"/>
      <c r="AV204" s="17">
        <v>0.172005319855627</v>
      </c>
      <c r="AW204" s="17">
        <v>0.116104091481625</v>
      </c>
      <c r="AX204" s="17">
        <v>9.58057075100711E-2</v>
      </c>
      <c r="AY204" s="17">
        <v>7.0511390350476197E-2</v>
      </c>
      <c r="AZ204" s="17">
        <v>0.105458989971233</v>
      </c>
      <c r="BA204" s="17">
        <v>6.4918788385107506E-2</v>
      </c>
      <c r="BB204" s="17"/>
      <c r="BC204" s="17">
        <v>1.18260579936443E-2</v>
      </c>
      <c r="BD204" s="17">
        <v>4.8406869519200597E-2</v>
      </c>
      <c r="BE204" s="17">
        <v>0.18348681684684401</v>
      </c>
      <c r="BF204" s="17">
        <v>0.245823568257412</v>
      </c>
      <c r="BG204" s="17">
        <v>0.27925463923921301</v>
      </c>
    </row>
    <row r="205" spans="2:59" x14ac:dyDescent="0.35">
      <c r="B205" t="s">
        <v>172</v>
      </c>
      <c r="C205" s="17">
        <v>7.9112870450343695E-2</v>
      </c>
      <c r="D205" s="17">
        <v>0.10362668022248001</v>
      </c>
      <c r="E205" s="17">
        <v>5.5825110046E-2</v>
      </c>
      <c r="F205" s="17"/>
      <c r="G205" s="17">
        <v>0.11310352063875</v>
      </c>
      <c r="H205" s="17">
        <v>0.15095296514801401</v>
      </c>
      <c r="I205" s="17">
        <v>0.14490956541613201</v>
      </c>
      <c r="J205" s="17">
        <v>4.08935681234164E-2</v>
      </c>
      <c r="K205" s="17">
        <v>3.7332650248037502E-2</v>
      </c>
      <c r="L205" s="17">
        <v>3.7995302567157101E-3</v>
      </c>
      <c r="M205" s="17"/>
      <c r="N205" s="17">
        <v>0.13903328508524901</v>
      </c>
      <c r="O205" s="17">
        <v>8.3906119788833902E-2</v>
      </c>
      <c r="P205" s="17">
        <v>4.1339860795866802E-2</v>
      </c>
      <c r="Q205" s="17">
        <v>4.2912172640364003E-2</v>
      </c>
      <c r="R205" s="17"/>
      <c r="S205" s="17">
        <v>0.18052943012050099</v>
      </c>
      <c r="T205" s="17">
        <v>6.7265919496057203E-2</v>
      </c>
      <c r="U205" s="17">
        <v>2.0281259210924801E-2</v>
      </c>
      <c r="V205" s="17">
        <v>6.5734303788324802E-2</v>
      </c>
      <c r="W205" s="17">
        <v>7.3326073036519696E-2</v>
      </c>
      <c r="X205" s="17">
        <v>0.100463754837483</v>
      </c>
      <c r="Y205" s="17">
        <v>8.91072245813882E-2</v>
      </c>
      <c r="Z205" s="17">
        <v>3.5263440403004803E-2</v>
      </c>
      <c r="AA205" s="17">
        <v>7.7161224543630599E-2</v>
      </c>
      <c r="AB205" s="17">
        <v>3.4808811982012001E-2</v>
      </c>
      <c r="AC205" s="17">
        <v>1.51206253824413E-2</v>
      </c>
      <c r="AD205" s="17">
        <v>8.1374252509576001E-2</v>
      </c>
      <c r="AE205" s="17"/>
      <c r="AF205" s="17">
        <v>4.68012901692587E-2</v>
      </c>
      <c r="AG205" s="17">
        <v>9.9760629010571797E-2</v>
      </c>
      <c r="AH205" s="17">
        <v>8.61224082763314E-2</v>
      </c>
      <c r="AI205" s="17"/>
      <c r="AJ205" s="17">
        <v>5.6404714491222502E-2</v>
      </c>
      <c r="AK205" s="17">
        <v>0.127028773724704</v>
      </c>
      <c r="AL205" s="17">
        <v>7.4302461521629101E-2</v>
      </c>
      <c r="AM205" s="17">
        <v>3.2383883409620701E-2</v>
      </c>
      <c r="AN205" s="17">
        <v>6.3162485204824995E-2</v>
      </c>
      <c r="AO205" s="17"/>
      <c r="AP205" s="17">
        <v>6.3661570610046403E-2</v>
      </c>
      <c r="AQ205" s="17">
        <v>0.122330941053237</v>
      </c>
      <c r="AR205" s="17">
        <v>8.4181185149108606E-2</v>
      </c>
      <c r="AS205" s="17">
        <v>3.8163689776512501E-2</v>
      </c>
      <c r="AT205" s="17">
        <v>6.8003712417527395E-2</v>
      </c>
      <c r="AU205" s="17"/>
      <c r="AV205" s="17">
        <v>0.13785165011500899</v>
      </c>
      <c r="AW205" s="17">
        <v>5.8487348967099E-2</v>
      </c>
      <c r="AX205" s="17">
        <v>8.5888672074056496E-2</v>
      </c>
      <c r="AY205" s="17">
        <v>5.4983314366578301E-2</v>
      </c>
      <c r="AZ205" s="17">
        <v>7.0273993728044298E-2</v>
      </c>
      <c r="BA205" s="17">
        <v>4.6606767679776499E-2</v>
      </c>
      <c r="BB205" s="17"/>
      <c r="BC205" s="17">
        <v>1.44555844091236E-2</v>
      </c>
      <c r="BD205" s="17">
        <v>3.5993121754037197E-2</v>
      </c>
      <c r="BE205" s="17">
        <v>0.107244257537686</v>
      </c>
      <c r="BF205" s="17">
        <v>0.22077175377996699</v>
      </c>
      <c r="BG205" s="17">
        <v>0.23638933420250499</v>
      </c>
    </row>
    <row r="206" spans="2:59" x14ac:dyDescent="0.35">
      <c r="B206" t="s">
        <v>173</v>
      </c>
      <c r="C206" s="17">
        <v>4.27458469204368E-2</v>
      </c>
      <c r="D206" s="17">
        <v>5.1612343549936802E-2</v>
      </c>
      <c r="E206" s="17">
        <v>3.4434266037506399E-2</v>
      </c>
      <c r="F206" s="17"/>
      <c r="G206" s="17">
        <v>5.9462513081971903E-2</v>
      </c>
      <c r="H206" s="17">
        <v>8.3675008687244104E-2</v>
      </c>
      <c r="I206" s="17">
        <v>4.9937184088994502E-2</v>
      </c>
      <c r="J206" s="17">
        <v>3.3377212107425801E-2</v>
      </c>
      <c r="K206" s="17">
        <v>3.0667617495377698E-2</v>
      </c>
      <c r="L206" s="17">
        <v>8.2828300324171399E-3</v>
      </c>
      <c r="M206" s="17"/>
      <c r="N206" s="17">
        <v>6.8018505745092703E-2</v>
      </c>
      <c r="O206" s="17">
        <v>3.6975069319108399E-2</v>
      </c>
      <c r="P206" s="17">
        <v>3.6442278997359898E-2</v>
      </c>
      <c r="Q206" s="17">
        <v>2.7138010879585499E-2</v>
      </c>
      <c r="R206" s="17"/>
      <c r="S206" s="17">
        <v>5.9054778461174698E-2</v>
      </c>
      <c r="T206" s="17">
        <v>2.3839937998835999E-2</v>
      </c>
      <c r="U206" s="17">
        <v>2.57733370436104E-2</v>
      </c>
      <c r="V206" s="17">
        <v>3.3025847094185302E-2</v>
      </c>
      <c r="W206" s="17">
        <v>3.6665011058644802E-2</v>
      </c>
      <c r="X206" s="17">
        <v>7.8775463140633703E-2</v>
      </c>
      <c r="Y206" s="17">
        <v>3.11515097789501E-2</v>
      </c>
      <c r="Z206" s="17">
        <v>3.3410686826833402E-2</v>
      </c>
      <c r="AA206" s="17">
        <v>5.6135314012014999E-2</v>
      </c>
      <c r="AB206" s="17">
        <v>4.1502639478052702E-2</v>
      </c>
      <c r="AC206" s="17">
        <v>1.52332729003143E-2</v>
      </c>
      <c r="AD206" s="17">
        <v>7.3035798810049193E-2</v>
      </c>
      <c r="AE206" s="17"/>
      <c r="AF206" s="17">
        <v>2.9485250499869699E-2</v>
      </c>
      <c r="AG206" s="17">
        <v>6.0942901313099498E-2</v>
      </c>
      <c r="AH206" s="17">
        <v>2.6998467742427101E-2</v>
      </c>
      <c r="AI206" s="17"/>
      <c r="AJ206" s="17">
        <v>2.5275688204661501E-2</v>
      </c>
      <c r="AK206" s="17">
        <v>7.3635921188824296E-2</v>
      </c>
      <c r="AL206" s="17">
        <v>3.98959788865113E-2</v>
      </c>
      <c r="AM206" s="17">
        <v>0</v>
      </c>
      <c r="AN206" s="17">
        <v>2.70876753569671E-2</v>
      </c>
      <c r="AO206" s="17"/>
      <c r="AP206" s="17">
        <v>1.55806612112965E-2</v>
      </c>
      <c r="AQ206" s="17">
        <v>7.1023723192846597E-2</v>
      </c>
      <c r="AR206" s="17">
        <v>4.9361620227063398E-2</v>
      </c>
      <c r="AS206" s="17">
        <v>1.6816398740954301E-2</v>
      </c>
      <c r="AT206" s="17">
        <v>4.46989366870328E-2</v>
      </c>
      <c r="AU206" s="17"/>
      <c r="AV206" s="17">
        <v>8.24412778432001E-2</v>
      </c>
      <c r="AW206" s="17">
        <v>1.9621144401921399E-2</v>
      </c>
      <c r="AX206" s="17">
        <v>7.6022221261397294E-2</v>
      </c>
      <c r="AY206" s="17">
        <v>8.2222300191200897E-3</v>
      </c>
      <c r="AZ206" s="17">
        <v>3.2156556216017297E-2</v>
      </c>
      <c r="BA206" s="17">
        <v>2.3981438454002E-2</v>
      </c>
      <c r="BB206" s="17"/>
      <c r="BC206" s="17">
        <v>2.3224297594988199E-2</v>
      </c>
      <c r="BD206" s="17">
        <v>2.5967767765426301E-2</v>
      </c>
      <c r="BE206" s="17">
        <v>7.3987588261069395E-2</v>
      </c>
      <c r="BF206" s="17">
        <v>6.4610105052243405E-2</v>
      </c>
      <c r="BG206" s="17">
        <v>6.6206995379769096E-2</v>
      </c>
    </row>
    <row r="207" spans="2:59" x14ac:dyDescent="0.35">
      <c r="B207" t="s">
        <v>174</v>
      </c>
      <c r="C207" s="17">
        <v>3.41401355320997E-2</v>
      </c>
      <c r="D207" s="17">
        <v>4.1922421218743802E-2</v>
      </c>
      <c r="E207" s="17">
        <v>2.59502415024103E-2</v>
      </c>
      <c r="F207" s="17"/>
      <c r="G207" s="17">
        <v>3.2284755242503203E-2</v>
      </c>
      <c r="H207" s="17">
        <v>6.1484705590991E-2</v>
      </c>
      <c r="I207" s="17">
        <v>3.5058630181919098E-2</v>
      </c>
      <c r="J207" s="17">
        <v>2.98420170802976E-2</v>
      </c>
      <c r="K207" s="17">
        <v>2.8347473897404801E-2</v>
      </c>
      <c r="L207" s="17">
        <v>1.9861321547902999E-2</v>
      </c>
      <c r="M207" s="17"/>
      <c r="N207" s="17">
        <v>4.3880958577399903E-2</v>
      </c>
      <c r="O207" s="17">
        <v>4.2430816798707097E-2</v>
      </c>
      <c r="P207" s="17">
        <v>2.21594998811071E-2</v>
      </c>
      <c r="Q207" s="17">
        <v>2.5619317838824301E-2</v>
      </c>
      <c r="R207" s="17"/>
      <c r="S207" s="17">
        <v>5.8183737808906497E-2</v>
      </c>
      <c r="T207" s="17">
        <v>3.6918398973535299E-2</v>
      </c>
      <c r="U207" s="17">
        <v>2.7432837080990001E-2</v>
      </c>
      <c r="V207" s="17">
        <v>2.3612497410294201E-2</v>
      </c>
      <c r="W207" s="17">
        <v>1.6554052643589199E-2</v>
      </c>
      <c r="X207" s="17">
        <v>2.9499534134365599E-2</v>
      </c>
      <c r="Y207" s="17">
        <v>3.4767853413502497E-2</v>
      </c>
      <c r="Z207" s="17">
        <v>0</v>
      </c>
      <c r="AA207" s="17">
        <v>2.2283936675714398E-2</v>
      </c>
      <c r="AB207" s="17">
        <v>4.9328213713789898E-2</v>
      </c>
      <c r="AC207" s="17">
        <v>5.1218704936305197E-2</v>
      </c>
      <c r="AD207" s="17">
        <v>2.7007356086063701E-2</v>
      </c>
      <c r="AE207" s="17"/>
      <c r="AF207" s="17">
        <v>3.5215376195532201E-2</v>
      </c>
      <c r="AG207" s="17">
        <v>4.5952843327227502E-2</v>
      </c>
      <c r="AH207" s="17">
        <v>6.3486413526734897E-3</v>
      </c>
      <c r="AI207" s="17"/>
      <c r="AJ207" s="17">
        <v>3.1294101236851599E-2</v>
      </c>
      <c r="AK207" s="17">
        <v>5.8028765065664303E-2</v>
      </c>
      <c r="AL207" s="17">
        <v>4.1781827570569301E-2</v>
      </c>
      <c r="AM207" s="17">
        <v>3.2383883409620701E-2</v>
      </c>
      <c r="AN207" s="17">
        <v>4.2454382714347096E-3</v>
      </c>
      <c r="AO207" s="17"/>
      <c r="AP207" s="17">
        <v>3.22116780325973E-2</v>
      </c>
      <c r="AQ207" s="17">
        <v>5.3130330421001098E-2</v>
      </c>
      <c r="AR207" s="17">
        <v>3.8510689852631702E-2</v>
      </c>
      <c r="AS207" s="17">
        <v>1.9353560525019499E-2</v>
      </c>
      <c r="AT207" s="17">
        <v>2.1596774121231298E-2</v>
      </c>
      <c r="AU207" s="17"/>
      <c r="AV207" s="17">
        <v>5.7144513779067999E-2</v>
      </c>
      <c r="AW207" s="17">
        <v>3.4048491467246998E-2</v>
      </c>
      <c r="AX207" s="17">
        <v>1.90969186909586E-2</v>
      </c>
      <c r="AY207" s="17">
        <v>1.6383905032050901E-2</v>
      </c>
      <c r="AZ207" s="17">
        <v>2.33826304279076E-2</v>
      </c>
      <c r="BA207" s="17">
        <v>3.8223367318446298E-2</v>
      </c>
      <c r="BB207" s="17"/>
      <c r="BC207" s="17">
        <v>2.2441159506238501E-2</v>
      </c>
      <c r="BD207" s="17">
        <v>2.5467552558657201E-2</v>
      </c>
      <c r="BE207" s="17">
        <v>4.0625663246007401E-2</v>
      </c>
      <c r="BF207" s="17">
        <v>7.4298140688146705E-2</v>
      </c>
      <c r="BG207" s="17">
        <v>8.7943763163587804E-2</v>
      </c>
    </row>
    <row r="208" spans="2:59" x14ac:dyDescent="0.35">
      <c r="B208" t="s">
        <v>175</v>
      </c>
      <c r="C208" s="17">
        <v>3.2892293080247298E-2</v>
      </c>
      <c r="D208" s="17">
        <v>3.35891848188467E-2</v>
      </c>
      <c r="E208" s="17">
        <v>3.2471957354154E-2</v>
      </c>
      <c r="F208" s="17"/>
      <c r="G208" s="17">
        <v>4.5234535782929103E-2</v>
      </c>
      <c r="H208" s="17">
        <v>0.110943180633994</v>
      </c>
      <c r="I208" s="17">
        <v>3.7137625416383699E-2</v>
      </c>
      <c r="J208" s="17">
        <v>2.6339866062831301E-3</v>
      </c>
      <c r="K208" s="17">
        <v>6.8228303848763003E-3</v>
      </c>
      <c r="L208" s="17">
        <v>0</v>
      </c>
      <c r="M208" s="17"/>
      <c r="N208" s="17">
        <v>7.3468776588108797E-2</v>
      </c>
      <c r="O208" s="17">
        <v>2.5614297667258899E-2</v>
      </c>
      <c r="P208" s="17">
        <v>1.0950126339991499E-2</v>
      </c>
      <c r="Q208" s="17">
        <v>1.6083679823796701E-2</v>
      </c>
      <c r="R208" s="17"/>
      <c r="S208" s="17">
        <v>7.3423856874499399E-2</v>
      </c>
      <c r="T208" s="17">
        <v>1.4338951411314201E-2</v>
      </c>
      <c r="U208" s="17">
        <v>1.4147745021101299E-2</v>
      </c>
      <c r="V208" s="17">
        <v>1.94478519734292E-2</v>
      </c>
      <c r="W208" s="17">
        <v>1.46896518536823E-2</v>
      </c>
      <c r="X208" s="17">
        <v>4.2689533850295801E-2</v>
      </c>
      <c r="Y208" s="17">
        <v>4.1787176067601101E-2</v>
      </c>
      <c r="Z208" s="17">
        <v>0</v>
      </c>
      <c r="AA208" s="17">
        <v>3.65027955632009E-2</v>
      </c>
      <c r="AB208" s="17">
        <v>2.8270756037477099E-2</v>
      </c>
      <c r="AC208" s="17">
        <v>5.2073757213952097E-2</v>
      </c>
      <c r="AD208" s="17">
        <v>1.54146174998898E-2</v>
      </c>
      <c r="AE208" s="17"/>
      <c r="AF208" s="17">
        <v>1.52894732295672E-2</v>
      </c>
      <c r="AG208" s="17">
        <v>4.38453683089709E-2</v>
      </c>
      <c r="AH208" s="17">
        <v>3.96087604111112E-2</v>
      </c>
      <c r="AI208" s="17"/>
      <c r="AJ208" s="17">
        <v>2.3514685498899499E-2</v>
      </c>
      <c r="AK208" s="17">
        <v>6.5960453721477005E-2</v>
      </c>
      <c r="AL208" s="17">
        <v>1.20194114587561E-2</v>
      </c>
      <c r="AM208" s="17">
        <v>3.2383883409620701E-2</v>
      </c>
      <c r="AN208" s="17">
        <v>2.24358349820971E-2</v>
      </c>
      <c r="AO208" s="17"/>
      <c r="AP208" s="17">
        <v>3.3905559438539998E-2</v>
      </c>
      <c r="AQ208" s="17">
        <v>5.3080525188051897E-2</v>
      </c>
      <c r="AR208" s="17">
        <v>1.62906078128763E-2</v>
      </c>
      <c r="AS208" s="17">
        <v>1.5986480899265201E-2</v>
      </c>
      <c r="AT208" s="17">
        <v>5.4204366322052897E-3</v>
      </c>
      <c r="AU208" s="17"/>
      <c r="AV208" s="17">
        <v>5.8910500064172401E-2</v>
      </c>
      <c r="AW208" s="17">
        <v>3.5666017474327801E-2</v>
      </c>
      <c r="AX208" s="17">
        <v>1.1205299199875099E-2</v>
      </c>
      <c r="AY208" s="17">
        <v>2.2037076274332199E-2</v>
      </c>
      <c r="AZ208" s="17">
        <v>1.05535902786304E-2</v>
      </c>
      <c r="BA208" s="17">
        <v>1.9739964757413499E-2</v>
      </c>
      <c r="BB208" s="17"/>
      <c r="BC208" s="17">
        <v>5.64175172580152E-3</v>
      </c>
      <c r="BD208" s="17">
        <v>5.6969175360014499E-3</v>
      </c>
      <c r="BE208" s="17">
        <v>5.2873065556399299E-2</v>
      </c>
      <c r="BF208" s="17">
        <v>0.106509598753356</v>
      </c>
      <c r="BG208" s="17">
        <v>8.9619210352620202E-2</v>
      </c>
    </row>
    <row r="209" spans="2:59" x14ac:dyDescent="0.35">
      <c r="B209" t="s">
        <v>176</v>
      </c>
      <c r="C209" s="17">
        <v>2.7721790663559901E-2</v>
      </c>
      <c r="D209" s="17">
        <v>2.9810054452041101E-2</v>
      </c>
      <c r="E209" s="17">
        <v>2.5903471068062799E-2</v>
      </c>
      <c r="F209" s="17"/>
      <c r="G209" s="17">
        <v>2.8201792710325298E-2</v>
      </c>
      <c r="H209" s="17">
        <v>6.4476987605956895E-2</v>
      </c>
      <c r="I209" s="17">
        <v>3.3598192263069503E-2</v>
      </c>
      <c r="J209" s="17">
        <v>1.89139873189486E-2</v>
      </c>
      <c r="K209" s="17">
        <v>1.31354266117762E-2</v>
      </c>
      <c r="L209" s="17">
        <v>9.7977613846453194E-3</v>
      </c>
      <c r="M209" s="17"/>
      <c r="N209" s="17">
        <v>4.0619958054243899E-2</v>
      </c>
      <c r="O209" s="17">
        <v>2.4197247732520601E-2</v>
      </c>
      <c r="P209" s="17">
        <v>2.2492111646068201E-2</v>
      </c>
      <c r="Q209" s="17">
        <v>2.2138826734290799E-2</v>
      </c>
      <c r="R209" s="17"/>
      <c r="S209" s="17">
        <v>5.1471696262327497E-2</v>
      </c>
      <c r="T209" s="17">
        <v>1.36651392794526E-2</v>
      </c>
      <c r="U209" s="17">
        <v>3.0173392545833001E-2</v>
      </c>
      <c r="V209" s="17">
        <v>1.79681951413499E-2</v>
      </c>
      <c r="W209" s="17">
        <v>6.8311922361343601E-3</v>
      </c>
      <c r="X209" s="17">
        <v>4.4822381407023403E-2</v>
      </c>
      <c r="Y209" s="17">
        <v>3.1863999430138901E-2</v>
      </c>
      <c r="Z209" s="17">
        <v>1.06795763397101E-2</v>
      </c>
      <c r="AA209" s="17">
        <v>3.39465358469659E-2</v>
      </c>
      <c r="AB209" s="17">
        <v>1.96798372021369E-2</v>
      </c>
      <c r="AC209" s="17">
        <v>2.55860777612783E-2</v>
      </c>
      <c r="AD209" s="17">
        <v>1.4071963160635E-2</v>
      </c>
      <c r="AE209" s="17"/>
      <c r="AF209" s="17">
        <v>1.49564422793882E-2</v>
      </c>
      <c r="AG209" s="17">
        <v>4.5349920745652701E-2</v>
      </c>
      <c r="AH209" s="17">
        <v>1.3561391419633501E-2</v>
      </c>
      <c r="AI209" s="17"/>
      <c r="AJ209" s="17">
        <v>1.6175241462572199E-2</v>
      </c>
      <c r="AK209" s="17">
        <v>5.9461609168459301E-2</v>
      </c>
      <c r="AL209" s="17">
        <v>2.9225287583778899E-2</v>
      </c>
      <c r="AM209" s="17">
        <v>7.7716286948707997E-2</v>
      </c>
      <c r="AN209" s="17">
        <v>6.9955228289745796E-3</v>
      </c>
      <c r="AO209" s="17"/>
      <c r="AP209" s="17">
        <v>1.6321830400807001E-2</v>
      </c>
      <c r="AQ209" s="17">
        <v>4.9029791915784098E-2</v>
      </c>
      <c r="AR209" s="17">
        <v>4.9709868937917803E-2</v>
      </c>
      <c r="AS209" s="17">
        <v>1.25060427304182E-2</v>
      </c>
      <c r="AT209" s="17">
        <v>1.7462328842047702E-2</v>
      </c>
      <c r="AU209" s="17"/>
      <c r="AV209" s="17">
        <v>5.67743037420863E-2</v>
      </c>
      <c r="AW209" s="17">
        <v>2.22295557768812E-2</v>
      </c>
      <c r="AX209" s="17">
        <v>3.4209022546757999E-2</v>
      </c>
      <c r="AY209" s="17">
        <v>1.3071671849139E-2</v>
      </c>
      <c r="AZ209" s="17">
        <v>1.8147627746421702E-2</v>
      </c>
      <c r="BA209" s="17">
        <v>3.7156350437541701E-3</v>
      </c>
      <c r="BB209" s="17"/>
      <c r="BC209" s="17">
        <v>4.5602819589765399E-3</v>
      </c>
      <c r="BD209" s="17">
        <v>2.9125586395664701E-2</v>
      </c>
      <c r="BE209" s="17">
        <v>3.5014145937839698E-2</v>
      </c>
      <c r="BF209" s="17">
        <v>6.9127858299582998E-2</v>
      </c>
      <c r="BG209" s="17">
        <v>0</v>
      </c>
    </row>
    <row r="210" spans="2:59" x14ac:dyDescent="0.35">
      <c r="B210" t="s">
        <v>177</v>
      </c>
      <c r="C210" s="17">
        <v>2.5549840561643101E-2</v>
      </c>
      <c r="D210" s="17">
        <v>3.3994031515687903E-2</v>
      </c>
      <c r="E210" s="17">
        <v>1.6630703066076401E-2</v>
      </c>
      <c r="F210" s="17"/>
      <c r="G210" s="17">
        <v>2.6023781093590999E-2</v>
      </c>
      <c r="H210" s="17">
        <v>4.3553525246379503E-2</v>
      </c>
      <c r="I210" s="17">
        <v>3.3692682803453201E-2</v>
      </c>
      <c r="J210" s="17">
        <v>2.9225486054269601E-2</v>
      </c>
      <c r="K210" s="17">
        <v>1.11462493350982E-2</v>
      </c>
      <c r="L210" s="17">
        <v>1.0749146011200099E-2</v>
      </c>
      <c r="M210" s="17"/>
      <c r="N210" s="17">
        <v>4.5606475480120597E-2</v>
      </c>
      <c r="O210" s="17">
        <v>3.1328735501972502E-2</v>
      </c>
      <c r="P210" s="17">
        <v>9.9628181248475403E-3</v>
      </c>
      <c r="Q210" s="17">
        <v>1.16769888280806E-2</v>
      </c>
      <c r="R210" s="17"/>
      <c r="S210" s="17">
        <v>3.7071590315233202E-2</v>
      </c>
      <c r="T210" s="17">
        <v>2.57871249784026E-2</v>
      </c>
      <c r="U210" s="17">
        <v>1.2243745164552299E-2</v>
      </c>
      <c r="V210" s="17">
        <v>4.30431820692148E-2</v>
      </c>
      <c r="W210" s="17">
        <v>2.3059620511142302E-2</v>
      </c>
      <c r="X210" s="17">
        <v>6.51778484725126E-3</v>
      </c>
      <c r="Y210" s="17">
        <v>8.9698169368392002E-3</v>
      </c>
      <c r="Z210" s="17">
        <v>2.07385121928177E-2</v>
      </c>
      <c r="AA210" s="17">
        <v>2.3408243397621799E-2</v>
      </c>
      <c r="AB210" s="17">
        <v>3.4384815779802597E-2</v>
      </c>
      <c r="AC210" s="17">
        <v>1.8148501771174001E-2</v>
      </c>
      <c r="AD210" s="17">
        <v>6.11094440487914E-2</v>
      </c>
      <c r="AE210" s="17"/>
      <c r="AF210" s="17">
        <v>2.97179682876926E-2</v>
      </c>
      <c r="AG210" s="17">
        <v>2.5943774097679399E-2</v>
      </c>
      <c r="AH210" s="17">
        <v>1.97208807627481E-2</v>
      </c>
      <c r="AI210" s="17"/>
      <c r="AJ210" s="17">
        <v>2.6440059066236199E-2</v>
      </c>
      <c r="AK210" s="17">
        <v>2.3859150791859001E-2</v>
      </c>
      <c r="AL210" s="17">
        <v>1.5887636221610799E-2</v>
      </c>
      <c r="AM210" s="17">
        <v>7.9829292190681397E-2</v>
      </c>
      <c r="AN210" s="17">
        <v>2.2703152107909099E-2</v>
      </c>
      <c r="AO210" s="17"/>
      <c r="AP210" s="17">
        <v>2.3981707912977698E-2</v>
      </c>
      <c r="AQ210" s="17">
        <v>2.8677973457392401E-2</v>
      </c>
      <c r="AR210" s="17">
        <v>1.17039695066297E-2</v>
      </c>
      <c r="AS210" s="17">
        <v>3.1437119299677498E-2</v>
      </c>
      <c r="AT210" s="17">
        <v>2.29463040897162E-2</v>
      </c>
      <c r="AU210" s="17"/>
      <c r="AV210" s="17">
        <v>2.6237848730528101E-2</v>
      </c>
      <c r="AW210" s="17">
        <v>2.8049811041312801E-2</v>
      </c>
      <c r="AX210" s="17">
        <v>1.4855531203669401E-2</v>
      </c>
      <c r="AY210" s="17">
        <v>3.7317273265794502E-2</v>
      </c>
      <c r="AZ210" s="17">
        <v>2.4318889076604198E-2</v>
      </c>
      <c r="BA210" s="17">
        <v>1.17250556254228E-2</v>
      </c>
      <c r="BB210" s="17"/>
      <c r="BC210" s="17">
        <v>4.5084049332323401E-3</v>
      </c>
      <c r="BD210" s="17">
        <v>1.4363021653539299E-2</v>
      </c>
      <c r="BE210" s="17">
        <v>2.1024638695791301E-2</v>
      </c>
      <c r="BF210" s="17">
        <v>8.72370196076592E-2</v>
      </c>
      <c r="BG210" s="17">
        <v>8.1105538394005403E-2</v>
      </c>
    </row>
    <row r="211" spans="2:59" x14ac:dyDescent="0.35">
      <c r="B211" t="s">
        <v>178</v>
      </c>
      <c r="C211" s="17">
        <v>2.15068315449191E-2</v>
      </c>
      <c r="D211" s="17">
        <v>2.63004654439754E-2</v>
      </c>
      <c r="E211" s="17">
        <v>1.7000562512123899E-2</v>
      </c>
      <c r="F211" s="17"/>
      <c r="G211" s="17">
        <v>4.6329738240442099E-2</v>
      </c>
      <c r="H211" s="17">
        <v>4.9397426189947601E-2</v>
      </c>
      <c r="I211" s="17">
        <v>3.5536051534799197E-2</v>
      </c>
      <c r="J211" s="17">
        <v>0</v>
      </c>
      <c r="K211" s="17">
        <v>4.1623524866562598E-3</v>
      </c>
      <c r="L211" s="17">
        <v>0</v>
      </c>
      <c r="M211" s="17"/>
      <c r="N211" s="17">
        <v>4.23346692108287E-2</v>
      </c>
      <c r="O211" s="17">
        <v>1.2525335487402299E-2</v>
      </c>
      <c r="P211" s="17">
        <v>1.4690539994383099E-2</v>
      </c>
      <c r="Q211" s="17">
        <v>1.44351458988758E-2</v>
      </c>
      <c r="R211" s="17"/>
      <c r="S211" s="17">
        <v>5.3998119307910097E-2</v>
      </c>
      <c r="T211" s="17">
        <v>1.6771714590146598E-2</v>
      </c>
      <c r="U211" s="17">
        <v>6.0083960995939703E-3</v>
      </c>
      <c r="V211" s="17">
        <v>2.19372306252382E-2</v>
      </c>
      <c r="W211" s="17">
        <v>1.3559278114875201E-2</v>
      </c>
      <c r="X211" s="17">
        <v>1.8936311332248702E-2</v>
      </c>
      <c r="Y211" s="17">
        <v>3.1901673760448897E-2</v>
      </c>
      <c r="Z211" s="17">
        <v>0</v>
      </c>
      <c r="AA211" s="17">
        <v>2.4613821823536601E-2</v>
      </c>
      <c r="AB211" s="17">
        <v>9.7779593562956693E-3</v>
      </c>
      <c r="AC211" s="17">
        <v>1.00807800349575E-2</v>
      </c>
      <c r="AD211" s="17">
        <v>0</v>
      </c>
      <c r="AE211" s="17"/>
      <c r="AF211" s="17">
        <v>8.1284674202321307E-3</v>
      </c>
      <c r="AG211" s="17">
        <v>3.1435605432242199E-2</v>
      </c>
      <c r="AH211" s="17">
        <v>6.9514723942668997E-3</v>
      </c>
      <c r="AI211" s="17"/>
      <c r="AJ211" s="17">
        <v>1.1215338074199801E-2</v>
      </c>
      <c r="AK211" s="17">
        <v>4.8916859947246302E-2</v>
      </c>
      <c r="AL211" s="17">
        <v>0</v>
      </c>
      <c r="AM211" s="17">
        <v>0</v>
      </c>
      <c r="AN211" s="17">
        <v>4.1649714486277798E-3</v>
      </c>
      <c r="AO211" s="17"/>
      <c r="AP211" s="17">
        <v>1.9123285098649301E-2</v>
      </c>
      <c r="AQ211" s="17">
        <v>3.8008628075449198E-2</v>
      </c>
      <c r="AR211" s="17">
        <v>7.7305472426965702E-3</v>
      </c>
      <c r="AS211" s="17">
        <v>1.1517538814377001E-2</v>
      </c>
      <c r="AT211" s="17">
        <v>1.6776810648445901E-2</v>
      </c>
      <c r="AU211" s="17"/>
      <c r="AV211" s="17">
        <v>4.9972141150299999E-2</v>
      </c>
      <c r="AW211" s="17">
        <v>1.6005780328455999E-2</v>
      </c>
      <c r="AX211" s="17">
        <v>7.4166603097753801E-3</v>
      </c>
      <c r="AY211" s="17">
        <v>6.3578606218501E-3</v>
      </c>
      <c r="AZ211" s="17">
        <v>6.21031462070421E-3</v>
      </c>
      <c r="BA211" s="17">
        <v>5.4023129185744503E-3</v>
      </c>
      <c r="BB211" s="17"/>
      <c r="BC211" s="17">
        <v>6.45992500126015E-3</v>
      </c>
      <c r="BD211" s="17">
        <v>8.0153547825523794E-3</v>
      </c>
      <c r="BE211" s="17">
        <v>3.5695899126818198E-2</v>
      </c>
      <c r="BF211" s="17">
        <v>4.0956454815554898E-2</v>
      </c>
      <c r="BG211" s="17">
        <v>0.11164593710873</v>
      </c>
    </row>
    <row r="212" spans="2:59" x14ac:dyDescent="0.35">
      <c r="B212" t="s">
        <v>179</v>
      </c>
      <c r="C212" s="17">
        <v>1.973996886479E-2</v>
      </c>
      <c r="D212" s="17">
        <v>2.6723273554167402E-2</v>
      </c>
      <c r="E212" s="17">
        <v>1.3083869312590399E-2</v>
      </c>
      <c r="F212" s="17"/>
      <c r="G212" s="17">
        <v>2.5662301525136998E-2</v>
      </c>
      <c r="H212" s="17">
        <v>4.1019622064707002E-2</v>
      </c>
      <c r="I212" s="17">
        <v>2.97358763737396E-2</v>
      </c>
      <c r="J212" s="17">
        <v>8.5441236116036903E-3</v>
      </c>
      <c r="K212" s="17">
        <v>1.3402189761513E-2</v>
      </c>
      <c r="L212" s="17">
        <v>3.75159236208646E-3</v>
      </c>
      <c r="M212" s="17"/>
      <c r="N212" s="17">
        <v>3.5398954331941401E-2</v>
      </c>
      <c r="O212" s="17">
        <v>1.8759178873381299E-2</v>
      </c>
      <c r="P212" s="17">
        <v>1.4267982457506E-2</v>
      </c>
      <c r="Q212" s="17">
        <v>8.7342849745217898E-3</v>
      </c>
      <c r="R212" s="17"/>
      <c r="S212" s="17">
        <v>4.8186651193372503E-2</v>
      </c>
      <c r="T212" s="17">
        <v>1.54243425281687E-2</v>
      </c>
      <c r="U212" s="17">
        <v>0</v>
      </c>
      <c r="V212" s="17">
        <v>2.67709637201799E-2</v>
      </c>
      <c r="W212" s="17">
        <v>7.9410721823863495E-3</v>
      </c>
      <c r="X212" s="17">
        <v>2.2617888901925301E-2</v>
      </c>
      <c r="Y212" s="17">
        <v>1.17158859299055E-2</v>
      </c>
      <c r="Z212" s="17">
        <v>0</v>
      </c>
      <c r="AA212" s="17">
        <v>9.31222132245965E-3</v>
      </c>
      <c r="AB212" s="17">
        <v>2.02079662779635E-2</v>
      </c>
      <c r="AC212" s="17">
        <v>3.48219592593541E-2</v>
      </c>
      <c r="AD212" s="17">
        <v>1.50060649669298E-2</v>
      </c>
      <c r="AE212" s="17"/>
      <c r="AF212" s="17">
        <v>1.15172207088439E-2</v>
      </c>
      <c r="AG212" s="17">
        <v>2.7349753436715099E-2</v>
      </c>
      <c r="AH212" s="17">
        <v>1.04684646829536E-2</v>
      </c>
      <c r="AI212" s="17"/>
      <c r="AJ212" s="17">
        <v>1.5183763616297301E-2</v>
      </c>
      <c r="AK212" s="17">
        <v>3.1826083452777501E-2</v>
      </c>
      <c r="AL212" s="17">
        <v>2.9238084785864999E-2</v>
      </c>
      <c r="AM212" s="17">
        <v>0</v>
      </c>
      <c r="AN212" s="17">
        <v>7.9459318401574695E-3</v>
      </c>
      <c r="AO212" s="17"/>
      <c r="AP212" s="17">
        <v>1.6280932643879999E-2</v>
      </c>
      <c r="AQ212" s="17">
        <v>2.7693430607059699E-2</v>
      </c>
      <c r="AR212" s="17">
        <v>1.1889882892730999E-2</v>
      </c>
      <c r="AS212" s="17">
        <v>1.75215620645272E-2</v>
      </c>
      <c r="AT212" s="17">
        <v>2.8004832002955098E-2</v>
      </c>
      <c r="AU212" s="17"/>
      <c r="AV212" s="17">
        <v>3.1728070057866098E-2</v>
      </c>
      <c r="AW212" s="17">
        <v>2.04323518047307E-2</v>
      </c>
      <c r="AX212" s="17">
        <v>1.14071125587786E-2</v>
      </c>
      <c r="AY212" s="17">
        <v>1.2504554403393899E-2</v>
      </c>
      <c r="AZ212" s="17">
        <v>2.6959850088249498E-2</v>
      </c>
      <c r="BA212" s="17">
        <v>0</v>
      </c>
      <c r="BB212" s="17"/>
      <c r="BC212" s="17">
        <v>5.8763048227732104E-3</v>
      </c>
      <c r="BD212" s="17">
        <v>9.7108806667185396E-3</v>
      </c>
      <c r="BE212" s="17">
        <v>1.68742506251141E-2</v>
      </c>
      <c r="BF212" s="17">
        <v>6.6994986109226703E-2</v>
      </c>
      <c r="BG212" s="17">
        <v>2.4733187196198301E-2</v>
      </c>
    </row>
    <row r="213" spans="2:59" x14ac:dyDescent="0.35">
      <c r="B213" t="s">
        <v>180</v>
      </c>
      <c r="C213" s="17">
        <v>1.7892209224379299E-2</v>
      </c>
      <c r="D213" s="17">
        <v>1.9871074613592499E-2</v>
      </c>
      <c r="E213" s="17">
        <v>1.6103069586432501E-2</v>
      </c>
      <c r="F213" s="17"/>
      <c r="G213" s="17">
        <v>2.4064869711079101E-2</v>
      </c>
      <c r="H213" s="17">
        <v>3.2570645491781798E-2</v>
      </c>
      <c r="I213" s="17">
        <v>3.10792571545223E-2</v>
      </c>
      <c r="J213" s="17">
        <v>1.0045500429894501E-2</v>
      </c>
      <c r="K213" s="17">
        <v>7.9139229238988206E-3</v>
      </c>
      <c r="L213" s="17">
        <v>4.2291948079986102E-3</v>
      </c>
      <c r="M213" s="17"/>
      <c r="N213" s="17">
        <v>3.2713370506202197E-2</v>
      </c>
      <c r="O213" s="17">
        <v>1.31305973548781E-2</v>
      </c>
      <c r="P213" s="17">
        <v>9.0929488704294594E-3</v>
      </c>
      <c r="Q213" s="17">
        <v>1.46405568956939E-2</v>
      </c>
      <c r="R213" s="17"/>
      <c r="S213" s="17">
        <v>3.6373320803146598E-2</v>
      </c>
      <c r="T213" s="17">
        <v>1.2939045439421201E-2</v>
      </c>
      <c r="U213" s="17">
        <v>1.4749101128413499E-2</v>
      </c>
      <c r="V213" s="17">
        <v>2.1596326349549302E-2</v>
      </c>
      <c r="W213" s="17">
        <v>0</v>
      </c>
      <c r="X213" s="17">
        <v>3.1972906698718398E-2</v>
      </c>
      <c r="Y213" s="17">
        <v>1.6478194318634402E-2</v>
      </c>
      <c r="Z213" s="17">
        <v>0</v>
      </c>
      <c r="AA213" s="17">
        <v>2.2765774437754401E-2</v>
      </c>
      <c r="AB213" s="17">
        <v>0</v>
      </c>
      <c r="AC213" s="17">
        <v>2.56429482369754E-2</v>
      </c>
      <c r="AD213" s="17">
        <v>0</v>
      </c>
      <c r="AE213" s="17"/>
      <c r="AF213" s="17">
        <v>9.5728031761994001E-3</v>
      </c>
      <c r="AG213" s="17">
        <v>2.5767494180936001E-2</v>
      </c>
      <c r="AH213" s="17">
        <v>1.0990581765862E-2</v>
      </c>
      <c r="AI213" s="17"/>
      <c r="AJ213" s="17">
        <v>1.27405113613774E-2</v>
      </c>
      <c r="AK213" s="17">
        <v>3.7375038492309498E-2</v>
      </c>
      <c r="AL213" s="17">
        <v>8.7495761647837806E-3</v>
      </c>
      <c r="AM213" s="17">
        <v>0</v>
      </c>
      <c r="AN213" s="17">
        <v>1.1393261440068801E-2</v>
      </c>
      <c r="AO213" s="17"/>
      <c r="AP213" s="17">
        <v>1.27932977026331E-2</v>
      </c>
      <c r="AQ213" s="17">
        <v>3.0497566464504001E-2</v>
      </c>
      <c r="AR213" s="17">
        <v>6.7548729282443298E-3</v>
      </c>
      <c r="AS213" s="17">
        <v>9.4543448282780503E-3</v>
      </c>
      <c r="AT213" s="17">
        <v>2.4463909410415499E-2</v>
      </c>
      <c r="AU213" s="17"/>
      <c r="AV213" s="17">
        <v>3.3004177316282697E-2</v>
      </c>
      <c r="AW213" s="17">
        <v>1.41456099691511E-2</v>
      </c>
      <c r="AX213" s="17">
        <v>2.3837927080575E-2</v>
      </c>
      <c r="AY213" s="17">
        <v>2.7840681224711502E-3</v>
      </c>
      <c r="AZ213" s="17">
        <v>3.1269635079556601E-2</v>
      </c>
      <c r="BA213" s="17">
        <v>0</v>
      </c>
      <c r="BB213" s="17"/>
      <c r="BC213" s="17">
        <v>6.7259836613580096E-3</v>
      </c>
      <c r="BD213" s="17">
        <v>2.4704387219568399E-3</v>
      </c>
      <c r="BE213" s="17">
        <v>3.21572055704855E-2</v>
      </c>
      <c r="BF213" s="17">
        <v>2.4943730394996099E-2</v>
      </c>
      <c r="BG213" s="17">
        <v>6.2735665839473195E-2</v>
      </c>
    </row>
    <row r="214" spans="2:59" x14ac:dyDescent="0.35">
      <c r="B214" t="s">
        <v>181</v>
      </c>
      <c r="C214" s="17">
        <v>1.2412069749159701E-2</v>
      </c>
      <c r="D214" s="17">
        <v>1.4349699422058999E-2</v>
      </c>
      <c r="E214" s="17">
        <v>1.06199280200319E-2</v>
      </c>
      <c r="F214" s="17"/>
      <c r="G214" s="17">
        <v>3.8444320747328599E-2</v>
      </c>
      <c r="H214" s="17">
        <v>1.79258200992123E-2</v>
      </c>
      <c r="I214" s="17">
        <v>1.43606144079623E-2</v>
      </c>
      <c r="J214" s="17">
        <v>5.6243429380956897E-3</v>
      </c>
      <c r="K214" s="17">
        <v>4.1623524866562598E-3</v>
      </c>
      <c r="L214" s="17">
        <v>0</v>
      </c>
      <c r="M214" s="17"/>
      <c r="N214" s="17">
        <v>2.05025639647036E-2</v>
      </c>
      <c r="O214" s="17">
        <v>9.5666207693861204E-3</v>
      </c>
      <c r="P214" s="17">
        <v>6.37547806486536E-3</v>
      </c>
      <c r="Q214" s="17">
        <v>1.19820648700424E-2</v>
      </c>
      <c r="R214" s="17"/>
      <c r="S214" s="17">
        <v>2.4289547911121801E-2</v>
      </c>
      <c r="T214" s="17">
        <v>7.9120337259492891E-3</v>
      </c>
      <c r="U214" s="17">
        <v>6.1542519543704398E-3</v>
      </c>
      <c r="V214" s="17">
        <v>1.3765838529625001E-2</v>
      </c>
      <c r="W214" s="17">
        <v>1.7117038503717801E-2</v>
      </c>
      <c r="X214" s="17">
        <v>2.2181011166680899E-2</v>
      </c>
      <c r="Y214" s="17">
        <v>1.19746205501254E-2</v>
      </c>
      <c r="Z214" s="17">
        <v>1.04264702356331E-2</v>
      </c>
      <c r="AA214" s="17">
        <v>1.21323907503248E-2</v>
      </c>
      <c r="AB214" s="17">
        <v>0</v>
      </c>
      <c r="AC214" s="17">
        <v>6.8403593780226304E-3</v>
      </c>
      <c r="AD214" s="17">
        <v>0</v>
      </c>
      <c r="AE214" s="17"/>
      <c r="AF214" s="17">
        <v>7.6277560176691902E-3</v>
      </c>
      <c r="AG214" s="17">
        <v>1.5768398476861799E-2</v>
      </c>
      <c r="AH214" s="17">
        <v>6.3616834955264202E-3</v>
      </c>
      <c r="AI214" s="17"/>
      <c r="AJ214" s="17">
        <v>2.1745916308835902E-3</v>
      </c>
      <c r="AK214" s="17">
        <v>3.26046285535391E-2</v>
      </c>
      <c r="AL214" s="17">
        <v>7.73537583420047E-3</v>
      </c>
      <c r="AM214" s="17">
        <v>3.2383883409620701E-2</v>
      </c>
      <c r="AN214" s="17">
        <v>0</v>
      </c>
      <c r="AO214" s="17"/>
      <c r="AP214" s="17">
        <v>3.7703680244784502E-3</v>
      </c>
      <c r="AQ214" s="17">
        <v>2.5458059427702101E-2</v>
      </c>
      <c r="AR214" s="17">
        <v>1.1860185067035201E-2</v>
      </c>
      <c r="AS214" s="17">
        <v>1.14043312404095E-2</v>
      </c>
      <c r="AT214" s="17">
        <v>1.16590232200714E-2</v>
      </c>
      <c r="AU214" s="17"/>
      <c r="AV214" s="17">
        <v>2.5712138188637702E-2</v>
      </c>
      <c r="AW214" s="17">
        <v>8.3196169217164603E-3</v>
      </c>
      <c r="AX214" s="17">
        <v>1.1378620567434401E-2</v>
      </c>
      <c r="AY214" s="17">
        <v>6.6718728276688299E-3</v>
      </c>
      <c r="AZ214" s="17">
        <v>1.42465140672939E-2</v>
      </c>
      <c r="BA214" s="17">
        <v>5.9089702328123401E-3</v>
      </c>
      <c r="BB214" s="17"/>
      <c r="BC214" s="17">
        <v>0</v>
      </c>
      <c r="BD214" s="17">
        <v>1.4187082678729699E-2</v>
      </c>
      <c r="BE214" s="17">
        <v>1.8244218471847699E-2</v>
      </c>
      <c r="BF214" s="17">
        <v>2.1742464072716398E-2</v>
      </c>
      <c r="BG214" s="17">
        <v>2.4733187196198301E-2</v>
      </c>
    </row>
    <row r="215" spans="2:59" x14ac:dyDescent="0.35">
      <c r="B215" t="s">
        <v>182</v>
      </c>
      <c r="C215" s="17">
        <v>9.4569681302139209E-3</v>
      </c>
      <c r="D215" s="17">
        <v>1.06345496620009E-2</v>
      </c>
      <c r="E215" s="17">
        <v>8.38289974041714E-3</v>
      </c>
      <c r="F215" s="17"/>
      <c r="G215" s="17">
        <v>1.00632958538482E-2</v>
      </c>
      <c r="H215" s="17">
        <v>2.2678101018893899E-2</v>
      </c>
      <c r="I215" s="17">
        <v>1.2403013952795101E-2</v>
      </c>
      <c r="J215" s="17">
        <v>3.1731317924311398E-3</v>
      </c>
      <c r="K215" s="17">
        <v>1.0998438482723499E-2</v>
      </c>
      <c r="L215" s="17">
        <v>0</v>
      </c>
      <c r="M215" s="17"/>
      <c r="N215" s="17">
        <v>1.7921268060979101E-2</v>
      </c>
      <c r="O215" s="17">
        <v>6.0873557970203603E-3</v>
      </c>
      <c r="P215" s="17">
        <v>8.4613482248254695E-3</v>
      </c>
      <c r="Q215" s="17">
        <v>4.7336632675844701E-3</v>
      </c>
      <c r="R215" s="17"/>
      <c r="S215" s="17">
        <v>1.68198591838883E-2</v>
      </c>
      <c r="T215" s="17">
        <v>2.0509224927022101E-2</v>
      </c>
      <c r="U215" s="17">
        <v>0</v>
      </c>
      <c r="V215" s="17">
        <v>0</v>
      </c>
      <c r="W215" s="17">
        <v>1.6323033715356001E-2</v>
      </c>
      <c r="X215" s="17">
        <v>1.3605924898500101E-2</v>
      </c>
      <c r="Y215" s="17">
        <v>6.5073569576695103E-3</v>
      </c>
      <c r="Z215" s="17">
        <v>0</v>
      </c>
      <c r="AA215" s="17">
        <v>9.5928309885553904E-3</v>
      </c>
      <c r="AB215" s="17">
        <v>5.4667941563722403E-3</v>
      </c>
      <c r="AC215" s="17">
        <v>0</v>
      </c>
      <c r="AD215" s="17">
        <v>0</v>
      </c>
      <c r="AE215" s="17"/>
      <c r="AF215" s="17">
        <v>1.25793425065564E-2</v>
      </c>
      <c r="AG215" s="17">
        <v>1.0187145563489999E-2</v>
      </c>
      <c r="AH215" s="17">
        <v>7.2356242184114803E-3</v>
      </c>
      <c r="AI215" s="17"/>
      <c r="AJ215" s="17">
        <v>9.0609467574874498E-3</v>
      </c>
      <c r="AK215" s="17">
        <v>1.63223930560474E-2</v>
      </c>
      <c r="AL215" s="17">
        <v>0</v>
      </c>
      <c r="AM215" s="17">
        <v>2.18310925165329E-2</v>
      </c>
      <c r="AN215" s="17">
        <v>1.16140897114001E-2</v>
      </c>
      <c r="AO215" s="17"/>
      <c r="AP215" s="17">
        <v>9.6933507949363701E-3</v>
      </c>
      <c r="AQ215" s="17">
        <v>1.1656012152969301E-2</v>
      </c>
      <c r="AR215" s="17">
        <v>0</v>
      </c>
      <c r="AS215" s="17">
        <v>4.7464661211765102E-3</v>
      </c>
      <c r="AT215" s="17">
        <v>1.7462328842047702E-2</v>
      </c>
      <c r="AU215" s="17"/>
      <c r="AV215" s="17">
        <v>1.2283792108347E-2</v>
      </c>
      <c r="AW215" s="17">
        <v>9.4065068077050906E-3</v>
      </c>
      <c r="AX215" s="17">
        <v>7.3147303906867297E-3</v>
      </c>
      <c r="AY215" s="17">
        <v>9.8880468600673205E-3</v>
      </c>
      <c r="AZ215" s="17">
        <v>1.2562454516614601E-2</v>
      </c>
      <c r="BA215" s="17">
        <v>1.1859082992782599E-2</v>
      </c>
      <c r="BB215" s="17"/>
      <c r="BC215" s="17">
        <v>1.9627748642028499E-3</v>
      </c>
      <c r="BD215" s="17">
        <v>4.2588781109914502E-3</v>
      </c>
      <c r="BE215" s="17">
        <v>8.1119007914679797E-3</v>
      </c>
      <c r="BF215" s="17">
        <v>3.1689195346659003E-2</v>
      </c>
      <c r="BG215" s="17">
        <v>5.5233728495605199E-2</v>
      </c>
    </row>
    <row r="216" spans="2:59" x14ac:dyDescent="0.35">
      <c r="B216" t="s">
        <v>95</v>
      </c>
      <c r="C216" s="17">
        <v>3.1873864203068002E-2</v>
      </c>
      <c r="D216" s="17">
        <v>2.5339216652136901E-2</v>
      </c>
      <c r="E216" s="17">
        <v>3.6672328851191503E-2</v>
      </c>
      <c r="F216" s="17"/>
      <c r="G216" s="17">
        <v>1.3436348117686001E-2</v>
      </c>
      <c r="H216" s="17">
        <v>6.8313977277529902E-3</v>
      </c>
      <c r="I216" s="17">
        <v>3.3178404867852097E-2</v>
      </c>
      <c r="J216" s="17">
        <v>3.7760864801988703E-2</v>
      </c>
      <c r="K216" s="17">
        <v>4.70053644738204E-2</v>
      </c>
      <c r="L216" s="17">
        <v>4.8484333946944902E-2</v>
      </c>
      <c r="M216" s="17"/>
      <c r="N216" s="17">
        <v>3.39579497114385E-2</v>
      </c>
      <c r="O216" s="17">
        <v>3.4172987458741602E-2</v>
      </c>
      <c r="P216" s="17">
        <v>3.1280286675228801E-2</v>
      </c>
      <c r="Q216" s="17">
        <v>2.7822610372558801E-2</v>
      </c>
      <c r="R216" s="17"/>
      <c r="S216" s="17">
        <v>2.7485772684736599E-2</v>
      </c>
      <c r="T216" s="17">
        <v>3.8573177140583399E-2</v>
      </c>
      <c r="U216" s="17">
        <v>4.4399072501264999E-2</v>
      </c>
      <c r="V216" s="17">
        <v>2.6655412031709E-2</v>
      </c>
      <c r="W216" s="17">
        <v>2.29673023496621E-2</v>
      </c>
      <c r="X216" s="17">
        <v>3.6801003239958302E-2</v>
      </c>
      <c r="Y216" s="17">
        <v>2.9185813916225899E-2</v>
      </c>
      <c r="Z216" s="17">
        <v>3.6067222662426998E-2</v>
      </c>
      <c r="AA216" s="17">
        <v>2.2228239908229901E-2</v>
      </c>
      <c r="AB216" s="17">
        <v>3.60434029616747E-2</v>
      </c>
      <c r="AC216" s="17">
        <v>4.4494043312285E-2</v>
      </c>
      <c r="AD216" s="17">
        <v>1.4908251572933E-2</v>
      </c>
      <c r="AE216" s="17"/>
      <c r="AF216" s="17">
        <v>3.63455399836815E-2</v>
      </c>
      <c r="AG216" s="17">
        <v>3.7838482576936699E-2</v>
      </c>
      <c r="AH216" s="17">
        <v>1.6254489430472301E-2</v>
      </c>
      <c r="AI216" s="17"/>
      <c r="AJ216" s="17">
        <v>3.2327225521340597E-2</v>
      </c>
      <c r="AK216" s="17">
        <v>2.6699705335373899E-2</v>
      </c>
      <c r="AL216" s="17">
        <v>4.4231550425928801E-2</v>
      </c>
      <c r="AM216" s="17">
        <v>4.27817376422234E-2</v>
      </c>
      <c r="AN216" s="17">
        <v>4.1132344404477598E-2</v>
      </c>
      <c r="AO216" s="17"/>
      <c r="AP216" s="17">
        <v>3.1702862213956802E-2</v>
      </c>
      <c r="AQ216" s="17">
        <v>2.51793398275851E-2</v>
      </c>
      <c r="AR216" s="17">
        <v>3.6098114457980598E-2</v>
      </c>
      <c r="AS216" s="17">
        <v>4.7227132555608502E-2</v>
      </c>
      <c r="AT216" s="17">
        <v>2.11896677978551E-2</v>
      </c>
      <c r="AU216" s="17"/>
      <c r="AV216" s="17">
        <v>1.9076985380714898E-2</v>
      </c>
      <c r="AW216" s="17">
        <v>4.1073332511162602E-2</v>
      </c>
      <c r="AX216" s="17">
        <v>3.8353586750225398E-2</v>
      </c>
      <c r="AY216" s="17">
        <v>3.46318452172686E-2</v>
      </c>
      <c r="AZ216" s="17">
        <v>3.7222195171291397E-2</v>
      </c>
      <c r="BA216" s="17">
        <v>3.3557401553540603E-2</v>
      </c>
      <c r="BB216" s="17"/>
      <c r="BC216" s="17">
        <v>2.2851317632993699E-2</v>
      </c>
      <c r="BD216" s="17">
        <v>4.0779304920814302E-2</v>
      </c>
      <c r="BE216" s="17">
        <v>2.98381007492107E-2</v>
      </c>
      <c r="BF216" s="17">
        <v>2.6462952086223901E-2</v>
      </c>
      <c r="BG216" s="17">
        <v>7.4737998138607598E-2</v>
      </c>
    </row>
    <row r="217" spans="2:59" x14ac:dyDescent="0.35">
      <c r="B217" t="s">
        <v>122</v>
      </c>
      <c r="C217" s="17">
        <v>0.225671904895379</v>
      </c>
      <c r="D217" s="17">
        <v>0.19430158992818</v>
      </c>
      <c r="E217" s="17">
        <v>0.25505117629173302</v>
      </c>
      <c r="F217" s="17"/>
      <c r="G217" s="17">
        <v>0.193096392995209</v>
      </c>
      <c r="H217" s="17">
        <v>0.155392532269649</v>
      </c>
      <c r="I217" s="17">
        <v>0.21651942470222399</v>
      </c>
      <c r="J217" s="17">
        <v>0.26564655326896502</v>
      </c>
      <c r="K217" s="17">
        <v>0.26829199097859702</v>
      </c>
      <c r="L217" s="17">
        <v>0.25078606254336899</v>
      </c>
      <c r="M217" s="17"/>
      <c r="N217" s="17">
        <v>0.12575434799829799</v>
      </c>
      <c r="O217" s="17">
        <v>0.202186144686018</v>
      </c>
      <c r="P217" s="17">
        <v>0.24734513996906901</v>
      </c>
      <c r="Q217" s="17">
        <v>0.33915991767875697</v>
      </c>
      <c r="R217" s="17"/>
      <c r="S217" s="17">
        <v>0.106659228468216</v>
      </c>
      <c r="T217" s="17">
        <v>0.23500497217191499</v>
      </c>
      <c r="U217" s="17">
        <v>0.29260487846246303</v>
      </c>
      <c r="V217" s="17">
        <v>0.22955479030474199</v>
      </c>
      <c r="W217" s="17">
        <v>0.258162003802199</v>
      </c>
      <c r="X217" s="17">
        <v>0.27156679687885898</v>
      </c>
      <c r="Y217" s="17">
        <v>0.23661443022300899</v>
      </c>
      <c r="Z217" s="17">
        <v>0.22621033541420699</v>
      </c>
      <c r="AA217" s="17">
        <v>0.27895421319397801</v>
      </c>
      <c r="AB217" s="17">
        <v>0.23371689908136001</v>
      </c>
      <c r="AC217" s="17">
        <v>0.14114003390622501</v>
      </c>
      <c r="AD217" s="17">
        <v>0.23028813141402399</v>
      </c>
      <c r="AE217" s="17"/>
      <c r="AF217" s="17">
        <v>0.24187326071135401</v>
      </c>
      <c r="AG217" s="17">
        <v>0.19634966253948799</v>
      </c>
      <c r="AH217" s="17">
        <v>0.259144496956137</v>
      </c>
      <c r="AI217" s="17"/>
      <c r="AJ217" s="17">
        <v>0.21724321488434201</v>
      </c>
      <c r="AK217" s="17">
        <v>0.16858909963049901</v>
      </c>
      <c r="AL217" s="17">
        <v>0.19649760413719999</v>
      </c>
      <c r="AM217" s="17">
        <v>0.34082042938356499</v>
      </c>
      <c r="AN217" s="17">
        <v>0.30705712716604899</v>
      </c>
      <c r="AO217" s="17"/>
      <c r="AP217" s="17">
        <v>0.18001407514361301</v>
      </c>
      <c r="AQ217" s="17">
        <v>0.176676171223561</v>
      </c>
      <c r="AR217" s="17">
        <v>0.22716807604879599</v>
      </c>
      <c r="AS217" s="17">
        <v>0.27994201494314802</v>
      </c>
      <c r="AT217" s="17">
        <v>0.15964549687389501</v>
      </c>
      <c r="AU217" s="17"/>
      <c r="AV217" s="17">
        <v>0.16963334736121199</v>
      </c>
      <c r="AW217" s="17">
        <v>0.17040874418829199</v>
      </c>
      <c r="AX217" s="17">
        <v>0.19964151029449101</v>
      </c>
      <c r="AY217" s="17">
        <v>0.26645726463594199</v>
      </c>
      <c r="AZ217" s="17">
        <v>0.19617032438505499</v>
      </c>
      <c r="BA217" s="17">
        <v>0.34087047744765198</v>
      </c>
      <c r="BB217" s="17"/>
      <c r="BC217" s="17">
        <v>0.29954475436251299</v>
      </c>
      <c r="BD217" s="17">
        <v>0.24629386126285799</v>
      </c>
      <c r="BE217" s="17">
        <v>0.176318940397795</v>
      </c>
      <c r="BF217" s="17">
        <v>0.13582162011511301</v>
      </c>
      <c r="BG217" s="17">
        <v>2.9725355248913499E-2</v>
      </c>
    </row>
    <row r="218" spans="2:59" x14ac:dyDescent="0.35">
      <c r="B218" t="s">
        <v>123</v>
      </c>
      <c r="C218" s="17">
        <v>2.1653453102719E-2</v>
      </c>
      <c r="D218" s="17">
        <v>1.3000408643558E-2</v>
      </c>
      <c r="E218" s="17">
        <v>3.0264779281354001E-2</v>
      </c>
      <c r="F218" s="17"/>
      <c r="G218" s="17">
        <v>3.6825393132873599E-3</v>
      </c>
      <c r="H218" s="17">
        <v>1.9636813137419599E-2</v>
      </c>
      <c r="I218" s="17">
        <v>2.8801680403024301E-2</v>
      </c>
      <c r="J218" s="17">
        <v>2.4981701078455099E-2</v>
      </c>
      <c r="K218" s="17">
        <v>4.0281154191074801E-2</v>
      </c>
      <c r="L218" s="17">
        <v>1.42748179714841E-2</v>
      </c>
      <c r="M218" s="17"/>
      <c r="N218" s="17">
        <v>1.0132191729348801E-2</v>
      </c>
      <c r="O218" s="17">
        <v>2.8493518165770799E-2</v>
      </c>
      <c r="P218" s="17">
        <v>1.8241919529714198E-2</v>
      </c>
      <c r="Q218" s="17">
        <v>2.9996834670833101E-2</v>
      </c>
      <c r="R218" s="17"/>
      <c r="S218" s="17">
        <v>1.46271843833411E-2</v>
      </c>
      <c r="T218" s="17">
        <v>2.5100496155941201E-2</v>
      </c>
      <c r="U218" s="17">
        <v>3.7042849222118701E-2</v>
      </c>
      <c r="V218" s="17">
        <v>1.9145426430955199E-2</v>
      </c>
      <c r="W218" s="17">
        <v>7.7728380472863196E-3</v>
      </c>
      <c r="X218" s="17">
        <v>2.7210231819661201E-2</v>
      </c>
      <c r="Y218" s="17">
        <v>4.8044195614158399E-3</v>
      </c>
      <c r="Z218" s="17">
        <v>3.6307834820453702E-2</v>
      </c>
      <c r="AA218" s="17">
        <v>2.0904657227474401E-2</v>
      </c>
      <c r="AB218" s="17">
        <v>3.56286028777517E-2</v>
      </c>
      <c r="AC218" s="17">
        <v>1.7549540133970701E-2</v>
      </c>
      <c r="AD218" s="17">
        <v>1.50060649669298E-2</v>
      </c>
      <c r="AE218" s="17"/>
      <c r="AF218" s="17">
        <v>1.34601902984541E-2</v>
      </c>
      <c r="AG218" s="17">
        <v>1.9358697344417499E-2</v>
      </c>
      <c r="AH218" s="17">
        <v>5.1873527842476501E-2</v>
      </c>
      <c r="AI218" s="17"/>
      <c r="AJ218" s="17">
        <v>1.3547291253263901E-2</v>
      </c>
      <c r="AK218" s="17">
        <v>1.01100807770496E-2</v>
      </c>
      <c r="AL218" s="17">
        <v>0</v>
      </c>
      <c r="AM218" s="17">
        <v>2.7096775268733001E-2</v>
      </c>
      <c r="AN218" s="17">
        <v>6.8474751408591605E-2</v>
      </c>
      <c r="AO218" s="17"/>
      <c r="AP218" s="17">
        <v>1.33331340104686E-2</v>
      </c>
      <c r="AQ218" s="17">
        <v>1.7473329610372498E-2</v>
      </c>
      <c r="AR218" s="17">
        <v>1.09426124090156E-2</v>
      </c>
      <c r="AS218" s="17">
        <v>3.1308371896587299E-2</v>
      </c>
      <c r="AT218" s="17">
        <v>0</v>
      </c>
      <c r="AU218" s="17"/>
      <c r="AV218" s="17">
        <v>7.7382161623712198E-3</v>
      </c>
      <c r="AW218" s="17">
        <v>1.18996493864723E-2</v>
      </c>
      <c r="AX218" s="17">
        <v>4.3141743474740396E-3</v>
      </c>
      <c r="AY218" s="17">
        <v>2.87544901220716E-2</v>
      </c>
      <c r="AZ218" s="17">
        <v>9.41336819408067E-3</v>
      </c>
      <c r="BA218" s="17">
        <v>4.7317716174896898E-2</v>
      </c>
      <c r="BB218" s="17"/>
      <c r="BC218" s="17">
        <v>2.9339524179789401E-2</v>
      </c>
      <c r="BD218" s="17">
        <v>2.7489596244507301E-2</v>
      </c>
      <c r="BE218" s="17">
        <v>1.2451778793852199E-2</v>
      </c>
      <c r="BF218" s="17">
        <v>1.5634054010287599E-2</v>
      </c>
      <c r="BG218" s="17">
        <v>0</v>
      </c>
    </row>
    <row r="219" spans="2:59" x14ac:dyDescent="0.35">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row>
    <row r="220" spans="2:59" x14ac:dyDescent="0.35">
      <c r="B220" s="6" t="s">
        <v>184</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row>
    <row r="221" spans="2:59" x14ac:dyDescent="0.35">
      <c r="B221" s="24" t="s">
        <v>79</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row>
    <row r="222" spans="2:59" x14ac:dyDescent="0.35">
      <c r="B222" t="s">
        <v>166</v>
      </c>
      <c r="C222" s="17">
        <v>0.54374688336700105</v>
      </c>
      <c r="D222" s="17">
        <v>0.58148953269130299</v>
      </c>
      <c r="E222" s="17">
        <v>0.50816015221797906</v>
      </c>
      <c r="F222" s="17"/>
      <c r="G222" s="17">
        <v>0.49268200762189501</v>
      </c>
      <c r="H222" s="17">
        <v>0.53247170155254098</v>
      </c>
      <c r="I222" s="17">
        <v>0.53609613177006299</v>
      </c>
      <c r="J222" s="17">
        <v>0.557096054298584</v>
      </c>
      <c r="K222" s="17">
        <v>0.58959062762537595</v>
      </c>
      <c r="L222" s="17">
        <v>0.551597518373665</v>
      </c>
      <c r="M222" s="17"/>
      <c r="N222" s="17">
        <v>0.62860472251638499</v>
      </c>
      <c r="O222" s="17">
        <v>0.53910267437173798</v>
      </c>
      <c r="P222" s="17">
        <v>0.54436006448065799</v>
      </c>
      <c r="Q222" s="17">
        <v>0.45569259572622101</v>
      </c>
      <c r="R222" s="17"/>
      <c r="S222" s="17">
        <v>0.57376476410627697</v>
      </c>
      <c r="T222" s="17">
        <v>0.56899920376843405</v>
      </c>
      <c r="U222" s="17">
        <v>0.49995742735438697</v>
      </c>
      <c r="V222" s="17">
        <v>0.52523791020865096</v>
      </c>
      <c r="W222" s="17">
        <v>0.55410614557919902</v>
      </c>
      <c r="X222" s="17">
        <v>0.45876501083693599</v>
      </c>
      <c r="Y222" s="17">
        <v>0.54654314542050497</v>
      </c>
      <c r="Z222" s="17">
        <v>0.57587357277952</v>
      </c>
      <c r="AA222" s="17">
        <v>0.472316525955913</v>
      </c>
      <c r="AB222" s="17">
        <v>0.63568386252047104</v>
      </c>
      <c r="AC222" s="17">
        <v>0.53750446955007403</v>
      </c>
      <c r="AD222" s="17">
        <v>0.64396320990963996</v>
      </c>
      <c r="AE222" s="17"/>
      <c r="AF222" s="17">
        <v>0.51570259709780697</v>
      </c>
      <c r="AG222" s="17">
        <v>0.61349796048698901</v>
      </c>
      <c r="AH222" s="17">
        <v>0.452492586145889</v>
      </c>
      <c r="AI222" s="17"/>
      <c r="AJ222" s="17">
        <v>0.53972166672383004</v>
      </c>
      <c r="AK222" s="17">
        <v>0.59241937724128402</v>
      </c>
      <c r="AL222" s="17">
        <v>0.69957930737428198</v>
      </c>
      <c r="AM222" s="17">
        <v>0.28425696635251602</v>
      </c>
      <c r="AN222" s="17">
        <v>0.43039384992297902</v>
      </c>
      <c r="AO222" s="17"/>
      <c r="AP222" s="17">
        <v>0.55771653180213299</v>
      </c>
      <c r="AQ222" s="17">
        <v>0.60280174566648403</v>
      </c>
      <c r="AR222" s="17">
        <v>0.66440606662767199</v>
      </c>
      <c r="AS222" s="17">
        <v>0.39659067208175203</v>
      </c>
      <c r="AT222" s="17">
        <v>0.62091916951026804</v>
      </c>
      <c r="AU222" s="17"/>
      <c r="AV222" s="17">
        <v>0.62948730654769702</v>
      </c>
      <c r="AW222" s="17">
        <v>0.57475472486176005</v>
      </c>
      <c r="AX222" s="17">
        <v>0.63290473454836405</v>
      </c>
      <c r="AY222" s="17">
        <v>0.41974426186307301</v>
      </c>
      <c r="AZ222" s="17">
        <v>0.51509901832818095</v>
      </c>
      <c r="BA222" s="17">
        <v>0.50131717929836195</v>
      </c>
      <c r="BB222" s="17"/>
      <c r="BC222" s="17">
        <v>0.49417564859769397</v>
      </c>
      <c r="BD222" s="17">
        <v>0.53040955896566899</v>
      </c>
      <c r="BE222" s="17">
        <v>0.597154683800591</v>
      </c>
      <c r="BF222" s="17">
        <v>0.58780880461618701</v>
      </c>
      <c r="BG222" s="17">
        <v>0.70551668531121903</v>
      </c>
    </row>
    <row r="223" spans="2:59" x14ac:dyDescent="0.35">
      <c r="B223" t="s">
        <v>167</v>
      </c>
      <c r="C223" s="17">
        <v>0.23103393788071999</v>
      </c>
      <c r="D223" s="17">
        <v>0.23272444466258699</v>
      </c>
      <c r="E223" s="17">
        <v>0.22901540459189901</v>
      </c>
      <c r="F223" s="17"/>
      <c r="G223" s="17">
        <v>0.25578621246820898</v>
      </c>
      <c r="H223" s="17">
        <v>0.21218798531974001</v>
      </c>
      <c r="I223" s="17">
        <v>0.21339557782329799</v>
      </c>
      <c r="J223" s="17">
        <v>0.23476210393161201</v>
      </c>
      <c r="K223" s="17">
        <v>0.22132594473388501</v>
      </c>
      <c r="L223" s="17">
        <v>0.24758421942962</v>
      </c>
      <c r="M223" s="17"/>
      <c r="N223" s="17">
        <v>0.26268960785034001</v>
      </c>
      <c r="O223" s="17">
        <v>0.234840900316092</v>
      </c>
      <c r="P223" s="17">
        <v>0.24515847666556201</v>
      </c>
      <c r="Q223" s="17">
        <v>0.18101320889015601</v>
      </c>
      <c r="R223" s="17"/>
      <c r="S223" s="17">
        <v>0.249445779282465</v>
      </c>
      <c r="T223" s="17">
        <v>0.27791857538873999</v>
      </c>
      <c r="U223" s="17">
        <v>0.143589738864492</v>
      </c>
      <c r="V223" s="17">
        <v>0.267809632851505</v>
      </c>
      <c r="W223" s="17">
        <v>0.235566594256366</v>
      </c>
      <c r="X223" s="17">
        <v>0.249951261759954</v>
      </c>
      <c r="Y223" s="17">
        <v>0.234675257066978</v>
      </c>
      <c r="Z223" s="17">
        <v>0.20730684417982401</v>
      </c>
      <c r="AA223" s="17">
        <v>0.22207349595613299</v>
      </c>
      <c r="AB223" s="17">
        <v>0.19774004234576101</v>
      </c>
      <c r="AC223" s="17">
        <v>0.19653321907186799</v>
      </c>
      <c r="AD223" s="17">
        <v>0.20991746401674399</v>
      </c>
      <c r="AE223" s="17"/>
      <c r="AF223" s="17">
        <v>0.29571647233652498</v>
      </c>
      <c r="AG223" s="17">
        <v>0.18729781932598</v>
      </c>
      <c r="AH223" s="17">
        <v>0.19172449598035499</v>
      </c>
      <c r="AI223" s="17"/>
      <c r="AJ223" s="17">
        <v>0.30781316071104098</v>
      </c>
      <c r="AK223" s="17">
        <v>0.178056732131392</v>
      </c>
      <c r="AL223" s="17">
        <v>0.19924784141202501</v>
      </c>
      <c r="AM223" s="17">
        <v>0.37786799942494798</v>
      </c>
      <c r="AN223" s="17">
        <v>0.186963952576993</v>
      </c>
      <c r="AO223" s="17"/>
      <c r="AP223" s="17">
        <v>0.349403917183853</v>
      </c>
      <c r="AQ223" s="17">
        <v>0.192396569724057</v>
      </c>
      <c r="AR223" s="17">
        <v>0.19877448383513799</v>
      </c>
      <c r="AS223" s="17">
        <v>0.28294439715427799</v>
      </c>
      <c r="AT223" s="17">
        <v>0.20180144244932899</v>
      </c>
      <c r="AU223" s="17"/>
      <c r="AV223" s="17">
        <v>0.192259416827367</v>
      </c>
      <c r="AW223" s="17">
        <v>0.345511430291011</v>
      </c>
      <c r="AX223" s="17">
        <v>0.20495308920644001</v>
      </c>
      <c r="AY223" s="17">
        <v>0.29255940622423698</v>
      </c>
      <c r="AZ223" s="17">
        <v>0.17520640312883001</v>
      </c>
      <c r="BA223" s="17">
        <v>0.17453979000532399</v>
      </c>
      <c r="BB223" s="17"/>
      <c r="BC223" s="17">
        <v>0.209435961783597</v>
      </c>
      <c r="BD223" s="17">
        <v>0.217274923850833</v>
      </c>
      <c r="BE223" s="17">
        <v>0.21831984402867499</v>
      </c>
      <c r="BF223" s="17">
        <v>0.25521229076191698</v>
      </c>
      <c r="BG223" s="17">
        <v>0.25978634897096697</v>
      </c>
    </row>
    <row r="224" spans="2:59" x14ac:dyDescent="0.35">
      <c r="B224" t="s">
        <v>168</v>
      </c>
      <c r="C224" s="17">
        <v>0.19219815248165001</v>
      </c>
      <c r="D224" s="17">
        <v>0.21213076896000399</v>
      </c>
      <c r="E224" s="17">
        <v>0.17207920034326901</v>
      </c>
      <c r="F224" s="17"/>
      <c r="G224" s="17">
        <v>0.24896962635252601</v>
      </c>
      <c r="H224" s="17">
        <v>0.31848101286595998</v>
      </c>
      <c r="I224" s="17">
        <v>0.212293122686007</v>
      </c>
      <c r="J224" s="17">
        <v>0.18747793353745501</v>
      </c>
      <c r="K224" s="17">
        <v>0.14275052788027401</v>
      </c>
      <c r="L224" s="17">
        <v>7.2706642002882294E-2</v>
      </c>
      <c r="M224" s="17"/>
      <c r="N224" s="17">
        <v>0.302056628006237</v>
      </c>
      <c r="O224" s="17">
        <v>0.20444803028650299</v>
      </c>
      <c r="P224" s="17">
        <v>0.13326892084126901</v>
      </c>
      <c r="Q224" s="17">
        <v>0.113249720496092</v>
      </c>
      <c r="R224" s="17"/>
      <c r="S224" s="17">
        <v>0.33618159796856001</v>
      </c>
      <c r="T224" s="17">
        <v>0.162333206156137</v>
      </c>
      <c r="U224" s="17">
        <v>0.148538510387801</v>
      </c>
      <c r="V224" s="17">
        <v>0.20513934853714799</v>
      </c>
      <c r="W224" s="17">
        <v>0.17075808561535899</v>
      </c>
      <c r="X224" s="17">
        <v>0.17421382784870501</v>
      </c>
      <c r="Y224" s="17">
        <v>0.15395253529668701</v>
      </c>
      <c r="Z224" s="17">
        <v>0.18490874793041301</v>
      </c>
      <c r="AA224" s="17">
        <v>0.207405093849063</v>
      </c>
      <c r="AB224" s="17">
        <v>0.16793855010435599</v>
      </c>
      <c r="AC224" s="17">
        <v>0.106203430529397</v>
      </c>
      <c r="AD224" s="17">
        <v>0.102082337885331</v>
      </c>
      <c r="AE224" s="17"/>
      <c r="AF224" s="17">
        <v>9.8486180085666203E-2</v>
      </c>
      <c r="AG224" s="17">
        <v>0.25834293135229103</v>
      </c>
      <c r="AH224" s="17">
        <v>0.20319238215424101</v>
      </c>
      <c r="AI224" s="17"/>
      <c r="AJ224" s="17">
        <v>0.101600682520378</v>
      </c>
      <c r="AK224" s="17">
        <v>0.31157394566294799</v>
      </c>
      <c r="AL224" s="17">
        <v>0.267538093166657</v>
      </c>
      <c r="AM224" s="17">
        <v>0.15743787200894599</v>
      </c>
      <c r="AN224" s="17">
        <v>0.13445398152843199</v>
      </c>
      <c r="AO224" s="17"/>
      <c r="AP224" s="17">
        <v>0.12706394765444301</v>
      </c>
      <c r="AQ224" s="17">
        <v>0.29863081296463401</v>
      </c>
      <c r="AR224" s="17">
        <v>0.23368195428260899</v>
      </c>
      <c r="AS224" s="17">
        <v>5.80204847756789E-2</v>
      </c>
      <c r="AT224" s="17">
        <v>0.24723876382023899</v>
      </c>
      <c r="AU224" s="17"/>
      <c r="AV224" s="17">
        <v>0.33310365750144799</v>
      </c>
      <c r="AW224" s="17">
        <v>0.12171797316076401</v>
      </c>
      <c r="AX224" s="17">
        <v>0.25705236434213702</v>
      </c>
      <c r="AY224" s="17">
        <v>7.2229903105036602E-2</v>
      </c>
      <c r="AZ224" s="17">
        <v>0.239183516575007</v>
      </c>
      <c r="BA224" s="17">
        <v>0.13679169974784</v>
      </c>
      <c r="BB224" s="17"/>
      <c r="BC224" s="17">
        <v>6.5719360840015797E-2</v>
      </c>
      <c r="BD224" s="17">
        <v>0.15683986125189101</v>
      </c>
      <c r="BE224" s="17">
        <v>0.27496980528767001</v>
      </c>
      <c r="BF224" s="17">
        <v>0.38781589361112001</v>
      </c>
      <c r="BG224" s="17">
        <v>0.52776556148833398</v>
      </c>
    </row>
    <row r="225" spans="2:59" x14ac:dyDescent="0.35">
      <c r="B225" t="s">
        <v>169</v>
      </c>
      <c r="C225" s="17">
        <v>0.14126215177277199</v>
      </c>
      <c r="D225" s="17">
        <v>0.15405678215376301</v>
      </c>
      <c r="E225" s="17">
        <v>0.12901210938146099</v>
      </c>
      <c r="F225" s="17"/>
      <c r="G225" s="17">
        <v>0.181669194469185</v>
      </c>
      <c r="H225" s="17">
        <v>0.210410949655746</v>
      </c>
      <c r="I225" s="17">
        <v>0.17704963497840401</v>
      </c>
      <c r="J225" s="17">
        <v>0.10047606828813201</v>
      </c>
      <c r="K225" s="17">
        <v>0.10316421384987599</v>
      </c>
      <c r="L225" s="17">
        <v>8.7810984414401994E-2</v>
      </c>
      <c r="M225" s="17"/>
      <c r="N225" s="17">
        <v>0.15801124226587199</v>
      </c>
      <c r="O225" s="17">
        <v>0.12544527008435499</v>
      </c>
      <c r="P225" s="17">
        <v>0.152784168438552</v>
      </c>
      <c r="Q225" s="17">
        <v>0.12981633241150201</v>
      </c>
      <c r="R225" s="17"/>
      <c r="S225" s="17">
        <v>0.19793675093424501</v>
      </c>
      <c r="T225" s="17">
        <v>0.13362966670919399</v>
      </c>
      <c r="U225" s="17">
        <v>8.3612576652540599E-2</v>
      </c>
      <c r="V225" s="17">
        <v>0.125033032353012</v>
      </c>
      <c r="W225" s="17">
        <v>0.13281662811148601</v>
      </c>
      <c r="X225" s="17">
        <v>0.153224269237797</v>
      </c>
      <c r="Y225" s="17">
        <v>0.16628257840968599</v>
      </c>
      <c r="Z225" s="17">
        <v>9.02625256433741E-2</v>
      </c>
      <c r="AA225" s="17">
        <v>0.15164866809948199</v>
      </c>
      <c r="AB225" s="17">
        <v>0.115715924757859</v>
      </c>
      <c r="AC225" s="17">
        <v>0.11372837828681299</v>
      </c>
      <c r="AD225" s="17">
        <v>0.181363985042129</v>
      </c>
      <c r="AE225" s="17"/>
      <c r="AF225" s="17">
        <v>0.13973009007551199</v>
      </c>
      <c r="AG225" s="17">
        <v>0.136917398135212</v>
      </c>
      <c r="AH225" s="17">
        <v>0.15390783675293199</v>
      </c>
      <c r="AI225" s="17"/>
      <c r="AJ225" s="17">
        <v>0.15101457857349601</v>
      </c>
      <c r="AK225" s="17">
        <v>0.15897577534454099</v>
      </c>
      <c r="AL225" s="17">
        <v>6.9213539670368807E-2</v>
      </c>
      <c r="AM225" s="17">
        <v>0.27668046021495302</v>
      </c>
      <c r="AN225" s="17">
        <v>0.114669793663268</v>
      </c>
      <c r="AO225" s="17"/>
      <c r="AP225" s="17">
        <v>0.172542650047496</v>
      </c>
      <c r="AQ225" s="17">
        <v>0.16572533672817299</v>
      </c>
      <c r="AR225" s="17">
        <v>7.7451110164435399E-2</v>
      </c>
      <c r="AS225" s="17">
        <v>0.145850725520974</v>
      </c>
      <c r="AT225" s="17">
        <v>0.14130891857716199</v>
      </c>
      <c r="AU225" s="17"/>
      <c r="AV225" s="17">
        <v>0.184539266801584</v>
      </c>
      <c r="AW225" s="17">
        <v>0.173812952607279</v>
      </c>
      <c r="AX225" s="17">
        <v>9.9646741396665503E-2</v>
      </c>
      <c r="AY225" s="17">
        <v>0.14217515184022</v>
      </c>
      <c r="AZ225" s="17">
        <v>0.11469841992718501</v>
      </c>
      <c r="BA225" s="17">
        <v>7.4473462430169293E-2</v>
      </c>
      <c r="BB225" s="17"/>
      <c r="BC225" s="17">
        <v>0.130620972935477</v>
      </c>
      <c r="BD225" s="17">
        <v>0.12033937987771599</v>
      </c>
      <c r="BE225" s="17">
        <v>0.12832762177048901</v>
      </c>
      <c r="BF225" s="17">
        <v>0.19988416175652299</v>
      </c>
      <c r="BG225" s="17">
        <v>0.31651750559168401</v>
      </c>
    </row>
    <row r="226" spans="2:59" x14ac:dyDescent="0.35">
      <c r="B226" t="s">
        <v>170</v>
      </c>
      <c r="C226" s="17">
        <v>0.100781152194236</v>
      </c>
      <c r="D226" s="17">
        <v>0.125262727164378</v>
      </c>
      <c r="E226" s="17">
        <v>7.6811889687984899E-2</v>
      </c>
      <c r="F226" s="17"/>
      <c r="G226" s="17">
        <v>0.117537524817897</v>
      </c>
      <c r="H226" s="17">
        <v>0.16163357630303599</v>
      </c>
      <c r="I226" s="17">
        <v>8.9440654135447398E-2</v>
      </c>
      <c r="J226" s="17">
        <v>9.0717441465409096E-2</v>
      </c>
      <c r="K226" s="17">
        <v>6.8245971018860097E-2</v>
      </c>
      <c r="L226" s="17">
        <v>7.9526268979207407E-2</v>
      </c>
      <c r="M226" s="17"/>
      <c r="N226" s="17">
        <v>0.15940322744449301</v>
      </c>
      <c r="O226" s="17">
        <v>8.8726364410891406E-2</v>
      </c>
      <c r="P226" s="17">
        <v>7.1358556062330006E-2</v>
      </c>
      <c r="Q226" s="17">
        <v>7.6202738412022297E-2</v>
      </c>
      <c r="R226" s="17"/>
      <c r="S226" s="17">
        <v>0.16912259471315699</v>
      </c>
      <c r="T226" s="17">
        <v>8.4977109515522606E-2</v>
      </c>
      <c r="U226" s="17">
        <v>8.5866754957678607E-2</v>
      </c>
      <c r="V226" s="17">
        <v>8.5696031838543296E-2</v>
      </c>
      <c r="W226" s="17">
        <v>8.8122167980960897E-2</v>
      </c>
      <c r="X226" s="17">
        <v>9.8149251014812103E-2</v>
      </c>
      <c r="Y226" s="17">
        <v>8.8869490441983806E-2</v>
      </c>
      <c r="Z226" s="17">
        <v>8.9688909857609495E-2</v>
      </c>
      <c r="AA226" s="17">
        <v>0.119228364097569</v>
      </c>
      <c r="AB226" s="17">
        <v>5.72325161935099E-2</v>
      </c>
      <c r="AC226" s="17">
        <v>0.113828206230353</v>
      </c>
      <c r="AD226" s="17">
        <v>5.9607959303064E-2</v>
      </c>
      <c r="AE226" s="17"/>
      <c r="AF226" s="17">
        <v>8.5277027428485405E-2</v>
      </c>
      <c r="AG226" s="17">
        <v>0.116798285966728</v>
      </c>
      <c r="AH226" s="17">
        <v>9.7864673687145298E-2</v>
      </c>
      <c r="AI226" s="17"/>
      <c r="AJ226" s="17">
        <v>0.111355938543979</v>
      </c>
      <c r="AK226" s="17">
        <v>0.12547101612751099</v>
      </c>
      <c r="AL226" s="17">
        <v>0.105637496237697</v>
      </c>
      <c r="AM226" s="17">
        <v>5.1245730417885202E-2</v>
      </c>
      <c r="AN226" s="17">
        <v>7.0059531302902101E-2</v>
      </c>
      <c r="AO226" s="17"/>
      <c r="AP226" s="17">
        <v>0.133989229284357</v>
      </c>
      <c r="AQ226" s="17">
        <v>0.12597807471011699</v>
      </c>
      <c r="AR226" s="17">
        <v>6.0549751832542902E-2</v>
      </c>
      <c r="AS226" s="17">
        <v>8.2123747108221706E-2</v>
      </c>
      <c r="AT226" s="17">
        <v>7.7222375710141997E-2</v>
      </c>
      <c r="AU226" s="17"/>
      <c r="AV226" s="17">
        <v>0.13672554305625501</v>
      </c>
      <c r="AW226" s="17">
        <v>0.13161374697230799</v>
      </c>
      <c r="AX226" s="17">
        <v>6.9053856950356193E-2</v>
      </c>
      <c r="AY226" s="17">
        <v>8.3743986966181197E-2</v>
      </c>
      <c r="AZ226" s="17">
        <v>7.1972666857247194E-2</v>
      </c>
      <c r="BA226" s="17">
        <v>7.1515937326293494E-2</v>
      </c>
      <c r="BB226" s="17"/>
      <c r="BC226" s="17">
        <v>5.2041267648445098E-2</v>
      </c>
      <c r="BD226" s="17">
        <v>6.1128280263002502E-2</v>
      </c>
      <c r="BE226" s="17">
        <v>0.127195254849779</v>
      </c>
      <c r="BF226" s="17">
        <v>0.20468711337210299</v>
      </c>
      <c r="BG226" s="17">
        <v>0.26055328110459097</v>
      </c>
    </row>
    <row r="227" spans="2:59" x14ac:dyDescent="0.35">
      <c r="B227" t="s">
        <v>171</v>
      </c>
      <c r="C227" s="17">
        <v>9.0184227248329904E-2</v>
      </c>
      <c r="D227" s="17">
        <v>0.12653263083674801</v>
      </c>
      <c r="E227" s="17">
        <v>5.5439847480785502E-2</v>
      </c>
      <c r="F227" s="17"/>
      <c r="G227" s="17">
        <v>0.12621448330683499</v>
      </c>
      <c r="H227" s="17">
        <v>0.21223734709024</v>
      </c>
      <c r="I227" s="17">
        <v>0.118602300833201</v>
      </c>
      <c r="J227" s="17">
        <v>5.3422489413998998E-2</v>
      </c>
      <c r="K227" s="17">
        <v>3.3987295988239602E-2</v>
      </c>
      <c r="L227" s="17">
        <v>1.1707526053087501E-2</v>
      </c>
      <c r="M227" s="17"/>
      <c r="N227" s="17">
        <v>0.16735646172990601</v>
      </c>
      <c r="O227" s="17">
        <v>9.1050521987340594E-2</v>
      </c>
      <c r="P227" s="17">
        <v>6.0208057050974102E-2</v>
      </c>
      <c r="Q227" s="17">
        <v>3.2647901635929899E-2</v>
      </c>
      <c r="R227" s="17"/>
      <c r="S227" s="17">
        <v>0.18718138279591601</v>
      </c>
      <c r="T227" s="17">
        <v>9.7798687678414403E-2</v>
      </c>
      <c r="U227" s="17">
        <v>4.0578791980646102E-2</v>
      </c>
      <c r="V227" s="17">
        <v>8.4220547974508994E-2</v>
      </c>
      <c r="W227" s="17">
        <v>4.7651667902656999E-2</v>
      </c>
      <c r="X227" s="17">
        <v>0.11988324495403201</v>
      </c>
      <c r="Y227" s="17">
        <v>9.0893797657906894E-2</v>
      </c>
      <c r="Z227" s="17">
        <v>4.1463119012766302E-2</v>
      </c>
      <c r="AA227" s="17">
        <v>9.3188623057283398E-2</v>
      </c>
      <c r="AB227" s="17">
        <v>2.8751111539715501E-2</v>
      </c>
      <c r="AC227" s="17">
        <v>4.2733823990298E-2</v>
      </c>
      <c r="AD227" s="17">
        <v>7.9617358466413296E-2</v>
      </c>
      <c r="AE227" s="17"/>
      <c r="AF227" s="17">
        <v>6.7535177898447804E-2</v>
      </c>
      <c r="AG227" s="17">
        <v>0.10685720257513701</v>
      </c>
      <c r="AH227" s="17">
        <v>8.5282597898715007E-2</v>
      </c>
      <c r="AI227" s="17"/>
      <c r="AJ227" s="17">
        <v>8.7307746721644E-2</v>
      </c>
      <c r="AK227" s="17">
        <v>0.12970588633119301</v>
      </c>
      <c r="AL227" s="17">
        <v>5.3801646627262799E-2</v>
      </c>
      <c r="AM227" s="17">
        <v>5.4016519427074597E-2</v>
      </c>
      <c r="AN227" s="17">
        <v>5.8525597458967897E-2</v>
      </c>
      <c r="AO227" s="17"/>
      <c r="AP227" s="17">
        <v>9.2365012475624994E-2</v>
      </c>
      <c r="AQ227" s="17">
        <v>0.13579308333868201</v>
      </c>
      <c r="AR227" s="17">
        <v>6.4729841016822803E-2</v>
      </c>
      <c r="AS227" s="17">
        <v>5.8329512753211403E-2</v>
      </c>
      <c r="AT227" s="17">
        <v>4.4716982873161698E-2</v>
      </c>
      <c r="AU227" s="17"/>
      <c r="AV227" s="17">
        <v>0.141600945301983</v>
      </c>
      <c r="AW227" s="17">
        <v>9.0560482736094294E-2</v>
      </c>
      <c r="AX227" s="17">
        <v>6.5742886176196905E-2</v>
      </c>
      <c r="AY227" s="17">
        <v>7.2976072371061906E-2</v>
      </c>
      <c r="AZ227" s="17">
        <v>5.74702367269831E-2</v>
      </c>
      <c r="BA227" s="17">
        <v>8.1491674919347099E-2</v>
      </c>
      <c r="BB227" s="17"/>
      <c r="BC227" s="17">
        <v>1.43429351009238E-2</v>
      </c>
      <c r="BD227" s="17">
        <v>4.0079657269517698E-2</v>
      </c>
      <c r="BE227" s="17">
        <v>0.14426573545634899</v>
      </c>
      <c r="BF227" s="17">
        <v>0.21313311441038901</v>
      </c>
      <c r="BG227" s="17">
        <v>0.20899037020087</v>
      </c>
    </row>
    <row r="228" spans="2:59" x14ac:dyDescent="0.35">
      <c r="B228" t="s">
        <v>172</v>
      </c>
      <c r="C228" s="17">
        <v>5.4847483416291698E-2</v>
      </c>
      <c r="D228" s="17">
        <v>6.8268209522871395E-2</v>
      </c>
      <c r="E228" s="17">
        <v>4.2188974022855603E-2</v>
      </c>
      <c r="F228" s="17"/>
      <c r="G228" s="17">
        <v>8.4661301995597404E-2</v>
      </c>
      <c r="H228" s="17">
        <v>0.110484513624627</v>
      </c>
      <c r="I228" s="17">
        <v>9.0080176823767205E-2</v>
      </c>
      <c r="J228" s="17">
        <v>3.1395276480197701E-2</v>
      </c>
      <c r="K228" s="17">
        <v>2.0797254869318001E-2</v>
      </c>
      <c r="L228" s="17">
        <v>3.11980848277655E-3</v>
      </c>
      <c r="M228" s="17"/>
      <c r="N228" s="17">
        <v>0.10219834742829099</v>
      </c>
      <c r="O228" s="17">
        <v>5.6104757988345903E-2</v>
      </c>
      <c r="P228" s="17">
        <v>3.0402039434622399E-2</v>
      </c>
      <c r="Q228" s="17">
        <v>2.41079423181331E-2</v>
      </c>
      <c r="R228" s="17"/>
      <c r="S228" s="17">
        <v>0.12010841871194999</v>
      </c>
      <c r="T228" s="17">
        <v>5.7245629971726497E-2</v>
      </c>
      <c r="U228" s="17">
        <v>3.9573844161298999E-2</v>
      </c>
      <c r="V228" s="17">
        <v>1.3834987241846701E-2</v>
      </c>
      <c r="W228" s="17">
        <v>7.2716213781123099E-2</v>
      </c>
      <c r="X228" s="17">
        <v>4.7585867079137201E-2</v>
      </c>
      <c r="Y228" s="17">
        <v>5.34074366705755E-2</v>
      </c>
      <c r="Z228" s="17">
        <v>2.1430004657187501E-2</v>
      </c>
      <c r="AA228" s="17">
        <v>6.2975404093743304E-2</v>
      </c>
      <c r="AB228" s="17">
        <v>2.8677020577292801E-2</v>
      </c>
      <c r="AC228" s="17">
        <v>2.21805783721063E-2</v>
      </c>
      <c r="AD228" s="17">
        <v>3.4585672605491502E-2</v>
      </c>
      <c r="AE228" s="17"/>
      <c r="AF228" s="17">
        <v>2.7596013018764499E-2</v>
      </c>
      <c r="AG228" s="17">
        <v>7.6140681507693805E-2</v>
      </c>
      <c r="AH228" s="17">
        <v>5.7495538372771202E-2</v>
      </c>
      <c r="AI228" s="17"/>
      <c r="AJ228" s="17">
        <v>3.8522319602647903E-2</v>
      </c>
      <c r="AK228" s="17">
        <v>9.0309600050857294E-2</v>
      </c>
      <c r="AL228" s="17">
        <v>7.8066459345221495E-2</v>
      </c>
      <c r="AM228" s="17">
        <v>3.2383883409620701E-2</v>
      </c>
      <c r="AN228" s="17">
        <v>4.1584716931253103E-2</v>
      </c>
      <c r="AO228" s="17"/>
      <c r="AP228" s="17">
        <v>4.2626029383955703E-2</v>
      </c>
      <c r="AQ228" s="17">
        <v>8.5766979450978706E-2</v>
      </c>
      <c r="AR228" s="17">
        <v>7.4202325177451706E-2</v>
      </c>
      <c r="AS228" s="17">
        <v>2.0644457903201401E-2</v>
      </c>
      <c r="AT228" s="17">
        <v>2.3742106415405199E-2</v>
      </c>
      <c r="AU228" s="17"/>
      <c r="AV228" s="17">
        <v>9.1695567553463406E-2</v>
      </c>
      <c r="AW228" s="17">
        <v>5.5664439289576199E-2</v>
      </c>
      <c r="AX228" s="17">
        <v>5.8482254650740598E-2</v>
      </c>
      <c r="AY228" s="17">
        <v>2.4401209596153502E-2</v>
      </c>
      <c r="AZ228" s="17">
        <v>3.69076580170455E-2</v>
      </c>
      <c r="BA228" s="17">
        <v>3.8091707846552497E-2</v>
      </c>
      <c r="BB228" s="17"/>
      <c r="BC228" s="17">
        <v>8.8510805635223198E-3</v>
      </c>
      <c r="BD228" s="17">
        <v>2.6530643033666299E-2</v>
      </c>
      <c r="BE228" s="17">
        <v>8.36702144734775E-2</v>
      </c>
      <c r="BF228" s="17">
        <v>0.16399066051354799</v>
      </c>
      <c r="BG228" s="17">
        <v>7.5808246157232306E-2</v>
      </c>
    </row>
    <row r="229" spans="2:59" x14ac:dyDescent="0.35">
      <c r="B229" t="s">
        <v>173</v>
      </c>
      <c r="C229" s="17">
        <v>3.1383281590619101E-2</v>
      </c>
      <c r="D229" s="17">
        <v>3.5841660204060301E-2</v>
      </c>
      <c r="E229" s="17">
        <v>2.7281935627563099E-2</v>
      </c>
      <c r="F229" s="17"/>
      <c r="G229" s="17">
        <v>5.0428306458689502E-2</v>
      </c>
      <c r="H229" s="17">
        <v>4.10417696870835E-2</v>
      </c>
      <c r="I229" s="17">
        <v>5.1547686879857203E-2</v>
      </c>
      <c r="J229" s="17">
        <v>2.24001069945635E-2</v>
      </c>
      <c r="K229" s="17">
        <v>2.7327010760783799E-2</v>
      </c>
      <c r="L229" s="17">
        <v>4.4491915251219797E-3</v>
      </c>
      <c r="M229" s="17"/>
      <c r="N229" s="17">
        <v>5.3218643600390698E-2</v>
      </c>
      <c r="O229" s="17">
        <v>2.6164677366611599E-2</v>
      </c>
      <c r="P229" s="17">
        <v>2.7490574874829601E-2</v>
      </c>
      <c r="Q229" s="17">
        <v>1.6764043916323499E-2</v>
      </c>
      <c r="R229" s="17"/>
      <c r="S229" s="17">
        <v>6.2194658820430897E-2</v>
      </c>
      <c r="T229" s="17">
        <v>2.5193525162854599E-2</v>
      </c>
      <c r="U229" s="17">
        <v>1.8358128678963699E-2</v>
      </c>
      <c r="V229" s="17">
        <v>4.2378979955539797E-2</v>
      </c>
      <c r="W229" s="17">
        <v>6.8311922361343601E-3</v>
      </c>
      <c r="X229" s="17">
        <v>3.6086483868610401E-2</v>
      </c>
      <c r="Y229" s="17">
        <v>1.46287106155659E-2</v>
      </c>
      <c r="Z229" s="17">
        <v>1.04264702356331E-2</v>
      </c>
      <c r="AA229" s="17">
        <v>4.7785550427584297E-2</v>
      </c>
      <c r="AB229" s="17">
        <v>2.0118567180942501E-2</v>
      </c>
      <c r="AC229" s="17">
        <v>1.82883488636888E-2</v>
      </c>
      <c r="AD229" s="17">
        <v>2.7211621986190999E-2</v>
      </c>
      <c r="AE229" s="17"/>
      <c r="AF229" s="17">
        <v>1.9716322692700902E-2</v>
      </c>
      <c r="AG229" s="17">
        <v>4.4372846845905603E-2</v>
      </c>
      <c r="AH229" s="17">
        <v>1.5646282890402E-2</v>
      </c>
      <c r="AI229" s="17"/>
      <c r="AJ229" s="17">
        <v>1.7391153042494702E-2</v>
      </c>
      <c r="AK229" s="17">
        <v>5.4741743609979798E-2</v>
      </c>
      <c r="AL229" s="17">
        <v>1.46864172592644E-2</v>
      </c>
      <c r="AM229" s="17">
        <v>3.2383883409620701E-2</v>
      </c>
      <c r="AN229" s="17">
        <v>9.6076334113026698E-3</v>
      </c>
      <c r="AO229" s="17"/>
      <c r="AP229" s="17">
        <v>1.28301075019592E-2</v>
      </c>
      <c r="AQ229" s="17">
        <v>5.4766898833417101E-2</v>
      </c>
      <c r="AR229" s="17">
        <v>3.6107660748703002E-2</v>
      </c>
      <c r="AS229" s="17">
        <v>9.0256747374796893E-3</v>
      </c>
      <c r="AT229" s="17">
        <v>4.31273140701674E-2</v>
      </c>
      <c r="AU229" s="17"/>
      <c r="AV229" s="17">
        <v>5.9879031258512599E-2</v>
      </c>
      <c r="AW229" s="17">
        <v>1.7119125225920299E-2</v>
      </c>
      <c r="AX229" s="17">
        <v>5.8246566135194501E-2</v>
      </c>
      <c r="AY229" s="17">
        <v>1.03058055599914E-2</v>
      </c>
      <c r="AZ229" s="17">
        <v>3.1025925942115101E-2</v>
      </c>
      <c r="BA229" s="17">
        <v>0</v>
      </c>
      <c r="BB229" s="17"/>
      <c r="BC229" s="17">
        <v>1.34094445963906E-2</v>
      </c>
      <c r="BD229" s="17">
        <v>1.6950001351387099E-2</v>
      </c>
      <c r="BE229" s="17">
        <v>5.1615107492357801E-2</v>
      </c>
      <c r="BF229" s="17">
        <v>5.7385168001499502E-2</v>
      </c>
      <c r="BG229" s="17">
        <v>0</v>
      </c>
    </row>
    <row r="230" spans="2:59" x14ac:dyDescent="0.35">
      <c r="B230" t="s">
        <v>174</v>
      </c>
      <c r="C230" s="17">
        <v>2.7743829211489698E-2</v>
      </c>
      <c r="D230" s="17">
        <v>2.60321873266431E-2</v>
      </c>
      <c r="E230" s="17">
        <v>2.8764248065908701E-2</v>
      </c>
      <c r="F230" s="17"/>
      <c r="G230" s="17">
        <v>1.90601047334963E-2</v>
      </c>
      <c r="H230" s="17">
        <v>6.2040227756702399E-2</v>
      </c>
      <c r="I230" s="17">
        <v>2.5216517071767999E-2</v>
      </c>
      <c r="J230" s="17">
        <v>1.6545683705036299E-2</v>
      </c>
      <c r="K230" s="17">
        <v>3.0825841854593701E-2</v>
      </c>
      <c r="L230" s="17">
        <v>1.4815134209886199E-2</v>
      </c>
      <c r="M230" s="17"/>
      <c r="N230" s="17">
        <v>3.8680351033002998E-2</v>
      </c>
      <c r="O230" s="17">
        <v>3.04027727287852E-2</v>
      </c>
      <c r="P230" s="17">
        <v>1.19414277055588E-2</v>
      </c>
      <c r="Q230" s="17">
        <v>2.7135843143949401E-2</v>
      </c>
      <c r="R230" s="17"/>
      <c r="S230" s="17">
        <v>3.4707294024342902E-2</v>
      </c>
      <c r="T230" s="17">
        <v>2.3696943513331601E-2</v>
      </c>
      <c r="U230" s="17">
        <v>2.1952945722530599E-2</v>
      </c>
      <c r="V230" s="17">
        <v>1.7579786993139199E-2</v>
      </c>
      <c r="W230" s="17">
        <v>1.9759046569280601E-2</v>
      </c>
      <c r="X230" s="17">
        <v>1.8610167643077598E-2</v>
      </c>
      <c r="Y230" s="17">
        <v>2.7618413065347201E-2</v>
      </c>
      <c r="Z230" s="17">
        <v>2.5924794346828199E-2</v>
      </c>
      <c r="AA230" s="17">
        <v>1.6699206168046699E-2</v>
      </c>
      <c r="AB230" s="17">
        <v>5.7086117761103797E-2</v>
      </c>
      <c r="AC230" s="17">
        <v>5.5725020767786501E-2</v>
      </c>
      <c r="AD230" s="17">
        <v>1.2935392925428699E-2</v>
      </c>
      <c r="AE230" s="17"/>
      <c r="AF230" s="17">
        <v>2.47561812468069E-2</v>
      </c>
      <c r="AG230" s="17">
        <v>3.9386468458743398E-2</v>
      </c>
      <c r="AH230" s="17">
        <v>3.4892076633608301E-3</v>
      </c>
      <c r="AI230" s="17"/>
      <c r="AJ230" s="17">
        <v>2.7296524169033699E-2</v>
      </c>
      <c r="AK230" s="17">
        <v>4.08365555951406E-2</v>
      </c>
      <c r="AL230" s="17">
        <v>2.2205880621639799E-2</v>
      </c>
      <c r="AM230" s="17">
        <v>3.2383883409620701E-2</v>
      </c>
      <c r="AN230" s="17">
        <v>8.9649939956697594E-3</v>
      </c>
      <c r="AO230" s="17"/>
      <c r="AP230" s="17">
        <v>2.4046687046697299E-2</v>
      </c>
      <c r="AQ230" s="17">
        <v>4.4937496768523301E-2</v>
      </c>
      <c r="AR230" s="17">
        <v>1.68450501378874E-2</v>
      </c>
      <c r="AS230" s="17">
        <v>1.5053741589419399E-2</v>
      </c>
      <c r="AT230" s="17">
        <v>2.66498262715259E-2</v>
      </c>
      <c r="AU230" s="17"/>
      <c r="AV230" s="17">
        <v>4.4253277284574698E-2</v>
      </c>
      <c r="AW230" s="17">
        <v>2.2329437895726299E-2</v>
      </c>
      <c r="AX230" s="17">
        <v>1.7604489888264099E-2</v>
      </c>
      <c r="AY230" s="17">
        <v>2.0458568084888901E-2</v>
      </c>
      <c r="AZ230" s="17">
        <v>1.9171969182345799E-2</v>
      </c>
      <c r="BA230" s="17">
        <v>1.7726418366157601E-2</v>
      </c>
      <c r="BB230" s="17"/>
      <c r="BC230" s="17">
        <v>1.29288226640061E-2</v>
      </c>
      <c r="BD230" s="17">
        <v>2.2985678141332799E-2</v>
      </c>
      <c r="BE230" s="17">
        <v>3.7825881120028902E-2</v>
      </c>
      <c r="BF230" s="17">
        <v>5.4076621099189599E-2</v>
      </c>
      <c r="BG230" s="17">
        <v>8.2075488439585897E-2</v>
      </c>
    </row>
    <row r="231" spans="2:59" x14ac:dyDescent="0.35">
      <c r="B231" t="s">
        <v>175</v>
      </c>
      <c r="C231" s="17">
        <v>2.6269739358016801E-2</v>
      </c>
      <c r="D231" s="17">
        <v>2.5844894402236002E-2</v>
      </c>
      <c r="E231" s="17">
        <v>2.6891355386467398E-2</v>
      </c>
      <c r="F231" s="17"/>
      <c r="G231" s="17">
        <v>4.56616738212689E-2</v>
      </c>
      <c r="H231" s="17">
        <v>7.3972576974709103E-2</v>
      </c>
      <c r="I231" s="17">
        <v>2.9367153002799001E-2</v>
      </c>
      <c r="J231" s="17">
        <v>8.0223321409097197E-3</v>
      </c>
      <c r="K231" s="17">
        <v>6.8228303848763003E-3</v>
      </c>
      <c r="L231" s="17">
        <v>0</v>
      </c>
      <c r="M231" s="17"/>
      <c r="N231" s="17">
        <v>5.91836824890472E-2</v>
      </c>
      <c r="O231" s="17">
        <v>2.2912866278407301E-2</v>
      </c>
      <c r="P231" s="17">
        <v>8.6682009014823203E-3</v>
      </c>
      <c r="Q231" s="17">
        <v>9.8133520434314E-3</v>
      </c>
      <c r="R231" s="17"/>
      <c r="S231" s="17">
        <v>3.8235621337360699E-2</v>
      </c>
      <c r="T231" s="17">
        <v>1.0097822037607101E-2</v>
      </c>
      <c r="U231" s="17">
        <v>1.2330202654719E-2</v>
      </c>
      <c r="V231" s="17">
        <v>3.4805871181008703E-2</v>
      </c>
      <c r="W231" s="17">
        <v>9.0292168288235095E-3</v>
      </c>
      <c r="X231" s="17">
        <v>4.5108605547967098E-2</v>
      </c>
      <c r="Y231" s="17">
        <v>6.65971998592325E-2</v>
      </c>
      <c r="Z231" s="17">
        <v>0</v>
      </c>
      <c r="AA231" s="17">
        <v>2.7925939891558799E-2</v>
      </c>
      <c r="AB231" s="17">
        <v>1.2154668401856E-2</v>
      </c>
      <c r="AC231" s="17">
        <v>1.43057860779763E-2</v>
      </c>
      <c r="AD231" s="17">
        <v>1.9124408305921398E-2</v>
      </c>
      <c r="AE231" s="17"/>
      <c r="AF231" s="17">
        <v>1.28699985798E-2</v>
      </c>
      <c r="AG231" s="17">
        <v>3.9443645236965398E-2</v>
      </c>
      <c r="AH231" s="17">
        <v>2.5138933069549101E-2</v>
      </c>
      <c r="AI231" s="17"/>
      <c r="AJ231" s="17">
        <v>2.0627906263792201E-2</v>
      </c>
      <c r="AK231" s="17">
        <v>5.5769364089924903E-2</v>
      </c>
      <c r="AL231" s="17">
        <v>7.7586175848289498E-3</v>
      </c>
      <c r="AM231" s="17">
        <v>0</v>
      </c>
      <c r="AN231" s="17">
        <v>8.5551399491183792E-3</v>
      </c>
      <c r="AO231" s="17"/>
      <c r="AP231" s="17">
        <v>2.38370544459106E-2</v>
      </c>
      <c r="AQ231" s="17">
        <v>4.93375561444577E-2</v>
      </c>
      <c r="AR231" s="17">
        <v>1.3720377481022899E-2</v>
      </c>
      <c r="AS231" s="17">
        <v>7.6446033304498296E-3</v>
      </c>
      <c r="AT231" s="17">
        <v>2.0291616156100398E-2</v>
      </c>
      <c r="AU231" s="17"/>
      <c r="AV231" s="17">
        <v>4.7909664630924297E-2</v>
      </c>
      <c r="AW231" s="17">
        <v>3.09745177611279E-2</v>
      </c>
      <c r="AX231" s="17">
        <v>2.48000662529358E-2</v>
      </c>
      <c r="AY231" s="17">
        <v>7.1852785898676198E-3</v>
      </c>
      <c r="AZ231" s="17">
        <v>2.77193509850201E-2</v>
      </c>
      <c r="BA231" s="17">
        <v>5.6228814905384299E-3</v>
      </c>
      <c r="BB231" s="17"/>
      <c r="BC231" s="17">
        <v>2.2557108700731201E-3</v>
      </c>
      <c r="BD231" s="17">
        <v>8.9118004081532101E-3</v>
      </c>
      <c r="BE231" s="17">
        <v>4.4432854543216702E-2</v>
      </c>
      <c r="BF231" s="17">
        <v>6.6217737961217299E-2</v>
      </c>
      <c r="BG231" s="17">
        <v>9.4828146131275701E-2</v>
      </c>
    </row>
    <row r="232" spans="2:59" x14ac:dyDescent="0.35">
      <c r="B232" t="s">
        <v>176</v>
      </c>
      <c r="C232" s="17">
        <v>2.5202044905779299E-2</v>
      </c>
      <c r="D232" s="17">
        <v>3.0226900876490999E-2</v>
      </c>
      <c r="E232" s="17">
        <v>2.0499378756625102E-2</v>
      </c>
      <c r="F232" s="17"/>
      <c r="G232" s="17">
        <v>4.0575671786714097E-2</v>
      </c>
      <c r="H232" s="17">
        <v>6.2589166055133996E-2</v>
      </c>
      <c r="I232" s="17">
        <v>2.3021357823213202E-2</v>
      </c>
      <c r="J232" s="17">
        <v>1.8060800304015301E-2</v>
      </c>
      <c r="K232" s="17">
        <v>1.03147788090973E-2</v>
      </c>
      <c r="L232" s="17">
        <v>2.20373229165172E-3</v>
      </c>
      <c r="M232" s="17"/>
      <c r="N232" s="17">
        <v>4.6689767533679601E-2</v>
      </c>
      <c r="O232" s="17">
        <v>2.2058487120650401E-2</v>
      </c>
      <c r="P232" s="17">
        <v>1.51433618247002E-2</v>
      </c>
      <c r="Q232" s="17">
        <v>1.42057725877738E-2</v>
      </c>
      <c r="R232" s="17"/>
      <c r="S232" s="17">
        <v>3.9169284935628101E-2</v>
      </c>
      <c r="T232" s="17">
        <v>9.0609189476944796E-3</v>
      </c>
      <c r="U232" s="17">
        <v>2.6310393075065702E-2</v>
      </c>
      <c r="V232" s="17">
        <v>2.53816631217865E-2</v>
      </c>
      <c r="W232" s="17">
        <v>7.22751212587392E-3</v>
      </c>
      <c r="X232" s="17">
        <v>4.9622439166512398E-2</v>
      </c>
      <c r="Y232" s="17">
        <v>3.3135891876098403E-2</v>
      </c>
      <c r="Z232" s="17">
        <v>1.06795763397101E-2</v>
      </c>
      <c r="AA232" s="17">
        <v>2.5492706956767901E-2</v>
      </c>
      <c r="AB232" s="17">
        <v>1.85086783457367E-2</v>
      </c>
      <c r="AC232" s="17">
        <v>2.39641345497278E-2</v>
      </c>
      <c r="AD232" s="17">
        <v>1.4071963160635E-2</v>
      </c>
      <c r="AE232" s="17"/>
      <c r="AF232" s="17">
        <v>1.4313295503036999E-2</v>
      </c>
      <c r="AG232" s="17">
        <v>3.9982318948415203E-2</v>
      </c>
      <c r="AH232" s="17">
        <v>1.16180545386897E-2</v>
      </c>
      <c r="AI232" s="17"/>
      <c r="AJ232" s="17">
        <v>1.9392704895263801E-2</v>
      </c>
      <c r="AK232" s="17">
        <v>4.5763937874004297E-2</v>
      </c>
      <c r="AL232" s="17">
        <v>2.2384777559516001E-2</v>
      </c>
      <c r="AM232" s="17">
        <v>3.2383883409620701E-2</v>
      </c>
      <c r="AN232" s="17">
        <v>1.40773439905791E-2</v>
      </c>
      <c r="AO232" s="17"/>
      <c r="AP232" s="17">
        <v>1.56074689024944E-2</v>
      </c>
      <c r="AQ232" s="17">
        <v>4.3843792098899902E-2</v>
      </c>
      <c r="AR232" s="17">
        <v>4.2484598541562599E-2</v>
      </c>
      <c r="AS232" s="17">
        <v>1.72076635465159E-2</v>
      </c>
      <c r="AT232" s="17">
        <v>0</v>
      </c>
      <c r="AU232" s="17"/>
      <c r="AV232" s="17">
        <v>4.4101309949117401E-2</v>
      </c>
      <c r="AW232" s="17">
        <v>1.40327271984391E-2</v>
      </c>
      <c r="AX232" s="17">
        <v>5.2780921331432799E-2</v>
      </c>
      <c r="AY232" s="17">
        <v>1.6926863312397102E-2</v>
      </c>
      <c r="AZ232" s="17">
        <v>1.2239284276990101E-2</v>
      </c>
      <c r="BA232" s="17">
        <v>1.2392030241201999E-2</v>
      </c>
      <c r="BB232" s="17"/>
      <c r="BC232" s="17">
        <v>5.4398339610694704E-3</v>
      </c>
      <c r="BD232" s="17">
        <v>1.5084584677200299E-2</v>
      </c>
      <c r="BE232" s="17">
        <v>3.7045876944329502E-2</v>
      </c>
      <c r="BF232" s="17">
        <v>7.6755826237557306E-2</v>
      </c>
      <c r="BG232" s="17">
        <v>3.8002478643274898E-2</v>
      </c>
    </row>
    <row r="233" spans="2:59" x14ac:dyDescent="0.35">
      <c r="B233" t="s">
        <v>179</v>
      </c>
      <c r="C233" s="17">
        <v>2.1865550591979199E-2</v>
      </c>
      <c r="D233" s="17">
        <v>3.2692179891819301E-2</v>
      </c>
      <c r="E233" s="17">
        <v>1.14772811161715E-2</v>
      </c>
      <c r="F233" s="17"/>
      <c r="G233" s="17">
        <v>2.8187631405439999E-2</v>
      </c>
      <c r="H233" s="17">
        <v>5.3158064610734003E-2</v>
      </c>
      <c r="I233" s="17">
        <v>2.80110783289764E-2</v>
      </c>
      <c r="J233" s="17">
        <v>8.0284903198243607E-3</v>
      </c>
      <c r="K233" s="17">
        <v>1.4060383816997601E-2</v>
      </c>
      <c r="L233" s="17">
        <v>3.75159236208646E-3</v>
      </c>
      <c r="M233" s="17"/>
      <c r="N233" s="17">
        <v>3.7752673032492599E-2</v>
      </c>
      <c r="O233" s="17">
        <v>2.1970902662031801E-2</v>
      </c>
      <c r="P233" s="17">
        <v>1.5936472594363101E-2</v>
      </c>
      <c r="Q233" s="17">
        <v>9.8905973715865802E-3</v>
      </c>
      <c r="R233" s="17"/>
      <c r="S233" s="17">
        <v>3.5135903050027999E-2</v>
      </c>
      <c r="T233" s="17">
        <v>1.0820122196410599E-2</v>
      </c>
      <c r="U233" s="17">
        <v>6.3218065551250502E-3</v>
      </c>
      <c r="V233" s="17">
        <v>3.3868276074542701E-2</v>
      </c>
      <c r="W233" s="17">
        <v>2.10580822137207E-2</v>
      </c>
      <c r="X233" s="17">
        <v>3.8404481196755998E-2</v>
      </c>
      <c r="Y233" s="17">
        <v>2.4960548308465301E-2</v>
      </c>
      <c r="Z233" s="17">
        <v>0</v>
      </c>
      <c r="AA233" s="17">
        <v>1.56512840056236E-2</v>
      </c>
      <c r="AB233" s="17">
        <v>2.3309418984989401E-2</v>
      </c>
      <c r="AC233" s="17">
        <v>1.55621682020179E-2</v>
      </c>
      <c r="AD233" s="17">
        <v>1.50060649669298E-2</v>
      </c>
      <c r="AE233" s="17"/>
      <c r="AF233" s="17">
        <v>1.2561648731793201E-2</v>
      </c>
      <c r="AG233" s="17">
        <v>3.20565713889151E-2</v>
      </c>
      <c r="AH233" s="17">
        <v>1.32751614389783E-2</v>
      </c>
      <c r="AI233" s="17"/>
      <c r="AJ233" s="17">
        <v>1.4645355778662999E-2</v>
      </c>
      <c r="AK233" s="17">
        <v>3.6164966707855399E-2</v>
      </c>
      <c r="AL233" s="17">
        <v>2.2334116023511499E-2</v>
      </c>
      <c r="AM233" s="17">
        <v>0</v>
      </c>
      <c r="AN233" s="17">
        <v>1.7909766849271501E-2</v>
      </c>
      <c r="AO233" s="17"/>
      <c r="AP233" s="17">
        <v>9.8282840278080992E-3</v>
      </c>
      <c r="AQ233" s="17">
        <v>3.3616682113294001E-2</v>
      </c>
      <c r="AR233" s="17">
        <v>1.7251489417763399E-2</v>
      </c>
      <c r="AS233" s="17">
        <v>1.5189810472982601E-2</v>
      </c>
      <c r="AT233" s="17">
        <v>1.9372239066925999E-2</v>
      </c>
      <c r="AU233" s="17"/>
      <c r="AV233" s="17">
        <v>3.3657768090780298E-2</v>
      </c>
      <c r="AW233" s="17">
        <v>1.5806106892517002E-2</v>
      </c>
      <c r="AX233" s="17">
        <v>2.6252428402350699E-2</v>
      </c>
      <c r="AY233" s="17">
        <v>2.2710161566545099E-2</v>
      </c>
      <c r="AZ233" s="17">
        <v>2.0590561011247802E-2</v>
      </c>
      <c r="BA233" s="17">
        <v>0</v>
      </c>
      <c r="BB233" s="17"/>
      <c r="BC233" s="17">
        <v>5.8763048227732104E-3</v>
      </c>
      <c r="BD233" s="17">
        <v>1.18052268414621E-2</v>
      </c>
      <c r="BE233" s="17">
        <v>2.5037385721446301E-2</v>
      </c>
      <c r="BF233" s="17">
        <v>6.7310791196077302E-2</v>
      </c>
      <c r="BG233" s="17">
        <v>2.7185090671621601E-2</v>
      </c>
    </row>
    <row r="234" spans="2:59" x14ac:dyDescent="0.35">
      <c r="B234" t="s">
        <v>177</v>
      </c>
      <c r="C234" s="17">
        <v>2.1440022707257499E-2</v>
      </c>
      <c r="D234" s="17">
        <v>2.4810420976353699E-2</v>
      </c>
      <c r="E234" s="17">
        <v>1.65832211267447E-2</v>
      </c>
      <c r="F234" s="17"/>
      <c r="G234" s="17">
        <v>2.4369201636779601E-2</v>
      </c>
      <c r="H234" s="17">
        <v>3.7304484462612399E-2</v>
      </c>
      <c r="I234" s="17">
        <v>2.4723579100970401E-2</v>
      </c>
      <c r="J234" s="17">
        <v>2.3503188947021501E-2</v>
      </c>
      <c r="K234" s="17">
        <v>7.6543009108772601E-3</v>
      </c>
      <c r="L234" s="17">
        <v>1.15665350549519E-2</v>
      </c>
      <c r="M234" s="17"/>
      <c r="N234" s="17">
        <v>3.97828026164984E-2</v>
      </c>
      <c r="O234" s="17">
        <v>2.23557033510111E-2</v>
      </c>
      <c r="P234" s="17">
        <v>1.09361794272981E-2</v>
      </c>
      <c r="Q234" s="17">
        <v>9.99559142486715E-3</v>
      </c>
      <c r="R234" s="17"/>
      <c r="S234" s="17">
        <v>2.01392742640688E-2</v>
      </c>
      <c r="T234" s="17">
        <v>3.38880651816112E-2</v>
      </c>
      <c r="U234" s="17">
        <v>1.7886710158345798E-2</v>
      </c>
      <c r="V234" s="17">
        <v>2.74443090984926E-2</v>
      </c>
      <c r="W234" s="17">
        <v>1.8558460469292298E-2</v>
      </c>
      <c r="X234" s="17">
        <v>2.7185253911258402E-2</v>
      </c>
      <c r="Y234" s="17">
        <v>1.6195961260892899E-2</v>
      </c>
      <c r="Z234" s="17">
        <v>0</v>
      </c>
      <c r="AA234" s="17">
        <v>6.7783142900585498E-3</v>
      </c>
      <c r="AB234" s="17">
        <v>1.6686560447505199E-2</v>
      </c>
      <c r="AC234" s="17">
        <v>2.39088447652036E-2</v>
      </c>
      <c r="AD234" s="17">
        <v>6.11094440487914E-2</v>
      </c>
      <c r="AE234" s="17"/>
      <c r="AF234" s="17">
        <v>2.5944708345523499E-2</v>
      </c>
      <c r="AG234" s="17">
        <v>2.3313732507124801E-2</v>
      </c>
      <c r="AH234" s="17">
        <v>8.6053201397419208E-3</v>
      </c>
      <c r="AI234" s="17"/>
      <c r="AJ234" s="17">
        <v>2.2329819233095401E-2</v>
      </c>
      <c r="AK234" s="17">
        <v>2.29154958965547E-2</v>
      </c>
      <c r="AL234" s="17">
        <v>1.5887636221610799E-2</v>
      </c>
      <c r="AM234" s="17">
        <v>7.5236193168404894E-2</v>
      </c>
      <c r="AN234" s="17">
        <v>1.4246935117649E-2</v>
      </c>
      <c r="AO234" s="17"/>
      <c r="AP234" s="17">
        <v>2.0570119801148E-2</v>
      </c>
      <c r="AQ234" s="17">
        <v>2.6212105790222099E-2</v>
      </c>
      <c r="AR234" s="17">
        <v>1.17039695066297E-2</v>
      </c>
      <c r="AS234" s="17">
        <v>2.8545187488510902E-2</v>
      </c>
      <c r="AT234" s="17">
        <v>8.1452204077319696E-3</v>
      </c>
      <c r="AU234" s="17"/>
      <c r="AV234" s="17">
        <v>3.1742340152545602E-2</v>
      </c>
      <c r="AW234" s="17">
        <v>1.7613739443253399E-2</v>
      </c>
      <c r="AX234" s="17">
        <v>1.12287478986239E-2</v>
      </c>
      <c r="AY234" s="17">
        <v>3.2262964315587103E-2</v>
      </c>
      <c r="AZ234" s="17">
        <v>5.85969728467988E-3</v>
      </c>
      <c r="BA234" s="17">
        <v>6.3227427068483699E-3</v>
      </c>
      <c r="BB234" s="17"/>
      <c r="BC234" s="17">
        <v>2.1415701036057301E-3</v>
      </c>
      <c r="BD234" s="17">
        <v>1.04258003188516E-2</v>
      </c>
      <c r="BE234" s="17">
        <v>2.15436235640112E-2</v>
      </c>
      <c r="BF234" s="17">
        <v>7.8170230779850594E-2</v>
      </c>
      <c r="BG234" s="17">
        <v>7.6550544443224997E-2</v>
      </c>
    </row>
    <row r="235" spans="2:59" x14ac:dyDescent="0.35">
      <c r="B235" t="s">
        <v>180</v>
      </c>
      <c r="C235" s="17">
        <v>2.01392298710431E-2</v>
      </c>
      <c r="D235" s="17">
        <v>2.1982992705836601E-2</v>
      </c>
      <c r="E235" s="17">
        <v>1.8499598353900699E-2</v>
      </c>
      <c r="F235" s="17"/>
      <c r="G235" s="17">
        <v>1.9282523738968001E-2</v>
      </c>
      <c r="H235" s="17">
        <v>5.9053761012786699E-2</v>
      </c>
      <c r="I235" s="17">
        <v>3.1541751558487298E-2</v>
      </c>
      <c r="J235" s="17">
        <v>2.8999247050247399E-3</v>
      </c>
      <c r="K235" s="17">
        <v>1.1050421800372801E-2</v>
      </c>
      <c r="L235" s="17">
        <v>0</v>
      </c>
      <c r="M235" s="17"/>
      <c r="N235" s="17">
        <v>3.3371445495755998E-2</v>
      </c>
      <c r="O235" s="17">
        <v>2.5532203775314202E-2</v>
      </c>
      <c r="P235" s="17">
        <v>2.09913000886284E-3</v>
      </c>
      <c r="Q235" s="17">
        <v>1.6166023406682401E-2</v>
      </c>
      <c r="R235" s="17"/>
      <c r="S235" s="17">
        <v>3.5701399509846098E-2</v>
      </c>
      <c r="T235" s="17">
        <v>1.9812063745953099E-2</v>
      </c>
      <c r="U235" s="17">
        <v>1.4749101128413499E-2</v>
      </c>
      <c r="V235" s="17">
        <v>1.28744841207375E-2</v>
      </c>
      <c r="W235" s="17">
        <v>1.1849637943619099E-2</v>
      </c>
      <c r="X235" s="17">
        <v>5.0894567308453098E-2</v>
      </c>
      <c r="Y235" s="17">
        <v>1.49707846731968E-2</v>
      </c>
      <c r="Z235" s="17">
        <v>0</v>
      </c>
      <c r="AA235" s="17">
        <v>2.4385762819653E-2</v>
      </c>
      <c r="AB235" s="17">
        <v>0</v>
      </c>
      <c r="AC235" s="17">
        <v>1.85430826245307E-2</v>
      </c>
      <c r="AD235" s="17">
        <v>0</v>
      </c>
      <c r="AE235" s="17"/>
      <c r="AF235" s="17">
        <v>1.41474871639724E-2</v>
      </c>
      <c r="AG235" s="17">
        <v>2.32541592672642E-2</v>
      </c>
      <c r="AH235" s="17">
        <v>2.4107184158289999E-2</v>
      </c>
      <c r="AI235" s="17"/>
      <c r="AJ235" s="17">
        <v>1.32958887790513E-2</v>
      </c>
      <c r="AK235" s="17">
        <v>3.5776578123136102E-2</v>
      </c>
      <c r="AL235" s="17">
        <v>0</v>
      </c>
      <c r="AM235" s="17">
        <v>3.2383883409620701E-2</v>
      </c>
      <c r="AN235" s="17">
        <v>2.02001940941401E-2</v>
      </c>
      <c r="AO235" s="17"/>
      <c r="AP235" s="17">
        <v>9.2560305144573692E-3</v>
      </c>
      <c r="AQ235" s="17">
        <v>3.50607825795844E-2</v>
      </c>
      <c r="AR235" s="17">
        <v>0</v>
      </c>
      <c r="AS235" s="17">
        <v>2.05290703204744E-2</v>
      </c>
      <c r="AT235" s="17">
        <v>9.4848742461121904E-3</v>
      </c>
      <c r="AU235" s="17"/>
      <c r="AV235" s="17">
        <v>3.8511960143499203E-2</v>
      </c>
      <c r="AW235" s="17">
        <v>8.9944932585939493E-3</v>
      </c>
      <c r="AX235" s="17">
        <v>2.18311623027563E-2</v>
      </c>
      <c r="AY235" s="17">
        <v>1.11313771262456E-2</v>
      </c>
      <c r="AZ235" s="17">
        <v>2.31281834196541E-2</v>
      </c>
      <c r="BA235" s="17">
        <v>8.6763951974478098E-3</v>
      </c>
      <c r="BB235" s="17"/>
      <c r="BC235" s="17">
        <v>7.9122536022491301E-3</v>
      </c>
      <c r="BD235" s="17">
        <v>1.20171664938155E-2</v>
      </c>
      <c r="BE235" s="17">
        <v>3.13694426614433E-2</v>
      </c>
      <c r="BF235" s="17">
        <v>4.19965677026755E-2</v>
      </c>
      <c r="BG235" s="17">
        <v>5.0981362745435799E-2</v>
      </c>
    </row>
    <row r="236" spans="2:59" x14ac:dyDescent="0.35">
      <c r="B236" t="s">
        <v>178</v>
      </c>
      <c r="C236" s="17">
        <v>1.4814799714427999E-2</v>
      </c>
      <c r="D236" s="17">
        <v>2.24255488509085E-2</v>
      </c>
      <c r="E236" s="17">
        <v>7.5078175344100899E-3</v>
      </c>
      <c r="F236" s="17"/>
      <c r="G236" s="17">
        <v>2.8082073479533301E-2</v>
      </c>
      <c r="H236" s="17">
        <v>3.4266187299350499E-2</v>
      </c>
      <c r="I236" s="17">
        <v>2.3696838186055402E-2</v>
      </c>
      <c r="J236" s="17">
        <v>2.6339866062831301E-3</v>
      </c>
      <c r="K236" s="17">
        <v>4.1623524866562598E-3</v>
      </c>
      <c r="L236" s="17">
        <v>0</v>
      </c>
      <c r="M236" s="17"/>
      <c r="N236" s="17">
        <v>3.1177952838171E-2</v>
      </c>
      <c r="O236" s="17">
        <v>6.1840024256923903E-3</v>
      </c>
      <c r="P236" s="17">
        <v>6.1684847582516699E-3</v>
      </c>
      <c r="Q236" s="17">
        <v>1.37841118402418E-2</v>
      </c>
      <c r="R236" s="17"/>
      <c r="S236" s="17">
        <v>3.6324487379275801E-2</v>
      </c>
      <c r="T236" s="17">
        <v>1.3125362323832801E-2</v>
      </c>
      <c r="U236" s="17">
        <v>0</v>
      </c>
      <c r="V236" s="17">
        <v>1.4772256687014099E-2</v>
      </c>
      <c r="W236" s="17">
        <v>2.5490678427886201E-2</v>
      </c>
      <c r="X236" s="17">
        <v>1.50928711154321E-2</v>
      </c>
      <c r="Y236" s="17">
        <v>1.7592210469674099E-2</v>
      </c>
      <c r="Z236" s="17">
        <v>1.04264702356331E-2</v>
      </c>
      <c r="AA236" s="17">
        <v>1.088445898118E-2</v>
      </c>
      <c r="AB236" s="17">
        <v>5.7965752026857198E-3</v>
      </c>
      <c r="AC236" s="17">
        <v>0</v>
      </c>
      <c r="AD236" s="17">
        <v>0</v>
      </c>
      <c r="AE236" s="17"/>
      <c r="AF236" s="17">
        <v>7.1095285886917702E-3</v>
      </c>
      <c r="AG236" s="17">
        <v>2.21285358438418E-2</v>
      </c>
      <c r="AH236" s="17">
        <v>7.7980157555401896E-3</v>
      </c>
      <c r="AI236" s="17"/>
      <c r="AJ236" s="17">
        <v>5.9084150570195204E-3</v>
      </c>
      <c r="AK236" s="17">
        <v>3.6785519142156498E-2</v>
      </c>
      <c r="AL236" s="17">
        <v>7.8446503035601196E-3</v>
      </c>
      <c r="AM236" s="17">
        <v>0</v>
      </c>
      <c r="AN236" s="17">
        <v>4.1649714486277798E-3</v>
      </c>
      <c r="AO236" s="17"/>
      <c r="AP236" s="17">
        <v>9.54246292537053E-3</v>
      </c>
      <c r="AQ236" s="17">
        <v>3.2586648617776201E-2</v>
      </c>
      <c r="AR236" s="17">
        <v>6.0562494650129601E-3</v>
      </c>
      <c r="AS236" s="17">
        <v>0</v>
      </c>
      <c r="AT236" s="17">
        <v>0</v>
      </c>
      <c r="AU236" s="17"/>
      <c r="AV236" s="17">
        <v>3.9458880638246201E-2</v>
      </c>
      <c r="AW236" s="17">
        <v>6.9477869692896798E-3</v>
      </c>
      <c r="AX236" s="17">
        <v>5.8103448078265698E-3</v>
      </c>
      <c r="AY236" s="17">
        <v>0</v>
      </c>
      <c r="AZ236" s="17">
        <v>1.3670221390420701E-2</v>
      </c>
      <c r="BA236" s="17">
        <v>0</v>
      </c>
      <c r="BB236" s="17"/>
      <c r="BC236" s="17">
        <v>2.2026539438571502E-3</v>
      </c>
      <c r="BD236" s="17">
        <v>2.32589799407081E-3</v>
      </c>
      <c r="BE236" s="17">
        <v>2.8421917928553499E-2</v>
      </c>
      <c r="BF236" s="17">
        <v>2.80686435662467E-2</v>
      </c>
      <c r="BG236" s="17">
        <v>8.8983841388710599E-2</v>
      </c>
    </row>
    <row r="237" spans="2:59" x14ac:dyDescent="0.35">
      <c r="B237" t="s">
        <v>181</v>
      </c>
      <c r="C237" s="17">
        <v>9.3478342116339892E-3</v>
      </c>
      <c r="D237" s="17">
        <v>1.07626957466867E-2</v>
      </c>
      <c r="E237" s="17">
        <v>8.0414524216087593E-3</v>
      </c>
      <c r="F237" s="17"/>
      <c r="G237" s="17">
        <v>2.2209353095276101E-2</v>
      </c>
      <c r="H237" s="17">
        <v>1.54806663038074E-2</v>
      </c>
      <c r="I237" s="17">
        <v>1.4868966987640401E-2</v>
      </c>
      <c r="J237" s="17">
        <v>2.9045708443906702E-3</v>
      </c>
      <c r="K237" s="17">
        <v>4.1623524866562598E-3</v>
      </c>
      <c r="L237" s="17">
        <v>0</v>
      </c>
      <c r="M237" s="17"/>
      <c r="N237" s="17">
        <v>1.2689732773162E-2</v>
      </c>
      <c r="O237" s="17">
        <v>9.3342176001794206E-3</v>
      </c>
      <c r="P237" s="17">
        <v>8.6246337426174793E-3</v>
      </c>
      <c r="Q237" s="17">
        <v>6.4150606707979504E-3</v>
      </c>
      <c r="R237" s="17"/>
      <c r="S237" s="17">
        <v>3.1761980555735998E-3</v>
      </c>
      <c r="T237" s="17">
        <v>4.6042203317581401E-3</v>
      </c>
      <c r="U237" s="17">
        <v>1.39801904203467E-2</v>
      </c>
      <c r="V237" s="17">
        <v>1.3765838529625001E-2</v>
      </c>
      <c r="W237" s="17">
        <v>6.6270601562812299E-3</v>
      </c>
      <c r="X237" s="17">
        <v>3.6091735292827699E-2</v>
      </c>
      <c r="Y237" s="17">
        <v>1.1450549858971501E-2</v>
      </c>
      <c r="Z237" s="17">
        <v>0</v>
      </c>
      <c r="AA237" s="17">
        <v>2.7232788462713698E-3</v>
      </c>
      <c r="AB237" s="17">
        <v>1.13123019385016E-2</v>
      </c>
      <c r="AC237" s="17">
        <v>0</v>
      </c>
      <c r="AD237" s="17">
        <v>0</v>
      </c>
      <c r="AE237" s="17"/>
      <c r="AF237" s="17">
        <v>3.08887428541821E-3</v>
      </c>
      <c r="AG237" s="17">
        <v>1.5194741006442801E-2</v>
      </c>
      <c r="AH237" s="17">
        <v>2.8594336893126601E-3</v>
      </c>
      <c r="AI237" s="17"/>
      <c r="AJ237" s="17">
        <v>5.5389226516375503E-3</v>
      </c>
      <c r="AK237" s="17">
        <v>1.76434966944225E-2</v>
      </c>
      <c r="AL237" s="17">
        <v>7.73537583420047E-3</v>
      </c>
      <c r="AM237" s="17">
        <v>0</v>
      </c>
      <c r="AN237" s="17">
        <v>4.7195557242350498E-3</v>
      </c>
      <c r="AO237" s="17"/>
      <c r="AP237" s="17">
        <v>6.3562136367050198E-3</v>
      </c>
      <c r="AQ237" s="17">
        <v>1.6366822097656199E-2</v>
      </c>
      <c r="AR237" s="17">
        <v>1.1860185067035201E-2</v>
      </c>
      <c r="AS237" s="17">
        <v>4.2298643591679704E-3</v>
      </c>
      <c r="AT237" s="17">
        <v>1.16590232200714E-2</v>
      </c>
      <c r="AU237" s="17"/>
      <c r="AV237" s="17">
        <v>1.9819896897936298E-2</v>
      </c>
      <c r="AW237" s="17">
        <v>3.0116110111447899E-3</v>
      </c>
      <c r="AX237" s="17">
        <v>1.1378620567434401E-2</v>
      </c>
      <c r="AY237" s="17">
        <v>1.0193606234136499E-2</v>
      </c>
      <c r="AZ237" s="17">
        <v>8.3875381247903308E-3</v>
      </c>
      <c r="BA237" s="17">
        <v>0</v>
      </c>
      <c r="BB237" s="17"/>
      <c r="BC237" s="17">
        <v>0</v>
      </c>
      <c r="BD237" s="17">
        <v>7.9538879971173797E-3</v>
      </c>
      <c r="BE237" s="17">
        <v>1.40983251823684E-2</v>
      </c>
      <c r="BF237" s="17">
        <v>9.8742325964279003E-3</v>
      </c>
      <c r="BG237" s="17">
        <v>2.7185090671621601E-2</v>
      </c>
    </row>
    <row r="238" spans="2:59" x14ac:dyDescent="0.35">
      <c r="B238" t="s">
        <v>182</v>
      </c>
      <c r="C238" s="17">
        <v>8.8348270449765103E-3</v>
      </c>
      <c r="D238" s="17">
        <v>9.8029364370450303E-3</v>
      </c>
      <c r="E238" s="17">
        <v>7.9601791335435299E-3</v>
      </c>
      <c r="F238" s="17"/>
      <c r="G238" s="17">
        <v>2.0351952509309199E-2</v>
      </c>
      <c r="H238" s="17">
        <v>1.0030681892435601E-2</v>
      </c>
      <c r="I238" s="17">
        <v>7.60991546659112E-3</v>
      </c>
      <c r="J238" s="17">
        <v>5.8071183987142699E-3</v>
      </c>
      <c r="K238" s="17">
        <v>1.0998438482723499E-2</v>
      </c>
      <c r="L238" s="17">
        <v>2.15549046113839E-3</v>
      </c>
      <c r="M238" s="17"/>
      <c r="N238" s="17">
        <v>9.2687418758126E-3</v>
      </c>
      <c r="O238" s="17">
        <v>7.0753558798078804E-3</v>
      </c>
      <c r="P238" s="17">
        <v>6.4056549552336901E-3</v>
      </c>
      <c r="Q238" s="17">
        <v>1.23488438874841E-2</v>
      </c>
      <c r="R238" s="17"/>
      <c r="S238" s="17">
        <v>5.5769190022349896E-3</v>
      </c>
      <c r="T238" s="17">
        <v>1.6226123588905399E-2</v>
      </c>
      <c r="U238" s="17">
        <v>6.0083960995939703E-3</v>
      </c>
      <c r="V238" s="17">
        <v>8.9980083793213608E-3</v>
      </c>
      <c r="W238" s="17">
        <v>0</v>
      </c>
      <c r="X238" s="17">
        <v>1.3605924898500101E-2</v>
      </c>
      <c r="Y238" s="17">
        <v>1.12200912344532E-2</v>
      </c>
      <c r="Z238" s="17">
        <v>0</v>
      </c>
      <c r="AA238" s="17">
        <v>9.5558183149129904E-3</v>
      </c>
      <c r="AB238" s="17">
        <v>5.4667941563722403E-3</v>
      </c>
      <c r="AC238" s="17">
        <v>1.97391285067091E-2</v>
      </c>
      <c r="AD238" s="17">
        <v>0</v>
      </c>
      <c r="AE238" s="17"/>
      <c r="AF238" s="17">
        <v>9.7355892039524498E-3</v>
      </c>
      <c r="AG238" s="17">
        <v>1.13786321230971E-2</v>
      </c>
      <c r="AH238" s="17">
        <v>3.16911748520457E-3</v>
      </c>
      <c r="AI238" s="17"/>
      <c r="AJ238" s="17">
        <v>5.59697164788795E-3</v>
      </c>
      <c r="AK238" s="17">
        <v>1.7124781728194101E-2</v>
      </c>
      <c r="AL238" s="17">
        <v>0</v>
      </c>
      <c r="AM238" s="17">
        <v>0</v>
      </c>
      <c r="AN238" s="17">
        <v>7.7617909211625301E-3</v>
      </c>
      <c r="AO238" s="17"/>
      <c r="AP238" s="17">
        <v>3.8736154157565602E-3</v>
      </c>
      <c r="AQ238" s="17">
        <v>1.29534486627876E-2</v>
      </c>
      <c r="AR238" s="17">
        <v>0</v>
      </c>
      <c r="AS238" s="17">
        <v>1.4227194899762E-2</v>
      </c>
      <c r="AT238" s="17">
        <v>1.48010836819843E-2</v>
      </c>
      <c r="AU238" s="17"/>
      <c r="AV238" s="17">
        <v>1.1685331598648201E-2</v>
      </c>
      <c r="AW238" s="17">
        <v>8.5514673170564697E-3</v>
      </c>
      <c r="AX238" s="17">
        <v>7.3147303906867297E-3</v>
      </c>
      <c r="AY238" s="17">
        <v>3.0576672651035099E-3</v>
      </c>
      <c r="AZ238" s="17">
        <v>1.06479463440073E-2</v>
      </c>
      <c r="BA238" s="17">
        <v>1.7164499337868799E-2</v>
      </c>
      <c r="BB238" s="17"/>
      <c r="BC238" s="17">
        <v>2.2944961932001499E-3</v>
      </c>
      <c r="BD238" s="17">
        <v>4.2217684629007801E-3</v>
      </c>
      <c r="BE238" s="17">
        <v>8.4011086496749397E-3</v>
      </c>
      <c r="BF238" s="17">
        <v>2.11022877164673E-2</v>
      </c>
      <c r="BG238" s="17">
        <v>3.4789351695463801E-2</v>
      </c>
    </row>
    <row r="239" spans="2:59" x14ac:dyDescent="0.35">
      <c r="B239" t="s">
        <v>122</v>
      </c>
      <c r="C239" s="17">
        <v>0.24502320754496601</v>
      </c>
      <c r="D239" s="17">
        <v>0.207372960200053</v>
      </c>
      <c r="E239" s="17">
        <v>0.28078116489640698</v>
      </c>
      <c r="F239" s="17"/>
      <c r="G239" s="17">
        <v>0.20826311855524199</v>
      </c>
      <c r="H239" s="17">
        <v>0.16626586028059301</v>
      </c>
      <c r="I239" s="17">
        <v>0.237166515623152</v>
      </c>
      <c r="J239" s="17">
        <v>0.27073336726443598</v>
      </c>
      <c r="K239" s="17">
        <v>0.27857125063566401</v>
      </c>
      <c r="L239" s="17">
        <v>0.29640017952589498</v>
      </c>
      <c r="M239" s="17"/>
      <c r="N239" s="17">
        <v>0.136826608574105</v>
      </c>
      <c r="O239" s="17">
        <v>0.226729715480534</v>
      </c>
      <c r="P239" s="17">
        <v>0.26079823655711698</v>
      </c>
      <c r="Q239" s="17">
        <v>0.36725484447554002</v>
      </c>
      <c r="R239" s="17"/>
      <c r="S239" s="17">
        <v>0.11797731033182</v>
      </c>
      <c r="T239" s="17">
        <v>0.25510804495773998</v>
      </c>
      <c r="U239" s="17">
        <v>0.326447488478943</v>
      </c>
      <c r="V239" s="17">
        <v>0.222896733860696</v>
      </c>
      <c r="W239" s="17">
        <v>0.30475243538802899</v>
      </c>
      <c r="X239" s="17">
        <v>0.31860991088907098</v>
      </c>
      <c r="Y239" s="17">
        <v>0.26710373221244099</v>
      </c>
      <c r="Z239" s="17">
        <v>0.25065401710794599</v>
      </c>
      <c r="AA239" s="17">
        <v>0.279551169501287</v>
      </c>
      <c r="AB239" s="17">
        <v>0.22342990893498099</v>
      </c>
      <c r="AC239" s="17">
        <v>0.215161430909246</v>
      </c>
      <c r="AD239" s="17">
        <v>0.20600606468869301</v>
      </c>
      <c r="AE239" s="17"/>
      <c r="AF239" s="17">
        <v>0.262969394803584</v>
      </c>
      <c r="AG239" s="17">
        <v>0.20225173518846501</v>
      </c>
      <c r="AH239" s="17">
        <v>0.32445820066338199</v>
      </c>
      <c r="AI239" s="17"/>
      <c r="AJ239" s="17">
        <v>0.230288078996362</v>
      </c>
      <c r="AK239" s="17">
        <v>0.180748447723238</v>
      </c>
      <c r="AL239" s="17">
        <v>0.18853061828036599</v>
      </c>
      <c r="AM239" s="17">
        <v>0.35408218795173602</v>
      </c>
      <c r="AN239" s="17">
        <v>0.38861761558402602</v>
      </c>
      <c r="AO239" s="17"/>
      <c r="AP239" s="17">
        <v>0.19738906051414501</v>
      </c>
      <c r="AQ239" s="17">
        <v>0.18592558450685701</v>
      </c>
      <c r="AR239" s="17">
        <v>0.19206871551524801</v>
      </c>
      <c r="AS239" s="17">
        <v>0.32162835567426401</v>
      </c>
      <c r="AT239" s="17">
        <v>0.166355902434831</v>
      </c>
      <c r="AU239" s="17"/>
      <c r="AV239" s="17">
        <v>0.16426107092558301</v>
      </c>
      <c r="AW239" s="17">
        <v>0.19142412621363</v>
      </c>
      <c r="AX239" s="17">
        <v>0.19689188217224299</v>
      </c>
      <c r="AY239" s="17">
        <v>0.30147655616049102</v>
      </c>
      <c r="AZ239" s="17">
        <v>0.236526334995358</v>
      </c>
      <c r="BA239" s="17">
        <v>0.37414180945622599</v>
      </c>
      <c r="BB239" s="17"/>
      <c r="BC239" s="17">
        <v>0.32353244930601199</v>
      </c>
      <c r="BD239" s="17">
        <v>0.279718955327384</v>
      </c>
      <c r="BE239" s="17">
        <v>0.181736379547107</v>
      </c>
      <c r="BF239" s="17">
        <v>0.13348460849157501</v>
      </c>
      <c r="BG239" s="17">
        <v>3.08874457766956E-2</v>
      </c>
    </row>
    <row r="240" spans="2:59" x14ac:dyDescent="0.35">
      <c r="B240" t="s">
        <v>123</v>
      </c>
      <c r="C240" s="17">
        <v>1.83655486118297E-2</v>
      </c>
      <c r="D240" s="17">
        <v>1.29124950499335E-2</v>
      </c>
      <c r="E240" s="17">
        <v>2.2756517689047202E-2</v>
      </c>
      <c r="F240" s="17"/>
      <c r="G240" s="17">
        <v>2.5869983754705301E-2</v>
      </c>
      <c r="H240" s="17">
        <v>2.35773978859436E-2</v>
      </c>
      <c r="I240" s="17">
        <v>1.7832330037101E-2</v>
      </c>
      <c r="J240" s="17">
        <v>1.8776255894253802E-2</v>
      </c>
      <c r="K240" s="17">
        <v>7.2262055631548798E-3</v>
      </c>
      <c r="L240" s="17">
        <v>1.6718860656278998E-2</v>
      </c>
      <c r="M240" s="17"/>
      <c r="N240" s="17">
        <v>1.19996118143628E-2</v>
      </c>
      <c r="O240" s="17">
        <v>2.2472830734176701E-2</v>
      </c>
      <c r="P240" s="17">
        <v>1.4833626947231501E-2</v>
      </c>
      <c r="Q240" s="17">
        <v>2.40945826448393E-2</v>
      </c>
      <c r="R240" s="17"/>
      <c r="S240" s="17">
        <v>2.1829399414813301E-2</v>
      </c>
      <c r="T240" s="17">
        <v>1.4627842302909901E-2</v>
      </c>
      <c r="U240" s="17">
        <v>1.9488943381999801E-2</v>
      </c>
      <c r="V240" s="17">
        <v>1.27603482349327E-2</v>
      </c>
      <c r="W240" s="17">
        <v>1.2641078981531301E-2</v>
      </c>
      <c r="X240" s="17">
        <v>1.2368378241560901E-2</v>
      </c>
      <c r="Y240" s="17">
        <v>1.5707093347209499E-2</v>
      </c>
      <c r="Z240" s="17">
        <v>3.5868621460585198E-2</v>
      </c>
      <c r="AA240" s="17">
        <v>3.4598198779546299E-2</v>
      </c>
      <c r="AB240" s="17">
        <v>1.14806816106194E-2</v>
      </c>
      <c r="AC240" s="17">
        <v>1.45871703172131E-2</v>
      </c>
      <c r="AD240" s="17">
        <v>1.4908251572933E-2</v>
      </c>
      <c r="AE240" s="17"/>
      <c r="AF240" s="17">
        <v>1.3713574663326501E-2</v>
      </c>
      <c r="AG240" s="17">
        <v>1.4387099621444801E-2</v>
      </c>
      <c r="AH240" s="17">
        <v>2.5787724634148999E-2</v>
      </c>
      <c r="AI240" s="17"/>
      <c r="AJ240" s="17">
        <v>1.4643172043719E-2</v>
      </c>
      <c r="AK240" s="17">
        <v>1.8310721419196301E-2</v>
      </c>
      <c r="AL240" s="17">
        <v>8.5654596271693105E-3</v>
      </c>
      <c r="AM240" s="17">
        <v>4.8927867785265901E-2</v>
      </c>
      <c r="AN240" s="17">
        <v>2.8503514671283401E-2</v>
      </c>
      <c r="AO240" s="17"/>
      <c r="AP240" s="17">
        <v>1.8252696851201702E-2</v>
      </c>
      <c r="AQ240" s="17">
        <v>1.8492266953614299E-2</v>
      </c>
      <c r="AR240" s="17">
        <v>6.4458541359664803E-3</v>
      </c>
      <c r="AS240" s="17">
        <v>2.82194233221729E-2</v>
      </c>
      <c r="AT240" s="17">
        <v>1.7829949571484101E-2</v>
      </c>
      <c r="AU240" s="17"/>
      <c r="AV240" s="17">
        <v>1.6073628121686601E-2</v>
      </c>
      <c r="AW240" s="17">
        <v>1.2487893238624001E-2</v>
      </c>
      <c r="AX240" s="17">
        <v>0</v>
      </c>
      <c r="AY240" s="17">
        <v>1.7608401213624301E-2</v>
      </c>
      <c r="AZ240" s="17">
        <v>1.6568899269591798E-2</v>
      </c>
      <c r="BA240" s="17">
        <v>4.0748288162542903E-2</v>
      </c>
      <c r="BB240" s="17"/>
      <c r="BC240" s="17">
        <v>2.0904353029843899E-2</v>
      </c>
      <c r="BD240" s="17">
        <v>2.6038648244874001E-2</v>
      </c>
      <c r="BE240" s="17">
        <v>9.2142512800604103E-3</v>
      </c>
      <c r="BF240" s="17">
        <v>1.3696933830975E-2</v>
      </c>
      <c r="BG240" s="17">
        <v>2.8204516736494201E-2</v>
      </c>
    </row>
    <row r="241" spans="2:59" x14ac:dyDescent="0.35">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row>
    <row r="242" spans="2:59" x14ac:dyDescent="0.35">
      <c r="B242" s="6" t="s">
        <v>188</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row>
    <row r="243" spans="2:59" x14ac:dyDescent="0.35">
      <c r="B243" s="24" t="s">
        <v>79</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row>
    <row r="244" spans="2:59" x14ac:dyDescent="0.35">
      <c r="B244" t="s">
        <v>185</v>
      </c>
      <c r="C244" s="17">
        <v>0.41445976282745001</v>
      </c>
      <c r="D244" s="17">
        <v>0.47138540336942902</v>
      </c>
      <c r="E244" s="17">
        <v>0.35818230884698499</v>
      </c>
      <c r="F244" s="17"/>
      <c r="G244" s="17">
        <v>0.469822943109724</v>
      </c>
      <c r="H244" s="17">
        <v>0.481037024637328</v>
      </c>
      <c r="I244" s="17">
        <v>0.41428456717823497</v>
      </c>
      <c r="J244" s="17">
        <v>0.37563373810777501</v>
      </c>
      <c r="K244" s="17">
        <v>0.34717396350271301</v>
      </c>
      <c r="L244" s="17">
        <v>0.40034259193218402</v>
      </c>
      <c r="M244" s="17"/>
      <c r="N244" s="17">
        <v>0.48740687044919601</v>
      </c>
      <c r="O244" s="17">
        <v>0.39525941694285599</v>
      </c>
      <c r="P244" s="17">
        <v>0.39163654224556799</v>
      </c>
      <c r="Q244" s="17">
        <v>0.37471179429201301</v>
      </c>
      <c r="R244" s="17"/>
      <c r="S244" s="17">
        <v>0.45140811731349201</v>
      </c>
      <c r="T244" s="17">
        <v>0.33750161502869502</v>
      </c>
      <c r="U244" s="17">
        <v>0.42451815981622198</v>
      </c>
      <c r="V244" s="17">
        <v>0.44952548169753798</v>
      </c>
      <c r="W244" s="17">
        <v>0.40340258047016198</v>
      </c>
      <c r="X244" s="17">
        <v>0.40469923646830702</v>
      </c>
      <c r="Y244" s="17">
        <v>0.47267381254688101</v>
      </c>
      <c r="Z244" s="17">
        <v>0.36602567952037601</v>
      </c>
      <c r="AA244" s="17">
        <v>0.39901816357584302</v>
      </c>
      <c r="AB244" s="17">
        <v>0.42265964018427998</v>
      </c>
      <c r="AC244" s="17">
        <v>0.38608613843589001</v>
      </c>
      <c r="AD244" s="17">
        <v>0.48634134331171702</v>
      </c>
      <c r="AE244" s="17"/>
      <c r="AF244" s="17">
        <v>0.41756376051336602</v>
      </c>
      <c r="AG244" s="17">
        <v>0.42848992480827802</v>
      </c>
      <c r="AH244" s="17">
        <v>0.36209088488379598</v>
      </c>
      <c r="AI244" s="17"/>
      <c r="AJ244" s="17">
        <v>0.44384098076339701</v>
      </c>
      <c r="AK244" s="17">
        <v>0.44844551924181603</v>
      </c>
      <c r="AL244" s="17">
        <v>0.32800068610202798</v>
      </c>
      <c r="AM244" s="17">
        <v>0.38484738091412002</v>
      </c>
      <c r="AN244" s="17">
        <v>0.38755484327186901</v>
      </c>
      <c r="AO244" s="17"/>
      <c r="AP244" s="17">
        <v>0.42809299595845501</v>
      </c>
      <c r="AQ244" s="17">
        <v>0.45378962205228901</v>
      </c>
      <c r="AR244" s="17">
        <v>0.33789069659868498</v>
      </c>
      <c r="AS244" s="17">
        <v>0.427431529199501</v>
      </c>
      <c r="AT244" s="17">
        <v>0.32835542497030301</v>
      </c>
      <c r="AU244" s="17"/>
      <c r="AV244" s="17">
        <v>0.47047228998096802</v>
      </c>
      <c r="AW244" s="17">
        <v>0.44294962433513102</v>
      </c>
      <c r="AX244" s="17">
        <v>0.36957088152724799</v>
      </c>
      <c r="AY244" s="17">
        <v>0.44605285851316701</v>
      </c>
      <c r="AZ244" s="17">
        <v>0.31052798114386299</v>
      </c>
      <c r="BA244" s="17">
        <v>0.34007272014954298</v>
      </c>
      <c r="BB244" s="17"/>
      <c r="BC244" s="17">
        <v>0.364899133870074</v>
      </c>
      <c r="BD244" s="17">
        <v>0.36946559559197301</v>
      </c>
      <c r="BE244" s="17">
        <v>0.43586223378819999</v>
      </c>
      <c r="BF244" s="17">
        <v>0.560538177194984</v>
      </c>
      <c r="BG244" s="17">
        <v>0.60072431472065302</v>
      </c>
    </row>
    <row r="245" spans="2:59" x14ac:dyDescent="0.35">
      <c r="B245" t="s">
        <v>186</v>
      </c>
      <c r="C245" s="17">
        <v>0.44615033380122499</v>
      </c>
      <c r="D245" s="17">
        <v>0.41098328808526802</v>
      </c>
      <c r="E245" s="17">
        <v>0.48090584635710198</v>
      </c>
      <c r="F245" s="17"/>
      <c r="G245" s="17">
        <v>0.45691225328788498</v>
      </c>
      <c r="H245" s="17">
        <v>0.39865642070855201</v>
      </c>
      <c r="I245" s="17">
        <v>0.42845019337470402</v>
      </c>
      <c r="J245" s="17">
        <v>0.46023553873232897</v>
      </c>
      <c r="K245" s="17">
        <v>0.50110396863016804</v>
      </c>
      <c r="L245" s="17">
        <v>0.44343413191318798</v>
      </c>
      <c r="M245" s="17"/>
      <c r="N245" s="17">
        <v>0.41283412869722602</v>
      </c>
      <c r="O245" s="17">
        <v>0.43596687625637198</v>
      </c>
      <c r="P245" s="17">
        <v>0.45278296188421702</v>
      </c>
      <c r="Q245" s="17">
        <v>0.48769677551781399</v>
      </c>
      <c r="R245" s="17"/>
      <c r="S245" s="17">
        <v>0.42588192471898001</v>
      </c>
      <c r="T245" s="17">
        <v>0.50987238336223795</v>
      </c>
      <c r="U245" s="17">
        <v>0.41425017972460698</v>
      </c>
      <c r="V245" s="17">
        <v>0.39849692871834602</v>
      </c>
      <c r="W245" s="17">
        <v>0.492959746557529</v>
      </c>
      <c r="X245" s="17">
        <v>0.46882720229747099</v>
      </c>
      <c r="Y245" s="17">
        <v>0.39641644900960299</v>
      </c>
      <c r="Z245" s="17">
        <v>0.52001590215284099</v>
      </c>
      <c r="AA245" s="17">
        <v>0.442816698354421</v>
      </c>
      <c r="AB245" s="17">
        <v>0.39444325036984601</v>
      </c>
      <c r="AC245" s="17">
        <v>0.52038178600087404</v>
      </c>
      <c r="AD245" s="17">
        <v>0.39357443230210298</v>
      </c>
      <c r="AE245" s="17"/>
      <c r="AF245" s="17">
        <v>0.42650804563648298</v>
      </c>
      <c r="AG245" s="17">
        <v>0.44718211724055901</v>
      </c>
      <c r="AH245" s="17">
        <v>0.45897796809510799</v>
      </c>
      <c r="AI245" s="17"/>
      <c r="AJ245" s="17">
        <v>0.42820708401511298</v>
      </c>
      <c r="AK245" s="17">
        <v>0.44755461408764202</v>
      </c>
      <c r="AL245" s="17">
        <v>0.54044574445781501</v>
      </c>
      <c r="AM245" s="17">
        <v>0.45986459169936</v>
      </c>
      <c r="AN245" s="17">
        <v>0.41110479989737497</v>
      </c>
      <c r="AO245" s="17"/>
      <c r="AP245" s="17">
        <v>0.43809121612039298</v>
      </c>
      <c r="AQ245" s="17">
        <v>0.423310930571207</v>
      </c>
      <c r="AR245" s="17">
        <v>0.51998107036691199</v>
      </c>
      <c r="AS245" s="17">
        <v>0.44368438510921598</v>
      </c>
      <c r="AT245" s="17">
        <v>0.50361051297260295</v>
      </c>
      <c r="AU245" s="17"/>
      <c r="AV245" s="17">
        <v>0.42570583279584701</v>
      </c>
      <c r="AW245" s="17">
        <v>0.43430329476185697</v>
      </c>
      <c r="AX245" s="17">
        <v>0.48035955900252197</v>
      </c>
      <c r="AY245" s="17">
        <v>0.42089793649498702</v>
      </c>
      <c r="AZ245" s="17">
        <v>0.51919821917531395</v>
      </c>
      <c r="BA245" s="17">
        <v>0.42924693355343302</v>
      </c>
      <c r="BB245" s="17"/>
      <c r="BC245" s="17">
        <v>0.46951391713754798</v>
      </c>
      <c r="BD245" s="17">
        <v>0.50813732446903503</v>
      </c>
      <c r="BE245" s="17">
        <v>0.430227650867677</v>
      </c>
      <c r="BF245" s="17">
        <v>0.33719657882311899</v>
      </c>
      <c r="BG245" s="17">
        <v>0.21014886301230601</v>
      </c>
    </row>
    <row r="246" spans="2:59" x14ac:dyDescent="0.35">
      <c r="B246" t="s">
        <v>187</v>
      </c>
      <c r="C246" s="17">
        <v>0.106014396522033</v>
      </c>
      <c r="D246" s="17">
        <v>8.7168023613044404E-2</v>
      </c>
      <c r="E246" s="17">
        <v>0.124432385562364</v>
      </c>
      <c r="F246" s="17"/>
      <c r="G246" s="17">
        <v>6.6969533437657297E-2</v>
      </c>
      <c r="H246" s="17">
        <v>9.4096517781240105E-2</v>
      </c>
      <c r="I246" s="17">
        <v>0.110870861136892</v>
      </c>
      <c r="J246" s="17">
        <v>0.13024583601756301</v>
      </c>
      <c r="K246" s="17">
        <v>0.10707236098688699</v>
      </c>
      <c r="L246" s="17">
        <v>0.11750425935849999</v>
      </c>
      <c r="M246" s="17"/>
      <c r="N246" s="17">
        <v>7.0662560365011007E-2</v>
      </c>
      <c r="O246" s="17">
        <v>0.13295388978247</v>
      </c>
      <c r="P246" s="17">
        <v>0.10745463209211401</v>
      </c>
      <c r="Q246" s="17">
        <v>0.115041773254526</v>
      </c>
      <c r="R246" s="17"/>
      <c r="S246" s="17">
        <v>9.0220010039600396E-2</v>
      </c>
      <c r="T246" s="17">
        <v>0.124903026737992</v>
      </c>
      <c r="U246" s="17">
        <v>0.130282075958953</v>
      </c>
      <c r="V246" s="17">
        <v>0.112746146178086</v>
      </c>
      <c r="W246" s="17">
        <v>6.7385703294745303E-2</v>
      </c>
      <c r="X246" s="17">
        <v>9.0606536946441801E-2</v>
      </c>
      <c r="Y246" s="17">
        <v>9.6617150590868006E-2</v>
      </c>
      <c r="Z246" s="17">
        <v>0.10386904271960901</v>
      </c>
      <c r="AA246" s="17">
        <v>0.129715032558958</v>
      </c>
      <c r="AB246" s="17">
        <v>0.138967838166421</v>
      </c>
      <c r="AC246" s="17">
        <v>7.5589700758112194E-2</v>
      </c>
      <c r="AD246" s="17">
        <v>4.2545491811456497E-2</v>
      </c>
      <c r="AE246" s="17"/>
      <c r="AF246" s="17">
        <v>0.123693869232849</v>
      </c>
      <c r="AG246" s="17">
        <v>9.2372919900699305E-2</v>
      </c>
      <c r="AH246" s="17">
        <v>0.123924724905615</v>
      </c>
      <c r="AI246" s="17"/>
      <c r="AJ246" s="17">
        <v>0.10054404528052099</v>
      </c>
      <c r="AK246" s="17">
        <v>8.9649584022454501E-2</v>
      </c>
      <c r="AL246" s="17">
        <v>9.6551506947325505E-2</v>
      </c>
      <c r="AM246" s="17">
        <v>0.10823830770658401</v>
      </c>
      <c r="AN246" s="17">
        <v>0.129165665980598</v>
      </c>
      <c r="AO246" s="17"/>
      <c r="AP246" s="17">
        <v>0.111081627668262</v>
      </c>
      <c r="AQ246" s="17">
        <v>9.7019577054336795E-2</v>
      </c>
      <c r="AR246" s="17">
        <v>0.107137961959478</v>
      </c>
      <c r="AS246" s="17">
        <v>0.10629396630435201</v>
      </c>
      <c r="AT246" s="17">
        <v>0.14335431122918299</v>
      </c>
      <c r="AU246" s="17"/>
      <c r="AV246" s="17">
        <v>7.8937837542286393E-2</v>
      </c>
      <c r="AW246" s="17">
        <v>9.7643308311375104E-2</v>
      </c>
      <c r="AX246" s="17">
        <v>0.113554884724396</v>
      </c>
      <c r="AY246" s="17">
        <v>0.113901060153699</v>
      </c>
      <c r="AZ246" s="17">
        <v>0.14448708133832999</v>
      </c>
      <c r="BA246" s="17">
        <v>0.12505418225291001</v>
      </c>
      <c r="BB246" s="17"/>
      <c r="BC246" s="17">
        <v>0.13307794014055099</v>
      </c>
      <c r="BD246" s="17">
        <v>9.6168185770086206E-2</v>
      </c>
      <c r="BE246" s="17">
        <v>9.5558099163353005E-2</v>
      </c>
      <c r="BF246" s="17">
        <v>8.5901055118595596E-2</v>
      </c>
      <c r="BG246" s="17">
        <v>9.5235930788605802E-2</v>
      </c>
    </row>
    <row r="247" spans="2:59" x14ac:dyDescent="0.35">
      <c r="B247" t="s">
        <v>100</v>
      </c>
      <c r="C247" s="17">
        <v>3.3375506849291997E-2</v>
      </c>
      <c r="D247" s="17">
        <v>3.04632849322586E-2</v>
      </c>
      <c r="E247" s="17">
        <v>3.6479459233549602E-2</v>
      </c>
      <c r="F247" s="17"/>
      <c r="G247" s="17">
        <v>6.2952701647334E-3</v>
      </c>
      <c r="H247" s="17">
        <v>2.6210036872879702E-2</v>
      </c>
      <c r="I247" s="17">
        <v>4.6394378310169203E-2</v>
      </c>
      <c r="J247" s="17">
        <v>3.3884887142332801E-2</v>
      </c>
      <c r="K247" s="17">
        <v>4.46497068802316E-2</v>
      </c>
      <c r="L247" s="17">
        <v>3.87190167961282E-2</v>
      </c>
      <c r="M247" s="17"/>
      <c r="N247" s="17">
        <v>2.9096440488567001E-2</v>
      </c>
      <c r="O247" s="17">
        <v>3.5819817018302003E-2</v>
      </c>
      <c r="P247" s="17">
        <v>4.8125863778100401E-2</v>
      </c>
      <c r="Q247" s="17">
        <v>2.2549656935647401E-2</v>
      </c>
      <c r="R247" s="17"/>
      <c r="S247" s="17">
        <v>3.2489947927928198E-2</v>
      </c>
      <c r="T247" s="17">
        <v>2.7722974871075199E-2</v>
      </c>
      <c r="U247" s="17">
        <v>3.0949584500217901E-2</v>
      </c>
      <c r="V247" s="17">
        <v>3.9231443406030901E-2</v>
      </c>
      <c r="W247" s="17">
        <v>3.6251969677563001E-2</v>
      </c>
      <c r="X247" s="17">
        <v>3.5867024287780602E-2</v>
      </c>
      <c r="Y247" s="17">
        <v>3.4292587852648201E-2</v>
      </c>
      <c r="Z247" s="17">
        <v>1.0089375607174701E-2</v>
      </c>
      <c r="AA247" s="17">
        <v>2.84501055107787E-2</v>
      </c>
      <c r="AB247" s="17">
        <v>4.3929271279452897E-2</v>
      </c>
      <c r="AC247" s="17">
        <v>1.7942374805123899E-2</v>
      </c>
      <c r="AD247" s="17">
        <v>7.7538732574723504E-2</v>
      </c>
      <c r="AE247" s="17"/>
      <c r="AF247" s="17">
        <v>3.2234324617301698E-2</v>
      </c>
      <c r="AG247" s="17">
        <v>3.1955038050463798E-2</v>
      </c>
      <c r="AH247" s="17">
        <v>5.5006422115480798E-2</v>
      </c>
      <c r="AI247" s="17"/>
      <c r="AJ247" s="17">
        <v>2.7407889940968901E-2</v>
      </c>
      <c r="AK247" s="17">
        <v>1.43502826480867E-2</v>
      </c>
      <c r="AL247" s="17">
        <v>3.5002062492831297E-2</v>
      </c>
      <c r="AM247" s="17">
        <v>4.7049719679935702E-2</v>
      </c>
      <c r="AN247" s="17">
        <v>7.2174690850158402E-2</v>
      </c>
      <c r="AO247" s="17"/>
      <c r="AP247" s="17">
        <v>2.27341602528905E-2</v>
      </c>
      <c r="AQ247" s="17">
        <v>2.5879870322168E-2</v>
      </c>
      <c r="AR247" s="17">
        <v>3.4990271074925201E-2</v>
      </c>
      <c r="AS247" s="17">
        <v>2.25901193869316E-2</v>
      </c>
      <c r="AT247" s="17">
        <v>2.4679750827910601E-2</v>
      </c>
      <c r="AU247" s="17"/>
      <c r="AV247" s="17">
        <v>2.4884039680898602E-2</v>
      </c>
      <c r="AW247" s="17">
        <v>2.5103772591636601E-2</v>
      </c>
      <c r="AX247" s="17">
        <v>3.6514674745833801E-2</v>
      </c>
      <c r="AY247" s="17">
        <v>1.91481448381473E-2</v>
      </c>
      <c r="AZ247" s="17">
        <v>2.5786718342492999E-2</v>
      </c>
      <c r="BA247" s="17">
        <v>0.105626164044113</v>
      </c>
      <c r="BB247" s="17"/>
      <c r="BC247" s="17">
        <v>3.2509008851827399E-2</v>
      </c>
      <c r="BD247" s="17">
        <v>2.6228894168906301E-2</v>
      </c>
      <c r="BE247" s="17">
        <v>3.8352016180769902E-2</v>
      </c>
      <c r="BF247" s="17">
        <v>1.6364188863301501E-2</v>
      </c>
      <c r="BG247" s="17">
        <v>9.3890891478434602E-2</v>
      </c>
    </row>
    <row r="248" spans="2:59" x14ac:dyDescent="0.35">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row>
    <row r="249" spans="2:59" x14ac:dyDescent="0.35">
      <c r="B249" s="6" t="s">
        <v>191</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row>
    <row r="250" spans="2:59" x14ac:dyDescent="0.35">
      <c r="B250" s="24" t="s">
        <v>79</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row>
    <row r="251" spans="2:59" x14ac:dyDescent="0.35">
      <c r="B251" t="s">
        <v>189</v>
      </c>
      <c r="C251" s="17">
        <v>0.78113092238498605</v>
      </c>
      <c r="D251" s="17">
        <v>0.81012224698189705</v>
      </c>
      <c r="E251" s="17">
        <v>0.75199327042017905</v>
      </c>
      <c r="F251" s="17"/>
      <c r="G251" s="17">
        <v>0.84414565786361495</v>
      </c>
      <c r="H251" s="17">
        <v>0.79001033250622898</v>
      </c>
      <c r="I251" s="17">
        <v>0.78353531843191604</v>
      </c>
      <c r="J251" s="17">
        <v>0.75913560114555301</v>
      </c>
      <c r="K251" s="17">
        <v>0.75223613860919103</v>
      </c>
      <c r="L251" s="17">
        <v>0.76709038343109603</v>
      </c>
      <c r="M251" s="17"/>
      <c r="N251" s="17">
        <v>0.81512505668357205</v>
      </c>
      <c r="O251" s="17">
        <v>0.78960427524264398</v>
      </c>
      <c r="P251" s="17">
        <v>0.74575272634808398</v>
      </c>
      <c r="Q251" s="17">
        <v>0.76634346559832001</v>
      </c>
      <c r="R251" s="17"/>
      <c r="S251" s="17">
        <v>0.75791514717366304</v>
      </c>
      <c r="T251" s="17">
        <v>0.781233497389626</v>
      </c>
      <c r="U251" s="17">
        <v>0.78936506950936602</v>
      </c>
      <c r="V251" s="17">
        <v>0.79057222736233101</v>
      </c>
      <c r="W251" s="17">
        <v>0.80948778786585596</v>
      </c>
      <c r="X251" s="17">
        <v>0.77523278096731196</v>
      </c>
      <c r="Y251" s="17">
        <v>0.80344032364593998</v>
      </c>
      <c r="Z251" s="17">
        <v>0.71713167180501902</v>
      </c>
      <c r="AA251" s="17">
        <v>0.75830314792043596</v>
      </c>
      <c r="AB251" s="17">
        <v>0.76727852231441795</v>
      </c>
      <c r="AC251" s="17">
        <v>0.83400380114306505</v>
      </c>
      <c r="AD251" s="17">
        <v>0.85274889888605898</v>
      </c>
      <c r="AE251" s="17"/>
      <c r="AF251" s="17">
        <v>0.75112530344292405</v>
      </c>
      <c r="AG251" s="17">
        <v>0.81036649903542202</v>
      </c>
      <c r="AH251" s="17">
        <v>0.72376522204961502</v>
      </c>
      <c r="AI251" s="17"/>
      <c r="AJ251" s="17">
        <v>0.77206044856061695</v>
      </c>
      <c r="AK251" s="17">
        <v>0.81130809313306596</v>
      </c>
      <c r="AL251" s="17">
        <v>0.75875533646100302</v>
      </c>
      <c r="AM251" s="17">
        <v>0.86341662973413402</v>
      </c>
      <c r="AN251" s="17">
        <v>0.69858888084610005</v>
      </c>
      <c r="AO251" s="17"/>
      <c r="AP251" s="17">
        <v>0.75097563374557796</v>
      </c>
      <c r="AQ251" s="17">
        <v>0.81676641163684205</v>
      </c>
      <c r="AR251" s="17">
        <v>0.80196704249500395</v>
      </c>
      <c r="AS251" s="17">
        <v>0.81362068480864902</v>
      </c>
      <c r="AT251" s="17">
        <v>0.79428246504162303</v>
      </c>
      <c r="AU251" s="17"/>
      <c r="AV251" s="17">
        <v>0.80863176413625604</v>
      </c>
      <c r="AW251" s="17">
        <v>0.74162600685124402</v>
      </c>
      <c r="AX251" s="17">
        <v>0.80444455996852104</v>
      </c>
      <c r="AY251" s="17">
        <v>0.82161279645827801</v>
      </c>
      <c r="AZ251" s="17">
        <v>0.85370809627992195</v>
      </c>
      <c r="BA251" s="17">
        <v>0.70542633193418802</v>
      </c>
      <c r="BB251" s="17"/>
      <c r="BC251" s="17">
        <v>0.75145265031663799</v>
      </c>
      <c r="BD251" s="17">
        <v>0.78377663688584498</v>
      </c>
      <c r="BE251" s="17">
        <v>0.78038607924897796</v>
      </c>
      <c r="BF251" s="17">
        <v>0.84615062331443103</v>
      </c>
      <c r="BG251" s="17">
        <v>0.81216638231847404</v>
      </c>
    </row>
    <row r="252" spans="2:59" x14ac:dyDescent="0.35">
      <c r="B252" t="s">
        <v>190</v>
      </c>
      <c r="C252" s="17">
        <v>0.120181521246288</v>
      </c>
      <c r="D252" s="17">
        <v>0.124347531639035</v>
      </c>
      <c r="E252" s="17">
        <v>0.116197748832068</v>
      </c>
      <c r="F252" s="17"/>
      <c r="G252" s="17">
        <v>6.6082379477999997E-2</v>
      </c>
      <c r="H252" s="17">
        <v>0.125270821570306</v>
      </c>
      <c r="I252" s="17">
        <v>0.115113409980393</v>
      </c>
      <c r="J252" s="17">
        <v>0.14683974321200799</v>
      </c>
      <c r="K252" s="17">
        <v>0.11612517954960699</v>
      </c>
      <c r="L252" s="17">
        <v>0.13749741142256899</v>
      </c>
      <c r="M252" s="17"/>
      <c r="N252" s="17">
        <v>0.10574778663048701</v>
      </c>
      <c r="O252" s="17">
        <v>0.12609847500872001</v>
      </c>
      <c r="P252" s="17">
        <v>0.142971729065789</v>
      </c>
      <c r="Q252" s="17">
        <v>0.109794696214555</v>
      </c>
      <c r="R252" s="17"/>
      <c r="S252" s="17">
        <v>0.13691271531999499</v>
      </c>
      <c r="T252" s="17">
        <v>0.13822103104411701</v>
      </c>
      <c r="U252" s="17">
        <v>0.10917843118197799</v>
      </c>
      <c r="V252" s="17">
        <v>9.5452211682793206E-2</v>
      </c>
      <c r="W252" s="17">
        <v>0.14697858474291001</v>
      </c>
      <c r="X252" s="17">
        <v>0.107870591678854</v>
      </c>
      <c r="Y252" s="17">
        <v>0.123525471648412</v>
      </c>
      <c r="Z252" s="17">
        <v>0.11949546014872101</v>
      </c>
      <c r="AA252" s="17">
        <v>0.116186779509568</v>
      </c>
      <c r="AB252" s="17">
        <v>0.11969202122391299</v>
      </c>
      <c r="AC252" s="17">
        <v>0.105593636042337</v>
      </c>
      <c r="AD252" s="17">
        <v>7.40424981243481E-2</v>
      </c>
      <c r="AE252" s="17"/>
      <c r="AF252" s="17">
        <v>0.14265340892279399</v>
      </c>
      <c r="AG252" s="17">
        <v>0.117195055954928</v>
      </c>
      <c r="AH252" s="17">
        <v>0.117187738367942</v>
      </c>
      <c r="AI252" s="17"/>
      <c r="AJ252" s="17">
        <v>0.12981437997980799</v>
      </c>
      <c r="AK252" s="17">
        <v>0.126363070200112</v>
      </c>
      <c r="AL252" s="17">
        <v>0.123323470118623</v>
      </c>
      <c r="AM252" s="17">
        <v>6.3313930599066301E-2</v>
      </c>
      <c r="AN252" s="17">
        <v>0.12772340560342099</v>
      </c>
      <c r="AO252" s="17"/>
      <c r="AP252" s="17">
        <v>0.13724804721481301</v>
      </c>
      <c r="AQ252" s="17">
        <v>0.115326810179286</v>
      </c>
      <c r="AR252" s="17">
        <v>8.5741578533569507E-2</v>
      </c>
      <c r="AS252" s="17">
        <v>0.12122284628037799</v>
      </c>
      <c r="AT252" s="17">
        <v>0.10003647448973001</v>
      </c>
      <c r="AU252" s="17"/>
      <c r="AV252" s="17">
        <v>0.12217685271145901</v>
      </c>
      <c r="AW252" s="17">
        <v>0.139669264050958</v>
      </c>
      <c r="AX252" s="17">
        <v>9.3893850445400898E-2</v>
      </c>
      <c r="AY252" s="17">
        <v>0.10881487119701599</v>
      </c>
      <c r="AZ252" s="17">
        <v>7.4738273062653904E-2</v>
      </c>
      <c r="BA252" s="17">
        <v>0.16089650854808099</v>
      </c>
      <c r="BB252" s="17"/>
      <c r="BC252" s="17">
        <v>0.13298055213510401</v>
      </c>
      <c r="BD252" s="17">
        <v>0.113938616680014</v>
      </c>
      <c r="BE252" s="17">
        <v>0.118132269524431</v>
      </c>
      <c r="BF252" s="17">
        <v>0.114648081874242</v>
      </c>
      <c r="BG252" s="17">
        <v>3.8002478643274898E-2</v>
      </c>
    </row>
    <row r="253" spans="2:59" x14ac:dyDescent="0.35">
      <c r="B253" t="s">
        <v>100</v>
      </c>
      <c r="C253" s="17">
        <v>9.8687556368726601E-2</v>
      </c>
      <c r="D253" s="17">
        <v>6.5530221379067805E-2</v>
      </c>
      <c r="E253" s="17">
        <v>0.13180898074775199</v>
      </c>
      <c r="F253" s="17"/>
      <c r="G253" s="17">
        <v>8.9771962658385204E-2</v>
      </c>
      <c r="H253" s="17">
        <v>8.4718845923464695E-2</v>
      </c>
      <c r="I253" s="17">
        <v>0.101351271587692</v>
      </c>
      <c r="J253" s="17">
        <v>9.4024655642439295E-2</v>
      </c>
      <c r="K253" s="17">
        <v>0.131638681841202</v>
      </c>
      <c r="L253" s="17">
        <v>9.5412205146335E-2</v>
      </c>
      <c r="M253" s="17"/>
      <c r="N253" s="17">
        <v>7.9127156685940905E-2</v>
      </c>
      <c r="O253" s="17">
        <v>8.4297249748636296E-2</v>
      </c>
      <c r="P253" s="17">
        <v>0.111275544586127</v>
      </c>
      <c r="Q253" s="17">
        <v>0.123861838187126</v>
      </c>
      <c r="R253" s="17"/>
      <c r="S253" s="17">
        <v>0.10517213750634299</v>
      </c>
      <c r="T253" s="17">
        <v>8.0545471566256299E-2</v>
      </c>
      <c r="U253" s="17">
        <v>0.101456499308656</v>
      </c>
      <c r="V253" s="17">
        <v>0.113975560954875</v>
      </c>
      <c r="W253" s="17">
        <v>4.35336273912343E-2</v>
      </c>
      <c r="X253" s="17">
        <v>0.11689662735383401</v>
      </c>
      <c r="Y253" s="17">
        <v>7.3034204705648004E-2</v>
      </c>
      <c r="Z253" s="17">
        <v>0.16337286804626</v>
      </c>
      <c r="AA253" s="17">
        <v>0.125510072569996</v>
      </c>
      <c r="AB253" s="17">
        <v>0.113029456461669</v>
      </c>
      <c r="AC253" s="17">
        <v>6.04025628145975E-2</v>
      </c>
      <c r="AD253" s="17">
        <v>7.3208602989592697E-2</v>
      </c>
      <c r="AE253" s="17"/>
      <c r="AF253" s="17">
        <v>0.106221287634282</v>
      </c>
      <c r="AG253" s="17">
        <v>7.2438445009649494E-2</v>
      </c>
      <c r="AH253" s="17">
        <v>0.15904703958244201</v>
      </c>
      <c r="AI253" s="17"/>
      <c r="AJ253" s="17">
        <v>9.8125171459575194E-2</v>
      </c>
      <c r="AK253" s="17">
        <v>6.2328836666822401E-2</v>
      </c>
      <c r="AL253" s="17">
        <v>0.11792119342037399</v>
      </c>
      <c r="AM253" s="17">
        <v>7.3269439666799704E-2</v>
      </c>
      <c r="AN253" s="17">
        <v>0.17368771355047899</v>
      </c>
      <c r="AO253" s="17"/>
      <c r="AP253" s="17">
        <v>0.111776319039609</v>
      </c>
      <c r="AQ253" s="17">
        <v>6.7906778183871697E-2</v>
      </c>
      <c r="AR253" s="17">
        <v>0.11229137897142701</v>
      </c>
      <c r="AS253" s="17">
        <v>6.5156468910972806E-2</v>
      </c>
      <c r="AT253" s="17">
        <v>0.105681060468647</v>
      </c>
      <c r="AU253" s="17"/>
      <c r="AV253" s="17">
        <v>6.9191383152284805E-2</v>
      </c>
      <c r="AW253" s="17">
        <v>0.118704729097798</v>
      </c>
      <c r="AX253" s="17">
        <v>0.101661589586078</v>
      </c>
      <c r="AY253" s="17">
        <v>6.9572332344706403E-2</v>
      </c>
      <c r="AZ253" s="17">
        <v>7.1553630657424205E-2</v>
      </c>
      <c r="BA253" s="17">
        <v>0.13367715951772999</v>
      </c>
      <c r="BB253" s="17"/>
      <c r="BC253" s="17">
        <v>0.11556679754825799</v>
      </c>
      <c r="BD253" s="17">
        <v>0.102284746434141</v>
      </c>
      <c r="BE253" s="17">
        <v>0.101481651226591</v>
      </c>
      <c r="BF253" s="17">
        <v>3.9201294811326802E-2</v>
      </c>
      <c r="BG253" s="17">
        <v>0.14983113903825099</v>
      </c>
    </row>
    <row r="254" spans="2:59"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row>
    <row r="255" spans="2:59" x14ac:dyDescent="0.35">
      <c r="B255" s="6" t="s">
        <v>194</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row>
    <row r="256" spans="2:59" x14ac:dyDescent="0.35">
      <c r="B256" s="24" t="s">
        <v>79</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row>
    <row r="257" spans="2:59" x14ac:dyDescent="0.35">
      <c r="B257" t="s">
        <v>192</v>
      </c>
      <c r="C257" s="17">
        <v>0.64650643883303704</v>
      </c>
      <c r="D257" s="17">
        <v>0.673247922115639</v>
      </c>
      <c r="E257" s="17">
        <v>0.62042911059998695</v>
      </c>
      <c r="F257" s="17"/>
      <c r="G257" s="17">
        <v>0.66430368040856302</v>
      </c>
      <c r="H257" s="17">
        <v>0.666983382507637</v>
      </c>
      <c r="I257" s="17">
        <v>0.68319565764902601</v>
      </c>
      <c r="J257" s="17">
        <v>0.626354255825044</v>
      </c>
      <c r="K257" s="17">
        <v>0.65685338759147605</v>
      </c>
      <c r="L257" s="17">
        <v>0.59757739449108804</v>
      </c>
      <c r="M257" s="17"/>
      <c r="N257" s="17">
        <v>0.68250151597598496</v>
      </c>
      <c r="O257" s="17">
        <v>0.64275975563801802</v>
      </c>
      <c r="P257" s="17">
        <v>0.64520393240983498</v>
      </c>
      <c r="Q257" s="17">
        <v>0.61205792546803595</v>
      </c>
      <c r="R257" s="17"/>
      <c r="S257" s="17">
        <v>0.61550774999320501</v>
      </c>
      <c r="T257" s="17">
        <v>0.64502027819735896</v>
      </c>
      <c r="U257" s="17">
        <v>0.68435898402563</v>
      </c>
      <c r="V257" s="17">
        <v>0.61829075779662501</v>
      </c>
      <c r="W257" s="17">
        <v>0.615489055879757</v>
      </c>
      <c r="X257" s="17">
        <v>0.72158433508937103</v>
      </c>
      <c r="Y257" s="17">
        <v>0.633350041492868</v>
      </c>
      <c r="Z257" s="17">
        <v>0.60592634335929196</v>
      </c>
      <c r="AA257" s="17">
        <v>0.63465506928610704</v>
      </c>
      <c r="AB257" s="17">
        <v>0.64171476443896802</v>
      </c>
      <c r="AC257" s="17">
        <v>0.67894644985518404</v>
      </c>
      <c r="AD257" s="17">
        <v>0.72157851311014198</v>
      </c>
      <c r="AE257" s="17"/>
      <c r="AF257" s="17">
        <v>0.64720613479412403</v>
      </c>
      <c r="AG257" s="17">
        <v>0.67148375016100903</v>
      </c>
      <c r="AH257" s="17">
        <v>0.56354864835753404</v>
      </c>
      <c r="AI257" s="17"/>
      <c r="AJ257" s="17">
        <v>0.63963235625223303</v>
      </c>
      <c r="AK257" s="17">
        <v>0.68459458835038001</v>
      </c>
      <c r="AL257" s="17">
        <v>0.58473489954056501</v>
      </c>
      <c r="AM257" s="17">
        <v>0.81753836362617405</v>
      </c>
      <c r="AN257" s="17">
        <v>0.57378539036481901</v>
      </c>
      <c r="AO257" s="17"/>
      <c r="AP257" s="17">
        <v>0.590536621711933</v>
      </c>
      <c r="AQ257" s="17">
        <v>0.68603225828657499</v>
      </c>
      <c r="AR257" s="17">
        <v>0.609230572742262</v>
      </c>
      <c r="AS257" s="17">
        <v>0.73899410043618396</v>
      </c>
      <c r="AT257" s="17">
        <v>0.63154121657402496</v>
      </c>
      <c r="AU257" s="17"/>
      <c r="AV257" s="17">
        <v>0.66962703735440399</v>
      </c>
      <c r="AW257" s="17">
        <v>0.577778147404995</v>
      </c>
      <c r="AX257" s="17">
        <v>0.61228956843485405</v>
      </c>
      <c r="AY257" s="17">
        <v>0.75999645360823898</v>
      </c>
      <c r="AZ257" s="17">
        <v>0.65838231405230796</v>
      </c>
      <c r="BA257" s="17">
        <v>0.59635444810413096</v>
      </c>
      <c r="BB257" s="17"/>
      <c r="BC257" s="17">
        <v>0.60704102021503603</v>
      </c>
      <c r="BD257" s="17">
        <v>0.641390821972603</v>
      </c>
      <c r="BE257" s="17">
        <v>0.64971775273925603</v>
      </c>
      <c r="BF257" s="17">
        <v>0.71638775080067796</v>
      </c>
      <c r="BG257" s="17">
        <v>0.69344459394310798</v>
      </c>
    </row>
    <row r="258" spans="2:59" x14ac:dyDescent="0.35">
      <c r="B258" t="s">
        <v>193</v>
      </c>
      <c r="C258" s="17">
        <v>0.23169282681759201</v>
      </c>
      <c r="D258" s="17">
        <v>0.24688573066310901</v>
      </c>
      <c r="E258" s="17">
        <v>0.21783252803019401</v>
      </c>
      <c r="F258" s="17"/>
      <c r="G258" s="17">
        <v>0.23617122703052301</v>
      </c>
      <c r="H258" s="17">
        <v>0.241805470614739</v>
      </c>
      <c r="I258" s="17">
        <v>0.175073715668916</v>
      </c>
      <c r="J258" s="17">
        <v>0.25846105499452798</v>
      </c>
      <c r="K258" s="17">
        <v>0.19603142348159899</v>
      </c>
      <c r="L258" s="17">
        <v>0.26880535347644002</v>
      </c>
      <c r="M258" s="17"/>
      <c r="N258" s="17">
        <v>0.24546838305803201</v>
      </c>
      <c r="O258" s="17">
        <v>0.22264379148338201</v>
      </c>
      <c r="P258" s="17">
        <v>0.22754747655612301</v>
      </c>
      <c r="Q258" s="17">
        <v>0.23036127938192699</v>
      </c>
      <c r="R258" s="17"/>
      <c r="S258" s="17">
        <v>0.26887425315604102</v>
      </c>
      <c r="T258" s="17">
        <v>0.234025718716069</v>
      </c>
      <c r="U258" s="17">
        <v>0.21446035863982699</v>
      </c>
      <c r="V258" s="17">
        <v>0.216296505525819</v>
      </c>
      <c r="W258" s="17">
        <v>0.28875332669369602</v>
      </c>
      <c r="X258" s="17">
        <v>0.123044781484447</v>
      </c>
      <c r="Y258" s="17">
        <v>0.26579368343552301</v>
      </c>
      <c r="Z258" s="17">
        <v>0.16676088359726399</v>
      </c>
      <c r="AA258" s="17">
        <v>0.24415710613181801</v>
      </c>
      <c r="AB258" s="17">
        <v>0.25580290876809503</v>
      </c>
      <c r="AC258" s="17">
        <v>0.243062524001531</v>
      </c>
      <c r="AD258" s="17">
        <v>0.19032593038634801</v>
      </c>
      <c r="AE258" s="17"/>
      <c r="AF258" s="17">
        <v>0.24044996774923699</v>
      </c>
      <c r="AG258" s="17">
        <v>0.22132576532199499</v>
      </c>
      <c r="AH258" s="17">
        <v>0.24195178128020101</v>
      </c>
      <c r="AI258" s="17"/>
      <c r="AJ258" s="17">
        <v>0.24101361390661999</v>
      </c>
      <c r="AK258" s="17">
        <v>0.22901046077685</v>
      </c>
      <c r="AL258" s="17">
        <v>0.27043423948333301</v>
      </c>
      <c r="AM258" s="17">
        <v>0.109192196707027</v>
      </c>
      <c r="AN258" s="17">
        <v>0.21971774134415201</v>
      </c>
      <c r="AO258" s="17"/>
      <c r="AP258" s="17">
        <v>0.28246306425057599</v>
      </c>
      <c r="AQ258" s="17">
        <v>0.21108624469662399</v>
      </c>
      <c r="AR258" s="17">
        <v>0.26170641199538303</v>
      </c>
      <c r="AS258" s="17">
        <v>0.187349042697492</v>
      </c>
      <c r="AT258" s="17">
        <v>0.25584829711815898</v>
      </c>
      <c r="AU258" s="17"/>
      <c r="AV258" s="17">
        <v>0.23520790434015201</v>
      </c>
      <c r="AW258" s="17">
        <v>0.28711219275396699</v>
      </c>
      <c r="AX258" s="17">
        <v>0.233472846861875</v>
      </c>
      <c r="AY258" s="17">
        <v>0.17861107314202901</v>
      </c>
      <c r="AZ258" s="17">
        <v>0.236600663913799</v>
      </c>
      <c r="BA258" s="17">
        <v>0.201190579706018</v>
      </c>
      <c r="BB258" s="17"/>
      <c r="BC258" s="17">
        <v>0.23334060392772901</v>
      </c>
      <c r="BD258" s="17">
        <v>0.241653825286435</v>
      </c>
      <c r="BE258" s="17">
        <v>0.237328694736122</v>
      </c>
      <c r="BF258" s="17">
        <v>0.225238726888177</v>
      </c>
      <c r="BG258" s="17">
        <v>0.188117495580711</v>
      </c>
    </row>
    <row r="259" spans="2:59" x14ac:dyDescent="0.35">
      <c r="B259" t="s">
        <v>100</v>
      </c>
      <c r="C259" s="17">
        <v>0.121800734349371</v>
      </c>
      <c r="D259" s="17">
        <v>7.9866347221251993E-2</v>
      </c>
      <c r="E259" s="17">
        <v>0.16173836136981901</v>
      </c>
      <c r="F259" s="17"/>
      <c r="G259" s="17">
        <v>9.9525092560913797E-2</v>
      </c>
      <c r="H259" s="17">
        <v>9.1211146877623703E-2</v>
      </c>
      <c r="I259" s="17">
        <v>0.14173062668205799</v>
      </c>
      <c r="J259" s="17">
        <v>0.115184689180428</v>
      </c>
      <c r="K259" s="17">
        <v>0.14711518892692399</v>
      </c>
      <c r="L259" s="17">
        <v>0.13361725203247199</v>
      </c>
      <c r="M259" s="17"/>
      <c r="N259" s="17">
        <v>7.2030100965982904E-2</v>
      </c>
      <c r="O259" s="17">
        <v>0.1345964528786</v>
      </c>
      <c r="P259" s="17">
        <v>0.12724859103404201</v>
      </c>
      <c r="Q259" s="17">
        <v>0.15758079515003701</v>
      </c>
      <c r="R259" s="17"/>
      <c r="S259" s="17">
        <v>0.115617996850753</v>
      </c>
      <c r="T259" s="17">
        <v>0.120954003086572</v>
      </c>
      <c r="U259" s="17">
        <v>0.101180657334543</v>
      </c>
      <c r="V259" s="17">
        <v>0.16541273667755599</v>
      </c>
      <c r="W259" s="17">
        <v>9.5757617426546898E-2</v>
      </c>
      <c r="X259" s="17">
        <v>0.15537088342618199</v>
      </c>
      <c r="Y259" s="17">
        <v>0.10085627507160901</v>
      </c>
      <c r="Z259" s="17">
        <v>0.22731277304344399</v>
      </c>
      <c r="AA259" s="17">
        <v>0.121187824582076</v>
      </c>
      <c r="AB259" s="17">
        <v>0.10248232679293701</v>
      </c>
      <c r="AC259" s="17">
        <v>7.7991026143285305E-2</v>
      </c>
      <c r="AD259" s="17">
        <v>8.8095556503510294E-2</v>
      </c>
      <c r="AE259" s="17"/>
      <c r="AF259" s="17">
        <v>0.112343897456639</v>
      </c>
      <c r="AG259" s="17">
        <v>0.107190484516997</v>
      </c>
      <c r="AH259" s="17">
        <v>0.19449957036226501</v>
      </c>
      <c r="AI259" s="17"/>
      <c r="AJ259" s="17">
        <v>0.119354029841147</v>
      </c>
      <c r="AK259" s="17">
        <v>8.6394950872770201E-2</v>
      </c>
      <c r="AL259" s="17">
        <v>0.14483086097610201</v>
      </c>
      <c r="AM259" s="17">
        <v>7.3269439666799704E-2</v>
      </c>
      <c r="AN259" s="17">
        <v>0.20649686829102901</v>
      </c>
      <c r="AO259" s="17"/>
      <c r="AP259" s="17">
        <v>0.12700031403748999</v>
      </c>
      <c r="AQ259" s="17">
        <v>0.10288149701680099</v>
      </c>
      <c r="AR259" s="17">
        <v>0.129063015262354</v>
      </c>
      <c r="AS259" s="17">
        <v>7.3656856866324699E-2</v>
      </c>
      <c r="AT259" s="17">
        <v>0.112610486307816</v>
      </c>
      <c r="AU259" s="17"/>
      <c r="AV259" s="17">
        <v>9.5165058305444E-2</v>
      </c>
      <c r="AW259" s="17">
        <v>0.13510965984103801</v>
      </c>
      <c r="AX259" s="17">
        <v>0.15423758470327201</v>
      </c>
      <c r="AY259" s="17">
        <v>6.1392473249732397E-2</v>
      </c>
      <c r="AZ259" s="17">
        <v>0.105017022033893</v>
      </c>
      <c r="BA259" s="17">
        <v>0.20245497218985101</v>
      </c>
      <c r="BB259" s="17"/>
      <c r="BC259" s="17">
        <v>0.15961837585723501</v>
      </c>
      <c r="BD259" s="17">
        <v>0.116955352740962</v>
      </c>
      <c r="BE259" s="17">
        <v>0.112953552524622</v>
      </c>
      <c r="BF259" s="17">
        <v>5.8373522311145197E-2</v>
      </c>
      <c r="BG259" s="17">
        <v>0.118437910476181</v>
      </c>
    </row>
    <row r="260" spans="2:59"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row>
    <row r="261" spans="2:59" x14ac:dyDescent="0.35">
      <c r="B261" s="6" t="s">
        <v>209</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row>
    <row r="262" spans="2:59" x14ac:dyDescent="0.35">
      <c r="B262" s="24" t="s">
        <v>79</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row>
    <row r="263" spans="2:59" x14ac:dyDescent="0.35">
      <c r="B263" t="s">
        <v>204</v>
      </c>
      <c r="C263" s="17">
        <v>0.89356809341352195</v>
      </c>
      <c r="D263" s="17">
        <v>0.89872362949498596</v>
      </c>
      <c r="E263" s="17">
        <v>0.88962728135800395</v>
      </c>
      <c r="F263" s="17"/>
      <c r="G263" s="17">
        <v>0.83217181791206996</v>
      </c>
      <c r="H263" s="17">
        <v>0.86512499188816805</v>
      </c>
      <c r="I263" s="17">
        <v>0.91049359706934596</v>
      </c>
      <c r="J263" s="17">
        <v>0.91277674949505705</v>
      </c>
      <c r="K263" s="17">
        <v>0.90943503810028703</v>
      </c>
      <c r="L263" s="17">
        <v>0.91769327435797099</v>
      </c>
      <c r="M263" s="17"/>
      <c r="N263" s="17">
        <v>0.91852271816722497</v>
      </c>
      <c r="O263" s="17">
        <v>0.89869478392203395</v>
      </c>
      <c r="P263" s="17">
        <v>0.87582706416348799</v>
      </c>
      <c r="Q263" s="17">
        <v>0.87672602039059999</v>
      </c>
      <c r="R263" s="17"/>
      <c r="S263" s="17">
        <v>0.87253218196064997</v>
      </c>
      <c r="T263" s="17">
        <v>0.90941143669679503</v>
      </c>
      <c r="U263" s="17">
        <v>0.95201810661784203</v>
      </c>
      <c r="V263" s="17">
        <v>0.89205931346891798</v>
      </c>
      <c r="W263" s="17">
        <v>0.88015066368898198</v>
      </c>
      <c r="X263" s="17">
        <v>0.85937294236750705</v>
      </c>
      <c r="Y263" s="17">
        <v>0.91865448710652398</v>
      </c>
      <c r="Z263" s="17">
        <v>0.86457865505837905</v>
      </c>
      <c r="AA263" s="17">
        <v>0.86435909952941603</v>
      </c>
      <c r="AB263" s="17">
        <v>0.90836780027750696</v>
      </c>
      <c r="AC263" s="17">
        <v>0.90090027577135001</v>
      </c>
      <c r="AD263" s="17">
        <v>0.92789937490669805</v>
      </c>
      <c r="AE263" s="17"/>
      <c r="AF263" s="17">
        <v>0.90096636913853401</v>
      </c>
      <c r="AG263" s="17">
        <v>0.91164224082352097</v>
      </c>
      <c r="AH263" s="17">
        <v>0.85316241408281601</v>
      </c>
      <c r="AI263" s="17"/>
      <c r="AJ263" s="17">
        <v>0.91358580761043995</v>
      </c>
      <c r="AK263" s="17">
        <v>0.87600250133794899</v>
      </c>
      <c r="AL263" s="17">
        <v>0.91170458357911</v>
      </c>
      <c r="AM263" s="17">
        <v>0.95641283042395397</v>
      </c>
      <c r="AN263" s="17">
        <v>0.86320954765274105</v>
      </c>
      <c r="AO263" s="17"/>
      <c r="AP263" s="17">
        <v>0.898391259190361</v>
      </c>
      <c r="AQ263" s="17">
        <v>0.88814056513657502</v>
      </c>
      <c r="AR263" s="17">
        <v>0.91971241381287905</v>
      </c>
      <c r="AS263" s="17">
        <v>0.87370683923455394</v>
      </c>
      <c r="AT263" s="17">
        <v>0.91687721321718996</v>
      </c>
      <c r="AU263" s="17"/>
      <c r="AV263" s="17">
        <v>0.88804922948564902</v>
      </c>
      <c r="AW263" s="17">
        <v>0.89123670895878704</v>
      </c>
      <c r="AX263" s="17">
        <v>0.911796412800157</v>
      </c>
      <c r="AY263" s="17">
        <v>0.87529804981072601</v>
      </c>
      <c r="AZ263" s="17">
        <v>0.90678152698358805</v>
      </c>
      <c r="BA263" s="17">
        <v>0.92346890475888099</v>
      </c>
      <c r="BB263" s="17"/>
      <c r="BC263" s="17">
        <v>0.87327175248461397</v>
      </c>
      <c r="BD263" s="17">
        <v>0.87626592817006499</v>
      </c>
      <c r="BE263" s="17">
        <v>0.90759298640421204</v>
      </c>
      <c r="BF263" s="17">
        <v>0.91159091472735199</v>
      </c>
      <c r="BG263" s="17">
        <v>0.94450046160101597</v>
      </c>
    </row>
    <row r="264" spans="2:59" x14ac:dyDescent="0.35">
      <c r="B264" t="s">
        <v>205</v>
      </c>
      <c r="C264" s="17">
        <v>7.6032456966585296E-2</v>
      </c>
      <c r="D264" s="17">
        <v>7.2891068613554003E-2</v>
      </c>
      <c r="E264" s="17">
        <v>7.8570538881881299E-2</v>
      </c>
      <c r="F264" s="17"/>
      <c r="G264" s="17">
        <v>0.123675643699901</v>
      </c>
      <c r="H264" s="17">
        <v>9.9797777395182197E-2</v>
      </c>
      <c r="I264" s="17">
        <v>5.9654609071984298E-2</v>
      </c>
      <c r="J264" s="17">
        <v>5.6373739937183601E-2</v>
      </c>
      <c r="K264" s="17">
        <v>7.0398016928347795E-2</v>
      </c>
      <c r="L264" s="17">
        <v>5.7929809837193202E-2</v>
      </c>
      <c r="M264" s="17"/>
      <c r="N264" s="17">
        <v>6.1861524058218903E-2</v>
      </c>
      <c r="O264" s="17">
        <v>6.9396090053591597E-2</v>
      </c>
      <c r="P264" s="17">
        <v>8.5565560146103198E-2</v>
      </c>
      <c r="Q264" s="17">
        <v>8.9976525323344603E-2</v>
      </c>
      <c r="R264" s="17"/>
      <c r="S264" s="17">
        <v>8.7575952146012201E-2</v>
      </c>
      <c r="T264" s="17">
        <v>7.2028357500610804E-2</v>
      </c>
      <c r="U264" s="17">
        <v>2.7055272126771401E-2</v>
      </c>
      <c r="V264" s="17">
        <v>7.6607988585725303E-2</v>
      </c>
      <c r="W264" s="17">
        <v>8.5821663297169698E-2</v>
      </c>
      <c r="X264" s="17">
        <v>8.5666375360039002E-2</v>
      </c>
      <c r="Y264" s="17">
        <v>5.8788260758741898E-2</v>
      </c>
      <c r="Z264" s="17">
        <v>9.9067012527098805E-2</v>
      </c>
      <c r="AA264" s="17">
        <v>0.10385695601171401</v>
      </c>
      <c r="AB264" s="17">
        <v>6.5594978689546807E-2</v>
      </c>
      <c r="AC264" s="17">
        <v>7.94502713447158E-2</v>
      </c>
      <c r="AD264" s="17">
        <v>5.55908786481547E-2</v>
      </c>
      <c r="AE264" s="17"/>
      <c r="AF264" s="17">
        <v>7.1689535342859406E-2</v>
      </c>
      <c r="AG264" s="17">
        <v>6.4410560938686204E-2</v>
      </c>
      <c r="AH264" s="17">
        <v>0.11053069458951199</v>
      </c>
      <c r="AI264" s="17"/>
      <c r="AJ264" s="17">
        <v>6.1393356903286497E-2</v>
      </c>
      <c r="AK264" s="17">
        <v>9.2647285947797295E-2</v>
      </c>
      <c r="AL264" s="17">
        <v>6.6413329316388894E-2</v>
      </c>
      <c r="AM264" s="17">
        <v>4.3587169576045998E-2</v>
      </c>
      <c r="AN264" s="17">
        <v>0.100691420659189</v>
      </c>
      <c r="AO264" s="17"/>
      <c r="AP264" s="17">
        <v>7.0401563985712304E-2</v>
      </c>
      <c r="AQ264" s="17">
        <v>7.8147403208121705E-2</v>
      </c>
      <c r="AR264" s="17">
        <v>5.8998624055387798E-2</v>
      </c>
      <c r="AS264" s="17">
        <v>8.9342362331034694E-2</v>
      </c>
      <c r="AT264" s="17">
        <v>5.9199834316183697E-2</v>
      </c>
      <c r="AU264" s="17"/>
      <c r="AV264" s="17">
        <v>7.5173794334819202E-2</v>
      </c>
      <c r="AW264" s="17">
        <v>7.3358780045273797E-2</v>
      </c>
      <c r="AX264" s="17">
        <v>6.7286960977806606E-2</v>
      </c>
      <c r="AY264" s="17">
        <v>8.6869076244930996E-2</v>
      </c>
      <c r="AZ264" s="17">
        <v>6.8516123748854005E-2</v>
      </c>
      <c r="BA264" s="17">
        <v>6.6813663096081499E-2</v>
      </c>
      <c r="BB264" s="17"/>
      <c r="BC264" s="17">
        <v>0.10055959571456501</v>
      </c>
      <c r="BD264" s="17">
        <v>7.8872846934898794E-2</v>
      </c>
      <c r="BE264" s="17">
        <v>6.7426114496877299E-2</v>
      </c>
      <c r="BF264" s="17">
        <v>6.1572886906025498E-2</v>
      </c>
      <c r="BG264" s="17">
        <v>3.07663512027854E-2</v>
      </c>
    </row>
    <row r="265" spans="2:59" x14ac:dyDescent="0.35">
      <c r="B265" t="s">
        <v>206</v>
      </c>
      <c r="C265" s="17">
        <v>2.56612963557389E-2</v>
      </c>
      <c r="D265" s="17">
        <v>2.7440642012922199E-2</v>
      </c>
      <c r="E265" s="17">
        <v>2.33263256572444E-2</v>
      </c>
      <c r="F265" s="17"/>
      <c r="G265" s="17">
        <v>3.7137740646207097E-2</v>
      </c>
      <c r="H265" s="17">
        <v>2.7211120248325501E-2</v>
      </c>
      <c r="I265" s="17">
        <v>2.40993341097498E-2</v>
      </c>
      <c r="J265" s="17">
        <v>2.5134790545486899E-2</v>
      </c>
      <c r="K265" s="17">
        <v>2.01669449713648E-2</v>
      </c>
      <c r="L265" s="17">
        <v>2.2122170965962001E-2</v>
      </c>
      <c r="M265" s="17"/>
      <c r="N265" s="17">
        <v>1.9615757774555698E-2</v>
      </c>
      <c r="O265" s="17">
        <v>2.5628210380422001E-2</v>
      </c>
      <c r="P265" s="17">
        <v>2.9991295308591501E-2</v>
      </c>
      <c r="Q265" s="17">
        <v>2.8456102787720799E-2</v>
      </c>
      <c r="R265" s="17"/>
      <c r="S265" s="17">
        <v>3.61928195021868E-2</v>
      </c>
      <c r="T265" s="17">
        <v>1.50162965361267E-2</v>
      </c>
      <c r="U265" s="17">
        <v>2.0926621255386899E-2</v>
      </c>
      <c r="V265" s="17">
        <v>2.5261908654494E-2</v>
      </c>
      <c r="W265" s="17">
        <v>2.7400612857567199E-2</v>
      </c>
      <c r="X265" s="17">
        <v>4.6754109035439098E-2</v>
      </c>
      <c r="Y265" s="17">
        <v>2.2557252134733901E-2</v>
      </c>
      <c r="Z265" s="17">
        <v>3.6354332414521802E-2</v>
      </c>
      <c r="AA265" s="17">
        <v>1.8922368940851499E-2</v>
      </c>
      <c r="AB265" s="17">
        <v>1.94117252666892E-2</v>
      </c>
      <c r="AC265" s="17">
        <v>1.9649452883934299E-2</v>
      </c>
      <c r="AD265" s="17">
        <v>1.6509746445147602E-2</v>
      </c>
      <c r="AE265" s="17"/>
      <c r="AF265" s="17">
        <v>2.2221161606187499E-2</v>
      </c>
      <c r="AG265" s="17">
        <v>2.1138724794692101E-2</v>
      </c>
      <c r="AH265" s="17">
        <v>3.3180262718915499E-2</v>
      </c>
      <c r="AI265" s="17"/>
      <c r="AJ265" s="17">
        <v>2.50208354862731E-2</v>
      </c>
      <c r="AK265" s="17">
        <v>2.5461363257398398E-2</v>
      </c>
      <c r="AL265" s="17">
        <v>2.1882087104501399E-2</v>
      </c>
      <c r="AM265" s="17">
        <v>0</v>
      </c>
      <c r="AN265" s="17">
        <v>2.8725154446280699E-2</v>
      </c>
      <c r="AO265" s="17"/>
      <c r="AP265" s="17">
        <v>2.56758960796486E-2</v>
      </c>
      <c r="AQ265" s="17">
        <v>2.89952113145081E-2</v>
      </c>
      <c r="AR265" s="17">
        <v>2.1288962131733501E-2</v>
      </c>
      <c r="AS265" s="17">
        <v>3.3435749406618198E-2</v>
      </c>
      <c r="AT265" s="17">
        <v>1.04242592642093E-2</v>
      </c>
      <c r="AU265" s="17"/>
      <c r="AV265" s="17">
        <v>3.1065000312571499E-2</v>
      </c>
      <c r="AW265" s="17">
        <v>3.0036910970201999E-2</v>
      </c>
      <c r="AX265" s="17">
        <v>2.0916626222036501E-2</v>
      </c>
      <c r="AY265" s="17">
        <v>3.4897560187835797E-2</v>
      </c>
      <c r="AZ265" s="17">
        <v>1.49913467476211E-2</v>
      </c>
      <c r="BA265" s="17">
        <v>4.74894612963062E-3</v>
      </c>
      <c r="BB265" s="17"/>
      <c r="BC265" s="17">
        <v>2.21108479049823E-2</v>
      </c>
      <c r="BD265" s="17">
        <v>3.50126047993096E-2</v>
      </c>
      <c r="BE265" s="17">
        <v>1.9106599602949099E-2</v>
      </c>
      <c r="BF265" s="17">
        <v>2.68361983666222E-2</v>
      </c>
      <c r="BG265" s="17">
        <v>2.4733187196198301E-2</v>
      </c>
    </row>
    <row r="266" spans="2:59" x14ac:dyDescent="0.35">
      <c r="B266" t="s">
        <v>207</v>
      </c>
      <c r="C266" s="17">
        <v>4.73815326415366E-3</v>
      </c>
      <c r="D266" s="17">
        <v>9.4465987853782196E-4</v>
      </c>
      <c r="E266" s="17">
        <v>8.4758541028701097E-3</v>
      </c>
      <c r="F266" s="17"/>
      <c r="G266" s="17">
        <v>7.01479774182176E-3</v>
      </c>
      <c r="H266" s="17">
        <v>7.8661104683239603E-3</v>
      </c>
      <c r="I266" s="17">
        <v>5.7524597489195996E-3</v>
      </c>
      <c r="J266" s="17">
        <v>5.7147200222729703E-3</v>
      </c>
      <c r="K266" s="17">
        <v>0</v>
      </c>
      <c r="L266" s="17">
        <v>2.2547448388738301E-3</v>
      </c>
      <c r="M266" s="17"/>
      <c r="N266" s="17">
        <v>0</v>
      </c>
      <c r="O266" s="17">
        <v>6.2809156439527E-3</v>
      </c>
      <c r="P266" s="17">
        <v>8.6160803818175896E-3</v>
      </c>
      <c r="Q266" s="17">
        <v>4.8413514983347197E-3</v>
      </c>
      <c r="R266" s="17"/>
      <c r="S266" s="17">
        <v>3.6990463911507499E-3</v>
      </c>
      <c r="T266" s="17">
        <v>3.5439092664679198E-3</v>
      </c>
      <c r="U266" s="17">
        <v>0</v>
      </c>
      <c r="V266" s="17">
        <v>6.0707892908630498E-3</v>
      </c>
      <c r="W266" s="17">
        <v>6.6270601562812299E-3</v>
      </c>
      <c r="X266" s="17">
        <v>8.2065732370145208E-3</v>
      </c>
      <c r="Y266" s="17">
        <v>0</v>
      </c>
      <c r="Z266" s="17">
        <v>0</v>
      </c>
      <c r="AA266" s="17">
        <v>1.28615755180188E-2</v>
      </c>
      <c r="AB266" s="17">
        <v>6.62549576625668E-3</v>
      </c>
      <c r="AC266" s="17">
        <v>0</v>
      </c>
      <c r="AD266" s="17">
        <v>0</v>
      </c>
      <c r="AE266" s="17"/>
      <c r="AF266" s="17">
        <v>5.1229339124196898E-3</v>
      </c>
      <c r="AG266" s="17">
        <v>2.8084734431012E-3</v>
      </c>
      <c r="AH266" s="17">
        <v>3.12662860875645E-3</v>
      </c>
      <c r="AI266" s="17"/>
      <c r="AJ266" s="17">
        <v>0</v>
      </c>
      <c r="AK266" s="17">
        <v>5.8888494568555801E-3</v>
      </c>
      <c r="AL266" s="17">
        <v>0</v>
      </c>
      <c r="AM266" s="17">
        <v>0</v>
      </c>
      <c r="AN266" s="17">
        <v>7.3738772417883004E-3</v>
      </c>
      <c r="AO266" s="17"/>
      <c r="AP266" s="17">
        <v>5.5312807442782696E-3</v>
      </c>
      <c r="AQ266" s="17">
        <v>4.7168203407952003E-3</v>
      </c>
      <c r="AR266" s="17">
        <v>0</v>
      </c>
      <c r="AS266" s="17">
        <v>3.5150490277926099E-3</v>
      </c>
      <c r="AT266" s="17">
        <v>1.34986932024166E-2</v>
      </c>
      <c r="AU266" s="17"/>
      <c r="AV266" s="17">
        <v>5.7119758669606103E-3</v>
      </c>
      <c r="AW266" s="17">
        <v>5.3676000257373499E-3</v>
      </c>
      <c r="AX266" s="17">
        <v>0</v>
      </c>
      <c r="AY266" s="17">
        <v>2.9353137565071002E-3</v>
      </c>
      <c r="AZ266" s="17">
        <v>9.71100251993697E-3</v>
      </c>
      <c r="BA266" s="17">
        <v>4.9684860154073701E-3</v>
      </c>
      <c r="BB266" s="17"/>
      <c r="BC266" s="17">
        <v>4.0578038958388202E-3</v>
      </c>
      <c r="BD266" s="17">
        <v>9.8486200957269895E-3</v>
      </c>
      <c r="BE266" s="17">
        <v>5.8742994959616497E-3</v>
      </c>
      <c r="BF266" s="17">
        <v>0</v>
      </c>
      <c r="BG266" s="17">
        <v>0</v>
      </c>
    </row>
    <row r="267" spans="2:59" x14ac:dyDescent="0.3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row>
    <row r="268" spans="2:59" x14ac:dyDescent="0.35">
      <c r="B268" s="6" t="s">
        <v>210</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row>
    <row r="269" spans="2:59" x14ac:dyDescent="0.35">
      <c r="B269" s="24" t="s">
        <v>79</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row>
    <row r="270" spans="2:59" x14ac:dyDescent="0.35">
      <c r="B270" t="s">
        <v>204</v>
      </c>
      <c r="C270" s="17">
        <v>7.0586686346289104E-2</v>
      </c>
      <c r="D270" s="17">
        <v>8.9136919668557996E-2</v>
      </c>
      <c r="E270" s="17">
        <v>5.3048790695010999E-2</v>
      </c>
      <c r="F270" s="17"/>
      <c r="G270" s="17">
        <v>0.11048234923433101</v>
      </c>
      <c r="H270" s="17">
        <v>0.1212071866576</v>
      </c>
      <c r="I270" s="17">
        <v>0.12652250725008499</v>
      </c>
      <c r="J270" s="17">
        <v>3.5133080618947397E-2</v>
      </c>
      <c r="K270" s="17">
        <v>2.5161718213266199E-2</v>
      </c>
      <c r="L270" s="17">
        <v>1.6733691128008099E-2</v>
      </c>
      <c r="M270" s="17"/>
      <c r="N270" s="17">
        <v>0.10262680183730399</v>
      </c>
      <c r="O270" s="17">
        <v>6.7136707276563595E-2</v>
      </c>
      <c r="P270" s="17">
        <v>5.1772025712013899E-2</v>
      </c>
      <c r="Q270" s="17">
        <v>5.6322795976571603E-2</v>
      </c>
      <c r="R270" s="17"/>
      <c r="S270" s="17">
        <v>0.138737163354992</v>
      </c>
      <c r="T270" s="17">
        <v>5.2552338345265903E-2</v>
      </c>
      <c r="U270" s="17">
        <v>2.4400359697537601E-2</v>
      </c>
      <c r="V270" s="17">
        <v>0.11087582806234</v>
      </c>
      <c r="W270" s="17">
        <v>5.5782270892433899E-2</v>
      </c>
      <c r="X270" s="17">
        <v>6.80093413574447E-2</v>
      </c>
      <c r="Y270" s="17">
        <v>6.3725399996180099E-2</v>
      </c>
      <c r="Z270" s="17">
        <v>4.3131289603646997E-2</v>
      </c>
      <c r="AA270" s="17">
        <v>5.16998267202445E-2</v>
      </c>
      <c r="AB270" s="17">
        <v>3.4303802213213302E-2</v>
      </c>
      <c r="AC270" s="17">
        <v>8.7759467672761896E-2</v>
      </c>
      <c r="AD270" s="17">
        <v>7.86566825834909E-2</v>
      </c>
      <c r="AE270" s="17"/>
      <c r="AF270" s="17">
        <v>4.9264330345298799E-2</v>
      </c>
      <c r="AG270" s="17">
        <v>8.6744504951655504E-2</v>
      </c>
      <c r="AH270" s="17">
        <v>5.6515030226604798E-2</v>
      </c>
      <c r="AI270" s="17"/>
      <c r="AJ270" s="17">
        <v>5.07252609135731E-2</v>
      </c>
      <c r="AK270" s="17">
        <v>0.115949821665078</v>
      </c>
      <c r="AL270" s="17">
        <v>2.1961660204969601E-2</v>
      </c>
      <c r="AM270" s="17">
        <v>6.3002192980808003E-2</v>
      </c>
      <c r="AN270" s="17">
        <v>5.7691322770745998E-2</v>
      </c>
      <c r="AO270" s="17"/>
      <c r="AP270" s="17">
        <v>4.2909703682735903E-2</v>
      </c>
      <c r="AQ270" s="17">
        <v>0.114494182383786</v>
      </c>
      <c r="AR270" s="17">
        <v>3.7740343954892501E-2</v>
      </c>
      <c r="AS270" s="17">
        <v>4.4240227176232098E-2</v>
      </c>
      <c r="AT270" s="17">
        <v>7.3756062093709607E-2</v>
      </c>
      <c r="AU270" s="17"/>
      <c r="AV270" s="17">
        <v>0.12696236440831199</v>
      </c>
      <c r="AW270" s="17">
        <v>5.5355453549732002E-2</v>
      </c>
      <c r="AX270" s="17">
        <v>4.1134398616440603E-2</v>
      </c>
      <c r="AY270" s="17">
        <v>5.1135266059277602E-2</v>
      </c>
      <c r="AZ270" s="17">
        <v>8.4271296702827403E-2</v>
      </c>
      <c r="BA270" s="17">
        <v>2.3538019508372799E-2</v>
      </c>
      <c r="BB270" s="17"/>
      <c r="BC270" s="17">
        <v>3.8313650503029102E-2</v>
      </c>
      <c r="BD270" s="17">
        <v>5.3965998999495703E-2</v>
      </c>
      <c r="BE270" s="17">
        <v>8.5836326203447402E-2</v>
      </c>
      <c r="BF270" s="17">
        <v>0.13561672194080701</v>
      </c>
      <c r="BG270" s="17">
        <v>0.20362301478988401</v>
      </c>
    </row>
    <row r="271" spans="2:59" x14ac:dyDescent="0.35">
      <c r="B271" t="s">
        <v>205</v>
      </c>
      <c r="C271" s="17">
        <v>0.149519873110081</v>
      </c>
      <c r="D271" s="17">
        <v>0.15931379785344099</v>
      </c>
      <c r="E271" s="17">
        <v>0.14026197494953099</v>
      </c>
      <c r="F271" s="17"/>
      <c r="G271" s="17">
        <v>0.22281175752912999</v>
      </c>
      <c r="H271" s="17">
        <v>0.26565952350114602</v>
      </c>
      <c r="I271" s="17">
        <v>0.159319514079833</v>
      </c>
      <c r="J271" s="17">
        <v>0.141633830497438</v>
      </c>
      <c r="K271" s="17">
        <v>5.1597730517381299E-2</v>
      </c>
      <c r="L271" s="17">
        <v>7.0726226618819193E-2</v>
      </c>
      <c r="M271" s="17"/>
      <c r="N271" s="17">
        <v>0.225846016605703</v>
      </c>
      <c r="O271" s="17">
        <v>0.15087403089505799</v>
      </c>
      <c r="P271" s="17">
        <v>0.111377018197687</v>
      </c>
      <c r="Q271" s="17">
        <v>9.9682233842126697E-2</v>
      </c>
      <c r="R271" s="17"/>
      <c r="S271" s="17">
        <v>0.223704019041638</v>
      </c>
      <c r="T271" s="17">
        <v>0.11728567889569499</v>
      </c>
      <c r="U271" s="17">
        <v>0.10608923205354499</v>
      </c>
      <c r="V271" s="17">
        <v>0.14748209638124801</v>
      </c>
      <c r="W271" s="17">
        <v>0.16944697594250199</v>
      </c>
      <c r="X271" s="17">
        <v>0.15103007187648801</v>
      </c>
      <c r="Y271" s="17">
        <v>0.16010326846505299</v>
      </c>
      <c r="Z271" s="17">
        <v>8.2798216435795394E-2</v>
      </c>
      <c r="AA271" s="17">
        <v>0.18565603567113001</v>
      </c>
      <c r="AB271" s="17">
        <v>0.11151580123756499</v>
      </c>
      <c r="AC271" s="17">
        <v>9.1320222384158004E-2</v>
      </c>
      <c r="AD271" s="17">
        <v>0.15224930609405099</v>
      </c>
      <c r="AE271" s="17"/>
      <c r="AF271" s="17">
        <v>0.11708897541359201</v>
      </c>
      <c r="AG271" s="17">
        <v>0.14799951578175699</v>
      </c>
      <c r="AH271" s="17">
        <v>0.20324884988401801</v>
      </c>
      <c r="AI271" s="17"/>
      <c r="AJ271" s="17">
        <v>0.12828491514081</v>
      </c>
      <c r="AK271" s="17">
        <v>0.19823349819847499</v>
      </c>
      <c r="AL271" s="17">
        <v>0.15708066162096601</v>
      </c>
      <c r="AM271" s="17">
        <v>0.12671823511114999</v>
      </c>
      <c r="AN271" s="17">
        <v>0.13766101233737399</v>
      </c>
      <c r="AO271" s="17"/>
      <c r="AP271" s="17">
        <v>0.114066952574421</v>
      </c>
      <c r="AQ271" s="17">
        <v>0.18311296756187301</v>
      </c>
      <c r="AR271" s="17">
        <v>0.148046369919312</v>
      </c>
      <c r="AS271" s="17">
        <v>0.15662624014165999</v>
      </c>
      <c r="AT271" s="17">
        <v>0.12976889152305299</v>
      </c>
      <c r="AU271" s="17"/>
      <c r="AV271" s="17">
        <v>0.19169259849383999</v>
      </c>
      <c r="AW271" s="17">
        <v>0.15743198069092099</v>
      </c>
      <c r="AX271" s="17">
        <v>0.12753243540717199</v>
      </c>
      <c r="AY271" s="17">
        <v>0.15010305522836001</v>
      </c>
      <c r="AZ271" s="17">
        <v>0.16048985010500599</v>
      </c>
      <c r="BA271" s="17">
        <v>6.1930827985627199E-2</v>
      </c>
      <c r="BB271" s="17"/>
      <c r="BC271" s="17">
        <v>8.2750223463607706E-2</v>
      </c>
      <c r="BD271" s="17">
        <v>0.10233587870725799</v>
      </c>
      <c r="BE271" s="17">
        <v>0.200837407788758</v>
      </c>
      <c r="BF271" s="17">
        <v>0.26566850834053701</v>
      </c>
      <c r="BG271" s="17">
        <v>0.241756556461906</v>
      </c>
    </row>
    <row r="272" spans="2:59" x14ac:dyDescent="0.35">
      <c r="B272" t="s">
        <v>206</v>
      </c>
      <c r="C272" s="17">
        <v>0.72180844303991898</v>
      </c>
      <c r="D272" s="17">
        <v>0.70207619061952597</v>
      </c>
      <c r="E272" s="17">
        <v>0.74054741219759601</v>
      </c>
      <c r="F272" s="17"/>
      <c r="G272" s="17">
        <v>0.607249320348481</v>
      </c>
      <c r="H272" s="17">
        <v>0.54816834256079605</v>
      </c>
      <c r="I272" s="17">
        <v>0.65052377588075305</v>
      </c>
      <c r="J272" s="17">
        <v>0.77109312867805102</v>
      </c>
      <c r="K272" s="17">
        <v>0.85888895126088205</v>
      </c>
      <c r="L272" s="17">
        <v>0.86485393473921301</v>
      </c>
      <c r="M272" s="17"/>
      <c r="N272" s="17">
        <v>0.62096820904767003</v>
      </c>
      <c r="O272" s="17">
        <v>0.73097633675187901</v>
      </c>
      <c r="P272" s="17">
        <v>0.77315127938559602</v>
      </c>
      <c r="Q272" s="17">
        <v>0.775265447395177</v>
      </c>
      <c r="R272" s="17"/>
      <c r="S272" s="17">
        <v>0.58189541341976103</v>
      </c>
      <c r="T272" s="17">
        <v>0.78947887498918601</v>
      </c>
      <c r="U272" s="17">
        <v>0.81421900188927598</v>
      </c>
      <c r="V272" s="17">
        <v>0.70350967283198196</v>
      </c>
      <c r="W272" s="17">
        <v>0.738588576742917</v>
      </c>
      <c r="X272" s="17">
        <v>0.71035116897814099</v>
      </c>
      <c r="Y272" s="17">
        <v>0.72446934088359805</v>
      </c>
      <c r="Z272" s="17">
        <v>0.80775367098882001</v>
      </c>
      <c r="AA272" s="17">
        <v>0.66239872948787604</v>
      </c>
      <c r="AB272" s="17">
        <v>0.77337531391653502</v>
      </c>
      <c r="AC272" s="17">
        <v>0.77460314643987005</v>
      </c>
      <c r="AD272" s="17">
        <v>0.74044105595443699</v>
      </c>
      <c r="AE272" s="17"/>
      <c r="AF272" s="17">
        <v>0.77058988614116397</v>
      </c>
      <c r="AG272" s="17">
        <v>0.71455720043677595</v>
      </c>
      <c r="AH272" s="17">
        <v>0.68631804071923597</v>
      </c>
      <c r="AI272" s="17"/>
      <c r="AJ272" s="17">
        <v>0.75747025210762198</v>
      </c>
      <c r="AK272" s="17">
        <v>0.63694648286237898</v>
      </c>
      <c r="AL272" s="17">
        <v>0.76339834029626497</v>
      </c>
      <c r="AM272" s="17">
        <v>0.81027957190804101</v>
      </c>
      <c r="AN272" s="17">
        <v>0.74997140685072705</v>
      </c>
      <c r="AO272" s="17"/>
      <c r="AP272" s="17">
        <v>0.779948390890432</v>
      </c>
      <c r="AQ272" s="17">
        <v>0.64716282259818003</v>
      </c>
      <c r="AR272" s="17">
        <v>0.76270077352743504</v>
      </c>
      <c r="AS272" s="17">
        <v>0.73478161231726002</v>
      </c>
      <c r="AT272" s="17">
        <v>0.73492883573914702</v>
      </c>
      <c r="AU272" s="17"/>
      <c r="AV272" s="17">
        <v>0.63597065041483003</v>
      </c>
      <c r="AW272" s="17">
        <v>0.73121793151160097</v>
      </c>
      <c r="AX272" s="17">
        <v>0.78451697853273805</v>
      </c>
      <c r="AY272" s="17">
        <v>0.743682143095722</v>
      </c>
      <c r="AZ272" s="17">
        <v>0.70417864240727202</v>
      </c>
      <c r="BA272" s="17">
        <v>0.81004834839564699</v>
      </c>
      <c r="BB272" s="17"/>
      <c r="BC272" s="17">
        <v>0.81901100708577401</v>
      </c>
      <c r="BD272" s="17">
        <v>0.78366893726627795</v>
      </c>
      <c r="BE272" s="17">
        <v>0.66194901579770105</v>
      </c>
      <c r="BF272" s="17">
        <v>0.53712018989227395</v>
      </c>
      <c r="BG272" s="17">
        <v>0.450854725592573</v>
      </c>
    </row>
    <row r="273" spans="2:59" x14ac:dyDescent="0.35">
      <c r="B273" t="s">
        <v>207</v>
      </c>
      <c r="C273" s="17">
        <v>5.8084997503710399E-2</v>
      </c>
      <c r="D273" s="17">
        <v>4.9473091858474698E-2</v>
      </c>
      <c r="E273" s="17">
        <v>6.6141822157861394E-2</v>
      </c>
      <c r="F273" s="17"/>
      <c r="G273" s="17">
        <v>5.9456572888057897E-2</v>
      </c>
      <c r="H273" s="17">
        <v>6.4964947280458901E-2</v>
      </c>
      <c r="I273" s="17">
        <v>6.3634202789328104E-2</v>
      </c>
      <c r="J273" s="17">
        <v>5.2139960205563302E-2</v>
      </c>
      <c r="K273" s="17">
        <v>6.4351600008470705E-2</v>
      </c>
      <c r="L273" s="17">
        <v>4.7686147513959401E-2</v>
      </c>
      <c r="M273" s="17"/>
      <c r="N273" s="17">
        <v>5.0558972509322897E-2</v>
      </c>
      <c r="O273" s="17">
        <v>5.1012925076500001E-2</v>
      </c>
      <c r="P273" s="17">
        <v>6.3699676704702599E-2</v>
      </c>
      <c r="Q273" s="17">
        <v>6.87295227861245E-2</v>
      </c>
      <c r="R273" s="17"/>
      <c r="S273" s="17">
        <v>5.5663404183609697E-2</v>
      </c>
      <c r="T273" s="17">
        <v>4.0683107769852699E-2</v>
      </c>
      <c r="U273" s="17">
        <v>5.5291406359640999E-2</v>
      </c>
      <c r="V273" s="17">
        <v>3.8132402724429901E-2</v>
      </c>
      <c r="W273" s="17">
        <v>3.6182176422147397E-2</v>
      </c>
      <c r="X273" s="17">
        <v>7.0609417787926398E-2</v>
      </c>
      <c r="Y273" s="17">
        <v>5.1701990655168603E-2</v>
      </c>
      <c r="Z273" s="17">
        <v>6.6316822971737896E-2</v>
      </c>
      <c r="AA273" s="17">
        <v>0.10024540812075</v>
      </c>
      <c r="AB273" s="17">
        <v>8.0805082632686695E-2</v>
      </c>
      <c r="AC273" s="17">
        <v>4.6317163503210197E-2</v>
      </c>
      <c r="AD273" s="17">
        <v>2.8652955368021201E-2</v>
      </c>
      <c r="AE273" s="17"/>
      <c r="AF273" s="17">
        <v>6.3056808099945794E-2</v>
      </c>
      <c r="AG273" s="17">
        <v>5.0698778829811497E-2</v>
      </c>
      <c r="AH273" s="17">
        <v>5.3918079170141603E-2</v>
      </c>
      <c r="AI273" s="17"/>
      <c r="AJ273" s="17">
        <v>6.3519571837994906E-2</v>
      </c>
      <c r="AK273" s="17">
        <v>4.88701972740683E-2</v>
      </c>
      <c r="AL273" s="17">
        <v>5.7559337877798801E-2</v>
      </c>
      <c r="AM273" s="17">
        <v>0</v>
      </c>
      <c r="AN273" s="17">
        <v>5.4676258041153003E-2</v>
      </c>
      <c r="AO273" s="17"/>
      <c r="AP273" s="17">
        <v>6.3074952852411104E-2</v>
      </c>
      <c r="AQ273" s="17">
        <v>5.5230027456160499E-2</v>
      </c>
      <c r="AR273" s="17">
        <v>5.1512512598360503E-2</v>
      </c>
      <c r="AS273" s="17">
        <v>6.4351920364848006E-2</v>
      </c>
      <c r="AT273" s="17">
        <v>6.1546210644091097E-2</v>
      </c>
      <c r="AU273" s="17"/>
      <c r="AV273" s="17">
        <v>4.5374386683018103E-2</v>
      </c>
      <c r="AW273" s="17">
        <v>5.5994634247745499E-2</v>
      </c>
      <c r="AX273" s="17">
        <v>4.68161874436498E-2</v>
      </c>
      <c r="AY273" s="17">
        <v>5.5079535616640703E-2</v>
      </c>
      <c r="AZ273" s="17">
        <v>5.1060210784894401E-2</v>
      </c>
      <c r="BA273" s="17">
        <v>0.104482804110353</v>
      </c>
      <c r="BB273" s="17"/>
      <c r="BC273" s="17">
        <v>5.9925118947589201E-2</v>
      </c>
      <c r="BD273" s="17">
        <v>6.0029185026969099E-2</v>
      </c>
      <c r="BE273" s="17">
        <v>5.1377250210093602E-2</v>
      </c>
      <c r="BF273" s="17">
        <v>6.1594579826381599E-2</v>
      </c>
      <c r="BG273" s="17">
        <v>0.103765703155637</v>
      </c>
    </row>
    <row r="274" spans="2:59"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row>
    <row r="275" spans="2:59" x14ac:dyDescent="0.35">
      <c r="B275" s="6" t="s">
        <v>211</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row>
    <row r="276" spans="2:59" x14ac:dyDescent="0.35">
      <c r="B276" s="24" t="s">
        <v>79</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row>
    <row r="277" spans="2:59" x14ac:dyDescent="0.35">
      <c r="B277" t="s">
        <v>204</v>
      </c>
      <c r="C277" s="17">
        <v>0.78028282875529398</v>
      </c>
      <c r="D277" s="17">
        <v>0.80119537654414696</v>
      </c>
      <c r="E277" s="17">
        <v>0.76115145865703504</v>
      </c>
      <c r="F277" s="17"/>
      <c r="G277" s="17">
        <v>0.793040941997189</v>
      </c>
      <c r="H277" s="17">
        <v>0.82519102678661505</v>
      </c>
      <c r="I277" s="17">
        <v>0.81017471432106902</v>
      </c>
      <c r="J277" s="17">
        <v>0.79800793247125401</v>
      </c>
      <c r="K277" s="17">
        <v>0.78123073832759804</v>
      </c>
      <c r="L277" s="17">
        <v>0.696112555559665</v>
      </c>
      <c r="M277" s="17"/>
      <c r="N277" s="17">
        <v>0.85302913668955105</v>
      </c>
      <c r="O277" s="17">
        <v>0.80022695059341897</v>
      </c>
      <c r="P277" s="17">
        <v>0.74192772897547199</v>
      </c>
      <c r="Q277" s="17">
        <v>0.71442589497742104</v>
      </c>
      <c r="R277" s="17"/>
      <c r="S277" s="17">
        <v>0.86218887444719094</v>
      </c>
      <c r="T277" s="17">
        <v>0.80171381890584403</v>
      </c>
      <c r="U277" s="17">
        <v>0.801073985899317</v>
      </c>
      <c r="V277" s="17">
        <v>0.812969131836073</v>
      </c>
      <c r="W277" s="17">
        <v>0.77065839762610999</v>
      </c>
      <c r="X277" s="17">
        <v>0.70253751931950204</v>
      </c>
      <c r="Y277" s="17">
        <v>0.76024257879262502</v>
      </c>
      <c r="Z277" s="17">
        <v>0.67554054966305699</v>
      </c>
      <c r="AA277" s="17">
        <v>0.77483263291369098</v>
      </c>
      <c r="AB277" s="17">
        <v>0.73213296613264101</v>
      </c>
      <c r="AC277" s="17">
        <v>0.771386135705452</v>
      </c>
      <c r="AD277" s="17">
        <v>0.77840597979964099</v>
      </c>
      <c r="AE277" s="17"/>
      <c r="AF277" s="17">
        <v>0.754132053243314</v>
      </c>
      <c r="AG277" s="17">
        <v>0.79444335066288996</v>
      </c>
      <c r="AH277" s="17">
        <v>0.78201226142682301</v>
      </c>
      <c r="AI277" s="17"/>
      <c r="AJ277" s="17">
        <v>0.74746362552989798</v>
      </c>
      <c r="AK277" s="17">
        <v>0.80888375700346304</v>
      </c>
      <c r="AL277" s="17">
        <v>0.79693399252030905</v>
      </c>
      <c r="AM277" s="17">
        <v>0.86196665241149395</v>
      </c>
      <c r="AN277" s="17">
        <v>0.78978269710071303</v>
      </c>
      <c r="AO277" s="17"/>
      <c r="AP277" s="17">
        <v>0.73914217027237405</v>
      </c>
      <c r="AQ277" s="17">
        <v>0.80829716112991601</v>
      </c>
      <c r="AR277" s="17">
        <v>0.823647892514623</v>
      </c>
      <c r="AS277" s="17">
        <v>0.73259683988791602</v>
      </c>
      <c r="AT277" s="17">
        <v>0.73577916983556702</v>
      </c>
      <c r="AU277" s="17"/>
      <c r="AV277" s="17">
        <v>0.82860901125313702</v>
      </c>
      <c r="AW277" s="17">
        <v>0.74493756295406</v>
      </c>
      <c r="AX277" s="17">
        <v>0.81469428997373905</v>
      </c>
      <c r="AY277" s="17">
        <v>0.76052516982568796</v>
      </c>
      <c r="AZ277" s="17">
        <v>0.75867631823882398</v>
      </c>
      <c r="BA277" s="17">
        <v>0.75320935629282204</v>
      </c>
      <c r="BB277" s="17"/>
      <c r="BC277" s="17">
        <v>0.72799578653640096</v>
      </c>
      <c r="BD277" s="17">
        <v>0.74400086040272895</v>
      </c>
      <c r="BE277" s="17">
        <v>0.83453653455805699</v>
      </c>
      <c r="BF277" s="17">
        <v>0.87412291069242298</v>
      </c>
      <c r="BG277" s="17">
        <v>0.93972298707400503</v>
      </c>
    </row>
    <row r="278" spans="2:59" x14ac:dyDescent="0.35">
      <c r="B278" t="s">
        <v>205</v>
      </c>
      <c r="C278" s="17">
        <v>0.179051236635658</v>
      </c>
      <c r="D278" s="17">
        <v>0.15901289506497299</v>
      </c>
      <c r="E278" s="17">
        <v>0.19781084423392101</v>
      </c>
      <c r="F278" s="17"/>
      <c r="G278" s="17">
        <v>0.15010091139381801</v>
      </c>
      <c r="H278" s="17">
        <v>0.12893499658034399</v>
      </c>
      <c r="I278" s="17">
        <v>0.148063730785607</v>
      </c>
      <c r="J278" s="17">
        <v>0.16290536063314201</v>
      </c>
      <c r="K278" s="17">
        <v>0.19517966625750199</v>
      </c>
      <c r="L278" s="17">
        <v>0.26639305371199101</v>
      </c>
      <c r="M278" s="17"/>
      <c r="N278" s="17">
        <v>0.121552172654027</v>
      </c>
      <c r="O278" s="17">
        <v>0.15808258671332101</v>
      </c>
      <c r="P278" s="17">
        <v>0.20460127415304999</v>
      </c>
      <c r="Q278" s="17">
        <v>0.24071531465031901</v>
      </c>
      <c r="R278" s="17"/>
      <c r="S278" s="17">
        <v>9.9650044726091402E-2</v>
      </c>
      <c r="T278" s="17">
        <v>0.176152369655314</v>
      </c>
      <c r="U278" s="17">
        <v>0.17817104532432801</v>
      </c>
      <c r="V278" s="17">
        <v>0.12850212400375299</v>
      </c>
      <c r="W278" s="17">
        <v>0.19128458147038099</v>
      </c>
      <c r="X278" s="17">
        <v>0.23137906527497401</v>
      </c>
      <c r="Y278" s="17">
        <v>0.20467081728720499</v>
      </c>
      <c r="Z278" s="17">
        <v>0.26243041457975402</v>
      </c>
      <c r="AA278" s="17">
        <v>0.18618362998004001</v>
      </c>
      <c r="AB278" s="17">
        <v>0.22103728186569299</v>
      </c>
      <c r="AC278" s="17">
        <v>0.184451511010612</v>
      </c>
      <c r="AD278" s="17">
        <v>0.191339569960123</v>
      </c>
      <c r="AE278" s="17"/>
      <c r="AF278" s="17">
        <v>0.208141420211017</v>
      </c>
      <c r="AG278" s="17">
        <v>0.169052097470764</v>
      </c>
      <c r="AH278" s="17">
        <v>0.16714056127160401</v>
      </c>
      <c r="AI278" s="17"/>
      <c r="AJ278" s="17">
        <v>0.21350173266133701</v>
      </c>
      <c r="AK278" s="17">
        <v>0.14726106420441701</v>
      </c>
      <c r="AL278" s="17">
        <v>0.173948773484214</v>
      </c>
      <c r="AM278" s="17">
        <v>0.13803334758850599</v>
      </c>
      <c r="AN278" s="17">
        <v>0.16581665430404799</v>
      </c>
      <c r="AO278" s="17"/>
      <c r="AP278" s="17">
        <v>0.22261220835845899</v>
      </c>
      <c r="AQ278" s="17">
        <v>0.150908833390343</v>
      </c>
      <c r="AR278" s="17">
        <v>0.151334918312234</v>
      </c>
      <c r="AS278" s="17">
        <v>0.226950448119906</v>
      </c>
      <c r="AT278" s="17">
        <v>0.21078040149312999</v>
      </c>
      <c r="AU278" s="17"/>
      <c r="AV278" s="17">
        <v>0.12693098486197199</v>
      </c>
      <c r="AW278" s="17">
        <v>0.214554293560235</v>
      </c>
      <c r="AX278" s="17">
        <v>0.14899165213754301</v>
      </c>
      <c r="AY278" s="17">
        <v>0.20732551145367101</v>
      </c>
      <c r="AZ278" s="17">
        <v>0.195433022616917</v>
      </c>
      <c r="BA278" s="17">
        <v>0.20903988052560199</v>
      </c>
      <c r="BB278" s="17"/>
      <c r="BC278" s="17">
        <v>0.23976710292053899</v>
      </c>
      <c r="BD278" s="17">
        <v>0.19397993890076001</v>
      </c>
      <c r="BE278" s="17">
        <v>0.123130504156354</v>
      </c>
      <c r="BF278" s="17">
        <v>0.105076247627296</v>
      </c>
      <c r="BG278" s="17">
        <v>6.0277012925994897E-2</v>
      </c>
    </row>
    <row r="279" spans="2:59" x14ac:dyDescent="0.35">
      <c r="B279" t="s">
        <v>206</v>
      </c>
      <c r="C279" s="17">
        <v>3.32287638137393E-2</v>
      </c>
      <c r="D279" s="17">
        <v>3.5937708542316302E-2</v>
      </c>
      <c r="E279" s="17">
        <v>3.0046713329539801E-2</v>
      </c>
      <c r="F279" s="17"/>
      <c r="G279" s="17">
        <v>4.7823437315137503E-2</v>
      </c>
      <c r="H279" s="17">
        <v>3.8007866164716901E-2</v>
      </c>
      <c r="I279" s="17">
        <v>3.0089352836632801E-2</v>
      </c>
      <c r="J279" s="17">
        <v>3.0002422358876402E-2</v>
      </c>
      <c r="K279" s="17">
        <v>2.03364025094818E-2</v>
      </c>
      <c r="L279" s="17">
        <v>3.3431550849014599E-2</v>
      </c>
      <c r="M279" s="17"/>
      <c r="N279" s="17">
        <v>2.54186906564218E-2</v>
      </c>
      <c r="O279" s="17">
        <v>3.7401897841571698E-2</v>
      </c>
      <c r="P279" s="17">
        <v>4.1251784301766202E-2</v>
      </c>
      <c r="Q279" s="17">
        <v>3.0321336900847901E-2</v>
      </c>
      <c r="R279" s="17"/>
      <c r="S279" s="17">
        <v>3.1393065435177801E-2</v>
      </c>
      <c r="T279" s="17">
        <v>1.5282088778183E-2</v>
      </c>
      <c r="U279" s="17">
        <v>2.0754968776354799E-2</v>
      </c>
      <c r="V279" s="17">
        <v>4.6107622511896797E-2</v>
      </c>
      <c r="W279" s="17">
        <v>2.93775452180586E-2</v>
      </c>
      <c r="X279" s="17">
        <v>5.7876842168510197E-2</v>
      </c>
      <c r="Y279" s="17">
        <v>3.5086603920170198E-2</v>
      </c>
      <c r="Z279" s="17">
        <v>4.0476779355584899E-2</v>
      </c>
      <c r="AA279" s="17">
        <v>2.7583404343906302E-2</v>
      </c>
      <c r="AB279" s="17">
        <v>3.5458021662368701E-2</v>
      </c>
      <c r="AC279" s="17">
        <v>4.4162353283936299E-2</v>
      </c>
      <c r="AD279" s="17">
        <v>3.0254450240235799E-2</v>
      </c>
      <c r="AE279" s="17"/>
      <c r="AF279" s="17">
        <v>3.1475840502241802E-2</v>
      </c>
      <c r="AG279" s="17">
        <v>3.11506362360481E-2</v>
      </c>
      <c r="AH279" s="17">
        <v>3.8006457645332802E-2</v>
      </c>
      <c r="AI279" s="17"/>
      <c r="AJ279" s="17">
        <v>3.77552334316456E-2</v>
      </c>
      <c r="AK279" s="17">
        <v>3.4955392329458698E-2</v>
      </c>
      <c r="AL279" s="17">
        <v>1.3132510939717601E-2</v>
      </c>
      <c r="AM279" s="17">
        <v>0</v>
      </c>
      <c r="AN279" s="17">
        <v>2.9477626228222101E-2</v>
      </c>
      <c r="AO279" s="17"/>
      <c r="AP279" s="17">
        <v>3.2714340624888101E-2</v>
      </c>
      <c r="AQ279" s="17">
        <v>3.7736513593243898E-2</v>
      </c>
      <c r="AR279" s="17">
        <v>1.9949530781536402E-2</v>
      </c>
      <c r="AS279" s="17">
        <v>3.27312198173993E-2</v>
      </c>
      <c r="AT279" s="17">
        <v>3.99417354688857E-2</v>
      </c>
      <c r="AU279" s="17"/>
      <c r="AV279" s="17">
        <v>4.0745443380792501E-2</v>
      </c>
      <c r="AW279" s="17">
        <v>3.2074595792652802E-2</v>
      </c>
      <c r="AX279" s="17">
        <v>3.1452163940391097E-2</v>
      </c>
      <c r="AY279" s="17">
        <v>2.9482285673513398E-2</v>
      </c>
      <c r="AZ279" s="17">
        <v>3.6179656624322501E-2</v>
      </c>
      <c r="BA279" s="17">
        <v>1.09785681484687E-2</v>
      </c>
      <c r="BB279" s="17"/>
      <c r="BC279" s="17">
        <v>2.7730080359787902E-2</v>
      </c>
      <c r="BD279" s="17">
        <v>4.6028575267749498E-2</v>
      </c>
      <c r="BE279" s="17">
        <v>3.8322031068602297E-2</v>
      </c>
      <c r="BF279" s="17">
        <v>2.0800841680280301E-2</v>
      </c>
      <c r="BG279" s="17">
        <v>0</v>
      </c>
    </row>
    <row r="280" spans="2:59" x14ac:dyDescent="0.35">
      <c r="B280" t="s">
        <v>207</v>
      </c>
      <c r="C280" s="17">
        <v>7.43717079530864E-3</v>
      </c>
      <c r="D280" s="17">
        <v>3.8540198485631401E-3</v>
      </c>
      <c r="E280" s="17">
        <v>1.09909837795042E-2</v>
      </c>
      <c r="F280" s="17"/>
      <c r="G280" s="17">
        <v>9.0347092938556604E-3</v>
      </c>
      <c r="H280" s="17">
        <v>7.8661104683239603E-3</v>
      </c>
      <c r="I280" s="17">
        <v>1.16722020566918E-2</v>
      </c>
      <c r="J280" s="17">
        <v>9.0842845367274296E-3</v>
      </c>
      <c r="K280" s="17">
        <v>3.2531929054185902E-3</v>
      </c>
      <c r="L280" s="17">
        <v>4.0628398793301802E-3</v>
      </c>
      <c r="M280" s="17"/>
      <c r="N280" s="17">
        <v>0</v>
      </c>
      <c r="O280" s="17">
        <v>4.2885648516885399E-3</v>
      </c>
      <c r="P280" s="17">
        <v>1.22192125697117E-2</v>
      </c>
      <c r="Q280" s="17">
        <v>1.4537453471411501E-2</v>
      </c>
      <c r="R280" s="17"/>
      <c r="S280" s="17">
        <v>6.7680153915393396E-3</v>
      </c>
      <c r="T280" s="17">
        <v>6.8517226606590598E-3</v>
      </c>
      <c r="U280" s="17">
        <v>0</v>
      </c>
      <c r="V280" s="17">
        <v>1.2421121648276899E-2</v>
      </c>
      <c r="W280" s="17">
        <v>8.6794756854503899E-3</v>
      </c>
      <c r="X280" s="17">
        <v>8.2065732370145208E-3</v>
      </c>
      <c r="Y280" s="17">
        <v>0</v>
      </c>
      <c r="Z280" s="17">
        <v>2.15522564016047E-2</v>
      </c>
      <c r="AA280" s="17">
        <v>1.14003327623624E-2</v>
      </c>
      <c r="AB280" s="17">
        <v>1.1371730339297901E-2</v>
      </c>
      <c r="AC280" s="17">
        <v>0</v>
      </c>
      <c r="AD280" s="17">
        <v>0</v>
      </c>
      <c r="AE280" s="17"/>
      <c r="AF280" s="17">
        <v>6.2506860434277103E-3</v>
      </c>
      <c r="AG280" s="17">
        <v>5.35391563029829E-3</v>
      </c>
      <c r="AH280" s="17">
        <v>1.28407196562399E-2</v>
      </c>
      <c r="AI280" s="17"/>
      <c r="AJ280" s="17">
        <v>1.2794083771192101E-3</v>
      </c>
      <c r="AK280" s="17">
        <v>8.8997864626614697E-3</v>
      </c>
      <c r="AL280" s="17">
        <v>1.5984723055759702E-2</v>
      </c>
      <c r="AM280" s="17">
        <v>0</v>
      </c>
      <c r="AN280" s="17">
        <v>1.49230223670168E-2</v>
      </c>
      <c r="AO280" s="17"/>
      <c r="AP280" s="17">
        <v>5.5312807442782696E-3</v>
      </c>
      <c r="AQ280" s="17">
        <v>3.0574918864970701E-3</v>
      </c>
      <c r="AR280" s="17">
        <v>5.0676583916062197E-3</v>
      </c>
      <c r="AS280" s="17">
        <v>7.7214921747784703E-3</v>
      </c>
      <c r="AT280" s="17">
        <v>1.34986932024166E-2</v>
      </c>
      <c r="AU280" s="17"/>
      <c r="AV280" s="17">
        <v>3.7145605040981699E-3</v>
      </c>
      <c r="AW280" s="17">
        <v>8.4335476930520095E-3</v>
      </c>
      <c r="AX280" s="17">
        <v>4.8618939483274599E-3</v>
      </c>
      <c r="AY280" s="17">
        <v>2.6670330471272301E-3</v>
      </c>
      <c r="AZ280" s="17">
        <v>9.71100251993697E-3</v>
      </c>
      <c r="BA280" s="17">
        <v>2.6772195033106801E-2</v>
      </c>
      <c r="BB280" s="17"/>
      <c r="BC280" s="17">
        <v>4.5070301832722199E-3</v>
      </c>
      <c r="BD280" s="17">
        <v>1.5990625428762398E-2</v>
      </c>
      <c r="BE280" s="17">
        <v>4.0109302169864499E-3</v>
      </c>
      <c r="BF280" s="17">
        <v>0</v>
      </c>
      <c r="BG280" s="17">
        <v>0</v>
      </c>
    </row>
    <row r="281" spans="2:59"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row>
    <row r="282" spans="2:59" x14ac:dyDescent="0.35">
      <c r="B282" s="6" t="s">
        <v>212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row>
    <row r="283" spans="2:59" x14ac:dyDescent="0.35">
      <c r="B283" s="24" t="s">
        <v>79</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row>
    <row r="284" spans="2:59" x14ac:dyDescent="0.35">
      <c r="B284" t="s">
        <v>204</v>
      </c>
      <c r="C284" s="17">
        <v>0.30784120475424398</v>
      </c>
      <c r="D284" s="17">
        <v>0.341533981811312</v>
      </c>
      <c r="E284" s="17">
        <v>0.27554749139711898</v>
      </c>
      <c r="F284" s="17"/>
      <c r="G284" s="17">
        <v>0.37873877826507402</v>
      </c>
      <c r="H284" s="17">
        <v>0.41888383091606401</v>
      </c>
      <c r="I284" s="17">
        <v>0.36040733980055201</v>
      </c>
      <c r="J284" s="17">
        <v>0.30567402096250801</v>
      </c>
      <c r="K284" s="17">
        <v>0.22786470696903299</v>
      </c>
      <c r="L284" s="17">
        <v>0.183344857864079</v>
      </c>
      <c r="M284" s="17"/>
      <c r="N284" s="17">
        <v>0.38722839859795299</v>
      </c>
      <c r="O284" s="17">
        <v>0.31808552769482301</v>
      </c>
      <c r="P284" s="17">
        <v>0.27182378276652103</v>
      </c>
      <c r="Q284" s="17">
        <v>0.241920532313119</v>
      </c>
      <c r="R284" s="17"/>
      <c r="S284" s="17">
        <v>0.44554279039702499</v>
      </c>
      <c r="T284" s="17">
        <v>0.29212305300091901</v>
      </c>
      <c r="U284" s="17">
        <v>0.26928865368153299</v>
      </c>
      <c r="V284" s="17">
        <v>0.36157377228936699</v>
      </c>
      <c r="W284" s="17">
        <v>0.287563070037332</v>
      </c>
      <c r="X284" s="17">
        <v>0.26165203171595203</v>
      </c>
      <c r="Y284" s="17">
        <v>0.25499218835472998</v>
      </c>
      <c r="Z284" s="17">
        <v>0.30741291256116399</v>
      </c>
      <c r="AA284" s="17">
        <v>0.28334708465224101</v>
      </c>
      <c r="AB284" s="17">
        <v>0.25179741045508702</v>
      </c>
      <c r="AC284" s="17">
        <v>0.30641271933118802</v>
      </c>
      <c r="AD284" s="17">
        <v>0.26113787985665099</v>
      </c>
      <c r="AE284" s="17"/>
      <c r="AF284" s="17">
        <v>0.26804769205067303</v>
      </c>
      <c r="AG284" s="17">
        <v>0.32229176232874202</v>
      </c>
      <c r="AH284" s="17">
        <v>0.31402126692263499</v>
      </c>
      <c r="AI284" s="17"/>
      <c r="AJ284" s="17">
        <v>0.26518110959824898</v>
      </c>
      <c r="AK284" s="17">
        <v>0.36524502808486897</v>
      </c>
      <c r="AL284" s="17">
        <v>0.295076932458751</v>
      </c>
      <c r="AM284" s="17">
        <v>0.358537391939867</v>
      </c>
      <c r="AN284" s="17">
        <v>0.33103192032711898</v>
      </c>
      <c r="AO284" s="17"/>
      <c r="AP284" s="17">
        <v>0.26805468850522002</v>
      </c>
      <c r="AQ284" s="17">
        <v>0.34205216695430501</v>
      </c>
      <c r="AR284" s="17">
        <v>0.26674817694950098</v>
      </c>
      <c r="AS284" s="17">
        <v>0.334113542906608</v>
      </c>
      <c r="AT284" s="17">
        <v>0.27235938522908298</v>
      </c>
      <c r="AU284" s="17"/>
      <c r="AV284" s="17">
        <v>0.38897847268866798</v>
      </c>
      <c r="AW284" s="17">
        <v>0.271429050522349</v>
      </c>
      <c r="AX284" s="17">
        <v>0.27328653312104101</v>
      </c>
      <c r="AY284" s="17">
        <v>0.337073931169733</v>
      </c>
      <c r="AZ284" s="17">
        <v>0.272016524076723</v>
      </c>
      <c r="BA284" s="17">
        <v>0.21285451777743</v>
      </c>
      <c r="BB284" s="17"/>
      <c r="BC284" s="17">
        <v>0.24875610618013899</v>
      </c>
      <c r="BD284" s="17">
        <v>0.25510870595302199</v>
      </c>
      <c r="BE284" s="17">
        <v>0.33299571654103999</v>
      </c>
      <c r="BF284" s="17">
        <v>0.47210854767302501</v>
      </c>
      <c r="BG284" s="17">
        <v>0.46698731899510398</v>
      </c>
    </row>
    <row r="285" spans="2:59" x14ac:dyDescent="0.35">
      <c r="B285" t="s">
        <v>205</v>
      </c>
      <c r="C285" s="17">
        <v>0.36887613617841403</v>
      </c>
      <c r="D285" s="17">
        <v>0.34545082732451798</v>
      </c>
      <c r="E285" s="17">
        <v>0.39138665249599902</v>
      </c>
      <c r="F285" s="17"/>
      <c r="G285" s="17">
        <v>0.35361647976940802</v>
      </c>
      <c r="H285" s="17">
        <v>0.31454320224701299</v>
      </c>
      <c r="I285" s="17">
        <v>0.36770294663532399</v>
      </c>
      <c r="J285" s="17">
        <v>0.3669430114353</v>
      </c>
      <c r="K285" s="17">
        <v>0.36891551708251802</v>
      </c>
      <c r="L285" s="17">
        <v>0.42558131116790898</v>
      </c>
      <c r="M285" s="17"/>
      <c r="N285" s="17">
        <v>0.32384514133978598</v>
      </c>
      <c r="O285" s="17">
        <v>0.34038074127434598</v>
      </c>
      <c r="P285" s="17">
        <v>0.398433625721761</v>
      </c>
      <c r="Q285" s="17">
        <v>0.42178738169607599</v>
      </c>
      <c r="R285" s="17"/>
      <c r="S285" s="17">
        <v>0.28078080360739899</v>
      </c>
      <c r="T285" s="17">
        <v>0.339876470300216</v>
      </c>
      <c r="U285" s="17">
        <v>0.40687031657716899</v>
      </c>
      <c r="V285" s="17">
        <v>0.33794311199349197</v>
      </c>
      <c r="W285" s="17">
        <v>0.47377569419163501</v>
      </c>
      <c r="X285" s="17">
        <v>0.42514779696877297</v>
      </c>
      <c r="Y285" s="17">
        <v>0.41732869112862497</v>
      </c>
      <c r="Z285" s="17">
        <v>0.33805680152551798</v>
      </c>
      <c r="AA285" s="17">
        <v>0.35744625897480498</v>
      </c>
      <c r="AB285" s="17">
        <v>0.35500341282384701</v>
      </c>
      <c r="AC285" s="17">
        <v>0.378265796521075</v>
      </c>
      <c r="AD285" s="17">
        <v>0.463578764420217</v>
      </c>
      <c r="AE285" s="17"/>
      <c r="AF285" s="17">
        <v>0.37863820288809902</v>
      </c>
      <c r="AG285" s="17">
        <v>0.36449454464393699</v>
      </c>
      <c r="AH285" s="17">
        <v>0.37929714795444802</v>
      </c>
      <c r="AI285" s="17"/>
      <c r="AJ285" s="17">
        <v>0.40909401789655703</v>
      </c>
      <c r="AK285" s="17">
        <v>0.34503484687437502</v>
      </c>
      <c r="AL285" s="17">
        <v>0.33957981172436902</v>
      </c>
      <c r="AM285" s="17">
        <v>0.31296095106355198</v>
      </c>
      <c r="AN285" s="17">
        <v>0.36447182303075698</v>
      </c>
      <c r="AO285" s="17"/>
      <c r="AP285" s="17">
        <v>0.40412113417854201</v>
      </c>
      <c r="AQ285" s="17">
        <v>0.36962255614316197</v>
      </c>
      <c r="AR285" s="17">
        <v>0.35274991848970699</v>
      </c>
      <c r="AS285" s="17">
        <v>0.33119789577362801</v>
      </c>
      <c r="AT285" s="17">
        <v>0.33659668454861003</v>
      </c>
      <c r="AU285" s="17"/>
      <c r="AV285" s="17">
        <v>0.35314806993550801</v>
      </c>
      <c r="AW285" s="17">
        <v>0.410895031013368</v>
      </c>
      <c r="AX285" s="17">
        <v>0.34686888790412501</v>
      </c>
      <c r="AY285" s="17">
        <v>0.33738988729317099</v>
      </c>
      <c r="AZ285" s="17">
        <v>0.367611091311286</v>
      </c>
      <c r="BA285" s="17">
        <v>0.364647544638525</v>
      </c>
      <c r="BB285" s="17"/>
      <c r="BC285" s="17">
        <v>0.399722357695807</v>
      </c>
      <c r="BD285" s="17">
        <v>0.39101948647514601</v>
      </c>
      <c r="BE285" s="17">
        <v>0.36398015628806502</v>
      </c>
      <c r="BF285" s="17">
        <v>0.26280781217459898</v>
      </c>
      <c r="BG285" s="17">
        <v>0.28279401544626498</v>
      </c>
    </row>
    <row r="286" spans="2:59" x14ac:dyDescent="0.35">
      <c r="B286" t="s">
        <v>206</v>
      </c>
      <c r="C286" s="17">
        <v>0.29005147826662803</v>
      </c>
      <c r="D286" s="17">
        <v>0.28587853748778902</v>
      </c>
      <c r="E286" s="17">
        <v>0.29442944078974997</v>
      </c>
      <c r="F286" s="17"/>
      <c r="G286" s="17">
        <v>0.24163419231391201</v>
      </c>
      <c r="H286" s="17">
        <v>0.22203602263125699</v>
      </c>
      <c r="I286" s="17">
        <v>0.23185414371935301</v>
      </c>
      <c r="J286" s="17">
        <v>0.305906901548403</v>
      </c>
      <c r="K286" s="17">
        <v>0.35869059026043298</v>
      </c>
      <c r="L286" s="17">
        <v>0.36578100379082701</v>
      </c>
      <c r="M286" s="17"/>
      <c r="N286" s="17">
        <v>0.258761384819506</v>
      </c>
      <c r="O286" s="17">
        <v>0.32097735835793201</v>
      </c>
      <c r="P286" s="17">
        <v>0.279919461063389</v>
      </c>
      <c r="Q286" s="17">
        <v>0.301092031830617</v>
      </c>
      <c r="R286" s="17"/>
      <c r="S286" s="17">
        <v>0.25895114474682501</v>
      </c>
      <c r="T286" s="17">
        <v>0.34263283707504899</v>
      </c>
      <c r="U286" s="17">
        <v>0.29966565957553798</v>
      </c>
      <c r="V286" s="17">
        <v>0.26756173974849101</v>
      </c>
      <c r="W286" s="17">
        <v>0.22963201894221</v>
      </c>
      <c r="X286" s="17">
        <v>0.25694658367662998</v>
      </c>
      <c r="Y286" s="17">
        <v>0.27720391020597901</v>
      </c>
      <c r="Z286" s="17">
        <v>0.303102914679377</v>
      </c>
      <c r="AA286" s="17">
        <v>0.31734565425141398</v>
      </c>
      <c r="AB286" s="17">
        <v>0.34804846204162398</v>
      </c>
      <c r="AC286" s="17">
        <v>0.28960961495184201</v>
      </c>
      <c r="AD286" s="17">
        <v>0.233796571326363</v>
      </c>
      <c r="AE286" s="17"/>
      <c r="AF286" s="17">
        <v>0.32052335766962098</v>
      </c>
      <c r="AG286" s="17">
        <v>0.28318128437684398</v>
      </c>
      <c r="AH286" s="17">
        <v>0.26050391832615499</v>
      </c>
      <c r="AI286" s="17"/>
      <c r="AJ286" s="17">
        <v>0.29842829925539599</v>
      </c>
      <c r="AK286" s="17">
        <v>0.25501374614625499</v>
      </c>
      <c r="AL286" s="17">
        <v>0.35331775904538898</v>
      </c>
      <c r="AM286" s="17">
        <v>0.32850165699658102</v>
      </c>
      <c r="AN286" s="17">
        <v>0.263310442739429</v>
      </c>
      <c r="AO286" s="17"/>
      <c r="AP286" s="17">
        <v>0.29760426370549498</v>
      </c>
      <c r="AQ286" s="17">
        <v>0.253780723615183</v>
      </c>
      <c r="AR286" s="17">
        <v>0.35369661375717698</v>
      </c>
      <c r="AS286" s="17">
        <v>0.325078502999394</v>
      </c>
      <c r="AT286" s="17">
        <v>0.31846408991974501</v>
      </c>
      <c r="AU286" s="17"/>
      <c r="AV286" s="17">
        <v>0.21901599420100101</v>
      </c>
      <c r="AW286" s="17">
        <v>0.28815985072197697</v>
      </c>
      <c r="AX286" s="17">
        <v>0.35263406432623701</v>
      </c>
      <c r="AY286" s="17">
        <v>0.310472688513657</v>
      </c>
      <c r="AZ286" s="17">
        <v>0.304235874488618</v>
      </c>
      <c r="BA286" s="17">
        <v>0.36373188501004799</v>
      </c>
      <c r="BB286" s="17"/>
      <c r="BC286" s="17">
        <v>0.32127083284866098</v>
      </c>
      <c r="BD286" s="17">
        <v>0.31333232501345198</v>
      </c>
      <c r="BE286" s="17">
        <v>0.27123562758409903</v>
      </c>
      <c r="BF286" s="17">
        <v>0.23747753718263601</v>
      </c>
      <c r="BG286" s="17">
        <v>0.19193944919285899</v>
      </c>
    </row>
    <row r="287" spans="2:59" x14ac:dyDescent="0.35">
      <c r="B287" t="s">
        <v>207</v>
      </c>
      <c r="C287" s="17">
        <v>3.3231180800714001E-2</v>
      </c>
      <c r="D287" s="17">
        <v>2.7136653376380802E-2</v>
      </c>
      <c r="E287" s="17">
        <v>3.8636415317132897E-2</v>
      </c>
      <c r="F287" s="17"/>
      <c r="G287" s="17">
        <v>2.60105496516062E-2</v>
      </c>
      <c r="H287" s="17">
        <v>4.4536944205666201E-2</v>
      </c>
      <c r="I287" s="17">
        <v>4.0035569844771197E-2</v>
      </c>
      <c r="J287" s="17">
        <v>2.1476066053789902E-2</v>
      </c>
      <c r="K287" s="17">
        <v>4.4529185688016497E-2</v>
      </c>
      <c r="L287" s="17">
        <v>2.5292827177185399E-2</v>
      </c>
      <c r="M287" s="17"/>
      <c r="N287" s="17">
        <v>3.0165075242755801E-2</v>
      </c>
      <c r="O287" s="17">
        <v>2.0556372672899201E-2</v>
      </c>
      <c r="P287" s="17">
        <v>4.9823130448329499E-2</v>
      </c>
      <c r="Q287" s="17">
        <v>3.5200054160187698E-2</v>
      </c>
      <c r="R287" s="17"/>
      <c r="S287" s="17">
        <v>1.47252612487515E-2</v>
      </c>
      <c r="T287" s="17">
        <v>2.5367639623816E-2</v>
      </c>
      <c r="U287" s="17">
        <v>2.41753701657593E-2</v>
      </c>
      <c r="V287" s="17">
        <v>3.2921375968649899E-2</v>
      </c>
      <c r="W287" s="17">
        <v>9.0292168288235095E-3</v>
      </c>
      <c r="X287" s="17">
        <v>5.62535876386452E-2</v>
      </c>
      <c r="Y287" s="17">
        <v>5.0475210310666402E-2</v>
      </c>
      <c r="Z287" s="17">
        <v>5.14273712339407E-2</v>
      </c>
      <c r="AA287" s="17">
        <v>4.1861002121539301E-2</v>
      </c>
      <c r="AB287" s="17">
        <v>4.5150714679442303E-2</v>
      </c>
      <c r="AC287" s="17">
        <v>2.5711869195894799E-2</v>
      </c>
      <c r="AD287" s="17">
        <v>4.1486784396768603E-2</v>
      </c>
      <c r="AE287" s="17"/>
      <c r="AF287" s="17">
        <v>3.2790747391607401E-2</v>
      </c>
      <c r="AG287" s="17">
        <v>3.0032408650477099E-2</v>
      </c>
      <c r="AH287" s="17">
        <v>4.6177666796762197E-2</v>
      </c>
      <c r="AI287" s="17"/>
      <c r="AJ287" s="17">
        <v>2.7296573249798801E-2</v>
      </c>
      <c r="AK287" s="17">
        <v>3.4706378894500199E-2</v>
      </c>
      <c r="AL287" s="17">
        <v>1.20254967714905E-2</v>
      </c>
      <c r="AM287" s="17">
        <v>0</v>
      </c>
      <c r="AN287" s="17">
        <v>4.1185813902694803E-2</v>
      </c>
      <c r="AO287" s="17"/>
      <c r="AP287" s="17">
        <v>3.02199136107432E-2</v>
      </c>
      <c r="AQ287" s="17">
        <v>3.45445532873506E-2</v>
      </c>
      <c r="AR287" s="17">
        <v>2.6805290803615101E-2</v>
      </c>
      <c r="AS287" s="17">
        <v>9.6100583203692098E-3</v>
      </c>
      <c r="AT287" s="17">
        <v>7.2579840302561996E-2</v>
      </c>
      <c r="AU287" s="17"/>
      <c r="AV287" s="17">
        <v>3.88574631748239E-2</v>
      </c>
      <c r="AW287" s="17">
        <v>2.9516067742306099E-2</v>
      </c>
      <c r="AX287" s="17">
        <v>2.7210514648597001E-2</v>
      </c>
      <c r="AY287" s="17">
        <v>1.5063493023439199E-2</v>
      </c>
      <c r="AZ287" s="17">
        <v>5.6136510123372903E-2</v>
      </c>
      <c r="BA287" s="17">
        <v>5.8766052573996898E-2</v>
      </c>
      <c r="BB287" s="17"/>
      <c r="BC287" s="17">
        <v>3.0250703275393E-2</v>
      </c>
      <c r="BD287" s="17">
        <v>4.0539482558380198E-2</v>
      </c>
      <c r="BE287" s="17">
        <v>3.17884995867957E-2</v>
      </c>
      <c r="BF287" s="17">
        <v>2.7606102969739098E-2</v>
      </c>
      <c r="BG287" s="17">
        <v>5.8279216365771797E-2</v>
      </c>
    </row>
    <row r="288" spans="2:59"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row>
    <row r="289" spans="2:59" x14ac:dyDescent="0.35">
      <c r="B289" s="6" t="s">
        <v>213</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row>
    <row r="290" spans="2:59" x14ac:dyDescent="0.35">
      <c r="B290" s="24" t="s">
        <v>79</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row>
    <row r="291" spans="2:59" x14ac:dyDescent="0.35">
      <c r="B291" t="s">
        <v>204</v>
      </c>
      <c r="C291" s="17">
        <v>5.7918451535432597E-2</v>
      </c>
      <c r="D291" s="17">
        <v>7.3774571054375501E-2</v>
      </c>
      <c r="E291" s="17">
        <v>4.2908582575209402E-2</v>
      </c>
      <c r="F291" s="17"/>
      <c r="G291" s="17">
        <v>0.110403948772361</v>
      </c>
      <c r="H291" s="17">
        <v>0.11506804220365099</v>
      </c>
      <c r="I291" s="17">
        <v>7.7563799222021501E-2</v>
      </c>
      <c r="J291" s="17">
        <v>2.2710881874221302E-2</v>
      </c>
      <c r="K291" s="17">
        <v>1.5243137185236399E-2</v>
      </c>
      <c r="L291" s="17">
        <v>1.7782397244368899E-2</v>
      </c>
      <c r="M291" s="17"/>
      <c r="N291" s="17">
        <v>9.5666600577834701E-2</v>
      </c>
      <c r="O291" s="17">
        <v>5.5576748585892198E-2</v>
      </c>
      <c r="P291" s="17">
        <v>3.6151807313761899E-2</v>
      </c>
      <c r="Q291" s="17">
        <v>3.8920417855793803E-2</v>
      </c>
      <c r="R291" s="17"/>
      <c r="S291" s="17">
        <v>0.11073452729997001</v>
      </c>
      <c r="T291" s="17">
        <v>4.5924582880508602E-2</v>
      </c>
      <c r="U291" s="17">
        <v>4.6225708540912999E-2</v>
      </c>
      <c r="V291" s="17">
        <v>5.7337493858784797E-2</v>
      </c>
      <c r="W291" s="17">
        <v>4.5587132838545701E-2</v>
      </c>
      <c r="X291" s="17">
        <v>9.1422590187185293E-2</v>
      </c>
      <c r="Y291" s="17">
        <v>4.0236533112315197E-2</v>
      </c>
      <c r="Z291" s="17">
        <v>4.8684501907391799E-2</v>
      </c>
      <c r="AA291" s="17">
        <v>3.7254913005639198E-2</v>
      </c>
      <c r="AB291" s="17">
        <v>2.9899058098769402E-2</v>
      </c>
      <c r="AC291" s="17">
        <v>4.2470974363455503E-2</v>
      </c>
      <c r="AD291" s="17">
        <v>6.9172361251353301E-2</v>
      </c>
      <c r="AE291" s="17"/>
      <c r="AF291" s="17">
        <v>4.27949845732171E-2</v>
      </c>
      <c r="AG291" s="17">
        <v>7.2532244466104207E-2</v>
      </c>
      <c r="AH291" s="17">
        <v>4.40140125613998E-2</v>
      </c>
      <c r="AI291" s="17"/>
      <c r="AJ291" s="17">
        <v>5.6744482839544898E-2</v>
      </c>
      <c r="AK291" s="17">
        <v>8.8902653504461096E-2</v>
      </c>
      <c r="AL291" s="17">
        <v>3.1955184714584701E-2</v>
      </c>
      <c r="AM291" s="17">
        <v>3.2383883409620701E-2</v>
      </c>
      <c r="AN291" s="17">
        <v>4.1140885746481601E-2</v>
      </c>
      <c r="AO291" s="17"/>
      <c r="AP291" s="17">
        <v>4.7635679007909403E-2</v>
      </c>
      <c r="AQ291" s="17">
        <v>8.3470634800823396E-2</v>
      </c>
      <c r="AR291" s="17">
        <v>6.1035052768084498E-2</v>
      </c>
      <c r="AS291" s="17">
        <v>5.2212078703283503E-2</v>
      </c>
      <c r="AT291" s="17">
        <v>5.1806589874339497E-2</v>
      </c>
      <c r="AU291" s="17"/>
      <c r="AV291" s="17">
        <v>9.3677251722537505E-2</v>
      </c>
      <c r="AW291" s="17">
        <v>5.1487403234290602E-2</v>
      </c>
      <c r="AX291" s="17">
        <v>5.8528051175294298E-2</v>
      </c>
      <c r="AY291" s="17">
        <v>4.0139092979797703E-2</v>
      </c>
      <c r="AZ291" s="17">
        <v>6.3634472418358401E-2</v>
      </c>
      <c r="BA291" s="17">
        <v>2.34857369713668E-2</v>
      </c>
      <c r="BB291" s="17"/>
      <c r="BC291" s="17">
        <v>2.6444193697224502E-2</v>
      </c>
      <c r="BD291" s="17">
        <v>4.3207309064769397E-2</v>
      </c>
      <c r="BE291" s="17">
        <v>7.3278826097961894E-2</v>
      </c>
      <c r="BF291" s="17">
        <v>0.10998851682940999</v>
      </c>
      <c r="BG291" s="17">
        <v>0.23473819844765501</v>
      </c>
    </row>
    <row r="292" spans="2:59" x14ac:dyDescent="0.35">
      <c r="B292" t="s">
        <v>205</v>
      </c>
      <c r="C292" s="17">
        <v>0.12606439963947799</v>
      </c>
      <c r="D292" s="17">
        <v>0.14425994190915301</v>
      </c>
      <c r="E292" s="17">
        <v>0.109310069549786</v>
      </c>
      <c r="F292" s="17"/>
      <c r="G292" s="17">
        <v>0.19233169748780601</v>
      </c>
      <c r="H292" s="17">
        <v>0.227174244492031</v>
      </c>
      <c r="I292" s="17">
        <v>0.152361224915847</v>
      </c>
      <c r="J292" s="17">
        <v>0.121926892695303</v>
      </c>
      <c r="K292" s="17">
        <v>5.3184601821263798E-2</v>
      </c>
      <c r="L292" s="17">
        <v>3.0865831942813799E-2</v>
      </c>
      <c r="M292" s="17"/>
      <c r="N292" s="17">
        <v>0.19056713847864901</v>
      </c>
      <c r="O292" s="17">
        <v>0.11638943313415701</v>
      </c>
      <c r="P292" s="17">
        <v>0.107039602422329</v>
      </c>
      <c r="Q292" s="17">
        <v>8.3588351530276703E-2</v>
      </c>
      <c r="R292" s="17"/>
      <c r="S292" s="17">
        <v>0.208867157038824</v>
      </c>
      <c r="T292" s="17">
        <v>9.0816503858406797E-2</v>
      </c>
      <c r="U292" s="17">
        <v>4.5159022322472799E-2</v>
      </c>
      <c r="V292" s="17">
        <v>0.15672963475998</v>
      </c>
      <c r="W292" s="17">
        <v>0.14174925224852</v>
      </c>
      <c r="X292" s="17">
        <v>0.15621685811484201</v>
      </c>
      <c r="Y292" s="17">
        <v>0.136144317998868</v>
      </c>
      <c r="Z292" s="17">
        <v>5.8345071062064303E-2</v>
      </c>
      <c r="AA292" s="17">
        <v>0.12619025606403</v>
      </c>
      <c r="AB292" s="17">
        <v>9.3138775748244806E-2</v>
      </c>
      <c r="AC292" s="17">
        <v>9.4956331743743502E-2</v>
      </c>
      <c r="AD292" s="17">
        <v>0.101258773314943</v>
      </c>
      <c r="AE292" s="17"/>
      <c r="AF292" s="17">
        <v>9.2195049064231205E-2</v>
      </c>
      <c r="AG292" s="17">
        <v>0.13819911533827201</v>
      </c>
      <c r="AH292" s="17">
        <v>0.128436479410658</v>
      </c>
      <c r="AI292" s="17"/>
      <c r="AJ292" s="17">
        <v>0.106170125724035</v>
      </c>
      <c r="AK292" s="17">
        <v>0.17751371232937399</v>
      </c>
      <c r="AL292" s="17">
        <v>8.5049150868151596E-2</v>
      </c>
      <c r="AM292" s="17">
        <v>0.103204812709226</v>
      </c>
      <c r="AN292" s="17">
        <v>9.8694694323162802E-2</v>
      </c>
      <c r="AO292" s="17"/>
      <c r="AP292" s="17">
        <v>0.10232844660302801</v>
      </c>
      <c r="AQ292" s="17">
        <v>0.17550882722297501</v>
      </c>
      <c r="AR292" s="17">
        <v>0.109558266030388</v>
      </c>
      <c r="AS292" s="17">
        <v>9.4143165567305606E-2</v>
      </c>
      <c r="AT292" s="17">
        <v>7.5261299736440204E-2</v>
      </c>
      <c r="AU292" s="17"/>
      <c r="AV292" s="17">
        <v>0.18971329525961</v>
      </c>
      <c r="AW292" s="17">
        <v>0.124163606266777</v>
      </c>
      <c r="AX292" s="17">
        <v>0.10160215243429201</v>
      </c>
      <c r="AY292" s="17">
        <v>0.103208555611311</v>
      </c>
      <c r="AZ292" s="17">
        <v>8.6067161923911201E-2</v>
      </c>
      <c r="BA292" s="17">
        <v>7.5184904503858299E-2</v>
      </c>
      <c r="BB292" s="17"/>
      <c r="BC292" s="17">
        <v>7.2904434788407496E-2</v>
      </c>
      <c r="BD292" s="17">
        <v>8.7701401947922197E-2</v>
      </c>
      <c r="BE292" s="17">
        <v>0.16997884428573001</v>
      </c>
      <c r="BF292" s="17">
        <v>0.21371611883185601</v>
      </c>
      <c r="BG292" s="17">
        <v>0.23164075865932901</v>
      </c>
    </row>
    <row r="293" spans="2:59" x14ac:dyDescent="0.35">
      <c r="B293" t="s">
        <v>206</v>
      </c>
      <c r="C293" s="17">
        <v>0.74721328349133298</v>
      </c>
      <c r="D293" s="17">
        <v>0.73031744370562801</v>
      </c>
      <c r="E293" s="17">
        <v>0.762502027232835</v>
      </c>
      <c r="F293" s="17"/>
      <c r="G293" s="17">
        <v>0.63283268528324899</v>
      </c>
      <c r="H293" s="17">
        <v>0.60331915632732902</v>
      </c>
      <c r="I293" s="17">
        <v>0.69324171865198403</v>
      </c>
      <c r="J293" s="17">
        <v>0.79084620109027004</v>
      </c>
      <c r="K293" s="17">
        <v>0.84762272020068996</v>
      </c>
      <c r="L293" s="17">
        <v>0.88122520280581995</v>
      </c>
      <c r="M293" s="17"/>
      <c r="N293" s="17">
        <v>0.66777536188542597</v>
      </c>
      <c r="O293" s="17">
        <v>0.76165016444326605</v>
      </c>
      <c r="P293" s="17">
        <v>0.76869241863249105</v>
      </c>
      <c r="Q293" s="17">
        <v>0.79842262807113296</v>
      </c>
      <c r="R293" s="17"/>
      <c r="S293" s="17">
        <v>0.62905335027028797</v>
      </c>
      <c r="T293" s="17">
        <v>0.81822133874327596</v>
      </c>
      <c r="U293" s="17">
        <v>0.85749514074337696</v>
      </c>
      <c r="V293" s="17">
        <v>0.73220855484150305</v>
      </c>
      <c r="W293" s="17">
        <v>0.74609030035702895</v>
      </c>
      <c r="X293" s="17">
        <v>0.64777804692560803</v>
      </c>
      <c r="Y293" s="17">
        <v>0.76069534649639403</v>
      </c>
      <c r="Z293" s="17">
        <v>0.82992270857219896</v>
      </c>
      <c r="AA293" s="17">
        <v>0.74244430051464405</v>
      </c>
      <c r="AB293" s="17">
        <v>0.79901125165003595</v>
      </c>
      <c r="AC293" s="17">
        <v>0.76685386807049005</v>
      </c>
      <c r="AD293" s="17">
        <v>0.72773436951910997</v>
      </c>
      <c r="AE293" s="17"/>
      <c r="AF293" s="17">
        <v>0.79669341042611697</v>
      </c>
      <c r="AG293" s="17">
        <v>0.73043226444168097</v>
      </c>
      <c r="AH293" s="17">
        <v>0.73128037636502496</v>
      </c>
      <c r="AI293" s="17"/>
      <c r="AJ293" s="17">
        <v>0.78342881034957002</v>
      </c>
      <c r="AK293" s="17">
        <v>0.67991192863489103</v>
      </c>
      <c r="AL293" s="17">
        <v>0.79319498759443396</v>
      </c>
      <c r="AM293" s="17">
        <v>0.84320481492730404</v>
      </c>
      <c r="AN293" s="17">
        <v>0.75343964893633297</v>
      </c>
      <c r="AO293" s="17"/>
      <c r="AP293" s="17">
        <v>0.79606229177291499</v>
      </c>
      <c r="AQ293" s="17">
        <v>0.68171521099798305</v>
      </c>
      <c r="AR293" s="17">
        <v>0.78272245267532703</v>
      </c>
      <c r="AS293" s="17">
        <v>0.78453245332637001</v>
      </c>
      <c r="AT293" s="17">
        <v>0.79813815345688399</v>
      </c>
      <c r="AU293" s="17"/>
      <c r="AV293" s="17">
        <v>0.65854643305113003</v>
      </c>
      <c r="AW293" s="17">
        <v>0.75870932527368895</v>
      </c>
      <c r="AX293" s="17">
        <v>0.78743394751625595</v>
      </c>
      <c r="AY293" s="17">
        <v>0.78997885668886403</v>
      </c>
      <c r="AZ293" s="17">
        <v>0.78260942031295799</v>
      </c>
      <c r="BA293" s="17">
        <v>0.81379015715289105</v>
      </c>
      <c r="BB293" s="17"/>
      <c r="BC293" s="17">
        <v>0.81867713401258602</v>
      </c>
      <c r="BD293" s="17">
        <v>0.78296298726787805</v>
      </c>
      <c r="BE293" s="17">
        <v>0.70198898214741101</v>
      </c>
      <c r="BF293" s="17">
        <v>0.63021795124999003</v>
      </c>
      <c r="BG293" s="17">
        <v>0.47176056599608002</v>
      </c>
    </row>
    <row r="294" spans="2:59" x14ac:dyDescent="0.35">
      <c r="B294" t="s">
        <v>207</v>
      </c>
      <c r="C294" s="17">
        <v>6.8803865333756806E-2</v>
      </c>
      <c r="D294" s="17">
        <v>5.16480433308436E-2</v>
      </c>
      <c r="E294" s="17">
        <v>8.5279320642168602E-2</v>
      </c>
      <c r="F294" s="17"/>
      <c r="G294" s="17">
        <v>6.4431668456584004E-2</v>
      </c>
      <c r="H294" s="17">
        <v>5.4438556976988697E-2</v>
      </c>
      <c r="I294" s="17">
        <v>7.6833257210147707E-2</v>
      </c>
      <c r="J294" s="17">
        <v>6.4516024340205397E-2</v>
      </c>
      <c r="K294" s="17">
        <v>8.3949540792809502E-2</v>
      </c>
      <c r="L294" s="17">
        <v>7.0126568006997098E-2</v>
      </c>
      <c r="M294" s="17"/>
      <c r="N294" s="17">
        <v>4.5990899058090597E-2</v>
      </c>
      <c r="O294" s="17">
        <v>6.6383653836685E-2</v>
      </c>
      <c r="P294" s="17">
        <v>8.8116171631418203E-2</v>
      </c>
      <c r="Q294" s="17">
        <v>7.9068602542796795E-2</v>
      </c>
      <c r="R294" s="17"/>
      <c r="S294" s="17">
        <v>5.1344965390918103E-2</v>
      </c>
      <c r="T294" s="17">
        <v>4.50375745178088E-2</v>
      </c>
      <c r="U294" s="17">
        <v>5.11201283932377E-2</v>
      </c>
      <c r="V294" s="17">
        <v>5.3724316539732198E-2</v>
      </c>
      <c r="W294" s="17">
        <v>6.6573314555905594E-2</v>
      </c>
      <c r="X294" s="17">
        <v>0.104582504772365</v>
      </c>
      <c r="Y294" s="17">
        <v>6.2923802392423303E-2</v>
      </c>
      <c r="Z294" s="17">
        <v>6.3047718458344795E-2</v>
      </c>
      <c r="AA294" s="17">
        <v>9.41105304156864E-2</v>
      </c>
      <c r="AB294" s="17">
        <v>7.7950914502949803E-2</v>
      </c>
      <c r="AC294" s="17">
        <v>9.5718825822310602E-2</v>
      </c>
      <c r="AD294" s="17">
        <v>0.101834495914593</v>
      </c>
      <c r="AE294" s="17"/>
      <c r="AF294" s="17">
        <v>6.8316555936434306E-2</v>
      </c>
      <c r="AG294" s="17">
        <v>5.8836375753942897E-2</v>
      </c>
      <c r="AH294" s="17">
        <v>9.6269131662917506E-2</v>
      </c>
      <c r="AI294" s="17"/>
      <c r="AJ294" s="17">
        <v>5.3656581086850397E-2</v>
      </c>
      <c r="AK294" s="17">
        <v>5.36717055312739E-2</v>
      </c>
      <c r="AL294" s="17">
        <v>8.98006768228303E-2</v>
      </c>
      <c r="AM294" s="17">
        <v>2.1206488953848902E-2</v>
      </c>
      <c r="AN294" s="17">
        <v>0.106724770994023</v>
      </c>
      <c r="AO294" s="17"/>
      <c r="AP294" s="17">
        <v>5.3973582616148E-2</v>
      </c>
      <c r="AQ294" s="17">
        <v>5.9305326978218803E-2</v>
      </c>
      <c r="AR294" s="17">
        <v>4.6684228526199703E-2</v>
      </c>
      <c r="AS294" s="17">
        <v>6.9112302403041295E-2</v>
      </c>
      <c r="AT294" s="17">
        <v>7.4793956932335995E-2</v>
      </c>
      <c r="AU294" s="17"/>
      <c r="AV294" s="17">
        <v>5.8063019966721897E-2</v>
      </c>
      <c r="AW294" s="17">
        <v>6.5639665225243393E-2</v>
      </c>
      <c r="AX294" s="17">
        <v>5.2435848874157101E-2</v>
      </c>
      <c r="AY294" s="17">
        <v>6.6673494720026705E-2</v>
      </c>
      <c r="AZ294" s="17">
        <v>6.7688945344772697E-2</v>
      </c>
      <c r="BA294" s="17">
        <v>8.7539201371884201E-2</v>
      </c>
      <c r="BB294" s="17"/>
      <c r="BC294" s="17">
        <v>8.1974237501781802E-2</v>
      </c>
      <c r="BD294" s="17">
        <v>8.6128301719430797E-2</v>
      </c>
      <c r="BE294" s="17">
        <v>5.4753347468897498E-2</v>
      </c>
      <c r="BF294" s="17">
        <v>4.6077413088744003E-2</v>
      </c>
      <c r="BG294" s="17">
        <v>6.1860476896935503E-2</v>
      </c>
    </row>
    <row r="295" spans="2:59" x14ac:dyDescent="0.3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row>
    <row r="296" spans="2:59" x14ac:dyDescent="0.35">
      <c r="B296" s="6" t="s">
        <v>214</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row>
    <row r="297" spans="2:59" x14ac:dyDescent="0.35">
      <c r="B297" s="24" t="s">
        <v>79</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row>
    <row r="298" spans="2:59" x14ac:dyDescent="0.35">
      <c r="B298" t="s">
        <v>204</v>
      </c>
      <c r="C298" s="17">
        <v>0.25787005968787802</v>
      </c>
      <c r="D298" s="17">
        <v>0.32543892067359798</v>
      </c>
      <c r="E298" s="17">
        <v>0.19094833212892801</v>
      </c>
      <c r="F298" s="17"/>
      <c r="G298" s="17">
        <v>0.32088807068779401</v>
      </c>
      <c r="H298" s="17">
        <v>0.32819310678562702</v>
      </c>
      <c r="I298" s="17">
        <v>0.35146658671942099</v>
      </c>
      <c r="J298" s="17">
        <v>0.228709810976128</v>
      </c>
      <c r="K298" s="17">
        <v>0.17342243752665401</v>
      </c>
      <c r="L298" s="17">
        <v>0.16316314076541899</v>
      </c>
      <c r="M298" s="17"/>
      <c r="N298" s="17">
        <v>0.35928081852196497</v>
      </c>
      <c r="O298" s="17">
        <v>0.25795305922295603</v>
      </c>
      <c r="P298" s="17">
        <v>0.21228810884709901</v>
      </c>
      <c r="Q298" s="17">
        <v>0.18907692308030599</v>
      </c>
      <c r="R298" s="17"/>
      <c r="S298" s="17">
        <v>0.30470201606202901</v>
      </c>
      <c r="T298" s="17">
        <v>0.25174140534822997</v>
      </c>
      <c r="U298" s="17">
        <v>0.27891278953383403</v>
      </c>
      <c r="V298" s="17">
        <v>0.32722562761558799</v>
      </c>
      <c r="W298" s="17">
        <v>0.22011726395389999</v>
      </c>
      <c r="X298" s="17">
        <v>0.261430969211775</v>
      </c>
      <c r="Y298" s="17">
        <v>0.194975559030934</v>
      </c>
      <c r="Z298" s="17">
        <v>0.19857091858574299</v>
      </c>
      <c r="AA298" s="17">
        <v>0.22506158592028599</v>
      </c>
      <c r="AB298" s="17">
        <v>0.27010404681585698</v>
      </c>
      <c r="AC298" s="17">
        <v>0.20269950426216399</v>
      </c>
      <c r="AD298" s="17">
        <v>0.30120555399445698</v>
      </c>
      <c r="AE298" s="17"/>
      <c r="AF298" s="17">
        <v>0.21361770731513399</v>
      </c>
      <c r="AG298" s="17">
        <v>0.287300805032905</v>
      </c>
      <c r="AH298" s="17">
        <v>0.24144088735956301</v>
      </c>
      <c r="AI298" s="17"/>
      <c r="AJ298" s="17">
        <v>0.22271338606558699</v>
      </c>
      <c r="AK298" s="17">
        <v>0.29547529384752702</v>
      </c>
      <c r="AL298" s="17">
        <v>0.280410133406166</v>
      </c>
      <c r="AM298" s="17">
        <v>0.152394551225525</v>
      </c>
      <c r="AN298" s="17">
        <v>0.21988173461768201</v>
      </c>
      <c r="AO298" s="17"/>
      <c r="AP298" s="17">
        <v>0.19297896614491</v>
      </c>
      <c r="AQ298" s="17">
        <v>0.28630533330137897</v>
      </c>
      <c r="AR298" s="17">
        <v>0.25586057060551898</v>
      </c>
      <c r="AS298" s="17">
        <v>0.25123241140567298</v>
      </c>
      <c r="AT298" s="17">
        <v>0.28969798350565201</v>
      </c>
      <c r="AU298" s="17"/>
      <c r="AV298" s="17">
        <v>0.31645649295504102</v>
      </c>
      <c r="AW298" s="17">
        <v>0.217407644335641</v>
      </c>
      <c r="AX298" s="17">
        <v>0.28301481579974702</v>
      </c>
      <c r="AY298" s="17">
        <v>0.23961398659094299</v>
      </c>
      <c r="AZ298" s="17">
        <v>0.28606950699281197</v>
      </c>
      <c r="BA298" s="17">
        <v>0.156997852473404</v>
      </c>
      <c r="BB298" s="17"/>
      <c r="BC298" s="17">
        <v>0.14755276672908699</v>
      </c>
      <c r="BD298" s="17">
        <v>0.21916747806678699</v>
      </c>
      <c r="BE298" s="17">
        <v>0.34278692227628399</v>
      </c>
      <c r="BF298" s="17">
        <v>0.39180153738829299</v>
      </c>
      <c r="BG298" s="17">
        <v>0.38499998380367101</v>
      </c>
    </row>
    <row r="299" spans="2:59" x14ac:dyDescent="0.35">
      <c r="B299" t="s">
        <v>205</v>
      </c>
      <c r="C299" s="17">
        <v>0.33526004432648898</v>
      </c>
      <c r="D299" s="17">
        <v>0.33084948650978002</v>
      </c>
      <c r="E299" s="17">
        <v>0.34036598438850002</v>
      </c>
      <c r="F299" s="17"/>
      <c r="G299" s="17">
        <v>0.35069991011381102</v>
      </c>
      <c r="H299" s="17">
        <v>0.37834381528016198</v>
      </c>
      <c r="I299" s="17">
        <v>0.34153251455294698</v>
      </c>
      <c r="J299" s="17">
        <v>0.32084431301773197</v>
      </c>
      <c r="K299" s="17">
        <v>0.33872112565682599</v>
      </c>
      <c r="L299" s="17">
        <v>0.29428573337402902</v>
      </c>
      <c r="M299" s="17"/>
      <c r="N299" s="17">
        <v>0.33770485092506802</v>
      </c>
      <c r="O299" s="17">
        <v>0.34261100363633101</v>
      </c>
      <c r="P299" s="17">
        <v>0.32175705128520399</v>
      </c>
      <c r="Q299" s="17">
        <v>0.33552633870640203</v>
      </c>
      <c r="R299" s="17"/>
      <c r="S299" s="17">
        <v>0.36542437205693401</v>
      </c>
      <c r="T299" s="17">
        <v>0.29075271355894</v>
      </c>
      <c r="U299" s="17">
        <v>0.34192701472120102</v>
      </c>
      <c r="V299" s="17">
        <v>0.30630034059394701</v>
      </c>
      <c r="W299" s="17">
        <v>0.348769991254062</v>
      </c>
      <c r="X299" s="17">
        <v>0.43026907124706498</v>
      </c>
      <c r="Y299" s="17">
        <v>0.38838855378350801</v>
      </c>
      <c r="Z299" s="17">
        <v>0.292522311615113</v>
      </c>
      <c r="AA299" s="17">
        <v>0.29832112082975698</v>
      </c>
      <c r="AB299" s="17">
        <v>0.31136433013293402</v>
      </c>
      <c r="AC299" s="17">
        <v>0.36752786991587699</v>
      </c>
      <c r="AD299" s="17">
        <v>0.206457388312699</v>
      </c>
      <c r="AE299" s="17"/>
      <c r="AF299" s="17">
        <v>0.34064318819409101</v>
      </c>
      <c r="AG299" s="17">
        <v>0.34454871941200899</v>
      </c>
      <c r="AH299" s="17">
        <v>0.31331136677924099</v>
      </c>
      <c r="AI299" s="17"/>
      <c r="AJ299" s="17">
        <v>0.33617452719428698</v>
      </c>
      <c r="AK299" s="17">
        <v>0.36708404177964898</v>
      </c>
      <c r="AL299" s="17">
        <v>0.33158614705494499</v>
      </c>
      <c r="AM299" s="17">
        <v>0.44093434644681301</v>
      </c>
      <c r="AN299" s="17">
        <v>0.28455286169229799</v>
      </c>
      <c r="AO299" s="17"/>
      <c r="AP299" s="17">
        <v>0.32968318975934602</v>
      </c>
      <c r="AQ299" s="17">
        <v>0.35038276905608901</v>
      </c>
      <c r="AR299" s="17">
        <v>0.35320352892943602</v>
      </c>
      <c r="AS299" s="17">
        <v>0.38309240200684402</v>
      </c>
      <c r="AT299" s="17">
        <v>0.331107917264653</v>
      </c>
      <c r="AU299" s="17"/>
      <c r="AV299" s="17">
        <v>0.35173037347574199</v>
      </c>
      <c r="AW299" s="17">
        <v>0.34225808286146198</v>
      </c>
      <c r="AX299" s="17">
        <v>0.31935286216265302</v>
      </c>
      <c r="AY299" s="17">
        <v>0.36819961392608702</v>
      </c>
      <c r="AZ299" s="17">
        <v>0.34663963323735503</v>
      </c>
      <c r="BA299" s="17">
        <v>0.32261440600499403</v>
      </c>
      <c r="BB299" s="17"/>
      <c r="BC299" s="17">
        <v>0.34314216034506301</v>
      </c>
      <c r="BD299" s="17">
        <v>0.32706507546639102</v>
      </c>
      <c r="BE299" s="17">
        <v>0.35291702986914297</v>
      </c>
      <c r="BF299" s="17">
        <v>0.33028724144156202</v>
      </c>
      <c r="BG299" s="17">
        <v>0.26278812118815698</v>
      </c>
    </row>
    <row r="300" spans="2:59" x14ac:dyDescent="0.35">
      <c r="B300" t="s">
        <v>206</v>
      </c>
      <c r="C300" s="17">
        <v>0.36238647803552299</v>
      </c>
      <c r="D300" s="17">
        <v>0.308711566728328</v>
      </c>
      <c r="E300" s="17">
        <v>0.41540264134237798</v>
      </c>
      <c r="F300" s="17"/>
      <c r="G300" s="17">
        <v>0.28719161759406397</v>
      </c>
      <c r="H300" s="17">
        <v>0.25503081913700298</v>
      </c>
      <c r="I300" s="17">
        <v>0.271339171040206</v>
      </c>
      <c r="J300" s="17">
        <v>0.39795471989499498</v>
      </c>
      <c r="K300" s="17">
        <v>0.44680027612949902</v>
      </c>
      <c r="L300" s="17">
        <v>0.48799735347265299</v>
      </c>
      <c r="M300" s="17"/>
      <c r="N300" s="17">
        <v>0.283613572616839</v>
      </c>
      <c r="O300" s="17">
        <v>0.356398069414259</v>
      </c>
      <c r="P300" s="17">
        <v>0.399992158910212</v>
      </c>
      <c r="Q300" s="17">
        <v>0.42116883981936099</v>
      </c>
      <c r="R300" s="17"/>
      <c r="S300" s="17">
        <v>0.297356318033488</v>
      </c>
      <c r="T300" s="17">
        <v>0.42465889704590098</v>
      </c>
      <c r="U300" s="17">
        <v>0.33151040600193599</v>
      </c>
      <c r="V300" s="17">
        <v>0.308665966701612</v>
      </c>
      <c r="W300" s="17">
        <v>0.37316214662602398</v>
      </c>
      <c r="X300" s="17">
        <v>0.28596821784839599</v>
      </c>
      <c r="Y300" s="17">
        <v>0.38778409140467202</v>
      </c>
      <c r="Z300" s="17">
        <v>0.444624765586704</v>
      </c>
      <c r="AA300" s="17">
        <v>0.41361861863511901</v>
      </c>
      <c r="AB300" s="17">
        <v>0.35882880183595001</v>
      </c>
      <c r="AC300" s="17">
        <v>0.39077651487394799</v>
      </c>
      <c r="AD300" s="17">
        <v>0.44383183410677601</v>
      </c>
      <c r="AE300" s="17"/>
      <c r="AF300" s="17">
        <v>0.39593927253692701</v>
      </c>
      <c r="AG300" s="17">
        <v>0.33400080719333902</v>
      </c>
      <c r="AH300" s="17">
        <v>0.39985349688805699</v>
      </c>
      <c r="AI300" s="17"/>
      <c r="AJ300" s="17">
        <v>0.39369812127907999</v>
      </c>
      <c r="AK300" s="17">
        <v>0.30319180166158899</v>
      </c>
      <c r="AL300" s="17">
        <v>0.35241556364725102</v>
      </c>
      <c r="AM300" s="17">
        <v>0.38444297316446802</v>
      </c>
      <c r="AN300" s="17">
        <v>0.43732813536572801</v>
      </c>
      <c r="AO300" s="17"/>
      <c r="AP300" s="17">
        <v>0.43144986405809899</v>
      </c>
      <c r="AQ300" s="17">
        <v>0.31517224036902702</v>
      </c>
      <c r="AR300" s="17">
        <v>0.36391519963746</v>
      </c>
      <c r="AS300" s="17">
        <v>0.31957568501992101</v>
      </c>
      <c r="AT300" s="17">
        <v>0.34859212920487498</v>
      </c>
      <c r="AU300" s="17"/>
      <c r="AV300" s="17">
        <v>0.29539168509981201</v>
      </c>
      <c r="AW300" s="17">
        <v>0.39529956299896102</v>
      </c>
      <c r="AX300" s="17">
        <v>0.36340245031201202</v>
      </c>
      <c r="AY300" s="17">
        <v>0.34581213589277698</v>
      </c>
      <c r="AZ300" s="17">
        <v>0.34527570589013301</v>
      </c>
      <c r="BA300" s="17">
        <v>0.43055434438364298</v>
      </c>
      <c r="BB300" s="17"/>
      <c r="BC300" s="17">
        <v>0.45404900103865298</v>
      </c>
      <c r="BD300" s="17">
        <v>0.397530239049801</v>
      </c>
      <c r="BE300" s="17">
        <v>0.275748154711625</v>
      </c>
      <c r="BF300" s="17">
        <v>0.25479769663684698</v>
      </c>
      <c r="BG300" s="17">
        <v>0.218521411534738</v>
      </c>
    </row>
    <row r="301" spans="2:59" x14ac:dyDescent="0.35">
      <c r="B301" t="s">
        <v>207</v>
      </c>
      <c r="C301" s="17">
        <v>4.4483417950110501E-2</v>
      </c>
      <c r="D301" s="17">
        <v>3.5000026088294001E-2</v>
      </c>
      <c r="E301" s="17">
        <v>5.3283042140193602E-2</v>
      </c>
      <c r="F301" s="17"/>
      <c r="G301" s="17">
        <v>4.1220401604331401E-2</v>
      </c>
      <c r="H301" s="17">
        <v>3.8432258797207602E-2</v>
      </c>
      <c r="I301" s="17">
        <v>3.5661727687425801E-2</v>
      </c>
      <c r="J301" s="17">
        <v>5.2491156111144799E-2</v>
      </c>
      <c r="K301" s="17">
        <v>4.1056160687020699E-2</v>
      </c>
      <c r="L301" s="17">
        <v>5.4553772387898901E-2</v>
      </c>
      <c r="M301" s="17"/>
      <c r="N301" s="17">
        <v>1.9400757936127101E-2</v>
      </c>
      <c r="O301" s="17">
        <v>4.3037867726453703E-2</v>
      </c>
      <c r="P301" s="17">
        <v>6.5962680957485295E-2</v>
      </c>
      <c r="Q301" s="17">
        <v>5.4227898393931301E-2</v>
      </c>
      <c r="R301" s="17"/>
      <c r="S301" s="17">
        <v>3.2517293847548999E-2</v>
      </c>
      <c r="T301" s="17">
        <v>3.2846984046929199E-2</v>
      </c>
      <c r="U301" s="17">
        <v>4.7649789743027901E-2</v>
      </c>
      <c r="V301" s="17">
        <v>5.7808065088853701E-2</v>
      </c>
      <c r="W301" s="17">
        <v>5.7950598166014403E-2</v>
      </c>
      <c r="X301" s="17">
        <v>2.2331741692764102E-2</v>
      </c>
      <c r="Y301" s="17">
        <v>2.8851795780887E-2</v>
      </c>
      <c r="Z301" s="17">
        <v>6.4282004212440402E-2</v>
      </c>
      <c r="AA301" s="17">
        <v>6.2998674614837893E-2</v>
      </c>
      <c r="AB301" s="17">
        <v>5.97028212152593E-2</v>
      </c>
      <c r="AC301" s="17">
        <v>3.8996110948010303E-2</v>
      </c>
      <c r="AD301" s="17">
        <v>4.85052235860692E-2</v>
      </c>
      <c r="AE301" s="17"/>
      <c r="AF301" s="17">
        <v>4.9799831953847601E-2</v>
      </c>
      <c r="AG301" s="17">
        <v>3.4149668361746703E-2</v>
      </c>
      <c r="AH301" s="17">
        <v>4.5394248973139303E-2</v>
      </c>
      <c r="AI301" s="17"/>
      <c r="AJ301" s="17">
        <v>4.7413965461046502E-2</v>
      </c>
      <c r="AK301" s="17">
        <v>3.4248862711235797E-2</v>
      </c>
      <c r="AL301" s="17">
        <v>3.5588155891638197E-2</v>
      </c>
      <c r="AM301" s="17">
        <v>2.2228129163194301E-2</v>
      </c>
      <c r="AN301" s="17">
        <v>5.8237268324291901E-2</v>
      </c>
      <c r="AO301" s="17"/>
      <c r="AP301" s="17">
        <v>4.5887980037645E-2</v>
      </c>
      <c r="AQ301" s="17">
        <v>4.81396572735047E-2</v>
      </c>
      <c r="AR301" s="17">
        <v>2.7020700827585599E-2</v>
      </c>
      <c r="AS301" s="17">
        <v>4.6099501567562103E-2</v>
      </c>
      <c r="AT301" s="17">
        <v>3.0601970024819299E-2</v>
      </c>
      <c r="AU301" s="17"/>
      <c r="AV301" s="17">
        <v>3.6421448469404802E-2</v>
      </c>
      <c r="AW301" s="17">
        <v>4.5034709803935001E-2</v>
      </c>
      <c r="AX301" s="17">
        <v>3.4229871725588203E-2</v>
      </c>
      <c r="AY301" s="17">
        <v>4.6374263590192803E-2</v>
      </c>
      <c r="AZ301" s="17">
        <v>2.20151538796996E-2</v>
      </c>
      <c r="BA301" s="17">
        <v>8.9833397137959195E-2</v>
      </c>
      <c r="BB301" s="17"/>
      <c r="BC301" s="17">
        <v>5.5256071887197798E-2</v>
      </c>
      <c r="BD301" s="17">
        <v>5.62372074170202E-2</v>
      </c>
      <c r="BE301" s="17">
        <v>2.8547893142947499E-2</v>
      </c>
      <c r="BF301" s="17">
        <v>2.31135245332986E-2</v>
      </c>
      <c r="BG301" s="17">
        <v>0.13369048347343401</v>
      </c>
    </row>
    <row r="302" spans="2:59" x14ac:dyDescent="0.35">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row>
    <row r="303" spans="2:59" x14ac:dyDescent="0.35">
      <c r="B303" s="6" t="s">
        <v>215</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row>
    <row r="304" spans="2:59" x14ac:dyDescent="0.35">
      <c r="B304" s="24" t="s">
        <v>79</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row>
    <row r="305" spans="2:59" x14ac:dyDescent="0.35">
      <c r="B305" t="s">
        <v>204</v>
      </c>
      <c r="C305" s="17">
        <v>0.35495283761157798</v>
      </c>
      <c r="D305" s="17">
        <v>0.40531730862793902</v>
      </c>
      <c r="E305" s="17">
        <v>0.30557872311440198</v>
      </c>
      <c r="F305" s="17"/>
      <c r="G305" s="17">
        <v>0.34998419204027897</v>
      </c>
      <c r="H305" s="17">
        <v>0.40183883144440302</v>
      </c>
      <c r="I305" s="17">
        <v>0.41121627940601202</v>
      </c>
      <c r="J305" s="17">
        <v>0.36039440352778501</v>
      </c>
      <c r="K305" s="17">
        <v>0.29987850810085598</v>
      </c>
      <c r="L305" s="17">
        <v>0.30724225693125301</v>
      </c>
      <c r="M305" s="17"/>
      <c r="N305" s="17">
        <v>0.44998745040053501</v>
      </c>
      <c r="O305" s="17">
        <v>0.337659872208113</v>
      </c>
      <c r="P305" s="17">
        <v>0.31347643295362698</v>
      </c>
      <c r="Q305" s="17">
        <v>0.30768242900486498</v>
      </c>
      <c r="R305" s="17"/>
      <c r="S305" s="17">
        <v>0.39484053100342498</v>
      </c>
      <c r="T305" s="17">
        <v>0.35260367969561801</v>
      </c>
      <c r="U305" s="17">
        <v>0.32253018893263602</v>
      </c>
      <c r="V305" s="17">
        <v>0.42059058705274299</v>
      </c>
      <c r="W305" s="17">
        <v>0.34483931948788299</v>
      </c>
      <c r="X305" s="17">
        <v>0.39430184270555602</v>
      </c>
      <c r="Y305" s="17">
        <v>0.31051630128942398</v>
      </c>
      <c r="Z305" s="17">
        <v>0.275501961061284</v>
      </c>
      <c r="AA305" s="17">
        <v>0.31152934304047097</v>
      </c>
      <c r="AB305" s="17">
        <v>0.38691485468717801</v>
      </c>
      <c r="AC305" s="17">
        <v>0.31368219358195798</v>
      </c>
      <c r="AD305" s="17">
        <v>0.329822828047932</v>
      </c>
      <c r="AE305" s="17"/>
      <c r="AF305" s="17">
        <v>0.35217163329357398</v>
      </c>
      <c r="AG305" s="17">
        <v>0.37484204716958303</v>
      </c>
      <c r="AH305" s="17">
        <v>0.31073548419291402</v>
      </c>
      <c r="AI305" s="17"/>
      <c r="AJ305" s="17">
        <v>0.36706591206877698</v>
      </c>
      <c r="AK305" s="17">
        <v>0.38570499090369098</v>
      </c>
      <c r="AL305" s="17">
        <v>0.27404674658165201</v>
      </c>
      <c r="AM305" s="17">
        <v>0.34317000826918198</v>
      </c>
      <c r="AN305" s="17">
        <v>0.310189320624703</v>
      </c>
      <c r="AO305" s="17"/>
      <c r="AP305" s="17">
        <v>0.31432831711334402</v>
      </c>
      <c r="AQ305" s="17">
        <v>0.410572425897552</v>
      </c>
      <c r="AR305" s="17">
        <v>0.30155112247572002</v>
      </c>
      <c r="AS305" s="17">
        <v>0.36304605054636302</v>
      </c>
      <c r="AT305" s="17">
        <v>0.28411824530636998</v>
      </c>
      <c r="AU305" s="17"/>
      <c r="AV305" s="17">
        <v>0.42209259540288402</v>
      </c>
      <c r="AW305" s="17">
        <v>0.37348298062728102</v>
      </c>
      <c r="AX305" s="17">
        <v>0.327156206216835</v>
      </c>
      <c r="AY305" s="17">
        <v>0.35543075224356901</v>
      </c>
      <c r="AZ305" s="17">
        <v>0.28744422736126901</v>
      </c>
      <c r="BA305" s="17">
        <v>0.26149993411917699</v>
      </c>
      <c r="BB305" s="17"/>
      <c r="BC305" s="17">
        <v>0.30648877231163202</v>
      </c>
      <c r="BD305" s="17">
        <v>0.28118373419873199</v>
      </c>
      <c r="BE305" s="17">
        <v>0.407390818572199</v>
      </c>
      <c r="BF305" s="17">
        <v>0.46790632354193601</v>
      </c>
      <c r="BG305" s="17">
        <v>0.41758093064215701</v>
      </c>
    </row>
    <row r="306" spans="2:59" x14ac:dyDescent="0.35">
      <c r="B306" t="s">
        <v>205</v>
      </c>
      <c r="C306" s="17">
        <v>0.31543944750027902</v>
      </c>
      <c r="D306" s="17">
        <v>0.29185552516857699</v>
      </c>
      <c r="E306" s="17">
        <v>0.33689264183372702</v>
      </c>
      <c r="F306" s="17"/>
      <c r="G306" s="17">
        <v>0.39238827295738599</v>
      </c>
      <c r="H306" s="17">
        <v>0.35361396435195902</v>
      </c>
      <c r="I306" s="17">
        <v>0.315820464981035</v>
      </c>
      <c r="J306" s="17">
        <v>0.25695639608736598</v>
      </c>
      <c r="K306" s="17">
        <v>0.34496870417770298</v>
      </c>
      <c r="L306" s="17">
        <v>0.26023734788577402</v>
      </c>
      <c r="M306" s="17"/>
      <c r="N306" s="17">
        <v>0.30463590910996802</v>
      </c>
      <c r="O306" s="17">
        <v>0.31779212141073798</v>
      </c>
      <c r="P306" s="17">
        <v>0.32963229280512202</v>
      </c>
      <c r="Q306" s="17">
        <v>0.31278988721228601</v>
      </c>
      <c r="R306" s="17"/>
      <c r="S306" s="17">
        <v>0.34124304995433602</v>
      </c>
      <c r="T306" s="17">
        <v>0.29058363454567798</v>
      </c>
      <c r="U306" s="17">
        <v>0.33646803840720901</v>
      </c>
      <c r="V306" s="17">
        <v>0.279261379682607</v>
      </c>
      <c r="W306" s="17">
        <v>0.34929500830968102</v>
      </c>
      <c r="X306" s="17">
        <v>0.36484324403587798</v>
      </c>
      <c r="Y306" s="17">
        <v>0.33611056859022198</v>
      </c>
      <c r="Z306" s="17">
        <v>0.237151810870074</v>
      </c>
      <c r="AA306" s="17">
        <v>0.28572188734909498</v>
      </c>
      <c r="AB306" s="17">
        <v>0.277942060495664</v>
      </c>
      <c r="AC306" s="17">
        <v>0.33835730881842202</v>
      </c>
      <c r="AD306" s="17">
        <v>0.359253085897209</v>
      </c>
      <c r="AE306" s="17"/>
      <c r="AF306" s="17">
        <v>0.28481100476760401</v>
      </c>
      <c r="AG306" s="17">
        <v>0.316342939306888</v>
      </c>
      <c r="AH306" s="17">
        <v>0.33223653781561402</v>
      </c>
      <c r="AI306" s="17"/>
      <c r="AJ306" s="17">
        <v>0.28411295366448303</v>
      </c>
      <c r="AK306" s="17">
        <v>0.30944088851228602</v>
      </c>
      <c r="AL306" s="17">
        <v>0.35966192091770199</v>
      </c>
      <c r="AM306" s="17">
        <v>0.30113842759288301</v>
      </c>
      <c r="AN306" s="17">
        <v>0.347465876562362</v>
      </c>
      <c r="AO306" s="17"/>
      <c r="AP306" s="17">
        <v>0.31128334056111001</v>
      </c>
      <c r="AQ306" s="17">
        <v>0.27554438518148</v>
      </c>
      <c r="AR306" s="17">
        <v>0.361042397352005</v>
      </c>
      <c r="AS306" s="17">
        <v>0.31980405656140198</v>
      </c>
      <c r="AT306" s="17">
        <v>0.423657304050367</v>
      </c>
      <c r="AU306" s="17"/>
      <c r="AV306" s="17">
        <v>0.29509155247529201</v>
      </c>
      <c r="AW306" s="17">
        <v>0.30779805338559102</v>
      </c>
      <c r="AX306" s="17">
        <v>0.38832130313292701</v>
      </c>
      <c r="AY306" s="17">
        <v>0.30098162374866899</v>
      </c>
      <c r="AZ306" s="17">
        <v>0.42193469697297498</v>
      </c>
      <c r="BA306" s="17">
        <v>0.24374880033611701</v>
      </c>
      <c r="BB306" s="17"/>
      <c r="BC306" s="17">
        <v>0.31362126271574198</v>
      </c>
      <c r="BD306" s="17">
        <v>0.350593597644626</v>
      </c>
      <c r="BE306" s="17">
        <v>0.29917091226688303</v>
      </c>
      <c r="BF306" s="17">
        <v>0.343171888100959</v>
      </c>
      <c r="BG306" s="17">
        <v>0.149471322006653</v>
      </c>
    </row>
    <row r="307" spans="2:59" x14ac:dyDescent="0.35">
      <c r="B307" t="s">
        <v>206</v>
      </c>
      <c r="C307" s="17">
        <v>0.29626210556402699</v>
      </c>
      <c r="D307" s="17">
        <v>0.279240994538628</v>
      </c>
      <c r="E307" s="17">
        <v>0.31520198566761998</v>
      </c>
      <c r="F307" s="17"/>
      <c r="G307" s="17">
        <v>0.224250522004102</v>
      </c>
      <c r="H307" s="17">
        <v>0.20277958092832399</v>
      </c>
      <c r="I307" s="17">
        <v>0.249792998814653</v>
      </c>
      <c r="J307" s="17">
        <v>0.34192611626540798</v>
      </c>
      <c r="K307" s="17">
        <v>0.32657809355277601</v>
      </c>
      <c r="L307" s="17">
        <v>0.40051737324936898</v>
      </c>
      <c r="M307" s="17"/>
      <c r="N307" s="17">
        <v>0.223282512665504</v>
      </c>
      <c r="O307" s="17">
        <v>0.30923074243792897</v>
      </c>
      <c r="P307" s="17">
        <v>0.32767095592494999</v>
      </c>
      <c r="Q307" s="17">
        <v>0.33241696145266503</v>
      </c>
      <c r="R307" s="17"/>
      <c r="S307" s="17">
        <v>0.23204763977654899</v>
      </c>
      <c r="T307" s="17">
        <v>0.33873500103219201</v>
      </c>
      <c r="U307" s="17">
        <v>0.32799674418022801</v>
      </c>
      <c r="V307" s="17">
        <v>0.27856597543277201</v>
      </c>
      <c r="W307" s="17">
        <v>0.26251599847685397</v>
      </c>
      <c r="X307" s="17">
        <v>0.20641354598726699</v>
      </c>
      <c r="Y307" s="17">
        <v>0.30444806417657599</v>
      </c>
      <c r="Z307" s="17">
        <v>0.41047820411339397</v>
      </c>
      <c r="AA307" s="17">
        <v>0.35620170439376603</v>
      </c>
      <c r="AB307" s="17">
        <v>0.309816311949558</v>
      </c>
      <c r="AC307" s="17">
        <v>0.31212245360507301</v>
      </c>
      <c r="AD307" s="17">
        <v>0.26943730165809099</v>
      </c>
      <c r="AE307" s="17"/>
      <c r="AF307" s="17">
        <v>0.330974110188263</v>
      </c>
      <c r="AG307" s="17">
        <v>0.27925602033916203</v>
      </c>
      <c r="AH307" s="17">
        <v>0.31904846284284599</v>
      </c>
      <c r="AI307" s="17"/>
      <c r="AJ307" s="17">
        <v>0.322488695933355</v>
      </c>
      <c r="AK307" s="17">
        <v>0.27102957045930698</v>
      </c>
      <c r="AL307" s="17">
        <v>0.32932840863484403</v>
      </c>
      <c r="AM307" s="17">
        <v>0.35569156413793501</v>
      </c>
      <c r="AN307" s="17">
        <v>0.29327202487651999</v>
      </c>
      <c r="AO307" s="17"/>
      <c r="AP307" s="17">
        <v>0.34504990317133299</v>
      </c>
      <c r="AQ307" s="17">
        <v>0.28327433493995502</v>
      </c>
      <c r="AR307" s="17">
        <v>0.315861434324542</v>
      </c>
      <c r="AS307" s="17">
        <v>0.29723429158287701</v>
      </c>
      <c r="AT307" s="17">
        <v>0.22566867803694199</v>
      </c>
      <c r="AU307" s="17"/>
      <c r="AV307" s="17">
        <v>0.24928380072196399</v>
      </c>
      <c r="AW307" s="17">
        <v>0.29738353009893698</v>
      </c>
      <c r="AX307" s="17">
        <v>0.27368318894409299</v>
      </c>
      <c r="AY307" s="17">
        <v>0.32463212316508899</v>
      </c>
      <c r="AZ307" s="17">
        <v>0.24274064266349901</v>
      </c>
      <c r="BA307" s="17">
        <v>0.418472250125553</v>
      </c>
      <c r="BB307" s="17"/>
      <c r="BC307" s="17">
        <v>0.347416471907048</v>
      </c>
      <c r="BD307" s="17">
        <v>0.330209374915786</v>
      </c>
      <c r="BE307" s="17">
        <v>0.256641500884628</v>
      </c>
      <c r="BF307" s="17">
        <v>0.17301349989852899</v>
      </c>
      <c r="BG307" s="17">
        <v>0.33671203735337701</v>
      </c>
    </row>
    <row r="308" spans="2:59" x14ac:dyDescent="0.35">
      <c r="B308" t="s">
        <v>207</v>
      </c>
      <c r="C308" s="17">
        <v>3.3345609324115399E-2</v>
      </c>
      <c r="D308" s="17">
        <v>2.3586171664856E-2</v>
      </c>
      <c r="E308" s="17">
        <v>4.2326649384250403E-2</v>
      </c>
      <c r="F308" s="17"/>
      <c r="G308" s="17">
        <v>3.3377012998232897E-2</v>
      </c>
      <c r="H308" s="17">
        <v>4.1767623275313803E-2</v>
      </c>
      <c r="I308" s="17">
        <v>2.3170256798298702E-2</v>
      </c>
      <c r="J308" s="17">
        <v>4.0723084119440901E-2</v>
      </c>
      <c r="K308" s="17">
        <v>2.8574694168665399E-2</v>
      </c>
      <c r="L308" s="17">
        <v>3.2003021933603999E-2</v>
      </c>
      <c r="M308" s="17"/>
      <c r="N308" s="17">
        <v>2.2094127823992601E-2</v>
      </c>
      <c r="O308" s="17">
        <v>3.5317263943220302E-2</v>
      </c>
      <c r="P308" s="17">
        <v>2.92203183163019E-2</v>
      </c>
      <c r="Q308" s="17">
        <v>4.7110722330183701E-2</v>
      </c>
      <c r="R308" s="17"/>
      <c r="S308" s="17">
        <v>3.1868779265689401E-2</v>
      </c>
      <c r="T308" s="17">
        <v>1.8077684726512899E-2</v>
      </c>
      <c r="U308" s="17">
        <v>1.3005028479927299E-2</v>
      </c>
      <c r="V308" s="17">
        <v>2.15820578318782E-2</v>
      </c>
      <c r="W308" s="17">
        <v>4.3349673725581697E-2</v>
      </c>
      <c r="X308" s="17">
        <v>3.4441367271297998E-2</v>
      </c>
      <c r="Y308" s="17">
        <v>4.8925065943777803E-2</v>
      </c>
      <c r="Z308" s="17">
        <v>7.6868023955247694E-2</v>
      </c>
      <c r="AA308" s="17">
        <v>4.6547065216669098E-2</v>
      </c>
      <c r="AB308" s="17">
        <v>2.5326772867600499E-2</v>
      </c>
      <c r="AC308" s="17">
        <v>3.5838043994546702E-2</v>
      </c>
      <c r="AD308" s="17">
        <v>4.1486784396768603E-2</v>
      </c>
      <c r="AE308" s="17"/>
      <c r="AF308" s="17">
        <v>3.2043251750558499E-2</v>
      </c>
      <c r="AG308" s="17">
        <v>2.9558993184366601E-2</v>
      </c>
      <c r="AH308" s="17">
        <v>3.7979515148625999E-2</v>
      </c>
      <c r="AI308" s="17"/>
      <c r="AJ308" s="17">
        <v>2.6332438333384198E-2</v>
      </c>
      <c r="AK308" s="17">
        <v>3.3824550124715698E-2</v>
      </c>
      <c r="AL308" s="17">
        <v>3.6962923865801599E-2</v>
      </c>
      <c r="AM308" s="17">
        <v>0</v>
      </c>
      <c r="AN308" s="17">
        <v>4.9072777936414701E-2</v>
      </c>
      <c r="AO308" s="17"/>
      <c r="AP308" s="17">
        <v>2.9338439154213001E-2</v>
      </c>
      <c r="AQ308" s="17">
        <v>3.0608853981012402E-2</v>
      </c>
      <c r="AR308" s="17">
        <v>2.15450458477329E-2</v>
      </c>
      <c r="AS308" s="17">
        <v>1.9915601309357999E-2</v>
      </c>
      <c r="AT308" s="17">
        <v>6.6555772606321201E-2</v>
      </c>
      <c r="AU308" s="17"/>
      <c r="AV308" s="17">
        <v>3.3532051399859597E-2</v>
      </c>
      <c r="AW308" s="17">
        <v>2.13354358881899E-2</v>
      </c>
      <c r="AX308" s="17">
        <v>1.08393017061449E-2</v>
      </c>
      <c r="AY308" s="17">
        <v>1.89555008426728E-2</v>
      </c>
      <c r="AZ308" s="17">
        <v>4.7880433002257597E-2</v>
      </c>
      <c r="BA308" s="17">
        <v>7.6279015419153107E-2</v>
      </c>
      <c r="BB308" s="17"/>
      <c r="BC308" s="17">
        <v>3.2473493065578E-2</v>
      </c>
      <c r="BD308" s="17">
        <v>3.8013293240854999E-2</v>
      </c>
      <c r="BE308" s="17">
        <v>3.6796768276290401E-2</v>
      </c>
      <c r="BF308" s="17">
        <v>1.5908288458576201E-2</v>
      </c>
      <c r="BG308" s="17">
        <v>9.6235709997812405E-2</v>
      </c>
    </row>
    <row r="309" spans="2:59"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row>
    <row r="310" spans="2:59" x14ac:dyDescent="0.35">
      <c r="B310" s="6" t="s">
        <v>216</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row>
    <row r="311" spans="2:59" x14ac:dyDescent="0.35">
      <c r="B311" s="24" t="s">
        <v>79</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row>
    <row r="312" spans="2:59" x14ac:dyDescent="0.35">
      <c r="B312" t="s">
        <v>204</v>
      </c>
      <c r="C312" s="17">
        <v>0.35364020853549599</v>
      </c>
      <c r="D312" s="17">
        <v>0.43171335447271503</v>
      </c>
      <c r="E312" s="17">
        <v>0.27722756847418101</v>
      </c>
      <c r="F312" s="17"/>
      <c r="G312" s="17">
        <v>0.38960950236097502</v>
      </c>
      <c r="H312" s="17">
        <v>0.47837434648652899</v>
      </c>
      <c r="I312" s="17">
        <v>0.40273390343826598</v>
      </c>
      <c r="J312" s="17">
        <v>0.33385474248087099</v>
      </c>
      <c r="K312" s="17">
        <v>0.263123055985649</v>
      </c>
      <c r="L312" s="17">
        <v>0.26558230305909702</v>
      </c>
      <c r="M312" s="17"/>
      <c r="N312" s="17">
        <v>0.48164146060632401</v>
      </c>
      <c r="O312" s="17">
        <v>0.38363900559001002</v>
      </c>
      <c r="P312" s="17">
        <v>0.31147775292602298</v>
      </c>
      <c r="Q312" s="17">
        <v>0.22227519085363301</v>
      </c>
      <c r="R312" s="17"/>
      <c r="S312" s="17">
        <v>0.50761414025788199</v>
      </c>
      <c r="T312" s="17">
        <v>0.30792810983729901</v>
      </c>
      <c r="U312" s="17">
        <v>0.25431738526654002</v>
      </c>
      <c r="V312" s="17">
        <v>0.38830744995834199</v>
      </c>
      <c r="W312" s="17">
        <v>0.40730663456448002</v>
      </c>
      <c r="X312" s="17">
        <v>0.31155755966894799</v>
      </c>
      <c r="Y312" s="17">
        <v>0.31294921761886002</v>
      </c>
      <c r="Z312" s="17">
        <v>0.364902045938166</v>
      </c>
      <c r="AA312" s="17">
        <v>0.29954789787008901</v>
      </c>
      <c r="AB312" s="17">
        <v>0.35968374219561</v>
      </c>
      <c r="AC312" s="17">
        <v>0.34163279138941599</v>
      </c>
      <c r="AD312" s="17">
        <v>0.28660676562512999</v>
      </c>
      <c r="AE312" s="17"/>
      <c r="AF312" s="17">
        <v>0.32138948115847199</v>
      </c>
      <c r="AG312" s="17">
        <v>0.38734066056140598</v>
      </c>
      <c r="AH312" s="17">
        <v>0.311293938117782</v>
      </c>
      <c r="AI312" s="17"/>
      <c r="AJ312" s="17">
        <v>0.32371335097230802</v>
      </c>
      <c r="AK312" s="17">
        <v>0.398603131285167</v>
      </c>
      <c r="AL312" s="17">
        <v>0.388948308089891</v>
      </c>
      <c r="AM312" s="17">
        <v>0.329978193813735</v>
      </c>
      <c r="AN312" s="17">
        <v>0.300235491633007</v>
      </c>
      <c r="AO312" s="17"/>
      <c r="AP312" s="17">
        <v>0.29630920559331703</v>
      </c>
      <c r="AQ312" s="17">
        <v>0.40057638225663</v>
      </c>
      <c r="AR312" s="17">
        <v>0.38392308821394799</v>
      </c>
      <c r="AS312" s="17">
        <v>0.31552418383168701</v>
      </c>
      <c r="AT312" s="17">
        <v>0.376484330330633</v>
      </c>
      <c r="AU312" s="17"/>
      <c r="AV312" s="17">
        <v>0.43912316455554501</v>
      </c>
      <c r="AW312" s="17">
        <v>0.32528368092051002</v>
      </c>
      <c r="AX312" s="17">
        <v>0.40028247722493299</v>
      </c>
      <c r="AY312" s="17">
        <v>0.32534610742728798</v>
      </c>
      <c r="AZ312" s="17">
        <v>0.35094418440932901</v>
      </c>
      <c r="BA312" s="17">
        <v>0.26398100858184198</v>
      </c>
      <c r="BB312" s="17"/>
      <c r="BC312" s="17">
        <v>0.197140143220772</v>
      </c>
      <c r="BD312" s="17">
        <v>0.28767320203396302</v>
      </c>
      <c r="BE312" s="17">
        <v>0.46606647183370598</v>
      </c>
      <c r="BF312" s="17">
        <v>0.55622246638467399</v>
      </c>
      <c r="BG312" s="17">
        <v>0.61536313654140695</v>
      </c>
    </row>
    <row r="313" spans="2:59" x14ac:dyDescent="0.35">
      <c r="B313" t="s">
        <v>205</v>
      </c>
      <c r="C313" s="17">
        <v>0.40826484651647199</v>
      </c>
      <c r="D313" s="17">
        <v>0.38423904033884498</v>
      </c>
      <c r="E313" s="17">
        <v>0.43308013209097701</v>
      </c>
      <c r="F313" s="17"/>
      <c r="G313" s="17">
        <v>0.383586900941985</v>
      </c>
      <c r="H313" s="17">
        <v>0.365185305973379</v>
      </c>
      <c r="I313" s="17">
        <v>0.40758926294098402</v>
      </c>
      <c r="J313" s="17">
        <v>0.38790020478845599</v>
      </c>
      <c r="K313" s="17">
        <v>0.43779987816049898</v>
      </c>
      <c r="L313" s="17">
        <v>0.45683049447056701</v>
      </c>
      <c r="M313" s="17"/>
      <c r="N313" s="17">
        <v>0.37698830221749502</v>
      </c>
      <c r="O313" s="17">
        <v>0.39450257706062403</v>
      </c>
      <c r="P313" s="17">
        <v>0.41818030974431802</v>
      </c>
      <c r="Q313" s="17">
        <v>0.44638648475755099</v>
      </c>
      <c r="R313" s="17"/>
      <c r="S313" s="17">
        <v>0.33297873498827302</v>
      </c>
      <c r="T313" s="17">
        <v>0.41667431304538899</v>
      </c>
      <c r="U313" s="17">
        <v>0.46042213895881301</v>
      </c>
      <c r="V313" s="17">
        <v>0.44342798128890298</v>
      </c>
      <c r="W313" s="17">
        <v>0.40829912256783502</v>
      </c>
      <c r="X313" s="17">
        <v>0.46619506405712402</v>
      </c>
      <c r="Y313" s="17">
        <v>0.40202474946225403</v>
      </c>
      <c r="Z313" s="17">
        <v>0.28907560828449502</v>
      </c>
      <c r="AA313" s="17">
        <v>0.37825009339920601</v>
      </c>
      <c r="AB313" s="17">
        <v>0.39237731329555497</v>
      </c>
      <c r="AC313" s="17">
        <v>0.44466552852317198</v>
      </c>
      <c r="AD313" s="17">
        <v>0.57765767184203998</v>
      </c>
      <c r="AE313" s="17"/>
      <c r="AF313" s="17">
        <v>0.39560526854905897</v>
      </c>
      <c r="AG313" s="17">
        <v>0.425301978794141</v>
      </c>
      <c r="AH313" s="17">
        <v>0.39705179764590598</v>
      </c>
      <c r="AI313" s="17"/>
      <c r="AJ313" s="17">
        <v>0.43922634123238202</v>
      </c>
      <c r="AK313" s="17">
        <v>0.38538388683356301</v>
      </c>
      <c r="AL313" s="17">
        <v>0.37440172110375802</v>
      </c>
      <c r="AM313" s="17">
        <v>0.39883820831851002</v>
      </c>
      <c r="AN313" s="17">
        <v>0.40155236599316901</v>
      </c>
      <c r="AO313" s="17"/>
      <c r="AP313" s="17">
        <v>0.47054920837693898</v>
      </c>
      <c r="AQ313" s="17">
        <v>0.36465999515140102</v>
      </c>
      <c r="AR313" s="17">
        <v>0.42670916748154503</v>
      </c>
      <c r="AS313" s="17">
        <v>0.39451049720633502</v>
      </c>
      <c r="AT313" s="17">
        <v>0.381602901993708</v>
      </c>
      <c r="AU313" s="17"/>
      <c r="AV313" s="17">
        <v>0.37273493602292601</v>
      </c>
      <c r="AW313" s="17">
        <v>0.45455848758779299</v>
      </c>
      <c r="AX313" s="17">
        <v>0.38757323271754202</v>
      </c>
      <c r="AY313" s="17">
        <v>0.37721695260273402</v>
      </c>
      <c r="AZ313" s="17">
        <v>0.39753438567409399</v>
      </c>
      <c r="BA313" s="17">
        <v>0.47178183972953802</v>
      </c>
      <c r="BB313" s="17"/>
      <c r="BC313" s="17">
        <v>0.46151615608337698</v>
      </c>
      <c r="BD313" s="17">
        <v>0.412410971565282</v>
      </c>
      <c r="BE313" s="17">
        <v>0.36373223144100297</v>
      </c>
      <c r="BF313" s="17">
        <v>0.35920623893158199</v>
      </c>
      <c r="BG313" s="17">
        <v>0.270402035257922</v>
      </c>
    </row>
    <row r="314" spans="2:59" x14ac:dyDescent="0.35">
      <c r="B314" t="s">
        <v>206</v>
      </c>
      <c r="C314" s="17">
        <v>0.20753380821643599</v>
      </c>
      <c r="D314" s="17">
        <v>0.16914493508584599</v>
      </c>
      <c r="E314" s="17">
        <v>0.24441793187156599</v>
      </c>
      <c r="F314" s="17"/>
      <c r="G314" s="17">
        <v>0.19242703406180101</v>
      </c>
      <c r="H314" s="17">
        <v>0.12149080282396001</v>
      </c>
      <c r="I314" s="17">
        <v>0.16673723003794</v>
      </c>
      <c r="J314" s="17">
        <v>0.25533870216350502</v>
      </c>
      <c r="K314" s="17">
        <v>0.25250390977558002</v>
      </c>
      <c r="L314" s="17">
        <v>0.25151525220815502</v>
      </c>
      <c r="M314" s="17"/>
      <c r="N314" s="17">
        <v>0.13062776817468899</v>
      </c>
      <c r="O314" s="17">
        <v>0.19484710568654801</v>
      </c>
      <c r="P314" s="17">
        <v>0.22905575871062001</v>
      </c>
      <c r="Q314" s="17">
        <v>0.28509454542427898</v>
      </c>
      <c r="R314" s="17"/>
      <c r="S314" s="17">
        <v>0.14518981707710901</v>
      </c>
      <c r="T314" s="17">
        <v>0.24193156116554501</v>
      </c>
      <c r="U314" s="17">
        <v>0.25703168028039303</v>
      </c>
      <c r="V314" s="17">
        <v>0.136868937224357</v>
      </c>
      <c r="W314" s="17">
        <v>0.18439424286768599</v>
      </c>
      <c r="X314" s="17">
        <v>0.175137162536253</v>
      </c>
      <c r="Y314" s="17">
        <v>0.249817852587779</v>
      </c>
      <c r="Z314" s="17">
        <v>0.27077402869760497</v>
      </c>
      <c r="AA314" s="17">
        <v>0.27832052628542098</v>
      </c>
      <c r="AB314" s="17">
        <v>0.217022899367843</v>
      </c>
      <c r="AC314" s="17">
        <v>0.193916500333218</v>
      </c>
      <c r="AD314" s="17">
        <v>0.11935544447948</v>
      </c>
      <c r="AE314" s="17"/>
      <c r="AF314" s="17">
        <v>0.25454118443296098</v>
      </c>
      <c r="AG314" s="17">
        <v>0.16352125743746901</v>
      </c>
      <c r="AH314" s="17">
        <v>0.250595098861706</v>
      </c>
      <c r="AI314" s="17"/>
      <c r="AJ314" s="17">
        <v>0.21295919878670899</v>
      </c>
      <c r="AK314" s="17">
        <v>0.18274529400842701</v>
      </c>
      <c r="AL314" s="17">
        <v>0.189514500016015</v>
      </c>
      <c r="AM314" s="17">
        <v>0.24900060871452401</v>
      </c>
      <c r="AN314" s="17">
        <v>0.264126376622284</v>
      </c>
      <c r="AO314" s="17"/>
      <c r="AP314" s="17">
        <v>0.20518412720238299</v>
      </c>
      <c r="AQ314" s="17">
        <v>0.20396128419743101</v>
      </c>
      <c r="AR314" s="17">
        <v>0.159236583168478</v>
      </c>
      <c r="AS314" s="17">
        <v>0.26189090508674401</v>
      </c>
      <c r="AT314" s="17">
        <v>0.19054703542783599</v>
      </c>
      <c r="AU314" s="17"/>
      <c r="AV314" s="17">
        <v>0.16572557802004401</v>
      </c>
      <c r="AW314" s="17">
        <v>0.19276254870274601</v>
      </c>
      <c r="AX314" s="17">
        <v>0.177232174491737</v>
      </c>
      <c r="AY314" s="17">
        <v>0.26696155952913703</v>
      </c>
      <c r="AZ314" s="17">
        <v>0.21220482497746901</v>
      </c>
      <c r="BA314" s="17">
        <v>0.21479537801644299</v>
      </c>
      <c r="BB314" s="17"/>
      <c r="BC314" s="17">
        <v>0.31140293197211499</v>
      </c>
      <c r="BD314" s="17">
        <v>0.25455887726347898</v>
      </c>
      <c r="BE314" s="17">
        <v>0.144365171278242</v>
      </c>
      <c r="BF314" s="17">
        <v>7.4402189023010504E-2</v>
      </c>
      <c r="BG314" s="17">
        <v>8.3140702506521696E-2</v>
      </c>
    </row>
    <row r="315" spans="2:59" x14ac:dyDescent="0.35">
      <c r="B315" t="s">
        <v>207</v>
      </c>
      <c r="C315" s="17">
        <v>3.0561136731595901E-2</v>
      </c>
      <c r="D315" s="17">
        <v>1.49026701025942E-2</v>
      </c>
      <c r="E315" s="17">
        <v>4.5274367563276602E-2</v>
      </c>
      <c r="F315" s="17"/>
      <c r="G315" s="17">
        <v>3.4376562635239298E-2</v>
      </c>
      <c r="H315" s="17">
        <v>3.4949544716132402E-2</v>
      </c>
      <c r="I315" s="17">
        <v>2.2939603582809599E-2</v>
      </c>
      <c r="J315" s="17">
        <v>2.2906350567167499E-2</v>
      </c>
      <c r="K315" s="17">
        <v>4.6573156078271401E-2</v>
      </c>
      <c r="L315" s="17">
        <v>2.60719502621811E-2</v>
      </c>
      <c r="M315" s="17"/>
      <c r="N315" s="17">
        <v>1.0742469001491801E-2</v>
      </c>
      <c r="O315" s="17">
        <v>2.7011311662817901E-2</v>
      </c>
      <c r="P315" s="17">
        <v>4.1286178619038598E-2</v>
      </c>
      <c r="Q315" s="17">
        <v>4.6243778964536797E-2</v>
      </c>
      <c r="R315" s="17"/>
      <c r="S315" s="17">
        <v>1.4217307676735701E-2</v>
      </c>
      <c r="T315" s="17">
        <v>3.3466015951767E-2</v>
      </c>
      <c r="U315" s="17">
        <v>2.82287954942541E-2</v>
      </c>
      <c r="V315" s="17">
        <v>3.1395631528398603E-2</v>
      </c>
      <c r="W315" s="17">
        <v>0</v>
      </c>
      <c r="X315" s="17">
        <v>4.7110213737675502E-2</v>
      </c>
      <c r="Y315" s="17">
        <v>3.5208180331106398E-2</v>
      </c>
      <c r="Z315" s="17">
        <v>7.5248317079735005E-2</v>
      </c>
      <c r="AA315" s="17">
        <v>4.3881482445283997E-2</v>
      </c>
      <c r="AB315" s="17">
        <v>3.0916045140992599E-2</v>
      </c>
      <c r="AC315" s="17">
        <v>1.9785179754194401E-2</v>
      </c>
      <c r="AD315" s="17">
        <v>1.6380118053350299E-2</v>
      </c>
      <c r="AE315" s="17"/>
      <c r="AF315" s="17">
        <v>2.8464065859507101E-2</v>
      </c>
      <c r="AG315" s="17">
        <v>2.38361032069845E-2</v>
      </c>
      <c r="AH315" s="17">
        <v>4.1059165374606001E-2</v>
      </c>
      <c r="AI315" s="17"/>
      <c r="AJ315" s="17">
        <v>2.4101109008601102E-2</v>
      </c>
      <c r="AK315" s="17">
        <v>3.3267687872843003E-2</v>
      </c>
      <c r="AL315" s="17">
        <v>4.7135470790335303E-2</v>
      </c>
      <c r="AM315" s="17">
        <v>2.21829891532309E-2</v>
      </c>
      <c r="AN315" s="17">
        <v>3.4085765751540202E-2</v>
      </c>
      <c r="AO315" s="17"/>
      <c r="AP315" s="17">
        <v>2.7957458827360501E-2</v>
      </c>
      <c r="AQ315" s="17">
        <v>3.0802338394538002E-2</v>
      </c>
      <c r="AR315" s="17">
        <v>3.0131161136029001E-2</v>
      </c>
      <c r="AS315" s="17">
        <v>2.8074413875234801E-2</v>
      </c>
      <c r="AT315" s="17">
        <v>5.1365732247822697E-2</v>
      </c>
      <c r="AU315" s="17"/>
      <c r="AV315" s="17">
        <v>2.24163214014859E-2</v>
      </c>
      <c r="AW315" s="17">
        <v>2.73952827889508E-2</v>
      </c>
      <c r="AX315" s="17">
        <v>3.4912115565788097E-2</v>
      </c>
      <c r="AY315" s="17">
        <v>3.04753804408412E-2</v>
      </c>
      <c r="AZ315" s="17">
        <v>3.9316604939107103E-2</v>
      </c>
      <c r="BA315" s="17">
        <v>4.94417736721776E-2</v>
      </c>
      <c r="BB315" s="17"/>
      <c r="BC315" s="17">
        <v>2.9940768723736601E-2</v>
      </c>
      <c r="BD315" s="17">
        <v>4.5356949137275601E-2</v>
      </c>
      <c r="BE315" s="17">
        <v>2.5836125447048899E-2</v>
      </c>
      <c r="BF315" s="17">
        <v>1.01691056607338E-2</v>
      </c>
      <c r="BG315" s="17">
        <v>3.1094125694150199E-2</v>
      </c>
    </row>
    <row r="316" spans="2:59"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row>
    <row r="317" spans="2:59" x14ac:dyDescent="0.35">
      <c r="B317" s="6" t="s">
        <v>217</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row>
    <row r="318" spans="2:59" x14ac:dyDescent="0.35">
      <c r="B318" s="24" t="s">
        <v>79</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row>
    <row r="319" spans="2:59" x14ac:dyDescent="0.35">
      <c r="B319" t="s">
        <v>204</v>
      </c>
      <c r="C319" s="17">
        <v>0.101406824610093</v>
      </c>
      <c r="D319" s="17">
        <v>0.11752435825027301</v>
      </c>
      <c r="E319" s="17">
        <v>8.5601124333207199E-2</v>
      </c>
      <c r="F319" s="17"/>
      <c r="G319" s="17">
        <v>0.124173721976054</v>
      </c>
      <c r="H319" s="17">
        <v>0.14635121020469799</v>
      </c>
      <c r="I319" s="17">
        <v>0.15098208359813201</v>
      </c>
      <c r="J319" s="17">
        <v>9.5816344728540101E-2</v>
      </c>
      <c r="K319" s="17">
        <v>5.18645764345236E-2</v>
      </c>
      <c r="L319" s="17">
        <v>4.73644721453799E-2</v>
      </c>
      <c r="M319" s="17"/>
      <c r="N319" s="17">
        <v>0.16175131548772001</v>
      </c>
      <c r="O319" s="17">
        <v>9.1478695033441595E-2</v>
      </c>
      <c r="P319" s="17">
        <v>8.2236265744002807E-2</v>
      </c>
      <c r="Q319" s="17">
        <v>6.3753726312553494E-2</v>
      </c>
      <c r="R319" s="17"/>
      <c r="S319" s="17">
        <v>0.15638789150502</v>
      </c>
      <c r="T319" s="17">
        <v>7.4632945597724196E-2</v>
      </c>
      <c r="U319" s="17">
        <v>7.8553806244599594E-2</v>
      </c>
      <c r="V319" s="17">
        <v>0.104763767538644</v>
      </c>
      <c r="W319" s="17">
        <v>9.0855147529227395E-2</v>
      </c>
      <c r="X319" s="17">
        <v>0.12685140045837001</v>
      </c>
      <c r="Y319" s="17">
        <v>0.10075702426199599</v>
      </c>
      <c r="Z319" s="17">
        <v>8.6660532452454697E-2</v>
      </c>
      <c r="AA319" s="17">
        <v>9.92290582454214E-2</v>
      </c>
      <c r="AB319" s="17">
        <v>0.10670199164928799</v>
      </c>
      <c r="AC319" s="17">
        <v>4.6353612188596897E-2</v>
      </c>
      <c r="AD319" s="17">
        <v>6.4687779238374696E-2</v>
      </c>
      <c r="AE319" s="17"/>
      <c r="AF319" s="17">
        <v>6.6408864652938604E-2</v>
      </c>
      <c r="AG319" s="17">
        <v>0.133817306024968</v>
      </c>
      <c r="AH319" s="17">
        <v>7.8467038624461902E-2</v>
      </c>
      <c r="AI319" s="17"/>
      <c r="AJ319" s="17">
        <v>7.3587917088036706E-2</v>
      </c>
      <c r="AK319" s="17">
        <v>0.146391912058186</v>
      </c>
      <c r="AL319" s="17">
        <v>7.89305672217053E-2</v>
      </c>
      <c r="AM319" s="17">
        <v>5.4414096969094203E-2</v>
      </c>
      <c r="AN319" s="17">
        <v>6.3526230458875704E-2</v>
      </c>
      <c r="AO319" s="17"/>
      <c r="AP319" s="17">
        <v>5.4820047399892401E-2</v>
      </c>
      <c r="AQ319" s="17">
        <v>0.149379321325882</v>
      </c>
      <c r="AR319" s="17">
        <v>8.7041878252345106E-2</v>
      </c>
      <c r="AS319" s="17">
        <v>6.0044223856202797E-2</v>
      </c>
      <c r="AT319" s="17">
        <v>0.11966890510355301</v>
      </c>
      <c r="AU319" s="17"/>
      <c r="AV319" s="17">
        <v>0.16791549866125399</v>
      </c>
      <c r="AW319" s="17">
        <v>7.5822530291085197E-2</v>
      </c>
      <c r="AX319" s="17">
        <v>8.7133299644503906E-2</v>
      </c>
      <c r="AY319" s="17">
        <v>6.3339126693584893E-2</v>
      </c>
      <c r="AZ319" s="17">
        <v>0.120467823271522</v>
      </c>
      <c r="BA319" s="17">
        <v>2.9188510385531202E-2</v>
      </c>
      <c r="BB319" s="17"/>
      <c r="BC319" s="17">
        <v>4.6791260706332501E-2</v>
      </c>
      <c r="BD319" s="17">
        <v>7.0757325564337906E-2</v>
      </c>
      <c r="BE319" s="17">
        <v>0.15919629838259</v>
      </c>
      <c r="BF319" s="17">
        <v>0.15103097832004</v>
      </c>
      <c r="BG319" s="17">
        <v>0.174499392471133</v>
      </c>
    </row>
    <row r="320" spans="2:59" x14ac:dyDescent="0.35">
      <c r="B320" t="s">
        <v>205</v>
      </c>
      <c r="C320" s="17">
        <v>0.198006325538266</v>
      </c>
      <c r="D320" s="17">
        <v>0.215899693203742</v>
      </c>
      <c r="E320" s="17">
        <v>0.181246178858186</v>
      </c>
      <c r="F320" s="17"/>
      <c r="G320" s="17">
        <v>0.24473908904875299</v>
      </c>
      <c r="H320" s="17">
        <v>0.28803401608357798</v>
      </c>
      <c r="I320" s="17">
        <v>0.23547151359740501</v>
      </c>
      <c r="J320" s="17">
        <v>0.184247520399662</v>
      </c>
      <c r="K320" s="17">
        <v>0.157753013838664</v>
      </c>
      <c r="L320" s="17">
        <v>0.101620472501096</v>
      </c>
      <c r="M320" s="17"/>
      <c r="N320" s="17">
        <v>0.26817313022179801</v>
      </c>
      <c r="O320" s="17">
        <v>0.223441317836442</v>
      </c>
      <c r="P320" s="17">
        <v>0.168931079094051</v>
      </c>
      <c r="Q320" s="17">
        <v>0.12189570156900301</v>
      </c>
      <c r="R320" s="17"/>
      <c r="S320" s="17">
        <v>0.26489278287613199</v>
      </c>
      <c r="T320" s="17">
        <v>0.19528829285565999</v>
      </c>
      <c r="U320" s="17">
        <v>0.15822405367867501</v>
      </c>
      <c r="V320" s="17">
        <v>0.158949832551873</v>
      </c>
      <c r="W320" s="17">
        <v>0.215605038629852</v>
      </c>
      <c r="X320" s="17">
        <v>0.21344589585906101</v>
      </c>
      <c r="Y320" s="17">
        <v>0.17754487420026899</v>
      </c>
      <c r="Z320" s="17">
        <v>0.12550963058995701</v>
      </c>
      <c r="AA320" s="17">
        <v>0.169973902040785</v>
      </c>
      <c r="AB320" s="17">
        <v>0.22345989548394399</v>
      </c>
      <c r="AC320" s="17">
        <v>0.17059228140704899</v>
      </c>
      <c r="AD320" s="17">
        <v>0.25607529843582499</v>
      </c>
      <c r="AE320" s="17"/>
      <c r="AF320" s="17">
        <v>0.154451212566241</v>
      </c>
      <c r="AG320" s="17">
        <v>0.228080085503094</v>
      </c>
      <c r="AH320" s="17">
        <v>0.19211878580503999</v>
      </c>
      <c r="AI320" s="17"/>
      <c r="AJ320" s="17">
        <v>0.18072844731594701</v>
      </c>
      <c r="AK320" s="17">
        <v>0.24256023984049599</v>
      </c>
      <c r="AL320" s="17">
        <v>0.24153152327732</v>
      </c>
      <c r="AM320" s="17">
        <v>0.12499890955118501</v>
      </c>
      <c r="AN320" s="17">
        <v>0.174013860714195</v>
      </c>
      <c r="AO320" s="17"/>
      <c r="AP320" s="17">
        <v>0.17251542362095401</v>
      </c>
      <c r="AQ320" s="17">
        <v>0.23923832774467299</v>
      </c>
      <c r="AR320" s="17">
        <v>0.217713887972802</v>
      </c>
      <c r="AS320" s="17">
        <v>0.164346026088941</v>
      </c>
      <c r="AT320" s="17">
        <v>0.177451717876697</v>
      </c>
      <c r="AU320" s="17"/>
      <c r="AV320" s="17">
        <v>0.24867798918245199</v>
      </c>
      <c r="AW320" s="17">
        <v>0.191802762028427</v>
      </c>
      <c r="AX320" s="17">
        <v>0.24149725093618099</v>
      </c>
      <c r="AY320" s="17">
        <v>0.14618211667515801</v>
      </c>
      <c r="AZ320" s="17">
        <v>0.20322960248267499</v>
      </c>
      <c r="BA320" s="17">
        <v>0.140196444447067</v>
      </c>
      <c r="BB320" s="17"/>
      <c r="BC320" s="17">
        <v>0.12272452345880901</v>
      </c>
      <c r="BD320" s="17">
        <v>0.164052170601488</v>
      </c>
      <c r="BE320" s="17">
        <v>0.245654220730599</v>
      </c>
      <c r="BF320" s="17">
        <v>0.30331972333400797</v>
      </c>
      <c r="BG320" s="17">
        <v>0.42876038667760902</v>
      </c>
    </row>
    <row r="321" spans="2:59" x14ac:dyDescent="0.35">
      <c r="B321" t="s">
        <v>206</v>
      </c>
      <c r="C321" s="17">
        <v>0.63506610307618505</v>
      </c>
      <c r="D321" s="17">
        <v>0.60443532396316502</v>
      </c>
      <c r="E321" s="17">
        <v>0.66461977028647101</v>
      </c>
      <c r="F321" s="17"/>
      <c r="G321" s="17">
        <v>0.54162714620853203</v>
      </c>
      <c r="H321" s="17">
        <v>0.51327172759747397</v>
      </c>
      <c r="I321" s="17">
        <v>0.54038160627314302</v>
      </c>
      <c r="J321" s="17">
        <v>0.66739333596082695</v>
      </c>
      <c r="K321" s="17">
        <v>0.71370912757821503</v>
      </c>
      <c r="L321" s="17">
        <v>0.79403108111855503</v>
      </c>
      <c r="M321" s="17"/>
      <c r="N321" s="17">
        <v>0.52303388017393204</v>
      </c>
      <c r="O321" s="17">
        <v>0.61766852405750605</v>
      </c>
      <c r="P321" s="17">
        <v>0.68501060957166804</v>
      </c>
      <c r="Q321" s="17">
        <v>0.729260919918855</v>
      </c>
      <c r="R321" s="17"/>
      <c r="S321" s="17">
        <v>0.51799273291472403</v>
      </c>
      <c r="T321" s="17">
        <v>0.67419345203446002</v>
      </c>
      <c r="U321" s="17">
        <v>0.684935475318037</v>
      </c>
      <c r="V321" s="17">
        <v>0.68020254480079001</v>
      </c>
      <c r="W321" s="17">
        <v>0.66393564147520001</v>
      </c>
      <c r="X321" s="17">
        <v>0.55148949150023896</v>
      </c>
      <c r="Y321" s="17">
        <v>0.65680577604185797</v>
      </c>
      <c r="Z321" s="17">
        <v>0.713597044114199</v>
      </c>
      <c r="AA321" s="17">
        <v>0.65639814513044104</v>
      </c>
      <c r="AB321" s="17">
        <v>0.59880683229937504</v>
      </c>
      <c r="AC321" s="17">
        <v>0.73114199249843603</v>
      </c>
      <c r="AD321" s="17">
        <v>0.63577265357721502</v>
      </c>
      <c r="AE321" s="17"/>
      <c r="AF321" s="17">
        <v>0.71655915695543404</v>
      </c>
      <c r="AG321" s="17">
        <v>0.58202655452963903</v>
      </c>
      <c r="AH321" s="17">
        <v>0.65060417620144195</v>
      </c>
      <c r="AI321" s="17"/>
      <c r="AJ321" s="17">
        <v>0.67984457491790196</v>
      </c>
      <c r="AK321" s="17">
        <v>0.55044894944343903</v>
      </c>
      <c r="AL321" s="17">
        <v>0.604088737864517</v>
      </c>
      <c r="AM321" s="17">
        <v>0.82058699347972097</v>
      </c>
      <c r="AN321" s="17">
        <v>0.695481403806125</v>
      </c>
      <c r="AO321" s="17"/>
      <c r="AP321" s="17">
        <v>0.71610078938611499</v>
      </c>
      <c r="AQ321" s="17">
        <v>0.540792591385999</v>
      </c>
      <c r="AR321" s="17">
        <v>0.63617696325749495</v>
      </c>
      <c r="AS321" s="17">
        <v>0.70182153179003903</v>
      </c>
      <c r="AT321" s="17">
        <v>0.64917381007602504</v>
      </c>
      <c r="AU321" s="17"/>
      <c r="AV321" s="17">
        <v>0.519090228499415</v>
      </c>
      <c r="AW321" s="17">
        <v>0.67190907437957004</v>
      </c>
      <c r="AX321" s="17">
        <v>0.61335761996933802</v>
      </c>
      <c r="AY321" s="17">
        <v>0.71775412306753095</v>
      </c>
      <c r="AZ321" s="17">
        <v>0.62338798713909205</v>
      </c>
      <c r="BA321" s="17">
        <v>0.73930759707594795</v>
      </c>
      <c r="BB321" s="17"/>
      <c r="BC321" s="17">
        <v>0.770429830629352</v>
      </c>
      <c r="BD321" s="17">
        <v>0.67777084002830101</v>
      </c>
      <c r="BE321" s="17">
        <v>0.54846834788587995</v>
      </c>
      <c r="BF321" s="17">
        <v>0.47939275701742801</v>
      </c>
      <c r="BG321" s="17">
        <v>0.289756384356954</v>
      </c>
    </row>
    <row r="322" spans="2:59" x14ac:dyDescent="0.35">
      <c r="B322" t="s">
        <v>207</v>
      </c>
      <c r="C322" s="17">
        <v>6.5520746775455094E-2</v>
      </c>
      <c r="D322" s="17">
        <v>6.2140624582819298E-2</v>
      </c>
      <c r="E322" s="17">
        <v>6.8532926522135801E-2</v>
      </c>
      <c r="F322" s="17"/>
      <c r="G322" s="17">
        <v>8.9460042766660502E-2</v>
      </c>
      <c r="H322" s="17">
        <v>5.2343046114250197E-2</v>
      </c>
      <c r="I322" s="17">
        <v>7.3164796531319798E-2</v>
      </c>
      <c r="J322" s="17">
        <v>5.25427989109713E-2</v>
      </c>
      <c r="K322" s="17">
        <v>7.6673282148597699E-2</v>
      </c>
      <c r="L322" s="17">
        <v>5.6983974234969301E-2</v>
      </c>
      <c r="M322" s="17"/>
      <c r="N322" s="17">
        <v>4.7041674116549102E-2</v>
      </c>
      <c r="O322" s="17">
        <v>6.7411463072609798E-2</v>
      </c>
      <c r="P322" s="17">
        <v>6.3822045590278195E-2</v>
      </c>
      <c r="Q322" s="17">
        <v>8.5089652199587806E-2</v>
      </c>
      <c r="R322" s="17"/>
      <c r="S322" s="17">
        <v>6.0726592704124303E-2</v>
      </c>
      <c r="T322" s="17">
        <v>5.5885309512155701E-2</v>
      </c>
      <c r="U322" s="17">
        <v>7.8286664758689006E-2</v>
      </c>
      <c r="V322" s="17">
        <v>5.6083855108692703E-2</v>
      </c>
      <c r="W322" s="17">
        <v>2.96041723657204E-2</v>
      </c>
      <c r="X322" s="17">
        <v>0.10821321218233</v>
      </c>
      <c r="Y322" s="17">
        <v>6.4892325495876896E-2</v>
      </c>
      <c r="Z322" s="17">
        <v>7.4232792843389406E-2</v>
      </c>
      <c r="AA322" s="17">
        <v>7.4398894583352901E-2</v>
      </c>
      <c r="AB322" s="17">
        <v>7.1031280567392996E-2</v>
      </c>
      <c r="AC322" s="17">
        <v>5.1912113905917802E-2</v>
      </c>
      <c r="AD322" s="17">
        <v>4.3464268748585701E-2</v>
      </c>
      <c r="AE322" s="17"/>
      <c r="AF322" s="17">
        <v>6.2580765825386006E-2</v>
      </c>
      <c r="AG322" s="17">
        <v>5.6076053942299399E-2</v>
      </c>
      <c r="AH322" s="17">
        <v>7.8809999369055903E-2</v>
      </c>
      <c r="AI322" s="17"/>
      <c r="AJ322" s="17">
        <v>6.5839060678114306E-2</v>
      </c>
      <c r="AK322" s="17">
        <v>6.0598898657878597E-2</v>
      </c>
      <c r="AL322" s="17">
        <v>7.5449171636457202E-2</v>
      </c>
      <c r="AM322" s="17">
        <v>0</v>
      </c>
      <c r="AN322" s="17">
        <v>6.6978505020804296E-2</v>
      </c>
      <c r="AO322" s="17"/>
      <c r="AP322" s="17">
        <v>5.6563739593037697E-2</v>
      </c>
      <c r="AQ322" s="17">
        <v>7.0589759543446096E-2</v>
      </c>
      <c r="AR322" s="17">
        <v>5.9067270517357703E-2</v>
      </c>
      <c r="AS322" s="17">
        <v>7.3788218264816394E-2</v>
      </c>
      <c r="AT322" s="17">
        <v>5.3705566943724997E-2</v>
      </c>
      <c r="AU322" s="17"/>
      <c r="AV322" s="17">
        <v>6.4316283656879303E-2</v>
      </c>
      <c r="AW322" s="17">
        <v>6.0465633300917802E-2</v>
      </c>
      <c r="AX322" s="17">
        <v>5.8011829449977202E-2</v>
      </c>
      <c r="AY322" s="17">
        <v>7.2724633563726507E-2</v>
      </c>
      <c r="AZ322" s="17">
        <v>5.2914587106710598E-2</v>
      </c>
      <c r="BA322" s="17">
        <v>9.1307448091454094E-2</v>
      </c>
      <c r="BB322" s="17"/>
      <c r="BC322" s="17">
        <v>6.0054385205505899E-2</v>
      </c>
      <c r="BD322" s="17">
        <v>8.7419663805873807E-2</v>
      </c>
      <c r="BE322" s="17">
        <v>4.6681133000930998E-2</v>
      </c>
      <c r="BF322" s="17">
        <v>6.6256541328523696E-2</v>
      </c>
      <c r="BG322" s="17">
        <v>0.106983836494305</v>
      </c>
    </row>
    <row r="323" spans="2:59"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row>
    <row r="324" spans="2:59" x14ac:dyDescent="0.35">
      <c r="B324" s="6" t="s">
        <v>222</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row>
    <row r="325" spans="2:59" x14ac:dyDescent="0.35">
      <c r="B325" s="24" t="s">
        <v>79</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row>
    <row r="326" spans="2:59" x14ac:dyDescent="0.35">
      <c r="B326" t="s">
        <v>218</v>
      </c>
      <c r="C326" s="17">
        <v>0.123896079903264</v>
      </c>
      <c r="D326" s="17">
        <v>0.15934123623874399</v>
      </c>
      <c r="E326" s="17">
        <v>9.0298669620311398E-2</v>
      </c>
      <c r="F326" s="17"/>
      <c r="G326" s="17">
        <v>0.218043211705653</v>
      </c>
      <c r="H326" s="17">
        <v>0.26706732041791498</v>
      </c>
      <c r="I326" s="17">
        <v>0.158879003295337</v>
      </c>
      <c r="J326" s="17">
        <v>4.6686219417585398E-2</v>
      </c>
      <c r="K326" s="17">
        <v>3.5226262523408401E-2</v>
      </c>
      <c r="L326" s="17">
        <v>3.8706811087137201E-2</v>
      </c>
      <c r="M326" s="17"/>
      <c r="N326" s="17">
        <v>0.21487465036207001</v>
      </c>
      <c r="O326" s="17">
        <v>0.107876404005203</v>
      </c>
      <c r="P326" s="17">
        <v>7.02689300576613E-2</v>
      </c>
      <c r="Q326" s="17">
        <v>8.7902047334026401E-2</v>
      </c>
      <c r="R326" s="17"/>
      <c r="S326" s="17">
        <v>0.21494834463322199</v>
      </c>
      <c r="T326" s="17">
        <v>9.0687373406371605E-2</v>
      </c>
      <c r="U326" s="17">
        <v>7.9894538716332994E-2</v>
      </c>
      <c r="V326" s="17">
        <v>9.9088104722051304E-2</v>
      </c>
      <c r="W326" s="17">
        <v>0.110189764062125</v>
      </c>
      <c r="X326" s="17">
        <v>0.170448523956088</v>
      </c>
      <c r="Y326" s="17">
        <v>9.2177362422076498E-2</v>
      </c>
      <c r="Z326" s="17">
        <v>7.8646232033267302E-2</v>
      </c>
      <c r="AA326" s="17">
        <v>0.15897212299566499</v>
      </c>
      <c r="AB326" s="17">
        <v>8.4088020428180504E-2</v>
      </c>
      <c r="AC326" s="17">
        <v>9.33115388531746E-2</v>
      </c>
      <c r="AD326" s="17">
        <v>0.112676721209524</v>
      </c>
      <c r="AE326" s="17"/>
      <c r="AF326" s="17">
        <v>7.5883315492356093E-2</v>
      </c>
      <c r="AG326" s="17">
        <v>0.15242312625804899</v>
      </c>
      <c r="AH326" s="17">
        <v>0.119984867969003</v>
      </c>
      <c r="AI326" s="17"/>
      <c r="AJ326" s="17">
        <v>9.9563498961269703E-2</v>
      </c>
      <c r="AK326" s="17">
        <v>0.178718275810234</v>
      </c>
      <c r="AL326" s="17">
        <v>8.0383098462804198E-2</v>
      </c>
      <c r="AM326" s="17">
        <v>0.148940788127462</v>
      </c>
      <c r="AN326" s="17">
        <v>0.106999513766721</v>
      </c>
      <c r="AO326" s="17"/>
      <c r="AP326" s="17">
        <v>0.111134012837052</v>
      </c>
      <c r="AQ326" s="17">
        <v>0.190065424692311</v>
      </c>
      <c r="AR326" s="17">
        <v>8.1254034546842102E-2</v>
      </c>
      <c r="AS326" s="17">
        <v>6.6799070215095402E-2</v>
      </c>
      <c r="AT326" s="17">
        <v>7.3899611243204502E-2</v>
      </c>
      <c r="AU326" s="17"/>
      <c r="AV326" s="17">
        <v>0.227990369570333</v>
      </c>
      <c r="AW326" s="17">
        <v>0.128486294944548</v>
      </c>
      <c r="AX326" s="17">
        <v>7.9680817430768394E-2</v>
      </c>
      <c r="AY326" s="17">
        <v>4.7454358061328701E-2</v>
      </c>
      <c r="AZ326" s="17">
        <v>0.105033818338862</v>
      </c>
      <c r="BA326" s="17">
        <v>5.45988240698193E-2</v>
      </c>
      <c r="BB326" s="17"/>
      <c r="BC326" s="17">
        <v>5.0657916915380401E-2</v>
      </c>
      <c r="BD326" s="17">
        <v>7.9468987879535297E-2</v>
      </c>
      <c r="BE326" s="17">
        <v>0.15980763071440399</v>
      </c>
      <c r="BF326" s="17">
        <v>0.27594427863788001</v>
      </c>
      <c r="BG326" s="17">
        <v>0.40427691483540101</v>
      </c>
    </row>
    <row r="327" spans="2:59" x14ac:dyDescent="0.35">
      <c r="B327" t="s">
        <v>219</v>
      </c>
      <c r="C327" s="17">
        <v>0.36986506014074499</v>
      </c>
      <c r="D327" s="17">
        <v>0.39006162815117901</v>
      </c>
      <c r="E327" s="17">
        <v>0.35011528653857799</v>
      </c>
      <c r="F327" s="17"/>
      <c r="G327" s="17">
        <v>0.43815864337932497</v>
      </c>
      <c r="H327" s="17">
        <v>0.390692082656527</v>
      </c>
      <c r="I327" s="17">
        <v>0.41034678622551202</v>
      </c>
      <c r="J327" s="17">
        <v>0.441332204268018</v>
      </c>
      <c r="K327" s="17">
        <v>0.29564715254610102</v>
      </c>
      <c r="L327" s="17">
        <v>0.26651538310867701</v>
      </c>
      <c r="M327" s="17"/>
      <c r="N327" s="17">
        <v>0.385617929968537</v>
      </c>
      <c r="O327" s="17">
        <v>0.422425879748138</v>
      </c>
      <c r="P327" s="17">
        <v>0.32964039121328798</v>
      </c>
      <c r="Q327" s="17">
        <v>0.33432192818199202</v>
      </c>
      <c r="R327" s="17"/>
      <c r="S327" s="17">
        <v>0.42892073154617699</v>
      </c>
      <c r="T327" s="17">
        <v>0.39270898165286999</v>
      </c>
      <c r="U327" s="17">
        <v>0.37323162075097499</v>
      </c>
      <c r="V327" s="17">
        <v>0.390416771776458</v>
      </c>
      <c r="W327" s="17">
        <v>0.41038448647525</v>
      </c>
      <c r="X327" s="17">
        <v>0.39409428606562802</v>
      </c>
      <c r="Y327" s="17">
        <v>0.30389733852224499</v>
      </c>
      <c r="Z327" s="17">
        <v>0.268620400156241</v>
      </c>
      <c r="AA327" s="17">
        <v>0.35070723614688798</v>
      </c>
      <c r="AB327" s="17">
        <v>0.33375819440563498</v>
      </c>
      <c r="AC327" s="17">
        <v>0.281287161320043</v>
      </c>
      <c r="AD327" s="17">
        <v>0.39405760602545697</v>
      </c>
      <c r="AE327" s="17"/>
      <c r="AF327" s="17">
        <v>0.33056349074740898</v>
      </c>
      <c r="AG327" s="17">
        <v>0.37003567924261399</v>
      </c>
      <c r="AH327" s="17">
        <v>0.42973017163979699</v>
      </c>
      <c r="AI327" s="17"/>
      <c r="AJ327" s="17">
        <v>0.35039501580431198</v>
      </c>
      <c r="AK327" s="17">
        <v>0.41109382264529698</v>
      </c>
      <c r="AL327" s="17">
        <v>0.41784460470228402</v>
      </c>
      <c r="AM327" s="17">
        <v>0.26346719662526802</v>
      </c>
      <c r="AN327" s="17">
        <v>0.36242083910251099</v>
      </c>
      <c r="AO327" s="17"/>
      <c r="AP327" s="17">
        <v>0.32728228087018102</v>
      </c>
      <c r="AQ327" s="17">
        <v>0.40836683069325302</v>
      </c>
      <c r="AR327" s="17">
        <v>0.43873915297869298</v>
      </c>
      <c r="AS327" s="17">
        <v>0.33228731416404</v>
      </c>
      <c r="AT327" s="17">
        <v>0.27230886083009498</v>
      </c>
      <c r="AU327" s="17"/>
      <c r="AV327" s="17">
        <v>0.421841847739158</v>
      </c>
      <c r="AW327" s="17">
        <v>0.34068771169580903</v>
      </c>
      <c r="AX327" s="17">
        <v>0.41882313805291999</v>
      </c>
      <c r="AY327" s="17">
        <v>0.364401304186521</v>
      </c>
      <c r="AZ327" s="17">
        <v>0.29546978173828198</v>
      </c>
      <c r="BA327" s="17">
        <v>0.33251608599013899</v>
      </c>
      <c r="BB327" s="17"/>
      <c r="BC327" s="17">
        <v>0.37393812144823702</v>
      </c>
      <c r="BD327" s="17">
        <v>0.35686862577478801</v>
      </c>
      <c r="BE327" s="17">
        <v>0.41990632101848402</v>
      </c>
      <c r="BF327" s="17">
        <v>0.334627181272797</v>
      </c>
      <c r="BG327" s="17">
        <v>0.28800099148311598</v>
      </c>
    </row>
    <row r="328" spans="2:59" x14ac:dyDescent="0.35">
      <c r="B328" t="s">
        <v>220</v>
      </c>
      <c r="C328" s="17">
        <v>0.28116112742551902</v>
      </c>
      <c r="D328" s="17">
        <v>0.252573182054037</v>
      </c>
      <c r="E328" s="17">
        <v>0.31019163760735302</v>
      </c>
      <c r="F328" s="17"/>
      <c r="G328" s="17">
        <v>0.228016513314583</v>
      </c>
      <c r="H328" s="17">
        <v>0.201599826004243</v>
      </c>
      <c r="I328" s="17">
        <v>0.23893163574424101</v>
      </c>
      <c r="J328" s="17">
        <v>0.25863953813607199</v>
      </c>
      <c r="K328" s="17">
        <v>0.33648317054585303</v>
      </c>
      <c r="L328" s="17">
        <v>0.396461269009172</v>
      </c>
      <c r="M328" s="17"/>
      <c r="N328" s="17">
        <v>0.25281641646281999</v>
      </c>
      <c r="O328" s="17">
        <v>0.26282512746799203</v>
      </c>
      <c r="P328" s="17">
        <v>0.29282516371008299</v>
      </c>
      <c r="Q328" s="17">
        <v>0.32107806263271199</v>
      </c>
      <c r="R328" s="17"/>
      <c r="S328" s="17">
        <v>0.193538574269183</v>
      </c>
      <c r="T328" s="17">
        <v>0.30002377187488399</v>
      </c>
      <c r="U328" s="17">
        <v>0.29034067028313798</v>
      </c>
      <c r="V328" s="17">
        <v>0.237064715866836</v>
      </c>
      <c r="W328" s="17">
        <v>0.28825888736170302</v>
      </c>
      <c r="X328" s="17">
        <v>0.27389876617609099</v>
      </c>
      <c r="Y328" s="17">
        <v>0.34144845320143002</v>
      </c>
      <c r="Z328" s="17">
        <v>0.31221923818360497</v>
      </c>
      <c r="AA328" s="17">
        <v>0.28854782119830802</v>
      </c>
      <c r="AB328" s="17">
        <v>0.31973762728939498</v>
      </c>
      <c r="AC328" s="17">
        <v>0.314010489870997</v>
      </c>
      <c r="AD328" s="17">
        <v>0.32268993770371801</v>
      </c>
      <c r="AE328" s="17"/>
      <c r="AF328" s="17">
        <v>0.31106736791274497</v>
      </c>
      <c r="AG328" s="17">
        <v>0.28505323568731</v>
      </c>
      <c r="AH328" s="17">
        <v>0.22115580210743399</v>
      </c>
      <c r="AI328" s="17"/>
      <c r="AJ328" s="17">
        <v>0.31949590812616702</v>
      </c>
      <c r="AK328" s="17">
        <v>0.232196807192491</v>
      </c>
      <c r="AL328" s="17">
        <v>0.32250477313444298</v>
      </c>
      <c r="AM328" s="17">
        <v>0.234438120233251</v>
      </c>
      <c r="AN328" s="17">
        <v>0.25547218374767899</v>
      </c>
      <c r="AO328" s="17"/>
      <c r="AP328" s="17">
        <v>0.32877839609098303</v>
      </c>
      <c r="AQ328" s="17">
        <v>0.22771535785932601</v>
      </c>
      <c r="AR328" s="17">
        <v>0.30907144081507598</v>
      </c>
      <c r="AS328" s="17">
        <v>0.31136193596752099</v>
      </c>
      <c r="AT328" s="17">
        <v>0.33507242511718699</v>
      </c>
      <c r="AU328" s="17"/>
      <c r="AV328" s="17">
        <v>0.21988207723533101</v>
      </c>
      <c r="AW328" s="17">
        <v>0.32216812528369099</v>
      </c>
      <c r="AX328" s="17">
        <v>0.30894602255421599</v>
      </c>
      <c r="AY328" s="17">
        <v>0.31215955663491501</v>
      </c>
      <c r="AZ328" s="17">
        <v>0.318310061162702</v>
      </c>
      <c r="BA328" s="17">
        <v>0.27915591865200701</v>
      </c>
      <c r="BB328" s="17"/>
      <c r="BC328" s="17">
        <v>0.32244761118696702</v>
      </c>
      <c r="BD328" s="17">
        <v>0.32109049880510798</v>
      </c>
      <c r="BE328" s="17">
        <v>0.248203032214453</v>
      </c>
      <c r="BF328" s="17">
        <v>0.23799285924031799</v>
      </c>
      <c r="BG328" s="17">
        <v>0.15906865786656399</v>
      </c>
    </row>
    <row r="329" spans="2:59" x14ac:dyDescent="0.35">
      <c r="B329" t="s">
        <v>221</v>
      </c>
      <c r="C329" s="17">
        <v>0.15912323379672</v>
      </c>
      <c r="D329" s="17">
        <v>0.14511894942782</v>
      </c>
      <c r="E329" s="17">
        <v>0.17019067599632901</v>
      </c>
      <c r="F329" s="17"/>
      <c r="G329" s="17">
        <v>8.22541282193021E-2</v>
      </c>
      <c r="H329" s="17">
        <v>9.2501355917789505E-2</v>
      </c>
      <c r="I329" s="17">
        <v>0.124480237796378</v>
      </c>
      <c r="J329" s="17">
        <v>0.18350242559204</v>
      </c>
      <c r="K329" s="17">
        <v>0.24477899118673499</v>
      </c>
      <c r="L329" s="17">
        <v>0.21527381132135101</v>
      </c>
      <c r="M329" s="17"/>
      <c r="N329" s="17">
        <v>0.110277847164025</v>
      </c>
      <c r="O329" s="17">
        <v>0.16241237317028701</v>
      </c>
      <c r="P329" s="17">
        <v>0.213729014418786</v>
      </c>
      <c r="Q329" s="17">
        <v>0.16066865698039401</v>
      </c>
      <c r="R329" s="17"/>
      <c r="S329" s="17">
        <v>0.10795655721990501</v>
      </c>
      <c r="T329" s="17">
        <v>0.158953490189196</v>
      </c>
      <c r="U329" s="17">
        <v>0.193329384461431</v>
      </c>
      <c r="V329" s="17">
        <v>0.20566990547716901</v>
      </c>
      <c r="W329" s="17">
        <v>0.122471110438356</v>
      </c>
      <c r="X329" s="17">
        <v>9.8918469885416499E-2</v>
      </c>
      <c r="Y329" s="17">
        <v>0.17626512063520799</v>
      </c>
      <c r="Z329" s="17">
        <v>0.21349722473741201</v>
      </c>
      <c r="AA329" s="17">
        <v>0.163659656587266</v>
      </c>
      <c r="AB329" s="17">
        <v>0.18137568983878799</v>
      </c>
      <c r="AC329" s="17">
        <v>0.24959068806898499</v>
      </c>
      <c r="AD329" s="17">
        <v>8.1419665667420801E-2</v>
      </c>
      <c r="AE329" s="17"/>
      <c r="AF329" s="17">
        <v>0.22166724969465099</v>
      </c>
      <c r="AG329" s="17">
        <v>0.13010695529861099</v>
      </c>
      <c r="AH329" s="17">
        <v>0.12710487223332201</v>
      </c>
      <c r="AI329" s="17"/>
      <c r="AJ329" s="17">
        <v>0.17613077574248301</v>
      </c>
      <c r="AK329" s="17">
        <v>0.121306476922575</v>
      </c>
      <c r="AL329" s="17">
        <v>0.15882967102350801</v>
      </c>
      <c r="AM329" s="17">
        <v>0.20945599046876001</v>
      </c>
      <c r="AN329" s="17">
        <v>0.16914502025294401</v>
      </c>
      <c r="AO329" s="17"/>
      <c r="AP329" s="17">
        <v>0.177557194486376</v>
      </c>
      <c r="AQ329" s="17">
        <v>0.115274343296663</v>
      </c>
      <c r="AR329" s="17">
        <v>0.14271929039349601</v>
      </c>
      <c r="AS329" s="17">
        <v>0.22328058337595399</v>
      </c>
      <c r="AT329" s="17">
        <v>0.24542058944599199</v>
      </c>
      <c r="AU329" s="17"/>
      <c r="AV329" s="17">
        <v>8.6088113254757501E-2</v>
      </c>
      <c r="AW329" s="17">
        <v>0.16545188280907999</v>
      </c>
      <c r="AX329" s="17">
        <v>0.16600465316119101</v>
      </c>
      <c r="AY329" s="17">
        <v>0.211697686969958</v>
      </c>
      <c r="AZ329" s="17">
        <v>0.219036591056051</v>
      </c>
      <c r="BA329" s="17">
        <v>0.16365316399250601</v>
      </c>
      <c r="BB329" s="17"/>
      <c r="BC329" s="17">
        <v>0.173517672412378</v>
      </c>
      <c r="BD329" s="17">
        <v>0.19209365822348701</v>
      </c>
      <c r="BE329" s="17">
        <v>0.113299016447707</v>
      </c>
      <c r="BF329" s="17">
        <v>0.109225748349491</v>
      </c>
      <c r="BG329" s="17">
        <v>9.2086326076393193E-2</v>
      </c>
    </row>
    <row r="330" spans="2:59" x14ac:dyDescent="0.35">
      <c r="B330" t="s">
        <v>100</v>
      </c>
      <c r="C330" s="17">
        <v>6.5954498733751005E-2</v>
      </c>
      <c r="D330" s="17">
        <v>5.2905004128219899E-2</v>
      </c>
      <c r="E330" s="17">
        <v>7.92037302374278E-2</v>
      </c>
      <c r="F330" s="17"/>
      <c r="G330" s="17">
        <v>3.3527503381136997E-2</v>
      </c>
      <c r="H330" s="17">
        <v>4.8139415003525497E-2</v>
      </c>
      <c r="I330" s="17">
        <v>6.7362336938531206E-2</v>
      </c>
      <c r="J330" s="17">
        <v>6.9839612586284794E-2</v>
      </c>
      <c r="K330" s="17">
        <v>8.78644231979019E-2</v>
      </c>
      <c r="L330" s="17">
        <v>8.3042725473662898E-2</v>
      </c>
      <c r="M330" s="17"/>
      <c r="N330" s="17">
        <v>3.6413156042546899E-2</v>
      </c>
      <c r="O330" s="17">
        <v>4.4460215608379698E-2</v>
      </c>
      <c r="P330" s="17">
        <v>9.3536500600181594E-2</v>
      </c>
      <c r="Q330" s="17">
        <v>9.6029304870874896E-2</v>
      </c>
      <c r="R330" s="17"/>
      <c r="S330" s="17">
        <v>5.4635792331513201E-2</v>
      </c>
      <c r="T330" s="17">
        <v>5.7626382876677401E-2</v>
      </c>
      <c r="U330" s="17">
        <v>6.3203785788124398E-2</v>
      </c>
      <c r="V330" s="17">
        <v>6.7760502157485206E-2</v>
      </c>
      <c r="W330" s="17">
        <v>6.8695751662566307E-2</v>
      </c>
      <c r="X330" s="17">
        <v>6.2639953916777499E-2</v>
      </c>
      <c r="Y330" s="17">
        <v>8.6211725219040594E-2</v>
      </c>
      <c r="Z330" s="17">
        <v>0.12701690488947501</v>
      </c>
      <c r="AA330" s="17">
        <v>3.8113163071872597E-2</v>
      </c>
      <c r="AB330" s="17">
        <v>8.1040468038001801E-2</v>
      </c>
      <c r="AC330" s="17">
        <v>6.1800121886800501E-2</v>
      </c>
      <c r="AD330" s="17">
        <v>8.9156069393881002E-2</v>
      </c>
      <c r="AE330" s="17"/>
      <c r="AF330" s="17">
        <v>6.0818576152839102E-2</v>
      </c>
      <c r="AG330" s="17">
        <v>6.23810035134158E-2</v>
      </c>
      <c r="AH330" s="17">
        <v>0.102024286050444</v>
      </c>
      <c r="AI330" s="17"/>
      <c r="AJ330" s="17">
        <v>5.4414801365767297E-2</v>
      </c>
      <c r="AK330" s="17">
        <v>5.6684617429402902E-2</v>
      </c>
      <c r="AL330" s="17">
        <v>2.0437852676960602E-2</v>
      </c>
      <c r="AM330" s="17">
        <v>0.14369790454525899</v>
      </c>
      <c r="AN330" s="17">
        <v>0.105962443130145</v>
      </c>
      <c r="AO330" s="17"/>
      <c r="AP330" s="17">
        <v>5.5248115715406797E-2</v>
      </c>
      <c r="AQ330" s="17">
        <v>5.8578043458446097E-2</v>
      </c>
      <c r="AR330" s="17">
        <v>2.8216081265893402E-2</v>
      </c>
      <c r="AS330" s="17">
        <v>6.6271096277390001E-2</v>
      </c>
      <c r="AT330" s="17">
        <v>7.3298513363521306E-2</v>
      </c>
      <c r="AU330" s="17"/>
      <c r="AV330" s="17">
        <v>4.4197592200420702E-2</v>
      </c>
      <c r="AW330" s="17">
        <v>4.32059852668727E-2</v>
      </c>
      <c r="AX330" s="17">
        <v>2.65453688009053E-2</v>
      </c>
      <c r="AY330" s="17">
        <v>6.4287094147276999E-2</v>
      </c>
      <c r="AZ330" s="17">
        <v>6.2149747704103399E-2</v>
      </c>
      <c r="BA330" s="17">
        <v>0.17007600729552799</v>
      </c>
      <c r="BB330" s="17"/>
      <c r="BC330" s="17">
        <v>7.9438678037038093E-2</v>
      </c>
      <c r="BD330" s="17">
        <v>5.0478229317081298E-2</v>
      </c>
      <c r="BE330" s="17">
        <v>5.8783999604952002E-2</v>
      </c>
      <c r="BF330" s="17">
        <v>4.2209932499514297E-2</v>
      </c>
      <c r="BG330" s="17">
        <v>5.6567109738525398E-2</v>
      </c>
    </row>
    <row r="331" spans="2:59" x14ac:dyDescent="0.35">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row>
    <row r="332" spans="2:59" x14ac:dyDescent="0.35">
      <c r="B332" s="6" t="s">
        <v>223</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row>
    <row r="333" spans="2:59" x14ac:dyDescent="0.35">
      <c r="B333" s="24" t="s">
        <v>79</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row>
    <row r="334" spans="2:59" x14ac:dyDescent="0.35">
      <c r="B334" t="s">
        <v>218</v>
      </c>
      <c r="C334" s="17">
        <v>0.13021440878493401</v>
      </c>
      <c r="D334" s="17">
        <v>0.152349509717355</v>
      </c>
      <c r="E334" s="17">
        <v>0.109650006003244</v>
      </c>
      <c r="F334" s="17"/>
      <c r="G334" s="17">
        <v>0.20666859495054399</v>
      </c>
      <c r="H334" s="17">
        <v>0.23941288485015</v>
      </c>
      <c r="I334" s="17">
        <v>0.135669048063248</v>
      </c>
      <c r="J334" s="17">
        <v>7.5476842744802305E-2</v>
      </c>
      <c r="K334" s="17">
        <v>6.2224174983553697E-2</v>
      </c>
      <c r="L334" s="17">
        <v>7.6253408700261094E-2</v>
      </c>
      <c r="M334" s="17"/>
      <c r="N334" s="17">
        <v>0.19778451686269399</v>
      </c>
      <c r="O334" s="17">
        <v>0.13442409175370501</v>
      </c>
      <c r="P334" s="17">
        <v>9.9412932593643699E-2</v>
      </c>
      <c r="Q334" s="17">
        <v>8.0353184360524299E-2</v>
      </c>
      <c r="R334" s="17"/>
      <c r="S334" s="17">
        <v>0.20663518714638501</v>
      </c>
      <c r="T334" s="17">
        <v>8.44398256074156E-2</v>
      </c>
      <c r="U334" s="17">
        <v>0.10502405643108199</v>
      </c>
      <c r="V334" s="17">
        <v>0.127197570113601</v>
      </c>
      <c r="W334" s="17">
        <v>0.13743926062183101</v>
      </c>
      <c r="X334" s="17">
        <v>0.14079618427681101</v>
      </c>
      <c r="Y334" s="17">
        <v>0.12330102375268</v>
      </c>
      <c r="Z334" s="17">
        <v>0.10365403798516799</v>
      </c>
      <c r="AA334" s="17">
        <v>0.150525197412015</v>
      </c>
      <c r="AB334" s="17">
        <v>0.109191331544795</v>
      </c>
      <c r="AC334" s="17">
        <v>0.11446398071439</v>
      </c>
      <c r="AD334" s="17">
        <v>6.6853225814497402E-2</v>
      </c>
      <c r="AE334" s="17"/>
      <c r="AF334" s="17">
        <v>0.113325702339798</v>
      </c>
      <c r="AG334" s="17">
        <v>0.14208869320484299</v>
      </c>
      <c r="AH334" s="17">
        <v>0.107255851921636</v>
      </c>
      <c r="AI334" s="17"/>
      <c r="AJ334" s="17">
        <v>0.13598831403793599</v>
      </c>
      <c r="AK334" s="17">
        <v>0.18260018342501999</v>
      </c>
      <c r="AL334" s="17">
        <v>6.97972730150382E-2</v>
      </c>
      <c r="AM334" s="17">
        <v>0.119619557024331</v>
      </c>
      <c r="AN334" s="17">
        <v>9.4531820684803994E-2</v>
      </c>
      <c r="AO334" s="17"/>
      <c r="AP334" s="17">
        <v>0.13552498090394</v>
      </c>
      <c r="AQ334" s="17">
        <v>0.17961492781678801</v>
      </c>
      <c r="AR334" s="17">
        <v>8.1649104822939397E-2</v>
      </c>
      <c r="AS334" s="17">
        <v>9.2672915971225706E-2</v>
      </c>
      <c r="AT334" s="17">
        <v>0.10694545183687</v>
      </c>
      <c r="AU334" s="17"/>
      <c r="AV334" s="17">
        <v>0.193725812834699</v>
      </c>
      <c r="AW334" s="17">
        <v>0.15438520680343601</v>
      </c>
      <c r="AX334" s="17">
        <v>8.8691708855672097E-2</v>
      </c>
      <c r="AY334" s="17">
        <v>9.8388898848552106E-2</v>
      </c>
      <c r="AZ334" s="17">
        <v>0.10552016014213</v>
      </c>
      <c r="BA334" s="17">
        <v>8.0727882031859502E-2</v>
      </c>
      <c r="BB334" s="17"/>
      <c r="BC334" s="17">
        <v>8.58608385638292E-2</v>
      </c>
      <c r="BD334" s="17">
        <v>8.0843108054598697E-2</v>
      </c>
      <c r="BE334" s="17">
        <v>0.17190647688715499</v>
      </c>
      <c r="BF334" s="17">
        <v>0.23655335077864301</v>
      </c>
      <c r="BG334" s="17">
        <v>0.30964722957783097</v>
      </c>
    </row>
    <row r="335" spans="2:59" x14ac:dyDescent="0.35">
      <c r="B335" t="s">
        <v>219</v>
      </c>
      <c r="C335" s="17">
        <v>0.43173521270977899</v>
      </c>
      <c r="D335" s="17">
        <v>0.46290859529927098</v>
      </c>
      <c r="E335" s="17">
        <v>0.39962721527920397</v>
      </c>
      <c r="F335" s="17"/>
      <c r="G335" s="17">
        <v>0.48595422734477001</v>
      </c>
      <c r="H335" s="17">
        <v>0.44929751299857501</v>
      </c>
      <c r="I335" s="17">
        <v>0.47844105930825598</v>
      </c>
      <c r="J335" s="17">
        <v>0.41584816714570799</v>
      </c>
      <c r="K335" s="17">
        <v>0.345955781714264</v>
      </c>
      <c r="L335" s="17">
        <v>0.41388063464567398</v>
      </c>
      <c r="M335" s="17"/>
      <c r="N335" s="17">
        <v>0.46917284245868102</v>
      </c>
      <c r="O335" s="17">
        <v>0.44423924883135302</v>
      </c>
      <c r="P335" s="17">
        <v>0.39131306173693198</v>
      </c>
      <c r="Q335" s="17">
        <v>0.41278395968238502</v>
      </c>
      <c r="R335" s="17"/>
      <c r="S335" s="17">
        <v>0.47898228723734498</v>
      </c>
      <c r="T335" s="17">
        <v>0.46113195632091197</v>
      </c>
      <c r="U335" s="17">
        <v>0.40508626543418003</v>
      </c>
      <c r="V335" s="17">
        <v>0.46731497592371701</v>
      </c>
      <c r="W335" s="17">
        <v>0.47255396643066</v>
      </c>
      <c r="X335" s="17">
        <v>0.412349733550888</v>
      </c>
      <c r="Y335" s="17">
        <v>0.375598956159926</v>
      </c>
      <c r="Z335" s="17">
        <v>0.376890505528024</v>
      </c>
      <c r="AA335" s="17">
        <v>0.42909253425388399</v>
      </c>
      <c r="AB335" s="17">
        <v>0.38402884812210603</v>
      </c>
      <c r="AC335" s="17">
        <v>0.43451239160588101</v>
      </c>
      <c r="AD335" s="17">
        <v>0.38119271227415302</v>
      </c>
      <c r="AE335" s="17"/>
      <c r="AF335" s="17">
        <v>0.393901290085657</v>
      </c>
      <c r="AG335" s="17">
        <v>0.45231312557143299</v>
      </c>
      <c r="AH335" s="17">
        <v>0.41223553330202201</v>
      </c>
      <c r="AI335" s="17"/>
      <c r="AJ335" s="17">
        <v>0.417903973027902</v>
      </c>
      <c r="AK335" s="17">
        <v>0.45489138005809698</v>
      </c>
      <c r="AL335" s="17">
        <v>0.50355178059737704</v>
      </c>
      <c r="AM335" s="17">
        <v>0.37373143060953301</v>
      </c>
      <c r="AN335" s="17">
        <v>0.38897484650160302</v>
      </c>
      <c r="AO335" s="17"/>
      <c r="AP335" s="17">
        <v>0.435589373359488</v>
      </c>
      <c r="AQ335" s="17">
        <v>0.46057674962963102</v>
      </c>
      <c r="AR335" s="17">
        <v>0.57416990141310797</v>
      </c>
      <c r="AS335" s="17">
        <v>0.390405835104979</v>
      </c>
      <c r="AT335" s="17">
        <v>0.361652779605935</v>
      </c>
      <c r="AU335" s="17"/>
      <c r="AV335" s="17">
        <v>0.48704921872713802</v>
      </c>
      <c r="AW335" s="17">
        <v>0.45058705421196099</v>
      </c>
      <c r="AX335" s="17">
        <v>0.53699980261429503</v>
      </c>
      <c r="AY335" s="17">
        <v>0.37869027663027</v>
      </c>
      <c r="AZ335" s="17">
        <v>0.41982684491666</v>
      </c>
      <c r="BA335" s="17">
        <v>0.32601399604700299</v>
      </c>
      <c r="BB335" s="17"/>
      <c r="BC335" s="17">
        <v>0.38660170069719202</v>
      </c>
      <c r="BD335" s="17">
        <v>0.44274493954809901</v>
      </c>
      <c r="BE335" s="17">
        <v>0.477550358645494</v>
      </c>
      <c r="BF335" s="17">
        <v>0.44988401122682398</v>
      </c>
      <c r="BG335" s="17">
        <v>0.42486052430042698</v>
      </c>
    </row>
    <row r="336" spans="2:59" x14ac:dyDescent="0.35">
      <c r="B336" t="s">
        <v>220</v>
      </c>
      <c r="C336" s="17">
        <v>0.18940219883537199</v>
      </c>
      <c r="D336" s="17">
        <v>0.16914173213293701</v>
      </c>
      <c r="E336" s="17">
        <v>0.21065901154462699</v>
      </c>
      <c r="F336" s="17"/>
      <c r="G336" s="17">
        <v>0.167611403512682</v>
      </c>
      <c r="H336" s="17">
        <v>0.13402377273150301</v>
      </c>
      <c r="I336" s="17">
        <v>0.165659295090959</v>
      </c>
      <c r="J336" s="17">
        <v>0.20373970879432701</v>
      </c>
      <c r="K336" s="17">
        <v>0.20428252236859501</v>
      </c>
      <c r="L336" s="17">
        <v>0.246497028254027</v>
      </c>
      <c r="M336" s="17"/>
      <c r="N336" s="17">
        <v>0.18514354472192501</v>
      </c>
      <c r="O336" s="17">
        <v>0.16460987743491401</v>
      </c>
      <c r="P336" s="17">
        <v>0.21650802675067399</v>
      </c>
      <c r="Q336" s="17">
        <v>0.19632705148388099</v>
      </c>
      <c r="R336" s="17"/>
      <c r="S336" s="17">
        <v>0.15657841599735101</v>
      </c>
      <c r="T336" s="17">
        <v>0.20086948273975</v>
      </c>
      <c r="U336" s="17">
        <v>0.22595697131998599</v>
      </c>
      <c r="V336" s="17">
        <v>0.185208885705824</v>
      </c>
      <c r="W336" s="17">
        <v>0.172454644748576</v>
      </c>
      <c r="X336" s="17">
        <v>0.150857557311252</v>
      </c>
      <c r="Y336" s="17">
        <v>0.22029876537357901</v>
      </c>
      <c r="Z336" s="17">
        <v>0.20840562395034101</v>
      </c>
      <c r="AA336" s="17">
        <v>0.16841657681321001</v>
      </c>
      <c r="AB336" s="17">
        <v>0.21306088643561599</v>
      </c>
      <c r="AC336" s="17">
        <v>0.181064638901618</v>
      </c>
      <c r="AD336" s="17">
        <v>0.27622197409674298</v>
      </c>
      <c r="AE336" s="17"/>
      <c r="AF336" s="17">
        <v>0.21698241643823599</v>
      </c>
      <c r="AG336" s="17">
        <v>0.176975962303068</v>
      </c>
      <c r="AH336" s="17">
        <v>0.180672262057854</v>
      </c>
      <c r="AI336" s="17"/>
      <c r="AJ336" s="17">
        <v>0.22242593399685101</v>
      </c>
      <c r="AK336" s="17">
        <v>0.14815907667702499</v>
      </c>
      <c r="AL336" s="17">
        <v>0.19546617113928499</v>
      </c>
      <c r="AM336" s="17">
        <v>0.20271211873244899</v>
      </c>
      <c r="AN336" s="17">
        <v>0.18554440708352499</v>
      </c>
      <c r="AO336" s="17"/>
      <c r="AP336" s="17">
        <v>0.20910494819077899</v>
      </c>
      <c r="AQ336" s="17">
        <v>0.15974381075540001</v>
      </c>
      <c r="AR336" s="17">
        <v>0.17050190992045799</v>
      </c>
      <c r="AS336" s="17">
        <v>0.22956502927523401</v>
      </c>
      <c r="AT336" s="17">
        <v>0.13448778591826899</v>
      </c>
      <c r="AU336" s="17"/>
      <c r="AV336" s="17">
        <v>0.156968962799311</v>
      </c>
      <c r="AW336" s="17">
        <v>0.200540339447532</v>
      </c>
      <c r="AX336" s="17">
        <v>0.195866779288981</v>
      </c>
      <c r="AY336" s="17">
        <v>0.232822899979612</v>
      </c>
      <c r="AZ336" s="17">
        <v>0.141727358778478</v>
      </c>
      <c r="BA336" s="17">
        <v>0.20001089518144299</v>
      </c>
      <c r="BB336" s="17"/>
      <c r="BC336" s="17">
        <v>0.203685923220885</v>
      </c>
      <c r="BD336" s="17">
        <v>0.20000056922509099</v>
      </c>
      <c r="BE336" s="17">
        <v>0.15896484451207599</v>
      </c>
      <c r="BF336" s="17">
        <v>0.20342336187761401</v>
      </c>
      <c r="BG336" s="17">
        <v>0.140883013505645</v>
      </c>
    </row>
    <row r="337" spans="2:59" x14ac:dyDescent="0.35">
      <c r="B337" t="s">
        <v>221</v>
      </c>
      <c r="C337" s="17">
        <v>6.7995163834143293E-2</v>
      </c>
      <c r="D337" s="17">
        <v>5.6317946397630402E-2</v>
      </c>
      <c r="E337" s="17">
        <v>7.8265754071864396E-2</v>
      </c>
      <c r="F337" s="17"/>
      <c r="G337" s="17">
        <v>3.3058704845108103E-2</v>
      </c>
      <c r="H337" s="17">
        <v>5.3912469248551302E-2</v>
      </c>
      <c r="I337" s="17">
        <v>5.6927052328165702E-2</v>
      </c>
      <c r="J337" s="17">
        <v>9.2822348021877804E-2</v>
      </c>
      <c r="K337" s="17">
        <v>0.106892972930626</v>
      </c>
      <c r="L337" s="17">
        <v>6.5490380193005099E-2</v>
      </c>
      <c r="M337" s="17"/>
      <c r="N337" s="17">
        <v>3.4185664380995802E-2</v>
      </c>
      <c r="O337" s="17">
        <v>7.9495648583938594E-2</v>
      </c>
      <c r="P337" s="17">
        <v>8.8000923871690506E-2</v>
      </c>
      <c r="Q337" s="17">
        <v>7.5023880348460095E-2</v>
      </c>
      <c r="R337" s="17"/>
      <c r="S337" s="17">
        <v>4.1623661361195899E-2</v>
      </c>
      <c r="T337" s="17">
        <v>5.2931512192244297E-2</v>
      </c>
      <c r="U337" s="17">
        <v>8.92439755392717E-2</v>
      </c>
      <c r="V337" s="17">
        <v>5.7916787929400103E-2</v>
      </c>
      <c r="W337" s="17">
        <v>2.1382978184592699E-2</v>
      </c>
      <c r="X337" s="17">
        <v>7.9846118824830406E-2</v>
      </c>
      <c r="Y337" s="17">
        <v>7.0548676084103604E-2</v>
      </c>
      <c r="Z337" s="17">
        <v>0.120872496394756</v>
      </c>
      <c r="AA337" s="17">
        <v>9.6595156554158304E-2</v>
      </c>
      <c r="AB337" s="17">
        <v>9.9754597229615397E-2</v>
      </c>
      <c r="AC337" s="17">
        <v>5.1777797875296801E-2</v>
      </c>
      <c r="AD337" s="17">
        <v>5.3478207775062299E-2</v>
      </c>
      <c r="AE337" s="17"/>
      <c r="AF337" s="17">
        <v>8.8766394398054199E-2</v>
      </c>
      <c r="AG337" s="17">
        <v>5.4160696675195602E-2</v>
      </c>
      <c r="AH337" s="17">
        <v>7.6762519585457004E-2</v>
      </c>
      <c r="AI337" s="17"/>
      <c r="AJ337" s="17">
        <v>6.4949457845852293E-2</v>
      </c>
      <c r="AK337" s="17">
        <v>4.8188754720580297E-2</v>
      </c>
      <c r="AL337" s="17">
        <v>4.8108737756501603E-2</v>
      </c>
      <c r="AM337" s="17">
        <v>0.179019852193637</v>
      </c>
      <c r="AN337" s="17">
        <v>8.5920698288140196E-2</v>
      </c>
      <c r="AO337" s="17"/>
      <c r="AP337" s="17">
        <v>5.2300836686296003E-2</v>
      </c>
      <c r="AQ337" s="17">
        <v>4.1179399522831901E-2</v>
      </c>
      <c r="AR337" s="17">
        <v>3.9873258586478798E-2</v>
      </c>
      <c r="AS337" s="17">
        <v>0.13998127622280301</v>
      </c>
      <c r="AT337" s="17">
        <v>9.9067841792586597E-2</v>
      </c>
      <c r="AU337" s="17"/>
      <c r="AV337" s="17">
        <v>2.65015965722795E-2</v>
      </c>
      <c r="AW337" s="17">
        <v>5.6167670415339897E-2</v>
      </c>
      <c r="AX337" s="17">
        <v>5.2531092678522899E-2</v>
      </c>
      <c r="AY337" s="17">
        <v>0.12615461516587001</v>
      </c>
      <c r="AZ337" s="17">
        <v>8.7906603482615905E-2</v>
      </c>
      <c r="BA337" s="17">
        <v>7.5791411307739601E-2</v>
      </c>
      <c r="BB337" s="17"/>
      <c r="BC337" s="17">
        <v>8.5615039658849798E-2</v>
      </c>
      <c r="BD337" s="17">
        <v>8.8840780401441E-2</v>
      </c>
      <c r="BE337" s="17">
        <v>4.4893011771263598E-2</v>
      </c>
      <c r="BF337" s="17">
        <v>3.6474611496481901E-2</v>
      </c>
      <c r="BG337" s="17">
        <v>4.2319344853288601E-2</v>
      </c>
    </row>
    <row r="338" spans="2:59" x14ac:dyDescent="0.35">
      <c r="B338" t="s">
        <v>100</v>
      </c>
      <c r="C338" s="17">
        <v>0.18065301583577101</v>
      </c>
      <c r="D338" s="17">
        <v>0.15928221645280699</v>
      </c>
      <c r="E338" s="17">
        <v>0.20179801310106099</v>
      </c>
      <c r="F338" s="17"/>
      <c r="G338" s="17">
        <v>0.106707069346895</v>
      </c>
      <c r="H338" s="17">
        <v>0.123353360171221</v>
      </c>
      <c r="I338" s="17">
        <v>0.16330354520937199</v>
      </c>
      <c r="J338" s="17">
        <v>0.21211293329328601</v>
      </c>
      <c r="K338" s="17">
        <v>0.28064454800296101</v>
      </c>
      <c r="L338" s="17">
        <v>0.19787854820703299</v>
      </c>
      <c r="M338" s="17"/>
      <c r="N338" s="17">
        <v>0.113713431575704</v>
      </c>
      <c r="O338" s="17">
        <v>0.17723113339608901</v>
      </c>
      <c r="P338" s="17">
        <v>0.20476505504706</v>
      </c>
      <c r="Q338" s="17">
        <v>0.235511924124749</v>
      </c>
      <c r="R338" s="17"/>
      <c r="S338" s="17">
        <v>0.116180448257723</v>
      </c>
      <c r="T338" s="17">
        <v>0.20062722313967801</v>
      </c>
      <c r="U338" s="17">
        <v>0.17468873127548001</v>
      </c>
      <c r="V338" s="17">
        <v>0.16236178032745799</v>
      </c>
      <c r="W338" s="17">
        <v>0.19616915001433999</v>
      </c>
      <c r="X338" s="17">
        <v>0.21615040603621799</v>
      </c>
      <c r="Y338" s="17">
        <v>0.210252578629711</v>
      </c>
      <c r="Z338" s="17">
        <v>0.190177336141713</v>
      </c>
      <c r="AA338" s="17">
        <v>0.155370534966733</v>
      </c>
      <c r="AB338" s="17">
        <v>0.193964336667868</v>
      </c>
      <c r="AC338" s="17">
        <v>0.21818119090281499</v>
      </c>
      <c r="AD338" s="17">
        <v>0.22225388003954399</v>
      </c>
      <c r="AE338" s="17"/>
      <c r="AF338" s="17">
        <v>0.18702419673825499</v>
      </c>
      <c r="AG338" s="17">
        <v>0.17446152224546099</v>
      </c>
      <c r="AH338" s="17">
        <v>0.223073833133031</v>
      </c>
      <c r="AI338" s="17"/>
      <c r="AJ338" s="17">
        <v>0.15873232109145899</v>
      </c>
      <c r="AK338" s="17">
        <v>0.16616060511927699</v>
      </c>
      <c r="AL338" s="17">
        <v>0.18307603749179799</v>
      </c>
      <c r="AM338" s="17">
        <v>0.124917041440051</v>
      </c>
      <c r="AN338" s="17">
        <v>0.24502822744192901</v>
      </c>
      <c r="AO338" s="17"/>
      <c r="AP338" s="17">
        <v>0.16747986085949801</v>
      </c>
      <c r="AQ338" s="17">
        <v>0.15888511227534899</v>
      </c>
      <c r="AR338" s="17">
        <v>0.13380582525701601</v>
      </c>
      <c r="AS338" s="17">
        <v>0.14737494342575699</v>
      </c>
      <c r="AT338" s="17">
        <v>0.29784614084633898</v>
      </c>
      <c r="AU338" s="17"/>
      <c r="AV338" s="17">
        <v>0.13575440906657199</v>
      </c>
      <c r="AW338" s="17">
        <v>0.13831972912173199</v>
      </c>
      <c r="AX338" s="17">
        <v>0.125910616562529</v>
      </c>
      <c r="AY338" s="17">
        <v>0.16394330937569701</v>
      </c>
      <c r="AZ338" s="17">
        <v>0.24501903268011599</v>
      </c>
      <c r="BA338" s="17">
        <v>0.317455815431955</v>
      </c>
      <c r="BB338" s="17"/>
      <c r="BC338" s="17">
        <v>0.238236497859244</v>
      </c>
      <c r="BD338" s="17">
        <v>0.18757060277077001</v>
      </c>
      <c r="BE338" s="17">
        <v>0.14668530818401199</v>
      </c>
      <c r="BF338" s="17">
        <v>7.3664664620436499E-2</v>
      </c>
      <c r="BG338" s="17">
        <v>8.2289887762808406E-2</v>
      </c>
    </row>
    <row r="339" spans="2:59"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row>
    <row r="340" spans="2:59" x14ac:dyDescent="0.35">
      <c r="B340" s="6" t="s">
        <v>241</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row>
    <row r="341" spans="2:59" x14ac:dyDescent="0.35">
      <c r="B341" s="24" t="s">
        <v>79</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row>
    <row r="342" spans="2:59" x14ac:dyDescent="0.35">
      <c r="B342" t="s">
        <v>238</v>
      </c>
      <c r="C342" s="17">
        <v>0.314526978490202</v>
      </c>
      <c r="D342" s="17">
        <v>0.28027749178032002</v>
      </c>
      <c r="E342" s="17">
        <v>0.34873059913274601</v>
      </c>
      <c r="F342" s="17"/>
      <c r="G342" s="17">
        <v>0.421031081849563</v>
      </c>
      <c r="H342" s="17">
        <v>0.37068466512458498</v>
      </c>
      <c r="I342" s="17">
        <v>0.32150688643525999</v>
      </c>
      <c r="J342" s="17">
        <v>0.24408898266346801</v>
      </c>
      <c r="K342" s="17">
        <v>0.30979175765870898</v>
      </c>
      <c r="L342" s="17">
        <v>0.25236098930408302</v>
      </c>
      <c r="M342" s="17"/>
      <c r="N342" s="17">
        <v>0.31495542442930302</v>
      </c>
      <c r="O342" s="17">
        <v>0.26504922947180798</v>
      </c>
      <c r="P342" s="17">
        <v>0.35315087627252201</v>
      </c>
      <c r="Q342" s="17">
        <v>0.332195784049511</v>
      </c>
      <c r="R342" s="17"/>
      <c r="S342" s="17">
        <v>0.42201338498973501</v>
      </c>
      <c r="T342" s="17">
        <v>0.283814246277728</v>
      </c>
      <c r="U342" s="17">
        <v>0.209569296052834</v>
      </c>
      <c r="V342" s="17">
        <v>0.318453338276175</v>
      </c>
      <c r="W342" s="17">
        <v>0.29749261891354201</v>
      </c>
      <c r="X342" s="17">
        <v>0.37423835384791898</v>
      </c>
      <c r="Y342" s="17">
        <v>0.34074515097665298</v>
      </c>
      <c r="Z342" s="17">
        <v>0.27920387029264698</v>
      </c>
      <c r="AA342" s="17">
        <v>0.32874812205017401</v>
      </c>
      <c r="AB342" s="17">
        <v>0.20652405519473499</v>
      </c>
      <c r="AC342" s="17">
        <v>0.38171651712890697</v>
      </c>
      <c r="AD342" s="17">
        <v>0.20951944856035301</v>
      </c>
      <c r="AE342" s="17"/>
      <c r="AF342" s="17">
        <v>0.321760872802547</v>
      </c>
      <c r="AG342" s="17">
        <v>0.28475881415042897</v>
      </c>
      <c r="AH342" s="17">
        <v>0.32771274260120797</v>
      </c>
      <c r="AI342" s="17"/>
      <c r="AJ342" s="17">
        <v>0.31420951770026201</v>
      </c>
      <c r="AK342" s="17">
        <v>0.358417214655321</v>
      </c>
      <c r="AL342" s="17">
        <v>0.212987922772093</v>
      </c>
      <c r="AM342" s="17">
        <v>0.32648338145385097</v>
      </c>
      <c r="AN342" s="17">
        <v>0.308030714647061</v>
      </c>
      <c r="AO342" s="17"/>
      <c r="AP342" s="17">
        <v>0.29716595169781501</v>
      </c>
      <c r="AQ342" s="17">
        <v>0.35238244089450199</v>
      </c>
      <c r="AR342" s="17">
        <v>0.21357423014267701</v>
      </c>
      <c r="AS342" s="17">
        <v>0.38316620839262</v>
      </c>
      <c r="AT342" s="17">
        <v>0.26324972244480099</v>
      </c>
      <c r="AU342" s="17"/>
      <c r="AV342" s="17">
        <v>0.34879699490669003</v>
      </c>
      <c r="AW342" s="17">
        <v>0.31465274923815201</v>
      </c>
      <c r="AX342" s="17">
        <v>0.21710050785925999</v>
      </c>
      <c r="AY342" s="17">
        <v>0.38241211770892197</v>
      </c>
      <c r="AZ342" s="17">
        <v>0.28651782634370299</v>
      </c>
      <c r="BA342" s="17">
        <v>0.27946216552153502</v>
      </c>
      <c r="BB342" s="17"/>
      <c r="BC342" s="17">
        <v>0.33863163777984001</v>
      </c>
      <c r="BD342" s="17">
        <v>0.27790567144873102</v>
      </c>
      <c r="BE342" s="17">
        <v>0.27773657553843101</v>
      </c>
      <c r="BF342" s="17">
        <v>0.38961820038920297</v>
      </c>
      <c r="BG342" s="17">
        <v>0.44014048454521798</v>
      </c>
    </row>
    <row r="343" spans="2:59" x14ac:dyDescent="0.35">
      <c r="B343" t="s">
        <v>239</v>
      </c>
      <c r="C343" s="17">
        <v>0.61978786171773503</v>
      </c>
      <c r="D343" s="17">
        <v>0.66735100943810399</v>
      </c>
      <c r="E343" s="17">
        <v>0.57320532459570295</v>
      </c>
      <c r="F343" s="17"/>
      <c r="G343" s="17">
        <v>0.49290960979045401</v>
      </c>
      <c r="H343" s="17">
        <v>0.563045996450388</v>
      </c>
      <c r="I343" s="17">
        <v>0.62216101769696797</v>
      </c>
      <c r="J343" s="17">
        <v>0.68825412265446295</v>
      </c>
      <c r="K343" s="17">
        <v>0.62322216074534398</v>
      </c>
      <c r="L343" s="17">
        <v>0.69092614132817098</v>
      </c>
      <c r="M343" s="17"/>
      <c r="N343" s="17">
        <v>0.63788355741246106</v>
      </c>
      <c r="O343" s="17">
        <v>0.68508474522599005</v>
      </c>
      <c r="P343" s="17">
        <v>0.55438751624368598</v>
      </c>
      <c r="Q343" s="17">
        <v>0.58910914088252198</v>
      </c>
      <c r="R343" s="17"/>
      <c r="S343" s="17">
        <v>0.52630030552579699</v>
      </c>
      <c r="T343" s="17">
        <v>0.66130993374972802</v>
      </c>
      <c r="U343" s="17">
        <v>0.70833563647950004</v>
      </c>
      <c r="V343" s="17">
        <v>0.61417112136152596</v>
      </c>
      <c r="W343" s="17">
        <v>0.62489755517933998</v>
      </c>
      <c r="X343" s="17">
        <v>0.53000219199236298</v>
      </c>
      <c r="Y343" s="17">
        <v>0.61362930731897403</v>
      </c>
      <c r="Z343" s="17">
        <v>0.62742455409712095</v>
      </c>
      <c r="AA343" s="17">
        <v>0.60470218692546196</v>
      </c>
      <c r="AB343" s="17">
        <v>0.72516504249487901</v>
      </c>
      <c r="AC343" s="17">
        <v>0.59464186139683095</v>
      </c>
      <c r="AD343" s="17">
        <v>0.70325511197933599</v>
      </c>
      <c r="AE343" s="17"/>
      <c r="AF343" s="17">
        <v>0.62813539413008601</v>
      </c>
      <c r="AG343" s="17">
        <v>0.65173143013036605</v>
      </c>
      <c r="AH343" s="17">
        <v>0.57069406232007003</v>
      </c>
      <c r="AI343" s="17"/>
      <c r="AJ343" s="17">
        <v>0.64261754168237595</v>
      </c>
      <c r="AK343" s="17">
        <v>0.58321986413740001</v>
      </c>
      <c r="AL343" s="17">
        <v>0.71944408627893197</v>
      </c>
      <c r="AM343" s="17">
        <v>0.649526943301313</v>
      </c>
      <c r="AN343" s="17">
        <v>0.58153691003910801</v>
      </c>
      <c r="AO343" s="17"/>
      <c r="AP343" s="17">
        <v>0.64602224369947503</v>
      </c>
      <c r="AQ343" s="17">
        <v>0.58924034945902604</v>
      </c>
      <c r="AR343" s="17">
        <v>0.76467310326956195</v>
      </c>
      <c r="AS343" s="17">
        <v>0.57818689831812398</v>
      </c>
      <c r="AT343" s="17">
        <v>0.62714378263954396</v>
      </c>
      <c r="AU343" s="17"/>
      <c r="AV343" s="17">
        <v>0.58455280339007798</v>
      </c>
      <c r="AW343" s="17">
        <v>0.63076190736660298</v>
      </c>
      <c r="AX343" s="17">
        <v>0.74556987921265305</v>
      </c>
      <c r="AY343" s="17">
        <v>0.59701698204988696</v>
      </c>
      <c r="AZ343" s="17">
        <v>0.634630915066552</v>
      </c>
      <c r="BA343" s="17">
        <v>0.56987897818565802</v>
      </c>
      <c r="BB343" s="17"/>
      <c r="BC343" s="17">
        <v>0.58028027903093604</v>
      </c>
      <c r="BD343" s="17">
        <v>0.64984096685658099</v>
      </c>
      <c r="BE343" s="17">
        <v>0.65488087569189701</v>
      </c>
      <c r="BF343" s="17">
        <v>0.57822464755417002</v>
      </c>
      <c r="BG343" s="17">
        <v>0.53876045431508601</v>
      </c>
    </row>
    <row r="344" spans="2:59" x14ac:dyDescent="0.35">
      <c r="B344" t="s">
        <v>100</v>
      </c>
      <c r="C344" s="17">
        <v>6.56851597920632E-2</v>
      </c>
      <c r="D344" s="17">
        <v>5.2371498781576799E-2</v>
      </c>
      <c r="E344" s="17">
        <v>7.8064076271551E-2</v>
      </c>
      <c r="F344" s="17"/>
      <c r="G344" s="17">
        <v>8.60593083599826E-2</v>
      </c>
      <c r="H344" s="17">
        <v>6.62693384250264E-2</v>
      </c>
      <c r="I344" s="17">
        <v>5.63320958677722E-2</v>
      </c>
      <c r="J344" s="17">
        <v>6.7656894682068799E-2</v>
      </c>
      <c r="K344" s="17">
        <v>6.6986081595946698E-2</v>
      </c>
      <c r="L344" s="17">
        <v>5.6712869367746499E-2</v>
      </c>
      <c r="M344" s="17"/>
      <c r="N344" s="17">
        <v>4.7161018158236499E-2</v>
      </c>
      <c r="O344" s="17">
        <v>4.9866025302201501E-2</v>
      </c>
      <c r="P344" s="17">
        <v>9.2461607483791994E-2</v>
      </c>
      <c r="Q344" s="17">
        <v>7.8695075067967302E-2</v>
      </c>
      <c r="R344" s="17"/>
      <c r="S344" s="17">
        <v>5.1686309484467702E-2</v>
      </c>
      <c r="T344" s="17">
        <v>5.4875819972544197E-2</v>
      </c>
      <c r="U344" s="17">
        <v>8.2095067467666399E-2</v>
      </c>
      <c r="V344" s="17">
        <v>6.7375540362298897E-2</v>
      </c>
      <c r="W344" s="17">
        <v>7.7609825907117097E-2</v>
      </c>
      <c r="X344" s="17">
        <v>9.57594541597174E-2</v>
      </c>
      <c r="Y344" s="17">
        <v>4.5625541704372399E-2</v>
      </c>
      <c r="Z344" s="17">
        <v>9.3371575610232099E-2</v>
      </c>
      <c r="AA344" s="17">
        <v>6.6549691024363297E-2</v>
      </c>
      <c r="AB344" s="17">
        <v>6.8310902310385904E-2</v>
      </c>
      <c r="AC344" s="17">
        <v>2.3641621474262398E-2</v>
      </c>
      <c r="AD344" s="17">
        <v>8.7225439460310999E-2</v>
      </c>
      <c r="AE344" s="17"/>
      <c r="AF344" s="17">
        <v>5.0103733067367498E-2</v>
      </c>
      <c r="AG344" s="17">
        <v>6.3509755719205599E-2</v>
      </c>
      <c r="AH344" s="17">
        <v>0.101593195078722</v>
      </c>
      <c r="AI344" s="17"/>
      <c r="AJ344" s="17">
        <v>4.3172940617362501E-2</v>
      </c>
      <c r="AK344" s="17">
        <v>5.83629212072794E-2</v>
      </c>
      <c r="AL344" s="17">
        <v>6.7567990948974505E-2</v>
      </c>
      <c r="AM344" s="17">
        <v>2.3989675244835799E-2</v>
      </c>
      <c r="AN344" s="17">
        <v>0.110432375313832</v>
      </c>
      <c r="AO344" s="17"/>
      <c r="AP344" s="17">
        <v>5.681180460271E-2</v>
      </c>
      <c r="AQ344" s="17">
        <v>5.8377209646471501E-2</v>
      </c>
      <c r="AR344" s="17">
        <v>2.1752666587760899E-2</v>
      </c>
      <c r="AS344" s="17">
        <v>3.8646893289256301E-2</v>
      </c>
      <c r="AT344" s="17">
        <v>0.109606494915655</v>
      </c>
      <c r="AU344" s="17"/>
      <c r="AV344" s="17">
        <v>6.6650201703232201E-2</v>
      </c>
      <c r="AW344" s="17">
        <v>5.4585343395244998E-2</v>
      </c>
      <c r="AX344" s="17">
        <v>3.7329612928086599E-2</v>
      </c>
      <c r="AY344" s="17">
        <v>2.0570900241191001E-2</v>
      </c>
      <c r="AZ344" s="17">
        <v>7.8851258589745093E-2</v>
      </c>
      <c r="BA344" s="17">
        <v>0.15065885629280701</v>
      </c>
      <c r="BB344" s="17"/>
      <c r="BC344" s="17">
        <v>8.1088083189223795E-2</v>
      </c>
      <c r="BD344" s="17">
        <v>7.2253361694687698E-2</v>
      </c>
      <c r="BE344" s="17">
        <v>6.7382548769672104E-2</v>
      </c>
      <c r="BF344" s="17">
        <v>3.2157152056627197E-2</v>
      </c>
      <c r="BG344" s="17">
        <v>2.1099061139695899E-2</v>
      </c>
    </row>
    <row r="345" spans="2:59"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row>
    <row r="346" spans="2:59" x14ac:dyDescent="0.35">
      <c r="B346" s="6" t="s">
        <v>242</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row>
    <row r="347" spans="2:59" x14ac:dyDescent="0.35">
      <c r="B347" s="24" t="s">
        <v>79</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row>
    <row r="348" spans="2:59" x14ac:dyDescent="0.35">
      <c r="B348" t="s">
        <v>238</v>
      </c>
      <c r="C348" s="17">
        <v>0.15715012200304901</v>
      </c>
      <c r="D348" s="17">
        <v>0.14947724455290201</v>
      </c>
      <c r="E348" s="17">
        <v>0.16500607699247499</v>
      </c>
      <c r="F348" s="17"/>
      <c r="G348" s="17">
        <v>0.19760514504545701</v>
      </c>
      <c r="H348" s="17">
        <v>0.23973653440694501</v>
      </c>
      <c r="I348" s="17">
        <v>0.156514290766499</v>
      </c>
      <c r="J348" s="17">
        <v>0.12980708978660799</v>
      </c>
      <c r="K348" s="17">
        <v>0.12996716119500601</v>
      </c>
      <c r="L348" s="17">
        <v>0.10413857892312101</v>
      </c>
      <c r="M348" s="17"/>
      <c r="N348" s="17">
        <v>0.14820660254632301</v>
      </c>
      <c r="O348" s="17">
        <v>0.140087548138775</v>
      </c>
      <c r="P348" s="17">
        <v>0.16227642822568</v>
      </c>
      <c r="Q348" s="17">
        <v>0.18033588034929399</v>
      </c>
      <c r="R348" s="17"/>
      <c r="S348" s="17">
        <v>0.210948133339111</v>
      </c>
      <c r="T348" s="17">
        <v>0.104946710303434</v>
      </c>
      <c r="U348" s="17">
        <v>6.4714152799355898E-2</v>
      </c>
      <c r="V348" s="17">
        <v>0.234581955844573</v>
      </c>
      <c r="W348" s="17">
        <v>0.10879165557797001</v>
      </c>
      <c r="X348" s="17">
        <v>0.16341471376170799</v>
      </c>
      <c r="Y348" s="17">
        <v>0.18411631591229899</v>
      </c>
      <c r="Z348" s="17">
        <v>8.8496161833534995E-2</v>
      </c>
      <c r="AA348" s="17">
        <v>0.190834823350545</v>
      </c>
      <c r="AB348" s="17">
        <v>0.14733289535826699</v>
      </c>
      <c r="AC348" s="17">
        <v>0.157600251671974</v>
      </c>
      <c r="AD348" s="17">
        <v>0.16435561404857399</v>
      </c>
      <c r="AE348" s="17"/>
      <c r="AF348" s="17">
        <v>0.13943409957585701</v>
      </c>
      <c r="AG348" s="17">
        <v>0.16323423187972899</v>
      </c>
      <c r="AH348" s="17">
        <v>0.156948327740671</v>
      </c>
      <c r="AI348" s="17"/>
      <c r="AJ348" s="17">
        <v>0.13248344804534701</v>
      </c>
      <c r="AK348" s="17">
        <v>0.22435454521359999</v>
      </c>
      <c r="AL348" s="17">
        <v>7.7439109620220895E-2</v>
      </c>
      <c r="AM348" s="17">
        <v>0.12196065923472101</v>
      </c>
      <c r="AN348" s="17">
        <v>0.12725174108203399</v>
      </c>
      <c r="AO348" s="17"/>
      <c r="AP348" s="17">
        <v>0.10444938405930999</v>
      </c>
      <c r="AQ348" s="17">
        <v>0.20606789285993701</v>
      </c>
      <c r="AR348" s="17">
        <v>0.110624099729369</v>
      </c>
      <c r="AS348" s="17">
        <v>0.15781964796457501</v>
      </c>
      <c r="AT348" s="17">
        <v>0.12314631135540501</v>
      </c>
      <c r="AU348" s="17"/>
      <c r="AV348" s="17">
        <v>0.21556699845945401</v>
      </c>
      <c r="AW348" s="17">
        <v>0.126890741450501</v>
      </c>
      <c r="AX348" s="17">
        <v>0.12676146374255201</v>
      </c>
      <c r="AY348" s="17">
        <v>0.14659040588300101</v>
      </c>
      <c r="AZ348" s="17">
        <v>0.17546635183586201</v>
      </c>
      <c r="BA348" s="17">
        <v>0.114913818462032</v>
      </c>
      <c r="BB348" s="17"/>
      <c r="BC348" s="17">
        <v>0.15131899486348599</v>
      </c>
      <c r="BD348" s="17">
        <v>0.14763826811977501</v>
      </c>
      <c r="BE348" s="17">
        <v>0.13229872075792101</v>
      </c>
      <c r="BF348" s="17">
        <v>0.21360257049706599</v>
      </c>
      <c r="BG348" s="17">
        <v>0.406296165629148</v>
      </c>
    </row>
    <row r="349" spans="2:59" x14ac:dyDescent="0.35">
      <c r="B349" t="s">
        <v>239</v>
      </c>
      <c r="C349" s="17">
        <v>0.79201104719152804</v>
      </c>
      <c r="D349" s="17">
        <v>0.82090560998833695</v>
      </c>
      <c r="E349" s="17">
        <v>0.76305359859435196</v>
      </c>
      <c r="F349" s="17"/>
      <c r="G349" s="17">
        <v>0.75296323975178903</v>
      </c>
      <c r="H349" s="17">
        <v>0.71834760788354202</v>
      </c>
      <c r="I349" s="17">
        <v>0.79302277581390701</v>
      </c>
      <c r="J349" s="17">
        <v>0.81915218885740804</v>
      </c>
      <c r="K349" s="17">
        <v>0.81121152823006604</v>
      </c>
      <c r="L349" s="17">
        <v>0.84208122079211201</v>
      </c>
      <c r="M349" s="17"/>
      <c r="N349" s="17">
        <v>0.816558930443681</v>
      </c>
      <c r="O349" s="17">
        <v>0.83278883351057797</v>
      </c>
      <c r="P349" s="17">
        <v>0.77110734137324199</v>
      </c>
      <c r="Q349" s="17">
        <v>0.74111584649837603</v>
      </c>
      <c r="R349" s="17"/>
      <c r="S349" s="17">
        <v>0.73853248264371796</v>
      </c>
      <c r="T349" s="17">
        <v>0.856799296968343</v>
      </c>
      <c r="U349" s="17">
        <v>0.88997885915810404</v>
      </c>
      <c r="V349" s="17">
        <v>0.70721956648504403</v>
      </c>
      <c r="W349" s="17">
        <v>0.819170295973213</v>
      </c>
      <c r="X349" s="17">
        <v>0.77112698438202398</v>
      </c>
      <c r="Y349" s="17">
        <v>0.77092697248528497</v>
      </c>
      <c r="Z349" s="17">
        <v>0.842712192538695</v>
      </c>
      <c r="AA349" s="17">
        <v>0.76203178157247298</v>
      </c>
      <c r="AB349" s="17">
        <v>0.80235383816317196</v>
      </c>
      <c r="AC349" s="17">
        <v>0.81752162034471498</v>
      </c>
      <c r="AD349" s="17">
        <v>0.77905908114503697</v>
      </c>
      <c r="AE349" s="17"/>
      <c r="AF349" s="17">
        <v>0.81687753163448995</v>
      </c>
      <c r="AG349" s="17">
        <v>0.78722198743360505</v>
      </c>
      <c r="AH349" s="17">
        <v>0.76704864788351501</v>
      </c>
      <c r="AI349" s="17"/>
      <c r="AJ349" s="17">
        <v>0.82249598557786996</v>
      </c>
      <c r="AK349" s="17">
        <v>0.73836421308296096</v>
      </c>
      <c r="AL349" s="17">
        <v>0.83276213928187603</v>
      </c>
      <c r="AM349" s="17">
        <v>0.87803934076527901</v>
      </c>
      <c r="AN349" s="17">
        <v>0.79738078905716903</v>
      </c>
      <c r="AO349" s="17"/>
      <c r="AP349" s="17">
        <v>0.84766921268783801</v>
      </c>
      <c r="AQ349" s="17">
        <v>0.74149412366170797</v>
      </c>
      <c r="AR349" s="17">
        <v>0.843761392465044</v>
      </c>
      <c r="AS349" s="17">
        <v>0.81571429818099805</v>
      </c>
      <c r="AT349" s="17">
        <v>0.83602638828196196</v>
      </c>
      <c r="AU349" s="17"/>
      <c r="AV349" s="17">
        <v>0.74086887409603697</v>
      </c>
      <c r="AW349" s="17">
        <v>0.82362153065265298</v>
      </c>
      <c r="AX349" s="17">
        <v>0.82031608285871405</v>
      </c>
      <c r="AY349" s="17">
        <v>0.83474758208948896</v>
      </c>
      <c r="AZ349" s="17">
        <v>0.79516235934687896</v>
      </c>
      <c r="BA349" s="17">
        <v>0.75233244265641996</v>
      </c>
      <c r="BB349" s="17"/>
      <c r="BC349" s="17">
        <v>0.78052153955625703</v>
      </c>
      <c r="BD349" s="17">
        <v>0.79817866420498396</v>
      </c>
      <c r="BE349" s="17">
        <v>0.81282877020181499</v>
      </c>
      <c r="BF349" s="17">
        <v>0.76680757676356803</v>
      </c>
      <c r="BG349" s="17">
        <v>0.59370383437085195</v>
      </c>
    </row>
    <row r="350" spans="2:59" x14ac:dyDescent="0.35">
      <c r="B350" t="s">
        <v>100</v>
      </c>
      <c r="C350" s="17">
        <v>5.0838830805422501E-2</v>
      </c>
      <c r="D350" s="17">
        <v>2.9617145458761499E-2</v>
      </c>
      <c r="E350" s="17">
        <v>7.1940324413173301E-2</v>
      </c>
      <c r="F350" s="17"/>
      <c r="G350" s="17">
        <v>4.9431615202754499E-2</v>
      </c>
      <c r="H350" s="17">
        <v>4.1915857709511999E-2</v>
      </c>
      <c r="I350" s="17">
        <v>5.0462933419594E-2</v>
      </c>
      <c r="J350" s="17">
        <v>5.1040721355984198E-2</v>
      </c>
      <c r="K350" s="17">
        <v>5.8821310574928003E-2</v>
      </c>
      <c r="L350" s="17">
        <v>5.3780200284766599E-2</v>
      </c>
      <c r="M350" s="17"/>
      <c r="N350" s="17">
        <v>3.5234467009996398E-2</v>
      </c>
      <c r="O350" s="17">
        <v>2.71236183506471E-2</v>
      </c>
      <c r="P350" s="17">
        <v>6.6616230401077905E-2</v>
      </c>
      <c r="Q350" s="17">
        <v>7.8548273152329595E-2</v>
      </c>
      <c r="R350" s="17"/>
      <c r="S350" s="17">
        <v>5.0519384017171098E-2</v>
      </c>
      <c r="T350" s="17">
        <v>3.8253992728223801E-2</v>
      </c>
      <c r="U350" s="17">
        <v>4.5306988042539902E-2</v>
      </c>
      <c r="V350" s="17">
        <v>5.8198477670383303E-2</v>
      </c>
      <c r="W350" s="17">
        <v>7.2038048448817296E-2</v>
      </c>
      <c r="X350" s="17">
        <v>6.5458301856268206E-2</v>
      </c>
      <c r="Y350" s="17">
        <v>4.49567116024156E-2</v>
      </c>
      <c r="Z350" s="17">
        <v>6.8791645627770098E-2</v>
      </c>
      <c r="AA350" s="17">
        <v>4.7133395076982103E-2</v>
      </c>
      <c r="AB350" s="17">
        <v>5.0313266478560902E-2</v>
      </c>
      <c r="AC350" s="17">
        <v>2.48781279833107E-2</v>
      </c>
      <c r="AD350" s="17">
        <v>5.6585304806388403E-2</v>
      </c>
      <c r="AE350" s="17"/>
      <c r="AF350" s="17">
        <v>4.3688368789652397E-2</v>
      </c>
      <c r="AG350" s="17">
        <v>4.9543780686666497E-2</v>
      </c>
      <c r="AH350" s="17">
        <v>7.6003024375813494E-2</v>
      </c>
      <c r="AI350" s="17"/>
      <c r="AJ350" s="17">
        <v>4.5020566376783103E-2</v>
      </c>
      <c r="AK350" s="17">
        <v>3.7281241703439098E-2</v>
      </c>
      <c r="AL350" s="17">
        <v>8.9798751097903307E-2</v>
      </c>
      <c r="AM350" s="17">
        <v>0</v>
      </c>
      <c r="AN350" s="17">
        <v>7.5367469860796801E-2</v>
      </c>
      <c r="AO350" s="17"/>
      <c r="AP350" s="17">
        <v>4.7881403252852402E-2</v>
      </c>
      <c r="AQ350" s="17">
        <v>5.2437983478355002E-2</v>
      </c>
      <c r="AR350" s="17">
        <v>4.5614507805587602E-2</v>
      </c>
      <c r="AS350" s="17">
        <v>2.6466053854426901E-2</v>
      </c>
      <c r="AT350" s="17">
        <v>4.0827300362632699E-2</v>
      </c>
      <c r="AU350" s="17"/>
      <c r="AV350" s="17">
        <v>4.3564127444508403E-2</v>
      </c>
      <c r="AW350" s="17">
        <v>4.9487727896846002E-2</v>
      </c>
      <c r="AX350" s="17">
        <v>5.2922453398734103E-2</v>
      </c>
      <c r="AY350" s="17">
        <v>1.8662012027510399E-2</v>
      </c>
      <c r="AZ350" s="17">
        <v>2.93712888172591E-2</v>
      </c>
      <c r="BA350" s="17">
        <v>0.13275373888154801</v>
      </c>
      <c r="BB350" s="17"/>
      <c r="BC350" s="17">
        <v>6.8159465580257206E-2</v>
      </c>
      <c r="BD350" s="17">
        <v>5.4183067675240199E-2</v>
      </c>
      <c r="BE350" s="17">
        <v>5.48725090402645E-2</v>
      </c>
      <c r="BF350" s="17">
        <v>1.95898527393659E-2</v>
      </c>
      <c r="BG350" s="17">
        <v>0</v>
      </c>
    </row>
    <row r="351" spans="2:59"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row>
    <row r="352" spans="2:59" x14ac:dyDescent="0.35">
      <c r="B352" s="6" t="s">
        <v>243</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row>
    <row r="353" spans="2:59" x14ac:dyDescent="0.35">
      <c r="B353" s="24" t="s">
        <v>79</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row>
    <row r="354" spans="2:59" x14ac:dyDescent="0.35">
      <c r="B354" t="s">
        <v>238</v>
      </c>
      <c r="C354" s="17">
        <v>0.76268115662375402</v>
      </c>
      <c r="D354" s="17">
        <v>0.72152412852925196</v>
      </c>
      <c r="E354" s="17">
        <v>0.80180995939475097</v>
      </c>
      <c r="F354" s="17"/>
      <c r="G354" s="17">
        <v>0.73600974869149705</v>
      </c>
      <c r="H354" s="17">
        <v>0.80936049834558699</v>
      </c>
      <c r="I354" s="17">
        <v>0.78285529093101502</v>
      </c>
      <c r="J354" s="17">
        <v>0.75573906167049798</v>
      </c>
      <c r="K354" s="17">
        <v>0.74858861968537305</v>
      </c>
      <c r="L354" s="17">
        <v>0.741419915438147</v>
      </c>
      <c r="M354" s="17"/>
      <c r="N354" s="17">
        <v>0.73908479015071105</v>
      </c>
      <c r="O354" s="17">
        <v>0.76001622962985205</v>
      </c>
      <c r="P354" s="17">
        <v>0.75544106930180999</v>
      </c>
      <c r="Q354" s="17">
        <v>0.79875628028006096</v>
      </c>
      <c r="R354" s="17"/>
      <c r="S354" s="17">
        <v>0.752380589449688</v>
      </c>
      <c r="T354" s="17">
        <v>0.78328410567791196</v>
      </c>
      <c r="U354" s="17">
        <v>0.72181272948418795</v>
      </c>
      <c r="V354" s="17">
        <v>0.79024652745318702</v>
      </c>
      <c r="W354" s="17">
        <v>0.75041209565866795</v>
      </c>
      <c r="X354" s="17">
        <v>0.76054602180893305</v>
      </c>
      <c r="Y354" s="17">
        <v>0.80038183568329102</v>
      </c>
      <c r="Z354" s="17">
        <v>0.70923631999592296</v>
      </c>
      <c r="AA354" s="17">
        <v>0.78893131931726201</v>
      </c>
      <c r="AB354" s="17">
        <v>0.73621858345257796</v>
      </c>
      <c r="AC354" s="17">
        <v>0.74110639416330004</v>
      </c>
      <c r="AD354" s="17">
        <v>0.77283458524132598</v>
      </c>
      <c r="AE354" s="17"/>
      <c r="AF354" s="17">
        <v>0.73132476312806705</v>
      </c>
      <c r="AG354" s="17">
        <v>0.778434643245138</v>
      </c>
      <c r="AH354" s="17">
        <v>0.77870908868183297</v>
      </c>
      <c r="AI354" s="17"/>
      <c r="AJ354" s="17">
        <v>0.74517863540561102</v>
      </c>
      <c r="AK354" s="17">
        <v>0.79771638499869602</v>
      </c>
      <c r="AL354" s="17">
        <v>0.66736278955314998</v>
      </c>
      <c r="AM354" s="17">
        <v>0.64932641346214903</v>
      </c>
      <c r="AN354" s="17">
        <v>0.77686038707762595</v>
      </c>
      <c r="AO354" s="17"/>
      <c r="AP354" s="17">
        <v>0.73930196101017498</v>
      </c>
      <c r="AQ354" s="17">
        <v>0.80325662045382396</v>
      </c>
      <c r="AR354" s="17">
        <v>0.72194996086502095</v>
      </c>
      <c r="AS354" s="17">
        <v>0.692308375797689</v>
      </c>
      <c r="AT354" s="17">
        <v>0.821966471351816</v>
      </c>
      <c r="AU354" s="17"/>
      <c r="AV354" s="17">
        <v>0.80521839796955197</v>
      </c>
      <c r="AW354" s="17">
        <v>0.73518921611351695</v>
      </c>
      <c r="AX354" s="17">
        <v>0.76782296756459301</v>
      </c>
      <c r="AY354" s="17">
        <v>0.696185149989894</v>
      </c>
      <c r="AZ354" s="17">
        <v>0.83525103533037304</v>
      </c>
      <c r="BA354" s="17">
        <v>0.73855835176810203</v>
      </c>
      <c r="BB354" s="17"/>
      <c r="BC354" s="17">
        <v>0.79272981234322804</v>
      </c>
      <c r="BD354" s="17">
        <v>0.73322269020148101</v>
      </c>
      <c r="BE354" s="17">
        <v>0.74987800190916298</v>
      </c>
      <c r="BF354" s="17">
        <v>0.84178064218142201</v>
      </c>
      <c r="BG354" s="17">
        <v>0.69379689670346401</v>
      </c>
    </row>
    <row r="355" spans="2:59" x14ac:dyDescent="0.35">
      <c r="B355" t="s">
        <v>239</v>
      </c>
      <c r="C355" s="17">
        <v>0.19725516204015001</v>
      </c>
      <c r="D355" s="17">
        <v>0.24367532867862199</v>
      </c>
      <c r="E355" s="17">
        <v>0.15267647330928</v>
      </c>
      <c r="F355" s="17"/>
      <c r="G355" s="17">
        <v>0.2095759010712</v>
      </c>
      <c r="H355" s="17">
        <v>0.15562294031767601</v>
      </c>
      <c r="I355" s="17">
        <v>0.18271891212793701</v>
      </c>
      <c r="J355" s="17">
        <v>0.20964852752083801</v>
      </c>
      <c r="K355" s="17">
        <v>0.21690392513496301</v>
      </c>
      <c r="L355" s="17">
        <v>0.21129523416062501</v>
      </c>
      <c r="M355" s="17"/>
      <c r="N355" s="17">
        <v>0.225086243754369</v>
      </c>
      <c r="O355" s="17">
        <v>0.201759308884567</v>
      </c>
      <c r="P355" s="17">
        <v>0.19433412897277899</v>
      </c>
      <c r="Q355" s="17">
        <v>0.16355384333056999</v>
      </c>
      <c r="R355" s="17"/>
      <c r="S355" s="17">
        <v>0.19779519385408101</v>
      </c>
      <c r="T355" s="17">
        <v>0.17936336884121001</v>
      </c>
      <c r="U355" s="17">
        <v>0.22733417509145601</v>
      </c>
      <c r="V355" s="17">
        <v>0.18774468005728701</v>
      </c>
      <c r="W355" s="17">
        <v>0.208333272962655</v>
      </c>
      <c r="X355" s="17">
        <v>0.19064227383906601</v>
      </c>
      <c r="Y355" s="17">
        <v>0.15939340519182499</v>
      </c>
      <c r="Z355" s="17">
        <v>0.244303366063685</v>
      </c>
      <c r="AA355" s="17">
        <v>0.185390161087265</v>
      </c>
      <c r="AB355" s="17">
        <v>0.226829036769916</v>
      </c>
      <c r="AC355" s="17">
        <v>0.209212192317241</v>
      </c>
      <c r="AD355" s="17">
        <v>0.18765148900941001</v>
      </c>
      <c r="AE355" s="17"/>
      <c r="AF355" s="17">
        <v>0.22988799621610401</v>
      </c>
      <c r="AG355" s="17">
        <v>0.190678163990354</v>
      </c>
      <c r="AH355" s="17">
        <v>0.153095283824942</v>
      </c>
      <c r="AI355" s="17"/>
      <c r="AJ355" s="17">
        <v>0.22003435411066699</v>
      </c>
      <c r="AK355" s="17">
        <v>0.174288532783969</v>
      </c>
      <c r="AL355" s="17">
        <v>0.29517296749931898</v>
      </c>
      <c r="AM355" s="17">
        <v>0.30357413420654999</v>
      </c>
      <c r="AN355" s="17">
        <v>0.16396014425701599</v>
      </c>
      <c r="AO355" s="17"/>
      <c r="AP355" s="17">
        <v>0.22702809398839</v>
      </c>
      <c r="AQ355" s="17">
        <v>0.16377411623392901</v>
      </c>
      <c r="AR355" s="17">
        <v>0.245710005732101</v>
      </c>
      <c r="AS355" s="17">
        <v>0.260794725646881</v>
      </c>
      <c r="AT355" s="17">
        <v>0.12588966300826701</v>
      </c>
      <c r="AU355" s="17"/>
      <c r="AV355" s="17">
        <v>0.16196323532887399</v>
      </c>
      <c r="AW355" s="17">
        <v>0.23277759460970901</v>
      </c>
      <c r="AX355" s="17">
        <v>0.20506665741210001</v>
      </c>
      <c r="AY355" s="17">
        <v>0.26541232487743299</v>
      </c>
      <c r="AZ355" s="17">
        <v>0.127236503053132</v>
      </c>
      <c r="BA355" s="17">
        <v>0.18214113391240799</v>
      </c>
      <c r="BB355" s="17"/>
      <c r="BC355" s="17">
        <v>0.174156075154666</v>
      </c>
      <c r="BD355" s="17">
        <v>0.20130442730138001</v>
      </c>
      <c r="BE355" s="17">
        <v>0.22128926698761101</v>
      </c>
      <c r="BF355" s="17">
        <v>0.131488230170103</v>
      </c>
      <c r="BG355" s="17">
        <v>0.25805420788773598</v>
      </c>
    </row>
    <row r="356" spans="2:59" x14ac:dyDescent="0.35">
      <c r="B356" t="s">
        <v>100</v>
      </c>
      <c r="C356" s="17">
        <v>4.0063681336096398E-2</v>
      </c>
      <c r="D356" s="17">
        <v>3.4800542792126098E-2</v>
      </c>
      <c r="E356" s="17">
        <v>4.5513567295969899E-2</v>
      </c>
      <c r="F356" s="17"/>
      <c r="G356" s="17">
        <v>5.4414350237302803E-2</v>
      </c>
      <c r="H356" s="17">
        <v>3.5016561336736397E-2</v>
      </c>
      <c r="I356" s="17">
        <v>3.4425796941047998E-2</v>
      </c>
      <c r="J356" s="17">
        <v>3.46124108086645E-2</v>
      </c>
      <c r="K356" s="17">
        <v>3.4507455179663499E-2</v>
      </c>
      <c r="L356" s="17">
        <v>4.7284850401227797E-2</v>
      </c>
      <c r="M356" s="17"/>
      <c r="N356" s="17">
        <v>3.5828966094920402E-2</v>
      </c>
      <c r="O356" s="17">
        <v>3.8224461485581403E-2</v>
      </c>
      <c r="P356" s="17">
        <v>5.0224801725410599E-2</v>
      </c>
      <c r="Q356" s="17">
        <v>3.7689876389368597E-2</v>
      </c>
      <c r="R356" s="17"/>
      <c r="S356" s="17">
        <v>4.9824216696231501E-2</v>
      </c>
      <c r="T356" s="17">
        <v>3.73525254808783E-2</v>
      </c>
      <c r="U356" s="17">
        <v>5.0853095424356301E-2</v>
      </c>
      <c r="V356" s="17">
        <v>2.2008792489526099E-2</v>
      </c>
      <c r="W356" s="17">
        <v>4.1254631378676701E-2</v>
      </c>
      <c r="X356" s="17">
        <v>4.8811704352000898E-2</v>
      </c>
      <c r="Y356" s="17">
        <v>4.0224759124884199E-2</v>
      </c>
      <c r="Z356" s="17">
        <v>4.6460313940392399E-2</v>
      </c>
      <c r="AA356" s="17">
        <v>2.5678519595473799E-2</v>
      </c>
      <c r="AB356" s="17">
        <v>3.6952379777506997E-2</v>
      </c>
      <c r="AC356" s="17">
        <v>4.9681413519459101E-2</v>
      </c>
      <c r="AD356" s="17">
        <v>3.9513925749264302E-2</v>
      </c>
      <c r="AE356" s="17"/>
      <c r="AF356" s="17">
        <v>3.8787240655828802E-2</v>
      </c>
      <c r="AG356" s="17">
        <v>3.08871927645081E-2</v>
      </c>
      <c r="AH356" s="17">
        <v>6.8195627493224303E-2</v>
      </c>
      <c r="AI356" s="17"/>
      <c r="AJ356" s="17">
        <v>3.4787010483722798E-2</v>
      </c>
      <c r="AK356" s="17">
        <v>2.7995082217334901E-2</v>
      </c>
      <c r="AL356" s="17">
        <v>3.7464242947531201E-2</v>
      </c>
      <c r="AM356" s="17">
        <v>4.7099452331300903E-2</v>
      </c>
      <c r="AN356" s="17">
        <v>5.9179468665358503E-2</v>
      </c>
      <c r="AO356" s="17"/>
      <c r="AP356" s="17">
        <v>3.3669945001434699E-2</v>
      </c>
      <c r="AQ356" s="17">
        <v>3.2969263312247803E-2</v>
      </c>
      <c r="AR356" s="17">
        <v>3.2340033402878401E-2</v>
      </c>
      <c r="AS356" s="17">
        <v>4.6896898555430902E-2</v>
      </c>
      <c r="AT356" s="17">
        <v>5.2143865639917297E-2</v>
      </c>
      <c r="AU356" s="17"/>
      <c r="AV356" s="17">
        <v>3.2818366701574099E-2</v>
      </c>
      <c r="AW356" s="17">
        <v>3.2033189276773399E-2</v>
      </c>
      <c r="AX356" s="17">
        <v>2.7110375023307001E-2</v>
      </c>
      <c r="AY356" s="17">
        <v>3.8402525132672199E-2</v>
      </c>
      <c r="AZ356" s="17">
        <v>3.7512461616494901E-2</v>
      </c>
      <c r="BA356" s="17">
        <v>7.9300514319489604E-2</v>
      </c>
      <c r="BB356" s="17"/>
      <c r="BC356" s="17">
        <v>3.3114112502105601E-2</v>
      </c>
      <c r="BD356" s="17">
        <v>6.5472882497138396E-2</v>
      </c>
      <c r="BE356" s="17">
        <v>2.8832731103226299E-2</v>
      </c>
      <c r="BF356" s="17">
        <v>2.6731127648474899E-2</v>
      </c>
      <c r="BG356" s="17">
        <v>4.8148895408799998E-2</v>
      </c>
    </row>
    <row r="357" spans="2:59" x14ac:dyDescent="0.35">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row>
    <row r="358" spans="2:59" x14ac:dyDescent="0.35">
      <c r="B358" s="6" t="s">
        <v>244</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row>
    <row r="359" spans="2:59" x14ac:dyDescent="0.35">
      <c r="B359" s="24" t="s">
        <v>79</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row>
    <row r="360" spans="2:59" x14ac:dyDescent="0.35">
      <c r="B360" t="s">
        <v>238</v>
      </c>
      <c r="C360" s="17">
        <v>0.87251152925273701</v>
      </c>
      <c r="D360" s="17">
        <v>0.85197938088141401</v>
      </c>
      <c r="E360" s="17">
        <v>0.89153384778344302</v>
      </c>
      <c r="F360" s="17"/>
      <c r="G360" s="17">
        <v>0.86042957645646101</v>
      </c>
      <c r="H360" s="17">
        <v>0.86372046633815802</v>
      </c>
      <c r="I360" s="17">
        <v>0.86082323350705303</v>
      </c>
      <c r="J360" s="17">
        <v>0.87966523006274999</v>
      </c>
      <c r="K360" s="17">
        <v>0.89021326994712002</v>
      </c>
      <c r="L360" s="17">
        <v>0.87950610421180697</v>
      </c>
      <c r="M360" s="17"/>
      <c r="N360" s="17">
        <v>0.88549897641953002</v>
      </c>
      <c r="O360" s="17">
        <v>0.90474484063170302</v>
      </c>
      <c r="P360" s="17">
        <v>0.83890074113964297</v>
      </c>
      <c r="Q360" s="17">
        <v>0.85428342122020995</v>
      </c>
      <c r="R360" s="17"/>
      <c r="S360" s="17">
        <v>0.85718929893915996</v>
      </c>
      <c r="T360" s="17">
        <v>0.86520809308711699</v>
      </c>
      <c r="U360" s="17">
        <v>0.89558736911658998</v>
      </c>
      <c r="V360" s="17">
        <v>0.89532375611350101</v>
      </c>
      <c r="W360" s="17">
        <v>0.85482537078121001</v>
      </c>
      <c r="X360" s="17">
        <v>0.88135535906417795</v>
      </c>
      <c r="Y360" s="17">
        <v>0.85422623102084905</v>
      </c>
      <c r="Z360" s="17">
        <v>0.86827072783185999</v>
      </c>
      <c r="AA360" s="17">
        <v>0.88280653102760798</v>
      </c>
      <c r="AB360" s="17">
        <v>0.86859781649908996</v>
      </c>
      <c r="AC360" s="17">
        <v>0.87922756249846301</v>
      </c>
      <c r="AD360" s="17">
        <v>0.87777181117020497</v>
      </c>
      <c r="AE360" s="17"/>
      <c r="AF360" s="17">
        <v>0.823223023563175</v>
      </c>
      <c r="AG360" s="17">
        <v>0.90712896045274805</v>
      </c>
      <c r="AH360" s="17">
        <v>0.85722491577389603</v>
      </c>
      <c r="AI360" s="17"/>
      <c r="AJ360" s="17">
        <v>0.86066659945025803</v>
      </c>
      <c r="AK360" s="17">
        <v>0.86796379865682605</v>
      </c>
      <c r="AL360" s="17">
        <v>0.90596535847106796</v>
      </c>
      <c r="AM360" s="17">
        <v>0.84060258896877904</v>
      </c>
      <c r="AN360" s="17">
        <v>0.86739901570167699</v>
      </c>
      <c r="AO360" s="17"/>
      <c r="AP360" s="17">
        <v>0.88073284092381399</v>
      </c>
      <c r="AQ360" s="17">
        <v>0.88167150505414504</v>
      </c>
      <c r="AR360" s="17">
        <v>0.93483189862481997</v>
      </c>
      <c r="AS360" s="17">
        <v>0.77326347141308105</v>
      </c>
      <c r="AT360" s="17">
        <v>0.936323631698737</v>
      </c>
      <c r="AU360" s="17"/>
      <c r="AV360" s="17">
        <v>0.89908625336641801</v>
      </c>
      <c r="AW360" s="17">
        <v>0.86946311824766098</v>
      </c>
      <c r="AX360" s="17">
        <v>0.908388723194688</v>
      </c>
      <c r="AY360" s="17">
        <v>0.78613243212814699</v>
      </c>
      <c r="AZ360" s="17">
        <v>0.93039418290315601</v>
      </c>
      <c r="BA360" s="17">
        <v>0.86260866419968096</v>
      </c>
      <c r="BB360" s="17"/>
      <c r="BC360" s="17">
        <v>0.85153650987343699</v>
      </c>
      <c r="BD360" s="17">
        <v>0.86534602557796303</v>
      </c>
      <c r="BE360" s="17">
        <v>0.89580996713419803</v>
      </c>
      <c r="BF360" s="17">
        <v>0.88847772058515095</v>
      </c>
      <c r="BG360" s="17">
        <v>0.92058475526057904</v>
      </c>
    </row>
    <row r="361" spans="2:59" x14ac:dyDescent="0.35">
      <c r="B361" t="s">
        <v>239</v>
      </c>
      <c r="C361" s="17">
        <v>8.7121510056029694E-2</v>
      </c>
      <c r="D361" s="17">
        <v>0.11129748447026901</v>
      </c>
      <c r="E361" s="17">
        <v>6.42264569069185E-2</v>
      </c>
      <c r="F361" s="17"/>
      <c r="G361" s="17">
        <v>8.9893763849699104E-2</v>
      </c>
      <c r="H361" s="17">
        <v>9.4925448625211101E-2</v>
      </c>
      <c r="I361" s="17">
        <v>0.103977743640248</v>
      </c>
      <c r="J361" s="17">
        <v>8.9179384861964694E-2</v>
      </c>
      <c r="K361" s="17">
        <v>6.3025581781419301E-2</v>
      </c>
      <c r="L361" s="17">
        <v>7.9798249450840894E-2</v>
      </c>
      <c r="M361" s="17"/>
      <c r="N361" s="17">
        <v>8.0688018651275603E-2</v>
      </c>
      <c r="O361" s="17">
        <v>7.8792950273770895E-2</v>
      </c>
      <c r="P361" s="17">
        <v>0.104985394312563</v>
      </c>
      <c r="Q361" s="17">
        <v>8.7189251161728307E-2</v>
      </c>
      <c r="R361" s="17"/>
      <c r="S361" s="17">
        <v>9.1609334934925707E-2</v>
      </c>
      <c r="T361" s="17">
        <v>9.4542800842747493E-2</v>
      </c>
      <c r="U361" s="17">
        <v>8.0856237444675502E-2</v>
      </c>
      <c r="V361" s="17">
        <v>6.0324736755096198E-2</v>
      </c>
      <c r="W361" s="17">
        <v>9.6177094429738097E-2</v>
      </c>
      <c r="X361" s="17">
        <v>7.2002344467307702E-2</v>
      </c>
      <c r="Y361" s="17">
        <v>9.9790599248922501E-2</v>
      </c>
      <c r="Z361" s="17">
        <v>9.4592713615403196E-2</v>
      </c>
      <c r="AA361" s="17">
        <v>7.9623601111011494E-2</v>
      </c>
      <c r="AB361" s="17">
        <v>8.7240828435977899E-2</v>
      </c>
      <c r="AC361" s="17">
        <v>0.11294440320919</v>
      </c>
      <c r="AD361" s="17">
        <v>9.5548092109278296E-2</v>
      </c>
      <c r="AE361" s="17"/>
      <c r="AF361" s="17">
        <v>0.12926449721750599</v>
      </c>
      <c r="AG361" s="17">
        <v>7.1571373162089502E-2</v>
      </c>
      <c r="AH361" s="17">
        <v>6.4653085837683394E-2</v>
      </c>
      <c r="AI361" s="17"/>
      <c r="AJ361" s="17">
        <v>9.9908106445244504E-2</v>
      </c>
      <c r="AK361" s="17">
        <v>9.7722719516800199E-2</v>
      </c>
      <c r="AL361" s="17">
        <v>8.0359833777105497E-2</v>
      </c>
      <c r="AM361" s="17">
        <v>0.13780177068834201</v>
      </c>
      <c r="AN361" s="17">
        <v>6.5216080607915797E-2</v>
      </c>
      <c r="AO361" s="17"/>
      <c r="AP361" s="17">
        <v>7.72801830511754E-2</v>
      </c>
      <c r="AQ361" s="17">
        <v>8.6535295453374197E-2</v>
      </c>
      <c r="AR361" s="17">
        <v>6.0373960421047097E-2</v>
      </c>
      <c r="AS361" s="17">
        <v>0.17250289520280801</v>
      </c>
      <c r="AT361" s="17">
        <v>3.5423589243627901E-2</v>
      </c>
      <c r="AU361" s="17"/>
      <c r="AV361" s="17">
        <v>7.4338906431594104E-2</v>
      </c>
      <c r="AW361" s="17">
        <v>9.4237836630977095E-2</v>
      </c>
      <c r="AX361" s="17">
        <v>8.14826738537196E-2</v>
      </c>
      <c r="AY361" s="17">
        <v>0.15675968651975999</v>
      </c>
      <c r="AZ361" s="17">
        <v>4.1788576905721901E-2</v>
      </c>
      <c r="BA361" s="17">
        <v>6.2889940459671098E-2</v>
      </c>
      <c r="BB361" s="17"/>
      <c r="BC361" s="17">
        <v>9.7016338447538403E-2</v>
      </c>
      <c r="BD361" s="17">
        <v>8.5415393234459805E-2</v>
      </c>
      <c r="BE361" s="17">
        <v>8.0155207115878396E-2</v>
      </c>
      <c r="BF361" s="17">
        <v>8.0252606394777798E-2</v>
      </c>
      <c r="BG361" s="17">
        <v>4.8648893536635499E-2</v>
      </c>
    </row>
    <row r="362" spans="2:59" x14ac:dyDescent="0.35">
      <c r="B362" t="s">
        <v>100</v>
      </c>
      <c r="C362" s="17">
        <v>4.0366960691233501E-2</v>
      </c>
      <c r="D362" s="17">
        <v>3.6723134648317002E-2</v>
      </c>
      <c r="E362" s="17">
        <v>4.4239695309638699E-2</v>
      </c>
      <c r="F362" s="17"/>
      <c r="G362" s="17">
        <v>4.9676659693839498E-2</v>
      </c>
      <c r="H362" s="17">
        <v>4.1354085036630503E-2</v>
      </c>
      <c r="I362" s="17">
        <v>3.5199022852698797E-2</v>
      </c>
      <c r="J362" s="17">
        <v>3.1155385075285098E-2</v>
      </c>
      <c r="K362" s="17">
        <v>4.6761148271461002E-2</v>
      </c>
      <c r="L362" s="17">
        <v>4.0695646337352703E-2</v>
      </c>
      <c r="M362" s="17"/>
      <c r="N362" s="17">
        <v>3.38130049291945E-2</v>
      </c>
      <c r="O362" s="17">
        <v>1.6462209094525799E-2</v>
      </c>
      <c r="P362" s="17">
        <v>5.61138645477944E-2</v>
      </c>
      <c r="Q362" s="17">
        <v>5.85273276180618E-2</v>
      </c>
      <c r="R362" s="17"/>
      <c r="S362" s="17">
        <v>5.1201366125914603E-2</v>
      </c>
      <c r="T362" s="17">
        <v>4.0249106070135501E-2</v>
      </c>
      <c r="U362" s="17">
        <v>2.35563934387341E-2</v>
      </c>
      <c r="V362" s="17">
        <v>4.4351507131402797E-2</v>
      </c>
      <c r="W362" s="17">
        <v>4.8997534789051403E-2</v>
      </c>
      <c r="X362" s="17">
        <v>4.6642296468514699E-2</v>
      </c>
      <c r="Y362" s="17">
        <v>4.5983169730228299E-2</v>
      </c>
      <c r="Z362" s="17">
        <v>3.7136558552737203E-2</v>
      </c>
      <c r="AA362" s="17">
        <v>3.75698678613803E-2</v>
      </c>
      <c r="AB362" s="17">
        <v>4.41613550649326E-2</v>
      </c>
      <c r="AC362" s="17">
        <v>7.8280342923469203E-3</v>
      </c>
      <c r="AD362" s="17">
        <v>2.66800967205169E-2</v>
      </c>
      <c r="AE362" s="17"/>
      <c r="AF362" s="17">
        <v>4.7512479219318698E-2</v>
      </c>
      <c r="AG362" s="17">
        <v>2.1299666385162098E-2</v>
      </c>
      <c r="AH362" s="17">
        <v>7.8121998388420794E-2</v>
      </c>
      <c r="AI362" s="17"/>
      <c r="AJ362" s="17">
        <v>3.9425294104497903E-2</v>
      </c>
      <c r="AK362" s="17">
        <v>3.4313481826374101E-2</v>
      </c>
      <c r="AL362" s="17">
        <v>1.36748077518266E-2</v>
      </c>
      <c r="AM362" s="17">
        <v>2.1595640342879498E-2</v>
      </c>
      <c r="AN362" s="17">
        <v>6.7384903690406797E-2</v>
      </c>
      <c r="AO362" s="17"/>
      <c r="AP362" s="17">
        <v>4.1986976025010399E-2</v>
      </c>
      <c r="AQ362" s="17">
        <v>3.1793199492481203E-2</v>
      </c>
      <c r="AR362" s="17">
        <v>4.7941409541331801E-3</v>
      </c>
      <c r="AS362" s="17">
        <v>5.4233633384110698E-2</v>
      </c>
      <c r="AT362" s="17">
        <v>2.8252779057634798E-2</v>
      </c>
      <c r="AU362" s="17"/>
      <c r="AV362" s="17">
        <v>2.6574840201987901E-2</v>
      </c>
      <c r="AW362" s="17">
        <v>3.6299045121361999E-2</v>
      </c>
      <c r="AX362" s="17">
        <v>1.01286029515928E-2</v>
      </c>
      <c r="AY362" s="17">
        <v>5.7107881352092597E-2</v>
      </c>
      <c r="AZ362" s="17">
        <v>2.7817240191121698E-2</v>
      </c>
      <c r="BA362" s="17">
        <v>7.45013953406478E-2</v>
      </c>
      <c r="BB362" s="17"/>
      <c r="BC362" s="17">
        <v>5.14471516790245E-2</v>
      </c>
      <c r="BD362" s="17">
        <v>4.9238581187577402E-2</v>
      </c>
      <c r="BE362" s="17">
        <v>2.40348257499239E-2</v>
      </c>
      <c r="BF362" s="17">
        <v>3.1269673020071498E-2</v>
      </c>
      <c r="BG362" s="17">
        <v>3.07663512027854E-2</v>
      </c>
    </row>
    <row r="363" spans="2:59"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row>
    <row r="364" spans="2:59" x14ac:dyDescent="0.35">
      <c r="B364" s="6" t="s">
        <v>245</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row>
    <row r="365" spans="2:59" x14ac:dyDescent="0.35">
      <c r="B365" s="24" t="s">
        <v>79</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row>
    <row r="366" spans="2:59" x14ac:dyDescent="0.35">
      <c r="B366" t="s">
        <v>238</v>
      </c>
      <c r="C366" s="17">
        <v>0.87187020589577702</v>
      </c>
      <c r="D366" s="17">
        <v>0.85406278447054895</v>
      </c>
      <c r="E366" s="17">
        <v>0.88822965609373505</v>
      </c>
      <c r="F366" s="17"/>
      <c r="G366" s="17">
        <v>0.85300044409448395</v>
      </c>
      <c r="H366" s="17">
        <v>0.87982715413057899</v>
      </c>
      <c r="I366" s="17">
        <v>0.85509225064135896</v>
      </c>
      <c r="J366" s="17">
        <v>0.88440872659894898</v>
      </c>
      <c r="K366" s="17">
        <v>0.88899001958778001</v>
      </c>
      <c r="L366" s="17">
        <v>0.87000327543940204</v>
      </c>
      <c r="M366" s="17"/>
      <c r="N366" s="17">
        <v>0.88109756965351205</v>
      </c>
      <c r="O366" s="17">
        <v>0.88388658050413105</v>
      </c>
      <c r="P366" s="17">
        <v>0.838566788289964</v>
      </c>
      <c r="Q366" s="17">
        <v>0.87844313971447396</v>
      </c>
      <c r="R366" s="17"/>
      <c r="S366" s="17">
        <v>0.85624855244300402</v>
      </c>
      <c r="T366" s="17">
        <v>0.86456589318127297</v>
      </c>
      <c r="U366" s="17">
        <v>0.92012380705696795</v>
      </c>
      <c r="V366" s="17">
        <v>0.892650848312044</v>
      </c>
      <c r="W366" s="17">
        <v>0.87290767035658601</v>
      </c>
      <c r="X366" s="17">
        <v>0.84824448040932399</v>
      </c>
      <c r="Y366" s="17">
        <v>0.87346487928203898</v>
      </c>
      <c r="Z366" s="17">
        <v>0.82794003578175002</v>
      </c>
      <c r="AA366" s="17">
        <v>0.88057971987253503</v>
      </c>
      <c r="AB366" s="17">
        <v>0.85947305064964896</v>
      </c>
      <c r="AC366" s="17">
        <v>0.92427101171647896</v>
      </c>
      <c r="AD366" s="17">
        <v>0.82518741706028698</v>
      </c>
      <c r="AE366" s="17"/>
      <c r="AF366" s="17">
        <v>0.85612986130434798</v>
      </c>
      <c r="AG366" s="17">
        <v>0.89677453477133795</v>
      </c>
      <c r="AH366" s="17">
        <v>0.849787969683093</v>
      </c>
      <c r="AI366" s="17"/>
      <c r="AJ366" s="17">
        <v>0.88017589404874297</v>
      </c>
      <c r="AK366" s="17">
        <v>0.87798137942125998</v>
      </c>
      <c r="AL366" s="17">
        <v>0.85770147913125006</v>
      </c>
      <c r="AM366" s="17">
        <v>0.95227728709574699</v>
      </c>
      <c r="AN366" s="17">
        <v>0.83747510504514899</v>
      </c>
      <c r="AO366" s="17"/>
      <c r="AP366" s="17">
        <v>0.85853716993722495</v>
      </c>
      <c r="AQ366" s="17">
        <v>0.88320864362983897</v>
      </c>
      <c r="AR366" s="17">
        <v>0.88292064968470096</v>
      </c>
      <c r="AS366" s="17">
        <v>0.86252944148292698</v>
      </c>
      <c r="AT366" s="17">
        <v>0.89046697818257503</v>
      </c>
      <c r="AU366" s="17"/>
      <c r="AV366" s="17">
        <v>0.88363044939205804</v>
      </c>
      <c r="AW366" s="17">
        <v>0.85456930343475201</v>
      </c>
      <c r="AX366" s="17">
        <v>0.88328221418177599</v>
      </c>
      <c r="AY366" s="17">
        <v>0.87466992858146697</v>
      </c>
      <c r="AZ366" s="17">
        <v>0.89964851333919205</v>
      </c>
      <c r="BA366" s="17">
        <v>0.87356876239753301</v>
      </c>
      <c r="BB366" s="17"/>
      <c r="BC366" s="17">
        <v>0.88646923906902597</v>
      </c>
      <c r="BD366" s="17">
        <v>0.87175532350470697</v>
      </c>
      <c r="BE366" s="17">
        <v>0.86669497889882796</v>
      </c>
      <c r="BF366" s="17">
        <v>0.90689645917752104</v>
      </c>
      <c r="BG366" s="17">
        <v>0.85368125746816703</v>
      </c>
    </row>
    <row r="367" spans="2:59" x14ac:dyDescent="0.35">
      <c r="B367" t="s">
        <v>239</v>
      </c>
      <c r="C367" s="17">
        <v>9.1624090670012107E-2</v>
      </c>
      <c r="D367" s="17">
        <v>0.109043020565981</v>
      </c>
      <c r="E367" s="17">
        <v>7.5355648952555698E-2</v>
      </c>
      <c r="F367" s="17"/>
      <c r="G367" s="17">
        <v>0.104130312746936</v>
      </c>
      <c r="H367" s="17">
        <v>8.2501122135984803E-2</v>
      </c>
      <c r="I367" s="17">
        <v>0.115845510085445</v>
      </c>
      <c r="J367" s="17">
        <v>7.3102921985194802E-2</v>
      </c>
      <c r="K367" s="17">
        <v>7.5355541753444499E-2</v>
      </c>
      <c r="L367" s="17">
        <v>9.6916272987114305E-2</v>
      </c>
      <c r="M367" s="17"/>
      <c r="N367" s="17">
        <v>8.6612350486195297E-2</v>
      </c>
      <c r="O367" s="17">
        <v>9.1387082150638593E-2</v>
      </c>
      <c r="P367" s="17">
        <v>0.112260268408201</v>
      </c>
      <c r="Q367" s="17">
        <v>7.9319423007291903E-2</v>
      </c>
      <c r="R367" s="17"/>
      <c r="S367" s="17">
        <v>9.9303931554535402E-2</v>
      </c>
      <c r="T367" s="17">
        <v>0.101078972782735</v>
      </c>
      <c r="U367" s="17">
        <v>6.2226192430107102E-2</v>
      </c>
      <c r="V367" s="17">
        <v>0.100998819330542</v>
      </c>
      <c r="W367" s="17">
        <v>8.4935657653743502E-2</v>
      </c>
      <c r="X367" s="17">
        <v>0.108059716402401</v>
      </c>
      <c r="Y367" s="17">
        <v>6.8154234834859398E-2</v>
      </c>
      <c r="Z367" s="17">
        <v>0.117836613577569</v>
      </c>
      <c r="AA367" s="17">
        <v>8.17718709413221E-2</v>
      </c>
      <c r="AB367" s="17">
        <v>8.7743528120857395E-2</v>
      </c>
      <c r="AC367" s="17">
        <v>6.72666856939476E-2</v>
      </c>
      <c r="AD367" s="17">
        <v>0.148132486219197</v>
      </c>
      <c r="AE367" s="17"/>
      <c r="AF367" s="17">
        <v>0.111742720672694</v>
      </c>
      <c r="AG367" s="17">
        <v>7.7053883286483799E-2</v>
      </c>
      <c r="AH367" s="17">
        <v>7.9804215661392605E-2</v>
      </c>
      <c r="AI367" s="17"/>
      <c r="AJ367" s="17">
        <v>8.6686935905854398E-2</v>
      </c>
      <c r="AK367" s="17">
        <v>9.4974361455190101E-2</v>
      </c>
      <c r="AL367" s="17">
        <v>0.107412580472473</v>
      </c>
      <c r="AM367" s="17">
        <v>4.77227129042525E-2</v>
      </c>
      <c r="AN367" s="17">
        <v>8.8261147097992904E-2</v>
      </c>
      <c r="AO367" s="17"/>
      <c r="AP367" s="17">
        <v>0.102733130070312</v>
      </c>
      <c r="AQ367" s="17">
        <v>7.9397874928572795E-2</v>
      </c>
      <c r="AR367" s="17">
        <v>9.4901305292108204E-2</v>
      </c>
      <c r="AS367" s="17">
        <v>0.12275996501706</v>
      </c>
      <c r="AT367" s="17">
        <v>7.3374207155284393E-2</v>
      </c>
      <c r="AU367" s="17"/>
      <c r="AV367" s="17">
        <v>8.19713527679891E-2</v>
      </c>
      <c r="AW367" s="17">
        <v>0.101150700117444</v>
      </c>
      <c r="AX367" s="17">
        <v>0.101038455547086</v>
      </c>
      <c r="AY367" s="17">
        <v>0.11095809121615401</v>
      </c>
      <c r="AZ367" s="17">
        <v>8.0197697142495403E-2</v>
      </c>
      <c r="BA367" s="17">
        <v>3.8481228914624001E-2</v>
      </c>
      <c r="BB367" s="17"/>
      <c r="BC367" s="17">
        <v>7.4655411654105205E-2</v>
      </c>
      <c r="BD367" s="17">
        <v>8.1037947449814907E-2</v>
      </c>
      <c r="BE367" s="17">
        <v>9.8451344804383806E-2</v>
      </c>
      <c r="BF367" s="17">
        <v>7.99444432953932E-2</v>
      </c>
      <c r="BG367" s="17">
        <v>0.11414109639365</v>
      </c>
    </row>
    <row r="368" spans="2:59" x14ac:dyDescent="0.35">
      <c r="B368" t="s">
        <v>100</v>
      </c>
      <c r="C368" s="17">
        <v>3.6505703434210501E-2</v>
      </c>
      <c r="D368" s="17">
        <v>3.6894194963470503E-2</v>
      </c>
      <c r="E368" s="17">
        <v>3.6414694953709602E-2</v>
      </c>
      <c r="F368" s="17"/>
      <c r="G368" s="17">
        <v>4.2869243158580497E-2</v>
      </c>
      <c r="H368" s="17">
        <v>3.7671723733436101E-2</v>
      </c>
      <c r="I368" s="17">
        <v>2.9062239273195199E-2</v>
      </c>
      <c r="J368" s="17">
        <v>4.2488351415856697E-2</v>
      </c>
      <c r="K368" s="17">
        <v>3.5654438658775302E-2</v>
      </c>
      <c r="L368" s="17">
        <v>3.3080451573483598E-2</v>
      </c>
      <c r="M368" s="17"/>
      <c r="N368" s="17">
        <v>3.2290079860292503E-2</v>
      </c>
      <c r="O368" s="17">
        <v>2.4726337345230699E-2</v>
      </c>
      <c r="P368" s="17">
        <v>4.9172943301835498E-2</v>
      </c>
      <c r="Q368" s="17">
        <v>4.2237437278234397E-2</v>
      </c>
      <c r="R368" s="17"/>
      <c r="S368" s="17">
        <v>4.4447516002460101E-2</v>
      </c>
      <c r="T368" s="17">
        <v>3.4355134035991802E-2</v>
      </c>
      <c r="U368" s="17">
        <v>1.7650000512925201E-2</v>
      </c>
      <c r="V368" s="17">
        <v>6.3503323574138201E-3</v>
      </c>
      <c r="W368" s="17">
        <v>4.2156671989670699E-2</v>
      </c>
      <c r="X368" s="17">
        <v>4.3695803188274901E-2</v>
      </c>
      <c r="Y368" s="17">
        <v>5.83808858831018E-2</v>
      </c>
      <c r="Z368" s="17">
        <v>5.4223350640681102E-2</v>
      </c>
      <c r="AA368" s="17">
        <v>3.7648409186143303E-2</v>
      </c>
      <c r="AB368" s="17">
        <v>5.27834212294934E-2</v>
      </c>
      <c r="AC368" s="17">
        <v>8.4623025895731504E-3</v>
      </c>
      <c r="AD368" s="17">
        <v>2.66800967205169E-2</v>
      </c>
      <c r="AE368" s="17"/>
      <c r="AF368" s="17">
        <v>3.2127418022957398E-2</v>
      </c>
      <c r="AG368" s="17">
        <v>2.6171581942178699E-2</v>
      </c>
      <c r="AH368" s="17">
        <v>7.0407814655513906E-2</v>
      </c>
      <c r="AI368" s="17"/>
      <c r="AJ368" s="17">
        <v>3.3137170045402398E-2</v>
      </c>
      <c r="AK368" s="17">
        <v>2.7044259123549901E-2</v>
      </c>
      <c r="AL368" s="17">
        <v>3.4885940396277001E-2</v>
      </c>
      <c r="AM368" s="17">
        <v>0</v>
      </c>
      <c r="AN368" s="17">
        <v>7.4263747856858603E-2</v>
      </c>
      <c r="AO368" s="17"/>
      <c r="AP368" s="17">
        <v>3.8729699992463902E-2</v>
      </c>
      <c r="AQ368" s="17">
        <v>3.7393481441588598E-2</v>
      </c>
      <c r="AR368" s="17">
        <v>2.21780450231913E-2</v>
      </c>
      <c r="AS368" s="17">
        <v>1.47105935000132E-2</v>
      </c>
      <c r="AT368" s="17">
        <v>3.6158814662140402E-2</v>
      </c>
      <c r="AU368" s="17"/>
      <c r="AV368" s="17">
        <v>3.4398197839953001E-2</v>
      </c>
      <c r="AW368" s="17">
        <v>4.4279996447804199E-2</v>
      </c>
      <c r="AX368" s="17">
        <v>1.56793302711376E-2</v>
      </c>
      <c r="AY368" s="17">
        <v>1.4371980202378599E-2</v>
      </c>
      <c r="AZ368" s="17">
        <v>2.0153789518312801E-2</v>
      </c>
      <c r="BA368" s="17">
        <v>8.7950008687842807E-2</v>
      </c>
      <c r="BB368" s="17"/>
      <c r="BC368" s="17">
        <v>3.8875349276869198E-2</v>
      </c>
      <c r="BD368" s="17">
        <v>4.7206729045478103E-2</v>
      </c>
      <c r="BE368" s="17">
        <v>3.4853676296787803E-2</v>
      </c>
      <c r="BF368" s="17">
        <v>1.31590975270861E-2</v>
      </c>
      <c r="BG368" s="17">
        <v>3.2177646138183698E-2</v>
      </c>
    </row>
    <row r="369" spans="2:59"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row>
    <row r="370" spans="2:59" x14ac:dyDescent="0.35">
      <c r="B370" s="6" t="s">
        <v>246</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row>
    <row r="371" spans="2:59" x14ac:dyDescent="0.35">
      <c r="B371" s="24" t="s">
        <v>79</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row>
    <row r="372" spans="2:59" x14ac:dyDescent="0.35">
      <c r="B372" t="s">
        <v>238</v>
      </c>
      <c r="C372" s="17">
        <v>0.79257883527054196</v>
      </c>
      <c r="D372" s="17">
        <v>0.78391008696108699</v>
      </c>
      <c r="E372" s="17">
        <v>0.80106838157973304</v>
      </c>
      <c r="F372" s="17"/>
      <c r="G372" s="17">
        <v>0.75253392933145602</v>
      </c>
      <c r="H372" s="17">
        <v>0.78878057283359904</v>
      </c>
      <c r="I372" s="17">
        <v>0.83494549756127701</v>
      </c>
      <c r="J372" s="17">
        <v>0.81157228030606898</v>
      </c>
      <c r="K372" s="17">
        <v>0.80801377827223297</v>
      </c>
      <c r="L372" s="17">
        <v>0.76226738688606799</v>
      </c>
      <c r="M372" s="17"/>
      <c r="N372" s="17">
        <v>0.81633515739413898</v>
      </c>
      <c r="O372" s="17">
        <v>0.79280983155616203</v>
      </c>
      <c r="P372" s="17">
        <v>0.78720417513248897</v>
      </c>
      <c r="Q372" s="17">
        <v>0.771050884908555</v>
      </c>
      <c r="R372" s="17"/>
      <c r="S372" s="17">
        <v>0.82104778739881001</v>
      </c>
      <c r="T372" s="17">
        <v>0.77691350903379697</v>
      </c>
      <c r="U372" s="17">
        <v>0.75566579993535199</v>
      </c>
      <c r="V372" s="17">
        <v>0.78817979111333702</v>
      </c>
      <c r="W372" s="17">
        <v>0.80677708476980003</v>
      </c>
      <c r="X372" s="17">
        <v>0.78502719866090498</v>
      </c>
      <c r="Y372" s="17">
        <v>0.82348759965423601</v>
      </c>
      <c r="Z372" s="17">
        <v>0.80913943825970902</v>
      </c>
      <c r="AA372" s="17">
        <v>0.80444788050608795</v>
      </c>
      <c r="AB372" s="17">
        <v>0.77590895676990201</v>
      </c>
      <c r="AC372" s="17">
        <v>0.765416859232251</v>
      </c>
      <c r="AD372" s="17">
        <v>0.77586499454268498</v>
      </c>
      <c r="AE372" s="17"/>
      <c r="AF372" s="17">
        <v>0.78726650579695001</v>
      </c>
      <c r="AG372" s="17">
        <v>0.80014410247447998</v>
      </c>
      <c r="AH372" s="17">
        <v>0.77735671254232497</v>
      </c>
      <c r="AI372" s="17"/>
      <c r="AJ372" s="17">
        <v>0.78265548828853104</v>
      </c>
      <c r="AK372" s="17">
        <v>0.80198097426933102</v>
      </c>
      <c r="AL372" s="17">
        <v>0.77773818954154805</v>
      </c>
      <c r="AM372" s="17">
        <v>0.83967805660778105</v>
      </c>
      <c r="AN372" s="17">
        <v>0.79821264619616605</v>
      </c>
      <c r="AO372" s="17"/>
      <c r="AP372" s="17">
        <v>0.78424910646426604</v>
      </c>
      <c r="AQ372" s="17">
        <v>0.78897218563122296</v>
      </c>
      <c r="AR372" s="17">
        <v>0.81694481822712095</v>
      </c>
      <c r="AS372" s="17">
        <v>0.81556000561358599</v>
      </c>
      <c r="AT372" s="17">
        <v>0.75631968541870298</v>
      </c>
      <c r="AU372" s="17"/>
      <c r="AV372" s="17">
        <v>0.80276811421821603</v>
      </c>
      <c r="AW372" s="17">
        <v>0.77777363542991695</v>
      </c>
      <c r="AX372" s="17">
        <v>0.810850126308862</v>
      </c>
      <c r="AY372" s="17">
        <v>0.83458992726370895</v>
      </c>
      <c r="AZ372" s="17">
        <v>0.77750390747829501</v>
      </c>
      <c r="BA372" s="17">
        <v>0.720027508341061</v>
      </c>
      <c r="BB372" s="17"/>
      <c r="BC372" s="17">
        <v>0.77588898879122603</v>
      </c>
      <c r="BD372" s="17">
        <v>0.74819463643784101</v>
      </c>
      <c r="BE372" s="17">
        <v>0.81730984313845001</v>
      </c>
      <c r="BF372" s="17">
        <v>0.83356499916387605</v>
      </c>
      <c r="BG372" s="17">
        <v>0.828938774629704</v>
      </c>
    </row>
    <row r="373" spans="2:59" x14ac:dyDescent="0.35">
      <c r="B373" t="s">
        <v>239</v>
      </c>
      <c r="C373" s="17">
        <v>0.102276787415613</v>
      </c>
      <c r="D373" s="17">
        <v>0.13132505202206601</v>
      </c>
      <c r="E373" s="17">
        <v>7.4748642223021897E-2</v>
      </c>
      <c r="F373" s="17"/>
      <c r="G373" s="17">
        <v>0.16126635207279</v>
      </c>
      <c r="H373" s="17">
        <v>0.124068436907841</v>
      </c>
      <c r="I373" s="17">
        <v>9.1137020775582306E-2</v>
      </c>
      <c r="J373" s="17">
        <v>9.0369672668658405E-2</v>
      </c>
      <c r="K373" s="17">
        <v>4.9296086054090402E-2</v>
      </c>
      <c r="L373" s="17">
        <v>9.9502080548519806E-2</v>
      </c>
      <c r="M373" s="17"/>
      <c r="N373" s="17">
        <v>0.11862630624378601</v>
      </c>
      <c r="O373" s="17">
        <v>0.11301025794870199</v>
      </c>
      <c r="P373" s="17">
        <v>9.2890032102350306E-2</v>
      </c>
      <c r="Q373" s="17">
        <v>8.1951098235101993E-2</v>
      </c>
      <c r="R373" s="17"/>
      <c r="S373" s="17">
        <v>0.11304935701648</v>
      </c>
      <c r="T373" s="17">
        <v>9.9383552855870194E-2</v>
      </c>
      <c r="U373" s="17">
        <v>9.5587001927634502E-2</v>
      </c>
      <c r="V373" s="17">
        <v>0.115482919537745</v>
      </c>
      <c r="W373" s="17">
        <v>6.7102760602185896E-2</v>
      </c>
      <c r="X373" s="17">
        <v>0.105354943564175</v>
      </c>
      <c r="Y373" s="17">
        <v>9.0733539438640695E-2</v>
      </c>
      <c r="Z373" s="17">
        <v>0.10240120581668501</v>
      </c>
      <c r="AA373" s="17">
        <v>0.10241825767712</v>
      </c>
      <c r="AB373" s="17">
        <v>0.10508179089490299</v>
      </c>
      <c r="AC373" s="17">
        <v>0.11396902632490601</v>
      </c>
      <c r="AD373" s="17">
        <v>0.117820190909161</v>
      </c>
      <c r="AE373" s="17"/>
      <c r="AF373" s="17">
        <v>0.105168285782403</v>
      </c>
      <c r="AG373" s="17">
        <v>0.104113688920038</v>
      </c>
      <c r="AH373" s="17">
        <v>7.4250881305929106E-2</v>
      </c>
      <c r="AI373" s="17"/>
      <c r="AJ373" s="17">
        <v>0.109223260709366</v>
      </c>
      <c r="AK373" s="17">
        <v>0.111065492436573</v>
      </c>
      <c r="AL373" s="17">
        <v>9.9051288018755401E-2</v>
      </c>
      <c r="AM373" s="17">
        <v>0.136332268147383</v>
      </c>
      <c r="AN373" s="17">
        <v>6.0947642077860402E-2</v>
      </c>
      <c r="AO373" s="17"/>
      <c r="AP373" s="17">
        <v>9.8747170057157801E-2</v>
      </c>
      <c r="AQ373" s="17">
        <v>0.113689949449127</v>
      </c>
      <c r="AR373" s="17">
        <v>9.2930795162317906E-2</v>
      </c>
      <c r="AS373" s="17">
        <v>0.11296901465249</v>
      </c>
      <c r="AT373" s="17">
        <v>8.2447634597016206E-2</v>
      </c>
      <c r="AU373" s="17"/>
      <c r="AV373" s="17">
        <v>0.112575149451138</v>
      </c>
      <c r="AW373" s="17">
        <v>0.10999439035860201</v>
      </c>
      <c r="AX373" s="17">
        <v>0.117097997072351</v>
      </c>
      <c r="AY373" s="17">
        <v>9.5453394003224196E-2</v>
      </c>
      <c r="AZ373" s="17">
        <v>8.9908538483085707E-2</v>
      </c>
      <c r="BA373" s="17">
        <v>6.6035423632115994E-2</v>
      </c>
      <c r="BB373" s="17"/>
      <c r="BC373" s="17">
        <v>7.7198427082732807E-2</v>
      </c>
      <c r="BD373" s="17">
        <v>0.127652745293104</v>
      </c>
      <c r="BE373" s="17">
        <v>0.102528723824427</v>
      </c>
      <c r="BF373" s="17">
        <v>0.12161983577107301</v>
      </c>
      <c r="BG373" s="17">
        <v>6.2993868431958006E-2</v>
      </c>
    </row>
    <row r="374" spans="2:59" x14ac:dyDescent="0.35">
      <c r="B374" t="s">
        <v>100</v>
      </c>
      <c r="C374" s="17">
        <v>0.105144377313845</v>
      </c>
      <c r="D374" s="17">
        <v>8.4764861016847007E-2</v>
      </c>
      <c r="E374" s="17">
        <v>0.124182976197245</v>
      </c>
      <c r="F374" s="17"/>
      <c r="G374" s="17">
        <v>8.6199718595754302E-2</v>
      </c>
      <c r="H374" s="17">
        <v>8.7150990258560504E-2</v>
      </c>
      <c r="I374" s="17">
        <v>7.3917481663140702E-2</v>
      </c>
      <c r="J374" s="17">
        <v>9.8058047025273098E-2</v>
      </c>
      <c r="K374" s="17">
        <v>0.142690135673677</v>
      </c>
      <c r="L374" s="17">
        <v>0.13823053256541201</v>
      </c>
      <c r="M374" s="17"/>
      <c r="N374" s="17">
        <v>6.5038536362074406E-2</v>
      </c>
      <c r="O374" s="17">
        <v>9.4179910495135896E-2</v>
      </c>
      <c r="P374" s="17">
        <v>0.11990579276516</v>
      </c>
      <c r="Q374" s="17">
        <v>0.14699801685634301</v>
      </c>
      <c r="R374" s="17"/>
      <c r="S374" s="17">
        <v>6.5902855584709694E-2</v>
      </c>
      <c r="T374" s="17">
        <v>0.12370293811033301</v>
      </c>
      <c r="U374" s="17">
        <v>0.14874719813701301</v>
      </c>
      <c r="V374" s="17">
        <v>9.6337289348917707E-2</v>
      </c>
      <c r="W374" s="17">
        <v>0.12612015462801399</v>
      </c>
      <c r="X374" s="17">
        <v>0.10961785777492</v>
      </c>
      <c r="Y374" s="17">
        <v>8.5778860907123597E-2</v>
      </c>
      <c r="Z374" s="17">
        <v>8.8459355923605307E-2</v>
      </c>
      <c r="AA374" s="17">
        <v>9.3133861816792202E-2</v>
      </c>
      <c r="AB374" s="17">
        <v>0.11900925233519399</v>
      </c>
      <c r="AC374" s="17">
        <v>0.12061411444284301</v>
      </c>
      <c r="AD374" s="17">
        <v>0.106314814548154</v>
      </c>
      <c r="AE374" s="17"/>
      <c r="AF374" s="17">
        <v>0.107565208420647</v>
      </c>
      <c r="AG374" s="17">
        <v>9.5742208605481799E-2</v>
      </c>
      <c r="AH374" s="17">
        <v>0.14839240615174601</v>
      </c>
      <c r="AI374" s="17"/>
      <c r="AJ374" s="17">
        <v>0.108121251002102</v>
      </c>
      <c r="AK374" s="17">
        <v>8.6953533294095997E-2</v>
      </c>
      <c r="AL374" s="17">
        <v>0.123210522439697</v>
      </c>
      <c r="AM374" s="17">
        <v>2.3989675244835799E-2</v>
      </c>
      <c r="AN374" s="17">
        <v>0.14083971172597301</v>
      </c>
      <c r="AO374" s="17"/>
      <c r="AP374" s="17">
        <v>0.117003723478577</v>
      </c>
      <c r="AQ374" s="17">
        <v>9.7337864919650102E-2</v>
      </c>
      <c r="AR374" s="17">
        <v>9.0124386610561796E-2</v>
      </c>
      <c r="AS374" s="17">
        <v>7.1470979733924703E-2</v>
      </c>
      <c r="AT374" s="17">
        <v>0.16123267998428101</v>
      </c>
      <c r="AU374" s="17"/>
      <c r="AV374" s="17">
        <v>8.4656736330646298E-2</v>
      </c>
      <c r="AW374" s="17">
        <v>0.112231974211481</v>
      </c>
      <c r="AX374" s="17">
        <v>7.2051876618786898E-2</v>
      </c>
      <c r="AY374" s="17">
        <v>6.9956678733067101E-2</v>
      </c>
      <c r="AZ374" s="17">
        <v>0.13258755403861899</v>
      </c>
      <c r="BA374" s="17">
        <v>0.213937068026823</v>
      </c>
      <c r="BB374" s="17"/>
      <c r="BC374" s="17">
        <v>0.146912584126041</v>
      </c>
      <c r="BD374" s="17">
        <v>0.12415261826905601</v>
      </c>
      <c r="BE374" s="17">
        <v>8.0161433037122296E-2</v>
      </c>
      <c r="BF374" s="17">
        <v>4.4815165065051503E-2</v>
      </c>
      <c r="BG374" s="17">
        <v>0.10806735693833799</v>
      </c>
    </row>
    <row r="375" spans="2:59" x14ac:dyDescent="0.35">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row>
    <row r="376" spans="2:59" x14ac:dyDescent="0.35">
      <c r="B376" s="6" t="s">
        <v>247</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row>
    <row r="377" spans="2:59" x14ac:dyDescent="0.35">
      <c r="B377" s="24" t="s">
        <v>79</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row>
    <row r="378" spans="2:59" x14ac:dyDescent="0.35">
      <c r="B378" t="s">
        <v>238</v>
      </c>
      <c r="C378" s="17">
        <v>0.94004452948957895</v>
      </c>
      <c r="D378" s="17">
        <v>0.93518030434793797</v>
      </c>
      <c r="E378" s="17">
        <v>0.94431638901413895</v>
      </c>
      <c r="F378" s="17"/>
      <c r="G378" s="17">
        <v>0.88659647270213504</v>
      </c>
      <c r="H378" s="17">
        <v>0.93621560835347295</v>
      </c>
      <c r="I378" s="17">
        <v>0.92924304543970104</v>
      </c>
      <c r="J378" s="17">
        <v>0.94530315665533804</v>
      </c>
      <c r="K378" s="17">
        <v>0.96101766374707098</v>
      </c>
      <c r="L378" s="17">
        <v>0.96929405225669296</v>
      </c>
      <c r="M378" s="17"/>
      <c r="N378" s="17">
        <v>0.93222878284377397</v>
      </c>
      <c r="O378" s="17">
        <v>0.94879377188799796</v>
      </c>
      <c r="P378" s="17">
        <v>0.93123221976752102</v>
      </c>
      <c r="Q378" s="17">
        <v>0.94699356792753597</v>
      </c>
      <c r="R378" s="17"/>
      <c r="S378" s="17">
        <v>0.909487280013627</v>
      </c>
      <c r="T378" s="17">
        <v>0.94971847007864796</v>
      </c>
      <c r="U378" s="17">
        <v>0.98038808094937002</v>
      </c>
      <c r="V378" s="17">
        <v>0.95776482457206202</v>
      </c>
      <c r="W378" s="17">
        <v>0.93180352063027305</v>
      </c>
      <c r="X378" s="17">
        <v>0.92571559744220999</v>
      </c>
      <c r="Y378" s="17">
        <v>0.92450993956761196</v>
      </c>
      <c r="Z378" s="17">
        <v>0.94237446567389005</v>
      </c>
      <c r="AA378" s="17">
        <v>0.94377258575305401</v>
      </c>
      <c r="AB378" s="17">
        <v>0.956903148436965</v>
      </c>
      <c r="AC378" s="17">
        <v>0.94777067767699097</v>
      </c>
      <c r="AD378" s="17">
        <v>0.90353118430392698</v>
      </c>
      <c r="AE378" s="17"/>
      <c r="AF378" s="17">
        <v>0.94902640778778102</v>
      </c>
      <c r="AG378" s="17">
        <v>0.94472871098671096</v>
      </c>
      <c r="AH378" s="17">
        <v>0.91424036976394596</v>
      </c>
      <c r="AI378" s="17"/>
      <c r="AJ378" s="17">
        <v>0.95361791040060295</v>
      </c>
      <c r="AK378" s="17">
        <v>0.930704869086175</v>
      </c>
      <c r="AL378" s="17">
        <v>0.97344740221546</v>
      </c>
      <c r="AM378" s="17">
        <v>0.94892588699040203</v>
      </c>
      <c r="AN378" s="17">
        <v>0.90962397733091405</v>
      </c>
      <c r="AO378" s="17"/>
      <c r="AP378" s="17">
        <v>0.94045257771739199</v>
      </c>
      <c r="AQ378" s="17">
        <v>0.93183200945589995</v>
      </c>
      <c r="AR378" s="17">
        <v>0.972709350116302</v>
      </c>
      <c r="AS378" s="17">
        <v>0.93751391189467104</v>
      </c>
      <c r="AT378" s="17">
        <v>0.95732084969176501</v>
      </c>
      <c r="AU378" s="17"/>
      <c r="AV378" s="17">
        <v>0.93241108058456301</v>
      </c>
      <c r="AW378" s="17">
        <v>0.93851331918078396</v>
      </c>
      <c r="AX378" s="17">
        <v>0.96398537278320295</v>
      </c>
      <c r="AY378" s="17">
        <v>0.95632734976556799</v>
      </c>
      <c r="AZ378" s="17">
        <v>0.96080299499858501</v>
      </c>
      <c r="BA378" s="17">
        <v>0.90331762429352802</v>
      </c>
      <c r="BB378" s="17"/>
      <c r="BC378" s="17">
        <v>0.95491633451235103</v>
      </c>
      <c r="BD378" s="17">
        <v>0.929777670802444</v>
      </c>
      <c r="BE378" s="17">
        <v>0.93327167803678002</v>
      </c>
      <c r="BF378" s="17">
        <v>0.94754869116773</v>
      </c>
      <c r="BG378" s="17">
        <v>0.823059737725642</v>
      </c>
    </row>
    <row r="379" spans="2:59" x14ac:dyDescent="0.35">
      <c r="B379" t="s">
        <v>239</v>
      </c>
      <c r="C379" s="17">
        <v>3.6503143176672102E-2</v>
      </c>
      <c r="D379" s="17">
        <v>4.5067639013540002E-2</v>
      </c>
      <c r="E379" s="17">
        <v>2.8436906303687198E-2</v>
      </c>
      <c r="F379" s="17"/>
      <c r="G379" s="17">
        <v>7.5095292195343305E-2</v>
      </c>
      <c r="H379" s="17">
        <v>4.76531711356529E-2</v>
      </c>
      <c r="I379" s="17">
        <v>4.2873577209058801E-2</v>
      </c>
      <c r="J379" s="17">
        <v>2.6787952413724302E-2</v>
      </c>
      <c r="K379" s="17">
        <v>1.6081084714778902E-2</v>
      </c>
      <c r="L379" s="17">
        <v>1.8093109447303E-2</v>
      </c>
      <c r="M379" s="17"/>
      <c r="N379" s="17">
        <v>5.0309333302472302E-2</v>
      </c>
      <c r="O379" s="17">
        <v>3.0598217757925001E-2</v>
      </c>
      <c r="P379" s="17">
        <v>3.4187164059987403E-2</v>
      </c>
      <c r="Q379" s="17">
        <v>2.98738923984859E-2</v>
      </c>
      <c r="R379" s="17"/>
      <c r="S379" s="17">
        <v>4.9077466200783397E-2</v>
      </c>
      <c r="T379" s="17">
        <v>2.4250476808543302E-2</v>
      </c>
      <c r="U379" s="17">
        <v>1.38343345655702E-2</v>
      </c>
      <c r="V379" s="17">
        <v>2.3234842362002701E-2</v>
      </c>
      <c r="W379" s="17">
        <v>4.9312613101771603E-2</v>
      </c>
      <c r="X379" s="17">
        <v>3.2345089184140197E-2</v>
      </c>
      <c r="Y379" s="17">
        <v>6.0438725444947397E-2</v>
      </c>
      <c r="Z379" s="17">
        <v>4.6099216905358502E-2</v>
      </c>
      <c r="AA379" s="17">
        <v>3.9235050000984997E-2</v>
      </c>
      <c r="AB379" s="17">
        <v>2.80317301550186E-2</v>
      </c>
      <c r="AC379" s="17">
        <v>2.8535021556425899E-2</v>
      </c>
      <c r="AD379" s="17">
        <v>6.5838375976235097E-2</v>
      </c>
      <c r="AE379" s="17"/>
      <c r="AF379" s="17">
        <v>3.0230076712694901E-2</v>
      </c>
      <c r="AG379" s="17">
        <v>3.68488346109015E-2</v>
      </c>
      <c r="AH379" s="17">
        <v>3.3625438462683899E-2</v>
      </c>
      <c r="AI379" s="17"/>
      <c r="AJ379" s="17">
        <v>3.2058518999210202E-2</v>
      </c>
      <c r="AK379" s="17">
        <v>4.1799303996355897E-2</v>
      </c>
      <c r="AL379" s="17">
        <v>1.54461697104872E-2</v>
      </c>
      <c r="AM379" s="17">
        <v>3.14766186783874E-2</v>
      </c>
      <c r="AN379" s="17">
        <v>4.6375985041046501E-2</v>
      </c>
      <c r="AO379" s="17"/>
      <c r="AP379" s="17">
        <v>3.5671628928913401E-2</v>
      </c>
      <c r="AQ379" s="17">
        <v>3.9015196058948702E-2</v>
      </c>
      <c r="AR379" s="17">
        <v>1.8716233373231101E-2</v>
      </c>
      <c r="AS379" s="17">
        <v>5.2211965802773902E-2</v>
      </c>
      <c r="AT379" s="17">
        <v>1.85670644660497E-2</v>
      </c>
      <c r="AU379" s="17"/>
      <c r="AV379" s="17">
        <v>4.1964233054094101E-2</v>
      </c>
      <c r="AW379" s="17">
        <v>3.8914019072581602E-2</v>
      </c>
      <c r="AX379" s="17">
        <v>3.1415144952771902E-2</v>
      </c>
      <c r="AY379" s="17">
        <v>2.9900726251499199E-2</v>
      </c>
      <c r="AZ379" s="17">
        <v>2.1850694298354699E-2</v>
      </c>
      <c r="BA379" s="17">
        <v>3.8641967610054097E-2</v>
      </c>
      <c r="BB379" s="17"/>
      <c r="BC379" s="17">
        <v>3.0516657645775099E-2</v>
      </c>
      <c r="BD379" s="17">
        <v>3.1880780167113598E-2</v>
      </c>
      <c r="BE379" s="17">
        <v>4.39492364943063E-2</v>
      </c>
      <c r="BF379" s="17">
        <v>4.0579116977837303E-2</v>
      </c>
      <c r="BG379" s="17">
        <v>0.176940262274358</v>
      </c>
    </row>
    <row r="380" spans="2:59" x14ac:dyDescent="0.35">
      <c r="B380" t="s">
        <v>100</v>
      </c>
      <c r="C380" s="17">
        <v>2.3452327333748999E-2</v>
      </c>
      <c r="D380" s="17">
        <v>1.9752056638522499E-2</v>
      </c>
      <c r="E380" s="17">
        <v>2.7246704682173401E-2</v>
      </c>
      <c r="F380" s="17"/>
      <c r="G380" s="17">
        <v>3.8308235102521598E-2</v>
      </c>
      <c r="H380" s="17">
        <v>1.6131220510874199E-2</v>
      </c>
      <c r="I380" s="17">
        <v>2.788337735124E-2</v>
      </c>
      <c r="J380" s="17">
        <v>2.7908890930937801E-2</v>
      </c>
      <c r="K380" s="17">
        <v>2.2901251538150199E-2</v>
      </c>
      <c r="L380" s="17">
        <v>1.2612838296004E-2</v>
      </c>
      <c r="M380" s="17"/>
      <c r="N380" s="17">
        <v>1.74618838537536E-2</v>
      </c>
      <c r="O380" s="17">
        <v>2.0608010354076899E-2</v>
      </c>
      <c r="P380" s="17">
        <v>3.4580616172491897E-2</v>
      </c>
      <c r="Q380" s="17">
        <v>2.3132539673978499E-2</v>
      </c>
      <c r="R380" s="17"/>
      <c r="S380" s="17">
        <v>4.1435253785589703E-2</v>
      </c>
      <c r="T380" s="17">
        <v>2.6031053112808698E-2</v>
      </c>
      <c r="U380" s="17">
        <v>5.7775844850593804E-3</v>
      </c>
      <c r="V380" s="17">
        <v>1.9000333065935598E-2</v>
      </c>
      <c r="W380" s="17">
        <v>1.88838662679549E-2</v>
      </c>
      <c r="X380" s="17">
        <v>4.1939313373649999E-2</v>
      </c>
      <c r="Y380" s="17">
        <v>1.5051334987440801E-2</v>
      </c>
      <c r="Z380" s="17">
        <v>1.1526317420751201E-2</v>
      </c>
      <c r="AA380" s="17">
        <v>1.6992364245960598E-2</v>
      </c>
      <c r="AB380" s="17">
        <v>1.5065121408016399E-2</v>
      </c>
      <c r="AC380" s="17">
        <v>2.3694300766583298E-2</v>
      </c>
      <c r="AD380" s="17">
        <v>3.0630439719838299E-2</v>
      </c>
      <c r="AE380" s="17"/>
      <c r="AF380" s="17">
        <v>2.07435154995236E-2</v>
      </c>
      <c r="AG380" s="17">
        <v>1.84224544023881E-2</v>
      </c>
      <c r="AH380" s="17">
        <v>5.2134191773370399E-2</v>
      </c>
      <c r="AI380" s="17"/>
      <c r="AJ380" s="17">
        <v>1.4323570600187199E-2</v>
      </c>
      <c r="AK380" s="17">
        <v>2.7495826917468599E-2</v>
      </c>
      <c r="AL380" s="17">
        <v>1.1106428074053E-2</v>
      </c>
      <c r="AM380" s="17">
        <v>1.9597494331210202E-2</v>
      </c>
      <c r="AN380" s="17">
        <v>4.4000037628039501E-2</v>
      </c>
      <c r="AO380" s="17"/>
      <c r="AP380" s="17">
        <v>2.3875793353694399E-2</v>
      </c>
      <c r="AQ380" s="17">
        <v>2.9152794485151099E-2</v>
      </c>
      <c r="AR380" s="17">
        <v>8.5744165104673503E-3</v>
      </c>
      <c r="AS380" s="17">
        <v>1.0274122302554801E-2</v>
      </c>
      <c r="AT380" s="17">
        <v>2.41120858421854E-2</v>
      </c>
      <c r="AU380" s="17"/>
      <c r="AV380" s="17">
        <v>2.5624686361343098E-2</v>
      </c>
      <c r="AW380" s="17">
        <v>2.2572661746634099E-2</v>
      </c>
      <c r="AX380" s="17">
        <v>4.5994822640247398E-3</v>
      </c>
      <c r="AY380" s="17">
        <v>1.3771923982932199E-2</v>
      </c>
      <c r="AZ380" s="17">
        <v>1.7346310703059802E-2</v>
      </c>
      <c r="BA380" s="17">
        <v>5.8040408096417799E-2</v>
      </c>
      <c r="BB380" s="17"/>
      <c r="BC380" s="17">
        <v>1.4567007841873701E-2</v>
      </c>
      <c r="BD380" s="17">
        <v>3.8341549030442901E-2</v>
      </c>
      <c r="BE380" s="17">
        <v>2.27790854689142E-2</v>
      </c>
      <c r="BF380" s="17">
        <v>1.18721918544326E-2</v>
      </c>
      <c r="BG380" s="17">
        <v>0</v>
      </c>
    </row>
    <row r="381" spans="2:59"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row>
    <row r="382" spans="2:59" x14ac:dyDescent="0.35">
      <c r="B382" s="6" t="s">
        <v>248</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row>
    <row r="383" spans="2:59" x14ac:dyDescent="0.35">
      <c r="B383" s="24" t="s">
        <v>79</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row>
    <row r="384" spans="2:59" x14ac:dyDescent="0.35">
      <c r="B384" t="s">
        <v>238</v>
      </c>
      <c r="C384" s="17">
        <v>0.84005906089989102</v>
      </c>
      <c r="D384" s="17">
        <v>0.84017242611475795</v>
      </c>
      <c r="E384" s="17">
        <v>0.84037251722581996</v>
      </c>
      <c r="F384" s="17"/>
      <c r="G384" s="17">
        <v>0.81827023442687097</v>
      </c>
      <c r="H384" s="17">
        <v>0.86035730738038096</v>
      </c>
      <c r="I384" s="17">
        <v>0.85794705612754496</v>
      </c>
      <c r="J384" s="17">
        <v>0.88406871362082395</v>
      </c>
      <c r="K384" s="17">
        <v>0.83136183589296098</v>
      </c>
      <c r="L384" s="17">
        <v>0.79388147690167998</v>
      </c>
      <c r="M384" s="17"/>
      <c r="N384" s="17">
        <v>0.85062397537619405</v>
      </c>
      <c r="O384" s="17">
        <v>0.86304482182068298</v>
      </c>
      <c r="P384" s="17">
        <v>0.82922250709752598</v>
      </c>
      <c r="Q384" s="17">
        <v>0.81397969555956096</v>
      </c>
      <c r="R384" s="17"/>
      <c r="S384" s="17">
        <v>0.81984519159160396</v>
      </c>
      <c r="T384" s="17">
        <v>0.82728422430048099</v>
      </c>
      <c r="U384" s="17">
        <v>0.87478282961217602</v>
      </c>
      <c r="V384" s="17">
        <v>0.83983501889076495</v>
      </c>
      <c r="W384" s="17">
        <v>0.81537697541864795</v>
      </c>
      <c r="X384" s="17">
        <v>0.83245463154615196</v>
      </c>
      <c r="Y384" s="17">
        <v>0.85381554520989</v>
      </c>
      <c r="Z384" s="17">
        <v>0.876036414904659</v>
      </c>
      <c r="AA384" s="17">
        <v>0.86406388252725497</v>
      </c>
      <c r="AB384" s="17">
        <v>0.84396558695869195</v>
      </c>
      <c r="AC384" s="17">
        <v>0.82380503524285498</v>
      </c>
      <c r="AD384" s="17">
        <v>0.82140143501444096</v>
      </c>
      <c r="AE384" s="17"/>
      <c r="AF384" s="17">
        <v>0.82429104276769005</v>
      </c>
      <c r="AG384" s="17">
        <v>0.85867391486119005</v>
      </c>
      <c r="AH384" s="17">
        <v>0.83031142136514002</v>
      </c>
      <c r="AI384" s="17"/>
      <c r="AJ384" s="17">
        <v>0.82659566100793402</v>
      </c>
      <c r="AK384" s="17">
        <v>0.84258428968818799</v>
      </c>
      <c r="AL384" s="17">
        <v>0.801738368994943</v>
      </c>
      <c r="AM384" s="17">
        <v>0.91433722960247099</v>
      </c>
      <c r="AN384" s="17">
        <v>0.85219188241598698</v>
      </c>
      <c r="AO384" s="17"/>
      <c r="AP384" s="17">
        <v>0.83176173645824003</v>
      </c>
      <c r="AQ384" s="17">
        <v>0.83726710643901403</v>
      </c>
      <c r="AR384" s="17">
        <v>0.82664997841950705</v>
      </c>
      <c r="AS384" s="17">
        <v>0.85828537477066902</v>
      </c>
      <c r="AT384" s="17">
        <v>0.86455849973736398</v>
      </c>
      <c r="AU384" s="17"/>
      <c r="AV384" s="17">
        <v>0.84999783024796705</v>
      </c>
      <c r="AW384" s="17">
        <v>0.82169416410580698</v>
      </c>
      <c r="AX384" s="17">
        <v>0.80862267284482203</v>
      </c>
      <c r="AY384" s="17">
        <v>0.87361189020055596</v>
      </c>
      <c r="AZ384" s="17">
        <v>0.84834104906236996</v>
      </c>
      <c r="BA384" s="17">
        <v>0.81515376078210799</v>
      </c>
      <c r="BB384" s="17"/>
      <c r="BC384" s="17">
        <v>0.853747968289156</v>
      </c>
      <c r="BD384" s="17">
        <v>0.82752350323385104</v>
      </c>
      <c r="BE384" s="17">
        <v>0.83807734049433702</v>
      </c>
      <c r="BF384" s="17">
        <v>0.84726082754827303</v>
      </c>
      <c r="BG384" s="17">
        <v>0.84749374052825399</v>
      </c>
    </row>
    <row r="385" spans="2:59" x14ac:dyDescent="0.35">
      <c r="B385" t="s">
        <v>239</v>
      </c>
      <c r="C385" s="17">
        <v>9.76847605518463E-2</v>
      </c>
      <c r="D385" s="17">
        <v>0.10884118241285801</v>
      </c>
      <c r="E385" s="17">
        <v>8.6688973013272802E-2</v>
      </c>
      <c r="F385" s="17"/>
      <c r="G385" s="17">
        <v>0.116886080240068</v>
      </c>
      <c r="H385" s="17">
        <v>9.5389508841414006E-2</v>
      </c>
      <c r="I385" s="17">
        <v>8.5828315141438502E-2</v>
      </c>
      <c r="J385" s="17">
        <v>6.4965443579032903E-2</v>
      </c>
      <c r="K385" s="17">
        <v>8.1035784968707794E-2</v>
      </c>
      <c r="L385" s="17">
        <v>0.13401966138438101</v>
      </c>
      <c r="M385" s="17"/>
      <c r="N385" s="17">
        <v>0.106129343547403</v>
      </c>
      <c r="O385" s="17">
        <v>8.2091961326591203E-2</v>
      </c>
      <c r="P385" s="17">
        <v>9.0304838998708503E-2</v>
      </c>
      <c r="Q385" s="17">
        <v>0.111477365120943</v>
      </c>
      <c r="R385" s="17"/>
      <c r="S385" s="17">
        <v>0.11951019741170101</v>
      </c>
      <c r="T385" s="17">
        <v>8.9686523963752304E-2</v>
      </c>
      <c r="U385" s="17">
        <v>7.2223797728180494E-2</v>
      </c>
      <c r="V385" s="17">
        <v>9.8511730124551597E-2</v>
      </c>
      <c r="W385" s="17">
        <v>0.10293703750994999</v>
      </c>
      <c r="X385" s="17">
        <v>7.8922843304484194E-2</v>
      </c>
      <c r="Y385" s="17">
        <v>9.6698691433686104E-2</v>
      </c>
      <c r="Z385" s="17">
        <v>9.2238480939436998E-2</v>
      </c>
      <c r="AA385" s="17">
        <v>8.8625297409578793E-2</v>
      </c>
      <c r="AB385" s="17">
        <v>9.7494050875384305E-2</v>
      </c>
      <c r="AC385" s="17">
        <v>0.126267419714618</v>
      </c>
      <c r="AD385" s="17">
        <v>0.13563991410837301</v>
      </c>
      <c r="AE385" s="17"/>
      <c r="AF385" s="17">
        <v>0.11269422345287</v>
      </c>
      <c r="AG385" s="17">
        <v>8.6850967832828196E-2</v>
      </c>
      <c r="AH385" s="17">
        <v>8.7370794309758207E-2</v>
      </c>
      <c r="AI385" s="17"/>
      <c r="AJ385" s="17">
        <v>0.10783012085185199</v>
      </c>
      <c r="AK385" s="17">
        <v>0.101069062668282</v>
      </c>
      <c r="AL385" s="17">
        <v>0.109717304707607</v>
      </c>
      <c r="AM385" s="17">
        <v>5.94319560455812E-2</v>
      </c>
      <c r="AN385" s="17">
        <v>8.3087712459821397E-2</v>
      </c>
      <c r="AO385" s="17"/>
      <c r="AP385" s="17">
        <v>9.8664445703185097E-2</v>
      </c>
      <c r="AQ385" s="17">
        <v>0.100398269779104</v>
      </c>
      <c r="AR385" s="17">
        <v>0.122388553797079</v>
      </c>
      <c r="AS385" s="17">
        <v>8.6383618408892707E-2</v>
      </c>
      <c r="AT385" s="17">
        <v>7.3165005214122406E-2</v>
      </c>
      <c r="AU385" s="17"/>
      <c r="AV385" s="17">
        <v>9.31803486962344E-2</v>
      </c>
      <c r="AW385" s="17">
        <v>9.8427179825608904E-2</v>
      </c>
      <c r="AX385" s="17">
        <v>0.13825574616267799</v>
      </c>
      <c r="AY385" s="17">
        <v>9.0062683259424695E-2</v>
      </c>
      <c r="AZ385" s="17">
        <v>9.9523859244502397E-2</v>
      </c>
      <c r="BA385" s="17">
        <v>8.7860841784063101E-2</v>
      </c>
      <c r="BB385" s="17"/>
      <c r="BC385" s="17">
        <v>8.8591834025854604E-2</v>
      </c>
      <c r="BD385" s="17">
        <v>8.7613971607921004E-2</v>
      </c>
      <c r="BE385" s="17">
        <v>0.106967599166538</v>
      </c>
      <c r="BF385" s="17">
        <v>0.112280384363976</v>
      </c>
      <c r="BG385" s="17">
        <v>9.3760219634743402E-2</v>
      </c>
    </row>
    <row r="386" spans="2:59" x14ac:dyDescent="0.35">
      <c r="B386" t="s">
        <v>100</v>
      </c>
      <c r="C386" s="17">
        <v>6.2256178548263E-2</v>
      </c>
      <c r="D386" s="17">
        <v>5.0986391472383499E-2</v>
      </c>
      <c r="E386" s="17">
        <v>7.2938509760907599E-2</v>
      </c>
      <c r="F386" s="17"/>
      <c r="G386" s="17">
        <v>6.4843685333061202E-2</v>
      </c>
      <c r="H386" s="17">
        <v>4.4253183778204898E-2</v>
      </c>
      <c r="I386" s="17">
        <v>5.6224628731016302E-2</v>
      </c>
      <c r="J386" s="17">
        <v>5.0965842800142797E-2</v>
      </c>
      <c r="K386" s="17">
        <v>8.7602379138330994E-2</v>
      </c>
      <c r="L386" s="17">
        <v>7.2098861713939699E-2</v>
      </c>
      <c r="M386" s="17"/>
      <c r="N386" s="17">
        <v>4.3246681076402602E-2</v>
      </c>
      <c r="O386" s="17">
        <v>5.4863216852725903E-2</v>
      </c>
      <c r="P386" s="17">
        <v>8.0472653903765401E-2</v>
      </c>
      <c r="Q386" s="17">
        <v>7.4542939319496307E-2</v>
      </c>
      <c r="R386" s="17"/>
      <c r="S386" s="17">
        <v>6.0644610996694902E-2</v>
      </c>
      <c r="T386" s="17">
        <v>8.3029251735766502E-2</v>
      </c>
      <c r="U386" s="17">
        <v>5.2993372659643899E-2</v>
      </c>
      <c r="V386" s="17">
        <v>6.1653250984683002E-2</v>
      </c>
      <c r="W386" s="17">
        <v>8.16859870714019E-2</v>
      </c>
      <c r="X386" s="17">
        <v>8.8622525149363404E-2</v>
      </c>
      <c r="Y386" s="17">
        <v>4.9485763356423698E-2</v>
      </c>
      <c r="Z386" s="17">
        <v>3.17251041559036E-2</v>
      </c>
      <c r="AA386" s="17">
        <v>4.7310820063166198E-2</v>
      </c>
      <c r="AB386" s="17">
        <v>5.8540362165923697E-2</v>
      </c>
      <c r="AC386" s="17">
        <v>4.9927545042526597E-2</v>
      </c>
      <c r="AD386" s="17">
        <v>4.2958650877185901E-2</v>
      </c>
      <c r="AE386" s="17"/>
      <c r="AF386" s="17">
        <v>6.3014733779440002E-2</v>
      </c>
      <c r="AG386" s="17">
        <v>5.4475117305981403E-2</v>
      </c>
      <c r="AH386" s="17">
        <v>8.2317784325101506E-2</v>
      </c>
      <c r="AI386" s="17"/>
      <c r="AJ386" s="17">
        <v>6.5574218140214399E-2</v>
      </c>
      <c r="AK386" s="17">
        <v>5.6346647643529098E-2</v>
      </c>
      <c r="AL386" s="17">
        <v>8.8544326297449599E-2</v>
      </c>
      <c r="AM386" s="17">
        <v>2.6230814351947698E-2</v>
      </c>
      <c r="AN386" s="17">
        <v>6.4720405124191305E-2</v>
      </c>
      <c r="AO386" s="17"/>
      <c r="AP386" s="17">
        <v>6.95738178385749E-2</v>
      </c>
      <c r="AQ386" s="17">
        <v>6.2334623781881898E-2</v>
      </c>
      <c r="AR386" s="17">
        <v>5.0961467783413601E-2</v>
      </c>
      <c r="AS386" s="17">
        <v>5.5331006820438199E-2</v>
      </c>
      <c r="AT386" s="17">
        <v>6.2276495048514E-2</v>
      </c>
      <c r="AU386" s="17"/>
      <c r="AV386" s="17">
        <v>5.6821821055798499E-2</v>
      </c>
      <c r="AW386" s="17">
        <v>7.9878656068584103E-2</v>
      </c>
      <c r="AX386" s="17">
        <v>5.3121580992499098E-2</v>
      </c>
      <c r="AY386" s="17">
        <v>3.6325426540019197E-2</v>
      </c>
      <c r="AZ386" s="17">
        <v>5.2135091693127897E-2</v>
      </c>
      <c r="BA386" s="17">
        <v>9.6985397433829099E-2</v>
      </c>
      <c r="BB386" s="17"/>
      <c r="BC386" s="17">
        <v>5.7660197684989797E-2</v>
      </c>
      <c r="BD386" s="17">
        <v>8.4862525158227897E-2</v>
      </c>
      <c r="BE386" s="17">
        <v>5.4955060339124201E-2</v>
      </c>
      <c r="BF386" s="17">
        <v>4.0458788087750899E-2</v>
      </c>
      <c r="BG386" s="17">
        <v>5.8746039837002301E-2</v>
      </c>
    </row>
    <row r="387" spans="2:59"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row>
    <row r="388" spans="2:59" x14ac:dyDescent="0.35">
      <c r="B388" s="6" t="s">
        <v>249</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row>
    <row r="389" spans="2:59" x14ac:dyDescent="0.35">
      <c r="B389" s="24" t="s">
        <v>79</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row>
    <row r="390" spans="2:59" x14ac:dyDescent="0.35">
      <c r="B390" t="s">
        <v>238</v>
      </c>
      <c r="C390" s="17">
        <v>0.75347531429137904</v>
      </c>
      <c r="D390" s="17">
        <v>0.74039347175773296</v>
      </c>
      <c r="E390" s="17">
        <v>0.76715554867523295</v>
      </c>
      <c r="F390" s="17"/>
      <c r="G390" s="17">
        <v>0.80587065461872798</v>
      </c>
      <c r="H390" s="17">
        <v>0.76549043568986896</v>
      </c>
      <c r="I390" s="17">
        <v>0.78112059797103806</v>
      </c>
      <c r="J390" s="17">
        <v>0.76462347584953405</v>
      </c>
      <c r="K390" s="17">
        <v>0.74177166426369601</v>
      </c>
      <c r="L390" s="17">
        <v>0.68510249761663899</v>
      </c>
      <c r="M390" s="17"/>
      <c r="N390" s="17">
        <v>0.77419026223189202</v>
      </c>
      <c r="O390" s="17">
        <v>0.76471171781847302</v>
      </c>
      <c r="P390" s="17">
        <v>0.71055518825535402</v>
      </c>
      <c r="Q390" s="17">
        <v>0.75669605026312203</v>
      </c>
      <c r="R390" s="17"/>
      <c r="S390" s="17">
        <v>0.71478949818594095</v>
      </c>
      <c r="T390" s="17">
        <v>0.72931295669782603</v>
      </c>
      <c r="U390" s="17">
        <v>0.78751535264927297</v>
      </c>
      <c r="V390" s="17">
        <v>0.76185749930864</v>
      </c>
      <c r="W390" s="17">
        <v>0.77020988673331303</v>
      </c>
      <c r="X390" s="17">
        <v>0.78137238874850201</v>
      </c>
      <c r="Y390" s="17">
        <v>0.73429084908507203</v>
      </c>
      <c r="Z390" s="17">
        <v>0.80415120079235702</v>
      </c>
      <c r="AA390" s="17">
        <v>0.75903672334740702</v>
      </c>
      <c r="AB390" s="17">
        <v>0.73677800906699897</v>
      </c>
      <c r="AC390" s="17">
        <v>0.83552036795477203</v>
      </c>
      <c r="AD390" s="17">
        <v>0.67611557699045399</v>
      </c>
      <c r="AE390" s="17"/>
      <c r="AF390" s="17">
        <v>0.72861349360386896</v>
      </c>
      <c r="AG390" s="17">
        <v>0.76069364868438805</v>
      </c>
      <c r="AH390" s="17">
        <v>0.73989325878476497</v>
      </c>
      <c r="AI390" s="17"/>
      <c r="AJ390" s="17">
        <v>0.74966166527804001</v>
      </c>
      <c r="AK390" s="17">
        <v>0.76270933924204198</v>
      </c>
      <c r="AL390" s="17">
        <v>0.63998647085992799</v>
      </c>
      <c r="AM390" s="17">
        <v>0.84334443809248005</v>
      </c>
      <c r="AN390" s="17">
        <v>0.73663487679506401</v>
      </c>
      <c r="AO390" s="17"/>
      <c r="AP390" s="17">
        <v>0.74634277532220294</v>
      </c>
      <c r="AQ390" s="17">
        <v>0.75610319032913698</v>
      </c>
      <c r="AR390" s="17">
        <v>0.77475190409134198</v>
      </c>
      <c r="AS390" s="17">
        <v>0.74081413575978095</v>
      </c>
      <c r="AT390" s="17">
        <v>0.774465815151402</v>
      </c>
      <c r="AU390" s="17"/>
      <c r="AV390" s="17">
        <v>0.75930531599593398</v>
      </c>
      <c r="AW390" s="17">
        <v>0.73938720243256295</v>
      </c>
      <c r="AX390" s="17">
        <v>0.754107670329067</v>
      </c>
      <c r="AY390" s="17">
        <v>0.75539918129363703</v>
      </c>
      <c r="AZ390" s="17">
        <v>0.79862407910569799</v>
      </c>
      <c r="BA390" s="17">
        <v>0.75679524004682097</v>
      </c>
      <c r="BB390" s="17"/>
      <c r="BC390" s="17">
        <v>0.74968344556413602</v>
      </c>
      <c r="BD390" s="17">
        <v>0.76318377176682195</v>
      </c>
      <c r="BE390" s="17">
        <v>0.73920522180785597</v>
      </c>
      <c r="BF390" s="17">
        <v>0.81803439266495503</v>
      </c>
      <c r="BG390" s="17">
        <v>0.68189942952646099</v>
      </c>
    </row>
    <row r="391" spans="2:59" x14ac:dyDescent="0.35">
      <c r="B391" t="s">
        <v>239</v>
      </c>
      <c r="C391" s="17">
        <v>0.17682535921423601</v>
      </c>
      <c r="D391" s="17">
        <v>0.207384808255376</v>
      </c>
      <c r="E391" s="17">
        <v>0.14667286391647899</v>
      </c>
      <c r="F391" s="17"/>
      <c r="G391" s="17">
        <v>0.13711901371391999</v>
      </c>
      <c r="H391" s="17">
        <v>0.176767651443581</v>
      </c>
      <c r="I391" s="17">
        <v>0.170264791929545</v>
      </c>
      <c r="J391" s="17">
        <v>0.151859091320801</v>
      </c>
      <c r="K391" s="17">
        <v>0.155573431435056</v>
      </c>
      <c r="L391" s="17">
        <v>0.24325685569352901</v>
      </c>
      <c r="M391" s="17"/>
      <c r="N391" s="17">
        <v>0.17150269953706701</v>
      </c>
      <c r="O391" s="17">
        <v>0.184008354373938</v>
      </c>
      <c r="P391" s="17">
        <v>0.186388523572664</v>
      </c>
      <c r="Q391" s="17">
        <v>0.16704023354681999</v>
      </c>
      <c r="R391" s="17"/>
      <c r="S391" s="17">
        <v>0.20439314142010201</v>
      </c>
      <c r="T391" s="17">
        <v>0.20688258326460701</v>
      </c>
      <c r="U391" s="17">
        <v>0.11754574994705801</v>
      </c>
      <c r="V391" s="17">
        <v>0.16480375455180801</v>
      </c>
      <c r="W391" s="17">
        <v>0.14451507933463301</v>
      </c>
      <c r="X391" s="17">
        <v>0.12463654159022999</v>
      </c>
      <c r="Y391" s="17">
        <v>0.21562799939218399</v>
      </c>
      <c r="Z391" s="17">
        <v>0.11241741054516501</v>
      </c>
      <c r="AA391" s="17">
        <v>0.17585224581915199</v>
      </c>
      <c r="AB391" s="17">
        <v>0.22209633263739501</v>
      </c>
      <c r="AC391" s="17">
        <v>0.138759019172005</v>
      </c>
      <c r="AD391" s="17">
        <v>0.25792826715737299</v>
      </c>
      <c r="AE391" s="17"/>
      <c r="AF391" s="17">
        <v>0.20642786579685601</v>
      </c>
      <c r="AG391" s="17">
        <v>0.17665974911405799</v>
      </c>
      <c r="AH391" s="17">
        <v>0.15519890399547001</v>
      </c>
      <c r="AI391" s="17"/>
      <c r="AJ391" s="17">
        <v>0.183464772845883</v>
      </c>
      <c r="AK391" s="17">
        <v>0.18521306181304201</v>
      </c>
      <c r="AL391" s="17">
        <v>0.261704029027438</v>
      </c>
      <c r="AM391" s="17">
        <v>0.11103325064522999</v>
      </c>
      <c r="AN391" s="17">
        <v>0.15644824622470499</v>
      </c>
      <c r="AO391" s="17"/>
      <c r="AP391" s="17">
        <v>0.18297343877286401</v>
      </c>
      <c r="AQ391" s="17">
        <v>0.179948101337742</v>
      </c>
      <c r="AR391" s="17">
        <v>0.17852505681537001</v>
      </c>
      <c r="AS391" s="17">
        <v>0.19298098117041901</v>
      </c>
      <c r="AT391" s="17">
        <v>0.124934914145962</v>
      </c>
      <c r="AU391" s="17"/>
      <c r="AV391" s="17">
        <v>0.18216438715139799</v>
      </c>
      <c r="AW391" s="17">
        <v>0.19024464029560301</v>
      </c>
      <c r="AX391" s="17">
        <v>0.186693705092106</v>
      </c>
      <c r="AY391" s="17">
        <v>0.19626041583239801</v>
      </c>
      <c r="AZ391" s="17">
        <v>0.11198557233220501</v>
      </c>
      <c r="BA391" s="17">
        <v>0.12770172404541999</v>
      </c>
      <c r="BB391" s="17"/>
      <c r="BC391" s="17">
        <v>0.167508054128027</v>
      </c>
      <c r="BD391" s="17">
        <v>0.16388568218999799</v>
      </c>
      <c r="BE391" s="17">
        <v>0.19212414420062501</v>
      </c>
      <c r="BF391" s="17">
        <v>0.14929996130103901</v>
      </c>
      <c r="BG391" s="17">
        <v>0.21107420948907199</v>
      </c>
    </row>
    <row r="392" spans="2:59" x14ac:dyDescent="0.35">
      <c r="B392" t="s">
        <v>100</v>
      </c>
      <c r="C392" s="17">
        <v>6.9699326494385302E-2</v>
      </c>
      <c r="D392" s="17">
        <v>5.2221719986891103E-2</v>
      </c>
      <c r="E392" s="17">
        <v>8.6171587408287398E-2</v>
      </c>
      <c r="F392" s="17"/>
      <c r="G392" s="17">
        <v>5.7010331667352601E-2</v>
      </c>
      <c r="H392" s="17">
        <v>5.7741912866549401E-2</v>
      </c>
      <c r="I392" s="17">
        <v>4.8614610099416498E-2</v>
      </c>
      <c r="J392" s="17">
        <v>8.3517432829664701E-2</v>
      </c>
      <c r="K392" s="17">
        <v>0.102654904301248</v>
      </c>
      <c r="L392" s="17">
        <v>7.1640646689831805E-2</v>
      </c>
      <c r="M392" s="17"/>
      <c r="N392" s="17">
        <v>5.4307038231040598E-2</v>
      </c>
      <c r="O392" s="17">
        <v>5.12799278075892E-2</v>
      </c>
      <c r="P392" s="17">
        <v>0.10305628817198299</v>
      </c>
      <c r="Q392" s="17">
        <v>7.6263716190058395E-2</v>
      </c>
      <c r="R392" s="17"/>
      <c r="S392" s="17">
        <v>8.0817360393957302E-2</v>
      </c>
      <c r="T392" s="17">
        <v>6.3804460037567401E-2</v>
      </c>
      <c r="U392" s="17">
        <v>9.4938897403669301E-2</v>
      </c>
      <c r="V392" s="17">
        <v>7.3338746139551894E-2</v>
      </c>
      <c r="W392" s="17">
        <v>8.5275033932053698E-2</v>
      </c>
      <c r="X392" s="17">
        <v>9.3991069661266996E-2</v>
      </c>
      <c r="Y392" s="17">
        <v>5.0081151522743603E-2</v>
      </c>
      <c r="Z392" s="17">
        <v>8.3431388662478706E-2</v>
      </c>
      <c r="AA392" s="17">
        <v>6.5111030833441497E-2</v>
      </c>
      <c r="AB392" s="17">
        <v>4.1125658295605799E-2</v>
      </c>
      <c r="AC392" s="17">
        <v>2.5720612873223199E-2</v>
      </c>
      <c r="AD392" s="17">
        <v>6.5956155852173404E-2</v>
      </c>
      <c r="AE392" s="17"/>
      <c r="AF392" s="17">
        <v>6.4958640599274198E-2</v>
      </c>
      <c r="AG392" s="17">
        <v>6.2646602201554796E-2</v>
      </c>
      <c r="AH392" s="17">
        <v>0.104907837219764</v>
      </c>
      <c r="AI392" s="17"/>
      <c r="AJ392" s="17">
        <v>6.6873561876076806E-2</v>
      </c>
      <c r="AK392" s="17">
        <v>5.2077598944915898E-2</v>
      </c>
      <c r="AL392" s="17">
        <v>9.83095001126333E-2</v>
      </c>
      <c r="AM392" s="17">
        <v>4.5622311262289703E-2</v>
      </c>
      <c r="AN392" s="17">
        <v>0.106916876980232</v>
      </c>
      <c r="AO392" s="17"/>
      <c r="AP392" s="17">
        <v>7.0683785904932905E-2</v>
      </c>
      <c r="AQ392" s="17">
        <v>6.3948708333121204E-2</v>
      </c>
      <c r="AR392" s="17">
        <v>4.6723039093288003E-2</v>
      </c>
      <c r="AS392" s="17">
        <v>6.6204883069800297E-2</v>
      </c>
      <c r="AT392" s="17">
        <v>0.100599270702636</v>
      </c>
      <c r="AU392" s="17"/>
      <c r="AV392" s="17">
        <v>5.85302968526678E-2</v>
      </c>
      <c r="AW392" s="17">
        <v>7.0368157271834195E-2</v>
      </c>
      <c r="AX392" s="17">
        <v>5.9198624578826901E-2</v>
      </c>
      <c r="AY392" s="17">
        <v>4.8340402873965301E-2</v>
      </c>
      <c r="AZ392" s="17">
        <v>8.9390348562097599E-2</v>
      </c>
      <c r="BA392" s="17">
        <v>0.11550303590776</v>
      </c>
      <c r="BB392" s="17"/>
      <c r="BC392" s="17">
        <v>8.2808500307837499E-2</v>
      </c>
      <c r="BD392" s="17">
        <v>7.2930546043179903E-2</v>
      </c>
      <c r="BE392" s="17">
        <v>6.8670633991518501E-2</v>
      </c>
      <c r="BF392" s="17">
        <v>3.2665646034006103E-2</v>
      </c>
      <c r="BG392" s="17">
        <v>0.107026360984466</v>
      </c>
    </row>
    <row r="393" spans="2:59"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row>
    <row r="394" spans="2:59" x14ac:dyDescent="0.35">
      <c r="B394" s="6" t="s">
        <v>250</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row>
    <row r="395" spans="2:59" x14ac:dyDescent="0.35">
      <c r="B395" s="24" t="s">
        <v>79</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row>
    <row r="396" spans="2:59" x14ac:dyDescent="0.35">
      <c r="B396" t="s">
        <v>238</v>
      </c>
      <c r="C396" s="17">
        <v>0.78534773673264102</v>
      </c>
      <c r="D396" s="17">
        <v>0.76635052209340304</v>
      </c>
      <c r="E396" s="17">
        <v>0.80385505458310602</v>
      </c>
      <c r="F396" s="17"/>
      <c r="G396" s="17">
        <v>0.74309092914993902</v>
      </c>
      <c r="H396" s="17">
        <v>0.75601657108971099</v>
      </c>
      <c r="I396" s="17">
        <v>0.78255819291763695</v>
      </c>
      <c r="J396" s="17">
        <v>0.78170892439217798</v>
      </c>
      <c r="K396" s="17">
        <v>0.79054395375181696</v>
      </c>
      <c r="L396" s="17">
        <v>0.83907878450676499</v>
      </c>
      <c r="M396" s="17"/>
      <c r="N396" s="17">
        <v>0.80519433948692398</v>
      </c>
      <c r="O396" s="17">
        <v>0.78676615577670606</v>
      </c>
      <c r="P396" s="17">
        <v>0.80370209725095598</v>
      </c>
      <c r="Q396" s="17">
        <v>0.74593228650355503</v>
      </c>
      <c r="R396" s="17"/>
      <c r="S396" s="17">
        <v>0.78376002983339299</v>
      </c>
      <c r="T396" s="17">
        <v>0.82243728815908101</v>
      </c>
      <c r="U396" s="17">
        <v>0.80986360996948603</v>
      </c>
      <c r="V396" s="17">
        <v>0.81536951347315001</v>
      </c>
      <c r="W396" s="17">
        <v>0.76443076650927699</v>
      </c>
      <c r="X396" s="17">
        <v>0.73702484408038804</v>
      </c>
      <c r="Y396" s="17">
        <v>0.78369192644456998</v>
      </c>
      <c r="Z396" s="17">
        <v>0.77066677064487099</v>
      </c>
      <c r="AA396" s="17">
        <v>0.75645710998853299</v>
      </c>
      <c r="AB396" s="17">
        <v>0.76014913942907503</v>
      </c>
      <c r="AC396" s="17">
        <v>0.80948064690647203</v>
      </c>
      <c r="AD396" s="17">
        <v>0.83589232506570899</v>
      </c>
      <c r="AE396" s="17"/>
      <c r="AF396" s="17">
        <v>0.82130417569286496</v>
      </c>
      <c r="AG396" s="17">
        <v>0.77609280340985598</v>
      </c>
      <c r="AH396" s="17">
        <v>0.72541710488016797</v>
      </c>
      <c r="AI396" s="17"/>
      <c r="AJ396" s="17">
        <v>0.809168681834879</v>
      </c>
      <c r="AK396" s="17">
        <v>0.77887493542016994</v>
      </c>
      <c r="AL396" s="17">
        <v>0.72480514379466598</v>
      </c>
      <c r="AM396" s="17">
        <v>0.80482984598281304</v>
      </c>
      <c r="AN396" s="17">
        <v>0.76344611058483203</v>
      </c>
      <c r="AO396" s="17"/>
      <c r="AP396" s="17">
        <v>0.79287938470462904</v>
      </c>
      <c r="AQ396" s="17">
        <v>0.78256066214454301</v>
      </c>
      <c r="AR396" s="17">
        <v>0.78257491578273697</v>
      </c>
      <c r="AS396" s="17">
        <v>0.81694968847566296</v>
      </c>
      <c r="AT396" s="17">
        <v>0.77044931222768898</v>
      </c>
      <c r="AU396" s="17"/>
      <c r="AV396" s="17">
        <v>0.779024641901647</v>
      </c>
      <c r="AW396" s="17">
        <v>0.76559197483063601</v>
      </c>
      <c r="AX396" s="17">
        <v>0.75914262039312097</v>
      </c>
      <c r="AY396" s="17">
        <v>0.85625829374806905</v>
      </c>
      <c r="AZ396" s="17">
        <v>0.78153027150714205</v>
      </c>
      <c r="BA396" s="17">
        <v>0.79660405200757001</v>
      </c>
      <c r="BB396" s="17"/>
      <c r="BC396" s="17">
        <v>0.78879472580368803</v>
      </c>
      <c r="BD396" s="17">
        <v>0.78340338925340902</v>
      </c>
      <c r="BE396" s="17">
        <v>0.76807119812087199</v>
      </c>
      <c r="BF396" s="17">
        <v>0.786159060788721</v>
      </c>
      <c r="BG396" s="17">
        <v>0.78122653764727301</v>
      </c>
    </row>
    <row r="397" spans="2:59" x14ac:dyDescent="0.35">
      <c r="B397" t="s">
        <v>239</v>
      </c>
      <c r="C397" s="17">
        <v>0.14305695769731799</v>
      </c>
      <c r="D397" s="17">
        <v>0.16584805533329</v>
      </c>
      <c r="E397" s="17">
        <v>0.120284217183435</v>
      </c>
      <c r="F397" s="17"/>
      <c r="G397" s="17">
        <v>0.19564639358862199</v>
      </c>
      <c r="H397" s="17">
        <v>0.1809554028548</v>
      </c>
      <c r="I397" s="17">
        <v>0.15998549849677501</v>
      </c>
      <c r="J397" s="17">
        <v>0.13476967712965601</v>
      </c>
      <c r="K397" s="17">
        <v>0.11400234249249</v>
      </c>
      <c r="L397" s="17">
        <v>8.96965825637243E-2</v>
      </c>
      <c r="M397" s="17"/>
      <c r="N397" s="17">
        <v>0.14951782432364999</v>
      </c>
      <c r="O397" s="17">
        <v>0.15456316976193801</v>
      </c>
      <c r="P397" s="17">
        <v>0.119597325461038</v>
      </c>
      <c r="Q397" s="17">
        <v>0.145030468204007</v>
      </c>
      <c r="R397" s="17"/>
      <c r="S397" s="17">
        <v>0.15190791760907199</v>
      </c>
      <c r="T397" s="17">
        <v>0.12955939377845599</v>
      </c>
      <c r="U397" s="17">
        <v>0.107113628195307</v>
      </c>
      <c r="V397" s="17">
        <v>0.13201831943502801</v>
      </c>
      <c r="W397" s="17">
        <v>0.17069564347247401</v>
      </c>
      <c r="X397" s="17">
        <v>0.15799348573213201</v>
      </c>
      <c r="Y397" s="17">
        <v>0.16126356215200899</v>
      </c>
      <c r="Z397" s="17">
        <v>0.137147574348991</v>
      </c>
      <c r="AA397" s="17">
        <v>0.17363672692444701</v>
      </c>
      <c r="AB397" s="17">
        <v>0.14616572461604599</v>
      </c>
      <c r="AC397" s="17">
        <v>0.108064631694823</v>
      </c>
      <c r="AD397" s="17">
        <v>7.5814173515191499E-2</v>
      </c>
      <c r="AE397" s="17"/>
      <c r="AF397" s="17">
        <v>0.11947251628734901</v>
      </c>
      <c r="AG397" s="17">
        <v>0.156080223484105</v>
      </c>
      <c r="AH397" s="17">
        <v>0.16003745218373999</v>
      </c>
      <c r="AI397" s="17"/>
      <c r="AJ397" s="17">
        <v>0.12662057339174501</v>
      </c>
      <c r="AK397" s="17">
        <v>0.160750545154628</v>
      </c>
      <c r="AL397" s="17">
        <v>0.205001419768094</v>
      </c>
      <c r="AM397" s="17">
        <v>0.19517015401718699</v>
      </c>
      <c r="AN397" s="17">
        <v>0.117417970469874</v>
      </c>
      <c r="AO397" s="17"/>
      <c r="AP397" s="17">
        <v>0.12997702183867299</v>
      </c>
      <c r="AQ397" s="17">
        <v>0.147299447106467</v>
      </c>
      <c r="AR397" s="17">
        <v>0.17244146404399099</v>
      </c>
      <c r="AS397" s="17">
        <v>0.14018728675160799</v>
      </c>
      <c r="AT397" s="17">
        <v>0.14377382244836601</v>
      </c>
      <c r="AU397" s="17"/>
      <c r="AV397" s="17">
        <v>0.16085394757289301</v>
      </c>
      <c r="AW397" s="17">
        <v>0.16476966445239799</v>
      </c>
      <c r="AX397" s="17">
        <v>0.184658737079026</v>
      </c>
      <c r="AY397" s="17">
        <v>0.108538278422298</v>
      </c>
      <c r="AZ397" s="17">
        <v>0.13005810124581599</v>
      </c>
      <c r="BA397" s="17">
        <v>7.6410069617583107E-2</v>
      </c>
      <c r="BB397" s="17"/>
      <c r="BC397" s="17">
        <v>0.12154500248734899</v>
      </c>
      <c r="BD397" s="17">
        <v>0.14510983583784001</v>
      </c>
      <c r="BE397" s="17">
        <v>0.16114849891651201</v>
      </c>
      <c r="BF397" s="17">
        <v>0.179404191322245</v>
      </c>
      <c r="BG397" s="17">
        <v>0.21877346235272699</v>
      </c>
    </row>
    <row r="398" spans="2:59" x14ac:dyDescent="0.35">
      <c r="B398" t="s">
        <v>100</v>
      </c>
      <c r="C398" s="17">
        <v>7.1595305570041498E-2</v>
      </c>
      <c r="D398" s="17">
        <v>6.7801422573307402E-2</v>
      </c>
      <c r="E398" s="17">
        <v>7.5860728233459199E-2</v>
      </c>
      <c r="F398" s="17"/>
      <c r="G398" s="17">
        <v>6.1262677261438303E-2</v>
      </c>
      <c r="H398" s="17">
        <v>6.3028026055489197E-2</v>
      </c>
      <c r="I398" s="17">
        <v>5.7456308585587902E-2</v>
      </c>
      <c r="J398" s="17">
        <v>8.3521398478165906E-2</v>
      </c>
      <c r="K398" s="17">
        <v>9.5453703755693703E-2</v>
      </c>
      <c r="L398" s="17">
        <v>7.1224632929510895E-2</v>
      </c>
      <c r="M398" s="17"/>
      <c r="N398" s="17">
        <v>4.5287836189425702E-2</v>
      </c>
      <c r="O398" s="17">
        <v>5.8670674461356598E-2</v>
      </c>
      <c r="P398" s="17">
        <v>7.6700577288006402E-2</v>
      </c>
      <c r="Q398" s="17">
        <v>0.109037245292438</v>
      </c>
      <c r="R398" s="17"/>
      <c r="S398" s="17">
        <v>6.4332052557535199E-2</v>
      </c>
      <c r="T398" s="17">
        <v>4.8003318062462802E-2</v>
      </c>
      <c r="U398" s="17">
        <v>8.3022761835206405E-2</v>
      </c>
      <c r="V398" s="17">
        <v>5.2612167091822301E-2</v>
      </c>
      <c r="W398" s="17">
        <v>6.48735900182488E-2</v>
      </c>
      <c r="X398" s="17">
        <v>0.10498167018748</v>
      </c>
      <c r="Y398" s="17">
        <v>5.50445114034218E-2</v>
      </c>
      <c r="Z398" s="17">
        <v>9.2185655006138401E-2</v>
      </c>
      <c r="AA398" s="17">
        <v>6.9906163087019996E-2</v>
      </c>
      <c r="AB398" s="17">
        <v>9.3685135954878998E-2</v>
      </c>
      <c r="AC398" s="17">
        <v>8.2454721398705202E-2</v>
      </c>
      <c r="AD398" s="17">
        <v>8.8293501419099599E-2</v>
      </c>
      <c r="AE398" s="17"/>
      <c r="AF398" s="17">
        <v>5.9223308019786099E-2</v>
      </c>
      <c r="AG398" s="17">
        <v>6.7826973106039301E-2</v>
      </c>
      <c r="AH398" s="17">
        <v>0.11454544293609201</v>
      </c>
      <c r="AI398" s="17"/>
      <c r="AJ398" s="17">
        <v>6.4210744773375697E-2</v>
      </c>
      <c r="AK398" s="17">
        <v>6.03745194252025E-2</v>
      </c>
      <c r="AL398" s="17">
        <v>7.0193436437240603E-2</v>
      </c>
      <c r="AM398" s="17">
        <v>0</v>
      </c>
      <c r="AN398" s="17">
        <v>0.119135918945294</v>
      </c>
      <c r="AO398" s="17"/>
      <c r="AP398" s="17">
        <v>7.7143593456697301E-2</v>
      </c>
      <c r="AQ398" s="17">
        <v>7.01398907489902E-2</v>
      </c>
      <c r="AR398" s="17">
        <v>4.49836201732721E-2</v>
      </c>
      <c r="AS398" s="17">
        <v>4.2863024772729401E-2</v>
      </c>
      <c r="AT398" s="17">
        <v>8.5776865323945406E-2</v>
      </c>
      <c r="AU398" s="17"/>
      <c r="AV398" s="17">
        <v>6.0121410525460203E-2</v>
      </c>
      <c r="AW398" s="17">
        <v>6.9638360716965594E-2</v>
      </c>
      <c r="AX398" s="17">
        <v>5.6198642527853102E-2</v>
      </c>
      <c r="AY398" s="17">
        <v>3.5203427829632802E-2</v>
      </c>
      <c r="AZ398" s="17">
        <v>8.8411627247041893E-2</v>
      </c>
      <c r="BA398" s="17">
        <v>0.12698587837484701</v>
      </c>
      <c r="BB398" s="17"/>
      <c r="BC398" s="17">
        <v>8.9660271708963096E-2</v>
      </c>
      <c r="BD398" s="17">
        <v>7.14867749087508E-2</v>
      </c>
      <c r="BE398" s="17">
        <v>7.0780302962616198E-2</v>
      </c>
      <c r="BF398" s="17">
        <v>3.44367478890341E-2</v>
      </c>
      <c r="BG398" s="17">
        <v>0</v>
      </c>
    </row>
    <row r="399" spans="2:59"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row>
    <row r="400" spans="2:59" x14ac:dyDescent="0.35">
      <c r="B400" s="6" t="s">
        <v>251</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row>
    <row r="401" spans="2:59" x14ac:dyDescent="0.35">
      <c r="B401" s="24" t="s">
        <v>79</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row>
    <row r="402" spans="2:59" x14ac:dyDescent="0.35">
      <c r="B402" t="s">
        <v>238</v>
      </c>
      <c r="C402" s="17">
        <v>0.55683712321962198</v>
      </c>
      <c r="D402" s="17">
        <v>0.533007165076955</v>
      </c>
      <c r="E402" s="17">
        <v>0.58068981104328998</v>
      </c>
      <c r="F402" s="17"/>
      <c r="G402" s="17">
        <v>0.56916303310852301</v>
      </c>
      <c r="H402" s="17">
        <v>0.66220149536070105</v>
      </c>
      <c r="I402" s="17">
        <v>0.59525276772118196</v>
      </c>
      <c r="J402" s="17">
        <v>0.57108286408406095</v>
      </c>
      <c r="K402" s="17">
        <v>0.50528324847480799</v>
      </c>
      <c r="L402" s="17">
        <v>0.45519358750085898</v>
      </c>
      <c r="M402" s="17"/>
      <c r="N402" s="17">
        <v>0.56056392323553905</v>
      </c>
      <c r="O402" s="17">
        <v>0.57573637465598804</v>
      </c>
      <c r="P402" s="17">
        <v>0.553241343666802</v>
      </c>
      <c r="Q402" s="17">
        <v>0.53544932515942301</v>
      </c>
      <c r="R402" s="17"/>
      <c r="S402" s="17">
        <v>0.62694073036331399</v>
      </c>
      <c r="T402" s="17">
        <v>0.54719291449041896</v>
      </c>
      <c r="U402" s="17">
        <v>0.50490121136706301</v>
      </c>
      <c r="V402" s="17">
        <v>0.58197198486289303</v>
      </c>
      <c r="W402" s="17">
        <v>0.51162625421268704</v>
      </c>
      <c r="X402" s="17">
        <v>0.56836645551823595</v>
      </c>
      <c r="Y402" s="17">
        <v>0.55192910506626303</v>
      </c>
      <c r="Z402" s="17">
        <v>0.51993338099713304</v>
      </c>
      <c r="AA402" s="17">
        <v>0.57583821781229305</v>
      </c>
      <c r="AB402" s="17">
        <v>0.49190878337877902</v>
      </c>
      <c r="AC402" s="17">
        <v>0.61133609674126999</v>
      </c>
      <c r="AD402" s="17">
        <v>0.50068360230585096</v>
      </c>
      <c r="AE402" s="17"/>
      <c r="AF402" s="17">
        <v>0.53062498462533703</v>
      </c>
      <c r="AG402" s="17">
        <v>0.57011316359168296</v>
      </c>
      <c r="AH402" s="17">
        <v>0.56104879412826203</v>
      </c>
      <c r="AI402" s="17"/>
      <c r="AJ402" s="17">
        <v>0.54473234086851097</v>
      </c>
      <c r="AK402" s="17">
        <v>0.63787880533989905</v>
      </c>
      <c r="AL402" s="17">
        <v>0.43033014614203302</v>
      </c>
      <c r="AM402" s="17">
        <v>0.59507705924473497</v>
      </c>
      <c r="AN402" s="17">
        <v>0.53952252121958799</v>
      </c>
      <c r="AO402" s="17"/>
      <c r="AP402" s="17">
        <v>0.53835951022483497</v>
      </c>
      <c r="AQ402" s="17">
        <v>0.60116880175536203</v>
      </c>
      <c r="AR402" s="17">
        <v>0.48045752387233498</v>
      </c>
      <c r="AS402" s="17">
        <v>0.58788628355471195</v>
      </c>
      <c r="AT402" s="17">
        <v>0.48268048087734799</v>
      </c>
      <c r="AU402" s="17"/>
      <c r="AV402" s="17">
        <v>0.61128695218004103</v>
      </c>
      <c r="AW402" s="17">
        <v>0.52572309432748698</v>
      </c>
      <c r="AX402" s="17">
        <v>0.52751530535563296</v>
      </c>
      <c r="AY402" s="17">
        <v>0.58042685967695695</v>
      </c>
      <c r="AZ402" s="17">
        <v>0.55916012292887995</v>
      </c>
      <c r="BA402" s="17">
        <v>0.48764408165350098</v>
      </c>
      <c r="BB402" s="17"/>
      <c r="BC402" s="17">
        <v>0.56219008111065905</v>
      </c>
      <c r="BD402" s="17">
        <v>0.53515911279734896</v>
      </c>
      <c r="BE402" s="17">
        <v>0.55111129588873897</v>
      </c>
      <c r="BF402" s="17">
        <v>0.62638078745144099</v>
      </c>
      <c r="BG402" s="17">
        <v>0.66765147757825705</v>
      </c>
    </row>
    <row r="403" spans="2:59" x14ac:dyDescent="0.35">
      <c r="B403" t="s">
        <v>239</v>
      </c>
      <c r="C403" s="17">
        <v>0.346852655439987</v>
      </c>
      <c r="D403" s="17">
        <v>0.39935917414995697</v>
      </c>
      <c r="E403" s="17">
        <v>0.294268024876158</v>
      </c>
      <c r="F403" s="17"/>
      <c r="G403" s="17">
        <v>0.28263173345006498</v>
      </c>
      <c r="H403" s="17">
        <v>0.28417289851877198</v>
      </c>
      <c r="I403" s="17">
        <v>0.316958085011251</v>
      </c>
      <c r="J403" s="17">
        <v>0.33876390615720298</v>
      </c>
      <c r="K403" s="17">
        <v>0.38022525846370803</v>
      </c>
      <c r="L403" s="17">
        <v>0.44894688970650698</v>
      </c>
      <c r="M403" s="17"/>
      <c r="N403" s="17">
        <v>0.35983164005385099</v>
      </c>
      <c r="O403" s="17">
        <v>0.34360207150417998</v>
      </c>
      <c r="P403" s="17">
        <v>0.33629671914854897</v>
      </c>
      <c r="Q403" s="17">
        <v>0.34621254059697998</v>
      </c>
      <c r="R403" s="17"/>
      <c r="S403" s="17">
        <v>0.26969955990918298</v>
      </c>
      <c r="T403" s="17">
        <v>0.377557993469671</v>
      </c>
      <c r="U403" s="17">
        <v>0.398886309769446</v>
      </c>
      <c r="V403" s="17">
        <v>0.34005785404920003</v>
      </c>
      <c r="W403" s="17">
        <v>0.390223732447875</v>
      </c>
      <c r="X403" s="17">
        <v>0.31204196214631102</v>
      </c>
      <c r="Y403" s="17">
        <v>0.33520003631051098</v>
      </c>
      <c r="Z403" s="17">
        <v>0.376499325256201</v>
      </c>
      <c r="AA403" s="17">
        <v>0.34362017250091798</v>
      </c>
      <c r="AB403" s="17">
        <v>0.40017844648239798</v>
      </c>
      <c r="AC403" s="17">
        <v>0.292372038734319</v>
      </c>
      <c r="AD403" s="17">
        <v>0.394519045449368</v>
      </c>
      <c r="AE403" s="17"/>
      <c r="AF403" s="17">
        <v>0.38180554297612401</v>
      </c>
      <c r="AG403" s="17">
        <v>0.35329869307329997</v>
      </c>
      <c r="AH403" s="17">
        <v>0.29198698071603502</v>
      </c>
      <c r="AI403" s="17"/>
      <c r="AJ403" s="17">
        <v>0.37598546964567398</v>
      </c>
      <c r="AK403" s="17">
        <v>0.28671458471217298</v>
      </c>
      <c r="AL403" s="17">
        <v>0.46466153237330299</v>
      </c>
      <c r="AM403" s="17">
        <v>0.40492294075526503</v>
      </c>
      <c r="AN403" s="17">
        <v>0.31395142646784202</v>
      </c>
      <c r="AO403" s="17"/>
      <c r="AP403" s="17">
        <v>0.36804430488117101</v>
      </c>
      <c r="AQ403" s="17">
        <v>0.32104548969831498</v>
      </c>
      <c r="AR403" s="17">
        <v>0.46688485384550099</v>
      </c>
      <c r="AS403" s="17">
        <v>0.34861504951391997</v>
      </c>
      <c r="AT403" s="17">
        <v>0.36035876159112701</v>
      </c>
      <c r="AU403" s="17"/>
      <c r="AV403" s="17">
        <v>0.31328711329968201</v>
      </c>
      <c r="AW403" s="17">
        <v>0.37826285201270099</v>
      </c>
      <c r="AX403" s="17">
        <v>0.38187488086305799</v>
      </c>
      <c r="AY403" s="17">
        <v>0.371047668915366</v>
      </c>
      <c r="AZ403" s="17">
        <v>0.31977520372825402</v>
      </c>
      <c r="BA403" s="17">
        <v>0.33882073812677199</v>
      </c>
      <c r="BB403" s="17"/>
      <c r="BC403" s="17">
        <v>0.33351861014675099</v>
      </c>
      <c r="BD403" s="17">
        <v>0.33280821248777398</v>
      </c>
      <c r="BE403" s="17">
        <v>0.37456119970832902</v>
      </c>
      <c r="BF403" s="17">
        <v>0.32175986425037101</v>
      </c>
      <c r="BG403" s="17">
        <v>0.27578141268321699</v>
      </c>
    </row>
    <row r="404" spans="2:59" x14ac:dyDescent="0.35">
      <c r="B404" t="s">
        <v>100</v>
      </c>
      <c r="C404" s="17">
        <v>9.6310221340391106E-2</v>
      </c>
      <c r="D404" s="17">
        <v>6.7633660773088397E-2</v>
      </c>
      <c r="E404" s="17">
        <v>0.12504216408055299</v>
      </c>
      <c r="F404" s="17"/>
      <c r="G404" s="17">
        <v>0.14820523344141201</v>
      </c>
      <c r="H404" s="17">
        <v>5.36256061205269E-2</v>
      </c>
      <c r="I404" s="17">
        <v>8.77891472675663E-2</v>
      </c>
      <c r="J404" s="17">
        <v>9.0153229758736006E-2</v>
      </c>
      <c r="K404" s="17">
        <v>0.114491493061484</v>
      </c>
      <c r="L404" s="17">
        <v>9.5859522792633906E-2</v>
      </c>
      <c r="M404" s="17"/>
      <c r="N404" s="17">
        <v>7.9604436710610196E-2</v>
      </c>
      <c r="O404" s="17">
        <v>8.0661553839832006E-2</v>
      </c>
      <c r="P404" s="17">
        <v>0.110461937184649</v>
      </c>
      <c r="Q404" s="17">
        <v>0.118338134243597</v>
      </c>
      <c r="R404" s="17"/>
      <c r="S404" s="17">
        <v>0.103359709727502</v>
      </c>
      <c r="T404" s="17">
        <v>7.5249092039909801E-2</v>
      </c>
      <c r="U404" s="17">
        <v>9.6212478863490505E-2</v>
      </c>
      <c r="V404" s="17">
        <v>7.7970161087907205E-2</v>
      </c>
      <c r="W404" s="17">
        <v>9.8150013339438E-2</v>
      </c>
      <c r="X404" s="17">
        <v>0.119591582335453</v>
      </c>
      <c r="Y404" s="17">
        <v>0.112870858623226</v>
      </c>
      <c r="Z404" s="17">
        <v>0.103567293746667</v>
      </c>
      <c r="AA404" s="17">
        <v>8.05416096867895E-2</v>
      </c>
      <c r="AB404" s="17">
        <v>0.107912770138823</v>
      </c>
      <c r="AC404" s="17">
        <v>9.6291864524410894E-2</v>
      </c>
      <c r="AD404" s="17">
        <v>0.10479735224478</v>
      </c>
      <c r="AE404" s="17"/>
      <c r="AF404" s="17">
        <v>8.7569472398539794E-2</v>
      </c>
      <c r="AG404" s="17">
        <v>7.6588143335017497E-2</v>
      </c>
      <c r="AH404" s="17">
        <v>0.14696422515570301</v>
      </c>
      <c r="AI404" s="17"/>
      <c r="AJ404" s="17">
        <v>7.9282189485815405E-2</v>
      </c>
      <c r="AK404" s="17">
        <v>7.5406609947928596E-2</v>
      </c>
      <c r="AL404" s="17">
        <v>0.10500832148466401</v>
      </c>
      <c r="AM404" s="17">
        <v>0</v>
      </c>
      <c r="AN404" s="17">
        <v>0.14652605231256999</v>
      </c>
      <c r="AO404" s="17"/>
      <c r="AP404" s="17">
        <v>9.3596184893993295E-2</v>
      </c>
      <c r="AQ404" s="17">
        <v>7.7785708546323107E-2</v>
      </c>
      <c r="AR404" s="17">
        <v>5.26576222821638E-2</v>
      </c>
      <c r="AS404" s="17">
        <v>6.3498666931368394E-2</v>
      </c>
      <c r="AT404" s="17">
        <v>0.156960757531525</v>
      </c>
      <c r="AU404" s="17"/>
      <c r="AV404" s="17">
        <v>7.5425934520277405E-2</v>
      </c>
      <c r="AW404" s="17">
        <v>9.6014053659812096E-2</v>
      </c>
      <c r="AX404" s="17">
        <v>9.0609813781309501E-2</v>
      </c>
      <c r="AY404" s="17">
        <v>4.8525471407676199E-2</v>
      </c>
      <c r="AZ404" s="17">
        <v>0.121064673342865</v>
      </c>
      <c r="BA404" s="17">
        <v>0.173535180219727</v>
      </c>
      <c r="BB404" s="17"/>
      <c r="BC404" s="17">
        <v>0.104291308742589</v>
      </c>
      <c r="BD404" s="17">
        <v>0.13203267471487701</v>
      </c>
      <c r="BE404" s="17">
        <v>7.4327504402932204E-2</v>
      </c>
      <c r="BF404" s="17">
        <v>5.1859348298187898E-2</v>
      </c>
      <c r="BG404" s="17">
        <v>5.6567109738525398E-2</v>
      </c>
    </row>
    <row r="405" spans="2:59"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row>
    <row r="406" spans="2:59" x14ac:dyDescent="0.35">
      <c r="B406" s="6" t="s">
        <v>252</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row>
    <row r="407" spans="2:59" x14ac:dyDescent="0.35">
      <c r="B407" s="24" t="s">
        <v>79</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row>
    <row r="408" spans="2:59" x14ac:dyDescent="0.35">
      <c r="B408" t="s">
        <v>238</v>
      </c>
      <c r="C408" s="17">
        <v>0.31322649450817303</v>
      </c>
      <c r="D408" s="17">
        <v>0.30978329532444399</v>
      </c>
      <c r="E408" s="17">
        <v>0.31589121541481702</v>
      </c>
      <c r="F408" s="17"/>
      <c r="G408" s="17">
        <v>0.43155387944086199</v>
      </c>
      <c r="H408" s="17">
        <v>0.44244121434891698</v>
      </c>
      <c r="I408" s="17">
        <v>0.29977853611723998</v>
      </c>
      <c r="J408" s="17">
        <v>0.31854552950206</v>
      </c>
      <c r="K408" s="17">
        <v>0.226091518712558</v>
      </c>
      <c r="L408" s="17">
        <v>0.19466196541922801</v>
      </c>
      <c r="M408" s="17"/>
      <c r="N408" s="17">
        <v>0.32159464680904398</v>
      </c>
      <c r="O408" s="17">
        <v>0.28082048296780399</v>
      </c>
      <c r="P408" s="17">
        <v>0.29933748478772598</v>
      </c>
      <c r="Q408" s="17">
        <v>0.35073141355288001</v>
      </c>
      <c r="R408" s="17"/>
      <c r="S408" s="17">
        <v>0.43912962987462101</v>
      </c>
      <c r="T408" s="17">
        <v>0.21885450227046599</v>
      </c>
      <c r="U408" s="17">
        <v>0.23565120476527801</v>
      </c>
      <c r="V408" s="17">
        <v>0.33481532619307802</v>
      </c>
      <c r="W408" s="17">
        <v>0.34718380157939999</v>
      </c>
      <c r="X408" s="17">
        <v>0.31146000211020403</v>
      </c>
      <c r="Y408" s="17">
        <v>0.29980751802955402</v>
      </c>
      <c r="Z408" s="17">
        <v>0.305158544440086</v>
      </c>
      <c r="AA408" s="17">
        <v>0.40634707596328001</v>
      </c>
      <c r="AB408" s="17">
        <v>0.220052317766149</v>
      </c>
      <c r="AC408" s="17">
        <v>0.278586553654949</v>
      </c>
      <c r="AD408" s="17">
        <v>0.24339988712632399</v>
      </c>
      <c r="AE408" s="17"/>
      <c r="AF408" s="17">
        <v>0.25994116110338</v>
      </c>
      <c r="AG408" s="17">
        <v>0.31097574566706199</v>
      </c>
      <c r="AH408" s="17">
        <v>0.37048114362519002</v>
      </c>
      <c r="AI408" s="17"/>
      <c r="AJ408" s="17">
        <v>0.25835325629094802</v>
      </c>
      <c r="AK408" s="17">
        <v>0.411395222576668</v>
      </c>
      <c r="AL408" s="17">
        <v>0.13594725384856099</v>
      </c>
      <c r="AM408" s="17">
        <v>0.44376615273618097</v>
      </c>
      <c r="AN408" s="17">
        <v>0.32679242949612203</v>
      </c>
      <c r="AO408" s="17"/>
      <c r="AP408" s="17">
        <v>0.25118324544376103</v>
      </c>
      <c r="AQ408" s="17">
        <v>0.37162498301580998</v>
      </c>
      <c r="AR408" s="17">
        <v>0.25912302693974498</v>
      </c>
      <c r="AS408" s="17">
        <v>0.31727864782388099</v>
      </c>
      <c r="AT408" s="17">
        <v>0.18028019134051099</v>
      </c>
      <c r="AU408" s="17"/>
      <c r="AV408" s="17">
        <v>0.39118174420020901</v>
      </c>
      <c r="AW408" s="17">
        <v>0.26239762355992102</v>
      </c>
      <c r="AX408" s="17">
        <v>0.27372885195789798</v>
      </c>
      <c r="AY408" s="17">
        <v>0.32813492017214702</v>
      </c>
      <c r="AZ408" s="17">
        <v>0.23057194531324701</v>
      </c>
      <c r="BA408" s="17">
        <v>0.26897402410473897</v>
      </c>
      <c r="BB408" s="17"/>
      <c r="BC408" s="17">
        <v>0.33631506424757801</v>
      </c>
      <c r="BD408" s="17">
        <v>0.30058040862532098</v>
      </c>
      <c r="BE408" s="17">
        <v>0.30138458040457899</v>
      </c>
      <c r="BF408" s="17">
        <v>0.35168470664698098</v>
      </c>
      <c r="BG408" s="17">
        <v>0.43274095238968902</v>
      </c>
    </row>
    <row r="409" spans="2:59" x14ac:dyDescent="0.35">
      <c r="B409" t="s">
        <v>239</v>
      </c>
      <c r="C409" s="17">
        <v>0.58548300480876503</v>
      </c>
      <c r="D409" s="17">
        <v>0.622116223912074</v>
      </c>
      <c r="E409" s="17">
        <v>0.550770315631257</v>
      </c>
      <c r="F409" s="17"/>
      <c r="G409" s="17">
        <v>0.458192008533923</v>
      </c>
      <c r="H409" s="17">
        <v>0.45461422169882998</v>
      </c>
      <c r="I409" s="17">
        <v>0.60309280894575101</v>
      </c>
      <c r="J409" s="17">
        <v>0.59354254135228002</v>
      </c>
      <c r="K409" s="17">
        <v>0.66577029598203596</v>
      </c>
      <c r="L409" s="17">
        <v>0.70177636760112805</v>
      </c>
      <c r="M409" s="17"/>
      <c r="N409" s="17">
        <v>0.60341309741034099</v>
      </c>
      <c r="O409" s="17">
        <v>0.617414444534786</v>
      </c>
      <c r="P409" s="17">
        <v>0.56876148699072704</v>
      </c>
      <c r="Q409" s="17">
        <v>0.54683119708236205</v>
      </c>
      <c r="R409" s="17"/>
      <c r="S409" s="17">
        <v>0.49255195380330902</v>
      </c>
      <c r="T409" s="17">
        <v>0.68772947782942995</v>
      </c>
      <c r="U409" s="17">
        <v>0.663377069585387</v>
      </c>
      <c r="V409" s="17">
        <v>0.56616991233032998</v>
      </c>
      <c r="W409" s="17">
        <v>0.53088822218735798</v>
      </c>
      <c r="X409" s="17">
        <v>0.57282158002719896</v>
      </c>
      <c r="Y409" s="17">
        <v>0.58812505008260496</v>
      </c>
      <c r="Z409" s="17">
        <v>0.59066892444308605</v>
      </c>
      <c r="AA409" s="17">
        <v>0.486436362051263</v>
      </c>
      <c r="AB409" s="17">
        <v>0.67040687903000296</v>
      </c>
      <c r="AC409" s="17">
        <v>0.60761861808683404</v>
      </c>
      <c r="AD409" s="17">
        <v>0.65084295968033301</v>
      </c>
      <c r="AE409" s="17"/>
      <c r="AF409" s="17">
        <v>0.65485517640951796</v>
      </c>
      <c r="AG409" s="17">
        <v>0.58652991668224397</v>
      </c>
      <c r="AH409" s="17">
        <v>0.49652731356264301</v>
      </c>
      <c r="AI409" s="17"/>
      <c r="AJ409" s="17">
        <v>0.64234255363944004</v>
      </c>
      <c r="AK409" s="17">
        <v>0.50380546741264198</v>
      </c>
      <c r="AL409" s="17">
        <v>0.74501287199664601</v>
      </c>
      <c r="AM409" s="17">
        <v>0.53073003527539797</v>
      </c>
      <c r="AN409" s="17">
        <v>0.55643385951435997</v>
      </c>
      <c r="AO409" s="17"/>
      <c r="AP409" s="17">
        <v>0.64588275121578198</v>
      </c>
      <c r="AQ409" s="17">
        <v>0.52021150749726897</v>
      </c>
      <c r="AR409" s="17">
        <v>0.66599709305147803</v>
      </c>
      <c r="AS409" s="17">
        <v>0.64043013528012704</v>
      </c>
      <c r="AT409" s="17">
        <v>0.71114921187147395</v>
      </c>
      <c r="AU409" s="17"/>
      <c r="AV409" s="17">
        <v>0.51357544839312297</v>
      </c>
      <c r="AW409" s="17">
        <v>0.62703137990003699</v>
      </c>
      <c r="AX409" s="17">
        <v>0.64765321673156795</v>
      </c>
      <c r="AY409" s="17">
        <v>0.63404915405685702</v>
      </c>
      <c r="AZ409" s="17">
        <v>0.67173923836358695</v>
      </c>
      <c r="BA409" s="17">
        <v>0.50509673559585799</v>
      </c>
      <c r="BB409" s="17"/>
      <c r="BC409" s="17">
        <v>0.559485000617025</v>
      </c>
      <c r="BD409" s="17">
        <v>0.58218562374762395</v>
      </c>
      <c r="BE409" s="17">
        <v>0.60602157521087896</v>
      </c>
      <c r="BF409" s="17">
        <v>0.55107382873927102</v>
      </c>
      <c r="BG409" s="17">
        <v>0.40202143612872598</v>
      </c>
    </row>
    <row r="410" spans="2:59" x14ac:dyDescent="0.35">
      <c r="B410" t="s">
        <v>100</v>
      </c>
      <c r="C410" s="17">
        <v>0.101290500683061</v>
      </c>
      <c r="D410" s="17">
        <v>6.8100480763481394E-2</v>
      </c>
      <c r="E410" s="17">
        <v>0.13333846895392701</v>
      </c>
      <c r="F410" s="17"/>
      <c r="G410" s="17">
        <v>0.110254112025215</v>
      </c>
      <c r="H410" s="17">
        <v>0.102944563952253</v>
      </c>
      <c r="I410" s="17">
        <v>9.7128654937008896E-2</v>
      </c>
      <c r="J410" s="17">
        <v>8.7911929145660303E-2</v>
      </c>
      <c r="K410" s="17">
        <v>0.108138185305406</v>
      </c>
      <c r="L410" s="17">
        <v>0.103561666979644</v>
      </c>
      <c r="M410" s="17"/>
      <c r="N410" s="17">
        <v>7.4992255780614997E-2</v>
      </c>
      <c r="O410" s="17">
        <v>0.10176507249741</v>
      </c>
      <c r="P410" s="17">
        <v>0.13190102822154701</v>
      </c>
      <c r="Q410" s="17">
        <v>0.102437389364759</v>
      </c>
      <c r="R410" s="17"/>
      <c r="S410" s="17">
        <v>6.8318416322070294E-2</v>
      </c>
      <c r="T410" s="17">
        <v>9.3416019900103703E-2</v>
      </c>
      <c r="U410" s="17">
        <v>0.100971725649334</v>
      </c>
      <c r="V410" s="17">
        <v>9.9014761476591703E-2</v>
      </c>
      <c r="W410" s="17">
        <v>0.121927976233242</v>
      </c>
      <c r="X410" s="17">
        <v>0.115718417862597</v>
      </c>
      <c r="Y410" s="17">
        <v>0.11206743188784</v>
      </c>
      <c r="Z410" s="17">
        <v>0.104172531116828</v>
      </c>
      <c r="AA410" s="17">
        <v>0.107216561985457</v>
      </c>
      <c r="AB410" s="17">
        <v>0.109540803203848</v>
      </c>
      <c r="AC410" s="17">
        <v>0.113794828258217</v>
      </c>
      <c r="AD410" s="17">
        <v>0.105757153193343</v>
      </c>
      <c r="AE410" s="17"/>
      <c r="AF410" s="17">
        <v>8.5203662487101803E-2</v>
      </c>
      <c r="AG410" s="17">
        <v>0.102494337650694</v>
      </c>
      <c r="AH410" s="17">
        <v>0.13299154281216699</v>
      </c>
      <c r="AI410" s="17"/>
      <c r="AJ410" s="17">
        <v>9.9304190069611803E-2</v>
      </c>
      <c r="AK410" s="17">
        <v>8.4799310010689605E-2</v>
      </c>
      <c r="AL410" s="17">
        <v>0.119039874154793</v>
      </c>
      <c r="AM410" s="17">
        <v>2.5503811988421301E-2</v>
      </c>
      <c r="AN410" s="17">
        <v>0.116773710989517</v>
      </c>
      <c r="AO410" s="17"/>
      <c r="AP410" s="17">
        <v>0.10293400334045601</v>
      </c>
      <c r="AQ410" s="17">
        <v>0.10816350948692099</v>
      </c>
      <c r="AR410" s="17">
        <v>7.4879880008777003E-2</v>
      </c>
      <c r="AS410" s="17">
        <v>4.2291216895991399E-2</v>
      </c>
      <c r="AT410" s="17">
        <v>0.108570596788016</v>
      </c>
      <c r="AU410" s="17"/>
      <c r="AV410" s="17">
        <v>9.52428074066686E-2</v>
      </c>
      <c r="AW410" s="17">
        <v>0.110570996540041</v>
      </c>
      <c r="AX410" s="17">
        <v>7.8617931310534003E-2</v>
      </c>
      <c r="AY410" s="17">
        <v>3.7815925770995101E-2</v>
      </c>
      <c r="AZ410" s="17">
        <v>9.7688816323166006E-2</v>
      </c>
      <c r="BA410" s="17">
        <v>0.22592924029940301</v>
      </c>
      <c r="BB410" s="17"/>
      <c r="BC410" s="17">
        <v>0.10419993513539701</v>
      </c>
      <c r="BD410" s="17">
        <v>0.117233967627055</v>
      </c>
      <c r="BE410" s="17">
        <v>9.2593844384541296E-2</v>
      </c>
      <c r="BF410" s="17">
        <v>9.7241464613747802E-2</v>
      </c>
      <c r="BG410" s="17">
        <v>0.165237611481585</v>
      </c>
    </row>
    <row r="411" spans="2:59" x14ac:dyDescent="0.3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row>
    <row r="412" spans="2:59" x14ac:dyDescent="0.35">
      <c r="B412" s="6" t="s">
        <v>253</v>
      </c>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row>
    <row r="413" spans="2:59" x14ac:dyDescent="0.35">
      <c r="B413" s="24" t="s">
        <v>79</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row>
    <row r="414" spans="2:59" x14ac:dyDescent="0.35">
      <c r="B414" t="s">
        <v>238</v>
      </c>
      <c r="C414" s="17">
        <v>0.61993967461984401</v>
      </c>
      <c r="D414" s="17">
        <v>0.64326632782417104</v>
      </c>
      <c r="E414" s="17">
        <v>0.59725505489638497</v>
      </c>
      <c r="F414" s="17"/>
      <c r="G414" s="17">
        <v>0.53896981720894399</v>
      </c>
      <c r="H414" s="17">
        <v>0.60723584530520003</v>
      </c>
      <c r="I414" s="17">
        <v>0.60955943780834698</v>
      </c>
      <c r="J414" s="17">
        <v>0.64073160707093602</v>
      </c>
      <c r="K414" s="17">
        <v>0.624729399552303</v>
      </c>
      <c r="L414" s="17">
        <v>0.67274932202877102</v>
      </c>
      <c r="M414" s="17"/>
      <c r="N414" s="17">
        <v>0.66730400311570603</v>
      </c>
      <c r="O414" s="17">
        <v>0.59288298397976402</v>
      </c>
      <c r="P414" s="17">
        <v>0.60513059422544402</v>
      </c>
      <c r="Q414" s="17">
        <v>0.60929302724200796</v>
      </c>
      <c r="R414" s="17"/>
      <c r="S414" s="17">
        <v>0.59058993266659798</v>
      </c>
      <c r="T414" s="17">
        <v>0.59186608579030198</v>
      </c>
      <c r="U414" s="17">
        <v>0.62383060575371796</v>
      </c>
      <c r="V414" s="17">
        <v>0.669638654281414</v>
      </c>
      <c r="W414" s="17">
        <v>0.56427915741649104</v>
      </c>
      <c r="X414" s="17">
        <v>0.64043836773089102</v>
      </c>
      <c r="Y414" s="17">
        <v>0.63484122484619099</v>
      </c>
      <c r="Z414" s="17">
        <v>0.66394884087606798</v>
      </c>
      <c r="AA414" s="17">
        <v>0.55516709087732097</v>
      </c>
      <c r="AB414" s="17">
        <v>0.67100513326830802</v>
      </c>
      <c r="AC414" s="17">
        <v>0.64662108057061196</v>
      </c>
      <c r="AD414" s="17">
        <v>0.72956870487736603</v>
      </c>
      <c r="AE414" s="17"/>
      <c r="AF414" s="17">
        <v>0.62596663453803403</v>
      </c>
      <c r="AG414" s="17">
        <v>0.66801677416573901</v>
      </c>
      <c r="AH414" s="17">
        <v>0.497529155756884</v>
      </c>
      <c r="AI414" s="17"/>
      <c r="AJ414" s="17">
        <v>0.64312178107957196</v>
      </c>
      <c r="AK414" s="17">
        <v>0.62259388066787702</v>
      </c>
      <c r="AL414" s="17">
        <v>0.60890968647621202</v>
      </c>
      <c r="AM414" s="17">
        <v>0.79392318721002497</v>
      </c>
      <c r="AN414" s="17">
        <v>0.551248348655902</v>
      </c>
      <c r="AO414" s="17"/>
      <c r="AP414" s="17">
        <v>0.60205356787676301</v>
      </c>
      <c r="AQ414" s="17">
        <v>0.63537891590897899</v>
      </c>
      <c r="AR414" s="17">
        <v>0.66737101556221101</v>
      </c>
      <c r="AS414" s="17">
        <v>0.66437103449457502</v>
      </c>
      <c r="AT414" s="17">
        <v>0.59182566953389304</v>
      </c>
      <c r="AU414" s="17"/>
      <c r="AV414" s="17">
        <v>0.62877332120662599</v>
      </c>
      <c r="AW414" s="17">
        <v>0.59075277708149698</v>
      </c>
      <c r="AX414" s="17">
        <v>0.64535993267813196</v>
      </c>
      <c r="AY414" s="17">
        <v>0.67377157710109004</v>
      </c>
      <c r="AZ414" s="17">
        <v>0.61800199548893497</v>
      </c>
      <c r="BA414" s="17">
        <v>0.56169853482242604</v>
      </c>
      <c r="BB414" s="17"/>
      <c r="BC414" s="17">
        <v>0.604743616515655</v>
      </c>
      <c r="BD414" s="17">
        <v>0.600193978183161</v>
      </c>
      <c r="BE414" s="17">
        <v>0.64323445777461496</v>
      </c>
      <c r="BF414" s="17">
        <v>0.64007592757272203</v>
      </c>
      <c r="BG414" s="17">
        <v>0.62429136849363898</v>
      </c>
    </row>
    <row r="415" spans="2:59" x14ac:dyDescent="0.35">
      <c r="B415" t="s">
        <v>239</v>
      </c>
      <c r="C415" s="17">
        <v>0.27628010857817198</v>
      </c>
      <c r="D415" s="17">
        <v>0.28101409628388901</v>
      </c>
      <c r="E415" s="17">
        <v>0.271900527746047</v>
      </c>
      <c r="F415" s="17"/>
      <c r="G415" s="17">
        <v>0.33327298708389202</v>
      </c>
      <c r="H415" s="17">
        <v>0.31198065623128102</v>
      </c>
      <c r="I415" s="17">
        <v>0.28751324895087499</v>
      </c>
      <c r="J415" s="17">
        <v>0.253572466106679</v>
      </c>
      <c r="K415" s="17">
        <v>0.25239704903616</v>
      </c>
      <c r="L415" s="17">
        <v>0.23457653818853699</v>
      </c>
      <c r="M415" s="17"/>
      <c r="N415" s="17">
        <v>0.27409555387696499</v>
      </c>
      <c r="O415" s="17">
        <v>0.29610780593428099</v>
      </c>
      <c r="P415" s="17">
        <v>0.27512787728978999</v>
      </c>
      <c r="Q415" s="17">
        <v>0.25957972939100099</v>
      </c>
      <c r="R415" s="17"/>
      <c r="S415" s="17">
        <v>0.32617491876965998</v>
      </c>
      <c r="T415" s="17">
        <v>0.27248993974464197</v>
      </c>
      <c r="U415" s="17">
        <v>0.248528071393017</v>
      </c>
      <c r="V415" s="17">
        <v>0.23042622847222499</v>
      </c>
      <c r="W415" s="17">
        <v>0.34022358861430502</v>
      </c>
      <c r="X415" s="17">
        <v>0.24068215823364</v>
      </c>
      <c r="Y415" s="17">
        <v>0.25884269040635399</v>
      </c>
      <c r="Z415" s="17">
        <v>0.23539130802143299</v>
      </c>
      <c r="AA415" s="17">
        <v>0.33802932184207202</v>
      </c>
      <c r="AB415" s="17">
        <v>0.25121956585715599</v>
      </c>
      <c r="AC415" s="17">
        <v>0.25645797100041701</v>
      </c>
      <c r="AD415" s="17">
        <v>0.21089114595567901</v>
      </c>
      <c r="AE415" s="17"/>
      <c r="AF415" s="17">
        <v>0.27986821754117602</v>
      </c>
      <c r="AG415" s="17">
        <v>0.253363185872098</v>
      </c>
      <c r="AH415" s="17">
        <v>0.335448532323045</v>
      </c>
      <c r="AI415" s="17"/>
      <c r="AJ415" s="17">
        <v>0.27474646932264102</v>
      </c>
      <c r="AK415" s="17">
        <v>0.29072576807422701</v>
      </c>
      <c r="AL415" s="17">
        <v>0.27322637124213101</v>
      </c>
      <c r="AM415" s="17">
        <v>0.184481172447095</v>
      </c>
      <c r="AN415" s="17">
        <v>0.28574229541733498</v>
      </c>
      <c r="AO415" s="17"/>
      <c r="AP415" s="17">
        <v>0.30705205063192798</v>
      </c>
      <c r="AQ415" s="17">
        <v>0.26783244968535203</v>
      </c>
      <c r="AR415" s="17">
        <v>0.247477778946567</v>
      </c>
      <c r="AS415" s="17">
        <v>0.26078246176434799</v>
      </c>
      <c r="AT415" s="17">
        <v>0.25408344700853802</v>
      </c>
      <c r="AU415" s="17"/>
      <c r="AV415" s="17">
        <v>0.27439375211200201</v>
      </c>
      <c r="AW415" s="17">
        <v>0.31784690548689998</v>
      </c>
      <c r="AX415" s="17">
        <v>0.26770484562292302</v>
      </c>
      <c r="AY415" s="17">
        <v>0.25370556754235402</v>
      </c>
      <c r="AZ415" s="17">
        <v>0.23465847386462499</v>
      </c>
      <c r="BA415" s="17">
        <v>0.26305143908804102</v>
      </c>
      <c r="BB415" s="17"/>
      <c r="BC415" s="17">
        <v>0.25466922303186701</v>
      </c>
      <c r="BD415" s="17">
        <v>0.274815704439138</v>
      </c>
      <c r="BE415" s="17">
        <v>0.27177019448449802</v>
      </c>
      <c r="BF415" s="17">
        <v>0.31587523518434701</v>
      </c>
      <c r="BG415" s="17">
        <v>0.231007205779059</v>
      </c>
    </row>
    <row r="416" spans="2:59" x14ac:dyDescent="0.35">
      <c r="B416" t="s">
        <v>100</v>
      </c>
      <c r="C416" s="17">
        <v>0.103780216801984</v>
      </c>
      <c r="D416" s="17">
        <v>7.57195758919402E-2</v>
      </c>
      <c r="E416" s="17">
        <v>0.13084441735756799</v>
      </c>
      <c r="F416" s="17"/>
      <c r="G416" s="17">
        <v>0.12775719570716301</v>
      </c>
      <c r="H416" s="17">
        <v>8.0783498463518399E-2</v>
      </c>
      <c r="I416" s="17">
        <v>0.102927313240778</v>
      </c>
      <c r="J416" s="17">
        <v>0.105695926822385</v>
      </c>
      <c r="K416" s="17">
        <v>0.122873551411538</v>
      </c>
      <c r="L416" s="17">
        <v>9.2674139782692205E-2</v>
      </c>
      <c r="M416" s="17"/>
      <c r="N416" s="17">
        <v>5.8600443007328799E-2</v>
      </c>
      <c r="O416" s="17">
        <v>0.111009210085955</v>
      </c>
      <c r="P416" s="17">
        <v>0.119741528484767</v>
      </c>
      <c r="Q416" s="17">
        <v>0.131127243366991</v>
      </c>
      <c r="R416" s="17"/>
      <c r="S416" s="17">
        <v>8.3235148563742103E-2</v>
      </c>
      <c r="T416" s="17">
        <v>0.13564397446505599</v>
      </c>
      <c r="U416" s="17">
        <v>0.12764132285326499</v>
      </c>
      <c r="V416" s="17">
        <v>9.99351172463607E-2</v>
      </c>
      <c r="W416" s="17">
        <v>9.5497253969204401E-2</v>
      </c>
      <c r="X416" s="17">
        <v>0.11887947403547</v>
      </c>
      <c r="Y416" s="17">
        <v>0.10631608474745501</v>
      </c>
      <c r="Z416" s="17">
        <v>0.100659851102499</v>
      </c>
      <c r="AA416" s="17">
        <v>0.106803587280607</v>
      </c>
      <c r="AB416" s="17">
        <v>7.7775300874536393E-2</v>
      </c>
      <c r="AC416" s="17">
        <v>9.6920948428971698E-2</v>
      </c>
      <c r="AD416" s="17">
        <v>5.9540149166955797E-2</v>
      </c>
      <c r="AE416" s="17"/>
      <c r="AF416" s="17">
        <v>9.4165147920789699E-2</v>
      </c>
      <c r="AG416" s="17">
        <v>7.8620039962162394E-2</v>
      </c>
      <c r="AH416" s="17">
        <v>0.16702231192007</v>
      </c>
      <c r="AI416" s="17"/>
      <c r="AJ416" s="17">
        <v>8.2131749597787004E-2</v>
      </c>
      <c r="AK416" s="17">
        <v>8.6680351257895596E-2</v>
      </c>
      <c r="AL416" s="17">
        <v>0.117863942281657</v>
      </c>
      <c r="AM416" s="17">
        <v>2.1595640342879498E-2</v>
      </c>
      <c r="AN416" s="17">
        <v>0.16300935592676299</v>
      </c>
      <c r="AO416" s="17"/>
      <c r="AP416" s="17">
        <v>9.0894381491308796E-2</v>
      </c>
      <c r="AQ416" s="17">
        <v>9.6788634405669496E-2</v>
      </c>
      <c r="AR416" s="17">
        <v>8.5151205491222098E-2</v>
      </c>
      <c r="AS416" s="17">
        <v>7.4846503741076695E-2</v>
      </c>
      <c r="AT416" s="17">
        <v>0.154090883457568</v>
      </c>
      <c r="AU416" s="17"/>
      <c r="AV416" s="17">
        <v>9.6832926681371598E-2</v>
      </c>
      <c r="AW416" s="17">
        <v>9.1400317431602193E-2</v>
      </c>
      <c r="AX416" s="17">
        <v>8.6935221698945103E-2</v>
      </c>
      <c r="AY416" s="17">
        <v>7.2522855356555505E-2</v>
      </c>
      <c r="AZ416" s="17">
        <v>0.14733953064643901</v>
      </c>
      <c r="BA416" s="17">
        <v>0.175250026089533</v>
      </c>
      <c r="BB416" s="17"/>
      <c r="BC416" s="17">
        <v>0.14058716045247799</v>
      </c>
      <c r="BD416" s="17">
        <v>0.124990317377701</v>
      </c>
      <c r="BE416" s="17">
        <v>8.4995347740887101E-2</v>
      </c>
      <c r="BF416" s="17">
        <v>4.4048837242930697E-2</v>
      </c>
      <c r="BG416" s="17">
        <v>0.14470142572730199</v>
      </c>
    </row>
    <row r="417" spans="2:59"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row>
    <row r="418" spans="2:59" x14ac:dyDescent="0.35">
      <c r="B418" s="6" t="s">
        <v>254</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row>
    <row r="419" spans="2:59" x14ac:dyDescent="0.35">
      <c r="B419" s="24" t="s">
        <v>79</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row>
    <row r="420" spans="2:59" x14ac:dyDescent="0.35">
      <c r="B420" t="s">
        <v>238</v>
      </c>
      <c r="C420" s="17">
        <v>0.84928381783985196</v>
      </c>
      <c r="D420" s="17">
        <v>0.86049906498889694</v>
      </c>
      <c r="E420" s="17">
        <v>0.84001937773991697</v>
      </c>
      <c r="F420" s="17"/>
      <c r="G420" s="17">
        <v>0.77036480313601396</v>
      </c>
      <c r="H420" s="17">
        <v>0.84794512187030902</v>
      </c>
      <c r="I420" s="17">
        <v>0.83813706421282597</v>
      </c>
      <c r="J420" s="17">
        <v>0.83869304794819699</v>
      </c>
      <c r="K420" s="17">
        <v>0.87945472770695798</v>
      </c>
      <c r="L420" s="17">
        <v>0.90047295328896604</v>
      </c>
      <c r="M420" s="17"/>
      <c r="N420" s="17">
        <v>0.85617491419526903</v>
      </c>
      <c r="O420" s="17">
        <v>0.85479869044587997</v>
      </c>
      <c r="P420" s="17">
        <v>0.83265960602817402</v>
      </c>
      <c r="Q420" s="17">
        <v>0.85043278969077296</v>
      </c>
      <c r="R420" s="17"/>
      <c r="S420" s="17">
        <v>0.84547004806985504</v>
      </c>
      <c r="T420" s="17">
        <v>0.82675979457414395</v>
      </c>
      <c r="U420" s="17">
        <v>0.84601619455358801</v>
      </c>
      <c r="V420" s="17">
        <v>0.88771736172246396</v>
      </c>
      <c r="W420" s="17">
        <v>0.834924018963208</v>
      </c>
      <c r="X420" s="17">
        <v>0.84840347895243895</v>
      </c>
      <c r="Y420" s="17">
        <v>0.81060762289409505</v>
      </c>
      <c r="Z420" s="17">
        <v>0.86349783077142295</v>
      </c>
      <c r="AA420" s="17">
        <v>0.84328625888501996</v>
      </c>
      <c r="AB420" s="17">
        <v>0.89197999531092098</v>
      </c>
      <c r="AC420" s="17">
        <v>0.87218853840011101</v>
      </c>
      <c r="AD420" s="17">
        <v>0.83395782027191401</v>
      </c>
      <c r="AE420" s="17"/>
      <c r="AF420" s="17">
        <v>0.85601546826859398</v>
      </c>
      <c r="AG420" s="17">
        <v>0.87629610649170597</v>
      </c>
      <c r="AH420" s="17">
        <v>0.79051208859112498</v>
      </c>
      <c r="AI420" s="17"/>
      <c r="AJ420" s="17">
        <v>0.88067269130445502</v>
      </c>
      <c r="AK420" s="17">
        <v>0.84986400768086001</v>
      </c>
      <c r="AL420" s="17">
        <v>0.86006118963354905</v>
      </c>
      <c r="AM420" s="17">
        <v>0.85082326773637895</v>
      </c>
      <c r="AN420" s="17">
        <v>0.78842094695865295</v>
      </c>
      <c r="AO420" s="17"/>
      <c r="AP420" s="17">
        <v>0.877902617394554</v>
      </c>
      <c r="AQ420" s="17">
        <v>0.84731764601891202</v>
      </c>
      <c r="AR420" s="17">
        <v>0.90470948605570101</v>
      </c>
      <c r="AS420" s="17">
        <v>0.87617658102829898</v>
      </c>
      <c r="AT420" s="17">
        <v>0.77788936060144298</v>
      </c>
      <c r="AU420" s="17"/>
      <c r="AV420" s="17">
        <v>0.84532254033124898</v>
      </c>
      <c r="AW420" s="17">
        <v>0.86652388178833994</v>
      </c>
      <c r="AX420" s="17">
        <v>0.86426631437676804</v>
      </c>
      <c r="AY420" s="17">
        <v>0.90207165104905396</v>
      </c>
      <c r="AZ420" s="17">
        <v>0.80801542694543205</v>
      </c>
      <c r="BA420" s="17">
        <v>0.82537921445726303</v>
      </c>
      <c r="BB420" s="17"/>
      <c r="BC420" s="17">
        <v>0.855114095015441</v>
      </c>
      <c r="BD420" s="17">
        <v>0.83763504123353705</v>
      </c>
      <c r="BE420" s="17">
        <v>0.84166052446794704</v>
      </c>
      <c r="BF420" s="17">
        <v>0.86024080458817498</v>
      </c>
      <c r="BG420" s="17">
        <v>0.81567414939108895</v>
      </c>
    </row>
    <row r="421" spans="2:59" x14ac:dyDescent="0.35">
      <c r="B421" t="s">
        <v>239</v>
      </c>
      <c r="C421" s="17">
        <v>9.3150958826582295E-2</v>
      </c>
      <c r="D421" s="17">
        <v>0.10393042738651</v>
      </c>
      <c r="E421" s="17">
        <v>8.1632674217239895E-2</v>
      </c>
      <c r="F421" s="17"/>
      <c r="G421" s="17">
        <v>0.15732482831515299</v>
      </c>
      <c r="H421" s="17">
        <v>8.26805325167526E-2</v>
      </c>
      <c r="I421" s="17">
        <v>0.116743200460213</v>
      </c>
      <c r="J421" s="17">
        <v>8.4615521433326096E-2</v>
      </c>
      <c r="K421" s="17">
        <v>6.5848648786239E-2</v>
      </c>
      <c r="L421" s="17">
        <v>6.4833859902569693E-2</v>
      </c>
      <c r="M421" s="17"/>
      <c r="N421" s="17">
        <v>0.10397635928981699</v>
      </c>
      <c r="O421" s="17">
        <v>9.6432403479573894E-2</v>
      </c>
      <c r="P421" s="17">
        <v>9.6169086100060502E-2</v>
      </c>
      <c r="Q421" s="17">
        <v>7.5607372543006895E-2</v>
      </c>
      <c r="R421" s="17"/>
      <c r="S421" s="17">
        <v>0.117776979295125</v>
      </c>
      <c r="T421" s="17">
        <v>0.11637184027922901</v>
      </c>
      <c r="U421" s="17">
        <v>8.3639278243664503E-2</v>
      </c>
      <c r="V421" s="17">
        <v>5.7792092218511698E-2</v>
      </c>
      <c r="W421" s="17">
        <v>0.115219120124046</v>
      </c>
      <c r="X421" s="17">
        <v>8.1532567465581005E-2</v>
      </c>
      <c r="Y421" s="17">
        <v>0.109267850902938</v>
      </c>
      <c r="Z421" s="17">
        <v>5.6566924641371898E-2</v>
      </c>
      <c r="AA421" s="17">
        <v>0.10022229944800599</v>
      </c>
      <c r="AB421" s="17">
        <v>6.0342307473389298E-2</v>
      </c>
      <c r="AC421" s="17">
        <v>8.1115238181318799E-2</v>
      </c>
      <c r="AD421" s="17">
        <v>9.0458774565402703E-2</v>
      </c>
      <c r="AE421" s="17"/>
      <c r="AF421" s="17">
        <v>9.3307194130807194E-2</v>
      </c>
      <c r="AG421" s="17">
        <v>8.6359740300819707E-2</v>
      </c>
      <c r="AH421" s="17">
        <v>9.3397180763881593E-2</v>
      </c>
      <c r="AI421" s="17"/>
      <c r="AJ421" s="17">
        <v>7.4298897210139395E-2</v>
      </c>
      <c r="AK421" s="17">
        <v>0.110609171358955</v>
      </c>
      <c r="AL421" s="17">
        <v>9.2652102279058901E-2</v>
      </c>
      <c r="AM421" s="17">
        <v>0.12367292027519999</v>
      </c>
      <c r="AN421" s="17">
        <v>9.0445728372348697E-2</v>
      </c>
      <c r="AO421" s="17"/>
      <c r="AP421" s="17">
        <v>7.8472788691405101E-2</v>
      </c>
      <c r="AQ421" s="17">
        <v>0.100042494213136</v>
      </c>
      <c r="AR421" s="17">
        <v>7.3412577978342705E-2</v>
      </c>
      <c r="AS421" s="17">
        <v>9.0853599809915295E-2</v>
      </c>
      <c r="AT421" s="17">
        <v>0.12289567151911</v>
      </c>
      <c r="AU421" s="17"/>
      <c r="AV421" s="17">
        <v>0.104405824407273</v>
      </c>
      <c r="AW421" s="17">
        <v>9.6349415547613004E-2</v>
      </c>
      <c r="AX421" s="17">
        <v>9.6501437032202597E-2</v>
      </c>
      <c r="AY421" s="17">
        <v>7.0011228875733397E-2</v>
      </c>
      <c r="AZ421" s="17">
        <v>0.115539449997986</v>
      </c>
      <c r="BA421" s="17">
        <v>3.8784760618860603E-2</v>
      </c>
      <c r="BB421" s="17"/>
      <c r="BC421" s="17">
        <v>7.2596190488461401E-2</v>
      </c>
      <c r="BD421" s="17">
        <v>9.2862573363696799E-2</v>
      </c>
      <c r="BE421" s="17">
        <v>0.108021713227893</v>
      </c>
      <c r="BF421" s="17">
        <v>0.110456959042564</v>
      </c>
      <c r="BG421" s="17">
        <v>0.18432585060891099</v>
      </c>
    </row>
    <row r="422" spans="2:59" x14ac:dyDescent="0.35">
      <c r="B422" t="s">
        <v>100</v>
      </c>
      <c r="C422" s="17">
        <v>5.7565223333565403E-2</v>
      </c>
      <c r="D422" s="17">
        <v>3.5570507624593101E-2</v>
      </c>
      <c r="E422" s="17">
        <v>7.8347948042842896E-2</v>
      </c>
      <c r="F422" s="17"/>
      <c r="G422" s="17">
        <v>7.2310368548832202E-2</v>
      </c>
      <c r="H422" s="17">
        <v>6.9374345612938607E-2</v>
      </c>
      <c r="I422" s="17">
        <v>4.5119735326960897E-2</v>
      </c>
      <c r="J422" s="17">
        <v>7.6691430618476497E-2</v>
      </c>
      <c r="K422" s="17">
        <v>5.4696623506803203E-2</v>
      </c>
      <c r="L422" s="17">
        <v>3.4693186808464602E-2</v>
      </c>
      <c r="M422" s="17"/>
      <c r="N422" s="17">
        <v>3.9848726514914501E-2</v>
      </c>
      <c r="O422" s="17">
        <v>4.8768906074545801E-2</v>
      </c>
      <c r="P422" s="17">
        <v>7.1171307871765593E-2</v>
      </c>
      <c r="Q422" s="17">
        <v>7.3959837766219699E-2</v>
      </c>
      <c r="R422" s="17"/>
      <c r="S422" s="17">
        <v>3.67529726350194E-2</v>
      </c>
      <c r="T422" s="17">
        <v>5.6868365146626999E-2</v>
      </c>
      <c r="U422" s="17">
        <v>7.0344527202747295E-2</v>
      </c>
      <c r="V422" s="17">
        <v>5.4490546059023898E-2</v>
      </c>
      <c r="W422" s="17">
        <v>4.9856860912746201E-2</v>
      </c>
      <c r="X422" s="17">
        <v>7.0063953581980198E-2</v>
      </c>
      <c r="Y422" s="17">
        <v>8.0124526202967603E-2</v>
      </c>
      <c r="Z422" s="17">
        <v>7.9935244587204898E-2</v>
      </c>
      <c r="AA422" s="17">
        <v>5.6491441666974798E-2</v>
      </c>
      <c r="AB422" s="17">
        <v>4.7677697215690103E-2</v>
      </c>
      <c r="AC422" s="17">
        <v>4.6696223418569799E-2</v>
      </c>
      <c r="AD422" s="17">
        <v>7.5583405162682804E-2</v>
      </c>
      <c r="AE422" s="17"/>
      <c r="AF422" s="17">
        <v>5.0677337600599101E-2</v>
      </c>
      <c r="AG422" s="17">
        <v>3.7344153207474098E-2</v>
      </c>
      <c r="AH422" s="17">
        <v>0.11609073064499301</v>
      </c>
      <c r="AI422" s="17"/>
      <c r="AJ422" s="17">
        <v>4.5028411485405803E-2</v>
      </c>
      <c r="AK422" s="17">
        <v>3.9526820960185102E-2</v>
      </c>
      <c r="AL422" s="17">
        <v>4.7286708087391799E-2</v>
      </c>
      <c r="AM422" s="17">
        <v>2.5503811988421301E-2</v>
      </c>
      <c r="AN422" s="17">
        <v>0.121133324668998</v>
      </c>
      <c r="AO422" s="17"/>
      <c r="AP422" s="17">
        <v>4.3624593914040902E-2</v>
      </c>
      <c r="AQ422" s="17">
        <v>5.2639859767951103E-2</v>
      </c>
      <c r="AR422" s="17">
        <v>2.1877935965956601E-2</v>
      </c>
      <c r="AS422" s="17">
        <v>3.2969819161785902E-2</v>
      </c>
      <c r="AT422" s="17">
        <v>9.9214967879447502E-2</v>
      </c>
      <c r="AU422" s="17"/>
      <c r="AV422" s="17">
        <v>5.0271635261478598E-2</v>
      </c>
      <c r="AW422" s="17">
        <v>3.7126702664046801E-2</v>
      </c>
      <c r="AX422" s="17">
        <v>3.9232248591029098E-2</v>
      </c>
      <c r="AY422" s="17">
        <v>2.79171200752125E-2</v>
      </c>
      <c r="AZ422" s="17">
        <v>7.6445123056582201E-2</v>
      </c>
      <c r="BA422" s="17">
        <v>0.135836024923877</v>
      </c>
      <c r="BB422" s="17"/>
      <c r="BC422" s="17">
        <v>7.2289714496097099E-2</v>
      </c>
      <c r="BD422" s="17">
        <v>6.9502385402765696E-2</v>
      </c>
      <c r="BE422" s="17">
        <v>5.0317762304160601E-2</v>
      </c>
      <c r="BF422" s="17">
        <v>2.93022363692611E-2</v>
      </c>
      <c r="BG422" s="17">
        <v>0</v>
      </c>
    </row>
    <row r="423" spans="2:59"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row>
    <row r="424" spans="2:59" x14ac:dyDescent="0.35">
      <c r="B424" s="6" t="s">
        <v>269</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row>
    <row r="425" spans="2:59" x14ac:dyDescent="0.35">
      <c r="B425" s="24" t="s">
        <v>79</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row>
    <row r="426" spans="2:59" x14ac:dyDescent="0.35">
      <c r="B426" t="s">
        <v>255</v>
      </c>
      <c r="C426" s="17">
        <v>0.77444943177610004</v>
      </c>
      <c r="D426" s="17">
        <v>0.75933169551091595</v>
      </c>
      <c r="E426" s="17">
        <v>0.78854270751468503</v>
      </c>
      <c r="F426" s="17"/>
      <c r="G426" s="17">
        <v>0.70040842392417402</v>
      </c>
      <c r="H426" s="17">
        <v>0.73832808810318096</v>
      </c>
      <c r="I426" s="17">
        <v>0.74606987226076504</v>
      </c>
      <c r="J426" s="17">
        <v>0.76090571088293901</v>
      </c>
      <c r="K426" s="17">
        <v>0.832156552486217</v>
      </c>
      <c r="L426" s="17">
        <v>0.84841564275513404</v>
      </c>
      <c r="M426" s="17"/>
      <c r="N426" s="17">
        <v>0.79983665939694504</v>
      </c>
      <c r="O426" s="17">
        <v>0.737341907908035</v>
      </c>
      <c r="P426" s="17">
        <v>0.75587101133433299</v>
      </c>
      <c r="Q426" s="17">
        <v>0.80155374366384802</v>
      </c>
      <c r="R426" s="17"/>
      <c r="S426" s="17">
        <v>0.75833000144283902</v>
      </c>
      <c r="T426" s="17">
        <v>0.78465517736246404</v>
      </c>
      <c r="U426" s="17">
        <v>0.80712752327110204</v>
      </c>
      <c r="V426" s="17">
        <v>0.76156764736004301</v>
      </c>
      <c r="W426" s="17">
        <v>0.79989417766325399</v>
      </c>
      <c r="X426" s="17">
        <v>0.77187408251394296</v>
      </c>
      <c r="Y426" s="17">
        <v>0.76267397841185802</v>
      </c>
      <c r="Z426" s="17">
        <v>0.73932542030966997</v>
      </c>
      <c r="AA426" s="17">
        <v>0.81400178750746899</v>
      </c>
      <c r="AB426" s="17">
        <v>0.74235034960074098</v>
      </c>
      <c r="AC426" s="17">
        <v>0.75356951051088295</v>
      </c>
      <c r="AD426" s="17">
        <v>0.76973528092757304</v>
      </c>
      <c r="AE426" s="17"/>
      <c r="AF426" s="17">
        <v>0.78898469692628503</v>
      </c>
      <c r="AG426" s="17">
        <v>0.78134250633242397</v>
      </c>
      <c r="AH426" s="17">
        <v>0.74142320385400795</v>
      </c>
      <c r="AI426" s="17"/>
      <c r="AJ426" s="17">
        <v>0.80620244504934901</v>
      </c>
      <c r="AK426" s="17">
        <v>0.75525552866748802</v>
      </c>
      <c r="AL426" s="17">
        <v>0.79600411314753206</v>
      </c>
      <c r="AM426" s="17">
        <v>0.83836048042210898</v>
      </c>
      <c r="AN426" s="17">
        <v>0.76387536869255801</v>
      </c>
      <c r="AO426" s="17"/>
      <c r="AP426" s="17">
        <v>0.78931843487098996</v>
      </c>
      <c r="AQ426" s="17">
        <v>0.76776090601539604</v>
      </c>
      <c r="AR426" s="17">
        <v>0.83569035834379701</v>
      </c>
      <c r="AS426" s="17">
        <v>0.78860869120702604</v>
      </c>
      <c r="AT426" s="17">
        <v>0.71275457071438197</v>
      </c>
      <c r="AU426" s="17"/>
      <c r="AV426" s="17">
        <v>0.756415577152174</v>
      </c>
      <c r="AW426" s="17">
        <v>0.78575045866762505</v>
      </c>
      <c r="AX426" s="17">
        <v>0.83029182344760299</v>
      </c>
      <c r="AY426" s="17">
        <v>0.79845795608274295</v>
      </c>
      <c r="AZ426" s="17">
        <v>0.72383385655197896</v>
      </c>
      <c r="BA426" s="17">
        <v>0.79636869356968398</v>
      </c>
      <c r="BB426" s="17"/>
      <c r="BC426" s="17">
        <v>0.80193464555446603</v>
      </c>
      <c r="BD426" s="17">
        <v>0.75064827574816895</v>
      </c>
      <c r="BE426" s="17">
        <v>0.77452535320776394</v>
      </c>
      <c r="BF426" s="17">
        <v>0.739381711624022</v>
      </c>
      <c r="BG426" s="17">
        <v>0.84441439245473904</v>
      </c>
    </row>
    <row r="427" spans="2:59" x14ac:dyDescent="0.35">
      <c r="B427" t="s">
        <v>256</v>
      </c>
      <c r="C427" s="17">
        <v>0.57101633672213203</v>
      </c>
      <c r="D427" s="17">
        <v>0.53311644958444304</v>
      </c>
      <c r="E427" s="17">
        <v>0.607383817255993</v>
      </c>
      <c r="F427" s="17"/>
      <c r="G427" s="17">
        <v>0.54195407226681502</v>
      </c>
      <c r="H427" s="17">
        <v>0.51312372381766502</v>
      </c>
      <c r="I427" s="17">
        <v>0.60341252379917898</v>
      </c>
      <c r="J427" s="17">
        <v>0.56890910836082598</v>
      </c>
      <c r="K427" s="17">
        <v>0.57429429750440297</v>
      </c>
      <c r="L427" s="17">
        <v>0.61053418754941702</v>
      </c>
      <c r="M427" s="17"/>
      <c r="N427" s="17">
        <v>0.60450360406163495</v>
      </c>
      <c r="O427" s="17">
        <v>0.56102229973845497</v>
      </c>
      <c r="P427" s="17">
        <v>0.53221697591009198</v>
      </c>
      <c r="Q427" s="17">
        <v>0.57856527560900295</v>
      </c>
      <c r="R427" s="17"/>
      <c r="S427" s="17">
        <v>0.58047866240059898</v>
      </c>
      <c r="T427" s="17">
        <v>0.57718192475287999</v>
      </c>
      <c r="U427" s="17">
        <v>0.69781765589140399</v>
      </c>
      <c r="V427" s="17">
        <v>0.55656050525569101</v>
      </c>
      <c r="W427" s="17">
        <v>0.52171653191743605</v>
      </c>
      <c r="X427" s="17">
        <v>0.56464273505714202</v>
      </c>
      <c r="Y427" s="17">
        <v>0.53353576582500495</v>
      </c>
      <c r="Z427" s="17">
        <v>0.48289548250963898</v>
      </c>
      <c r="AA427" s="17">
        <v>0.54720645012089497</v>
      </c>
      <c r="AB427" s="17">
        <v>0.59399365917526004</v>
      </c>
      <c r="AC427" s="17">
        <v>0.54576305775156198</v>
      </c>
      <c r="AD427" s="17">
        <v>0.61707440384380496</v>
      </c>
      <c r="AE427" s="17"/>
      <c r="AF427" s="17">
        <v>0.49467253450288801</v>
      </c>
      <c r="AG427" s="17">
        <v>0.63731140443534595</v>
      </c>
      <c r="AH427" s="17">
        <v>0.51788218102217098</v>
      </c>
      <c r="AI427" s="17"/>
      <c r="AJ427" s="17">
        <v>0.54619241036570998</v>
      </c>
      <c r="AK427" s="17">
        <v>0.59957737490446195</v>
      </c>
      <c r="AL427" s="17">
        <v>0.56705118314059</v>
      </c>
      <c r="AM427" s="17">
        <v>0.39477506832303899</v>
      </c>
      <c r="AN427" s="17">
        <v>0.56412142426161405</v>
      </c>
      <c r="AO427" s="17"/>
      <c r="AP427" s="17">
        <v>0.53603627408965104</v>
      </c>
      <c r="AQ427" s="17">
        <v>0.59776655366679199</v>
      </c>
      <c r="AR427" s="17">
        <v>0.65927527693439203</v>
      </c>
      <c r="AS427" s="17">
        <v>0.42044719417140802</v>
      </c>
      <c r="AT427" s="17">
        <v>0.74236831087642197</v>
      </c>
      <c r="AU427" s="17"/>
      <c r="AV427" s="17">
        <v>0.61912642532462503</v>
      </c>
      <c r="AW427" s="17">
        <v>0.54597462813114095</v>
      </c>
      <c r="AX427" s="17">
        <v>0.64959607091898397</v>
      </c>
      <c r="AY427" s="17">
        <v>0.412879315028092</v>
      </c>
      <c r="AZ427" s="17">
        <v>0.72439980543815596</v>
      </c>
      <c r="BA427" s="17">
        <v>0.57276260028475201</v>
      </c>
      <c r="BB427" s="17"/>
      <c r="BC427" s="17">
        <v>0.55823777208858705</v>
      </c>
      <c r="BD427" s="17">
        <v>0.54852718978069603</v>
      </c>
      <c r="BE427" s="17">
        <v>0.59682358744935604</v>
      </c>
      <c r="BF427" s="17">
        <v>0.57023141068846905</v>
      </c>
      <c r="BG427" s="17">
        <v>0.73886111444033198</v>
      </c>
    </row>
    <row r="428" spans="2:59" x14ac:dyDescent="0.35">
      <c r="B428" t="s">
        <v>257</v>
      </c>
      <c r="C428" s="17">
        <v>0.54821995474819496</v>
      </c>
      <c r="D428" s="17">
        <v>0.54942570757144504</v>
      </c>
      <c r="E428" s="17">
        <v>0.54821926750379901</v>
      </c>
      <c r="F428" s="17"/>
      <c r="G428" s="17">
        <v>0.449710406731131</v>
      </c>
      <c r="H428" s="17">
        <v>0.51319990719940101</v>
      </c>
      <c r="I428" s="17">
        <v>0.52135729418421495</v>
      </c>
      <c r="J428" s="17">
        <v>0.49765814076925302</v>
      </c>
      <c r="K428" s="17">
        <v>0.60129268382457601</v>
      </c>
      <c r="L428" s="17">
        <v>0.66950901755560599</v>
      </c>
      <c r="M428" s="17"/>
      <c r="N428" s="17">
        <v>0.58529166148633804</v>
      </c>
      <c r="O428" s="17">
        <v>0.51315231924175997</v>
      </c>
      <c r="P428" s="17">
        <v>0.54686290495235401</v>
      </c>
      <c r="Q428" s="17">
        <v>0.54503018194958797</v>
      </c>
      <c r="R428" s="17"/>
      <c r="S428" s="17">
        <v>0.52018748131834103</v>
      </c>
      <c r="T428" s="17">
        <v>0.54849948406424598</v>
      </c>
      <c r="U428" s="17">
        <v>0.642271911645247</v>
      </c>
      <c r="V428" s="17">
        <v>0.51669260436369402</v>
      </c>
      <c r="W428" s="17">
        <v>0.53238401476244002</v>
      </c>
      <c r="X428" s="17">
        <v>0.49565953197357199</v>
      </c>
      <c r="Y428" s="17">
        <v>0.52731959388638805</v>
      </c>
      <c r="Z428" s="17">
        <v>0.58374475423061001</v>
      </c>
      <c r="AA428" s="17">
        <v>0.50586126477876903</v>
      </c>
      <c r="AB428" s="17">
        <v>0.61009167483522797</v>
      </c>
      <c r="AC428" s="17">
        <v>0.64668134176068703</v>
      </c>
      <c r="AD428" s="17">
        <v>0.529673473970936</v>
      </c>
      <c r="AE428" s="17"/>
      <c r="AF428" s="17">
        <v>0.57409267846824497</v>
      </c>
      <c r="AG428" s="17">
        <v>0.57616504985245698</v>
      </c>
      <c r="AH428" s="17">
        <v>0.46369536361091401</v>
      </c>
      <c r="AI428" s="17"/>
      <c r="AJ428" s="17">
        <v>0.64049255860196497</v>
      </c>
      <c r="AK428" s="17">
        <v>0.51856407208672395</v>
      </c>
      <c r="AL428" s="17">
        <v>0.51653410233075203</v>
      </c>
      <c r="AM428" s="17">
        <v>0.43584479150619299</v>
      </c>
      <c r="AN428" s="17">
        <v>0.45383350688614599</v>
      </c>
      <c r="AO428" s="17"/>
      <c r="AP428" s="17">
        <v>0.61711912621732001</v>
      </c>
      <c r="AQ428" s="17">
        <v>0.55197400953590703</v>
      </c>
      <c r="AR428" s="17">
        <v>0.57668112963437801</v>
      </c>
      <c r="AS428" s="17">
        <v>0.54000776097181002</v>
      </c>
      <c r="AT428" s="17">
        <v>0.42628558401018102</v>
      </c>
      <c r="AU428" s="17"/>
      <c r="AV428" s="17">
        <v>0.55284828109952799</v>
      </c>
      <c r="AW428" s="17">
        <v>0.60524434845603003</v>
      </c>
      <c r="AX428" s="17">
        <v>0.58329831292785705</v>
      </c>
      <c r="AY428" s="17">
        <v>0.58239917998935098</v>
      </c>
      <c r="AZ428" s="17">
        <v>0.43532101590005801</v>
      </c>
      <c r="BA428" s="17">
        <v>0.49620996514524401</v>
      </c>
      <c r="BB428" s="17"/>
      <c r="BC428" s="17">
        <v>0.56072666188669695</v>
      </c>
      <c r="BD428" s="17">
        <v>0.52769402027461898</v>
      </c>
      <c r="BE428" s="17">
        <v>0.56100777093367404</v>
      </c>
      <c r="BF428" s="17">
        <v>0.49430351435714698</v>
      </c>
      <c r="BG428" s="17">
        <v>0.71215254189836896</v>
      </c>
    </row>
    <row r="429" spans="2:59" x14ac:dyDescent="0.35">
      <c r="B429" t="s">
        <v>258</v>
      </c>
      <c r="C429" s="17">
        <v>0.54692126101320604</v>
      </c>
      <c r="D429" s="17">
        <v>0.51297514037406</v>
      </c>
      <c r="E429" s="17">
        <v>0.58162303522254</v>
      </c>
      <c r="F429" s="17"/>
      <c r="G429" s="17">
        <v>0.51033191070092199</v>
      </c>
      <c r="H429" s="17">
        <v>0.53149413972241299</v>
      </c>
      <c r="I429" s="17">
        <v>0.51468516713383305</v>
      </c>
      <c r="J429" s="17">
        <v>0.53165095792725503</v>
      </c>
      <c r="K429" s="17">
        <v>0.56826854345631495</v>
      </c>
      <c r="L429" s="17">
        <v>0.60806765543685404</v>
      </c>
      <c r="M429" s="17"/>
      <c r="N429" s="17">
        <v>0.58567637474976497</v>
      </c>
      <c r="O429" s="17">
        <v>0.51274582617175901</v>
      </c>
      <c r="P429" s="17">
        <v>0.54240398594570405</v>
      </c>
      <c r="Q429" s="17">
        <v>0.54376427814583495</v>
      </c>
      <c r="R429" s="17"/>
      <c r="S429" s="17">
        <v>0.53619977543818798</v>
      </c>
      <c r="T429" s="17">
        <v>0.53594215082653696</v>
      </c>
      <c r="U429" s="17">
        <v>0.57845109552942298</v>
      </c>
      <c r="V429" s="17">
        <v>0.50295627353957595</v>
      </c>
      <c r="W429" s="17">
        <v>0.58089793660955502</v>
      </c>
      <c r="X429" s="17">
        <v>0.55212966440223599</v>
      </c>
      <c r="Y429" s="17">
        <v>0.52805331774459896</v>
      </c>
      <c r="Z429" s="17">
        <v>0.56165924938582701</v>
      </c>
      <c r="AA429" s="17">
        <v>0.56636447200203099</v>
      </c>
      <c r="AB429" s="17">
        <v>0.560502363483386</v>
      </c>
      <c r="AC429" s="17">
        <v>0.53494967759186296</v>
      </c>
      <c r="AD429" s="17">
        <v>0.53609747670242103</v>
      </c>
      <c r="AE429" s="17"/>
      <c r="AF429" s="17">
        <v>0.52356909032118804</v>
      </c>
      <c r="AG429" s="17">
        <v>0.58632400438291199</v>
      </c>
      <c r="AH429" s="17">
        <v>0.50678963065403804</v>
      </c>
      <c r="AI429" s="17"/>
      <c r="AJ429" s="17">
        <v>0.56910886549310802</v>
      </c>
      <c r="AK429" s="17">
        <v>0.56301888685861801</v>
      </c>
      <c r="AL429" s="17">
        <v>0.58031524038945304</v>
      </c>
      <c r="AM429" s="17">
        <v>0.41771155949794198</v>
      </c>
      <c r="AN429" s="17">
        <v>0.51969283980014602</v>
      </c>
      <c r="AO429" s="17"/>
      <c r="AP429" s="17">
        <v>0.58260223148613999</v>
      </c>
      <c r="AQ429" s="17">
        <v>0.59351140673105296</v>
      </c>
      <c r="AR429" s="17">
        <v>0.53060990356002402</v>
      </c>
      <c r="AS429" s="17">
        <v>0.440004177679787</v>
      </c>
      <c r="AT429" s="17">
        <v>0.44053843444179203</v>
      </c>
      <c r="AU429" s="17"/>
      <c r="AV429" s="17">
        <v>0.58106431125198799</v>
      </c>
      <c r="AW429" s="17">
        <v>0.57665611652939996</v>
      </c>
      <c r="AX429" s="17">
        <v>0.56802555244873698</v>
      </c>
      <c r="AY429" s="17">
        <v>0.46693537057870899</v>
      </c>
      <c r="AZ429" s="17">
        <v>0.498476861654162</v>
      </c>
      <c r="BA429" s="17">
        <v>0.57476170006220395</v>
      </c>
      <c r="BB429" s="17"/>
      <c r="BC429" s="17">
        <v>0.58433638907331098</v>
      </c>
      <c r="BD429" s="17">
        <v>0.51992088367995704</v>
      </c>
      <c r="BE429" s="17">
        <v>0.53838503621210698</v>
      </c>
      <c r="BF429" s="17">
        <v>0.56292048235502901</v>
      </c>
      <c r="BG429" s="17">
        <v>0.79188560885672199</v>
      </c>
    </row>
    <row r="430" spans="2:59" x14ac:dyDescent="0.35">
      <c r="B430" t="s">
        <v>259</v>
      </c>
      <c r="C430" s="17">
        <v>0.45107884823511601</v>
      </c>
      <c r="D430" s="17">
        <v>0.40923994657874502</v>
      </c>
      <c r="E430" s="17">
        <v>0.49228362674911003</v>
      </c>
      <c r="F430" s="17"/>
      <c r="G430" s="17">
        <v>0.40530328052300302</v>
      </c>
      <c r="H430" s="17">
        <v>0.38711469825053002</v>
      </c>
      <c r="I430" s="17">
        <v>0.40950721704712301</v>
      </c>
      <c r="J430" s="17">
        <v>0.46377670587005898</v>
      </c>
      <c r="K430" s="17">
        <v>0.50008534362575396</v>
      </c>
      <c r="L430" s="17">
        <v>0.52401936249803605</v>
      </c>
      <c r="M430" s="17"/>
      <c r="N430" s="17">
        <v>0.47352967504230498</v>
      </c>
      <c r="O430" s="17">
        <v>0.41672106784920898</v>
      </c>
      <c r="P430" s="17">
        <v>0.49673118433484997</v>
      </c>
      <c r="Q430" s="17">
        <v>0.421403932339461</v>
      </c>
      <c r="R430" s="17"/>
      <c r="S430" s="17">
        <v>0.46469466703315998</v>
      </c>
      <c r="T430" s="17">
        <v>0.45110393576503699</v>
      </c>
      <c r="U430" s="17">
        <v>0.46261772335236201</v>
      </c>
      <c r="V430" s="17">
        <v>0.48944630931998301</v>
      </c>
      <c r="W430" s="17">
        <v>0.41103658797287401</v>
      </c>
      <c r="X430" s="17">
        <v>0.411505469567922</v>
      </c>
      <c r="Y430" s="17">
        <v>0.46980397059088302</v>
      </c>
      <c r="Z430" s="17">
        <v>0.40817083954773198</v>
      </c>
      <c r="AA430" s="17">
        <v>0.44933391964768898</v>
      </c>
      <c r="AB430" s="17">
        <v>0.45078376619480898</v>
      </c>
      <c r="AC430" s="17">
        <v>0.45445199269898501</v>
      </c>
      <c r="AD430" s="17">
        <v>0.46230725564781999</v>
      </c>
      <c r="AE430" s="17"/>
      <c r="AF430" s="17">
        <v>0.50698531488368803</v>
      </c>
      <c r="AG430" s="17">
        <v>0.43489052078454798</v>
      </c>
      <c r="AH430" s="17">
        <v>0.38317344076179899</v>
      </c>
      <c r="AI430" s="17"/>
      <c r="AJ430" s="17">
        <v>0.51010693688375397</v>
      </c>
      <c r="AK430" s="17">
        <v>0.43021548600314002</v>
      </c>
      <c r="AL430" s="17">
        <v>0.398296829481397</v>
      </c>
      <c r="AM430" s="17">
        <v>0.25937968251781102</v>
      </c>
      <c r="AN430" s="17">
        <v>0.43301018400052999</v>
      </c>
      <c r="AO430" s="17"/>
      <c r="AP430" s="17">
        <v>0.50042683573410296</v>
      </c>
      <c r="AQ430" s="17">
        <v>0.45365396107281902</v>
      </c>
      <c r="AR430" s="17">
        <v>0.40306154338588202</v>
      </c>
      <c r="AS430" s="17">
        <v>0.45733997683768302</v>
      </c>
      <c r="AT430" s="17">
        <v>0.43367426642576001</v>
      </c>
      <c r="AU430" s="17"/>
      <c r="AV430" s="17">
        <v>0.44496836222020097</v>
      </c>
      <c r="AW430" s="17">
        <v>0.46761740707107202</v>
      </c>
      <c r="AX430" s="17">
        <v>0.42383816350334402</v>
      </c>
      <c r="AY430" s="17">
        <v>0.48350150249825902</v>
      </c>
      <c r="AZ430" s="17">
        <v>0.41627309418674502</v>
      </c>
      <c r="BA430" s="17">
        <v>0.51020489206122299</v>
      </c>
      <c r="BB430" s="17"/>
      <c r="BC430" s="17">
        <v>0.43292828361095098</v>
      </c>
      <c r="BD430" s="17">
        <v>0.43377757772123399</v>
      </c>
      <c r="BE430" s="17">
        <v>0.45429014784281402</v>
      </c>
      <c r="BF430" s="17">
        <v>0.42479495352299501</v>
      </c>
      <c r="BG430" s="17">
        <v>0.64092688076603899</v>
      </c>
    </row>
    <row r="431" spans="2:59" x14ac:dyDescent="0.35">
      <c r="B431" t="s">
        <v>260</v>
      </c>
      <c r="C431" s="17">
        <v>0.44991393014063902</v>
      </c>
      <c r="D431" s="17">
        <v>0.43232981328777598</v>
      </c>
      <c r="E431" s="17">
        <v>0.46639322908621</v>
      </c>
      <c r="F431" s="17"/>
      <c r="G431" s="17">
        <v>0.407438958394576</v>
      </c>
      <c r="H431" s="17">
        <v>0.46729219370104602</v>
      </c>
      <c r="I431" s="17">
        <v>0.43046588209360698</v>
      </c>
      <c r="J431" s="17">
        <v>0.485725221180276</v>
      </c>
      <c r="K431" s="17">
        <v>0.44250944734657799</v>
      </c>
      <c r="L431" s="17">
        <v>0.45602338830553102</v>
      </c>
      <c r="M431" s="17"/>
      <c r="N431" s="17">
        <v>0.45477970652210697</v>
      </c>
      <c r="O431" s="17">
        <v>0.42645604919023</v>
      </c>
      <c r="P431" s="17">
        <v>0.430956394446321</v>
      </c>
      <c r="Q431" s="17">
        <v>0.48462638669200497</v>
      </c>
      <c r="R431" s="17"/>
      <c r="S431" s="17">
        <v>0.45811646585107402</v>
      </c>
      <c r="T431" s="17">
        <v>0.45707744823919499</v>
      </c>
      <c r="U431" s="17">
        <v>0.48705244668580899</v>
      </c>
      <c r="V431" s="17">
        <v>0.35647124065991997</v>
      </c>
      <c r="W431" s="17">
        <v>0.40855139492549097</v>
      </c>
      <c r="X431" s="17">
        <v>0.46051221124577901</v>
      </c>
      <c r="Y431" s="17">
        <v>0.45404600183329102</v>
      </c>
      <c r="Z431" s="17">
        <v>0.481539993714591</v>
      </c>
      <c r="AA431" s="17">
        <v>0.48656341833208999</v>
      </c>
      <c r="AB431" s="17">
        <v>0.44717166851276602</v>
      </c>
      <c r="AC431" s="17">
        <v>0.456877381171157</v>
      </c>
      <c r="AD431" s="17">
        <v>0.43594912791948098</v>
      </c>
      <c r="AE431" s="17"/>
      <c r="AF431" s="17">
        <v>0.43874819662668402</v>
      </c>
      <c r="AG431" s="17">
        <v>0.45612776727910698</v>
      </c>
      <c r="AH431" s="17">
        <v>0.45638623887324797</v>
      </c>
      <c r="AI431" s="17"/>
      <c r="AJ431" s="17">
        <v>0.458390279340329</v>
      </c>
      <c r="AK431" s="17">
        <v>0.43705796428738503</v>
      </c>
      <c r="AL431" s="17">
        <v>0.439279779440719</v>
      </c>
      <c r="AM431" s="17">
        <v>0.45864767066310602</v>
      </c>
      <c r="AN431" s="17">
        <v>0.49146640940980901</v>
      </c>
      <c r="AO431" s="17"/>
      <c r="AP431" s="17">
        <v>0.44836590527050701</v>
      </c>
      <c r="AQ431" s="17">
        <v>0.44894124342304698</v>
      </c>
      <c r="AR431" s="17">
        <v>0.48082120977408699</v>
      </c>
      <c r="AS431" s="17">
        <v>0.47305341069353601</v>
      </c>
      <c r="AT431" s="17">
        <v>0.38028587635489203</v>
      </c>
      <c r="AU431" s="17"/>
      <c r="AV431" s="17">
        <v>0.45803635230230899</v>
      </c>
      <c r="AW431" s="17">
        <v>0.46405583009099</v>
      </c>
      <c r="AX431" s="17">
        <v>0.46318656736848601</v>
      </c>
      <c r="AY431" s="17">
        <v>0.44634042979316002</v>
      </c>
      <c r="AZ431" s="17">
        <v>0.34214967148581499</v>
      </c>
      <c r="BA431" s="17">
        <v>0.51934056618899604</v>
      </c>
      <c r="BB431" s="17"/>
      <c r="BC431" s="17">
        <v>0.46205207768059797</v>
      </c>
      <c r="BD431" s="17">
        <v>0.42647941953640101</v>
      </c>
      <c r="BE431" s="17">
        <v>0.46415738289764502</v>
      </c>
      <c r="BF431" s="17">
        <v>0.43323947301051202</v>
      </c>
      <c r="BG431" s="17">
        <v>0.53754471344968702</v>
      </c>
    </row>
    <row r="432" spans="2:59" x14ac:dyDescent="0.35">
      <c r="B432" t="s">
        <v>261</v>
      </c>
      <c r="C432" s="17">
        <v>0.43590222284224101</v>
      </c>
      <c r="D432" s="17">
        <v>0.40230571551231198</v>
      </c>
      <c r="E432" s="17">
        <v>0.46727757809410297</v>
      </c>
      <c r="F432" s="17"/>
      <c r="G432" s="17">
        <v>0.37915199848905601</v>
      </c>
      <c r="H432" s="17">
        <v>0.46073399935218301</v>
      </c>
      <c r="I432" s="17">
        <v>0.44747349219405302</v>
      </c>
      <c r="J432" s="17">
        <v>0.43440295623414399</v>
      </c>
      <c r="K432" s="17">
        <v>0.43713053441681998</v>
      </c>
      <c r="L432" s="17">
        <v>0.44472625728165599</v>
      </c>
      <c r="M432" s="17"/>
      <c r="N432" s="17">
        <v>0.478094058393285</v>
      </c>
      <c r="O432" s="17">
        <v>0.42042046548263301</v>
      </c>
      <c r="P432" s="17">
        <v>0.43958841775919</v>
      </c>
      <c r="Q432" s="17">
        <v>0.40217575822983598</v>
      </c>
      <c r="R432" s="17"/>
      <c r="S432" s="17">
        <v>0.47686777197671598</v>
      </c>
      <c r="T432" s="17">
        <v>0.44771681748118303</v>
      </c>
      <c r="U432" s="17">
        <v>0.49271851944629602</v>
      </c>
      <c r="V432" s="17">
        <v>0.40478295567058398</v>
      </c>
      <c r="W432" s="17">
        <v>0.432704708379965</v>
      </c>
      <c r="X432" s="17">
        <v>0.42174279291989403</v>
      </c>
      <c r="Y432" s="17">
        <v>0.42818476171162501</v>
      </c>
      <c r="Z432" s="17">
        <v>0.369509828479828</v>
      </c>
      <c r="AA432" s="17">
        <v>0.47554044811361001</v>
      </c>
      <c r="AB432" s="17">
        <v>0.37837799216109602</v>
      </c>
      <c r="AC432" s="17">
        <v>0.39516698335749301</v>
      </c>
      <c r="AD432" s="17">
        <v>0.38888961026204399</v>
      </c>
      <c r="AE432" s="17"/>
      <c r="AF432" s="17">
        <v>0.43607214519451099</v>
      </c>
      <c r="AG432" s="17">
        <v>0.443435599095647</v>
      </c>
      <c r="AH432" s="17">
        <v>0.42052886452078098</v>
      </c>
      <c r="AI432" s="17"/>
      <c r="AJ432" s="17">
        <v>0.45460663056785899</v>
      </c>
      <c r="AK432" s="17">
        <v>0.43571254694636602</v>
      </c>
      <c r="AL432" s="17">
        <v>0.42689006024755199</v>
      </c>
      <c r="AM432" s="17">
        <v>0.42561080406118101</v>
      </c>
      <c r="AN432" s="17">
        <v>0.39949748441122801</v>
      </c>
      <c r="AO432" s="17"/>
      <c r="AP432" s="17">
        <v>0.46882334541983101</v>
      </c>
      <c r="AQ432" s="17">
        <v>0.44229879940786299</v>
      </c>
      <c r="AR432" s="17">
        <v>0.458644410586037</v>
      </c>
      <c r="AS432" s="17">
        <v>0.42948459819461599</v>
      </c>
      <c r="AT432" s="17">
        <v>0.33596905384531001</v>
      </c>
      <c r="AU432" s="17"/>
      <c r="AV432" s="17">
        <v>0.44811248298056799</v>
      </c>
      <c r="AW432" s="17">
        <v>0.46903835526763699</v>
      </c>
      <c r="AX432" s="17">
        <v>0.47662859202339197</v>
      </c>
      <c r="AY432" s="17">
        <v>0.444937275333676</v>
      </c>
      <c r="AZ432" s="17">
        <v>0.35941216040495699</v>
      </c>
      <c r="BA432" s="17">
        <v>0.42321279724637001</v>
      </c>
      <c r="BB432" s="17"/>
      <c r="BC432" s="17">
        <v>0.43630797837699298</v>
      </c>
      <c r="BD432" s="17">
        <v>0.368167409216685</v>
      </c>
      <c r="BE432" s="17">
        <v>0.49451214818573802</v>
      </c>
      <c r="BF432" s="17">
        <v>0.44721299279703502</v>
      </c>
      <c r="BG432" s="17">
        <v>0.63105694606227403</v>
      </c>
    </row>
    <row r="433" spans="2:59" x14ac:dyDescent="0.35">
      <c r="B433" t="s">
        <v>262</v>
      </c>
      <c r="C433" s="17">
        <v>0.42495947503679699</v>
      </c>
      <c r="D433" s="17">
        <v>0.373769496691781</v>
      </c>
      <c r="E433" s="17">
        <v>0.47340990785971299</v>
      </c>
      <c r="F433" s="17"/>
      <c r="G433" s="17">
        <v>0.35282977752802103</v>
      </c>
      <c r="H433" s="17">
        <v>0.45840940710945799</v>
      </c>
      <c r="I433" s="17">
        <v>0.46476307726557398</v>
      </c>
      <c r="J433" s="17">
        <v>0.40379515775184499</v>
      </c>
      <c r="K433" s="17">
        <v>0.44044969367431902</v>
      </c>
      <c r="L433" s="17">
        <v>0.420485350916807</v>
      </c>
      <c r="M433" s="17"/>
      <c r="N433" s="17">
        <v>0.41928582408142201</v>
      </c>
      <c r="O433" s="17">
        <v>0.39246101073768402</v>
      </c>
      <c r="P433" s="17">
        <v>0.42758656006377999</v>
      </c>
      <c r="Q433" s="17">
        <v>0.46340003873333502</v>
      </c>
      <c r="R433" s="17"/>
      <c r="S433" s="17">
        <v>0.45858420434078201</v>
      </c>
      <c r="T433" s="17">
        <v>0.435153174164641</v>
      </c>
      <c r="U433" s="17">
        <v>0.402296902578483</v>
      </c>
      <c r="V433" s="17">
        <v>0.47476732482411099</v>
      </c>
      <c r="W433" s="17">
        <v>0.38569547944450899</v>
      </c>
      <c r="X433" s="17">
        <v>0.40777051030169298</v>
      </c>
      <c r="Y433" s="17">
        <v>0.41508319584830899</v>
      </c>
      <c r="Z433" s="17">
        <v>0.37449148339247601</v>
      </c>
      <c r="AA433" s="17">
        <v>0.42733799787183602</v>
      </c>
      <c r="AB433" s="17">
        <v>0.37214455741822899</v>
      </c>
      <c r="AC433" s="17">
        <v>0.48023706927550602</v>
      </c>
      <c r="AD433" s="17">
        <v>0.42850076280069799</v>
      </c>
      <c r="AE433" s="17"/>
      <c r="AF433" s="17">
        <v>0.38547941979376199</v>
      </c>
      <c r="AG433" s="17">
        <v>0.46962018254314702</v>
      </c>
      <c r="AH433" s="17">
        <v>0.41734947728552102</v>
      </c>
      <c r="AI433" s="17"/>
      <c r="AJ433" s="17">
        <v>0.41361172320334499</v>
      </c>
      <c r="AK433" s="17">
        <v>0.44490182773065301</v>
      </c>
      <c r="AL433" s="17">
        <v>0.365979908400693</v>
      </c>
      <c r="AM433" s="17">
        <v>0.33505556980555801</v>
      </c>
      <c r="AN433" s="17">
        <v>0.432090707102603</v>
      </c>
      <c r="AO433" s="17"/>
      <c r="AP433" s="17">
        <v>0.43368092310884199</v>
      </c>
      <c r="AQ433" s="17">
        <v>0.45132476421839901</v>
      </c>
      <c r="AR433" s="17">
        <v>0.41540502095376403</v>
      </c>
      <c r="AS433" s="17">
        <v>0.31863463090665001</v>
      </c>
      <c r="AT433" s="17">
        <v>0.46226090447111301</v>
      </c>
      <c r="AU433" s="17"/>
      <c r="AV433" s="17">
        <v>0.45959499273619597</v>
      </c>
      <c r="AW433" s="17">
        <v>0.42869699088559599</v>
      </c>
      <c r="AX433" s="17">
        <v>0.44839800761285398</v>
      </c>
      <c r="AY433" s="17">
        <v>0.30705943726713503</v>
      </c>
      <c r="AZ433" s="17">
        <v>0.48480977449474499</v>
      </c>
      <c r="BA433" s="17">
        <v>0.42678282335982498</v>
      </c>
      <c r="BB433" s="17"/>
      <c r="BC433" s="17">
        <v>0.45611525711138701</v>
      </c>
      <c r="BD433" s="17">
        <v>0.39446765326434702</v>
      </c>
      <c r="BE433" s="17">
        <v>0.40688120181432902</v>
      </c>
      <c r="BF433" s="17">
        <v>0.47772191406678599</v>
      </c>
      <c r="BG433" s="17">
        <v>0.47534715539272898</v>
      </c>
    </row>
    <row r="434" spans="2:59" x14ac:dyDescent="0.35">
      <c r="B434" t="s">
        <v>263</v>
      </c>
      <c r="C434" s="17">
        <v>0.35022633950565901</v>
      </c>
      <c r="D434" s="17">
        <v>0.33346875277293497</v>
      </c>
      <c r="E434" s="17">
        <v>0.36627495168276403</v>
      </c>
      <c r="F434" s="17"/>
      <c r="G434" s="17">
        <v>0.383976413138433</v>
      </c>
      <c r="H434" s="17">
        <v>0.37524282640312401</v>
      </c>
      <c r="I434" s="17">
        <v>0.34195698074030101</v>
      </c>
      <c r="J434" s="17">
        <v>0.33014313992580402</v>
      </c>
      <c r="K434" s="17">
        <v>0.35173137696088802</v>
      </c>
      <c r="L434" s="17">
        <v>0.32935665250561103</v>
      </c>
      <c r="M434" s="17"/>
      <c r="N434" s="17">
        <v>0.35957814550408401</v>
      </c>
      <c r="O434" s="17">
        <v>0.33396400943145998</v>
      </c>
      <c r="P434" s="17">
        <v>0.334514785553293</v>
      </c>
      <c r="Q434" s="17">
        <v>0.36957276686969798</v>
      </c>
      <c r="R434" s="17"/>
      <c r="S434" s="17">
        <v>0.35307482432725201</v>
      </c>
      <c r="T434" s="17">
        <v>0.362599959198805</v>
      </c>
      <c r="U434" s="17">
        <v>0.38319100750699098</v>
      </c>
      <c r="V434" s="17">
        <v>0.32297243315685698</v>
      </c>
      <c r="W434" s="17">
        <v>0.28774675605273498</v>
      </c>
      <c r="X434" s="17">
        <v>0.407682087215261</v>
      </c>
      <c r="Y434" s="17">
        <v>0.34114374019384303</v>
      </c>
      <c r="Z434" s="17">
        <v>0.34927878048500499</v>
      </c>
      <c r="AA434" s="17">
        <v>0.3430330187549</v>
      </c>
      <c r="AB434" s="17">
        <v>0.32860847645520003</v>
      </c>
      <c r="AC434" s="17">
        <v>0.35961402888437799</v>
      </c>
      <c r="AD434" s="17">
        <v>0.35183686515963902</v>
      </c>
      <c r="AE434" s="17"/>
      <c r="AF434" s="17">
        <v>0.34365750975991899</v>
      </c>
      <c r="AG434" s="17">
        <v>0.3337823408019</v>
      </c>
      <c r="AH434" s="17">
        <v>0.394482465177519</v>
      </c>
      <c r="AI434" s="17"/>
      <c r="AJ434" s="17">
        <v>0.36456414389616998</v>
      </c>
      <c r="AK434" s="17">
        <v>0.32682767410688701</v>
      </c>
      <c r="AL434" s="17">
        <v>0.32855303275872</v>
      </c>
      <c r="AM434" s="17">
        <v>0.41465922996604399</v>
      </c>
      <c r="AN434" s="17">
        <v>0.36585178337048702</v>
      </c>
      <c r="AO434" s="17"/>
      <c r="AP434" s="17">
        <v>0.36989105643590903</v>
      </c>
      <c r="AQ434" s="17">
        <v>0.33314715157760399</v>
      </c>
      <c r="AR434" s="17">
        <v>0.37058008215648303</v>
      </c>
      <c r="AS434" s="17">
        <v>0.323852959647145</v>
      </c>
      <c r="AT434" s="17">
        <v>0.28812681704401299</v>
      </c>
      <c r="AU434" s="17"/>
      <c r="AV434" s="17">
        <v>0.35449259740022598</v>
      </c>
      <c r="AW434" s="17">
        <v>0.36871121982094401</v>
      </c>
      <c r="AX434" s="17">
        <v>0.37136685647324402</v>
      </c>
      <c r="AY434" s="17">
        <v>0.32724049017291501</v>
      </c>
      <c r="AZ434" s="17">
        <v>0.28725392726969501</v>
      </c>
      <c r="BA434" s="17">
        <v>0.34873307763876998</v>
      </c>
      <c r="BB434" s="17"/>
      <c r="BC434" s="17">
        <v>0.36387442200632703</v>
      </c>
      <c r="BD434" s="17">
        <v>0.32228321290650902</v>
      </c>
      <c r="BE434" s="17">
        <v>0.35644507017959698</v>
      </c>
      <c r="BF434" s="17">
        <v>0.39071597056709001</v>
      </c>
      <c r="BG434" s="17">
        <v>0.48866964876018099</v>
      </c>
    </row>
    <row r="435" spans="2:59" x14ac:dyDescent="0.35">
      <c r="B435" t="s">
        <v>264</v>
      </c>
      <c r="C435" s="17">
        <v>0.28991885573054299</v>
      </c>
      <c r="D435" s="17">
        <v>0.28469845131507898</v>
      </c>
      <c r="E435" s="17">
        <v>0.29544128317926199</v>
      </c>
      <c r="F435" s="17"/>
      <c r="G435" s="17">
        <v>0.27116963544460398</v>
      </c>
      <c r="H435" s="17">
        <v>0.228381544635224</v>
      </c>
      <c r="I435" s="17">
        <v>0.26351330141957702</v>
      </c>
      <c r="J435" s="17">
        <v>0.30464117219418102</v>
      </c>
      <c r="K435" s="17">
        <v>0.31058423716474298</v>
      </c>
      <c r="L435" s="17">
        <v>0.34792838698602402</v>
      </c>
      <c r="M435" s="17"/>
      <c r="N435" s="17">
        <v>0.30951712266398601</v>
      </c>
      <c r="O435" s="17">
        <v>0.24187179618874499</v>
      </c>
      <c r="P435" s="17">
        <v>0.31350687206815298</v>
      </c>
      <c r="Q435" s="17">
        <v>0.29661938673837801</v>
      </c>
      <c r="R435" s="17"/>
      <c r="S435" s="17">
        <v>0.29865564076623202</v>
      </c>
      <c r="T435" s="17">
        <v>0.28854607823608702</v>
      </c>
      <c r="U435" s="17">
        <v>0.32630263560900702</v>
      </c>
      <c r="V435" s="17">
        <v>0.29867953289016103</v>
      </c>
      <c r="W435" s="17">
        <v>0.21995738313569499</v>
      </c>
      <c r="X435" s="17">
        <v>0.27081965801512597</v>
      </c>
      <c r="Y435" s="17">
        <v>0.27803779791959699</v>
      </c>
      <c r="Z435" s="17">
        <v>0.27009829648443801</v>
      </c>
      <c r="AA435" s="17">
        <v>0.27003483634650999</v>
      </c>
      <c r="AB435" s="17">
        <v>0.33447231267435201</v>
      </c>
      <c r="AC435" s="17">
        <v>0.326170133356674</v>
      </c>
      <c r="AD435" s="17">
        <v>0.28887117555292102</v>
      </c>
      <c r="AE435" s="17"/>
      <c r="AF435" s="17">
        <v>0.28546831027088798</v>
      </c>
      <c r="AG435" s="17">
        <v>0.31995110833696699</v>
      </c>
      <c r="AH435" s="17">
        <v>0.20715286346840101</v>
      </c>
      <c r="AI435" s="17"/>
      <c r="AJ435" s="17">
        <v>0.30510927295008</v>
      </c>
      <c r="AK435" s="17">
        <v>0.29746979825978997</v>
      </c>
      <c r="AL435" s="17">
        <v>0.25076984086207599</v>
      </c>
      <c r="AM435" s="17">
        <v>0.299840622424559</v>
      </c>
      <c r="AN435" s="17">
        <v>0.249909521199394</v>
      </c>
      <c r="AO435" s="17"/>
      <c r="AP435" s="17">
        <v>0.29342944052112402</v>
      </c>
      <c r="AQ435" s="17">
        <v>0.299346823357591</v>
      </c>
      <c r="AR435" s="17">
        <v>0.32931655133932197</v>
      </c>
      <c r="AS435" s="17">
        <v>0.26777816053393799</v>
      </c>
      <c r="AT435" s="17">
        <v>0.29516747863708598</v>
      </c>
      <c r="AU435" s="17"/>
      <c r="AV435" s="17">
        <v>0.32487853257506899</v>
      </c>
      <c r="AW435" s="17">
        <v>0.25701956524462899</v>
      </c>
      <c r="AX435" s="17">
        <v>0.31541271896844503</v>
      </c>
      <c r="AY435" s="17">
        <v>0.29138995085386699</v>
      </c>
      <c r="AZ435" s="17">
        <v>0.26225779389696202</v>
      </c>
      <c r="BA435" s="17">
        <v>0.23526166051809999</v>
      </c>
      <c r="BB435" s="17"/>
      <c r="BC435" s="17">
        <v>0.29909645190906198</v>
      </c>
      <c r="BD435" s="17">
        <v>0.26921836749801398</v>
      </c>
      <c r="BE435" s="17">
        <v>0.28042264381160698</v>
      </c>
      <c r="BF435" s="17">
        <v>0.32541736218012601</v>
      </c>
      <c r="BG435" s="17">
        <v>0.44175561735818802</v>
      </c>
    </row>
    <row r="436" spans="2:59" x14ac:dyDescent="0.35">
      <c r="B436" t="s">
        <v>265</v>
      </c>
      <c r="C436" s="17">
        <v>0.25454391024946199</v>
      </c>
      <c r="D436" s="17">
        <v>0.24583675103153099</v>
      </c>
      <c r="E436" s="17">
        <v>0.26416111077195198</v>
      </c>
      <c r="F436" s="17"/>
      <c r="G436" s="17">
        <v>0.290667908027882</v>
      </c>
      <c r="H436" s="17">
        <v>0.29631541726525301</v>
      </c>
      <c r="I436" s="17">
        <v>0.29166322538527201</v>
      </c>
      <c r="J436" s="17">
        <v>0.25546567627394601</v>
      </c>
      <c r="K436" s="17">
        <v>0.209940381649424</v>
      </c>
      <c r="L436" s="17">
        <v>0.195662035529449</v>
      </c>
      <c r="M436" s="17"/>
      <c r="N436" s="17">
        <v>0.26882979891202502</v>
      </c>
      <c r="O436" s="17">
        <v>0.24272904081778199</v>
      </c>
      <c r="P436" s="17">
        <v>0.254984542789507</v>
      </c>
      <c r="Q436" s="17">
        <v>0.24956579769520601</v>
      </c>
      <c r="R436" s="17"/>
      <c r="S436" s="17">
        <v>0.32697335403567901</v>
      </c>
      <c r="T436" s="17">
        <v>0.20886563184937501</v>
      </c>
      <c r="U436" s="17">
        <v>0.23437597940192201</v>
      </c>
      <c r="V436" s="17">
        <v>0.27456444851640199</v>
      </c>
      <c r="W436" s="17">
        <v>0.25153601604550602</v>
      </c>
      <c r="X436" s="17">
        <v>0.28039107427153198</v>
      </c>
      <c r="Y436" s="17">
        <v>0.27092999583109501</v>
      </c>
      <c r="Z436" s="17">
        <v>0.21713917613780301</v>
      </c>
      <c r="AA436" s="17">
        <v>0.240899975058642</v>
      </c>
      <c r="AB436" s="17">
        <v>0.20795334829850901</v>
      </c>
      <c r="AC436" s="17">
        <v>0.25365321638229299</v>
      </c>
      <c r="AD436" s="17">
        <v>0.23368836358397399</v>
      </c>
      <c r="AE436" s="17"/>
      <c r="AF436" s="17">
        <v>0.22247906453202301</v>
      </c>
      <c r="AG436" s="17">
        <v>0.26999005657561698</v>
      </c>
      <c r="AH436" s="17">
        <v>0.24938928401982299</v>
      </c>
      <c r="AI436" s="17"/>
      <c r="AJ436" s="17">
        <v>0.24344384707392999</v>
      </c>
      <c r="AK436" s="17">
        <v>0.301053539795197</v>
      </c>
      <c r="AL436" s="17">
        <v>0.125546147163937</v>
      </c>
      <c r="AM436" s="17">
        <v>0.17923730970804999</v>
      </c>
      <c r="AN436" s="17">
        <v>0.240239296049062</v>
      </c>
      <c r="AO436" s="17"/>
      <c r="AP436" s="17">
        <v>0.24399374410779701</v>
      </c>
      <c r="AQ436" s="17">
        <v>0.28767505037375901</v>
      </c>
      <c r="AR436" s="17">
        <v>0.197389974468998</v>
      </c>
      <c r="AS436" s="17">
        <v>0.23389025095952501</v>
      </c>
      <c r="AT436" s="17">
        <v>0.22249321978554301</v>
      </c>
      <c r="AU436" s="17"/>
      <c r="AV436" s="17">
        <v>0.306319649357152</v>
      </c>
      <c r="AW436" s="17">
        <v>0.228331450887957</v>
      </c>
      <c r="AX436" s="17">
        <v>0.24020755321464801</v>
      </c>
      <c r="AY436" s="17">
        <v>0.25190437773357199</v>
      </c>
      <c r="AZ436" s="17">
        <v>0.191741756080031</v>
      </c>
      <c r="BA436" s="17">
        <v>0.20796282895903201</v>
      </c>
      <c r="BB436" s="17"/>
      <c r="BC436" s="17">
        <v>0.28961849402259598</v>
      </c>
      <c r="BD436" s="17">
        <v>0.222749024674575</v>
      </c>
      <c r="BE436" s="17">
        <v>0.23622730248836701</v>
      </c>
      <c r="BF436" s="17">
        <v>0.31312191843189802</v>
      </c>
      <c r="BG436" s="17">
        <v>0.49714795127304101</v>
      </c>
    </row>
    <row r="437" spans="2:59" x14ac:dyDescent="0.35">
      <c r="B437" t="s">
        <v>266</v>
      </c>
      <c r="C437" s="17">
        <v>0.15724543863679699</v>
      </c>
      <c r="D437" s="17">
        <v>0.13959795422499599</v>
      </c>
      <c r="E437" s="17">
        <v>0.174845370542865</v>
      </c>
      <c r="F437" s="17"/>
      <c r="G437" s="17">
        <v>0.22613167125162101</v>
      </c>
      <c r="H437" s="17">
        <v>0.165701870521476</v>
      </c>
      <c r="I437" s="17">
        <v>0.17296240502604501</v>
      </c>
      <c r="J437" s="17">
        <v>0.13260368088961799</v>
      </c>
      <c r="K437" s="17">
        <v>0.13251927503873701</v>
      </c>
      <c r="L437" s="17">
        <v>0.12814830152672901</v>
      </c>
      <c r="M437" s="17"/>
      <c r="N437" s="17">
        <v>0.15889939934091599</v>
      </c>
      <c r="O437" s="17">
        <v>0.13046503162169701</v>
      </c>
      <c r="P437" s="17">
        <v>0.18327389703570199</v>
      </c>
      <c r="Q437" s="17">
        <v>0.16074916228209701</v>
      </c>
      <c r="R437" s="17"/>
      <c r="S437" s="17">
        <v>0.222069234164989</v>
      </c>
      <c r="T437" s="17">
        <v>0.13655363186963701</v>
      </c>
      <c r="U437" s="17">
        <v>9.7732648847910497E-2</v>
      </c>
      <c r="V437" s="17">
        <v>0.23264617032604101</v>
      </c>
      <c r="W437" s="17">
        <v>0.120100296748993</v>
      </c>
      <c r="X437" s="17">
        <v>0.162660582398405</v>
      </c>
      <c r="Y437" s="17">
        <v>0.14840568035457199</v>
      </c>
      <c r="Z437" s="17">
        <v>0.18043636346485101</v>
      </c>
      <c r="AA437" s="17">
        <v>0.17542781707771801</v>
      </c>
      <c r="AB437" s="17">
        <v>8.7147459584467596E-2</v>
      </c>
      <c r="AC437" s="17">
        <v>0.16093680815196801</v>
      </c>
      <c r="AD437" s="17">
        <v>7.67401123175077E-2</v>
      </c>
      <c r="AE437" s="17"/>
      <c r="AF437" s="17">
        <v>0.16106778424721199</v>
      </c>
      <c r="AG437" s="17">
        <v>0.12739763049130301</v>
      </c>
      <c r="AH437" s="17">
        <v>0.18827047003413999</v>
      </c>
      <c r="AI437" s="17"/>
      <c r="AJ437" s="17">
        <v>0.15678750257823201</v>
      </c>
      <c r="AK437" s="17">
        <v>0.17354817492536201</v>
      </c>
      <c r="AL437" s="17">
        <v>6.3221965013360901E-2</v>
      </c>
      <c r="AM437" s="17">
        <v>0.185483143040891</v>
      </c>
      <c r="AN437" s="17">
        <v>0.16617218795043801</v>
      </c>
      <c r="AO437" s="17"/>
      <c r="AP437" s="17">
        <v>0.15499386533090301</v>
      </c>
      <c r="AQ437" s="17">
        <v>0.18208202881730701</v>
      </c>
      <c r="AR437" s="17">
        <v>9.8518694819920594E-2</v>
      </c>
      <c r="AS437" s="17">
        <v>0.18536396904407099</v>
      </c>
      <c r="AT437" s="17">
        <v>0.14462910427873499</v>
      </c>
      <c r="AU437" s="17"/>
      <c r="AV437" s="17">
        <v>0.17428167569897399</v>
      </c>
      <c r="AW437" s="17">
        <v>0.15723443838053</v>
      </c>
      <c r="AX437" s="17">
        <v>7.6188760455807206E-2</v>
      </c>
      <c r="AY437" s="17">
        <v>0.19326415576196501</v>
      </c>
      <c r="AZ437" s="17">
        <v>0.14648318859742801</v>
      </c>
      <c r="BA437" s="17">
        <v>0.167452528623039</v>
      </c>
      <c r="BB437" s="17"/>
      <c r="BC437" s="17">
        <v>0.196369342671605</v>
      </c>
      <c r="BD437" s="17">
        <v>0.14073111718078901</v>
      </c>
      <c r="BE437" s="17">
        <v>0.127333631357887</v>
      </c>
      <c r="BF437" s="17">
        <v>0.19309032702523099</v>
      </c>
      <c r="BG437" s="17">
        <v>0.26718932295693898</v>
      </c>
    </row>
    <row r="438" spans="2:59" x14ac:dyDescent="0.35">
      <c r="B438" t="s">
        <v>267</v>
      </c>
      <c r="C438" s="17">
        <v>0.11241336756579499</v>
      </c>
      <c r="D438" s="17">
        <v>9.7205489431113901E-2</v>
      </c>
      <c r="E438" s="17">
        <v>0.12725056716493099</v>
      </c>
      <c r="F438" s="17"/>
      <c r="G438" s="17">
        <v>0.17787922539127801</v>
      </c>
      <c r="H438" s="17">
        <v>0.17974168579849101</v>
      </c>
      <c r="I438" s="17">
        <v>0.113877151945734</v>
      </c>
      <c r="J438" s="17">
        <v>0.102754734655713</v>
      </c>
      <c r="K438" s="17">
        <v>8.7386787495774304E-2</v>
      </c>
      <c r="L438" s="17">
        <v>3.7564704824823499E-2</v>
      </c>
      <c r="M438" s="17"/>
      <c r="N438" s="17">
        <v>0.131200780549108</v>
      </c>
      <c r="O438" s="17">
        <v>9.7789900900361298E-2</v>
      </c>
      <c r="P438" s="17">
        <v>0.117458328226207</v>
      </c>
      <c r="Q438" s="17">
        <v>0.103164532545378</v>
      </c>
      <c r="R438" s="17"/>
      <c r="S438" s="17">
        <v>0.204055516187098</v>
      </c>
      <c r="T438" s="17">
        <v>9.2098114618001506E-2</v>
      </c>
      <c r="U438" s="17">
        <v>7.6205378268537294E-2</v>
      </c>
      <c r="V438" s="17">
        <v>9.2920319136395299E-2</v>
      </c>
      <c r="W438" s="17">
        <v>5.9345981000771798E-2</v>
      </c>
      <c r="X438" s="17">
        <v>0.13622501983993399</v>
      </c>
      <c r="Y438" s="17">
        <v>0.122541822011367</v>
      </c>
      <c r="Z438" s="17">
        <v>9.8379752804727799E-2</v>
      </c>
      <c r="AA438" s="17">
        <v>0.10748607024042001</v>
      </c>
      <c r="AB438" s="17">
        <v>7.2623855572781101E-2</v>
      </c>
      <c r="AC438" s="17">
        <v>0.134889279747375</v>
      </c>
      <c r="AD438" s="17">
        <v>7.05886025918884E-2</v>
      </c>
      <c r="AE438" s="17"/>
      <c r="AF438" s="17">
        <v>8.8209194031890106E-2</v>
      </c>
      <c r="AG438" s="17">
        <v>0.109640690745956</v>
      </c>
      <c r="AH438" s="17">
        <v>0.14140618237864799</v>
      </c>
      <c r="AI438" s="17"/>
      <c r="AJ438" s="17">
        <v>9.3942701764810399E-2</v>
      </c>
      <c r="AK438" s="17">
        <v>0.13931033251375599</v>
      </c>
      <c r="AL438" s="17">
        <v>4.2338588276845703E-2</v>
      </c>
      <c r="AM438" s="17">
        <v>0.131022700118376</v>
      </c>
      <c r="AN438" s="17">
        <v>0.12903386859337099</v>
      </c>
      <c r="AO438" s="17"/>
      <c r="AP438" s="17">
        <v>0.10520579013091499</v>
      </c>
      <c r="AQ438" s="17">
        <v>0.127864749401989</v>
      </c>
      <c r="AR438" s="17">
        <v>7.0208592627769198E-2</v>
      </c>
      <c r="AS438" s="17">
        <v>9.8860666217664497E-2</v>
      </c>
      <c r="AT438" s="17">
        <v>6.8736990500918999E-2</v>
      </c>
      <c r="AU438" s="17"/>
      <c r="AV438" s="17">
        <v>0.15368852323468599</v>
      </c>
      <c r="AW438" s="17">
        <v>0.110982715775212</v>
      </c>
      <c r="AX438" s="17">
        <v>6.9231940796699296E-2</v>
      </c>
      <c r="AY438" s="17">
        <v>9.8618048370258393E-2</v>
      </c>
      <c r="AZ438" s="17">
        <v>9.2967755875857705E-2</v>
      </c>
      <c r="BA438" s="17">
        <v>8.9517043307638697E-2</v>
      </c>
      <c r="BB438" s="17"/>
      <c r="BC438" s="17">
        <v>9.6399526959546206E-2</v>
      </c>
      <c r="BD438" s="17">
        <v>0.103426150280524</v>
      </c>
      <c r="BE438" s="17">
        <v>0.116794572265268</v>
      </c>
      <c r="BF438" s="17">
        <v>0.12441270196637499</v>
      </c>
      <c r="BG438" s="17">
        <v>0.35395665728442499</v>
      </c>
    </row>
    <row r="439" spans="2:59" x14ac:dyDescent="0.35">
      <c r="B439" t="s">
        <v>268</v>
      </c>
      <c r="C439" s="17">
        <v>4.9892264536664503E-2</v>
      </c>
      <c r="D439" s="17">
        <v>3.8635266993148398E-2</v>
      </c>
      <c r="E439" s="17">
        <v>6.1266328956646202E-2</v>
      </c>
      <c r="F439" s="17"/>
      <c r="G439" s="17">
        <v>7.4069627838451002E-2</v>
      </c>
      <c r="H439" s="17">
        <v>7.7183368932027804E-2</v>
      </c>
      <c r="I439" s="17">
        <v>5.2333760130338997E-2</v>
      </c>
      <c r="J439" s="17">
        <v>3.4421083328165403E-2</v>
      </c>
      <c r="K439" s="17">
        <v>5.4106153098793998E-2</v>
      </c>
      <c r="L439" s="17">
        <v>1.9326883096012899E-2</v>
      </c>
      <c r="M439" s="17"/>
      <c r="N439" s="17">
        <v>4.8447244404494702E-2</v>
      </c>
      <c r="O439" s="17">
        <v>3.7844609651332899E-2</v>
      </c>
      <c r="P439" s="17">
        <v>4.18024172363127E-2</v>
      </c>
      <c r="Q439" s="17">
        <v>7.1183972663815001E-2</v>
      </c>
      <c r="R439" s="17"/>
      <c r="S439" s="17">
        <v>7.8299516671063302E-2</v>
      </c>
      <c r="T439" s="17">
        <v>2.5997489130128601E-2</v>
      </c>
      <c r="U439" s="17">
        <v>5.5587904934276001E-3</v>
      </c>
      <c r="V439" s="17">
        <v>6.8417687955324102E-2</v>
      </c>
      <c r="W439" s="17">
        <v>2.84347005685717E-2</v>
      </c>
      <c r="X439" s="17">
        <v>6.8030417983192495E-2</v>
      </c>
      <c r="Y439" s="17">
        <v>7.50490663664585E-2</v>
      </c>
      <c r="Z439" s="17">
        <v>3.5594790771448198E-2</v>
      </c>
      <c r="AA439" s="17">
        <v>5.2105180528102202E-2</v>
      </c>
      <c r="AB439" s="17">
        <v>3.6292039899545797E-2</v>
      </c>
      <c r="AC439" s="17">
        <v>5.0447115352255698E-2</v>
      </c>
      <c r="AD439" s="17">
        <v>6.2523830367514494E-2</v>
      </c>
      <c r="AE439" s="17"/>
      <c r="AF439" s="17">
        <v>3.0239168782550199E-2</v>
      </c>
      <c r="AG439" s="17">
        <v>5.3077806835185197E-2</v>
      </c>
      <c r="AH439" s="17">
        <v>6.0675181445982003E-2</v>
      </c>
      <c r="AI439" s="17"/>
      <c r="AJ439" s="17">
        <v>3.9390998957190802E-2</v>
      </c>
      <c r="AK439" s="17">
        <v>7.2874754785421506E-2</v>
      </c>
      <c r="AL439" s="17">
        <v>1.8381916423451002E-2</v>
      </c>
      <c r="AM439" s="17">
        <v>2.3989675244835799E-2</v>
      </c>
      <c r="AN439" s="17">
        <v>5.86785044429428E-2</v>
      </c>
      <c r="AO439" s="17"/>
      <c r="AP439" s="17">
        <v>3.9752920479107598E-2</v>
      </c>
      <c r="AQ439" s="17">
        <v>6.6311170147771201E-2</v>
      </c>
      <c r="AR439" s="17">
        <v>3.8057962457974603E-2</v>
      </c>
      <c r="AS439" s="17">
        <v>4.4810460255006297E-2</v>
      </c>
      <c r="AT439" s="17">
        <v>4.6485098929380402E-2</v>
      </c>
      <c r="AU439" s="17"/>
      <c r="AV439" s="17">
        <v>6.4051244879584093E-2</v>
      </c>
      <c r="AW439" s="17">
        <v>4.76545994180156E-2</v>
      </c>
      <c r="AX439" s="17">
        <v>1.8090724364106799E-2</v>
      </c>
      <c r="AY439" s="17">
        <v>4.23497268980247E-2</v>
      </c>
      <c r="AZ439" s="17">
        <v>6.9175024135791102E-2</v>
      </c>
      <c r="BA439" s="17">
        <v>4.7095272772425797E-2</v>
      </c>
      <c r="BB439" s="17"/>
      <c r="BC439" s="17">
        <v>5.6631528038652797E-2</v>
      </c>
      <c r="BD439" s="17">
        <v>4.2237688472096503E-2</v>
      </c>
      <c r="BE439" s="17">
        <v>4.2496089785521801E-2</v>
      </c>
      <c r="BF439" s="17">
        <v>6.5270346578691602E-2</v>
      </c>
      <c r="BG439" s="17">
        <v>0.14604801544384799</v>
      </c>
    </row>
    <row r="440" spans="2:59" x14ac:dyDescent="0.35">
      <c r="B440" t="s">
        <v>100</v>
      </c>
      <c r="C440" s="17">
        <v>2.8688922845852099E-2</v>
      </c>
      <c r="D440" s="17">
        <v>1.6768305004832201E-2</v>
      </c>
      <c r="E440" s="17">
        <v>3.94171970436374E-2</v>
      </c>
      <c r="F440" s="17"/>
      <c r="G440" s="17">
        <v>1.60604337628594E-2</v>
      </c>
      <c r="H440" s="17">
        <v>2.5850504813437501E-2</v>
      </c>
      <c r="I440" s="17">
        <v>3.2178034630866097E-2</v>
      </c>
      <c r="J440" s="17">
        <v>5.3229783692390002E-2</v>
      </c>
      <c r="K440" s="17">
        <v>3.5143561442367202E-2</v>
      </c>
      <c r="L440" s="17">
        <v>1.23903249400838E-2</v>
      </c>
      <c r="M440" s="17"/>
      <c r="N440" s="17">
        <v>1.7016727086277401E-2</v>
      </c>
      <c r="O440" s="17">
        <v>3.92360991092384E-2</v>
      </c>
      <c r="P440" s="17">
        <v>3.2068944498247598E-2</v>
      </c>
      <c r="Q440" s="17">
        <v>2.7386489979898499E-2</v>
      </c>
      <c r="R440" s="17"/>
      <c r="S440" s="17">
        <v>5.9535121966949904E-3</v>
      </c>
      <c r="T440" s="17">
        <v>2.2405757166087201E-2</v>
      </c>
      <c r="U440" s="17">
        <v>3.86366367233969E-2</v>
      </c>
      <c r="V440" s="17">
        <v>3.2075442158136597E-2</v>
      </c>
      <c r="W440" s="17">
        <v>3.4945670797460901E-2</v>
      </c>
      <c r="X440" s="17">
        <v>4.1646529778137001E-2</v>
      </c>
      <c r="Y440" s="17">
        <v>2.0775603289179601E-2</v>
      </c>
      <c r="Z440" s="17">
        <v>4.8845014264036798E-2</v>
      </c>
      <c r="AA440" s="17">
        <v>3.4497765130771303E-2</v>
      </c>
      <c r="AB440" s="17">
        <v>3.9842026902795299E-2</v>
      </c>
      <c r="AC440" s="17">
        <v>2.5517818154226001E-2</v>
      </c>
      <c r="AD440" s="17">
        <v>1.6885735924750098E-2</v>
      </c>
      <c r="AE440" s="17"/>
      <c r="AF440" s="17">
        <v>2.1787512239908199E-2</v>
      </c>
      <c r="AG440" s="17">
        <v>2.7019949762993101E-2</v>
      </c>
      <c r="AH440" s="17">
        <v>5.4517534050419397E-2</v>
      </c>
      <c r="AI440" s="17"/>
      <c r="AJ440" s="17">
        <v>1.60631111543851E-2</v>
      </c>
      <c r="AK440" s="17">
        <v>2.2292111739414599E-2</v>
      </c>
      <c r="AL440" s="17">
        <v>4.9374880650195803E-2</v>
      </c>
      <c r="AM440" s="17">
        <v>0</v>
      </c>
      <c r="AN440" s="17">
        <v>5.8090080777478202E-2</v>
      </c>
      <c r="AO440" s="17"/>
      <c r="AP440" s="17">
        <v>2.0672061155125401E-2</v>
      </c>
      <c r="AQ440" s="17">
        <v>2.5290096723804601E-2</v>
      </c>
      <c r="AR440" s="17">
        <v>2.5352731742725801E-2</v>
      </c>
      <c r="AS440" s="17">
        <v>1.21402572392726E-2</v>
      </c>
      <c r="AT440" s="17">
        <v>5.2249807328722503E-2</v>
      </c>
      <c r="AU440" s="17"/>
      <c r="AV440" s="17">
        <v>2.3590539256638701E-2</v>
      </c>
      <c r="AW440" s="17">
        <v>1.9089467791237099E-2</v>
      </c>
      <c r="AX440" s="17">
        <v>2.64712691673335E-2</v>
      </c>
      <c r="AY440" s="17">
        <v>1.01379707082921E-2</v>
      </c>
      <c r="AZ440" s="17">
        <v>3.7588676401995001E-2</v>
      </c>
      <c r="BA440" s="17">
        <v>7.1192076436164001E-2</v>
      </c>
      <c r="BB440" s="17"/>
      <c r="BC440" s="17">
        <v>2.8531298784970099E-2</v>
      </c>
      <c r="BD440" s="17">
        <v>4.7792228245924703E-2</v>
      </c>
      <c r="BE440" s="17">
        <v>2.1368428556258801E-2</v>
      </c>
      <c r="BF440" s="17">
        <v>1.1489376322229501E-2</v>
      </c>
      <c r="BG440" s="17">
        <v>0</v>
      </c>
    </row>
    <row r="441" spans="2:59" x14ac:dyDescent="0.35">
      <c r="B441" t="s">
        <v>122</v>
      </c>
      <c r="C441" s="17">
        <v>1.7877133826225699E-2</v>
      </c>
      <c r="D441" s="17">
        <v>2.6232059729940398E-2</v>
      </c>
      <c r="E441" s="17">
        <v>9.8684056984399693E-3</v>
      </c>
      <c r="F441" s="17"/>
      <c r="G441" s="17">
        <v>8.7679315088334403E-3</v>
      </c>
      <c r="H441" s="17">
        <v>1.6061677701476301E-2</v>
      </c>
      <c r="I441" s="17">
        <v>1.3279103745613001E-2</v>
      </c>
      <c r="J441" s="17">
        <v>3.8022816535696197E-2</v>
      </c>
      <c r="K441" s="17">
        <v>6.6762986592147798E-3</v>
      </c>
      <c r="L441" s="17">
        <v>2.0397921243654301E-2</v>
      </c>
      <c r="M441" s="17"/>
      <c r="N441" s="17">
        <v>4.9558371941393498E-3</v>
      </c>
      <c r="O441" s="17">
        <v>2.2751955006433899E-2</v>
      </c>
      <c r="P441" s="17">
        <v>1.37927578145071E-2</v>
      </c>
      <c r="Q441" s="17">
        <v>3.0356224538646601E-2</v>
      </c>
      <c r="R441" s="17"/>
      <c r="S441" s="17">
        <v>1.0210675124119099E-2</v>
      </c>
      <c r="T441" s="17">
        <v>3.19619615504576E-2</v>
      </c>
      <c r="U441" s="17">
        <v>6.9669672460894103E-3</v>
      </c>
      <c r="V441" s="17">
        <v>3.4657149019561802E-2</v>
      </c>
      <c r="W441" s="17">
        <v>8.5158782856202594E-3</v>
      </c>
      <c r="X441" s="17">
        <v>0</v>
      </c>
      <c r="Y441" s="17">
        <v>5.3529695144410297E-3</v>
      </c>
      <c r="Z441" s="17">
        <v>5.2475381902519498E-2</v>
      </c>
      <c r="AA441" s="17">
        <v>1.7196003186239699E-2</v>
      </c>
      <c r="AB441" s="17">
        <v>1.50559847241178E-2</v>
      </c>
      <c r="AC441" s="17">
        <v>2.60897013212338E-2</v>
      </c>
      <c r="AD441" s="17">
        <v>3.1916008620734501E-2</v>
      </c>
      <c r="AE441" s="17"/>
      <c r="AF441" s="17">
        <v>2.31355099501338E-2</v>
      </c>
      <c r="AG441" s="17">
        <v>1.1267042271718999E-2</v>
      </c>
      <c r="AH441" s="17">
        <v>3.3826906013301197E-2</v>
      </c>
      <c r="AI441" s="17"/>
      <c r="AJ441" s="17">
        <v>1.6212163108664301E-2</v>
      </c>
      <c r="AK441" s="17">
        <v>8.7819602598878006E-3</v>
      </c>
      <c r="AL441" s="17">
        <v>2.3700263026894E-2</v>
      </c>
      <c r="AM441" s="17">
        <v>0</v>
      </c>
      <c r="AN441" s="17">
        <v>4.9836405833377603E-2</v>
      </c>
      <c r="AO441" s="17"/>
      <c r="AP441" s="17">
        <v>1.7536134368444999E-2</v>
      </c>
      <c r="AQ441" s="17">
        <v>9.7674124332177495E-3</v>
      </c>
      <c r="AR441" s="17">
        <v>6.1296995468203804E-3</v>
      </c>
      <c r="AS441" s="17">
        <v>1.6511934589236901E-2</v>
      </c>
      <c r="AT441" s="17">
        <v>1.25365805606049E-2</v>
      </c>
      <c r="AU441" s="17"/>
      <c r="AV441" s="17">
        <v>1.2063160375216301E-2</v>
      </c>
      <c r="AW441" s="17">
        <v>2.2957029469257501E-2</v>
      </c>
      <c r="AX441" s="17">
        <v>0</v>
      </c>
      <c r="AY441" s="17">
        <v>1.3765443718132601E-2</v>
      </c>
      <c r="AZ441" s="17">
        <v>7.4921017121764404E-3</v>
      </c>
      <c r="BA441" s="17">
        <v>2.2487882357482201E-2</v>
      </c>
      <c r="BB441" s="17"/>
      <c r="BC441" s="17">
        <v>1.7419498981068701E-2</v>
      </c>
      <c r="BD441" s="17">
        <v>1.8878050934658198E-2</v>
      </c>
      <c r="BE441" s="17">
        <v>1.43216271983387E-2</v>
      </c>
      <c r="BF441" s="17">
        <v>1.82307790630966E-2</v>
      </c>
      <c r="BG441" s="17">
        <v>0</v>
      </c>
    </row>
    <row r="442" spans="2:59"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row>
    <row r="443" spans="2:59" x14ac:dyDescent="0.35">
      <c r="B443" s="6" t="s">
        <v>285</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row>
    <row r="444" spans="2:59" x14ac:dyDescent="0.35">
      <c r="B444" s="24" t="s">
        <v>79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row>
    <row r="445" spans="2:59" x14ac:dyDescent="0.35">
      <c r="B445" t="s">
        <v>280</v>
      </c>
      <c r="C445" s="17">
        <v>0.17701069943383499</v>
      </c>
      <c r="D445" s="17">
        <v>0.14946626065274701</v>
      </c>
      <c r="E445" s="17">
        <v>0.20234530588865299</v>
      </c>
      <c r="F445" s="17"/>
      <c r="G445" s="17">
        <v>0.27668850377811699</v>
      </c>
      <c r="H445" s="17">
        <v>0.22372242801603601</v>
      </c>
      <c r="I445" s="17">
        <v>0.16328979782588199</v>
      </c>
      <c r="J445" s="17">
        <v>0.15661184241766299</v>
      </c>
      <c r="K445" s="17">
        <v>0.136211350271222</v>
      </c>
      <c r="L445" s="17">
        <v>0.127620465213162</v>
      </c>
      <c r="M445" s="17"/>
      <c r="N445" s="17">
        <v>0.181177197583615</v>
      </c>
      <c r="O445" s="17">
        <v>0.15285697052802899</v>
      </c>
      <c r="P445" s="17">
        <v>0.17101569303234901</v>
      </c>
      <c r="Q445" s="17">
        <v>0.201267084621604</v>
      </c>
      <c r="R445" s="17"/>
      <c r="S445" s="17">
        <v>0.218091731932851</v>
      </c>
      <c r="T445" s="17">
        <v>0.17226803114530001</v>
      </c>
      <c r="U445" s="17">
        <v>0.21374686610819699</v>
      </c>
      <c r="V445" s="17">
        <v>0.16758177833017901</v>
      </c>
      <c r="W445" s="17">
        <v>0.18241570647073499</v>
      </c>
      <c r="X445" s="17">
        <v>0.14456270372610999</v>
      </c>
      <c r="Y445" s="17">
        <v>0.14253135446511001</v>
      </c>
      <c r="Z445" s="17">
        <v>0.163253807035979</v>
      </c>
      <c r="AA445" s="17">
        <v>0.20054096383755901</v>
      </c>
      <c r="AB445" s="17">
        <v>0.17526110200195599</v>
      </c>
      <c r="AC445" s="17">
        <v>0.206145040623782</v>
      </c>
      <c r="AD445" s="17">
        <v>0</v>
      </c>
      <c r="AE445" s="17"/>
      <c r="AF445" s="17">
        <v>0.14475780362322599</v>
      </c>
      <c r="AG445" s="17">
        <v>0.18974111124527901</v>
      </c>
      <c r="AH445" s="17">
        <v>0.14968103774918401</v>
      </c>
      <c r="AI445" s="17"/>
      <c r="AJ445" s="17">
        <v>0.11676576141994401</v>
      </c>
      <c r="AK445" s="17">
        <v>0.24214015277729201</v>
      </c>
      <c r="AL445" s="17">
        <v>0.16209121030595799</v>
      </c>
      <c r="AM445" s="17">
        <v>0.199896832021977</v>
      </c>
      <c r="AN445" s="17">
        <v>0.13892782898297901</v>
      </c>
      <c r="AO445" s="17"/>
      <c r="AP445" s="17">
        <v>0.123190067761222</v>
      </c>
      <c r="AQ445" s="17">
        <v>0.23343408668885399</v>
      </c>
      <c r="AR445" s="17">
        <v>0.18521249521979699</v>
      </c>
      <c r="AS445" s="17">
        <v>0.132451984634089</v>
      </c>
      <c r="AT445" s="17">
        <v>0.26647253717538499</v>
      </c>
      <c r="AU445" s="17"/>
      <c r="AV445" s="17">
        <v>0.241601992983285</v>
      </c>
      <c r="AW445" s="17">
        <v>0.12927110390346899</v>
      </c>
      <c r="AX445" s="17">
        <v>0.189561123885297</v>
      </c>
      <c r="AY445" s="17">
        <v>0.102334118153797</v>
      </c>
      <c r="AZ445" s="17">
        <v>0.29007189184769799</v>
      </c>
      <c r="BA445" s="17">
        <v>0.13782840926121701</v>
      </c>
      <c r="BB445" s="17"/>
      <c r="BC445" s="17">
        <v>0.166601753390206</v>
      </c>
      <c r="BD445" s="17">
        <v>0.16799183739688001</v>
      </c>
      <c r="BE445" s="17">
        <v>0.19136526919698801</v>
      </c>
      <c r="BF445" s="17">
        <v>0.19727872706308999</v>
      </c>
      <c r="BG445" s="17">
        <v>0.27929518560303201</v>
      </c>
    </row>
    <row r="446" spans="2:59" x14ac:dyDescent="0.35">
      <c r="B446" t="s">
        <v>281</v>
      </c>
      <c r="C446" s="17">
        <v>0.37831398628992202</v>
      </c>
      <c r="D446" s="17">
        <v>0.36969760085145298</v>
      </c>
      <c r="E446" s="17">
        <v>0.388394756555905</v>
      </c>
      <c r="F446" s="17"/>
      <c r="G446" s="17">
        <v>0.35901850322663698</v>
      </c>
      <c r="H446" s="17">
        <v>0.399766326385812</v>
      </c>
      <c r="I446" s="17">
        <v>0.42296050496964299</v>
      </c>
      <c r="J446" s="17">
        <v>0.37223047938206599</v>
      </c>
      <c r="K446" s="17">
        <v>0.34969913159182903</v>
      </c>
      <c r="L446" s="17">
        <v>0.36175259319690301</v>
      </c>
      <c r="M446" s="17"/>
      <c r="N446" s="17">
        <v>0.404210386882221</v>
      </c>
      <c r="O446" s="17">
        <v>0.40612709231554001</v>
      </c>
      <c r="P446" s="17">
        <v>0.32965421304039799</v>
      </c>
      <c r="Q446" s="17">
        <v>0.36500152145921799</v>
      </c>
      <c r="R446" s="17"/>
      <c r="S446" s="17">
        <v>0.40642654766429998</v>
      </c>
      <c r="T446" s="17">
        <v>0.369681444652462</v>
      </c>
      <c r="U446" s="17">
        <v>0.34726878584590698</v>
      </c>
      <c r="V446" s="17">
        <v>0.35031268080258399</v>
      </c>
      <c r="W446" s="17">
        <v>0.37308651308728003</v>
      </c>
      <c r="X446" s="17">
        <v>0.40472566183537401</v>
      </c>
      <c r="Y446" s="17">
        <v>0.31946369865610902</v>
      </c>
      <c r="Z446" s="17">
        <v>0.285919738680394</v>
      </c>
      <c r="AA446" s="17">
        <v>0.41946240074219998</v>
      </c>
      <c r="AB446" s="17">
        <v>0.38038329881790001</v>
      </c>
      <c r="AC446" s="17">
        <v>0.39305093542803399</v>
      </c>
      <c r="AD446" s="17">
        <v>0.48245610358647101</v>
      </c>
      <c r="AE446" s="17"/>
      <c r="AF446" s="17">
        <v>0.343952080857652</v>
      </c>
      <c r="AG446" s="17">
        <v>0.40930575388497797</v>
      </c>
      <c r="AH446" s="17">
        <v>0.37587719992195001</v>
      </c>
      <c r="AI446" s="17"/>
      <c r="AJ446" s="17">
        <v>0.34663508664643</v>
      </c>
      <c r="AK446" s="17">
        <v>0.411060013943159</v>
      </c>
      <c r="AL446" s="17">
        <v>0.46925209358443798</v>
      </c>
      <c r="AM446" s="17">
        <v>0.13212276318133501</v>
      </c>
      <c r="AN446" s="17">
        <v>0.38906293068306502</v>
      </c>
      <c r="AO446" s="17"/>
      <c r="AP446" s="17">
        <v>0.32932248542592202</v>
      </c>
      <c r="AQ446" s="17">
        <v>0.38678393422270702</v>
      </c>
      <c r="AR446" s="17">
        <v>0.44198507423733402</v>
      </c>
      <c r="AS446" s="17">
        <v>0.29267707769338303</v>
      </c>
      <c r="AT446" s="17">
        <v>0.46332076766418701</v>
      </c>
      <c r="AU446" s="17"/>
      <c r="AV446" s="17">
        <v>0.422651452995434</v>
      </c>
      <c r="AW446" s="17">
        <v>0.347308230291969</v>
      </c>
      <c r="AX446" s="17">
        <v>0.44805141395460102</v>
      </c>
      <c r="AY446" s="17">
        <v>0.30585734820735999</v>
      </c>
      <c r="AZ446" s="17">
        <v>0.40397619127325402</v>
      </c>
      <c r="BA446" s="17">
        <v>0.37305954704161698</v>
      </c>
      <c r="BB446" s="17"/>
      <c r="BC446" s="17">
        <v>0.37510775013032399</v>
      </c>
      <c r="BD446" s="17">
        <v>0.379228842067104</v>
      </c>
      <c r="BE446" s="17">
        <v>0.37931865449212998</v>
      </c>
      <c r="BF446" s="17">
        <v>0.41655394037160998</v>
      </c>
      <c r="BG446" s="17">
        <v>0.472560241339188</v>
      </c>
    </row>
    <row r="447" spans="2:59" x14ac:dyDescent="0.35">
      <c r="B447" t="s">
        <v>282</v>
      </c>
      <c r="C447" s="17">
        <v>0.25781141919761802</v>
      </c>
      <c r="D447" s="17">
        <v>0.27337727399484901</v>
      </c>
      <c r="E447" s="17">
        <v>0.242991611454414</v>
      </c>
      <c r="F447" s="17"/>
      <c r="G447" s="17">
        <v>0.23395931824966601</v>
      </c>
      <c r="H447" s="17">
        <v>0.19596635144219901</v>
      </c>
      <c r="I447" s="17">
        <v>0.25410670439465299</v>
      </c>
      <c r="J447" s="17">
        <v>0.243077194420626</v>
      </c>
      <c r="K447" s="17">
        <v>0.29764354602253001</v>
      </c>
      <c r="L447" s="17">
        <v>0.31200104586628902</v>
      </c>
      <c r="M447" s="17"/>
      <c r="N447" s="17">
        <v>0.23586559925328099</v>
      </c>
      <c r="O447" s="17">
        <v>0.27772325022620498</v>
      </c>
      <c r="P447" s="17">
        <v>0.28804280623786099</v>
      </c>
      <c r="Q447" s="17">
        <v>0.23470264211867001</v>
      </c>
      <c r="R447" s="17"/>
      <c r="S447" s="17">
        <v>0.23076874422024399</v>
      </c>
      <c r="T447" s="17">
        <v>0.27743559909276799</v>
      </c>
      <c r="U447" s="17">
        <v>0.26609160409161597</v>
      </c>
      <c r="V447" s="17">
        <v>0.29281340848377302</v>
      </c>
      <c r="W447" s="17">
        <v>0.26814061072633999</v>
      </c>
      <c r="X447" s="17">
        <v>0.23723753959565799</v>
      </c>
      <c r="Y447" s="17">
        <v>0.26151671852878</v>
      </c>
      <c r="Z447" s="17">
        <v>0.31645658642914998</v>
      </c>
      <c r="AA447" s="17">
        <v>0.215957611300538</v>
      </c>
      <c r="AB447" s="17">
        <v>0.26168016265316202</v>
      </c>
      <c r="AC447" s="17">
        <v>0.235093433423127</v>
      </c>
      <c r="AD447" s="17">
        <v>0.30220645666957602</v>
      </c>
      <c r="AE447" s="17"/>
      <c r="AF447" s="17">
        <v>0.28789294291871498</v>
      </c>
      <c r="AG447" s="17">
        <v>0.25126721479477099</v>
      </c>
      <c r="AH447" s="17">
        <v>0.24585715692678201</v>
      </c>
      <c r="AI447" s="17"/>
      <c r="AJ447" s="17">
        <v>0.297726802155102</v>
      </c>
      <c r="AK447" s="17">
        <v>0.235510804753647</v>
      </c>
      <c r="AL447" s="17">
        <v>0.22071127122177001</v>
      </c>
      <c r="AM447" s="17">
        <v>0.40434153575309401</v>
      </c>
      <c r="AN447" s="17">
        <v>0.223149964115953</v>
      </c>
      <c r="AO447" s="17"/>
      <c r="AP447" s="17">
        <v>0.31450120271110499</v>
      </c>
      <c r="AQ447" s="17">
        <v>0.24233098212487</v>
      </c>
      <c r="AR447" s="17">
        <v>0.25270775491272501</v>
      </c>
      <c r="AS447" s="17">
        <v>0.294217921137157</v>
      </c>
      <c r="AT447" s="17">
        <v>0.156111726912225</v>
      </c>
      <c r="AU447" s="17"/>
      <c r="AV447" s="17">
        <v>0.22178566428885901</v>
      </c>
      <c r="AW447" s="17">
        <v>0.30731069157443103</v>
      </c>
      <c r="AX447" s="17">
        <v>0.23597272440147599</v>
      </c>
      <c r="AY447" s="17">
        <v>0.32483085334665002</v>
      </c>
      <c r="AZ447" s="17">
        <v>0.18463636462303501</v>
      </c>
      <c r="BA447" s="17">
        <v>0.243468960227779</v>
      </c>
      <c r="BB447" s="17"/>
      <c r="BC447" s="17">
        <v>0.26111766935591701</v>
      </c>
      <c r="BD447" s="17">
        <v>0.25167896664397599</v>
      </c>
      <c r="BE447" s="17">
        <v>0.258929497932057</v>
      </c>
      <c r="BF447" s="17">
        <v>0.19641873143024299</v>
      </c>
      <c r="BG447" s="17">
        <v>0.179163100605022</v>
      </c>
    </row>
    <row r="448" spans="2:59" x14ac:dyDescent="0.35">
      <c r="B448" t="s">
        <v>283</v>
      </c>
      <c r="C448" s="17">
        <v>0.116639697584262</v>
      </c>
      <c r="D448" s="17">
        <v>0.15805980930306199</v>
      </c>
      <c r="E448" s="17">
        <v>7.6302404731278695E-2</v>
      </c>
      <c r="F448" s="17"/>
      <c r="G448" s="17">
        <v>7.0769452331667093E-2</v>
      </c>
      <c r="H448" s="17">
        <v>0.110259989761383</v>
      </c>
      <c r="I448" s="17">
        <v>0.112635854567657</v>
      </c>
      <c r="J448" s="17">
        <v>0.136492539341867</v>
      </c>
      <c r="K448" s="17">
        <v>0.13978358452877501</v>
      </c>
      <c r="L448" s="17">
        <v>0.12409279593593101</v>
      </c>
      <c r="M448" s="17"/>
      <c r="N448" s="17">
        <v>0.124398162699943</v>
      </c>
      <c r="O448" s="17">
        <v>0.10854611967604499</v>
      </c>
      <c r="P448" s="17">
        <v>0.121640882279271</v>
      </c>
      <c r="Q448" s="17">
        <v>0.112532280518037</v>
      </c>
      <c r="R448" s="17"/>
      <c r="S448" s="17">
        <v>9.1772270072735904E-2</v>
      </c>
      <c r="T448" s="17">
        <v>0.104289181960873</v>
      </c>
      <c r="U448" s="17">
        <v>9.6069260455467501E-2</v>
      </c>
      <c r="V448" s="17">
        <v>0.137725222294732</v>
      </c>
      <c r="W448" s="17">
        <v>9.0154145016569501E-2</v>
      </c>
      <c r="X448" s="17">
        <v>0.12595975685720701</v>
      </c>
      <c r="Y448" s="17">
        <v>0.19199815505382301</v>
      </c>
      <c r="Z448" s="17">
        <v>0.15272855486647799</v>
      </c>
      <c r="AA448" s="17">
        <v>0.101406722925136</v>
      </c>
      <c r="AB448" s="17">
        <v>0.117978512074633</v>
      </c>
      <c r="AC448" s="17">
        <v>0.104133590342514</v>
      </c>
      <c r="AD448" s="17">
        <v>0.13581128516905899</v>
      </c>
      <c r="AE448" s="17"/>
      <c r="AF448" s="17">
        <v>0.14831463687698401</v>
      </c>
      <c r="AG448" s="17">
        <v>9.4603630397107202E-2</v>
      </c>
      <c r="AH448" s="17">
        <v>0.126506663530981</v>
      </c>
      <c r="AI448" s="17"/>
      <c r="AJ448" s="17">
        <v>0.1618715777958</v>
      </c>
      <c r="AK448" s="17">
        <v>6.2886447029839601E-2</v>
      </c>
      <c r="AL448" s="17">
        <v>6.7755877739770501E-2</v>
      </c>
      <c r="AM448" s="17">
        <v>0.19412097538540901</v>
      </c>
      <c r="AN448" s="17">
        <v>0.153126085674645</v>
      </c>
      <c r="AO448" s="17"/>
      <c r="AP448" s="17">
        <v>0.160110903812752</v>
      </c>
      <c r="AQ448" s="17">
        <v>7.8707766676808899E-2</v>
      </c>
      <c r="AR448" s="17">
        <v>7.4948291889512103E-2</v>
      </c>
      <c r="AS448" s="17">
        <v>0.213902168702367</v>
      </c>
      <c r="AT448" s="17">
        <v>3.76911849573629E-2</v>
      </c>
      <c r="AU448" s="17"/>
      <c r="AV448" s="17">
        <v>6.1361298604183399E-2</v>
      </c>
      <c r="AW448" s="17">
        <v>0.148547505818381</v>
      </c>
      <c r="AX448" s="17">
        <v>8.3586306677624705E-2</v>
      </c>
      <c r="AY448" s="17">
        <v>0.21284957346578201</v>
      </c>
      <c r="AZ448" s="17">
        <v>5.5590989306312497E-2</v>
      </c>
      <c r="BA448" s="17">
        <v>0.100111118990364</v>
      </c>
      <c r="BB448" s="17"/>
      <c r="BC448" s="17">
        <v>0.103178884441994</v>
      </c>
      <c r="BD448" s="17">
        <v>0.119796126149069</v>
      </c>
      <c r="BE448" s="17">
        <v>0.108087764501475</v>
      </c>
      <c r="BF448" s="17">
        <v>0.14498636717857</v>
      </c>
      <c r="BG448" s="17">
        <v>6.8981472452758305E-2</v>
      </c>
    </row>
    <row r="449" spans="2:59" x14ac:dyDescent="0.35">
      <c r="B449" t="s">
        <v>207</v>
      </c>
      <c r="C449" s="17">
        <v>7.0224197494362706E-2</v>
      </c>
      <c r="D449" s="17">
        <v>4.9399055197888599E-2</v>
      </c>
      <c r="E449" s="17">
        <v>8.9965921369749305E-2</v>
      </c>
      <c r="F449" s="17"/>
      <c r="G449" s="17">
        <v>5.9564222413912897E-2</v>
      </c>
      <c r="H449" s="17">
        <v>7.0284904394569206E-2</v>
      </c>
      <c r="I449" s="17">
        <v>4.7007138242164299E-2</v>
      </c>
      <c r="J449" s="17">
        <v>9.1587944437779206E-2</v>
      </c>
      <c r="K449" s="17">
        <v>7.6662387585644004E-2</v>
      </c>
      <c r="L449" s="17">
        <v>7.4533099787714996E-2</v>
      </c>
      <c r="M449" s="17"/>
      <c r="N449" s="17">
        <v>5.4348653580939703E-2</v>
      </c>
      <c r="O449" s="17">
        <v>5.4746567254181297E-2</v>
      </c>
      <c r="P449" s="17">
        <v>8.9646405410121796E-2</v>
      </c>
      <c r="Q449" s="17">
        <v>8.6496471282471898E-2</v>
      </c>
      <c r="R449" s="17"/>
      <c r="S449" s="17">
        <v>5.2940706109868799E-2</v>
      </c>
      <c r="T449" s="17">
        <v>7.6325743148597594E-2</v>
      </c>
      <c r="U449" s="17">
        <v>7.6823483498811698E-2</v>
      </c>
      <c r="V449" s="17">
        <v>5.1566910088732501E-2</v>
      </c>
      <c r="W449" s="17">
        <v>8.6203024699074801E-2</v>
      </c>
      <c r="X449" s="17">
        <v>8.75143379856516E-2</v>
      </c>
      <c r="Y449" s="17">
        <v>8.44900732961789E-2</v>
      </c>
      <c r="Z449" s="17">
        <v>8.1641312987999204E-2</v>
      </c>
      <c r="AA449" s="17">
        <v>6.2632301194567405E-2</v>
      </c>
      <c r="AB449" s="17">
        <v>6.4696924452349494E-2</v>
      </c>
      <c r="AC449" s="17">
        <v>6.1577000182542897E-2</v>
      </c>
      <c r="AD449" s="17">
        <v>7.9526154574894495E-2</v>
      </c>
      <c r="AE449" s="17"/>
      <c r="AF449" s="17">
        <v>7.5082535723423896E-2</v>
      </c>
      <c r="AG449" s="17">
        <v>5.5082289677864403E-2</v>
      </c>
      <c r="AH449" s="17">
        <v>0.102077941871103</v>
      </c>
      <c r="AI449" s="17"/>
      <c r="AJ449" s="17">
        <v>7.7000771982724606E-2</v>
      </c>
      <c r="AK449" s="17">
        <v>4.8402581496062101E-2</v>
      </c>
      <c r="AL449" s="17">
        <v>8.01895471480642E-2</v>
      </c>
      <c r="AM449" s="17">
        <v>6.9517893658185101E-2</v>
      </c>
      <c r="AN449" s="17">
        <v>9.5733190543358798E-2</v>
      </c>
      <c r="AO449" s="17"/>
      <c r="AP449" s="17">
        <v>7.2875340288998405E-2</v>
      </c>
      <c r="AQ449" s="17">
        <v>5.8743230286761199E-2</v>
      </c>
      <c r="AR449" s="17">
        <v>4.5146383740631901E-2</v>
      </c>
      <c r="AS449" s="17">
        <v>6.6750847833003599E-2</v>
      </c>
      <c r="AT449" s="17">
        <v>7.6403783290840896E-2</v>
      </c>
      <c r="AU449" s="17"/>
      <c r="AV449" s="17">
        <v>5.25995911282384E-2</v>
      </c>
      <c r="AW449" s="17">
        <v>6.7562468411750107E-2</v>
      </c>
      <c r="AX449" s="17">
        <v>4.2828431081001997E-2</v>
      </c>
      <c r="AY449" s="17">
        <v>5.4128106826411899E-2</v>
      </c>
      <c r="AZ449" s="17">
        <v>6.5724562949700999E-2</v>
      </c>
      <c r="BA449" s="17">
        <v>0.145531964479023</v>
      </c>
      <c r="BB449" s="17"/>
      <c r="BC449" s="17">
        <v>9.3993942681559597E-2</v>
      </c>
      <c r="BD449" s="17">
        <v>8.1304227742971497E-2</v>
      </c>
      <c r="BE449" s="17">
        <v>6.2298813877349001E-2</v>
      </c>
      <c r="BF449" s="17">
        <v>4.4762233956487103E-2</v>
      </c>
      <c r="BG449" s="17">
        <v>0</v>
      </c>
    </row>
    <row r="450" spans="2:59"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row>
    <row r="451" spans="2:59" x14ac:dyDescent="0.35">
      <c r="B451" s="6" t="s">
        <v>286</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row>
    <row r="452" spans="2:59" x14ac:dyDescent="0.35">
      <c r="B452" s="24" t="s">
        <v>79</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row>
    <row r="453" spans="2:59" x14ac:dyDescent="0.35">
      <c r="B453" t="s">
        <v>280</v>
      </c>
      <c r="C453" s="17">
        <v>0.29110760033287902</v>
      </c>
      <c r="D453" s="17">
        <v>0.27421561396645</v>
      </c>
      <c r="E453" s="17">
        <v>0.30716990943548</v>
      </c>
      <c r="F453" s="17"/>
      <c r="G453" s="17">
        <v>0.25309104229555501</v>
      </c>
      <c r="H453" s="17">
        <v>0.27412267870179102</v>
      </c>
      <c r="I453" s="17">
        <v>0.29500929552723498</v>
      </c>
      <c r="J453" s="17">
        <v>0.31306575827338301</v>
      </c>
      <c r="K453" s="17">
        <v>0.31149500671501201</v>
      </c>
      <c r="L453" s="17">
        <v>0.29562869911502199</v>
      </c>
      <c r="M453" s="17"/>
      <c r="N453" s="17">
        <v>0.26317307597176798</v>
      </c>
      <c r="O453" s="17">
        <v>0.27345024052993799</v>
      </c>
      <c r="P453" s="17">
        <v>0.34307536446784398</v>
      </c>
      <c r="Q453" s="17">
        <v>0.29448069622420903</v>
      </c>
      <c r="R453" s="17"/>
      <c r="S453" s="17">
        <v>0.28355499971298798</v>
      </c>
      <c r="T453" s="17">
        <v>0.30224509020643298</v>
      </c>
      <c r="U453" s="17">
        <v>0.291924337443555</v>
      </c>
      <c r="V453" s="17">
        <v>0.26924025716164102</v>
      </c>
      <c r="W453" s="17">
        <v>0.29253564474916099</v>
      </c>
      <c r="X453" s="17">
        <v>0.305950710874351</v>
      </c>
      <c r="Y453" s="17">
        <v>0.31890209385269103</v>
      </c>
      <c r="Z453" s="17">
        <v>0.29669319818643802</v>
      </c>
      <c r="AA453" s="17">
        <v>0.29012730615434601</v>
      </c>
      <c r="AB453" s="17">
        <v>0.29238958607216198</v>
      </c>
      <c r="AC453" s="17">
        <v>0.29019117757898499</v>
      </c>
      <c r="AD453" s="17">
        <v>0.21312081215704701</v>
      </c>
      <c r="AE453" s="17"/>
      <c r="AF453" s="17">
        <v>0.338731400082046</v>
      </c>
      <c r="AG453" s="17">
        <v>0.26398817232428201</v>
      </c>
      <c r="AH453" s="17">
        <v>0.29625101081837202</v>
      </c>
      <c r="AI453" s="17"/>
      <c r="AJ453" s="17">
        <v>0.29438271297836599</v>
      </c>
      <c r="AK453" s="17">
        <v>0.29179615996376002</v>
      </c>
      <c r="AL453" s="17">
        <v>0.26363745808662797</v>
      </c>
      <c r="AM453" s="17">
        <v>0.607052765436911</v>
      </c>
      <c r="AN453" s="17">
        <v>0.29081340141490603</v>
      </c>
      <c r="AO453" s="17"/>
      <c r="AP453" s="17">
        <v>0.29515508404860202</v>
      </c>
      <c r="AQ453" s="17">
        <v>0.28657049921859801</v>
      </c>
      <c r="AR453" s="17">
        <v>0.26081672716855703</v>
      </c>
      <c r="AS453" s="17">
        <v>0.38704361534000298</v>
      </c>
      <c r="AT453" s="17">
        <v>0.18570318133732699</v>
      </c>
      <c r="AU453" s="17"/>
      <c r="AV453" s="17">
        <v>0.27132508443940201</v>
      </c>
      <c r="AW453" s="17">
        <v>0.29047734183152901</v>
      </c>
      <c r="AX453" s="17">
        <v>0.26485802226308303</v>
      </c>
      <c r="AY453" s="17">
        <v>0.36365406835022901</v>
      </c>
      <c r="AZ453" s="17">
        <v>0.25617227400657999</v>
      </c>
      <c r="BA453" s="17">
        <v>0.27987862862567803</v>
      </c>
      <c r="BB453" s="17"/>
      <c r="BC453" s="17">
        <v>0.31535272351728599</v>
      </c>
      <c r="BD453" s="17">
        <v>0.25827034042874703</v>
      </c>
      <c r="BE453" s="17">
        <v>0.284388940980704</v>
      </c>
      <c r="BF453" s="17">
        <v>0.26269942844038002</v>
      </c>
      <c r="BG453" s="17">
        <v>0.36843633358424399</v>
      </c>
    </row>
    <row r="454" spans="2:59" x14ac:dyDescent="0.35">
      <c r="B454" t="s">
        <v>281</v>
      </c>
      <c r="C454" s="17">
        <v>0.48495900857368401</v>
      </c>
      <c r="D454" s="17">
        <v>0.49353786882793799</v>
      </c>
      <c r="E454" s="17">
        <v>0.47690911571332401</v>
      </c>
      <c r="F454" s="17"/>
      <c r="G454" s="17">
        <v>0.46136992898936802</v>
      </c>
      <c r="H454" s="17">
        <v>0.48067715556193902</v>
      </c>
      <c r="I454" s="17">
        <v>0.48014522969772599</v>
      </c>
      <c r="J454" s="17">
        <v>0.47848567614055598</v>
      </c>
      <c r="K454" s="17">
        <v>0.475859083160796</v>
      </c>
      <c r="L454" s="17">
        <v>0.51947158170138596</v>
      </c>
      <c r="M454" s="17"/>
      <c r="N454" s="17">
        <v>0.50317388972302601</v>
      </c>
      <c r="O454" s="17">
        <v>0.50836826898095799</v>
      </c>
      <c r="P454" s="17">
        <v>0.43262568967779902</v>
      </c>
      <c r="Q454" s="17">
        <v>0.48595458945759501</v>
      </c>
      <c r="R454" s="17"/>
      <c r="S454" s="17">
        <v>0.44333328287942297</v>
      </c>
      <c r="T454" s="17">
        <v>0.47962277455412999</v>
      </c>
      <c r="U454" s="17">
        <v>0.47264732244635799</v>
      </c>
      <c r="V454" s="17">
        <v>0.53375391544712603</v>
      </c>
      <c r="W454" s="17">
        <v>0.495740104364982</v>
      </c>
      <c r="X454" s="17">
        <v>0.45933923998046</v>
      </c>
      <c r="Y454" s="17">
        <v>0.45556673339994103</v>
      </c>
      <c r="Z454" s="17">
        <v>0.53142896958688002</v>
      </c>
      <c r="AA454" s="17">
        <v>0.52048111571625499</v>
      </c>
      <c r="AB454" s="17">
        <v>0.45312014460541999</v>
      </c>
      <c r="AC454" s="17">
        <v>0.533503010722573</v>
      </c>
      <c r="AD454" s="17">
        <v>0.54207668080612703</v>
      </c>
      <c r="AE454" s="17"/>
      <c r="AF454" s="17">
        <v>0.47256525848923298</v>
      </c>
      <c r="AG454" s="17">
        <v>0.509356291687457</v>
      </c>
      <c r="AH454" s="17">
        <v>0.429825877720656</v>
      </c>
      <c r="AI454" s="17"/>
      <c r="AJ454" s="17">
        <v>0.49538503983534599</v>
      </c>
      <c r="AK454" s="17">
        <v>0.489509366992262</v>
      </c>
      <c r="AL454" s="17">
        <v>0.50548752126435004</v>
      </c>
      <c r="AM454" s="17">
        <v>0.209764257285383</v>
      </c>
      <c r="AN454" s="17">
        <v>0.46124863590122001</v>
      </c>
      <c r="AO454" s="17"/>
      <c r="AP454" s="17">
        <v>0.47945105033018798</v>
      </c>
      <c r="AQ454" s="17">
        <v>0.49063536771570598</v>
      </c>
      <c r="AR454" s="17">
        <v>0.54832100436930897</v>
      </c>
      <c r="AS454" s="17">
        <v>0.43414626543589102</v>
      </c>
      <c r="AT454" s="17">
        <v>0.54764578891271798</v>
      </c>
      <c r="AU454" s="17"/>
      <c r="AV454" s="17">
        <v>0.50944736998524598</v>
      </c>
      <c r="AW454" s="17">
        <v>0.47020869044801</v>
      </c>
      <c r="AX454" s="17">
        <v>0.53470784557192097</v>
      </c>
      <c r="AY454" s="17">
        <v>0.47605254044127598</v>
      </c>
      <c r="AZ454" s="17">
        <v>0.49989354138473102</v>
      </c>
      <c r="BA454" s="17">
        <v>0.472187635319612</v>
      </c>
      <c r="BB454" s="17"/>
      <c r="BC454" s="17">
        <v>0.50448655614265303</v>
      </c>
      <c r="BD454" s="17">
        <v>0.49216287502320599</v>
      </c>
      <c r="BE454" s="17">
        <v>0.48152554384819302</v>
      </c>
      <c r="BF454" s="17">
        <v>0.49839983807956101</v>
      </c>
      <c r="BG454" s="17">
        <v>0.37572035482814697</v>
      </c>
    </row>
    <row r="455" spans="2:59" x14ac:dyDescent="0.35">
      <c r="B455" t="s">
        <v>282</v>
      </c>
      <c r="C455" s="17">
        <v>0.129066008438639</v>
      </c>
      <c r="D455" s="17">
        <v>0.13666736903177601</v>
      </c>
      <c r="E455" s="17">
        <v>0.121867620758405</v>
      </c>
      <c r="F455" s="17"/>
      <c r="G455" s="17">
        <v>0.17772169627335899</v>
      </c>
      <c r="H455" s="17">
        <v>0.15388686794078399</v>
      </c>
      <c r="I455" s="17">
        <v>0.13838396397643299</v>
      </c>
      <c r="J455" s="17">
        <v>9.6523580446037802E-2</v>
      </c>
      <c r="K455" s="17">
        <v>0.12405595285361</v>
      </c>
      <c r="L455" s="17">
        <v>9.8572906292038603E-2</v>
      </c>
      <c r="M455" s="17"/>
      <c r="N455" s="17">
        <v>0.14222694192296101</v>
      </c>
      <c r="O455" s="17">
        <v>0.134328261476033</v>
      </c>
      <c r="P455" s="17">
        <v>0.12954400139458799</v>
      </c>
      <c r="Q455" s="17">
        <v>0.10924972381607501</v>
      </c>
      <c r="R455" s="17"/>
      <c r="S455" s="17">
        <v>0.179666595720605</v>
      </c>
      <c r="T455" s="17">
        <v>0.11505713637914</v>
      </c>
      <c r="U455" s="17">
        <v>0.13315056236867101</v>
      </c>
      <c r="V455" s="17">
        <v>0.10618308101035</v>
      </c>
      <c r="W455" s="17">
        <v>0.126261307242683</v>
      </c>
      <c r="X455" s="17">
        <v>0.11341485326612299</v>
      </c>
      <c r="Y455" s="17">
        <v>0.146468167709289</v>
      </c>
      <c r="Z455" s="17">
        <v>0.111224639388619</v>
      </c>
      <c r="AA455" s="17">
        <v>0.107990874704703</v>
      </c>
      <c r="AB455" s="17">
        <v>0.14303070225720299</v>
      </c>
      <c r="AC455" s="17">
        <v>0.10674680740806</v>
      </c>
      <c r="AD455" s="17">
        <v>0.11409634455816201</v>
      </c>
      <c r="AE455" s="17"/>
      <c r="AF455" s="17">
        <v>0.100976634943388</v>
      </c>
      <c r="AG455" s="17">
        <v>0.143371806058604</v>
      </c>
      <c r="AH455" s="17">
        <v>0.12792198658996801</v>
      </c>
      <c r="AI455" s="17"/>
      <c r="AJ455" s="17">
        <v>0.11224035920667901</v>
      </c>
      <c r="AK455" s="17">
        <v>0.15387209974997701</v>
      </c>
      <c r="AL455" s="17">
        <v>0.18275118752712</v>
      </c>
      <c r="AM455" s="17">
        <v>9.3712139208318196E-2</v>
      </c>
      <c r="AN455" s="17">
        <v>0.106729696745255</v>
      </c>
      <c r="AO455" s="17"/>
      <c r="AP455" s="17">
        <v>0.113361654957361</v>
      </c>
      <c r="AQ455" s="17">
        <v>0.16486282167925301</v>
      </c>
      <c r="AR455" s="17">
        <v>0.13255392821006801</v>
      </c>
      <c r="AS455" s="17">
        <v>9.4674499450825206E-2</v>
      </c>
      <c r="AT455" s="17">
        <v>0.103631367083055</v>
      </c>
      <c r="AU455" s="17"/>
      <c r="AV455" s="17">
        <v>0.155871813394625</v>
      </c>
      <c r="AW455" s="17">
        <v>0.125675560700858</v>
      </c>
      <c r="AX455" s="17">
        <v>0.157369680608204</v>
      </c>
      <c r="AY455" s="17">
        <v>9.3411841696983897E-2</v>
      </c>
      <c r="AZ455" s="17">
        <v>0.11460356149284399</v>
      </c>
      <c r="BA455" s="17">
        <v>9.9732956151268704E-2</v>
      </c>
      <c r="BB455" s="17"/>
      <c r="BC455" s="17">
        <v>8.8689444354839095E-2</v>
      </c>
      <c r="BD455" s="17">
        <v>0.149860838791461</v>
      </c>
      <c r="BE455" s="17">
        <v>0.14901961273984299</v>
      </c>
      <c r="BF455" s="17">
        <v>0.122645970280304</v>
      </c>
      <c r="BG455" s="17">
        <v>0.17603619797766201</v>
      </c>
    </row>
    <row r="456" spans="2:59" x14ac:dyDescent="0.35">
      <c r="B456" t="s">
        <v>283</v>
      </c>
      <c r="C456" s="17">
        <v>3.6987589404092303E-2</v>
      </c>
      <c r="D456" s="17">
        <v>5.25828835154857E-2</v>
      </c>
      <c r="E456" s="17">
        <v>2.1199027718915998E-2</v>
      </c>
      <c r="F456" s="17"/>
      <c r="G456" s="17">
        <v>5.27405436750015E-2</v>
      </c>
      <c r="H456" s="17">
        <v>4.8965093199588902E-2</v>
      </c>
      <c r="I456" s="17">
        <v>2.8456497837384E-2</v>
      </c>
      <c r="J456" s="17">
        <v>4.0149904331997201E-2</v>
      </c>
      <c r="K456" s="17">
        <v>2.9379969272737401E-2</v>
      </c>
      <c r="L456" s="17">
        <v>2.6237346412879999E-2</v>
      </c>
      <c r="M456" s="17"/>
      <c r="N456" s="17">
        <v>4.3695539895889403E-2</v>
      </c>
      <c r="O456" s="17">
        <v>3.4813093407739297E-2</v>
      </c>
      <c r="P456" s="17">
        <v>2.6681336296054101E-2</v>
      </c>
      <c r="Q456" s="17">
        <v>4.11504198269462E-2</v>
      </c>
      <c r="R456" s="17"/>
      <c r="S456" s="17">
        <v>3.80290171720278E-2</v>
      </c>
      <c r="T456" s="17">
        <v>5.8853786390157897E-2</v>
      </c>
      <c r="U456" s="17">
        <v>3.4201891666157898E-2</v>
      </c>
      <c r="V456" s="17">
        <v>3.9114091984887599E-2</v>
      </c>
      <c r="W456" s="17">
        <v>4.22525587472573E-2</v>
      </c>
      <c r="X456" s="17">
        <v>3.55784089430837E-2</v>
      </c>
      <c r="Y456" s="17">
        <v>5.53488718593209E-2</v>
      </c>
      <c r="Z456" s="17">
        <v>2.2082700083500901E-2</v>
      </c>
      <c r="AA456" s="17">
        <v>2.4447979701393101E-2</v>
      </c>
      <c r="AB456" s="17">
        <v>1.44106180951798E-2</v>
      </c>
      <c r="AC456" s="17">
        <v>7.7592658919233099E-3</v>
      </c>
      <c r="AD456" s="17">
        <v>6.4028215843023997E-2</v>
      </c>
      <c r="AE456" s="17"/>
      <c r="AF456" s="17">
        <v>3.9153189905726603E-2</v>
      </c>
      <c r="AG456" s="17">
        <v>3.0894783585637201E-2</v>
      </c>
      <c r="AH456" s="17">
        <v>4.5398051075126997E-2</v>
      </c>
      <c r="AI456" s="17"/>
      <c r="AJ456" s="17">
        <v>4.50922632533792E-2</v>
      </c>
      <c r="AK456" s="17">
        <v>2.5370382355821699E-2</v>
      </c>
      <c r="AL456" s="17">
        <v>8.0219386842155394E-3</v>
      </c>
      <c r="AM456" s="17">
        <v>2.21829891532309E-2</v>
      </c>
      <c r="AN456" s="17">
        <v>5.0656685984276903E-2</v>
      </c>
      <c r="AO456" s="17"/>
      <c r="AP456" s="17">
        <v>4.8451218398068499E-2</v>
      </c>
      <c r="AQ456" s="17">
        <v>2.37893956282328E-2</v>
      </c>
      <c r="AR456" s="17">
        <v>5.2310442296642596E-3</v>
      </c>
      <c r="AS456" s="17">
        <v>4.7360727183999501E-2</v>
      </c>
      <c r="AT456" s="17">
        <v>3.0365905398986599E-2</v>
      </c>
      <c r="AU456" s="17"/>
      <c r="AV456" s="17">
        <v>2.7327893540204901E-2</v>
      </c>
      <c r="AW456" s="17">
        <v>5.9578159361791401E-2</v>
      </c>
      <c r="AX456" s="17">
        <v>7.3147303906867297E-3</v>
      </c>
      <c r="AY456" s="17">
        <v>3.2886722095647497E-2</v>
      </c>
      <c r="AZ456" s="17">
        <v>3.320024802885E-2</v>
      </c>
      <c r="BA456" s="17">
        <v>2.27157754254158E-2</v>
      </c>
      <c r="BB456" s="17"/>
      <c r="BC456" s="17">
        <v>3.2946810553044298E-2</v>
      </c>
      <c r="BD456" s="17">
        <v>3.34887012168682E-2</v>
      </c>
      <c r="BE456" s="17">
        <v>3.5301058387492999E-2</v>
      </c>
      <c r="BF456" s="17">
        <v>5.6352230814032303E-2</v>
      </c>
      <c r="BG456" s="17">
        <v>7.9807113609946703E-2</v>
      </c>
    </row>
    <row r="457" spans="2:59" x14ac:dyDescent="0.35">
      <c r="B457" t="s">
        <v>207</v>
      </c>
      <c r="C457" s="17">
        <v>5.7879793250705198E-2</v>
      </c>
      <c r="D457" s="17">
        <v>4.2996264658349999E-2</v>
      </c>
      <c r="E457" s="17">
        <v>7.2854326373875497E-2</v>
      </c>
      <c r="F457" s="17"/>
      <c r="G457" s="17">
        <v>5.5076788766715699E-2</v>
      </c>
      <c r="H457" s="17">
        <v>4.2348204595897297E-2</v>
      </c>
      <c r="I457" s="17">
        <v>5.8005012961222298E-2</v>
      </c>
      <c r="J457" s="17">
        <v>7.1775080808026498E-2</v>
      </c>
      <c r="K457" s="17">
        <v>5.9209987997845402E-2</v>
      </c>
      <c r="L457" s="17">
        <v>6.0089466478673297E-2</v>
      </c>
      <c r="M457" s="17"/>
      <c r="N457" s="17">
        <v>4.7730552486355902E-2</v>
      </c>
      <c r="O457" s="17">
        <v>4.9040135605332102E-2</v>
      </c>
      <c r="P457" s="17">
        <v>6.8073608163714203E-2</v>
      </c>
      <c r="Q457" s="17">
        <v>6.9164570675174702E-2</v>
      </c>
      <c r="R457" s="17"/>
      <c r="S457" s="17">
        <v>5.5416104514956301E-2</v>
      </c>
      <c r="T457" s="17">
        <v>4.42212124701395E-2</v>
      </c>
      <c r="U457" s="17">
        <v>6.8075886075257303E-2</v>
      </c>
      <c r="V457" s="17">
        <v>5.1708654395995098E-2</v>
      </c>
      <c r="W457" s="17">
        <v>4.3210384895917497E-2</v>
      </c>
      <c r="X457" s="17">
        <v>8.57167869359831E-2</v>
      </c>
      <c r="Y457" s="17">
        <v>2.3714133178758E-2</v>
      </c>
      <c r="Z457" s="17">
        <v>3.8570492754561703E-2</v>
      </c>
      <c r="AA457" s="17">
        <v>5.6952723723302998E-2</v>
      </c>
      <c r="AB457" s="17">
        <v>9.7048948970035104E-2</v>
      </c>
      <c r="AC457" s="17">
        <v>6.1799738398457899E-2</v>
      </c>
      <c r="AD457" s="17">
        <v>6.6677946635639695E-2</v>
      </c>
      <c r="AE457" s="17"/>
      <c r="AF457" s="17">
        <v>4.8573516579605201E-2</v>
      </c>
      <c r="AG457" s="17">
        <v>5.23889463440207E-2</v>
      </c>
      <c r="AH457" s="17">
        <v>0.10060307379587601</v>
      </c>
      <c r="AI457" s="17"/>
      <c r="AJ457" s="17">
        <v>5.2899624726229499E-2</v>
      </c>
      <c r="AK457" s="17">
        <v>3.9451990938178798E-2</v>
      </c>
      <c r="AL457" s="17">
        <v>4.01018944376859E-2</v>
      </c>
      <c r="AM457" s="17">
        <v>6.7287848916156995E-2</v>
      </c>
      <c r="AN457" s="17">
        <v>9.0551579954342307E-2</v>
      </c>
      <c r="AO457" s="17"/>
      <c r="AP457" s="17">
        <v>6.3580992265780498E-2</v>
      </c>
      <c r="AQ457" s="17">
        <v>3.4141915758210399E-2</v>
      </c>
      <c r="AR457" s="17">
        <v>5.3077296022401597E-2</v>
      </c>
      <c r="AS457" s="17">
        <v>3.6774892589281502E-2</v>
      </c>
      <c r="AT457" s="17">
        <v>0.13265375726791401</v>
      </c>
      <c r="AU457" s="17"/>
      <c r="AV457" s="17">
        <v>3.6027838640522503E-2</v>
      </c>
      <c r="AW457" s="17">
        <v>5.4060247657810603E-2</v>
      </c>
      <c r="AX457" s="17">
        <v>3.57497211661056E-2</v>
      </c>
      <c r="AY457" s="17">
        <v>3.39948274158633E-2</v>
      </c>
      <c r="AZ457" s="17">
        <v>9.6130375086994999E-2</v>
      </c>
      <c r="BA457" s="17">
        <v>0.12548500447802599</v>
      </c>
      <c r="BB457" s="17"/>
      <c r="BC457" s="17">
        <v>5.8524465432177999E-2</v>
      </c>
      <c r="BD457" s="17">
        <v>6.6217244539717904E-2</v>
      </c>
      <c r="BE457" s="17">
        <v>4.9764844043767201E-2</v>
      </c>
      <c r="BF457" s="17">
        <v>5.9902532385722899E-2</v>
      </c>
      <c r="BG457" s="17">
        <v>0</v>
      </c>
    </row>
    <row r="458" spans="2:59" x14ac:dyDescent="0.3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row>
    <row r="459" spans="2:59" x14ac:dyDescent="0.35">
      <c r="B459" s="6" t="s">
        <v>287</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row>
    <row r="460" spans="2:59" x14ac:dyDescent="0.35">
      <c r="B460" s="24" t="s">
        <v>79</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row>
    <row r="461" spans="2:59" x14ac:dyDescent="0.35">
      <c r="B461" t="s">
        <v>280</v>
      </c>
      <c r="C461" s="17">
        <v>0.100283491840474</v>
      </c>
      <c r="D461" s="17">
        <v>9.7943747030333303E-2</v>
      </c>
      <c r="E461" s="17">
        <v>0.102384096199185</v>
      </c>
      <c r="F461" s="17"/>
      <c r="G461" s="17">
        <v>0.13283341731040799</v>
      </c>
      <c r="H461" s="17">
        <v>9.58367353888257E-2</v>
      </c>
      <c r="I461" s="17">
        <v>0.112213423214008</v>
      </c>
      <c r="J461" s="17">
        <v>0.110551074862729</v>
      </c>
      <c r="K461" s="17">
        <v>8.2304497031549601E-2</v>
      </c>
      <c r="L461" s="17">
        <v>7.6211919496249197E-2</v>
      </c>
      <c r="M461" s="17"/>
      <c r="N461" s="17">
        <v>0.104571091633278</v>
      </c>
      <c r="O461" s="17">
        <v>8.1605831445021093E-2</v>
      </c>
      <c r="P461" s="17">
        <v>0.119426527919126</v>
      </c>
      <c r="Q461" s="17">
        <v>9.8461620755381896E-2</v>
      </c>
      <c r="R461" s="17"/>
      <c r="S461" s="17">
        <v>0.139929620370078</v>
      </c>
      <c r="T461" s="17">
        <v>0.100366178970605</v>
      </c>
      <c r="U461" s="17">
        <v>9.31287973821779E-2</v>
      </c>
      <c r="V461" s="17">
        <v>0.101002827143592</v>
      </c>
      <c r="W461" s="17">
        <v>0.12541138045002001</v>
      </c>
      <c r="X461" s="17">
        <v>9.0929150351892293E-2</v>
      </c>
      <c r="Y461" s="17">
        <v>7.6929934506210607E-2</v>
      </c>
      <c r="Z461" s="17">
        <v>5.2412117051769298E-2</v>
      </c>
      <c r="AA461" s="17">
        <v>8.7831423235403397E-2</v>
      </c>
      <c r="AB461" s="17">
        <v>9.2037163421617094E-2</v>
      </c>
      <c r="AC461" s="17">
        <v>0.101323410153809</v>
      </c>
      <c r="AD461" s="17">
        <v>9.5173548305048206E-2</v>
      </c>
      <c r="AE461" s="17"/>
      <c r="AF461" s="17">
        <v>0.109161804655332</v>
      </c>
      <c r="AG461" s="17">
        <v>9.6315002149556003E-2</v>
      </c>
      <c r="AH461" s="17">
        <v>9.5588282929326807E-2</v>
      </c>
      <c r="AI461" s="17"/>
      <c r="AJ461" s="17">
        <v>7.0939440517759605E-2</v>
      </c>
      <c r="AK461" s="17">
        <v>0.12543345035933601</v>
      </c>
      <c r="AL461" s="17">
        <v>9.2285787446562406E-2</v>
      </c>
      <c r="AM461" s="17">
        <v>0.21646336697862001</v>
      </c>
      <c r="AN461" s="17">
        <v>0.10426145566917</v>
      </c>
      <c r="AO461" s="17"/>
      <c r="AP461" s="17">
        <v>8.3442912035224207E-2</v>
      </c>
      <c r="AQ461" s="17">
        <v>0.118523173889652</v>
      </c>
      <c r="AR461" s="17">
        <v>8.9399384045814698E-2</v>
      </c>
      <c r="AS461" s="17">
        <v>0.11623917595955199</v>
      </c>
      <c r="AT461" s="17">
        <v>8.8437313650464894E-2</v>
      </c>
      <c r="AU461" s="17"/>
      <c r="AV461" s="17">
        <v>0.11581325791462201</v>
      </c>
      <c r="AW461" s="17">
        <v>7.6580672224376894E-2</v>
      </c>
      <c r="AX461" s="17">
        <v>9.3739652110970101E-2</v>
      </c>
      <c r="AY461" s="17">
        <v>0.11117511157360301</v>
      </c>
      <c r="AZ461" s="17">
        <v>0.111747477337729</v>
      </c>
      <c r="BA461" s="17">
        <v>6.9782263578307704E-2</v>
      </c>
      <c r="BB461" s="17"/>
      <c r="BC461" s="17">
        <v>0.11626476778547699</v>
      </c>
      <c r="BD461" s="17">
        <v>7.4163684795520907E-2</v>
      </c>
      <c r="BE461" s="17">
        <v>9.0020227755568297E-2</v>
      </c>
      <c r="BF461" s="17">
        <v>0.127432361346523</v>
      </c>
      <c r="BG461" s="17">
        <v>0.231235350945656</v>
      </c>
    </row>
    <row r="462" spans="2:59" x14ac:dyDescent="0.35">
      <c r="B462" t="s">
        <v>281</v>
      </c>
      <c r="C462" s="17">
        <v>0.34186896772686598</v>
      </c>
      <c r="D462" s="17">
        <v>0.33990504840307301</v>
      </c>
      <c r="E462" s="17">
        <v>0.34324573405369901</v>
      </c>
      <c r="F462" s="17"/>
      <c r="G462" s="17">
        <v>0.32075866493356697</v>
      </c>
      <c r="H462" s="17">
        <v>0.40898513129441599</v>
      </c>
      <c r="I462" s="17">
        <v>0.35822541487889298</v>
      </c>
      <c r="J462" s="17">
        <v>0.35921864698959</v>
      </c>
      <c r="K462" s="17">
        <v>0.274647444017035</v>
      </c>
      <c r="L462" s="17">
        <v>0.31950545268289599</v>
      </c>
      <c r="M462" s="17"/>
      <c r="N462" s="17">
        <v>0.35486686845967702</v>
      </c>
      <c r="O462" s="17">
        <v>0.33128091071035598</v>
      </c>
      <c r="P462" s="17">
        <v>0.31109126303530998</v>
      </c>
      <c r="Q462" s="17">
        <v>0.36460913882795198</v>
      </c>
      <c r="R462" s="17"/>
      <c r="S462" s="17">
        <v>0.35378221966187401</v>
      </c>
      <c r="T462" s="17">
        <v>0.35908753452240899</v>
      </c>
      <c r="U462" s="17">
        <v>0.29188558151211702</v>
      </c>
      <c r="V462" s="17">
        <v>0.382618094509456</v>
      </c>
      <c r="W462" s="17">
        <v>0.32480650021600399</v>
      </c>
      <c r="X462" s="17">
        <v>0.40857430197703498</v>
      </c>
      <c r="Y462" s="17">
        <v>0.339773031526518</v>
      </c>
      <c r="Z462" s="17">
        <v>0.361290404255798</v>
      </c>
      <c r="AA462" s="17">
        <v>0.30988103134156803</v>
      </c>
      <c r="AB462" s="17">
        <v>0.29375403279583601</v>
      </c>
      <c r="AC462" s="17">
        <v>0.35013987333907498</v>
      </c>
      <c r="AD462" s="17">
        <v>0.28986196933615599</v>
      </c>
      <c r="AE462" s="17"/>
      <c r="AF462" s="17">
        <v>0.34796529839909301</v>
      </c>
      <c r="AG462" s="17">
        <v>0.33805904403709702</v>
      </c>
      <c r="AH462" s="17">
        <v>0.35854008684529098</v>
      </c>
      <c r="AI462" s="17"/>
      <c r="AJ462" s="17">
        <v>0.35067459967507802</v>
      </c>
      <c r="AK462" s="17">
        <v>0.36172546460403998</v>
      </c>
      <c r="AL462" s="17">
        <v>0.30322594158368199</v>
      </c>
      <c r="AM462" s="17">
        <v>0.25701179292841497</v>
      </c>
      <c r="AN462" s="17">
        <v>0.32764652265111099</v>
      </c>
      <c r="AO462" s="17"/>
      <c r="AP462" s="17">
        <v>0.33778367618859401</v>
      </c>
      <c r="AQ462" s="17">
        <v>0.34470461731637903</v>
      </c>
      <c r="AR462" s="17">
        <v>0.38237986747744002</v>
      </c>
      <c r="AS462" s="17">
        <v>0.37635991703017901</v>
      </c>
      <c r="AT462" s="17">
        <v>0.34133291202146399</v>
      </c>
      <c r="AU462" s="17"/>
      <c r="AV462" s="17">
        <v>0.36831007355652201</v>
      </c>
      <c r="AW462" s="17">
        <v>0.34355345902995199</v>
      </c>
      <c r="AX462" s="17">
        <v>0.36732306132190201</v>
      </c>
      <c r="AY462" s="17">
        <v>0.35039831946206101</v>
      </c>
      <c r="AZ462" s="17">
        <v>0.34689419106375402</v>
      </c>
      <c r="BA462" s="17">
        <v>0.28400059421795099</v>
      </c>
      <c r="BB462" s="17"/>
      <c r="BC462" s="17">
        <v>0.36244232228436801</v>
      </c>
      <c r="BD462" s="17">
        <v>0.29681497547135799</v>
      </c>
      <c r="BE462" s="17">
        <v>0.36506112494774901</v>
      </c>
      <c r="BF462" s="17">
        <v>0.34807584825353799</v>
      </c>
      <c r="BG462" s="17">
        <v>0.26534531622942698</v>
      </c>
    </row>
    <row r="463" spans="2:59" x14ac:dyDescent="0.35">
      <c r="B463" t="s">
        <v>282</v>
      </c>
      <c r="C463" s="17">
        <v>0.32229458775866598</v>
      </c>
      <c r="D463" s="17">
        <v>0.32503792685416599</v>
      </c>
      <c r="E463" s="17">
        <v>0.32129273190572</v>
      </c>
      <c r="F463" s="17"/>
      <c r="G463" s="17">
        <v>0.34357140328844699</v>
      </c>
      <c r="H463" s="17">
        <v>0.27015249005853698</v>
      </c>
      <c r="I463" s="17">
        <v>0.29635279822972099</v>
      </c>
      <c r="J463" s="17">
        <v>0.31243163385915601</v>
      </c>
      <c r="K463" s="17">
        <v>0.32653312363978099</v>
      </c>
      <c r="L463" s="17">
        <v>0.37650454862642302</v>
      </c>
      <c r="M463" s="17"/>
      <c r="N463" s="17">
        <v>0.33809653338577</v>
      </c>
      <c r="O463" s="17">
        <v>0.32733907589109801</v>
      </c>
      <c r="P463" s="17">
        <v>0.319947646734699</v>
      </c>
      <c r="Q463" s="17">
        <v>0.30272544401552498</v>
      </c>
      <c r="R463" s="17"/>
      <c r="S463" s="17">
        <v>0.28412370373071499</v>
      </c>
      <c r="T463" s="17">
        <v>0.30754801018660399</v>
      </c>
      <c r="U463" s="17">
        <v>0.380121404732785</v>
      </c>
      <c r="V463" s="17">
        <v>0.26833683597722702</v>
      </c>
      <c r="W463" s="17">
        <v>0.32428269256168502</v>
      </c>
      <c r="X463" s="17">
        <v>0.31401654372286097</v>
      </c>
      <c r="Y463" s="17">
        <v>0.309559632754564</v>
      </c>
      <c r="Z463" s="17">
        <v>0.27957543745742702</v>
      </c>
      <c r="AA463" s="17">
        <v>0.37211808854512002</v>
      </c>
      <c r="AB463" s="17">
        <v>0.352322530405974</v>
      </c>
      <c r="AC463" s="17">
        <v>0.34867193735579599</v>
      </c>
      <c r="AD463" s="17">
        <v>0.36640319122389597</v>
      </c>
      <c r="AE463" s="17"/>
      <c r="AF463" s="17">
        <v>0.32053626051457801</v>
      </c>
      <c r="AG463" s="17">
        <v>0.32479467440721499</v>
      </c>
      <c r="AH463" s="17">
        <v>0.29157428145742798</v>
      </c>
      <c r="AI463" s="17"/>
      <c r="AJ463" s="17">
        <v>0.34198009563666198</v>
      </c>
      <c r="AK463" s="17">
        <v>0.30675332986072401</v>
      </c>
      <c r="AL463" s="17">
        <v>0.3788140918615</v>
      </c>
      <c r="AM463" s="17">
        <v>0.33037954892966898</v>
      </c>
      <c r="AN463" s="17">
        <v>0.29241274784242899</v>
      </c>
      <c r="AO463" s="17"/>
      <c r="AP463" s="17">
        <v>0.32551051637313599</v>
      </c>
      <c r="AQ463" s="17">
        <v>0.32049841492536102</v>
      </c>
      <c r="AR463" s="17">
        <v>0.37166806477432901</v>
      </c>
      <c r="AS463" s="17">
        <v>0.302080943028321</v>
      </c>
      <c r="AT463" s="17">
        <v>0.26619140603132702</v>
      </c>
      <c r="AU463" s="17"/>
      <c r="AV463" s="17">
        <v>0.30171561114413298</v>
      </c>
      <c r="AW463" s="17">
        <v>0.33781277384506497</v>
      </c>
      <c r="AX463" s="17">
        <v>0.38117002695600899</v>
      </c>
      <c r="AY463" s="17">
        <v>0.34117547115262797</v>
      </c>
      <c r="AZ463" s="17">
        <v>0.26808007083581897</v>
      </c>
      <c r="BA463" s="17">
        <v>0.31321452451149301</v>
      </c>
      <c r="BB463" s="17"/>
      <c r="BC463" s="17">
        <v>0.31757642187338098</v>
      </c>
      <c r="BD463" s="17">
        <v>0.35348632558323101</v>
      </c>
      <c r="BE463" s="17">
        <v>0.30898986540024698</v>
      </c>
      <c r="BF463" s="17">
        <v>0.28964982123261201</v>
      </c>
      <c r="BG463" s="17">
        <v>0.29154171029060799</v>
      </c>
    </row>
    <row r="464" spans="2:59" x14ac:dyDescent="0.35">
      <c r="B464" t="s">
        <v>283</v>
      </c>
      <c r="C464" s="17">
        <v>0.117166036431002</v>
      </c>
      <c r="D464" s="17">
        <v>0.150607671697915</v>
      </c>
      <c r="E464" s="17">
        <v>8.3784272647781599E-2</v>
      </c>
      <c r="F464" s="17"/>
      <c r="G464" s="17">
        <v>0.10908894171977</v>
      </c>
      <c r="H464" s="17">
        <v>0.13225064780001999</v>
      </c>
      <c r="I464" s="17">
        <v>0.124372655497208</v>
      </c>
      <c r="J464" s="17">
        <v>0.11462015280349599</v>
      </c>
      <c r="K464" s="17">
        <v>0.132666841465167</v>
      </c>
      <c r="L464" s="17">
        <v>9.6130628188217604E-2</v>
      </c>
      <c r="M464" s="17"/>
      <c r="N464" s="17">
        <v>0.1233720081128</v>
      </c>
      <c r="O464" s="17">
        <v>0.13638858615160601</v>
      </c>
      <c r="P464" s="17">
        <v>0.10579925562947</v>
      </c>
      <c r="Q464" s="17">
        <v>0.100713259085671</v>
      </c>
      <c r="R464" s="17"/>
      <c r="S464" s="17">
        <v>0.121212741777306</v>
      </c>
      <c r="T464" s="17">
        <v>0.12444075978373199</v>
      </c>
      <c r="U464" s="17">
        <v>0.131707127000178</v>
      </c>
      <c r="V464" s="17">
        <v>0.13404291021794601</v>
      </c>
      <c r="W464" s="17">
        <v>0.10709118973256</v>
      </c>
      <c r="X464" s="17">
        <v>6.1180615900356297E-2</v>
      </c>
      <c r="Y464" s="17">
        <v>0.12331579040789201</v>
      </c>
      <c r="Z464" s="17">
        <v>0.15805553183535501</v>
      </c>
      <c r="AA464" s="17">
        <v>0.10742859936667901</v>
      </c>
      <c r="AB464" s="17">
        <v>0.13748101344658401</v>
      </c>
      <c r="AC464" s="17">
        <v>7.7168412989009505E-2</v>
      </c>
      <c r="AD464" s="17">
        <v>0.14000598592854599</v>
      </c>
      <c r="AE464" s="17"/>
      <c r="AF464" s="17">
        <v>0.123189235468813</v>
      </c>
      <c r="AG464" s="17">
        <v>0.11467088950719199</v>
      </c>
      <c r="AH464" s="17">
        <v>0.119279914352414</v>
      </c>
      <c r="AI464" s="17"/>
      <c r="AJ464" s="17">
        <v>0.12121019675189799</v>
      </c>
      <c r="AK464" s="17">
        <v>0.102114363845592</v>
      </c>
      <c r="AL464" s="17">
        <v>0.108271820952044</v>
      </c>
      <c r="AM464" s="17">
        <v>0.10667445309390799</v>
      </c>
      <c r="AN464" s="17">
        <v>0.127357205116018</v>
      </c>
      <c r="AO464" s="17"/>
      <c r="AP464" s="17">
        <v>0.117111643619162</v>
      </c>
      <c r="AQ464" s="17">
        <v>0.112077874490355</v>
      </c>
      <c r="AR464" s="17">
        <v>7.3695830545018104E-2</v>
      </c>
      <c r="AS464" s="17">
        <v>0.127805133665852</v>
      </c>
      <c r="AT464" s="17">
        <v>0.14075146266239599</v>
      </c>
      <c r="AU464" s="17"/>
      <c r="AV464" s="17">
        <v>0.105285974765522</v>
      </c>
      <c r="AW464" s="17">
        <v>0.110109883965243</v>
      </c>
      <c r="AX464" s="17">
        <v>8.2225835487463497E-2</v>
      </c>
      <c r="AY464" s="17">
        <v>0.13351623023777801</v>
      </c>
      <c r="AZ464" s="17">
        <v>0.137187151046297</v>
      </c>
      <c r="BA464" s="17">
        <v>0.10700340821226401</v>
      </c>
      <c r="BB464" s="17"/>
      <c r="BC464" s="17">
        <v>8.2669106032991699E-2</v>
      </c>
      <c r="BD464" s="17">
        <v>0.13937211617940601</v>
      </c>
      <c r="BE464" s="17">
        <v>0.130026224511787</v>
      </c>
      <c r="BF464" s="17">
        <v>0.139959387304047</v>
      </c>
      <c r="BG464" s="17">
        <v>8.5163495345545404E-2</v>
      </c>
    </row>
    <row r="465" spans="2:59" x14ac:dyDescent="0.35">
      <c r="B465" t="s">
        <v>207</v>
      </c>
      <c r="C465" s="17">
        <v>0.118386916242991</v>
      </c>
      <c r="D465" s="17">
        <v>8.6505606014512307E-2</v>
      </c>
      <c r="E465" s="17">
        <v>0.14929316519361399</v>
      </c>
      <c r="F465" s="17"/>
      <c r="G465" s="17">
        <v>9.3747572747807401E-2</v>
      </c>
      <c r="H465" s="17">
        <v>9.2774995458200796E-2</v>
      </c>
      <c r="I465" s="17">
        <v>0.10883570818016999</v>
      </c>
      <c r="J465" s="17">
        <v>0.103178491485029</v>
      </c>
      <c r="K465" s="17">
        <v>0.183848093846467</v>
      </c>
      <c r="L465" s="17">
        <v>0.131647451006214</v>
      </c>
      <c r="M465" s="17"/>
      <c r="N465" s="17">
        <v>7.9093498408475099E-2</v>
      </c>
      <c r="O465" s="17">
        <v>0.12338559580192</v>
      </c>
      <c r="P465" s="17">
        <v>0.143735306681394</v>
      </c>
      <c r="Q465" s="17">
        <v>0.133490537315469</v>
      </c>
      <c r="R465" s="17"/>
      <c r="S465" s="17">
        <v>0.100951714460027</v>
      </c>
      <c r="T465" s="17">
        <v>0.108557516536649</v>
      </c>
      <c r="U465" s="17">
        <v>0.103157089372742</v>
      </c>
      <c r="V465" s="17">
        <v>0.113999332151778</v>
      </c>
      <c r="W465" s="17">
        <v>0.118408237039731</v>
      </c>
      <c r="X465" s="17">
        <v>0.12529938804785601</v>
      </c>
      <c r="Y465" s="17">
        <v>0.150421610804816</v>
      </c>
      <c r="Z465" s="17">
        <v>0.14866650939965101</v>
      </c>
      <c r="AA465" s="17">
        <v>0.12274085751123</v>
      </c>
      <c r="AB465" s="17">
        <v>0.12440525992998901</v>
      </c>
      <c r="AC465" s="17">
        <v>0.12269636616231</v>
      </c>
      <c r="AD465" s="17">
        <v>0.10855530520635499</v>
      </c>
      <c r="AE465" s="17"/>
      <c r="AF465" s="17">
        <v>9.9147400962183205E-2</v>
      </c>
      <c r="AG465" s="17">
        <v>0.12616038989893999</v>
      </c>
      <c r="AH465" s="17">
        <v>0.13501743441554101</v>
      </c>
      <c r="AI465" s="17"/>
      <c r="AJ465" s="17">
        <v>0.115195667418603</v>
      </c>
      <c r="AK465" s="17">
        <v>0.103973391330308</v>
      </c>
      <c r="AL465" s="17">
        <v>0.117402358156211</v>
      </c>
      <c r="AM465" s="17">
        <v>8.9470838069387895E-2</v>
      </c>
      <c r="AN465" s="17">
        <v>0.14832206872127199</v>
      </c>
      <c r="AO465" s="17"/>
      <c r="AP465" s="17">
        <v>0.13615125178388299</v>
      </c>
      <c r="AQ465" s="17">
        <v>0.104195919378253</v>
      </c>
      <c r="AR465" s="17">
        <v>8.2856853157398103E-2</v>
      </c>
      <c r="AS465" s="17">
        <v>7.7514830316096697E-2</v>
      </c>
      <c r="AT465" s="17">
        <v>0.163286905634349</v>
      </c>
      <c r="AU465" s="17"/>
      <c r="AV465" s="17">
        <v>0.10887508261919999</v>
      </c>
      <c r="AW465" s="17">
        <v>0.13194321093536299</v>
      </c>
      <c r="AX465" s="17">
        <v>7.5541424123654596E-2</v>
      </c>
      <c r="AY465" s="17">
        <v>6.3734867573930404E-2</v>
      </c>
      <c r="AZ465" s="17">
        <v>0.13609110971640101</v>
      </c>
      <c r="BA465" s="17">
        <v>0.225999209479985</v>
      </c>
      <c r="BB465" s="17"/>
      <c r="BC465" s="17">
        <v>0.121047382023782</v>
      </c>
      <c r="BD465" s="17">
        <v>0.136162897970484</v>
      </c>
      <c r="BE465" s="17">
        <v>0.105902557384648</v>
      </c>
      <c r="BF465" s="17">
        <v>9.4882581863280496E-2</v>
      </c>
      <c r="BG465" s="17">
        <v>0.12671412718876399</v>
      </c>
    </row>
    <row r="466" spans="2:59"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row>
    <row r="467" spans="2:59" x14ac:dyDescent="0.35">
      <c r="B467" s="6" t="s">
        <v>288</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row>
    <row r="468" spans="2:59" x14ac:dyDescent="0.35">
      <c r="B468" s="24" t="s">
        <v>79</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row>
    <row r="469" spans="2:59" x14ac:dyDescent="0.35">
      <c r="B469" t="s">
        <v>280</v>
      </c>
      <c r="C469" s="17">
        <v>0.195451267253448</v>
      </c>
      <c r="D469" s="17">
        <v>0.160204368142051</v>
      </c>
      <c r="E469" s="17">
        <v>0.22954706501852501</v>
      </c>
      <c r="F469" s="17"/>
      <c r="G469" s="17">
        <v>0.17774652573196401</v>
      </c>
      <c r="H469" s="17">
        <v>0.22606806330888901</v>
      </c>
      <c r="I469" s="17">
        <v>0.20150547208476899</v>
      </c>
      <c r="J469" s="17">
        <v>0.16579367533412701</v>
      </c>
      <c r="K469" s="17">
        <v>0.16657995285077001</v>
      </c>
      <c r="L469" s="17">
        <v>0.221001993116967</v>
      </c>
      <c r="M469" s="17"/>
      <c r="N469" s="17">
        <v>0.19179223738111401</v>
      </c>
      <c r="O469" s="17">
        <v>0.17862815869475701</v>
      </c>
      <c r="P469" s="17">
        <v>0.213159341748207</v>
      </c>
      <c r="Q469" s="17">
        <v>0.201714015379828</v>
      </c>
      <c r="R469" s="17"/>
      <c r="S469" s="17">
        <v>0.235062518376637</v>
      </c>
      <c r="T469" s="17">
        <v>0.24175316373968</v>
      </c>
      <c r="U469" s="17">
        <v>0.16724570379085699</v>
      </c>
      <c r="V469" s="17">
        <v>0.185350847849103</v>
      </c>
      <c r="W469" s="17">
        <v>0.15851927705216901</v>
      </c>
      <c r="X469" s="17">
        <v>0.18968295607004901</v>
      </c>
      <c r="Y469" s="17">
        <v>0.158617774204663</v>
      </c>
      <c r="Z469" s="17">
        <v>0.160885013522794</v>
      </c>
      <c r="AA469" s="17">
        <v>0.195826701294679</v>
      </c>
      <c r="AB469" s="17">
        <v>0.183165980034249</v>
      </c>
      <c r="AC469" s="17">
        <v>0.27055906054825102</v>
      </c>
      <c r="AD469" s="17">
        <v>7.2353627085557995E-2</v>
      </c>
      <c r="AE469" s="17"/>
      <c r="AF469" s="17">
        <v>0.22023579787953301</v>
      </c>
      <c r="AG469" s="17">
        <v>0.19504173198264299</v>
      </c>
      <c r="AH469" s="17">
        <v>0.17503691141649799</v>
      </c>
      <c r="AI469" s="17"/>
      <c r="AJ469" s="17">
        <v>0.19467818582760199</v>
      </c>
      <c r="AK469" s="17">
        <v>0.22038371768596701</v>
      </c>
      <c r="AL469" s="17">
        <v>0.159750975134585</v>
      </c>
      <c r="AM469" s="17">
        <v>0.43681527212225602</v>
      </c>
      <c r="AN469" s="17">
        <v>0.161196487364761</v>
      </c>
      <c r="AO469" s="17"/>
      <c r="AP469" s="17">
        <v>0.20206490707417499</v>
      </c>
      <c r="AQ469" s="17">
        <v>0.209543737821444</v>
      </c>
      <c r="AR469" s="17">
        <v>0.14960598722511401</v>
      </c>
      <c r="AS469" s="17">
        <v>0.27148168637227099</v>
      </c>
      <c r="AT469" s="17">
        <v>0.117976999302282</v>
      </c>
      <c r="AU469" s="17"/>
      <c r="AV469" s="17">
        <v>0.20488032917052301</v>
      </c>
      <c r="AW469" s="17">
        <v>0.19147963483602301</v>
      </c>
      <c r="AX469" s="17">
        <v>0.128992160215435</v>
      </c>
      <c r="AY469" s="17">
        <v>0.231449364705162</v>
      </c>
      <c r="AZ469" s="17">
        <v>0.171908319958128</v>
      </c>
      <c r="BA469" s="17">
        <v>0.197788972917186</v>
      </c>
      <c r="BB469" s="17"/>
      <c r="BC469" s="17">
        <v>0.186787249864697</v>
      </c>
      <c r="BD469" s="17">
        <v>0.168120810761094</v>
      </c>
      <c r="BE469" s="17">
        <v>0.195524846037645</v>
      </c>
      <c r="BF469" s="17">
        <v>0.201497261586703</v>
      </c>
      <c r="BG469" s="17">
        <v>0.37811505092147202</v>
      </c>
    </row>
    <row r="470" spans="2:59" x14ac:dyDescent="0.35">
      <c r="B470" t="s">
        <v>281</v>
      </c>
      <c r="C470" s="17">
        <v>0.403519934644753</v>
      </c>
      <c r="D470" s="17">
        <v>0.40496565726547601</v>
      </c>
      <c r="E470" s="17">
        <v>0.40197480329706398</v>
      </c>
      <c r="F470" s="17"/>
      <c r="G470" s="17">
        <v>0.39912079309593801</v>
      </c>
      <c r="H470" s="17">
        <v>0.41146027380601802</v>
      </c>
      <c r="I470" s="17">
        <v>0.47689443799275599</v>
      </c>
      <c r="J470" s="17">
        <v>0.35154612261562102</v>
      </c>
      <c r="K470" s="17">
        <v>0.39268805228357501</v>
      </c>
      <c r="L470" s="17">
        <v>0.38980090752880903</v>
      </c>
      <c r="M470" s="17"/>
      <c r="N470" s="17">
        <v>0.416637858124836</v>
      </c>
      <c r="O470" s="17">
        <v>0.39140856136922803</v>
      </c>
      <c r="P470" s="17">
        <v>0.41169981378762399</v>
      </c>
      <c r="Q470" s="17">
        <v>0.39559219518230798</v>
      </c>
      <c r="R470" s="17"/>
      <c r="S470" s="17">
        <v>0.43743905528588001</v>
      </c>
      <c r="T470" s="17">
        <v>0.33913485682373401</v>
      </c>
      <c r="U470" s="17">
        <v>0.38732874649880999</v>
      </c>
      <c r="V470" s="17">
        <v>0.41903751151141799</v>
      </c>
      <c r="W470" s="17">
        <v>0.47406344848314802</v>
      </c>
      <c r="X470" s="17">
        <v>0.37803952452398099</v>
      </c>
      <c r="Y470" s="17">
        <v>0.42172806504115201</v>
      </c>
      <c r="Z470" s="17">
        <v>0.36665192986654399</v>
      </c>
      <c r="AA470" s="17">
        <v>0.421713967876502</v>
      </c>
      <c r="AB470" s="17">
        <v>0.38406860416858102</v>
      </c>
      <c r="AC470" s="17">
        <v>0.37766745821874598</v>
      </c>
      <c r="AD470" s="17">
        <v>0.46723512469670198</v>
      </c>
      <c r="AE470" s="17"/>
      <c r="AF470" s="17">
        <v>0.37811600194098599</v>
      </c>
      <c r="AG470" s="17">
        <v>0.42352828085266497</v>
      </c>
      <c r="AH470" s="17">
        <v>0.38469881723709698</v>
      </c>
      <c r="AI470" s="17"/>
      <c r="AJ470" s="17">
        <v>0.40249698744903101</v>
      </c>
      <c r="AK470" s="17">
        <v>0.422800202503884</v>
      </c>
      <c r="AL470" s="17">
        <v>0.35779865964347202</v>
      </c>
      <c r="AM470" s="17">
        <v>0.26529489277949803</v>
      </c>
      <c r="AN470" s="17">
        <v>0.37816992974075198</v>
      </c>
      <c r="AO470" s="17"/>
      <c r="AP470" s="17">
        <v>0.39664925341441898</v>
      </c>
      <c r="AQ470" s="17">
        <v>0.40671131454264298</v>
      </c>
      <c r="AR470" s="17">
        <v>0.43422909507038998</v>
      </c>
      <c r="AS470" s="17">
        <v>0.362071858979713</v>
      </c>
      <c r="AT470" s="17">
        <v>0.454822897448103</v>
      </c>
      <c r="AU470" s="17"/>
      <c r="AV470" s="17">
        <v>0.42084848758232402</v>
      </c>
      <c r="AW470" s="17">
        <v>0.403461059419086</v>
      </c>
      <c r="AX470" s="17">
        <v>0.47154340014660001</v>
      </c>
      <c r="AY470" s="17">
        <v>0.39502401389804997</v>
      </c>
      <c r="AZ470" s="17">
        <v>0.40028030949339399</v>
      </c>
      <c r="BA470" s="17">
        <v>0.362705247517703</v>
      </c>
      <c r="BB470" s="17"/>
      <c r="BC470" s="17">
        <v>0.40105272723434199</v>
      </c>
      <c r="BD470" s="17">
        <v>0.38573038866845699</v>
      </c>
      <c r="BE470" s="17">
        <v>0.423946569546301</v>
      </c>
      <c r="BF470" s="17">
        <v>0.42030669466667703</v>
      </c>
      <c r="BG470" s="17">
        <v>0.30170462888155303</v>
      </c>
    </row>
    <row r="471" spans="2:59" x14ac:dyDescent="0.35">
      <c r="B471" t="s">
        <v>282</v>
      </c>
      <c r="C471" s="17">
        <v>0.22517066660347701</v>
      </c>
      <c r="D471" s="17">
        <v>0.25855693983799999</v>
      </c>
      <c r="E471" s="17">
        <v>0.19351236886648501</v>
      </c>
      <c r="F471" s="17"/>
      <c r="G471" s="17">
        <v>0.255421925465878</v>
      </c>
      <c r="H471" s="17">
        <v>0.20146550580016501</v>
      </c>
      <c r="I471" s="17">
        <v>0.189064159376855</v>
      </c>
      <c r="J471" s="17">
        <v>0.27328402877561903</v>
      </c>
      <c r="K471" s="17">
        <v>0.220428365846287</v>
      </c>
      <c r="L471" s="17">
        <v>0.21770645049882201</v>
      </c>
      <c r="M471" s="17"/>
      <c r="N471" s="17">
        <v>0.24516033248942101</v>
      </c>
      <c r="O471" s="17">
        <v>0.25890413017682901</v>
      </c>
      <c r="P471" s="17">
        <v>0.17719008895764399</v>
      </c>
      <c r="Q471" s="17">
        <v>0.209177795086611</v>
      </c>
      <c r="R471" s="17"/>
      <c r="S471" s="17">
        <v>0.19511247829567899</v>
      </c>
      <c r="T471" s="17">
        <v>0.22296264263504501</v>
      </c>
      <c r="U471" s="17">
        <v>0.26525340345742299</v>
      </c>
      <c r="V471" s="17">
        <v>0.19852810301419499</v>
      </c>
      <c r="W471" s="17">
        <v>0.210035888264436</v>
      </c>
      <c r="X471" s="17">
        <v>0.22344061451626601</v>
      </c>
      <c r="Y471" s="17">
        <v>0.253175608271896</v>
      </c>
      <c r="Z471" s="17">
        <v>0.28204683977037598</v>
      </c>
      <c r="AA471" s="17">
        <v>0.21622212035952601</v>
      </c>
      <c r="AB471" s="17">
        <v>0.24170505417364099</v>
      </c>
      <c r="AC471" s="17">
        <v>0.21704688490398899</v>
      </c>
      <c r="AD471" s="17">
        <v>0.23550401238958901</v>
      </c>
      <c r="AE471" s="17"/>
      <c r="AF471" s="17">
        <v>0.226168194268523</v>
      </c>
      <c r="AG471" s="17">
        <v>0.21397372202923601</v>
      </c>
      <c r="AH471" s="17">
        <v>0.233028942940012</v>
      </c>
      <c r="AI471" s="17"/>
      <c r="AJ471" s="17">
        <v>0.23249444167147901</v>
      </c>
      <c r="AK471" s="17">
        <v>0.19165847243360701</v>
      </c>
      <c r="AL471" s="17">
        <v>0.28118367818652301</v>
      </c>
      <c r="AM471" s="17">
        <v>0.20360333253474799</v>
      </c>
      <c r="AN471" s="17">
        <v>0.25359024966253702</v>
      </c>
      <c r="AO471" s="17"/>
      <c r="AP471" s="17">
        <v>0.226302865891995</v>
      </c>
      <c r="AQ471" s="17">
        <v>0.22156931486001599</v>
      </c>
      <c r="AR471" s="17">
        <v>0.252930376857119</v>
      </c>
      <c r="AS471" s="17">
        <v>0.22115096953725</v>
      </c>
      <c r="AT471" s="17">
        <v>0.18531622130644301</v>
      </c>
      <c r="AU471" s="17"/>
      <c r="AV471" s="17">
        <v>0.22397230901183601</v>
      </c>
      <c r="AW471" s="17">
        <v>0.22510783306652701</v>
      </c>
      <c r="AX471" s="17">
        <v>0.241091984697584</v>
      </c>
      <c r="AY471" s="17">
        <v>0.232165842798077</v>
      </c>
      <c r="AZ471" s="17">
        <v>0.242680003619963</v>
      </c>
      <c r="BA471" s="17">
        <v>0.19027515786447999</v>
      </c>
      <c r="BB471" s="17"/>
      <c r="BC471" s="17">
        <v>0.23149798646365999</v>
      </c>
      <c r="BD471" s="17">
        <v>0.22282494942391701</v>
      </c>
      <c r="BE471" s="17">
        <v>0.226452445622676</v>
      </c>
      <c r="BF471" s="17">
        <v>0.228735395868195</v>
      </c>
      <c r="BG471" s="17">
        <v>0.22518539655550501</v>
      </c>
    </row>
    <row r="472" spans="2:59" x14ac:dyDescent="0.35">
      <c r="B472" t="s">
        <v>283</v>
      </c>
      <c r="C472" s="17">
        <v>7.33613667250506E-2</v>
      </c>
      <c r="D472" s="17">
        <v>9.7443156077285403E-2</v>
      </c>
      <c r="E472" s="17">
        <v>5.0449651164318397E-2</v>
      </c>
      <c r="F472" s="17"/>
      <c r="G472" s="17">
        <v>0.108051799156928</v>
      </c>
      <c r="H472" s="17">
        <v>8.1950829187708504E-2</v>
      </c>
      <c r="I472" s="17">
        <v>5.4338635049373599E-2</v>
      </c>
      <c r="J472" s="17">
        <v>8.8214999769263697E-2</v>
      </c>
      <c r="K472" s="17">
        <v>7.7975358594136096E-2</v>
      </c>
      <c r="L472" s="17">
        <v>4.3527818936986901E-2</v>
      </c>
      <c r="M472" s="17"/>
      <c r="N472" s="17">
        <v>6.9315275298390502E-2</v>
      </c>
      <c r="O472" s="17">
        <v>8.8357714107267504E-2</v>
      </c>
      <c r="P472" s="17">
        <v>5.6496504284482697E-2</v>
      </c>
      <c r="Q472" s="17">
        <v>7.7094015706772906E-2</v>
      </c>
      <c r="R472" s="17"/>
      <c r="S472" s="17">
        <v>7.9598266509956606E-2</v>
      </c>
      <c r="T472" s="17">
        <v>7.8342446282924999E-2</v>
      </c>
      <c r="U472" s="17">
        <v>8.2468045283569699E-2</v>
      </c>
      <c r="V472" s="17">
        <v>6.7083942007557101E-2</v>
      </c>
      <c r="W472" s="17">
        <v>6.2398980026877597E-2</v>
      </c>
      <c r="X472" s="17">
        <v>6.3272646488512094E-2</v>
      </c>
      <c r="Y472" s="17">
        <v>9.5619518315080698E-2</v>
      </c>
      <c r="Z472" s="17">
        <v>6.5184294809625204E-2</v>
      </c>
      <c r="AA472" s="17">
        <v>6.3483659721323402E-2</v>
      </c>
      <c r="AB472" s="17">
        <v>6.5161523980177605E-2</v>
      </c>
      <c r="AC472" s="17">
        <v>5.55028532065516E-2</v>
      </c>
      <c r="AD472" s="17">
        <v>0.115413286025072</v>
      </c>
      <c r="AE472" s="17"/>
      <c r="AF472" s="17">
        <v>6.7560496574259998E-2</v>
      </c>
      <c r="AG472" s="17">
        <v>7.00007662586032E-2</v>
      </c>
      <c r="AH472" s="17">
        <v>7.8505421031688102E-2</v>
      </c>
      <c r="AI472" s="17"/>
      <c r="AJ472" s="17">
        <v>6.0229908427296301E-2</v>
      </c>
      <c r="AK472" s="17">
        <v>8.0684915790720596E-2</v>
      </c>
      <c r="AL472" s="17">
        <v>8.0831490097686406E-2</v>
      </c>
      <c r="AM472" s="17">
        <v>4.6951598058543903E-2</v>
      </c>
      <c r="AN472" s="17">
        <v>8.6370292019789602E-2</v>
      </c>
      <c r="AO472" s="17"/>
      <c r="AP472" s="17">
        <v>7.1151337432572001E-2</v>
      </c>
      <c r="AQ472" s="17">
        <v>7.3388664879649901E-2</v>
      </c>
      <c r="AR472" s="17">
        <v>4.9034273845106099E-2</v>
      </c>
      <c r="AS472" s="17">
        <v>6.3906152163461696E-2</v>
      </c>
      <c r="AT472" s="17">
        <v>6.0413093803399001E-2</v>
      </c>
      <c r="AU472" s="17"/>
      <c r="AV472" s="17">
        <v>7.0405552653566295E-2</v>
      </c>
      <c r="AW472" s="17">
        <v>7.9280805704889906E-2</v>
      </c>
      <c r="AX472" s="17">
        <v>6.0927782299803702E-2</v>
      </c>
      <c r="AY472" s="17">
        <v>6.3558123520255499E-2</v>
      </c>
      <c r="AZ472" s="17">
        <v>5.5336595394992999E-2</v>
      </c>
      <c r="BA472" s="17">
        <v>5.8522371842185499E-2</v>
      </c>
      <c r="BB472" s="17"/>
      <c r="BC472" s="17">
        <v>6.0173243759157002E-2</v>
      </c>
      <c r="BD472" s="17">
        <v>0.106839284743818</v>
      </c>
      <c r="BE472" s="17">
        <v>6.6324332526695201E-2</v>
      </c>
      <c r="BF472" s="17">
        <v>7.2540259395124707E-2</v>
      </c>
      <c r="BG472" s="17">
        <v>3.2177646138183698E-2</v>
      </c>
    </row>
    <row r="473" spans="2:59" x14ac:dyDescent="0.35">
      <c r="B473" t="s">
        <v>207</v>
      </c>
      <c r="C473" s="17">
        <v>0.10249676477327201</v>
      </c>
      <c r="D473" s="17">
        <v>7.8829878677187604E-2</v>
      </c>
      <c r="E473" s="17">
        <v>0.124516111653607</v>
      </c>
      <c r="F473" s="17"/>
      <c r="G473" s="17">
        <v>5.9658956549292402E-2</v>
      </c>
      <c r="H473" s="17">
        <v>7.9055327897219793E-2</v>
      </c>
      <c r="I473" s="17">
        <v>7.8197295496247404E-2</v>
      </c>
      <c r="J473" s="17">
        <v>0.12116117350536899</v>
      </c>
      <c r="K473" s="17">
        <v>0.142328270425232</v>
      </c>
      <c r="L473" s="17">
        <v>0.12796282991841501</v>
      </c>
      <c r="M473" s="17"/>
      <c r="N473" s="17">
        <v>7.70942967062382E-2</v>
      </c>
      <c r="O473" s="17">
        <v>8.2701435651918898E-2</v>
      </c>
      <c r="P473" s="17">
        <v>0.141454251222041</v>
      </c>
      <c r="Q473" s="17">
        <v>0.11642197864448001</v>
      </c>
      <c r="R473" s="17"/>
      <c r="S473" s="17">
        <v>5.2787681531848103E-2</v>
      </c>
      <c r="T473" s="17">
        <v>0.11780689051861599</v>
      </c>
      <c r="U473" s="17">
        <v>9.7704100969340998E-2</v>
      </c>
      <c r="V473" s="17">
        <v>0.129999595617727</v>
      </c>
      <c r="W473" s="17">
        <v>9.4982406173369394E-2</v>
      </c>
      <c r="X473" s="17">
        <v>0.145564258401191</v>
      </c>
      <c r="Y473" s="17">
        <v>7.0859034167209095E-2</v>
      </c>
      <c r="Z473" s="17">
        <v>0.125231922030661</v>
      </c>
      <c r="AA473" s="17">
        <v>0.10275355074796901</v>
      </c>
      <c r="AB473" s="17">
        <v>0.125898837643352</v>
      </c>
      <c r="AC473" s="17">
        <v>7.9223743122462095E-2</v>
      </c>
      <c r="AD473" s="17">
        <v>0.109493949803079</v>
      </c>
      <c r="AE473" s="17"/>
      <c r="AF473" s="17">
        <v>0.107919509336699</v>
      </c>
      <c r="AG473" s="17">
        <v>9.7455498876852606E-2</v>
      </c>
      <c r="AH473" s="17">
        <v>0.12872990737470399</v>
      </c>
      <c r="AI473" s="17"/>
      <c r="AJ473" s="17">
        <v>0.11010047662459201</v>
      </c>
      <c r="AK473" s="17">
        <v>8.4472691585821894E-2</v>
      </c>
      <c r="AL473" s="17">
        <v>0.120435196937733</v>
      </c>
      <c r="AM473" s="17">
        <v>4.7334904504954298E-2</v>
      </c>
      <c r="AN473" s="17">
        <v>0.12067304121216001</v>
      </c>
      <c r="AO473" s="17"/>
      <c r="AP473" s="17">
        <v>0.10383163618683899</v>
      </c>
      <c r="AQ473" s="17">
        <v>8.8786967896247002E-2</v>
      </c>
      <c r="AR473" s="17">
        <v>0.114200267002271</v>
      </c>
      <c r="AS473" s="17">
        <v>8.1389332947304105E-2</v>
      </c>
      <c r="AT473" s="17">
        <v>0.18147078813977299</v>
      </c>
      <c r="AU473" s="17"/>
      <c r="AV473" s="17">
        <v>7.9893321581749693E-2</v>
      </c>
      <c r="AW473" s="17">
        <v>0.100670666973473</v>
      </c>
      <c r="AX473" s="17">
        <v>9.7444672640577601E-2</v>
      </c>
      <c r="AY473" s="17">
        <v>7.7802655078454797E-2</v>
      </c>
      <c r="AZ473" s="17">
        <v>0.12979477153352201</v>
      </c>
      <c r="BA473" s="17">
        <v>0.19070824985844501</v>
      </c>
      <c r="BB473" s="17"/>
      <c r="BC473" s="17">
        <v>0.120488792678144</v>
      </c>
      <c r="BD473" s="17">
        <v>0.116484566402714</v>
      </c>
      <c r="BE473" s="17">
        <v>8.77518062666829E-2</v>
      </c>
      <c r="BF473" s="17">
        <v>7.6920388483299504E-2</v>
      </c>
      <c r="BG473" s="17">
        <v>6.2817277503286903E-2</v>
      </c>
    </row>
    <row r="474" spans="2:59"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row>
    <row r="475" spans="2:59" x14ac:dyDescent="0.35">
      <c r="B475" s="6" t="s">
        <v>289</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row>
    <row r="476" spans="2:59" x14ac:dyDescent="0.35">
      <c r="B476" s="24" t="s">
        <v>79</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row>
    <row r="477" spans="2:59" x14ac:dyDescent="0.35">
      <c r="B477" t="s">
        <v>280</v>
      </c>
      <c r="C477" s="17">
        <v>0.30463728746202501</v>
      </c>
      <c r="D477" s="17">
        <v>0.27692844702684799</v>
      </c>
      <c r="E477" s="17">
        <v>0.33187663001607598</v>
      </c>
      <c r="F477" s="17"/>
      <c r="G477" s="17">
        <v>0.31313487225942499</v>
      </c>
      <c r="H477" s="17">
        <v>0.27661226904705899</v>
      </c>
      <c r="I477" s="17">
        <v>0.35599214372800198</v>
      </c>
      <c r="J477" s="17">
        <v>0.25059978925308402</v>
      </c>
      <c r="K477" s="17">
        <v>0.30089593777050799</v>
      </c>
      <c r="L477" s="17">
        <v>0.326211056090977</v>
      </c>
      <c r="M477" s="17"/>
      <c r="N477" s="17">
        <v>0.27983120255584498</v>
      </c>
      <c r="O477" s="17">
        <v>0.27860102462629199</v>
      </c>
      <c r="P477" s="17">
        <v>0.32483313764079402</v>
      </c>
      <c r="Q477" s="17">
        <v>0.33930912640970601</v>
      </c>
      <c r="R477" s="17"/>
      <c r="S477" s="17">
        <v>0.31853684282016897</v>
      </c>
      <c r="T477" s="17">
        <v>0.29374606249663299</v>
      </c>
      <c r="U477" s="17">
        <v>0.34266795350561802</v>
      </c>
      <c r="V477" s="17">
        <v>0.27854226737099202</v>
      </c>
      <c r="W477" s="17">
        <v>0.27247697092279599</v>
      </c>
      <c r="X477" s="17">
        <v>0.33589016029924701</v>
      </c>
      <c r="Y477" s="17">
        <v>0.281155306157715</v>
      </c>
      <c r="Z477" s="17">
        <v>0.25134066876701899</v>
      </c>
      <c r="AA477" s="17">
        <v>0.33710872818098497</v>
      </c>
      <c r="AB477" s="17">
        <v>0.25923918799666401</v>
      </c>
      <c r="AC477" s="17">
        <v>0.383107780134122</v>
      </c>
      <c r="AD477" s="17">
        <v>0.26396582752148301</v>
      </c>
      <c r="AE477" s="17"/>
      <c r="AF477" s="17">
        <v>0.33930817520525097</v>
      </c>
      <c r="AG477" s="17">
        <v>0.280730689274579</v>
      </c>
      <c r="AH477" s="17">
        <v>0.27866952994085198</v>
      </c>
      <c r="AI477" s="17"/>
      <c r="AJ477" s="17">
        <v>0.292447409308425</v>
      </c>
      <c r="AK477" s="17">
        <v>0.32282993330061099</v>
      </c>
      <c r="AL477" s="17">
        <v>0.268433726765549</v>
      </c>
      <c r="AM477" s="17">
        <v>0.49634431238636501</v>
      </c>
      <c r="AN477" s="17">
        <v>0.27502927538972399</v>
      </c>
      <c r="AO477" s="17"/>
      <c r="AP477" s="17">
        <v>0.296903563119576</v>
      </c>
      <c r="AQ477" s="17">
        <v>0.29829574205835702</v>
      </c>
      <c r="AR477" s="17">
        <v>0.31572122421951299</v>
      </c>
      <c r="AS477" s="17">
        <v>0.37084060467533098</v>
      </c>
      <c r="AT477" s="17">
        <v>0.28215154965610101</v>
      </c>
      <c r="AU477" s="17"/>
      <c r="AV477" s="17">
        <v>0.290399210769547</v>
      </c>
      <c r="AW477" s="17">
        <v>0.29225405804110499</v>
      </c>
      <c r="AX477" s="17">
        <v>0.33317291601598797</v>
      </c>
      <c r="AY477" s="17">
        <v>0.34788723634164898</v>
      </c>
      <c r="AZ477" s="17">
        <v>0.29402541633782298</v>
      </c>
      <c r="BA477" s="17">
        <v>0.22037508803813199</v>
      </c>
      <c r="BB477" s="17"/>
      <c r="BC477" s="17">
        <v>0.33716372873182499</v>
      </c>
      <c r="BD477" s="17">
        <v>0.309545802267429</v>
      </c>
      <c r="BE477" s="17">
        <v>0.28021469748064498</v>
      </c>
      <c r="BF477" s="17">
        <v>0.25403216304319698</v>
      </c>
      <c r="BG477" s="17">
        <v>0.28820673249458201</v>
      </c>
    </row>
    <row r="478" spans="2:59" x14ac:dyDescent="0.35">
      <c r="B478" t="s">
        <v>281</v>
      </c>
      <c r="C478" s="17">
        <v>0.49164811335415398</v>
      </c>
      <c r="D478" s="17">
        <v>0.49387341395740197</v>
      </c>
      <c r="E478" s="17">
        <v>0.48852765658476299</v>
      </c>
      <c r="F478" s="17"/>
      <c r="G478" s="17">
        <v>0.48418531643288798</v>
      </c>
      <c r="H478" s="17">
        <v>0.54489678851618595</v>
      </c>
      <c r="I478" s="17">
        <v>0.455714558208141</v>
      </c>
      <c r="J478" s="17">
        <v>0.521898071778091</v>
      </c>
      <c r="K478" s="17">
        <v>0.467509228524496</v>
      </c>
      <c r="L478" s="17">
        <v>0.47443670616612998</v>
      </c>
      <c r="M478" s="17"/>
      <c r="N478" s="17">
        <v>0.53008955843400996</v>
      </c>
      <c r="O478" s="17">
        <v>0.49318332448365698</v>
      </c>
      <c r="P478" s="17">
        <v>0.47151688854609503</v>
      </c>
      <c r="Q478" s="17">
        <v>0.46729716071897098</v>
      </c>
      <c r="R478" s="17"/>
      <c r="S478" s="17">
        <v>0.46660787645763901</v>
      </c>
      <c r="T478" s="17">
        <v>0.510645915767863</v>
      </c>
      <c r="U478" s="17">
        <v>0.51110345642833599</v>
      </c>
      <c r="V478" s="17">
        <v>0.48138358076190502</v>
      </c>
      <c r="W478" s="17">
        <v>0.57466885035257997</v>
      </c>
      <c r="X478" s="17">
        <v>0.42004238055535398</v>
      </c>
      <c r="Y478" s="17">
        <v>0.53994598486135004</v>
      </c>
      <c r="Z478" s="17">
        <v>0.53998147584173795</v>
      </c>
      <c r="AA478" s="17">
        <v>0.46664072025525499</v>
      </c>
      <c r="AB478" s="17">
        <v>0.48653302473416898</v>
      </c>
      <c r="AC478" s="17">
        <v>0.44457396192356302</v>
      </c>
      <c r="AD478" s="17">
        <v>0.51919188364524405</v>
      </c>
      <c r="AE478" s="17"/>
      <c r="AF478" s="17">
        <v>0.46466181767681303</v>
      </c>
      <c r="AG478" s="17">
        <v>0.52612755686764201</v>
      </c>
      <c r="AH478" s="17">
        <v>0.45888065470435502</v>
      </c>
      <c r="AI478" s="17"/>
      <c r="AJ478" s="17">
        <v>0.52082292796417795</v>
      </c>
      <c r="AK478" s="17">
        <v>0.49804669137017898</v>
      </c>
      <c r="AL478" s="17">
        <v>0.51017573451929099</v>
      </c>
      <c r="AM478" s="17">
        <v>0.38468705057993002</v>
      </c>
      <c r="AN478" s="17">
        <v>0.463892214261519</v>
      </c>
      <c r="AO478" s="17"/>
      <c r="AP478" s="17">
        <v>0.49128897163887197</v>
      </c>
      <c r="AQ478" s="17">
        <v>0.51498108839995504</v>
      </c>
      <c r="AR478" s="17">
        <v>0.49552024941362</v>
      </c>
      <c r="AS478" s="17">
        <v>0.46842591696753799</v>
      </c>
      <c r="AT478" s="17">
        <v>0.47356827258513601</v>
      </c>
      <c r="AU478" s="17"/>
      <c r="AV478" s="17">
        <v>0.53363618988858297</v>
      </c>
      <c r="AW478" s="17">
        <v>0.48206236715188799</v>
      </c>
      <c r="AX478" s="17">
        <v>0.49754223727402502</v>
      </c>
      <c r="AY478" s="17">
        <v>0.49710353272080299</v>
      </c>
      <c r="AZ478" s="17">
        <v>0.48585389025894798</v>
      </c>
      <c r="BA478" s="17">
        <v>0.48356749407546701</v>
      </c>
      <c r="BB478" s="17"/>
      <c r="BC478" s="17">
        <v>0.46336948987101401</v>
      </c>
      <c r="BD478" s="17">
        <v>0.48571732326460898</v>
      </c>
      <c r="BE478" s="17">
        <v>0.51515160510817903</v>
      </c>
      <c r="BF478" s="17">
        <v>0.54969794554703799</v>
      </c>
      <c r="BG478" s="17">
        <v>0.49008490699970197</v>
      </c>
    </row>
    <row r="479" spans="2:59" x14ac:dyDescent="0.35">
      <c r="B479" t="s">
        <v>282</v>
      </c>
      <c r="C479" s="17">
        <v>0.11238565542670501</v>
      </c>
      <c r="D479" s="17">
        <v>0.14240852824043601</v>
      </c>
      <c r="E479" s="17">
        <v>8.39865722254904E-2</v>
      </c>
      <c r="F479" s="17"/>
      <c r="G479" s="17">
        <v>0.101707217783298</v>
      </c>
      <c r="H479" s="17">
        <v>8.4408425333926701E-2</v>
      </c>
      <c r="I479" s="17">
        <v>9.6819321030093497E-2</v>
      </c>
      <c r="J479" s="17">
        <v>0.14009291083846601</v>
      </c>
      <c r="K479" s="17">
        <v>0.13258984647577099</v>
      </c>
      <c r="L479" s="17">
        <v>0.118809824103476</v>
      </c>
      <c r="M479" s="17"/>
      <c r="N479" s="17">
        <v>0.126977011128526</v>
      </c>
      <c r="O479" s="17">
        <v>0.125942443028316</v>
      </c>
      <c r="P479" s="17">
        <v>0.101225344397654</v>
      </c>
      <c r="Q479" s="17">
        <v>9.2597441558390198E-2</v>
      </c>
      <c r="R479" s="17"/>
      <c r="S479" s="17">
        <v>0.119079416028221</v>
      </c>
      <c r="T479" s="17">
        <v>0.11490291385937999</v>
      </c>
      <c r="U479" s="17">
        <v>5.7859826444084002E-2</v>
      </c>
      <c r="V479" s="17">
        <v>0.11489785519189299</v>
      </c>
      <c r="W479" s="17">
        <v>6.6246454057010296E-2</v>
      </c>
      <c r="X479" s="17">
        <v>9.2606763651677595E-2</v>
      </c>
      <c r="Y479" s="17">
        <v>0.111545055418085</v>
      </c>
      <c r="Z479" s="17">
        <v>0.13171977577605901</v>
      </c>
      <c r="AA479" s="17">
        <v>0.13418600965458399</v>
      </c>
      <c r="AB479" s="17">
        <v>0.148340059294089</v>
      </c>
      <c r="AC479" s="17">
        <v>0.12777339244984401</v>
      </c>
      <c r="AD479" s="17">
        <v>0.138550853013331</v>
      </c>
      <c r="AE479" s="17"/>
      <c r="AF479" s="17">
        <v>0.119915886280467</v>
      </c>
      <c r="AG479" s="17">
        <v>0.105106160890025</v>
      </c>
      <c r="AH479" s="17">
        <v>0.121574299881721</v>
      </c>
      <c r="AI479" s="17"/>
      <c r="AJ479" s="17">
        <v>0.108239695317836</v>
      </c>
      <c r="AK479" s="17">
        <v>0.10760942344497799</v>
      </c>
      <c r="AL479" s="17">
        <v>0.124855467329998</v>
      </c>
      <c r="AM479" s="17">
        <v>7.12818358920526E-2</v>
      </c>
      <c r="AN479" s="17">
        <v>0.12894915323532499</v>
      </c>
      <c r="AO479" s="17"/>
      <c r="AP479" s="17">
        <v>0.120458523803</v>
      </c>
      <c r="AQ479" s="17">
        <v>0.110510135988814</v>
      </c>
      <c r="AR479" s="17">
        <v>0.12136307588060601</v>
      </c>
      <c r="AS479" s="17">
        <v>9.5910540205436406E-2</v>
      </c>
      <c r="AT479" s="17">
        <v>7.4554504541429506E-2</v>
      </c>
      <c r="AU479" s="17"/>
      <c r="AV479" s="17">
        <v>9.8324066122366799E-2</v>
      </c>
      <c r="AW479" s="17">
        <v>0.134204914469746</v>
      </c>
      <c r="AX479" s="17">
        <v>0.11149198594032</v>
      </c>
      <c r="AY479" s="17">
        <v>0.10367463694599099</v>
      </c>
      <c r="AZ479" s="17">
        <v>8.2480920479310799E-2</v>
      </c>
      <c r="BA479" s="17">
        <v>0.123272604102099</v>
      </c>
      <c r="BB479" s="17"/>
      <c r="BC479" s="17">
        <v>0.10230009828525</v>
      </c>
      <c r="BD479" s="17">
        <v>0.117007905092592</v>
      </c>
      <c r="BE479" s="17">
        <v>0.114300600111295</v>
      </c>
      <c r="BF479" s="17">
        <v>0.1106493036706</v>
      </c>
      <c r="BG479" s="17">
        <v>0.176585000908347</v>
      </c>
    </row>
    <row r="480" spans="2:59" x14ac:dyDescent="0.35">
      <c r="B480" t="s">
        <v>283</v>
      </c>
      <c r="C480" s="17">
        <v>2.8443696010751401E-2</v>
      </c>
      <c r="D480" s="17">
        <v>3.8221242575781397E-2</v>
      </c>
      <c r="E480" s="17">
        <v>1.8262611932458699E-2</v>
      </c>
      <c r="F480" s="17"/>
      <c r="G480" s="17">
        <v>4.08357879030486E-2</v>
      </c>
      <c r="H480" s="17">
        <v>4.55533884597141E-2</v>
      </c>
      <c r="I480" s="17">
        <v>2.33179629483002E-2</v>
      </c>
      <c r="J480" s="17">
        <v>2.4563116866814599E-2</v>
      </c>
      <c r="K480" s="17">
        <v>1.6473957179154199E-2</v>
      </c>
      <c r="L480" s="17">
        <v>2.1653676515608899E-2</v>
      </c>
      <c r="M480" s="17"/>
      <c r="N480" s="17">
        <v>2.56356580228169E-2</v>
      </c>
      <c r="O480" s="17">
        <v>2.9488311977350901E-2</v>
      </c>
      <c r="P480" s="17">
        <v>2.4439719121496999E-2</v>
      </c>
      <c r="Q480" s="17">
        <v>3.3958256487869203E-2</v>
      </c>
      <c r="R480" s="17"/>
      <c r="S480" s="17">
        <v>2.84869163254945E-2</v>
      </c>
      <c r="T480" s="17">
        <v>2.1858876392867502E-2</v>
      </c>
      <c r="U480" s="17">
        <v>2.5790981135353701E-2</v>
      </c>
      <c r="V480" s="17">
        <v>5.4272360094474698E-2</v>
      </c>
      <c r="W480" s="17">
        <v>2.3009963159553001E-2</v>
      </c>
      <c r="X480" s="17">
        <v>4.6299853402993002E-2</v>
      </c>
      <c r="Y480" s="17">
        <v>2.63400713919511E-2</v>
      </c>
      <c r="Z480" s="17">
        <v>3.8463601687219698E-2</v>
      </c>
      <c r="AA480" s="17">
        <v>1.6554264299669399E-2</v>
      </c>
      <c r="AB480" s="17">
        <v>2.5839359166336201E-2</v>
      </c>
      <c r="AC480" s="17">
        <v>1.05334536052667E-2</v>
      </c>
      <c r="AD480" s="17">
        <v>1.9082179591987099E-2</v>
      </c>
      <c r="AE480" s="17"/>
      <c r="AF480" s="17">
        <v>2.7326463177719199E-2</v>
      </c>
      <c r="AG480" s="17">
        <v>2.5450560621540299E-2</v>
      </c>
      <c r="AH480" s="17">
        <v>3.4654736130536899E-2</v>
      </c>
      <c r="AI480" s="17"/>
      <c r="AJ480" s="17">
        <v>3.32568437525783E-2</v>
      </c>
      <c r="AK480" s="17">
        <v>2.2841280935984299E-2</v>
      </c>
      <c r="AL480" s="17">
        <v>2.3810819492178201E-2</v>
      </c>
      <c r="AM480" s="17">
        <v>0</v>
      </c>
      <c r="AN480" s="17">
        <v>3.0526873133591901E-2</v>
      </c>
      <c r="AO480" s="17"/>
      <c r="AP480" s="17">
        <v>3.5141204267640697E-2</v>
      </c>
      <c r="AQ480" s="17">
        <v>2.3705173164335999E-2</v>
      </c>
      <c r="AR480" s="17">
        <v>1.77346624074541E-2</v>
      </c>
      <c r="AS480" s="17">
        <v>2.24662066388822E-2</v>
      </c>
      <c r="AT480" s="17">
        <v>5.2845783302398003E-2</v>
      </c>
      <c r="AU480" s="17"/>
      <c r="AV480" s="17">
        <v>2.7533536938612699E-2</v>
      </c>
      <c r="AW480" s="17">
        <v>3.8363376856064502E-2</v>
      </c>
      <c r="AX480" s="17">
        <v>1.93106584610328E-2</v>
      </c>
      <c r="AY480" s="17">
        <v>1.7532455200243598E-2</v>
      </c>
      <c r="AZ480" s="17">
        <v>3.7030493860697303E-2</v>
      </c>
      <c r="BA480" s="17">
        <v>1.6563041888506599E-2</v>
      </c>
      <c r="BB480" s="17"/>
      <c r="BC480" s="17">
        <v>2.2464106921146899E-2</v>
      </c>
      <c r="BD480" s="17">
        <v>3.4294470318866802E-2</v>
      </c>
      <c r="BE480" s="17">
        <v>2.86424062833022E-2</v>
      </c>
      <c r="BF480" s="17">
        <v>3.3415463623929602E-2</v>
      </c>
      <c r="BG480" s="17">
        <v>0</v>
      </c>
    </row>
    <row r="481" spans="2:59" x14ac:dyDescent="0.35">
      <c r="B481" t="s">
        <v>207</v>
      </c>
      <c r="C481" s="17">
        <v>6.2885247746365197E-2</v>
      </c>
      <c r="D481" s="17">
        <v>4.8568368199532197E-2</v>
      </c>
      <c r="E481" s="17">
        <v>7.7346529241211298E-2</v>
      </c>
      <c r="F481" s="17"/>
      <c r="G481" s="17">
        <v>6.0136805621340002E-2</v>
      </c>
      <c r="H481" s="17">
        <v>4.8529128643114497E-2</v>
      </c>
      <c r="I481" s="17">
        <v>6.8156014085463096E-2</v>
      </c>
      <c r="J481" s="17">
        <v>6.2846111263545307E-2</v>
      </c>
      <c r="K481" s="17">
        <v>8.2531030050070994E-2</v>
      </c>
      <c r="L481" s="17">
        <v>5.8888737123807502E-2</v>
      </c>
      <c r="M481" s="17"/>
      <c r="N481" s="17">
        <v>3.7466569858801702E-2</v>
      </c>
      <c r="O481" s="17">
        <v>7.2784895884383694E-2</v>
      </c>
      <c r="P481" s="17">
        <v>7.7984910293960999E-2</v>
      </c>
      <c r="Q481" s="17">
        <v>6.68380148250627E-2</v>
      </c>
      <c r="R481" s="17"/>
      <c r="S481" s="17">
        <v>6.7288948368477E-2</v>
      </c>
      <c r="T481" s="17">
        <v>5.8846231483256503E-2</v>
      </c>
      <c r="U481" s="17">
        <v>6.2577782486608793E-2</v>
      </c>
      <c r="V481" s="17">
        <v>7.09039365807351E-2</v>
      </c>
      <c r="W481" s="17">
        <v>6.3597761508060693E-2</v>
      </c>
      <c r="X481" s="17">
        <v>0.105160842090729</v>
      </c>
      <c r="Y481" s="17">
        <v>4.1013582170899003E-2</v>
      </c>
      <c r="Z481" s="17">
        <v>3.8494477927965197E-2</v>
      </c>
      <c r="AA481" s="17">
        <v>4.5510277609507203E-2</v>
      </c>
      <c r="AB481" s="17">
        <v>8.0048368808742706E-2</v>
      </c>
      <c r="AC481" s="17">
        <v>3.4011411887204697E-2</v>
      </c>
      <c r="AD481" s="17">
        <v>5.9209256227954303E-2</v>
      </c>
      <c r="AE481" s="17"/>
      <c r="AF481" s="17">
        <v>4.8787657659749101E-2</v>
      </c>
      <c r="AG481" s="17">
        <v>6.2585032346214001E-2</v>
      </c>
      <c r="AH481" s="17">
        <v>0.106220779342536</v>
      </c>
      <c r="AI481" s="17"/>
      <c r="AJ481" s="17">
        <v>4.5233123656982697E-2</v>
      </c>
      <c r="AK481" s="17">
        <v>4.8672670948247398E-2</v>
      </c>
      <c r="AL481" s="17">
        <v>7.2724251892983802E-2</v>
      </c>
      <c r="AM481" s="17">
        <v>4.7686801141652198E-2</v>
      </c>
      <c r="AN481" s="17">
        <v>0.10160248397983999</v>
      </c>
      <c r="AO481" s="17"/>
      <c r="AP481" s="17">
        <v>5.62077371709113E-2</v>
      </c>
      <c r="AQ481" s="17">
        <v>5.2507860388538698E-2</v>
      </c>
      <c r="AR481" s="17">
        <v>4.9660788078807402E-2</v>
      </c>
      <c r="AS481" s="17">
        <v>4.2356731512813002E-2</v>
      </c>
      <c r="AT481" s="17">
        <v>0.116879889914936</v>
      </c>
      <c r="AU481" s="17"/>
      <c r="AV481" s="17">
        <v>5.0106996280890402E-2</v>
      </c>
      <c r="AW481" s="17">
        <v>5.3115283481196603E-2</v>
      </c>
      <c r="AX481" s="17">
        <v>3.8482202308634202E-2</v>
      </c>
      <c r="AY481" s="17">
        <v>3.3802138791313802E-2</v>
      </c>
      <c r="AZ481" s="17">
        <v>0.10060927906322099</v>
      </c>
      <c r="BA481" s="17">
        <v>0.156221771895796</v>
      </c>
      <c r="BB481" s="17"/>
      <c r="BC481" s="17">
        <v>7.4702576190764203E-2</v>
      </c>
      <c r="BD481" s="17">
        <v>5.3434499056503298E-2</v>
      </c>
      <c r="BE481" s="17">
        <v>6.1690691016579903E-2</v>
      </c>
      <c r="BF481" s="17">
        <v>5.2205124115235903E-2</v>
      </c>
      <c r="BG481" s="17">
        <v>4.51233595973691E-2</v>
      </c>
    </row>
    <row r="482" spans="2:59"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row>
    <row r="483" spans="2:59" x14ac:dyDescent="0.35">
      <c r="B483" s="6" t="s">
        <v>290</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row>
    <row r="484" spans="2:59" x14ac:dyDescent="0.35">
      <c r="B484" s="24" t="s">
        <v>79</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row>
    <row r="485" spans="2:59" x14ac:dyDescent="0.35">
      <c r="B485" t="s">
        <v>280</v>
      </c>
      <c r="C485" s="17">
        <v>0.205421238023305</v>
      </c>
      <c r="D485" s="17">
        <v>0.18273526674539001</v>
      </c>
      <c r="E485" s="17">
        <v>0.22819766524148999</v>
      </c>
      <c r="F485" s="17"/>
      <c r="G485" s="17">
        <v>0.19114537099864301</v>
      </c>
      <c r="H485" s="17">
        <v>0.24135673970518901</v>
      </c>
      <c r="I485" s="17">
        <v>0.20689199907655501</v>
      </c>
      <c r="J485" s="17">
        <v>0.207992768916169</v>
      </c>
      <c r="K485" s="17">
        <v>0.18080918973479301</v>
      </c>
      <c r="L485" s="17">
        <v>0.19913738005272999</v>
      </c>
      <c r="M485" s="17"/>
      <c r="N485" s="17">
        <v>0.226526952350108</v>
      </c>
      <c r="O485" s="17">
        <v>0.190625326777908</v>
      </c>
      <c r="P485" s="17">
        <v>0.19519311011888599</v>
      </c>
      <c r="Q485" s="17">
        <v>0.20745944515649001</v>
      </c>
      <c r="R485" s="17"/>
      <c r="S485" s="17">
        <v>0.22099257830861499</v>
      </c>
      <c r="T485" s="17">
        <v>0.2357517649018</v>
      </c>
      <c r="U485" s="17">
        <v>0.17969950055287201</v>
      </c>
      <c r="V485" s="17">
        <v>0.174780428923064</v>
      </c>
      <c r="W485" s="17">
        <v>0.13418988504357399</v>
      </c>
      <c r="X485" s="17">
        <v>0.19692041219068601</v>
      </c>
      <c r="Y485" s="17">
        <v>0.20864065791598599</v>
      </c>
      <c r="Z485" s="17">
        <v>0.18509349954215901</v>
      </c>
      <c r="AA485" s="17">
        <v>0.250848359259706</v>
      </c>
      <c r="AB485" s="17">
        <v>0.216088491810909</v>
      </c>
      <c r="AC485" s="17">
        <v>0.22133332546793499</v>
      </c>
      <c r="AD485" s="17">
        <v>0.14693496593852101</v>
      </c>
      <c r="AE485" s="17"/>
      <c r="AF485" s="17">
        <v>0.21829095510212301</v>
      </c>
      <c r="AG485" s="17">
        <v>0.21851783873160699</v>
      </c>
      <c r="AH485" s="17">
        <v>0.18225692753825201</v>
      </c>
      <c r="AI485" s="17"/>
      <c r="AJ485" s="17">
        <v>0.194963503673732</v>
      </c>
      <c r="AK485" s="17">
        <v>0.23160126749597601</v>
      </c>
      <c r="AL485" s="17">
        <v>0.19296424766388001</v>
      </c>
      <c r="AM485" s="17">
        <v>0.41935593058078002</v>
      </c>
      <c r="AN485" s="17">
        <v>0.14926788378022501</v>
      </c>
      <c r="AO485" s="17"/>
      <c r="AP485" s="17">
        <v>0.19934556321250199</v>
      </c>
      <c r="AQ485" s="17">
        <v>0.22292957076780801</v>
      </c>
      <c r="AR485" s="17">
        <v>0.192207627064754</v>
      </c>
      <c r="AS485" s="17">
        <v>0.239389654807108</v>
      </c>
      <c r="AT485" s="17">
        <v>0.19913021446682799</v>
      </c>
      <c r="AU485" s="17"/>
      <c r="AV485" s="17">
        <v>0.216930733382458</v>
      </c>
      <c r="AW485" s="17">
        <v>0.20950190776735</v>
      </c>
      <c r="AX485" s="17">
        <v>0.202140124800995</v>
      </c>
      <c r="AY485" s="17">
        <v>0.19585998101454299</v>
      </c>
      <c r="AZ485" s="17">
        <v>0.22498533651855299</v>
      </c>
      <c r="BA485" s="17">
        <v>0.14522117440464999</v>
      </c>
      <c r="BB485" s="17"/>
      <c r="BC485" s="17">
        <v>0.19044569063729899</v>
      </c>
      <c r="BD485" s="17">
        <v>0.19916231362966699</v>
      </c>
      <c r="BE485" s="17">
        <v>0.22603214851543199</v>
      </c>
      <c r="BF485" s="17">
        <v>0.18084010746214901</v>
      </c>
      <c r="BG485" s="17">
        <v>0.24695452225481501</v>
      </c>
    </row>
    <row r="486" spans="2:59" x14ac:dyDescent="0.35">
      <c r="B486" t="s">
        <v>281</v>
      </c>
      <c r="C486" s="17">
        <v>0.43512080180434198</v>
      </c>
      <c r="D486" s="17">
        <v>0.427719433752071</v>
      </c>
      <c r="E486" s="17">
        <v>0.43972555452405399</v>
      </c>
      <c r="F486" s="17"/>
      <c r="G486" s="17">
        <v>0.41860144663669002</v>
      </c>
      <c r="H486" s="17">
        <v>0.43309218764045099</v>
      </c>
      <c r="I486" s="17">
        <v>0.46977336610761999</v>
      </c>
      <c r="J486" s="17">
        <v>0.40134125790615</v>
      </c>
      <c r="K486" s="17">
        <v>0.39915723972976902</v>
      </c>
      <c r="L486" s="17">
        <v>0.47120342610218002</v>
      </c>
      <c r="M486" s="17"/>
      <c r="N486" s="17">
        <v>0.46411315712340601</v>
      </c>
      <c r="O486" s="17">
        <v>0.42446121275302201</v>
      </c>
      <c r="P486" s="17">
        <v>0.41255296290703097</v>
      </c>
      <c r="Q486" s="17">
        <v>0.43565999481691398</v>
      </c>
      <c r="R486" s="17"/>
      <c r="S486" s="17">
        <v>0.44695308237961501</v>
      </c>
      <c r="T486" s="17">
        <v>0.38296310581911303</v>
      </c>
      <c r="U486" s="17">
        <v>0.454304972423003</v>
      </c>
      <c r="V486" s="17">
        <v>0.43598304885148997</v>
      </c>
      <c r="W486" s="17">
        <v>0.46771220640674499</v>
      </c>
      <c r="X486" s="17">
        <v>0.42956035703335099</v>
      </c>
      <c r="Y486" s="17">
        <v>0.48865346574871099</v>
      </c>
      <c r="Z486" s="17">
        <v>0.42952963453937498</v>
      </c>
      <c r="AA486" s="17">
        <v>0.42885612517870397</v>
      </c>
      <c r="AB486" s="17">
        <v>0.39503520136850201</v>
      </c>
      <c r="AC486" s="17">
        <v>0.50562162371637398</v>
      </c>
      <c r="AD486" s="17">
        <v>0.38163297826911702</v>
      </c>
      <c r="AE486" s="17"/>
      <c r="AF486" s="17">
        <v>0.41758514659701701</v>
      </c>
      <c r="AG486" s="17">
        <v>0.43751258164033102</v>
      </c>
      <c r="AH486" s="17">
        <v>0.45395877448210298</v>
      </c>
      <c r="AI486" s="17"/>
      <c r="AJ486" s="17">
        <v>0.46102198886918</v>
      </c>
      <c r="AK486" s="17">
        <v>0.41465645408327301</v>
      </c>
      <c r="AL486" s="17">
        <v>0.44604177093812097</v>
      </c>
      <c r="AM486" s="17">
        <v>0.34681909332247601</v>
      </c>
      <c r="AN486" s="17">
        <v>0.45284744803570598</v>
      </c>
      <c r="AO486" s="17"/>
      <c r="AP486" s="17">
        <v>0.46783408753765798</v>
      </c>
      <c r="AQ486" s="17">
        <v>0.428918207272174</v>
      </c>
      <c r="AR486" s="17">
        <v>0.482006080942738</v>
      </c>
      <c r="AS486" s="17">
        <v>0.39952820609092399</v>
      </c>
      <c r="AT486" s="17">
        <v>0.44204730403398301</v>
      </c>
      <c r="AU486" s="17"/>
      <c r="AV486" s="17">
        <v>0.43708476264816198</v>
      </c>
      <c r="AW486" s="17">
        <v>0.46318989815450701</v>
      </c>
      <c r="AX486" s="17">
        <v>0.448464253702412</v>
      </c>
      <c r="AY486" s="17">
        <v>0.44905396488375199</v>
      </c>
      <c r="AZ486" s="17">
        <v>0.43391369354983</v>
      </c>
      <c r="BA486" s="17">
        <v>0.416589568360205</v>
      </c>
      <c r="BB486" s="17"/>
      <c r="BC486" s="17">
        <v>0.44409073735682297</v>
      </c>
      <c r="BD486" s="17">
        <v>0.43095861020145199</v>
      </c>
      <c r="BE486" s="17">
        <v>0.41124383635952699</v>
      </c>
      <c r="BF486" s="17">
        <v>0.50666812926127902</v>
      </c>
      <c r="BG486" s="17">
        <v>0.53156105388682995</v>
      </c>
    </row>
    <row r="487" spans="2:59" x14ac:dyDescent="0.35">
      <c r="B487" t="s">
        <v>282</v>
      </c>
      <c r="C487" s="17">
        <v>0.224356795019309</v>
      </c>
      <c r="D487" s="17">
        <v>0.25675551241789402</v>
      </c>
      <c r="E487" s="17">
        <v>0.19452339847205199</v>
      </c>
      <c r="F487" s="17"/>
      <c r="G487" s="17">
        <v>0.28062099794369699</v>
      </c>
      <c r="H487" s="17">
        <v>0.201146641029818</v>
      </c>
      <c r="I487" s="17">
        <v>0.18437102335988301</v>
      </c>
      <c r="J487" s="17">
        <v>0.23777248611217</v>
      </c>
      <c r="K487" s="17">
        <v>0.25319301048424298</v>
      </c>
      <c r="L487" s="17">
        <v>0.20775190542948499</v>
      </c>
      <c r="M487" s="17"/>
      <c r="N487" s="17">
        <v>0.21467025505001999</v>
      </c>
      <c r="O487" s="17">
        <v>0.23696522003656201</v>
      </c>
      <c r="P487" s="17">
        <v>0.24735653807094499</v>
      </c>
      <c r="Q487" s="17">
        <v>0.19993208079570601</v>
      </c>
      <c r="R487" s="17"/>
      <c r="S487" s="17">
        <v>0.206510428608807</v>
      </c>
      <c r="T487" s="17">
        <v>0.23622334636982201</v>
      </c>
      <c r="U487" s="17">
        <v>0.22934275190206099</v>
      </c>
      <c r="V487" s="17">
        <v>0.25059928272022303</v>
      </c>
      <c r="W487" s="17">
        <v>0.28715062983982897</v>
      </c>
      <c r="X487" s="17">
        <v>0.23701687446258399</v>
      </c>
      <c r="Y487" s="17">
        <v>0.17882022925223201</v>
      </c>
      <c r="Z487" s="17">
        <v>0.223437835675941</v>
      </c>
      <c r="AA487" s="17">
        <v>0.211134978128413</v>
      </c>
      <c r="AB487" s="17">
        <v>0.22175763711303201</v>
      </c>
      <c r="AC487" s="17">
        <v>0.133893389644032</v>
      </c>
      <c r="AD487" s="17">
        <v>0.31057056728603999</v>
      </c>
      <c r="AE487" s="17"/>
      <c r="AF487" s="17">
        <v>0.23079643296956601</v>
      </c>
      <c r="AG487" s="17">
        <v>0.21828090757504301</v>
      </c>
      <c r="AH487" s="17">
        <v>0.178526552938712</v>
      </c>
      <c r="AI487" s="17"/>
      <c r="AJ487" s="17">
        <v>0.222479660861682</v>
      </c>
      <c r="AK487" s="17">
        <v>0.205958808449514</v>
      </c>
      <c r="AL487" s="17">
        <v>0.26248309142202297</v>
      </c>
      <c r="AM487" s="17">
        <v>0.137790858488155</v>
      </c>
      <c r="AN487" s="17">
        <v>0.22420979399895399</v>
      </c>
      <c r="AO487" s="17"/>
      <c r="AP487" s="17">
        <v>0.20169955270470599</v>
      </c>
      <c r="AQ487" s="17">
        <v>0.21910539006510299</v>
      </c>
      <c r="AR487" s="17">
        <v>0.24746215353664799</v>
      </c>
      <c r="AS487" s="17">
        <v>0.25012843125808698</v>
      </c>
      <c r="AT487" s="17">
        <v>0.19407426861523799</v>
      </c>
      <c r="AU487" s="17"/>
      <c r="AV487" s="17">
        <v>0.210696843673956</v>
      </c>
      <c r="AW487" s="17">
        <v>0.20226272036588899</v>
      </c>
      <c r="AX487" s="17">
        <v>0.26075513076048001</v>
      </c>
      <c r="AY487" s="17">
        <v>0.23168606454194099</v>
      </c>
      <c r="AZ487" s="17">
        <v>0.218559185324743</v>
      </c>
      <c r="BA487" s="17">
        <v>0.24583266784657301</v>
      </c>
      <c r="BB487" s="17"/>
      <c r="BC487" s="17">
        <v>0.208697928418552</v>
      </c>
      <c r="BD487" s="17">
        <v>0.233294401363766</v>
      </c>
      <c r="BE487" s="17">
        <v>0.227699099326483</v>
      </c>
      <c r="BF487" s="17">
        <v>0.23546162937503601</v>
      </c>
      <c r="BG487" s="17">
        <v>9.6553950651039597E-2</v>
      </c>
    </row>
    <row r="488" spans="2:59" x14ac:dyDescent="0.35">
      <c r="B488" t="s">
        <v>283</v>
      </c>
      <c r="C488" s="17">
        <v>6.0864587369427597E-2</v>
      </c>
      <c r="D488" s="17">
        <v>7.8959637081159995E-2</v>
      </c>
      <c r="E488" s="17">
        <v>4.2825994038749003E-2</v>
      </c>
      <c r="F488" s="17"/>
      <c r="G488" s="17">
        <v>4.9757097934879299E-2</v>
      </c>
      <c r="H488" s="17">
        <v>5.01224190974748E-2</v>
      </c>
      <c r="I488" s="17">
        <v>6.5284975231781103E-2</v>
      </c>
      <c r="J488" s="17">
        <v>7.7553189860549196E-2</v>
      </c>
      <c r="K488" s="17">
        <v>7.1918275980569907E-2</v>
      </c>
      <c r="L488" s="17">
        <v>5.2458116444154199E-2</v>
      </c>
      <c r="M488" s="17"/>
      <c r="N488" s="17">
        <v>4.6740193217581202E-2</v>
      </c>
      <c r="O488" s="17">
        <v>7.9899735227211194E-2</v>
      </c>
      <c r="P488" s="17">
        <v>6.22722122694001E-2</v>
      </c>
      <c r="Q488" s="17">
        <v>5.51761851472835E-2</v>
      </c>
      <c r="R488" s="17"/>
      <c r="S488" s="17">
        <v>5.6396202372442202E-2</v>
      </c>
      <c r="T488" s="17">
        <v>7.36868041845848E-2</v>
      </c>
      <c r="U488" s="17">
        <v>6.3050038236815806E-2</v>
      </c>
      <c r="V488" s="17">
        <v>5.6493296022965399E-2</v>
      </c>
      <c r="W488" s="17">
        <v>4.7507810896185103E-2</v>
      </c>
      <c r="X488" s="17">
        <v>4.4649651797857598E-2</v>
      </c>
      <c r="Y488" s="17">
        <v>7.7451128704345604E-2</v>
      </c>
      <c r="Z488" s="17">
        <v>9.1477515176818694E-2</v>
      </c>
      <c r="AA488" s="17">
        <v>3.2320790561945097E-2</v>
      </c>
      <c r="AB488" s="17">
        <v>7.8128146564210604E-2</v>
      </c>
      <c r="AC488" s="17">
        <v>5.25271331478918E-2</v>
      </c>
      <c r="AD488" s="17">
        <v>9.5492330942627907E-2</v>
      </c>
      <c r="AE488" s="17"/>
      <c r="AF488" s="17">
        <v>6.4203831084726298E-2</v>
      </c>
      <c r="AG488" s="17">
        <v>5.5192132431441498E-2</v>
      </c>
      <c r="AH488" s="17">
        <v>7.5828535616713794E-2</v>
      </c>
      <c r="AI488" s="17"/>
      <c r="AJ488" s="17">
        <v>5.9158629931708902E-2</v>
      </c>
      <c r="AK488" s="17">
        <v>7.2886665632027003E-2</v>
      </c>
      <c r="AL488" s="17">
        <v>4.3331372834575901E-2</v>
      </c>
      <c r="AM488" s="17">
        <v>7.0530305620167405E-2</v>
      </c>
      <c r="AN488" s="17">
        <v>6.5419139069763002E-2</v>
      </c>
      <c r="AO488" s="17"/>
      <c r="AP488" s="17">
        <v>5.2846271079338099E-2</v>
      </c>
      <c r="AQ488" s="17">
        <v>6.5997104397360506E-2</v>
      </c>
      <c r="AR488" s="17">
        <v>2.5101410371245102E-2</v>
      </c>
      <c r="AS488" s="17">
        <v>5.7208267476998802E-2</v>
      </c>
      <c r="AT488" s="17">
        <v>4.8421067501732903E-2</v>
      </c>
      <c r="AU488" s="17"/>
      <c r="AV488" s="17">
        <v>7.2243839506607205E-2</v>
      </c>
      <c r="AW488" s="17">
        <v>5.8321888915900302E-2</v>
      </c>
      <c r="AX488" s="17">
        <v>3.2968775382653602E-2</v>
      </c>
      <c r="AY488" s="17">
        <v>6.5386234314656094E-2</v>
      </c>
      <c r="AZ488" s="17">
        <v>4.1951555059032801E-2</v>
      </c>
      <c r="BA488" s="17">
        <v>3.8939701317932597E-2</v>
      </c>
      <c r="BB488" s="17"/>
      <c r="BC488" s="17">
        <v>6.4933035020694099E-2</v>
      </c>
      <c r="BD488" s="17">
        <v>6.2063240483002803E-2</v>
      </c>
      <c r="BE488" s="17">
        <v>5.54712017331737E-2</v>
      </c>
      <c r="BF488" s="17">
        <v>4.2889043085637901E-2</v>
      </c>
      <c r="BG488" s="17">
        <v>5.2622022938325103E-2</v>
      </c>
    </row>
    <row r="489" spans="2:59" x14ac:dyDescent="0.35">
      <c r="B489" t="s">
        <v>207</v>
      </c>
      <c r="C489" s="17">
        <v>7.4236577783615906E-2</v>
      </c>
      <c r="D489" s="17">
        <v>5.3830150003484602E-2</v>
      </c>
      <c r="E489" s="17">
        <v>9.4727387723654494E-2</v>
      </c>
      <c r="F489" s="17"/>
      <c r="G489" s="17">
        <v>5.9875086486090599E-2</v>
      </c>
      <c r="H489" s="17">
        <v>7.42820125270683E-2</v>
      </c>
      <c r="I489" s="17">
        <v>7.3678636224161306E-2</v>
      </c>
      <c r="J489" s="17">
        <v>7.5340297204961104E-2</v>
      </c>
      <c r="K489" s="17">
        <v>9.4922284070624599E-2</v>
      </c>
      <c r="L489" s="17">
        <v>6.9449171971450896E-2</v>
      </c>
      <c r="M489" s="17"/>
      <c r="N489" s="17">
        <v>4.7949442258884901E-2</v>
      </c>
      <c r="O489" s="17">
        <v>6.8048505205296303E-2</v>
      </c>
      <c r="P489" s="17">
        <v>8.2625176633738001E-2</v>
      </c>
      <c r="Q489" s="17">
        <v>0.101772294083606</v>
      </c>
      <c r="R489" s="17"/>
      <c r="S489" s="17">
        <v>6.91477083305201E-2</v>
      </c>
      <c r="T489" s="17">
        <v>7.1374978724680099E-2</v>
      </c>
      <c r="U489" s="17">
        <v>7.3602736885247794E-2</v>
      </c>
      <c r="V489" s="17">
        <v>8.2143943482257398E-2</v>
      </c>
      <c r="W489" s="17">
        <v>6.3439467813667494E-2</v>
      </c>
      <c r="X489" s="17">
        <v>9.18527045155213E-2</v>
      </c>
      <c r="Y489" s="17">
        <v>4.6434518378725802E-2</v>
      </c>
      <c r="Z489" s="17">
        <v>7.0461515065706998E-2</v>
      </c>
      <c r="AA489" s="17">
        <v>7.6839746871231407E-2</v>
      </c>
      <c r="AB489" s="17">
        <v>8.8990523143346906E-2</v>
      </c>
      <c r="AC489" s="17">
        <v>8.6624528023767799E-2</v>
      </c>
      <c r="AD489" s="17">
        <v>6.5369157563693797E-2</v>
      </c>
      <c r="AE489" s="17"/>
      <c r="AF489" s="17">
        <v>6.9123634246567395E-2</v>
      </c>
      <c r="AG489" s="17">
        <v>7.0496539621576995E-2</v>
      </c>
      <c r="AH489" s="17">
        <v>0.10942920942421901</v>
      </c>
      <c r="AI489" s="17"/>
      <c r="AJ489" s="17">
        <v>6.2376216663696402E-2</v>
      </c>
      <c r="AK489" s="17">
        <v>7.4896804339209394E-2</v>
      </c>
      <c r="AL489" s="17">
        <v>5.5179517141400201E-2</v>
      </c>
      <c r="AM489" s="17">
        <v>2.5503811988421301E-2</v>
      </c>
      <c r="AN489" s="17">
        <v>0.108255735115351</v>
      </c>
      <c r="AO489" s="17"/>
      <c r="AP489" s="17">
        <v>7.8274525465795899E-2</v>
      </c>
      <c r="AQ489" s="17">
        <v>6.3049727497554706E-2</v>
      </c>
      <c r="AR489" s="17">
        <v>5.3222728084614403E-2</v>
      </c>
      <c r="AS489" s="17">
        <v>5.3745440366881302E-2</v>
      </c>
      <c r="AT489" s="17">
        <v>0.116327145382218</v>
      </c>
      <c r="AU489" s="17"/>
      <c r="AV489" s="17">
        <v>6.3043820788816596E-2</v>
      </c>
      <c r="AW489" s="17">
        <v>6.6723584796353597E-2</v>
      </c>
      <c r="AX489" s="17">
        <v>5.5671715353459002E-2</v>
      </c>
      <c r="AY489" s="17">
        <v>5.8013755245107802E-2</v>
      </c>
      <c r="AZ489" s="17">
        <v>8.0590229547841896E-2</v>
      </c>
      <c r="BA489" s="17">
        <v>0.153416888070639</v>
      </c>
      <c r="BB489" s="17"/>
      <c r="BC489" s="17">
        <v>9.1832608566631793E-2</v>
      </c>
      <c r="BD489" s="17">
        <v>7.4521434322111793E-2</v>
      </c>
      <c r="BE489" s="17">
        <v>7.9553714065383696E-2</v>
      </c>
      <c r="BF489" s="17">
        <v>3.4141090815898403E-2</v>
      </c>
      <c r="BG489" s="17">
        <v>7.2308450268990798E-2</v>
      </c>
    </row>
    <row r="490" spans="2:59"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row>
    <row r="491" spans="2:59" x14ac:dyDescent="0.35">
      <c r="B491" s="6" t="s">
        <v>291</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row>
    <row r="492" spans="2:59" x14ac:dyDescent="0.35">
      <c r="B492" s="24" t="s">
        <v>79</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row>
    <row r="493" spans="2:59" x14ac:dyDescent="0.35">
      <c r="B493" t="s">
        <v>280</v>
      </c>
      <c r="C493" s="17">
        <v>0.165905417331388</v>
      </c>
      <c r="D493" s="17">
        <v>0.149537991528682</v>
      </c>
      <c r="E493" s="17">
        <v>0.18220679290629399</v>
      </c>
      <c r="F493" s="17"/>
      <c r="G493" s="17">
        <v>0.19866849754812399</v>
      </c>
      <c r="H493" s="17">
        <v>0.22334323423992</v>
      </c>
      <c r="I493" s="17">
        <v>0.15402418276924701</v>
      </c>
      <c r="J493" s="17">
        <v>0.13734533151353201</v>
      </c>
      <c r="K493" s="17">
        <v>0.12587928682671401</v>
      </c>
      <c r="L493" s="17">
        <v>0.15716441326966499</v>
      </c>
      <c r="M493" s="17"/>
      <c r="N493" s="17">
        <v>0.17998111359836799</v>
      </c>
      <c r="O493" s="17">
        <v>0.155545765922146</v>
      </c>
      <c r="P493" s="17">
        <v>0.16437379744882299</v>
      </c>
      <c r="Q493" s="17">
        <v>0.16318563943030601</v>
      </c>
      <c r="R493" s="17"/>
      <c r="S493" s="17">
        <v>0.19642699806633601</v>
      </c>
      <c r="T493" s="17">
        <v>0.18163055343022599</v>
      </c>
      <c r="U493" s="17">
        <v>0.16185256730665901</v>
      </c>
      <c r="V493" s="17">
        <v>0.211432997598757</v>
      </c>
      <c r="W493" s="17">
        <v>0.15695115635158899</v>
      </c>
      <c r="X493" s="17">
        <v>0.15109895841923199</v>
      </c>
      <c r="Y493" s="17">
        <v>0.11628372303232599</v>
      </c>
      <c r="Z493" s="17">
        <v>0.17101283005433299</v>
      </c>
      <c r="AA493" s="17">
        <v>0.163495312941731</v>
      </c>
      <c r="AB493" s="17">
        <v>0.12775091269345901</v>
      </c>
      <c r="AC493" s="17">
        <v>0.218019327693386</v>
      </c>
      <c r="AD493" s="17">
        <v>5.5879889684794702E-2</v>
      </c>
      <c r="AE493" s="17"/>
      <c r="AF493" s="17">
        <v>0.17517363730023</v>
      </c>
      <c r="AG493" s="17">
        <v>0.15266911058000601</v>
      </c>
      <c r="AH493" s="17">
        <v>0.148068381389524</v>
      </c>
      <c r="AI493" s="17"/>
      <c r="AJ493" s="17">
        <v>0.15026896419515101</v>
      </c>
      <c r="AK493" s="17">
        <v>0.20039190539330701</v>
      </c>
      <c r="AL493" s="17">
        <v>0.123817939663695</v>
      </c>
      <c r="AM493" s="17">
        <v>0.237112089202203</v>
      </c>
      <c r="AN493" s="17">
        <v>0.14741628339690099</v>
      </c>
      <c r="AO493" s="17"/>
      <c r="AP493" s="17">
        <v>0.16031402318308199</v>
      </c>
      <c r="AQ493" s="17">
        <v>0.18368452404671601</v>
      </c>
      <c r="AR493" s="17">
        <v>0.15817113769371999</v>
      </c>
      <c r="AS493" s="17">
        <v>0.18299192960656599</v>
      </c>
      <c r="AT493" s="17">
        <v>0.13509472978168</v>
      </c>
      <c r="AU493" s="17"/>
      <c r="AV493" s="17">
        <v>0.17869790501303701</v>
      </c>
      <c r="AW493" s="17">
        <v>0.16851331754095999</v>
      </c>
      <c r="AX493" s="17">
        <v>0.15066400751940001</v>
      </c>
      <c r="AY493" s="17">
        <v>0.183487887967901</v>
      </c>
      <c r="AZ493" s="17">
        <v>0.15915948204831901</v>
      </c>
      <c r="BA493" s="17">
        <v>0.137149491123673</v>
      </c>
      <c r="BB493" s="17"/>
      <c r="BC493" s="17">
        <v>0.156103029590939</v>
      </c>
      <c r="BD493" s="17">
        <v>0.13454804364587999</v>
      </c>
      <c r="BE493" s="17">
        <v>0.18532145693552499</v>
      </c>
      <c r="BF493" s="17">
        <v>0.171500797135928</v>
      </c>
      <c r="BG493" s="17">
        <v>0.23860726864816201</v>
      </c>
    </row>
    <row r="494" spans="2:59" x14ac:dyDescent="0.35">
      <c r="B494" t="s">
        <v>281</v>
      </c>
      <c r="C494" s="17">
        <v>0.36983897332445698</v>
      </c>
      <c r="D494" s="17">
        <v>0.38362528479198799</v>
      </c>
      <c r="E494" s="17">
        <v>0.35602009031847998</v>
      </c>
      <c r="F494" s="17"/>
      <c r="G494" s="17">
        <v>0.38342414060434299</v>
      </c>
      <c r="H494" s="17">
        <v>0.37441557867545899</v>
      </c>
      <c r="I494" s="17">
        <v>0.41236697416326101</v>
      </c>
      <c r="J494" s="17">
        <v>0.37768549162287302</v>
      </c>
      <c r="K494" s="17">
        <v>0.34321180002229201</v>
      </c>
      <c r="L494" s="17">
        <v>0.33406688029866599</v>
      </c>
      <c r="M494" s="17"/>
      <c r="N494" s="17">
        <v>0.36960087144006898</v>
      </c>
      <c r="O494" s="17">
        <v>0.40452755997942502</v>
      </c>
      <c r="P494" s="17">
        <v>0.36396795413465699</v>
      </c>
      <c r="Q494" s="17">
        <v>0.33992197502625798</v>
      </c>
      <c r="R494" s="17"/>
      <c r="S494" s="17">
        <v>0.42598542531539502</v>
      </c>
      <c r="T494" s="17">
        <v>0.34958197157586002</v>
      </c>
      <c r="U494" s="17">
        <v>0.27396695065390902</v>
      </c>
      <c r="V494" s="17">
        <v>0.38067354453691199</v>
      </c>
      <c r="W494" s="17">
        <v>0.415919551694862</v>
      </c>
      <c r="X494" s="17">
        <v>0.35096453831937102</v>
      </c>
      <c r="Y494" s="17">
        <v>0.387189367501445</v>
      </c>
      <c r="Z494" s="17">
        <v>0.34021270673099802</v>
      </c>
      <c r="AA494" s="17">
        <v>0.35997863966043703</v>
      </c>
      <c r="AB494" s="17">
        <v>0.36459745527507198</v>
      </c>
      <c r="AC494" s="17">
        <v>0.35283792165210698</v>
      </c>
      <c r="AD494" s="17">
        <v>0.44080017370158198</v>
      </c>
      <c r="AE494" s="17"/>
      <c r="AF494" s="17">
        <v>0.372127008150753</v>
      </c>
      <c r="AG494" s="17">
        <v>0.37834721608794702</v>
      </c>
      <c r="AH494" s="17">
        <v>0.34680394838880702</v>
      </c>
      <c r="AI494" s="17"/>
      <c r="AJ494" s="17">
        <v>0.38475295632340301</v>
      </c>
      <c r="AK494" s="17">
        <v>0.387807890234385</v>
      </c>
      <c r="AL494" s="17">
        <v>0.30954111818969698</v>
      </c>
      <c r="AM494" s="17">
        <v>0.40688159348468</v>
      </c>
      <c r="AN494" s="17">
        <v>0.31998850150336</v>
      </c>
      <c r="AO494" s="17"/>
      <c r="AP494" s="17">
        <v>0.35766496954618798</v>
      </c>
      <c r="AQ494" s="17">
        <v>0.374556304731891</v>
      </c>
      <c r="AR494" s="17">
        <v>0.29106903206878598</v>
      </c>
      <c r="AS494" s="17">
        <v>0.42620329964971898</v>
      </c>
      <c r="AT494" s="17">
        <v>0.39412085241369699</v>
      </c>
      <c r="AU494" s="17"/>
      <c r="AV494" s="17">
        <v>0.377585100910243</v>
      </c>
      <c r="AW494" s="17">
        <v>0.354481999368013</v>
      </c>
      <c r="AX494" s="17">
        <v>0.33882227213028099</v>
      </c>
      <c r="AY494" s="17">
        <v>0.41230831924417299</v>
      </c>
      <c r="AZ494" s="17">
        <v>0.39296099804858797</v>
      </c>
      <c r="BA494" s="17">
        <v>0.34219701346215498</v>
      </c>
      <c r="BB494" s="17"/>
      <c r="BC494" s="17">
        <v>0.358551427430714</v>
      </c>
      <c r="BD494" s="17">
        <v>0.34851040588852999</v>
      </c>
      <c r="BE494" s="17">
        <v>0.35392301047790098</v>
      </c>
      <c r="BF494" s="17">
        <v>0.42446959458509798</v>
      </c>
      <c r="BG494" s="17">
        <v>0.41648856057672201</v>
      </c>
    </row>
    <row r="495" spans="2:59" x14ac:dyDescent="0.35">
      <c r="B495" t="s">
        <v>282</v>
      </c>
      <c r="C495" s="17">
        <v>0.27247514182011001</v>
      </c>
      <c r="D495" s="17">
        <v>0.28709260146383497</v>
      </c>
      <c r="E495" s="17">
        <v>0.25929282559701</v>
      </c>
      <c r="F495" s="17"/>
      <c r="G495" s="17">
        <v>0.26801231917586499</v>
      </c>
      <c r="H495" s="17">
        <v>0.24874842064485</v>
      </c>
      <c r="I495" s="17">
        <v>0.26667569307794298</v>
      </c>
      <c r="J495" s="17">
        <v>0.26086402881212101</v>
      </c>
      <c r="K495" s="17">
        <v>0.28369723350130599</v>
      </c>
      <c r="L495" s="17">
        <v>0.30123975703704797</v>
      </c>
      <c r="M495" s="17"/>
      <c r="N495" s="17">
        <v>0.29146734707827698</v>
      </c>
      <c r="O495" s="17">
        <v>0.24800190320511301</v>
      </c>
      <c r="P495" s="17">
        <v>0.24949617519116801</v>
      </c>
      <c r="Q495" s="17">
        <v>0.296202591000087</v>
      </c>
      <c r="R495" s="17"/>
      <c r="S495" s="17">
        <v>0.23358657918938</v>
      </c>
      <c r="T495" s="17">
        <v>0.27876279231878298</v>
      </c>
      <c r="U495" s="17">
        <v>0.32350553213261402</v>
      </c>
      <c r="V495" s="17">
        <v>0.26188220838069098</v>
      </c>
      <c r="W495" s="17">
        <v>0.21423841621829001</v>
      </c>
      <c r="X495" s="17">
        <v>0.288765580952978</v>
      </c>
      <c r="Y495" s="17">
        <v>0.26941601643868301</v>
      </c>
      <c r="Z495" s="17">
        <v>0.31258535375261698</v>
      </c>
      <c r="AA495" s="17">
        <v>0.266768275197175</v>
      </c>
      <c r="AB495" s="17">
        <v>0.29709893824728301</v>
      </c>
      <c r="AC495" s="17">
        <v>0.27389335785688401</v>
      </c>
      <c r="AD495" s="17">
        <v>0.30979660643441997</v>
      </c>
      <c r="AE495" s="17"/>
      <c r="AF495" s="17">
        <v>0.26965602394447802</v>
      </c>
      <c r="AG495" s="17">
        <v>0.27708323779671001</v>
      </c>
      <c r="AH495" s="17">
        <v>0.26788718619289098</v>
      </c>
      <c r="AI495" s="17"/>
      <c r="AJ495" s="17">
        <v>0.27529970799902398</v>
      </c>
      <c r="AK495" s="17">
        <v>0.25663111435382302</v>
      </c>
      <c r="AL495" s="17">
        <v>0.380009926151199</v>
      </c>
      <c r="AM495" s="17">
        <v>0.23884761307549601</v>
      </c>
      <c r="AN495" s="17">
        <v>0.25723472610103698</v>
      </c>
      <c r="AO495" s="17"/>
      <c r="AP495" s="17">
        <v>0.29564814395578498</v>
      </c>
      <c r="AQ495" s="17">
        <v>0.270890788809938</v>
      </c>
      <c r="AR495" s="17">
        <v>0.37933717805787598</v>
      </c>
      <c r="AS495" s="17">
        <v>0.226675425722974</v>
      </c>
      <c r="AT495" s="17">
        <v>0.21050049017833899</v>
      </c>
      <c r="AU495" s="17"/>
      <c r="AV495" s="17">
        <v>0.28467167134385102</v>
      </c>
      <c r="AW495" s="17">
        <v>0.295589503111645</v>
      </c>
      <c r="AX495" s="17">
        <v>0.36961087343121601</v>
      </c>
      <c r="AY495" s="17">
        <v>0.25417333001033698</v>
      </c>
      <c r="AZ495" s="17">
        <v>0.19837464056533799</v>
      </c>
      <c r="BA495" s="17">
        <v>0.215084464496543</v>
      </c>
      <c r="BB495" s="17"/>
      <c r="BC495" s="17">
        <v>0.267931001744311</v>
      </c>
      <c r="BD495" s="17">
        <v>0.30076723341820799</v>
      </c>
      <c r="BE495" s="17">
        <v>0.26543908548099898</v>
      </c>
      <c r="BF495" s="17">
        <v>0.27585303034735398</v>
      </c>
      <c r="BG495" s="17">
        <v>0.27978124333567</v>
      </c>
    </row>
    <row r="496" spans="2:59" x14ac:dyDescent="0.35">
      <c r="B496" t="s">
        <v>283</v>
      </c>
      <c r="C496" s="17">
        <v>8.0040601852375298E-2</v>
      </c>
      <c r="D496" s="17">
        <v>9.7195811737067497E-2</v>
      </c>
      <c r="E496" s="17">
        <v>6.21861634118012E-2</v>
      </c>
      <c r="F496" s="17"/>
      <c r="G496" s="17">
        <v>8.34295053682379E-2</v>
      </c>
      <c r="H496" s="17">
        <v>7.7474281722254998E-2</v>
      </c>
      <c r="I496" s="17">
        <v>8.0073252503404205E-2</v>
      </c>
      <c r="J496" s="17">
        <v>9.3135650736215603E-2</v>
      </c>
      <c r="K496" s="17">
        <v>8.65488433849219E-2</v>
      </c>
      <c r="L496" s="17">
        <v>6.48480915797357E-2</v>
      </c>
      <c r="M496" s="17"/>
      <c r="N496" s="17">
        <v>6.9490786688765294E-2</v>
      </c>
      <c r="O496" s="17">
        <v>9.2694671164145898E-2</v>
      </c>
      <c r="P496" s="17">
        <v>7.8625419653557502E-2</v>
      </c>
      <c r="Q496" s="17">
        <v>7.9653867662217104E-2</v>
      </c>
      <c r="R496" s="17"/>
      <c r="S496" s="17">
        <v>6.0611755671818902E-2</v>
      </c>
      <c r="T496" s="17">
        <v>9.1297241697601894E-2</v>
      </c>
      <c r="U496" s="17">
        <v>0.106327830217971</v>
      </c>
      <c r="V496" s="17">
        <v>4.5884805920371002E-2</v>
      </c>
      <c r="W496" s="17">
        <v>9.7805930221280798E-2</v>
      </c>
      <c r="X496" s="17">
        <v>6.3292712562689604E-2</v>
      </c>
      <c r="Y496" s="17">
        <v>9.9749578151788504E-2</v>
      </c>
      <c r="Z496" s="17">
        <v>7.0216362350840097E-2</v>
      </c>
      <c r="AA496" s="17">
        <v>9.0573457861251996E-2</v>
      </c>
      <c r="AB496" s="17">
        <v>7.8236364957767701E-2</v>
      </c>
      <c r="AC496" s="17">
        <v>6.6671069432467797E-2</v>
      </c>
      <c r="AD496" s="17">
        <v>0.113067510689112</v>
      </c>
      <c r="AE496" s="17"/>
      <c r="AF496" s="17">
        <v>7.7949589725220397E-2</v>
      </c>
      <c r="AG496" s="17">
        <v>7.3420220424918095E-2</v>
      </c>
      <c r="AH496" s="17">
        <v>9.5496916893239095E-2</v>
      </c>
      <c r="AI496" s="17"/>
      <c r="AJ496" s="17">
        <v>8.1110015856169601E-2</v>
      </c>
      <c r="AK496" s="17">
        <v>7.0541164873883705E-2</v>
      </c>
      <c r="AL496" s="17">
        <v>5.5695064075963099E-2</v>
      </c>
      <c r="AM496" s="17">
        <v>2.4160612862843201E-2</v>
      </c>
      <c r="AN496" s="17">
        <v>0.12315434308862599</v>
      </c>
      <c r="AO496" s="17"/>
      <c r="AP496" s="17">
        <v>7.1818851486747506E-2</v>
      </c>
      <c r="AQ496" s="17">
        <v>7.6144461246858003E-2</v>
      </c>
      <c r="AR496" s="17">
        <v>4.9537504494736803E-2</v>
      </c>
      <c r="AS496" s="17">
        <v>7.6020446725535706E-2</v>
      </c>
      <c r="AT496" s="17">
        <v>9.3584058838290796E-2</v>
      </c>
      <c r="AU496" s="17"/>
      <c r="AV496" s="17">
        <v>8.3073567422685804E-2</v>
      </c>
      <c r="AW496" s="17">
        <v>7.5046965196568602E-2</v>
      </c>
      <c r="AX496" s="17">
        <v>5.27030647086097E-2</v>
      </c>
      <c r="AY496" s="17">
        <v>6.8187555721525003E-2</v>
      </c>
      <c r="AZ496" s="17">
        <v>9.6012757059809994E-2</v>
      </c>
      <c r="BA496" s="17">
        <v>6.5946107746993096E-2</v>
      </c>
      <c r="BB496" s="17"/>
      <c r="BC496" s="17">
        <v>9.0804984293090196E-2</v>
      </c>
      <c r="BD496" s="17">
        <v>7.9261248665840306E-2</v>
      </c>
      <c r="BE496" s="17">
        <v>8.7640073961641501E-2</v>
      </c>
      <c r="BF496" s="17">
        <v>5.7161870316902202E-2</v>
      </c>
      <c r="BG496" s="17">
        <v>6.5122927439446004E-2</v>
      </c>
    </row>
    <row r="497" spans="2:59" x14ac:dyDescent="0.35">
      <c r="B497" t="s">
        <v>207</v>
      </c>
      <c r="C497" s="17">
        <v>0.11173986567167001</v>
      </c>
      <c r="D497" s="17">
        <v>8.2548310478426895E-2</v>
      </c>
      <c r="E497" s="17">
        <v>0.14029412776641501</v>
      </c>
      <c r="F497" s="17"/>
      <c r="G497" s="17">
        <v>6.6465537303430397E-2</v>
      </c>
      <c r="H497" s="17">
        <v>7.6018484717516099E-2</v>
      </c>
      <c r="I497" s="17">
        <v>8.6859897486144894E-2</v>
      </c>
      <c r="J497" s="17">
        <v>0.130969497315259</v>
      </c>
      <c r="K497" s="17">
        <v>0.16066283626476699</v>
      </c>
      <c r="L497" s="17">
        <v>0.14268085781488499</v>
      </c>
      <c r="M497" s="17"/>
      <c r="N497" s="17">
        <v>8.9459881194520099E-2</v>
      </c>
      <c r="O497" s="17">
        <v>9.9230099729169005E-2</v>
      </c>
      <c r="P497" s="17">
        <v>0.14353665357179399</v>
      </c>
      <c r="Q497" s="17">
        <v>0.121035926881132</v>
      </c>
      <c r="R497" s="17"/>
      <c r="S497" s="17">
        <v>8.3389241757070395E-2</v>
      </c>
      <c r="T497" s="17">
        <v>9.8727440977528794E-2</v>
      </c>
      <c r="U497" s="17">
        <v>0.134347119688846</v>
      </c>
      <c r="V497" s="17">
        <v>0.100126443563269</v>
      </c>
      <c r="W497" s="17">
        <v>0.11508494551397799</v>
      </c>
      <c r="X497" s="17">
        <v>0.14587820974572899</v>
      </c>
      <c r="Y497" s="17">
        <v>0.127361314875757</v>
      </c>
      <c r="Z497" s="17">
        <v>0.105972747111212</v>
      </c>
      <c r="AA497" s="17">
        <v>0.119184314339406</v>
      </c>
      <c r="AB497" s="17">
        <v>0.132316328826418</v>
      </c>
      <c r="AC497" s="17">
        <v>8.8578323365154796E-2</v>
      </c>
      <c r="AD497" s="17">
        <v>8.0455819490091507E-2</v>
      </c>
      <c r="AE497" s="17"/>
      <c r="AF497" s="17">
        <v>0.105093740879318</v>
      </c>
      <c r="AG497" s="17">
        <v>0.11848021511041899</v>
      </c>
      <c r="AH497" s="17">
        <v>0.14174356713553901</v>
      </c>
      <c r="AI497" s="17"/>
      <c r="AJ497" s="17">
        <v>0.108568355626254</v>
      </c>
      <c r="AK497" s="17">
        <v>8.4627925144600699E-2</v>
      </c>
      <c r="AL497" s="17">
        <v>0.13093595191944499</v>
      </c>
      <c r="AM497" s="17">
        <v>9.29980913747777E-2</v>
      </c>
      <c r="AN497" s="17">
        <v>0.152206145910075</v>
      </c>
      <c r="AO497" s="17"/>
      <c r="AP497" s="17">
        <v>0.11455401182819799</v>
      </c>
      <c r="AQ497" s="17">
        <v>9.4723921164597102E-2</v>
      </c>
      <c r="AR497" s="17">
        <v>0.121885147684881</v>
      </c>
      <c r="AS497" s="17">
        <v>8.8108898295205296E-2</v>
      </c>
      <c r="AT497" s="17">
        <v>0.16669986878799301</v>
      </c>
      <c r="AU497" s="17"/>
      <c r="AV497" s="17">
        <v>7.5971755310183298E-2</v>
      </c>
      <c r="AW497" s="17">
        <v>0.106368214782814</v>
      </c>
      <c r="AX497" s="17">
        <v>8.8199782210493197E-2</v>
      </c>
      <c r="AY497" s="17">
        <v>8.1842907056063105E-2</v>
      </c>
      <c r="AZ497" s="17">
        <v>0.15349212227794501</v>
      </c>
      <c r="BA497" s="17">
        <v>0.23962292317063599</v>
      </c>
      <c r="BB497" s="17"/>
      <c r="BC497" s="17">
        <v>0.126609556940946</v>
      </c>
      <c r="BD497" s="17">
        <v>0.13691306838154099</v>
      </c>
      <c r="BE497" s="17">
        <v>0.107676373143934</v>
      </c>
      <c r="BF497" s="17">
        <v>7.1014707614717607E-2</v>
      </c>
      <c r="BG497" s="17">
        <v>0</v>
      </c>
    </row>
    <row r="498" spans="2:59"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row>
    <row r="499" spans="2:59" x14ac:dyDescent="0.35">
      <c r="B499" s="6" t="s">
        <v>292</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row>
    <row r="500" spans="2:59" x14ac:dyDescent="0.35">
      <c r="B500" s="24" t="s">
        <v>79</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row>
    <row r="501" spans="2:59" x14ac:dyDescent="0.35">
      <c r="B501" t="s">
        <v>280</v>
      </c>
      <c r="C501" s="17">
        <v>0.23330399156961701</v>
      </c>
      <c r="D501" s="17">
        <v>0.210674447158155</v>
      </c>
      <c r="E501" s="17">
        <v>0.25624530543804203</v>
      </c>
      <c r="F501" s="17"/>
      <c r="G501" s="17">
        <v>0.22431690917897301</v>
      </c>
      <c r="H501" s="17">
        <v>0.25462984002855399</v>
      </c>
      <c r="I501" s="17">
        <v>0.26274742409024199</v>
      </c>
      <c r="J501" s="17">
        <v>0.22989359757457301</v>
      </c>
      <c r="K501" s="17">
        <v>0.242922382951648</v>
      </c>
      <c r="L501" s="17">
        <v>0.19441878216184699</v>
      </c>
      <c r="M501" s="17"/>
      <c r="N501" s="17">
        <v>0.260505080104318</v>
      </c>
      <c r="O501" s="17">
        <v>0.20369933206490901</v>
      </c>
      <c r="P501" s="17">
        <v>0.23825297525615199</v>
      </c>
      <c r="Q501" s="17">
        <v>0.23089067176300601</v>
      </c>
      <c r="R501" s="17"/>
      <c r="S501" s="17">
        <v>0.230264336269138</v>
      </c>
      <c r="T501" s="17">
        <v>0.28680622443776099</v>
      </c>
      <c r="U501" s="17">
        <v>0.213012053663478</v>
      </c>
      <c r="V501" s="17">
        <v>0.25130336316277602</v>
      </c>
      <c r="W501" s="17">
        <v>0.25708491274558098</v>
      </c>
      <c r="X501" s="17">
        <v>0.22386393260003901</v>
      </c>
      <c r="Y501" s="17">
        <v>0.192909966285706</v>
      </c>
      <c r="Z501" s="17">
        <v>0.18968709523296201</v>
      </c>
      <c r="AA501" s="17">
        <v>0.26502431849022101</v>
      </c>
      <c r="AB501" s="17">
        <v>0.190319212344842</v>
      </c>
      <c r="AC501" s="17">
        <v>0.21825178739121801</v>
      </c>
      <c r="AD501" s="17">
        <v>0.19236955722024501</v>
      </c>
      <c r="AE501" s="17"/>
      <c r="AF501" s="17">
        <v>0.246463215017167</v>
      </c>
      <c r="AG501" s="17">
        <v>0.23215525026688599</v>
      </c>
      <c r="AH501" s="17">
        <v>0.222961348102377</v>
      </c>
      <c r="AI501" s="17"/>
      <c r="AJ501" s="17">
        <v>0.193698017117654</v>
      </c>
      <c r="AK501" s="17">
        <v>0.28632345496739797</v>
      </c>
      <c r="AL501" s="17">
        <v>0.24803842036319801</v>
      </c>
      <c r="AM501" s="17">
        <v>0.32316811180641902</v>
      </c>
      <c r="AN501" s="17">
        <v>0.213409920386847</v>
      </c>
      <c r="AO501" s="17"/>
      <c r="AP501" s="17">
        <v>0.211950142226079</v>
      </c>
      <c r="AQ501" s="17">
        <v>0.27019644143083499</v>
      </c>
      <c r="AR501" s="17">
        <v>0.224450859907769</v>
      </c>
      <c r="AS501" s="17">
        <v>0.22939867965095501</v>
      </c>
      <c r="AT501" s="17">
        <v>0.148254306389424</v>
      </c>
      <c r="AU501" s="17"/>
      <c r="AV501" s="17">
        <v>0.28997119189701298</v>
      </c>
      <c r="AW501" s="17">
        <v>0.18758424408184701</v>
      </c>
      <c r="AX501" s="17">
        <v>0.22564130676036601</v>
      </c>
      <c r="AY501" s="17">
        <v>0.22467802330148501</v>
      </c>
      <c r="AZ501" s="17">
        <v>0.18952404622275801</v>
      </c>
      <c r="BA501" s="17">
        <v>0.19860481038179001</v>
      </c>
      <c r="BB501" s="17"/>
      <c r="BC501" s="17">
        <v>0.22591859388056701</v>
      </c>
      <c r="BD501" s="17">
        <v>0.223546817269211</v>
      </c>
      <c r="BE501" s="17">
        <v>0.227405832872423</v>
      </c>
      <c r="BF501" s="17">
        <v>0.27297810326550098</v>
      </c>
      <c r="BG501" s="17">
        <v>0.409209161248272</v>
      </c>
    </row>
    <row r="502" spans="2:59" x14ac:dyDescent="0.35">
      <c r="B502" t="s">
        <v>281</v>
      </c>
      <c r="C502" s="17">
        <v>0.53160164703060897</v>
      </c>
      <c r="D502" s="17">
        <v>0.53203948379687305</v>
      </c>
      <c r="E502" s="17">
        <v>0.53062870996731504</v>
      </c>
      <c r="F502" s="17"/>
      <c r="G502" s="17">
        <v>0.471300698811006</v>
      </c>
      <c r="H502" s="17">
        <v>0.488559857143124</v>
      </c>
      <c r="I502" s="17">
        <v>0.52836033446542896</v>
      </c>
      <c r="J502" s="17">
        <v>0.54596989076595104</v>
      </c>
      <c r="K502" s="17">
        <v>0.53370882160542898</v>
      </c>
      <c r="L502" s="17">
        <v>0.59637118552367097</v>
      </c>
      <c r="M502" s="17"/>
      <c r="N502" s="17">
        <v>0.51260442610761503</v>
      </c>
      <c r="O502" s="17">
        <v>0.55519181860373001</v>
      </c>
      <c r="P502" s="17">
        <v>0.51788020598745499</v>
      </c>
      <c r="Q502" s="17">
        <v>0.538669862926484</v>
      </c>
      <c r="R502" s="17"/>
      <c r="S502" s="17">
        <v>0.53799300922303395</v>
      </c>
      <c r="T502" s="17">
        <v>0.47564841814092101</v>
      </c>
      <c r="U502" s="17">
        <v>0.57795097920156902</v>
      </c>
      <c r="V502" s="17">
        <v>0.46530338470786098</v>
      </c>
      <c r="W502" s="17">
        <v>0.53690923287730197</v>
      </c>
      <c r="X502" s="17">
        <v>0.53266889390679395</v>
      </c>
      <c r="Y502" s="17">
        <v>0.58454737116717503</v>
      </c>
      <c r="Z502" s="17">
        <v>0.56266200627948604</v>
      </c>
      <c r="AA502" s="17">
        <v>0.49743542518962203</v>
      </c>
      <c r="AB502" s="17">
        <v>0.54388695009997301</v>
      </c>
      <c r="AC502" s="17">
        <v>0.62592225888034903</v>
      </c>
      <c r="AD502" s="17">
        <v>0.55139081597711603</v>
      </c>
      <c r="AE502" s="17"/>
      <c r="AF502" s="17">
        <v>0.53187213635270003</v>
      </c>
      <c r="AG502" s="17">
        <v>0.55681760916558698</v>
      </c>
      <c r="AH502" s="17">
        <v>0.50533917958765995</v>
      </c>
      <c r="AI502" s="17"/>
      <c r="AJ502" s="17">
        <v>0.57733774277829697</v>
      </c>
      <c r="AK502" s="17">
        <v>0.52587889109582397</v>
      </c>
      <c r="AL502" s="17">
        <v>0.53111957246934904</v>
      </c>
      <c r="AM502" s="17">
        <v>0.37183986285343901</v>
      </c>
      <c r="AN502" s="17">
        <v>0.51386520290329296</v>
      </c>
      <c r="AO502" s="17"/>
      <c r="AP502" s="17">
        <v>0.56095758420624298</v>
      </c>
      <c r="AQ502" s="17">
        <v>0.53097432142215895</v>
      </c>
      <c r="AR502" s="17">
        <v>0.56132241241174896</v>
      </c>
      <c r="AS502" s="17">
        <v>0.493311679318859</v>
      </c>
      <c r="AT502" s="17">
        <v>0.61668714003259295</v>
      </c>
      <c r="AU502" s="17"/>
      <c r="AV502" s="17">
        <v>0.51628212434899201</v>
      </c>
      <c r="AW502" s="17">
        <v>0.55391663841836103</v>
      </c>
      <c r="AX502" s="17">
        <v>0.56370598283887297</v>
      </c>
      <c r="AY502" s="17">
        <v>0.54101379460684396</v>
      </c>
      <c r="AZ502" s="17">
        <v>0.54912243945711203</v>
      </c>
      <c r="BA502" s="17">
        <v>0.55013360749767404</v>
      </c>
      <c r="BB502" s="17"/>
      <c r="BC502" s="17">
        <v>0.59661578042659202</v>
      </c>
      <c r="BD502" s="17">
        <v>0.52013612007742505</v>
      </c>
      <c r="BE502" s="17">
        <v>0.51566025387660397</v>
      </c>
      <c r="BF502" s="17">
        <v>0.49360402924916502</v>
      </c>
      <c r="BG502" s="17">
        <v>0.42469074496456</v>
      </c>
    </row>
    <row r="503" spans="2:59" x14ac:dyDescent="0.35">
      <c r="B503" t="s">
        <v>282</v>
      </c>
      <c r="C503" s="17">
        <v>0.13886315479377001</v>
      </c>
      <c r="D503" s="17">
        <v>0.16306669328552101</v>
      </c>
      <c r="E503" s="17">
        <v>0.115041342244042</v>
      </c>
      <c r="F503" s="17"/>
      <c r="G503" s="17">
        <v>0.220519389186391</v>
      </c>
      <c r="H503" s="17">
        <v>0.153073366131629</v>
      </c>
      <c r="I503" s="17">
        <v>0.108729848472393</v>
      </c>
      <c r="J503" s="17">
        <v>0.118498092531045</v>
      </c>
      <c r="K503" s="17">
        <v>0.12553526256088501</v>
      </c>
      <c r="L503" s="17">
        <v>0.122674145548278</v>
      </c>
      <c r="M503" s="17"/>
      <c r="N503" s="17">
        <v>0.15828816034131299</v>
      </c>
      <c r="O503" s="17">
        <v>0.138360206515516</v>
      </c>
      <c r="P503" s="17">
        <v>0.12658537608309101</v>
      </c>
      <c r="Q503" s="17">
        <v>0.12951987504759099</v>
      </c>
      <c r="R503" s="17"/>
      <c r="S503" s="17">
        <v>0.15351951004832201</v>
      </c>
      <c r="T503" s="17">
        <v>0.15455636826625199</v>
      </c>
      <c r="U503" s="17">
        <v>9.7661924570976999E-2</v>
      </c>
      <c r="V503" s="17">
        <v>0.190430182784743</v>
      </c>
      <c r="W503" s="17">
        <v>0.11049295148473</v>
      </c>
      <c r="X503" s="17">
        <v>0.16523146688044599</v>
      </c>
      <c r="Y503" s="17">
        <v>0.144779342410503</v>
      </c>
      <c r="Z503" s="17">
        <v>0.14497886819501499</v>
      </c>
      <c r="AA503" s="17">
        <v>9.6692455806972499E-2</v>
      </c>
      <c r="AB503" s="17">
        <v>0.153045891823816</v>
      </c>
      <c r="AC503" s="17">
        <v>9.4736086313829196E-2</v>
      </c>
      <c r="AD503" s="17">
        <v>0.10662571184597799</v>
      </c>
      <c r="AE503" s="17"/>
      <c r="AF503" s="17">
        <v>0.13155363850538501</v>
      </c>
      <c r="AG503" s="17">
        <v>0.13232314885791099</v>
      </c>
      <c r="AH503" s="17">
        <v>0.116566764762602</v>
      </c>
      <c r="AI503" s="17"/>
      <c r="AJ503" s="17">
        <v>0.14709190276919301</v>
      </c>
      <c r="AK503" s="17">
        <v>0.122602240829652</v>
      </c>
      <c r="AL503" s="17">
        <v>0.15148178400010701</v>
      </c>
      <c r="AM503" s="17">
        <v>0.18428002076601999</v>
      </c>
      <c r="AN503" s="17">
        <v>0.109655110807821</v>
      </c>
      <c r="AO503" s="17"/>
      <c r="AP503" s="17">
        <v>0.129601931171859</v>
      </c>
      <c r="AQ503" s="17">
        <v>0.13142988050719401</v>
      </c>
      <c r="AR503" s="17">
        <v>0.153393786541107</v>
      </c>
      <c r="AS503" s="17">
        <v>0.176989905556308</v>
      </c>
      <c r="AT503" s="17">
        <v>0.108897796524247</v>
      </c>
      <c r="AU503" s="17"/>
      <c r="AV503" s="17">
        <v>0.13405156168357801</v>
      </c>
      <c r="AW503" s="17">
        <v>0.15811084249678101</v>
      </c>
      <c r="AX503" s="17">
        <v>0.14013632132391701</v>
      </c>
      <c r="AY503" s="17">
        <v>0.16372608177563799</v>
      </c>
      <c r="AZ503" s="17">
        <v>0.13857209963577799</v>
      </c>
      <c r="BA503" s="17">
        <v>9.9267680666273006E-2</v>
      </c>
      <c r="BB503" s="17"/>
      <c r="BC503" s="17">
        <v>9.32112747759688E-2</v>
      </c>
      <c r="BD503" s="17">
        <v>0.15946619302818499</v>
      </c>
      <c r="BE503" s="17">
        <v>0.15537236463232901</v>
      </c>
      <c r="BF503" s="17">
        <v>0.13519000966581499</v>
      </c>
      <c r="BG503" s="17">
        <v>8.8799088051614697E-2</v>
      </c>
    </row>
    <row r="504" spans="2:59" x14ac:dyDescent="0.35">
      <c r="B504" t="s">
        <v>283</v>
      </c>
      <c r="C504" s="17">
        <v>3.9192675656328002E-2</v>
      </c>
      <c r="D504" s="17">
        <v>4.8440420518755502E-2</v>
      </c>
      <c r="E504" s="17">
        <v>2.9613165316204799E-2</v>
      </c>
      <c r="F504" s="17"/>
      <c r="G504" s="17">
        <v>4.2309253206602199E-2</v>
      </c>
      <c r="H504" s="17">
        <v>4.5565203580367003E-2</v>
      </c>
      <c r="I504" s="17">
        <v>4.8797247488245099E-2</v>
      </c>
      <c r="J504" s="17">
        <v>4.6092963271116401E-2</v>
      </c>
      <c r="K504" s="17">
        <v>3.99571053418269E-2</v>
      </c>
      <c r="L504" s="17">
        <v>1.8046375811053401E-2</v>
      </c>
      <c r="M504" s="17"/>
      <c r="N504" s="17">
        <v>3.5068926628217797E-2</v>
      </c>
      <c r="O504" s="17">
        <v>4.6807169293092497E-2</v>
      </c>
      <c r="P504" s="17">
        <v>5.1415183891078901E-2</v>
      </c>
      <c r="Q504" s="17">
        <v>2.5056564000471699E-2</v>
      </c>
      <c r="R504" s="17"/>
      <c r="S504" s="17">
        <v>3.1971212581575301E-2</v>
      </c>
      <c r="T504" s="17">
        <v>4.1567155638501399E-2</v>
      </c>
      <c r="U504" s="17">
        <v>5.2239666595863703E-2</v>
      </c>
      <c r="V504" s="17">
        <v>2.6010722554624E-2</v>
      </c>
      <c r="W504" s="17">
        <v>3.7251115245788197E-2</v>
      </c>
      <c r="X504" s="17">
        <v>1.38048682151025E-2</v>
      </c>
      <c r="Y504" s="17">
        <v>3.7037208522365597E-2</v>
      </c>
      <c r="Z504" s="17">
        <v>5.3222743840759999E-2</v>
      </c>
      <c r="AA504" s="17">
        <v>6.5935229785929098E-2</v>
      </c>
      <c r="AB504" s="17">
        <v>5.02142404082494E-2</v>
      </c>
      <c r="AC504" s="17">
        <v>0</v>
      </c>
      <c r="AD504" s="17">
        <v>7.0000575395591597E-2</v>
      </c>
      <c r="AE504" s="17"/>
      <c r="AF504" s="17">
        <v>4.0481031732662501E-2</v>
      </c>
      <c r="AG504" s="17">
        <v>2.8361056384468099E-2</v>
      </c>
      <c r="AH504" s="17">
        <v>6.1432359617621501E-2</v>
      </c>
      <c r="AI504" s="17"/>
      <c r="AJ504" s="17">
        <v>3.8481630040808103E-2</v>
      </c>
      <c r="AK504" s="17">
        <v>3.16274328461814E-2</v>
      </c>
      <c r="AL504" s="17">
        <v>1.6540043578756401E-2</v>
      </c>
      <c r="AM504" s="17">
        <v>3.14766186783874E-2</v>
      </c>
      <c r="AN504" s="17">
        <v>7.7531762042564997E-2</v>
      </c>
      <c r="AO504" s="17"/>
      <c r="AP504" s="17">
        <v>4.4515948130582697E-2</v>
      </c>
      <c r="AQ504" s="17">
        <v>2.9219563071221099E-2</v>
      </c>
      <c r="AR504" s="17">
        <v>1.8626075823999399E-2</v>
      </c>
      <c r="AS504" s="17">
        <v>5.5850442198105303E-2</v>
      </c>
      <c r="AT504" s="17">
        <v>8.2562694487639202E-3</v>
      </c>
      <c r="AU504" s="17"/>
      <c r="AV504" s="17">
        <v>2.4006770959585699E-2</v>
      </c>
      <c r="AW504" s="17">
        <v>5.45050374036051E-2</v>
      </c>
      <c r="AX504" s="17">
        <v>1.8625876272880301E-2</v>
      </c>
      <c r="AY504" s="17">
        <v>4.2887326444775803E-2</v>
      </c>
      <c r="AZ504" s="17">
        <v>2.1974962750934E-2</v>
      </c>
      <c r="BA504" s="17">
        <v>4.8866493887823E-2</v>
      </c>
      <c r="BB504" s="17"/>
      <c r="BC504" s="17">
        <v>2.9193011020421201E-2</v>
      </c>
      <c r="BD504" s="17">
        <v>4.1541401347691298E-2</v>
      </c>
      <c r="BE504" s="17">
        <v>4.3689834833477499E-2</v>
      </c>
      <c r="BF504" s="17">
        <v>5.8673134438083203E-2</v>
      </c>
      <c r="BG504" s="17">
        <v>0</v>
      </c>
    </row>
    <row r="505" spans="2:59" x14ac:dyDescent="0.35">
      <c r="B505" t="s">
        <v>207</v>
      </c>
      <c r="C505" s="17">
        <v>5.7038530949676702E-2</v>
      </c>
      <c r="D505" s="17">
        <v>4.5778955240695203E-2</v>
      </c>
      <c r="E505" s="17">
        <v>6.84714770343961E-2</v>
      </c>
      <c r="F505" s="17"/>
      <c r="G505" s="17">
        <v>4.1553749617027402E-2</v>
      </c>
      <c r="H505" s="17">
        <v>5.8171733116326202E-2</v>
      </c>
      <c r="I505" s="17">
        <v>5.1365145483689902E-2</v>
      </c>
      <c r="J505" s="17">
        <v>5.95454558573143E-2</v>
      </c>
      <c r="K505" s="17">
        <v>5.78764275402113E-2</v>
      </c>
      <c r="L505" s="17">
        <v>6.8489510955150004E-2</v>
      </c>
      <c r="M505" s="17"/>
      <c r="N505" s="17">
        <v>3.3533406818535803E-2</v>
      </c>
      <c r="O505" s="17">
        <v>5.5941473522753402E-2</v>
      </c>
      <c r="P505" s="17">
        <v>6.5866258782223006E-2</v>
      </c>
      <c r="Q505" s="17">
        <v>7.5863026262447106E-2</v>
      </c>
      <c r="R505" s="17"/>
      <c r="S505" s="17">
        <v>4.62519318779301E-2</v>
      </c>
      <c r="T505" s="17">
        <v>4.1421833516564699E-2</v>
      </c>
      <c r="U505" s="17">
        <v>5.9135375968112497E-2</v>
      </c>
      <c r="V505" s="17">
        <v>6.6952346789996495E-2</v>
      </c>
      <c r="W505" s="17">
        <v>5.8261787646598E-2</v>
      </c>
      <c r="X505" s="17">
        <v>6.4430838397619705E-2</v>
      </c>
      <c r="Y505" s="17">
        <v>4.07261116142493E-2</v>
      </c>
      <c r="Z505" s="17">
        <v>4.9449286451777298E-2</v>
      </c>
      <c r="AA505" s="17">
        <v>7.4912570727254796E-2</v>
      </c>
      <c r="AB505" s="17">
        <v>6.2533705323118693E-2</v>
      </c>
      <c r="AC505" s="17">
        <v>6.1089867414604197E-2</v>
      </c>
      <c r="AD505" s="17">
        <v>7.9613339561068405E-2</v>
      </c>
      <c r="AE505" s="17"/>
      <c r="AF505" s="17">
        <v>4.9629978392085099E-2</v>
      </c>
      <c r="AG505" s="17">
        <v>5.0342935325147199E-2</v>
      </c>
      <c r="AH505" s="17">
        <v>9.3700347929738304E-2</v>
      </c>
      <c r="AI505" s="17"/>
      <c r="AJ505" s="17">
        <v>4.3390707294047301E-2</v>
      </c>
      <c r="AK505" s="17">
        <v>3.3567980260944701E-2</v>
      </c>
      <c r="AL505" s="17">
        <v>5.2820179588589998E-2</v>
      </c>
      <c r="AM505" s="17">
        <v>8.9235385895734501E-2</v>
      </c>
      <c r="AN505" s="17">
        <v>8.5538003859473397E-2</v>
      </c>
      <c r="AO505" s="17"/>
      <c r="AP505" s="17">
        <v>5.2974394265236299E-2</v>
      </c>
      <c r="AQ505" s="17">
        <v>3.8179793568590699E-2</v>
      </c>
      <c r="AR505" s="17">
        <v>4.2206865315374702E-2</v>
      </c>
      <c r="AS505" s="17">
        <v>4.4449293275772302E-2</v>
      </c>
      <c r="AT505" s="17">
        <v>0.11790448760497101</v>
      </c>
      <c r="AU505" s="17"/>
      <c r="AV505" s="17">
        <v>3.56883511108314E-2</v>
      </c>
      <c r="AW505" s="17">
        <v>4.5883237599405803E-2</v>
      </c>
      <c r="AX505" s="17">
        <v>5.1890512803964298E-2</v>
      </c>
      <c r="AY505" s="17">
        <v>2.7694773871256802E-2</v>
      </c>
      <c r="AZ505" s="17">
        <v>0.100806451933418</v>
      </c>
      <c r="BA505" s="17">
        <v>0.10312740756644</v>
      </c>
      <c r="BB505" s="17"/>
      <c r="BC505" s="17">
        <v>5.5061339896451199E-2</v>
      </c>
      <c r="BD505" s="17">
        <v>5.5309468277487402E-2</v>
      </c>
      <c r="BE505" s="17">
        <v>5.7871713785166798E-2</v>
      </c>
      <c r="BF505" s="17">
        <v>3.95547233814358E-2</v>
      </c>
      <c r="BG505" s="17">
        <v>7.7301005735552805E-2</v>
      </c>
    </row>
    <row r="506" spans="2:59" x14ac:dyDescent="0.35">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row>
    <row r="507" spans="2:59" x14ac:dyDescent="0.35">
      <c r="B507" s="6" t="s">
        <v>293</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row>
    <row r="508" spans="2:59" x14ac:dyDescent="0.35">
      <c r="B508" s="24" t="s">
        <v>79</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row>
    <row r="509" spans="2:59" x14ac:dyDescent="0.35">
      <c r="B509" t="s">
        <v>280</v>
      </c>
      <c r="C509" s="17">
        <v>0.272284168215782</v>
      </c>
      <c r="D509" s="17">
        <v>0.27721889960394203</v>
      </c>
      <c r="E509" s="17">
        <v>0.268310306522696</v>
      </c>
      <c r="F509" s="17"/>
      <c r="G509" s="17">
        <v>0.33642877585479702</v>
      </c>
      <c r="H509" s="17">
        <v>0.32660753979089102</v>
      </c>
      <c r="I509" s="17">
        <v>0.27848031714335503</v>
      </c>
      <c r="J509" s="17">
        <v>0.27805946301878898</v>
      </c>
      <c r="K509" s="17">
        <v>0.220677358705238</v>
      </c>
      <c r="L509" s="17">
        <v>0.21039344202833801</v>
      </c>
      <c r="M509" s="17"/>
      <c r="N509" s="17">
        <v>0.29864371180590799</v>
      </c>
      <c r="O509" s="17">
        <v>0.29391964178829799</v>
      </c>
      <c r="P509" s="17">
        <v>0.26602809181673498</v>
      </c>
      <c r="Q509" s="17">
        <v>0.227423819572282</v>
      </c>
      <c r="R509" s="17"/>
      <c r="S509" s="17">
        <v>0.34199623320040401</v>
      </c>
      <c r="T509" s="17">
        <v>0.267042787972819</v>
      </c>
      <c r="U509" s="17">
        <v>0.30175198131272901</v>
      </c>
      <c r="V509" s="17">
        <v>0.27527441310527501</v>
      </c>
      <c r="W509" s="17">
        <v>0.28057741749890103</v>
      </c>
      <c r="X509" s="17">
        <v>0.26736581498202899</v>
      </c>
      <c r="Y509" s="17">
        <v>0.232440448707287</v>
      </c>
      <c r="Z509" s="17">
        <v>0.17652984893946999</v>
      </c>
      <c r="AA509" s="17">
        <v>0.299565055485498</v>
      </c>
      <c r="AB509" s="17">
        <v>0.23911426718411699</v>
      </c>
      <c r="AC509" s="17">
        <v>0.22132208009021301</v>
      </c>
      <c r="AD509" s="17">
        <v>0.194497718062802</v>
      </c>
      <c r="AE509" s="17"/>
      <c r="AF509" s="17">
        <v>0.29815458492203001</v>
      </c>
      <c r="AG509" s="17">
        <v>0.25963422028151301</v>
      </c>
      <c r="AH509" s="17">
        <v>0.214907714473316</v>
      </c>
      <c r="AI509" s="17"/>
      <c r="AJ509" s="17">
        <v>0.27192861029737497</v>
      </c>
      <c r="AK509" s="17">
        <v>0.28881268860413201</v>
      </c>
      <c r="AL509" s="17">
        <v>0.21171060376548401</v>
      </c>
      <c r="AM509" s="17">
        <v>0.465848539265245</v>
      </c>
      <c r="AN509" s="17">
        <v>0.236687916090912</v>
      </c>
      <c r="AO509" s="17"/>
      <c r="AP509" s="17">
        <v>0.25020408022852503</v>
      </c>
      <c r="AQ509" s="17">
        <v>0.30141242595006401</v>
      </c>
      <c r="AR509" s="17">
        <v>0.246373048041585</v>
      </c>
      <c r="AS509" s="17">
        <v>0.33060574993681102</v>
      </c>
      <c r="AT509" s="17">
        <v>0.197360324796123</v>
      </c>
      <c r="AU509" s="17"/>
      <c r="AV509" s="17">
        <v>0.30557931028402202</v>
      </c>
      <c r="AW509" s="17">
        <v>0.22413581537680999</v>
      </c>
      <c r="AX509" s="17">
        <v>0.24652263141403599</v>
      </c>
      <c r="AY509" s="17">
        <v>0.32027344036824901</v>
      </c>
      <c r="AZ509" s="17">
        <v>0.23947927167437399</v>
      </c>
      <c r="BA509" s="17">
        <v>0.232949249793869</v>
      </c>
      <c r="BB509" s="17"/>
      <c r="BC509" s="17">
        <v>0.271430599026874</v>
      </c>
      <c r="BD509" s="17">
        <v>0.23164596077425001</v>
      </c>
      <c r="BE509" s="17">
        <v>0.28453960202969403</v>
      </c>
      <c r="BF509" s="17">
        <v>0.30551996655629998</v>
      </c>
      <c r="BG509" s="17">
        <v>0.33561688785697003</v>
      </c>
    </row>
    <row r="510" spans="2:59" x14ac:dyDescent="0.35">
      <c r="B510" t="s">
        <v>281</v>
      </c>
      <c r="C510" s="17">
        <v>0.43197332272394301</v>
      </c>
      <c r="D510" s="17">
        <v>0.44445126616331498</v>
      </c>
      <c r="E510" s="17">
        <v>0.42111051337000599</v>
      </c>
      <c r="F510" s="17"/>
      <c r="G510" s="17">
        <v>0.433111944128861</v>
      </c>
      <c r="H510" s="17">
        <v>0.40381615970624801</v>
      </c>
      <c r="I510" s="17">
        <v>0.46225187417993802</v>
      </c>
      <c r="J510" s="17">
        <v>0.44598734925830402</v>
      </c>
      <c r="K510" s="17">
        <v>0.41237161884318801</v>
      </c>
      <c r="L510" s="17">
        <v>0.43126846669149699</v>
      </c>
      <c r="M510" s="17"/>
      <c r="N510" s="17">
        <v>0.41705166493846402</v>
      </c>
      <c r="O510" s="17">
        <v>0.432801950008255</v>
      </c>
      <c r="P510" s="17">
        <v>0.45458375130945999</v>
      </c>
      <c r="Q510" s="17">
        <v>0.426192667332214</v>
      </c>
      <c r="R510" s="17"/>
      <c r="S510" s="17">
        <v>0.39285363030475701</v>
      </c>
      <c r="T510" s="17">
        <v>0.442877128507775</v>
      </c>
      <c r="U510" s="17">
        <v>0.33980195686937098</v>
      </c>
      <c r="V510" s="17">
        <v>0.44389192660980997</v>
      </c>
      <c r="W510" s="17">
        <v>0.453611218932435</v>
      </c>
      <c r="X510" s="17">
        <v>0.48449078445265298</v>
      </c>
      <c r="Y510" s="17">
        <v>0.48694462393517601</v>
      </c>
      <c r="Z510" s="17">
        <v>0.45218949253406798</v>
      </c>
      <c r="AA510" s="17">
        <v>0.39273509692260999</v>
      </c>
      <c r="AB510" s="17">
        <v>0.41899948560279199</v>
      </c>
      <c r="AC510" s="17">
        <v>0.50967690693288603</v>
      </c>
      <c r="AD510" s="17">
        <v>0.44902475480125698</v>
      </c>
      <c r="AE510" s="17"/>
      <c r="AF510" s="17">
        <v>0.40842887825199498</v>
      </c>
      <c r="AG510" s="17">
        <v>0.44933543015479799</v>
      </c>
      <c r="AH510" s="17">
        <v>0.41918387682858999</v>
      </c>
      <c r="AI510" s="17"/>
      <c r="AJ510" s="17">
        <v>0.43069945429649398</v>
      </c>
      <c r="AK510" s="17">
        <v>0.449595262378573</v>
      </c>
      <c r="AL510" s="17">
        <v>0.47864955329276998</v>
      </c>
      <c r="AM510" s="17">
        <v>0.21369762143624299</v>
      </c>
      <c r="AN510" s="17">
        <v>0.44947197531968502</v>
      </c>
      <c r="AO510" s="17"/>
      <c r="AP510" s="17">
        <v>0.44943466072507099</v>
      </c>
      <c r="AQ510" s="17">
        <v>0.44114796529974198</v>
      </c>
      <c r="AR510" s="17">
        <v>0.399377544502938</v>
      </c>
      <c r="AS510" s="17">
        <v>0.39535317707586798</v>
      </c>
      <c r="AT510" s="17">
        <v>0.443679516260087</v>
      </c>
      <c r="AU510" s="17"/>
      <c r="AV510" s="17">
        <v>0.450931085083982</v>
      </c>
      <c r="AW510" s="17">
        <v>0.48388833381796498</v>
      </c>
      <c r="AX510" s="17">
        <v>0.44844081786036999</v>
      </c>
      <c r="AY510" s="17">
        <v>0.38965302680816599</v>
      </c>
      <c r="AZ510" s="17">
        <v>0.43668767343436599</v>
      </c>
      <c r="BA510" s="17">
        <v>0.38348883994645899</v>
      </c>
      <c r="BB510" s="17"/>
      <c r="BC510" s="17">
        <v>0.43889354407519898</v>
      </c>
      <c r="BD510" s="17">
        <v>0.46038726551865899</v>
      </c>
      <c r="BE510" s="17">
        <v>0.418208817967818</v>
      </c>
      <c r="BF510" s="17">
        <v>0.42327008590185</v>
      </c>
      <c r="BG510" s="17">
        <v>0.461570867850011</v>
      </c>
    </row>
    <row r="511" spans="2:59" x14ac:dyDescent="0.35">
      <c r="B511" t="s">
        <v>282</v>
      </c>
      <c r="C511" s="17">
        <v>0.16910152866151601</v>
      </c>
      <c r="D511" s="17">
        <v>0.17795329145870101</v>
      </c>
      <c r="E511" s="17">
        <v>0.159276781055534</v>
      </c>
      <c r="F511" s="17"/>
      <c r="G511" s="17">
        <v>0.12642807487138999</v>
      </c>
      <c r="H511" s="17">
        <v>0.171053129174498</v>
      </c>
      <c r="I511" s="17">
        <v>0.14820066735040599</v>
      </c>
      <c r="J511" s="17">
        <v>0.13212785711358899</v>
      </c>
      <c r="K511" s="17">
        <v>0.1991799491247</v>
      </c>
      <c r="L511" s="17">
        <v>0.222730920841854</v>
      </c>
      <c r="M511" s="17"/>
      <c r="N511" s="17">
        <v>0.18146304147633699</v>
      </c>
      <c r="O511" s="17">
        <v>0.156441597663352</v>
      </c>
      <c r="P511" s="17">
        <v>0.14639160835355999</v>
      </c>
      <c r="Q511" s="17">
        <v>0.18923689699389301</v>
      </c>
      <c r="R511" s="17"/>
      <c r="S511" s="17">
        <v>0.14912037659423999</v>
      </c>
      <c r="T511" s="17">
        <v>0.17480008891108301</v>
      </c>
      <c r="U511" s="17">
        <v>0.211334379578721</v>
      </c>
      <c r="V511" s="17">
        <v>0.14002970301832801</v>
      </c>
      <c r="W511" s="17">
        <v>0.17316529346207801</v>
      </c>
      <c r="X511" s="17">
        <v>0.145963477706748</v>
      </c>
      <c r="Y511" s="17">
        <v>0.136344835753794</v>
      </c>
      <c r="Z511" s="17">
        <v>0.22304629567817699</v>
      </c>
      <c r="AA511" s="17">
        <v>0.17398757003868101</v>
      </c>
      <c r="AB511" s="17">
        <v>0.184346914845295</v>
      </c>
      <c r="AC511" s="17">
        <v>0.168461480077395</v>
      </c>
      <c r="AD511" s="17">
        <v>0.22593200574462499</v>
      </c>
      <c r="AE511" s="17"/>
      <c r="AF511" s="17">
        <v>0.184542141950616</v>
      </c>
      <c r="AG511" s="17">
        <v>0.16836846136587499</v>
      </c>
      <c r="AH511" s="17">
        <v>0.164598484319052</v>
      </c>
      <c r="AI511" s="17"/>
      <c r="AJ511" s="17">
        <v>0.19119353229083499</v>
      </c>
      <c r="AK511" s="17">
        <v>0.15676884689106901</v>
      </c>
      <c r="AL511" s="17">
        <v>0.18576680110697699</v>
      </c>
      <c r="AM511" s="17">
        <v>0.15773474202696799</v>
      </c>
      <c r="AN511" s="17">
        <v>0.12489617001688701</v>
      </c>
      <c r="AO511" s="17"/>
      <c r="AP511" s="17">
        <v>0.18509300995206901</v>
      </c>
      <c r="AQ511" s="17">
        <v>0.14262890910346299</v>
      </c>
      <c r="AR511" s="17">
        <v>0.24491295083558801</v>
      </c>
      <c r="AS511" s="17">
        <v>0.17694707932114101</v>
      </c>
      <c r="AT511" s="17">
        <v>0.180506439689087</v>
      </c>
      <c r="AU511" s="17"/>
      <c r="AV511" s="17">
        <v>0.14343582544587399</v>
      </c>
      <c r="AW511" s="17">
        <v>0.177170563217141</v>
      </c>
      <c r="AX511" s="17">
        <v>0.21969921369282799</v>
      </c>
      <c r="AY511" s="17">
        <v>0.19280315425587499</v>
      </c>
      <c r="AZ511" s="17">
        <v>0.17311429222123501</v>
      </c>
      <c r="BA511" s="17">
        <v>0.175903770024706</v>
      </c>
      <c r="BB511" s="17"/>
      <c r="BC511" s="17">
        <v>0.15955353052489399</v>
      </c>
      <c r="BD511" s="17">
        <v>0.16008083552420299</v>
      </c>
      <c r="BE511" s="17">
        <v>0.17314003654009499</v>
      </c>
      <c r="BF511" s="17">
        <v>0.17099439620433399</v>
      </c>
      <c r="BG511" s="17">
        <v>0.12438946281895399</v>
      </c>
    </row>
    <row r="512" spans="2:59" x14ac:dyDescent="0.35">
      <c r="B512" t="s">
        <v>283</v>
      </c>
      <c r="C512" s="17">
        <v>5.0578866299472003E-2</v>
      </c>
      <c r="D512" s="17">
        <v>5.5149004075911903E-2</v>
      </c>
      <c r="E512" s="17">
        <v>4.4563035253223797E-2</v>
      </c>
      <c r="F512" s="17"/>
      <c r="G512" s="17">
        <v>6.4974804599907302E-2</v>
      </c>
      <c r="H512" s="17">
        <v>5.3780874188604499E-2</v>
      </c>
      <c r="I512" s="17">
        <v>5.9325682072548097E-2</v>
      </c>
      <c r="J512" s="17">
        <v>5.0807610030815999E-2</v>
      </c>
      <c r="K512" s="17">
        <v>4.94808416192676E-2</v>
      </c>
      <c r="L512" s="17">
        <v>3.1808686892030397E-2</v>
      </c>
      <c r="M512" s="17"/>
      <c r="N512" s="17">
        <v>4.4199252849366197E-2</v>
      </c>
      <c r="O512" s="17">
        <v>5.7011966574002801E-2</v>
      </c>
      <c r="P512" s="17">
        <v>3.5620992403080601E-2</v>
      </c>
      <c r="Q512" s="17">
        <v>6.4008683744565795E-2</v>
      </c>
      <c r="R512" s="17"/>
      <c r="S512" s="17">
        <v>6.19020345023003E-2</v>
      </c>
      <c r="T512" s="17">
        <v>3.8006707634373901E-2</v>
      </c>
      <c r="U512" s="17">
        <v>3.8637459345235201E-2</v>
      </c>
      <c r="V512" s="17">
        <v>6.1754313453249297E-2</v>
      </c>
      <c r="W512" s="17">
        <v>7.1004999025749303E-3</v>
      </c>
      <c r="X512" s="17">
        <v>1.3099878845671599E-2</v>
      </c>
      <c r="Y512" s="17">
        <v>6.9019340259686396E-2</v>
      </c>
      <c r="Z512" s="17">
        <v>7.7772847782578605E-2</v>
      </c>
      <c r="AA512" s="17">
        <v>7.3515402327482396E-2</v>
      </c>
      <c r="AB512" s="17">
        <v>6.9592368972787505E-2</v>
      </c>
      <c r="AC512" s="17">
        <v>3.5195870303332197E-2</v>
      </c>
      <c r="AD512" s="17">
        <v>6.3867574755675602E-2</v>
      </c>
      <c r="AE512" s="17"/>
      <c r="AF512" s="17">
        <v>4.2328833006560602E-2</v>
      </c>
      <c r="AG512" s="17">
        <v>4.3329253366406299E-2</v>
      </c>
      <c r="AH512" s="17">
        <v>8.3256084626728594E-2</v>
      </c>
      <c r="AI512" s="17"/>
      <c r="AJ512" s="17">
        <v>3.5779584134828402E-2</v>
      </c>
      <c r="AK512" s="17">
        <v>4.8345104191417E-2</v>
      </c>
      <c r="AL512" s="17">
        <v>3.2126944398874799E-2</v>
      </c>
      <c r="AM512" s="17">
        <v>0.11503229612989201</v>
      </c>
      <c r="AN512" s="17">
        <v>7.7370502978260605E-2</v>
      </c>
      <c r="AO512" s="17"/>
      <c r="AP512" s="17">
        <v>3.5694045568464103E-2</v>
      </c>
      <c r="AQ512" s="17">
        <v>3.9586705724148998E-2</v>
      </c>
      <c r="AR512" s="17">
        <v>4.0512928258270499E-2</v>
      </c>
      <c r="AS512" s="17">
        <v>4.9933428395434597E-2</v>
      </c>
      <c r="AT512" s="17">
        <v>8.1198576025560798E-2</v>
      </c>
      <c r="AU512" s="17"/>
      <c r="AV512" s="17">
        <v>3.7347577853028398E-2</v>
      </c>
      <c r="AW512" s="17">
        <v>3.6519810107659201E-2</v>
      </c>
      <c r="AX512" s="17">
        <v>4.4579371092071003E-2</v>
      </c>
      <c r="AY512" s="17">
        <v>5.3417805041061299E-2</v>
      </c>
      <c r="AZ512" s="17">
        <v>8.0753105490265195E-2</v>
      </c>
      <c r="BA512" s="17">
        <v>4.7606934642555498E-2</v>
      </c>
      <c r="BB512" s="17"/>
      <c r="BC512" s="17">
        <v>3.6741678992972301E-2</v>
      </c>
      <c r="BD512" s="17">
        <v>6.7665120837817797E-2</v>
      </c>
      <c r="BE512" s="17">
        <v>5.1404173080295497E-2</v>
      </c>
      <c r="BF512" s="17">
        <v>4.4198660625943201E-2</v>
      </c>
      <c r="BG512" s="17">
        <v>7.8422781474065201E-2</v>
      </c>
    </row>
    <row r="513" spans="2:59" x14ac:dyDescent="0.35">
      <c r="B513" t="s">
        <v>207</v>
      </c>
      <c r="C513" s="17">
        <v>7.6062114099286995E-2</v>
      </c>
      <c r="D513" s="17">
        <v>4.5227538698130003E-2</v>
      </c>
      <c r="E513" s="17">
        <v>0.10673936379854</v>
      </c>
      <c r="F513" s="17"/>
      <c r="G513" s="17">
        <v>3.9056400545044001E-2</v>
      </c>
      <c r="H513" s="17">
        <v>4.47422971397574E-2</v>
      </c>
      <c r="I513" s="17">
        <v>5.1741459253752502E-2</v>
      </c>
      <c r="J513" s="17">
        <v>9.3017720578501703E-2</v>
      </c>
      <c r="K513" s="17">
        <v>0.118290231707607</v>
      </c>
      <c r="L513" s="17">
        <v>0.103798483546281</v>
      </c>
      <c r="M513" s="17"/>
      <c r="N513" s="17">
        <v>5.86423289299247E-2</v>
      </c>
      <c r="O513" s="17">
        <v>5.9824843966092299E-2</v>
      </c>
      <c r="P513" s="17">
        <v>9.7375556117164599E-2</v>
      </c>
      <c r="Q513" s="17">
        <v>9.3137932357045497E-2</v>
      </c>
      <c r="R513" s="17"/>
      <c r="S513" s="17">
        <v>5.4127725398298999E-2</v>
      </c>
      <c r="T513" s="17">
        <v>7.7273286973949404E-2</v>
      </c>
      <c r="U513" s="17">
        <v>0.108474222893943</v>
      </c>
      <c r="V513" s="17">
        <v>7.9049643813336803E-2</v>
      </c>
      <c r="W513" s="17">
        <v>8.5545570204010699E-2</v>
      </c>
      <c r="X513" s="17">
        <v>8.9080044012897805E-2</v>
      </c>
      <c r="Y513" s="17">
        <v>7.5250751344057606E-2</v>
      </c>
      <c r="Z513" s="17">
        <v>7.0461515065706998E-2</v>
      </c>
      <c r="AA513" s="17">
        <v>6.0196875225729099E-2</v>
      </c>
      <c r="AB513" s="17">
        <v>8.7946963395009001E-2</v>
      </c>
      <c r="AC513" s="17">
        <v>6.5343662596174301E-2</v>
      </c>
      <c r="AD513" s="17">
        <v>6.6677946635639695E-2</v>
      </c>
      <c r="AE513" s="17"/>
      <c r="AF513" s="17">
        <v>6.6545561868798606E-2</v>
      </c>
      <c r="AG513" s="17">
        <v>7.9332634831408497E-2</v>
      </c>
      <c r="AH513" s="17">
        <v>0.118053839752313</v>
      </c>
      <c r="AI513" s="17"/>
      <c r="AJ513" s="17">
        <v>7.0398818980467598E-2</v>
      </c>
      <c r="AK513" s="17">
        <v>5.64780979348092E-2</v>
      </c>
      <c r="AL513" s="17">
        <v>9.1746097435894194E-2</v>
      </c>
      <c r="AM513" s="17">
        <v>4.7686801141652198E-2</v>
      </c>
      <c r="AN513" s="17">
        <v>0.111573435594256</v>
      </c>
      <c r="AO513" s="17"/>
      <c r="AP513" s="17">
        <v>7.9574203525870899E-2</v>
      </c>
      <c r="AQ513" s="17">
        <v>7.5223993922580903E-2</v>
      </c>
      <c r="AR513" s="17">
        <v>6.8823528361619202E-2</v>
      </c>
      <c r="AS513" s="17">
        <v>4.7160565270745802E-2</v>
      </c>
      <c r="AT513" s="17">
        <v>9.7255143229142804E-2</v>
      </c>
      <c r="AU513" s="17"/>
      <c r="AV513" s="17">
        <v>6.2706201333093597E-2</v>
      </c>
      <c r="AW513" s="17">
        <v>7.8285477480424498E-2</v>
      </c>
      <c r="AX513" s="17">
        <v>4.07579659406948E-2</v>
      </c>
      <c r="AY513" s="17">
        <v>4.3852573526649397E-2</v>
      </c>
      <c r="AZ513" s="17">
        <v>6.9965657179760193E-2</v>
      </c>
      <c r="BA513" s="17">
        <v>0.16005120559241001</v>
      </c>
      <c r="BB513" s="17"/>
      <c r="BC513" s="17">
        <v>9.3380647380060702E-2</v>
      </c>
      <c r="BD513" s="17">
        <v>8.0220817345070597E-2</v>
      </c>
      <c r="BE513" s="17">
        <v>7.2707370382097194E-2</v>
      </c>
      <c r="BF513" s="17">
        <v>5.6016890711571801E-2</v>
      </c>
      <c r="BG513" s="17">
        <v>0</v>
      </c>
    </row>
    <row r="514" spans="2:59" x14ac:dyDescent="0.35">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row>
    <row r="515" spans="2:59" x14ac:dyDescent="0.35">
      <c r="B515" s="6" t="s">
        <v>294</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row>
    <row r="516" spans="2:59" x14ac:dyDescent="0.35">
      <c r="B516" s="24" t="s">
        <v>79</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row>
    <row r="517" spans="2:59" x14ac:dyDescent="0.35">
      <c r="B517" t="s">
        <v>280</v>
      </c>
      <c r="C517" s="17">
        <v>0.155574288790846</v>
      </c>
      <c r="D517" s="17">
        <v>0.13750969288821299</v>
      </c>
      <c r="E517" s="17">
        <v>0.171439940589802</v>
      </c>
      <c r="F517" s="17"/>
      <c r="G517" s="17">
        <v>0.19714931130333199</v>
      </c>
      <c r="H517" s="17">
        <v>0.229208403102452</v>
      </c>
      <c r="I517" s="17">
        <v>0.17684133983164799</v>
      </c>
      <c r="J517" s="17">
        <v>0.14973098890789999</v>
      </c>
      <c r="K517" s="17">
        <v>0.10403437729623</v>
      </c>
      <c r="L517" s="17">
        <v>9.0254824464094094E-2</v>
      </c>
      <c r="M517" s="17"/>
      <c r="N517" s="17">
        <v>0.16811583298018401</v>
      </c>
      <c r="O517" s="17">
        <v>0.15183433092196599</v>
      </c>
      <c r="P517" s="17">
        <v>0.14481220903219</v>
      </c>
      <c r="Q517" s="17">
        <v>0.155715232243966</v>
      </c>
      <c r="R517" s="17"/>
      <c r="S517" s="17">
        <v>0.20499733590140501</v>
      </c>
      <c r="T517" s="17">
        <v>0.14551087612968799</v>
      </c>
      <c r="U517" s="17">
        <v>0.117502997477888</v>
      </c>
      <c r="V517" s="17">
        <v>0.143929451256986</v>
      </c>
      <c r="W517" s="17">
        <v>0.154962819025733</v>
      </c>
      <c r="X517" s="17">
        <v>0.17505540877276701</v>
      </c>
      <c r="Y517" s="17">
        <v>0.15103416843846099</v>
      </c>
      <c r="Z517" s="17">
        <v>0.13377614591033801</v>
      </c>
      <c r="AA517" s="17">
        <v>0.16055393980382299</v>
      </c>
      <c r="AB517" s="17">
        <v>0.16681443287033901</v>
      </c>
      <c r="AC517" s="17">
        <v>0.140059959509515</v>
      </c>
      <c r="AD517" s="17">
        <v>6.2032951428532601E-2</v>
      </c>
      <c r="AE517" s="17"/>
      <c r="AF517" s="17">
        <v>0.13493616853825899</v>
      </c>
      <c r="AG517" s="17">
        <v>0.157135138066713</v>
      </c>
      <c r="AH517" s="17">
        <v>0.16674997881617201</v>
      </c>
      <c r="AI517" s="17"/>
      <c r="AJ517" s="17">
        <v>0.121638097069552</v>
      </c>
      <c r="AK517" s="17">
        <v>0.19463291909441799</v>
      </c>
      <c r="AL517" s="17">
        <v>0.131508772785914</v>
      </c>
      <c r="AM517" s="17">
        <v>0.249868946740749</v>
      </c>
      <c r="AN517" s="17">
        <v>0.13728527436406801</v>
      </c>
      <c r="AO517" s="17"/>
      <c r="AP517" s="17">
        <v>0.12101728505084899</v>
      </c>
      <c r="AQ517" s="17">
        <v>0.18183476545445401</v>
      </c>
      <c r="AR517" s="17">
        <v>0.16091286613533801</v>
      </c>
      <c r="AS517" s="17">
        <v>0.16808299357545201</v>
      </c>
      <c r="AT517" s="17">
        <v>0.17074687205627501</v>
      </c>
      <c r="AU517" s="17"/>
      <c r="AV517" s="17">
        <v>0.18474078271814401</v>
      </c>
      <c r="AW517" s="17">
        <v>0.12730069580887499</v>
      </c>
      <c r="AX517" s="17">
        <v>0.13751468692015001</v>
      </c>
      <c r="AY517" s="17">
        <v>0.16062198142220099</v>
      </c>
      <c r="AZ517" s="17">
        <v>0.20294488940137601</v>
      </c>
      <c r="BA517" s="17">
        <v>0.11134510028809699</v>
      </c>
      <c r="BB517" s="17"/>
      <c r="BC517" s="17">
        <v>0.14584940790016801</v>
      </c>
      <c r="BD517" s="17">
        <v>0.142741006671986</v>
      </c>
      <c r="BE517" s="17">
        <v>0.15994344416495301</v>
      </c>
      <c r="BF517" s="17">
        <v>0.16956010908140501</v>
      </c>
      <c r="BG517" s="17">
        <v>0.34554909370070802</v>
      </c>
    </row>
    <row r="518" spans="2:59" x14ac:dyDescent="0.35">
      <c r="B518" t="s">
        <v>281</v>
      </c>
      <c r="C518" s="17">
        <v>0.39904201421122198</v>
      </c>
      <c r="D518" s="17">
        <v>0.39942123285950798</v>
      </c>
      <c r="E518" s="17">
        <v>0.40096515659391402</v>
      </c>
      <c r="F518" s="17"/>
      <c r="G518" s="17">
        <v>0.51948972966219897</v>
      </c>
      <c r="H518" s="17">
        <v>0.427470958519862</v>
      </c>
      <c r="I518" s="17">
        <v>0.42798589548048299</v>
      </c>
      <c r="J518" s="17">
        <v>0.385133730202394</v>
      </c>
      <c r="K518" s="17">
        <v>0.30872889172439999</v>
      </c>
      <c r="L518" s="17">
        <v>0.34397209442475901</v>
      </c>
      <c r="M518" s="17"/>
      <c r="N518" s="17">
        <v>0.44776085506753599</v>
      </c>
      <c r="O518" s="17">
        <v>0.41488001997777801</v>
      </c>
      <c r="P518" s="17">
        <v>0.38412757925865598</v>
      </c>
      <c r="Q518" s="17">
        <v>0.343977070877654</v>
      </c>
      <c r="R518" s="17"/>
      <c r="S518" s="17">
        <v>0.40634154326772398</v>
      </c>
      <c r="T518" s="17">
        <v>0.39937364659187902</v>
      </c>
      <c r="U518" s="17">
        <v>0.43017874984772297</v>
      </c>
      <c r="V518" s="17">
        <v>0.39157791313541801</v>
      </c>
      <c r="W518" s="17">
        <v>0.40285656894926303</v>
      </c>
      <c r="X518" s="17">
        <v>0.39542603198527998</v>
      </c>
      <c r="Y518" s="17">
        <v>0.40320320443194801</v>
      </c>
      <c r="Z518" s="17">
        <v>0.41817296611377403</v>
      </c>
      <c r="AA518" s="17">
        <v>0.44029635115170701</v>
      </c>
      <c r="AB518" s="17">
        <v>0.32563091907240199</v>
      </c>
      <c r="AC518" s="17">
        <v>0.37853633599120601</v>
      </c>
      <c r="AD518" s="17">
        <v>0.37157499375713399</v>
      </c>
      <c r="AE518" s="17"/>
      <c r="AF518" s="17">
        <v>0.38275011835835399</v>
      </c>
      <c r="AG518" s="17">
        <v>0.38661591385916599</v>
      </c>
      <c r="AH518" s="17">
        <v>0.38626030643137699</v>
      </c>
      <c r="AI518" s="17"/>
      <c r="AJ518" s="17">
        <v>0.376607253347857</v>
      </c>
      <c r="AK518" s="17">
        <v>0.43776064043998703</v>
      </c>
      <c r="AL518" s="17">
        <v>0.34175955816083098</v>
      </c>
      <c r="AM518" s="17">
        <v>0.43046654290423902</v>
      </c>
      <c r="AN518" s="17">
        <v>0.40555491307926</v>
      </c>
      <c r="AO518" s="17"/>
      <c r="AP518" s="17">
        <v>0.34432567518277601</v>
      </c>
      <c r="AQ518" s="17">
        <v>0.42350010807862898</v>
      </c>
      <c r="AR518" s="17">
        <v>0.32425970610745802</v>
      </c>
      <c r="AS518" s="17">
        <v>0.451619261141051</v>
      </c>
      <c r="AT518" s="17">
        <v>0.38874348978073697</v>
      </c>
      <c r="AU518" s="17"/>
      <c r="AV518" s="17">
        <v>0.43251978101997202</v>
      </c>
      <c r="AW518" s="17">
        <v>0.35254362058030903</v>
      </c>
      <c r="AX518" s="17">
        <v>0.39569520628501298</v>
      </c>
      <c r="AY518" s="17">
        <v>0.43536863190124397</v>
      </c>
      <c r="AZ518" s="17">
        <v>0.44133202163825902</v>
      </c>
      <c r="BA518" s="17">
        <v>0.36189655632564799</v>
      </c>
      <c r="BB518" s="17"/>
      <c r="BC518" s="17">
        <v>0.38206965492316403</v>
      </c>
      <c r="BD518" s="17">
        <v>0.41576636622334101</v>
      </c>
      <c r="BE518" s="17">
        <v>0.37613954198237098</v>
      </c>
      <c r="BF518" s="17">
        <v>0.47669906904141401</v>
      </c>
      <c r="BG518" s="17">
        <v>0.41444907873190601</v>
      </c>
    </row>
    <row r="519" spans="2:59" x14ac:dyDescent="0.35">
      <c r="B519" t="s">
        <v>282</v>
      </c>
      <c r="C519" s="17">
        <v>0.29016447887102498</v>
      </c>
      <c r="D519" s="17">
        <v>0.318440945585724</v>
      </c>
      <c r="E519" s="17">
        <v>0.26356316870622198</v>
      </c>
      <c r="F519" s="17"/>
      <c r="G519" s="17">
        <v>0.15565979145355699</v>
      </c>
      <c r="H519" s="17">
        <v>0.23412986947116299</v>
      </c>
      <c r="I519" s="17">
        <v>0.26842427299324301</v>
      </c>
      <c r="J519" s="17">
        <v>0.27657682465665001</v>
      </c>
      <c r="K519" s="17">
        <v>0.38842009358434498</v>
      </c>
      <c r="L519" s="17">
        <v>0.38806159365616399</v>
      </c>
      <c r="M519" s="17"/>
      <c r="N519" s="17">
        <v>0.27349571369965803</v>
      </c>
      <c r="O519" s="17">
        <v>0.29143569525760599</v>
      </c>
      <c r="P519" s="17">
        <v>0.29323084151982798</v>
      </c>
      <c r="Q519" s="17">
        <v>0.30269819008533599</v>
      </c>
      <c r="R519" s="17"/>
      <c r="S519" s="17">
        <v>0.24678297117840001</v>
      </c>
      <c r="T519" s="17">
        <v>0.27161251566087202</v>
      </c>
      <c r="U519" s="17">
        <v>0.29598490854807402</v>
      </c>
      <c r="V519" s="17">
        <v>0.323416678359217</v>
      </c>
      <c r="W519" s="17">
        <v>0.28450621061869102</v>
      </c>
      <c r="X519" s="17">
        <v>0.26881883742384699</v>
      </c>
      <c r="Y519" s="17">
        <v>0.313155588122569</v>
      </c>
      <c r="Z519" s="17">
        <v>0.28694302130695898</v>
      </c>
      <c r="AA519" s="17">
        <v>0.253189369871341</v>
      </c>
      <c r="AB519" s="17">
        <v>0.34258081367688997</v>
      </c>
      <c r="AC519" s="17">
        <v>0.35661591010266103</v>
      </c>
      <c r="AD519" s="17">
        <v>0.34538682605774901</v>
      </c>
      <c r="AE519" s="17"/>
      <c r="AF519" s="17">
        <v>0.31558754566226599</v>
      </c>
      <c r="AG519" s="17">
        <v>0.31585847280146701</v>
      </c>
      <c r="AH519" s="17">
        <v>0.25196532613385297</v>
      </c>
      <c r="AI519" s="17"/>
      <c r="AJ519" s="17">
        <v>0.35230726481361702</v>
      </c>
      <c r="AK519" s="17">
        <v>0.23194454691690999</v>
      </c>
      <c r="AL519" s="17">
        <v>0.32702036883784003</v>
      </c>
      <c r="AM519" s="17">
        <v>0.23019367228562401</v>
      </c>
      <c r="AN519" s="17">
        <v>0.26615286409479399</v>
      </c>
      <c r="AO519" s="17"/>
      <c r="AP519" s="17">
        <v>0.35604900990717298</v>
      </c>
      <c r="AQ519" s="17">
        <v>0.26299554074260001</v>
      </c>
      <c r="AR519" s="17">
        <v>0.33786184842428602</v>
      </c>
      <c r="AS519" s="17">
        <v>0.27750008850167601</v>
      </c>
      <c r="AT519" s="17">
        <v>0.24085019744564101</v>
      </c>
      <c r="AU519" s="17"/>
      <c r="AV519" s="17">
        <v>0.26328985897080698</v>
      </c>
      <c r="AW519" s="17">
        <v>0.36202404652118497</v>
      </c>
      <c r="AX519" s="17">
        <v>0.28957352246610302</v>
      </c>
      <c r="AY519" s="17">
        <v>0.285830555838061</v>
      </c>
      <c r="AZ519" s="17">
        <v>0.21231381759373499</v>
      </c>
      <c r="BA519" s="17">
        <v>0.26463608300597102</v>
      </c>
      <c r="BB519" s="17"/>
      <c r="BC519" s="17">
        <v>0.30585347443104099</v>
      </c>
      <c r="BD519" s="17">
        <v>0.26010679718414498</v>
      </c>
      <c r="BE519" s="17">
        <v>0.32434143809288402</v>
      </c>
      <c r="BF519" s="17">
        <v>0.23451080481209499</v>
      </c>
      <c r="BG519" s="17">
        <v>0.119352786343287</v>
      </c>
    </row>
    <row r="520" spans="2:59" x14ac:dyDescent="0.35">
      <c r="B520" t="s">
        <v>283</v>
      </c>
      <c r="C520" s="17">
        <v>7.1820471622433504E-2</v>
      </c>
      <c r="D520" s="17">
        <v>9.4199473021410102E-2</v>
      </c>
      <c r="E520" s="17">
        <v>4.96895525417798E-2</v>
      </c>
      <c r="F520" s="17"/>
      <c r="G520" s="17">
        <v>6.7851164866079297E-2</v>
      </c>
      <c r="H520" s="17">
        <v>5.5661398037774798E-2</v>
      </c>
      <c r="I520" s="17">
        <v>6.3671402129982999E-2</v>
      </c>
      <c r="J520" s="17">
        <v>8.08639972737413E-2</v>
      </c>
      <c r="K520" s="17">
        <v>8.3205544764009501E-2</v>
      </c>
      <c r="L520" s="17">
        <v>7.9202843733815198E-2</v>
      </c>
      <c r="M520" s="17"/>
      <c r="N520" s="17">
        <v>6.0246119291968998E-2</v>
      </c>
      <c r="O520" s="17">
        <v>6.1330517261932199E-2</v>
      </c>
      <c r="P520" s="17">
        <v>7.8868482470734899E-2</v>
      </c>
      <c r="Q520" s="17">
        <v>8.9148791245350398E-2</v>
      </c>
      <c r="R520" s="17"/>
      <c r="S520" s="17">
        <v>6.2112910254333201E-2</v>
      </c>
      <c r="T520" s="17">
        <v>0.101413063379076</v>
      </c>
      <c r="U520" s="17">
        <v>6.0947849949310899E-2</v>
      </c>
      <c r="V520" s="17">
        <v>5.5304588242045302E-2</v>
      </c>
      <c r="W520" s="17">
        <v>6.3620381777302296E-2</v>
      </c>
      <c r="X520" s="17">
        <v>8.3932565767198805E-2</v>
      </c>
      <c r="Y520" s="17">
        <v>6.1515097585593898E-2</v>
      </c>
      <c r="Z520" s="17">
        <v>6.8281471483273001E-2</v>
      </c>
      <c r="AA520" s="17">
        <v>6.6722306074744706E-2</v>
      </c>
      <c r="AB520" s="17">
        <v>8.3498557189233505E-2</v>
      </c>
      <c r="AC520" s="17">
        <v>4.4050263385907201E-2</v>
      </c>
      <c r="AD520" s="17">
        <v>0.113130487374105</v>
      </c>
      <c r="AE520" s="17"/>
      <c r="AF520" s="17">
        <v>8.5081470828302794E-2</v>
      </c>
      <c r="AG520" s="17">
        <v>6.4350167455380497E-2</v>
      </c>
      <c r="AH520" s="17">
        <v>8.0856427885637794E-2</v>
      </c>
      <c r="AI520" s="17"/>
      <c r="AJ520" s="17">
        <v>7.8422209381037E-2</v>
      </c>
      <c r="AK520" s="17">
        <v>6.23741612330923E-2</v>
      </c>
      <c r="AL520" s="17">
        <v>8.8679985251196594E-2</v>
      </c>
      <c r="AM520" s="17">
        <v>4.1784036927735697E-2</v>
      </c>
      <c r="AN520" s="17">
        <v>8.91631728623868E-2</v>
      </c>
      <c r="AO520" s="17"/>
      <c r="AP520" s="17">
        <v>8.5618664085306204E-2</v>
      </c>
      <c r="AQ520" s="17">
        <v>6.4728616581487597E-2</v>
      </c>
      <c r="AR520" s="17">
        <v>9.3147682224093795E-2</v>
      </c>
      <c r="AS520" s="17">
        <v>7.5243102872310397E-2</v>
      </c>
      <c r="AT520" s="17">
        <v>4.9589190037190103E-2</v>
      </c>
      <c r="AU520" s="17"/>
      <c r="AV520" s="17">
        <v>6.84154456278072E-2</v>
      </c>
      <c r="AW520" s="17">
        <v>7.2516153865914201E-2</v>
      </c>
      <c r="AX520" s="17">
        <v>8.8049631424004904E-2</v>
      </c>
      <c r="AY520" s="17">
        <v>7.4248742727138606E-2</v>
      </c>
      <c r="AZ520" s="17">
        <v>4.8640419514441501E-2</v>
      </c>
      <c r="BA520" s="17">
        <v>6.9347089704819898E-2</v>
      </c>
      <c r="BB520" s="17"/>
      <c r="BC520" s="17">
        <v>7.3902013934843497E-2</v>
      </c>
      <c r="BD520" s="17">
        <v>8.0836116438802202E-2</v>
      </c>
      <c r="BE520" s="17">
        <v>6.5501986511414603E-2</v>
      </c>
      <c r="BF520" s="17">
        <v>6.6791963579542202E-2</v>
      </c>
      <c r="BG520" s="17">
        <v>6.5122927439446004E-2</v>
      </c>
    </row>
    <row r="521" spans="2:59" x14ac:dyDescent="0.35">
      <c r="B521" t="s">
        <v>207</v>
      </c>
      <c r="C521" s="17">
        <v>8.3398746504473695E-2</v>
      </c>
      <c r="D521" s="17">
        <v>5.0428655645144302E-2</v>
      </c>
      <c r="E521" s="17">
        <v>0.11434218156828201</v>
      </c>
      <c r="F521" s="17"/>
      <c r="G521" s="17">
        <v>5.9850002714832297E-2</v>
      </c>
      <c r="H521" s="17">
        <v>5.3529370868748101E-2</v>
      </c>
      <c r="I521" s="17">
        <v>6.3077089564643002E-2</v>
      </c>
      <c r="J521" s="17">
        <v>0.107694458959314</v>
      </c>
      <c r="K521" s="17">
        <v>0.115611092631015</v>
      </c>
      <c r="L521" s="17">
        <v>9.8508643721167896E-2</v>
      </c>
      <c r="M521" s="17"/>
      <c r="N521" s="17">
        <v>5.0381478960652801E-2</v>
      </c>
      <c r="O521" s="17">
        <v>8.0519436580718001E-2</v>
      </c>
      <c r="P521" s="17">
        <v>9.8960887718590504E-2</v>
      </c>
      <c r="Q521" s="17">
        <v>0.108460715547694</v>
      </c>
      <c r="R521" s="17"/>
      <c r="S521" s="17">
        <v>7.9765239398137802E-2</v>
      </c>
      <c r="T521" s="17">
        <v>8.2089898238485504E-2</v>
      </c>
      <c r="U521" s="17">
        <v>9.5385494177004704E-2</v>
      </c>
      <c r="V521" s="17">
        <v>8.57713690063341E-2</v>
      </c>
      <c r="W521" s="17">
        <v>9.4054019629010693E-2</v>
      </c>
      <c r="X521" s="17">
        <v>7.6767156050906699E-2</v>
      </c>
      <c r="Y521" s="17">
        <v>7.1091941421428703E-2</v>
      </c>
      <c r="Z521" s="17">
        <v>9.2826395185657204E-2</v>
      </c>
      <c r="AA521" s="17">
        <v>7.9238033098384703E-2</v>
      </c>
      <c r="AB521" s="17">
        <v>8.1475277191135606E-2</v>
      </c>
      <c r="AC521" s="17">
        <v>8.0737531010711697E-2</v>
      </c>
      <c r="AD521" s="17">
        <v>0.107874741382479</v>
      </c>
      <c r="AE521" s="17"/>
      <c r="AF521" s="17">
        <v>8.1644696612817397E-2</v>
      </c>
      <c r="AG521" s="17">
        <v>7.6040307817274097E-2</v>
      </c>
      <c r="AH521" s="17">
        <v>0.11416796073296</v>
      </c>
      <c r="AI521" s="17"/>
      <c r="AJ521" s="17">
        <v>7.1025175387936595E-2</v>
      </c>
      <c r="AK521" s="17">
        <v>7.3287732315593102E-2</v>
      </c>
      <c r="AL521" s="17">
        <v>0.111031314964219</v>
      </c>
      <c r="AM521" s="17">
        <v>4.7686801141652198E-2</v>
      </c>
      <c r="AN521" s="17">
        <v>0.10184377559949</v>
      </c>
      <c r="AO521" s="17"/>
      <c r="AP521" s="17">
        <v>9.2989365773895993E-2</v>
      </c>
      <c r="AQ521" s="17">
        <v>6.6940969142829196E-2</v>
      </c>
      <c r="AR521" s="17">
        <v>8.3817897108825298E-2</v>
      </c>
      <c r="AS521" s="17">
        <v>2.7554553909510102E-2</v>
      </c>
      <c r="AT521" s="17">
        <v>0.150070250680157</v>
      </c>
      <c r="AU521" s="17"/>
      <c r="AV521" s="17">
        <v>5.1034131663270602E-2</v>
      </c>
      <c r="AW521" s="17">
        <v>8.5615483223716801E-2</v>
      </c>
      <c r="AX521" s="17">
        <v>8.9166952904729299E-2</v>
      </c>
      <c r="AY521" s="17">
        <v>4.3930088111354799E-2</v>
      </c>
      <c r="AZ521" s="17">
        <v>9.4768851852188196E-2</v>
      </c>
      <c r="BA521" s="17">
        <v>0.19277517067546401</v>
      </c>
      <c r="BB521" s="17"/>
      <c r="BC521" s="17">
        <v>9.2325448810783001E-2</v>
      </c>
      <c r="BD521" s="17">
        <v>0.10054971348172601</v>
      </c>
      <c r="BE521" s="17">
        <v>7.4073589248377397E-2</v>
      </c>
      <c r="BF521" s="17">
        <v>5.2438053485542702E-2</v>
      </c>
      <c r="BG521" s="17">
        <v>5.5526113784653601E-2</v>
      </c>
    </row>
    <row r="522" spans="2:59"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row>
    <row r="523" spans="2:59" x14ac:dyDescent="0.35">
      <c r="B523" s="6" t="s">
        <v>298</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row>
    <row r="524" spans="2:59" x14ac:dyDescent="0.35">
      <c r="B524" s="24" t="s">
        <v>79</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row>
    <row r="525" spans="2:59" x14ac:dyDescent="0.35">
      <c r="B525" t="s">
        <v>295</v>
      </c>
      <c r="C525" s="17">
        <v>0.61767024785831603</v>
      </c>
      <c r="D525" s="17">
        <v>0.60986822233666904</v>
      </c>
      <c r="E525" s="17">
        <v>0.62533191116666498</v>
      </c>
      <c r="F525" s="17"/>
      <c r="G525" s="17">
        <v>0.65965967599082997</v>
      </c>
      <c r="H525" s="17">
        <v>0.67793174437912695</v>
      </c>
      <c r="I525" s="17">
        <v>0.64518216517834104</v>
      </c>
      <c r="J525" s="17">
        <v>0.548217571012793</v>
      </c>
      <c r="K525" s="17">
        <v>0.58358297982053098</v>
      </c>
      <c r="L525" s="17">
        <v>0.59759005503467699</v>
      </c>
      <c r="M525" s="17"/>
      <c r="N525" s="17">
        <v>0.638955096522138</v>
      </c>
      <c r="O525" s="17">
        <v>0.58717096087474996</v>
      </c>
      <c r="P525" s="17">
        <v>0.60587646310644006</v>
      </c>
      <c r="Q525" s="17">
        <v>0.63605049084996901</v>
      </c>
      <c r="R525" s="17"/>
      <c r="S525" s="17">
        <v>0.64882793904635805</v>
      </c>
      <c r="T525" s="17">
        <v>0.62527569122622395</v>
      </c>
      <c r="U525" s="17">
        <v>0.592247356621462</v>
      </c>
      <c r="V525" s="17">
        <v>0.63971651587291001</v>
      </c>
      <c r="W525" s="17">
        <v>0.63603894311047604</v>
      </c>
      <c r="X525" s="17">
        <v>0.63232554218048898</v>
      </c>
      <c r="Y525" s="17">
        <v>0.65230137583408598</v>
      </c>
      <c r="Z525" s="17">
        <v>0.63383536970820198</v>
      </c>
      <c r="AA525" s="17">
        <v>0.59308303420352004</v>
      </c>
      <c r="AB525" s="17">
        <v>0.57986156629208196</v>
      </c>
      <c r="AC525" s="17">
        <v>0.55508751116628996</v>
      </c>
      <c r="AD525" s="17">
        <v>0.54796562914659097</v>
      </c>
      <c r="AE525" s="17"/>
      <c r="AF525" s="17">
        <v>0.60108031636836801</v>
      </c>
      <c r="AG525" s="17">
        <v>0.61767690119878105</v>
      </c>
      <c r="AH525" s="17">
        <v>0.63067490988212704</v>
      </c>
      <c r="AI525" s="17"/>
      <c r="AJ525" s="17">
        <v>0.62973391123212297</v>
      </c>
      <c r="AK525" s="17">
        <v>0.65692949914808696</v>
      </c>
      <c r="AL525" s="17">
        <v>0.57162263823864401</v>
      </c>
      <c r="AM525" s="17">
        <v>0.59819275799703397</v>
      </c>
      <c r="AN525" s="17">
        <v>0.58586781830574197</v>
      </c>
      <c r="AO525" s="17"/>
      <c r="AP525" s="17">
        <v>0.63360674344500401</v>
      </c>
      <c r="AQ525" s="17">
        <v>0.64929382706716698</v>
      </c>
      <c r="AR525" s="17">
        <v>0.59842287041236397</v>
      </c>
      <c r="AS525" s="17">
        <v>0.658242242775953</v>
      </c>
      <c r="AT525" s="17">
        <v>0.45916725754389998</v>
      </c>
      <c r="AU525" s="17"/>
      <c r="AV525" s="17">
        <v>0.65610149774270599</v>
      </c>
      <c r="AW525" s="17">
        <v>0.62848614510585099</v>
      </c>
      <c r="AX525" s="17">
        <v>0.62790759721229195</v>
      </c>
      <c r="AY525" s="17">
        <v>0.65138430976822503</v>
      </c>
      <c r="AZ525" s="17">
        <v>0.48077080378651499</v>
      </c>
      <c r="BA525" s="17">
        <v>0.60528277441880296</v>
      </c>
      <c r="BB525" s="17"/>
      <c r="BC525" s="17">
        <v>0.60737483414706395</v>
      </c>
      <c r="BD525" s="17">
        <v>0.57121193436316697</v>
      </c>
      <c r="BE525" s="17">
        <v>0.62020742705524301</v>
      </c>
      <c r="BF525" s="17">
        <v>0.66429393968248096</v>
      </c>
      <c r="BG525" s="17">
        <v>0.58768217230624797</v>
      </c>
    </row>
    <row r="526" spans="2:59" x14ac:dyDescent="0.35">
      <c r="B526" t="s">
        <v>296</v>
      </c>
      <c r="C526" s="17">
        <v>0.28807681527663898</v>
      </c>
      <c r="D526" s="17">
        <v>0.321966136932962</v>
      </c>
      <c r="E526" s="17">
        <v>0.25422511041836598</v>
      </c>
      <c r="F526" s="17"/>
      <c r="G526" s="17">
        <v>0.26582855932036398</v>
      </c>
      <c r="H526" s="17">
        <v>0.24370328977904199</v>
      </c>
      <c r="I526" s="17">
        <v>0.25445911617253503</v>
      </c>
      <c r="J526" s="17">
        <v>0.34156622590771601</v>
      </c>
      <c r="K526" s="17">
        <v>0.29946341656522102</v>
      </c>
      <c r="L526" s="17">
        <v>0.31523763820454398</v>
      </c>
      <c r="M526" s="17"/>
      <c r="N526" s="17">
        <v>0.29150219521859999</v>
      </c>
      <c r="O526" s="17">
        <v>0.33128708078195601</v>
      </c>
      <c r="P526" s="17">
        <v>0.27441800463601101</v>
      </c>
      <c r="Q526" s="17">
        <v>0.252032573389183</v>
      </c>
      <c r="R526" s="17"/>
      <c r="S526" s="17">
        <v>0.27806223010687098</v>
      </c>
      <c r="T526" s="17">
        <v>0.278139618633371</v>
      </c>
      <c r="U526" s="17">
        <v>0.311905710257246</v>
      </c>
      <c r="V526" s="17">
        <v>0.27093501844309997</v>
      </c>
      <c r="W526" s="17">
        <v>0.27168447160134601</v>
      </c>
      <c r="X526" s="17">
        <v>0.29588849441621601</v>
      </c>
      <c r="Y526" s="17">
        <v>0.25123298774557701</v>
      </c>
      <c r="Z526" s="17">
        <v>0.24596782960744401</v>
      </c>
      <c r="AA526" s="17">
        <v>0.32009009094246799</v>
      </c>
      <c r="AB526" s="17">
        <v>0.31264279301108</v>
      </c>
      <c r="AC526" s="17">
        <v>0.32978352397378002</v>
      </c>
      <c r="AD526" s="17">
        <v>0.273868764546011</v>
      </c>
      <c r="AE526" s="17"/>
      <c r="AF526" s="17">
        <v>0.31133064935524002</v>
      </c>
      <c r="AG526" s="17">
        <v>0.29325707774821502</v>
      </c>
      <c r="AH526" s="17">
        <v>0.23243717231052699</v>
      </c>
      <c r="AI526" s="17"/>
      <c r="AJ526" s="17">
        <v>0.28998631413380899</v>
      </c>
      <c r="AK526" s="17">
        <v>0.273978191342654</v>
      </c>
      <c r="AL526" s="17">
        <v>0.37001216860576802</v>
      </c>
      <c r="AM526" s="17">
        <v>0.30127400212693201</v>
      </c>
      <c r="AN526" s="17">
        <v>0.24949862214351401</v>
      </c>
      <c r="AO526" s="17"/>
      <c r="AP526" s="17">
        <v>0.27731837930549902</v>
      </c>
      <c r="AQ526" s="17">
        <v>0.27718167227760798</v>
      </c>
      <c r="AR526" s="17">
        <v>0.32556782772582699</v>
      </c>
      <c r="AS526" s="17">
        <v>0.295924194803315</v>
      </c>
      <c r="AT526" s="17">
        <v>0.38182383838237499</v>
      </c>
      <c r="AU526" s="17"/>
      <c r="AV526" s="17">
        <v>0.28243567362976202</v>
      </c>
      <c r="AW526" s="17">
        <v>0.28473011170046197</v>
      </c>
      <c r="AX526" s="17">
        <v>0.27929239224911301</v>
      </c>
      <c r="AY526" s="17">
        <v>0.29456622289246998</v>
      </c>
      <c r="AZ526" s="17">
        <v>0.37471879115130802</v>
      </c>
      <c r="BA526" s="17">
        <v>0.22666289431025199</v>
      </c>
      <c r="BB526" s="17"/>
      <c r="BC526" s="17">
        <v>0.26821423307363701</v>
      </c>
      <c r="BD526" s="17">
        <v>0.33240732458490202</v>
      </c>
      <c r="BE526" s="17">
        <v>0.28586092089960302</v>
      </c>
      <c r="BF526" s="17">
        <v>0.28370803462153099</v>
      </c>
      <c r="BG526" s="17">
        <v>0.35041482630665499</v>
      </c>
    </row>
    <row r="527" spans="2:59" x14ac:dyDescent="0.35">
      <c r="B527" t="s">
        <v>100</v>
      </c>
      <c r="C527" s="17">
        <v>9.4252936865044906E-2</v>
      </c>
      <c r="D527" s="17">
        <v>6.8165640730369598E-2</v>
      </c>
      <c r="E527" s="17">
        <v>0.120442978414969</v>
      </c>
      <c r="F527" s="17"/>
      <c r="G527" s="17">
        <v>7.4511764688806506E-2</v>
      </c>
      <c r="H527" s="17">
        <v>7.8364965841830794E-2</v>
      </c>
      <c r="I527" s="17">
        <v>0.100358718649124</v>
      </c>
      <c r="J527" s="17">
        <v>0.110216203079491</v>
      </c>
      <c r="K527" s="17">
        <v>0.116953603614248</v>
      </c>
      <c r="L527" s="17">
        <v>8.7172306760778695E-2</v>
      </c>
      <c r="M527" s="17"/>
      <c r="N527" s="17">
        <v>6.9542708259262301E-2</v>
      </c>
      <c r="O527" s="17">
        <v>8.1541958343293405E-2</v>
      </c>
      <c r="P527" s="17">
        <v>0.119705532257548</v>
      </c>
      <c r="Q527" s="17">
        <v>0.11191693576084701</v>
      </c>
      <c r="R527" s="17"/>
      <c r="S527" s="17">
        <v>7.3109830846770099E-2</v>
      </c>
      <c r="T527" s="17">
        <v>9.6584690140404897E-2</v>
      </c>
      <c r="U527" s="17">
        <v>9.5846933121292305E-2</v>
      </c>
      <c r="V527" s="17">
        <v>8.93484656839902E-2</v>
      </c>
      <c r="W527" s="17">
        <v>9.2276585288178406E-2</v>
      </c>
      <c r="X527" s="17">
        <v>7.17859634032946E-2</v>
      </c>
      <c r="Y527" s="17">
        <v>9.6465636420336606E-2</v>
      </c>
      <c r="Z527" s="17">
        <v>0.120196800684353</v>
      </c>
      <c r="AA527" s="17">
        <v>8.6826874854012304E-2</v>
      </c>
      <c r="AB527" s="17">
        <v>0.10749564069683699</v>
      </c>
      <c r="AC527" s="17">
        <v>0.11512896485993</v>
      </c>
      <c r="AD527" s="17">
        <v>0.178165606307398</v>
      </c>
      <c r="AE527" s="17"/>
      <c r="AF527" s="17">
        <v>8.7589034276392905E-2</v>
      </c>
      <c r="AG527" s="17">
        <v>8.9066021053004596E-2</v>
      </c>
      <c r="AH527" s="17">
        <v>0.13688791780734499</v>
      </c>
      <c r="AI527" s="17"/>
      <c r="AJ527" s="17">
        <v>8.0279774634068199E-2</v>
      </c>
      <c r="AK527" s="17">
        <v>6.90923095092595E-2</v>
      </c>
      <c r="AL527" s="17">
        <v>5.8365193155588101E-2</v>
      </c>
      <c r="AM527" s="17">
        <v>0.10053323987603401</v>
      </c>
      <c r="AN527" s="17">
        <v>0.16463355955074399</v>
      </c>
      <c r="AO527" s="17"/>
      <c r="AP527" s="17">
        <v>8.9074877249497003E-2</v>
      </c>
      <c r="AQ527" s="17">
        <v>7.3524500655225394E-2</v>
      </c>
      <c r="AR527" s="17">
        <v>7.6009301861808196E-2</v>
      </c>
      <c r="AS527" s="17">
        <v>4.5833562420731999E-2</v>
      </c>
      <c r="AT527" s="17">
        <v>0.159008904073725</v>
      </c>
      <c r="AU527" s="17"/>
      <c r="AV527" s="17">
        <v>6.1462828627531899E-2</v>
      </c>
      <c r="AW527" s="17">
        <v>8.6783743193687202E-2</v>
      </c>
      <c r="AX527" s="17">
        <v>9.2800010538595198E-2</v>
      </c>
      <c r="AY527" s="17">
        <v>5.40494673393054E-2</v>
      </c>
      <c r="AZ527" s="17">
        <v>0.144510405062176</v>
      </c>
      <c r="BA527" s="17">
        <v>0.16805433127094499</v>
      </c>
      <c r="BB527" s="17"/>
      <c r="BC527" s="17">
        <v>0.124410932779299</v>
      </c>
      <c r="BD527" s="17">
        <v>9.6380741051930993E-2</v>
      </c>
      <c r="BE527" s="17">
        <v>9.3931652045154496E-2</v>
      </c>
      <c r="BF527" s="17">
        <v>5.1998025695988097E-2</v>
      </c>
      <c r="BG527" s="17">
        <v>6.1903001387097201E-2</v>
      </c>
    </row>
    <row r="528" spans="2:59"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row>
    <row r="529" spans="2:59" x14ac:dyDescent="0.35">
      <c r="B529" s="6" t="s">
        <v>299</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row>
    <row r="530" spans="2:59" x14ac:dyDescent="0.35">
      <c r="B530" s="24" t="s">
        <v>79</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row>
    <row r="531" spans="2:59" x14ac:dyDescent="0.35">
      <c r="B531" t="s">
        <v>295</v>
      </c>
      <c r="C531" s="17">
        <v>0.264065235220313</v>
      </c>
      <c r="D531" s="17">
        <v>0.25008622048873902</v>
      </c>
      <c r="E531" s="17">
        <v>0.27847578563858699</v>
      </c>
      <c r="F531" s="17"/>
      <c r="G531" s="17">
        <v>0.35560383257105299</v>
      </c>
      <c r="H531" s="17">
        <v>0.40030359238916502</v>
      </c>
      <c r="I531" s="17">
        <v>0.265168404392774</v>
      </c>
      <c r="J531" s="17">
        <v>0.247210261821806</v>
      </c>
      <c r="K531" s="17">
        <v>0.18068694328047299</v>
      </c>
      <c r="L531" s="17">
        <v>0.16133138467370001</v>
      </c>
      <c r="M531" s="17"/>
      <c r="N531" s="17">
        <v>0.29854245771620402</v>
      </c>
      <c r="O531" s="17">
        <v>0.25859537149649803</v>
      </c>
      <c r="P531" s="17">
        <v>0.21636000012339801</v>
      </c>
      <c r="Q531" s="17">
        <v>0.27504707077267798</v>
      </c>
      <c r="R531" s="17"/>
      <c r="S531" s="17">
        <v>0.320611353230777</v>
      </c>
      <c r="T531" s="17">
        <v>0.219103714025427</v>
      </c>
      <c r="U531" s="17">
        <v>0.16945627414916201</v>
      </c>
      <c r="V531" s="17">
        <v>0.34179516159783102</v>
      </c>
      <c r="W531" s="17">
        <v>0.23340869666151801</v>
      </c>
      <c r="X531" s="17">
        <v>0.34729556885649898</v>
      </c>
      <c r="Y531" s="17">
        <v>0.33028144555665001</v>
      </c>
      <c r="Z531" s="17">
        <v>0.21462883309568601</v>
      </c>
      <c r="AA531" s="17">
        <v>0.259507383265069</v>
      </c>
      <c r="AB531" s="17">
        <v>0.173514064002458</v>
      </c>
      <c r="AC531" s="17">
        <v>0.236341667709623</v>
      </c>
      <c r="AD531" s="17">
        <v>0.25897466929513402</v>
      </c>
      <c r="AE531" s="17"/>
      <c r="AF531" s="17">
        <v>0.20470950831812501</v>
      </c>
      <c r="AG531" s="17">
        <v>0.27279792702772299</v>
      </c>
      <c r="AH531" s="17">
        <v>0.32055198136081398</v>
      </c>
      <c r="AI531" s="17"/>
      <c r="AJ531" s="17">
        <v>0.204134782644663</v>
      </c>
      <c r="AK531" s="17">
        <v>0.36950283388458</v>
      </c>
      <c r="AL531" s="17">
        <v>0.19343214051128099</v>
      </c>
      <c r="AM531" s="17">
        <v>0.28165825057206101</v>
      </c>
      <c r="AN531" s="17">
        <v>0.25249161028269301</v>
      </c>
      <c r="AO531" s="17"/>
      <c r="AP531" s="17">
        <v>0.20822245909501999</v>
      </c>
      <c r="AQ531" s="17">
        <v>0.346238261465869</v>
      </c>
      <c r="AR531" s="17">
        <v>0.220237928211485</v>
      </c>
      <c r="AS531" s="17">
        <v>0.22301347062562499</v>
      </c>
      <c r="AT531" s="17">
        <v>0.17062427905069599</v>
      </c>
      <c r="AU531" s="17"/>
      <c r="AV531" s="17">
        <v>0.36897723518607001</v>
      </c>
      <c r="AW531" s="17">
        <v>0.21262872095767599</v>
      </c>
      <c r="AX531" s="17">
        <v>0.21247111561642101</v>
      </c>
      <c r="AY531" s="17">
        <v>0.213323717796538</v>
      </c>
      <c r="AZ531" s="17">
        <v>0.24654381418811699</v>
      </c>
      <c r="BA531" s="17">
        <v>0.22515922670018601</v>
      </c>
      <c r="BB531" s="17"/>
      <c r="BC531" s="17">
        <v>0.218742335912782</v>
      </c>
      <c r="BD531" s="17">
        <v>0.25313637447489301</v>
      </c>
      <c r="BE531" s="17">
        <v>0.280703370543473</v>
      </c>
      <c r="BF531" s="17">
        <v>0.37955433207239803</v>
      </c>
      <c r="BG531" s="17">
        <v>0.45744021111491301</v>
      </c>
    </row>
    <row r="532" spans="2:59" x14ac:dyDescent="0.35">
      <c r="B532" t="s">
        <v>296</v>
      </c>
      <c r="C532" s="17">
        <v>0.61780914470849002</v>
      </c>
      <c r="D532" s="17">
        <v>0.668459713157735</v>
      </c>
      <c r="E532" s="17">
        <v>0.56782180738613697</v>
      </c>
      <c r="F532" s="17"/>
      <c r="G532" s="17">
        <v>0.548002791083396</v>
      </c>
      <c r="H532" s="17">
        <v>0.49566235669805198</v>
      </c>
      <c r="I532" s="17">
        <v>0.59616438107678205</v>
      </c>
      <c r="J532" s="17">
        <v>0.63776419541131901</v>
      </c>
      <c r="K532" s="17">
        <v>0.67951797461229502</v>
      </c>
      <c r="L532" s="17">
        <v>0.72334481884865498</v>
      </c>
      <c r="M532" s="17"/>
      <c r="N532" s="17">
        <v>0.62931525633443497</v>
      </c>
      <c r="O532" s="17">
        <v>0.62358653281320797</v>
      </c>
      <c r="P532" s="17">
        <v>0.63865466288776995</v>
      </c>
      <c r="Q532" s="17">
        <v>0.58032644814673495</v>
      </c>
      <c r="R532" s="17"/>
      <c r="S532" s="17">
        <v>0.57796875683425697</v>
      </c>
      <c r="T532" s="17">
        <v>0.65509090654589996</v>
      </c>
      <c r="U532" s="17">
        <v>0.68945002233214403</v>
      </c>
      <c r="V532" s="17">
        <v>0.58712577163361002</v>
      </c>
      <c r="W532" s="17">
        <v>0.63686137266515797</v>
      </c>
      <c r="X532" s="17">
        <v>0.52857518595623998</v>
      </c>
      <c r="Y532" s="17">
        <v>0.57088113212507996</v>
      </c>
      <c r="Z532" s="17">
        <v>0.69420777512411402</v>
      </c>
      <c r="AA532" s="17">
        <v>0.60743220041835</v>
      </c>
      <c r="AB532" s="17">
        <v>0.70895803681025804</v>
      </c>
      <c r="AC532" s="17">
        <v>0.61622279832076099</v>
      </c>
      <c r="AD532" s="17">
        <v>0.557710128010795</v>
      </c>
      <c r="AE532" s="17"/>
      <c r="AF532" s="17">
        <v>0.68990991561773796</v>
      </c>
      <c r="AG532" s="17">
        <v>0.61745293173860005</v>
      </c>
      <c r="AH532" s="17">
        <v>0.51003348417996297</v>
      </c>
      <c r="AI532" s="17"/>
      <c r="AJ532" s="17">
        <v>0.68340187153232101</v>
      </c>
      <c r="AK532" s="17">
        <v>0.54178297302798395</v>
      </c>
      <c r="AL532" s="17">
        <v>0.712083148989477</v>
      </c>
      <c r="AM532" s="17">
        <v>0.62392641553538697</v>
      </c>
      <c r="AN532" s="17">
        <v>0.55631195245266696</v>
      </c>
      <c r="AO532" s="17"/>
      <c r="AP532" s="17">
        <v>0.66330645385165798</v>
      </c>
      <c r="AQ532" s="17">
        <v>0.57397086574504397</v>
      </c>
      <c r="AR532" s="17">
        <v>0.68141380376036897</v>
      </c>
      <c r="AS532" s="17">
        <v>0.67972236667345598</v>
      </c>
      <c r="AT532" s="17">
        <v>0.67374371061221705</v>
      </c>
      <c r="AU532" s="17"/>
      <c r="AV532" s="17">
        <v>0.55936996816868501</v>
      </c>
      <c r="AW532" s="17">
        <v>0.65172846543071605</v>
      </c>
      <c r="AX532" s="17">
        <v>0.70522945349345501</v>
      </c>
      <c r="AY532" s="17">
        <v>0.70512239663073395</v>
      </c>
      <c r="AZ532" s="17">
        <v>0.63161399853920597</v>
      </c>
      <c r="BA532" s="17">
        <v>0.50675777845705805</v>
      </c>
      <c r="BB532" s="17"/>
      <c r="BC532" s="17">
        <v>0.61793977142194001</v>
      </c>
      <c r="BD532" s="17">
        <v>0.64022898018345298</v>
      </c>
      <c r="BE532" s="17">
        <v>0.61414883381473595</v>
      </c>
      <c r="BF532" s="17">
        <v>0.53331956427981897</v>
      </c>
      <c r="BG532" s="17">
        <v>0.50946786663071397</v>
      </c>
    </row>
    <row r="533" spans="2:59" x14ac:dyDescent="0.35">
      <c r="B533" t="s">
        <v>100</v>
      </c>
      <c r="C533" s="17">
        <v>0.11812562007119599</v>
      </c>
      <c r="D533" s="17">
        <v>8.1454066353526297E-2</v>
      </c>
      <c r="E533" s="17">
        <v>0.15370240697527601</v>
      </c>
      <c r="F533" s="17"/>
      <c r="G533" s="17">
        <v>9.6393376345550202E-2</v>
      </c>
      <c r="H533" s="17">
        <v>0.104034050912783</v>
      </c>
      <c r="I533" s="17">
        <v>0.13866721453044401</v>
      </c>
      <c r="J533" s="17">
        <v>0.115025542766875</v>
      </c>
      <c r="K533" s="17">
        <v>0.13979508210723199</v>
      </c>
      <c r="L533" s="17">
        <v>0.115323796477645</v>
      </c>
      <c r="M533" s="17"/>
      <c r="N533" s="17">
        <v>7.2142285949360896E-2</v>
      </c>
      <c r="O533" s="17">
        <v>0.117818095690294</v>
      </c>
      <c r="P533" s="17">
        <v>0.14498533698883101</v>
      </c>
      <c r="Q533" s="17">
        <v>0.14462648108058601</v>
      </c>
      <c r="R533" s="17"/>
      <c r="S533" s="17">
        <v>0.10141988993496601</v>
      </c>
      <c r="T533" s="17">
        <v>0.12580537942867301</v>
      </c>
      <c r="U533" s="17">
        <v>0.14109370351869399</v>
      </c>
      <c r="V533" s="17">
        <v>7.1079066768558796E-2</v>
      </c>
      <c r="W533" s="17">
        <v>0.129729930673324</v>
      </c>
      <c r="X533" s="17">
        <v>0.124129245187261</v>
      </c>
      <c r="Y533" s="17">
        <v>9.8837422318271098E-2</v>
      </c>
      <c r="Z533" s="17">
        <v>9.11633917802009E-2</v>
      </c>
      <c r="AA533" s="17">
        <v>0.133060416316581</v>
      </c>
      <c r="AB533" s="17">
        <v>0.117527899187285</v>
      </c>
      <c r="AC533" s="17">
        <v>0.14743553396961601</v>
      </c>
      <c r="AD533" s="17">
        <v>0.18331520269407101</v>
      </c>
      <c r="AE533" s="17"/>
      <c r="AF533" s="17">
        <v>0.10538057606413601</v>
      </c>
      <c r="AG533" s="17">
        <v>0.109749141233677</v>
      </c>
      <c r="AH533" s="17">
        <v>0.169414534459223</v>
      </c>
      <c r="AI533" s="17"/>
      <c r="AJ533" s="17">
        <v>0.11246334582301699</v>
      </c>
      <c r="AK533" s="17">
        <v>8.8714193087435597E-2</v>
      </c>
      <c r="AL533" s="17">
        <v>9.4484710499241994E-2</v>
      </c>
      <c r="AM533" s="17">
        <v>9.4415333892552203E-2</v>
      </c>
      <c r="AN533" s="17">
        <v>0.19119643726464</v>
      </c>
      <c r="AO533" s="17"/>
      <c r="AP533" s="17">
        <v>0.128471087053322</v>
      </c>
      <c r="AQ533" s="17">
        <v>7.9790872789087197E-2</v>
      </c>
      <c r="AR533" s="17">
        <v>9.8348268028145405E-2</v>
      </c>
      <c r="AS533" s="17">
        <v>9.7264162700918394E-2</v>
      </c>
      <c r="AT533" s="17">
        <v>0.15563201033708601</v>
      </c>
      <c r="AU533" s="17"/>
      <c r="AV533" s="17">
        <v>7.1652796645244196E-2</v>
      </c>
      <c r="AW533" s="17">
        <v>0.13564281361160699</v>
      </c>
      <c r="AX533" s="17">
        <v>8.2299430890123301E-2</v>
      </c>
      <c r="AY533" s="17">
        <v>8.1553885572728399E-2</v>
      </c>
      <c r="AZ533" s="17">
        <v>0.121842187272677</v>
      </c>
      <c r="BA533" s="17">
        <v>0.268082994842756</v>
      </c>
      <c r="BB533" s="17"/>
      <c r="BC533" s="17">
        <v>0.16331789266527799</v>
      </c>
      <c r="BD533" s="17">
        <v>0.106634645341654</v>
      </c>
      <c r="BE533" s="17">
        <v>0.105147795641791</v>
      </c>
      <c r="BF533" s="17">
        <v>8.7126103647783004E-2</v>
      </c>
      <c r="BG533" s="17">
        <v>3.3091922254373303E-2</v>
      </c>
    </row>
    <row r="534" spans="2:59"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row>
    <row r="535" spans="2:59" x14ac:dyDescent="0.35">
      <c r="B535" s="6" t="s">
        <v>300</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row>
    <row r="536" spans="2:59" x14ac:dyDescent="0.35">
      <c r="B536" s="24" t="s">
        <v>79</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row>
    <row r="537" spans="2:59" x14ac:dyDescent="0.35">
      <c r="B537" t="s">
        <v>295</v>
      </c>
      <c r="C537" s="17">
        <v>0.63300706753815905</v>
      </c>
      <c r="D537" s="17">
        <v>0.61678981780509001</v>
      </c>
      <c r="E537" s="17">
        <v>0.64845552544018203</v>
      </c>
      <c r="F537" s="17"/>
      <c r="G537" s="17">
        <v>0.692540654593362</v>
      </c>
      <c r="H537" s="17">
        <v>0.70021462264290901</v>
      </c>
      <c r="I537" s="17">
        <v>0.63506690621918505</v>
      </c>
      <c r="J537" s="17">
        <v>0.62212742756544803</v>
      </c>
      <c r="K537" s="17">
        <v>0.58890889484252296</v>
      </c>
      <c r="L537" s="17">
        <v>0.57555521611853599</v>
      </c>
      <c r="M537" s="17"/>
      <c r="N537" s="17">
        <v>0.66237782819240199</v>
      </c>
      <c r="O537" s="17">
        <v>0.64498324897519299</v>
      </c>
      <c r="P537" s="17">
        <v>0.60079477101911505</v>
      </c>
      <c r="Q537" s="17">
        <v>0.61847097800095696</v>
      </c>
      <c r="R537" s="17"/>
      <c r="S537" s="17">
        <v>0.70538131014306305</v>
      </c>
      <c r="T537" s="17">
        <v>0.63308854052687702</v>
      </c>
      <c r="U537" s="17">
        <v>0.59265229830117905</v>
      </c>
      <c r="V537" s="17">
        <v>0.66063450427162496</v>
      </c>
      <c r="W537" s="17">
        <v>0.64498664842947295</v>
      </c>
      <c r="X537" s="17">
        <v>0.62181743945804602</v>
      </c>
      <c r="Y537" s="17">
        <v>0.63945454989428296</v>
      </c>
      <c r="Z537" s="17">
        <v>0.59884962867400104</v>
      </c>
      <c r="AA537" s="17">
        <v>0.59675916034885301</v>
      </c>
      <c r="AB537" s="17">
        <v>0.60042405747142502</v>
      </c>
      <c r="AC537" s="17">
        <v>0.62262954815594096</v>
      </c>
      <c r="AD537" s="17">
        <v>0.600418414311505</v>
      </c>
      <c r="AE537" s="17"/>
      <c r="AF537" s="17">
        <v>0.54142866103402099</v>
      </c>
      <c r="AG537" s="17">
        <v>0.68382765963441206</v>
      </c>
      <c r="AH537" s="17">
        <v>0.62959719324876096</v>
      </c>
      <c r="AI537" s="17"/>
      <c r="AJ537" s="17">
        <v>0.58330629277051205</v>
      </c>
      <c r="AK537" s="17">
        <v>0.70363514270814698</v>
      </c>
      <c r="AL537" s="17">
        <v>0.64941641380470805</v>
      </c>
      <c r="AM537" s="17">
        <v>0.434759479382192</v>
      </c>
      <c r="AN537" s="17">
        <v>0.609769333665104</v>
      </c>
      <c r="AO537" s="17"/>
      <c r="AP537" s="17">
        <v>0.60283076996770302</v>
      </c>
      <c r="AQ537" s="17">
        <v>0.70841394268828195</v>
      </c>
      <c r="AR537" s="17">
        <v>0.675049559249153</v>
      </c>
      <c r="AS537" s="17">
        <v>0.47953009314976203</v>
      </c>
      <c r="AT537" s="17">
        <v>0.71328543404380895</v>
      </c>
      <c r="AU537" s="17"/>
      <c r="AV537" s="17">
        <v>0.72597917037405901</v>
      </c>
      <c r="AW537" s="17">
        <v>0.60111178781070695</v>
      </c>
      <c r="AX537" s="17">
        <v>0.75429555331746201</v>
      </c>
      <c r="AY537" s="17">
        <v>0.47809493562891198</v>
      </c>
      <c r="AZ537" s="17">
        <v>0.71569954998587204</v>
      </c>
      <c r="BA537" s="17">
        <v>0.58073843882078302</v>
      </c>
      <c r="BB537" s="17"/>
      <c r="BC537" s="17">
        <v>0.61076489013308699</v>
      </c>
      <c r="BD537" s="17">
        <v>0.61952362323444299</v>
      </c>
      <c r="BE537" s="17">
        <v>0.66507194890057197</v>
      </c>
      <c r="BF537" s="17">
        <v>0.68011418483992003</v>
      </c>
      <c r="BG537" s="17">
        <v>0.68173260430278304</v>
      </c>
    </row>
    <row r="538" spans="2:59" x14ac:dyDescent="0.35">
      <c r="B538" t="s">
        <v>296</v>
      </c>
      <c r="C538" s="17">
        <v>0.27249515042362099</v>
      </c>
      <c r="D538" s="17">
        <v>0.318225770396181</v>
      </c>
      <c r="E538" s="17">
        <v>0.228314517380375</v>
      </c>
      <c r="F538" s="17"/>
      <c r="G538" s="17">
        <v>0.202546782762306</v>
      </c>
      <c r="H538" s="17">
        <v>0.21633370546939201</v>
      </c>
      <c r="I538" s="17">
        <v>0.27098561498516799</v>
      </c>
      <c r="J538" s="17">
        <v>0.29686705427451698</v>
      </c>
      <c r="K538" s="17">
        <v>0.303104696236843</v>
      </c>
      <c r="L538" s="17">
        <v>0.32566678100028901</v>
      </c>
      <c r="M538" s="17"/>
      <c r="N538" s="17">
        <v>0.264535748184129</v>
      </c>
      <c r="O538" s="17">
        <v>0.287569968415471</v>
      </c>
      <c r="P538" s="17">
        <v>0.28864688872713301</v>
      </c>
      <c r="Q538" s="17">
        <v>0.25174622999487101</v>
      </c>
      <c r="R538" s="17"/>
      <c r="S538" s="17">
        <v>0.21803206684835999</v>
      </c>
      <c r="T538" s="17">
        <v>0.28309228799094799</v>
      </c>
      <c r="U538" s="17">
        <v>0.325554024516157</v>
      </c>
      <c r="V538" s="17">
        <v>0.275094960375043</v>
      </c>
      <c r="W538" s="17">
        <v>0.22199642473727799</v>
      </c>
      <c r="X538" s="17">
        <v>0.268500617224121</v>
      </c>
      <c r="Y538" s="17">
        <v>0.28142468042257901</v>
      </c>
      <c r="Z538" s="17">
        <v>0.29069796136994303</v>
      </c>
      <c r="AA538" s="17">
        <v>0.28053485172806703</v>
      </c>
      <c r="AB538" s="17">
        <v>0.29763825636962399</v>
      </c>
      <c r="AC538" s="17">
        <v>0.288747693479043</v>
      </c>
      <c r="AD538" s="17">
        <v>0.28195040441496699</v>
      </c>
      <c r="AE538" s="17"/>
      <c r="AF538" s="17">
        <v>0.36609191151695297</v>
      </c>
      <c r="AG538" s="17">
        <v>0.239967753165755</v>
      </c>
      <c r="AH538" s="17">
        <v>0.22229173886942</v>
      </c>
      <c r="AI538" s="17"/>
      <c r="AJ538" s="17">
        <v>0.33221227384386198</v>
      </c>
      <c r="AK538" s="17">
        <v>0.21552959175317701</v>
      </c>
      <c r="AL538" s="17">
        <v>0.28896288971783801</v>
      </c>
      <c r="AM538" s="17">
        <v>0.44225333129169397</v>
      </c>
      <c r="AN538" s="17">
        <v>0.228175234384179</v>
      </c>
      <c r="AO538" s="17"/>
      <c r="AP538" s="17">
        <v>0.310340885136767</v>
      </c>
      <c r="AQ538" s="17">
        <v>0.219139470167828</v>
      </c>
      <c r="AR538" s="17">
        <v>0.25511281275564801</v>
      </c>
      <c r="AS538" s="17">
        <v>0.43867693100469302</v>
      </c>
      <c r="AT538" s="17">
        <v>0.20747381436159501</v>
      </c>
      <c r="AU538" s="17"/>
      <c r="AV538" s="17">
        <v>0.20856006037883901</v>
      </c>
      <c r="AW538" s="17">
        <v>0.306750472135426</v>
      </c>
      <c r="AX538" s="17">
        <v>0.20498301601666799</v>
      </c>
      <c r="AY538" s="17">
        <v>0.450921379050157</v>
      </c>
      <c r="AZ538" s="17">
        <v>0.207211593228942</v>
      </c>
      <c r="BA538" s="17">
        <v>0.22845694096371599</v>
      </c>
      <c r="BB538" s="17"/>
      <c r="BC538" s="17">
        <v>0.27249145133722202</v>
      </c>
      <c r="BD538" s="17">
        <v>0.29610418200798599</v>
      </c>
      <c r="BE538" s="17">
        <v>0.24722208280816499</v>
      </c>
      <c r="BF538" s="17">
        <v>0.25710350612001698</v>
      </c>
      <c r="BG538" s="17">
        <v>0.28946439071025598</v>
      </c>
    </row>
    <row r="539" spans="2:59" x14ac:dyDescent="0.35">
      <c r="B539" t="s">
        <v>100</v>
      </c>
      <c r="C539" s="17">
        <v>9.4497782038219499E-2</v>
      </c>
      <c r="D539" s="17">
        <v>6.4984411798729602E-2</v>
      </c>
      <c r="E539" s="17">
        <v>0.123229957179443</v>
      </c>
      <c r="F539" s="17"/>
      <c r="G539" s="17">
        <v>0.104912562644333</v>
      </c>
      <c r="H539" s="17">
        <v>8.3451671887698198E-2</v>
      </c>
      <c r="I539" s="17">
        <v>9.3947478795646105E-2</v>
      </c>
      <c r="J539" s="17">
        <v>8.1005518160034498E-2</v>
      </c>
      <c r="K539" s="17">
        <v>0.10798640892063401</v>
      </c>
      <c r="L539" s="17">
        <v>9.87780028811754E-2</v>
      </c>
      <c r="M539" s="17"/>
      <c r="N539" s="17">
        <v>7.3086423623468996E-2</v>
      </c>
      <c r="O539" s="17">
        <v>6.7446782609336398E-2</v>
      </c>
      <c r="P539" s="17">
        <v>0.110558340253751</v>
      </c>
      <c r="Q539" s="17">
        <v>0.129782792004171</v>
      </c>
      <c r="R539" s="17"/>
      <c r="S539" s="17">
        <v>7.6586623008576604E-2</v>
      </c>
      <c r="T539" s="17">
        <v>8.3819171482174798E-2</v>
      </c>
      <c r="U539" s="17">
        <v>8.1793677182663699E-2</v>
      </c>
      <c r="V539" s="17">
        <v>6.4270535353331604E-2</v>
      </c>
      <c r="W539" s="17">
        <v>0.13301692683324901</v>
      </c>
      <c r="X539" s="17">
        <v>0.109681943317832</v>
      </c>
      <c r="Y539" s="17">
        <v>7.9120769683138206E-2</v>
      </c>
      <c r="Z539" s="17">
        <v>0.110452409956056</v>
      </c>
      <c r="AA539" s="17">
        <v>0.12270598792308</v>
      </c>
      <c r="AB539" s="17">
        <v>0.101937686158951</v>
      </c>
      <c r="AC539" s="17">
        <v>8.8622758365015902E-2</v>
      </c>
      <c r="AD539" s="17">
        <v>0.11763118127352799</v>
      </c>
      <c r="AE539" s="17"/>
      <c r="AF539" s="17">
        <v>9.2479427449025903E-2</v>
      </c>
      <c r="AG539" s="17">
        <v>7.6204587199833806E-2</v>
      </c>
      <c r="AH539" s="17">
        <v>0.14811106788181899</v>
      </c>
      <c r="AI539" s="17"/>
      <c r="AJ539" s="17">
        <v>8.4481433385625901E-2</v>
      </c>
      <c r="AK539" s="17">
        <v>8.0835265538675705E-2</v>
      </c>
      <c r="AL539" s="17">
        <v>6.1620696477454502E-2</v>
      </c>
      <c r="AM539" s="17">
        <v>0.12298718932611299</v>
      </c>
      <c r="AN539" s="17">
        <v>0.162055431950717</v>
      </c>
      <c r="AO539" s="17"/>
      <c r="AP539" s="17">
        <v>8.6828344895529805E-2</v>
      </c>
      <c r="AQ539" s="17">
        <v>7.2446587143889504E-2</v>
      </c>
      <c r="AR539" s="17">
        <v>6.9837627995199797E-2</v>
      </c>
      <c r="AS539" s="17">
        <v>8.1792975845544597E-2</v>
      </c>
      <c r="AT539" s="17">
        <v>7.9240751594596107E-2</v>
      </c>
      <c r="AU539" s="17"/>
      <c r="AV539" s="17">
        <v>6.5460769247102299E-2</v>
      </c>
      <c r="AW539" s="17">
        <v>9.2137740053866504E-2</v>
      </c>
      <c r="AX539" s="17">
        <v>4.0721430665870202E-2</v>
      </c>
      <c r="AY539" s="17">
        <v>7.09836853209313E-2</v>
      </c>
      <c r="AZ539" s="17">
        <v>7.7088856785185497E-2</v>
      </c>
      <c r="BA539" s="17">
        <v>0.19080462021550201</v>
      </c>
      <c r="BB539" s="17"/>
      <c r="BC539" s="17">
        <v>0.116743658529692</v>
      </c>
      <c r="BD539" s="17">
        <v>8.4372194757571503E-2</v>
      </c>
      <c r="BE539" s="17">
        <v>8.7705968291263106E-2</v>
      </c>
      <c r="BF539" s="17">
        <v>6.27823090400636E-2</v>
      </c>
      <c r="BG539" s="17">
        <v>2.8803004986960701E-2</v>
      </c>
    </row>
    <row r="540" spans="2:59"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row>
    <row r="541" spans="2:59" x14ac:dyDescent="0.35">
      <c r="B541" s="6" t="s">
        <v>301</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row>
    <row r="542" spans="2:59" x14ac:dyDescent="0.35">
      <c r="B542" s="24" t="s">
        <v>79</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row>
    <row r="543" spans="2:59" x14ac:dyDescent="0.35">
      <c r="B543" t="s">
        <v>295</v>
      </c>
      <c r="C543" s="17">
        <v>0.68829858295650304</v>
      </c>
      <c r="D543" s="17">
        <v>0.67172401814333205</v>
      </c>
      <c r="E543" s="17">
        <v>0.70366367893290405</v>
      </c>
      <c r="F543" s="17"/>
      <c r="G543" s="17">
        <v>0.79247129472557798</v>
      </c>
      <c r="H543" s="17">
        <v>0.69937342045074502</v>
      </c>
      <c r="I543" s="17">
        <v>0.72553556739064196</v>
      </c>
      <c r="J543" s="17">
        <v>0.64796011698474698</v>
      </c>
      <c r="K543" s="17">
        <v>0.66065192704138997</v>
      </c>
      <c r="L543" s="17">
        <v>0.630679576024467</v>
      </c>
      <c r="M543" s="17"/>
      <c r="N543" s="17">
        <v>0.71340400707555296</v>
      </c>
      <c r="O543" s="17">
        <v>0.71511894015949196</v>
      </c>
      <c r="P543" s="17">
        <v>0.640123197425431</v>
      </c>
      <c r="Q543" s="17">
        <v>0.67507319985113901</v>
      </c>
      <c r="R543" s="17"/>
      <c r="S543" s="17">
        <v>0.75360619734423495</v>
      </c>
      <c r="T543" s="17">
        <v>0.68815768369235397</v>
      </c>
      <c r="U543" s="17">
        <v>0.712037947725776</v>
      </c>
      <c r="V543" s="17">
        <v>0.68611373568637002</v>
      </c>
      <c r="W543" s="17">
        <v>0.72156956893886304</v>
      </c>
      <c r="X543" s="17">
        <v>0.659458610565128</v>
      </c>
      <c r="Y543" s="17">
        <v>0.67079320142894805</v>
      </c>
      <c r="Z543" s="17">
        <v>0.57363460829161605</v>
      </c>
      <c r="AA543" s="17">
        <v>0.64067656390096395</v>
      </c>
      <c r="AB543" s="17">
        <v>0.70923119142235003</v>
      </c>
      <c r="AC543" s="17">
        <v>0.67854447715428801</v>
      </c>
      <c r="AD543" s="17">
        <v>0.66205099260210298</v>
      </c>
      <c r="AE543" s="17"/>
      <c r="AF543" s="17">
        <v>0.58920445190397797</v>
      </c>
      <c r="AG543" s="17">
        <v>0.75637802743716498</v>
      </c>
      <c r="AH543" s="17">
        <v>0.62973260391555097</v>
      </c>
      <c r="AI543" s="17"/>
      <c r="AJ543" s="17">
        <v>0.60173545786546201</v>
      </c>
      <c r="AK543" s="17">
        <v>0.77394850061365295</v>
      </c>
      <c r="AL543" s="17">
        <v>0.75372480405049203</v>
      </c>
      <c r="AM543" s="17">
        <v>0.55347370997210299</v>
      </c>
      <c r="AN543" s="17">
        <v>0.61790484813812596</v>
      </c>
      <c r="AO543" s="17"/>
      <c r="AP543" s="17">
        <v>0.58554059322447405</v>
      </c>
      <c r="AQ543" s="17">
        <v>0.78579070704712595</v>
      </c>
      <c r="AR543" s="17">
        <v>0.79757415991167002</v>
      </c>
      <c r="AS543" s="17">
        <v>0.51549751899077001</v>
      </c>
      <c r="AT543" s="17">
        <v>0.880246985184443</v>
      </c>
      <c r="AU543" s="17"/>
      <c r="AV543" s="17">
        <v>0.80983762712151997</v>
      </c>
      <c r="AW543" s="17">
        <v>0.60399711717382698</v>
      </c>
      <c r="AX543" s="17">
        <v>0.80153198752759203</v>
      </c>
      <c r="AY543" s="17">
        <v>0.50355568508522697</v>
      </c>
      <c r="AZ543" s="17">
        <v>0.89686030177944998</v>
      </c>
      <c r="BA543" s="17">
        <v>0.61834167710279397</v>
      </c>
      <c r="BB543" s="17"/>
      <c r="BC543" s="17">
        <v>0.66194097638355198</v>
      </c>
      <c r="BD543" s="17">
        <v>0.68236011079606995</v>
      </c>
      <c r="BE543" s="17">
        <v>0.70227045412023303</v>
      </c>
      <c r="BF543" s="17">
        <v>0.73721663169630403</v>
      </c>
      <c r="BG543" s="17">
        <v>0.85622984712918104</v>
      </c>
    </row>
    <row r="544" spans="2:59" x14ac:dyDescent="0.35">
      <c r="B544" t="s">
        <v>296</v>
      </c>
      <c r="C544" s="17">
        <v>0.22562571862910799</v>
      </c>
      <c r="D544" s="17">
        <v>0.271664224385126</v>
      </c>
      <c r="E544" s="17">
        <v>0.181643092803807</v>
      </c>
      <c r="F544" s="17"/>
      <c r="G544" s="17">
        <v>0.15375424451619199</v>
      </c>
      <c r="H544" s="17">
        <v>0.200628994822736</v>
      </c>
      <c r="I544" s="17">
        <v>0.19508777113011699</v>
      </c>
      <c r="J544" s="17">
        <v>0.26985830885138301</v>
      </c>
      <c r="K544" s="17">
        <v>0.21642942239907301</v>
      </c>
      <c r="L544" s="17">
        <v>0.28911034335007402</v>
      </c>
      <c r="M544" s="17"/>
      <c r="N544" s="17">
        <v>0.21422635441096899</v>
      </c>
      <c r="O544" s="17">
        <v>0.212274636645119</v>
      </c>
      <c r="P544" s="17">
        <v>0.258656675433657</v>
      </c>
      <c r="Q544" s="17">
        <v>0.22321421583562301</v>
      </c>
      <c r="R544" s="17"/>
      <c r="S544" s="17">
        <v>0.179477163052254</v>
      </c>
      <c r="T544" s="17">
        <v>0.23572067320802201</v>
      </c>
      <c r="U544" s="17">
        <v>0.22200539732744801</v>
      </c>
      <c r="V544" s="17">
        <v>0.24847502476515301</v>
      </c>
      <c r="W544" s="17">
        <v>0.199217708719549</v>
      </c>
      <c r="X544" s="17">
        <v>0.2332081354784</v>
      </c>
      <c r="Y544" s="17">
        <v>0.24866690069573999</v>
      </c>
      <c r="Z544" s="17">
        <v>0.28470698807797701</v>
      </c>
      <c r="AA544" s="17">
        <v>0.230678914180238</v>
      </c>
      <c r="AB544" s="17">
        <v>0.22088910914668999</v>
      </c>
      <c r="AC544" s="17">
        <v>0.25177762074196403</v>
      </c>
      <c r="AD544" s="17">
        <v>0.18977751839367199</v>
      </c>
      <c r="AE544" s="17"/>
      <c r="AF544" s="17">
        <v>0.31641233888924603</v>
      </c>
      <c r="AG544" s="17">
        <v>0.17917711452827301</v>
      </c>
      <c r="AH544" s="17">
        <v>0.21592091884654199</v>
      </c>
      <c r="AI544" s="17"/>
      <c r="AJ544" s="17">
        <v>0.306839585682458</v>
      </c>
      <c r="AK544" s="17">
        <v>0.16490489062206001</v>
      </c>
      <c r="AL544" s="17">
        <v>0.200601146198089</v>
      </c>
      <c r="AM544" s="17">
        <v>0.37122590184343601</v>
      </c>
      <c r="AN544" s="17">
        <v>0.221699241052946</v>
      </c>
      <c r="AO544" s="17"/>
      <c r="AP544" s="17">
        <v>0.31399041839146402</v>
      </c>
      <c r="AQ544" s="17">
        <v>0.157309219734595</v>
      </c>
      <c r="AR544" s="17">
        <v>0.155087239195286</v>
      </c>
      <c r="AS544" s="17">
        <v>0.40616094343342701</v>
      </c>
      <c r="AT544" s="17">
        <v>6.7980180919642003E-2</v>
      </c>
      <c r="AU544" s="17"/>
      <c r="AV544" s="17">
        <v>0.13804534788337999</v>
      </c>
      <c r="AW544" s="17">
        <v>0.292404090103703</v>
      </c>
      <c r="AX544" s="17">
        <v>0.15183537080356899</v>
      </c>
      <c r="AY544" s="17">
        <v>0.42937299003010698</v>
      </c>
      <c r="AZ544" s="17">
        <v>6.47080358378887E-2</v>
      </c>
      <c r="BA544" s="17">
        <v>0.209740371800403</v>
      </c>
      <c r="BB544" s="17"/>
      <c r="BC544" s="17">
        <v>0.22960325775586801</v>
      </c>
      <c r="BD544" s="17">
        <v>0.238110011982991</v>
      </c>
      <c r="BE544" s="17">
        <v>0.216349614866479</v>
      </c>
      <c r="BF544" s="17">
        <v>0.20781637355361299</v>
      </c>
      <c r="BG544" s="17">
        <v>0.14377015287081901</v>
      </c>
    </row>
    <row r="545" spans="2:59" x14ac:dyDescent="0.35">
      <c r="B545" t="s">
        <v>100</v>
      </c>
      <c r="C545" s="17">
        <v>8.6075698414388696E-2</v>
      </c>
      <c r="D545" s="17">
        <v>5.6611757471542297E-2</v>
      </c>
      <c r="E545" s="17">
        <v>0.114693228263289</v>
      </c>
      <c r="F545" s="17"/>
      <c r="G545" s="17">
        <v>5.37744607582301E-2</v>
      </c>
      <c r="H545" s="17">
        <v>9.9997584726518707E-2</v>
      </c>
      <c r="I545" s="17">
        <v>7.9376661479240204E-2</v>
      </c>
      <c r="J545" s="17">
        <v>8.21815741638693E-2</v>
      </c>
      <c r="K545" s="17">
        <v>0.122918650559538</v>
      </c>
      <c r="L545" s="17">
        <v>8.0210080625459299E-2</v>
      </c>
      <c r="M545" s="17"/>
      <c r="N545" s="17">
        <v>7.2369638513478399E-2</v>
      </c>
      <c r="O545" s="17">
        <v>7.2606423195388806E-2</v>
      </c>
      <c r="P545" s="17">
        <v>0.101220127140912</v>
      </c>
      <c r="Q545" s="17">
        <v>0.101712584313238</v>
      </c>
      <c r="R545" s="17"/>
      <c r="S545" s="17">
        <v>6.6916639603510505E-2</v>
      </c>
      <c r="T545" s="17">
        <v>7.6121643099623798E-2</v>
      </c>
      <c r="U545" s="17">
        <v>6.5956654946775994E-2</v>
      </c>
      <c r="V545" s="17">
        <v>6.5411239548477093E-2</v>
      </c>
      <c r="W545" s="17">
        <v>7.9212722341587397E-2</v>
      </c>
      <c r="X545" s="17">
        <v>0.107333253956471</v>
      </c>
      <c r="Y545" s="17">
        <v>8.05398978753121E-2</v>
      </c>
      <c r="Z545" s="17">
        <v>0.14165840363040599</v>
      </c>
      <c r="AA545" s="17">
        <v>0.12864452191879799</v>
      </c>
      <c r="AB545" s="17">
        <v>6.9879699430960507E-2</v>
      </c>
      <c r="AC545" s="17">
        <v>6.9677902103748302E-2</v>
      </c>
      <c r="AD545" s="17">
        <v>0.148171489004226</v>
      </c>
      <c r="AE545" s="17"/>
      <c r="AF545" s="17">
        <v>9.4383209206775801E-2</v>
      </c>
      <c r="AG545" s="17">
        <v>6.4444858034561903E-2</v>
      </c>
      <c r="AH545" s="17">
        <v>0.15434647723790701</v>
      </c>
      <c r="AI545" s="17"/>
      <c r="AJ545" s="17">
        <v>9.1424956452079903E-2</v>
      </c>
      <c r="AK545" s="17">
        <v>6.1146608764287201E-2</v>
      </c>
      <c r="AL545" s="17">
        <v>4.5674049751419601E-2</v>
      </c>
      <c r="AM545" s="17">
        <v>7.5300388184461206E-2</v>
      </c>
      <c r="AN545" s="17">
        <v>0.16039591080892801</v>
      </c>
      <c r="AO545" s="17"/>
      <c r="AP545" s="17">
        <v>0.100468988384062</v>
      </c>
      <c r="AQ545" s="17">
        <v>5.6900073218279897E-2</v>
      </c>
      <c r="AR545" s="17">
        <v>4.73386008930443E-2</v>
      </c>
      <c r="AS545" s="17">
        <v>7.8341537575803394E-2</v>
      </c>
      <c r="AT545" s="17">
        <v>5.1772833895915402E-2</v>
      </c>
      <c r="AU545" s="17"/>
      <c r="AV545" s="17">
        <v>5.2117024995099098E-2</v>
      </c>
      <c r="AW545" s="17">
        <v>0.10359879272247</v>
      </c>
      <c r="AX545" s="17">
        <v>4.6632641668838501E-2</v>
      </c>
      <c r="AY545" s="17">
        <v>6.70713248846663E-2</v>
      </c>
      <c r="AZ545" s="17">
        <v>3.8431662382660998E-2</v>
      </c>
      <c r="BA545" s="17">
        <v>0.171917951096803</v>
      </c>
      <c r="BB545" s="17"/>
      <c r="BC545" s="17">
        <v>0.10845576586058001</v>
      </c>
      <c r="BD545" s="17">
        <v>7.9529877220939293E-2</v>
      </c>
      <c r="BE545" s="17">
        <v>8.1379931013288095E-2</v>
      </c>
      <c r="BF545" s="17">
        <v>5.4966994750082897E-2</v>
      </c>
      <c r="BG545" s="17">
        <v>0</v>
      </c>
    </row>
    <row r="546" spans="2:59"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row>
    <row r="547" spans="2:59" x14ac:dyDescent="0.35">
      <c r="B547" s="6" t="s">
        <v>302</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row>
    <row r="548" spans="2:59" x14ac:dyDescent="0.35">
      <c r="B548" s="24" t="s">
        <v>79</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row>
    <row r="549" spans="2:59" x14ac:dyDescent="0.35">
      <c r="B549" t="s">
        <v>295</v>
      </c>
      <c r="C549" s="17">
        <v>0.67840205062953296</v>
      </c>
      <c r="D549" s="17">
        <v>0.67257389549639801</v>
      </c>
      <c r="E549" s="17">
        <v>0.68240487022495899</v>
      </c>
      <c r="F549" s="17"/>
      <c r="G549" s="17">
        <v>0.74074519311023002</v>
      </c>
      <c r="H549" s="17">
        <v>0.74953261163162299</v>
      </c>
      <c r="I549" s="17">
        <v>0.63483600215175495</v>
      </c>
      <c r="J549" s="17">
        <v>0.63889767565636602</v>
      </c>
      <c r="K549" s="17">
        <v>0.63792787139862495</v>
      </c>
      <c r="L549" s="17">
        <v>0.67368385785964902</v>
      </c>
      <c r="M549" s="17"/>
      <c r="N549" s="17">
        <v>0.73213303143784003</v>
      </c>
      <c r="O549" s="17">
        <v>0.67758044891372304</v>
      </c>
      <c r="P549" s="17">
        <v>0.59242045883496297</v>
      </c>
      <c r="Q549" s="17">
        <v>0.696274360218193</v>
      </c>
      <c r="R549" s="17"/>
      <c r="S549" s="17">
        <v>0.78514795766034495</v>
      </c>
      <c r="T549" s="17">
        <v>0.624899124516615</v>
      </c>
      <c r="U549" s="17">
        <v>0.66333384415890295</v>
      </c>
      <c r="V549" s="17">
        <v>0.69385072471915699</v>
      </c>
      <c r="W549" s="17">
        <v>0.65235962843934203</v>
      </c>
      <c r="X549" s="17">
        <v>0.69667083338289004</v>
      </c>
      <c r="Y549" s="17">
        <v>0.67760513647370602</v>
      </c>
      <c r="Z549" s="17">
        <v>0.52071681840897199</v>
      </c>
      <c r="AA549" s="17">
        <v>0.66463245101105495</v>
      </c>
      <c r="AB549" s="17">
        <v>0.64434295366684502</v>
      </c>
      <c r="AC549" s="17">
        <v>0.72148423349901103</v>
      </c>
      <c r="AD549" s="17">
        <v>0.70237978210489505</v>
      </c>
      <c r="AE549" s="17"/>
      <c r="AF549" s="17">
        <v>0.61961323476548003</v>
      </c>
      <c r="AG549" s="17">
        <v>0.72161154576514897</v>
      </c>
      <c r="AH549" s="17">
        <v>0.65862873543626499</v>
      </c>
      <c r="AI549" s="17"/>
      <c r="AJ549" s="17">
        <v>0.63876366259264095</v>
      </c>
      <c r="AK549" s="17">
        <v>0.76909213673626198</v>
      </c>
      <c r="AL549" s="17">
        <v>0.701760033742717</v>
      </c>
      <c r="AM549" s="17">
        <v>0.46946268076888398</v>
      </c>
      <c r="AN549" s="17">
        <v>0.62430373421061003</v>
      </c>
      <c r="AO549" s="17"/>
      <c r="AP549" s="17">
        <v>0.66496587547970998</v>
      </c>
      <c r="AQ549" s="17">
        <v>0.75453419070481897</v>
      </c>
      <c r="AR549" s="17">
        <v>0.75183735793501305</v>
      </c>
      <c r="AS549" s="17">
        <v>0.531027200685116</v>
      </c>
      <c r="AT549" s="17">
        <v>0.68524157915822104</v>
      </c>
      <c r="AU549" s="17"/>
      <c r="AV549" s="17">
        <v>0.78826991013770598</v>
      </c>
      <c r="AW549" s="17">
        <v>0.63926786456163198</v>
      </c>
      <c r="AX549" s="17">
        <v>0.77357144605057604</v>
      </c>
      <c r="AY549" s="17">
        <v>0.54271541314596405</v>
      </c>
      <c r="AZ549" s="17">
        <v>0.717116816368082</v>
      </c>
      <c r="BA549" s="17">
        <v>0.59187067493624701</v>
      </c>
      <c r="BB549" s="17"/>
      <c r="BC549" s="17">
        <v>0.67560164513466303</v>
      </c>
      <c r="BD549" s="17">
        <v>0.62367437488273703</v>
      </c>
      <c r="BE549" s="17">
        <v>0.70737600073400497</v>
      </c>
      <c r="BF549" s="17">
        <v>0.77352271610244905</v>
      </c>
      <c r="BG549" s="17">
        <v>0.70659084517574</v>
      </c>
    </row>
    <row r="550" spans="2:59" x14ac:dyDescent="0.35">
      <c r="B550" t="s">
        <v>296</v>
      </c>
      <c r="C550" s="17">
        <v>0.22810793890728501</v>
      </c>
      <c r="D550" s="17">
        <v>0.25503466070363401</v>
      </c>
      <c r="E550" s="17">
        <v>0.20278730568846901</v>
      </c>
      <c r="F550" s="17"/>
      <c r="G550" s="17">
        <v>0.18374831297654601</v>
      </c>
      <c r="H550" s="17">
        <v>0.18279319501600599</v>
      </c>
      <c r="I550" s="17">
        <v>0.26302278423773101</v>
      </c>
      <c r="J550" s="17">
        <v>0.269426047392131</v>
      </c>
      <c r="K550" s="17">
        <v>0.24515555746807699</v>
      </c>
      <c r="L550" s="17">
        <v>0.221204538422586</v>
      </c>
      <c r="M550" s="17"/>
      <c r="N550" s="17">
        <v>0.20983390039823399</v>
      </c>
      <c r="O550" s="17">
        <v>0.23684323052873299</v>
      </c>
      <c r="P550" s="17">
        <v>0.28425171996688098</v>
      </c>
      <c r="Q550" s="17">
        <v>0.189834634860473</v>
      </c>
      <c r="R550" s="17"/>
      <c r="S550" s="17">
        <v>0.156058166711072</v>
      </c>
      <c r="T550" s="17">
        <v>0.27129080748616102</v>
      </c>
      <c r="U550" s="17">
        <v>0.23234879435948999</v>
      </c>
      <c r="V550" s="17">
        <v>0.25646717426135901</v>
      </c>
      <c r="W550" s="17">
        <v>0.259808866702681</v>
      </c>
      <c r="X550" s="17">
        <v>0.17634860575932601</v>
      </c>
      <c r="Y550" s="17">
        <v>0.24643066591076199</v>
      </c>
      <c r="Z550" s="17">
        <v>0.33117767638873302</v>
      </c>
      <c r="AA550" s="17">
        <v>0.218160978987918</v>
      </c>
      <c r="AB550" s="17">
        <v>0.25343891987313999</v>
      </c>
      <c r="AC550" s="17">
        <v>0.200310106614915</v>
      </c>
      <c r="AD550" s="17">
        <v>0.184255247928793</v>
      </c>
      <c r="AE550" s="17"/>
      <c r="AF550" s="17">
        <v>0.28685006582460199</v>
      </c>
      <c r="AG550" s="17">
        <v>0.200389659071016</v>
      </c>
      <c r="AH550" s="17">
        <v>0.19320270255846</v>
      </c>
      <c r="AI550" s="17"/>
      <c r="AJ550" s="17">
        <v>0.26269550908776701</v>
      </c>
      <c r="AK550" s="17">
        <v>0.16365136265133401</v>
      </c>
      <c r="AL550" s="17">
        <v>0.219289049337339</v>
      </c>
      <c r="AM550" s="17">
        <v>0.43528398663545198</v>
      </c>
      <c r="AN550" s="17">
        <v>0.22170028454846599</v>
      </c>
      <c r="AO550" s="17"/>
      <c r="AP550" s="17">
        <v>0.246114886157214</v>
      </c>
      <c r="AQ550" s="17">
        <v>0.186524991925475</v>
      </c>
      <c r="AR550" s="17">
        <v>0.18719049205887001</v>
      </c>
      <c r="AS550" s="17">
        <v>0.36565197068525102</v>
      </c>
      <c r="AT550" s="17">
        <v>0.20703381155852699</v>
      </c>
      <c r="AU550" s="17"/>
      <c r="AV550" s="17">
        <v>0.15936810887061401</v>
      </c>
      <c r="AW550" s="17">
        <v>0.271624986819055</v>
      </c>
      <c r="AX550" s="17">
        <v>0.17433080235481599</v>
      </c>
      <c r="AY550" s="17">
        <v>0.36081423524860901</v>
      </c>
      <c r="AZ550" s="17">
        <v>0.180773628741346</v>
      </c>
      <c r="BA550" s="17">
        <v>0.219362319089592</v>
      </c>
      <c r="BB550" s="17"/>
      <c r="BC550" s="17">
        <v>0.218161798674611</v>
      </c>
      <c r="BD550" s="17">
        <v>0.27030083832820001</v>
      </c>
      <c r="BE550" s="17">
        <v>0.211787717581124</v>
      </c>
      <c r="BF550" s="17">
        <v>0.176910166597776</v>
      </c>
      <c r="BG550" s="17">
        <v>0.128412463311633</v>
      </c>
    </row>
    <row r="551" spans="2:59" x14ac:dyDescent="0.35">
      <c r="B551" t="s">
        <v>100</v>
      </c>
      <c r="C551" s="17">
        <v>9.3490010463182102E-2</v>
      </c>
      <c r="D551" s="17">
        <v>7.2391443799967398E-2</v>
      </c>
      <c r="E551" s="17">
        <v>0.114807824086572</v>
      </c>
      <c r="F551" s="17"/>
      <c r="G551" s="17">
        <v>7.5506493913224004E-2</v>
      </c>
      <c r="H551" s="17">
        <v>6.7674193352371695E-2</v>
      </c>
      <c r="I551" s="17">
        <v>0.102141213610514</v>
      </c>
      <c r="J551" s="17">
        <v>9.16762769515031E-2</v>
      </c>
      <c r="K551" s="17">
        <v>0.11691657113329799</v>
      </c>
      <c r="L551" s="17">
        <v>0.105111603717765</v>
      </c>
      <c r="M551" s="17"/>
      <c r="N551" s="17">
        <v>5.8033068163925901E-2</v>
      </c>
      <c r="O551" s="17">
        <v>8.5576320557543994E-2</v>
      </c>
      <c r="P551" s="17">
        <v>0.123327821198155</v>
      </c>
      <c r="Q551" s="17">
        <v>0.113891004921334</v>
      </c>
      <c r="R551" s="17"/>
      <c r="S551" s="17">
        <v>5.8793875628582903E-2</v>
      </c>
      <c r="T551" s="17">
        <v>0.103810067997224</v>
      </c>
      <c r="U551" s="17">
        <v>0.104317361481607</v>
      </c>
      <c r="V551" s="17">
        <v>4.9682101019483997E-2</v>
      </c>
      <c r="W551" s="17">
        <v>8.7831504857977305E-2</v>
      </c>
      <c r="X551" s="17">
        <v>0.126980560857784</v>
      </c>
      <c r="Y551" s="17">
        <v>7.59641976155324E-2</v>
      </c>
      <c r="Z551" s="17">
        <v>0.14810550520229601</v>
      </c>
      <c r="AA551" s="17">
        <v>0.11720657000102699</v>
      </c>
      <c r="AB551" s="17">
        <v>0.102218126460016</v>
      </c>
      <c r="AC551" s="17">
        <v>7.8205659886074794E-2</v>
      </c>
      <c r="AD551" s="17">
        <v>0.113364969966312</v>
      </c>
      <c r="AE551" s="17"/>
      <c r="AF551" s="17">
        <v>9.3536699409917698E-2</v>
      </c>
      <c r="AG551" s="17">
        <v>7.7998795163835094E-2</v>
      </c>
      <c r="AH551" s="17">
        <v>0.14816856200527501</v>
      </c>
      <c r="AI551" s="17"/>
      <c r="AJ551" s="17">
        <v>9.8540828319591406E-2</v>
      </c>
      <c r="AK551" s="17">
        <v>6.7256500612404194E-2</v>
      </c>
      <c r="AL551" s="17">
        <v>7.8950916919943104E-2</v>
      </c>
      <c r="AM551" s="17">
        <v>9.5253332595664E-2</v>
      </c>
      <c r="AN551" s="17">
        <v>0.15399598124092401</v>
      </c>
      <c r="AO551" s="17"/>
      <c r="AP551" s="17">
        <v>8.8919238363075206E-2</v>
      </c>
      <c r="AQ551" s="17">
        <v>5.8940817369705301E-2</v>
      </c>
      <c r="AR551" s="17">
        <v>6.0972150006116999E-2</v>
      </c>
      <c r="AS551" s="17">
        <v>0.103320828629632</v>
      </c>
      <c r="AT551" s="17">
        <v>0.107724609283252</v>
      </c>
      <c r="AU551" s="17"/>
      <c r="AV551" s="17">
        <v>5.2361980991680199E-2</v>
      </c>
      <c r="AW551" s="17">
        <v>8.9107148619312807E-2</v>
      </c>
      <c r="AX551" s="17">
        <v>5.2097751594608298E-2</v>
      </c>
      <c r="AY551" s="17">
        <v>9.6470351605427301E-2</v>
      </c>
      <c r="AZ551" s="17">
        <v>0.102109554890571</v>
      </c>
      <c r="BA551" s="17">
        <v>0.18876700597416099</v>
      </c>
      <c r="BB551" s="17"/>
      <c r="BC551" s="17">
        <v>0.106236556190726</v>
      </c>
      <c r="BD551" s="17">
        <v>0.10602478678906301</v>
      </c>
      <c r="BE551" s="17">
        <v>8.08362816848711E-2</v>
      </c>
      <c r="BF551" s="17">
        <v>4.9567117299774803E-2</v>
      </c>
      <c r="BG551" s="17">
        <v>0.164996691512627</v>
      </c>
    </row>
    <row r="552" spans="2:59" x14ac:dyDescent="0.35">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row>
    <row r="553" spans="2:59" x14ac:dyDescent="0.35">
      <c r="B553" s="6" t="s">
        <v>303</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row>
    <row r="554" spans="2:59" x14ac:dyDescent="0.35">
      <c r="B554" s="24" t="s">
        <v>79</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row>
    <row r="555" spans="2:59" x14ac:dyDescent="0.35">
      <c r="B555" t="s">
        <v>295</v>
      </c>
      <c r="C555" s="17">
        <v>0.45222123664853298</v>
      </c>
      <c r="D555" s="17">
        <v>0.46298997569740202</v>
      </c>
      <c r="E555" s="17">
        <v>0.43983017350937598</v>
      </c>
      <c r="F555" s="17"/>
      <c r="G555" s="17">
        <v>0.51559316412760003</v>
      </c>
      <c r="H555" s="17">
        <v>0.54505385687086205</v>
      </c>
      <c r="I555" s="17">
        <v>0.51627704655547102</v>
      </c>
      <c r="J555" s="17">
        <v>0.39909312617160098</v>
      </c>
      <c r="K555" s="17">
        <v>0.35801777723237699</v>
      </c>
      <c r="L555" s="17">
        <v>0.38900090616021299</v>
      </c>
      <c r="M555" s="17"/>
      <c r="N555" s="17">
        <v>0.53092300985862095</v>
      </c>
      <c r="O555" s="17">
        <v>0.425763534763895</v>
      </c>
      <c r="P555" s="17">
        <v>0.408388671164373</v>
      </c>
      <c r="Q555" s="17">
        <v>0.432354899047034</v>
      </c>
      <c r="R555" s="17"/>
      <c r="S555" s="17">
        <v>0.54228641193677796</v>
      </c>
      <c r="T555" s="17">
        <v>0.45245927562115701</v>
      </c>
      <c r="U555" s="17">
        <v>0.37997613357014198</v>
      </c>
      <c r="V555" s="17">
        <v>0.39208696780304098</v>
      </c>
      <c r="W555" s="17">
        <v>0.454805138139172</v>
      </c>
      <c r="X555" s="17">
        <v>0.490253561777372</v>
      </c>
      <c r="Y555" s="17">
        <v>0.460917095167305</v>
      </c>
      <c r="Z555" s="17">
        <v>0.424783261780601</v>
      </c>
      <c r="AA555" s="17">
        <v>0.48900076706471901</v>
      </c>
      <c r="AB555" s="17">
        <v>0.34964321376801499</v>
      </c>
      <c r="AC555" s="17">
        <v>0.49121714445061299</v>
      </c>
      <c r="AD555" s="17">
        <v>0.403756042640601</v>
      </c>
      <c r="AE555" s="17"/>
      <c r="AF555" s="17">
        <v>0.43448364647479798</v>
      </c>
      <c r="AG555" s="17">
        <v>0.46053781382540399</v>
      </c>
      <c r="AH555" s="17">
        <v>0.41123295522312697</v>
      </c>
      <c r="AI555" s="17"/>
      <c r="AJ555" s="17">
        <v>0.41162684737364602</v>
      </c>
      <c r="AK555" s="17">
        <v>0.53873049675625395</v>
      </c>
      <c r="AL555" s="17">
        <v>0.42025948422529702</v>
      </c>
      <c r="AM555" s="17">
        <v>0.62586246135843504</v>
      </c>
      <c r="AN555" s="17">
        <v>0.402859839642708</v>
      </c>
      <c r="AO555" s="17"/>
      <c r="AP555" s="17">
        <v>0.43537192535279301</v>
      </c>
      <c r="AQ555" s="17">
        <v>0.51657686206979303</v>
      </c>
      <c r="AR555" s="17">
        <v>0.43094674647199099</v>
      </c>
      <c r="AS555" s="17">
        <v>0.467340241571296</v>
      </c>
      <c r="AT555" s="17">
        <v>0.32374333443808301</v>
      </c>
      <c r="AU555" s="17"/>
      <c r="AV555" s="17">
        <v>0.55133950795920295</v>
      </c>
      <c r="AW555" s="17">
        <v>0.454626471856588</v>
      </c>
      <c r="AX555" s="17">
        <v>0.41350923611686302</v>
      </c>
      <c r="AY555" s="17">
        <v>0.44801627669875499</v>
      </c>
      <c r="AZ555" s="17">
        <v>0.39249975815208199</v>
      </c>
      <c r="BA555" s="17">
        <v>0.260059843673413</v>
      </c>
      <c r="BB555" s="17"/>
      <c r="BC555" s="17">
        <v>0.43828388360470499</v>
      </c>
      <c r="BD555" s="17">
        <v>0.401770782290924</v>
      </c>
      <c r="BE555" s="17">
        <v>0.49375310243029202</v>
      </c>
      <c r="BF555" s="17">
        <v>0.51641177495990898</v>
      </c>
      <c r="BG555" s="17">
        <v>0.69783580406044299</v>
      </c>
    </row>
    <row r="556" spans="2:59" x14ac:dyDescent="0.35">
      <c r="B556" t="s">
        <v>296</v>
      </c>
      <c r="C556" s="17">
        <v>0.38402410356659</v>
      </c>
      <c r="D556" s="17">
        <v>0.428390058063776</v>
      </c>
      <c r="E556" s="17">
        <v>0.34134290746159601</v>
      </c>
      <c r="F556" s="17"/>
      <c r="G556" s="17">
        <v>0.33898451574747801</v>
      </c>
      <c r="H556" s="17">
        <v>0.3340573310769</v>
      </c>
      <c r="I556" s="17">
        <v>0.33837600334557499</v>
      </c>
      <c r="J556" s="17">
        <v>0.41544146786806901</v>
      </c>
      <c r="K556" s="17">
        <v>0.43660048010861702</v>
      </c>
      <c r="L556" s="17">
        <v>0.43088961345234</v>
      </c>
      <c r="M556" s="17"/>
      <c r="N556" s="17">
        <v>0.36442673163365402</v>
      </c>
      <c r="O556" s="17">
        <v>0.39676001852472798</v>
      </c>
      <c r="P556" s="17">
        <v>0.40970318744107997</v>
      </c>
      <c r="Q556" s="17">
        <v>0.37009718725562901</v>
      </c>
      <c r="R556" s="17"/>
      <c r="S556" s="17">
        <v>0.330095269015105</v>
      </c>
      <c r="T556" s="17">
        <v>0.38293912262032498</v>
      </c>
      <c r="U556" s="17">
        <v>0.44831981338336302</v>
      </c>
      <c r="V556" s="17">
        <v>0.45812816380205301</v>
      </c>
      <c r="W556" s="17">
        <v>0.40113956811687101</v>
      </c>
      <c r="X556" s="17">
        <v>0.338354155983287</v>
      </c>
      <c r="Y556" s="17">
        <v>0.38738239454918899</v>
      </c>
      <c r="Z556" s="17">
        <v>0.44482501121835299</v>
      </c>
      <c r="AA556" s="17">
        <v>0.31781767738156202</v>
      </c>
      <c r="AB556" s="17">
        <v>0.44607397166905499</v>
      </c>
      <c r="AC556" s="17">
        <v>0.330173630300995</v>
      </c>
      <c r="AD556" s="17">
        <v>0.40105913977491697</v>
      </c>
      <c r="AE556" s="17"/>
      <c r="AF556" s="17">
        <v>0.41200577554760598</v>
      </c>
      <c r="AG556" s="17">
        <v>0.37678448048642799</v>
      </c>
      <c r="AH556" s="17">
        <v>0.36989639985485601</v>
      </c>
      <c r="AI556" s="17"/>
      <c r="AJ556" s="17">
        <v>0.39578373685213802</v>
      </c>
      <c r="AK556" s="17">
        <v>0.35417944980113297</v>
      </c>
      <c r="AL556" s="17">
        <v>0.40321057334688298</v>
      </c>
      <c r="AM556" s="17">
        <v>0.25645199094591398</v>
      </c>
      <c r="AN556" s="17">
        <v>0.36908108598176498</v>
      </c>
      <c r="AO556" s="17"/>
      <c r="AP556" s="17">
        <v>0.36841167917227602</v>
      </c>
      <c r="AQ556" s="17">
        <v>0.35990080510554401</v>
      </c>
      <c r="AR556" s="17">
        <v>0.40890170648114599</v>
      </c>
      <c r="AS556" s="17">
        <v>0.40496223604282899</v>
      </c>
      <c r="AT556" s="17">
        <v>0.437593816445428</v>
      </c>
      <c r="AU556" s="17"/>
      <c r="AV556" s="17">
        <v>0.34762360618128402</v>
      </c>
      <c r="AW556" s="17">
        <v>0.36807508155049801</v>
      </c>
      <c r="AX556" s="17">
        <v>0.43243241619054701</v>
      </c>
      <c r="AY556" s="17">
        <v>0.42487058676415002</v>
      </c>
      <c r="AZ556" s="17">
        <v>0.39654868889400802</v>
      </c>
      <c r="BA556" s="17">
        <v>0.412057727392458</v>
      </c>
      <c r="BB556" s="17"/>
      <c r="BC556" s="17">
        <v>0.36728712267053099</v>
      </c>
      <c r="BD556" s="17">
        <v>0.44246589350307602</v>
      </c>
      <c r="BE556" s="17">
        <v>0.34033508762115</v>
      </c>
      <c r="BF556" s="17">
        <v>0.37798582270958803</v>
      </c>
      <c r="BG556" s="17">
        <v>0.23949355938938099</v>
      </c>
    </row>
    <row r="557" spans="2:59" x14ac:dyDescent="0.35">
      <c r="B557" t="s">
        <v>100</v>
      </c>
      <c r="C557" s="17">
        <v>0.16375465978487699</v>
      </c>
      <c r="D557" s="17">
        <v>0.108619966238822</v>
      </c>
      <c r="E557" s="17">
        <v>0.21882691902902801</v>
      </c>
      <c r="F557" s="17"/>
      <c r="G557" s="17">
        <v>0.14542232012492201</v>
      </c>
      <c r="H557" s="17">
        <v>0.120888812052239</v>
      </c>
      <c r="I557" s="17">
        <v>0.14534695009895399</v>
      </c>
      <c r="J557" s="17">
        <v>0.18546540596033001</v>
      </c>
      <c r="K557" s="17">
        <v>0.20538174265900699</v>
      </c>
      <c r="L557" s="17">
        <v>0.18010948038744701</v>
      </c>
      <c r="M557" s="17"/>
      <c r="N557" s="17">
        <v>0.104650258507726</v>
      </c>
      <c r="O557" s="17">
        <v>0.177476446711377</v>
      </c>
      <c r="P557" s="17">
        <v>0.181908141394547</v>
      </c>
      <c r="Q557" s="17">
        <v>0.19754791369733701</v>
      </c>
      <c r="R557" s="17"/>
      <c r="S557" s="17">
        <v>0.12761831904811699</v>
      </c>
      <c r="T557" s="17">
        <v>0.16460160175851801</v>
      </c>
      <c r="U557" s="17">
        <v>0.171704053046496</v>
      </c>
      <c r="V557" s="17">
        <v>0.14978486839490501</v>
      </c>
      <c r="W557" s="17">
        <v>0.14405529374395701</v>
      </c>
      <c r="X557" s="17">
        <v>0.17139228223934</v>
      </c>
      <c r="Y557" s="17">
        <v>0.15170051028350701</v>
      </c>
      <c r="Z557" s="17">
        <v>0.13039172700104601</v>
      </c>
      <c r="AA557" s="17">
        <v>0.19318155555371899</v>
      </c>
      <c r="AB557" s="17">
        <v>0.20428281456292999</v>
      </c>
      <c r="AC557" s="17">
        <v>0.17860922524839201</v>
      </c>
      <c r="AD557" s="17">
        <v>0.195184817584482</v>
      </c>
      <c r="AE557" s="17"/>
      <c r="AF557" s="17">
        <v>0.15351057797759601</v>
      </c>
      <c r="AG557" s="17">
        <v>0.162677705688169</v>
      </c>
      <c r="AH557" s="17">
        <v>0.21887064492201699</v>
      </c>
      <c r="AI557" s="17"/>
      <c r="AJ557" s="17">
        <v>0.19258941577421501</v>
      </c>
      <c r="AK557" s="17">
        <v>0.10709005344261301</v>
      </c>
      <c r="AL557" s="17">
        <v>0.17652994242782</v>
      </c>
      <c r="AM557" s="17">
        <v>0.117685547695651</v>
      </c>
      <c r="AN557" s="17">
        <v>0.228059074375527</v>
      </c>
      <c r="AO557" s="17"/>
      <c r="AP557" s="17">
        <v>0.196216395474931</v>
      </c>
      <c r="AQ557" s="17">
        <v>0.123522332824664</v>
      </c>
      <c r="AR557" s="17">
        <v>0.16015154704686299</v>
      </c>
      <c r="AS557" s="17">
        <v>0.12769752238587601</v>
      </c>
      <c r="AT557" s="17">
        <v>0.238662849116489</v>
      </c>
      <c r="AU557" s="17"/>
      <c r="AV557" s="17">
        <v>0.101036885859513</v>
      </c>
      <c r="AW557" s="17">
        <v>0.17729844659291399</v>
      </c>
      <c r="AX557" s="17">
        <v>0.15405834769259</v>
      </c>
      <c r="AY557" s="17">
        <v>0.127113136537095</v>
      </c>
      <c r="AZ557" s="17">
        <v>0.21095155295391099</v>
      </c>
      <c r="BA557" s="17">
        <v>0.327882428934129</v>
      </c>
      <c r="BB557" s="17"/>
      <c r="BC557" s="17">
        <v>0.19442899372476399</v>
      </c>
      <c r="BD557" s="17">
        <v>0.155763324205999</v>
      </c>
      <c r="BE557" s="17">
        <v>0.165911809948558</v>
      </c>
      <c r="BF557" s="17">
        <v>0.105602402330502</v>
      </c>
      <c r="BG557" s="17">
        <v>6.2670636550175796E-2</v>
      </c>
    </row>
    <row r="558" spans="2:59"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row>
    <row r="559" spans="2:59" x14ac:dyDescent="0.35">
      <c r="B559" s="6" t="s">
        <v>304</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row>
    <row r="560" spans="2:59" x14ac:dyDescent="0.35">
      <c r="B560" s="24" t="s">
        <v>79</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row>
    <row r="561" spans="2:59" x14ac:dyDescent="0.35">
      <c r="B561" t="s">
        <v>295</v>
      </c>
      <c r="C561" s="17">
        <v>0.630623254667106</v>
      </c>
      <c r="D561" s="17">
        <v>0.61716401605221105</v>
      </c>
      <c r="E561" s="17">
        <v>0.64301446053786404</v>
      </c>
      <c r="F561" s="17"/>
      <c r="G561" s="17">
        <v>0.67419217933696995</v>
      </c>
      <c r="H561" s="17">
        <v>0.67666923955597402</v>
      </c>
      <c r="I561" s="17">
        <v>0.61204476323079804</v>
      </c>
      <c r="J561" s="17">
        <v>0.59642269858810604</v>
      </c>
      <c r="K561" s="17">
        <v>0.58495780306269496</v>
      </c>
      <c r="L561" s="17">
        <v>0.63768245139095903</v>
      </c>
      <c r="M561" s="17"/>
      <c r="N561" s="17">
        <v>0.67200439783468002</v>
      </c>
      <c r="O561" s="17">
        <v>0.59527836630186803</v>
      </c>
      <c r="P561" s="17">
        <v>0.61129615861907405</v>
      </c>
      <c r="Q561" s="17">
        <v>0.63903279090188203</v>
      </c>
      <c r="R561" s="17"/>
      <c r="S561" s="17">
        <v>0.69597959852172897</v>
      </c>
      <c r="T561" s="17">
        <v>0.66032513994577202</v>
      </c>
      <c r="U561" s="17">
        <v>0.57858077721788903</v>
      </c>
      <c r="V561" s="17">
        <v>0.57574306807465803</v>
      </c>
      <c r="W561" s="17">
        <v>0.62791927515065105</v>
      </c>
      <c r="X561" s="17">
        <v>0.62812820969847605</v>
      </c>
      <c r="Y561" s="17">
        <v>0.65581484130121503</v>
      </c>
      <c r="Z561" s="17">
        <v>0.59792612699550896</v>
      </c>
      <c r="AA561" s="17">
        <v>0.65038777136876502</v>
      </c>
      <c r="AB561" s="17">
        <v>0.52616962662921096</v>
      </c>
      <c r="AC561" s="17">
        <v>0.71550381433247301</v>
      </c>
      <c r="AD561" s="17">
        <v>0.58866335489885602</v>
      </c>
      <c r="AE561" s="17"/>
      <c r="AF561" s="17">
        <v>0.66460875281295195</v>
      </c>
      <c r="AG561" s="17">
        <v>0.59783078919125998</v>
      </c>
      <c r="AH561" s="17">
        <v>0.61687611413710397</v>
      </c>
      <c r="AI561" s="17"/>
      <c r="AJ561" s="17">
        <v>0.67083582284016996</v>
      </c>
      <c r="AK561" s="17">
        <v>0.63725039500286595</v>
      </c>
      <c r="AL561" s="17">
        <v>0.53431957435661204</v>
      </c>
      <c r="AM561" s="17">
        <v>0.76086810494300305</v>
      </c>
      <c r="AN561" s="17">
        <v>0.57805246216999795</v>
      </c>
      <c r="AO561" s="17"/>
      <c r="AP561" s="17">
        <v>0.69380251309543395</v>
      </c>
      <c r="AQ561" s="17">
        <v>0.63995590019079895</v>
      </c>
      <c r="AR561" s="17">
        <v>0.55055829507586396</v>
      </c>
      <c r="AS561" s="17">
        <v>0.68297547962995497</v>
      </c>
      <c r="AT561" s="17">
        <v>0.517849039718978</v>
      </c>
      <c r="AU561" s="17"/>
      <c r="AV561" s="17">
        <v>0.65180522530609797</v>
      </c>
      <c r="AW561" s="17">
        <v>0.68273189081781704</v>
      </c>
      <c r="AX561" s="17">
        <v>0.59764226742122295</v>
      </c>
      <c r="AY561" s="17">
        <v>0.67238380025309497</v>
      </c>
      <c r="AZ561" s="17">
        <v>0.53574643606294803</v>
      </c>
      <c r="BA561" s="17">
        <v>0.51062184721187098</v>
      </c>
      <c r="BB561" s="17"/>
      <c r="BC561" s="17">
        <v>0.63604888088214495</v>
      </c>
      <c r="BD561" s="17">
        <v>0.61093964818420698</v>
      </c>
      <c r="BE561" s="17">
        <v>0.62051133072740305</v>
      </c>
      <c r="BF561" s="17">
        <v>0.66722504307587904</v>
      </c>
      <c r="BG561" s="17">
        <v>0.70141706459160602</v>
      </c>
    </row>
    <row r="562" spans="2:59" x14ac:dyDescent="0.35">
      <c r="B562" t="s">
        <v>296</v>
      </c>
      <c r="C562" s="17">
        <v>0.25851488199811401</v>
      </c>
      <c r="D562" s="17">
        <v>0.299925635194774</v>
      </c>
      <c r="E562" s="17">
        <v>0.217984195444058</v>
      </c>
      <c r="F562" s="17"/>
      <c r="G562" s="17">
        <v>0.22539408073817599</v>
      </c>
      <c r="H562" s="17">
        <v>0.22612953136943301</v>
      </c>
      <c r="I562" s="17">
        <v>0.26693577702037302</v>
      </c>
      <c r="J562" s="17">
        <v>0.307376218244375</v>
      </c>
      <c r="K562" s="17">
        <v>0.27957161855766899</v>
      </c>
      <c r="L562" s="17">
        <v>0.24633684716496099</v>
      </c>
      <c r="M562" s="17"/>
      <c r="N562" s="17">
        <v>0.24322778464571801</v>
      </c>
      <c r="O562" s="17">
        <v>0.29675515797922303</v>
      </c>
      <c r="P562" s="17">
        <v>0.25086954064874001</v>
      </c>
      <c r="Q562" s="17">
        <v>0.242458615964913</v>
      </c>
      <c r="R562" s="17"/>
      <c r="S562" s="17">
        <v>0.21790837636147001</v>
      </c>
      <c r="T562" s="17">
        <v>0.25285324435348</v>
      </c>
      <c r="U562" s="17">
        <v>0.30726851258770499</v>
      </c>
      <c r="V562" s="17">
        <v>0.32075604018064402</v>
      </c>
      <c r="W562" s="17">
        <v>0.27573225291575298</v>
      </c>
      <c r="X562" s="17">
        <v>0.25162605847784197</v>
      </c>
      <c r="Y562" s="17">
        <v>0.238537368917184</v>
      </c>
      <c r="Z562" s="17">
        <v>0.29014551231001401</v>
      </c>
      <c r="AA562" s="17">
        <v>0.23007305678735801</v>
      </c>
      <c r="AB562" s="17">
        <v>0.33099867185283199</v>
      </c>
      <c r="AC562" s="17">
        <v>0.17324347708073401</v>
      </c>
      <c r="AD562" s="17">
        <v>0.17691736985919601</v>
      </c>
      <c r="AE562" s="17"/>
      <c r="AF562" s="17">
        <v>0.24382395290961201</v>
      </c>
      <c r="AG562" s="17">
        <v>0.289976410997072</v>
      </c>
      <c r="AH562" s="17">
        <v>0.223429230458595</v>
      </c>
      <c r="AI562" s="17"/>
      <c r="AJ562" s="17">
        <v>0.22827398352766101</v>
      </c>
      <c r="AK562" s="17">
        <v>0.27993278940901001</v>
      </c>
      <c r="AL562" s="17">
        <v>0.34181711282277</v>
      </c>
      <c r="AM562" s="17">
        <v>0.191399953905381</v>
      </c>
      <c r="AN562" s="17">
        <v>0.23334927757961699</v>
      </c>
      <c r="AO562" s="17"/>
      <c r="AP562" s="17">
        <v>0.22133681980509701</v>
      </c>
      <c r="AQ562" s="17">
        <v>0.26034408717132301</v>
      </c>
      <c r="AR562" s="17">
        <v>0.33496443704644302</v>
      </c>
      <c r="AS562" s="17">
        <v>0.25536695129443698</v>
      </c>
      <c r="AT562" s="17">
        <v>0.34101742189577799</v>
      </c>
      <c r="AU562" s="17"/>
      <c r="AV562" s="17">
        <v>0.26310330768363699</v>
      </c>
      <c r="AW562" s="17">
        <v>0.224481728021938</v>
      </c>
      <c r="AX562" s="17">
        <v>0.30476326019147199</v>
      </c>
      <c r="AY562" s="17">
        <v>0.26638312295882199</v>
      </c>
      <c r="AZ562" s="17">
        <v>0.34744410906055001</v>
      </c>
      <c r="BA562" s="17">
        <v>0.24792703393809001</v>
      </c>
      <c r="BB562" s="17"/>
      <c r="BC562" s="17">
        <v>0.24595123220173501</v>
      </c>
      <c r="BD562" s="17">
        <v>0.27528623283755099</v>
      </c>
      <c r="BE562" s="17">
        <v>0.26737586267795899</v>
      </c>
      <c r="BF562" s="17">
        <v>0.243511819504862</v>
      </c>
      <c r="BG562" s="17">
        <v>0.207565117658814</v>
      </c>
    </row>
    <row r="563" spans="2:59" x14ac:dyDescent="0.35">
      <c r="B563" t="s">
        <v>100</v>
      </c>
      <c r="C563" s="17">
        <v>0.11086186333478</v>
      </c>
      <c r="D563" s="17">
        <v>8.2910348753015103E-2</v>
      </c>
      <c r="E563" s="17">
        <v>0.13900134401807701</v>
      </c>
      <c r="F563" s="17"/>
      <c r="G563" s="17">
        <v>0.100413739924854</v>
      </c>
      <c r="H563" s="17">
        <v>9.7201229074592804E-2</v>
      </c>
      <c r="I563" s="17">
        <v>0.12101945974882899</v>
      </c>
      <c r="J563" s="17">
        <v>9.6201083167518797E-2</v>
      </c>
      <c r="K563" s="17">
        <v>0.135470578379636</v>
      </c>
      <c r="L563" s="17">
        <v>0.11598070144408</v>
      </c>
      <c r="M563" s="17"/>
      <c r="N563" s="17">
        <v>8.4767817519601593E-2</v>
      </c>
      <c r="O563" s="17">
        <v>0.10796647571890999</v>
      </c>
      <c r="P563" s="17">
        <v>0.137834300732186</v>
      </c>
      <c r="Q563" s="17">
        <v>0.118508593133204</v>
      </c>
      <c r="R563" s="17"/>
      <c r="S563" s="17">
        <v>8.61120251168008E-2</v>
      </c>
      <c r="T563" s="17">
        <v>8.6821615700748103E-2</v>
      </c>
      <c r="U563" s="17">
        <v>0.11415071019440599</v>
      </c>
      <c r="V563" s="17">
        <v>0.103500891744698</v>
      </c>
      <c r="W563" s="17">
        <v>9.6348471933595303E-2</v>
      </c>
      <c r="X563" s="17">
        <v>0.12024573182368201</v>
      </c>
      <c r="Y563" s="17">
        <v>0.105647789781601</v>
      </c>
      <c r="Z563" s="17">
        <v>0.11192836069447699</v>
      </c>
      <c r="AA563" s="17">
        <v>0.119539171843877</v>
      </c>
      <c r="AB563" s="17">
        <v>0.14283170151795699</v>
      </c>
      <c r="AC563" s="17">
        <v>0.11125270858679299</v>
      </c>
      <c r="AD563" s="17">
        <v>0.234419275241948</v>
      </c>
      <c r="AE563" s="17"/>
      <c r="AF563" s="17">
        <v>9.1567294277436206E-2</v>
      </c>
      <c r="AG563" s="17">
        <v>0.11219279981166801</v>
      </c>
      <c r="AH563" s="17">
        <v>0.159694655404302</v>
      </c>
      <c r="AI563" s="17"/>
      <c r="AJ563" s="17">
        <v>0.100890193632169</v>
      </c>
      <c r="AK563" s="17">
        <v>8.2816815588124107E-2</v>
      </c>
      <c r="AL563" s="17">
        <v>0.12386331282061799</v>
      </c>
      <c r="AM563" s="17">
        <v>4.7731941151615699E-2</v>
      </c>
      <c r="AN563" s="17">
        <v>0.18859826025038501</v>
      </c>
      <c r="AO563" s="17"/>
      <c r="AP563" s="17">
        <v>8.4860667099469003E-2</v>
      </c>
      <c r="AQ563" s="17">
        <v>9.97000126378777E-2</v>
      </c>
      <c r="AR563" s="17">
        <v>0.11447726787769399</v>
      </c>
      <c r="AS563" s="17">
        <v>6.1657569075608203E-2</v>
      </c>
      <c r="AT563" s="17">
        <v>0.14113353838524401</v>
      </c>
      <c r="AU563" s="17"/>
      <c r="AV563" s="17">
        <v>8.5091467010264502E-2</v>
      </c>
      <c r="AW563" s="17">
        <v>9.2786381160244596E-2</v>
      </c>
      <c r="AX563" s="17">
        <v>9.7594472387305106E-2</v>
      </c>
      <c r="AY563" s="17">
        <v>6.1233076788082499E-2</v>
      </c>
      <c r="AZ563" s="17">
        <v>0.116809454876501</v>
      </c>
      <c r="BA563" s="17">
        <v>0.24145111885004</v>
      </c>
      <c r="BB563" s="17"/>
      <c r="BC563" s="17">
        <v>0.11799988691612</v>
      </c>
      <c r="BD563" s="17">
        <v>0.11377411897824199</v>
      </c>
      <c r="BE563" s="17">
        <v>0.112112806594638</v>
      </c>
      <c r="BF563" s="17">
        <v>8.9263137419259606E-2</v>
      </c>
      <c r="BG563" s="17">
        <v>9.1017817749579497E-2</v>
      </c>
    </row>
    <row r="564" spans="2:59"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row>
    <row r="565" spans="2:59" x14ac:dyDescent="0.35">
      <c r="B565" s="6" t="s">
        <v>305</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row>
    <row r="566" spans="2:59" x14ac:dyDescent="0.35">
      <c r="B566" s="24" t="s">
        <v>79</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row>
    <row r="567" spans="2:59" x14ac:dyDescent="0.35">
      <c r="B567" t="s">
        <v>295</v>
      </c>
      <c r="C567" s="17">
        <v>0.28332867120760802</v>
      </c>
      <c r="D567" s="17">
        <v>0.287265374720443</v>
      </c>
      <c r="E567" s="17">
        <v>0.27724387685405899</v>
      </c>
      <c r="F567" s="17"/>
      <c r="G567" s="17">
        <v>0.43509143481805201</v>
      </c>
      <c r="H567" s="17">
        <v>0.43423493668305302</v>
      </c>
      <c r="I567" s="17">
        <v>0.34673019239870401</v>
      </c>
      <c r="J567" s="17">
        <v>0.23528055499285699</v>
      </c>
      <c r="K567" s="17">
        <v>0.13816944320998001</v>
      </c>
      <c r="L567" s="17">
        <v>0.14465532376929</v>
      </c>
      <c r="M567" s="17"/>
      <c r="N567" s="17">
        <v>0.32071482172524102</v>
      </c>
      <c r="O567" s="17">
        <v>0.29610857393774997</v>
      </c>
      <c r="P567" s="17">
        <v>0.220530082642447</v>
      </c>
      <c r="Q567" s="17">
        <v>0.28550187619485801</v>
      </c>
      <c r="R567" s="17"/>
      <c r="S567" s="17">
        <v>0.371935033995756</v>
      </c>
      <c r="T567" s="17">
        <v>0.25772820794503998</v>
      </c>
      <c r="U567" s="17">
        <v>0.18683713507267799</v>
      </c>
      <c r="V567" s="17">
        <v>0.29077465260565599</v>
      </c>
      <c r="W567" s="17">
        <v>0.26697788812384998</v>
      </c>
      <c r="X567" s="17">
        <v>0.35260556357515099</v>
      </c>
      <c r="Y567" s="17">
        <v>0.33369096715275798</v>
      </c>
      <c r="Z567" s="17">
        <v>0.21382660672907</v>
      </c>
      <c r="AA567" s="17">
        <v>0.32213166706275198</v>
      </c>
      <c r="AB567" s="17">
        <v>0.187882041326175</v>
      </c>
      <c r="AC567" s="17">
        <v>0.23746731931416601</v>
      </c>
      <c r="AD567" s="17">
        <v>0.22370260407478401</v>
      </c>
      <c r="AE567" s="17"/>
      <c r="AF567" s="17">
        <v>0.234991183668257</v>
      </c>
      <c r="AG567" s="17">
        <v>0.28221650157585199</v>
      </c>
      <c r="AH567" s="17">
        <v>0.33140549943858699</v>
      </c>
      <c r="AI567" s="17"/>
      <c r="AJ567" s="17">
        <v>0.21088050170728301</v>
      </c>
      <c r="AK567" s="17">
        <v>0.33881267217941702</v>
      </c>
      <c r="AL567" s="17">
        <v>0.26353360034179901</v>
      </c>
      <c r="AM567" s="17">
        <v>0.31911372956959999</v>
      </c>
      <c r="AN567" s="17">
        <v>0.34233527278935899</v>
      </c>
      <c r="AO567" s="17"/>
      <c r="AP567" s="17">
        <v>0.213419494159545</v>
      </c>
      <c r="AQ567" s="17">
        <v>0.33827076515554799</v>
      </c>
      <c r="AR567" s="17">
        <v>0.2409773083135</v>
      </c>
      <c r="AS567" s="17">
        <v>0.28562132714026001</v>
      </c>
      <c r="AT567" s="17">
        <v>0.23255868293166401</v>
      </c>
      <c r="AU567" s="17"/>
      <c r="AV567" s="17">
        <v>0.37209865622612298</v>
      </c>
      <c r="AW567" s="17">
        <v>0.22984986095291399</v>
      </c>
      <c r="AX567" s="17">
        <v>0.24453637327807401</v>
      </c>
      <c r="AY567" s="17">
        <v>0.25397745743667799</v>
      </c>
      <c r="AZ567" s="17">
        <v>0.28370952007473799</v>
      </c>
      <c r="BA567" s="17">
        <v>0.21651494389585099</v>
      </c>
      <c r="BB567" s="17"/>
      <c r="BC567" s="17">
        <v>0.23439803027718001</v>
      </c>
      <c r="BD567" s="17">
        <v>0.26774914431040903</v>
      </c>
      <c r="BE567" s="17">
        <v>0.30789951202272903</v>
      </c>
      <c r="BF567" s="17">
        <v>0.38865456277252503</v>
      </c>
      <c r="BG567" s="17">
        <v>0.50526763114187001</v>
      </c>
    </row>
    <row r="568" spans="2:59" x14ac:dyDescent="0.35">
      <c r="B568" t="s">
        <v>296</v>
      </c>
      <c r="C568" s="17">
        <v>0.571643525979185</v>
      </c>
      <c r="D568" s="17">
        <v>0.60441331014325395</v>
      </c>
      <c r="E568" s="17">
        <v>0.54158112488158605</v>
      </c>
      <c r="F568" s="17"/>
      <c r="G568" s="17">
        <v>0.44170203017743598</v>
      </c>
      <c r="H568" s="17">
        <v>0.44215168325460902</v>
      </c>
      <c r="I568" s="17">
        <v>0.51520804093055605</v>
      </c>
      <c r="J568" s="17">
        <v>0.61878157392703304</v>
      </c>
      <c r="K568" s="17">
        <v>0.67285795957716399</v>
      </c>
      <c r="L568" s="17">
        <v>0.70301678341049101</v>
      </c>
      <c r="M568" s="17"/>
      <c r="N568" s="17">
        <v>0.57527910540330895</v>
      </c>
      <c r="O568" s="17">
        <v>0.58573822911136397</v>
      </c>
      <c r="P568" s="17">
        <v>0.598041018015665</v>
      </c>
      <c r="Q568" s="17">
        <v>0.531011196475906</v>
      </c>
      <c r="R568" s="17"/>
      <c r="S568" s="17">
        <v>0.51454493002016299</v>
      </c>
      <c r="T568" s="17">
        <v>0.59621545184726599</v>
      </c>
      <c r="U568" s="17">
        <v>0.68096813625350805</v>
      </c>
      <c r="V568" s="17">
        <v>0.605981334105966</v>
      </c>
      <c r="W568" s="17">
        <v>0.54447901310575797</v>
      </c>
      <c r="X568" s="17">
        <v>0.51859076353059896</v>
      </c>
      <c r="Y568" s="17">
        <v>0.498422951716122</v>
      </c>
      <c r="Z568" s="17">
        <v>0.625227425728765</v>
      </c>
      <c r="AA568" s="17">
        <v>0.53106924533192801</v>
      </c>
      <c r="AB568" s="17">
        <v>0.65359117748116702</v>
      </c>
      <c r="AC568" s="17">
        <v>0.55568181519600701</v>
      </c>
      <c r="AD568" s="17">
        <v>0.61430317933841905</v>
      </c>
      <c r="AE568" s="17"/>
      <c r="AF568" s="17">
        <v>0.63249422869806404</v>
      </c>
      <c r="AG568" s="17">
        <v>0.57681575843833099</v>
      </c>
      <c r="AH568" s="17">
        <v>0.47200650424240997</v>
      </c>
      <c r="AI568" s="17"/>
      <c r="AJ568" s="17">
        <v>0.64506231353282395</v>
      </c>
      <c r="AK568" s="17">
        <v>0.51531456924867203</v>
      </c>
      <c r="AL568" s="17">
        <v>0.64044759216066904</v>
      </c>
      <c r="AM568" s="17">
        <v>0.53880444580028397</v>
      </c>
      <c r="AN568" s="17">
        <v>0.473930357427499</v>
      </c>
      <c r="AO568" s="17"/>
      <c r="AP568" s="17">
        <v>0.634506994842579</v>
      </c>
      <c r="AQ568" s="17">
        <v>0.53640711082106596</v>
      </c>
      <c r="AR568" s="17">
        <v>0.63689734645805596</v>
      </c>
      <c r="AS568" s="17">
        <v>0.60262084827067497</v>
      </c>
      <c r="AT568" s="17">
        <v>0.62639877016632695</v>
      </c>
      <c r="AU568" s="17"/>
      <c r="AV568" s="17">
        <v>0.51273775019703605</v>
      </c>
      <c r="AW568" s="17">
        <v>0.62937501328522805</v>
      </c>
      <c r="AX568" s="17">
        <v>0.63966396405223602</v>
      </c>
      <c r="AY568" s="17">
        <v>0.62263448656795795</v>
      </c>
      <c r="AZ568" s="17">
        <v>0.61079558593534</v>
      </c>
      <c r="BA568" s="17">
        <v>0.49276981444976298</v>
      </c>
      <c r="BB568" s="17"/>
      <c r="BC568" s="17">
        <v>0.57980917097039397</v>
      </c>
      <c r="BD568" s="17">
        <v>0.60059001829274505</v>
      </c>
      <c r="BE568" s="17">
        <v>0.54670358054886303</v>
      </c>
      <c r="BF568" s="17">
        <v>0.50064242047949803</v>
      </c>
      <c r="BG568" s="17">
        <v>0.448201387764669</v>
      </c>
    </row>
    <row r="569" spans="2:59" x14ac:dyDescent="0.35">
      <c r="B569" t="s">
        <v>100</v>
      </c>
      <c r="C569" s="17">
        <v>0.14502780281320701</v>
      </c>
      <c r="D569" s="17">
        <v>0.108321315136304</v>
      </c>
      <c r="E569" s="17">
        <v>0.18117499826435501</v>
      </c>
      <c r="F569" s="17"/>
      <c r="G569" s="17">
        <v>0.12320653500451199</v>
      </c>
      <c r="H569" s="17">
        <v>0.123613380062338</v>
      </c>
      <c r="I569" s="17">
        <v>0.13806176667073999</v>
      </c>
      <c r="J569" s="17">
        <v>0.14593787108011</v>
      </c>
      <c r="K569" s="17">
        <v>0.188972597212857</v>
      </c>
      <c r="L569" s="17">
        <v>0.152327892820219</v>
      </c>
      <c r="M569" s="17"/>
      <c r="N569" s="17">
        <v>0.10400607287145</v>
      </c>
      <c r="O569" s="17">
        <v>0.118153196950885</v>
      </c>
      <c r="P569" s="17">
        <v>0.18142889934188899</v>
      </c>
      <c r="Q569" s="17">
        <v>0.18348692732923599</v>
      </c>
      <c r="R569" s="17"/>
      <c r="S569" s="17">
        <v>0.113520035984082</v>
      </c>
      <c r="T569" s="17">
        <v>0.14605634020769501</v>
      </c>
      <c r="U569" s="17">
        <v>0.13219472867381399</v>
      </c>
      <c r="V569" s="17">
        <v>0.103244013288378</v>
      </c>
      <c r="W569" s="17">
        <v>0.18854309877039199</v>
      </c>
      <c r="X569" s="17">
        <v>0.12880367289424999</v>
      </c>
      <c r="Y569" s="17">
        <v>0.16788608113112</v>
      </c>
      <c r="Z569" s="17">
        <v>0.160945967542166</v>
      </c>
      <c r="AA569" s="17">
        <v>0.14679908760532001</v>
      </c>
      <c r="AB569" s="17">
        <v>0.15852678119265801</v>
      </c>
      <c r="AC569" s="17">
        <v>0.20685086548982701</v>
      </c>
      <c r="AD569" s="17">
        <v>0.161994216586798</v>
      </c>
      <c r="AE569" s="17"/>
      <c r="AF569" s="17">
        <v>0.13251458763367899</v>
      </c>
      <c r="AG569" s="17">
        <v>0.14096773998581699</v>
      </c>
      <c r="AH569" s="17">
        <v>0.19658799631900301</v>
      </c>
      <c r="AI569" s="17"/>
      <c r="AJ569" s="17">
        <v>0.14405718475989299</v>
      </c>
      <c r="AK569" s="17">
        <v>0.14587275857191101</v>
      </c>
      <c r="AL569" s="17">
        <v>9.6018807497531805E-2</v>
      </c>
      <c r="AM569" s="17">
        <v>0.14208182463011601</v>
      </c>
      <c r="AN569" s="17">
        <v>0.183734369783142</v>
      </c>
      <c r="AO569" s="17"/>
      <c r="AP569" s="17">
        <v>0.152073510997877</v>
      </c>
      <c r="AQ569" s="17">
        <v>0.12532212402338599</v>
      </c>
      <c r="AR569" s="17">
        <v>0.122125345228445</v>
      </c>
      <c r="AS569" s="17">
        <v>0.111757824589066</v>
      </c>
      <c r="AT569" s="17">
        <v>0.14104254690200899</v>
      </c>
      <c r="AU569" s="17"/>
      <c r="AV569" s="17">
        <v>0.115163593576841</v>
      </c>
      <c r="AW569" s="17">
        <v>0.14077512576185799</v>
      </c>
      <c r="AX569" s="17">
        <v>0.115799662669689</v>
      </c>
      <c r="AY569" s="17">
        <v>0.123388055995364</v>
      </c>
      <c r="AZ569" s="17">
        <v>0.105494893989922</v>
      </c>
      <c r="BA569" s="17">
        <v>0.290715241654387</v>
      </c>
      <c r="BB569" s="17"/>
      <c r="BC569" s="17">
        <v>0.18579279875242599</v>
      </c>
      <c r="BD569" s="17">
        <v>0.131660837396846</v>
      </c>
      <c r="BE569" s="17">
        <v>0.145396907428408</v>
      </c>
      <c r="BF569" s="17">
        <v>0.110703016747977</v>
      </c>
      <c r="BG569" s="17">
        <v>4.6530981093460898E-2</v>
      </c>
    </row>
    <row r="570" spans="2:59" x14ac:dyDescent="0.3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row>
    <row r="571" spans="2:59" x14ac:dyDescent="0.35">
      <c r="B571" s="6" t="s">
        <v>306</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row>
    <row r="572" spans="2:59" x14ac:dyDescent="0.35">
      <c r="B572" s="24" t="s">
        <v>79</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row>
    <row r="573" spans="2:59" x14ac:dyDescent="0.35">
      <c r="B573" t="s">
        <v>295</v>
      </c>
      <c r="C573" s="17">
        <v>0.26413080202366901</v>
      </c>
      <c r="D573" s="17">
        <v>0.262872973328314</v>
      </c>
      <c r="E573" s="17">
        <v>0.261209667242703</v>
      </c>
      <c r="F573" s="17"/>
      <c r="G573" s="17">
        <v>0.43721978258314798</v>
      </c>
      <c r="H573" s="17">
        <v>0.41759818541588301</v>
      </c>
      <c r="I573" s="17">
        <v>0.272608118380543</v>
      </c>
      <c r="J573" s="17">
        <v>0.20767479516974599</v>
      </c>
      <c r="K573" s="17">
        <v>0.12864429330252</v>
      </c>
      <c r="L573" s="17">
        <v>0.154028981267717</v>
      </c>
      <c r="M573" s="17"/>
      <c r="N573" s="17">
        <v>0.30392096936341001</v>
      </c>
      <c r="O573" s="17">
        <v>0.27311579368795003</v>
      </c>
      <c r="P573" s="17">
        <v>0.20080801515518201</v>
      </c>
      <c r="Q573" s="17">
        <v>0.26808185820525199</v>
      </c>
      <c r="R573" s="17"/>
      <c r="S573" s="17">
        <v>0.36750496180855802</v>
      </c>
      <c r="T573" s="17">
        <v>0.20549558632173701</v>
      </c>
      <c r="U573" s="17">
        <v>0.207466331782241</v>
      </c>
      <c r="V573" s="17">
        <v>0.25665736754757001</v>
      </c>
      <c r="W573" s="17">
        <v>0.26251816626954</v>
      </c>
      <c r="X573" s="17">
        <v>0.284362768190209</v>
      </c>
      <c r="Y573" s="17">
        <v>0.26405314790641599</v>
      </c>
      <c r="Z573" s="17">
        <v>0.22557605921143201</v>
      </c>
      <c r="AA573" s="17">
        <v>0.31178861564080801</v>
      </c>
      <c r="AB573" s="17">
        <v>0.1906225785066</v>
      </c>
      <c r="AC573" s="17">
        <v>0.28163802376987401</v>
      </c>
      <c r="AD573" s="17">
        <v>0.21879016844177099</v>
      </c>
      <c r="AE573" s="17"/>
      <c r="AF573" s="17">
        <v>0.21350617333580299</v>
      </c>
      <c r="AG573" s="17">
        <v>0.27419547134050598</v>
      </c>
      <c r="AH573" s="17">
        <v>0.27268240503121799</v>
      </c>
      <c r="AI573" s="17"/>
      <c r="AJ573" s="17">
        <v>0.21422358552053999</v>
      </c>
      <c r="AK573" s="17">
        <v>0.332690584311777</v>
      </c>
      <c r="AL573" s="17">
        <v>0.22365802884267599</v>
      </c>
      <c r="AM573" s="17">
        <v>0.32346900657276101</v>
      </c>
      <c r="AN573" s="17">
        <v>0.26374113661892201</v>
      </c>
      <c r="AO573" s="17"/>
      <c r="AP573" s="17">
        <v>0.244620478064522</v>
      </c>
      <c r="AQ573" s="17">
        <v>0.32074493167079499</v>
      </c>
      <c r="AR573" s="17">
        <v>0.209930671186387</v>
      </c>
      <c r="AS573" s="17">
        <v>0.22904430568737799</v>
      </c>
      <c r="AT573" s="17">
        <v>0.21129298927350701</v>
      </c>
      <c r="AU573" s="17"/>
      <c r="AV573" s="17">
        <v>0.37416913517472</v>
      </c>
      <c r="AW573" s="17">
        <v>0.24238638900576401</v>
      </c>
      <c r="AX573" s="17">
        <v>0.22730577911534</v>
      </c>
      <c r="AY573" s="17">
        <v>0.21381179013406301</v>
      </c>
      <c r="AZ573" s="17">
        <v>0.245616990441441</v>
      </c>
      <c r="BA573" s="17">
        <v>0.143834657768035</v>
      </c>
      <c r="BB573" s="17"/>
      <c r="BC573" s="17">
        <v>0.21157656134677899</v>
      </c>
      <c r="BD573" s="17">
        <v>0.25556339404970901</v>
      </c>
      <c r="BE573" s="17">
        <v>0.26895073531027602</v>
      </c>
      <c r="BF573" s="17">
        <v>0.40107778319887599</v>
      </c>
      <c r="BG573" s="17">
        <v>0.44346285339586999</v>
      </c>
    </row>
    <row r="574" spans="2:59" x14ac:dyDescent="0.35">
      <c r="B574" t="s">
        <v>296</v>
      </c>
      <c r="C574" s="17">
        <v>0.59224229798753503</v>
      </c>
      <c r="D574" s="17">
        <v>0.63921328517825204</v>
      </c>
      <c r="E574" s="17">
        <v>0.550241812858276</v>
      </c>
      <c r="F574" s="17"/>
      <c r="G574" s="17">
        <v>0.439337533078419</v>
      </c>
      <c r="H574" s="17">
        <v>0.47057111974939397</v>
      </c>
      <c r="I574" s="17">
        <v>0.56526812584374297</v>
      </c>
      <c r="J574" s="17">
        <v>0.65504333698458805</v>
      </c>
      <c r="K574" s="17">
        <v>0.69531032745909305</v>
      </c>
      <c r="L574" s="17">
        <v>0.69478256920855097</v>
      </c>
      <c r="M574" s="17"/>
      <c r="N574" s="17">
        <v>0.60706608540028595</v>
      </c>
      <c r="O574" s="17">
        <v>0.59810673218575106</v>
      </c>
      <c r="P574" s="17">
        <v>0.62281142871883099</v>
      </c>
      <c r="Q574" s="17">
        <v>0.54448701896442497</v>
      </c>
      <c r="R574" s="17"/>
      <c r="S574" s="17">
        <v>0.52268057090017195</v>
      </c>
      <c r="T574" s="17">
        <v>0.63535459368751002</v>
      </c>
      <c r="U574" s="17">
        <v>0.64238315238589405</v>
      </c>
      <c r="V574" s="17">
        <v>0.63788977030997096</v>
      </c>
      <c r="W574" s="17">
        <v>0.58403782515676705</v>
      </c>
      <c r="X574" s="17">
        <v>0.55381266892835201</v>
      </c>
      <c r="Y574" s="17">
        <v>0.599294242661354</v>
      </c>
      <c r="Z574" s="17">
        <v>0.61451804316275205</v>
      </c>
      <c r="AA574" s="17">
        <v>0.53866632825129201</v>
      </c>
      <c r="AB574" s="17">
        <v>0.65036542214876902</v>
      </c>
      <c r="AC574" s="17">
        <v>0.54964312853902897</v>
      </c>
      <c r="AD574" s="17">
        <v>0.63985694514153801</v>
      </c>
      <c r="AE574" s="17"/>
      <c r="AF574" s="17">
        <v>0.65619359925017295</v>
      </c>
      <c r="AG574" s="17">
        <v>0.59797623328910199</v>
      </c>
      <c r="AH574" s="17">
        <v>0.50428640530260105</v>
      </c>
      <c r="AI574" s="17"/>
      <c r="AJ574" s="17">
        <v>0.65866121918550202</v>
      </c>
      <c r="AK574" s="17">
        <v>0.54629944210736203</v>
      </c>
      <c r="AL574" s="17">
        <v>0.62447589475598497</v>
      </c>
      <c r="AM574" s="17">
        <v>0.53373632585642095</v>
      </c>
      <c r="AN574" s="17">
        <v>0.52585986851644495</v>
      </c>
      <c r="AO574" s="17"/>
      <c r="AP574" s="17">
        <v>0.61285741416870498</v>
      </c>
      <c r="AQ574" s="17">
        <v>0.564900343341045</v>
      </c>
      <c r="AR574" s="17">
        <v>0.66400544061978095</v>
      </c>
      <c r="AS574" s="17">
        <v>0.65992086473737899</v>
      </c>
      <c r="AT574" s="17">
        <v>0.56827710566865597</v>
      </c>
      <c r="AU574" s="17"/>
      <c r="AV574" s="17">
        <v>0.52932207416602095</v>
      </c>
      <c r="AW574" s="17">
        <v>0.61555276822420701</v>
      </c>
      <c r="AX574" s="17">
        <v>0.67808860129718795</v>
      </c>
      <c r="AY574" s="17">
        <v>0.67710397787354903</v>
      </c>
      <c r="AZ574" s="17">
        <v>0.58251533810094303</v>
      </c>
      <c r="BA574" s="17">
        <v>0.54688318803576197</v>
      </c>
      <c r="BB574" s="17"/>
      <c r="BC574" s="17">
        <v>0.59515026247038605</v>
      </c>
      <c r="BD574" s="17">
        <v>0.59709075909685005</v>
      </c>
      <c r="BE574" s="17">
        <v>0.61060899375862498</v>
      </c>
      <c r="BF574" s="17">
        <v>0.49169268118693998</v>
      </c>
      <c r="BG574" s="17">
        <v>0.49386651005395399</v>
      </c>
    </row>
    <row r="575" spans="2:59" x14ac:dyDescent="0.35">
      <c r="B575" t="s">
        <v>100</v>
      </c>
      <c r="C575" s="17">
        <v>0.14362689998879699</v>
      </c>
      <c r="D575" s="17">
        <v>9.7913741493433806E-2</v>
      </c>
      <c r="E575" s="17">
        <v>0.18854851989902199</v>
      </c>
      <c r="F575" s="17"/>
      <c r="G575" s="17">
        <v>0.123442684338433</v>
      </c>
      <c r="H575" s="17">
        <v>0.11183069483472299</v>
      </c>
      <c r="I575" s="17">
        <v>0.162123755775714</v>
      </c>
      <c r="J575" s="17">
        <v>0.13728186784566601</v>
      </c>
      <c r="K575" s="17">
        <v>0.17604537923838701</v>
      </c>
      <c r="L575" s="17">
        <v>0.15118844952373101</v>
      </c>
      <c r="M575" s="17"/>
      <c r="N575" s="17">
        <v>8.9012945236304E-2</v>
      </c>
      <c r="O575" s="17">
        <v>0.128777474126299</v>
      </c>
      <c r="P575" s="17">
        <v>0.17638055612598699</v>
      </c>
      <c r="Q575" s="17">
        <v>0.18743112283032301</v>
      </c>
      <c r="R575" s="17"/>
      <c r="S575" s="17">
        <v>0.10981446729126899</v>
      </c>
      <c r="T575" s="17">
        <v>0.15914981999075301</v>
      </c>
      <c r="U575" s="17">
        <v>0.15015051583186501</v>
      </c>
      <c r="V575" s="17">
        <v>0.105452862142459</v>
      </c>
      <c r="W575" s="17">
        <v>0.153444008573693</v>
      </c>
      <c r="X575" s="17">
        <v>0.16182456288143901</v>
      </c>
      <c r="Y575" s="17">
        <v>0.13665260943223101</v>
      </c>
      <c r="Z575" s="17">
        <v>0.159905897625816</v>
      </c>
      <c r="AA575" s="17">
        <v>0.1495450561079</v>
      </c>
      <c r="AB575" s="17">
        <v>0.15901199934463101</v>
      </c>
      <c r="AC575" s="17">
        <v>0.16871884769109699</v>
      </c>
      <c r="AD575" s="17">
        <v>0.141352886416691</v>
      </c>
      <c r="AE575" s="17"/>
      <c r="AF575" s="17">
        <v>0.130300227414024</v>
      </c>
      <c r="AG575" s="17">
        <v>0.127828295370392</v>
      </c>
      <c r="AH575" s="17">
        <v>0.22303118966618099</v>
      </c>
      <c r="AI575" s="17"/>
      <c r="AJ575" s="17">
        <v>0.12711519529395801</v>
      </c>
      <c r="AK575" s="17">
        <v>0.121009973580861</v>
      </c>
      <c r="AL575" s="17">
        <v>0.15186607640133801</v>
      </c>
      <c r="AM575" s="17">
        <v>0.14279466757081799</v>
      </c>
      <c r="AN575" s="17">
        <v>0.21039899486463301</v>
      </c>
      <c r="AO575" s="17"/>
      <c r="AP575" s="17">
        <v>0.14252210776677299</v>
      </c>
      <c r="AQ575" s="17">
        <v>0.114354724988161</v>
      </c>
      <c r="AR575" s="17">
        <v>0.12606388819383299</v>
      </c>
      <c r="AS575" s="17">
        <v>0.11103482957524299</v>
      </c>
      <c r="AT575" s="17">
        <v>0.22042990505783699</v>
      </c>
      <c r="AU575" s="17"/>
      <c r="AV575" s="17">
        <v>9.6508790659258603E-2</v>
      </c>
      <c r="AW575" s="17">
        <v>0.14206084277002801</v>
      </c>
      <c r="AX575" s="17">
        <v>9.4605619587472101E-2</v>
      </c>
      <c r="AY575" s="17">
        <v>0.10908423199238799</v>
      </c>
      <c r="AZ575" s="17">
        <v>0.171867671457617</v>
      </c>
      <c r="BA575" s="17">
        <v>0.30928215419620297</v>
      </c>
      <c r="BB575" s="17"/>
      <c r="BC575" s="17">
        <v>0.19327317618283499</v>
      </c>
      <c r="BD575" s="17">
        <v>0.14734584685344199</v>
      </c>
      <c r="BE575" s="17">
        <v>0.12044027093109801</v>
      </c>
      <c r="BF575" s="17">
        <v>0.107229535614184</v>
      </c>
      <c r="BG575" s="17">
        <v>6.2670636550175796E-2</v>
      </c>
    </row>
    <row r="576" spans="2:59" x14ac:dyDescent="0.35">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row>
    <row r="577" spans="2:59" x14ac:dyDescent="0.35">
      <c r="B577" s="6" t="s">
        <v>307</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row>
    <row r="578" spans="2:59" x14ac:dyDescent="0.35">
      <c r="B578" s="24" t="s">
        <v>79</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row>
    <row r="579" spans="2:59" x14ac:dyDescent="0.35">
      <c r="B579" t="s">
        <v>295</v>
      </c>
      <c r="C579" s="17">
        <v>0.56607871462391601</v>
      </c>
      <c r="D579" s="17">
        <v>0.55293225268211199</v>
      </c>
      <c r="E579" s="17">
        <v>0.57827518909095998</v>
      </c>
      <c r="F579" s="17"/>
      <c r="G579" s="17">
        <v>0.573818918758501</v>
      </c>
      <c r="H579" s="17">
        <v>0.62143661177785603</v>
      </c>
      <c r="I579" s="17">
        <v>0.58827842691360299</v>
      </c>
      <c r="J579" s="17">
        <v>0.52144031645114097</v>
      </c>
      <c r="K579" s="17">
        <v>0.52584651130967297</v>
      </c>
      <c r="L579" s="17">
        <v>0.56123127453871102</v>
      </c>
      <c r="M579" s="17"/>
      <c r="N579" s="17">
        <v>0.61305393555783605</v>
      </c>
      <c r="O579" s="17">
        <v>0.56524258256628102</v>
      </c>
      <c r="P579" s="17">
        <v>0.54714413057341205</v>
      </c>
      <c r="Q579" s="17">
        <v>0.53210633328177903</v>
      </c>
      <c r="R579" s="17"/>
      <c r="S579" s="17">
        <v>0.59852481053413698</v>
      </c>
      <c r="T579" s="17">
        <v>0.57269332327282996</v>
      </c>
      <c r="U579" s="17">
        <v>0.52194130023056995</v>
      </c>
      <c r="V579" s="17">
        <v>0.62778067077624</v>
      </c>
      <c r="W579" s="17">
        <v>0.50875906545007998</v>
      </c>
      <c r="X579" s="17">
        <v>0.59806608780807502</v>
      </c>
      <c r="Y579" s="17">
        <v>0.58973996492789604</v>
      </c>
      <c r="Z579" s="17">
        <v>0.47808706039663201</v>
      </c>
      <c r="AA579" s="17">
        <v>0.53107289222714205</v>
      </c>
      <c r="AB579" s="17">
        <v>0.54238498288036896</v>
      </c>
      <c r="AC579" s="17">
        <v>0.64585179045983299</v>
      </c>
      <c r="AD579" s="17">
        <v>0.47525229814008102</v>
      </c>
      <c r="AE579" s="17"/>
      <c r="AF579" s="17">
        <v>0.55425954570361202</v>
      </c>
      <c r="AG579" s="17">
        <v>0.58996002606659304</v>
      </c>
      <c r="AH579" s="17">
        <v>0.49285809976674599</v>
      </c>
      <c r="AI579" s="17"/>
      <c r="AJ579" s="17">
        <v>0.54187910928086602</v>
      </c>
      <c r="AK579" s="17">
        <v>0.62776729409265097</v>
      </c>
      <c r="AL579" s="17">
        <v>0.53811502396140198</v>
      </c>
      <c r="AM579" s="17">
        <v>0.60238925361927498</v>
      </c>
      <c r="AN579" s="17">
        <v>0.52863625316930496</v>
      </c>
      <c r="AO579" s="17"/>
      <c r="AP579" s="17">
        <v>0.54658153859217395</v>
      </c>
      <c r="AQ579" s="17">
        <v>0.62552323242535801</v>
      </c>
      <c r="AR579" s="17">
        <v>0.57508217841138098</v>
      </c>
      <c r="AS579" s="17">
        <v>0.53792710954981204</v>
      </c>
      <c r="AT579" s="17">
        <v>0.47104711216422002</v>
      </c>
      <c r="AU579" s="17"/>
      <c r="AV579" s="17">
        <v>0.64320279782293899</v>
      </c>
      <c r="AW579" s="17">
        <v>0.54167553922720202</v>
      </c>
      <c r="AX579" s="17">
        <v>0.62419535897605405</v>
      </c>
      <c r="AY579" s="17">
        <v>0.55298746893963702</v>
      </c>
      <c r="AZ579" s="17">
        <v>0.50792280849500404</v>
      </c>
      <c r="BA579" s="17">
        <v>0.450880250055544</v>
      </c>
      <c r="BB579" s="17"/>
      <c r="BC579" s="17">
        <v>0.51381521857258305</v>
      </c>
      <c r="BD579" s="17">
        <v>0.53734237350235403</v>
      </c>
      <c r="BE579" s="17">
        <v>0.60106492512294296</v>
      </c>
      <c r="BF579" s="17">
        <v>0.633340169372269</v>
      </c>
      <c r="BG579" s="17">
        <v>0.69717787570066303</v>
      </c>
    </row>
    <row r="580" spans="2:59" x14ac:dyDescent="0.35">
      <c r="B580" t="s">
        <v>296</v>
      </c>
      <c r="C580" s="17">
        <v>0.29991044608706902</v>
      </c>
      <c r="D580" s="17">
        <v>0.34696826811718001</v>
      </c>
      <c r="E580" s="17">
        <v>0.25357842483358001</v>
      </c>
      <c r="F580" s="17"/>
      <c r="G580" s="17">
        <v>0.30328844327608201</v>
      </c>
      <c r="H580" s="17">
        <v>0.287833309129848</v>
      </c>
      <c r="I580" s="17">
        <v>0.26192390329596998</v>
      </c>
      <c r="J580" s="17">
        <v>0.33559139325061998</v>
      </c>
      <c r="K580" s="17">
        <v>0.31717211803998302</v>
      </c>
      <c r="L580" s="17">
        <v>0.29778845831001</v>
      </c>
      <c r="M580" s="17"/>
      <c r="N580" s="17">
        <v>0.30358140901888198</v>
      </c>
      <c r="O580" s="17">
        <v>0.30596104453366502</v>
      </c>
      <c r="P580" s="17">
        <v>0.29902265156556501</v>
      </c>
      <c r="Q580" s="17">
        <v>0.29104004992003202</v>
      </c>
      <c r="R580" s="17"/>
      <c r="S580" s="17">
        <v>0.29096973690369399</v>
      </c>
      <c r="T580" s="17">
        <v>0.28414715489217302</v>
      </c>
      <c r="U580" s="17">
        <v>0.34369015780782503</v>
      </c>
      <c r="V580" s="17">
        <v>0.255866351227168</v>
      </c>
      <c r="W580" s="17">
        <v>0.34535852385093702</v>
      </c>
      <c r="X580" s="17">
        <v>0.245283439287033</v>
      </c>
      <c r="Y580" s="17">
        <v>0.309342494447229</v>
      </c>
      <c r="Z580" s="17">
        <v>0.37113140087042001</v>
      </c>
      <c r="AA580" s="17">
        <v>0.30465607757392899</v>
      </c>
      <c r="AB580" s="17">
        <v>0.322153459144426</v>
      </c>
      <c r="AC580" s="17">
        <v>0.27044530190122301</v>
      </c>
      <c r="AD580" s="17">
        <v>0.32863094637144402</v>
      </c>
      <c r="AE580" s="17"/>
      <c r="AF580" s="17">
        <v>0.31081729604532399</v>
      </c>
      <c r="AG580" s="17">
        <v>0.30224449743932502</v>
      </c>
      <c r="AH580" s="17">
        <v>0.29508176255670898</v>
      </c>
      <c r="AI580" s="17"/>
      <c r="AJ580" s="17">
        <v>0.31477458735798902</v>
      </c>
      <c r="AK580" s="17">
        <v>0.276938831363226</v>
      </c>
      <c r="AL580" s="17">
        <v>0.32888267201635002</v>
      </c>
      <c r="AM580" s="17">
        <v>0.32111833335916401</v>
      </c>
      <c r="AN580" s="17">
        <v>0.278166621744178</v>
      </c>
      <c r="AO580" s="17"/>
      <c r="AP580" s="17">
        <v>0.31374616568584002</v>
      </c>
      <c r="AQ580" s="17">
        <v>0.27872615322866601</v>
      </c>
      <c r="AR580" s="17">
        <v>0.29242556286645499</v>
      </c>
      <c r="AS580" s="17">
        <v>0.33884703312202702</v>
      </c>
      <c r="AT580" s="17">
        <v>0.35746097049805298</v>
      </c>
      <c r="AU580" s="17"/>
      <c r="AV580" s="17">
        <v>0.27050331146270801</v>
      </c>
      <c r="AW580" s="17">
        <v>0.31899072782189802</v>
      </c>
      <c r="AX580" s="17">
        <v>0.27290447980848098</v>
      </c>
      <c r="AY580" s="17">
        <v>0.33448502334846297</v>
      </c>
      <c r="AZ580" s="17">
        <v>0.34660653169178302</v>
      </c>
      <c r="BA580" s="17">
        <v>0.25781094129557097</v>
      </c>
      <c r="BB580" s="17"/>
      <c r="BC580" s="17">
        <v>0.29376591373739203</v>
      </c>
      <c r="BD580" s="17">
        <v>0.337616309961561</v>
      </c>
      <c r="BE580" s="17">
        <v>0.26833669452613901</v>
      </c>
      <c r="BF580" s="17">
        <v>0.302114133163774</v>
      </c>
      <c r="BG580" s="17">
        <v>0.19502812815179199</v>
      </c>
    </row>
    <row r="581" spans="2:59" x14ac:dyDescent="0.35">
      <c r="B581" t="s">
        <v>100</v>
      </c>
      <c r="C581" s="17">
        <v>0.134010839289015</v>
      </c>
      <c r="D581" s="17">
        <v>0.100099479200708</v>
      </c>
      <c r="E581" s="17">
        <v>0.16814638607546001</v>
      </c>
      <c r="F581" s="17"/>
      <c r="G581" s="17">
        <v>0.122892637965416</v>
      </c>
      <c r="H581" s="17">
        <v>9.0730079092295607E-2</v>
      </c>
      <c r="I581" s="17">
        <v>0.149797669790427</v>
      </c>
      <c r="J581" s="17">
        <v>0.14296829029823899</v>
      </c>
      <c r="K581" s="17">
        <v>0.15698137065034401</v>
      </c>
      <c r="L581" s="17">
        <v>0.14098026715127901</v>
      </c>
      <c r="M581" s="17"/>
      <c r="N581" s="17">
        <v>8.3364655423281794E-2</v>
      </c>
      <c r="O581" s="17">
        <v>0.128796372900054</v>
      </c>
      <c r="P581" s="17">
        <v>0.153833217861022</v>
      </c>
      <c r="Q581" s="17">
        <v>0.17685361679819001</v>
      </c>
      <c r="R581" s="17"/>
      <c r="S581" s="17">
        <v>0.110505452562169</v>
      </c>
      <c r="T581" s="17">
        <v>0.143159521834997</v>
      </c>
      <c r="U581" s="17">
        <v>0.134368541961605</v>
      </c>
      <c r="V581" s="17">
        <v>0.116352977996592</v>
      </c>
      <c r="W581" s="17">
        <v>0.145882410698983</v>
      </c>
      <c r="X581" s="17">
        <v>0.15665047290489201</v>
      </c>
      <c r="Y581" s="17">
        <v>0.100917540624875</v>
      </c>
      <c r="Z581" s="17">
        <v>0.150781538732948</v>
      </c>
      <c r="AA581" s="17">
        <v>0.16427103019893</v>
      </c>
      <c r="AB581" s="17">
        <v>0.13546155797520501</v>
      </c>
      <c r="AC581" s="17">
        <v>8.3702907638944196E-2</v>
      </c>
      <c r="AD581" s="17">
        <v>0.19611675548847499</v>
      </c>
      <c r="AE581" s="17"/>
      <c r="AF581" s="17">
        <v>0.13492315825106399</v>
      </c>
      <c r="AG581" s="17">
        <v>0.107795476494082</v>
      </c>
      <c r="AH581" s="17">
        <v>0.212060137676545</v>
      </c>
      <c r="AI581" s="17"/>
      <c r="AJ581" s="17">
        <v>0.14334630336114501</v>
      </c>
      <c r="AK581" s="17">
        <v>9.5293874544122997E-2</v>
      </c>
      <c r="AL581" s="17">
        <v>0.133002304022248</v>
      </c>
      <c r="AM581" s="17">
        <v>7.6492413021561206E-2</v>
      </c>
      <c r="AN581" s="17">
        <v>0.19319712508651701</v>
      </c>
      <c r="AO581" s="17"/>
      <c r="AP581" s="17">
        <v>0.139672295721986</v>
      </c>
      <c r="AQ581" s="17">
        <v>9.5750614345976107E-2</v>
      </c>
      <c r="AR581" s="17">
        <v>0.132492258722164</v>
      </c>
      <c r="AS581" s="17">
        <v>0.12322585732816101</v>
      </c>
      <c r="AT581" s="17">
        <v>0.17149191733772701</v>
      </c>
      <c r="AU581" s="17"/>
      <c r="AV581" s="17">
        <v>8.6293890714353394E-2</v>
      </c>
      <c r="AW581" s="17">
        <v>0.13933373295090101</v>
      </c>
      <c r="AX581" s="17">
        <v>0.102900161215465</v>
      </c>
      <c r="AY581" s="17">
        <v>0.1125275077119</v>
      </c>
      <c r="AZ581" s="17">
        <v>0.145470659813213</v>
      </c>
      <c r="BA581" s="17">
        <v>0.29130880864888498</v>
      </c>
      <c r="BB581" s="17"/>
      <c r="BC581" s="17">
        <v>0.192418867690025</v>
      </c>
      <c r="BD581" s="17">
        <v>0.125041316536085</v>
      </c>
      <c r="BE581" s="17">
        <v>0.130598380350918</v>
      </c>
      <c r="BF581" s="17">
        <v>6.4545697463957302E-2</v>
      </c>
      <c r="BG581" s="17">
        <v>0.10779399614754499</v>
      </c>
    </row>
    <row r="582" spans="2:59"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row>
    <row r="583" spans="2:59" x14ac:dyDescent="0.35">
      <c r="B583" s="6" t="s">
        <v>308</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row>
    <row r="584" spans="2:59" x14ac:dyDescent="0.35">
      <c r="B584" s="24" t="s">
        <v>79</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row>
    <row r="585" spans="2:59" x14ac:dyDescent="0.35">
      <c r="B585" t="s">
        <v>295</v>
      </c>
      <c r="C585" s="17">
        <v>0.55075263252052298</v>
      </c>
      <c r="D585" s="17">
        <v>0.53863152246005497</v>
      </c>
      <c r="E585" s="17">
        <v>0.560755029306647</v>
      </c>
      <c r="F585" s="17"/>
      <c r="G585" s="17">
        <v>0.67827795795169998</v>
      </c>
      <c r="H585" s="17">
        <v>0.69693445534484899</v>
      </c>
      <c r="I585" s="17">
        <v>0.60746600742034695</v>
      </c>
      <c r="J585" s="17">
        <v>0.54359691498141705</v>
      </c>
      <c r="K585" s="17">
        <v>0.464662627502197</v>
      </c>
      <c r="L585" s="17">
        <v>0.36470972791157102</v>
      </c>
      <c r="M585" s="17"/>
      <c r="N585" s="17">
        <v>0.61547620132438996</v>
      </c>
      <c r="O585" s="17">
        <v>0.54654773681899504</v>
      </c>
      <c r="P585" s="17">
        <v>0.50264474409960802</v>
      </c>
      <c r="Q585" s="17">
        <v>0.52676341875266797</v>
      </c>
      <c r="R585" s="17"/>
      <c r="S585" s="17">
        <v>0.67228962496210598</v>
      </c>
      <c r="T585" s="17">
        <v>0.49918827166498803</v>
      </c>
      <c r="U585" s="17">
        <v>0.50579040187110802</v>
      </c>
      <c r="V585" s="17">
        <v>0.53688551612231805</v>
      </c>
      <c r="W585" s="17">
        <v>0.52645236605794299</v>
      </c>
      <c r="X585" s="17">
        <v>0.608510193840062</v>
      </c>
      <c r="Y585" s="17">
        <v>0.57614196766083703</v>
      </c>
      <c r="Z585" s="17">
        <v>0.47440748339268202</v>
      </c>
      <c r="AA585" s="17">
        <v>0.54768676646804804</v>
      </c>
      <c r="AB585" s="17">
        <v>0.47326997561689998</v>
      </c>
      <c r="AC585" s="17">
        <v>0.55971402867937203</v>
      </c>
      <c r="AD585" s="17">
        <v>0.51252851423535095</v>
      </c>
      <c r="AE585" s="17"/>
      <c r="AF585" s="17">
        <v>0.44944448258260999</v>
      </c>
      <c r="AG585" s="17">
        <v>0.58264168310610198</v>
      </c>
      <c r="AH585" s="17">
        <v>0.60523404734192898</v>
      </c>
      <c r="AI585" s="17"/>
      <c r="AJ585" s="17">
        <v>0.47819356312022998</v>
      </c>
      <c r="AK585" s="17">
        <v>0.65147213331013798</v>
      </c>
      <c r="AL585" s="17">
        <v>0.47366049660232001</v>
      </c>
      <c r="AM585" s="17">
        <v>0.48475843959460801</v>
      </c>
      <c r="AN585" s="17">
        <v>0.554704728739985</v>
      </c>
      <c r="AO585" s="17"/>
      <c r="AP585" s="17">
        <v>0.46620255198438398</v>
      </c>
      <c r="AQ585" s="17">
        <v>0.62923670234892903</v>
      </c>
      <c r="AR585" s="17">
        <v>0.53391183390371499</v>
      </c>
      <c r="AS585" s="17">
        <v>0.46829327991539998</v>
      </c>
      <c r="AT585" s="17">
        <v>0.541755934566577</v>
      </c>
      <c r="AU585" s="17"/>
      <c r="AV585" s="17">
        <v>0.660299020337204</v>
      </c>
      <c r="AW585" s="17">
        <v>0.46441225673315001</v>
      </c>
      <c r="AX585" s="17">
        <v>0.585676144251984</v>
      </c>
      <c r="AY585" s="17">
        <v>0.47502206480551101</v>
      </c>
      <c r="AZ585" s="17">
        <v>0.58888022825427699</v>
      </c>
      <c r="BA585" s="17">
        <v>0.47833139039373401</v>
      </c>
      <c r="BB585" s="17"/>
      <c r="BC585" s="17">
        <v>0.53134448733164796</v>
      </c>
      <c r="BD585" s="17">
        <v>0.53075994541558602</v>
      </c>
      <c r="BE585" s="17">
        <v>0.58244625294376895</v>
      </c>
      <c r="BF585" s="17">
        <v>0.66821292858065995</v>
      </c>
      <c r="BG585" s="17">
        <v>0.60810232760776795</v>
      </c>
    </row>
    <row r="586" spans="2:59" x14ac:dyDescent="0.35">
      <c r="B586" t="s">
        <v>296</v>
      </c>
      <c r="C586" s="17">
        <v>0.322641776857019</v>
      </c>
      <c r="D586" s="17">
        <v>0.37579093926705798</v>
      </c>
      <c r="E586" s="17">
        <v>0.271620330840873</v>
      </c>
      <c r="F586" s="17"/>
      <c r="G586" s="17">
        <v>0.210078442245657</v>
      </c>
      <c r="H586" s="17">
        <v>0.21589012675723501</v>
      </c>
      <c r="I586" s="17">
        <v>0.24947404808270199</v>
      </c>
      <c r="J586" s="17">
        <v>0.35392548317533401</v>
      </c>
      <c r="K586" s="17">
        <v>0.39543881099566403</v>
      </c>
      <c r="L586" s="17">
        <v>0.46951251164147301</v>
      </c>
      <c r="M586" s="17"/>
      <c r="N586" s="17">
        <v>0.29576536562447098</v>
      </c>
      <c r="O586" s="17">
        <v>0.35134265873821902</v>
      </c>
      <c r="P586" s="17">
        <v>0.32655737414118502</v>
      </c>
      <c r="Q586" s="17">
        <v>0.31896066640260201</v>
      </c>
      <c r="R586" s="17"/>
      <c r="S586" s="17">
        <v>0.23514267026902499</v>
      </c>
      <c r="T586" s="17">
        <v>0.32553584887116099</v>
      </c>
      <c r="U586" s="17">
        <v>0.36010935640386499</v>
      </c>
      <c r="V586" s="17">
        <v>0.38416880155713101</v>
      </c>
      <c r="W586" s="17">
        <v>0.358111731960364</v>
      </c>
      <c r="X586" s="17">
        <v>0.24726769716060801</v>
      </c>
      <c r="Y586" s="17">
        <v>0.32323114499380301</v>
      </c>
      <c r="Z586" s="17">
        <v>0.37429479027810603</v>
      </c>
      <c r="AA586" s="17">
        <v>0.31320197927301102</v>
      </c>
      <c r="AB586" s="17">
        <v>0.40233534087014799</v>
      </c>
      <c r="AC586" s="17">
        <v>0.33628897767382099</v>
      </c>
      <c r="AD586" s="17">
        <v>0.28031116580049897</v>
      </c>
      <c r="AE586" s="17"/>
      <c r="AF586" s="17">
        <v>0.42063896242807702</v>
      </c>
      <c r="AG586" s="17">
        <v>0.31249167634131297</v>
      </c>
      <c r="AH586" s="17">
        <v>0.21523108041815101</v>
      </c>
      <c r="AI586" s="17"/>
      <c r="AJ586" s="17">
        <v>0.40178193697614301</v>
      </c>
      <c r="AK586" s="17">
        <v>0.234446378802799</v>
      </c>
      <c r="AL586" s="17">
        <v>0.43743748204532001</v>
      </c>
      <c r="AM586" s="17">
        <v>0.47141779089931801</v>
      </c>
      <c r="AN586" s="17">
        <v>0.25379192448735399</v>
      </c>
      <c r="AO586" s="17"/>
      <c r="AP586" s="17">
        <v>0.40861556699968998</v>
      </c>
      <c r="AQ586" s="17">
        <v>0.26930438462268702</v>
      </c>
      <c r="AR586" s="17">
        <v>0.38634814633314402</v>
      </c>
      <c r="AS586" s="17">
        <v>0.411951226311431</v>
      </c>
      <c r="AT586" s="17">
        <v>0.28368588859993099</v>
      </c>
      <c r="AU586" s="17"/>
      <c r="AV586" s="17">
        <v>0.24840631182629999</v>
      </c>
      <c r="AW586" s="17">
        <v>0.41794576847411202</v>
      </c>
      <c r="AX586" s="17">
        <v>0.34246096129841902</v>
      </c>
      <c r="AY586" s="17">
        <v>0.42091618224849398</v>
      </c>
      <c r="AZ586" s="17">
        <v>0.26912836198116402</v>
      </c>
      <c r="BA586" s="17">
        <v>0.247493709085742</v>
      </c>
      <c r="BB586" s="17"/>
      <c r="BC586" s="17">
        <v>0.30490130723352799</v>
      </c>
      <c r="BD586" s="17">
        <v>0.33395800864055702</v>
      </c>
      <c r="BE586" s="17">
        <v>0.32212590314170803</v>
      </c>
      <c r="BF586" s="17">
        <v>0.233550250742975</v>
      </c>
      <c r="BG586" s="17">
        <v>0.34677431279486298</v>
      </c>
    </row>
    <row r="587" spans="2:59" x14ac:dyDescent="0.35">
      <c r="B587" t="s">
        <v>100</v>
      </c>
      <c r="C587" s="17">
        <v>0.12660559062245799</v>
      </c>
      <c r="D587" s="17">
        <v>8.5577538272887999E-2</v>
      </c>
      <c r="E587" s="17">
        <v>0.167624639852479</v>
      </c>
      <c r="F587" s="17"/>
      <c r="G587" s="17">
        <v>0.111643599802643</v>
      </c>
      <c r="H587" s="17">
        <v>8.7175417897915303E-2</v>
      </c>
      <c r="I587" s="17">
        <v>0.143059944496951</v>
      </c>
      <c r="J587" s="17">
        <v>0.102477601843249</v>
      </c>
      <c r="K587" s="17">
        <v>0.139898561502139</v>
      </c>
      <c r="L587" s="17">
        <v>0.165777760446957</v>
      </c>
      <c r="M587" s="17"/>
      <c r="N587" s="17">
        <v>8.8758433051138605E-2</v>
      </c>
      <c r="O587" s="17">
        <v>0.102109604442786</v>
      </c>
      <c r="P587" s="17">
        <v>0.17079788175920699</v>
      </c>
      <c r="Q587" s="17">
        <v>0.15427591484473099</v>
      </c>
      <c r="R587" s="17"/>
      <c r="S587" s="17">
        <v>9.2567704768869302E-2</v>
      </c>
      <c r="T587" s="17">
        <v>0.17527587946385101</v>
      </c>
      <c r="U587" s="17">
        <v>0.13410024172502699</v>
      </c>
      <c r="V587" s="17">
        <v>7.8945682320550395E-2</v>
      </c>
      <c r="W587" s="17">
        <v>0.115435901981693</v>
      </c>
      <c r="X587" s="17">
        <v>0.14422210899933</v>
      </c>
      <c r="Y587" s="17">
        <v>0.10062688734536</v>
      </c>
      <c r="Z587" s="17">
        <v>0.15129772632921301</v>
      </c>
      <c r="AA587" s="17">
        <v>0.139111254258941</v>
      </c>
      <c r="AB587" s="17">
        <v>0.12439468351295201</v>
      </c>
      <c r="AC587" s="17">
        <v>0.10399699364680701</v>
      </c>
      <c r="AD587" s="17">
        <v>0.20716031996414999</v>
      </c>
      <c r="AE587" s="17"/>
      <c r="AF587" s="17">
        <v>0.12991655498931301</v>
      </c>
      <c r="AG587" s="17">
        <v>0.104866640552585</v>
      </c>
      <c r="AH587" s="17">
        <v>0.17953487223992001</v>
      </c>
      <c r="AI587" s="17"/>
      <c r="AJ587" s="17">
        <v>0.120024499903627</v>
      </c>
      <c r="AK587" s="17">
        <v>0.114081487887064</v>
      </c>
      <c r="AL587" s="17">
        <v>8.8902021352359598E-2</v>
      </c>
      <c r="AM587" s="17">
        <v>4.3823769506073799E-2</v>
      </c>
      <c r="AN587" s="17">
        <v>0.19150334677266101</v>
      </c>
      <c r="AO587" s="17"/>
      <c r="AP587" s="17">
        <v>0.12518188101592601</v>
      </c>
      <c r="AQ587" s="17">
        <v>0.101458913028385</v>
      </c>
      <c r="AR587" s="17">
        <v>7.9740019763141101E-2</v>
      </c>
      <c r="AS587" s="17">
        <v>0.11975549377317</v>
      </c>
      <c r="AT587" s="17">
        <v>0.17455817683349201</v>
      </c>
      <c r="AU587" s="17"/>
      <c r="AV587" s="17">
        <v>9.1294667836496396E-2</v>
      </c>
      <c r="AW587" s="17">
        <v>0.117641974792738</v>
      </c>
      <c r="AX587" s="17">
        <v>7.18628944495978E-2</v>
      </c>
      <c r="AY587" s="17">
        <v>0.104061752945994</v>
      </c>
      <c r="AZ587" s="17">
        <v>0.14199140976455901</v>
      </c>
      <c r="BA587" s="17">
        <v>0.27417490052052301</v>
      </c>
      <c r="BB587" s="17"/>
      <c r="BC587" s="17">
        <v>0.163754205434824</v>
      </c>
      <c r="BD587" s="17">
        <v>0.13528204594385701</v>
      </c>
      <c r="BE587" s="17">
        <v>9.5427843914522498E-2</v>
      </c>
      <c r="BF587" s="17">
        <v>9.8236820676364897E-2</v>
      </c>
      <c r="BG587" s="17">
        <v>4.51233595973691E-2</v>
      </c>
    </row>
    <row r="588" spans="2:59"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row>
    <row r="589" spans="2:59" x14ac:dyDescent="0.35">
      <c r="B589" s="6" t="s">
        <v>309</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row>
    <row r="590" spans="2:59" x14ac:dyDescent="0.35">
      <c r="B590" s="24" t="s">
        <v>79</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row>
    <row r="591" spans="2:59" x14ac:dyDescent="0.35">
      <c r="B591" t="s">
        <v>295</v>
      </c>
      <c r="C591" s="17">
        <v>0.244038974476882</v>
      </c>
      <c r="D591" s="17">
        <v>0.25232061686314999</v>
      </c>
      <c r="E591" s="17">
        <v>0.237885601874185</v>
      </c>
      <c r="F591" s="17"/>
      <c r="G591" s="17">
        <v>0.43646184218251799</v>
      </c>
      <c r="H591" s="17">
        <v>0.41548604104203901</v>
      </c>
      <c r="I591" s="17">
        <v>0.25559114356942397</v>
      </c>
      <c r="J591" s="17">
        <v>0.19548091853761701</v>
      </c>
      <c r="K591" s="17">
        <v>0.122347553184376</v>
      </c>
      <c r="L591" s="17">
        <v>8.8275525432751203E-2</v>
      </c>
      <c r="M591" s="17"/>
      <c r="N591" s="17">
        <v>0.276311697722466</v>
      </c>
      <c r="O591" s="17">
        <v>0.24854057120152401</v>
      </c>
      <c r="P591" s="17">
        <v>0.210568359753524</v>
      </c>
      <c r="Q591" s="17">
        <v>0.23448012675542301</v>
      </c>
      <c r="R591" s="17"/>
      <c r="S591" s="17">
        <v>0.39991861253797401</v>
      </c>
      <c r="T591" s="17">
        <v>0.210927658738879</v>
      </c>
      <c r="U591" s="17">
        <v>0.177646604838158</v>
      </c>
      <c r="V591" s="17">
        <v>0.21181410732359901</v>
      </c>
      <c r="W591" s="17">
        <v>0.20466764245065699</v>
      </c>
      <c r="X591" s="17">
        <v>0.27748245653787101</v>
      </c>
      <c r="Y591" s="17">
        <v>0.26144300151620797</v>
      </c>
      <c r="Z591" s="17">
        <v>0.22287095853780201</v>
      </c>
      <c r="AA591" s="17">
        <v>0.28035947802671202</v>
      </c>
      <c r="AB591" s="17">
        <v>0.145379776180979</v>
      </c>
      <c r="AC591" s="17">
        <v>0.19450541456179399</v>
      </c>
      <c r="AD591" s="17">
        <v>0.15086411999878599</v>
      </c>
      <c r="AE591" s="17"/>
      <c r="AF591" s="17">
        <v>0.17672047249724601</v>
      </c>
      <c r="AG591" s="17">
        <v>0.21919492637875901</v>
      </c>
      <c r="AH591" s="17">
        <v>0.33565115211881802</v>
      </c>
      <c r="AI591" s="17"/>
      <c r="AJ591" s="17">
        <v>0.18101525988495601</v>
      </c>
      <c r="AK591" s="17">
        <v>0.33088511782894098</v>
      </c>
      <c r="AL591" s="17">
        <v>0.14297598457101099</v>
      </c>
      <c r="AM591" s="17">
        <v>0.317587088321444</v>
      </c>
      <c r="AN591" s="17">
        <v>0.25874291762304102</v>
      </c>
      <c r="AO591" s="17"/>
      <c r="AP591" s="17">
        <v>0.19751141643287201</v>
      </c>
      <c r="AQ591" s="17">
        <v>0.318275061145881</v>
      </c>
      <c r="AR591" s="17">
        <v>0.16069150834297199</v>
      </c>
      <c r="AS591" s="17">
        <v>0.203588153098719</v>
      </c>
      <c r="AT591" s="17">
        <v>0.145280070059112</v>
      </c>
      <c r="AU591" s="17"/>
      <c r="AV591" s="17">
        <v>0.353449874149452</v>
      </c>
      <c r="AW591" s="17">
        <v>0.21634251641179</v>
      </c>
      <c r="AX591" s="17">
        <v>0.173559170866465</v>
      </c>
      <c r="AY591" s="17">
        <v>0.18446236129350899</v>
      </c>
      <c r="AZ591" s="17">
        <v>0.211108098321002</v>
      </c>
      <c r="BA591" s="17">
        <v>0.15163401663885201</v>
      </c>
      <c r="BB591" s="17"/>
      <c r="BC591" s="17">
        <v>0.19781698747291701</v>
      </c>
      <c r="BD591" s="17">
        <v>0.24953415712094201</v>
      </c>
      <c r="BE591" s="17">
        <v>0.23313490788841901</v>
      </c>
      <c r="BF591" s="17">
        <v>0.35903072137451603</v>
      </c>
      <c r="BG591" s="17">
        <v>0.54006240026506103</v>
      </c>
    </row>
    <row r="592" spans="2:59" x14ac:dyDescent="0.35">
      <c r="B592" t="s">
        <v>296</v>
      </c>
      <c r="C592" s="17">
        <v>0.62366539908002305</v>
      </c>
      <c r="D592" s="17">
        <v>0.65713264167206498</v>
      </c>
      <c r="E592" s="17">
        <v>0.59006143726438598</v>
      </c>
      <c r="F592" s="17"/>
      <c r="G592" s="17">
        <v>0.45262166936647502</v>
      </c>
      <c r="H592" s="17">
        <v>0.46893912904973201</v>
      </c>
      <c r="I592" s="17">
        <v>0.60263573533964898</v>
      </c>
      <c r="J592" s="17">
        <v>0.674023244139203</v>
      </c>
      <c r="K592" s="17">
        <v>0.72418014850742396</v>
      </c>
      <c r="L592" s="17">
        <v>0.77207274088956801</v>
      </c>
      <c r="M592" s="17"/>
      <c r="N592" s="17">
        <v>0.63143443611056604</v>
      </c>
      <c r="O592" s="17">
        <v>0.63575398752888801</v>
      </c>
      <c r="P592" s="17">
        <v>0.63114370210528203</v>
      </c>
      <c r="Q592" s="17">
        <v>0.59540517170945595</v>
      </c>
      <c r="R592" s="17"/>
      <c r="S592" s="17">
        <v>0.49212397584547302</v>
      </c>
      <c r="T592" s="17">
        <v>0.65726911048025505</v>
      </c>
      <c r="U592" s="17">
        <v>0.71904489185076303</v>
      </c>
      <c r="V592" s="17">
        <v>0.68608878005066898</v>
      </c>
      <c r="W592" s="17">
        <v>0.65037711717246904</v>
      </c>
      <c r="X592" s="17">
        <v>0.580131109627679</v>
      </c>
      <c r="Y592" s="17">
        <v>0.61390472546685004</v>
      </c>
      <c r="Z592" s="17">
        <v>0.64760821946768399</v>
      </c>
      <c r="AA592" s="17">
        <v>0.54837423074690095</v>
      </c>
      <c r="AB592" s="17">
        <v>0.68613733517162301</v>
      </c>
      <c r="AC592" s="17">
        <v>0.69284125951827702</v>
      </c>
      <c r="AD592" s="17">
        <v>0.68704353925672201</v>
      </c>
      <c r="AE592" s="17"/>
      <c r="AF592" s="17">
        <v>0.70678383601773798</v>
      </c>
      <c r="AG592" s="17">
        <v>0.64574329868174996</v>
      </c>
      <c r="AH592" s="17">
        <v>0.49073628649193701</v>
      </c>
      <c r="AI592" s="17"/>
      <c r="AJ592" s="17">
        <v>0.69211492387735796</v>
      </c>
      <c r="AK592" s="17">
        <v>0.55341443531234602</v>
      </c>
      <c r="AL592" s="17">
        <v>0.77429952588267603</v>
      </c>
      <c r="AM592" s="17">
        <v>0.54586164422157002</v>
      </c>
      <c r="AN592" s="17">
        <v>0.55516908470874304</v>
      </c>
      <c r="AO592" s="17"/>
      <c r="AP592" s="17">
        <v>0.67946462243969596</v>
      </c>
      <c r="AQ592" s="17">
        <v>0.57218122583749498</v>
      </c>
      <c r="AR592" s="17">
        <v>0.74065592826012705</v>
      </c>
      <c r="AS592" s="17">
        <v>0.67852004240210295</v>
      </c>
      <c r="AT592" s="17">
        <v>0.70598126991214705</v>
      </c>
      <c r="AU592" s="17"/>
      <c r="AV592" s="17">
        <v>0.54758297802009703</v>
      </c>
      <c r="AW592" s="17">
        <v>0.66054710597308097</v>
      </c>
      <c r="AX592" s="17">
        <v>0.74883368383326598</v>
      </c>
      <c r="AY592" s="17">
        <v>0.70751126730033298</v>
      </c>
      <c r="AZ592" s="17">
        <v>0.65997006847009099</v>
      </c>
      <c r="BA592" s="17">
        <v>0.55823305921812905</v>
      </c>
      <c r="BB592" s="17"/>
      <c r="BC592" s="17">
        <v>0.61768138276935003</v>
      </c>
      <c r="BD592" s="17">
        <v>0.64092904379230797</v>
      </c>
      <c r="BE592" s="17">
        <v>0.64995321194009903</v>
      </c>
      <c r="BF592" s="17">
        <v>0.53665173952527701</v>
      </c>
      <c r="BG592" s="17">
        <v>0.40749978705872603</v>
      </c>
    </row>
    <row r="593" spans="2:59" x14ac:dyDescent="0.35">
      <c r="B593" t="s">
        <v>100</v>
      </c>
      <c r="C593" s="17">
        <v>0.132295626443095</v>
      </c>
      <c r="D593" s="17">
        <v>9.0546741464785196E-2</v>
      </c>
      <c r="E593" s="17">
        <v>0.17205296086142899</v>
      </c>
      <c r="F593" s="17"/>
      <c r="G593" s="17">
        <v>0.110916488451007</v>
      </c>
      <c r="H593" s="17">
        <v>0.11557482990823</v>
      </c>
      <c r="I593" s="17">
        <v>0.14177312109092599</v>
      </c>
      <c r="J593" s="17">
        <v>0.13049583732317999</v>
      </c>
      <c r="K593" s="17">
        <v>0.153472298308199</v>
      </c>
      <c r="L593" s="17">
        <v>0.13965173367768</v>
      </c>
      <c r="M593" s="17"/>
      <c r="N593" s="17">
        <v>9.2253866166968304E-2</v>
      </c>
      <c r="O593" s="17">
        <v>0.115705441269588</v>
      </c>
      <c r="P593" s="17">
        <v>0.15828793814119399</v>
      </c>
      <c r="Q593" s="17">
        <v>0.17011470153512101</v>
      </c>
      <c r="R593" s="17"/>
      <c r="S593" s="17">
        <v>0.10795741161655401</v>
      </c>
      <c r="T593" s="17">
        <v>0.131803230780866</v>
      </c>
      <c r="U593" s="17">
        <v>0.10330850331107801</v>
      </c>
      <c r="V593" s="17">
        <v>0.102097112625732</v>
      </c>
      <c r="W593" s="17">
        <v>0.14495524037687399</v>
      </c>
      <c r="X593" s="17">
        <v>0.14238643383444999</v>
      </c>
      <c r="Y593" s="17">
        <v>0.124652273016943</v>
      </c>
      <c r="Z593" s="17">
        <v>0.12952082199451501</v>
      </c>
      <c r="AA593" s="17">
        <v>0.17126629122638601</v>
      </c>
      <c r="AB593" s="17">
        <v>0.16848288864739699</v>
      </c>
      <c r="AC593" s="17">
        <v>0.11265332591992901</v>
      </c>
      <c r="AD593" s="17">
        <v>0.162092340744492</v>
      </c>
      <c r="AE593" s="17"/>
      <c r="AF593" s="17">
        <v>0.116495691485016</v>
      </c>
      <c r="AG593" s="17">
        <v>0.13506177493949101</v>
      </c>
      <c r="AH593" s="17">
        <v>0.173612561389245</v>
      </c>
      <c r="AI593" s="17"/>
      <c r="AJ593" s="17">
        <v>0.12686981623768601</v>
      </c>
      <c r="AK593" s="17">
        <v>0.115700446858713</v>
      </c>
      <c r="AL593" s="17">
        <v>8.2724489546312702E-2</v>
      </c>
      <c r="AM593" s="17">
        <v>0.13655126745698601</v>
      </c>
      <c r="AN593" s="17">
        <v>0.18608799766821599</v>
      </c>
      <c r="AO593" s="17"/>
      <c r="AP593" s="17">
        <v>0.123023961127432</v>
      </c>
      <c r="AQ593" s="17">
        <v>0.10954371301662399</v>
      </c>
      <c r="AR593" s="17">
        <v>9.8652563396900594E-2</v>
      </c>
      <c r="AS593" s="17">
        <v>0.11789180449917799</v>
      </c>
      <c r="AT593" s="17">
        <v>0.148738660028741</v>
      </c>
      <c r="AU593" s="17"/>
      <c r="AV593" s="17">
        <v>9.8967147830451005E-2</v>
      </c>
      <c r="AW593" s="17">
        <v>0.123110377615128</v>
      </c>
      <c r="AX593" s="17">
        <v>7.7607145300269298E-2</v>
      </c>
      <c r="AY593" s="17">
        <v>0.10802637140615801</v>
      </c>
      <c r="AZ593" s="17">
        <v>0.12892183320890699</v>
      </c>
      <c r="BA593" s="17">
        <v>0.290132924143018</v>
      </c>
      <c r="BB593" s="17"/>
      <c r="BC593" s="17">
        <v>0.18450162975773299</v>
      </c>
      <c r="BD593" s="17">
        <v>0.10953679908675</v>
      </c>
      <c r="BE593" s="17">
        <v>0.116911880171482</v>
      </c>
      <c r="BF593" s="17">
        <v>0.104317539100207</v>
      </c>
      <c r="BG593" s="17">
        <v>5.24378126762126E-2</v>
      </c>
    </row>
    <row r="594" spans="2:59" x14ac:dyDescent="0.35">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row>
    <row r="595" spans="2:59" x14ac:dyDescent="0.35">
      <c r="B595" s="6" t="s">
        <v>318</v>
      </c>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row>
    <row r="596" spans="2:59" x14ac:dyDescent="0.35">
      <c r="B596" s="24" t="s">
        <v>79</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row>
    <row r="597" spans="2:59" x14ac:dyDescent="0.35">
      <c r="B597" t="s">
        <v>310</v>
      </c>
      <c r="C597" s="17">
        <v>0.47706026635960602</v>
      </c>
      <c r="D597" s="17">
        <v>0.45533058237365698</v>
      </c>
      <c r="E597" s="17">
        <v>0.49709570389345697</v>
      </c>
      <c r="F597" s="17"/>
      <c r="G597" s="17">
        <v>0.69931901940290997</v>
      </c>
      <c r="H597" s="17">
        <v>0.65914116578641502</v>
      </c>
      <c r="I597" s="17">
        <v>0.52357239800539801</v>
      </c>
      <c r="J597" s="17">
        <v>0.42319938213697</v>
      </c>
      <c r="K597" s="17">
        <v>0.38199938274863598</v>
      </c>
      <c r="L597" s="17">
        <v>0.250721273709749</v>
      </c>
      <c r="M597" s="17"/>
      <c r="N597" s="17">
        <v>0.57944033203975398</v>
      </c>
      <c r="O597" s="17">
        <v>0.49738361620823501</v>
      </c>
      <c r="P597" s="17">
        <v>0.389624858415478</v>
      </c>
      <c r="Q597" s="17">
        <v>0.42140301587887302</v>
      </c>
      <c r="R597" s="17"/>
      <c r="S597" s="17">
        <v>0.62014804055779305</v>
      </c>
      <c r="T597" s="17">
        <v>0.42959248068383799</v>
      </c>
      <c r="U597" s="17">
        <v>0.476253668065098</v>
      </c>
      <c r="V597" s="17">
        <v>0.42158997602173298</v>
      </c>
      <c r="W597" s="17">
        <v>0.466959033982972</v>
      </c>
      <c r="X597" s="17">
        <v>0.55371925136414601</v>
      </c>
      <c r="Y597" s="17">
        <v>0.490939164450515</v>
      </c>
      <c r="Z597" s="17">
        <v>0.46163644338153298</v>
      </c>
      <c r="AA597" s="17">
        <v>0.434541419298896</v>
      </c>
      <c r="AB597" s="17">
        <v>0.44448793276710502</v>
      </c>
      <c r="AC597" s="17">
        <v>0.360749684391797</v>
      </c>
      <c r="AD597" s="17">
        <v>0.40670405793049103</v>
      </c>
      <c r="AE597" s="17"/>
      <c r="AF597" s="17">
        <v>0.39275767136557799</v>
      </c>
      <c r="AG597" s="17">
        <v>0.46773635307447697</v>
      </c>
      <c r="AH597" s="17">
        <v>0.54037018438102302</v>
      </c>
      <c r="AI597" s="17"/>
      <c r="AJ597" s="17">
        <v>0.41013234364798601</v>
      </c>
      <c r="AK597" s="17">
        <v>0.54683107735190895</v>
      </c>
      <c r="AL597" s="17">
        <v>0.47055834973955302</v>
      </c>
      <c r="AM597" s="17">
        <v>0.36122982185429597</v>
      </c>
      <c r="AN597" s="17">
        <v>0.48938943709562399</v>
      </c>
      <c r="AO597" s="17"/>
      <c r="AP597" s="17">
        <v>0.393536479276625</v>
      </c>
      <c r="AQ597" s="17">
        <v>0.55285808919791002</v>
      </c>
      <c r="AR597" s="17">
        <v>0.43264228806134097</v>
      </c>
      <c r="AS597" s="17">
        <v>0.414871305483617</v>
      </c>
      <c r="AT597" s="17">
        <v>0.53004359182892002</v>
      </c>
      <c r="AU597" s="17"/>
      <c r="AV597" s="17">
        <v>0.57941942823037096</v>
      </c>
      <c r="AW597" s="17">
        <v>0.43364082439974799</v>
      </c>
      <c r="AX597" s="17">
        <v>0.45145041812800002</v>
      </c>
      <c r="AY597" s="17">
        <v>0.40138111438809299</v>
      </c>
      <c r="AZ597" s="17">
        <v>0.58373078611575702</v>
      </c>
      <c r="BA597" s="17">
        <v>0.45148948523321603</v>
      </c>
      <c r="BB597" s="17"/>
      <c r="BC597" s="17">
        <v>0.40703471172401801</v>
      </c>
      <c r="BD597" s="17">
        <v>0.45110770640904901</v>
      </c>
      <c r="BE597" s="17">
        <v>0.55167106916199005</v>
      </c>
      <c r="BF597" s="17">
        <v>0.57859368689203095</v>
      </c>
      <c r="BG597" s="17">
        <v>0.62049983714095003</v>
      </c>
    </row>
    <row r="598" spans="2:59" x14ac:dyDescent="0.35">
      <c r="B598" t="s">
        <v>311</v>
      </c>
      <c r="C598" s="17">
        <v>0.446664232503097</v>
      </c>
      <c r="D598" s="17">
        <v>0.44543011518598102</v>
      </c>
      <c r="E598" s="17">
        <v>0.44515971747216398</v>
      </c>
      <c r="F598" s="17"/>
      <c r="G598" s="17">
        <v>0.56501542570716101</v>
      </c>
      <c r="H598" s="17">
        <v>0.52790790540217403</v>
      </c>
      <c r="I598" s="17">
        <v>0.51054042795633603</v>
      </c>
      <c r="J598" s="17">
        <v>0.438156516666587</v>
      </c>
      <c r="K598" s="17">
        <v>0.349940992212038</v>
      </c>
      <c r="L598" s="17">
        <v>0.321785646533925</v>
      </c>
      <c r="M598" s="17"/>
      <c r="N598" s="17">
        <v>0.54354479020854696</v>
      </c>
      <c r="O598" s="17">
        <v>0.45122111587734098</v>
      </c>
      <c r="P598" s="17">
        <v>0.38324320216394903</v>
      </c>
      <c r="Q598" s="17">
        <v>0.39216373023932699</v>
      </c>
      <c r="R598" s="17"/>
      <c r="S598" s="17">
        <v>0.53875193127143395</v>
      </c>
      <c r="T598" s="17">
        <v>0.421656560093014</v>
      </c>
      <c r="U598" s="17">
        <v>0.43000934268720098</v>
      </c>
      <c r="V598" s="17">
        <v>0.43439056001547999</v>
      </c>
      <c r="W598" s="17">
        <v>0.51883916988774303</v>
      </c>
      <c r="X598" s="17">
        <v>0.48607103990212502</v>
      </c>
      <c r="Y598" s="17">
        <v>0.39724251000474498</v>
      </c>
      <c r="Z598" s="17">
        <v>0.46816801825795801</v>
      </c>
      <c r="AA598" s="17">
        <v>0.40729825537067699</v>
      </c>
      <c r="AB598" s="17">
        <v>0.38566231394064798</v>
      </c>
      <c r="AC598" s="17">
        <v>0.38326066508045697</v>
      </c>
      <c r="AD598" s="17">
        <v>0.45537001157757501</v>
      </c>
      <c r="AE598" s="17"/>
      <c r="AF598" s="17">
        <v>0.38833822825761299</v>
      </c>
      <c r="AG598" s="17">
        <v>0.46426222364710301</v>
      </c>
      <c r="AH598" s="17">
        <v>0.47114228186177598</v>
      </c>
      <c r="AI598" s="17"/>
      <c r="AJ598" s="17">
        <v>0.41580914202153002</v>
      </c>
      <c r="AK598" s="17">
        <v>0.518074751400318</v>
      </c>
      <c r="AL598" s="17">
        <v>0.43672503895822001</v>
      </c>
      <c r="AM598" s="17">
        <v>0.45205411231287201</v>
      </c>
      <c r="AN598" s="17">
        <v>0.43090247701161299</v>
      </c>
      <c r="AO598" s="17"/>
      <c r="AP598" s="17">
        <v>0.40622217815120398</v>
      </c>
      <c r="AQ598" s="17">
        <v>0.52189944789081799</v>
      </c>
      <c r="AR598" s="17">
        <v>0.40851035732635099</v>
      </c>
      <c r="AS598" s="17">
        <v>0.40833977820893302</v>
      </c>
      <c r="AT598" s="17">
        <v>0.41120248163239798</v>
      </c>
      <c r="AU598" s="17"/>
      <c r="AV598" s="17">
        <v>0.52711378255847197</v>
      </c>
      <c r="AW598" s="17">
        <v>0.44238745344813202</v>
      </c>
      <c r="AX598" s="17">
        <v>0.44157598050347902</v>
      </c>
      <c r="AY598" s="17">
        <v>0.408814803210793</v>
      </c>
      <c r="AZ598" s="17">
        <v>0.37932535490597202</v>
      </c>
      <c r="BA598" s="17">
        <v>0.41907016039806799</v>
      </c>
      <c r="BB598" s="17"/>
      <c r="BC598" s="17">
        <v>0.38800204997709598</v>
      </c>
      <c r="BD598" s="17">
        <v>0.44183398562704901</v>
      </c>
      <c r="BE598" s="17">
        <v>0.46901064804447701</v>
      </c>
      <c r="BF598" s="17">
        <v>0.53944702720994697</v>
      </c>
      <c r="BG598" s="17">
        <v>0.67765737962327099</v>
      </c>
    </row>
    <row r="599" spans="2:59" x14ac:dyDescent="0.35">
      <c r="B599" t="s">
        <v>312</v>
      </c>
      <c r="C599" s="17">
        <v>0.38305496790251897</v>
      </c>
      <c r="D599" s="17">
        <v>0.414908513593511</v>
      </c>
      <c r="E599" s="17">
        <v>0.35073055008774201</v>
      </c>
      <c r="F599" s="17"/>
      <c r="G599" s="17">
        <v>0.61380156449189505</v>
      </c>
      <c r="H599" s="17">
        <v>0.52113362590798296</v>
      </c>
      <c r="I599" s="17">
        <v>0.44849913273964698</v>
      </c>
      <c r="J599" s="17">
        <v>0.37920957213577799</v>
      </c>
      <c r="K599" s="17">
        <v>0.25158156401041898</v>
      </c>
      <c r="L599" s="17">
        <v>0.155308529295274</v>
      </c>
      <c r="M599" s="17"/>
      <c r="N599" s="17">
        <v>0.50368506919150302</v>
      </c>
      <c r="O599" s="17">
        <v>0.408715225909068</v>
      </c>
      <c r="P599" s="17">
        <v>0.28606787965185199</v>
      </c>
      <c r="Q599" s="17">
        <v>0.31038999402308298</v>
      </c>
      <c r="R599" s="17"/>
      <c r="S599" s="17">
        <v>0.56266023828557199</v>
      </c>
      <c r="T599" s="17">
        <v>0.36465440491249701</v>
      </c>
      <c r="U599" s="17">
        <v>0.30130177332790498</v>
      </c>
      <c r="V599" s="17">
        <v>0.34811083812396298</v>
      </c>
      <c r="W599" s="17">
        <v>0.44485769929221503</v>
      </c>
      <c r="X599" s="17">
        <v>0.39024304353706102</v>
      </c>
      <c r="Y599" s="17">
        <v>0.35760871981523601</v>
      </c>
      <c r="Z599" s="17">
        <v>0.375186861215836</v>
      </c>
      <c r="AA599" s="17">
        <v>0.40329604117673901</v>
      </c>
      <c r="AB599" s="17">
        <v>0.26543735808367203</v>
      </c>
      <c r="AC599" s="17">
        <v>0.26676731289285499</v>
      </c>
      <c r="AD599" s="17">
        <v>0.33122629150989302</v>
      </c>
      <c r="AE599" s="17"/>
      <c r="AF599" s="17">
        <v>0.3004471740029</v>
      </c>
      <c r="AG599" s="17">
        <v>0.40080325696876301</v>
      </c>
      <c r="AH599" s="17">
        <v>0.40012480584902999</v>
      </c>
      <c r="AI599" s="17"/>
      <c r="AJ599" s="17">
        <v>0.294041735402152</v>
      </c>
      <c r="AK599" s="17">
        <v>0.48625925598616299</v>
      </c>
      <c r="AL599" s="17">
        <v>0.39217062591679502</v>
      </c>
      <c r="AM599" s="17">
        <v>0.38427423550295797</v>
      </c>
      <c r="AN599" s="17">
        <v>0.34541704831169001</v>
      </c>
      <c r="AO599" s="17"/>
      <c r="AP599" s="17">
        <v>0.28944960903141598</v>
      </c>
      <c r="AQ599" s="17">
        <v>0.48050458351539399</v>
      </c>
      <c r="AR599" s="17">
        <v>0.41946179968796798</v>
      </c>
      <c r="AS599" s="17">
        <v>0.31126585005881402</v>
      </c>
      <c r="AT599" s="17">
        <v>0.378425958488189</v>
      </c>
      <c r="AU599" s="17"/>
      <c r="AV599" s="17">
        <v>0.50616609104075005</v>
      </c>
      <c r="AW599" s="17">
        <v>0.32483972613412798</v>
      </c>
      <c r="AX599" s="17">
        <v>0.41966594241150501</v>
      </c>
      <c r="AY599" s="17">
        <v>0.331889232365978</v>
      </c>
      <c r="AZ599" s="17">
        <v>0.43718476303526699</v>
      </c>
      <c r="BA599" s="17">
        <v>0.28582318079186603</v>
      </c>
      <c r="BB599" s="17"/>
      <c r="BC599" s="17">
        <v>0.258685262051085</v>
      </c>
      <c r="BD599" s="17">
        <v>0.31421121373114402</v>
      </c>
      <c r="BE599" s="17">
        <v>0.51462180364851096</v>
      </c>
      <c r="BF599" s="17">
        <v>0.52248988981882905</v>
      </c>
      <c r="BG599" s="17">
        <v>0.56149240764812003</v>
      </c>
    </row>
    <row r="600" spans="2:59" x14ac:dyDescent="0.35">
      <c r="B600" t="s">
        <v>313</v>
      </c>
      <c r="C600" s="17">
        <v>0.36604097307710698</v>
      </c>
      <c r="D600" s="17">
        <v>0.370805670907352</v>
      </c>
      <c r="E600" s="17">
        <v>0.360430056711248</v>
      </c>
      <c r="F600" s="17"/>
      <c r="G600" s="17">
        <v>0.53846990381096504</v>
      </c>
      <c r="H600" s="17">
        <v>0.50459580636202805</v>
      </c>
      <c r="I600" s="17">
        <v>0.44240126568162003</v>
      </c>
      <c r="J600" s="17">
        <v>0.31088173203587999</v>
      </c>
      <c r="K600" s="17">
        <v>0.26971522675795101</v>
      </c>
      <c r="L600" s="17">
        <v>0.18593979218770099</v>
      </c>
      <c r="M600" s="17"/>
      <c r="N600" s="17">
        <v>0.499725742257355</v>
      </c>
      <c r="O600" s="17">
        <v>0.414669578560871</v>
      </c>
      <c r="P600" s="17">
        <v>0.23791747348732201</v>
      </c>
      <c r="Q600" s="17">
        <v>0.28275413854044401</v>
      </c>
      <c r="R600" s="17"/>
      <c r="S600" s="17">
        <v>0.49187383036162802</v>
      </c>
      <c r="T600" s="17">
        <v>0.41280664603397299</v>
      </c>
      <c r="U600" s="17">
        <v>0.361729485583901</v>
      </c>
      <c r="V600" s="17">
        <v>0.30530725068022002</v>
      </c>
      <c r="W600" s="17">
        <v>0.35519421858619599</v>
      </c>
      <c r="X600" s="17">
        <v>0.41660577991684999</v>
      </c>
      <c r="Y600" s="17">
        <v>0.28769870643254503</v>
      </c>
      <c r="Z600" s="17">
        <v>0.32887061446663002</v>
      </c>
      <c r="AA600" s="17">
        <v>0.31285683572476097</v>
      </c>
      <c r="AB600" s="17">
        <v>0.33962951510533701</v>
      </c>
      <c r="AC600" s="17">
        <v>0.23723762575562099</v>
      </c>
      <c r="AD600" s="17">
        <v>0.39083452207171498</v>
      </c>
      <c r="AE600" s="17"/>
      <c r="AF600" s="17">
        <v>0.24951988957355001</v>
      </c>
      <c r="AG600" s="17">
        <v>0.41048842365722799</v>
      </c>
      <c r="AH600" s="17">
        <v>0.382383007579016</v>
      </c>
      <c r="AI600" s="17"/>
      <c r="AJ600" s="17">
        <v>0.27860217887738897</v>
      </c>
      <c r="AK600" s="17">
        <v>0.44320711409307001</v>
      </c>
      <c r="AL600" s="17">
        <v>0.43398275301858702</v>
      </c>
      <c r="AM600" s="17">
        <v>0.355833657501677</v>
      </c>
      <c r="AN600" s="17">
        <v>0.363797420141867</v>
      </c>
      <c r="AO600" s="17"/>
      <c r="AP600" s="17">
        <v>0.29650714091803998</v>
      </c>
      <c r="AQ600" s="17">
        <v>0.40863192951423899</v>
      </c>
      <c r="AR600" s="17">
        <v>0.43417004362760703</v>
      </c>
      <c r="AS600" s="17">
        <v>0.28746029332059703</v>
      </c>
      <c r="AT600" s="17">
        <v>0.450626567099223</v>
      </c>
      <c r="AU600" s="17"/>
      <c r="AV600" s="17">
        <v>0.451002377035637</v>
      </c>
      <c r="AW600" s="17">
        <v>0.32333788942864</v>
      </c>
      <c r="AX600" s="17">
        <v>0.39820913905942101</v>
      </c>
      <c r="AY600" s="17">
        <v>0.29152890763778899</v>
      </c>
      <c r="AZ600" s="17">
        <v>0.43323569620789099</v>
      </c>
      <c r="BA600" s="17">
        <v>0.31826414643991102</v>
      </c>
      <c r="BB600" s="17"/>
      <c r="BC600" s="17">
        <v>0.20228413938245801</v>
      </c>
      <c r="BD600" s="17">
        <v>0.36256594744325799</v>
      </c>
      <c r="BE600" s="17">
        <v>0.49670586494941799</v>
      </c>
      <c r="BF600" s="17">
        <v>0.48389158031096202</v>
      </c>
      <c r="BG600" s="17">
        <v>0.50283494149597296</v>
      </c>
    </row>
    <row r="601" spans="2:59" x14ac:dyDescent="0.35">
      <c r="B601" t="s">
        <v>314</v>
      </c>
      <c r="C601" s="17">
        <v>0.26092113005122303</v>
      </c>
      <c r="D601" s="17">
        <v>0.25952114309872498</v>
      </c>
      <c r="E601" s="17">
        <v>0.26158616560006498</v>
      </c>
      <c r="F601" s="17"/>
      <c r="G601" s="17">
        <v>0.321582816479485</v>
      </c>
      <c r="H601" s="17">
        <v>0.345532412051688</v>
      </c>
      <c r="I601" s="17">
        <v>0.31789718790954502</v>
      </c>
      <c r="J601" s="17">
        <v>0.25411645356482898</v>
      </c>
      <c r="K601" s="17">
        <v>0.17232319043091299</v>
      </c>
      <c r="L601" s="17">
        <v>0.17065063378742301</v>
      </c>
      <c r="M601" s="17"/>
      <c r="N601" s="17">
        <v>0.33882417540030801</v>
      </c>
      <c r="O601" s="17">
        <v>0.26140692586536202</v>
      </c>
      <c r="P601" s="17">
        <v>0.221178192618982</v>
      </c>
      <c r="Q601" s="17">
        <v>0.21191472385858201</v>
      </c>
      <c r="R601" s="17"/>
      <c r="S601" s="17">
        <v>0.27626526797852802</v>
      </c>
      <c r="T601" s="17">
        <v>0.22524972968216</v>
      </c>
      <c r="U601" s="17">
        <v>0.31851879493547502</v>
      </c>
      <c r="V601" s="17">
        <v>0.22957483412015101</v>
      </c>
      <c r="W601" s="17">
        <v>0.34098738918615801</v>
      </c>
      <c r="X601" s="17">
        <v>0.28524741650871899</v>
      </c>
      <c r="Y601" s="17">
        <v>0.243212244846362</v>
      </c>
      <c r="Z601" s="17">
        <v>0.23736680515630601</v>
      </c>
      <c r="AA601" s="17">
        <v>0.26507222481675402</v>
      </c>
      <c r="AB601" s="17">
        <v>0.258295178015162</v>
      </c>
      <c r="AC601" s="17">
        <v>0.18965285318696401</v>
      </c>
      <c r="AD601" s="17">
        <v>0.21394055780952301</v>
      </c>
      <c r="AE601" s="17"/>
      <c r="AF601" s="17">
        <v>0.25380307009667102</v>
      </c>
      <c r="AG601" s="17">
        <v>0.27942174121827301</v>
      </c>
      <c r="AH601" s="17">
        <v>0.202552274142759</v>
      </c>
      <c r="AI601" s="17"/>
      <c r="AJ601" s="17">
        <v>0.26396953065200601</v>
      </c>
      <c r="AK601" s="17">
        <v>0.31443077660212099</v>
      </c>
      <c r="AL601" s="17">
        <v>0.227659145092305</v>
      </c>
      <c r="AM601" s="17">
        <v>0.35899388045499597</v>
      </c>
      <c r="AN601" s="17">
        <v>0.21319630556379299</v>
      </c>
      <c r="AO601" s="17"/>
      <c r="AP601" s="17">
        <v>0.220114107471267</v>
      </c>
      <c r="AQ601" s="17">
        <v>0.30354049295621999</v>
      </c>
      <c r="AR601" s="17">
        <v>0.23176854464379301</v>
      </c>
      <c r="AS601" s="17">
        <v>0.30579533599928699</v>
      </c>
      <c r="AT601" s="17">
        <v>0.20517023068979201</v>
      </c>
      <c r="AU601" s="17"/>
      <c r="AV601" s="17">
        <v>0.30830740356115299</v>
      </c>
      <c r="AW601" s="17">
        <v>0.251495078565175</v>
      </c>
      <c r="AX601" s="17">
        <v>0.227291027549888</v>
      </c>
      <c r="AY601" s="17">
        <v>0.27669427854657402</v>
      </c>
      <c r="AZ601" s="17">
        <v>0.22875905125642501</v>
      </c>
      <c r="BA601" s="17">
        <v>0.17925606767136401</v>
      </c>
      <c r="BB601" s="17"/>
      <c r="BC601" s="17">
        <v>0.19348550143636301</v>
      </c>
      <c r="BD601" s="17">
        <v>0.25755922961275302</v>
      </c>
      <c r="BE601" s="17">
        <v>0.28519651680858898</v>
      </c>
      <c r="BF601" s="17">
        <v>0.34540748593427301</v>
      </c>
      <c r="BG601" s="17">
        <v>0.37495828685486898</v>
      </c>
    </row>
    <row r="602" spans="2:59" x14ac:dyDescent="0.35">
      <c r="B602" t="s">
        <v>315</v>
      </c>
      <c r="C602" s="17">
        <v>0.258582977444481</v>
      </c>
      <c r="D602" s="17">
        <v>0.243467182505164</v>
      </c>
      <c r="E602" s="17">
        <v>0.27351060801194998</v>
      </c>
      <c r="F602" s="17"/>
      <c r="G602" s="17">
        <v>0.29712137075380401</v>
      </c>
      <c r="H602" s="17">
        <v>0.36618182707116598</v>
      </c>
      <c r="I602" s="17">
        <v>0.31376885779372199</v>
      </c>
      <c r="J602" s="17">
        <v>0.27034420982504098</v>
      </c>
      <c r="K602" s="17">
        <v>0.201710422324863</v>
      </c>
      <c r="L602" s="17">
        <v>0.12957074338246699</v>
      </c>
      <c r="M602" s="17"/>
      <c r="N602" s="17">
        <v>0.35356192064913</v>
      </c>
      <c r="O602" s="17">
        <v>0.26053284701748203</v>
      </c>
      <c r="P602" s="17">
        <v>0.235507723395079</v>
      </c>
      <c r="Q602" s="17">
        <v>0.175003407392155</v>
      </c>
      <c r="R602" s="17"/>
      <c r="S602" s="17">
        <v>0.33412402337174502</v>
      </c>
      <c r="T602" s="17">
        <v>0.23129013771078499</v>
      </c>
      <c r="U602" s="17">
        <v>0.23475568160876001</v>
      </c>
      <c r="V602" s="17">
        <v>0.21513797062169099</v>
      </c>
      <c r="W602" s="17">
        <v>0.27686037493373</v>
      </c>
      <c r="X602" s="17">
        <v>0.28133566941376897</v>
      </c>
      <c r="Y602" s="17">
        <v>0.173424544406623</v>
      </c>
      <c r="Z602" s="17">
        <v>0.225750438215925</v>
      </c>
      <c r="AA602" s="17">
        <v>0.28024633002628302</v>
      </c>
      <c r="AB602" s="17">
        <v>0.25621652650255</v>
      </c>
      <c r="AC602" s="17">
        <v>0.223204389416474</v>
      </c>
      <c r="AD602" s="17">
        <v>0.36458826605426198</v>
      </c>
      <c r="AE602" s="17"/>
      <c r="AF602" s="17">
        <v>0.20626223871561</v>
      </c>
      <c r="AG602" s="17">
        <v>0.29710417439331199</v>
      </c>
      <c r="AH602" s="17">
        <v>0.25386638136136702</v>
      </c>
      <c r="AI602" s="17"/>
      <c r="AJ602" s="17">
        <v>0.24795938271281101</v>
      </c>
      <c r="AK602" s="17">
        <v>0.328990344297929</v>
      </c>
      <c r="AL602" s="17">
        <v>0.253105738983807</v>
      </c>
      <c r="AM602" s="17">
        <v>0.14668613411051101</v>
      </c>
      <c r="AN602" s="17">
        <v>0.18834646965728399</v>
      </c>
      <c r="AO602" s="17"/>
      <c r="AP602" s="17">
        <v>0.23356494650836601</v>
      </c>
      <c r="AQ602" s="17">
        <v>0.330298815594677</v>
      </c>
      <c r="AR602" s="17">
        <v>0.21367587416028599</v>
      </c>
      <c r="AS602" s="17">
        <v>0.22922958857105499</v>
      </c>
      <c r="AT602" s="17">
        <v>0.16739321535162899</v>
      </c>
      <c r="AU602" s="17"/>
      <c r="AV602" s="17">
        <v>0.35421255781489103</v>
      </c>
      <c r="AW602" s="17">
        <v>0.24221914159530999</v>
      </c>
      <c r="AX602" s="17">
        <v>0.214124681663172</v>
      </c>
      <c r="AY602" s="17">
        <v>0.21781213584287501</v>
      </c>
      <c r="AZ602" s="17">
        <v>0.20244160893686899</v>
      </c>
      <c r="BA602" s="17">
        <v>0.25985784346829399</v>
      </c>
      <c r="BB602" s="17"/>
      <c r="BC602" s="17">
        <v>0.18498889612219899</v>
      </c>
      <c r="BD602" s="17">
        <v>0.20491588254329399</v>
      </c>
      <c r="BE602" s="17">
        <v>0.31339376206458702</v>
      </c>
      <c r="BF602" s="17">
        <v>0.371774189872492</v>
      </c>
      <c r="BG602" s="17">
        <v>0.52234163331257499</v>
      </c>
    </row>
    <row r="603" spans="2:59" x14ac:dyDescent="0.35">
      <c r="B603" t="s">
        <v>316</v>
      </c>
      <c r="C603" s="17">
        <v>0.20088394181584801</v>
      </c>
      <c r="D603" s="17">
        <v>0.21046691987934199</v>
      </c>
      <c r="E603" s="17">
        <v>0.19226637217439699</v>
      </c>
      <c r="F603" s="17"/>
      <c r="G603" s="17">
        <v>1.3290959594445E-2</v>
      </c>
      <c r="H603" s="17">
        <v>7.0894276944040102E-2</v>
      </c>
      <c r="I603" s="17">
        <v>0.140419508860954</v>
      </c>
      <c r="J603" s="17">
        <v>0.20873948632584299</v>
      </c>
      <c r="K603" s="17">
        <v>0.27667191673825198</v>
      </c>
      <c r="L603" s="17">
        <v>0.42338632153182099</v>
      </c>
      <c r="M603" s="17"/>
      <c r="N603" s="17">
        <v>0.123420076840878</v>
      </c>
      <c r="O603" s="17">
        <v>0.17477115779316399</v>
      </c>
      <c r="P603" s="17">
        <v>0.256508368215141</v>
      </c>
      <c r="Q603" s="17">
        <v>0.26302566812524197</v>
      </c>
      <c r="R603" s="17"/>
      <c r="S603" s="17">
        <v>0.11043389613259801</v>
      </c>
      <c r="T603" s="17">
        <v>0.25012865291520597</v>
      </c>
      <c r="U603" s="17">
        <v>0.177789754175808</v>
      </c>
      <c r="V603" s="17">
        <v>0.21584394137916299</v>
      </c>
      <c r="W603" s="17">
        <v>0.16435852636825701</v>
      </c>
      <c r="X603" s="17">
        <v>0.120564833900436</v>
      </c>
      <c r="Y603" s="17">
        <v>0.26427987693161198</v>
      </c>
      <c r="Z603" s="17">
        <v>0.19441141028311901</v>
      </c>
      <c r="AA603" s="17">
        <v>0.20418287274479899</v>
      </c>
      <c r="AB603" s="17">
        <v>0.26686786486005498</v>
      </c>
      <c r="AC603" s="17">
        <v>0.28833253571581502</v>
      </c>
      <c r="AD603" s="17">
        <v>0.23704888664867099</v>
      </c>
      <c r="AE603" s="17"/>
      <c r="AF603" s="17">
        <v>0.29026691475504601</v>
      </c>
      <c r="AG603" s="17">
        <v>0.18113621702659999</v>
      </c>
      <c r="AH603" s="17">
        <v>0.16174020403480199</v>
      </c>
      <c r="AI603" s="17"/>
      <c r="AJ603" s="17">
        <v>0.25906224790590299</v>
      </c>
      <c r="AK603" s="17">
        <v>0.107204121052308</v>
      </c>
      <c r="AL603" s="17">
        <v>0.22626718013277999</v>
      </c>
      <c r="AM603" s="17">
        <v>0.22179703700442599</v>
      </c>
      <c r="AN603" s="17">
        <v>0.192511093196751</v>
      </c>
      <c r="AO603" s="17"/>
      <c r="AP603" s="17">
        <v>0.27102505598763799</v>
      </c>
      <c r="AQ603" s="17">
        <v>0.123239564436397</v>
      </c>
      <c r="AR603" s="17">
        <v>0.23149488166122401</v>
      </c>
      <c r="AS603" s="17">
        <v>0.24027554911443499</v>
      </c>
      <c r="AT603" s="17">
        <v>0.26031948871309002</v>
      </c>
      <c r="AU603" s="17"/>
      <c r="AV603" s="17">
        <v>0.102477327900394</v>
      </c>
      <c r="AW603" s="17">
        <v>0.24481359983868001</v>
      </c>
      <c r="AX603" s="17">
        <v>0.226351449714283</v>
      </c>
      <c r="AY603" s="17">
        <v>0.25398659876691698</v>
      </c>
      <c r="AZ603" s="17">
        <v>0.19653032020734701</v>
      </c>
      <c r="BA603" s="17">
        <v>0.20777186912411399</v>
      </c>
      <c r="BB603" s="17"/>
      <c r="BC603" s="17">
        <v>0.28895465824678102</v>
      </c>
      <c r="BD603" s="17">
        <v>0.18072531303004399</v>
      </c>
      <c r="BE603" s="17">
        <v>0.14801732838176199</v>
      </c>
      <c r="BF603" s="17">
        <v>0.117696345480947</v>
      </c>
      <c r="BG603" s="17">
        <v>0.11141452661981301</v>
      </c>
    </row>
    <row r="604" spans="2:59" x14ac:dyDescent="0.35">
      <c r="B604" t="s">
        <v>100</v>
      </c>
      <c r="C604" s="17">
        <v>2.8695150017955601E-2</v>
      </c>
      <c r="D604" s="17">
        <v>2.4582076742280998E-2</v>
      </c>
      <c r="E604" s="17">
        <v>3.2933545080388801E-2</v>
      </c>
      <c r="F604" s="17"/>
      <c r="G604" s="17">
        <v>1.1435242789429201E-2</v>
      </c>
      <c r="H604" s="17">
        <v>1.26621454753585E-2</v>
      </c>
      <c r="I604" s="17">
        <v>3.7138863509864603E-2</v>
      </c>
      <c r="J604" s="17">
        <v>2.7921004461944201E-2</v>
      </c>
      <c r="K604" s="17">
        <v>3.8436746923005097E-2</v>
      </c>
      <c r="L604" s="17">
        <v>4.0440327138546603E-2</v>
      </c>
      <c r="M604" s="17"/>
      <c r="N604" s="17">
        <v>1.1112539810202E-2</v>
      </c>
      <c r="O604" s="17">
        <v>3.2735899864394701E-2</v>
      </c>
      <c r="P604" s="17">
        <v>5.0190616596117003E-2</v>
      </c>
      <c r="Q604" s="17">
        <v>2.4607995913354001E-2</v>
      </c>
      <c r="R604" s="17"/>
      <c r="S604" s="17">
        <v>7.3549669937710699E-3</v>
      </c>
      <c r="T604" s="17">
        <v>2.8073699875806799E-2</v>
      </c>
      <c r="U604" s="17">
        <v>2.6161661153125799E-2</v>
      </c>
      <c r="V604" s="17">
        <v>3.9940588225111699E-2</v>
      </c>
      <c r="W604" s="17">
        <v>6.70809480048441E-3</v>
      </c>
      <c r="X604" s="17">
        <v>3.3926797850279203E-2</v>
      </c>
      <c r="Y604" s="17">
        <v>6.0234864925139599E-3</v>
      </c>
      <c r="Z604" s="17">
        <v>3.8215995890474301E-2</v>
      </c>
      <c r="AA604" s="17">
        <v>4.5571442006097397E-2</v>
      </c>
      <c r="AB604" s="17">
        <v>5.7786997912749799E-2</v>
      </c>
      <c r="AC604" s="17">
        <v>3.3638542879453802E-2</v>
      </c>
      <c r="AD604" s="17">
        <v>3.0382761462155301E-2</v>
      </c>
      <c r="AE604" s="17"/>
      <c r="AF604" s="17">
        <v>2.6597486719760002E-2</v>
      </c>
      <c r="AG604" s="17">
        <v>3.56027182550002E-2</v>
      </c>
      <c r="AH604" s="17">
        <v>2.4711706958786099E-2</v>
      </c>
      <c r="AI604" s="17"/>
      <c r="AJ604" s="17">
        <v>2.5130427473554401E-2</v>
      </c>
      <c r="AK604" s="17">
        <v>3.3283981303853502E-2</v>
      </c>
      <c r="AL604" s="17">
        <v>2.1483864190259199E-2</v>
      </c>
      <c r="AM604" s="17">
        <v>0</v>
      </c>
      <c r="AN604" s="17">
        <v>3.4336449148831202E-2</v>
      </c>
      <c r="AO604" s="17"/>
      <c r="AP604" s="17">
        <v>2.5839343037217698E-2</v>
      </c>
      <c r="AQ604" s="17">
        <v>3.28882399778039E-2</v>
      </c>
      <c r="AR604" s="17">
        <v>2.2619440675670802E-2</v>
      </c>
      <c r="AS604" s="17">
        <v>2.5078178704014499E-2</v>
      </c>
      <c r="AT604" s="17">
        <v>1.0422143915270099E-2</v>
      </c>
      <c r="AU604" s="17"/>
      <c r="AV604" s="17">
        <v>3.3246454040950703E-2</v>
      </c>
      <c r="AW604" s="17">
        <v>2.4879885052144401E-2</v>
      </c>
      <c r="AX604" s="17">
        <v>1.6194730956593201E-2</v>
      </c>
      <c r="AY604" s="17">
        <v>2.30321049713656E-2</v>
      </c>
      <c r="AZ604" s="17">
        <v>7.4977232467372803E-3</v>
      </c>
      <c r="BA604" s="17">
        <v>3.3610655562644497E-2</v>
      </c>
      <c r="BB604" s="17"/>
      <c r="BC604" s="17">
        <v>2.9515570253257201E-2</v>
      </c>
      <c r="BD604" s="17">
        <v>3.3639860377459502E-2</v>
      </c>
      <c r="BE604" s="17">
        <v>2.6549255389259001E-2</v>
      </c>
      <c r="BF604" s="17">
        <v>2.09301237858481E-2</v>
      </c>
      <c r="BG604" s="17">
        <v>0</v>
      </c>
    </row>
    <row r="605" spans="2:59" x14ac:dyDescent="0.35">
      <c r="B605" t="s">
        <v>317</v>
      </c>
      <c r="C605" s="17">
        <v>3.4614128443464101E-3</v>
      </c>
      <c r="D605" s="17">
        <v>3.6611478400782999E-3</v>
      </c>
      <c r="E605" s="17">
        <v>3.2938853840432801E-3</v>
      </c>
      <c r="F605" s="17"/>
      <c r="G605" s="17">
        <v>0</v>
      </c>
      <c r="H605" s="17">
        <v>7.2048767528339799E-3</v>
      </c>
      <c r="I605" s="17">
        <v>1.03873942524148E-2</v>
      </c>
      <c r="J605" s="17">
        <v>0</v>
      </c>
      <c r="K605" s="17">
        <v>3.3441375718462202E-3</v>
      </c>
      <c r="L605" s="17">
        <v>0</v>
      </c>
      <c r="M605" s="17"/>
      <c r="N605" s="17">
        <v>4.1611066047553998E-3</v>
      </c>
      <c r="O605" s="17">
        <v>5.1115842592111401E-3</v>
      </c>
      <c r="P605" s="17">
        <v>2.1441190939281199E-3</v>
      </c>
      <c r="Q605" s="17">
        <v>2.15610783920388E-3</v>
      </c>
      <c r="R605" s="17"/>
      <c r="S605" s="17">
        <v>4.6043890693444299E-3</v>
      </c>
      <c r="T605" s="17">
        <v>7.4967857472309201E-3</v>
      </c>
      <c r="U605" s="17">
        <v>6.7369909724482096E-3</v>
      </c>
      <c r="V605" s="17">
        <v>0</v>
      </c>
      <c r="W605" s="17">
        <v>0</v>
      </c>
      <c r="X605" s="17">
        <v>1.44830530657294E-2</v>
      </c>
      <c r="Y605" s="17">
        <v>0</v>
      </c>
      <c r="Z605" s="17">
        <v>0</v>
      </c>
      <c r="AA605" s="17">
        <v>0</v>
      </c>
      <c r="AB605" s="17">
        <v>0</v>
      </c>
      <c r="AC605" s="17">
        <v>0</v>
      </c>
      <c r="AD605" s="17">
        <v>0</v>
      </c>
      <c r="AE605" s="17"/>
      <c r="AF605" s="17">
        <v>2.9926959961503099E-3</v>
      </c>
      <c r="AG605" s="17">
        <v>6.0233732783954398E-3</v>
      </c>
      <c r="AH605" s="17">
        <v>0</v>
      </c>
      <c r="AI605" s="17"/>
      <c r="AJ605" s="17">
        <v>2.0466203372635299E-3</v>
      </c>
      <c r="AK605" s="17">
        <v>6.4753843200875899E-3</v>
      </c>
      <c r="AL605" s="17">
        <v>0</v>
      </c>
      <c r="AM605" s="17">
        <v>2.7096775268733001E-2</v>
      </c>
      <c r="AN605" s="17">
        <v>0</v>
      </c>
      <c r="AO605" s="17"/>
      <c r="AP605" s="17">
        <v>0</v>
      </c>
      <c r="AQ605" s="17">
        <v>7.3206071133345898E-3</v>
      </c>
      <c r="AR605" s="17">
        <v>1.20785095523389E-2</v>
      </c>
      <c r="AS605" s="17">
        <v>0</v>
      </c>
      <c r="AT605" s="17">
        <v>0</v>
      </c>
      <c r="AU605" s="17"/>
      <c r="AV605" s="17">
        <v>7.0510310080631796E-3</v>
      </c>
      <c r="AW605" s="17">
        <v>0</v>
      </c>
      <c r="AX605" s="17">
        <v>1.11549413140139E-2</v>
      </c>
      <c r="AY605" s="17">
        <v>0</v>
      </c>
      <c r="AZ605" s="17">
        <v>0</v>
      </c>
      <c r="BA605" s="17">
        <v>6.3356337805570402E-3</v>
      </c>
      <c r="BB605" s="17"/>
      <c r="BC605" s="17">
        <v>2.4442161452885199E-3</v>
      </c>
      <c r="BD605" s="17">
        <v>2.76362547449164E-3</v>
      </c>
      <c r="BE605" s="17">
        <v>2.3229573985998099E-3</v>
      </c>
      <c r="BF605" s="17">
        <v>5.7379782488802197E-3</v>
      </c>
      <c r="BG605" s="17">
        <v>3.2418653285318899E-2</v>
      </c>
    </row>
    <row r="606" spans="2:59"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row>
    <row r="607" spans="2:59" x14ac:dyDescent="0.35">
      <c r="B607" s="6" t="s">
        <v>332</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row>
    <row r="608" spans="2:59" x14ac:dyDescent="0.35">
      <c r="B608" s="24" t="s">
        <v>331</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row>
    <row r="609" spans="2:59" x14ac:dyDescent="0.35">
      <c r="B609" t="s">
        <v>323</v>
      </c>
      <c r="C609" s="17">
        <v>0.12081087097877299</v>
      </c>
      <c r="D609" s="17">
        <v>0.14259882159656201</v>
      </c>
      <c r="E609" s="17">
        <v>0.10065969201170499</v>
      </c>
      <c r="F609" s="17"/>
      <c r="G609" s="17">
        <v>0.20748113869266999</v>
      </c>
      <c r="H609" s="17">
        <v>0.21655425033614201</v>
      </c>
      <c r="I609" s="17">
        <v>0.1435158281294</v>
      </c>
      <c r="J609" s="17">
        <v>6.48531389508651E-2</v>
      </c>
      <c r="K609" s="17">
        <v>3.9265833184245598E-2</v>
      </c>
      <c r="L609" s="17">
        <v>7.8380818181465195E-2</v>
      </c>
      <c r="M609" s="17"/>
      <c r="N609" s="17">
        <v>0.20974657800400701</v>
      </c>
      <c r="O609" s="17">
        <v>0.101218505274529</v>
      </c>
      <c r="P609" s="17">
        <v>7.0304543003081907E-2</v>
      </c>
      <c r="Q609" s="17">
        <v>9.4923797928302495E-2</v>
      </c>
      <c r="R609" s="17"/>
      <c r="S609" s="17">
        <v>0.129117342224179</v>
      </c>
      <c r="T609" s="17">
        <v>0.109967353065795</v>
      </c>
      <c r="U609" s="17">
        <v>8.6340774179324703E-2</v>
      </c>
      <c r="V609" s="17">
        <v>8.9798818988035697E-2</v>
      </c>
      <c r="W609" s="17">
        <v>8.2493316357666796E-2</v>
      </c>
      <c r="X609" s="17">
        <v>0.15467395733126901</v>
      </c>
      <c r="Y609" s="17">
        <v>0.159212306219395</v>
      </c>
      <c r="Z609" s="17">
        <v>9.6946694869833594E-2</v>
      </c>
      <c r="AA609" s="17">
        <v>0.15395299150759101</v>
      </c>
      <c r="AB609" s="17">
        <v>0.100497353460969</v>
      </c>
      <c r="AC609" s="17">
        <v>0.124787200155366</v>
      </c>
      <c r="AD609" s="17">
        <v>0.16428490603518001</v>
      </c>
      <c r="AE609" s="17"/>
      <c r="AF609" s="17">
        <v>9.9863691199299096E-2</v>
      </c>
      <c r="AG609" s="17">
        <v>0.13476062330590499</v>
      </c>
      <c r="AH609" s="17">
        <v>0.100870483409011</v>
      </c>
      <c r="AI609" s="17"/>
      <c r="AJ609" s="17">
        <v>9.6541598120302094E-2</v>
      </c>
      <c r="AK609" s="17">
        <v>0.16525738744571999</v>
      </c>
      <c r="AL609" s="17">
        <v>0.1010656825991</v>
      </c>
      <c r="AM609" s="17">
        <v>0.10927818886134</v>
      </c>
      <c r="AN609" s="17">
        <v>8.6399042936372794E-2</v>
      </c>
      <c r="AO609" s="17"/>
      <c r="AP609" s="17">
        <v>8.3658828401313001E-2</v>
      </c>
      <c r="AQ609" s="17">
        <v>0.16583920135232399</v>
      </c>
      <c r="AR609" s="17">
        <v>0.13894871449931601</v>
      </c>
      <c r="AS609" s="17">
        <v>6.9520091880788906E-2</v>
      </c>
      <c r="AT609" s="17">
        <v>0.10021964777202599</v>
      </c>
      <c r="AU609" s="17"/>
      <c r="AV609" s="17">
        <v>0.173578329750841</v>
      </c>
      <c r="AW609" s="17">
        <v>0.11851196494472201</v>
      </c>
      <c r="AX609" s="17">
        <v>0.132285641562289</v>
      </c>
      <c r="AY609" s="17">
        <v>8.3841437244135605E-2</v>
      </c>
      <c r="AZ609" s="17">
        <v>0.13216580809721701</v>
      </c>
      <c r="BA609" s="17">
        <v>4.0608753722665397E-2</v>
      </c>
      <c r="BB609" s="17"/>
      <c r="BC609" s="17">
        <v>7.9816893353639201E-2</v>
      </c>
      <c r="BD609" s="17">
        <v>7.3376436865731601E-2</v>
      </c>
      <c r="BE609" s="17">
        <v>0.17233307711710399</v>
      </c>
      <c r="BF609" s="17">
        <v>0.24065123799958499</v>
      </c>
      <c r="BG609" s="17">
        <v>0.178781185738248</v>
      </c>
    </row>
    <row r="610" spans="2:59" x14ac:dyDescent="0.35">
      <c r="B610" t="s">
        <v>324</v>
      </c>
      <c r="C610" s="17">
        <v>0.35306776505144299</v>
      </c>
      <c r="D610" s="17">
        <v>0.38857886129810698</v>
      </c>
      <c r="E610" s="17">
        <v>0.319627334505663</v>
      </c>
      <c r="F610" s="17"/>
      <c r="G610" s="17">
        <v>0.439654632553797</v>
      </c>
      <c r="H610" s="17">
        <v>0.37333122939732799</v>
      </c>
      <c r="I610" s="17">
        <v>0.36082678141728802</v>
      </c>
      <c r="J610" s="17">
        <v>0.36874702652040597</v>
      </c>
      <c r="K610" s="17">
        <v>0.31635331128466898</v>
      </c>
      <c r="L610" s="17">
        <v>0.28949065977097299</v>
      </c>
      <c r="M610" s="17"/>
      <c r="N610" s="17">
        <v>0.36015660303010799</v>
      </c>
      <c r="O610" s="17">
        <v>0.39401250554846101</v>
      </c>
      <c r="P610" s="17">
        <v>0.33303105827047702</v>
      </c>
      <c r="Q610" s="17">
        <v>0.32171923682672199</v>
      </c>
      <c r="R610" s="17"/>
      <c r="S610" s="17">
        <v>0.43738711374165101</v>
      </c>
      <c r="T610" s="17">
        <v>0.37672169906407899</v>
      </c>
      <c r="U610" s="17">
        <v>0.33109292560473103</v>
      </c>
      <c r="V610" s="17">
        <v>0.423247745604445</v>
      </c>
      <c r="W610" s="17">
        <v>0.426697519283389</v>
      </c>
      <c r="X610" s="17">
        <v>0.28637305055248102</v>
      </c>
      <c r="Y610" s="17">
        <v>0.29103418102936002</v>
      </c>
      <c r="Z610" s="17">
        <v>0.27989798727814202</v>
      </c>
      <c r="AA610" s="17">
        <v>0.30372972489080102</v>
      </c>
      <c r="AB610" s="17">
        <v>0.31648642922423498</v>
      </c>
      <c r="AC610" s="17">
        <v>0.250144460709738</v>
      </c>
      <c r="AD610" s="17">
        <v>0.487617151597596</v>
      </c>
      <c r="AE610" s="17"/>
      <c r="AF610" s="17">
        <v>0.32401627993003601</v>
      </c>
      <c r="AG610" s="17">
        <v>0.32876181446705699</v>
      </c>
      <c r="AH610" s="17">
        <v>0.39502859460578899</v>
      </c>
      <c r="AI610" s="17"/>
      <c r="AJ610" s="17">
        <v>0.37060371578434698</v>
      </c>
      <c r="AK610" s="17">
        <v>0.34748099809935301</v>
      </c>
      <c r="AL610" s="17">
        <v>0.40550428854924497</v>
      </c>
      <c r="AM610" s="17">
        <v>0.12688167638034301</v>
      </c>
      <c r="AN610" s="17">
        <v>0.35361916975805602</v>
      </c>
      <c r="AO610" s="17"/>
      <c r="AP610" s="17">
        <v>0.39982700984702801</v>
      </c>
      <c r="AQ610" s="17">
        <v>0.35833610539807598</v>
      </c>
      <c r="AR610" s="17">
        <v>0.392664625869726</v>
      </c>
      <c r="AS610" s="17">
        <v>0.29993116670762099</v>
      </c>
      <c r="AT610" s="17">
        <v>0.30821286247125201</v>
      </c>
      <c r="AU610" s="17"/>
      <c r="AV610" s="17">
        <v>0.40792436141868699</v>
      </c>
      <c r="AW610" s="17">
        <v>0.40857724632527498</v>
      </c>
      <c r="AX610" s="17">
        <v>0.346420825601847</v>
      </c>
      <c r="AY610" s="17">
        <v>0.30283414459607799</v>
      </c>
      <c r="AZ610" s="17">
        <v>0.28028494866882597</v>
      </c>
      <c r="BA610" s="17">
        <v>0.23814891997005899</v>
      </c>
      <c r="BB610" s="17"/>
      <c r="BC610" s="17">
        <v>0.29827116791929398</v>
      </c>
      <c r="BD610" s="17">
        <v>0.371672063110776</v>
      </c>
      <c r="BE610" s="17">
        <v>0.37883247810310999</v>
      </c>
      <c r="BF610" s="17">
        <v>0.37153636298707299</v>
      </c>
      <c r="BG610" s="17">
        <v>0.20295072327013799</v>
      </c>
    </row>
    <row r="611" spans="2:59" x14ac:dyDescent="0.35">
      <c r="B611" t="s">
        <v>325</v>
      </c>
      <c r="C611" s="17">
        <v>0.25369465864392698</v>
      </c>
      <c r="D611" s="17">
        <v>0.23872082604807701</v>
      </c>
      <c r="E611" s="17">
        <v>0.26837371041707903</v>
      </c>
      <c r="F611" s="17"/>
      <c r="G611" s="17">
        <v>0.154259252363035</v>
      </c>
      <c r="H611" s="17">
        <v>0.226264480848855</v>
      </c>
      <c r="I611" s="17">
        <v>0.22876097720836699</v>
      </c>
      <c r="J611" s="17">
        <v>0.24118578953351699</v>
      </c>
      <c r="K611" s="17">
        <v>0.27943381870210099</v>
      </c>
      <c r="L611" s="17">
        <v>0.35038826355002001</v>
      </c>
      <c r="M611" s="17"/>
      <c r="N611" s="17">
        <v>0.24462745712623299</v>
      </c>
      <c r="O611" s="17">
        <v>0.20089569807782201</v>
      </c>
      <c r="P611" s="17">
        <v>0.28313225452785101</v>
      </c>
      <c r="Q611" s="17">
        <v>0.29095756191127597</v>
      </c>
      <c r="R611" s="17"/>
      <c r="S611" s="17">
        <v>0.20666386708038201</v>
      </c>
      <c r="T611" s="17">
        <v>0.30367615866581898</v>
      </c>
      <c r="U611" s="17">
        <v>0.32760002688234402</v>
      </c>
      <c r="V611" s="17">
        <v>0.203566219292903</v>
      </c>
      <c r="W611" s="17">
        <v>0.17978861822657999</v>
      </c>
      <c r="X611" s="17">
        <v>0.317160621947774</v>
      </c>
      <c r="Y611" s="17">
        <v>0.246973510749914</v>
      </c>
      <c r="Z611" s="17">
        <v>0.324100868439333</v>
      </c>
      <c r="AA611" s="17">
        <v>0.207230590827258</v>
      </c>
      <c r="AB611" s="17">
        <v>0.28814729293952202</v>
      </c>
      <c r="AC611" s="17">
        <v>0.277870901352403</v>
      </c>
      <c r="AD611" s="17">
        <v>0.11578637681987</v>
      </c>
      <c r="AE611" s="17"/>
      <c r="AF611" s="17">
        <v>0.26686943694218501</v>
      </c>
      <c r="AG611" s="17">
        <v>0.270290681914927</v>
      </c>
      <c r="AH611" s="17">
        <v>0.25940291483121097</v>
      </c>
      <c r="AI611" s="17"/>
      <c r="AJ611" s="17">
        <v>0.26834030825385602</v>
      </c>
      <c r="AK611" s="17">
        <v>0.212844298207367</v>
      </c>
      <c r="AL611" s="17">
        <v>0.21366951970838</v>
      </c>
      <c r="AM611" s="17">
        <v>0.33257759387764702</v>
      </c>
      <c r="AN611" s="17">
        <v>0.31708341847994798</v>
      </c>
      <c r="AO611" s="17"/>
      <c r="AP611" s="17">
        <v>0.27780467768190797</v>
      </c>
      <c r="AQ611" s="17">
        <v>0.20675899037163001</v>
      </c>
      <c r="AR611" s="17">
        <v>0.25497972236482502</v>
      </c>
      <c r="AS611" s="17">
        <v>0.32813165211756701</v>
      </c>
      <c r="AT611" s="17">
        <v>0.13957825729287501</v>
      </c>
      <c r="AU611" s="17"/>
      <c r="AV611" s="17">
        <v>0.20509956213470701</v>
      </c>
      <c r="AW611" s="17">
        <v>0.23324327812326601</v>
      </c>
      <c r="AX611" s="17">
        <v>0.25606671349964399</v>
      </c>
      <c r="AY611" s="17">
        <v>0.34063772747592902</v>
      </c>
      <c r="AZ611" s="17">
        <v>0.16437488301529199</v>
      </c>
      <c r="BA611" s="17">
        <v>0.30941192595695599</v>
      </c>
      <c r="BB611" s="17"/>
      <c r="BC611" s="17">
        <v>0.29851318537954402</v>
      </c>
      <c r="BD611" s="17">
        <v>0.23915787076025499</v>
      </c>
      <c r="BE611" s="17">
        <v>0.22170547080820299</v>
      </c>
      <c r="BF611" s="17">
        <v>0.24507249622956001</v>
      </c>
      <c r="BG611" s="17">
        <v>0.243659868381217</v>
      </c>
    </row>
    <row r="612" spans="2:59" x14ac:dyDescent="0.35">
      <c r="B612" t="s">
        <v>326</v>
      </c>
      <c r="C612" s="17">
        <v>0.12599450227878001</v>
      </c>
      <c r="D612" s="17">
        <v>0.10240928778764399</v>
      </c>
      <c r="E612" s="17">
        <v>0.149650869610017</v>
      </c>
      <c r="F612" s="17"/>
      <c r="G612" s="17">
        <v>8.7525110778655393E-2</v>
      </c>
      <c r="H612" s="17">
        <v>0.12534914978570799</v>
      </c>
      <c r="I612" s="17">
        <v>0.14710033275651499</v>
      </c>
      <c r="J612" s="17">
        <v>0.128769585184622</v>
      </c>
      <c r="K612" s="17">
        <v>0.15739590200828499</v>
      </c>
      <c r="L612" s="17">
        <v>0.10840898043673</v>
      </c>
      <c r="M612" s="17"/>
      <c r="N612" s="17">
        <v>8.1241085518381301E-2</v>
      </c>
      <c r="O612" s="17">
        <v>0.17627695958463799</v>
      </c>
      <c r="P612" s="17">
        <v>0.14061432351582501</v>
      </c>
      <c r="Q612" s="17">
        <v>0.107370972640565</v>
      </c>
      <c r="R612" s="17"/>
      <c r="S612" s="17">
        <v>0.14475771480869601</v>
      </c>
      <c r="T612" s="17">
        <v>0.11500192940599201</v>
      </c>
      <c r="U612" s="17">
        <v>9.9554242544300606E-2</v>
      </c>
      <c r="V612" s="17">
        <v>0.15692444258482699</v>
      </c>
      <c r="W612" s="17">
        <v>0.113430300682305</v>
      </c>
      <c r="X612" s="17">
        <v>6.4878787419575895E-2</v>
      </c>
      <c r="Y612" s="17">
        <v>0.16171634839594501</v>
      </c>
      <c r="Z612" s="17">
        <v>7.4616223172883994E-2</v>
      </c>
      <c r="AA612" s="17">
        <v>0.112921739040152</v>
      </c>
      <c r="AB612" s="17">
        <v>0.158666344885636</v>
      </c>
      <c r="AC612" s="17">
        <v>0.17116483072859701</v>
      </c>
      <c r="AD612" s="17">
        <v>0.109527332956664</v>
      </c>
      <c r="AE612" s="17"/>
      <c r="AF612" s="17">
        <v>0.12498972279412</v>
      </c>
      <c r="AG612" s="17">
        <v>0.139166837227475</v>
      </c>
      <c r="AH612" s="17">
        <v>0.105053532100621</v>
      </c>
      <c r="AI612" s="17"/>
      <c r="AJ612" s="17">
        <v>0.10618619333079</v>
      </c>
      <c r="AK612" s="17">
        <v>0.13943391471768399</v>
      </c>
      <c r="AL612" s="17">
        <v>0.16525796920925501</v>
      </c>
      <c r="AM612" s="17">
        <v>0.160489723227945</v>
      </c>
      <c r="AN612" s="17">
        <v>6.4530604538254696E-2</v>
      </c>
      <c r="AO612" s="17"/>
      <c r="AP612" s="17">
        <v>8.1508528062590693E-2</v>
      </c>
      <c r="AQ612" s="17">
        <v>0.128853037997299</v>
      </c>
      <c r="AR612" s="17">
        <v>0.13041238371549199</v>
      </c>
      <c r="AS612" s="17">
        <v>0.12678680474301801</v>
      </c>
      <c r="AT612" s="17">
        <v>0.25508408142215899</v>
      </c>
      <c r="AU612" s="17"/>
      <c r="AV612" s="17">
        <v>0.11750893383168801</v>
      </c>
      <c r="AW612" s="17">
        <v>9.2596258429549202E-2</v>
      </c>
      <c r="AX612" s="17">
        <v>0.15319796882808201</v>
      </c>
      <c r="AY612" s="17">
        <v>9.8920561309426794E-2</v>
      </c>
      <c r="AZ612" s="17">
        <v>0.24036932719111601</v>
      </c>
      <c r="BA612" s="17">
        <v>0.14244615868239099</v>
      </c>
      <c r="BB612" s="17"/>
      <c r="BC612" s="17">
        <v>0.11713910657445201</v>
      </c>
      <c r="BD612" s="17">
        <v>0.14492942375659101</v>
      </c>
      <c r="BE612" s="17">
        <v>0.11574254536308499</v>
      </c>
      <c r="BF612" s="17">
        <v>0.108758298822158</v>
      </c>
      <c r="BG612" s="17">
        <v>0.205345953945161</v>
      </c>
    </row>
    <row r="613" spans="2:59" x14ac:dyDescent="0.35">
      <c r="B613" t="s">
        <v>327</v>
      </c>
      <c r="C613" s="17">
        <v>7.1389090671479097E-2</v>
      </c>
      <c r="D613" s="17">
        <v>6.8769264983098793E-2</v>
      </c>
      <c r="E613" s="17">
        <v>7.2679537912632097E-2</v>
      </c>
      <c r="F613" s="17"/>
      <c r="G613" s="17">
        <v>6.40813286957235E-2</v>
      </c>
      <c r="H613" s="17">
        <v>1.5675906642238401E-2</v>
      </c>
      <c r="I613" s="17">
        <v>6.4583263030209101E-2</v>
      </c>
      <c r="J613" s="17">
        <v>0.101713438203305</v>
      </c>
      <c r="K613" s="17">
        <v>9.1592945451185195E-2</v>
      </c>
      <c r="L613" s="17">
        <v>8.5022123110881795E-2</v>
      </c>
      <c r="M613" s="17"/>
      <c r="N613" s="17">
        <v>4.8448997535147399E-2</v>
      </c>
      <c r="O613" s="17">
        <v>4.6933410806476603E-2</v>
      </c>
      <c r="P613" s="17">
        <v>9.4321428794016796E-2</v>
      </c>
      <c r="Q613" s="17">
        <v>9.9435415650873396E-2</v>
      </c>
      <c r="R613" s="17"/>
      <c r="S613" s="17">
        <v>1.6679746419412899E-2</v>
      </c>
      <c r="T613" s="17">
        <v>4.5012744271505603E-2</v>
      </c>
      <c r="U613" s="17">
        <v>5.2821552234503202E-2</v>
      </c>
      <c r="V613" s="17">
        <v>7.5988316971442593E-2</v>
      </c>
      <c r="W613" s="17">
        <v>0.115102375723742</v>
      </c>
      <c r="X613" s="17">
        <v>7.7523649738092504E-2</v>
      </c>
      <c r="Y613" s="17">
        <v>9.7083187630346901E-2</v>
      </c>
      <c r="Z613" s="17">
        <v>0.110018146026927</v>
      </c>
      <c r="AA613" s="17">
        <v>0.111872503979507</v>
      </c>
      <c r="AB613" s="17">
        <v>6.4261850484374494E-2</v>
      </c>
      <c r="AC613" s="17">
        <v>0.116512932004744</v>
      </c>
      <c r="AD613" s="17">
        <v>2.6741330446771398E-2</v>
      </c>
      <c r="AE613" s="17"/>
      <c r="AF613" s="17">
        <v>9.9887142470854395E-2</v>
      </c>
      <c r="AG613" s="17">
        <v>5.4326034295999602E-2</v>
      </c>
      <c r="AH613" s="17">
        <v>6.37662674263174E-2</v>
      </c>
      <c r="AI613" s="17"/>
      <c r="AJ613" s="17">
        <v>7.5746140323650707E-2</v>
      </c>
      <c r="AK613" s="17">
        <v>6.9344251440993598E-2</v>
      </c>
      <c r="AL613" s="17">
        <v>4.7756383613144798E-2</v>
      </c>
      <c r="AM613" s="17">
        <v>0.10326712687749399</v>
      </c>
      <c r="AN613" s="17">
        <v>7.7900974157622496E-2</v>
      </c>
      <c r="AO613" s="17"/>
      <c r="AP613" s="17">
        <v>7.6401712461913004E-2</v>
      </c>
      <c r="AQ613" s="17">
        <v>7.7913531648513307E-2</v>
      </c>
      <c r="AR613" s="17">
        <v>3.6018473163437703E-2</v>
      </c>
      <c r="AS613" s="17">
        <v>0.102358857887991</v>
      </c>
      <c r="AT613" s="17">
        <v>8.0068126462011002E-2</v>
      </c>
      <c r="AU613" s="17"/>
      <c r="AV613" s="17">
        <v>5.4892528913980103E-2</v>
      </c>
      <c r="AW613" s="17">
        <v>6.6507269250420706E-2</v>
      </c>
      <c r="AX613" s="17">
        <v>5.0230731264258699E-2</v>
      </c>
      <c r="AY613" s="17">
        <v>9.9232083395018197E-2</v>
      </c>
      <c r="AZ613" s="17">
        <v>7.2480748106184004E-2</v>
      </c>
      <c r="BA613" s="17">
        <v>0.10691396133692101</v>
      </c>
      <c r="BB613" s="17"/>
      <c r="BC613" s="17">
        <v>0.10831289257501001</v>
      </c>
      <c r="BD613" s="17">
        <v>8.6429706875259596E-2</v>
      </c>
      <c r="BE613" s="17">
        <v>4.38552551184666E-2</v>
      </c>
      <c r="BF613" s="17">
        <v>2.5989790619912301E-2</v>
      </c>
      <c r="BG613" s="17">
        <v>4.1674075839586801E-2</v>
      </c>
    </row>
    <row r="614" spans="2:59" x14ac:dyDescent="0.35">
      <c r="B614" t="s">
        <v>123</v>
      </c>
      <c r="C614" s="17">
        <v>7.5043112375598006E-2</v>
      </c>
      <c r="D614" s="17">
        <v>5.8922938286511302E-2</v>
      </c>
      <c r="E614" s="17">
        <v>8.9008855542903498E-2</v>
      </c>
      <c r="F614" s="17"/>
      <c r="G614" s="17">
        <v>4.6998536916118702E-2</v>
      </c>
      <c r="H614" s="17">
        <v>4.28249829897277E-2</v>
      </c>
      <c r="I614" s="17">
        <v>5.5212817458220598E-2</v>
      </c>
      <c r="J614" s="17">
        <v>9.4731021607283597E-2</v>
      </c>
      <c r="K614" s="17">
        <v>0.11595818936951401</v>
      </c>
      <c r="L614" s="17">
        <v>8.8309154949929594E-2</v>
      </c>
      <c r="M614" s="17"/>
      <c r="N614" s="17">
        <v>5.57792787861238E-2</v>
      </c>
      <c r="O614" s="17">
        <v>8.0662920708073405E-2</v>
      </c>
      <c r="P614" s="17">
        <v>7.8596391888748604E-2</v>
      </c>
      <c r="Q614" s="17">
        <v>8.5593015042261203E-2</v>
      </c>
      <c r="R614" s="17"/>
      <c r="S614" s="17">
        <v>6.53942157256793E-2</v>
      </c>
      <c r="T614" s="17">
        <v>4.96201155268104E-2</v>
      </c>
      <c r="U614" s="17">
        <v>0.102590478554797</v>
      </c>
      <c r="V614" s="17">
        <v>5.04744565583456E-2</v>
      </c>
      <c r="W614" s="17">
        <v>8.2487869726316401E-2</v>
      </c>
      <c r="X614" s="17">
        <v>9.9389933010808201E-2</v>
      </c>
      <c r="Y614" s="17">
        <v>4.3980465975038699E-2</v>
      </c>
      <c r="Z614" s="17">
        <v>0.114420080212881</v>
      </c>
      <c r="AA614" s="17">
        <v>0.110292449754691</v>
      </c>
      <c r="AB614" s="17">
        <v>7.1940729005263299E-2</v>
      </c>
      <c r="AC614" s="17">
        <v>5.9519675049151899E-2</v>
      </c>
      <c r="AD614" s="17">
        <v>9.6042902143918599E-2</v>
      </c>
      <c r="AE614" s="17"/>
      <c r="AF614" s="17">
        <v>8.4373726663505705E-2</v>
      </c>
      <c r="AG614" s="17">
        <v>7.2694008788636799E-2</v>
      </c>
      <c r="AH614" s="17">
        <v>7.5878207627050998E-2</v>
      </c>
      <c r="AI614" s="17"/>
      <c r="AJ614" s="17">
        <v>8.2582044187053699E-2</v>
      </c>
      <c r="AK614" s="17">
        <v>6.5639150088882395E-2</v>
      </c>
      <c r="AL614" s="17">
        <v>6.6746156320875105E-2</v>
      </c>
      <c r="AM614" s="17">
        <v>0.167505690775231</v>
      </c>
      <c r="AN614" s="17">
        <v>0.10046679012974601</v>
      </c>
      <c r="AO614" s="17"/>
      <c r="AP614" s="17">
        <v>8.0799243545246993E-2</v>
      </c>
      <c r="AQ614" s="17">
        <v>6.2299133232157897E-2</v>
      </c>
      <c r="AR614" s="17">
        <v>4.6976080387203703E-2</v>
      </c>
      <c r="AS614" s="17">
        <v>7.3271426663014602E-2</v>
      </c>
      <c r="AT614" s="17">
        <v>0.116837024579677</v>
      </c>
      <c r="AU614" s="17"/>
      <c r="AV614" s="17">
        <v>4.0996283950097301E-2</v>
      </c>
      <c r="AW614" s="17">
        <v>8.0563982926766906E-2</v>
      </c>
      <c r="AX614" s="17">
        <v>6.1798119243880303E-2</v>
      </c>
      <c r="AY614" s="17">
        <v>7.4534045979413294E-2</v>
      </c>
      <c r="AZ614" s="17">
        <v>0.11032428492136501</v>
      </c>
      <c r="BA614" s="17">
        <v>0.16247028033100799</v>
      </c>
      <c r="BB614" s="17"/>
      <c r="BC614" s="17">
        <v>9.7946754198060704E-2</v>
      </c>
      <c r="BD614" s="17">
        <v>8.4434498631386398E-2</v>
      </c>
      <c r="BE614" s="17">
        <v>6.7531173490031696E-2</v>
      </c>
      <c r="BF614" s="17">
        <v>7.9918133417113003E-3</v>
      </c>
      <c r="BG614" s="17">
        <v>0.12758819282565001</v>
      </c>
    </row>
    <row r="615" spans="2:59" x14ac:dyDescent="0.35">
      <c r="B615" t="s">
        <v>328</v>
      </c>
      <c r="C615" s="17">
        <v>0.47387863603021602</v>
      </c>
      <c r="D615" s="17">
        <v>0.53117768289466905</v>
      </c>
      <c r="E615" s="17">
        <v>0.42028702651736799</v>
      </c>
      <c r="F615" s="17"/>
      <c r="G615" s="17">
        <v>0.64713577124646704</v>
      </c>
      <c r="H615" s="17">
        <v>0.58988547973347105</v>
      </c>
      <c r="I615" s="17">
        <v>0.50434260954668797</v>
      </c>
      <c r="J615" s="17">
        <v>0.433600165471271</v>
      </c>
      <c r="K615" s="17">
        <v>0.35561914446891402</v>
      </c>
      <c r="L615" s="17">
        <v>0.36787147795243802</v>
      </c>
      <c r="M615" s="17"/>
      <c r="N615" s="17">
        <v>0.56990318103411497</v>
      </c>
      <c r="O615" s="17">
        <v>0.49523101082298998</v>
      </c>
      <c r="P615" s="17">
        <v>0.403335601273559</v>
      </c>
      <c r="Q615" s="17">
        <v>0.41664303475502501</v>
      </c>
      <c r="R615" s="17"/>
      <c r="S615" s="17">
        <v>0.56650445596582999</v>
      </c>
      <c r="T615" s="17">
        <v>0.48668905212987301</v>
      </c>
      <c r="U615" s="17">
        <v>0.41743369978405598</v>
      </c>
      <c r="V615" s="17">
        <v>0.51304656459248099</v>
      </c>
      <c r="W615" s="17">
        <v>0.50919083564105605</v>
      </c>
      <c r="X615" s="17">
        <v>0.44104700788375001</v>
      </c>
      <c r="Y615" s="17">
        <v>0.45024648724875499</v>
      </c>
      <c r="Z615" s="17">
        <v>0.37684468214797601</v>
      </c>
      <c r="AA615" s="17">
        <v>0.45768271639839198</v>
      </c>
      <c r="AB615" s="17">
        <v>0.41698378268520397</v>
      </c>
      <c r="AC615" s="17">
        <v>0.37493166086510399</v>
      </c>
      <c r="AD615" s="17">
        <v>0.65190205763277698</v>
      </c>
      <c r="AE615" s="17"/>
      <c r="AF615" s="17">
        <v>0.42387997112933501</v>
      </c>
      <c r="AG615" s="17">
        <v>0.46352243777296198</v>
      </c>
      <c r="AH615" s="17">
        <v>0.49589907801479999</v>
      </c>
      <c r="AI615" s="17"/>
      <c r="AJ615" s="17">
        <v>0.46714531390464997</v>
      </c>
      <c r="AK615" s="17">
        <v>0.51273838554507301</v>
      </c>
      <c r="AL615" s="17">
        <v>0.50656997114834501</v>
      </c>
      <c r="AM615" s="17">
        <v>0.236159865241683</v>
      </c>
      <c r="AN615" s="17">
        <v>0.44001821269442898</v>
      </c>
      <c r="AO615" s="17"/>
      <c r="AP615" s="17">
        <v>0.48348583824834102</v>
      </c>
      <c r="AQ615" s="17">
        <v>0.52417530675040003</v>
      </c>
      <c r="AR615" s="17">
        <v>0.53161334036904195</v>
      </c>
      <c r="AS615" s="17">
        <v>0.36945125858840999</v>
      </c>
      <c r="AT615" s="17">
        <v>0.40843251024327798</v>
      </c>
      <c r="AU615" s="17"/>
      <c r="AV615" s="17">
        <v>0.58150269116952802</v>
      </c>
      <c r="AW615" s="17">
        <v>0.52708921126999697</v>
      </c>
      <c r="AX615" s="17">
        <v>0.47870646716413501</v>
      </c>
      <c r="AY615" s="17">
        <v>0.386675581840213</v>
      </c>
      <c r="AZ615" s="17">
        <v>0.41245075676604298</v>
      </c>
      <c r="BA615" s="17">
        <v>0.27875767369272397</v>
      </c>
      <c r="BB615" s="17"/>
      <c r="BC615" s="17">
        <v>0.37808806127293298</v>
      </c>
      <c r="BD615" s="17">
        <v>0.44504849997650803</v>
      </c>
      <c r="BE615" s="17">
        <v>0.55116555522021404</v>
      </c>
      <c r="BF615" s="17">
        <v>0.61218760098665803</v>
      </c>
      <c r="BG615" s="17">
        <v>0.381731909008385</v>
      </c>
    </row>
    <row r="616" spans="2:59" x14ac:dyDescent="0.35">
      <c r="B616" t="s">
        <v>329</v>
      </c>
      <c r="C616" s="17">
        <v>0.19738359295025901</v>
      </c>
      <c r="D616" s="17">
        <v>0.17117855277074201</v>
      </c>
      <c r="E616" s="17">
        <v>0.22233040752264899</v>
      </c>
      <c r="F616" s="17"/>
      <c r="G616" s="17">
        <v>0.15160643947437899</v>
      </c>
      <c r="H616" s="17">
        <v>0.14102505642794599</v>
      </c>
      <c r="I616" s="17">
        <v>0.21168359578672399</v>
      </c>
      <c r="J616" s="17">
        <v>0.230483023387928</v>
      </c>
      <c r="K616" s="17">
        <v>0.248988847459471</v>
      </c>
      <c r="L616" s="17">
        <v>0.193431103547612</v>
      </c>
      <c r="M616" s="17"/>
      <c r="N616" s="17">
        <v>0.129690083053529</v>
      </c>
      <c r="O616" s="17">
        <v>0.22321037039111499</v>
      </c>
      <c r="P616" s="17">
        <v>0.23493575230984201</v>
      </c>
      <c r="Q616" s="17">
        <v>0.20680638829143899</v>
      </c>
      <c r="R616" s="17"/>
      <c r="S616" s="17">
        <v>0.16143746122810901</v>
      </c>
      <c r="T616" s="17">
        <v>0.160014673677497</v>
      </c>
      <c r="U616" s="17">
        <v>0.152375794778804</v>
      </c>
      <c r="V616" s="17">
        <v>0.23291275955627</v>
      </c>
      <c r="W616" s="17">
        <v>0.22853267640604699</v>
      </c>
      <c r="X616" s="17">
        <v>0.14240243715766801</v>
      </c>
      <c r="Y616" s="17">
        <v>0.25879953602629202</v>
      </c>
      <c r="Z616" s="17">
        <v>0.18463436919981099</v>
      </c>
      <c r="AA616" s="17">
        <v>0.224794243019659</v>
      </c>
      <c r="AB616" s="17">
        <v>0.22292819537001099</v>
      </c>
      <c r="AC616" s="17">
        <v>0.287677762733341</v>
      </c>
      <c r="AD616" s="17">
        <v>0.13626866340343499</v>
      </c>
      <c r="AE616" s="17"/>
      <c r="AF616" s="17">
        <v>0.224876865264975</v>
      </c>
      <c r="AG616" s="17">
        <v>0.193492871523474</v>
      </c>
      <c r="AH616" s="17">
        <v>0.16881979952693801</v>
      </c>
      <c r="AI616" s="17"/>
      <c r="AJ616" s="17">
        <v>0.181932333654441</v>
      </c>
      <c r="AK616" s="17">
        <v>0.208778166158677</v>
      </c>
      <c r="AL616" s="17">
        <v>0.2130143528224</v>
      </c>
      <c r="AM616" s="17">
        <v>0.26375685010543898</v>
      </c>
      <c r="AN616" s="17">
        <v>0.142431578695877</v>
      </c>
      <c r="AO616" s="17"/>
      <c r="AP616" s="17">
        <v>0.157910240524504</v>
      </c>
      <c r="AQ616" s="17">
        <v>0.206766569645813</v>
      </c>
      <c r="AR616" s="17">
        <v>0.166430856878929</v>
      </c>
      <c r="AS616" s="17">
        <v>0.229145662631009</v>
      </c>
      <c r="AT616" s="17">
        <v>0.33515220788416999</v>
      </c>
      <c r="AU616" s="17"/>
      <c r="AV616" s="17">
        <v>0.172401462745668</v>
      </c>
      <c r="AW616" s="17">
        <v>0.15910352767996999</v>
      </c>
      <c r="AX616" s="17">
        <v>0.20342870009234101</v>
      </c>
      <c r="AY616" s="17">
        <v>0.19815264470444499</v>
      </c>
      <c r="AZ616" s="17">
        <v>0.31285007529730002</v>
      </c>
      <c r="BA616" s="17">
        <v>0.24936012001931199</v>
      </c>
      <c r="BB616" s="17"/>
      <c r="BC616" s="17">
        <v>0.22545199914946201</v>
      </c>
      <c r="BD616" s="17">
        <v>0.23135913063185001</v>
      </c>
      <c r="BE616" s="17">
        <v>0.15959780048155101</v>
      </c>
      <c r="BF616" s="17">
        <v>0.13474808944207101</v>
      </c>
      <c r="BG616" s="17">
        <v>0.24702002978474799</v>
      </c>
    </row>
    <row r="617" spans="2:59" x14ac:dyDescent="0.35">
      <c r="B617" t="s">
        <v>141</v>
      </c>
      <c r="C617" s="17">
        <v>0.27649504307995598</v>
      </c>
      <c r="D617" s="17">
        <v>0.35999913012392698</v>
      </c>
      <c r="E617" s="17">
        <v>0.197956618994719</v>
      </c>
      <c r="F617" s="17"/>
      <c r="G617" s="17">
        <v>0.49552933177208802</v>
      </c>
      <c r="H617" s="17">
        <v>0.448860423305525</v>
      </c>
      <c r="I617" s="17">
        <v>0.292659013759964</v>
      </c>
      <c r="J617" s="17">
        <v>0.203117142083343</v>
      </c>
      <c r="K617" s="17">
        <v>0.106630297009444</v>
      </c>
      <c r="L617" s="17">
        <v>0.17444037440482599</v>
      </c>
      <c r="M617" s="17"/>
      <c r="N617" s="17">
        <v>0.440213097980586</v>
      </c>
      <c r="O617" s="17">
        <v>0.27202064043187502</v>
      </c>
      <c r="P617" s="17">
        <v>0.16839984896371701</v>
      </c>
      <c r="Q617" s="17">
        <v>0.20983664646358599</v>
      </c>
      <c r="R617" s="17"/>
      <c r="S617" s="17">
        <v>0.40506699473772101</v>
      </c>
      <c r="T617" s="17">
        <v>0.32667437845237601</v>
      </c>
      <c r="U617" s="17">
        <v>0.265057905005252</v>
      </c>
      <c r="V617" s="17">
        <v>0.28013380503621099</v>
      </c>
      <c r="W617" s="17">
        <v>0.28065815923500897</v>
      </c>
      <c r="X617" s="17">
        <v>0.29864457072608103</v>
      </c>
      <c r="Y617" s="17">
        <v>0.191446951222463</v>
      </c>
      <c r="Z617" s="17">
        <v>0.19221031294816501</v>
      </c>
      <c r="AA617" s="17">
        <v>0.232888473378734</v>
      </c>
      <c r="AB617" s="17">
        <v>0.19405558731519301</v>
      </c>
      <c r="AC617" s="17">
        <v>8.7253898131763694E-2</v>
      </c>
      <c r="AD617" s="17">
        <v>0.51563339422934196</v>
      </c>
      <c r="AE617" s="17"/>
      <c r="AF617" s="17">
        <v>0.19900310586436001</v>
      </c>
      <c r="AG617" s="17">
        <v>0.27002956624948798</v>
      </c>
      <c r="AH617" s="17">
        <v>0.327079278487862</v>
      </c>
      <c r="AI617" s="17"/>
      <c r="AJ617" s="17">
        <v>0.28521298025020903</v>
      </c>
      <c r="AK617" s="17">
        <v>0.303960219386396</v>
      </c>
      <c r="AL617" s="17">
        <v>0.29355561832594501</v>
      </c>
      <c r="AM617" s="17">
        <v>-2.7596984863755801E-2</v>
      </c>
      <c r="AN617" s="17">
        <v>0.29758663399855201</v>
      </c>
      <c r="AO617" s="17"/>
      <c r="AP617" s="17">
        <v>0.32557559772383698</v>
      </c>
      <c r="AQ617" s="17">
        <v>0.317408737104587</v>
      </c>
      <c r="AR617" s="17">
        <v>0.36518248349011301</v>
      </c>
      <c r="AS617" s="17">
        <v>0.140305595957401</v>
      </c>
      <c r="AT617" s="17">
        <v>7.3280302359108401E-2</v>
      </c>
      <c r="AU617" s="17"/>
      <c r="AV617" s="17">
        <v>0.40910122842385899</v>
      </c>
      <c r="AW617" s="17">
        <v>0.36798568359002798</v>
      </c>
      <c r="AX617" s="17">
        <v>0.27527776707179502</v>
      </c>
      <c r="AY617" s="17">
        <v>0.18852293713576801</v>
      </c>
      <c r="AZ617" s="17">
        <v>9.9600681468743096E-2</v>
      </c>
      <c r="BA617" s="17">
        <v>2.9397553673411601E-2</v>
      </c>
      <c r="BB617" s="17"/>
      <c r="BC617" s="17">
        <v>0.152636062123471</v>
      </c>
      <c r="BD617" s="17">
        <v>0.21368936934465799</v>
      </c>
      <c r="BE617" s="17">
        <v>0.39156775473866201</v>
      </c>
      <c r="BF617" s="17">
        <v>0.47743951154458703</v>
      </c>
      <c r="BG617" s="17">
        <v>0.134711879223638</v>
      </c>
    </row>
    <row r="618" spans="2:59" x14ac:dyDescent="0.35">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row>
    <row r="619" spans="2:59" x14ac:dyDescent="0.35">
      <c r="B619" s="6" t="s">
        <v>333</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row>
    <row r="620" spans="2:59" x14ac:dyDescent="0.35">
      <c r="B620" s="24" t="s">
        <v>331</v>
      </c>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row>
    <row r="621" spans="2:59" x14ac:dyDescent="0.35">
      <c r="B621" t="s">
        <v>323</v>
      </c>
      <c r="C621" s="17">
        <v>0.116703673603906</v>
      </c>
      <c r="D621" s="17">
        <v>0.139591011410727</v>
      </c>
      <c r="E621" s="17">
        <v>9.5462464826879895E-2</v>
      </c>
      <c r="F621" s="17"/>
      <c r="G621" s="17">
        <v>0.25231543859045502</v>
      </c>
      <c r="H621" s="17">
        <v>0.13837707885682701</v>
      </c>
      <c r="I621" s="17">
        <v>0.13416145869940499</v>
      </c>
      <c r="J621" s="17">
        <v>7.4231690180755802E-2</v>
      </c>
      <c r="K621" s="17">
        <v>4.5446794167228098E-2</v>
      </c>
      <c r="L621" s="17">
        <v>8.6665375380802101E-2</v>
      </c>
      <c r="M621" s="17"/>
      <c r="N621" s="17">
        <v>0.142852775002516</v>
      </c>
      <c r="O621" s="17">
        <v>0.14159004933852301</v>
      </c>
      <c r="P621" s="17">
        <v>7.6016405814533006E-2</v>
      </c>
      <c r="Q621" s="17">
        <v>0.10023674406887299</v>
      </c>
      <c r="R621" s="17"/>
      <c r="S621" s="17">
        <v>0.125280174658845</v>
      </c>
      <c r="T621" s="17">
        <v>0.12479710136763</v>
      </c>
      <c r="U621" s="17">
        <v>6.5283813561674703E-2</v>
      </c>
      <c r="V621" s="17">
        <v>8.1203804456786002E-2</v>
      </c>
      <c r="W621" s="17">
        <v>0.124728733733728</v>
      </c>
      <c r="X621" s="17">
        <v>0.16718695149526899</v>
      </c>
      <c r="Y621" s="17">
        <v>0.111598327184463</v>
      </c>
      <c r="Z621" s="17">
        <v>6.9095780252350802E-2</v>
      </c>
      <c r="AA621" s="17">
        <v>0.112183992639885</v>
      </c>
      <c r="AB621" s="17">
        <v>0.102333264551226</v>
      </c>
      <c r="AC621" s="17">
        <v>0.19817587909395001</v>
      </c>
      <c r="AD621" s="17">
        <v>0.12132954966373199</v>
      </c>
      <c r="AE621" s="17"/>
      <c r="AF621" s="17">
        <v>7.4555277377563095E-2</v>
      </c>
      <c r="AG621" s="17">
        <v>0.123237739919369</v>
      </c>
      <c r="AH621" s="17">
        <v>0.10757318286556999</v>
      </c>
      <c r="AI621" s="17"/>
      <c r="AJ621" s="17">
        <v>7.0891893235759396E-2</v>
      </c>
      <c r="AK621" s="17">
        <v>0.19050854503398401</v>
      </c>
      <c r="AL621" s="17">
        <v>0.11488152751597901</v>
      </c>
      <c r="AM621" s="17">
        <v>0.103828748814481</v>
      </c>
      <c r="AN621" s="17">
        <v>8.0029089012485205E-2</v>
      </c>
      <c r="AO621" s="17"/>
      <c r="AP621" s="17">
        <v>9.3172083100239597E-2</v>
      </c>
      <c r="AQ621" s="17">
        <v>0.15373052341411</v>
      </c>
      <c r="AR621" s="17">
        <v>8.8462436617687004E-2</v>
      </c>
      <c r="AS621" s="17">
        <v>8.4002581382558297E-2</v>
      </c>
      <c r="AT621" s="17">
        <v>0.142526904092526</v>
      </c>
      <c r="AU621" s="17"/>
      <c r="AV621" s="17">
        <v>0.17689962351918401</v>
      </c>
      <c r="AW621" s="17">
        <v>0.109120315049256</v>
      </c>
      <c r="AX621" s="17">
        <v>0.13758119896363</v>
      </c>
      <c r="AY621" s="17">
        <v>7.6965709928887599E-2</v>
      </c>
      <c r="AZ621" s="17">
        <v>9.1607321124979504E-2</v>
      </c>
      <c r="BA621" s="17">
        <v>4.4675446399156701E-2</v>
      </c>
      <c r="BB621" s="17"/>
      <c r="BC621" s="17">
        <v>7.9745160043856095E-2</v>
      </c>
      <c r="BD621" s="17">
        <v>0.10769621998922101</v>
      </c>
      <c r="BE621" s="17">
        <v>0.15151666079387699</v>
      </c>
      <c r="BF621" s="17">
        <v>0.13608687402877301</v>
      </c>
      <c r="BG621" s="17">
        <v>0.178781185738248</v>
      </c>
    </row>
    <row r="622" spans="2:59" x14ac:dyDescent="0.35">
      <c r="B622" t="s">
        <v>324</v>
      </c>
      <c r="C622" s="17">
        <v>0.29091239311775702</v>
      </c>
      <c r="D622" s="17">
        <v>0.32655950857328098</v>
      </c>
      <c r="E622" s="17">
        <v>0.25689463618639402</v>
      </c>
      <c r="F622" s="17"/>
      <c r="G622" s="17">
        <v>0.337927156925588</v>
      </c>
      <c r="H622" s="17">
        <v>0.38136678755738401</v>
      </c>
      <c r="I622" s="17">
        <v>0.30389814021172101</v>
      </c>
      <c r="J622" s="17">
        <v>0.28662715309222497</v>
      </c>
      <c r="K622" s="17">
        <v>0.241728648465001</v>
      </c>
      <c r="L622" s="17">
        <v>0.21906938184357999</v>
      </c>
      <c r="M622" s="17"/>
      <c r="N622" s="17">
        <v>0.31730022434896898</v>
      </c>
      <c r="O622" s="17">
        <v>0.26725126656982401</v>
      </c>
      <c r="P622" s="17">
        <v>0.29008066071410299</v>
      </c>
      <c r="Q622" s="17">
        <v>0.28915469104922698</v>
      </c>
      <c r="R622" s="17"/>
      <c r="S622" s="17">
        <v>0.36324691905115702</v>
      </c>
      <c r="T622" s="17">
        <v>0.29275140142388401</v>
      </c>
      <c r="U622" s="17">
        <v>0.30212782628498702</v>
      </c>
      <c r="V622" s="17">
        <v>0.370013143997375</v>
      </c>
      <c r="W622" s="17">
        <v>0.28035731177338702</v>
      </c>
      <c r="X622" s="17">
        <v>0.24793580407337101</v>
      </c>
      <c r="Y622" s="17">
        <v>0.28927377446172903</v>
      </c>
      <c r="Z622" s="17">
        <v>0.32187999044576099</v>
      </c>
      <c r="AA622" s="17">
        <v>0.23113568715507299</v>
      </c>
      <c r="AB622" s="17">
        <v>0.30073085069230898</v>
      </c>
      <c r="AC622" s="17">
        <v>0.111414986806777</v>
      </c>
      <c r="AD622" s="17">
        <v>0.30190779355672298</v>
      </c>
      <c r="AE622" s="17"/>
      <c r="AF622" s="17">
        <v>0.32782628268520497</v>
      </c>
      <c r="AG622" s="17">
        <v>0.26498625826252198</v>
      </c>
      <c r="AH622" s="17">
        <v>0.25982515501233</v>
      </c>
      <c r="AI622" s="17"/>
      <c r="AJ622" s="17">
        <v>0.332764429681492</v>
      </c>
      <c r="AK622" s="17">
        <v>0.29336674988945899</v>
      </c>
      <c r="AL622" s="17">
        <v>0.16482206597315099</v>
      </c>
      <c r="AM622" s="17">
        <v>0.187397903968163</v>
      </c>
      <c r="AN622" s="17">
        <v>0.252829532411814</v>
      </c>
      <c r="AO622" s="17"/>
      <c r="AP622" s="17">
        <v>0.31574110058419003</v>
      </c>
      <c r="AQ622" s="17">
        <v>0.305731092141453</v>
      </c>
      <c r="AR622" s="17">
        <v>0.29363972411370298</v>
      </c>
      <c r="AS622" s="17">
        <v>0.298749033093545</v>
      </c>
      <c r="AT622" s="17">
        <v>0.20879536898066101</v>
      </c>
      <c r="AU622" s="17"/>
      <c r="AV622" s="17">
        <v>0.32744041522712097</v>
      </c>
      <c r="AW622" s="17">
        <v>0.30119740251478899</v>
      </c>
      <c r="AX622" s="17">
        <v>0.28039875132016601</v>
      </c>
      <c r="AY622" s="17">
        <v>0.269419077218366</v>
      </c>
      <c r="AZ622" s="17">
        <v>0.27964403045908698</v>
      </c>
      <c r="BA622" s="17">
        <v>0.21345314163769399</v>
      </c>
      <c r="BB622" s="17"/>
      <c r="BC622" s="17">
        <v>0.22751581265794299</v>
      </c>
      <c r="BD622" s="17">
        <v>0.30590543388549102</v>
      </c>
      <c r="BE622" s="17">
        <v>0.29279245621669697</v>
      </c>
      <c r="BF622" s="17">
        <v>0.39322951526767502</v>
      </c>
      <c r="BG622" s="17">
        <v>0.31400346570021498</v>
      </c>
    </row>
    <row r="623" spans="2:59" x14ac:dyDescent="0.35">
      <c r="B623" t="s">
        <v>325</v>
      </c>
      <c r="C623" s="17">
        <v>0.26603238413037</v>
      </c>
      <c r="D623" s="17">
        <v>0.26417315258165702</v>
      </c>
      <c r="E623" s="17">
        <v>0.26973535051111802</v>
      </c>
      <c r="F623" s="17"/>
      <c r="G623" s="17">
        <v>0.22317773731200599</v>
      </c>
      <c r="H623" s="17">
        <v>0.162550032916674</v>
      </c>
      <c r="I623" s="17">
        <v>0.259822985633134</v>
      </c>
      <c r="J623" s="17">
        <v>0.30070115321566498</v>
      </c>
      <c r="K623" s="17">
        <v>0.26683475887587099</v>
      </c>
      <c r="L623" s="17">
        <v>0.34903376843175898</v>
      </c>
      <c r="M623" s="17"/>
      <c r="N623" s="17">
        <v>0.22319085613234099</v>
      </c>
      <c r="O623" s="17">
        <v>0.27494316791289503</v>
      </c>
      <c r="P623" s="17">
        <v>0.28077450959441902</v>
      </c>
      <c r="Q623" s="17">
        <v>0.287258804359033</v>
      </c>
      <c r="R623" s="17"/>
      <c r="S623" s="17">
        <v>0.20878187836319401</v>
      </c>
      <c r="T623" s="17">
        <v>0.27864325286805303</v>
      </c>
      <c r="U623" s="17">
        <v>0.35168025974511502</v>
      </c>
      <c r="V623" s="17">
        <v>0.23807547364414999</v>
      </c>
      <c r="W623" s="17">
        <v>0.22505636082576599</v>
      </c>
      <c r="X623" s="17">
        <v>0.34299290051528902</v>
      </c>
      <c r="Y623" s="17">
        <v>0.23678157508486</v>
      </c>
      <c r="Z623" s="17">
        <v>0.205804508608848</v>
      </c>
      <c r="AA623" s="17">
        <v>0.30352749992283201</v>
      </c>
      <c r="AB623" s="17">
        <v>0.25610797507720101</v>
      </c>
      <c r="AC623" s="17">
        <v>0.25023050108290401</v>
      </c>
      <c r="AD623" s="17">
        <v>0.25336459636727299</v>
      </c>
      <c r="AE623" s="17"/>
      <c r="AF623" s="17">
        <v>0.25082261668986999</v>
      </c>
      <c r="AG623" s="17">
        <v>0.28260153863735998</v>
      </c>
      <c r="AH623" s="17">
        <v>0.27629189124055398</v>
      </c>
      <c r="AI623" s="17"/>
      <c r="AJ623" s="17">
        <v>0.26186986157609699</v>
      </c>
      <c r="AK623" s="17">
        <v>0.22974283260183001</v>
      </c>
      <c r="AL623" s="17">
        <v>0.35278396566570402</v>
      </c>
      <c r="AM623" s="17">
        <v>0.34755435756091302</v>
      </c>
      <c r="AN623" s="17">
        <v>0.29295228166013698</v>
      </c>
      <c r="AO623" s="17"/>
      <c r="AP623" s="17">
        <v>0.2532112459311</v>
      </c>
      <c r="AQ623" s="17">
        <v>0.22495722280053501</v>
      </c>
      <c r="AR623" s="17">
        <v>0.33157668386308098</v>
      </c>
      <c r="AS623" s="17">
        <v>0.31457277477909001</v>
      </c>
      <c r="AT623" s="17">
        <v>0.21775746631651799</v>
      </c>
      <c r="AU623" s="17"/>
      <c r="AV623" s="17">
        <v>0.21027501760798101</v>
      </c>
      <c r="AW623" s="17">
        <v>0.25075356036847501</v>
      </c>
      <c r="AX623" s="17">
        <v>0.26362698996593498</v>
      </c>
      <c r="AY623" s="17">
        <v>0.32848690278367698</v>
      </c>
      <c r="AZ623" s="17">
        <v>0.21212582096337701</v>
      </c>
      <c r="BA623" s="17">
        <v>0.325842437512947</v>
      </c>
      <c r="BB623" s="17"/>
      <c r="BC623" s="17">
        <v>0.30096757021704701</v>
      </c>
      <c r="BD623" s="17">
        <v>0.26705663437489602</v>
      </c>
      <c r="BE623" s="17">
        <v>0.25439260449302598</v>
      </c>
      <c r="BF623" s="17">
        <v>0.22020999833270699</v>
      </c>
      <c r="BG623" s="17">
        <v>0.27694535309430601</v>
      </c>
    </row>
    <row r="624" spans="2:59" x14ac:dyDescent="0.35">
      <c r="B624" t="s">
        <v>326</v>
      </c>
      <c r="C624" s="17">
        <v>0.14345215771056299</v>
      </c>
      <c r="D624" s="17">
        <v>0.12431279182195901</v>
      </c>
      <c r="E624" s="17">
        <v>0.161358342565011</v>
      </c>
      <c r="F624" s="17"/>
      <c r="G624" s="17">
        <v>4.9874810904503901E-2</v>
      </c>
      <c r="H624" s="17">
        <v>0.18967061124955301</v>
      </c>
      <c r="I624" s="17">
        <v>0.114351208938458</v>
      </c>
      <c r="J624" s="17">
        <v>0.14398594394671901</v>
      </c>
      <c r="K624" s="17">
        <v>0.198938887681472</v>
      </c>
      <c r="L624" s="17">
        <v>0.15031343499948299</v>
      </c>
      <c r="M624" s="17"/>
      <c r="N624" s="17">
        <v>0.138777935634157</v>
      </c>
      <c r="O624" s="17">
        <v>0.16559349754584299</v>
      </c>
      <c r="P624" s="17">
        <v>0.171806352837304</v>
      </c>
      <c r="Q624" s="17">
        <v>0.101405691201293</v>
      </c>
      <c r="R624" s="17"/>
      <c r="S624" s="17">
        <v>0.126421546638081</v>
      </c>
      <c r="T624" s="17">
        <v>0.168936245846741</v>
      </c>
      <c r="U624" s="17">
        <v>0.11432118556844099</v>
      </c>
      <c r="V624" s="17">
        <v>0.13320442701935101</v>
      </c>
      <c r="W624" s="17">
        <v>0.120195002425554</v>
      </c>
      <c r="X624" s="17">
        <v>4.9003271561176502E-2</v>
      </c>
      <c r="Y624" s="17">
        <v>0.23614315854430401</v>
      </c>
      <c r="Z624" s="17">
        <v>0.142528453324543</v>
      </c>
      <c r="AA624" s="17">
        <v>0.14143843875690501</v>
      </c>
      <c r="AB624" s="17">
        <v>0.14190279549939</v>
      </c>
      <c r="AC624" s="17">
        <v>0.22550628163062</v>
      </c>
      <c r="AD624" s="17">
        <v>0.15005636503987699</v>
      </c>
      <c r="AE624" s="17"/>
      <c r="AF624" s="17">
        <v>0.14970105891730501</v>
      </c>
      <c r="AG624" s="17">
        <v>0.14005082151867501</v>
      </c>
      <c r="AH624" s="17">
        <v>0.17025002980969101</v>
      </c>
      <c r="AI624" s="17"/>
      <c r="AJ624" s="17">
        <v>0.17427348943540999</v>
      </c>
      <c r="AK624" s="17">
        <v>0.11807681592038401</v>
      </c>
      <c r="AL624" s="17">
        <v>0.131721813504832</v>
      </c>
      <c r="AM624" s="17">
        <v>0.14915044675628999</v>
      </c>
      <c r="AN624" s="17">
        <v>0.116512993849181</v>
      </c>
      <c r="AO624" s="17"/>
      <c r="AP624" s="17">
        <v>0.16910656040948799</v>
      </c>
      <c r="AQ624" s="17">
        <v>0.124679692591908</v>
      </c>
      <c r="AR624" s="17">
        <v>0.148387016548714</v>
      </c>
      <c r="AS624" s="17">
        <v>0.12546350856178101</v>
      </c>
      <c r="AT624" s="17">
        <v>0.20888013851144799</v>
      </c>
      <c r="AU624" s="17"/>
      <c r="AV624" s="17">
        <v>0.12591899669232001</v>
      </c>
      <c r="AW624" s="17">
        <v>0.17249607482521301</v>
      </c>
      <c r="AX624" s="17">
        <v>0.119765621844929</v>
      </c>
      <c r="AY624" s="17">
        <v>0.14341204889197001</v>
      </c>
      <c r="AZ624" s="17">
        <v>0.204838810663799</v>
      </c>
      <c r="BA624" s="17">
        <v>0.146612569122436</v>
      </c>
      <c r="BB624" s="17"/>
      <c r="BC624" s="17">
        <v>0.15864995288707601</v>
      </c>
      <c r="BD624" s="17">
        <v>0.132200950318935</v>
      </c>
      <c r="BE624" s="17">
        <v>0.12816327027424901</v>
      </c>
      <c r="BF624" s="17">
        <v>0.15715839536177201</v>
      </c>
      <c r="BG624" s="17">
        <v>6.1007726801994198E-2</v>
      </c>
    </row>
    <row r="625" spans="2:59" x14ac:dyDescent="0.35">
      <c r="B625" t="s">
        <v>327</v>
      </c>
      <c r="C625" s="17">
        <v>7.7961552091731195E-2</v>
      </c>
      <c r="D625" s="17">
        <v>6.9702903988580298E-2</v>
      </c>
      <c r="E625" s="17">
        <v>8.4738801271465505E-2</v>
      </c>
      <c r="F625" s="17"/>
      <c r="G625" s="17">
        <v>6.2209980253797197E-2</v>
      </c>
      <c r="H625" s="17">
        <v>4.1062685337308599E-2</v>
      </c>
      <c r="I625" s="17">
        <v>0.100770796123797</v>
      </c>
      <c r="J625" s="17">
        <v>8.7800624587480003E-2</v>
      </c>
      <c r="K625" s="17">
        <v>9.388652533828E-2</v>
      </c>
      <c r="L625" s="17">
        <v>7.8026207594011507E-2</v>
      </c>
      <c r="M625" s="17"/>
      <c r="N625" s="17">
        <v>8.1738372615103402E-2</v>
      </c>
      <c r="O625" s="17">
        <v>5.966192470389E-2</v>
      </c>
      <c r="P625" s="17">
        <v>6.9692333861247097E-2</v>
      </c>
      <c r="Q625" s="17">
        <v>9.9792360880411102E-2</v>
      </c>
      <c r="R625" s="17"/>
      <c r="S625" s="17">
        <v>8.8626653776857106E-2</v>
      </c>
      <c r="T625" s="17">
        <v>4.7412358756418201E-2</v>
      </c>
      <c r="U625" s="17">
        <v>7.1099397916072199E-2</v>
      </c>
      <c r="V625" s="17">
        <v>7.9916295394251297E-2</v>
      </c>
      <c r="W625" s="17">
        <v>9.6237330797191697E-2</v>
      </c>
      <c r="X625" s="17">
        <v>6.3856558026558694E-2</v>
      </c>
      <c r="Y625" s="17">
        <v>8.0597764928533905E-2</v>
      </c>
      <c r="Z625" s="17">
        <v>0.10669994880188099</v>
      </c>
      <c r="AA625" s="17">
        <v>9.2351864554037794E-2</v>
      </c>
      <c r="AB625" s="17">
        <v>6.1811284888924102E-2</v>
      </c>
      <c r="AC625" s="17">
        <v>0.12926700231873101</v>
      </c>
      <c r="AD625" s="17">
        <v>5.2887219927074597E-2</v>
      </c>
      <c r="AE625" s="17"/>
      <c r="AF625" s="17">
        <v>8.50752877229424E-2</v>
      </c>
      <c r="AG625" s="17">
        <v>8.5907830259939699E-2</v>
      </c>
      <c r="AH625" s="17">
        <v>6.2916037577285394E-2</v>
      </c>
      <c r="AI625" s="17"/>
      <c r="AJ625" s="17">
        <v>7.1221018569848901E-2</v>
      </c>
      <c r="AK625" s="17">
        <v>7.2561923877747403E-2</v>
      </c>
      <c r="AL625" s="17">
        <v>9.6281680113315393E-2</v>
      </c>
      <c r="AM625" s="17">
        <v>0.114754009920842</v>
      </c>
      <c r="AN625" s="17">
        <v>7.7537837238728494E-2</v>
      </c>
      <c r="AO625" s="17"/>
      <c r="AP625" s="17">
        <v>7.2737993376976895E-2</v>
      </c>
      <c r="AQ625" s="17">
        <v>9.2242688416554003E-2</v>
      </c>
      <c r="AR625" s="17">
        <v>5.8788935049022897E-2</v>
      </c>
      <c r="AS625" s="17">
        <v>8.9619897389784403E-2</v>
      </c>
      <c r="AT625" s="17">
        <v>7.0200331666671001E-2</v>
      </c>
      <c r="AU625" s="17"/>
      <c r="AV625" s="17">
        <v>7.9077339835334701E-2</v>
      </c>
      <c r="AW625" s="17">
        <v>7.4792504065447504E-2</v>
      </c>
      <c r="AX625" s="17">
        <v>6.5361123287491996E-2</v>
      </c>
      <c r="AY625" s="17">
        <v>9.3299553439018204E-2</v>
      </c>
      <c r="AZ625" s="17">
        <v>6.5462198241169403E-2</v>
      </c>
      <c r="BA625" s="17">
        <v>9.1169812179617907E-2</v>
      </c>
      <c r="BB625" s="17"/>
      <c r="BC625" s="17">
        <v>0.104556506727638</v>
      </c>
      <c r="BD625" s="17">
        <v>6.9898357695272403E-2</v>
      </c>
      <c r="BE625" s="17">
        <v>7.2353499510467795E-2</v>
      </c>
      <c r="BF625" s="17">
        <v>3.9351790670307002E-2</v>
      </c>
      <c r="BG625" s="17">
        <v>0</v>
      </c>
    </row>
    <row r="626" spans="2:59" x14ac:dyDescent="0.35">
      <c r="B626" t="s">
        <v>123</v>
      </c>
      <c r="C626" s="17">
        <v>0.104937839345673</v>
      </c>
      <c r="D626" s="17">
        <v>7.5660631623796201E-2</v>
      </c>
      <c r="E626" s="17">
        <v>0.13181040463913099</v>
      </c>
      <c r="F626" s="17"/>
      <c r="G626" s="17">
        <v>7.4494876013650901E-2</v>
      </c>
      <c r="H626" s="17">
        <v>8.6972804082252803E-2</v>
      </c>
      <c r="I626" s="17">
        <v>8.6995410393484907E-2</v>
      </c>
      <c r="J626" s="17">
        <v>0.106653434977155</v>
      </c>
      <c r="K626" s="17">
        <v>0.153164385472148</v>
      </c>
      <c r="L626" s="17">
        <v>0.11689183175036399</v>
      </c>
      <c r="M626" s="17"/>
      <c r="N626" s="17">
        <v>9.6139836266911999E-2</v>
      </c>
      <c r="O626" s="17">
        <v>9.0960093929024599E-2</v>
      </c>
      <c r="P626" s="17">
        <v>0.111629737178395</v>
      </c>
      <c r="Q626" s="17">
        <v>0.12215170844116199</v>
      </c>
      <c r="R626" s="17"/>
      <c r="S626" s="17">
        <v>8.7642827511865806E-2</v>
      </c>
      <c r="T626" s="17">
        <v>8.7459639737273595E-2</v>
      </c>
      <c r="U626" s="17">
        <v>9.54875169237102E-2</v>
      </c>
      <c r="V626" s="17">
        <v>9.7586855488086502E-2</v>
      </c>
      <c r="W626" s="17">
        <v>0.15342526044437299</v>
      </c>
      <c r="X626" s="17">
        <v>0.129024514328335</v>
      </c>
      <c r="Y626" s="17">
        <v>4.5605399796110703E-2</v>
      </c>
      <c r="Z626" s="17">
        <v>0.15399131856661499</v>
      </c>
      <c r="AA626" s="17">
        <v>0.119362516971266</v>
      </c>
      <c r="AB626" s="17">
        <v>0.13711382929095001</v>
      </c>
      <c r="AC626" s="17">
        <v>8.5405349067017702E-2</v>
      </c>
      <c r="AD626" s="17">
        <v>0.12045447544531999</v>
      </c>
      <c r="AE626" s="17"/>
      <c r="AF626" s="17">
        <v>0.112019476607115</v>
      </c>
      <c r="AG626" s="17">
        <v>0.103215811402134</v>
      </c>
      <c r="AH626" s="17">
        <v>0.123143703494569</v>
      </c>
      <c r="AI626" s="17"/>
      <c r="AJ626" s="17">
        <v>8.8979307501393004E-2</v>
      </c>
      <c r="AK626" s="17">
        <v>9.5743132676596093E-2</v>
      </c>
      <c r="AL626" s="17">
        <v>0.13950894722701901</v>
      </c>
      <c r="AM626" s="17">
        <v>9.73145329793111E-2</v>
      </c>
      <c r="AN626" s="17">
        <v>0.18013826582765499</v>
      </c>
      <c r="AO626" s="17"/>
      <c r="AP626" s="17">
        <v>9.6031016598006697E-2</v>
      </c>
      <c r="AQ626" s="17">
        <v>9.8658780635441104E-2</v>
      </c>
      <c r="AR626" s="17">
        <v>7.9145203807792303E-2</v>
      </c>
      <c r="AS626" s="17">
        <v>8.7592204793241299E-2</v>
      </c>
      <c r="AT626" s="17">
        <v>0.15183979043217599</v>
      </c>
      <c r="AU626" s="17"/>
      <c r="AV626" s="17">
        <v>8.0388607118059299E-2</v>
      </c>
      <c r="AW626" s="17">
        <v>9.1640143176819497E-2</v>
      </c>
      <c r="AX626" s="17">
        <v>0.13326631461784699</v>
      </c>
      <c r="AY626" s="17">
        <v>8.8416707738080802E-2</v>
      </c>
      <c r="AZ626" s="17">
        <v>0.146321818547588</v>
      </c>
      <c r="BA626" s="17">
        <v>0.178246593148149</v>
      </c>
      <c r="BB626" s="17"/>
      <c r="BC626" s="17">
        <v>0.12856499746644001</v>
      </c>
      <c r="BD626" s="17">
        <v>0.117242403736183</v>
      </c>
      <c r="BE626" s="17">
        <v>0.100781508711683</v>
      </c>
      <c r="BF626" s="17">
        <v>5.3963426338767002E-2</v>
      </c>
      <c r="BG626" s="17">
        <v>0.169262268665237</v>
      </c>
    </row>
    <row r="627" spans="2:59" x14ac:dyDescent="0.35">
      <c r="B627" t="s">
        <v>328</v>
      </c>
      <c r="C627" s="17">
        <v>0.40761606672166301</v>
      </c>
      <c r="D627" s="17">
        <v>0.46615051998400803</v>
      </c>
      <c r="E627" s="17">
        <v>0.352357101013274</v>
      </c>
      <c r="F627" s="17"/>
      <c r="G627" s="17">
        <v>0.59024259551604197</v>
      </c>
      <c r="H627" s="17">
        <v>0.519743866414212</v>
      </c>
      <c r="I627" s="17">
        <v>0.438059598911126</v>
      </c>
      <c r="J627" s="17">
        <v>0.36085884327298001</v>
      </c>
      <c r="K627" s="17">
        <v>0.28717544263222899</v>
      </c>
      <c r="L627" s="17">
        <v>0.30573475722438198</v>
      </c>
      <c r="M627" s="17"/>
      <c r="N627" s="17">
        <v>0.46015299935148601</v>
      </c>
      <c r="O627" s="17">
        <v>0.40884131590834699</v>
      </c>
      <c r="P627" s="17">
        <v>0.36609706652863599</v>
      </c>
      <c r="Q627" s="17">
        <v>0.38939143511809998</v>
      </c>
      <c r="R627" s="17"/>
      <c r="S627" s="17">
        <v>0.48852709371000202</v>
      </c>
      <c r="T627" s="17">
        <v>0.41754850279151401</v>
      </c>
      <c r="U627" s="17">
        <v>0.36741163984666197</v>
      </c>
      <c r="V627" s="17">
        <v>0.45121694845416099</v>
      </c>
      <c r="W627" s="17">
        <v>0.40508604550711502</v>
      </c>
      <c r="X627" s="17">
        <v>0.41512275556863998</v>
      </c>
      <c r="Y627" s="17">
        <v>0.40087210164619103</v>
      </c>
      <c r="Z627" s="17">
        <v>0.39097577069811201</v>
      </c>
      <c r="AA627" s="17">
        <v>0.34331967979495898</v>
      </c>
      <c r="AB627" s="17">
        <v>0.40306411524353503</v>
      </c>
      <c r="AC627" s="17">
        <v>0.30959086590072699</v>
      </c>
      <c r="AD627" s="17">
        <v>0.42323734322045597</v>
      </c>
      <c r="AE627" s="17"/>
      <c r="AF627" s="17">
        <v>0.40238156006276798</v>
      </c>
      <c r="AG627" s="17">
        <v>0.38822399818189102</v>
      </c>
      <c r="AH627" s="17">
        <v>0.36739833787790099</v>
      </c>
      <c r="AI627" s="17"/>
      <c r="AJ627" s="17">
        <v>0.40365632291725101</v>
      </c>
      <c r="AK627" s="17">
        <v>0.483875294923443</v>
      </c>
      <c r="AL627" s="17">
        <v>0.27970359348912999</v>
      </c>
      <c r="AM627" s="17">
        <v>0.29122665278264398</v>
      </c>
      <c r="AN627" s="17">
        <v>0.33285862142429901</v>
      </c>
      <c r="AO627" s="17"/>
      <c r="AP627" s="17">
        <v>0.40891318368442903</v>
      </c>
      <c r="AQ627" s="17">
        <v>0.45946161555556198</v>
      </c>
      <c r="AR627" s="17">
        <v>0.38210216073138997</v>
      </c>
      <c r="AS627" s="17">
        <v>0.38275161447610301</v>
      </c>
      <c r="AT627" s="17">
        <v>0.35132227307318697</v>
      </c>
      <c r="AU627" s="17"/>
      <c r="AV627" s="17">
        <v>0.50434003874630495</v>
      </c>
      <c r="AW627" s="17">
        <v>0.410317717564045</v>
      </c>
      <c r="AX627" s="17">
        <v>0.41797995028379598</v>
      </c>
      <c r="AY627" s="17">
        <v>0.34638478714725401</v>
      </c>
      <c r="AZ627" s="17">
        <v>0.37125135158406602</v>
      </c>
      <c r="BA627" s="17">
        <v>0.25812858803685002</v>
      </c>
      <c r="BB627" s="17"/>
      <c r="BC627" s="17">
        <v>0.30726097270179897</v>
      </c>
      <c r="BD627" s="17">
        <v>0.41360165387471298</v>
      </c>
      <c r="BE627" s="17">
        <v>0.44430911701057402</v>
      </c>
      <c r="BF627" s="17">
        <v>0.52931638929644698</v>
      </c>
      <c r="BG627" s="17">
        <v>0.49278465143846301</v>
      </c>
    </row>
    <row r="628" spans="2:59" x14ac:dyDescent="0.35">
      <c r="B628" t="s">
        <v>329</v>
      </c>
      <c r="C628" s="17">
        <v>0.221413709802294</v>
      </c>
      <c r="D628" s="17">
        <v>0.19401569581053901</v>
      </c>
      <c r="E628" s="17">
        <v>0.24609714383647699</v>
      </c>
      <c r="F628" s="17"/>
      <c r="G628" s="17">
        <v>0.112084791158301</v>
      </c>
      <c r="H628" s="17">
        <v>0.23073329658686201</v>
      </c>
      <c r="I628" s="17">
        <v>0.21512200506225501</v>
      </c>
      <c r="J628" s="17">
        <v>0.23178656853419899</v>
      </c>
      <c r="K628" s="17">
        <v>0.29282541301975201</v>
      </c>
      <c r="L628" s="17">
        <v>0.22833964259349501</v>
      </c>
      <c r="M628" s="17"/>
      <c r="N628" s="17">
        <v>0.22051630824926099</v>
      </c>
      <c r="O628" s="17">
        <v>0.22525542224973299</v>
      </c>
      <c r="P628" s="17">
        <v>0.24149868669855101</v>
      </c>
      <c r="Q628" s="17">
        <v>0.20119805208170399</v>
      </c>
      <c r="R628" s="17"/>
      <c r="S628" s="17">
        <v>0.215048200414938</v>
      </c>
      <c r="T628" s="17">
        <v>0.21634860460315999</v>
      </c>
      <c r="U628" s="17">
        <v>0.18542058348451301</v>
      </c>
      <c r="V628" s="17">
        <v>0.213120722413603</v>
      </c>
      <c r="W628" s="17">
        <v>0.21643233322274599</v>
      </c>
      <c r="X628" s="17">
        <v>0.11285982958773499</v>
      </c>
      <c r="Y628" s="17">
        <v>0.316740923472838</v>
      </c>
      <c r="Z628" s="17">
        <v>0.249228402126424</v>
      </c>
      <c r="AA628" s="17">
        <v>0.233790303310943</v>
      </c>
      <c r="AB628" s="17">
        <v>0.20371408038831401</v>
      </c>
      <c r="AC628" s="17">
        <v>0.35477328394935098</v>
      </c>
      <c r="AD628" s="17">
        <v>0.202943584966952</v>
      </c>
      <c r="AE628" s="17"/>
      <c r="AF628" s="17">
        <v>0.23477634664024699</v>
      </c>
      <c r="AG628" s="17">
        <v>0.22595865177861499</v>
      </c>
      <c r="AH628" s="17">
        <v>0.23316606738697601</v>
      </c>
      <c r="AI628" s="17"/>
      <c r="AJ628" s="17">
        <v>0.24549450800525899</v>
      </c>
      <c r="AK628" s="17">
        <v>0.19063873979813101</v>
      </c>
      <c r="AL628" s="17">
        <v>0.22800349361814801</v>
      </c>
      <c r="AM628" s="17">
        <v>0.26390445667713203</v>
      </c>
      <c r="AN628" s="17">
        <v>0.19405083108790999</v>
      </c>
      <c r="AO628" s="17"/>
      <c r="AP628" s="17">
        <v>0.24184455378646399</v>
      </c>
      <c r="AQ628" s="17">
        <v>0.21692238100846201</v>
      </c>
      <c r="AR628" s="17">
        <v>0.207175951597737</v>
      </c>
      <c r="AS628" s="17">
        <v>0.215083405951565</v>
      </c>
      <c r="AT628" s="17">
        <v>0.27908047017811899</v>
      </c>
      <c r="AU628" s="17"/>
      <c r="AV628" s="17">
        <v>0.204996336527655</v>
      </c>
      <c r="AW628" s="17">
        <v>0.24728857889066</v>
      </c>
      <c r="AX628" s="17">
        <v>0.185126745132421</v>
      </c>
      <c r="AY628" s="17">
        <v>0.23671160233098801</v>
      </c>
      <c r="AZ628" s="17">
        <v>0.270301008904968</v>
      </c>
      <c r="BA628" s="17">
        <v>0.23778238130205401</v>
      </c>
      <c r="BB628" s="17"/>
      <c r="BC628" s="17">
        <v>0.26320645961471401</v>
      </c>
      <c r="BD628" s="17">
        <v>0.202099308014207</v>
      </c>
      <c r="BE628" s="17">
        <v>0.200516769784717</v>
      </c>
      <c r="BF628" s="17">
        <v>0.19651018603207901</v>
      </c>
      <c r="BG628" s="17">
        <v>6.1007726801994198E-2</v>
      </c>
    </row>
    <row r="629" spans="2:59" x14ac:dyDescent="0.35">
      <c r="B629" t="s">
        <v>141</v>
      </c>
      <c r="C629" s="17">
        <v>0.18620235691936901</v>
      </c>
      <c r="D629" s="17">
        <v>0.27213482417346901</v>
      </c>
      <c r="E629" s="17">
        <v>0.106259957176797</v>
      </c>
      <c r="F629" s="17"/>
      <c r="G629" s="17">
        <v>0.47815780435774102</v>
      </c>
      <c r="H629" s="17">
        <v>0.28901056982735002</v>
      </c>
      <c r="I629" s="17">
        <v>0.22293759384887099</v>
      </c>
      <c r="J629" s="17">
        <v>0.12907227473878199</v>
      </c>
      <c r="K629" s="17">
        <v>-5.6499703875224601E-3</v>
      </c>
      <c r="L629" s="17">
        <v>7.7395114630887399E-2</v>
      </c>
      <c r="M629" s="17"/>
      <c r="N629" s="17">
        <v>0.23963669110222499</v>
      </c>
      <c r="O629" s="17">
        <v>0.183585893658613</v>
      </c>
      <c r="P629" s="17">
        <v>0.124598379830085</v>
      </c>
      <c r="Q629" s="17">
        <v>0.18819338303639599</v>
      </c>
      <c r="R629" s="17"/>
      <c r="S629" s="17">
        <v>0.27347889329506397</v>
      </c>
      <c r="T629" s="17">
        <v>0.20119989818835499</v>
      </c>
      <c r="U629" s="17">
        <v>0.18199105636214899</v>
      </c>
      <c r="V629" s="17">
        <v>0.238096226040558</v>
      </c>
      <c r="W629" s="17">
        <v>0.188653712284368</v>
      </c>
      <c r="X629" s="17">
        <v>0.30226292598090498</v>
      </c>
      <c r="Y629" s="17">
        <v>8.4131178173353596E-2</v>
      </c>
      <c r="Z629" s="17">
        <v>0.14174736857168799</v>
      </c>
      <c r="AA629" s="17">
        <v>0.10952937648401601</v>
      </c>
      <c r="AB629" s="17">
        <v>0.19935003485521999</v>
      </c>
      <c r="AC629" s="17">
        <v>-4.5182418048624801E-2</v>
      </c>
      <c r="AD629" s="17">
        <v>0.220293758253504</v>
      </c>
      <c r="AE629" s="17"/>
      <c r="AF629" s="17">
        <v>0.16760521342252099</v>
      </c>
      <c r="AG629" s="17">
        <v>0.162265346403277</v>
      </c>
      <c r="AH629" s="17">
        <v>0.13423227049092501</v>
      </c>
      <c r="AI629" s="17"/>
      <c r="AJ629" s="17">
        <v>0.15816181491199199</v>
      </c>
      <c r="AK629" s="17">
        <v>0.29323655512531199</v>
      </c>
      <c r="AL629" s="17">
        <v>5.17000998709818E-2</v>
      </c>
      <c r="AM629" s="17">
        <v>2.7322196105512099E-2</v>
      </c>
      <c r="AN629" s="17">
        <v>0.13880779033638899</v>
      </c>
      <c r="AO629" s="17"/>
      <c r="AP629" s="17">
        <v>0.167068629897965</v>
      </c>
      <c r="AQ629" s="17">
        <v>0.242539234547101</v>
      </c>
      <c r="AR629" s="17">
        <v>0.174926209133653</v>
      </c>
      <c r="AS629" s="17">
        <v>0.16766820852453801</v>
      </c>
      <c r="AT629" s="17">
        <v>7.2241802895068194E-2</v>
      </c>
      <c r="AU629" s="17"/>
      <c r="AV629" s="17">
        <v>0.29934370221864998</v>
      </c>
      <c r="AW629" s="17">
        <v>0.16302913867338401</v>
      </c>
      <c r="AX629" s="17">
        <v>0.232853205151375</v>
      </c>
      <c r="AY629" s="17">
        <v>0.10967318481626601</v>
      </c>
      <c r="AZ629" s="17">
        <v>0.100950342679098</v>
      </c>
      <c r="BA629" s="17">
        <v>2.0346206734796399E-2</v>
      </c>
      <c r="BB629" s="17"/>
      <c r="BC629" s="17">
        <v>4.4054513087084399E-2</v>
      </c>
      <c r="BD629" s="17">
        <v>0.21150234586050501</v>
      </c>
      <c r="BE629" s="17">
        <v>0.24379234722585699</v>
      </c>
      <c r="BF629" s="17">
        <v>0.33280620326436899</v>
      </c>
      <c r="BG629" s="17">
        <v>0.431776924636469</v>
      </c>
    </row>
    <row r="630" spans="2:59"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row>
    <row r="631" spans="2:59" x14ac:dyDescent="0.35">
      <c r="B631" s="6" t="s">
        <v>334</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row>
    <row r="632" spans="2:59" x14ac:dyDescent="0.35">
      <c r="B632" s="24" t="s">
        <v>331</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row>
    <row r="633" spans="2:59" x14ac:dyDescent="0.35">
      <c r="B633" t="s">
        <v>323</v>
      </c>
      <c r="C633" s="17">
        <v>0.10108532470218499</v>
      </c>
      <c r="D633" s="17">
        <v>0.121219795700484</v>
      </c>
      <c r="E633" s="17">
        <v>8.2387638037279901E-2</v>
      </c>
      <c r="F633" s="17"/>
      <c r="G633" s="17">
        <v>0.22813589906974699</v>
      </c>
      <c r="H633" s="17">
        <v>0.15873626239744701</v>
      </c>
      <c r="I633" s="17">
        <v>9.6706065454391296E-2</v>
      </c>
      <c r="J633" s="17">
        <v>8.2704635855841993E-2</v>
      </c>
      <c r="K633" s="17">
        <v>2.0676644313659599E-2</v>
      </c>
      <c r="L633" s="17">
        <v>5.2902986700299803E-2</v>
      </c>
      <c r="M633" s="17"/>
      <c r="N633" s="17">
        <v>0.16611396374151</v>
      </c>
      <c r="O633" s="17">
        <v>7.5161393712614696E-2</v>
      </c>
      <c r="P633" s="17">
        <v>7.0312239176792204E-2</v>
      </c>
      <c r="Q633" s="17">
        <v>8.8614449656119004E-2</v>
      </c>
      <c r="R633" s="17"/>
      <c r="S633" s="17">
        <v>0.131162596500147</v>
      </c>
      <c r="T633" s="17">
        <v>3.6783072829687798E-2</v>
      </c>
      <c r="U633" s="17">
        <v>6.1332014235082298E-2</v>
      </c>
      <c r="V633" s="17">
        <v>7.1855054397197499E-2</v>
      </c>
      <c r="W633" s="17">
        <v>0.100265554769329</v>
      </c>
      <c r="X633" s="17">
        <v>0.15109230365371601</v>
      </c>
      <c r="Y633" s="17">
        <v>0.154899053596216</v>
      </c>
      <c r="Z633" s="17">
        <v>0.13538812113309101</v>
      </c>
      <c r="AA633" s="17">
        <v>0.125284984136705</v>
      </c>
      <c r="AB633" s="17">
        <v>7.9289762851698101E-2</v>
      </c>
      <c r="AC633" s="17">
        <v>0.11219091990953101</v>
      </c>
      <c r="AD633" s="17">
        <v>9.0482570661798697E-2</v>
      </c>
      <c r="AE633" s="17"/>
      <c r="AF633" s="17">
        <v>5.89528590479792E-2</v>
      </c>
      <c r="AG633" s="17">
        <v>0.11884150475454699</v>
      </c>
      <c r="AH633" s="17">
        <v>6.15473629617527E-2</v>
      </c>
      <c r="AI633" s="17"/>
      <c r="AJ633" s="17">
        <v>6.9779275775987706E-2</v>
      </c>
      <c r="AK633" s="17">
        <v>0.13188396115693801</v>
      </c>
      <c r="AL633" s="17">
        <v>0.114445638602393</v>
      </c>
      <c r="AM633" s="17">
        <v>0</v>
      </c>
      <c r="AN633" s="17">
        <v>8.9563336408736996E-2</v>
      </c>
      <c r="AO633" s="17"/>
      <c r="AP633" s="17">
        <v>0.102914808616707</v>
      </c>
      <c r="AQ633" s="17">
        <v>0.11855410432888</v>
      </c>
      <c r="AR633" s="17">
        <v>9.1300402335148398E-2</v>
      </c>
      <c r="AS633" s="17">
        <v>3.9189240742689001E-2</v>
      </c>
      <c r="AT633" s="17">
        <v>0.122134476963521</v>
      </c>
      <c r="AU633" s="17"/>
      <c r="AV633" s="17">
        <v>0.13928981534857199</v>
      </c>
      <c r="AW633" s="17">
        <v>0.10984161130086401</v>
      </c>
      <c r="AX633" s="17">
        <v>0.123774334362244</v>
      </c>
      <c r="AY633" s="17">
        <v>4.3802636795095898E-2</v>
      </c>
      <c r="AZ633" s="17">
        <v>0.100695693125485</v>
      </c>
      <c r="BA633" s="17">
        <v>6.2433828600487601E-2</v>
      </c>
      <c r="BB633" s="17"/>
      <c r="BC633" s="17">
        <v>6.6537373208474304E-2</v>
      </c>
      <c r="BD633" s="17">
        <v>8.6083303079194304E-2</v>
      </c>
      <c r="BE633" s="17">
        <v>0.12458070424991199</v>
      </c>
      <c r="BF633" s="17">
        <v>0.17626594660539199</v>
      </c>
      <c r="BG633" s="17">
        <v>0.28361408459588799</v>
      </c>
    </row>
    <row r="634" spans="2:59" x14ac:dyDescent="0.35">
      <c r="B634" t="s">
        <v>324</v>
      </c>
      <c r="C634" s="17">
        <v>0.29516196225247399</v>
      </c>
      <c r="D634" s="17">
        <v>0.33930525275652001</v>
      </c>
      <c r="E634" s="17">
        <v>0.25297866149351</v>
      </c>
      <c r="F634" s="17"/>
      <c r="G634" s="17">
        <v>0.32192556342485001</v>
      </c>
      <c r="H634" s="17">
        <v>0.36990722931699399</v>
      </c>
      <c r="I634" s="17">
        <v>0.363795567092704</v>
      </c>
      <c r="J634" s="17">
        <v>0.25051114628969201</v>
      </c>
      <c r="K634" s="17">
        <v>0.24920310254369901</v>
      </c>
      <c r="L634" s="17">
        <v>0.23378731454365501</v>
      </c>
      <c r="M634" s="17"/>
      <c r="N634" s="17">
        <v>0.31135867759213098</v>
      </c>
      <c r="O634" s="17">
        <v>0.29194854984337598</v>
      </c>
      <c r="P634" s="17">
        <v>0.30747509528286998</v>
      </c>
      <c r="Q634" s="17">
        <v>0.271639149441675</v>
      </c>
      <c r="R634" s="17"/>
      <c r="S634" s="17">
        <v>0.352174332236872</v>
      </c>
      <c r="T634" s="17">
        <v>0.35893338824391102</v>
      </c>
      <c r="U634" s="17">
        <v>0.27738340838438602</v>
      </c>
      <c r="V634" s="17">
        <v>0.26402654963340999</v>
      </c>
      <c r="W634" s="17">
        <v>0.31110695036650698</v>
      </c>
      <c r="X634" s="17">
        <v>0.28698060307116002</v>
      </c>
      <c r="Y634" s="17">
        <v>0.21536512970660501</v>
      </c>
      <c r="Z634" s="17">
        <v>0.22832827362847799</v>
      </c>
      <c r="AA634" s="17">
        <v>0.322953070580839</v>
      </c>
      <c r="AB634" s="17">
        <v>0.26950121466208898</v>
      </c>
      <c r="AC634" s="17">
        <v>0.15627525539228701</v>
      </c>
      <c r="AD634" s="17">
        <v>0.40679144694508401</v>
      </c>
      <c r="AE634" s="17"/>
      <c r="AF634" s="17">
        <v>0.26323734767875601</v>
      </c>
      <c r="AG634" s="17">
        <v>0.30599605484383002</v>
      </c>
      <c r="AH634" s="17">
        <v>0.38288031735038203</v>
      </c>
      <c r="AI634" s="17"/>
      <c r="AJ634" s="17">
        <v>0.30612288802569598</v>
      </c>
      <c r="AK634" s="17">
        <v>0.29554876102002797</v>
      </c>
      <c r="AL634" s="17">
        <v>0.34451990003009803</v>
      </c>
      <c r="AM634" s="17">
        <v>0.275065492986936</v>
      </c>
      <c r="AN634" s="17">
        <v>0.32859493427237002</v>
      </c>
      <c r="AO634" s="17"/>
      <c r="AP634" s="17">
        <v>0.30222794002662701</v>
      </c>
      <c r="AQ634" s="17">
        <v>0.299465244161016</v>
      </c>
      <c r="AR634" s="17">
        <v>0.35552942191350001</v>
      </c>
      <c r="AS634" s="17">
        <v>0.29383954624779501</v>
      </c>
      <c r="AT634" s="17">
        <v>0.19554242382661799</v>
      </c>
      <c r="AU634" s="17"/>
      <c r="AV634" s="17">
        <v>0.32650535265304897</v>
      </c>
      <c r="AW634" s="17">
        <v>0.316388371307397</v>
      </c>
      <c r="AX634" s="17">
        <v>0.371367721251324</v>
      </c>
      <c r="AY634" s="17">
        <v>0.29381212520816702</v>
      </c>
      <c r="AZ634" s="17">
        <v>0.227003914566548</v>
      </c>
      <c r="BA634" s="17">
        <v>0.20123651872654999</v>
      </c>
      <c r="BB634" s="17"/>
      <c r="BC634" s="17">
        <v>0.26698117226276002</v>
      </c>
      <c r="BD634" s="17">
        <v>0.31681383507129801</v>
      </c>
      <c r="BE634" s="17">
        <v>0.309143982318622</v>
      </c>
      <c r="BF634" s="17">
        <v>0.29087993075067903</v>
      </c>
      <c r="BG634" s="17">
        <v>0.20917056684257501</v>
      </c>
    </row>
    <row r="635" spans="2:59" x14ac:dyDescent="0.35">
      <c r="B635" t="s">
        <v>325</v>
      </c>
      <c r="C635" s="17">
        <v>0.21738680323634399</v>
      </c>
      <c r="D635" s="17">
        <v>0.19937678087021901</v>
      </c>
      <c r="E635" s="17">
        <v>0.23632088050703601</v>
      </c>
      <c r="F635" s="17"/>
      <c r="G635" s="17">
        <v>0.14459390237526301</v>
      </c>
      <c r="H635" s="17">
        <v>0.175111597632853</v>
      </c>
      <c r="I635" s="17">
        <v>0.20930104478886599</v>
      </c>
      <c r="J635" s="17">
        <v>0.22000259364535299</v>
      </c>
      <c r="K635" s="17">
        <v>0.210093531241938</v>
      </c>
      <c r="L635" s="17">
        <v>0.30591311805547999</v>
      </c>
      <c r="M635" s="17"/>
      <c r="N635" s="17">
        <v>0.204776478371545</v>
      </c>
      <c r="O635" s="17">
        <v>0.22991836360231799</v>
      </c>
      <c r="P635" s="17">
        <v>0.21108253484071801</v>
      </c>
      <c r="Q635" s="17">
        <v>0.22273562538708699</v>
      </c>
      <c r="R635" s="17"/>
      <c r="S635" s="17">
        <v>0.18147362805071701</v>
      </c>
      <c r="T635" s="17">
        <v>0.23390288331442399</v>
      </c>
      <c r="U635" s="17">
        <v>0.32172010066201401</v>
      </c>
      <c r="V635" s="17">
        <v>0.24266330979940201</v>
      </c>
      <c r="W635" s="17">
        <v>0.19937106372967001</v>
      </c>
      <c r="X635" s="17">
        <v>0.231752928123093</v>
      </c>
      <c r="Y635" s="17">
        <v>0.256321426580158</v>
      </c>
      <c r="Z635" s="17">
        <v>0.21206137742039199</v>
      </c>
      <c r="AA635" s="17">
        <v>0.16902264286547</v>
      </c>
      <c r="AB635" s="17">
        <v>0.17336266138773401</v>
      </c>
      <c r="AC635" s="17">
        <v>0.21662620920682499</v>
      </c>
      <c r="AD635" s="17">
        <v>0.14892850177915801</v>
      </c>
      <c r="AE635" s="17"/>
      <c r="AF635" s="17">
        <v>0.23915130578496199</v>
      </c>
      <c r="AG635" s="17">
        <v>0.20305289289393999</v>
      </c>
      <c r="AH635" s="17">
        <v>0.207666536226914</v>
      </c>
      <c r="AI635" s="17"/>
      <c r="AJ635" s="17">
        <v>0.28024775381906097</v>
      </c>
      <c r="AK635" s="17">
        <v>0.203307419444514</v>
      </c>
      <c r="AL635" s="17">
        <v>0.22198746378272799</v>
      </c>
      <c r="AM635" s="17">
        <v>0.23143000032088201</v>
      </c>
      <c r="AN635" s="17">
        <v>0.157104865761998</v>
      </c>
      <c r="AO635" s="17"/>
      <c r="AP635" s="17">
        <v>0.243284829456102</v>
      </c>
      <c r="AQ635" s="17">
        <v>0.20775138566857301</v>
      </c>
      <c r="AR635" s="17">
        <v>0.25180099578127402</v>
      </c>
      <c r="AS635" s="17">
        <v>0.25946902069380001</v>
      </c>
      <c r="AT635" s="17">
        <v>0.18828490955911101</v>
      </c>
      <c r="AU635" s="17"/>
      <c r="AV635" s="17">
        <v>0.19703518762067301</v>
      </c>
      <c r="AW635" s="17">
        <v>0.22070686493838201</v>
      </c>
      <c r="AX635" s="17">
        <v>0.18778028376280201</v>
      </c>
      <c r="AY635" s="17">
        <v>0.25035460747054999</v>
      </c>
      <c r="AZ635" s="17">
        <v>0.170836834748993</v>
      </c>
      <c r="BA635" s="17">
        <v>0.28398425453704101</v>
      </c>
      <c r="BB635" s="17"/>
      <c r="BC635" s="17">
        <v>0.23872054275771301</v>
      </c>
      <c r="BD635" s="17">
        <v>0.14995213761996901</v>
      </c>
      <c r="BE635" s="17">
        <v>0.22685446245782201</v>
      </c>
      <c r="BF635" s="17">
        <v>0.25914963060097901</v>
      </c>
      <c r="BG635" s="17">
        <v>0.20109439029689899</v>
      </c>
    </row>
    <row r="636" spans="2:59" x14ac:dyDescent="0.35">
      <c r="B636" t="s">
        <v>326</v>
      </c>
      <c r="C636" s="17">
        <v>0.19082673418217899</v>
      </c>
      <c r="D636" s="17">
        <v>0.18632282434053399</v>
      </c>
      <c r="E636" s="17">
        <v>0.19495449069313001</v>
      </c>
      <c r="F636" s="17"/>
      <c r="G636" s="17">
        <v>0.153426999498678</v>
      </c>
      <c r="H636" s="17">
        <v>0.15982431768733699</v>
      </c>
      <c r="I636" s="17">
        <v>0.17402148823946201</v>
      </c>
      <c r="J636" s="17">
        <v>0.185738184072894</v>
      </c>
      <c r="K636" s="17">
        <v>0.26291369822835398</v>
      </c>
      <c r="L636" s="17">
        <v>0.20494025668525201</v>
      </c>
      <c r="M636" s="17"/>
      <c r="N636" s="17">
        <v>0.15394696169679301</v>
      </c>
      <c r="O636" s="17">
        <v>0.19191582883779501</v>
      </c>
      <c r="P636" s="17">
        <v>0.20426689063178699</v>
      </c>
      <c r="Q636" s="17">
        <v>0.21511725186088901</v>
      </c>
      <c r="R636" s="17"/>
      <c r="S636" s="17">
        <v>0.17658758322113799</v>
      </c>
      <c r="T636" s="17">
        <v>0.20437432646320799</v>
      </c>
      <c r="U636" s="17">
        <v>0.17361817661260101</v>
      </c>
      <c r="V636" s="17">
        <v>0.23278179036681201</v>
      </c>
      <c r="W636" s="17">
        <v>0.174050175189951</v>
      </c>
      <c r="X636" s="17">
        <v>0.15920579289886699</v>
      </c>
      <c r="Y636" s="17">
        <v>0.21918426172257999</v>
      </c>
      <c r="Z636" s="17">
        <v>0.17011152097718699</v>
      </c>
      <c r="AA636" s="17">
        <v>0.16722038063331199</v>
      </c>
      <c r="AB636" s="17">
        <v>0.236098549861464</v>
      </c>
      <c r="AC636" s="17">
        <v>0.23173677680846999</v>
      </c>
      <c r="AD636" s="17">
        <v>5.3097429540852198E-2</v>
      </c>
      <c r="AE636" s="17"/>
      <c r="AF636" s="17">
        <v>0.23807014462935699</v>
      </c>
      <c r="AG636" s="17">
        <v>0.18438479696819199</v>
      </c>
      <c r="AH636" s="17">
        <v>0.13055412795486199</v>
      </c>
      <c r="AI636" s="17"/>
      <c r="AJ636" s="17">
        <v>0.16516380421488</v>
      </c>
      <c r="AK636" s="17">
        <v>0.20855516976962701</v>
      </c>
      <c r="AL636" s="17">
        <v>0.174615608145788</v>
      </c>
      <c r="AM636" s="17">
        <v>0.244268946170797</v>
      </c>
      <c r="AN636" s="17">
        <v>0.139774698718616</v>
      </c>
      <c r="AO636" s="17"/>
      <c r="AP636" s="17">
        <v>0.161710795238038</v>
      </c>
      <c r="AQ636" s="17">
        <v>0.189605184776858</v>
      </c>
      <c r="AR636" s="17">
        <v>0.15669689690611699</v>
      </c>
      <c r="AS636" s="17">
        <v>0.21074963948735401</v>
      </c>
      <c r="AT636" s="17">
        <v>0.26051051425646099</v>
      </c>
      <c r="AU636" s="17"/>
      <c r="AV636" s="17">
        <v>0.17926462438085</v>
      </c>
      <c r="AW636" s="17">
        <v>0.17143635611035299</v>
      </c>
      <c r="AX636" s="17">
        <v>0.173130133400306</v>
      </c>
      <c r="AY636" s="17">
        <v>0.204184386155639</v>
      </c>
      <c r="AZ636" s="17">
        <v>0.227684173132882</v>
      </c>
      <c r="BA636" s="17">
        <v>0.22416205076046999</v>
      </c>
      <c r="BB636" s="17"/>
      <c r="BC636" s="17">
        <v>0.17125183948916101</v>
      </c>
      <c r="BD636" s="17">
        <v>0.20760925449607401</v>
      </c>
      <c r="BE636" s="17">
        <v>0.203405725335885</v>
      </c>
      <c r="BF636" s="17">
        <v>0.200263265784734</v>
      </c>
      <c r="BG636" s="17">
        <v>7.1496763370755806E-2</v>
      </c>
    </row>
    <row r="637" spans="2:59" x14ac:dyDescent="0.35">
      <c r="B637" t="s">
        <v>327</v>
      </c>
      <c r="C637" s="17">
        <v>0.11551313690828</v>
      </c>
      <c r="D637" s="17">
        <v>9.7523780374748903E-2</v>
      </c>
      <c r="E637" s="17">
        <v>0.131946875304747</v>
      </c>
      <c r="F637" s="17"/>
      <c r="G637" s="17">
        <v>8.8398732028820995E-2</v>
      </c>
      <c r="H637" s="17">
        <v>8.4805347124084399E-2</v>
      </c>
      <c r="I637" s="17">
        <v>0.10034865728723399</v>
      </c>
      <c r="J637" s="17">
        <v>0.14044730891276799</v>
      </c>
      <c r="K637" s="17">
        <v>0.18805390931150501</v>
      </c>
      <c r="L637" s="17">
        <v>9.6044255226153299E-2</v>
      </c>
      <c r="M637" s="17"/>
      <c r="N637" s="17">
        <v>9.9657070359011099E-2</v>
      </c>
      <c r="O637" s="17">
        <v>0.114915546345235</v>
      </c>
      <c r="P637" s="17">
        <v>0.14319584552595899</v>
      </c>
      <c r="Q637" s="17">
        <v>0.10824874163461599</v>
      </c>
      <c r="R637" s="17"/>
      <c r="S637" s="17">
        <v>7.7877455475743304E-2</v>
      </c>
      <c r="T637" s="17">
        <v>9.0559271910914702E-2</v>
      </c>
      <c r="U637" s="17">
        <v>9.1611340616911299E-2</v>
      </c>
      <c r="V637" s="17">
        <v>0.11182918595891</v>
      </c>
      <c r="W637" s="17">
        <v>0.162651412817337</v>
      </c>
      <c r="X637" s="17">
        <v>9.7843540770270895E-2</v>
      </c>
      <c r="Y637" s="17">
        <v>0.110609285390495</v>
      </c>
      <c r="Z637" s="17">
        <v>0.13869181657747401</v>
      </c>
      <c r="AA637" s="17">
        <v>0.11209720984129</v>
      </c>
      <c r="AB637" s="17">
        <v>0.14063731965828999</v>
      </c>
      <c r="AC637" s="17">
        <v>0.21536733994232499</v>
      </c>
      <c r="AD637" s="17">
        <v>0.17128653480164299</v>
      </c>
      <c r="AE637" s="17"/>
      <c r="AF637" s="17">
        <v>0.12726986957789399</v>
      </c>
      <c r="AG637" s="17">
        <v>0.10841199567139</v>
      </c>
      <c r="AH637" s="17">
        <v>0.111770381836221</v>
      </c>
      <c r="AI637" s="17"/>
      <c r="AJ637" s="17">
        <v>9.9720054284953494E-2</v>
      </c>
      <c r="AK637" s="17">
        <v>9.5256462968936098E-2</v>
      </c>
      <c r="AL637" s="17">
        <v>7.9643232046322204E-2</v>
      </c>
      <c r="AM637" s="17">
        <v>0.15192102754207401</v>
      </c>
      <c r="AN637" s="17">
        <v>0.12654552157767199</v>
      </c>
      <c r="AO637" s="17"/>
      <c r="AP637" s="17">
        <v>8.9573932298516998E-2</v>
      </c>
      <c r="AQ637" s="17">
        <v>0.11577938546613201</v>
      </c>
      <c r="AR637" s="17">
        <v>9.8402033679875905E-2</v>
      </c>
      <c r="AS637" s="17">
        <v>0.14613095670898199</v>
      </c>
      <c r="AT637" s="17">
        <v>0.12897715690120901</v>
      </c>
      <c r="AU637" s="17"/>
      <c r="AV637" s="17">
        <v>9.6990072206449798E-2</v>
      </c>
      <c r="AW637" s="17">
        <v>8.0096915009944897E-2</v>
      </c>
      <c r="AX637" s="17">
        <v>9.6773767892477006E-2</v>
      </c>
      <c r="AY637" s="17">
        <v>0.16148747285440199</v>
      </c>
      <c r="AZ637" s="17">
        <v>0.16351726704620501</v>
      </c>
      <c r="BA637" s="17">
        <v>8.9328521132609195E-2</v>
      </c>
      <c r="BB637" s="17"/>
      <c r="BC637" s="17">
        <v>0.14595515698769501</v>
      </c>
      <c r="BD637" s="17">
        <v>0.13536844390908101</v>
      </c>
      <c r="BE637" s="17">
        <v>8.3982082990850193E-2</v>
      </c>
      <c r="BF637" s="17">
        <v>5.03175732711807E-2</v>
      </c>
      <c r="BG637" s="17">
        <v>4.1674075839586801E-2</v>
      </c>
    </row>
    <row r="638" spans="2:59" x14ac:dyDescent="0.35">
      <c r="B638" t="s">
        <v>123</v>
      </c>
      <c r="C638" s="17">
        <v>8.0026038718538001E-2</v>
      </c>
      <c r="D638" s="17">
        <v>5.6251565957494698E-2</v>
      </c>
      <c r="E638" s="17">
        <v>0.101411453964297</v>
      </c>
      <c r="F638" s="17"/>
      <c r="G638" s="17">
        <v>6.35189036026408E-2</v>
      </c>
      <c r="H638" s="17">
        <v>5.1615245841284497E-2</v>
      </c>
      <c r="I638" s="17">
        <v>5.5827177137343302E-2</v>
      </c>
      <c r="J638" s="17">
        <v>0.120596131223451</v>
      </c>
      <c r="K638" s="17">
        <v>6.9059114360843998E-2</v>
      </c>
      <c r="L638" s="17">
        <v>0.10641206878916</v>
      </c>
      <c r="M638" s="17"/>
      <c r="N638" s="17">
        <v>6.4146848239009902E-2</v>
      </c>
      <c r="O638" s="17">
        <v>9.6140317658661004E-2</v>
      </c>
      <c r="P638" s="17">
        <v>6.3667394541874506E-2</v>
      </c>
      <c r="Q638" s="17">
        <v>9.3644782019613695E-2</v>
      </c>
      <c r="R638" s="17"/>
      <c r="S638" s="17">
        <v>8.0724404515382195E-2</v>
      </c>
      <c r="T638" s="17">
        <v>7.5447057237853998E-2</v>
      </c>
      <c r="U638" s="17">
        <v>7.4334959489005106E-2</v>
      </c>
      <c r="V638" s="17">
        <v>7.6844109844268399E-2</v>
      </c>
      <c r="W638" s="17">
        <v>5.2554843127205902E-2</v>
      </c>
      <c r="X638" s="17">
        <v>7.3124831482893504E-2</v>
      </c>
      <c r="Y638" s="17">
        <v>4.36208430039461E-2</v>
      </c>
      <c r="Z638" s="17">
        <v>0.115418890263378</v>
      </c>
      <c r="AA638" s="17">
        <v>0.103421711942384</v>
      </c>
      <c r="AB638" s="17">
        <v>0.101110491578724</v>
      </c>
      <c r="AC638" s="17">
        <v>6.7803498740561602E-2</v>
      </c>
      <c r="AD638" s="17">
        <v>0.129413516271464</v>
      </c>
      <c r="AE638" s="17"/>
      <c r="AF638" s="17">
        <v>7.3318473281052496E-2</v>
      </c>
      <c r="AG638" s="17">
        <v>7.93127548681022E-2</v>
      </c>
      <c r="AH638" s="17">
        <v>0.105581273669868</v>
      </c>
      <c r="AI638" s="17"/>
      <c r="AJ638" s="17">
        <v>7.8966223879421302E-2</v>
      </c>
      <c r="AK638" s="17">
        <v>6.5448225639955407E-2</v>
      </c>
      <c r="AL638" s="17">
        <v>6.4788157392671297E-2</v>
      </c>
      <c r="AM638" s="17">
        <v>9.73145329793111E-2</v>
      </c>
      <c r="AN638" s="17">
        <v>0.158416643260607</v>
      </c>
      <c r="AO638" s="17"/>
      <c r="AP638" s="17">
        <v>0.100287694364009</v>
      </c>
      <c r="AQ638" s="17">
        <v>6.8844695598540701E-2</v>
      </c>
      <c r="AR638" s="17">
        <v>4.6270249384084798E-2</v>
      </c>
      <c r="AS638" s="17">
        <v>5.0621596119380399E-2</v>
      </c>
      <c r="AT638" s="17">
        <v>0.10455051849308</v>
      </c>
      <c r="AU638" s="17"/>
      <c r="AV638" s="17">
        <v>6.0914947790406397E-2</v>
      </c>
      <c r="AW638" s="17">
        <v>0.101529881333059</v>
      </c>
      <c r="AX638" s="17">
        <v>4.71737593308467E-2</v>
      </c>
      <c r="AY638" s="17">
        <v>4.6358771516146001E-2</v>
      </c>
      <c r="AZ638" s="17">
        <v>0.110262117379887</v>
      </c>
      <c r="BA638" s="17">
        <v>0.13885482624284201</v>
      </c>
      <c r="BB638" s="17"/>
      <c r="BC638" s="17">
        <v>0.110553915294196</v>
      </c>
      <c r="BD638" s="17">
        <v>0.10417302582438399</v>
      </c>
      <c r="BE638" s="17">
        <v>5.2033042646909299E-2</v>
      </c>
      <c r="BF638" s="17">
        <v>2.3123652987035299E-2</v>
      </c>
      <c r="BG638" s="17">
        <v>0.19295011905429499</v>
      </c>
    </row>
    <row r="639" spans="2:59" x14ac:dyDescent="0.35">
      <c r="B639" t="s">
        <v>328</v>
      </c>
      <c r="C639" s="17">
        <v>0.396247286954658</v>
      </c>
      <c r="D639" s="17">
        <v>0.46052504845700398</v>
      </c>
      <c r="E639" s="17">
        <v>0.33536629953079</v>
      </c>
      <c r="F639" s="17"/>
      <c r="G639" s="17">
        <v>0.55006146249459698</v>
      </c>
      <c r="H639" s="17">
        <v>0.52864349171444003</v>
      </c>
      <c r="I639" s="17">
        <v>0.46050163254709497</v>
      </c>
      <c r="J639" s="17">
        <v>0.33321578214553399</v>
      </c>
      <c r="K639" s="17">
        <v>0.26987974685735799</v>
      </c>
      <c r="L639" s="17">
        <v>0.286690301243955</v>
      </c>
      <c r="M639" s="17"/>
      <c r="N639" s="17">
        <v>0.47747264133364098</v>
      </c>
      <c r="O639" s="17">
        <v>0.36710994355599103</v>
      </c>
      <c r="P639" s="17">
        <v>0.37778733445966201</v>
      </c>
      <c r="Q639" s="17">
        <v>0.36025359909779398</v>
      </c>
      <c r="R639" s="17"/>
      <c r="S639" s="17">
        <v>0.483336928737019</v>
      </c>
      <c r="T639" s="17">
        <v>0.39571646107359898</v>
      </c>
      <c r="U639" s="17">
        <v>0.33871542261946902</v>
      </c>
      <c r="V639" s="17">
        <v>0.33588160403060702</v>
      </c>
      <c r="W639" s="17">
        <v>0.41137250513583601</v>
      </c>
      <c r="X639" s="17">
        <v>0.43807290672487598</v>
      </c>
      <c r="Y639" s="17">
        <v>0.37026418330282101</v>
      </c>
      <c r="Z639" s="17">
        <v>0.36371639476156897</v>
      </c>
      <c r="AA639" s="17">
        <v>0.44823805471754402</v>
      </c>
      <c r="AB639" s="17">
        <v>0.34879097751378701</v>
      </c>
      <c r="AC639" s="17">
        <v>0.26846617530181799</v>
      </c>
      <c r="AD639" s="17">
        <v>0.497274017606883</v>
      </c>
      <c r="AE639" s="17"/>
      <c r="AF639" s="17">
        <v>0.32219020672673498</v>
      </c>
      <c r="AG639" s="17">
        <v>0.42483755959837699</v>
      </c>
      <c r="AH639" s="17">
        <v>0.44442768031213398</v>
      </c>
      <c r="AI639" s="17"/>
      <c r="AJ639" s="17">
        <v>0.37590216380168301</v>
      </c>
      <c r="AK639" s="17">
        <v>0.42743272217696698</v>
      </c>
      <c r="AL639" s="17">
        <v>0.45896553863249101</v>
      </c>
      <c r="AM639" s="17">
        <v>0.275065492986936</v>
      </c>
      <c r="AN639" s="17">
        <v>0.418158270681107</v>
      </c>
      <c r="AO639" s="17"/>
      <c r="AP639" s="17">
        <v>0.40514274864333399</v>
      </c>
      <c r="AQ639" s="17">
        <v>0.41801934848989603</v>
      </c>
      <c r="AR639" s="17">
        <v>0.44682982424864798</v>
      </c>
      <c r="AS639" s="17">
        <v>0.33302878699048399</v>
      </c>
      <c r="AT639" s="17">
        <v>0.31767690079013899</v>
      </c>
      <c r="AU639" s="17"/>
      <c r="AV639" s="17">
        <v>0.46579516800162102</v>
      </c>
      <c r="AW639" s="17">
        <v>0.426229982608261</v>
      </c>
      <c r="AX639" s="17">
        <v>0.495142055613568</v>
      </c>
      <c r="AY639" s="17">
        <v>0.33761476200326301</v>
      </c>
      <c r="AZ639" s="17">
        <v>0.32769960769203299</v>
      </c>
      <c r="BA639" s="17">
        <v>0.26367034732703798</v>
      </c>
      <c r="BB639" s="17"/>
      <c r="BC639" s="17">
        <v>0.333518545471235</v>
      </c>
      <c r="BD639" s="17">
        <v>0.40289713815049299</v>
      </c>
      <c r="BE639" s="17">
        <v>0.43372468656853402</v>
      </c>
      <c r="BF639" s="17">
        <v>0.46714587735606999</v>
      </c>
      <c r="BG639" s="17">
        <v>0.49278465143846301</v>
      </c>
    </row>
    <row r="640" spans="2:59" x14ac:dyDescent="0.35">
      <c r="B640" t="s">
        <v>329</v>
      </c>
      <c r="C640" s="17">
        <v>0.30633987109045901</v>
      </c>
      <c r="D640" s="17">
        <v>0.283846604715282</v>
      </c>
      <c r="E640" s="17">
        <v>0.326901365997878</v>
      </c>
      <c r="F640" s="17"/>
      <c r="G640" s="17">
        <v>0.241825731527499</v>
      </c>
      <c r="H640" s="17">
        <v>0.24462966481142201</v>
      </c>
      <c r="I640" s="17">
        <v>0.27437014552669597</v>
      </c>
      <c r="J640" s="17">
        <v>0.32618549298566202</v>
      </c>
      <c r="K640" s="17">
        <v>0.45096760753985898</v>
      </c>
      <c r="L640" s="17">
        <v>0.30098451191140602</v>
      </c>
      <c r="M640" s="17"/>
      <c r="N640" s="17">
        <v>0.25360403205580401</v>
      </c>
      <c r="O640" s="17">
        <v>0.306831375183031</v>
      </c>
      <c r="P640" s="17">
        <v>0.34746273615774498</v>
      </c>
      <c r="Q640" s="17">
        <v>0.32336599349550499</v>
      </c>
      <c r="R640" s="17"/>
      <c r="S640" s="17">
        <v>0.25446503869688197</v>
      </c>
      <c r="T640" s="17">
        <v>0.29493359837412297</v>
      </c>
      <c r="U640" s="17">
        <v>0.26522951722951199</v>
      </c>
      <c r="V640" s="17">
        <v>0.34461097632572202</v>
      </c>
      <c r="W640" s="17">
        <v>0.336701588007289</v>
      </c>
      <c r="X640" s="17">
        <v>0.25704933366913801</v>
      </c>
      <c r="Y640" s="17">
        <v>0.32979354711307501</v>
      </c>
      <c r="Z640" s="17">
        <v>0.30880333755466099</v>
      </c>
      <c r="AA640" s="17">
        <v>0.27931759047460197</v>
      </c>
      <c r="AB640" s="17">
        <v>0.37673586951975502</v>
      </c>
      <c r="AC640" s="17">
        <v>0.44710411675079498</v>
      </c>
      <c r="AD640" s="17">
        <v>0.224383964342496</v>
      </c>
      <c r="AE640" s="17"/>
      <c r="AF640" s="17">
        <v>0.36534001420725098</v>
      </c>
      <c r="AG640" s="17">
        <v>0.29279679263958103</v>
      </c>
      <c r="AH640" s="17">
        <v>0.242324509791083</v>
      </c>
      <c r="AI640" s="17"/>
      <c r="AJ640" s="17">
        <v>0.26488385849983398</v>
      </c>
      <c r="AK640" s="17">
        <v>0.30381163273856299</v>
      </c>
      <c r="AL640" s="17">
        <v>0.25425884019210998</v>
      </c>
      <c r="AM640" s="17">
        <v>0.39618997371287101</v>
      </c>
      <c r="AN640" s="17">
        <v>0.26632022029628799</v>
      </c>
      <c r="AO640" s="17"/>
      <c r="AP640" s="17">
        <v>0.25128472753655501</v>
      </c>
      <c r="AQ640" s="17">
        <v>0.30538457024298998</v>
      </c>
      <c r="AR640" s="17">
        <v>0.25509893058599298</v>
      </c>
      <c r="AS640" s="17">
        <v>0.356880596196336</v>
      </c>
      <c r="AT640" s="17">
        <v>0.38948767115767002</v>
      </c>
      <c r="AU640" s="17"/>
      <c r="AV640" s="17">
        <v>0.27625469658730001</v>
      </c>
      <c r="AW640" s="17">
        <v>0.251533271120298</v>
      </c>
      <c r="AX640" s="17">
        <v>0.26990390129278302</v>
      </c>
      <c r="AY640" s="17">
        <v>0.36567185901004101</v>
      </c>
      <c r="AZ640" s="17">
        <v>0.39120144017908698</v>
      </c>
      <c r="BA640" s="17">
        <v>0.313490571893079</v>
      </c>
      <c r="BB640" s="17"/>
      <c r="BC640" s="17">
        <v>0.31720699647685602</v>
      </c>
      <c r="BD640" s="17">
        <v>0.34297769840515402</v>
      </c>
      <c r="BE640" s="17">
        <v>0.28738780832673499</v>
      </c>
      <c r="BF640" s="17">
        <v>0.25058083905591499</v>
      </c>
      <c r="BG640" s="17">
        <v>0.113170839210343</v>
      </c>
    </row>
    <row r="641" spans="2:59" x14ac:dyDescent="0.35">
      <c r="B641" t="s">
        <v>141</v>
      </c>
      <c r="C641" s="17">
        <v>8.9907415864198995E-2</v>
      </c>
      <c r="D641" s="17">
        <v>0.17667844374172101</v>
      </c>
      <c r="E641" s="17">
        <v>8.4649335329120608E-3</v>
      </c>
      <c r="F641" s="17"/>
      <c r="G641" s="17">
        <v>0.308235730967098</v>
      </c>
      <c r="H641" s="17">
        <v>0.28401382690301902</v>
      </c>
      <c r="I641" s="17">
        <v>0.186131487020399</v>
      </c>
      <c r="J641" s="17">
        <v>7.03028915987203E-3</v>
      </c>
      <c r="K641" s="17">
        <v>-0.18108786068250099</v>
      </c>
      <c r="L641" s="17">
        <v>-1.4294210667450799E-2</v>
      </c>
      <c r="M641" s="17"/>
      <c r="N641" s="17">
        <v>0.223868609277837</v>
      </c>
      <c r="O641" s="17">
        <v>6.0278568372960001E-2</v>
      </c>
      <c r="P641" s="17">
        <v>3.0324598301917201E-2</v>
      </c>
      <c r="Q641" s="17">
        <v>3.6887605602288397E-2</v>
      </c>
      <c r="R641" s="17"/>
      <c r="S641" s="17">
        <v>0.228871890040137</v>
      </c>
      <c r="T641" s="17">
        <v>0.10078286269947601</v>
      </c>
      <c r="U641" s="17">
        <v>7.3485905389956294E-2</v>
      </c>
      <c r="V641" s="17">
        <v>-8.7293722951144494E-3</v>
      </c>
      <c r="W641" s="17">
        <v>7.4670917128547204E-2</v>
      </c>
      <c r="X641" s="17">
        <v>0.18102357305573899</v>
      </c>
      <c r="Y641" s="17">
        <v>4.0470636189746202E-2</v>
      </c>
      <c r="Z641" s="17">
        <v>5.4913057206907402E-2</v>
      </c>
      <c r="AA641" s="17">
        <v>0.16892046424294199</v>
      </c>
      <c r="AB641" s="17">
        <v>-2.79448920059675E-2</v>
      </c>
      <c r="AC641" s="17">
        <v>-0.17863794144897599</v>
      </c>
      <c r="AD641" s="17">
        <v>0.27289005326438698</v>
      </c>
      <c r="AE641" s="17"/>
      <c r="AF641" s="17">
        <v>-4.3149807480515598E-2</v>
      </c>
      <c r="AG641" s="17">
        <v>0.13204076695879599</v>
      </c>
      <c r="AH641" s="17">
        <v>0.20210317052105101</v>
      </c>
      <c r="AI641" s="17"/>
      <c r="AJ641" s="17">
        <v>0.11101830530185</v>
      </c>
      <c r="AK641" s="17">
        <v>0.123621089438403</v>
      </c>
      <c r="AL641" s="17">
        <v>0.204706698440381</v>
      </c>
      <c r="AM641" s="17">
        <v>-0.121124480725935</v>
      </c>
      <c r="AN641" s="17">
        <v>0.15183805038481901</v>
      </c>
      <c r="AO641" s="17"/>
      <c r="AP641" s="17">
        <v>0.15385802110677901</v>
      </c>
      <c r="AQ641" s="17">
        <v>0.112634778246907</v>
      </c>
      <c r="AR641" s="17">
        <v>0.191730893662655</v>
      </c>
      <c r="AS641" s="17">
        <v>-2.3851809205852299E-2</v>
      </c>
      <c r="AT641" s="17">
        <v>-7.1810770367530599E-2</v>
      </c>
      <c r="AU641" s="17"/>
      <c r="AV641" s="17">
        <v>0.18954047141432101</v>
      </c>
      <c r="AW641" s="17">
        <v>0.17469671148796401</v>
      </c>
      <c r="AX641" s="17">
        <v>0.22523815432078501</v>
      </c>
      <c r="AY641" s="17">
        <v>-2.8057097006778099E-2</v>
      </c>
      <c r="AZ641" s="17">
        <v>-6.3501832487054502E-2</v>
      </c>
      <c r="BA641" s="17">
        <v>-4.9820224566041099E-2</v>
      </c>
      <c r="BB641" s="17"/>
      <c r="BC641" s="17">
        <v>1.6311548994378901E-2</v>
      </c>
      <c r="BD641" s="17">
        <v>5.9919439745338497E-2</v>
      </c>
      <c r="BE641" s="17">
        <v>0.146336878241799</v>
      </c>
      <c r="BF641" s="17">
        <v>0.216565038300155</v>
      </c>
      <c r="BG641" s="17">
        <v>0.37961381222812002</v>
      </c>
    </row>
    <row r="642" spans="2:59" x14ac:dyDescent="0.35">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row>
    <row r="643" spans="2:59" x14ac:dyDescent="0.35">
      <c r="B643" s="6" t="s">
        <v>335</v>
      </c>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row>
    <row r="644" spans="2:59" x14ac:dyDescent="0.35">
      <c r="B644" s="24" t="s">
        <v>331</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row>
    <row r="645" spans="2:59" x14ac:dyDescent="0.35">
      <c r="B645" t="s">
        <v>323</v>
      </c>
      <c r="C645" s="17">
        <v>0.106316469555985</v>
      </c>
      <c r="D645" s="17">
        <v>0.13856433023048001</v>
      </c>
      <c r="E645" s="17">
        <v>7.4252974234099003E-2</v>
      </c>
      <c r="F645" s="17"/>
      <c r="G645" s="17">
        <v>0.24050479004630601</v>
      </c>
      <c r="H645" s="17">
        <v>0.19362859948743699</v>
      </c>
      <c r="I645" s="17">
        <v>9.6928368871861501E-2</v>
      </c>
      <c r="J645" s="17">
        <v>5.9476470362474103E-2</v>
      </c>
      <c r="K645" s="17">
        <v>3.2829640431431703E-2</v>
      </c>
      <c r="L645" s="17">
        <v>5.3608438933363201E-2</v>
      </c>
      <c r="M645" s="17"/>
      <c r="N645" s="17">
        <v>0.17390789656515701</v>
      </c>
      <c r="O645" s="17">
        <v>9.0877913112457007E-2</v>
      </c>
      <c r="P645" s="17">
        <v>6.7302349053600496E-2</v>
      </c>
      <c r="Q645" s="17">
        <v>8.7736689336210899E-2</v>
      </c>
      <c r="R645" s="17"/>
      <c r="S645" s="17">
        <v>0.14173316263243199</v>
      </c>
      <c r="T645" s="17">
        <v>8.0514942646528795E-2</v>
      </c>
      <c r="U645" s="17">
        <v>8.0710934908044193E-2</v>
      </c>
      <c r="V645" s="17">
        <v>0.10442291749892001</v>
      </c>
      <c r="W645" s="17">
        <v>8.3171971487757901E-2</v>
      </c>
      <c r="X645" s="17">
        <v>0.15213905850044299</v>
      </c>
      <c r="Y645" s="17">
        <v>0.122647441226698</v>
      </c>
      <c r="Z645" s="17">
        <v>7.0335517137886105E-2</v>
      </c>
      <c r="AA645" s="17">
        <v>0.12836827840988099</v>
      </c>
      <c r="AB645" s="17">
        <v>8.5454131979697298E-2</v>
      </c>
      <c r="AC645" s="17">
        <v>7.3679769573696693E-2</v>
      </c>
      <c r="AD645" s="17">
        <v>9.9662940678277995E-2</v>
      </c>
      <c r="AE645" s="17"/>
      <c r="AF645" s="17">
        <v>6.24893760546869E-2</v>
      </c>
      <c r="AG645" s="17">
        <v>0.125308330653156</v>
      </c>
      <c r="AH645" s="17">
        <v>8.9593786221646404E-2</v>
      </c>
      <c r="AI645" s="17"/>
      <c r="AJ645" s="17">
        <v>9.9709254526377605E-2</v>
      </c>
      <c r="AK645" s="17">
        <v>0.136062565130977</v>
      </c>
      <c r="AL645" s="17">
        <v>6.4305176598188907E-2</v>
      </c>
      <c r="AM645" s="17">
        <v>0</v>
      </c>
      <c r="AN645" s="17">
        <v>6.2432574459922903E-2</v>
      </c>
      <c r="AO645" s="17"/>
      <c r="AP645" s="17">
        <v>9.59336530255403E-2</v>
      </c>
      <c r="AQ645" s="17">
        <v>0.151573246500284</v>
      </c>
      <c r="AR645" s="17">
        <v>9.4977729564452607E-2</v>
      </c>
      <c r="AS645" s="17">
        <v>5.2694263473472898E-2</v>
      </c>
      <c r="AT645" s="17">
        <v>0.120995273883194</v>
      </c>
      <c r="AU645" s="17"/>
      <c r="AV645" s="17">
        <v>0.18586532057661501</v>
      </c>
      <c r="AW645" s="17">
        <v>0.11760060648335</v>
      </c>
      <c r="AX645" s="17">
        <v>7.4802531876120501E-2</v>
      </c>
      <c r="AY645" s="17">
        <v>3.7385175864500297E-2</v>
      </c>
      <c r="AZ645" s="17">
        <v>0.117132895074075</v>
      </c>
      <c r="BA645" s="17">
        <v>2.8215542806160999E-2</v>
      </c>
      <c r="BB645" s="17"/>
      <c r="BC645" s="17">
        <v>6.5169474630124805E-2</v>
      </c>
      <c r="BD645" s="17">
        <v>8.1045261447712E-2</v>
      </c>
      <c r="BE645" s="17">
        <v>0.15727921730418801</v>
      </c>
      <c r="BF645" s="17">
        <v>0.16956410502562799</v>
      </c>
      <c r="BG645" s="17">
        <v>0.178781185738248</v>
      </c>
    </row>
    <row r="646" spans="2:59" x14ac:dyDescent="0.35">
      <c r="B646" t="s">
        <v>324</v>
      </c>
      <c r="C646" s="17">
        <v>0.30743025240969601</v>
      </c>
      <c r="D646" s="17">
        <v>0.32639869058079002</v>
      </c>
      <c r="E646" s="17">
        <v>0.29133842194023102</v>
      </c>
      <c r="F646" s="17"/>
      <c r="G646" s="17">
        <v>0.33364270391456602</v>
      </c>
      <c r="H646" s="17">
        <v>0.41271832148629001</v>
      </c>
      <c r="I646" s="17">
        <v>0.41159321657692499</v>
      </c>
      <c r="J646" s="17">
        <v>0.30482819223209001</v>
      </c>
      <c r="K646" s="17">
        <v>0.235401344533122</v>
      </c>
      <c r="L646" s="17">
        <v>0.176687048872395</v>
      </c>
      <c r="M646" s="17"/>
      <c r="N646" s="17">
        <v>0.37751520444662401</v>
      </c>
      <c r="O646" s="17">
        <v>0.35242450431823902</v>
      </c>
      <c r="P646" s="17">
        <v>0.239907564906952</v>
      </c>
      <c r="Q646" s="17">
        <v>0.24964601296108399</v>
      </c>
      <c r="R646" s="17"/>
      <c r="S646" s="17">
        <v>0.406694768672475</v>
      </c>
      <c r="T646" s="17">
        <v>0.32713291586049098</v>
      </c>
      <c r="U646" s="17">
        <v>0.31947106259962399</v>
      </c>
      <c r="V646" s="17">
        <v>0.31786957332442201</v>
      </c>
      <c r="W646" s="17">
        <v>0.263627439465631</v>
      </c>
      <c r="X646" s="17">
        <v>0.28867631259141902</v>
      </c>
      <c r="Y646" s="17">
        <v>0.25936138866020603</v>
      </c>
      <c r="Z646" s="17">
        <v>0.317156959282057</v>
      </c>
      <c r="AA646" s="17">
        <v>0.28113125516469101</v>
      </c>
      <c r="AB646" s="17">
        <v>0.25363567620196098</v>
      </c>
      <c r="AC646" s="17">
        <v>0.217496538792946</v>
      </c>
      <c r="AD646" s="17">
        <v>0.40954515365420702</v>
      </c>
      <c r="AE646" s="17"/>
      <c r="AF646" s="17">
        <v>0.24965765002993201</v>
      </c>
      <c r="AG646" s="17">
        <v>0.350068793044089</v>
      </c>
      <c r="AH646" s="17">
        <v>0.34676200507719601</v>
      </c>
      <c r="AI646" s="17"/>
      <c r="AJ646" s="17">
        <v>0.26617432741325597</v>
      </c>
      <c r="AK646" s="17">
        <v>0.370288262233258</v>
      </c>
      <c r="AL646" s="17">
        <v>0.39102162150478098</v>
      </c>
      <c r="AM646" s="17">
        <v>0.23019269273606799</v>
      </c>
      <c r="AN646" s="17">
        <v>0.33215945472158998</v>
      </c>
      <c r="AO646" s="17"/>
      <c r="AP646" s="17">
        <v>0.29369549510415399</v>
      </c>
      <c r="AQ646" s="17">
        <v>0.32628365195048897</v>
      </c>
      <c r="AR646" s="17">
        <v>0.37188124711709197</v>
      </c>
      <c r="AS646" s="17">
        <v>0.27472950857607298</v>
      </c>
      <c r="AT646" s="17">
        <v>0.22290324274715401</v>
      </c>
      <c r="AU646" s="17"/>
      <c r="AV646" s="17">
        <v>0.37613237527323101</v>
      </c>
      <c r="AW646" s="17">
        <v>0.28905649731490501</v>
      </c>
      <c r="AX646" s="17">
        <v>0.37109004811226698</v>
      </c>
      <c r="AY646" s="17">
        <v>0.268628606743822</v>
      </c>
      <c r="AZ646" s="17">
        <v>0.22873826853294199</v>
      </c>
      <c r="BA646" s="17">
        <v>0.22821084193688701</v>
      </c>
      <c r="BB646" s="17"/>
      <c r="BC646" s="17">
        <v>0.21073214241513599</v>
      </c>
      <c r="BD646" s="17">
        <v>0.31797601531130198</v>
      </c>
      <c r="BE646" s="17">
        <v>0.34941979530686901</v>
      </c>
      <c r="BF646" s="17">
        <v>0.39605025785213399</v>
      </c>
      <c r="BG646" s="17">
        <v>0.24116200192780499</v>
      </c>
    </row>
    <row r="647" spans="2:59" x14ac:dyDescent="0.35">
      <c r="B647" t="s">
        <v>325</v>
      </c>
      <c r="C647" s="17">
        <v>0.276138268792886</v>
      </c>
      <c r="D647" s="17">
        <v>0.26784609412161903</v>
      </c>
      <c r="E647" s="17">
        <v>0.28453278074647298</v>
      </c>
      <c r="F647" s="17"/>
      <c r="G647" s="17">
        <v>0.23284994392422401</v>
      </c>
      <c r="H647" s="17">
        <v>0.18580558099692801</v>
      </c>
      <c r="I647" s="17">
        <v>0.22012983618942999</v>
      </c>
      <c r="J647" s="17">
        <v>0.27886258217343102</v>
      </c>
      <c r="K647" s="17">
        <v>0.32357437937011402</v>
      </c>
      <c r="L647" s="17">
        <v>0.38371420826136798</v>
      </c>
      <c r="M647" s="17"/>
      <c r="N647" s="17">
        <v>0.21763812257312601</v>
      </c>
      <c r="O647" s="17">
        <v>0.25141758148266702</v>
      </c>
      <c r="P647" s="17">
        <v>0.31807702560392997</v>
      </c>
      <c r="Q647" s="17">
        <v>0.323750350151292</v>
      </c>
      <c r="R647" s="17"/>
      <c r="S647" s="17">
        <v>0.19198988484646501</v>
      </c>
      <c r="T647" s="17">
        <v>0.31801686851785799</v>
      </c>
      <c r="U647" s="17">
        <v>0.32162293975116601</v>
      </c>
      <c r="V647" s="17">
        <v>0.25192454298557798</v>
      </c>
      <c r="W647" s="17">
        <v>0.36985745927593</v>
      </c>
      <c r="X647" s="17">
        <v>0.21583078796373301</v>
      </c>
      <c r="Y647" s="17">
        <v>0.30922184955187698</v>
      </c>
      <c r="Z647" s="17">
        <v>0.35107817000263197</v>
      </c>
      <c r="AA647" s="17">
        <v>0.28058614290513101</v>
      </c>
      <c r="AB647" s="17">
        <v>0.25723973738893602</v>
      </c>
      <c r="AC647" s="17">
        <v>0.27064871539431901</v>
      </c>
      <c r="AD647" s="17">
        <v>0.24205346678612699</v>
      </c>
      <c r="AE647" s="17"/>
      <c r="AF647" s="17">
        <v>0.30494550454762398</v>
      </c>
      <c r="AG647" s="17">
        <v>0.244414537299905</v>
      </c>
      <c r="AH647" s="17">
        <v>0.28878436159119902</v>
      </c>
      <c r="AI647" s="17"/>
      <c r="AJ647" s="17">
        <v>0.31092009525759901</v>
      </c>
      <c r="AK647" s="17">
        <v>0.22935381366509999</v>
      </c>
      <c r="AL647" s="17">
        <v>0.24377409267125799</v>
      </c>
      <c r="AM647" s="17">
        <v>0.27417321846667198</v>
      </c>
      <c r="AN647" s="17">
        <v>0.29892406480100903</v>
      </c>
      <c r="AO647" s="17"/>
      <c r="AP647" s="17">
        <v>0.27151960741912101</v>
      </c>
      <c r="AQ647" s="17">
        <v>0.25157535532782599</v>
      </c>
      <c r="AR647" s="17">
        <v>0.315432016946669</v>
      </c>
      <c r="AS647" s="17">
        <v>0.30678984858358299</v>
      </c>
      <c r="AT647" s="17">
        <v>0.17549791477757501</v>
      </c>
      <c r="AU647" s="17"/>
      <c r="AV647" s="17">
        <v>0.210156980174978</v>
      </c>
      <c r="AW647" s="17">
        <v>0.27054833658687799</v>
      </c>
      <c r="AX647" s="17">
        <v>0.30117814023247402</v>
      </c>
      <c r="AY647" s="17">
        <v>0.33495274888876397</v>
      </c>
      <c r="AZ647" s="17">
        <v>0.20368760724527599</v>
      </c>
      <c r="BA647" s="17">
        <v>0.33584034605087798</v>
      </c>
      <c r="BB647" s="17"/>
      <c r="BC647" s="17">
        <v>0.33283747220056698</v>
      </c>
      <c r="BD647" s="17">
        <v>0.26592298737656</v>
      </c>
      <c r="BE647" s="17">
        <v>0.23501036798504599</v>
      </c>
      <c r="BF647" s="17">
        <v>0.238093883249131</v>
      </c>
      <c r="BG647" s="17">
        <v>0.27829005349596098</v>
      </c>
    </row>
    <row r="648" spans="2:59" x14ac:dyDescent="0.35">
      <c r="B648" t="s">
        <v>326</v>
      </c>
      <c r="C648" s="17">
        <v>0.15817799406794</v>
      </c>
      <c r="D648" s="17">
        <v>0.138924313231299</v>
      </c>
      <c r="E648" s="17">
        <v>0.177886833585191</v>
      </c>
      <c r="F648" s="17"/>
      <c r="G648" s="17">
        <v>0.13147776654969701</v>
      </c>
      <c r="H648" s="17">
        <v>0.12039143304984599</v>
      </c>
      <c r="I648" s="17">
        <v>0.11570944344809</v>
      </c>
      <c r="J648" s="17">
        <v>0.17009146899185601</v>
      </c>
      <c r="K648" s="17">
        <v>0.21297631474144499</v>
      </c>
      <c r="L648" s="17">
        <v>0.19021838456786899</v>
      </c>
      <c r="M648" s="17"/>
      <c r="N648" s="17">
        <v>0.100417368772941</v>
      </c>
      <c r="O648" s="17">
        <v>0.183066121664795</v>
      </c>
      <c r="P648" s="17">
        <v>0.18654877035522099</v>
      </c>
      <c r="Q648" s="17">
        <v>0.16648158379627501</v>
      </c>
      <c r="R648" s="17"/>
      <c r="S648" s="17">
        <v>0.14698941104589699</v>
      </c>
      <c r="T648" s="17">
        <v>0.13796331195499401</v>
      </c>
      <c r="U648" s="17">
        <v>0.152624985258172</v>
      </c>
      <c r="V648" s="17">
        <v>0.19130625116677799</v>
      </c>
      <c r="W648" s="17">
        <v>0.15127078394997301</v>
      </c>
      <c r="X648" s="17">
        <v>0.19636146611420999</v>
      </c>
      <c r="Y648" s="17">
        <v>0.20248117469648899</v>
      </c>
      <c r="Z648" s="17">
        <v>6.8416229845911003E-2</v>
      </c>
      <c r="AA648" s="17">
        <v>0.11875713258003801</v>
      </c>
      <c r="AB648" s="17">
        <v>0.17556996010429199</v>
      </c>
      <c r="AC648" s="17">
        <v>0.240283578242308</v>
      </c>
      <c r="AD648" s="17">
        <v>5.3255459674529902E-2</v>
      </c>
      <c r="AE648" s="17"/>
      <c r="AF648" s="17">
        <v>0.18397978216028299</v>
      </c>
      <c r="AG648" s="17">
        <v>0.13875839313267099</v>
      </c>
      <c r="AH648" s="17">
        <v>0.14749539562202399</v>
      </c>
      <c r="AI648" s="17"/>
      <c r="AJ648" s="17">
        <v>0.162477884497471</v>
      </c>
      <c r="AK648" s="17">
        <v>0.12837358644621</v>
      </c>
      <c r="AL648" s="17">
        <v>0.10242700456736301</v>
      </c>
      <c r="AM648" s="17">
        <v>0.34645746504262298</v>
      </c>
      <c r="AN648" s="17">
        <v>0.148707624246534</v>
      </c>
      <c r="AO648" s="17"/>
      <c r="AP648" s="17">
        <v>0.16040146838125</v>
      </c>
      <c r="AQ648" s="17">
        <v>0.119201140975788</v>
      </c>
      <c r="AR648" s="17">
        <v>0.122961489696857</v>
      </c>
      <c r="AS648" s="17">
        <v>0.20940632835517101</v>
      </c>
      <c r="AT648" s="17">
        <v>0.27222549195727502</v>
      </c>
      <c r="AU648" s="17"/>
      <c r="AV648" s="17">
        <v>0.106207680351318</v>
      </c>
      <c r="AW648" s="17">
        <v>0.17392566964424</v>
      </c>
      <c r="AX648" s="17">
        <v>0.13181534421487701</v>
      </c>
      <c r="AY648" s="17">
        <v>0.2007481400526</v>
      </c>
      <c r="AZ648" s="17">
        <v>0.25472549002164202</v>
      </c>
      <c r="BA648" s="17">
        <v>9.9911246522272901E-2</v>
      </c>
      <c r="BB648" s="17"/>
      <c r="BC648" s="17">
        <v>0.193227383818313</v>
      </c>
      <c r="BD648" s="17">
        <v>0.16535507008728001</v>
      </c>
      <c r="BE648" s="17">
        <v>0.13442924309021101</v>
      </c>
      <c r="BF648" s="17">
        <v>0.115855635439632</v>
      </c>
      <c r="BG648" s="17">
        <v>0.13250449017275001</v>
      </c>
    </row>
    <row r="649" spans="2:59" x14ac:dyDescent="0.35">
      <c r="B649" t="s">
        <v>327</v>
      </c>
      <c r="C649" s="17">
        <v>9.4348572753400098E-2</v>
      </c>
      <c r="D649" s="17">
        <v>8.7881803592334704E-2</v>
      </c>
      <c r="E649" s="17">
        <v>9.95148574812975E-2</v>
      </c>
      <c r="F649" s="17"/>
      <c r="G649" s="17">
        <v>2.75487778361839E-2</v>
      </c>
      <c r="H649" s="17">
        <v>4.4313641922073897E-2</v>
      </c>
      <c r="I649" s="17">
        <v>0.100774804262944</v>
      </c>
      <c r="J649" s="17">
        <v>0.137547948198014</v>
      </c>
      <c r="K649" s="17">
        <v>0.118903670675801</v>
      </c>
      <c r="L649" s="17">
        <v>0.116206580687205</v>
      </c>
      <c r="M649" s="17"/>
      <c r="N649" s="17">
        <v>8.2284057162857097E-2</v>
      </c>
      <c r="O649" s="17">
        <v>6.8078848857560006E-2</v>
      </c>
      <c r="P649" s="17">
        <v>0.117998092963287</v>
      </c>
      <c r="Q649" s="17">
        <v>0.11272824708227699</v>
      </c>
      <c r="R649" s="17"/>
      <c r="S649" s="17">
        <v>7.2558990051873898E-2</v>
      </c>
      <c r="T649" s="17">
        <v>8.7774668534287906E-2</v>
      </c>
      <c r="U649" s="17">
        <v>5.0169519891723302E-2</v>
      </c>
      <c r="V649" s="17">
        <v>9.6288613420394201E-2</v>
      </c>
      <c r="W649" s="17">
        <v>8.2811614064370695E-2</v>
      </c>
      <c r="X649" s="17">
        <v>2.8366294014816499E-2</v>
      </c>
      <c r="Y649" s="17">
        <v>8.4328813790033402E-2</v>
      </c>
      <c r="Z649" s="17">
        <v>0.103820903513548</v>
      </c>
      <c r="AA649" s="17">
        <v>0.15637553073170299</v>
      </c>
      <c r="AB649" s="17">
        <v>0.14744523850407101</v>
      </c>
      <c r="AC649" s="17">
        <v>0.12993484981644701</v>
      </c>
      <c r="AD649" s="17">
        <v>0.109159093209208</v>
      </c>
      <c r="AE649" s="17"/>
      <c r="AF649" s="17">
        <v>0.13347953646439201</v>
      </c>
      <c r="AG649" s="17">
        <v>8.3928358927641E-2</v>
      </c>
      <c r="AH649" s="17">
        <v>7.2047556420249403E-2</v>
      </c>
      <c r="AI649" s="17"/>
      <c r="AJ649" s="17">
        <v>9.9411397566038895E-2</v>
      </c>
      <c r="AK649" s="17">
        <v>9.1993632960173002E-2</v>
      </c>
      <c r="AL649" s="17">
        <v>9.3859922252529301E-2</v>
      </c>
      <c r="AM649" s="17">
        <v>0.149176623754637</v>
      </c>
      <c r="AN649" s="17">
        <v>6.2881207291520205E-2</v>
      </c>
      <c r="AO649" s="17"/>
      <c r="AP649" s="17">
        <v>0.10429268308718</v>
      </c>
      <c r="AQ649" s="17">
        <v>9.7843094819058105E-2</v>
      </c>
      <c r="AR649" s="17">
        <v>4.8477267290843999E-2</v>
      </c>
      <c r="AS649" s="17">
        <v>0.111464308624415</v>
      </c>
      <c r="AT649" s="17">
        <v>0.142147408036428</v>
      </c>
      <c r="AU649" s="17"/>
      <c r="AV649" s="17">
        <v>8.5539321336446206E-2</v>
      </c>
      <c r="AW649" s="17">
        <v>8.0965854893623998E-2</v>
      </c>
      <c r="AX649" s="17">
        <v>7.5305701883590995E-2</v>
      </c>
      <c r="AY649" s="17">
        <v>0.11680650819928901</v>
      </c>
      <c r="AZ649" s="17">
        <v>0.13175036550424499</v>
      </c>
      <c r="BA649" s="17">
        <v>0.12572534644285399</v>
      </c>
      <c r="BB649" s="17"/>
      <c r="BC649" s="17">
        <v>0.128657840315133</v>
      </c>
      <c r="BD649" s="17">
        <v>0.10814839772533601</v>
      </c>
      <c r="BE649" s="17">
        <v>7.7866456519704599E-2</v>
      </c>
      <c r="BF649" s="17">
        <v>4.9838724726446598E-2</v>
      </c>
      <c r="BG649" s="17">
        <v>0.105706186400556</v>
      </c>
    </row>
    <row r="650" spans="2:59" x14ac:dyDescent="0.35">
      <c r="B650" t="s">
        <v>123</v>
      </c>
      <c r="C650" s="17">
        <v>5.7588442420093401E-2</v>
      </c>
      <c r="D650" s="17">
        <v>4.0384768243477399E-2</v>
      </c>
      <c r="E650" s="17">
        <v>7.2474132012707998E-2</v>
      </c>
      <c r="F650" s="17"/>
      <c r="G650" s="17">
        <v>3.3976017729023603E-2</v>
      </c>
      <c r="H650" s="17">
        <v>4.31424230574248E-2</v>
      </c>
      <c r="I650" s="17">
        <v>5.4864330650749603E-2</v>
      </c>
      <c r="J650" s="17">
        <v>4.9193338042134299E-2</v>
      </c>
      <c r="K650" s="17">
        <v>7.6314650248085397E-2</v>
      </c>
      <c r="L650" s="17">
        <v>7.9565338677799205E-2</v>
      </c>
      <c r="M650" s="17"/>
      <c r="N650" s="17">
        <v>4.8237350479294498E-2</v>
      </c>
      <c r="O650" s="17">
        <v>5.4135030564281802E-2</v>
      </c>
      <c r="P650" s="17">
        <v>7.0166197117008999E-2</v>
      </c>
      <c r="Q650" s="17">
        <v>5.9657116672860701E-2</v>
      </c>
      <c r="R650" s="17"/>
      <c r="S650" s="17">
        <v>4.0033782750857498E-2</v>
      </c>
      <c r="T650" s="17">
        <v>4.85972924858405E-2</v>
      </c>
      <c r="U650" s="17">
        <v>7.5400557591270206E-2</v>
      </c>
      <c r="V650" s="17">
        <v>3.8188101603908897E-2</v>
      </c>
      <c r="W650" s="17">
        <v>4.9260731756336301E-2</v>
      </c>
      <c r="X650" s="17">
        <v>0.118626080815378</v>
      </c>
      <c r="Y650" s="17">
        <v>2.1959332074697299E-2</v>
      </c>
      <c r="Z650" s="17">
        <v>8.9192220217965801E-2</v>
      </c>
      <c r="AA650" s="17">
        <v>3.4781660208556199E-2</v>
      </c>
      <c r="AB650" s="17">
        <v>8.0655255821041202E-2</v>
      </c>
      <c r="AC650" s="17">
        <v>6.7956548180283793E-2</v>
      </c>
      <c r="AD650" s="17">
        <v>8.6323885997649605E-2</v>
      </c>
      <c r="AE650" s="17"/>
      <c r="AF650" s="17">
        <v>6.5448150743082606E-2</v>
      </c>
      <c r="AG650" s="17">
        <v>5.7521586942537999E-2</v>
      </c>
      <c r="AH650" s="17">
        <v>5.5316895067685098E-2</v>
      </c>
      <c r="AI650" s="17"/>
      <c r="AJ650" s="17">
        <v>6.13070407392571E-2</v>
      </c>
      <c r="AK650" s="17">
        <v>4.39281395642818E-2</v>
      </c>
      <c r="AL650" s="17">
        <v>0.10461218240587999</v>
      </c>
      <c r="AM650" s="17">
        <v>0</v>
      </c>
      <c r="AN650" s="17">
        <v>9.4895074479423705E-2</v>
      </c>
      <c r="AO650" s="17"/>
      <c r="AP650" s="17">
        <v>7.4157092982753706E-2</v>
      </c>
      <c r="AQ650" s="17">
        <v>5.3523510426554399E-2</v>
      </c>
      <c r="AR650" s="17">
        <v>4.6270249384084798E-2</v>
      </c>
      <c r="AS650" s="17">
        <v>4.49157423872854E-2</v>
      </c>
      <c r="AT650" s="17">
        <v>6.6230668598373496E-2</v>
      </c>
      <c r="AU650" s="17"/>
      <c r="AV650" s="17">
        <v>3.6098322287411798E-2</v>
      </c>
      <c r="AW650" s="17">
        <v>6.7903035077003598E-2</v>
      </c>
      <c r="AX650" s="17">
        <v>4.58082336806706E-2</v>
      </c>
      <c r="AY650" s="17">
        <v>4.1478820251025603E-2</v>
      </c>
      <c r="AZ650" s="17">
        <v>6.3965373621819602E-2</v>
      </c>
      <c r="BA650" s="17">
        <v>0.182096676240947</v>
      </c>
      <c r="BB650" s="17"/>
      <c r="BC650" s="17">
        <v>6.9375686620727003E-2</v>
      </c>
      <c r="BD650" s="17">
        <v>6.1552268051809703E-2</v>
      </c>
      <c r="BE650" s="17">
        <v>4.5994919793981501E-2</v>
      </c>
      <c r="BF650" s="17">
        <v>3.0597393707026899E-2</v>
      </c>
      <c r="BG650" s="17">
        <v>6.3556082264681402E-2</v>
      </c>
    </row>
    <row r="651" spans="2:59" x14ac:dyDescent="0.35">
      <c r="B651" t="s">
        <v>328</v>
      </c>
      <c r="C651" s="17">
        <v>0.41374672196568102</v>
      </c>
      <c r="D651" s="17">
        <v>0.46496302081127</v>
      </c>
      <c r="E651" s="17">
        <v>0.36559139617433001</v>
      </c>
      <c r="F651" s="17"/>
      <c r="G651" s="17">
        <v>0.57414749396087195</v>
      </c>
      <c r="H651" s="17">
        <v>0.606346920973727</v>
      </c>
      <c r="I651" s="17">
        <v>0.50852158544878701</v>
      </c>
      <c r="J651" s="17">
        <v>0.36430466259456401</v>
      </c>
      <c r="K651" s="17">
        <v>0.268230984964554</v>
      </c>
      <c r="L651" s="17">
        <v>0.23029548780575801</v>
      </c>
      <c r="M651" s="17"/>
      <c r="N651" s="17">
        <v>0.55142310101178105</v>
      </c>
      <c r="O651" s="17">
        <v>0.44330241743069598</v>
      </c>
      <c r="P651" s="17">
        <v>0.30720991396055303</v>
      </c>
      <c r="Q651" s="17">
        <v>0.337382702297295</v>
      </c>
      <c r="R651" s="17"/>
      <c r="S651" s="17">
        <v>0.54842793130490597</v>
      </c>
      <c r="T651" s="17">
        <v>0.40764785850702001</v>
      </c>
      <c r="U651" s="17">
        <v>0.40018199750766897</v>
      </c>
      <c r="V651" s="17">
        <v>0.42229249082334103</v>
      </c>
      <c r="W651" s="17">
        <v>0.34679941095338901</v>
      </c>
      <c r="X651" s="17">
        <v>0.44081537109186297</v>
      </c>
      <c r="Y651" s="17">
        <v>0.38200882988690399</v>
      </c>
      <c r="Z651" s="17">
        <v>0.387492476419943</v>
      </c>
      <c r="AA651" s="17">
        <v>0.40949953357457203</v>
      </c>
      <c r="AB651" s="17">
        <v>0.33908980818165901</v>
      </c>
      <c r="AC651" s="17">
        <v>0.29117630836664299</v>
      </c>
      <c r="AD651" s="17">
        <v>0.50920809433248504</v>
      </c>
      <c r="AE651" s="17"/>
      <c r="AF651" s="17">
        <v>0.31214702608461797</v>
      </c>
      <c r="AG651" s="17">
        <v>0.475377123697244</v>
      </c>
      <c r="AH651" s="17">
        <v>0.436355791298842</v>
      </c>
      <c r="AI651" s="17"/>
      <c r="AJ651" s="17">
        <v>0.365883581939633</v>
      </c>
      <c r="AK651" s="17">
        <v>0.50635082736423498</v>
      </c>
      <c r="AL651" s="17">
        <v>0.45532679810297</v>
      </c>
      <c r="AM651" s="17">
        <v>0.23019269273606799</v>
      </c>
      <c r="AN651" s="17">
        <v>0.39459202918151298</v>
      </c>
      <c r="AO651" s="17"/>
      <c r="AP651" s="17">
        <v>0.38962914812969501</v>
      </c>
      <c r="AQ651" s="17">
        <v>0.477856898450774</v>
      </c>
      <c r="AR651" s="17">
        <v>0.46685897668154502</v>
      </c>
      <c r="AS651" s="17">
        <v>0.32742377204954598</v>
      </c>
      <c r="AT651" s="17">
        <v>0.34389851663034898</v>
      </c>
      <c r="AU651" s="17"/>
      <c r="AV651" s="17">
        <v>0.56199769584984605</v>
      </c>
      <c r="AW651" s="17">
        <v>0.40665710379825398</v>
      </c>
      <c r="AX651" s="17">
        <v>0.44589257998838799</v>
      </c>
      <c r="AY651" s="17">
        <v>0.30601378260832302</v>
      </c>
      <c r="AZ651" s="17">
        <v>0.34587116360701797</v>
      </c>
      <c r="BA651" s="17">
        <v>0.25642638474304802</v>
      </c>
      <c r="BB651" s="17"/>
      <c r="BC651" s="17">
        <v>0.27590161704526101</v>
      </c>
      <c r="BD651" s="17">
        <v>0.399021276759014</v>
      </c>
      <c r="BE651" s="17">
        <v>0.50669901261105699</v>
      </c>
      <c r="BF651" s="17">
        <v>0.56561436287776301</v>
      </c>
      <c r="BG651" s="17">
        <v>0.41994318766605199</v>
      </c>
    </row>
    <row r="652" spans="2:59" x14ac:dyDescent="0.35">
      <c r="B652" t="s">
        <v>329</v>
      </c>
      <c r="C652" s="17">
        <v>0.25252656682134</v>
      </c>
      <c r="D652" s="17">
        <v>0.226806116823634</v>
      </c>
      <c r="E652" s="17">
        <v>0.27740169106648799</v>
      </c>
      <c r="F652" s="17"/>
      <c r="G652" s="17">
        <v>0.15902654438588101</v>
      </c>
      <c r="H652" s="17">
        <v>0.16470507497192</v>
      </c>
      <c r="I652" s="17">
        <v>0.216484247711034</v>
      </c>
      <c r="J652" s="17">
        <v>0.30763941718987098</v>
      </c>
      <c r="K652" s="17">
        <v>0.331879985417246</v>
      </c>
      <c r="L652" s="17">
        <v>0.30642496525507401</v>
      </c>
      <c r="M652" s="17"/>
      <c r="N652" s="17">
        <v>0.182701425935798</v>
      </c>
      <c r="O652" s="17">
        <v>0.25114497052235502</v>
      </c>
      <c r="P652" s="17">
        <v>0.304546863318508</v>
      </c>
      <c r="Q652" s="17">
        <v>0.279209830878552</v>
      </c>
      <c r="R652" s="17"/>
      <c r="S652" s="17">
        <v>0.21954840109777099</v>
      </c>
      <c r="T652" s="17">
        <v>0.22573798048928101</v>
      </c>
      <c r="U652" s="17">
        <v>0.202794505149895</v>
      </c>
      <c r="V652" s="17">
        <v>0.28759486458717198</v>
      </c>
      <c r="W652" s="17">
        <v>0.234082398014344</v>
      </c>
      <c r="X652" s="17">
        <v>0.22472776012902701</v>
      </c>
      <c r="Y652" s="17">
        <v>0.28680998848652201</v>
      </c>
      <c r="Z652" s="17">
        <v>0.172237133359459</v>
      </c>
      <c r="AA652" s="17">
        <v>0.27513266331174102</v>
      </c>
      <c r="AB652" s="17">
        <v>0.32301519860836397</v>
      </c>
      <c r="AC652" s="17">
        <v>0.37021842805875499</v>
      </c>
      <c r="AD652" s="17">
        <v>0.16241455288373799</v>
      </c>
      <c r="AE652" s="17"/>
      <c r="AF652" s="17">
        <v>0.31745931862467502</v>
      </c>
      <c r="AG652" s="17">
        <v>0.22268675206031199</v>
      </c>
      <c r="AH652" s="17">
        <v>0.219542952042273</v>
      </c>
      <c r="AI652" s="17"/>
      <c r="AJ652" s="17">
        <v>0.26188928206350998</v>
      </c>
      <c r="AK652" s="17">
        <v>0.22036721940638301</v>
      </c>
      <c r="AL652" s="17">
        <v>0.19628692681989199</v>
      </c>
      <c r="AM652" s="17">
        <v>0.49563408879726001</v>
      </c>
      <c r="AN652" s="17">
        <v>0.21158883153805499</v>
      </c>
      <c r="AO652" s="17"/>
      <c r="AP652" s="17">
        <v>0.264694151468431</v>
      </c>
      <c r="AQ652" s="17">
        <v>0.217044235794846</v>
      </c>
      <c r="AR652" s="17">
        <v>0.171438756987701</v>
      </c>
      <c r="AS652" s="17">
        <v>0.32087063697958501</v>
      </c>
      <c r="AT652" s="17">
        <v>0.41437289999370303</v>
      </c>
      <c r="AU652" s="17"/>
      <c r="AV652" s="17">
        <v>0.19174700168776401</v>
      </c>
      <c r="AW652" s="17">
        <v>0.25489152453786401</v>
      </c>
      <c r="AX652" s="17">
        <v>0.20712104609846799</v>
      </c>
      <c r="AY652" s="17">
        <v>0.31755464825188801</v>
      </c>
      <c r="AZ652" s="17">
        <v>0.38647585552588698</v>
      </c>
      <c r="BA652" s="17">
        <v>0.225636592965127</v>
      </c>
      <c r="BB652" s="17"/>
      <c r="BC652" s="17">
        <v>0.321885224133446</v>
      </c>
      <c r="BD652" s="17">
        <v>0.27350346781261597</v>
      </c>
      <c r="BE652" s="17">
        <v>0.21229569960991601</v>
      </c>
      <c r="BF652" s="17">
        <v>0.165694360166079</v>
      </c>
      <c r="BG652" s="17">
        <v>0.238210676573306</v>
      </c>
    </row>
    <row r="653" spans="2:59" x14ac:dyDescent="0.35">
      <c r="B653" t="s">
        <v>141</v>
      </c>
      <c r="C653" s="17">
        <v>0.16122015514433999</v>
      </c>
      <c r="D653" s="17">
        <v>0.238156903987636</v>
      </c>
      <c r="E653" s="17">
        <v>8.8189705107841798E-2</v>
      </c>
      <c r="F653" s="17"/>
      <c r="G653" s="17">
        <v>0.41512094957499102</v>
      </c>
      <c r="H653" s="17">
        <v>0.441641846001807</v>
      </c>
      <c r="I653" s="17">
        <v>0.29203733773775298</v>
      </c>
      <c r="J653" s="17">
        <v>5.6665245404693698E-2</v>
      </c>
      <c r="K653" s="17">
        <v>-6.3649000452692103E-2</v>
      </c>
      <c r="L653" s="17">
        <v>-7.6129477449316099E-2</v>
      </c>
      <c r="M653" s="17"/>
      <c r="N653" s="17">
        <v>0.36872167507598402</v>
      </c>
      <c r="O653" s="17">
        <v>0.192157446908341</v>
      </c>
      <c r="P653" s="17">
        <v>2.6630506420446398E-3</v>
      </c>
      <c r="Q653" s="17">
        <v>5.8172871418743097E-2</v>
      </c>
      <c r="R653" s="17"/>
      <c r="S653" s="17">
        <v>0.32887953020713601</v>
      </c>
      <c r="T653" s="17">
        <v>0.181909878017739</v>
      </c>
      <c r="U653" s="17">
        <v>0.197387492357774</v>
      </c>
      <c r="V653" s="17">
        <v>0.13469762623616999</v>
      </c>
      <c r="W653" s="17">
        <v>0.112717012939045</v>
      </c>
      <c r="X653" s="17">
        <v>0.21608761096283599</v>
      </c>
      <c r="Y653" s="17">
        <v>9.5198841400382303E-2</v>
      </c>
      <c r="Z653" s="17">
        <v>0.21525534306048399</v>
      </c>
      <c r="AA653" s="17">
        <v>0.13436687026283001</v>
      </c>
      <c r="AB653" s="17">
        <v>1.6074609573294801E-2</v>
      </c>
      <c r="AC653" s="17">
        <v>-7.9042119692111903E-2</v>
      </c>
      <c r="AD653" s="17">
        <v>0.34679354144874702</v>
      </c>
      <c r="AE653" s="17"/>
      <c r="AF653" s="17">
        <v>-5.3122925400562702E-3</v>
      </c>
      <c r="AG653" s="17">
        <v>0.25269037163693198</v>
      </c>
      <c r="AH653" s="17">
        <v>0.216812839256569</v>
      </c>
      <c r="AI653" s="17"/>
      <c r="AJ653" s="17">
        <v>0.10399429987612301</v>
      </c>
      <c r="AK653" s="17">
        <v>0.28598360795785199</v>
      </c>
      <c r="AL653" s="17">
        <v>0.25903987128307698</v>
      </c>
      <c r="AM653" s="17">
        <v>-0.26544139606119099</v>
      </c>
      <c r="AN653" s="17">
        <v>0.18300319764345799</v>
      </c>
      <c r="AO653" s="17"/>
      <c r="AP653" s="17">
        <v>0.12493499666126399</v>
      </c>
      <c r="AQ653" s="17">
        <v>0.26081266265592801</v>
      </c>
      <c r="AR653" s="17">
        <v>0.29542021969384402</v>
      </c>
      <c r="AS653" s="17">
        <v>6.55313506996097E-3</v>
      </c>
      <c r="AT653" s="17">
        <v>-7.0474383363354501E-2</v>
      </c>
      <c r="AU653" s="17"/>
      <c r="AV653" s="17">
        <v>0.370250694162083</v>
      </c>
      <c r="AW653" s="17">
        <v>0.15176557926039</v>
      </c>
      <c r="AX653" s="17">
        <v>0.23877153388992001</v>
      </c>
      <c r="AY653" s="17">
        <v>-1.15408656435657E-2</v>
      </c>
      <c r="AZ653" s="17">
        <v>-4.0604691918869201E-2</v>
      </c>
      <c r="BA653" s="17">
        <v>3.0789791777921599E-2</v>
      </c>
      <c r="BB653" s="17"/>
      <c r="BC653" s="17">
        <v>-4.5983607088185302E-2</v>
      </c>
      <c r="BD653" s="17">
        <v>0.125517808946398</v>
      </c>
      <c r="BE653" s="17">
        <v>0.29440331300114098</v>
      </c>
      <c r="BF653" s="17">
        <v>0.39992000271168399</v>
      </c>
      <c r="BG653" s="17">
        <v>0.18173251109274599</v>
      </c>
    </row>
    <row r="654" spans="2:59" x14ac:dyDescent="0.35">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row>
    <row r="655" spans="2:59" x14ac:dyDescent="0.35">
      <c r="B655" s="6" t="s">
        <v>338</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row>
    <row r="656" spans="2:59" x14ac:dyDescent="0.35">
      <c r="B656" s="24" t="s">
        <v>331</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row>
    <row r="657" spans="2:59" x14ac:dyDescent="0.35">
      <c r="B657" t="s">
        <v>336</v>
      </c>
      <c r="C657" s="17">
        <v>0.81271200049290604</v>
      </c>
      <c r="D657" s="17">
        <v>0.80832731648957001</v>
      </c>
      <c r="E657" s="17">
        <v>0.81718424380703303</v>
      </c>
      <c r="F657" s="17"/>
      <c r="G657" s="17">
        <v>0.69329210583546297</v>
      </c>
      <c r="H657" s="17">
        <v>0.77408262903899105</v>
      </c>
      <c r="I657" s="17">
        <v>0.78179835575680701</v>
      </c>
      <c r="J657" s="17">
        <v>0.81713355691079603</v>
      </c>
      <c r="K657" s="17">
        <v>0.88403945625396996</v>
      </c>
      <c r="L657" s="17">
        <v>0.88873153618581502</v>
      </c>
      <c r="M657" s="17"/>
      <c r="N657" s="17">
        <v>0.83368644699889605</v>
      </c>
      <c r="O657" s="17">
        <v>0.81713562898413505</v>
      </c>
      <c r="P657" s="17">
        <v>0.78624216166220295</v>
      </c>
      <c r="Q657" s="17">
        <v>0.80994020804645706</v>
      </c>
      <c r="R657" s="17"/>
      <c r="S657" s="17">
        <v>0.80216661288466695</v>
      </c>
      <c r="T657" s="17">
        <v>0.82833138808870199</v>
      </c>
      <c r="U657" s="17">
        <v>0.86802426958707501</v>
      </c>
      <c r="V657" s="17">
        <v>0.79946654399136297</v>
      </c>
      <c r="W657" s="17">
        <v>0.90114486592618104</v>
      </c>
      <c r="X657" s="17">
        <v>0.72973587530065998</v>
      </c>
      <c r="Y657" s="17">
        <v>0.79135602406590799</v>
      </c>
      <c r="Z657" s="17">
        <v>0.71814592629442298</v>
      </c>
      <c r="AA657" s="17">
        <v>0.75483630543934299</v>
      </c>
      <c r="AB657" s="17">
        <v>0.899863480686383</v>
      </c>
      <c r="AC657" s="17">
        <v>0.822787341029241</v>
      </c>
      <c r="AD657" s="17">
        <v>0.84648813373430398</v>
      </c>
      <c r="AE657" s="17"/>
      <c r="AF657" s="17">
        <v>0.83265364345069803</v>
      </c>
      <c r="AG657" s="17">
        <v>0.85583805893194698</v>
      </c>
      <c r="AH657" s="17">
        <v>0.73623758425242702</v>
      </c>
      <c r="AI657" s="17"/>
      <c r="AJ657" s="17">
        <v>0.81388233676182997</v>
      </c>
      <c r="AK657" s="17">
        <v>0.84220037367929701</v>
      </c>
      <c r="AL657" s="17">
        <v>0.94694636868161497</v>
      </c>
      <c r="AM657" s="17">
        <v>0.72469689214787603</v>
      </c>
      <c r="AN657" s="17">
        <v>0.73903672341756199</v>
      </c>
      <c r="AO657" s="17"/>
      <c r="AP657" s="17">
        <v>0.796349592243624</v>
      </c>
      <c r="AQ657" s="17">
        <v>0.81665003559345695</v>
      </c>
      <c r="AR657" s="17">
        <v>0.92513180406639495</v>
      </c>
      <c r="AS657" s="17">
        <v>0.80923589084826397</v>
      </c>
      <c r="AT657" s="17">
        <v>0.79594570505242701</v>
      </c>
      <c r="AU657" s="17"/>
      <c r="AV657" s="17">
        <v>0.82145179490182096</v>
      </c>
      <c r="AW657" s="17">
        <v>0.79168516360007202</v>
      </c>
      <c r="AX657" s="17">
        <v>0.899451864528655</v>
      </c>
      <c r="AY657" s="17">
        <v>0.81708259468372302</v>
      </c>
      <c r="AZ657" s="17">
        <v>0.82641721278283398</v>
      </c>
      <c r="BA657" s="17">
        <v>0.81915095809930405</v>
      </c>
      <c r="BB657" s="17"/>
      <c r="BC657" s="17">
        <v>0.80973391089417202</v>
      </c>
      <c r="BD657" s="17">
        <v>0.82440087466745404</v>
      </c>
      <c r="BE657" s="17">
        <v>0.80570774468696804</v>
      </c>
      <c r="BF657" s="17">
        <v>0.83449444524272498</v>
      </c>
      <c r="BG657" s="17">
        <v>0.65399973093163299</v>
      </c>
    </row>
    <row r="658" spans="2:59" x14ac:dyDescent="0.35">
      <c r="B658" t="s">
        <v>337</v>
      </c>
      <c r="C658" s="17">
        <v>9.9775886172749406E-2</v>
      </c>
      <c r="D658" s="17">
        <v>0.13851527035790401</v>
      </c>
      <c r="E658" s="17">
        <v>6.3121113358341197E-2</v>
      </c>
      <c r="F658" s="17"/>
      <c r="G658" s="17">
        <v>0.268404542595998</v>
      </c>
      <c r="H658" s="17">
        <v>0.15461577020534301</v>
      </c>
      <c r="I658" s="17">
        <v>8.6793035834004606E-2</v>
      </c>
      <c r="J658" s="17">
        <v>7.9700630133937203E-2</v>
      </c>
      <c r="K658" s="17">
        <v>2.59375145562366E-2</v>
      </c>
      <c r="L658" s="17">
        <v>3.1383666688420603E-2</v>
      </c>
      <c r="M658" s="17"/>
      <c r="N658" s="17">
        <v>0.13478677206895101</v>
      </c>
      <c r="O658" s="17">
        <v>0.114484950992724</v>
      </c>
      <c r="P658" s="17">
        <v>0.102454238122237</v>
      </c>
      <c r="Q658" s="17">
        <v>4.7544027413881897E-2</v>
      </c>
      <c r="R658" s="17"/>
      <c r="S658" s="17">
        <v>0.10998912276481899</v>
      </c>
      <c r="T658" s="17">
        <v>0.109578986565999</v>
      </c>
      <c r="U658" s="17">
        <v>8.01576442673477E-2</v>
      </c>
      <c r="V658" s="17">
        <v>0.103521884994871</v>
      </c>
      <c r="W658" s="17">
        <v>3.4970377548519303E-2</v>
      </c>
      <c r="X658" s="17">
        <v>0.16710381118426501</v>
      </c>
      <c r="Y658" s="17">
        <v>0.11123530011435701</v>
      </c>
      <c r="Z658" s="17">
        <v>0.12367498607649099</v>
      </c>
      <c r="AA658" s="17">
        <v>0.12685049446285299</v>
      </c>
      <c r="AB658" s="17">
        <v>2.1016887465435799E-2</v>
      </c>
      <c r="AC658" s="17">
        <v>8.6290730567969903E-2</v>
      </c>
      <c r="AD658" s="17">
        <v>9.1599553569447406E-2</v>
      </c>
      <c r="AE658" s="17"/>
      <c r="AF658" s="17">
        <v>7.2298271863757105E-2</v>
      </c>
      <c r="AG658" s="17">
        <v>8.5073431005208297E-2</v>
      </c>
      <c r="AH658" s="17">
        <v>0.105852417930541</v>
      </c>
      <c r="AI658" s="17"/>
      <c r="AJ658" s="17">
        <v>0.100481629206938</v>
      </c>
      <c r="AK658" s="17">
        <v>0.10978462538396599</v>
      </c>
      <c r="AL658" s="17">
        <v>2.0815220117021301E-2</v>
      </c>
      <c r="AM658" s="17">
        <v>5.5066787540960803E-2</v>
      </c>
      <c r="AN658" s="17">
        <v>7.8324712048928199E-2</v>
      </c>
      <c r="AO658" s="17"/>
      <c r="AP658" s="17">
        <v>0.10821143810731999</v>
      </c>
      <c r="AQ658" s="17">
        <v>0.113597330858907</v>
      </c>
      <c r="AR658" s="17">
        <v>5.4679276885367202E-2</v>
      </c>
      <c r="AS658" s="17">
        <v>8.6543450649300996E-2</v>
      </c>
      <c r="AT658" s="17">
        <v>0.11596767152273101</v>
      </c>
      <c r="AU658" s="17"/>
      <c r="AV658" s="17">
        <v>0.12769182949653199</v>
      </c>
      <c r="AW658" s="17">
        <v>0.12228902248581899</v>
      </c>
      <c r="AX658" s="17">
        <v>9.0475415768311002E-2</v>
      </c>
      <c r="AY658" s="17">
        <v>7.4999033826033207E-2</v>
      </c>
      <c r="AZ658" s="17">
        <v>9.2664493466530606E-2</v>
      </c>
      <c r="BA658" s="17">
        <v>1.27733203785121E-2</v>
      </c>
      <c r="BB658" s="17"/>
      <c r="BC658" s="17">
        <v>7.1435174288386596E-2</v>
      </c>
      <c r="BD658" s="17">
        <v>9.6055892093190598E-2</v>
      </c>
      <c r="BE658" s="17">
        <v>0.119663598840302</v>
      </c>
      <c r="BF658" s="17">
        <v>0.130223256108145</v>
      </c>
      <c r="BG658" s="17">
        <v>0.21963061603772799</v>
      </c>
    </row>
    <row r="659" spans="2:59" x14ac:dyDescent="0.35">
      <c r="B659" t="s">
        <v>100</v>
      </c>
      <c r="C659" s="17">
        <v>8.7512113334344901E-2</v>
      </c>
      <c r="D659" s="17">
        <v>5.3157413152525597E-2</v>
      </c>
      <c r="E659" s="17">
        <v>0.119694642834625</v>
      </c>
      <c r="F659" s="17"/>
      <c r="G659" s="17">
        <v>3.8303351568538799E-2</v>
      </c>
      <c r="H659" s="17">
        <v>7.13016007556658E-2</v>
      </c>
      <c r="I659" s="17">
        <v>0.131408608409189</v>
      </c>
      <c r="J659" s="17">
        <v>0.103165812955266</v>
      </c>
      <c r="K659" s="17">
        <v>9.0023029189793394E-2</v>
      </c>
      <c r="L659" s="17">
        <v>7.9884797125764406E-2</v>
      </c>
      <c r="M659" s="17"/>
      <c r="N659" s="17">
        <v>3.1526780932152998E-2</v>
      </c>
      <c r="O659" s="17">
        <v>6.8379420023140305E-2</v>
      </c>
      <c r="P659" s="17">
        <v>0.11130360021556</v>
      </c>
      <c r="Q659" s="17">
        <v>0.142515764539661</v>
      </c>
      <c r="R659" s="17"/>
      <c r="S659" s="17">
        <v>8.7844264350513707E-2</v>
      </c>
      <c r="T659" s="17">
        <v>6.2089625345298799E-2</v>
      </c>
      <c r="U659" s="17">
        <v>5.1818086145577501E-2</v>
      </c>
      <c r="V659" s="17">
        <v>9.7011571013766298E-2</v>
      </c>
      <c r="W659" s="17">
        <v>6.3884756525299596E-2</v>
      </c>
      <c r="X659" s="17">
        <v>0.103160313515075</v>
      </c>
      <c r="Y659" s="17">
        <v>9.7408675819734197E-2</v>
      </c>
      <c r="Z659" s="17">
        <v>0.158179087629086</v>
      </c>
      <c r="AA659" s="17">
        <v>0.11831320009780399</v>
      </c>
      <c r="AB659" s="17">
        <v>7.9119631848181396E-2</v>
      </c>
      <c r="AC659" s="17">
        <v>9.0921928402789107E-2</v>
      </c>
      <c r="AD659" s="17">
        <v>6.1912312696248598E-2</v>
      </c>
      <c r="AE659" s="17"/>
      <c r="AF659" s="17">
        <v>9.5048084685544501E-2</v>
      </c>
      <c r="AG659" s="17">
        <v>5.9088510062844699E-2</v>
      </c>
      <c r="AH659" s="17">
        <v>0.15790999781703199</v>
      </c>
      <c r="AI659" s="17"/>
      <c r="AJ659" s="17">
        <v>8.5636034031231906E-2</v>
      </c>
      <c r="AK659" s="17">
        <v>4.8015000936737301E-2</v>
      </c>
      <c r="AL659" s="17">
        <v>3.2238411201363497E-2</v>
      </c>
      <c r="AM659" s="17">
        <v>0.220236320311163</v>
      </c>
      <c r="AN659" s="17">
        <v>0.18263856453350999</v>
      </c>
      <c r="AO659" s="17"/>
      <c r="AP659" s="17">
        <v>9.5438969649055905E-2</v>
      </c>
      <c r="AQ659" s="17">
        <v>6.9752633547636694E-2</v>
      </c>
      <c r="AR659" s="17">
        <v>2.0188919048237799E-2</v>
      </c>
      <c r="AS659" s="17">
        <v>0.104220658502435</v>
      </c>
      <c r="AT659" s="17">
        <v>8.8086623424841803E-2</v>
      </c>
      <c r="AU659" s="17"/>
      <c r="AV659" s="17">
        <v>5.08563756016467E-2</v>
      </c>
      <c r="AW659" s="17">
        <v>8.6025813914109295E-2</v>
      </c>
      <c r="AX659" s="17">
        <v>1.0072719703034199E-2</v>
      </c>
      <c r="AY659" s="17">
        <v>0.107918371490244</v>
      </c>
      <c r="AZ659" s="17">
        <v>8.0918293750635598E-2</v>
      </c>
      <c r="BA659" s="17">
        <v>0.168075721522184</v>
      </c>
      <c r="BB659" s="17"/>
      <c r="BC659" s="17">
        <v>0.118830914817441</v>
      </c>
      <c r="BD659" s="17">
        <v>7.9543233239355707E-2</v>
      </c>
      <c r="BE659" s="17">
        <v>7.4628656472729898E-2</v>
      </c>
      <c r="BF659" s="17">
        <v>3.5282298649129802E-2</v>
      </c>
      <c r="BG659" s="17">
        <v>0.12636965303063899</v>
      </c>
    </row>
    <row r="660" spans="2:59"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row>
    <row r="661" spans="2:59" x14ac:dyDescent="0.35">
      <c r="B661" s="6" t="s">
        <v>341</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row>
    <row r="662" spans="2:59" x14ac:dyDescent="0.35">
      <c r="B662" s="24" t="s">
        <v>331</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row>
    <row r="663" spans="2:59" x14ac:dyDescent="0.35">
      <c r="B663" t="s">
        <v>134</v>
      </c>
      <c r="C663" s="17">
        <v>0.61910156814785899</v>
      </c>
      <c r="D663" s="17">
        <v>0.59747941378050295</v>
      </c>
      <c r="E663" s="17">
        <v>0.64265421499049102</v>
      </c>
      <c r="F663" s="17"/>
      <c r="G663" s="17">
        <v>0.41911236186324102</v>
      </c>
      <c r="H663" s="17">
        <v>0.56873774433970203</v>
      </c>
      <c r="I663" s="17">
        <v>0.59828645332004604</v>
      </c>
      <c r="J663" s="17">
        <v>0.61448029225604905</v>
      </c>
      <c r="K663" s="17">
        <v>0.71662483730498105</v>
      </c>
      <c r="L663" s="17">
        <v>0.73547400596969803</v>
      </c>
      <c r="M663" s="17"/>
      <c r="N663" s="17">
        <v>0.66667184366497501</v>
      </c>
      <c r="O663" s="17">
        <v>0.57380088300843601</v>
      </c>
      <c r="P663" s="17">
        <v>0.648239672260429</v>
      </c>
      <c r="Q663" s="17">
        <v>0.59233395418845303</v>
      </c>
      <c r="R663" s="17"/>
      <c r="S663" s="17">
        <v>0.58810614693732899</v>
      </c>
      <c r="T663" s="17">
        <v>0.57286372599188895</v>
      </c>
      <c r="U663" s="17">
        <v>0.60325313602294495</v>
      </c>
      <c r="V663" s="17">
        <v>0.65563017535244195</v>
      </c>
      <c r="W663" s="17">
        <v>0.61655597995165601</v>
      </c>
      <c r="X663" s="17">
        <v>0.52390687787697399</v>
      </c>
      <c r="Y663" s="17">
        <v>0.63587891252315998</v>
      </c>
      <c r="Z663" s="17">
        <v>0.66376820814841297</v>
      </c>
      <c r="AA663" s="17">
        <v>0.61444485163511697</v>
      </c>
      <c r="AB663" s="17">
        <v>0.69862635003592699</v>
      </c>
      <c r="AC663" s="17">
        <v>0.72217801502384904</v>
      </c>
      <c r="AD663" s="17">
        <v>0.67492932491596003</v>
      </c>
      <c r="AE663" s="17"/>
      <c r="AF663" s="17">
        <v>0.65223911970690696</v>
      </c>
      <c r="AG663" s="17">
        <v>0.67101586323531803</v>
      </c>
      <c r="AH663" s="17">
        <v>0.48875813551774999</v>
      </c>
      <c r="AI663" s="17"/>
      <c r="AJ663" s="17">
        <v>0.63898497586259695</v>
      </c>
      <c r="AK663" s="17">
        <v>0.65469053303390301</v>
      </c>
      <c r="AL663" s="17">
        <v>0.68617029033851895</v>
      </c>
      <c r="AM663" s="17">
        <v>0.63595826864402305</v>
      </c>
      <c r="AN663" s="17">
        <v>0.47148839412392901</v>
      </c>
      <c r="AO663" s="17"/>
      <c r="AP663" s="17">
        <v>0.63336117597986097</v>
      </c>
      <c r="AQ663" s="17">
        <v>0.65743499589848797</v>
      </c>
      <c r="AR663" s="17">
        <v>0.64123584256580202</v>
      </c>
      <c r="AS663" s="17">
        <v>0.60160434926414097</v>
      </c>
      <c r="AT663" s="17">
        <v>0.52192930488443301</v>
      </c>
      <c r="AU663" s="17"/>
      <c r="AV663" s="17">
        <v>0.65869429207975405</v>
      </c>
      <c r="AW663" s="17">
        <v>0.61166756099234598</v>
      </c>
      <c r="AX663" s="17">
        <v>0.59806052154927303</v>
      </c>
      <c r="AY663" s="17">
        <v>0.59857950310102803</v>
      </c>
      <c r="AZ663" s="17">
        <v>0.56759074638728302</v>
      </c>
      <c r="BA663" s="17">
        <v>0.63966679368067303</v>
      </c>
      <c r="BB663" s="17"/>
      <c r="BC663" s="17">
        <v>0.63365336885468704</v>
      </c>
      <c r="BD663" s="17">
        <v>0.58595450993125697</v>
      </c>
      <c r="BE663" s="17">
        <v>0.63489504249391304</v>
      </c>
      <c r="BF663" s="17">
        <v>0.60606401689190403</v>
      </c>
      <c r="BG663" s="17">
        <v>0.57889149516473903</v>
      </c>
    </row>
    <row r="664" spans="2:59" x14ac:dyDescent="0.35">
      <c r="B664" t="s">
        <v>135</v>
      </c>
      <c r="C664" s="17">
        <v>0.28560592368460502</v>
      </c>
      <c r="D664" s="17">
        <v>0.314803623283404</v>
      </c>
      <c r="E664" s="17">
        <v>0.25564807607731499</v>
      </c>
      <c r="F664" s="17"/>
      <c r="G664" s="17">
        <v>0.47885088861672598</v>
      </c>
      <c r="H664" s="17">
        <v>0.29999847459387302</v>
      </c>
      <c r="I664" s="17">
        <v>0.31762297786055399</v>
      </c>
      <c r="J664" s="17">
        <v>0.28682267353045898</v>
      </c>
      <c r="K664" s="17">
        <v>0.18559495148124</v>
      </c>
      <c r="L664" s="17">
        <v>0.19683533518458801</v>
      </c>
      <c r="M664" s="17"/>
      <c r="N664" s="17">
        <v>0.279896042821494</v>
      </c>
      <c r="O664" s="17">
        <v>0.336248891783685</v>
      </c>
      <c r="P664" s="17">
        <v>0.220485025080842</v>
      </c>
      <c r="Q664" s="17">
        <v>0.29592233303528798</v>
      </c>
      <c r="R664" s="17"/>
      <c r="S664" s="17">
        <v>0.31609318010961301</v>
      </c>
      <c r="T664" s="17">
        <v>0.334346241383426</v>
      </c>
      <c r="U664" s="17">
        <v>0.35994585895671199</v>
      </c>
      <c r="V664" s="17">
        <v>0.22047395053573399</v>
      </c>
      <c r="W664" s="17">
        <v>0.26862077463643702</v>
      </c>
      <c r="X664" s="17">
        <v>0.41245023986740398</v>
      </c>
      <c r="Y664" s="17">
        <v>0.242526198194806</v>
      </c>
      <c r="Z664" s="17">
        <v>0.203349965946656</v>
      </c>
      <c r="AA664" s="17">
        <v>0.28234642327798998</v>
      </c>
      <c r="AB664" s="17">
        <v>0.201988254960563</v>
      </c>
      <c r="AC664" s="17">
        <v>0.20329873435420001</v>
      </c>
      <c r="AD664" s="17">
        <v>0.233024797816729</v>
      </c>
      <c r="AE664" s="17"/>
      <c r="AF664" s="17">
        <v>0.26261654888833502</v>
      </c>
      <c r="AG664" s="17">
        <v>0.25377486213737999</v>
      </c>
      <c r="AH664" s="17">
        <v>0.35112639521872302</v>
      </c>
      <c r="AI664" s="17"/>
      <c r="AJ664" s="17">
        <v>0.27285564336815199</v>
      </c>
      <c r="AK664" s="17">
        <v>0.28214190874735701</v>
      </c>
      <c r="AL664" s="17">
        <v>0.285817252221028</v>
      </c>
      <c r="AM664" s="17">
        <v>0.193094245259014</v>
      </c>
      <c r="AN664" s="17">
        <v>0.34536756368265797</v>
      </c>
      <c r="AO664" s="17"/>
      <c r="AP664" s="17">
        <v>0.265556606859501</v>
      </c>
      <c r="AQ664" s="17">
        <v>0.261365342775218</v>
      </c>
      <c r="AR664" s="17">
        <v>0.31802626901953301</v>
      </c>
      <c r="AS664" s="17">
        <v>0.30195088681709897</v>
      </c>
      <c r="AT664" s="17">
        <v>0.32306465501693898</v>
      </c>
      <c r="AU664" s="17"/>
      <c r="AV664" s="17">
        <v>0.27972422857749202</v>
      </c>
      <c r="AW664" s="17">
        <v>0.27941444973576901</v>
      </c>
      <c r="AX664" s="17">
        <v>0.381843290801053</v>
      </c>
      <c r="AY664" s="17">
        <v>0.28558600257835698</v>
      </c>
      <c r="AZ664" s="17">
        <v>0.33567111273192801</v>
      </c>
      <c r="BA664" s="17">
        <v>0.21320894944971699</v>
      </c>
      <c r="BB664" s="17"/>
      <c r="BC664" s="17">
        <v>0.24484280865254701</v>
      </c>
      <c r="BD664" s="17">
        <v>0.31605713426189302</v>
      </c>
      <c r="BE664" s="17">
        <v>0.271302941390407</v>
      </c>
      <c r="BF664" s="17">
        <v>0.33196439632374602</v>
      </c>
      <c r="BG664" s="17">
        <v>0.37014781228035099</v>
      </c>
    </row>
    <row r="665" spans="2:59" x14ac:dyDescent="0.35">
      <c r="B665" t="s">
        <v>339</v>
      </c>
      <c r="C665" s="17">
        <v>4.0988296311399899E-2</v>
      </c>
      <c r="D665" s="17">
        <v>5.0730747117722498E-2</v>
      </c>
      <c r="E665" s="17">
        <v>3.1884189313056602E-2</v>
      </c>
      <c r="F665" s="17"/>
      <c r="G665" s="17">
        <v>7.4098733681008E-2</v>
      </c>
      <c r="H665" s="17">
        <v>6.6914705115985199E-2</v>
      </c>
      <c r="I665" s="17">
        <v>2.9835363168168198E-2</v>
      </c>
      <c r="J665" s="17">
        <v>4.0922417979970101E-2</v>
      </c>
      <c r="K665" s="17">
        <v>2.6715086207034701E-2</v>
      </c>
      <c r="L665" s="17">
        <v>1.9478122956063899E-2</v>
      </c>
      <c r="M665" s="17"/>
      <c r="N665" s="17">
        <v>3.6221945036117101E-2</v>
      </c>
      <c r="O665" s="17">
        <v>4.1646780035064501E-2</v>
      </c>
      <c r="P665" s="17">
        <v>6.4910012633865893E-2</v>
      </c>
      <c r="Q665" s="17">
        <v>2.45766381882579E-2</v>
      </c>
      <c r="R665" s="17"/>
      <c r="S665" s="17">
        <v>4.5055021360426203E-2</v>
      </c>
      <c r="T665" s="17">
        <v>4.5389929723845597E-2</v>
      </c>
      <c r="U665" s="17">
        <v>2.6118540454261801E-2</v>
      </c>
      <c r="V665" s="17">
        <v>5.4286177413695798E-2</v>
      </c>
      <c r="W665" s="17">
        <v>6.2522188684396601E-2</v>
      </c>
      <c r="X665" s="17">
        <v>0</v>
      </c>
      <c r="Y665" s="17">
        <v>6.4313964089177694E-2</v>
      </c>
      <c r="Z665" s="17">
        <v>2.5280242530030101E-2</v>
      </c>
      <c r="AA665" s="17">
        <v>3.7121958518088499E-2</v>
      </c>
      <c r="AB665" s="17">
        <v>3.5571043117223797E-2</v>
      </c>
      <c r="AC665" s="17">
        <v>5.80132508464496E-2</v>
      </c>
      <c r="AD665" s="17">
        <v>3.0133564571061901E-2</v>
      </c>
      <c r="AE665" s="17"/>
      <c r="AF665" s="17">
        <v>3.8692369862222097E-2</v>
      </c>
      <c r="AG665" s="17">
        <v>3.2530166966447803E-2</v>
      </c>
      <c r="AH665" s="17">
        <v>4.4800140920527497E-2</v>
      </c>
      <c r="AI665" s="17"/>
      <c r="AJ665" s="17">
        <v>5.07028883919068E-2</v>
      </c>
      <c r="AK665" s="17">
        <v>3.3653191748153503E-2</v>
      </c>
      <c r="AL665" s="17">
        <v>0</v>
      </c>
      <c r="AM665" s="17">
        <v>0.110412558640385</v>
      </c>
      <c r="AN665" s="17">
        <v>4.9100293542085303E-2</v>
      </c>
      <c r="AO665" s="17"/>
      <c r="AP665" s="17">
        <v>4.5546800532188403E-2</v>
      </c>
      <c r="AQ665" s="17">
        <v>4.0849064745924799E-2</v>
      </c>
      <c r="AR665" s="17">
        <v>1.05429204927625E-2</v>
      </c>
      <c r="AS665" s="17">
        <v>6.6079685092346296E-2</v>
      </c>
      <c r="AT665" s="17">
        <v>5.8650879623423899E-2</v>
      </c>
      <c r="AU665" s="17"/>
      <c r="AV665" s="17">
        <v>3.5455008806832701E-2</v>
      </c>
      <c r="AW665" s="17">
        <v>5.01234770915467E-2</v>
      </c>
      <c r="AX665" s="17">
        <v>0</v>
      </c>
      <c r="AY665" s="17">
        <v>6.8269306757501494E-2</v>
      </c>
      <c r="AZ665" s="17">
        <v>2.3264007103117601E-2</v>
      </c>
      <c r="BA665" s="17">
        <v>2.50587904618878E-2</v>
      </c>
      <c r="BB665" s="17"/>
      <c r="BC665" s="17">
        <v>3.51665529968321E-2</v>
      </c>
      <c r="BD665" s="17">
        <v>4.7259683723976403E-2</v>
      </c>
      <c r="BE665" s="17">
        <v>4.1605226669685698E-2</v>
      </c>
      <c r="BF665" s="17">
        <v>5.3979773442638199E-2</v>
      </c>
      <c r="BG665" s="17">
        <v>0</v>
      </c>
    </row>
    <row r="666" spans="2:59" x14ac:dyDescent="0.35">
      <c r="B666" t="s">
        <v>340</v>
      </c>
      <c r="C666" s="17">
        <v>1.0961818849593999E-2</v>
      </c>
      <c r="D666" s="17">
        <v>8.6283751136647605E-3</v>
      </c>
      <c r="E666" s="17">
        <v>1.3291509862513699E-2</v>
      </c>
      <c r="F666" s="17"/>
      <c r="G666" s="17">
        <v>1.26109531012437E-2</v>
      </c>
      <c r="H666" s="17">
        <v>8.6606250696590406E-3</v>
      </c>
      <c r="I666" s="17">
        <v>6.8893274927851102E-3</v>
      </c>
      <c r="J666" s="17">
        <v>2.0579726245517901E-2</v>
      </c>
      <c r="K666" s="17">
        <v>1.3929248188783799E-2</v>
      </c>
      <c r="L666" s="17">
        <v>4.8845205456598496E-3</v>
      </c>
      <c r="M666" s="17"/>
      <c r="N666" s="17">
        <v>3.0518093828660799E-3</v>
      </c>
      <c r="O666" s="17">
        <v>1.6793705559401201E-2</v>
      </c>
      <c r="P666" s="17">
        <v>1.7904918956917398E-2</v>
      </c>
      <c r="Q666" s="17">
        <v>7.0236103160433404E-3</v>
      </c>
      <c r="R666" s="17"/>
      <c r="S666" s="17">
        <v>8.0440289064602193E-3</v>
      </c>
      <c r="T666" s="17">
        <v>1.3336580226495601E-2</v>
      </c>
      <c r="U666" s="17">
        <v>0</v>
      </c>
      <c r="V666" s="17">
        <v>8.2274878049554204E-3</v>
      </c>
      <c r="W666" s="17">
        <v>1.78521497846412E-2</v>
      </c>
      <c r="X666" s="17">
        <v>1.6024132214618798E-2</v>
      </c>
      <c r="Y666" s="17">
        <v>0</v>
      </c>
      <c r="Z666" s="17">
        <v>2.1355083995687699E-2</v>
      </c>
      <c r="AA666" s="17">
        <v>1.53175805387352E-2</v>
      </c>
      <c r="AB666" s="17">
        <v>2.4167557054822899E-2</v>
      </c>
      <c r="AC666" s="17">
        <v>0</v>
      </c>
      <c r="AD666" s="17">
        <v>0</v>
      </c>
      <c r="AE666" s="17"/>
      <c r="AF666" s="17">
        <v>1.0713184978863999E-2</v>
      </c>
      <c r="AG666" s="17">
        <v>4.5924099433298001E-3</v>
      </c>
      <c r="AH666" s="17">
        <v>1.46421598896589E-2</v>
      </c>
      <c r="AI666" s="17"/>
      <c r="AJ666" s="17">
        <v>3.3632717744958101E-3</v>
      </c>
      <c r="AK666" s="17">
        <v>9.6137257020189899E-3</v>
      </c>
      <c r="AL666" s="17">
        <v>0</v>
      </c>
      <c r="AM666" s="17">
        <v>6.0534927456577903E-2</v>
      </c>
      <c r="AN666" s="17">
        <v>1.4989667002889199E-2</v>
      </c>
      <c r="AO666" s="17"/>
      <c r="AP666" s="17">
        <v>6.0229248505394399E-3</v>
      </c>
      <c r="AQ666" s="17">
        <v>7.5636270587425098E-3</v>
      </c>
      <c r="AR666" s="17">
        <v>0</v>
      </c>
      <c r="AS666" s="17">
        <v>1.3681793933518401E-2</v>
      </c>
      <c r="AT666" s="17">
        <v>1.8329734822165301E-2</v>
      </c>
      <c r="AU666" s="17"/>
      <c r="AV666" s="17">
        <v>3.0368828496663502E-3</v>
      </c>
      <c r="AW666" s="17">
        <v>1.0561907094817399E-2</v>
      </c>
      <c r="AX666" s="17">
        <v>0</v>
      </c>
      <c r="AY666" s="17">
        <v>1.1143691835654199E-2</v>
      </c>
      <c r="AZ666" s="17">
        <v>1.39770551135097E-2</v>
      </c>
      <c r="BA666" s="17">
        <v>4.6735775869447597E-2</v>
      </c>
      <c r="BB666" s="17"/>
      <c r="BC666" s="17">
        <v>2.2754497582749601E-2</v>
      </c>
      <c r="BD666" s="17">
        <v>4.27780782810079E-3</v>
      </c>
      <c r="BE666" s="17">
        <v>1.1022333291032801E-2</v>
      </c>
      <c r="BF666" s="17">
        <v>0</v>
      </c>
      <c r="BG666" s="17">
        <v>0</v>
      </c>
    </row>
    <row r="667" spans="2:59" x14ac:dyDescent="0.35">
      <c r="B667" t="s">
        <v>100</v>
      </c>
      <c r="C667" s="17">
        <v>4.3342393006541698E-2</v>
      </c>
      <c r="D667" s="17">
        <v>2.8357840704705602E-2</v>
      </c>
      <c r="E667" s="17">
        <v>5.6522009756623602E-2</v>
      </c>
      <c r="F667" s="17"/>
      <c r="G667" s="17">
        <v>1.53270627377819E-2</v>
      </c>
      <c r="H667" s="17">
        <v>5.5688450880779901E-2</v>
      </c>
      <c r="I667" s="17">
        <v>4.7365878158447103E-2</v>
      </c>
      <c r="J667" s="17">
        <v>3.7194889988003202E-2</v>
      </c>
      <c r="K667" s="17">
        <v>5.7135876817960903E-2</v>
      </c>
      <c r="L667" s="17">
        <v>4.3328015343990098E-2</v>
      </c>
      <c r="M667" s="17"/>
      <c r="N667" s="17">
        <v>1.41583590945474E-2</v>
      </c>
      <c r="O667" s="17">
        <v>3.1509739613413697E-2</v>
      </c>
      <c r="P667" s="17">
        <v>4.8460371067945499E-2</v>
      </c>
      <c r="Q667" s="17">
        <v>8.0143464271957704E-2</v>
      </c>
      <c r="R667" s="17"/>
      <c r="S667" s="17">
        <v>4.2701622686171802E-2</v>
      </c>
      <c r="T667" s="17">
        <v>3.4063522674344399E-2</v>
      </c>
      <c r="U667" s="17">
        <v>1.06824645660809E-2</v>
      </c>
      <c r="V667" s="17">
        <v>6.1382208893172398E-2</v>
      </c>
      <c r="W667" s="17">
        <v>3.4448906942869999E-2</v>
      </c>
      <c r="X667" s="17">
        <v>4.76187500410023E-2</v>
      </c>
      <c r="Y667" s="17">
        <v>5.7280925192856297E-2</v>
      </c>
      <c r="Z667" s="17">
        <v>8.6246499379213498E-2</v>
      </c>
      <c r="AA667" s="17">
        <v>5.0769186030068497E-2</v>
      </c>
      <c r="AB667" s="17">
        <v>3.9646794831463598E-2</v>
      </c>
      <c r="AC667" s="17">
        <v>1.6509999775502101E-2</v>
      </c>
      <c r="AD667" s="17">
        <v>6.1912312696248598E-2</v>
      </c>
      <c r="AE667" s="17"/>
      <c r="AF667" s="17">
        <v>3.5738776563671401E-2</v>
      </c>
      <c r="AG667" s="17">
        <v>3.8086697717524799E-2</v>
      </c>
      <c r="AH667" s="17">
        <v>0.100673168453341</v>
      </c>
      <c r="AI667" s="17"/>
      <c r="AJ667" s="17">
        <v>3.4093220602848397E-2</v>
      </c>
      <c r="AK667" s="17">
        <v>1.99006407685678E-2</v>
      </c>
      <c r="AL667" s="17">
        <v>2.8012457440453199E-2</v>
      </c>
      <c r="AM667" s="17">
        <v>0</v>
      </c>
      <c r="AN667" s="17">
        <v>0.119054081648439</v>
      </c>
      <c r="AO667" s="17"/>
      <c r="AP667" s="17">
        <v>4.9512491777909701E-2</v>
      </c>
      <c r="AQ667" s="17">
        <v>3.2786969521626901E-2</v>
      </c>
      <c r="AR667" s="17">
        <v>3.0194967921903099E-2</v>
      </c>
      <c r="AS667" s="17">
        <v>1.6683284892895101E-2</v>
      </c>
      <c r="AT667" s="17">
        <v>7.8025425653039299E-2</v>
      </c>
      <c r="AU667" s="17"/>
      <c r="AV667" s="17">
        <v>2.30895876862551E-2</v>
      </c>
      <c r="AW667" s="17">
        <v>4.8232605085520797E-2</v>
      </c>
      <c r="AX667" s="17">
        <v>2.0096187649673899E-2</v>
      </c>
      <c r="AY667" s="17">
        <v>3.6421495727459202E-2</v>
      </c>
      <c r="AZ667" s="17">
        <v>5.9497078664161297E-2</v>
      </c>
      <c r="BA667" s="17">
        <v>7.5329690538274194E-2</v>
      </c>
      <c r="BB667" s="17"/>
      <c r="BC667" s="17">
        <v>6.3582771913183997E-2</v>
      </c>
      <c r="BD667" s="17">
        <v>4.64508642547726E-2</v>
      </c>
      <c r="BE667" s="17">
        <v>4.1174456154961903E-2</v>
      </c>
      <c r="BF667" s="17">
        <v>7.9918133417113003E-3</v>
      </c>
      <c r="BG667" s="17">
        <v>5.0960692554910397E-2</v>
      </c>
    </row>
    <row r="668" spans="2:59" x14ac:dyDescent="0.35">
      <c r="B668" t="s">
        <v>139</v>
      </c>
      <c r="C668" s="17">
        <v>0.90470749183246402</v>
      </c>
      <c r="D668" s="17">
        <v>0.91228303706390701</v>
      </c>
      <c r="E668" s="17">
        <v>0.89830229106780601</v>
      </c>
      <c r="F668" s="17"/>
      <c r="G668" s="17">
        <v>0.89796325047996595</v>
      </c>
      <c r="H668" s="17">
        <v>0.868736218933576</v>
      </c>
      <c r="I668" s="17">
        <v>0.91590943118059998</v>
      </c>
      <c r="J668" s="17">
        <v>0.90130296578650904</v>
      </c>
      <c r="K668" s="17">
        <v>0.902219788786221</v>
      </c>
      <c r="L668" s="17">
        <v>0.93230934115428599</v>
      </c>
      <c r="M668" s="17"/>
      <c r="N668" s="17">
        <v>0.94656788648646994</v>
      </c>
      <c r="O668" s="17">
        <v>0.91004977479212101</v>
      </c>
      <c r="P668" s="17">
        <v>0.868724697341271</v>
      </c>
      <c r="Q668" s="17">
        <v>0.88825628722374095</v>
      </c>
      <c r="R668" s="17"/>
      <c r="S668" s="17">
        <v>0.90419932704694195</v>
      </c>
      <c r="T668" s="17">
        <v>0.90720996737531401</v>
      </c>
      <c r="U668" s="17">
        <v>0.963198994979657</v>
      </c>
      <c r="V668" s="17">
        <v>0.87610412588817599</v>
      </c>
      <c r="W668" s="17">
        <v>0.88517675458809197</v>
      </c>
      <c r="X668" s="17">
        <v>0.93635711774437902</v>
      </c>
      <c r="Y668" s="17">
        <v>0.87840511071796601</v>
      </c>
      <c r="Z668" s="17">
        <v>0.86711817409506897</v>
      </c>
      <c r="AA668" s="17">
        <v>0.89679127491310795</v>
      </c>
      <c r="AB668" s="17">
        <v>0.90061460499649004</v>
      </c>
      <c r="AC668" s="17">
        <v>0.92547674937804802</v>
      </c>
      <c r="AD668" s="17">
        <v>0.90795412273268905</v>
      </c>
      <c r="AE668" s="17"/>
      <c r="AF668" s="17">
        <v>0.91485566859524203</v>
      </c>
      <c r="AG668" s="17">
        <v>0.92479072537269702</v>
      </c>
      <c r="AH668" s="17">
        <v>0.83988453073647296</v>
      </c>
      <c r="AI668" s="17"/>
      <c r="AJ668" s="17">
        <v>0.91184061923074899</v>
      </c>
      <c r="AK668" s="17">
        <v>0.93683244178126002</v>
      </c>
      <c r="AL668" s="17">
        <v>0.971987542559547</v>
      </c>
      <c r="AM668" s="17">
        <v>0.82905251390303702</v>
      </c>
      <c r="AN668" s="17">
        <v>0.81685595780658604</v>
      </c>
      <c r="AO668" s="17"/>
      <c r="AP668" s="17">
        <v>0.89891778283936197</v>
      </c>
      <c r="AQ668" s="17">
        <v>0.91880033867370603</v>
      </c>
      <c r="AR668" s="17">
        <v>0.95926211158533403</v>
      </c>
      <c r="AS668" s="17">
        <v>0.90355523608124</v>
      </c>
      <c r="AT668" s="17">
        <v>0.84499395990137105</v>
      </c>
      <c r="AU668" s="17"/>
      <c r="AV668" s="17">
        <v>0.93841852065724596</v>
      </c>
      <c r="AW668" s="17">
        <v>0.89108201072811499</v>
      </c>
      <c r="AX668" s="17">
        <v>0.97990381235032598</v>
      </c>
      <c r="AY668" s="17">
        <v>0.88416550567938501</v>
      </c>
      <c r="AZ668" s="17">
        <v>0.90326185911921097</v>
      </c>
      <c r="BA668" s="17">
        <v>0.85287574313039005</v>
      </c>
      <c r="BB668" s="17"/>
      <c r="BC668" s="17">
        <v>0.87849617750723397</v>
      </c>
      <c r="BD668" s="17">
        <v>0.90201164419315005</v>
      </c>
      <c r="BE668" s="17">
        <v>0.90619798388432005</v>
      </c>
      <c r="BF668" s="17">
        <v>0.938028413215651</v>
      </c>
      <c r="BG668" s="17">
        <v>0.94903930744509002</v>
      </c>
    </row>
    <row r="669" spans="2:59" x14ac:dyDescent="0.35">
      <c r="B669" t="s">
        <v>141</v>
      </c>
      <c r="C669" s="17">
        <v>-0.86136509882592305</v>
      </c>
      <c r="D669" s="17">
        <v>-0.88392519635920197</v>
      </c>
      <c r="E669" s="17">
        <v>-0.84178028131118299</v>
      </c>
      <c r="F669" s="17"/>
      <c r="G669" s="17">
        <v>-0.882636187742184</v>
      </c>
      <c r="H669" s="17">
        <v>-0.81304776805279599</v>
      </c>
      <c r="I669" s="17">
        <v>-0.86854355302215303</v>
      </c>
      <c r="J669" s="17">
        <v>-0.86410807579850502</v>
      </c>
      <c r="K669" s="17">
        <v>-0.84508391196826005</v>
      </c>
      <c r="L669" s="17">
        <v>-0.88898132581029599</v>
      </c>
      <c r="M669" s="17"/>
      <c r="N669" s="17">
        <v>-0.93240952739192196</v>
      </c>
      <c r="O669" s="17">
        <v>-0.87854003517870705</v>
      </c>
      <c r="P669" s="17">
        <v>-0.82026432627332602</v>
      </c>
      <c r="Q669" s="17">
        <v>-0.80811282295178299</v>
      </c>
      <c r="R669" s="17"/>
      <c r="S669" s="17">
        <v>-0.86149770436077</v>
      </c>
      <c r="T669" s="17">
        <v>-0.87314644470097003</v>
      </c>
      <c r="U669" s="17">
        <v>-0.95251653041357598</v>
      </c>
      <c r="V669" s="17">
        <v>-0.81472191699500396</v>
      </c>
      <c r="W669" s="17">
        <v>-0.85072784764522202</v>
      </c>
      <c r="X669" s="17">
        <v>-0.888738367703376</v>
      </c>
      <c r="Y669" s="17">
        <v>-0.82112418552511002</v>
      </c>
      <c r="Z669" s="17">
        <v>-0.78087167471585495</v>
      </c>
      <c r="AA669" s="17">
        <v>-0.84602208888303898</v>
      </c>
      <c r="AB669" s="17">
        <v>-0.86096781016502599</v>
      </c>
      <c r="AC669" s="17">
        <v>-0.90896674960254598</v>
      </c>
      <c r="AD669" s="17">
        <v>-0.84604181003644097</v>
      </c>
      <c r="AE669" s="17"/>
      <c r="AF669" s="17">
        <v>-0.87911689203157095</v>
      </c>
      <c r="AG669" s="17">
        <v>-0.88670402765517298</v>
      </c>
      <c r="AH669" s="17">
        <v>-0.739211362283132</v>
      </c>
      <c r="AI669" s="17"/>
      <c r="AJ669" s="17">
        <v>-0.87774739862790097</v>
      </c>
      <c r="AK669" s="17">
        <v>-0.916931801012692</v>
      </c>
      <c r="AL669" s="17">
        <v>-0.943975085119094</v>
      </c>
      <c r="AM669" s="17">
        <v>-0.82905251390303702</v>
      </c>
      <c r="AN669" s="17">
        <v>-0.69780187615814704</v>
      </c>
      <c r="AO669" s="17"/>
      <c r="AP669" s="17">
        <v>-0.84940529106145302</v>
      </c>
      <c r="AQ669" s="17">
        <v>-0.88601336915207896</v>
      </c>
      <c r="AR669" s="17">
        <v>-0.92906714366343102</v>
      </c>
      <c r="AS669" s="17">
        <v>-0.88687195118834505</v>
      </c>
      <c r="AT669" s="17">
        <v>-0.766968534248332</v>
      </c>
      <c r="AU669" s="17"/>
      <c r="AV669" s="17">
        <v>-0.91532893297099105</v>
      </c>
      <c r="AW669" s="17">
        <v>-0.84284940564259403</v>
      </c>
      <c r="AX669" s="17">
        <v>-0.95980762470065195</v>
      </c>
      <c r="AY669" s="17">
        <v>-0.847744009951926</v>
      </c>
      <c r="AZ669" s="17">
        <v>-0.84376478045504999</v>
      </c>
      <c r="BA669" s="17">
        <v>-0.77754605259211595</v>
      </c>
      <c r="BB669" s="17"/>
      <c r="BC669" s="17">
        <v>-0.81491340559405001</v>
      </c>
      <c r="BD669" s="17">
        <v>-0.85556077993837798</v>
      </c>
      <c r="BE669" s="17">
        <v>-0.86502352772935798</v>
      </c>
      <c r="BF669" s="17">
        <v>-0.93003659987393905</v>
      </c>
      <c r="BG669" s="17">
        <v>-0.89807861489017904</v>
      </c>
    </row>
    <row r="670" spans="2:59" x14ac:dyDescent="0.35">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row>
    <row r="671" spans="2:59" x14ac:dyDescent="0.35">
      <c r="B671" s="6" t="s">
        <v>346</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row>
    <row r="672" spans="2:59" x14ac:dyDescent="0.35">
      <c r="B672" s="24" t="s">
        <v>331</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row>
    <row r="673" spans="2:59" x14ac:dyDescent="0.35">
      <c r="B673" t="s">
        <v>342</v>
      </c>
      <c r="C673" s="17">
        <v>0.11193250540345</v>
      </c>
      <c r="D673" s="17">
        <v>0.114673148065308</v>
      </c>
      <c r="E673" s="17">
        <v>0.108342839889846</v>
      </c>
      <c r="F673" s="17"/>
      <c r="G673" s="17">
        <v>0.13693579861354299</v>
      </c>
      <c r="H673" s="17">
        <v>8.2233577330049906E-2</v>
      </c>
      <c r="I673" s="17">
        <v>0.119154072445171</v>
      </c>
      <c r="J673" s="17">
        <v>0.104734898951218</v>
      </c>
      <c r="K673" s="17">
        <v>0.117721021716007</v>
      </c>
      <c r="L673" s="17">
        <v>0.115167058914023</v>
      </c>
      <c r="M673" s="17"/>
      <c r="N673" s="17">
        <v>9.1351132824167097E-2</v>
      </c>
      <c r="O673" s="17">
        <v>8.7798808632140193E-2</v>
      </c>
      <c r="P673" s="17">
        <v>0.116796079455944</v>
      </c>
      <c r="Q673" s="17">
        <v>0.15278862073493299</v>
      </c>
      <c r="R673" s="17"/>
      <c r="S673" s="17">
        <v>0.14662731972847001</v>
      </c>
      <c r="T673" s="17">
        <v>7.7748788867301494E-2</v>
      </c>
      <c r="U673" s="17">
        <v>0.100957262839924</v>
      </c>
      <c r="V673" s="17">
        <v>8.8210733958767898E-2</v>
      </c>
      <c r="W673" s="17">
        <v>8.3525066994976693E-2</v>
      </c>
      <c r="X673" s="17">
        <v>0.13363057015389301</v>
      </c>
      <c r="Y673" s="17">
        <v>0.12274359442332999</v>
      </c>
      <c r="Z673" s="17">
        <v>0.14188063268828699</v>
      </c>
      <c r="AA673" s="17">
        <v>0.14442321590913201</v>
      </c>
      <c r="AB673" s="17">
        <v>9.1395588572960706E-2</v>
      </c>
      <c r="AC673" s="17">
        <v>9.9673402210384301E-2</v>
      </c>
      <c r="AD673" s="17">
        <v>0.119161146720346</v>
      </c>
      <c r="AE673" s="17"/>
      <c r="AF673" s="17">
        <v>0.11142464561143101</v>
      </c>
      <c r="AG673" s="17">
        <v>0.12413877467130301</v>
      </c>
      <c r="AH673" s="17">
        <v>9.8991455674087306E-2</v>
      </c>
      <c r="AI673" s="17"/>
      <c r="AJ673" s="17">
        <v>0.104863767585225</v>
      </c>
      <c r="AK673" s="17">
        <v>0.12191150807354301</v>
      </c>
      <c r="AL673" s="17">
        <v>0.101803800036519</v>
      </c>
      <c r="AM673" s="17">
        <v>0.26918162795643702</v>
      </c>
      <c r="AN673" s="17">
        <v>7.1046169202112597E-2</v>
      </c>
      <c r="AO673" s="17"/>
      <c r="AP673" s="17">
        <v>0.101959512789739</v>
      </c>
      <c r="AQ673" s="17">
        <v>0.114328102819824</v>
      </c>
      <c r="AR673" s="17">
        <v>0.10934661756231399</v>
      </c>
      <c r="AS673" s="17">
        <v>0.120730944555217</v>
      </c>
      <c r="AT673" s="17">
        <v>0.13785781164805999</v>
      </c>
      <c r="AU673" s="17"/>
      <c r="AV673" s="17">
        <v>0.12999063544815601</v>
      </c>
      <c r="AW673" s="17">
        <v>0.11450632946071999</v>
      </c>
      <c r="AX673" s="17">
        <v>8.1750478469515206E-2</v>
      </c>
      <c r="AY673" s="17">
        <v>9.9442962034396398E-2</v>
      </c>
      <c r="AZ673" s="17">
        <v>0.15029859974689</v>
      </c>
      <c r="BA673" s="17">
        <v>6.1404248292012902E-2</v>
      </c>
      <c r="BB673" s="17"/>
      <c r="BC673" s="17">
        <v>0.115733804546459</v>
      </c>
      <c r="BD673" s="17">
        <v>0.15718440995101499</v>
      </c>
      <c r="BE673" s="17">
        <v>8.4769525785511904E-2</v>
      </c>
      <c r="BF673" s="17">
        <v>8.3602925976664799E-2</v>
      </c>
      <c r="BG673" s="17">
        <v>6.1415953239061301E-2</v>
      </c>
    </row>
    <row r="674" spans="2:59" x14ac:dyDescent="0.35">
      <c r="B674" t="s">
        <v>343</v>
      </c>
      <c r="C674" s="17">
        <v>0.53152754497704002</v>
      </c>
      <c r="D674" s="17">
        <v>0.533770067073423</v>
      </c>
      <c r="E674" s="17">
        <v>0.53105561861220696</v>
      </c>
      <c r="F674" s="17"/>
      <c r="G674" s="17">
        <v>0.44416463292987601</v>
      </c>
      <c r="H674" s="17">
        <v>0.55551430866837304</v>
      </c>
      <c r="I674" s="17">
        <v>0.536919755898708</v>
      </c>
      <c r="J674" s="17">
        <v>0.53348597466965797</v>
      </c>
      <c r="K674" s="17">
        <v>0.51231088557884297</v>
      </c>
      <c r="L674" s="17">
        <v>0.57565945607874003</v>
      </c>
      <c r="M674" s="17"/>
      <c r="N674" s="17">
        <v>0.57687592598644399</v>
      </c>
      <c r="O674" s="17">
        <v>0.53718715511502202</v>
      </c>
      <c r="P674" s="17">
        <v>0.55992528634533301</v>
      </c>
      <c r="Q674" s="17">
        <v>0.45604656777647401</v>
      </c>
      <c r="R674" s="17"/>
      <c r="S674" s="17">
        <v>0.57902265337485004</v>
      </c>
      <c r="T674" s="17">
        <v>0.56214601136284004</v>
      </c>
      <c r="U674" s="17">
        <v>0.53805333394613597</v>
      </c>
      <c r="V674" s="17">
        <v>0.55629276952316098</v>
      </c>
      <c r="W674" s="17">
        <v>0.58700400750094905</v>
      </c>
      <c r="X674" s="17">
        <v>0.467918529931177</v>
      </c>
      <c r="Y674" s="17">
        <v>0.40267012616685999</v>
      </c>
      <c r="Z674" s="17">
        <v>0.34292051766704901</v>
      </c>
      <c r="AA674" s="17">
        <v>0.48757456388597797</v>
      </c>
      <c r="AB674" s="17">
        <v>0.61729875545832003</v>
      </c>
      <c r="AC674" s="17">
        <v>0.60488890091194203</v>
      </c>
      <c r="AD674" s="17">
        <v>0.52416717312565697</v>
      </c>
      <c r="AE674" s="17"/>
      <c r="AF674" s="17">
        <v>0.55238236839312604</v>
      </c>
      <c r="AG674" s="17">
        <v>0.56431175796751498</v>
      </c>
      <c r="AH674" s="17">
        <v>0.434669643283223</v>
      </c>
      <c r="AI674" s="17"/>
      <c r="AJ674" s="17">
        <v>0.54072123081549095</v>
      </c>
      <c r="AK674" s="17">
        <v>0.56575899789254303</v>
      </c>
      <c r="AL674" s="17">
        <v>0.58083643892381198</v>
      </c>
      <c r="AM674" s="17">
        <v>0.27108753834572002</v>
      </c>
      <c r="AN674" s="17">
        <v>0.44079967054192198</v>
      </c>
      <c r="AO674" s="17"/>
      <c r="AP674" s="17">
        <v>0.522619324927032</v>
      </c>
      <c r="AQ674" s="17">
        <v>0.55286259680715899</v>
      </c>
      <c r="AR674" s="17">
        <v>0.56595738014683405</v>
      </c>
      <c r="AS674" s="17">
        <v>0.51027768208072699</v>
      </c>
      <c r="AT674" s="17">
        <v>0.54549657064340396</v>
      </c>
      <c r="AU674" s="17"/>
      <c r="AV674" s="17">
        <v>0.56304643526371201</v>
      </c>
      <c r="AW674" s="17">
        <v>0.52368893276816197</v>
      </c>
      <c r="AX674" s="17">
        <v>0.64419590481406397</v>
      </c>
      <c r="AY674" s="17">
        <v>0.50136203988657202</v>
      </c>
      <c r="AZ674" s="17">
        <v>0.56071852778245701</v>
      </c>
      <c r="BA674" s="17">
        <v>0.43626391787397201</v>
      </c>
      <c r="BB674" s="17"/>
      <c r="BC674" s="17">
        <v>0.494886827146094</v>
      </c>
      <c r="BD674" s="17">
        <v>0.499730180950064</v>
      </c>
      <c r="BE674" s="17">
        <v>0.548488225571515</v>
      </c>
      <c r="BF674" s="17">
        <v>0.67112737126825694</v>
      </c>
      <c r="BG674" s="17">
        <v>0.633665508349739</v>
      </c>
    </row>
    <row r="675" spans="2:59" x14ac:dyDescent="0.35">
      <c r="B675" t="s">
        <v>344</v>
      </c>
      <c r="C675" s="17">
        <v>0.284558289819692</v>
      </c>
      <c r="D675" s="17">
        <v>0.29277496760881799</v>
      </c>
      <c r="E675" s="17">
        <v>0.27695637456200001</v>
      </c>
      <c r="F675" s="17"/>
      <c r="G675" s="17">
        <v>0.35764668583195203</v>
      </c>
      <c r="H675" s="17">
        <v>0.30661211741483702</v>
      </c>
      <c r="I675" s="17">
        <v>0.25498389756816803</v>
      </c>
      <c r="J675" s="17">
        <v>0.28528669524718803</v>
      </c>
      <c r="K675" s="17">
        <v>0.265471482761447</v>
      </c>
      <c r="L675" s="17">
        <v>0.25888738963427899</v>
      </c>
      <c r="M675" s="17"/>
      <c r="N675" s="17">
        <v>0.28479381192411302</v>
      </c>
      <c r="O675" s="17">
        <v>0.31907912363608198</v>
      </c>
      <c r="P675" s="17">
        <v>0.229779826796216</v>
      </c>
      <c r="Q675" s="17">
        <v>0.29636836879174999</v>
      </c>
      <c r="R675" s="17"/>
      <c r="S675" s="17">
        <v>0.231298307766027</v>
      </c>
      <c r="T675" s="17">
        <v>0.29710955146944501</v>
      </c>
      <c r="U675" s="17">
        <v>0.30060380015375998</v>
      </c>
      <c r="V675" s="17">
        <v>0.27050675978044902</v>
      </c>
      <c r="W675" s="17">
        <v>0.232881227502343</v>
      </c>
      <c r="X675" s="17">
        <v>0.31184053588501998</v>
      </c>
      <c r="Y675" s="17">
        <v>0.39602522734612</v>
      </c>
      <c r="Z675" s="17">
        <v>0.413680219418953</v>
      </c>
      <c r="AA675" s="17">
        <v>0.27772252094199201</v>
      </c>
      <c r="AB675" s="17">
        <v>0.23798387182259001</v>
      </c>
      <c r="AC675" s="17">
        <v>0.240851069604575</v>
      </c>
      <c r="AD675" s="17">
        <v>0.260628778010078</v>
      </c>
      <c r="AE675" s="17"/>
      <c r="AF675" s="17">
        <v>0.26432721361359102</v>
      </c>
      <c r="AG675" s="17">
        <v>0.27221819552596399</v>
      </c>
      <c r="AH675" s="17">
        <v>0.31196404457083599</v>
      </c>
      <c r="AI675" s="17"/>
      <c r="AJ675" s="17">
        <v>0.28889140570510502</v>
      </c>
      <c r="AK675" s="17">
        <v>0.26818432338745002</v>
      </c>
      <c r="AL675" s="17">
        <v>0.285121349838306</v>
      </c>
      <c r="AM675" s="17">
        <v>0.34385013514184098</v>
      </c>
      <c r="AN675" s="17">
        <v>0.32915736046647698</v>
      </c>
      <c r="AO675" s="17"/>
      <c r="AP675" s="17">
        <v>0.29784252895832303</v>
      </c>
      <c r="AQ675" s="17">
        <v>0.27617108500395798</v>
      </c>
      <c r="AR675" s="17">
        <v>0.304507083242615</v>
      </c>
      <c r="AS675" s="17">
        <v>0.29289154779300602</v>
      </c>
      <c r="AT675" s="17">
        <v>0.20899229731713101</v>
      </c>
      <c r="AU675" s="17"/>
      <c r="AV675" s="17">
        <v>0.27325351366631101</v>
      </c>
      <c r="AW675" s="17">
        <v>0.30074746781794798</v>
      </c>
      <c r="AX675" s="17">
        <v>0.26398089701338701</v>
      </c>
      <c r="AY675" s="17">
        <v>0.30302367355123599</v>
      </c>
      <c r="AZ675" s="17">
        <v>0.20689350200996101</v>
      </c>
      <c r="BA675" s="17">
        <v>0.34426118517300702</v>
      </c>
      <c r="BB675" s="17"/>
      <c r="BC675" s="17">
        <v>0.27043077570312701</v>
      </c>
      <c r="BD675" s="17">
        <v>0.28375939044131299</v>
      </c>
      <c r="BE675" s="17">
        <v>0.30410929721161301</v>
      </c>
      <c r="BF675" s="17">
        <v>0.21503452732277201</v>
      </c>
      <c r="BG675" s="17">
        <v>0.239556612182555</v>
      </c>
    </row>
    <row r="676" spans="2:59" x14ac:dyDescent="0.35">
      <c r="B676" t="s">
        <v>345</v>
      </c>
      <c r="C676" s="17">
        <v>2.0841634505799699E-2</v>
      </c>
      <c r="D676" s="17">
        <v>2.4785751530531999E-2</v>
      </c>
      <c r="E676" s="17">
        <v>1.7186432980663101E-2</v>
      </c>
      <c r="F676" s="17"/>
      <c r="G676" s="17">
        <v>2.97716125974373E-2</v>
      </c>
      <c r="H676" s="17">
        <v>2.1514587039430901E-2</v>
      </c>
      <c r="I676" s="17">
        <v>2.5415089222018201E-2</v>
      </c>
      <c r="J676" s="17">
        <v>3.4624413169534199E-2</v>
      </c>
      <c r="K676" s="17">
        <v>1.9922311871440699E-2</v>
      </c>
      <c r="L676" s="17">
        <v>0</v>
      </c>
      <c r="M676" s="17"/>
      <c r="N676" s="17">
        <v>2.05644435793658E-2</v>
      </c>
      <c r="O676" s="17">
        <v>1.64510876333234E-2</v>
      </c>
      <c r="P676" s="17">
        <v>3.2889955463956198E-2</v>
      </c>
      <c r="Q676" s="17">
        <v>1.52290228319491E-2</v>
      </c>
      <c r="R676" s="17"/>
      <c r="S676" s="17">
        <v>8.0440289064602193E-3</v>
      </c>
      <c r="T676" s="17">
        <v>2.8932125626069598E-2</v>
      </c>
      <c r="U676" s="17">
        <v>1.3020192991417099E-2</v>
      </c>
      <c r="V676" s="17">
        <v>2.3087069843790501E-2</v>
      </c>
      <c r="W676" s="17">
        <v>3.2704941476431701E-2</v>
      </c>
      <c r="X676" s="17">
        <v>2.8850782862552601E-2</v>
      </c>
      <c r="Y676" s="17">
        <v>1.04573743353391E-2</v>
      </c>
      <c r="Z676" s="17">
        <v>5.8259887668036997E-2</v>
      </c>
      <c r="AA676" s="17">
        <v>2.4347027421486402E-2</v>
      </c>
      <c r="AB676" s="17">
        <v>1.3017783259412099E-2</v>
      </c>
      <c r="AC676" s="17">
        <v>1.81400041487432E-2</v>
      </c>
      <c r="AD676" s="17">
        <v>0</v>
      </c>
      <c r="AE676" s="17"/>
      <c r="AF676" s="17">
        <v>1.8393774265993802E-2</v>
      </c>
      <c r="AG676" s="17">
        <v>7.4945153623981403E-3</v>
      </c>
      <c r="AH676" s="17">
        <v>4.7338423597870202E-2</v>
      </c>
      <c r="AI676" s="17"/>
      <c r="AJ676" s="17">
        <v>1.6641776742736199E-2</v>
      </c>
      <c r="AK676" s="17">
        <v>2.15188115351925E-2</v>
      </c>
      <c r="AL676" s="17">
        <v>0</v>
      </c>
      <c r="AM676" s="17">
        <v>0.115880698556002</v>
      </c>
      <c r="AN676" s="17">
        <v>2.82512312084966E-2</v>
      </c>
      <c r="AO676" s="17"/>
      <c r="AP676" s="17">
        <v>1.14479662571651E-2</v>
      </c>
      <c r="AQ676" s="17">
        <v>1.6469879987807801E-2</v>
      </c>
      <c r="AR676" s="17">
        <v>0</v>
      </c>
      <c r="AS676" s="17">
        <v>3.2966734598925497E-2</v>
      </c>
      <c r="AT676" s="17">
        <v>5.6071114747154399E-2</v>
      </c>
      <c r="AU676" s="17"/>
      <c r="AV676" s="17">
        <v>1.3121674046116499E-2</v>
      </c>
      <c r="AW676" s="17">
        <v>1.18723813274587E-2</v>
      </c>
      <c r="AX676" s="17">
        <v>0</v>
      </c>
      <c r="AY676" s="17">
        <v>2.6851093722309101E-2</v>
      </c>
      <c r="AZ676" s="17">
        <v>4.2756159251644103E-2</v>
      </c>
      <c r="BA676" s="17">
        <v>4.7877043134326301E-2</v>
      </c>
      <c r="BB676" s="17"/>
      <c r="BC676" s="17">
        <v>3.4864430308385201E-2</v>
      </c>
      <c r="BD676" s="17">
        <v>1.40571729519065E-2</v>
      </c>
      <c r="BE676" s="17">
        <v>2.20465629702731E-2</v>
      </c>
      <c r="BF676" s="17">
        <v>1.3660831464293499E-2</v>
      </c>
      <c r="BG676" s="17">
        <v>0</v>
      </c>
    </row>
    <row r="677" spans="2:59" x14ac:dyDescent="0.35">
      <c r="B677" t="s">
        <v>100</v>
      </c>
      <c r="C677" s="17">
        <v>5.11400252940186E-2</v>
      </c>
      <c r="D677" s="17">
        <v>3.3996065721918899E-2</v>
      </c>
      <c r="E677" s="17">
        <v>6.64587339552839E-2</v>
      </c>
      <c r="F677" s="17"/>
      <c r="G677" s="17">
        <v>3.1481270027192802E-2</v>
      </c>
      <c r="H677" s="17">
        <v>3.4125409547309297E-2</v>
      </c>
      <c r="I677" s="17">
        <v>6.3527184865934894E-2</v>
      </c>
      <c r="J677" s="17">
        <v>4.1868017962401999E-2</v>
      </c>
      <c r="K677" s="17">
        <v>8.4574298072262896E-2</v>
      </c>
      <c r="L677" s="17">
        <v>5.0286095372958299E-2</v>
      </c>
      <c r="M677" s="17"/>
      <c r="N677" s="17">
        <v>2.6414685685909899E-2</v>
      </c>
      <c r="O677" s="17">
        <v>3.9483824983432399E-2</v>
      </c>
      <c r="P677" s="17">
        <v>6.0608851938550298E-2</v>
      </c>
      <c r="Q677" s="17">
        <v>7.9567419864893699E-2</v>
      </c>
      <c r="R677" s="17"/>
      <c r="S677" s="17">
        <v>3.5007690224192402E-2</v>
      </c>
      <c r="T677" s="17">
        <v>3.4063522674344399E-2</v>
      </c>
      <c r="U677" s="17">
        <v>4.7365410068761597E-2</v>
      </c>
      <c r="V677" s="17">
        <v>6.19026668938309E-2</v>
      </c>
      <c r="W677" s="17">
        <v>6.3884756525299596E-2</v>
      </c>
      <c r="X677" s="17">
        <v>5.7759581167357403E-2</v>
      </c>
      <c r="Y677" s="17">
        <v>6.8103677728350798E-2</v>
      </c>
      <c r="Z677" s="17">
        <v>4.3258742557673598E-2</v>
      </c>
      <c r="AA677" s="17">
        <v>6.5932671841412299E-2</v>
      </c>
      <c r="AB677" s="17">
        <v>4.0304000886717102E-2</v>
      </c>
      <c r="AC677" s="17">
        <v>3.6446623124355301E-2</v>
      </c>
      <c r="AD677" s="17">
        <v>9.6042902143918599E-2</v>
      </c>
      <c r="AE677" s="17"/>
      <c r="AF677" s="17">
        <v>5.3471998115858198E-2</v>
      </c>
      <c r="AG677" s="17">
        <v>3.1836756472819701E-2</v>
      </c>
      <c r="AH677" s="17">
        <v>0.107036432873984</v>
      </c>
      <c r="AI677" s="17"/>
      <c r="AJ677" s="17">
        <v>4.88818191514429E-2</v>
      </c>
      <c r="AK677" s="17">
        <v>2.2626359111271602E-2</v>
      </c>
      <c r="AL677" s="17">
        <v>3.2238411201363497E-2</v>
      </c>
      <c r="AM677" s="17">
        <v>0</v>
      </c>
      <c r="AN677" s="17">
        <v>0.13074556858099301</v>
      </c>
      <c r="AO677" s="17"/>
      <c r="AP677" s="17">
        <v>6.6130667067740706E-2</v>
      </c>
      <c r="AQ677" s="17">
        <v>4.0168335381252501E-2</v>
      </c>
      <c r="AR677" s="17">
        <v>2.0188919048237799E-2</v>
      </c>
      <c r="AS677" s="17">
        <v>4.31330909721249E-2</v>
      </c>
      <c r="AT677" s="17">
        <v>5.158220564425E-2</v>
      </c>
      <c r="AU677" s="17"/>
      <c r="AV677" s="17">
        <v>2.05877415757044E-2</v>
      </c>
      <c r="AW677" s="17">
        <v>4.9184888625710597E-2</v>
      </c>
      <c r="AX677" s="17">
        <v>1.0072719703034199E-2</v>
      </c>
      <c r="AY677" s="17">
        <v>6.9320230805486299E-2</v>
      </c>
      <c r="AZ677" s="17">
        <v>3.9333211209048299E-2</v>
      </c>
      <c r="BA677" s="17">
        <v>0.110193605526682</v>
      </c>
      <c r="BB677" s="17"/>
      <c r="BC677" s="17">
        <v>8.4084162295934697E-2</v>
      </c>
      <c r="BD677" s="17">
        <v>4.5268845705701499E-2</v>
      </c>
      <c r="BE677" s="17">
        <v>4.0586388461087003E-2</v>
      </c>
      <c r="BF677" s="17">
        <v>1.6574343968012599E-2</v>
      </c>
      <c r="BG677" s="17">
        <v>6.5361926228644604E-2</v>
      </c>
    </row>
    <row r="678" spans="2:59" x14ac:dyDescent="0.35">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row>
    <row r="679" spans="2:59" x14ac:dyDescent="0.35">
      <c r="B679" s="6" t="s">
        <v>352</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row>
    <row r="680" spans="2:59" x14ac:dyDescent="0.35">
      <c r="B680" s="24" t="s">
        <v>331</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row>
    <row r="681" spans="2:59" x14ac:dyDescent="0.35">
      <c r="B681" t="s">
        <v>347</v>
      </c>
      <c r="C681" s="17">
        <v>0.57451744844404296</v>
      </c>
      <c r="D681" s="17">
        <v>0.68911396577293005</v>
      </c>
      <c r="E681" s="17">
        <v>0.45160805723193898</v>
      </c>
      <c r="F681" s="17"/>
      <c r="G681" s="17">
        <v>0.57406643369363997</v>
      </c>
      <c r="H681" s="17">
        <v>0.59238878127870598</v>
      </c>
      <c r="I681" s="17">
        <v>0.62307706777412897</v>
      </c>
      <c r="J681" s="17">
        <v>0.52973386519444099</v>
      </c>
      <c r="K681" s="17">
        <v>0.52702333815413305</v>
      </c>
      <c r="L681" s="17">
        <v>0.59175832806640605</v>
      </c>
      <c r="M681" s="17"/>
      <c r="N681" s="17">
        <v>0.69446993558618297</v>
      </c>
      <c r="O681" s="17">
        <v>0.532324301247182</v>
      </c>
      <c r="P681" s="17">
        <v>0.52445052907965795</v>
      </c>
      <c r="Q681" s="17">
        <v>0.54473838992645196</v>
      </c>
      <c r="R681" s="17"/>
      <c r="S681" s="17">
        <v>0.699801426469989</v>
      </c>
      <c r="T681" s="17">
        <v>0.52037454382128501</v>
      </c>
      <c r="U681" s="17">
        <v>0.62958857300677196</v>
      </c>
      <c r="V681" s="17">
        <v>0.57421147405473505</v>
      </c>
      <c r="W681" s="17">
        <v>0.53166452237407003</v>
      </c>
      <c r="X681" s="17">
        <v>0.62230026198650601</v>
      </c>
      <c r="Y681" s="17">
        <v>0.54167525444701803</v>
      </c>
      <c r="Z681" s="17">
        <v>0.37289004810772097</v>
      </c>
      <c r="AA681" s="17">
        <v>0.59904769957664095</v>
      </c>
      <c r="AB681" s="17">
        <v>0.490197877928296</v>
      </c>
      <c r="AC681" s="17">
        <v>0.58081993315635905</v>
      </c>
      <c r="AD681" s="17">
        <v>0.59875192597731997</v>
      </c>
      <c r="AE681" s="17"/>
      <c r="AF681" s="17">
        <v>0.55783545156921899</v>
      </c>
      <c r="AG681" s="17">
        <v>0.59237829472012704</v>
      </c>
      <c r="AH681" s="17">
        <v>0.53387088202190802</v>
      </c>
      <c r="AI681" s="17"/>
      <c r="AJ681" s="17">
        <v>0.62027802580749203</v>
      </c>
      <c r="AK681" s="17">
        <v>0.60484194754345399</v>
      </c>
      <c r="AL681" s="17">
        <v>0.67061691447526195</v>
      </c>
      <c r="AM681" s="17">
        <v>0.40770300928883102</v>
      </c>
      <c r="AN681" s="17">
        <v>0.50434263432689896</v>
      </c>
      <c r="AO681" s="17"/>
      <c r="AP681" s="17">
        <v>0.59052581927443804</v>
      </c>
      <c r="AQ681" s="17">
        <v>0.61608012125506595</v>
      </c>
      <c r="AR681" s="17">
        <v>0.61246578947642605</v>
      </c>
      <c r="AS681" s="17">
        <v>0.51594987999323605</v>
      </c>
      <c r="AT681" s="17">
        <v>0.52014410931374599</v>
      </c>
      <c r="AU681" s="17"/>
      <c r="AV681" s="17">
        <v>0.66731710164946101</v>
      </c>
      <c r="AW681" s="17">
        <v>0.58632279917821095</v>
      </c>
      <c r="AX681" s="17">
        <v>0.61030200592065498</v>
      </c>
      <c r="AY681" s="17">
        <v>0.53136947835109705</v>
      </c>
      <c r="AZ681" s="17">
        <v>0.48248110839686498</v>
      </c>
      <c r="BA681" s="17">
        <v>0.39982244403019201</v>
      </c>
      <c r="BB681" s="17"/>
      <c r="BC681" s="17">
        <v>0.521703797617043</v>
      </c>
      <c r="BD681" s="17">
        <v>0.56354376748189206</v>
      </c>
      <c r="BE681" s="17">
        <v>0.600285744279492</v>
      </c>
      <c r="BF681" s="17">
        <v>0.72423344398709499</v>
      </c>
      <c r="BG681" s="17">
        <v>0.57401161756236696</v>
      </c>
    </row>
    <row r="682" spans="2:59" x14ac:dyDescent="0.35">
      <c r="B682" t="s">
        <v>348</v>
      </c>
      <c r="C682" s="17">
        <v>0.46611576045930297</v>
      </c>
      <c r="D682" s="17">
        <v>0.53397665954861195</v>
      </c>
      <c r="E682" s="17">
        <v>0.39333220657314599</v>
      </c>
      <c r="F682" s="17"/>
      <c r="G682" s="17">
        <v>0.398887052178164</v>
      </c>
      <c r="H682" s="17">
        <v>0.45630131769445198</v>
      </c>
      <c r="I682" s="17">
        <v>0.46056601231078098</v>
      </c>
      <c r="J682" s="17">
        <v>0.45679315547025801</v>
      </c>
      <c r="K682" s="17">
        <v>0.411853468210791</v>
      </c>
      <c r="L682" s="17">
        <v>0.55993788282043599</v>
      </c>
      <c r="M682" s="17"/>
      <c r="N682" s="17">
        <v>0.51616847013914702</v>
      </c>
      <c r="O682" s="17">
        <v>0.42965769006975701</v>
      </c>
      <c r="P682" s="17">
        <v>0.46588925484653199</v>
      </c>
      <c r="Q682" s="17">
        <v>0.45520876981811498</v>
      </c>
      <c r="R682" s="17"/>
      <c r="S682" s="17">
        <v>0.504814757414487</v>
      </c>
      <c r="T682" s="17">
        <v>0.44634043055791001</v>
      </c>
      <c r="U682" s="17">
        <v>0.53313312822929704</v>
      </c>
      <c r="V682" s="17">
        <v>0.42657250275299202</v>
      </c>
      <c r="W682" s="17">
        <v>0.47257234659334901</v>
      </c>
      <c r="X682" s="17">
        <v>0.39926476237845299</v>
      </c>
      <c r="Y682" s="17">
        <v>0.42535462713371203</v>
      </c>
      <c r="Z682" s="17">
        <v>0.46484942701514098</v>
      </c>
      <c r="AA682" s="17">
        <v>0.49779217023227901</v>
      </c>
      <c r="AB682" s="17">
        <v>0.43556469990179397</v>
      </c>
      <c r="AC682" s="17">
        <v>0.53052396996073004</v>
      </c>
      <c r="AD682" s="17">
        <v>0.54816809777266295</v>
      </c>
      <c r="AE682" s="17"/>
      <c r="AF682" s="17">
        <v>0.478182183111793</v>
      </c>
      <c r="AG682" s="17">
        <v>0.47154952156609398</v>
      </c>
      <c r="AH682" s="17">
        <v>0.43226598485455903</v>
      </c>
      <c r="AI682" s="17"/>
      <c r="AJ682" s="17">
        <v>0.48811721215155102</v>
      </c>
      <c r="AK682" s="17">
        <v>0.54028952638246996</v>
      </c>
      <c r="AL682" s="17">
        <v>0.50830888837349997</v>
      </c>
      <c r="AM682" s="17">
        <v>0.30507617353825001</v>
      </c>
      <c r="AN682" s="17">
        <v>0.368383566543318</v>
      </c>
      <c r="AO682" s="17"/>
      <c r="AP682" s="17">
        <v>0.47376411037527399</v>
      </c>
      <c r="AQ682" s="17">
        <v>0.53922614374241795</v>
      </c>
      <c r="AR682" s="17">
        <v>0.49616161169166101</v>
      </c>
      <c r="AS682" s="17">
        <v>0.36934094393129802</v>
      </c>
      <c r="AT682" s="17">
        <v>0.35843296888738801</v>
      </c>
      <c r="AU682" s="17"/>
      <c r="AV682" s="17">
        <v>0.578482396214962</v>
      </c>
      <c r="AW682" s="17">
        <v>0.52695003919496897</v>
      </c>
      <c r="AX682" s="17">
        <v>0.494284873977756</v>
      </c>
      <c r="AY682" s="17">
        <v>0.39497469114349498</v>
      </c>
      <c r="AZ682" s="17">
        <v>0.34882272852621798</v>
      </c>
      <c r="BA682" s="17">
        <v>0.342407940353392</v>
      </c>
      <c r="BB682" s="17"/>
      <c r="BC682" s="17">
        <v>0.42322511023787401</v>
      </c>
      <c r="BD682" s="17">
        <v>0.42449728172498102</v>
      </c>
      <c r="BE682" s="17">
        <v>0.46521809923220098</v>
      </c>
      <c r="BF682" s="17">
        <v>0.603700816784563</v>
      </c>
      <c r="BG682" s="17">
        <v>0.22296790463751301</v>
      </c>
    </row>
    <row r="683" spans="2:59" x14ac:dyDescent="0.35">
      <c r="B683" t="s">
        <v>70</v>
      </c>
      <c r="C683" s="17">
        <v>0.45094615652623998</v>
      </c>
      <c r="D683" s="17">
        <v>0.52505605201647998</v>
      </c>
      <c r="E683" s="17">
        <v>0.371460301721803</v>
      </c>
      <c r="F683" s="17"/>
      <c r="G683" s="17">
        <v>0.65281541789718101</v>
      </c>
      <c r="H683" s="17">
        <v>0.54308577754635001</v>
      </c>
      <c r="I683" s="17">
        <v>0.51877367289254805</v>
      </c>
      <c r="J683" s="17">
        <v>0.35102787156313298</v>
      </c>
      <c r="K683" s="17">
        <v>0.34632061573606998</v>
      </c>
      <c r="L683" s="17">
        <v>0.37569873859988301</v>
      </c>
      <c r="M683" s="17"/>
      <c r="N683" s="17">
        <v>0.58779839373714404</v>
      </c>
      <c r="O683" s="17">
        <v>0.46661250315304198</v>
      </c>
      <c r="P683" s="17">
        <v>0.29240617557672499</v>
      </c>
      <c r="Q683" s="17">
        <v>0.44353156754819201</v>
      </c>
      <c r="R683" s="17"/>
      <c r="S683" s="17">
        <v>0.55541607446525898</v>
      </c>
      <c r="T683" s="17">
        <v>0.50048041041390101</v>
      </c>
      <c r="U683" s="17">
        <v>0.37975276614266901</v>
      </c>
      <c r="V683" s="17">
        <v>0.47155331218659402</v>
      </c>
      <c r="W683" s="17">
        <v>0.40093583077484601</v>
      </c>
      <c r="X683" s="17">
        <v>0.467361538134904</v>
      </c>
      <c r="Y683" s="17">
        <v>0.49454935839953701</v>
      </c>
      <c r="Z683" s="17">
        <v>0.47492262934322999</v>
      </c>
      <c r="AA683" s="17">
        <v>0.34111534587175302</v>
      </c>
      <c r="AB683" s="17">
        <v>0.39903290305349798</v>
      </c>
      <c r="AC683" s="17">
        <v>0.37536742929110301</v>
      </c>
      <c r="AD683" s="17">
        <v>0.42520871018151402</v>
      </c>
      <c r="AE683" s="17"/>
      <c r="AF683" s="17">
        <v>0.37859115659543702</v>
      </c>
      <c r="AG683" s="17">
        <v>0.45019724363674601</v>
      </c>
      <c r="AH683" s="17">
        <v>0.48927685033620999</v>
      </c>
      <c r="AI683" s="17"/>
      <c r="AJ683" s="17">
        <v>0.473414487879742</v>
      </c>
      <c r="AK683" s="17">
        <v>0.48897246352324703</v>
      </c>
      <c r="AL683" s="17">
        <v>0.42802617381643099</v>
      </c>
      <c r="AM683" s="17">
        <v>0.10835999950833999</v>
      </c>
      <c r="AN683" s="17">
        <v>0.41407828406050801</v>
      </c>
      <c r="AO683" s="17"/>
      <c r="AP683" s="17">
        <v>0.41057109586302099</v>
      </c>
      <c r="AQ683" s="17">
        <v>0.52893530370191399</v>
      </c>
      <c r="AR683" s="17">
        <v>0.41775014714307701</v>
      </c>
      <c r="AS683" s="17">
        <v>0.43170398881593902</v>
      </c>
      <c r="AT683" s="17">
        <v>0.37763333525461501</v>
      </c>
      <c r="AU683" s="17"/>
      <c r="AV683" s="17">
        <v>0.55178294480527401</v>
      </c>
      <c r="AW683" s="17">
        <v>0.43617299504206503</v>
      </c>
      <c r="AX683" s="17">
        <v>0.42247585968224399</v>
      </c>
      <c r="AY683" s="17">
        <v>0.368881792203898</v>
      </c>
      <c r="AZ683" s="17">
        <v>0.46628592602657998</v>
      </c>
      <c r="BA683" s="17">
        <v>0.40793179478553498</v>
      </c>
      <c r="BB683" s="17"/>
      <c r="BC683" s="17">
        <v>0.36767119984470598</v>
      </c>
      <c r="BD683" s="17">
        <v>0.39932031356535802</v>
      </c>
      <c r="BE683" s="17">
        <v>0.50544969592347999</v>
      </c>
      <c r="BF683" s="17">
        <v>0.66933610948674305</v>
      </c>
      <c r="BG683" s="17">
        <v>0.49035038383386198</v>
      </c>
    </row>
    <row r="684" spans="2:59" x14ac:dyDescent="0.35">
      <c r="B684" t="s">
        <v>349</v>
      </c>
      <c r="C684" s="17">
        <v>0.41827177387291098</v>
      </c>
      <c r="D684" s="17">
        <v>0.50162126075031199</v>
      </c>
      <c r="E684" s="17">
        <v>0.32887608429413001</v>
      </c>
      <c r="F684" s="17"/>
      <c r="G684" s="17">
        <v>0.48704334690108098</v>
      </c>
      <c r="H684" s="17">
        <v>0.52600474118014395</v>
      </c>
      <c r="I684" s="17">
        <v>0.47934751636647199</v>
      </c>
      <c r="J684" s="17">
        <v>0.34802461658452999</v>
      </c>
      <c r="K684" s="17">
        <v>0.33268186764572599</v>
      </c>
      <c r="L684" s="17">
        <v>0.37346428767982598</v>
      </c>
      <c r="M684" s="17"/>
      <c r="N684" s="17">
        <v>0.56222985822595895</v>
      </c>
      <c r="O684" s="17">
        <v>0.43832853675782901</v>
      </c>
      <c r="P684" s="17">
        <v>0.32053330799562102</v>
      </c>
      <c r="Q684" s="17">
        <v>0.33671725657224999</v>
      </c>
      <c r="R684" s="17"/>
      <c r="S684" s="17">
        <v>0.47214480560434102</v>
      </c>
      <c r="T684" s="17">
        <v>0.46812809411585599</v>
      </c>
      <c r="U684" s="17">
        <v>0.34233919021417503</v>
      </c>
      <c r="V684" s="17">
        <v>0.35676218175101498</v>
      </c>
      <c r="W684" s="17">
        <v>0.36981955762587398</v>
      </c>
      <c r="X684" s="17">
        <v>0.41599875185035301</v>
      </c>
      <c r="Y684" s="17">
        <v>0.39126418396253598</v>
      </c>
      <c r="Z684" s="17">
        <v>0.46832493578064599</v>
      </c>
      <c r="AA684" s="17">
        <v>0.41075468015912397</v>
      </c>
      <c r="AB684" s="17">
        <v>0.39324352886265901</v>
      </c>
      <c r="AC684" s="17">
        <v>0.49117731877315601</v>
      </c>
      <c r="AD684" s="17">
        <v>0.42948288704892601</v>
      </c>
      <c r="AE684" s="17"/>
      <c r="AF684" s="17">
        <v>0.37379466837143499</v>
      </c>
      <c r="AG684" s="17">
        <v>0.43629719598601402</v>
      </c>
      <c r="AH684" s="17">
        <v>0.43324035889655099</v>
      </c>
      <c r="AI684" s="17"/>
      <c r="AJ684" s="17">
        <v>0.40776522181632102</v>
      </c>
      <c r="AK684" s="17">
        <v>0.500980833176774</v>
      </c>
      <c r="AL684" s="17">
        <v>0.52765388909573796</v>
      </c>
      <c r="AM684" s="17">
        <v>0.112021318251178</v>
      </c>
      <c r="AN684" s="17">
        <v>0.36432887245572698</v>
      </c>
      <c r="AO684" s="17"/>
      <c r="AP684" s="17">
        <v>0.38323659756397399</v>
      </c>
      <c r="AQ684" s="17">
        <v>0.49848609701669999</v>
      </c>
      <c r="AR684" s="17">
        <v>0.45494368313842298</v>
      </c>
      <c r="AS684" s="17">
        <v>0.36091394048992897</v>
      </c>
      <c r="AT684" s="17">
        <v>0.314595354233838</v>
      </c>
      <c r="AU684" s="17"/>
      <c r="AV684" s="17">
        <v>0.50530370607562103</v>
      </c>
      <c r="AW684" s="17">
        <v>0.40836154323191398</v>
      </c>
      <c r="AX684" s="17">
        <v>0.53133511560685298</v>
      </c>
      <c r="AY684" s="17">
        <v>0.366971087382369</v>
      </c>
      <c r="AZ684" s="17">
        <v>0.35378521346700997</v>
      </c>
      <c r="BA684" s="17">
        <v>0.30245519412565403</v>
      </c>
      <c r="BB684" s="17"/>
      <c r="BC684" s="17">
        <v>0.26768268918827698</v>
      </c>
      <c r="BD684" s="17">
        <v>0.378308584319198</v>
      </c>
      <c r="BE684" s="17">
        <v>0.45833944158176598</v>
      </c>
      <c r="BF684" s="17">
        <v>0.69808076819223297</v>
      </c>
      <c r="BG684" s="17">
        <v>0.67824108614558098</v>
      </c>
    </row>
    <row r="685" spans="2:59" x14ac:dyDescent="0.35">
      <c r="B685" t="s">
        <v>350</v>
      </c>
      <c r="C685" s="17">
        <v>0.36125052876515801</v>
      </c>
      <c r="D685" s="17">
        <v>0.42367064378684799</v>
      </c>
      <c r="E685" s="17">
        <v>0.29430243544145701</v>
      </c>
      <c r="F685" s="17"/>
      <c r="G685" s="17">
        <v>0.47027241886816801</v>
      </c>
      <c r="H685" s="17">
        <v>0.46290993049642398</v>
      </c>
      <c r="I685" s="17">
        <v>0.435011446388062</v>
      </c>
      <c r="J685" s="17">
        <v>0.28434492144240497</v>
      </c>
      <c r="K685" s="17">
        <v>0.24527471379105201</v>
      </c>
      <c r="L685" s="17">
        <v>0.314129119276292</v>
      </c>
      <c r="M685" s="17"/>
      <c r="N685" s="17">
        <v>0.43102245181406401</v>
      </c>
      <c r="O685" s="17">
        <v>0.38500373998881898</v>
      </c>
      <c r="P685" s="17">
        <v>0.27173004756901398</v>
      </c>
      <c r="Q685" s="17">
        <v>0.34754901387724602</v>
      </c>
      <c r="R685" s="17"/>
      <c r="S685" s="17">
        <v>0.35281435192324101</v>
      </c>
      <c r="T685" s="17">
        <v>0.497285276058412</v>
      </c>
      <c r="U685" s="17">
        <v>0.40427723837845703</v>
      </c>
      <c r="V685" s="17">
        <v>0.39251060849873498</v>
      </c>
      <c r="W685" s="17">
        <v>0.183805821444712</v>
      </c>
      <c r="X685" s="17">
        <v>0.34299689192098298</v>
      </c>
      <c r="Y685" s="17">
        <v>0.32933155916915902</v>
      </c>
      <c r="Z685" s="17">
        <v>0.26504586978434902</v>
      </c>
      <c r="AA685" s="17">
        <v>0.36109095180612999</v>
      </c>
      <c r="AB685" s="17">
        <v>0.261735881293372</v>
      </c>
      <c r="AC685" s="17">
        <v>0.42377257895871701</v>
      </c>
      <c r="AD685" s="17">
        <v>0.42516754261299</v>
      </c>
      <c r="AE685" s="17"/>
      <c r="AF685" s="17">
        <v>0.30452806996070397</v>
      </c>
      <c r="AG685" s="17">
        <v>0.37293708856232399</v>
      </c>
      <c r="AH685" s="17">
        <v>0.39373306708974698</v>
      </c>
      <c r="AI685" s="17"/>
      <c r="AJ685" s="17">
        <v>0.35832138105976102</v>
      </c>
      <c r="AK685" s="17">
        <v>0.39669877233420903</v>
      </c>
      <c r="AL685" s="17">
        <v>0.329528962046434</v>
      </c>
      <c r="AM685" s="17">
        <v>8.4694855778731898E-2</v>
      </c>
      <c r="AN685" s="17">
        <v>0.31685901669452599</v>
      </c>
      <c r="AO685" s="17"/>
      <c r="AP685" s="17">
        <v>0.37565914655296001</v>
      </c>
      <c r="AQ685" s="17">
        <v>0.42318141058411302</v>
      </c>
      <c r="AR685" s="17">
        <v>0.335279441632716</v>
      </c>
      <c r="AS685" s="17">
        <v>0.25656870942031101</v>
      </c>
      <c r="AT685" s="17">
        <v>0.27751618293866298</v>
      </c>
      <c r="AU685" s="17"/>
      <c r="AV685" s="17">
        <v>0.41250811151424199</v>
      </c>
      <c r="AW685" s="17">
        <v>0.44364283954005901</v>
      </c>
      <c r="AX685" s="17">
        <v>0.33311435397983702</v>
      </c>
      <c r="AY685" s="17">
        <v>0.291473196201538</v>
      </c>
      <c r="AZ685" s="17">
        <v>0.30910685938296201</v>
      </c>
      <c r="BA685" s="17">
        <v>0.196629339385654</v>
      </c>
      <c r="BB685" s="17"/>
      <c r="BC685" s="17">
        <v>0.26279474477584203</v>
      </c>
      <c r="BD685" s="17">
        <v>0.35985367235666299</v>
      </c>
      <c r="BE685" s="17">
        <v>0.40880586686494902</v>
      </c>
      <c r="BF685" s="17">
        <v>0.56179509635021596</v>
      </c>
      <c r="BG685" s="17">
        <v>0.118659197928924</v>
      </c>
    </row>
    <row r="686" spans="2:59" x14ac:dyDescent="0.35">
      <c r="B686" t="s">
        <v>351</v>
      </c>
      <c r="C686" s="17">
        <v>0.27937656587535897</v>
      </c>
      <c r="D686" s="17">
        <v>0.30817111260256902</v>
      </c>
      <c r="E686" s="17">
        <v>0.248493252045563</v>
      </c>
      <c r="F686" s="17"/>
      <c r="G686" s="17">
        <v>0.35347621473810698</v>
      </c>
      <c r="H686" s="17">
        <v>0.299076064251938</v>
      </c>
      <c r="I686" s="17">
        <v>0.31136586270649902</v>
      </c>
      <c r="J686" s="17">
        <v>0.24847187694491901</v>
      </c>
      <c r="K686" s="17">
        <v>0.22596483599241601</v>
      </c>
      <c r="L686" s="17">
        <v>0.260776508696906</v>
      </c>
      <c r="M686" s="17"/>
      <c r="N686" s="17">
        <v>0.31325688853801598</v>
      </c>
      <c r="O686" s="17">
        <v>0.308468116911843</v>
      </c>
      <c r="P686" s="17">
        <v>0.224762338359904</v>
      </c>
      <c r="Q686" s="17">
        <v>0.26315035639523998</v>
      </c>
      <c r="R686" s="17"/>
      <c r="S686" s="17">
        <v>0.29724391111335902</v>
      </c>
      <c r="T686" s="17">
        <v>0.37297827437585901</v>
      </c>
      <c r="U686" s="17">
        <v>0.31988137641195302</v>
      </c>
      <c r="V686" s="17">
        <v>0.202225248306827</v>
      </c>
      <c r="W686" s="17">
        <v>0.147973021487081</v>
      </c>
      <c r="X686" s="17">
        <v>0.25392422277489402</v>
      </c>
      <c r="Y686" s="17">
        <v>0.26225863016945</v>
      </c>
      <c r="Z686" s="17">
        <v>0.325472425375402</v>
      </c>
      <c r="AA686" s="17">
        <v>0.278612996079598</v>
      </c>
      <c r="AB686" s="17">
        <v>0.25401451877099002</v>
      </c>
      <c r="AC686" s="17">
        <v>0.272510755244668</v>
      </c>
      <c r="AD686" s="17">
        <v>0.30842706361769701</v>
      </c>
      <c r="AE686" s="17"/>
      <c r="AF686" s="17">
        <v>0.21812518856833199</v>
      </c>
      <c r="AG686" s="17">
        <v>0.27433694881231102</v>
      </c>
      <c r="AH686" s="17">
        <v>0.35532403307496202</v>
      </c>
      <c r="AI686" s="17"/>
      <c r="AJ686" s="17">
        <v>0.27606695279233301</v>
      </c>
      <c r="AK686" s="17">
        <v>0.25177526893166202</v>
      </c>
      <c r="AL686" s="17">
        <v>0.38937897398365701</v>
      </c>
      <c r="AM686" s="17">
        <v>0.10514337029538399</v>
      </c>
      <c r="AN686" s="17">
        <v>0.29733772735747799</v>
      </c>
      <c r="AO686" s="17"/>
      <c r="AP686" s="17">
        <v>0.285091429901636</v>
      </c>
      <c r="AQ686" s="17">
        <v>0.281263740548716</v>
      </c>
      <c r="AR686" s="17">
        <v>0.33693792633848701</v>
      </c>
      <c r="AS686" s="17">
        <v>0.21308710535661801</v>
      </c>
      <c r="AT686" s="17">
        <v>0.24833818314084499</v>
      </c>
      <c r="AU686" s="17"/>
      <c r="AV686" s="17">
        <v>0.30033338898627099</v>
      </c>
      <c r="AW686" s="17">
        <v>0.28278544501464797</v>
      </c>
      <c r="AX686" s="17">
        <v>0.37338447645580902</v>
      </c>
      <c r="AY686" s="17">
        <v>0.22634335144870599</v>
      </c>
      <c r="AZ686" s="17">
        <v>0.25948784246134499</v>
      </c>
      <c r="BA686" s="17">
        <v>0.14212797365492799</v>
      </c>
      <c r="BB686" s="17"/>
      <c r="BC686" s="17">
        <v>0.238285060239421</v>
      </c>
      <c r="BD686" s="17">
        <v>0.311962747302031</v>
      </c>
      <c r="BE686" s="17">
        <v>0.28639489935366402</v>
      </c>
      <c r="BF686" s="17">
        <v>0.29192680627659401</v>
      </c>
      <c r="BG686" s="17">
        <v>0.322270633250337</v>
      </c>
    </row>
    <row r="687" spans="2:59" x14ac:dyDescent="0.35">
      <c r="B687" t="s">
        <v>100</v>
      </c>
      <c r="C687" s="17">
        <v>0.16432843711494299</v>
      </c>
      <c r="D687" s="17">
        <v>0.104701969865935</v>
      </c>
      <c r="E687" s="17">
        <v>0.22828023042006701</v>
      </c>
      <c r="F687" s="17"/>
      <c r="G687" s="17">
        <v>8.3454325605660198E-2</v>
      </c>
      <c r="H687" s="17">
        <v>0.12846482141976601</v>
      </c>
      <c r="I687" s="17">
        <v>0.101037109859032</v>
      </c>
      <c r="J687" s="17">
        <v>0.16679000344856601</v>
      </c>
      <c r="K687" s="17">
        <v>0.20253284775415101</v>
      </c>
      <c r="L687" s="17">
        <v>0.25884895638526101</v>
      </c>
      <c r="M687" s="17"/>
      <c r="N687" s="17">
        <v>0.11371602642853799</v>
      </c>
      <c r="O687" s="17">
        <v>0.13862557635855</v>
      </c>
      <c r="P687" s="17">
        <v>0.221017608729457</v>
      </c>
      <c r="Q687" s="17">
        <v>0.19260913099743601</v>
      </c>
      <c r="R687" s="17"/>
      <c r="S687" s="17">
        <v>5.5858668926283203E-2</v>
      </c>
      <c r="T687" s="17">
        <v>0.21257041115773501</v>
      </c>
      <c r="U687" s="17">
        <v>0.115749501846451</v>
      </c>
      <c r="V687" s="17">
        <v>0.23893778719327199</v>
      </c>
      <c r="W687" s="17">
        <v>0.16232337486184301</v>
      </c>
      <c r="X687" s="17">
        <v>0.14308714342418699</v>
      </c>
      <c r="Y687" s="17">
        <v>0.15016805863473101</v>
      </c>
      <c r="Z687" s="17">
        <v>0.21106228753459799</v>
      </c>
      <c r="AA687" s="17">
        <v>0.15546941016336799</v>
      </c>
      <c r="AB687" s="17">
        <v>0.31781469351554698</v>
      </c>
      <c r="AC687" s="17">
        <v>0.115295502945387</v>
      </c>
      <c r="AD687" s="17">
        <v>5.0047498821378197E-2</v>
      </c>
      <c r="AE687" s="17"/>
      <c r="AF687" s="17">
        <v>0.16437558468670199</v>
      </c>
      <c r="AG687" s="17">
        <v>0.167577417793985</v>
      </c>
      <c r="AH687" s="17">
        <v>0.17760779013804701</v>
      </c>
      <c r="AI687" s="17"/>
      <c r="AJ687" s="17">
        <v>0.18811889876367599</v>
      </c>
      <c r="AK687" s="17">
        <v>0.100277079826236</v>
      </c>
      <c r="AL687" s="17">
        <v>0.22270235684277601</v>
      </c>
      <c r="AM687" s="17">
        <v>0.10858092843198899</v>
      </c>
      <c r="AN687" s="17">
        <v>0.196726791292266</v>
      </c>
      <c r="AO687" s="17"/>
      <c r="AP687" s="17">
        <v>0.22564645648932899</v>
      </c>
      <c r="AQ687" s="17">
        <v>0.125365798094692</v>
      </c>
      <c r="AR687" s="17">
        <v>0.120008604232202</v>
      </c>
      <c r="AS687" s="17">
        <v>0.141767555372842</v>
      </c>
      <c r="AT687" s="17">
        <v>0.15133803207334201</v>
      </c>
      <c r="AU687" s="17"/>
      <c r="AV687" s="17">
        <v>0.10158474634001401</v>
      </c>
      <c r="AW687" s="17">
        <v>0.226957153118056</v>
      </c>
      <c r="AX687" s="17">
        <v>0.144340822833952</v>
      </c>
      <c r="AY687" s="17">
        <v>0.129238736195712</v>
      </c>
      <c r="AZ687" s="17">
        <v>0.116507542962567</v>
      </c>
      <c r="BA687" s="17">
        <v>0.32356772334281197</v>
      </c>
      <c r="BB687" s="17"/>
      <c r="BC687" s="17">
        <v>0.197021367515923</v>
      </c>
      <c r="BD687" s="17">
        <v>0.19216959460758601</v>
      </c>
      <c r="BE687" s="17">
        <v>0.13875499038861999</v>
      </c>
      <c r="BF687" s="17">
        <v>9.3731733187801994E-2</v>
      </c>
      <c r="BG687" s="17">
        <v>8.3015285406146097E-2</v>
      </c>
    </row>
    <row r="688" spans="2:59" x14ac:dyDescent="0.35">
      <c r="B688" t="s">
        <v>122</v>
      </c>
      <c r="C688" s="17">
        <v>6.1172698770007597E-2</v>
      </c>
      <c r="D688" s="17">
        <v>3.37713329051893E-2</v>
      </c>
      <c r="E688" s="17">
        <v>9.0561769880774606E-2</v>
      </c>
      <c r="F688" s="17"/>
      <c r="G688" s="17">
        <v>1.8190893175898299E-2</v>
      </c>
      <c r="H688" s="17">
        <v>2.54563887102578E-2</v>
      </c>
      <c r="I688" s="17">
        <v>9.6387118086106102E-2</v>
      </c>
      <c r="J688" s="17">
        <v>9.0903365510711903E-2</v>
      </c>
      <c r="K688" s="17">
        <v>0.105558894941938</v>
      </c>
      <c r="L688" s="17">
        <v>2.3319462642058499E-2</v>
      </c>
      <c r="M688" s="17"/>
      <c r="N688" s="17">
        <v>3.2983009690443502E-2</v>
      </c>
      <c r="O688" s="17">
        <v>4.7787732836817198E-2</v>
      </c>
      <c r="P688" s="17">
        <v>9.3244220256328003E-2</v>
      </c>
      <c r="Q688" s="17">
        <v>7.5321034145382895E-2</v>
      </c>
      <c r="R688" s="17"/>
      <c r="S688" s="17">
        <v>5.0907692184752697E-2</v>
      </c>
      <c r="T688" s="17">
        <v>0</v>
      </c>
      <c r="U688" s="17">
        <v>5.5745446275370897E-2</v>
      </c>
      <c r="V688" s="17">
        <v>5.0116584667500602E-2</v>
      </c>
      <c r="W688" s="17">
        <v>0.187595258992307</v>
      </c>
      <c r="X688" s="17">
        <v>0</v>
      </c>
      <c r="Y688" s="17">
        <v>0.122437364893019</v>
      </c>
      <c r="Z688" s="17">
        <v>9.7581845289921407E-2</v>
      </c>
      <c r="AA688" s="17">
        <v>0.102839617769012</v>
      </c>
      <c r="AB688" s="17">
        <v>1.9158402431702699E-2</v>
      </c>
      <c r="AC688" s="17">
        <v>7.0734489289650301E-2</v>
      </c>
      <c r="AD688" s="17">
        <v>0.114986061927666</v>
      </c>
      <c r="AE688" s="17"/>
      <c r="AF688" s="17">
        <v>9.2209828157394605E-2</v>
      </c>
      <c r="AG688" s="17">
        <v>4.5132102304568898E-2</v>
      </c>
      <c r="AH688" s="17">
        <v>6.1975050532881402E-2</v>
      </c>
      <c r="AI688" s="17"/>
      <c r="AJ688" s="17">
        <v>4.5465103602809601E-2</v>
      </c>
      <c r="AK688" s="17">
        <v>4.48259665838944E-2</v>
      </c>
      <c r="AL688" s="17">
        <v>3.4707641904247501E-2</v>
      </c>
      <c r="AM688" s="17">
        <v>0.27021269247545698</v>
      </c>
      <c r="AN688" s="17">
        <v>6.9018259949861396E-2</v>
      </c>
      <c r="AO688" s="17"/>
      <c r="AP688" s="17">
        <v>1.1094461810492199E-2</v>
      </c>
      <c r="AQ688" s="17">
        <v>4.3163358114778803E-2</v>
      </c>
      <c r="AR688" s="17">
        <v>4.8518752995651303E-2</v>
      </c>
      <c r="AS688" s="17">
        <v>0.116076818978878</v>
      </c>
      <c r="AT688" s="17">
        <v>0.14412202638003699</v>
      </c>
      <c r="AU688" s="17"/>
      <c r="AV688" s="17">
        <v>3.0719543851143699E-2</v>
      </c>
      <c r="AW688" s="17">
        <v>1.1511980431628901E-2</v>
      </c>
      <c r="AX688" s="17">
        <v>4.3246986497257701E-2</v>
      </c>
      <c r="AY688" s="17">
        <v>0.12990922580370401</v>
      </c>
      <c r="AZ688" s="17">
        <v>0.1109523029359</v>
      </c>
      <c r="BA688" s="17">
        <v>8.6778513538573201E-2</v>
      </c>
      <c r="BB688" s="17"/>
      <c r="BC688" s="17">
        <v>9.2749696754422004E-2</v>
      </c>
      <c r="BD688" s="17">
        <v>7.7017577686252406E-2</v>
      </c>
      <c r="BE688" s="17">
        <v>3.5159769878072102E-2</v>
      </c>
      <c r="BF688" s="17">
        <v>2.4487854540680601E-2</v>
      </c>
      <c r="BG688" s="17">
        <v>0.11646867260376501</v>
      </c>
    </row>
    <row r="689" spans="2:59" x14ac:dyDescent="0.35">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row>
    <row r="690" spans="2:59" x14ac:dyDescent="0.35">
      <c r="B690" s="6" t="s">
        <v>353</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row>
    <row r="691" spans="2:59" x14ac:dyDescent="0.35">
      <c r="B691" s="24" t="s">
        <v>331</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row>
    <row r="692" spans="2:59" x14ac:dyDescent="0.35">
      <c r="B692" t="s">
        <v>347</v>
      </c>
      <c r="C692" s="17">
        <v>0.57960471812845205</v>
      </c>
      <c r="D692" s="17">
        <v>0.64223865602519403</v>
      </c>
      <c r="E692" s="17">
        <v>0.52578546267533499</v>
      </c>
      <c r="F692" s="17"/>
      <c r="G692" s="17">
        <v>0.50623640923816104</v>
      </c>
      <c r="H692" s="17">
        <v>0.59043307415534996</v>
      </c>
      <c r="I692" s="17">
        <v>0.55648957616266703</v>
      </c>
      <c r="J692" s="17">
        <v>0.59091114175625004</v>
      </c>
      <c r="K692" s="17">
        <v>0.62065238468976003</v>
      </c>
      <c r="L692" s="17">
        <v>0.60083239828524404</v>
      </c>
      <c r="M692" s="17"/>
      <c r="N692" s="17">
        <v>0.59822569417707605</v>
      </c>
      <c r="O692" s="17">
        <v>0.58852596010833003</v>
      </c>
      <c r="P692" s="17">
        <v>0.51785179658156799</v>
      </c>
      <c r="Q692" s="17">
        <v>0.59994260422072099</v>
      </c>
      <c r="R692" s="17"/>
      <c r="S692" s="17">
        <v>0.59365017819679999</v>
      </c>
      <c r="T692" s="17">
        <v>0.56057191957951702</v>
      </c>
      <c r="U692" s="17">
        <v>0.65052659155900905</v>
      </c>
      <c r="V692" s="17">
        <v>0.62802837822360902</v>
      </c>
      <c r="W692" s="17">
        <v>0.57271718031718799</v>
      </c>
      <c r="X692" s="17">
        <v>0.59567256824085602</v>
      </c>
      <c r="Y692" s="17">
        <v>0.50258367419796202</v>
      </c>
      <c r="Z692" s="17">
        <v>0.47086528396873301</v>
      </c>
      <c r="AA692" s="17">
        <v>0.55521067973510396</v>
      </c>
      <c r="AB692" s="17">
        <v>0.65271328157590802</v>
      </c>
      <c r="AC692" s="17">
        <v>0.48269402139295597</v>
      </c>
      <c r="AD692" s="17">
        <v>0.566255473420054</v>
      </c>
      <c r="AE692" s="17"/>
      <c r="AF692" s="17">
        <v>0.60462643714788999</v>
      </c>
      <c r="AG692" s="17">
        <v>0.62044731352544202</v>
      </c>
      <c r="AH692" s="17">
        <v>0.50845563619027401</v>
      </c>
      <c r="AI692" s="17"/>
      <c r="AJ692" s="17">
        <v>0.63706983239884396</v>
      </c>
      <c r="AK692" s="17">
        <v>0.53242236221378203</v>
      </c>
      <c r="AL692" s="17">
        <v>0.74134584547465499</v>
      </c>
      <c r="AM692" s="17">
        <v>0.25088659040896999</v>
      </c>
      <c r="AN692" s="17">
        <v>0.54636797774461898</v>
      </c>
      <c r="AO692" s="17"/>
      <c r="AP692" s="17">
        <v>0.59697048134112096</v>
      </c>
      <c r="AQ692" s="17">
        <v>0.55826331619781999</v>
      </c>
      <c r="AR692" s="17">
        <v>0.78387056662449595</v>
      </c>
      <c r="AS692" s="17">
        <v>0.51904422159560104</v>
      </c>
      <c r="AT692" s="17">
        <v>0.41797487963660201</v>
      </c>
      <c r="AU692" s="17"/>
      <c r="AV692" s="17">
        <v>0.59227656419600305</v>
      </c>
      <c r="AW692" s="17">
        <v>0.60856993913093405</v>
      </c>
      <c r="AX692" s="17">
        <v>0.80701797024289501</v>
      </c>
      <c r="AY692" s="17">
        <v>0.56535473129087799</v>
      </c>
      <c r="AZ692" s="17">
        <v>0.43538714295168202</v>
      </c>
      <c r="BA692" s="17">
        <v>0.310020871237975</v>
      </c>
      <c r="BB692" s="17"/>
      <c r="BC692" s="17">
        <v>0.58430281224569403</v>
      </c>
      <c r="BD692" s="17">
        <v>0.57729786238849601</v>
      </c>
      <c r="BE692" s="17">
        <v>0.54541510885558597</v>
      </c>
      <c r="BF692" s="17">
        <v>0.64491942390265</v>
      </c>
      <c r="BG692" s="17">
        <v>0.89207208726947496</v>
      </c>
    </row>
    <row r="693" spans="2:59" x14ac:dyDescent="0.35">
      <c r="B693" t="s">
        <v>70</v>
      </c>
      <c r="C693" s="17">
        <v>0.47640641213538798</v>
      </c>
      <c r="D693" s="17">
        <v>0.49671338504495999</v>
      </c>
      <c r="E693" s="17">
        <v>0.46197496757418</v>
      </c>
      <c r="F693" s="17"/>
      <c r="G693" s="17">
        <v>0.53894387710889802</v>
      </c>
      <c r="H693" s="17">
        <v>0.65605887182663103</v>
      </c>
      <c r="I693" s="17">
        <v>0.439398581772525</v>
      </c>
      <c r="J693" s="17">
        <v>0.43245271864849699</v>
      </c>
      <c r="K693" s="17">
        <v>0.48941251737533797</v>
      </c>
      <c r="L693" s="17">
        <v>0.32974861855015303</v>
      </c>
      <c r="M693" s="17"/>
      <c r="N693" s="17">
        <v>0.61591784486682</v>
      </c>
      <c r="O693" s="17">
        <v>0.47843730024716602</v>
      </c>
      <c r="P693" s="17">
        <v>0.39210752293397899</v>
      </c>
      <c r="Q693" s="17">
        <v>0.40657870735582102</v>
      </c>
      <c r="R693" s="17"/>
      <c r="S693" s="17">
        <v>0.56363804324824696</v>
      </c>
      <c r="T693" s="17">
        <v>0.43574926999961899</v>
      </c>
      <c r="U693" s="17">
        <v>0.58670676148161305</v>
      </c>
      <c r="V693" s="17">
        <v>0.48343524622942202</v>
      </c>
      <c r="W693" s="17">
        <v>0.39642076863443698</v>
      </c>
      <c r="X693" s="17">
        <v>0.53120111313269203</v>
      </c>
      <c r="Y693" s="17">
        <v>0.408398860019068</v>
      </c>
      <c r="Z693" s="17">
        <v>0.32837664034615099</v>
      </c>
      <c r="AA693" s="17">
        <v>0.39688083487125903</v>
      </c>
      <c r="AB693" s="17">
        <v>0.59773285357779704</v>
      </c>
      <c r="AC693" s="17">
        <v>0.33871890501468399</v>
      </c>
      <c r="AD693" s="17">
        <v>0.52908800675485501</v>
      </c>
      <c r="AE693" s="17"/>
      <c r="AF693" s="17">
        <v>0.42971844403923698</v>
      </c>
      <c r="AG693" s="17">
        <v>0.53098515463151996</v>
      </c>
      <c r="AH693" s="17">
        <v>0.39774065931916902</v>
      </c>
      <c r="AI693" s="17"/>
      <c r="AJ693" s="17">
        <v>0.42899337636167301</v>
      </c>
      <c r="AK693" s="17">
        <v>0.59133543898627805</v>
      </c>
      <c r="AL693" s="17">
        <v>0.51851147459336</v>
      </c>
      <c r="AM693" s="17">
        <v>0.39077879979059899</v>
      </c>
      <c r="AN693" s="17">
        <v>0.44657712898144503</v>
      </c>
      <c r="AO693" s="17"/>
      <c r="AP693" s="17">
        <v>0.39971605021796702</v>
      </c>
      <c r="AQ693" s="17">
        <v>0.56196439950535204</v>
      </c>
      <c r="AR693" s="17">
        <v>0.63614115189779596</v>
      </c>
      <c r="AS693" s="17">
        <v>0.37951100644441599</v>
      </c>
      <c r="AT693" s="17">
        <v>0.29917658723920398</v>
      </c>
      <c r="AU693" s="17"/>
      <c r="AV693" s="17">
        <v>0.58166973470154304</v>
      </c>
      <c r="AW693" s="17">
        <v>0.41999512862510602</v>
      </c>
      <c r="AX693" s="17">
        <v>0.57200448753328104</v>
      </c>
      <c r="AY693" s="17">
        <v>0.405117969302556</v>
      </c>
      <c r="AZ693" s="17">
        <v>0.34835039508516202</v>
      </c>
      <c r="BA693" s="17">
        <v>0.25742135923535803</v>
      </c>
      <c r="BB693" s="17"/>
      <c r="BC693" s="17">
        <v>0.34812045728126401</v>
      </c>
      <c r="BD693" s="17">
        <v>0.46481240964714698</v>
      </c>
      <c r="BE693" s="17">
        <v>0.58266036875437099</v>
      </c>
      <c r="BF693" s="17">
        <v>0.61221153917885796</v>
      </c>
      <c r="BG693" s="17">
        <v>0.72747394893137995</v>
      </c>
    </row>
    <row r="694" spans="2:59" x14ac:dyDescent="0.35">
      <c r="B694" t="s">
        <v>348</v>
      </c>
      <c r="C694" s="17">
        <v>0.46428021869702002</v>
      </c>
      <c r="D694" s="17">
        <v>0.50592875511453095</v>
      </c>
      <c r="E694" s="17">
        <v>0.42783854581064201</v>
      </c>
      <c r="F694" s="17"/>
      <c r="G694" s="17">
        <v>0.38552704133335702</v>
      </c>
      <c r="H694" s="17">
        <v>0.54829176657335599</v>
      </c>
      <c r="I694" s="17">
        <v>0.46793791787911498</v>
      </c>
      <c r="J694" s="17">
        <v>0.48508382833067798</v>
      </c>
      <c r="K694" s="17">
        <v>0.41751354215734598</v>
      </c>
      <c r="L694" s="17">
        <v>0.46101630505895702</v>
      </c>
      <c r="M694" s="17"/>
      <c r="N694" s="17">
        <v>0.52494000521761797</v>
      </c>
      <c r="O694" s="17">
        <v>0.45093976904669703</v>
      </c>
      <c r="P694" s="17">
        <v>0.44179685533801899</v>
      </c>
      <c r="Q694" s="17">
        <v>0.43588828601492102</v>
      </c>
      <c r="R694" s="17"/>
      <c r="S694" s="17">
        <v>0.52864751318247005</v>
      </c>
      <c r="T694" s="17">
        <v>0.50313195784159104</v>
      </c>
      <c r="U694" s="17">
        <v>0.52804566643297002</v>
      </c>
      <c r="V694" s="17">
        <v>0.40964438103301698</v>
      </c>
      <c r="W694" s="17">
        <v>0.33845382226691301</v>
      </c>
      <c r="X694" s="17">
        <v>0.47168847730654001</v>
      </c>
      <c r="Y694" s="17">
        <v>0.320716706290055</v>
      </c>
      <c r="Z694" s="17">
        <v>0.55873239548967002</v>
      </c>
      <c r="AA694" s="17">
        <v>0.46418836458937601</v>
      </c>
      <c r="AB694" s="17">
        <v>0.52766503479622495</v>
      </c>
      <c r="AC694" s="17">
        <v>0.42674876517089899</v>
      </c>
      <c r="AD694" s="17">
        <v>0.453533576755765</v>
      </c>
      <c r="AE694" s="17"/>
      <c r="AF694" s="17">
        <v>0.429734515340495</v>
      </c>
      <c r="AG694" s="17">
        <v>0.51143743884763604</v>
      </c>
      <c r="AH694" s="17">
        <v>0.44844801301306503</v>
      </c>
      <c r="AI694" s="17"/>
      <c r="AJ694" s="17">
        <v>0.48541434122535299</v>
      </c>
      <c r="AK694" s="17">
        <v>0.50439529053101495</v>
      </c>
      <c r="AL694" s="17">
        <v>0.39771732488331002</v>
      </c>
      <c r="AM694" s="17">
        <v>0.39077879979059899</v>
      </c>
      <c r="AN694" s="17">
        <v>0.435546674224083</v>
      </c>
      <c r="AO694" s="17"/>
      <c r="AP694" s="17">
        <v>0.48063979123568601</v>
      </c>
      <c r="AQ694" s="17">
        <v>0.50257750813984303</v>
      </c>
      <c r="AR694" s="17">
        <v>0.56849562005990495</v>
      </c>
      <c r="AS694" s="17">
        <v>0.33176177322883199</v>
      </c>
      <c r="AT694" s="17">
        <v>0.28778549972210299</v>
      </c>
      <c r="AU694" s="17"/>
      <c r="AV694" s="17">
        <v>0.51211751631750302</v>
      </c>
      <c r="AW694" s="17">
        <v>0.49773784303458302</v>
      </c>
      <c r="AX694" s="17">
        <v>0.40716162021049301</v>
      </c>
      <c r="AY694" s="17">
        <v>0.41735587202513103</v>
      </c>
      <c r="AZ694" s="17">
        <v>0.27504062413615998</v>
      </c>
      <c r="BA694" s="17">
        <v>0.35574015969696698</v>
      </c>
      <c r="BB694" s="17"/>
      <c r="BC694" s="17">
        <v>0.40965169176088101</v>
      </c>
      <c r="BD694" s="17">
        <v>0.41951057770397399</v>
      </c>
      <c r="BE694" s="17">
        <v>0.47985457023987399</v>
      </c>
      <c r="BF694" s="17">
        <v>0.58548457960449296</v>
      </c>
      <c r="BG694" s="17">
        <v>0.89207208726947496</v>
      </c>
    </row>
    <row r="695" spans="2:59" x14ac:dyDescent="0.35">
      <c r="B695" t="s">
        <v>349</v>
      </c>
      <c r="C695" s="17">
        <v>0.44218009520014001</v>
      </c>
      <c r="D695" s="17">
        <v>0.48274047121613101</v>
      </c>
      <c r="E695" s="17">
        <v>0.40237466304299002</v>
      </c>
      <c r="F695" s="17"/>
      <c r="G695" s="17">
        <v>0.57171538125282695</v>
      </c>
      <c r="H695" s="17">
        <v>0.47898819114378499</v>
      </c>
      <c r="I695" s="17">
        <v>0.488135856524405</v>
      </c>
      <c r="J695" s="17">
        <v>0.47059565185014302</v>
      </c>
      <c r="K695" s="17">
        <v>0.39432542580434599</v>
      </c>
      <c r="L695" s="17">
        <v>0.29249077693470898</v>
      </c>
      <c r="M695" s="17"/>
      <c r="N695" s="17">
        <v>0.58478561217170899</v>
      </c>
      <c r="O695" s="17">
        <v>0.462330925441086</v>
      </c>
      <c r="P695" s="17">
        <v>0.33689636804467199</v>
      </c>
      <c r="Q695" s="17">
        <v>0.36911782450935798</v>
      </c>
      <c r="R695" s="17"/>
      <c r="S695" s="17">
        <v>0.559783464661195</v>
      </c>
      <c r="T695" s="17">
        <v>0.42573745843154798</v>
      </c>
      <c r="U695" s="17">
        <v>0.37419976182098003</v>
      </c>
      <c r="V695" s="17">
        <v>0.49494940702276802</v>
      </c>
      <c r="W695" s="17">
        <v>0.41769088413504601</v>
      </c>
      <c r="X695" s="17">
        <v>0.35529295389951798</v>
      </c>
      <c r="Y695" s="17">
        <v>0.44626328206820698</v>
      </c>
      <c r="Z695" s="17">
        <v>0.52570502680839004</v>
      </c>
      <c r="AA695" s="17">
        <v>0.416608982949565</v>
      </c>
      <c r="AB695" s="17">
        <v>0.49204164703289999</v>
      </c>
      <c r="AC695" s="17">
        <v>0.21925004723013999</v>
      </c>
      <c r="AD695" s="17">
        <v>0.57911040956434601</v>
      </c>
      <c r="AE695" s="17"/>
      <c r="AF695" s="17">
        <v>0.373598612330799</v>
      </c>
      <c r="AG695" s="17">
        <v>0.49318136036773702</v>
      </c>
      <c r="AH695" s="17">
        <v>0.43031343215700402</v>
      </c>
      <c r="AI695" s="17"/>
      <c r="AJ695" s="17">
        <v>0.43064166960773598</v>
      </c>
      <c r="AK695" s="17">
        <v>0.465099991558097</v>
      </c>
      <c r="AL695" s="17">
        <v>0.359592691478547</v>
      </c>
      <c r="AM695" s="17">
        <v>0.36820174549858897</v>
      </c>
      <c r="AN695" s="17">
        <v>0.45298535403818202</v>
      </c>
      <c r="AO695" s="17"/>
      <c r="AP695" s="17">
        <v>0.46280401235486501</v>
      </c>
      <c r="AQ695" s="17">
        <v>0.47630023418953898</v>
      </c>
      <c r="AR695" s="17">
        <v>0.42494583958431897</v>
      </c>
      <c r="AS695" s="17">
        <v>0.27655743922280601</v>
      </c>
      <c r="AT695" s="17">
        <v>0.48879079828750699</v>
      </c>
      <c r="AU695" s="17"/>
      <c r="AV695" s="17">
        <v>0.488643155685625</v>
      </c>
      <c r="AW695" s="17">
        <v>0.47838517454107898</v>
      </c>
      <c r="AX695" s="17">
        <v>0.38619657084645398</v>
      </c>
      <c r="AY695" s="17">
        <v>0.37553753782149402</v>
      </c>
      <c r="AZ695" s="17">
        <v>0.455377978903168</v>
      </c>
      <c r="BA695" s="17">
        <v>0.28701747984994702</v>
      </c>
      <c r="BB695" s="17"/>
      <c r="BC695" s="17">
        <v>0.30838822027582002</v>
      </c>
      <c r="BD695" s="17">
        <v>0.47301263217348</v>
      </c>
      <c r="BE695" s="17">
        <v>0.53146573798855401</v>
      </c>
      <c r="BF695" s="17">
        <v>0.550611879531962</v>
      </c>
      <c r="BG695" s="17">
        <v>0.89207208726947496</v>
      </c>
    </row>
    <row r="696" spans="2:59" x14ac:dyDescent="0.35">
      <c r="B696" t="s">
        <v>350</v>
      </c>
      <c r="C696" s="17">
        <v>0.381272749551954</v>
      </c>
      <c r="D696" s="17">
        <v>0.409620174482487</v>
      </c>
      <c r="E696" s="17">
        <v>0.35526308736308398</v>
      </c>
      <c r="F696" s="17"/>
      <c r="G696" s="17">
        <v>0.45863249185384097</v>
      </c>
      <c r="H696" s="17">
        <v>0.48456712221221299</v>
      </c>
      <c r="I696" s="17">
        <v>0.35639641536538602</v>
      </c>
      <c r="J696" s="17">
        <v>0.362896318292386</v>
      </c>
      <c r="K696" s="17">
        <v>0.37621269297812399</v>
      </c>
      <c r="L696" s="17">
        <v>0.273888905831006</v>
      </c>
      <c r="M696" s="17"/>
      <c r="N696" s="17">
        <v>0.44418000708664401</v>
      </c>
      <c r="O696" s="17">
        <v>0.42232704505220903</v>
      </c>
      <c r="P696" s="17">
        <v>0.28567156266289101</v>
      </c>
      <c r="Q696" s="17">
        <v>0.357197116230004</v>
      </c>
      <c r="R696" s="17"/>
      <c r="S696" s="17">
        <v>0.56086771268161195</v>
      </c>
      <c r="T696" s="17">
        <v>0.33885242880069699</v>
      </c>
      <c r="U696" s="17">
        <v>0.324057780174281</v>
      </c>
      <c r="V696" s="17">
        <v>0.41162536693781998</v>
      </c>
      <c r="W696" s="17">
        <v>0.34980189443859899</v>
      </c>
      <c r="X696" s="17">
        <v>0.29016744930624599</v>
      </c>
      <c r="Y696" s="17">
        <v>0.324596920051066</v>
      </c>
      <c r="Z696" s="17">
        <v>0.29867752032251399</v>
      </c>
      <c r="AA696" s="17">
        <v>0.35352419183066303</v>
      </c>
      <c r="AB696" s="17">
        <v>0.41713413932677301</v>
      </c>
      <c r="AC696" s="17">
        <v>0.31598118180239598</v>
      </c>
      <c r="AD696" s="17">
        <v>0.50669834917495404</v>
      </c>
      <c r="AE696" s="17"/>
      <c r="AF696" s="17">
        <v>0.33436178644269299</v>
      </c>
      <c r="AG696" s="17">
        <v>0.40550042030567301</v>
      </c>
      <c r="AH696" s="17">
        <v>0.39254563938366499</v>
      </c>
      <c r="AI696" s="17"/>
      <c r="AJ696" s="17">
        <v>0.32623574553651602</v>
      </c>
      <c r="AK696" s="17">
        <v>0.390436619804925</v>
      </c>
      <c r="AL696" s="17">
        <v>0.403875962552039</v>
      </c>
      <c r="AM696" s="17">
        <v>0.53141920681031596</v>
      </c>
      <c r="AN696" s="17">
        <v>0.419106329859388</v>
      </c>
      <c r="AO696" s="17"/>
      <c r="AP696" s="17">
        <v>0.34525225114192798</v>
      </c>
      <c r="AQ696" s="17">
        <v>0.38807395477898798</v>
      </c>
      <c r="AR696" s="17">
        <v>0.46193778861608698</v>
      </c>
      <c r="AS696" s="17">
        <v>0.274286387870809</v>
      </c>
      <c r="AT696" s="17">
        <v>0.37090823422357799</v>
      </c>
      <c r="AU696" s="17"/>
      <c r="AV696" s="17">
        <v>0.418578386193315</v>
      </c>
      <c r="AW696" s="17">
        <v>0.39120047610713898</v>
      </c>
      <c r="AX696" s="17">
        <v>0.46634077035532201</v>
      </c>
      <c r="AY696" s="17">
        <v>0.265991344087328</v>
      </c>
      <c r="AZ696" s="17">
        <v>0.35946044341383099</v>
      </c>
      <c r="BA696" s="17">
        <v>0.243854990779241</v>
      </c>
      <c r="BB696" s="17"/>
      <c r="BC696" s="17">
        <v>0.28370852608665997</v>
      </c>
      <c r="BD696" s="17">
        <v>0.37552935753726902</v>
      </c>
      <c r="BE696" s="17">
        <v>0.40241392045503699</v>
      </c>
      <c r="BF696" s="17">
        <v>0.494640045123379</v>
      </c>
      <c r="BG696" s="17">
        <v>0.89207208726947496</v>
      </c>
    </row>
    <row r="697" spans="2:59" x14ac:dyDescent="0.35">
      <c r="B697" t="s">
        <v>351</v>
      </c>
      <c r="C697" s="17">
        <v>0.380908253956184</v>
      </c>
      <c r="D697" s="17">
        <v>0.39311454063054901</v>
      </c>
      <c r="E697" s="17">
        <v>0.37222104860397898</v>
      </c>
      <c r="F697" s="17"/>
      <c r="G697" s="17">
        <v>0.43729100969970902</v>
      </c>
      <c r="H697" s="17">
        <v>0.411904244609897</v>
      </c>
      <c r="I697" s="17">
        <v>0.49680570505521798</v>
      </c>
      <c r="J697" s="17">
        <v>0.39015573758569</v>
      </c>
      <c r="K697" s="17">
        <v>0.32490692886032002</v>
      </c>
      <c r="L697" s="17">
        <v>0.254660742591371</v>
      </c>
      <c r="M697" s="17"/>
      <c r="N697" s="17">
        <v>0.42681356240149498</v>
      </c>
      <c r="O697" s="17">
        <v>0.38691279889297198</v>
      </c>
      <c r="P697" s="17">
        <v>0.33389661783297098</v>
      </c>
      <c r="Q697" s="17">
        <v>0.36747550561334502</v>
      </c>
      <c r="R697" s="17"/>
      <c r="S697" s="17">
        <v>0.47143613115015898</v>
      </c>
      <c r="T697" s="17">
        <v>0.324716612258725</v>
      </c>
      <c r="U697" s="17">
        <v>0.41697596327233799</v>
      </c>
      <c r="V697" s="17">
        <v>0.39265970047441401</v>
      </c>
      <c r="W697" s="17">
        <v>0.37080278019382001</v>
      </c>
      <c r="X697" s="17">
        <v>0.39509890806673598</v>
      </c>
      <c r="Y697" s="17">
        <v>0.27898169910280401</v>
      </c>
      <c r="Z697" s="17">
        <v>0.33872690297889302</v>
      </c>
      <c r="AA697" s="17">
        <v>0.40605364197031701</v>
      </c>
      <c r="AB697" s="17">
        <v>0.377574699198859</v>
      </c>
      <c r="AC697" s="17">
        <v>0.26662492909288699</v>
      </c>
      <c r="AD697" s="17">
        <v>0.57435133667122096</v>
      </c>
      <c r="AE697" s="17"/>
      <c r="AF697" s="17">
        <v>0.32557329134952701</v>
      </c>
      <c r="AG697" s="17">
        <v>0.41281163171775898</v>
      </c>
      <c r="AH697" s="17">
        <v>0.412169159238016</v>
      </c>
      <c r="AI697" s="17"/>
      <c r="AJ697" s="17">
        <v>0.30910379236319102</v>
      </c>
      <c r="AK697" s="17">
        <v>0.42139414693557498</v>
      </c>
      <c r="AL697" s="17">
        <v>0.35401725208941898</v>
      </c>
      <c r="AM697" s="17">
        <v>0.265729140818595</v>
      </c>
      <c r="AN697" s="17">
        <v>0.45991284398947302</v>
      </c>
      <c r="AO697" s="17"/>
      <c r="AP697" s="17">
        <v>0.32412746984987001</v>
      </c>
      <c r="AQ697" s="17">
        <v>0.396885267113054</v>
      </c>
      <c r="AR697" s="17">
        <v>0.42383031953128403</v>
      </c>
      <c r="AS697" s="17">
        <v>0.26834585895565399</v>
      </c>
      <c r="AT697" s="17">
        <v>0.49237085980682499</v>
      </c>
      <c r="AU697" s="17"/>
      <c r="AV697" s="17">
        <v>0.41713317288622298</v>
      </c>
      <c r="AW697" s="17">
        <v>0.350068367354882</v>
      </c>
      <c r="AX697" s="17">
        <v>0.40248479716860203</v>
      </c>
      <c r="AY697" s="17">
        <v>0.31631852007686301</v>
      </c>
      <c r="AZ697" s="17">
        <v>0.55262631509034599</v>
      </c>
      <c r="BA697" s="17">
        <v>0.24426890571695001</v>
      </c>
      <c r="BB697" s="17"/>
      <c r="BC697" s="17">
        <v>0.28201514680913797</v>
      </c>
      <c r="BD697" s="17">
        <v>0.42203589823022403</v>
      </c>
      <c r="BE697" s="17">
        <v>0.375940925772905</v>
      </c>
      <c r="BF697" s="17">
        <v>0.49740469900992201</v>
      </c>
      <c r="BG697" s="17">
        <v>0.45635981745892801</v>
      </c>
    </row>
    <row r="698" spans="2:59" x14ac:dyDescent="0.35">
      <c r="B698" t="s">
        <v>100</v>
      </c>
      <c r="C698" s="17">
        <v>0.106155618982682</v>
      </c>
      <c r="D698" s="17">
        <v>7.4705435582433893E-2</v>
      </c>
      <c r="E698" s="17">
        <v>0.13192444339244699</v>
      </c>
      <c r="F698" s="17"/>
      <c r="G698" s="17">
        <v>4.0204430842748697E-2</v>
      </c>
      <c r="H698" s="17">
        <v>5.6628741237732302E-2</v>
      </c>
      <c r="I698" s="17">
        <v>7.9902547372478303E-2</v>
      </c>
      <c r="J698" s="17">
        <v>9.9518701399295806E-2</v>
      </c>
      <c r="K698" s="17">
        <v>0.19403692241409401</v>
      </c>
      <c r="L698" s="17">
        <v>0.157843667789062</v>
      </c>
      <c r="M698" s="17"/>
      <c r="N698" s="17">
        <v>4.2053624091814602E-2</v>
      </c>
      <c r="O698" s="17">
        <v>0.126083215526755</v>
      </c>
      <c r="P698" s="17">
        <v>0.104716961902429</v>
      </c>
      <c r="Q698" s="17">
        <v>0.149635823057578</v>
      </c>
      <c r="R698" s="17"/>
      <c r="S698" s="17">
        <v>6.9109683149970999E-2</v>
      </c>
      <c r="T698" s="17">
        <v>8.2717458340949193E-2</v>
      </c>
      <c r="U698" s="17">
        <v>9.6636121087856894E-2</v>
      </c>
      <c r="V698" s="17">
        <v>7.40935585526976E-2</v>
      </c>
      <c r="W698" s="17">
        <v>0.117968608779179</v>
      </c>
      <c r="X698" s="17">
        <v>0.154842298066837</v>
      </c>
      <c r="Y698" s="17">
        <v>0.186213893990472</v>
      </c>
      <c r="Z698" s="17">
        <v>0.13819473986789499</v>
      </c>
      <c r="AA698" s="17">
        <v>8.3828380426828802E-2</v>
      </c>
      <c r="AB698" s="17">
        <v>9.5001833259906895E-2</v>
      </c>
      <c r="AC698" s="17">
        <v>0.150057507899616</v>
      </c>
      <c r="AD698" s="17">
        <v>0.18438477119906899</v>
      </c>
      <c r="AE698" s="17"/>
      <c r="AF698" s="17">
        <v>0.115771741864909</v>
      </c>
      <c r="AG698" s="17">
        <v>8.9896622971363901E-2</v>
      </c>
      <c r="AH698" s="17">
        <v>0.173125618495129</v>
      </c>
      <c r="AI698" s="17"/>
      <c r="AJ698" s="17">
        <v>0.111176099790897</v>
      </c>
      <c r="AK698" s="17">
        <v>8.45611170631827E-2</v>
      </c>
      <c r="AL698" s="17">
        <v>9.8507259611370704E-2</v>
      </c>
      <c r="AM698" s="17">
        <v>0.10850053929392001</v>
      </c>
      <c r="AN698" s="17">
        <v>0.12516245599182499</v>
      </c>
      <c r="AO698" s="17"/>
      <c r="AP698" s="17">
        <v>9.2202529111299197E-2</v>
      </c>
      <c r="AQ698" s="17">
        <v>9.6287029708512301E-2</v>
      </c>
      <c r="AR698" s="17">
        <v>7.0975623535006097E-2</v>
      </c>
      <c r="AS698" s="17">
        <v>8.7280114577355794E-2</v>
      </c>
      <c r="AT698" s="17">
        <v>0.202234209705725</v>
      </c>
      <c r="AU698" s="17"/>
      <c r="AV698" s="17">
        <v>6.6760437616972104E-2</v>
      </c>
      <c r="AW698" s="17">
        <v>9.2783785111985304E-2</v>
      </c>
      <c r="AX698" s="17">
        <v>8.2818397600666005E-2</v>
      </c>
      <c r="AY698" s="17">
        <v>7.8119808433515806E-2</v>
      </c>
      <c r="AZ698" s="17">
        <v>0.18637032004755399</v>
      </c>
      <c r="BA698" s="17">
        <v>0.298809130952566</v>
      </c>
      <c r="BB698" s="17"/>
      <c r="BC698" s="17">
        <v>0.14373617696382401</v>
      </c>
      <c r="BD698" s="17">
        <v>0.12695939340778101</v>
      </c>
      <c r="BE698" s="17">
        <v>8.4418601916995503E-2</v>
      </c>
      <c r="BF698" s="17">
        <v>1.59318285176707E-2</v>
      </c>
      <c r="BG698" s="17">
        <v>0</v>
      </c>
    </row>
    <row r="699" spans="2:59" x14ac:dyDescent="0.35">
      <c r="B699" t="s">
        <v>122</v>
      </c>
      <c r="C699" s="17">
        <v>9.1006776598976602E-2</v>
      </c>
      <c r="D699" s="17">
        <v>8.5769837213612907E-2</v>
      </c>
      <c r="E699" s="17">
        <v>9.6790337485065006E-2</v>
      </c>
      <c r="F699" s="17"/>
      <c r="G699" s="17">
        <v>4.1522434564440401E-2</v>
      </c>
      <c r="H699" s="17">
        <v>3.1322500275921802E-2</v>
      </c>
      <c r="I699" s="17">
        <v>0.113525448342055</v>
      </c>
      <c r="J699" s="17">
        <v>0.13916362536215299</v>
      </c>
      <c r="K699" s="17">
        <v>9.3268396246394103E-2</v>
      </c>
      <c r="L699" s="17">
        <v>0.119144121493178</v>
      </c>
      <c r="M699" s="17"/>
      <c r="N699" s="17">
        <v>7.5128612728935104E-2</v>
      </c>
      <c r="O699" s="17">
        <v>5.8657122927686899E-2</v>
      </c>
      <c r="P699" s="17">
        <v>0.11623055241421</v>
      </c>
      <c r="Q699" s="17">
        <v>0.115459216672612</v>
      </c>
      <c r="R699" s="17"/>
      <c r="S699" s="17">
        <v>4.6497169858875802E-2</v>
      </c>
      <c r="T699" s="17">
        <v>7.3001187907285395E-2</v>
      </c>
      <c r="U699" s="17">
        <v>4.5528569798590601E-2</v>
      </c>
      <c r="V699" s="17">
        <v>0.132348097286907</v>
      </c>
      <c r="W699" s="17">
        <v>5.6452685989641101E-2</v>
      </c>
      <c r="X699" s="17">
        <v>0.104723050776768</v>
      </c>
      <c r="Y699" s="17">
        <v>9.2598187245917396E-2</v>
      </c>
      <c r="Z699" s="17">
        <v>0.19479418762235701</v>
      </c>
      <c r="AA699" s="17">
        <v>0.124926645548353</v>
      </c>
      <c r="AB699" s="17">
        <v>0.10804294633762</v>
      </c>
      <c r="AC699" s="17">
        <v>0.128789348854839</v>
      </c>
      <c r="AD699" s="17">
        <v>5.5993581223710301E-2</v>
      </c>
      <c r="AE699" s="17"/>
      <c r="AF699" s="17">
        <v>0.10179509737343299</v>
      </c>
      <c r="AG699" s="17">
        <v>7.7550779006133302E-2</v>
      </c>
      <c r="AH699" s="17">
        <v>0.116716907151191</v>
      </c>
      <c r="AI699" s="17"/>
      <c r="AJ699" s="17">
        <v>8.4554188860675894E-2</v>
      </c>
      <c r="AK699" s="17">
        <v>0.10011835807092501</v>
      </c>
      <c r="AL699" s="17">
        <v>0</v>
      </c>
      <c r="AM699" s="17">
        <v>0.114969177186195</v>
      </c>
      <c r="AN699" s="17">
        <v>0.15114551187891201</v>
      </c>
      <c r="AO699" s="17"/>
      <c r="AP699" s="17">
        <v>8.3611898933212206E-2</v>
      </c>
      <c r="AQ699" s="17">
        <v>0.105495470444292</v>
      </c>
      <c r="AR699" s="17">
        <v>4.9300838662272702E-2</v>
      </c>
      <c r="AS699" s="17">
        <v>0.13550420429752899</v>
      </c>
      <c r="AT699" s="17">
        <v>3.03773025266099E-2</v>
      </c>
      <c r="AU699" s="17"/>
      <c r="AV699" s="17">
        <v>8.6421356615467598E-2</v>
      </c>
      <c r="AW699" s="17">
        <v>7.4921644205724794E-2</v>
      </c>
      <c r="AX699" s="17">
        <v>5.6750527770069802E-2</v>
      </c>
      <c r="AY699" s="17">
        <v>0.151165645107293</v>
      </c>
      <c r="AZ699" s="17">
        <v>2.28170015751075E-2</v>
      </c>
      <c r="BA699" s="17">
        <v>0.103724836081245</v>
      </c>
      <c r="BB699" s="17"/>
      <c r="BC699" s="17">
        <v>0.159589893930769</v>
      </c>
      <c r="BD699" s="17">
        <v>4.55152441253645E-2</v>
      </c>
      <c r="BE699" s="17">
        <v>6.2430681883821899E-2</v>
      </c>
      <c r="BF699" s="17">
        <v>7.1224132994726394E-2</v>
      </c>
      <c r="BG699" s="17">
        <v>0.107927912730525</v>
      </c>
    </row>
    <row r="700" spans="2:59" x14ac:dyDescent="0.35">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row>
    <row r="701" spans="2:59" x14ac:dyDescent="0.35">
      <c r="B701" s="6" t="s">
        <v>358</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row>
    <row r="702" spans="2:59" x14ac:dyDescent="0.35">
      <c r="B702" s="24" t="s">
        <v>331</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row>
    <row r="703" spans="2:59" x14ac:dyDescent="0.35">
      <c r="B703" t="s">
        <v>354</v>
      </c>
      <c r="C703" s="17">
        <v>0.16554552197146699</v>
      </c>
      <c r="D703" s="17">
        <v>0.15331109832453199</v>
      </c>
      <c r="E703" s="17">
        <v>0.17608218746348001</v>
      </c>
      <c r="F703" s="17"/>
      <c r="G703" s="17">
        <v>0.13747163950651101</v>
      </c>
      <c r="H703" s="17">
        <v>0.130367783940433</v>
      </c>
      <c r="I703" s="17">
        <v>0.19031811396666501</v>
      </c>
      <c r="J703" s="17">
        <v>0.170234525347017</v>
      </c>
      <c r="K703" s="17">
        <v>0.14379235918452701</v>
      </c>
      <c r="L703" s="17">
        <v>0.207083509060423</v>
      </c>
      <c r="M703" s="17"/>
      <c r="N703" s="17">
        <v>0.14031675030641699</v>
      </c>
      <c r="O703" s="17">
        <v>0.104281564905202</v>
      </c>
      <c r="P703" s="17">
        <v>0.18355282694973199</v>
      </c>
      <c r="Q703" s="17">
        <v>0.23845773344000301</v>
      </c>
      <c r="R703" s="17"/>
      <c r="S703" s="17">
        <v>0.200288165616159</v>
      </c>
      <c r="T703" s="17">
        <v>0.19083842588316999</v>
      </c>
      <c r="U703" s="17">
        <v>0.23445034061952499</v>
      </c>
      <c r="V703" s="17">
        <v>0.12406774997735701</v>
      </c>
      <c r="W703" s="17">
        <v>6.9719904191985899E-2</v>
      </c>
      <c r="X703" s="17">
        <v>0.127799311127447</v>
      </c>
      <c r="Y703" s="17">
        <v>0.15827881470472499</v>
      </c>
      <c r="Z703" s="17">
        <v>0.180863659651017</v>
      </c>
      <c r="AA703" s="17">
        <v>0.16561920928801399</v>
      </c>
      <c r="AB703" s="17">
        <v>0.17955927635692201</v>
      </c>
      <c r="AC703" s="17">
        <v>0.15068689417846301</v>
      </c>
      <c r="AD703" s="17">
        <v>8.2691997881262205E-2</v>
      </c>
      <c r="AE703" s="17"/>
      <c r="AF703" s="17">
        <v>0.17864030595007199</v>
      </c>
      <c r="AG703" s="17">
        <v>0.190582074669363</v>
      </c>
      <c r="AH703" s="17">
        <v>0.12820652366690399</v>
      </c>
      <c r="AI703" s="17"/>
      <c r="AJ703" s="17">
        <v>0.18243687503699599</v>
      </c>
      <c r="AK703" s="17">
        <v>0.16426079591402701</v>
      </c>
      <c r="AL703" s="17">
        <v>0.150775792602063</v>
      </c>
      <c r="AM703" s="17">
        <v>0.104631203843514</v>
      </c>
      <c r="AN703" s="17">
        <v>0.10546740443955201</v>
      </c>
      <c r="AO703" s="17"/>
      <c r="AP703" s="17">
        <v>0.134680457096576</v>
      </c>
      <c r="AQ703" s="17">
        <v>0.164744792626982</v>
      </c>
      <c r="AR703" s="17">
        <v>0.20414833707796401</v>
      </c>
      <c r="AS703" s="17">
        <v>0.227047988824923</v>
      </c>
      <c r="AT703" s="17">
        <v>0.172130527930143</v>
      </c>
      <c r="AU703" s="17"/>
      <c r="AV703" s="17">
        <v>0.18072309349916099</v>
      </c>
      <c r="AW703" s="17">
        <v>0.12850328770771699</v>
      </c>
      <c r="AX703" s="17">
        <v>0.105584421041718</v>
      </c>
      <c r="AY703" s="17">
        <v>0.21128819268073501</v>
      </c>
      <c r="AZ703" s="17">
        <v>0.21116119946126599</v>
      </c>
      <c r="BA703" s="17">
        <v>0.160503391574745</v>
      </c>
      <c r="BB703" s="17"/>
      <c r="BC703" s="17">
        <v>0.22620867535306299</v>
      </c>
      <c r="BD703" s="17">
        <v>0.19551803189979799</v>
      </c>
      <c r="BE703" s="17">
        <v>0.13525272025794</v>
      </c>
      <c r="BF703" s="17">
        <v>0.126531558681618</v>
      </c>
      <c r="BG703" s="17">
        <v>0</v>
      </c>
    </row>
    <row r="704" spans="2:59" x14ac:dyDescent="0.35">
      <c r="B704" t="s">
        <v>355</v>
      </c>
      <c r="C704" s="17">
        <v>0.45242499269485997</v>
      </c>
      <c r="D704" s="17">
        <v>0.44620746449499998</v>
      </c>
      <c r="E704" s="17">
        <v>0.45742719229965101</v>
      </c>
      <c r="F704" s="17"/>
      <c r="G704" s="17">
        <v>0.49492242063198599</v>
      </c>
      <c r="H704" s="17">
        <v>0.48440169247807602</v>
      </c>
      <c r="I704" s="17">
        <v>0.457903657210465</v>
      </c>
      <c r="J704" s="17">
        <v>0.419583559003744</v>
      </c>
      <c r="K704" s="17">
        <v>0.50766991167055298</v>
      </c>
      <c r="L704" s="17">
        <v>0.37480270233428697</v>
      </c>
      <c r="M704" s="17"/>
      <c r="N704" s="17">
        <v>0.43599387668589401</v>
      </c>
      <c r="O704" s="17">
        <v>0.50486150582232303</v>
      </c>
      <c r="P704" s="17">
        <v>0.47837620533705499</v>
      </c>
      <c r="Q704" s="17">
        <v>0.39851240759691903</v>
      </c>
      <c r="R704" s="17"/>
      <c r="S704" s="17">
        <v>0.408537507356038</v>
      </c>
      <c r="T704" s="17">
        <v>0.41444252144902499</v>
      </c>
      <c r="U704" s="17">
        <v>0.29510911669765999</v>
      </c>
      <c r="V704" s="17">
        <v>0.49560320406893599</v>
      </c>
      <c r="W704" s="17">
        <v>0.51116253860742</v>
      </c>
      <c r="X704" s="17">
        <v>0.53351141935164503</v>
      </c>
      <c r="Y704" s="17">
        <v>0.49548196002956102</v>
      </c>
      <c r="Z704" s="17">
        <v>0.47538686577716199</v>
      </c>
      <c r="AA704" s="17">
        <v>0.45046621572572798</v>
      </c>
      <c r="AB704" s="17">
        <v>0.471087026143238</v>
      </c>
      <c r="AC704" s="17">
        <v>0.57523072668777597</v>
      </c>
      <c r="AD704" s="17">
        <v>0.41676527768250099</v>
      </c>
      <c r="AE704" s="17"/>
      <c r="AF704" s="17">
        <v>0.43346340948866002</v>
      </c>
      <c r="AG704" s="17">
        <v>0.43130351434882003</v>
      </c>
      <c r="AH704" s="17">
        <v>0.45857531300924897</v>
      </c>
      <c r="AI704" s="17"/>
      <c r="AJ704" s="17">
        <v>0.34822124242109997</v>
      </c>
      <c r="AK704" s="17">
        <v>0.55681040218264899</v>
      </c>
      <c r="AL704" s="17">
        <v>0.44185599031478001</v>
      </c>
      <c r="AM704" s="17">
        <v>0.53755346364406897</v>
      </c>
      <c r="AN704" s="17">
        <v>0.44827694380574201</v>
      </c>
      <c r="AO704" s="17"/>
      <c r="AP704" s="17">
        <v>0.37234967567718102</v>
      </c>
      <c r="AQ704" s="17">
        <v>0.51491347160796697</v>
      </c>
      <c r="AR704" s="17">
        <v>0.446055296901891</v>
      </c>
      <c r="AS704" s="17">
        <v>0.40349690895249701</v>
      </c>
      <c r="AT704" s="17">
        <v>0.49509313162287699</v>
      </c>
      <c r="AU704" s="17"/>
      <c r="AV704" s="17">
        <v>0.50648109412475595</v>
      </c>
      <c r="AW704" s="17">
        <v>0.35136533542373799</v>
      </c>
      <c r="AX704" s="17">
        <v>0.60769396993069602</v>
      </c>
      <c r="AY704" s="17">
        <v>0.38241208122150799</v>
      </c>
      <c r="AZ704" s="17">
        <v>0.526772819067169</v>
      </c>
      <c r="BA704" s="17">
        <v>0.413535725784417</v>
      </c>
      <c r="BB704" s="17"/>
      <c r="BC704" s="17">
        <v>0.39727851363934802</v>
      </c>
      <c r="BD704" s="17">
        <v>0.47893791864727298</v>
      </c>
      <c r="BE704" s="17">
        <v>0.49065324532950999</v>
      </c>
      <c r="BF704" s="17">
        <v>0.42942066241523302</v>
      </c>
      <c r="BG704" s="17">
        <v>0.62481523095297298</v>
      </c>
    </row>
    <row r="705" spans="2:59" x14ac:dyDescent="0.35">
      <c r="B705" t="s">
        <v>356</v>
      </c>
      <c r="C705" s="17">
        <v>0.26440906211387699</v>
      </c>
      <c r="D705" s="17">
        <v>0.27882089223841899</v>
      </c>
      <c r="E705" s="17">
        <v>0.25444764207280302</v>
      </c>
      <c r="F705" s="17"/>
      <c r="G705" s="17">
        <v>0.21307374269601001</v>
      </c>
      <c r="H705" s="17">
        <v>0.25534932825719198</v>
      </c>
      <c r="I705" s="17">
        <v>0.24641818485997499</v>
      </c>
      <c r="J705" s="17">
        <v>0.26106438134663701</v>
      </c>
      <c r="K705" s="17">
        <v>0.31306202701583602</v>
      </c>
      <c r="L705" s="17">
        <v>0.28668372421875798</v>
      </c>
      <c r="M705" s="17"/>
      <c r="N705" s="17">
        <v>0.28657888730152098</v>
      </c>
      <c r="O705" s="17">
        <v>0.335752095674478</v>
      </c>
      <c r="P705" s="17">
        <v>0.233633067722407</v>
      </c>
      <c r="Q705" s="17">
        <v>0.195153923327894</v>
      </c>
      <c r="R705" s="17"/>
      <c r="S705" s="17">
        <v>0.30657134712816902</v>
      </c>
      <c r="T705" s="17">
        <v>0.29573246077104098</v>
      </c>
      <c r="U705" s="17">
        <v>0.24493242164530099</v>
      </c>
      <c r="V705" s="17">
        <v>0.25787596799101298</v>
      </c>
      <c r="W705" s="17">
        <v>0.269949308286274</v>
      </c>
      <c r="X705" s="17">
        <v>0.20948007583158901</v>
      </c>
      <c r="Y705" s="17">
        <v>0.240510628367574</v>
      </c>
      <c r="Z705" s="17">
        <v>0.26300912530687198</v>
      </c>
      <c r="AA705" s="17">
        <v>0.31110860120830902</v>
      </c>
      <c r="AB705" s="17">
        <v>0.26524149869316299</v>
      </c>
      <c r="AC705" s="17">
        <v>0.14002846827725601</v>
      </c>
      <c r="AD705" s="17">
        <v>0.274292018181226</v>
      </c>
      <c r="AE705" s="17"/>
      <c r="AF705" s="17">
        <v>0.255654833234923</v>
      </c>
      <c r="AG705" s="17">
        <v>0.303904407167288</v>
      </c>
      <c r="AH705" s="17">
        <v>0.25613957084106698</v>
      </c>
      <c r="AI705" s="17"/>
      <c r="AJ705" s="17">
        <v>0.33734187277187599</v>
      </c>
      <c r="AK705" s="17">
        <v>0.20792248868455701</v>
      </c>
      <c r="AL705" s="17">
        <v>0.23981311771373101</v>
      </c>
      <c r="AM705" s="17">
        <v>0.23717660670159901</v>
      </c>
      <c r="AN705" s="17">
        <v>0.22623121331305401</v>
      </c>
      <c r="AO705" s="17"/>
      <c r="AP705" s="17">
        <v>0.31453044952300302</v>
      </c>
      <c r="AQ705" s="17">
        <v>0.23503197520247401</v>
      </c>
      <c r="AR705" s="17">
        <v>0.20884434497578</v>
      </c>
      <c r="AS705" s="17">
        <v>0.26768060487825202</v>
      </c>
      <c r="AT705" s="17">
        <v>0.22247767390252299</v>
      </c>
      <c r="AU705" s="17"/>
      <c r="AV705" s="17">
        <v>0.23214530400475</v>
      </c>
      <c r="AW705" s="17">
        <v>0.36352990021527398</v>
      </c>
      <c r="AX705" s="17">
        <v>0.206135212062553</v>
      </c>
      <c r="AY705" s="17">
        <v>0.29011682277133199</v>
      </c>
      <c r="AZ705" s="17">
        <v>0.145861454890578</v>
      </c>
      <c r="BA705" s="17">
        <v>0.24526269031822201</v>
      </c>
      <c r="BB705" s="17"/>
      <c r="BC705" s="17">
        <v>0.24823629464104299</v>
      </c>
      <c r="BD705" s="17">
        <v>0.225524076138027</v>
      </c>
      <c r="BE705" s="17">
        <v>0.24930815076944199</v>
      </c>
      <c r="BF705" s="17">
        <v>0.34826370171429599</v>
      </c>
      <c r="BG705" s="17">
        <v>0.37518476904702702</v>
      </c>
    </row>
    <row r="706" spans="2:59" x14ac:dyDescent="0.35">
      <c r="B706" t="s">
        <v>357</v>
      </c>
      <c r="C706" s="17">
        <v>6.6045623268429804E-2</v>
      </c>
      <c r="D706" s="17">
        <v>9.3687292316735699E-2</v>
      </c>
      <c r="E706" s="17">
        <v>3.7264156188952902E-2</v>
      </c>
      <c r="F706" s="17"/>
      <c r="G706" s="17">
        <v>0.11228177729392499</v>
      </c>
      <c r="H706" s="17">
        <v>7.70784873543372E-2</v>
      </c>
      <c r="I706" s="17">
        <v>7.0685781244233498E-2</v>
      </c>
      <c r="J706" s="17">
        <v>6.4435914579702602E-2</v>
      </c>
      <c r="K706" s="17">
        <v>2.36746855792597E-2</v>
      </c>
      <c r="L706" s="17">
        <v>5.69598248029662E-2</v>
      </c>
      <c r="M706" s="17"/>
      <c r="N706" s="17">
        <v>7.4759498507410205E-2</v>
      </c>
      <c r="O706" s="17">
        <v>3.5339070131720399E-2</v>
      </c>
      <c r="P706" s="17">
        <v>6.1853507778931102E-2</v>
      </c>
      <c r="Q706" s="17">
        <v>8.9849552018913995E-2</v>
      </c>
      <c r="R706" s="17"/>
      <c r="S706" s="17">
        <v>7.0691078202455696E-2</v>
      </c>
      <c r="T706" s="17">
        <v>5.5259119726748601E-2</v>
      </c>
      <c r="U706" s="17">
        <v>0.104460741451083</v>
      </c>
      <c r="V706" s="17">
        <v>0.122453077962694</v>
      </c>
      <c r="W706" s="17">
        <v>8.16719316003479E-2</v>
      </c>
      <c r="X706" s="17">
        <v>0</v>
      </c>
      <c r="Y706" s="17">
        <v>8.4642048551972507E-2</v>
      </c>
      <c r="Z706" s="17">
        <v>3.8620546395874401E-2</v>
      </c>
      <c r="AA706" s="17">
        <v>1.83951892670936E-2</v>
      </c>
      <c r="AB706" s="17">
        <v>5.0993297730274299E-2</v>
      </c>
      <c r="AC706" s="17">
        <v>9.9064629554870998E-2</v>
      </c>
      <c r="AD706" s="17">
        <v>8.2152990154255007E-2</v>
      </c>
      <c r="AE706" s="17"/>
      <c r="AF706" s="17">
        <v>9.3047338120600703E-2</v>
      </c>
      <c r="AG706" s="17">
        <v>1.9788965670459201E-2</v>
      </c>
      <c r="AH706" s="17">
        <v>9.1755123123647503E-2</v>
      </c>
      <c r="AI706" s="17"/>
      <c r="AJ706" s="17">
        <v>8.7949999174538898E-2</v>
      </c>
      <c r="AK706" s="17">
        <v>4.4523856589029097E-2</v>
      </c>
      <c r="AL706" s="17">
        <v>0</v>
      </c>
      <c r="AM706" s="17">
        <v>0</v>
      </c>
      <c r="AN706" s="17">
        <v>0.10956936741268999</v>
      </c>
      <c r="AO706" s="17"/>
      <c r="AP706" s="17">
        <v>0.116964632230488</v>
      </c>
      <c r="AQ706" s="17">
        <v>3.3439109690279703E-2</v>
      </c>
      <c r="AR706" s="17">
        <v>2.5938214768649E-2</v>
      </c>
      <c r="AS706" s="17">
        <v>7.6293431039694298E-2</v>
      </c>
      <c r="AT706" s="17">
        <v>3.8138852245572598E-2</v>
      </c>
      <c r="AU706" s="17"/>
      <c r="AV706" s="17">
        <v>3.9628316217208297E-2</v>
      </c>
      <c r="AW706" s="17">
        <v>0.11336123016253299</v>
      </c>
      <c r="AX706" s="17">
        <v>0</v>
      </c>
      <c r="AY706" s="17">
        <v>8.7092484290064401E-2</v>
      </c>
      <c r="AZ706" s="17">
        <v>6.3324736268615595E-2</v>
      </c>
      <c r="BA706" s="17">
        <v>0</v>
      </c>
      <c r="BB706" s="17"/>
      <c r="BC706" s="17">
        <v>5.6982021429333098E-2</v>
      </c>
      <c r="BD706" s="17">
        <v>6.1711997426606602E-2</v>
      </c>
      <c r="BE706" s="17">
        <v>7.5883445991330997E-2</v>
      </c>
      <c r="BF706" s="17">
        <v>7.9360317206178893E-2</v>
      </c>
      <c r="BG706" s="17">
        <v>0</v>
      </c>
    </row>
    <row r="707" spans="2:59" x14ac:dyDescent="0.35">
      <c r="B707" t="s">
        <v>100</v>
      </c>
      <c r="C707" s="17">
        <v>5.1574799951366102E-2</v>
      </c>
      <c r="D707" s="17">
        <v>2.7973252625313801E-2</v>
      </c>
      <c r="E707" s="17">
        <v>7.4778821975112195E-2</v>
      </c>
      <c r="F707" s="17"/>
      <c r="G707" s="17">
        <v>4.2250419871569002E-2</v>
      </c>
      <c r="H707" s="17">
        <v>5.28027079699614E-2</v>
      </c>
      <c r="I707" s="17">
        <v>3.4674262718662502E-2</v>
      </c>
      <c r="J707" s="17">
        <v>8.4681619722899004E-2</v>
      </c>
      <c r="K707" s="17">
        <v>1.18010165498251E-2</v>
      </c>
      <c r="L707" s="17">
        <v>7.4470239583566397E-2</v>
      </c>
      <c r="M707" s="17"/>
      <c r="N707" s="17">
        <v>6.2350987198757701E-2</v>
      </c>
      <c r="O707" s="17">
        <v>1.9765763466276901E-2</v>
      </c>
      <c r="P707" s="17">
        <v>4.2584392211875002E-2</v>
      </c>
      <c r="Q707" s="17">
        <v>7.8026383616269304E-2</v>
      </c>
      <c r="R707" s="17"/>
      <c r="S707" s="17">
        <v>1.39119016971777E-2</v>
      </c>
      <c r="T707" s="17">
        <v>4.3727472170015803E-2</v>
      </c>
      <c r="U707" s="17">
        <v>0.121047379586432</v>
      </c>
      <c r="V707" s="17">
        <v>0</v>
      </c>
      <c r="W707" s="17">
        <v>6.7496317313973098E-2</v>
      </c>
      <c r="X707" s="17">
        <v>0.12920919368931899</v>
      </c>
      <c r="Y707" s="17">
        <v>2.10865483461679E-2</v>
      </c>
      <c r="Z707" s="17">
        <v>4.21198028690737E-2</v>
      </c>
      <c r="AA707" s="17">
        <v>5.4410784510854897E-2</v>
      </c>
      <c r="AB707" s="17">
        <v>3.3118901076402203E-2</v>
      </c>
      <c r="AC707" s="17">
        <v>3.4989281301634097E-2</v>
      </c>
      <c r="AD707" s="17">
        <v>0.144097716100755</v>
      </c>
      <c r="AE707" s="17"/>
      <c r="AF707" s="17">
        <v>3.9194113205744403E-2</v>
      </c>
      <c r="AG707" s="17">
        <v>5.4421038144069199E-2</v>
      </c>
      <c r="AH707" s="17">
        <v>6.5323469359132497E-2</v>
      </c>
      <c r="AI707" s="17"/>
      <c r="AJ707" s="17">
        <v>4.4050010595489401E-2</v>
      </c>
      <c r="AK707" s="17">
        <v>2.6482456629736799E-2</v>
      </c>
      <c r="AL707" s="17">
        <v>0.167555099369426</v>
      </c>
      <c r="AM707" s="17">
        <v>0.120638725810818</v>
      </c>
      <c r="AN707" s="17">
        <v>0.110455071028962</v>
      </c>
      <c r="AO707" s="17"/>
      <c r="AP707" s="17">
        <v>6.1474785472751703E-2</v>
      </c>
      <c r="AQ707" s="17">
        <v>5.1870650872296802E-2</v>
      </c>
      <c r="AR707" s="17">
        <v>0.115013806275716</v>
      </c>
      <c r="AS707" s="17">
        <v>2.54810663046342E-2</v>
      </c>
      <c r="AT707" s="17">
        <v>7.2159814298885294E-2</v>
      </c>
      <c r="AU707" s="17"/>
      <c r="AV707" s="17">
        <v>4.1022192154124899E-2</v>
      </c>
      <c r="AW707" s="17">
        <v>4.3240246490737301E-2</v>
      </c>
      <c r="AX707" s="17">
        <v>8.0586396965033905E-2</v>
      </c>
      <c r="AY707" s="17">
        <v>2.9090419036359699E-2</v>
      </c>
      <c r="AZ707" s="17">
        <v>5.2879790312371597E-2</v>
      </c>
      <c r="BA707" s="17">
        <v>0.180698192322616</v>
      </c>
      <c r="BB707" s="17"/>
      <c r="BC707" s="17">
        <v>7.1294494937213404E-2</v>
      </c>
      <c r="BD707" s="17">
        <v>3.8307975888295501E-2</v>
      </c>
      <c r="BE707" s="17">
        <v>4.8902437651777403E-2</v>
      </c>
      <c r="BF707" s="17">
        <v>1.6423759982674001E-2</v>
      </c>
      <c r="BG707" s="17">
        <v>0</v>
      </c>
    </row>
    <row r="708" spans="2:59" x14ac:dyDescent="0.3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row>
    <row r="709" spans="2:59" x14ac:dyDescent="0.35">
      <c r="B709" s="6" t="s">
        <v>359</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row>
    <row r="710" spans="2:59" x14ac:dyDescent="0.35">
      <c r="B710" s="24" t="s">
        <v>331</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row>
    <row r="711" spans="2:59" x14ac:dyDescent="0.35">
      <c r="B711" t="s">
        <v>354</v>
      </c>
      <c r="C711" s="17">
        <v>0.13202956610484801</v>
      </c>
      <c r="D711" s="17">
        <v>0.12095525996252</v>
      </c>
      <c r="E711" s="17">
        <v>0.14285478060029799</v>
      </c>
      <c r="F711" s="17"/>
      <c r="G711" s="17">
        <v>0.16822423139109599</v>
      </c>
      <c r="H711" s="17">
        <v>0.13046686509236299</v>
      </c>
      <c r="I711" s="17">
        <v>0.114511840002696</v>
      </c>
      <c r="J711" s="17">
        <v>0.13485965562473801</v>
      </c>
      <c r="K711" s="17">
        <v>0.112801918921749</v>
      </c>
      <c r="L711" s="17">
        <v>0.13533128354906601</v>
      </c>
      <c r="M711" s="17"/>
      <c r="N711" s="17">
        <v>8.0527470783505598E-2</v>
      </c>
      <c r="O711" s="17">
        <v>0.14564716683729101</v>
      </c>
      <c r="P711" s="17">
        <v>0.144435778027971</v>
      </c>
      <c r="Q711" s="17">
        <v>0.153268532842008</v>
      </c>
      <c r="R711" s="17"/>
      <c r="S711" s="17">
        <v>0.13495251000174699</v>
      </c>
      <c r="T711" s="17">
        <v>0.10212496296797501</v>
      </c>
      <c r="U711" s="17">
        <v>3.3430061577591902E-2</v>
      </c>
      <c r="V711" s="17">
        <v>0.14862131948979199</v>
      </c>
      <c r="W711" s="17">
        <v>0.205027159246086</v>
      </c>
      <c r="X711" s="17">
        <v>0.13680779683532199</v>
      </c>
      <c r="Y711" s="17">
        <v>0.111450809768151</v>
      </c>
      <c r="Z711" s="17">
        <v>0.16210282657063299</v>
      </c>
      <c r="AA711" s="17">
        <v>0.14061442470934801</v>
      </c>
      <c r="AB711" s="17">
        <v>0.122460551500641</v>
      </c>
      <c r="AC711" s="17">
        <v>0.26343899530883802</v>
      </c>
      <c r="AD711" s="17">
        <v>4.0967349603568799E-2</v>
      </c>
      <c r="AE711" s="17"/>
      <c r="AF711" s="17">
        <v>0.180154854012222</v>
      </c>
      <c r="AG711" s="17">
        <v>8.9605168000131005E-2</v>
      </c>
      <c r="AH711" s="17">
        <v>9.2168477305511004E-2</v>
      </c>
      <c r="AI711" s="17"/>
      <c r="AJ711" s="17">
        <v>0.124893243019237</v>
      </c>
      <c r="AK711" s="17">
        <v>0.104861925701388</v>
      </c>
      <c r="AL711" s="17">
        <v>5.2877786696006401E-2</v>
      </c>
      <c r="AM711" s="17">
        <v>0.42434511809532199</v>
      </c>
      <c r="AN711" s="17">
        <v>4.31834219764698E-2</v>
      </c>
      <c r="AO711" s="17"/>
      <c r="AP711" s="17">
        <v>0.20118298247446001</v>
      </c>
      <c r="AQ711" s="17">
        <v>9.3663930071978999E-2</v>
      </c>
      <c r="AR711" s="17">
        <v>7.3892788703928305E-2</v>
      </c>
      <c r="AS711" s="17">
        <v>0.14326432458637001</v>
      </c>
      <c r="AT711" s="17">
        <v>0.402611981483534</v>
      </c>
      <c r="AU711" s="17"/>
      <c r="AV711" s="17">
        <v>8.8159737116314807E-2</v>
      </c>
      <c r="AW711" s="17">
        <v>0.17491617871194201</v>
      </c>
      <c r="AX711" s="17">
        <v>0.117132653944219</v>
      </c>
      <c r="AY711" s="17">
        <v>0.15018774657553599</v>
      </c>
      <c r="AZ711" s="17">
        <v>0.31674889472145301</v>
      </c>
      <c r="BA711" s="17">
        <v>8.1366889997137801E-2</v>
      </c>
      <c r="BB711" s="17"/>
      <c r="BC711" s="17">
        <v>0.12918216684953801</v>
      </c>
      <c r="BD711" s="17">
        <v>0.14126015657129401</v>
      </c>
      <c r="BE711" s="17">
        <v>0.13198881226585499</v>
      </c>
      <c r="BF711" s="17">
        <v>0.104693146692456</v>
      </c>
      <c r="BG711" s="17">
        <v>8.3683878565595504E-2</v>
      </c>
    </row>
    <row r="712" spans="2:59" x14ac:dyDescent="0.35">
      <c r="B712" t="s">
        <v>355</v>
      </c>
      <c r="C712" s="17">
        <v>0.43727720580186202</v>
      </c>
      <c r="D712" s="17">
        <v>0.42282086231416999</v>
      </c>
      <c r="E712" s="17">
        <v>0.45140838630770103</v>
      </c>
      <c r="F712" s="17"/>
      <c r="G712" s="17">
        <v>0.39958809269322798</v>
      </c>
      <c r="H712" s="17">
        <v>0.39722054549952501</v>
      </c>
      <c r="I712" s="17">
        <v>0.44848230925834398</v>
      </c>
      <c r="J712" s="17">
        <v>0.41280517325053001</v>
      </c>
      <c r="K712" s="17">
        <v>0.47087789854286</v>
      </c>
      <c r="L712" s="17">
        <v>0.47613794501035001</v>
      </c>
      <c r="M712" s="17"/>
      <c r="N712" s="17">
        <v>0.50657886487984205</v>
      </c>
      <c r="O712" s="17">
        <v>0.42243895565564799</v>
      </c>
      <c r="P712" s="17">
        <v>0.39757372133381302</v>
      </c>
      <c r="Q712" s="17">
        <v>0.42622971961225298</v>
      </c>
      <c r="R712" s="17"/>
      <c r="S712" s="17">
        <v>0.478835273777381</v>
      </c>
      <c r="T712" s="17">
        <v>0.40782283254563301</v>
      </c>
      <c r="U712" s="17">
        <v>0.45162372130425399</v>
      </c>
      <c r="V712" s="17">
        <v>0.379345261396074</v>
      </c>
      <c r="W712" s="17">
        <v>0.39845439645226299</v>
      </c>
      <c r="X712" s="17">
        <v>0.38108858394617001</v>
      </c>
      <c r="Y712" s="17">
        <v>0.46348134492445098</v>
      </c>
      <c r="Z712" s="17">
        <v>0.42703712205177702</v>
      </c>
      <c r="AA712" s="17">
        <v>0.39002419268904298</v>
      </c>
      <c r="AB712" s="17">
        <v>0.50394535407537</v>
      </c>
      <c r="AC712" s="17">
        <v>0.473713405372434</v>
      </c>
      <c r="AD712" s="17">
        <v>0.62907488463709504</v>
      </c>
      <c r="AE712" s="17"/>
      <c r="AF712" s="17">
        <v>0.468058392577063</v>
      </c>
      <c r="AG712" s="17">
        <v>0.4201769304688</v>
      </c>
      <c r="AH712" s="17">
        <v>0.45773996776400699</v>
      </c>
      <c r="AI712" s="17"/>
      <c r="AJ712" s="17">
        <v>0.46004120154699801</v>
      </c>
      <c r="AK712" s="17">
        <v>0.380735455309544</v>
      </c>
      <c r="AL712" s="17">
        <v>0.60643553824200103</v>
      </c>
      <c r="AM712" s="17">
        <v>0.36572135420999102</v>
      </c>
      <c r="AN712" s="17">
        <v>0.47382755824755901</v>
      </c>
      <c r="AO712" s="17"/>
      <c r="AP712" s="17">
        <v>0.35743168030823602</v>
      </c>
      <c r="AQ712" s="17">
        <v>0.39993049152698501</v>
      </c>
      <c r="AR712" s="17">
        <v>0.44846902030765401</v>
      </c>
      <c r="AS712" s="17">
        <v>0.621372320801445</v>
      </c>
      <c r="AT712" s="17">
        <v>0.41814311588469999</v>
      </c>
      <c r="AU712" s="17"/>
      <c r="AV712" s="17">
        <v>0.38203383761549198</v>
      </c>
      <c r="AW712" s="17">
        <v>0.38092811491908701</v>
      </c>
      <c r="AX712" s="17">
        <v>0.39136547616996697</v>
      </c>
      <c r="AY712" s="17">
        <v>0.558379731964183</v>
      </c>
      <c r="AZ712" s="17">
        <v>0.48124936974902099</v>
      </c>
      <c r="BA712" s="17">
        <v>0.41963231228465397</v>
      </c>
      <c r="BB712" s="17"/>
      <c r="BC712" s="17">
        <v>0.47219060438038901</v>
      </c>
      <c r="BD712" s="17">
        <v>0.41242390058309403</v>
      </c>
      <c r="BE712" s="17">
        <v>0.40203232395184302</v>
      </c>
      <c r="BF712" s="17">
        <v>0.50918403175088101</v>
      </c>
      <c r="BG712" s="17">
        <v>0.52662897748316195</v>
      </c>
    </row>
    <row r="713" spans="2:59" x14ac:dyDescent="0.35">
      <c r="B713" t="s">
        <v>356</v>
      </c>
      <c r="C713" s="17">
        <v>0.306249780059904</v>
      </c>
      <c r="D713" s="17">
        <v>0.33813730701947098</v>
      </c>
      <c r="E713" s="17">
        <v>0.27507949140882898</v>
      </c>
      <c r="F713" s="17"/>
      <c r="G713" s="17">
        <v>0.34605956720171299</v>
      </c>
      <c r="H713" s="17">
        <v>0.30631448453876498</v>
      </c>
      <c r="I713" s="17">
        <v>0.27745910211781599</v>
      </c>
      <c r="J713" s="17">
        <v>0.34028377705365798</v>
      </c>
      <c r="K713" s="17">
        <v>0.30269350771283099</v>
      </c>
      <c r="L713" s="17">
        <v>0.281360132713871</v>
      </c>
      <c r="M713" s="17"/>
      <c r="N713" s="17">
        <v>0.31340080379806301</v>
      </c>
      <c r="O713" s="17">
        <v>0.26523414794213901</v>
      </c>
      <c r="P713" s="17">
        <v>0.35285442494422797</v>
      </c>
      <c r="Q713" s="17">
        <v>0.29984504383578903</v>
      </c>
      <c r="R713" s="17"/>
      <c r="S713" s="17">
        <v>0.26370842889028701</v>
      </c>
      <c r="T713" s="17">
        <v>0.36420687511155198</v>
      </c>
      <c r="U713" s="17">
        <v>0.40754266677753798</v>
      </c>
      <c r="V713" s="17">
        <v>0.28765496402208002</v>
      </c>
      <c r="W713" s="17">
        <v>0.18449332676490701</v>
      </c>
      <c r="X713" s="17">
        <v>0.37486238126649601</v>
      </c>
      <c r="Y713" s="17">
        <v>0.30775892927141402</v>
      </c>
      <c r="Z713" s="17">
        <v>0.36309156460747399</v>
      </c>
      <c r="AA713" s="17">
        <v>0.36989890068340903</v>
      </c>
      <c r="AB713" s="17">
        <v>0.27836356980691601</v>
      </c>
      <c r="AC713" s="17">
        <v>0.173975574878031</v>
      </c>
      <c r="AD713" s="17">
        <v>0.15054895115237199</v>
      </c>
      <c r="AE713" s="17"/>
      <c r="AF713" s="17">
        <v>0.253626097288912</v>
      </c>
      <c r="AG713" s="17">
        <v>0.36222065676040999</v>
      </c>
      <c r="AH713" s="17">
        <v>0.26815533282295601</v>
      </c>
      <c r="AI713" s="17"/>
      <c r="AJ713" s="17">
        <v>0.294416708677744</v>
      </c>
      <c r="AK713" s="17">
        <v>0.39904143266701197</v>
      </c>
      <c r="AL713" s="17">
        <v>0.22067386515889001</v>
      </c>
      <c r="AM713" s="17">
        <v>0.20993352769468701</v>
      </c>
      <c r="AN713" s="17">
        <v>0.30638089479491998</v>
      </c>
      <c r="AO713" s="17"/>
      <c r="AP713" s="17">
        <v>0.33084440206756</v>
      </c>
      <c r="AQ713" s="17">
        <v>0.39103935544680501</v>
      </c>
      <c r="AR713" s="17">
        <v>0.38793885499597403</v>
      </c>
      <c r="AS713" s="17">
        <v>0.177859634831803</v>
      </c>
      <c r="AT713" s="17">
        <v>0.14201117367998201</v>
      </c>
      <c r="AU713" s="17"/>
      <c r="AV713" s="17">
        <v>0.407600709992605</v>
      </c>
      <c r="AW713" s="17">
        <v>0.33363022396917602</v>
      </c>
      <c r="AX713" s="17">
        <v>0.39103661752616597</v>
      </c>
      <c r="AY713" s="17">
        <v>0.23715790468143699</v>
      </c>
      <c r="AZ713" s="17">
        <v>0.17257391133043201</v>
      </c>
      <c r="BA713" s="17">
        <v>0.188324983126929</v>
      </c>
      <c r="BB713" s="17"/>
      <c r="BC713" s="17">
        <v>0.25949018756175901</v>
      </c>
      <c r="BD713" s="17">
        <v>0.32739722110302</v>
      </c>
      <c r="BE713" s="17">
        <v>0.32443253168547598</v>
      </c>
      <c r="BF713" s="17">
        <v>0.25876508278343202</v>
      </c>
      <c r="BG713" s="17">
        <v>0.38968714395124299</v>
      </c>
    </row>
    <row r="714" spans="2:59" x14ac:dyDescent="0.35">
      <c r="B714" t="s">
        <v>357</v>
      </c>
      <c r="C714" s="17">
        <v>6.19768488214636E-2</v>
      </c>
      <c r="D714" s="17">
        <v>7.2252396738844302E-2</v>
      </c>
      <c r="E714" s="17">
        <v>5.1932426278478501E-2</v>
      </c>
      <c r="F714" s="17"/>
      <c r="G714" s="17">
        <v>5.2670491042911598E-2</v>
      </c>
      <c r="H714" s="17">
        <v>6.7606224879628807E-2</v>
      </c>
      <c r="I714" s="17">
        <v>6.6506773076959194E-2</v>
      </c>
      <c r="J714" s="17">
        <v>4.2334092515571103E-2</v>
      </c>
      <c r="K714" s="17">
        <v>8.0786958186005897E-2</v>
      </c>
      <c r="L714" s="17">
        <v>6.3294429560296794E-2</v>
      </c>
      <c r="M714" s="17"/>
      <c r="N714" s="17">
        <v>8.5170084156992898E-2</v>
      </c>
      <c r="O714" s="17">
        <v>5.8035671241824099E-2</v>
      </c>
      <c r="P714" s="17">
        <v>4.3435531041359401E-2</v>
      </c>
      <c r="Q714" s="17">
        <v>6.2042473211222998E-2</v>
      </c>
      <c r="R714" s="17"/>
      <c r="S714" s="17">
        <v>6.3713724763210702E-2</v>
      </c>
      <c r="T714" s="17">
        <v>5.88454896875951E-2</v>
      </c>
      <c r="U714" s="17">
        <v>4.2567296896134102E-2</v>
      </c>
      <c r="V714" s="17">
        <v>7.3789156503359599E-2</v>
      </c>
      <c r="W714" s="17">
        <v>6.6188121247794704E-2</v>
      </c>
      <c r="X714" s="17">
        <v>7.7513792027590206E-2</v>
      </c>
      <c r="Y714" s="17">
        <v>5.1558682313249102E-2</v>
      </c>
      <c r="Z714" s="17">
        <v>0</v>
      </c>
      <c r="AA714" s="17">
        <v>4.7078923306537901E-2</v>
      </c>
      <c r="AB714" s="17">
        <v>7.0980982717463406E-2</v>
      </c>
      <c r="AC714" s="17">
        <v>5.52803509876683E-2</v>
      </c>
      <c r="AD714" s="17">
        <v>0.138117259058847</v>
      </c>
      <c r="AE714" s="17"/>
      <c r="AF714" s="17">
        <v>6.0609210229517797E-2</v>
      </c>
      <c r="AG714" s="17">
        <v>5.8465740357456199E-2</v>
      </c>
      <c r="AH714" s="17">
        <v>7.1730937645915899E-2</v>
      </c>
      <c r="AI714" s="17"/>
      <c r="AJ714" s="17">
        <v>5.1327482209810198E-2</v>
      </c>
      <c r="AK714" s="17">
        <v>6.1104054824018102E-2</v>
      </c>
      <c r="AL714" s="17">
        <v>0.12001280990310299</v>
      </c>
      <c r="AM714" s="17">
        <v>0</v>
      </c>
      <c r="AN714" s="17">
        <v>4.5443035469666999E-2</v>
      </c>
      <c r="AO714" s="17"/>
      <c r="AP714" s="17">
        <v>4.1838377961619697E-2</v>
      </c>
      <c r="AQ714" s="17">
        <v>7.7698737611393898E-2</v>
      </c>
      <c r="AR714" s="17">
        <v>6.9170256046287695E-2</v>
      </c>
      <c r="AS714" s="17">
        <v>1.7382465606775001E-2</v>
      </c>
      <c r="AT714" s="17">
        <v>3.7233728951784499E-2</v>
      </c>
      <c r="AU714" s="17"/>
      <c r="AV714" s="17">
        <v>6.7933073066298796E-2</v>
      </c>
      <c r="AW714" s="17">
        <v>3.0622281243368899E-2</v>
      </c>
      <c r="AX714" s="17">
        <v>5.6876139903630399E-2</v>
      </c>
      <c r="AY714" s="17">
        <v>3.19836942411654E-2</v>
      </c>
      <c r="AZ714" s="17">
        <v>2.9427824199094201E-2</v>
      </c>
      <c r="BA714" s="17">
        <v>0.11294686681909499</v>
      </c>
      <c r="BB714" s="17"/>
      <c r="BC714" s="17">
        <v>6.1022019133210599E-2</v>
      </c>
      <c r="BD714" s="17">
        <v>3.6577571397969501E-2</v>
      </c>
      <c r="BE714" s="17">
        <v>6.5968873328720298E-2</v>
      </c>
      <c r="BF714" s="17">
        <v>0.12735773877323101</v>
      </c>
      <c r="BG714" s="17">
        <v>0</v>
      </c>
    </row>
    <row r="715" spans="2:59" x14ac:dyDescent="0.35">
      <c r="B715" t="s">
        <v>100</v>
      </c>
      <c r="C715" s="17">
        <v>6.2466599211922498E-2</v>
      </c>
      <c r="D715" s="17">
        <v>4.5834173964995797E-2</v>
      </c>
      <c r="E715" s="17">
        <v>7.8724915404693702E-2</v>
      </c>
      <c r="F715" s="17"/>
      <c r="G715" s="17">
        <v>3.34576176710513E-2</v>
      </c>
      <c r="H715" s="17">
        <v>9.8391879989717906E-2</v>
      </c>
      <c r="I715" s="17">
        <v>9.3039975544185305E-2</v>
      </c>
      <c r="J715" s="17">
        <v>6.9717301555503403E-2</v>
      </c>
      <c r="K715" s="17">
        <v>3.2839716636554002E-2</v>
      </c>
      <c r="L715" s="17">
        <v>4.38762091664162E-2</v>
      </c>
      <c r="M715" s="17"/>
      <c r="N715" s="17">
        <v>1.4322776381596E-2</v>
      </c>
      <c r="O715" s="17">
        <v>0.10864405832309799</v>
      </c>
      <c r="P715" s="17">
        <v>6.1700544652628801E-2</v>
      </c>
      <c r="Q715" s="17">
        <v>5.8614230498727299E-2</v>
      </c>
      <c r="R715" s="17"/>
      <c r="S715" s="17">
        <v>5.8790062567374603E-2</v>
      </c>
      <c r="T715" s="17">
        <v>6.6999839687245197E-2</v>
      </c>
      <c r="U715" s="17">
        <v>6.4836253444482697E-2</v>
      </c>
      <c r="V715" s="17">
        <v>0.110589298588695</v>
      </c>
      <c r="W715" s="17">
        <v>0.14583699628895</v>
      </c>
      <c r="X715" s="17">
        <v>2.9727445924422599E-2</v>
      </c>
      <c r="Y715" s="17">
        <v>6.5750233722734794E-2</v>
      </c>
      <c r="Z715" s="17">
        <v>4.7768486770116102E-2</v>
      </c>
      <c r="AA715" s="17">
        <v>5.2383558611662301E-2</v>
      </c>
      <c r="AB715" s="17">
        <v>2.42495418996104E-2</v>
      </c>
      <c r="AC715" s="17">
        <v>3.3591673453028603E-2</v>
      </c>
      <c r="AD715" s="17">
        <v>4.1291555548117601E-2</v>
      </c>
      <c r="AE715" s="17"/>
      <c r="AF715" s="17">
        <v>3.7551445892285602E-2</v>
      </c>
      <c r="AG715" s="17">
        <v>6.9531504413203105E-2</v>
      </c>
      <c r="AH715" s="17">
        <v>0.11020528446161</v>
      </c>
      <c r="AI715" s="17"/>
      <c r="AJ715" s="17">
        <v>6.9321364546210407E-2</v>
      </c>
      <c r="AK715" s="17">
        <v>5.4257131498038E-2</v>
      </c>
      <c r="AL715" s="17">
        <v>0</v>
      </c>
      <c r="AM715" s="17">
        <v>0</v>
      </c>
      <c r="AN715" s="17">
        <v>0.131165089511384</v>
      </c>
      <c r="AO715" s="17"/>
      <c r="AP715" s="17">
        <v>6.8702557188124097E-2</v>
      </c>
      <c r="AQ715" s="17">
        <v>3.7667485342837197E-2</v>
      </c>
      <c r="AR715" s="17">
        <v>2.05290799461561E-2</v>
      </c>
      <c r="AS715" s="17">
        <v>4.0121254173607603E-2</v>
      </c>
      <c r="AT715" s="17">
        <v>0</v>
      </c>
      <c r="AU715" s="17"/>
      <c r="AV715" s="17">
        <v>5.4272642209289602E-2</v>
      </c>
      <c r="AW715" s="17">
        <v>7.9903201156426198E-2</v>
      </c>
      <c r="AX715" s="17">
        <v>4.3589112456016502E-2</v>
      </c>
      <c r="AY715" s="17">
        <v>2.2290922537678701E-2</v>
      </c>
      <c r="AZ715" s="17">
        <v>0</v>
      </c>
      <c r="BA715" s="17">
        <v>0.197728947772185</v>
      </c>
      <c r="BB715" s="17"/>
      <c r="BC715" s="17">
        <v>7.8115022075103305E-2</v>
      </c>
      <c r="BD715" s="17">
        <v>8.2341150344622804E-2</v>
      </c>
      <c r="BE715" s="17">
        <v>7.5577458768105593E-2</v>
      </c>
      <c r="BF715" s="17">
        <v>0</v>
      </c>
      <c r="BG715" s="17">
        <v>0</v>
      </c>
    </row>
    <row r="716" spans="2:59" x14ac:dyDescent="0.35">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row>
    <row r="717" spans="2:59" x14ac:dyDescent="0.35">
      <c r="B717" s="6" t="s">
        <v>370</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row>
    <row r="718" spans="2:59" x14ac:dyDescent="0.35">
      <c r="B718" s="24" t="s">
        <v>371</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row>
    <row r="719" spans="2:59" x14ac:dyDescent="0.35">
      <c r="B719" t="s">
        <v>360</v>
      </c>
      <c r="C719" s="17">
        <v>0.62879429101738105</v>
      </c>
      <c r="D719" s="17">
        <v>0.59393184249899</v>
      </c>
      <c r="E719" s="17">
        <v>0.66283791311743601</v>
      </c>
      <c r="F719" s="17"/>
      <c r="G719" s="17">
        <v>0.50660998297843696</v>
      </c>
      <c r="H719" s="17">
        <v>0.53223992248454799</v>
      </c>
      <c r="I719" s="17">
        <v>0.57292814960152505</v>
      </c>
      <c r="J719" s="17">
        <v>0.72275285275541601</v>
      </c>
      <c r="K719" s="17">
        <v>0.69079860851167596</v>
      </c>
      <c r="L719" s="17">
        <v>0.70383584606397998</v>
      </c>
      <c r="M719" s="17"/>
      <c r="N719" s="17">
        <v>0.64754284642684501</v>
      </c>
      <c r="O719" s="17">
        <v>0.55707286292317904</v>
      </c>
      <c r="P719" s="17">
        <v>0.61995766159174104</v>
      </c>
      <c r="Q719" s="17">
        <v>0.68846298473163403</v>
      </c>
      <c r="R719" s="17"/>
      <c r="S719" s="17">
        <v>0.55719444970189003</v>
      </c>
      <c r="T719" s="17">
        <v>0.64446046658110001</v>
      </c>
      <c r="U719" s="17">
        <v>0.650171916126844</v>
      </c>
      <c r="V719" s="17">
        <v>0.63958843033327695</v>
      </c>
      <c r="W719" s="17">
        <v>0.57343715664747097</v>
      </c>
      <c r="X719" s="17">
        <v>0.55669597278558502</v>
      </c>
      <c r="Y719" s="17">
        <v>0.66820403846241305</v>
      </c>
      <c r="Z719" s="17">
        <v>0.748416647662275</v>
      </c>
      <c r="AA719" s="17">
        <v>0.60330923377186796</v>
      </c>
      <c r="AB719" s="17">
        <v>0.68226205461712996</v>
      </c>
      <c r="AC719" s="17">
        <v>0.68828391032846703</v>
      </c>
      <c r="AD719" s="17">
        <v>0.64147087659004098</v>
      </c>
      <c r="AE719" s="17"/>
      <c r="AF719" s="17">
        <v>0.67390749881064504</v>
      </c>
      <c r="AG719" s="17">
        <v>0.62014182121053896</v>
      </c>
      <c r="AH719" s="17">
        <v>0.57433444351656304</v>
      </c>
      <c r="AI719" s="17"/>
      <c r="AJ719" s="17">
        <v>0.697088957832112</v>
      </c>
      <c r="AK719" s="17">
        <v>0.58821006889717697</v>
      </c>
      <c r="AL719" s="17">
        <v>0.54887140074154595</v>
      </c>
      <c r="AM719" s="17">
        <v>0.67117605482820797</v>
      </c>
      <c r="AN719" s="17">
        <v>0.58815932370975399</v>
      </c>
      <c r="AO719" s="17"/>
      <c r="AP719" s="17">
        <v>0.69885950224041604</v>
      </c>
      <c r="AQ719" s="17">
        <v>0.60390468318956503</v>
      </c>
      <c r="AR719" s="17">
        <v>0.63339348102833304</v>
      </c>
      <c r="AS719" s="17">
        <v>0.62059550992867796</v>
      </c>
      <c r="AT719" s="17">
        <v>0.60079184987885004</v>
      </c>
      <c r="AU719" s="17"/>
      <c r="AV719" s="17">
        <v>0.56735231009927201</v>
      </c>
      <c r="AW719" s="17">
        <v>0.68992571090918098</v>
      </c>
      <c r="AX719" s="17">
        <v>0.70799978016203602</v>
      </c>
      <c r="AY719" s="17">
        <v>0.62961118302155605</v>
      </c>
      <c r="AZ719" s="17">
        <v>0.59432134896377597</v>
      </c>
      <c r="BA719" s="17">
        <v>0.66460076888014596</v>
      </c>
      <c r="BB719" s="17"/>
      <c r="BC719" s="17">
        <v>0.62366645800472598</v>
      </c>
      <c r="BD719" s="17">
        <v>0.627116105141167</v>
      </c>
      <c r="BE719" s="17">
        <v>0.61226264951918596</v>
      </c>
      <c r="BF719" s="17">
        <v>0.64537026179047996</v>
      </c>
      <c r="BG719" s="17">
        <v>0.38346454787652101</v>
      </c>
    </row>
    <row r="720" spans="2:59" x14ac:dyDescent="0.35">
      <c r="B720" t="s">
        <v>361</v>
      </c>
      <c r="C720" s="17">
        <v>0.627723801768588</v>
      </c>
      <c r="D720" s="17">
        <v>0.59093706895357101</v>
      </c>
      <c r="E720" s="17">
        <v>0.66002744455473805</v>
      </c>
      <c r="F720" s="17"/>
      <c r="G720" s="17">
        <v>0.55638962122249902</v>
      </c>
      <c r="H720" s="17">
        <v>0.56914318807292996</v>
      </c>
      <c r="I720" s="17">
        <v>0.63681173229375099</v>
      </c>
      <c r="J720" s="17">
        <v>0.74727585793366602</v>
      </c>
      <c r="K720" s="17">
        <v>0.67346310640803697</v>
      </c>
      <c r="L720" s="17">
        <v>0.579425011652421</v>
      </c>
      <c r="M720" s="17"/>
      <c r="N720" s="17">
        <v>0.59475233402251004</v>
      </c>
      <c r="O720" s="17">
        <v>0.68707423923398203</v>
      </c>
      <c r="P720" s="17">
        <v>0.56027136826429602</v>
      </c>
      <c r="Q720" s="17">
        <v>0.65807085037600999</v>
      </c>
      <c r="R720" s="17"/>
      <c r="S720" s="17">
        <v>0.58590776955200796</v>
      </c>
      <c r="T720" s="17">
        <v>0.71042274064986599</v>
      </c>
      <c r="U720" s="17">
        <v>0.48254357028730299</v>
      </c>
      <c r="V720" s="17">
        <v>0.67869843268853403</v>
      </c>
      <c r="W720" s="17">
        <v>0.484760147186648</v>
      </c>
      <c r="X720" s="17">
        <v>0.62029562723659404</v>
      </c>
      <c r="Y720" s="17">
        <v>0.60650692320172195</v>
      </c>
      <c r="Z720" s="17">
        <v>0.66193834274331698</v>
      </c>
      <c r="AA720" s="17">
        <v>0.69682912904669603</v>
      </c>
      <c r="AB720" s="17">
        <v>0.675623043402931</v>
      </c>
      <c r="AC720" s="17">
        <v>0.61624439594396796</v>
      </c>
      <c r="AD720" s="17">
        <v>0.58510405772148999</v>
      </c>
      <c r="AE720" s="17"/>
      <c r="AF720" s="17">
        <v>0.604498342716003</v>
      </c>
      <c r="AG720" s="17">
        <v>0.67687217317483295</v>
      </c>
      <c r="AH720" s="17">
        <v>0.51692362092546496</v>
      </c>
      <c r="AI720" s="17"/>
      <c r="AJ720" s="17">
        <v>0.63375004601274099</v>
      </c>
      <c r="AK720" s="17">
        <v>0.65875126343441104</v>
      </c>
      <c r="AL720" s="17">
        <v>0.64099579867732903</v>
      </c>
      <c r="AM720" s="17">
        <v>0.62028470382671497</v>
      </c>
      <c r="AN720" s="17">
        <v>0.554634396119699</v>
      </c>
      <c r="AO720" s="17"/>
      <c r="AP720" s="17">
        <v>0.63311384461303999</v>
      </c>
      <c r="AQ720" s="17">
        <v>0.61195135469611095</v>
      </c>
      <c r="AR720" s="17">
        <v>0.681984803154702</v>
      </c>
      <c r="AS720" s="17">
        <v>0.607597733812832</v>
      </c>
      <c r="AT720" s="17">
        <v>0.62231389323575803</v>
      </c>
      <c r="AU720" s="17"/>
      <c r="AV720" s="17">
        <v>0.59740546556303997</v>
      </c>
      <c r="AW720" s="17">
        <v>0.64132825964125795</v>
      </c>
      <c r="AX720" s="17">
        <v>0.65884182763035404</v>
      </c>
      <c r="AY720" s="17">
        <v>0.62466895026421498</v>
      </c>
      <c r="AZ720" s="17">
        <v>0.60025625054371401</v>
      </c>
      <c r="BA720" s="17">
        <v>0.66160714396253095</v>
      </c>
      <c r="BB720" s="17"/>
      <c r="BC720" s="17">
        <v>0.59923578031891001</v>
      </c>
      <c r="BD720" s="17">
        <v>0.65263912221593001</v>
      </c>
      <c r="BE720" s="17">
        <v>0.65495874104241103</v>
      </c>
      <c r="BF720" s="17">
        <v>0.60451569142827899</v>
      </c>
      <c r="BG720" s="17">
        <v>0.55771199468493204</v>
      </c>
    </row>
    <row r="721" spans="2:59" x14ac:dyDescent="0.35">
      <c r="B721" t="s">
        <v>362</v>
      </c>
      <c r="C721" s="17">
        <v>0.615430426585862</v>
      </c>
      <c r="D721" s="17">
        <v>0.567614024447884</v>
      </c>
      <c r="E721" s="17">
        <v>0.65840227223741699</v>
      </c>
      <c r="F721" s="17"/>
      <c r="G721" s="17">
        <v>0.50281499122638595</v>
      </c>
      <c r="H721" s="17">
        <v>0.483661876675886</v>
      </c>
      <c r="I721" s="17">
        <v>0.54408862814471104</v>
      </c>
      <c r="J721" s="17">
        <v>0.67337900998036504</v>
      </c>
      <c r="K721" s="17">
        <v>0.68777880698934701</v>
      </c>
      <c r="L721" s="17">
        <v>0.74470260550678602</v>
      </c>
      <c r="M721" s="17"/>
      <c r="N721" s="17">
        <v>0.62097626853983401</v>
      </c>
      <c r="O721" s="17">
        <v>0.67829720351114497</v>
      </c>
      <c r="P721" s="17">
        <v>0.580785871867744</v>
      </c>
      <c r="Q721" s="17">
        <v>0.57785117297437105</v>
      </c>
      <c r="R721" s="17"/>
      <c r="S721" s="17">
        <v>0.56268871047128899</v>
      </c>
      <c r="T721" s="17">
        <v>0.60970233790121298</v>
      </c>
      <c r="U721" s="17">
        <v>0.73130092974627203</v>
      </c>
      <c r="V721" s="17">
        <v>0.63235195661685795</v>
      </c>
      <c r="W721" s="17">
        <v>0.518704566585097</v>
      </c>
      <c r="X721" s="17">
        <v>0.61605356986816695</v>
      </c>
      <c r="Y721" s="17">
        <v>0.50458160653407902</v>
      </c>
      <c r="Z721" s="17">
        <v>0.70097645673617803</v>
      </c>
      <c r="AA721" s="17">
        <v>0.60359471666454301</v>
      </c>
      <c r="AB721" s="17">
        <v>0.646184466303386</v>
      </c>
      <c r="AC721" s="17">
        <v>0.72461437911741799</v>
      </c>
      <c r="AD721" s="17">
        <v>0.67853498756242003</v>
      </c>
      <c r="AE721" s="17"/>
      <c r="AF721" s="17">
        <v>0.58584089139046802</v>
      </c>
      <c r="AG721" s="17">
        <v>0.68579104682751901</v>
      </c>
      <c r="AH721" s="17">
        <v>0.55955843673985595</v>
      </c>
      <c r="AI721" s="17"/>
      <c r="AJ721" s="17">
        <v>0.68220603054507001</v>
      </c>
      <c r="AK721" s="17">
        <v>0.54888007328347099</v>
      </c>
      <c r="AL721" s="17">
        <v>0.70617749545862496</v>
      </c>
      <c r="AM721" s="17">
        <v>0.36920571377990002</v>
      </c>
      <c r="AN721" s="17">
        <v>0.61702828102236495</v>
      </c>
      <c r="AO721" s="17"/>
      <c r="AP721" s="17">
        <v>0.68742525100158602</v>
      </c>
      <c r="AQ721" s="17">
        <v>0.53041776863269696</v>
      </c>
      <c r="AR721" s="17">
        <v>0.83348753453806701</v>
      </c>
      <c r="AS721" s="17">
        <v>0.57341006774973002</v>
      </c>
      <c r="AT721" s="17">
        <v>0.59341324702911402</v>
      </c>
      <c r="AU721" s="17"/>
      <c r="AV721" s="17">
        <v>0.483992238875249</v>
      </c>
      <c r="AW721" s="17">
        <v>0.69872433672824097</v>
      </c>
      <c r="AX721" s="17">
        <v>0.85004085182396505</v>
      </c>
      <c r="AY721" s="17">
        <v>0.58837203809263305</v>
      </c>
      <c r="AZ721" s="17">
        <v>0.59153798707380201</v>
      </c>
      <c r="BA721" s="17">
        <v>0.73284427568625099</v>
      </c>
      <c r="BB721" s="17"/>
      <c r="BC721" s="17">
        <v>0.56880647806922002</v>
      </c>
      <c r="BD721" s="17">
        <v>0.65328989996555098</v>
      </c>
      <c r="BE721" s="17">
        <v>0.62581400656095898</v>
      </c>
      <c r="BF721" s="17">
        <v>0.603420778062288</v>
      </c>
      <c r="BG721" s="17">
        <v>0.67318459076818504</v>
      </c>
    </row>
    <row r="722" spans="2:59" x14ac:dyDescent="0.35">
      <c r="B722" t="s">
        <v>363</v>
      </c>
      <c r="C722" s="17">
        <v>0.58986343994644397</v>
      </c>
      <c r="D722" s="17">
        <v>0.532754892147974</v>
      </c>
      <c r="E722" s="17">
        <v>0.640076738890064</v>
      </c>
      <c r="F722" s="17"/>
      <c r="G722" s="17">
        <v>0.51536814169141598</v>
      </c>
      <c r="H722" s="17">
        <v>0.45666131197047299</v>
      </c>
      <c r="I722" s="17">
        <v>0.551713231566617</v>
      </c>
      <c r="J722" s="17">
        <v>0.60533272847557695</v>
      </c>
      <c r="K722" s="17">
        <v>0.68951721659725995</v>
      </c>
      <c r="L722" s="17">
        <v>0.68180581651743399</v>
      </c>
      <c r="M722" s="17"/>
      <c r="N722" s="17">
        <v>0.57801904484677502</v>
      </c>
      <c r="O722" s="17">
        <v>0.57303797622931296</v>
      </c>
      <c r="P722" s="17">
        <v>0.579565184356998</v>
      </c>
      <c r="Q722" s="17">
        <v>0.62632608277679802</v>
      </c>
      <c r="R722" s="17"/>
      <c r="S722" s="17">
        <v>0.49167264341431399</v>
      </c>
      <c r="T722" s="17">
        <v>0.62010795272932995</v>
      </c>
      <c r="U722" s="17">
        <v>0.65266145206791903</v>
      </c>
      <c r="V722" s="17">
        <v>0.63298333993192402</v>
      </c>
      <c r="W722" s="17">
        <v>0.53084347491628503</v>
      </c>
      <c r="X722" s="17">
        <v>0.54274969719392496</v>
      </c>
      <c r="Y722" s="17">
        <v>0.60922626193671603</v>
      </c>
      <c r="Z722" s="17">
        <v>0.69363798489644901</v>
      </c>
      <c r="AA722" s="17">
        <v>0.62852829167656399</v>
      </c>
      <c r="AB722" s="17">
        <v>0.60658334068957498</v>
      </c>
      <c r="AC722" s="17">
        <v>0.51805155358574395</v>
      </c>
      <c r="AD722" s="17">
        <v>0.64327050926414198</v>
      </c>
      <c r="AE722" s="17"/>
      <c r="AF722" s="17">
        <v>0.59829351000027997</v>
      </c>
      <c r="AG722" s="17">
        <v>0.611577394869811</v>
      </c>
      <c r="AH722" s="17">
        <v>0.58547870543951797</v>
      </c>
      <c r="AI722" s="17"/>
      <c r="AJ722" s="17">
        <v>0.61827354446600302</v>
      </c>
      <c r="AK722" s="17">
        <v>0.59322712365781705</v>
      </c>
      <c r="AL722" s="17">
        <v>0.57704344803950702</v>
      </c>
      <c r="AM722" s="17">
        <v>0.59947638738364195</v>
      </c>
      <c r="AN722" s="17">
        <v>0.59137371281626205</v>
      </c>
      <c r="AO722" s="17"/>
      <c r="AP722" s="17">
        <v>0.66330799969005305</v>
      </c>
      <c r="AQ722" s="17">
        <v>0.56189395144991205</v>
      </c>
      <c r="AR722" s="17">
        <v>0.61999314007975703</v>
      </c>
      <c r="AS722" s="17">
        <v>0.50968378878106002</v>
      </c>
      <c r="AT722" s="17">
        <v>0.50448915061487798</v>
      </c>
      <c r="AU722" s="17"/>
      <c r="AV722" s="17">
        <v>0.58351257262256795</v>
      </c>
      <c r="AW722" s="17">
        <v>0.68723592589870997</v>
      </c>
      <c r="AX722" s="17">
        <v>0.58515520038629398</v>
      </c>
      <c r="AY722" s="17">
        <v>0.54378063942044996</v>
      </c>
      <c r="AZ722" s="17">
        <v>0.51799595986010805</v>
      </c>
      <c r="BA722" s="17">
        <v>0.59015069575911705</v>
      </c>
      <c r="BB722" s="17"/>
      <c r="BC722" s="17">
        <v>0.58051047550429302</v>
      </c>
      <c r="BD722" s="17">
        <v>0.57443646913763902</v>
      </c>
      <c r="BE722" s="17">
        <v>0.57747397992067695</v>
      </c>
      <c r="BF722" s="17">
        <v>0.57220539038907503</v>
      </c>
      <c r="BG722" s="17">
        <v>0.60085267864911696</v>
      </c>
    </row>
    <row r="723" spans="2:59" x14ac:dyDescent="0.35">
      <c r="B723" t="s">
        <v>364</v>
      </c>
      <c r="C723" s="17">
        <v>0.54575713649209001</v>
      </c>
      <c r="D723" s="17">
        <v>0.49796558936192997</v>
      </c>
      <c r="E723" s="17">
        <v>0.58721288781126901</v>
      </c>
      <c r="F723" s="17"/>
      <c r="G723" s="17">
        <v>0.37808040193926301</v>
      </c>
      <c r="H723" s="17">
        <v>0.52679038262298505</v>
      </c>
      <c r="I723" s="17">
        <v>0.62064221060076197</v>
      </c>
      <c r="J723" s="17">
        <v>0.61767829369807403</v>
      </c>
      <c r="K723" s="17">
        <v>0.57088385084000703</v>
      </c>
      <c r="L723" s="17">
        <v>0.52714108943470295</v>
      </c>
      <c r="M723" s="17"/>
      <c r="N723" s="17">
        <v>0.56408095691433802</v>
      </c>
      <c r="O723" s="17">
        <v>0.411028331753654</v>
      </c>
      <c r="P723" s="17">
        <v>0.57723409541634296</v>
      </c>
      <c r="Q723" s="17">
        <v>0.63346669575258396</v>
      </c>
      <c r="R723" s="17"/>
      <c r="S723" s="17">
        <v>0.47036031166333397</v>
      </c>
      <c r="T723" s="17">
        <v>0.54759067763843905</v>
      </c>
      <c r="U723" s="17">
        <v>0.62345954681010995</v>
      </c>
      <c r="V723" s="17">
        <v>0.58342239011347197</v>
      </c>
      <c r="W723" s="17">
        <v>0.55221015745980595</v>
      </c>
      <c r="X723" s="17">
        <v>0.60563272929846901</v>
      </c>
      <c r="Y723" s="17">
        <v>0.43409481445382397</v>
      </c>
      <c r="Z723" s="17">
        <v>0.54618871127723501</v>
      </c>
      <c r="AA723" s="17">
        <v>0.623929313242925</v>
      </c>
      <c r="AB723" s="17">
        <v>0.51288882335433394</v>
      </c>
      <c r="AC723" s="17">
        <v>0.55143823436044803</v>
      </c>
      <c r="AD723" s="17">
        <v>0.52724488893283905</v>
      </c>
      <c r="AE723" s="17"/>
      <c r="AF723" s="17">
        <v>0.53594934961565599</v>
      </c>
      <c r="AG723" s="17">
        <v>0.57282417950670095</v>
      </c>
      <c r="AH723" s="17">
        <v>0.55885947686733095</v>
      </c>
      <c r="AI723" s="17"/>
      <c r="AJ723" s="17">
        <v>0.52726579594254797</v>
      </c>
      <c r="AK723" s="17">
        <v>0.56057450339390802</v>
      </c>
      <c r="AL723" s="17">
        <v>0.57856349981885002</v>
      </c>
      <c r="AM723" s="17">
        <v>0.68439102956281195</v>
      </c>
      <c r="AN723" s="17">
        <v>0.53766294735402198</v>
      </c>
      <c r="AO723" s="17"/>
      <c r="AP723" s="17">
        <v>0.53401644350021105</v>
      </c>
      <c r="AQ723" s="17">
        <v>0.50430831493514905</v>
      </c>
      <c r="AR723" s="17">
        <v>0.54184634304883394</v>
      </c>
      <c r="AS723" s="17">
        <v>0.53308654955796697</v>
      </c>
      <c r="AT723" s="17">
        <v>0.62067923185924101</v>
      </c>
      <c r="AU723" s="17"/>
      <c r="AV723" s="17">
        <v>0.49167800441103299</v>
      </c>
      <c r="AW723" s="17">
        <v>0.51344423249628601</v>
      </c>
      <c r="AX723" s="17">
        <v>0.64477725817756204</v>
      </c>
      <c r="AY723" s="17">
        <v>0.53220742690445899</v>
      </c>
      <c r="AZ723" s="17">
        <v>0.61379447229107797</v>
      </c>
      <c r="BA723" s="17">
        <v>0.47631033907135301</v>
      </c>
      <c r="BB723" s="17"/>
      <c r="BC723" s="17">
        <v>0.51608003226643695</v>
      </c>
      <c r="BD723" s="17">
        <v>0.52233099094718805</v>
      </c>
      <c r="BE723" s="17">
        <v>0.54823479878180703</v>
      </c>
      <c r="BF723" s="17">
        <v>0.51622548999812101</v>
      </c>
      <c r="BG723" s="17">
        <v>0.43971323949927799</v>
      </c>
    </row>
    <row r="724" spans="2:59" x14ac:dyDescent="0.35">
      <c r="B724" t="s">
        <v>365</v>
      </c>
      <c r="C724" s="17">
        <v>0.5227389872239</v>
      </c>
      <c r="D724" s="17">
        <v>0.49482349378345802</v>
      </c>
      <c r="E724" s="17">
        <v>0.55245083112891202</v>
      </c>
      <c r="F724" s="17"/>
      <c r="G724" s="17">
        <v>0.38051787977167101</v>
      </c>
      <c r="H724" s="17">
        <v>0.463923942074349</v>
      </c>
      <c r="I724" s="17">
        <v>0.558712326695462</v>
      </c>
      <c r="J724" s="17">
        <v>0.56480450758249701</v>
      </c>
      <c r="K724" s="17">
        <v>0.56941893483246198</v>
      </c>
      <c r="L724" s="17">
        <v>0.55814468744604995</v>
      </c>
      <c r="M724" s="17"/>
      <c r="N724" s="17">
        <v>0.49885811830246801</v>
      </c>
      <c r="O724" s="17">
        <v>0.49897682819203798</v>
      </c>
      <c r="P724" s="17">
        <v>0.547706361131574</v>
      </c>
      <c r="Q724" s="17">
        <v>0.54776257502156001</v>
      </c>
      <c r="R724" s="17"/>
      <c r="S724" s="17">
        <v>0.48950688100341999</v>
      </c>
      <c r="T724" s="17">
        <v>0.52189092193342301</v>
      </c>
      <c r="U724" s="17">
        <v>0.69636678902733296</v>
      </c>
      <c r="V724" s="17">
        <v>0.51960240178467199</v>
      </c>
      <c r="W724" s="17">
        <v>0.50388195295896898</v>
      </c>
      <c r="X724" s="17">
        <v>0.47023041418655198</v>
      </c>
      <c r="Y724" s="17">
        <v>0.42640368621683999</v>
      </c>
      <c r="Z724" s="17">
        <v>0.51355713234457401</v>
      </c>
      <c r="AA724" s="17">
        <v>0.50264974294347897</v>
      </c>
      <c r="AB724" s="17">
        <v>0.60154354645396602</v>
      </c>
      <c r="AC724" s="17">
        <v>0.55118838300995099</v>
      </c>
      <c r="AD724" s="17">
        <v>0.52099229795172097</v>
      </c>
      <c r="AE724" s="17"/>
      <c r="AF724" s="17">
        <v>0.50086355965646601</v>
      </c>
      <c r="AG724" s="17">
        <v>0.54566855328224095</v>
      </c>
      <c r="AH724" s="17">
        <v>0.54229775277328496</v>
      </c>
      <c r="AI724" s="17"/>
      <c r="AJ724" s="17">
        <v>0.516510411634307</v>
      </c>
      <c r="AK724" s="17">
        <v>0.53773147578732905</v>
      </c>
      <c r="AL724" s="17">
        <v>0.477424605730084</v>
      </c>
      <c r="AM724" s="17">
        <v>0.52277935861667302</v>
      </c>
      <c r="AN724" s="17">
        <v>0.52333102309703505</v>
      </c>
      <c r="AO724" s="17"/>
      <c r="AP724" s="17">
        <v>0.53396781472900601</v>
      </c>
      <c r="AQ724" s="17">
        <v>0.52806135795267395</v>
      </c>
      <c r="AR724" s="17">
        <v>0.62007964792063197</v>
      </c>
      <c r="AS724" s="17">
        <v>0.42040418775337601</v>
      </c>
      <c r="AT724" s="17">
        <v>0.45435519356473297</v>
      </c>
      <c r="AU724" s="17"/>
      <c r="AV724" s="17">
        <v>0.53191047298108296</v>
      </c>
      <c r="AW724" s="17">
        <v>0.548716807856519</v>
      </c>
      <c r="AX724" s="17">
        <v>0.65121859059068898</v>
      </c>
      <c r="AY724" s="17">
        <v>0.44155544892785198</v>
      </c>
      <c r="AZ724" s="17">
        <v>0.45263102021787999</v>
      </c>
      <c r="BA724" s="17">
        <v>0.57789838813074401</v>
      </c>
      <c r="BB724" s="17"/>
      <c r="BC724" s="17">
        <v>0.51856902470530397</v>
      </c>
      <c r="BD724" s="17">
        <v>0.510951595907853</v>
      </c>
      <c r="BE724" s="17">
        <v>0.49405725464571498</v>
      </c>
      <c r="BF724" s="17">
        <v>0.56058294879927995</v>
      </c>
      <c r="BG724" s="17">
        <v>0.50140864366432403</v>
      </c>
    </row>
    <row r="725" spans="2:59" x14ac:dyDescent="0.35">
      <c r="B725" t="s">
        <v>366</v>
      </c>
      <c r="C725" s="17">
        <v>0.455351327890265</v>
      </c>
      <c r="D725" s="17">
        <v>0.44980623472485398</v>
      </c>
      <c r="E725" s="17">
        <v>0.46437843946004298</v>
      </c>
      <c r="F725" s="17"/>
      <c r="G725" s="17">
        <v>0.34041891829521198</v>
      </c>
      <c r="H725" s="17">
        <v>0.32644835365227098</v>
      </c>
      <c r="I725" s="17">
        <v>0.52308657013864501</v>
      </c>
      <c r="J725" s="17">
        <v>0.49916443785480802</v>
      </c>
      <c r="K725" s="17">
        <v>0.46277458720167602</v>
      </c>
      <c r="L725" s="17">
        <v>0.52691310431023097</v>
      </c>
      <c r="M725" s="17"/>
      <c r="N725" s="17">
        <v>0.45502308089092203</v>
      </c>
      <c r="O725" s="17">
        <v>0.38926108003705701</v>
      </c>
      <c r="P725" s="17">
        <v>0.48473822639276198</v>
      </c>
      <c r="Q725" s="17">
        <v>0.49552710460052801</v>
      </c>
      <c r="R725" s="17"/>
      <c r="S725" s="17">
        <v>0.56565191458990705</v>
      </c>
      <c r="T725" s="17">
        <v>0.47717554530920298</v>
      </c>
      <c r="U725" s="17">
        <v>0.57560826431533796</v>
      </c>
      <c r="V725" s="17">
        <v>0.48871702338308998</v>
      </c>
      <c r="W725" s="17">
        <v>0.38156261115757301</v>
      </c>
      <c r="X725" s="17">
        <v>0.33493981279122498</v>
      </c>
      <c r="Y725" s="17">
        <v>0.31143753671108898</v>
      </c>
      <c r="Z725" s="17">
        <v>0.53681432246202798</v>
      </c>
      <c r="AA725" s="17">
        <v>0.39726259266944902</v>
      </c>
      <c r="AB725" s="17">
        <v>0.50673181871083295</v>
      </c>
      <c r="AC725" s="17">
        <v>0.46327621638837502</v>
      </c>
      <c r="AD725" s="17">
        <v>0.32538415542293297</v>
      </c>
      <c r="AE725" s="17"/>
      <c r="AF725" s="17">
        <v>0.43399843906139901</v>
      </c>
      <c r="AG725" s="17">
        <v>0.49797066823345598</v>
      </c>
      <c r="AH725" s="17">
        <v>0.48049757761613299</v>
      </c>
      <c r="AI725" s="17"/>
      <c r="AJ725" s="17">
        <v>0.48226058428991703</v>
      </c>
      <c r="AK725" s="17">
        <v>0.43240852721374801</v>
      </c>
      <c r="AL725" s="17">
        <v>0.46943185682398603</v>
      </c>
      <c r="AM725" s="17">
        <v>0.36365526055931002</v>
      </c>
      <c r="AN725" s="17">
        <v>0.48577009646888802</v>
      </c>
      <c r="AO725" s="17"/>
      <c r="AP725" s="17">
        <v>0.52097793980168305</v>
      </c>
      <c r="AQ725" s="17">
        <v>0.401650274124698</v>
      </c>
      <c r="AR725" s="17">
        <v>0.55658655585917505</v>
      </c>
      <c r="AS725" s="17">
        <v>0.44774336771073697</v>
      </c>
      <c r="AT725" s="17">
        <v>0.45086759743861599</v>
      </c>
      <c r="AU725" s="17"/>
      <c r="AV725" s="17">
        <v>0.42120476826228098</v>
      </c>
      <c r="AW725" s="17">
        <v>0.48910518503774297</v>
      </c>
      <c r="AX725" s="17">
        <v>0.53771815070122697</v>
      </c>
      <c r="AY725" s="17">
        <v>0.45339766552575</v>
      </c>
      <c r="AZ725" s="17">
        <v>0.48148774001660299</v>
      </c>
      <c r="BA725" s="17">
        <v>0.41842423368068199</v>
      </c>
      <c r="BB725" s="17"/>
      <c r="BC725" s="17">
        <v>0.48294429924257698</v>
      </c>
      <c r="BD725" s="17">
        <v>0.41863537100120202</v>
      </c>
      <c r="BE725" s="17">
        <v>0.41238067905134501</v>
      </c>
      <c r="BF725" s="17">
        <v>0.494999410027191</v>
      </c>
      <c r="BG725" s="17">
        <v>0.89416668901557095</v>
      </c>
    </row>
    <row r="726" spans="2:59" x14ac:dyDescent="0.35">
      <c r="B726" t="s">
        <v>367</v>
      </c>
      <c r="C726" s="17">
        <v>0.451381165790188</v>
      </c>
      <c r="D726" s="17">
        <v>0.43676388798743798</v>
      </c>
      <c r="E726" s="17">
        <v>0.465670029683114</v>
      </c>
      <c r="F726" s="17"/>
      <c r="G726" s="17">
        <v>0.39132629654476903</v>
      </c>
      <c r="H726" s="17">
        <v>0.41386542118978398</v>
      </c>
      <c r="I726" s="17">
        <v>0.44860349947733003</v>
      </c>
      <c r="J726" s="17">
        <v>0.49480981742920799</v>
      </c>
      <c r="K726" s="17">
        <v>0.49913279987631998</v>
      </c>
      <c r="L726" s="17">
        <v>0.44948261333601902</v>
      </c>
      <c r="M726" s="17"/>
      <c r="N726" s="17">
        <v>0.47640265302104801</v>
      </c>
      <c r="O726" s="17">
        <v>0.40426224025110102</v>
      </c>
      <c r="P726" s="17">
        <v>0.41473612742660299</v>
      </c>
      <c r="Q726" s="17">
        <v>0.50443512575612703</v>
      </c>
      <c r="R726" s="17"/>
      <c r="S726" s="17">
        <v>0.496956014509432</v>
      </c>
      <c r="T726" s="17">
        <v>0.47557804308234902</v>
      </c>
      <c r="U726" s="17">
        <v>0.62215586187097405</v>
      </c>
      <c r="V726" s="17">
        <v>0.37617422570998299</v>
      </c>
      <c r="W726" s="17">
        <v>0.37941679124987998</v>
      </c>
      <c r="X726" s="17">
        <v>0.44974701341444601</v>
      </c>
      <c r="Y726" s="17">
        <v>0.31171157579320802</v>
      </c>
      <c r="Z726" s="17">
        <v>0.43300792950553202</v>
      </c>
      <c r="AA726" s="17">
        <v>0.38569589105825802</v>
      </c>
      <c r="AB726" s="17">
        <v>0.50045585957838501</v>
      </c>
      <c r="AC726" s="17">
        <v>0.58115964638559803</v>
      </c>
      <c r="AD726" s="17">
        <v>0.371990991202306</v>
      </c>
      <c r="AE726" s="17"/>
      <c r="AF726" s="17">
        <v>0.43950884815143598</v>
      </c>
      <c r="AG726" s="17">
        <v>0.45651400691570998</v>
      </c>
      <c r="AH726" s="17">
        <v>0.49092709988438099</v>
      </c>
      <c r="AI726" s="17"/>
      <c r="AJ726" s="17">
        <v>0.430936001404577</v>
      </c>
      <c r="AK726" s="17">
        <v>0.42608422677709601</v>
      </c>
      <c r="AL726" s="17">
        <v>0.37329993867101702</v>
      </c>
      <c r="AM726" s="17">
        <v>0.61251097227627205</v>
      </c>
      <c r="AN726" s="17">
        <v>0.489110913475094</v>
      </c>
      <c r="AO726" s="17"/>
      <c r="AP726" s="17">
        <v>0.41471071219221001</v>
      </c>
      <c r="AQ726" s="17">
        <v>0.42527081265468902</v>
      </c>
      <c r="AR726" s="17">
        <v>0.36206242855001403</v>
      </c>
      <c r="AS726" s="17">
        <v>0.47638629508364699</v>
      </c>
      <c r="AT726" s="17">
        <v>0.46358324602247802</v>
      </c>
      <c r="AU726" s="17"/>
      <c r="AV726" s="17">
        <v>0.39162537008311898</v>
      </c>
      <c r="AW726" s="17">
        <v>0.43781525922973202</v>
      </c>
      <c r="AX726" s="17">
        <v>0.496579098455949</v>
      </c>
      <c r="AY726" s="17">
        <v>0.467354123324282</v>
      </c>
      <c r="AZ726" s="17">
        <v>0.515664903987336</v>
      </c>
      <c r="BA726" s="17">
        <v>0.38989895440067202</v>
      </c>
      <c r="BB726" s="17"/>
      <c r="BC726" s="17">
        <v>0.44060570422265599</v>
      </c>
      <c r="BD726" s="17">
        <v>0.44159538371266699</v>
      </c>
      <c r="BE726" s="17">
        <v>0.45346788060208998</v>
      </c>
      <c r="BF726" s="17">
        <v>0.400686943263802</v>
      </c>
      <c r="BG726" s="17">
        <v>0.33611191199111401</v>
      </c>
    </row>
    <row r="727" spans="2:59" x14ac:dyDescent="0.35">
      <c r="B727" t="s">
        <v>368</v>
      </c>
      <c r="C727" s="17">
        <v>0.40196605352355702</v>
      </c>
      <c r="D727" s="17">
        <v>0.41383548146028298</v>
      </c>
      <c r="E727" s="17">
        <v>0.39488263636359</v>
      </c>
      <c r="F727" s="17"/>
      <c r="G727" s="17">
        <v>0.27798058703038298</v>
      </c>
      <c r="H727" s="17">
        <v>0.362128535264857</v>
      </c>
      <c r="I727" s="17">
        <v>0.36456457450129398</v>
      </c>
      <c r="J727" s="17">
        <v>0.42985232858943201</v>
      </c>
      <c r="K727" s="17">
        <v>0.46813845523307202</v>
      </c>
      <c r="L727" s="17">
        <v>0.47003730905704</v>
      </c>
      <c r="M727" s="17"/>
      <c r="N727" s="17">
        <v>0.41275287137273398</v>
      </c>
      <c r="O727" s="17">
        <v>0.33944355579784902</v>
      </c>
      <c r="P727" s="17">
        <v>0.41698923316411202</v>
      </c>
      <c r="Q727" s="17">
        <v>0.44013479487094098</v>
      </c>
      <c r="R727" s="17"/>
      <c r="S727" s="17">
        <v>0.410435882575587</v>
      </c>
      <c r="T727" s="17">
        <v>0.48993283439874802</v>
      </c>
      <c r="U727" s="17">
        <v>0.56859469398593099</v>
      </c>
      <c r="V727" s="17">
        <v>0.25326203602552999</v>
      </c>
      <c r="W727" s="17">
        <v>0.38517849659370501</v>
      </c>
      <c r="X727" s="17">
        <v>0.22784834638566001</v>
      </c>
      <c r="Y727" s="17">
        <v>0.40451638247421301</v>
      </c>
      <c r="Z727" s="17">
        <v>0.35985405625264799</v>
      </c>
      <c r="AA727" s="17">
        <v>0.39212021814771703</v>
      </c>
      <c r="AB727" s="17">
        <v>0.48912844630395902</v>
      </c>
      <c r="AC727" s="17">
        <v>0.40070448397264302</v>
      </c>
      <c r="AD727" s="17">
        <v>0.39938332539245303</v>
      </c>
      <c r="AE727" s="17"/>
      <c r="AF727" s="17">
        <v>0.39838486522970201</v>
      </c>
      <c r="AG727" s="17">
        <v>0.442115309979138</v>
      </c>
      <c r="AH727" s="17">
        <v>0.38243767360272501</v>
      </c>
      <c r="AI727" s="17"/>
      <c r="AJ727" s="17">
        <v>0.45259934553901698</v>
      </c>
      <c r="AK727" s="17">
        <v>0.35312267131659097</v>
      </c>
      <c r="AL727" s="17">
        <v>0.42297423227091802</v>
      </c>
      <c r="AM727" s="17">
        <v>0.27761713518243702</v>
      </c>
      <c r="AN727" s="17">
        <v>0.44157335204678899</v>
      </c>
      <c r="AO727" s="17"/>
      <c r="AP727" s="17">
        <v>0.45777347895921799</v>
      </c>
      <c r="AQ727" s="17">
        <v>0.341814046766934</v>
      </c>
      <c r="AR727" s="17">
        <v>0.43671866758565098</v>
      </c>
      <c r="AS727" s="17">
        <v>0.439978461175139</v>
      </c>
      <c r="AT727" s="17">
        <v>0.36756163864831698</v>
      </c>
      <c r="AU727" s="17"/>
      <c r="AV727" s="17">
        <v>0.33899272341286601</v>
      </c>
      <c r="AW727" s="17">
        <v>0.467988539671784</v>
      </c>
      <c r="AX727" s="17">
        <v>0.45547856031736</v>
      </c>
      <c r="AY727" s="17">
        <v>0.45760654257178301</v>
      </c>
      <c r="AZ727" s="17">
        <v>0.399728677637889</v>
      </c>
      <c r="BA727" s="17">
        <v>0.30376578536910198</v>
      </c>
      <c r="BB727" s="17"/>
      <c r="BC727" s="17">
        <v>0.40367938483558802</v>
      </c>
      <c r="BD727" s="17">
        <v>0.40574533581387601</v>
      </c>
      <c r="BE727" s="17">
        <v>0.370224176777117</v>
      </c>
      <c r="BF727" s="17">
        <v>0.36050176710001502</v>
      </c>
      <c r="BG727" s="17">
        <v>0.47240169410983301</v>
      </c>
    </row>
    <row r="728" spans="2:59" x14ac:dyDescent="0.35">
      <c r="B728" t="s">
        <v>369</v>
      </c>
      <c r="C728" s="17">
        <v>0.31181548227612299</v>
      </c>
      <c r="D728" s="17">
        <v>0.26998626899869499</v>
      </c>
      <c r="E728" s="17">
        <v>0.346712306852201</v>
      </c>
      <c r="F728" s="17"/>
      <c r="G728" s="17">
        <v>0.30117749964278201</v>
      </c>
      <c r="H728" s="17">
        <v>0.282061856441853</v>
      </c>
      <c r="I728" s="17">
        <v>0.36023880560132099</v>
      </c>
      <c r="J728" s="17">
        <v>0.35544920976762501</v>
      </c>
      <c r="K728" s="17">
        <v>0.35003870822375699</v>
      </c>
      <c r="L728" s="17">
        <v>0.236805288595861</v>
      </c>
      <c r="M728" s="17"/>
      <c r="N728" s="17">
        <v>0.31920828305550197</v>
      </c>
      <c r="O728" s="17">
        <v>0.32024122315153503</v>
      </c>
      <c r="P728" s="17">
        <v>0.25672641310223998</v>
      </c>
      <c r="Q728" s="17">
        <v>0.34295091724187698</v>
      </c>
      <c r="R728" s="17"/>
      <c r="S728" s="17">
        <v>0.34531860991907898</v>
      </c>
      <c r="T728" s="17">
        <v>0.33973793554587001</v>
      </c>
      <c r="U728" s="17">
        <v>0.26031877377625401</v>
      </c>
      <c r="V728" s="17">
        <v>0.29361362547393399</v>
      </c>
      <c r="W728" s="17">
        <v>0.30991217830935602</v>
      </c>
      <c r="X728" s="17">
        <v>0.291260836555159</v>
      </c>
      <c r="Y728" s="17">
        <v>0.30367119477465898</v>
      </c>
      <c r="Z728" s="17">
        <v>0.26515102982311101</v>
      </c>
      <c r="AA728" s="17">
        <v>0.35718379115141002</v>
      </c>
      <c r="AB728" s="17">
        <v>0.30673288156566197</v>
      </c>
      <c r="AC728" s="17">
        <v>0.35291003360197898</v>
      </c>
      <c r="AD728" s="17">
        <v>0.130789417262618</v>
      </c>
      <c r="AE728" s="17"/>
      <c r="AF728" s="17">
        <v>0.26073101746420702</v>
      </c>
      <c r="AG728" s="17">
        <v>0.37880534619504003</v>
      </c>
      <c r="AH728" s="17">
        <v>0.28334118900053901</v>
      </c>
      <c r="AI728" s="17"/>
      <c r="AJ728" s="17">
        <v>0.25428521834558998</v>
      </c>
      <c r="AK728" s="17">
        <v>0.359464336172167</v>
      </c>
      <c r="AL728" s="17">
        <v>0.40151084093185302</v>
      </c>
      <c r="AM728" s="17">
        <v>0.27919637957212801</v>
      </c>
      <c r="AN728" s="17">
        <v>0.229803310598301</v>
      </c>
      <c r="AO728" s="17"/>
      <c r="AP728" s="17">
        <v>0.29116325670635101</v>
      </c>
      <c r="AQ728" s="17">
        <v>0.31953819830263702</v>
      </c>
      <c r="AR728" s="17">
        <v>0.36576619602354199</v>
      </c>
      <c r="AS728" s="17">
        <v>0.23350926471529301</v>
      </c>
      <c r="AT728" s="17">
        <v>0.50993385085482901</v>
      </c>
      <c r="AU728" s="17"/>
      <c r="AV728" s="17">
        <v>0.330605691340362</v>
      </c>
      <c r="AW728" s="17">
        <v>0.31987686284025402</v>
      </c>
      <c r="AX728" s="17">
        <v>0.326528252524388</v>
      </c>
      <c r="AY728" s="17">
        <v>0.24849431667383301</v>
      </c>
      <c r="AZ728" s="17">
        <v>0.45282028031511501</v>
      </c>
      <c r="BA728" s="17">
        <v>0.32576047559965798</v>
      </c>
      <c r="BB728" s="17"/>
      <c r="BC728" s="17">
        <v>0.28501623097957601</v>
      </c>
      <c r="BD728" s="17">
        <v>0.294773823673316</v>
      </c>
      <c r="BE728" s="17">
        <v>0.30900151405096499</v>
      </c>
      <c r="BF728" s="17">
        <v>0.40362780963876099</v>
      </c>
      <c r="BG728" s="17">
        <v>0.55108320245701004</v>
      </c>
    </row>
    <row r="729" spans="2:59" x14ac:dyDescent="0.35">
      <c r="B729" t="s">
        <v>100</v>
      </c>
      <c r="C729" s="17">
        <v>1.9846093054717399E-2</v>
      </c>
      <c r="D729" s="17">
        <v>1.46645688640631E-2</v>
      </c>
      <c r="E729" s="17">
        <v>2.4674849846310101E-2</v>
      </c>
      <c r="F729" s="17"/>
      <c r="G729" s="17">
        <v>2.4429649746063601E-2</v>
      </c>
      <c r="H729" s="17">
        <v>0</v>
      </c>
      <c r="I729" s="17">
        <v>2.1445004278743001E-2</v>
      </c>
      <c r="J729" s="17">
        <v>2.8230048343683499E-2</v>
      </c>
      <c r="K729" s="17">
        <v>2.06028378768849E-2</v>
      </c>
      <c r="L729" s="17">
        <v>2.3138078063348701E-2</v>
      </c>
      <c r="M729" s="17"/>
      <c r="N729" s="17">
        <v>0</v>
      </c>
      <c r="O729" s="17">
        <v>1.9980736999538201E-2</v>
      </c>
      <c r="P729" s="17">
        <v>2.0156749659996E-2</v>
      </c>
      <c r="Q729" s="17">
        <v>3.8427979854863299E-2</v>
      </c>
      <c r="R729" s="17"/>
      <c r="S729" s="17">
        <v>1.17241387262619E-2</v>
      </c>
      <c r="T729" s="17">
        <v>0</v>
      </c>
      <c r="U729" s="17">
        <v>0</v>
      </c>
      <c r="V729" s="17">
        <v>4.6040934346398298E-2</v>
      </c>
      <c r="W729" s="17">
        <v>2.3983900126760101E-2</v>
      </c>
      <c r="X729" s="17">
        <v>0</v>
      </c>
      <c r="Y729" s="17">
        <v>3.2617492567423301E-2</v>
      </c>
      <c r="Z729" s="17">
        <v>0</v>
      </c>
      <c r="AA729" s="17">
        <v>4.3926912512994597E-2</v>
      </c>
      <c r="AB729" s="17">
        <v>1.7426677330995798E-2</v>
      </c>
      <c r="AC729" s="17">
        <v>5.1021913048217703E-2</v>
      </c>
      <c r="AD729" s="17">
        <v>0</v>
      </c>
      <c r="AE729" s="17"/>
      <c r="AF729" s="17">
        <v>1.8316745404061301E-2</v>
      </c>
      <c r="AG729" s="17">
        <v>8.7717655556190099E-3</v>
      </c>
      <c r="AH729" s="17">
        <v>4.5811164848796798E-2</v>
      </c>
      <c r="AI729" s="17"/>
      <c r="AJ729" s="17">
        <v>1.69537237732275E-2</v>
      </c>
      <c r="AK729" s="17">
        <v>0</v>
      </c>
      <c r="AL729" s="17">
        <v>0</v>
      </c>
      <c r="AM729" s="17">
        <v>0</v>
      </c>
      <c r="AN729" s="17">
        <v>6.5805313935059895E-2</v>
      </c>
      <c r="AO729" s="17"/>
      <c r="AP729" s="17">
        <v>0</v>
      </c>
      <c r="AQ729" s="17">
        <v>2.1145846810633799E-2</v>
      </c>
      <c r="AR729" s="17">
        <v>0</v>
      </c>
      <c r="AS729" s="17">
        <v>4.55222244110692E-2</v>
      </c>
      <c r="AT729" s="17">
        <v>2.44586414862971E-2</v>
      </c>
      <c r="AU729" s="17"/>
      <c r="AV729" s="17">
        <v>1.7135451149805001E-2</v>
      </c>
      <c r="AW729" s="17">
        <v>0</v>
      </c>
      <c r="AX729" s="17">
        <v>0</v>
      </c>
      <c r="AY729" s="17">
        <v>4.4834419611803303E-2</v>
      </c>
      <c r="AZ729" s="17">
        <v>1.81766195826473E-2</v>
      </c>
      <c r="BA729" s="17">
        <v>4.3573133074175499E-2</v>
      </c>
      <c r="BB729" s="17"/>
      <c r="BC729" s="17">
        <v>4.3796371756602198E-2</v>
      </c>
      <c r="BD729" s="17">
        <v>2.3968877800823501E-2</v>
      </c>
      <c r="BE729" s="17">
        <v>1.22940803213363E-2</v>
      </c>
      <c r="BF729" s="17">
        <v>0</v>
      </c>
      <c r="BG729" s="17">
        <v>0</v>
      </c>
    </row>
    <row r="730" spans="2:59" x14ac:dyDescent="0.35">
      <c r="B730" t="s">
        <v>317</v>
      </c>
      <c r="C730" s="17">
        <v>5.1320715082289496E-3</v>
      </c>
      <c r="D730" s="17">
        <v>3.2373778807566699E-3</v>
      </c>
      <c r="E730" s="17">
        <v>6.8788791454499404E-3</v>
      </c>
      <c r="F730" s="17"/>
      <c r="G730" s="17">
        <v>2.4460138420830901E-2</v>
      </c>
      <c r="H730" s="17">
        <v>0</v>
      </c>
      <c r="I730" s="17">
        <v>0</v>
      </c>
      <c r="J730" s="17">
        <v>0</v>
      </c>
      <c r="K730" s="17">
        <v>1.2006847840907799E-2</v>
      </c>
      <c r="L730" s="17">
        <v>0</v>
      </c>
      <c r="M730" s="17"/>
      <c r="N730" s="17">
        <v>2.0274409193817899E-2</v>
      </c>
      <c r="O730" s="17">
        <v>0</v>
      </c>
      <c r="P730" s="17">
        <v>0</v>
      </c>
      <c r="Q730" s="17">
        <v>0</v>
      </c>
      <c r="R730" s="17"/>
      <c r="S730" s="17">
        <v>0</v>
      </c>
      <c r="T730" s="17">
        <v>1.32270737295512E-2</v>
      </c>
      <c r="U730" s="17">
        <v>0</v>
      </c>
      <c r="V730" s="17">
        <v>0</v>
      </c>
      <c r="W730" s="17">
        <v>2.94334312665318E-2</v>
      </c>
      <c r="X730" s="17">
        <v>0</v>
      </c>
      <c r="Y730" s="17">
        <v>1.7742507894825701E-2</v>
      </c>
      <c r="Z730" s="17">
        <v>0</v>
      </c>
      <c r="AA730" s="17">
        <v>0</v>
      </c>
      <c r="AB730" s="17">
        <v>0</v>
      </c>
      <c r="AC730" s="17">
        <v>0</v>
      </c>
      <c r="AD730" s="17">
        <v>0</v>
      </c>
      <c r="AE730" s="17"/>
      <c r="AF730" s="17">
        <v>4.9238755102647396E-3</v>
      </c>
      <c r="AG730" s="17">
        <v>0</v>
      </c>
      <c r="AH730" s="17">
        <v>0</v>
      </c>
      <c r="AI730" s="17"/>
      <c r="AJ730" s="17">
        <v>5.8935800421170198E-3</v>
      </c>
      <c r="AK730" s="17">
        <v>6.3437444229572102E-3</v>
      </c>
      <c r="AL730" s="17">
        <v>0</v>
      </c>
      <c r="AM730" s="17">
        <v>0</v>
      </c>
      <c r="AN730" s="17">
        <v>0</v>
      </c>
      <c r="AO730" s="17"/>
      <c r="AP730" s="17">
        <v>0</v>
      </c>
      <c r="AQ730" s="17">
        <v>1.0624749017720699E-2</v>
      </c>
      <c r="AR730" s="17">
        <v>0</v>
      </c>
      <c r="AS730" s="17">
        <v>0</v>
      </c>
      <c r="AT730" s="17">
        <v>0</v>
      </c>
      <c r="AU730" s="17"/>
      <c r="AV730" s="17">
        <v>0</v>
      </c>
      <c r="AW730" s="17">
        <v>0</v>
      </c>
      <c r="AX730" s="17">
        <v>4.5198560058316198E-2</v>
      </c>
      <c r="AY730" s="17">
        <v>0</v>
      </c>
      <c r="AZ730" s="17">
        <v>0</v>
      </c>
      <c r="BA730" s="17">
        <v>0</v>
      </c>
      <c r="BB730" s="17"/>
      <c r="BC730" s="17">
        <v>0</v>
      </c>
      <c r="BD730" s="17">
        <v>6.1468167242954503E-3</v>
      </c>
      <c r="BE730" s="17">
        <v>6.5432041585854698E-3</v>
      </c>
      <c r="BF730" s="17">
        <v>1.7378995678752299E-2</v>
      </c>
      <c r="BG730" s="17">
        <v>0</v>
      </c>
    </row>
    <row r="731" spans="2:59" x14ac:dyDescent="0.35">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row>
    <row r="732" spans="2:59" x14ac:dyDescent="0.35">
      <c r="B732" s="6" t="s">
        <v>375</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row>
    <row r="733" spans="2:59" x14ac:dyDescent="0.35">
      <c r="B733" s="24" t="s">
        <v>331</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row>
    <row r="734" spans="2:59" x14ac:dyDescent="0.35">
      <c r="B734" t="s">
        <v>372</v>
      </c>
      <c r="C734" s="17">
        <v>0.27986788905313098</v>
      </c>
      <c r="D734" s="17">
        <v>0.32880061585650799</v>
      </c>
      <c r="E734" s="17">
        <v>0.23400933288056</v>
      </c>
      <c r="F734" s="17"/>
      <c r="G734" s="17">
        <v>0.355906552287728</v>
      </c>
      <c r="H734" s="17">
        <v>0.39015101175497402</v>
      </c>
      <c r="I734" s="17">
        <v>0.306093783853983</v>
      </c>
      <c r="J734" s="17">
        <v>0.26618057077545298</v>
      </c>
      <c r="K734" s="17">
        <v>0.20728639114883099</v>
      </c>
      <c r="L734" s="17">
        <v>0.16855013719794101</v>
      </c>
      <c r="M734" s="17"/>
      <c r="N734" s="17">
        <v>0.37050215631276001</v>
      </c>
      <c r="O734" s="17">
        <v>0.29071997325177801</v>
      </c>
      <c r="P734" s="17">
        <v>0.20391836033587599</v>
      </c>
      <c r="Q734" s="17">
        <v>0.228614038609432</v>
      </c>
      <c r="R734" s="17"/>
      <c r="S734" s="17">
        <v>0.34301503562729002</v>
      </c>
      <c r="T734" s="17">
        <v>0.32154621437872699</v>
      </c>
      <c r="U734" s="17">
        <v>0.19340407116749</v>
      </c>
      <c r="V734" s="17">
        <v>0.26215059815909802</v>
      </c>
      <c r="W734" s="17">
        <v>0.31668528323329598</v>
      </c>
      <c r="X734" s="17">
        <v>0.35011561172024902</v>
      </c>
      <c r="Y734" s="17">
        <v>0.26298262036484799</v>
      </c>
      <c r="Z734" s="17">
        <v>0.21231980511750401</v>
      </c>
      <c r="AA734" s="17">
        <v>0.25805156865714401</v>
      </c>
      <c r="AB734" s="17">
        <v>0.24256446177976801</v>
      </c>
      <c r="AC734" s="17">
        <v>0.24160626254473899</v>
      </c>
      <c r="AD734" s="17">
        <v>0.15956257016032299</v>
      </c>
      <c r="AE734" s="17"/>
      <c r="AF734" s="17">
        <v>0.25582276591443198</v>
      </c>
      <c r="AG734" s="17">
        <v>0.29489456266503999</v>
      </c>
      <c r="AH734" s="17">
        <v>0.296737101553736</v>
      </c>
      <c r="AI734" s="17"/>
      <c r="AJ734" s="17">
        <v>0.26307946072475902</v>
      </c>
      <c r="AK734" s="17">
        <v>0.35049944623076801</v>
      </c>
      <c r="AL734" s="17">
        <v>0.30035618335410302</v>
      </c>
      <c r="AM734" s="17">
        <v>0.24556997171755199</v>
      </c>
      <c r="AN734" s="17">
        <v>0.27338314210320003</v>
      </c>
      <c r="AO734" s="17"/>
      <c r="AP734" s="17">
        <v>0.22715202427477801</v>
      </c>
      <c r="AQ734" s="17">
        <v>0.39961281025860501</v>
      </c>
      <c r="AR734" s="17">
        <v>0.240331881597312</v>
      </c>
      <c r="AS734" s="17">
        <v>0.24152799328691499</v>
      </c>
      <c r="AT734" s="17">
        <v>0.14422410732690399</v>
      </c>
      <c r="AU734" s="17"/>
      <c r="AV734" s="17">
        <v>0.41847687838849401</v>
      </c>
      <c r="AW734" s="17">
        <v>0.274679531340912</v>
      </c>
      <c r="AX734" s="17">
        <v>0.23595702720899001</v>
      </c>
      <c r="AY734" s="17">
        <v>0.26538450078613202</v>
      </c>
      <c r="AZ734" s="17">
        <v>0.17428392579471899</v>
      </c>
      <c r="BA734" s="17">
        <v>0.18031309044736299</v>
      </c>
      <c r="BB734" s="17"/>
      <c r="BC734" s="17">
        <v>0.26802737604302102</v>
      </c>
      <c r="BD734" s="17">
        <v>0.24535697131127501</v>
      </c>
      <c r="BE734" s="17">
        <v>0.33745811169036399</v>
      </c>
      <c r="BF734" s="17">
        <v>0.33585142843205401</v>
      </c>
      <c r="BG734" s="17">
        <v>0.61697334239684098</v>
      </c>
    </row>
    <row r="735" spans="2:59" x14ac:dyDescent="0.35">
      <c r="B735" t="s">
        <v>373</v>
      </c>
      <c r="C735" s="17">
        <v>0.26887481549039999</v>
      </c>
      <c r="D735" s="17">
        <v>0.26814053851159902</v>
      </c>
      <c r="E735" s="17">
        <v>0.26502908540069797</v>
      </c>
      <c r="F735" s="17"/>
      <c r="G735" s="17">
        <v>0.26145258621745698</v>
      </c>
      <c r="H735" s="17">
        <v>0.26734239692488199</v>
      </c>
      <c r="I735" s="17">
        <v>0.25097611808745501</v>
      </c>
      <c r="J735" s="17">
        <v>0.31287035237041799</v>
      </c>
      <c r="K735" s="17">
        <v>0.245149430381744</v>
      </c>
      <c r="L735" s="17">
        <v>0.270215293029683</v>
      </c>
      <c r="M735" s="17"/>
      <c r="N735" s="17">
        <v>0.25997167305079999</v>
      </c>
      <c r="O735" s="17">
        <v>0.29101223388958902</v>
      </c>
      <c r="P735" s="17">
        <v>0.294517482844803</v>
      </c>
      <c r="Q735" s="17">
        <v>0.23351786151235501</v>
      </c>
      <c r="R735" s="17"/>
      <c r="S735" s="17">
        <v>0.25845381947995399</v>
      </c>
      <c r="T735" s="17">
        <v>0.22314979115528599</v>
      </c>
      <c r="U735" s="17">
        <v>0.34775136774273302</v>
      </c>
      <c r="V735" s="17">
        <v>0.27463593259410002</v>
      </c>
      <c r="W735" s="17">
        <v>0.25365019648968101</v>
      </c>
      <c r="X735" s="17">
        <v>0.319986756738592</v>
      </c>
      <c r="Y735" s="17">
        <v>0.26981781981934599</v>
      </c>
      <c r="Z735" s="17">
        <v>0.14418747565571199</v>
      </c>
      <c r="AA735" s="17">
        <v>0.31118174480404598</v>
      </c>
      <c r="AB735" s="17">
        <v>0.207130685983447</v>
      </c>
      <c r="AC735" s="17">
        <v>0.29174215345124099</v>
      </c>
      <c r="AD735" s="17">
        <v>0.32065584194729901</v>
      </c>
      <c r="AE735" s="17"/>
      <c r="AF735" s="17">
        <v>0.287660264687987</v>
      </c>
      <c r="AG735" s="17">
        <v>0.256969394354432</v>
      </c>
      <c r="AH735" s="17">
        <v>0.21269819525032099</v>
      </c>
      <c r="AI735" s="17"/>
      <c r="AJ735" s="17">
        <v>0.29834363142567599</v>
      </c>
      <c r="AK735" s="17">
        <v>0.25024197741626703</v>
      </c>
      <c r="AL735" s="17">
        <v>0.22265092813891199</v>
      </c>
      <c r="AM735" s="17">
        <v>0.22751715349534399</v>
      </c>
      <c r="AN735" s="17">
        <v>0.26293542687387</v>
      </c>
      <c r="AO735" s="17"/>
      <c r="AP735" s="17">
        <v>0.302555726778448</v>
      </c>
      <c r="AQ735" s="17">
        <v>0.244649454853509</v>
      </c>
      <c r="AR735" s="17">
        <v>0.26260430674242302</v>
      </c>
      <c r="AS735" s="17">
        <v>0.32683576759204802</v>
      </c>
      <c r="AT735" s="17">
        <v>0.29759195283935702</v>
      </c>
      <c r="AU735" s="17"/>
      <c r="AV735" s="17">
        <v>0.25643344789059302</v>
      </c>
      <c r="AW735" s="17">
        <v>0.28751128018851502</v>
      </c>
      <c r="AX735" s="17">
        <v>0.28458271254859702</v>
      </c>
      <c r="AY735" s="17">
        <v>0.28476228793964697</v>
      </c>
      <c r="AZ735" s="17">
        <v>0.34681663711844801</v>
      </c>
      <c r="BA735" s="17">
        <v>0.235098510413668</v>
      </c>
      <c r="BB735" s="17"/>
      <c r="BC735" s="17">
        <v>0.264078446338391</v>
      </c>
      <c r="BD735" s="17">
        <v>0.27580608401271201</v>
      </c>
      <c r="BE735" s="17">
        <v>0.22683999665572199</v>
      </c>
      <c r="BF735" s="17">
        <v>0.28778505842162699</v>
      </c>
      <c r="BG735" s="17">
        <v>8.0465455018390003E-2</v>
      </c>
    </row>
    <row r="736" spans="2:59" x14ac:dyDescent="0.35">
      <c r="B736" t="s">
        <v>374</v>
      </c>
      <c r="C736" s="17">
        <v>0.32457822510926299</v>
      </c>
      <c r="D736" s="17">
        <v>0.30936210988125401</v>
      </c>
      <c r="E736" s="17">
        <v>0.34065642930075202</v>
      </c>
      <c r="F736" s="17"/>
      <c r="G736" s="17">
        <v>0.34191069656339201</v>
      </c>
      <c r="H736" s="17">
        <v>0.27102466765510003</v>
      </c>
      <c r="I736" s="17">
        <v>0.37422765635123201</v>
      </c>
      <c r="J736" s="17">
        <v>0.28357645759052702</v>
      </c>
      <c r="K736" s="17">
        <v>0.370026474005342</v>
      </c>
      <c r="L736" s="17">
        <v>0.32138219301140603</v>
      </c>
      <c r="M736" s="17"/>
      <c r="N736" s="17">
        <v>0.31936881120225802</v>
      </c>
      <c r="O736" s="17">
        <v>0.32070041528668197</v>
      </c>
      <c r="P736" s="17">
        <v>0.31264711021438102</v>
      </c>
      <c r="Q736" s="17">
        <v>0.34686552230191198</v>
      </c>
      <c r="R736" s="17"/>
      <c r="S736" s="17">
        <v>0.344553246485577</v>
      </c>
      <c r="T736" s="17">
        <v>0.35485131554926902</v>
      </c>
      <c r="U736" s="17">
        <v>0.29077105710314599</v>
      </c>
      <c r="V736" s="17">
        <v>0.31079351273355399</v>
      </c>
      <c r="W736" s="17">
        <v>0.35038124476500299</v>
      </c>
      <c r="X736" s="17">
        <v>0.20970369714546999</v>
      </c>
      <c r="Y736" s="17">
        <v>0.29494050969684898</v>
      </c>
      <c r="Z736" s="17">
        <v>0.48815695024448102</v>
      </c>
      <c r="AA736" s="17">
        <v>0.31191847120539801</v>
      </c>
      <c r="AB736" s="17">
        <v>0.322765333234035</v>
      </c>
      <c r="AC736" s="17">
        <v>0.34745444355451</v>
      </c>
      <c r="AD736" s="17">
        <v>0.38000089842019302</v>
      </c>
      <c r="AE736" s="17"/>
      <c r="AF736" s="17">
        <v>0.31942232693486899</v>
      </c>
      <c r="AG736" s="17">
        <v>0.33003651091960401</v>
      </c>
      <c r="AH736" s="17">
        <v>0.307617433565402</v>
      </c>
      <c r="AI736" s="17"/>
      <c r="AJ736" s="17">
        <v>0.29667749530984799</v>
      </c>
      <c r="AK736" s="17">
        <v>0.30696040043461598</v>
      </c>
      <c r="AL736" s="17">
        <v>0.39678588486068</v>
      </c>
      <c r="AM736" s="17">
        <v>0.38869870572964699</v>
      </c>
      <c r="AN736" s="17">
        <v>0.326710238815211</v>
      </c>
      <c r="AO736" s="17"/>
      <c r="AP736" s="17">
        <v>0.31451010410270003</v>
      </c>
      <c r="AQ736" s="17">
        <v>0.270598112704384</v>
      </c>
      <c r="AR736" s="17">
        <v>0.37769848295001601</v>
      </c>
      <c r="AS736" s="17">
        <v>0.32286835099882599</v>
      </c>
      <c r="AT736" s="17">
        <v>0.42514885179385897</v>
      </c>
      <c r="AU736" s="17"/>
      <c r="AV736" s="17">
        <v>0.25958140749683301</v>
      </c>
      <c r="AW736" s="17">
        <v>0.31197279667793798</v>
      </c>
      <c r="AX736" s="17">
        <v>0.37037610751515798</v>
      </c>
      <c r="AY736" s="17">
        <v>0.3195113338999</v>
      </c>
      <c r="AZ736" s="17">
        <v>0.38639760713205101</v>
      </c>
      <c r="BA736" s="17">
        <v>0.30710543517928601</v>
      </c>
      <c r="BB736" s="17"/>
      <c r="BC736" s="17">
        <v>0.30462207909787797</v>
      </c>
      <c r="BD736" s="17">
        <v>0.34067937407680499</v>
      </c>
      <c r="BE736" s="17">
        <v>0.34162879409777103</v>
      </c>
      <c r="BF736" s="17">
        <v>0.30268019199514601</v>
      </c>
      <c r="BG736" s="17">
        <v>0.25246487293429598</v>
      </c>
    </row>
    <row r="737" spans="2:59" x14ac:dyDescent="0.35">
      <c r="B737" t="s">
        <v>100</v>
      </c>
      <c r="C737" s="17">
        <v>0.12667907034720499</v>
      </c>
      <c r="D737" s="17">
        <v>9.3696735750638901E-2</v>
      </c>
      <c r="E737" s="17">
        <v>0.16030515241799001</v>
      </c>
      <c r="F737" s="17"/>
      <c r="G737" s="17">
        <v>4.0730164931422598E-2</v>
      </c>
      <c r="H737" s="17">
        <v>7.1481923665044203E-2</v>
      </c>
      <c r="I737" s="17">
        <v>6.8702441707331002E-2</v>
      </c>
      <c r="J737" s="17">
        <v>0.137372619263603</v>
      </c>
      <c r="K737" s="17">
        <v>0.17753770446408301</v>
      </c>
      <c r="L737" s="17">
        <v>0.23985237676096999</v>
      </c>
      <c r="M737" s="17"/>
      <c r="N737" s="17">
        <v>5.0157359434182799E-2</v>
      </c>
      <c r="O737" s="17">
        <v>9.7567377571951094E-2</v>
      </c>
      <c r="P737" s="17">
        <v>0.18891704660493899</v>
      </c>
      <c r="Q737" s="17">
        <v>0.19100257757630201</v>
      </c>
      <c r="R737" s="17"/>
      <c r="S737" s="17">
        <v>5.3977898407178503E-2</v>
      </c>
      <c r="T737" s="17">
        <v>0.100452678916718</v>
      </c>
      <c r="U737" s="17">
        <v>0.16807350398663101</v>
      </c>
      <c r="V737" s="17">
        <v>0.152419956513247</v>
      </c>
      <c r="W737" s="17">
        <v>7.9283275512019094E-2</v>
      </c>
      <c r="X737" s="17">
        <v>0.120193934395689</v>
      </c>
      <c r="Y737" s="17">
        <v>0.17225905011895701</v>
      </c>
      <c r="Z737" s="17">
        <v>0.155335768982303</v>
      </c>
      <c r="AA737" s="17">
        <v>0.118848215333412</v>
      </c>
      <c r="AB737" s="17">
        <v>0.22753951900275099</v>
      </c>
      <c r="AC737" s="17">
        <v>0.11919714044951001</v>
      </c>
      <c r="AD737" s="17">
        <v>0.139780689472185</v>
      </c>
      <c r="AE737" s="17"/>
      <c r="AF737" s="17">
        <v>0.137094642462712</v>
      </c>
      <c r="AG737" s="17">
        <v>0.118099532060924</v>
      </c>
      <c r="AH737" s="17">
        <v>0.18294726963054</v>
      </c>
      <c r="AI737" s="17"/>
      <c r="AJ737" s="17">
        <v>0.141899412539717</v>
      </c>
      <c r="AK737" s="17">
        <v>9.2298175918348699E-2</v>
      </c>
      <c r="AL737" s="17">
        <v>8.0207003646304703E-2</v>
      </c>
      <c r="AM737" s="17">
        <v>0.13821416905745701</v>
      </c>
      <c r="AN737" s="17">
        <v>0.13697119220772</v>
      </c>
      <c r="AO737" s="17"/>
      <c r="AP737" s="17">
        <v>0.15578214484407399</v>
      </c>
      <c r="AQ737" s="17">
        <v>8.5139622183502905E-2</v>
      </c>
      <c r="AR737" s="17">
        <v>0.11936532871024901</v>
      </c>
      <c r="AS737" s="17">
        <v>0.108767888122211</v>
      </c>
      <c r="AT737" s="17">
        <v>0.13303508803988001</v>
      </c>
      <c r="AU737" s="17"/>
      <c r="AV737" s="17">
        <v>6.5508266224080194E-2</v>
      </c>
      <c r="AW737" s="17">
        <v>0.12583639179263501</v>
      </c>
      <c r="AX737" s="17">
        <v>0.109084152727255</v>
      </c>
      <c r="AY737" s="17">
        <v>0.13034187737432101</v>
      </c>
      <c r="AZ737" s="17">
        <v>9.2501829954781595E-2</v>
      </c>
      <c r="BA737" s="17">
        <v>0.27748296395968303</v>
      </c>
      <c r="BB737" s="17"/>
      <c r="BC737" s="17">
        <v>0.16327209852071001</v>
      </c>
      <c r="BD737" s="17">
        <v>0.138157570599207</v>
      </c>
      <c r="BE737" s="17">
        <v>9.4073097556143001E-2</v>
      </c>
      <c r="BF737" s="17">
        <v>7.3683321151172196E-2</v>
      </c>
      <c r="BG737" s="17">
        <v>5.0096329650473101E-2</v>
      </c>
    </row>
    <row r="738" spans="2:59" x14ac:dyDescent="0.35">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row>
    <row r="739" spans="2:59" x14ac:dyDescent="0.35">
      <c r="B739" s="6" t="s">
        <v>380</v>
      </c>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row>
    <row r="740" spans="2:59" x14ac:dyDescent="0.35">
      <c r="B740" s="24" t="s">
        <v>331</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row>
    <row r="741" spans="2:59" x14ac:dyDescent="0.35">
      <c r="B741" t="s">
        <v>376</v>
      </c>
      <c r="C741" s="17">
        <v>0.107097304234567</v>
      </c>
      <c r="D741" s="17">
        <v>0.12689890439166299</v>
      </c>
      <c r="E741" s="17">
        <v>8.8486699883941394E-2</v>
      </c>
      <c r="F741" s="17"/>
      <c r="G741" s="17">
        <v>0.23023417440403199</v>
      </c>
      <c r="H741" s="17">
        <v>0.23070901989901499</v>
      </c>
      <c r="I741" s="17">
        <v>0.12631507291018301</v>
      </c>
      <c r="J741" s="17">
        <v>5.5006031792922502E-2</v>
      </c>
      <c r="K741" s="17">
        <v>1.3489859514975999E-2</v>
      </c>
      <c r="L741" s="17">
        <v>0</v>
      </c>
      <c r="M741" s="17"/>
      <c r="N741" s="17">
        <v>0.178951800203587</v>
      </c>
      <c r="O741" s="17">
        <v>0.10087231780362101</v>
      </c>
      <c r="P741" s="17">
        <v>5.8864435733171502E-2</v>
      </c>
      <c r="Q741" s="17">
        <v>7.0195777214464697E-2</v>
      </c>
      <c r="R741" s="17"/>
      <c r="S741" s="17">
        <v>0.19363168200046299</v>
      </c>
      <c r="T741" s="17">
        <v>7.7134432646464204E-2</v>
      </c>
      <c r="U741" s="17">
        <v>3.9463238304148003E-2</v>
      </c>
      <c r="V741" s="17">
        <v>0.16171748106302</v>
      </c>
      <c r="W741" s="17">
        <v>0.20525801936367899</v>
      </c>
      <c r="X741" s="17">
        <v>0.13393362229019601</v>
      </c>
      <c r="Y741" s="17">
        <v>8.2036063366209597E-2</v>
      </c>
      <c r="Z741" s="17">
        <v>6.3592705940905506E-2</v>
      </c>
      <c r="AA741" s="17">
        <v>0.10296027271927199</v>
      </c>
      <c r="AB741" s="17">
        <v>2.5279292755897399E-2</v>
      </c>
      <c r="AC741" s="17">
        <v>2.8097303012075601E-2</v>
      </c>
      <c r="AD741" s="17">
        <v>0</v>
      </c>
      <c r="AE741" s="17"/>
      <c r="AF741" s="17">
        <v>6.6790498271556906E-2</v>
      </c>
      <c r="AG741" s="17">
        <v>0.11453779182389801</v>
      </c>
      <c r="AH741" s="17">
        <v>9.8458555711071399E-2</v>
      </c>
      <c r="AI741" s="17"/>
      <c r="AJ741" s="17">
        <v>8.3409131614679194E-2</v>
      </c>
      <c r="AK741" s="17">
        <v>0.15245021377859599</v>
      </c>
      <c r="AL741" s="17">
        <v>6.2401212606483403E-2</v>
      </c>
      <c r="AM741" s="17">
        <v>0.167510981025149</v>
      </c>
      <c r="AN741" s="17">
        <v>0.118567123942838</v>
      </c>
      <c r="AO741" s="17"/>
      <c r="AP741" s="17">
        <v>0.10700285499501699</v>
      </c>
      <c r="AQ741" s="17">
        <v>0.152645804198452</v>
      </c>
      <c r="AR741" s="17">
        <v>3.8334226143137799E-2</v>
      </c>
      <c r="AS741" s="17">
        <v>7.4520570972028896E-2</v>
      </c>
      <c r="AT741" s="17">
        <v>0.116263082882288</v>
      </c>
      <c r="AU741" s="17"/>
      <c r="AV741" s="17">
        <v>0.20524226450462801</v>
      </c>
      <c r="AW741" s="17">
        <v>0.119454114158469</v>
      </c>
      <c r="AX741" s="17">
        <v>2.0803137679887899E-2</v>
      </c>
      <c r="AY741" s="17">
        <v>7.1590239354475796E-2</v>
      </c>
      <c r="AZ741" s="17">
        <v>8.6547652747523199E-2</v>
      </c>
      <c r="BA741" s="17">
        <v>3.3060423107030702E-2</v>
      </c>
      <c r="BB741" s="17"/>
      <c r="BC741" s="17">
        <v>3.1873654124056301E-2</v>
      </c>
      <c r="BD741" s="17">
        <v>9.8395766977640298E-2</v>
      </c>
      <c r="BE741" s="17">
        <v>0.14922075716884001</v>
      </c>
      <c r="BF741" s="17">
        <v>0.19406544565567899</v>
      </c>
      <c r="BG741" s="17">
        <v>0.30689959558102398</v>
      </c>
    </row>
    <row r="742" spans="2:59" x14ac:dyDescent="0.35">
      <c r="B742" t="s">
        <v>377</v>
      </c>
      <c r="C742" s="17">
        <v>0.28531476008447698</v>
      </c>
      <c r="D742" s="17">
        <v>0.33728920441934801</v>
      </c>
      <c r="E742" s="17">
        <v>0.234536521655033</v>
      </c>
      <c r="F742" s="17"/>
      <c r="G742" s="17">
        <v>0.32461899011668699</v>
      </c>
      <c r="H742" s="17">
        <v>0.39581596080019499</v>
      </c>
      <c r="I742" s="17">
        <v>0.371450449937133</v>
      </c>
      <c r="J742" s="17">
        <v>0.32490907666199798</v>
      </c>
      <c r="K742" s="17">
        <v>0.180202484670588</v>
      </c>
      <c r="L742" s="17">
        <v>0.13088288686816499</v>
      </c>
      <c r="M742" s="17"/>
      <c r="N742" s="17">
        <v>0.36541713029746498</v>
      </c>
      <c r="O742" s="17">
        <v>0.35163686586257697</v>
      </c>
      <c r="P742" s="17">
        <v>0.19706159729442299</v>
      </c>
      <c r="Q742" s="17">
        <v>0.20218804323960901</v>
      </c>
      <c r="R742" s="17"/>
      <c r="S742" s="17">
        <v>0.36324622562804498</v>
      </c>
      <c r="T742" s="17">
        <v>0.28618712025065601</v>
      </c>
      <c r="U742" s="17">
        <v>0.228696148648147</v>
      </c>
      <c r="V742" s="17">
        <v>0.30983078044256701</v>
      </c>
      <c r="W742" s="17">
        <v>0.27951270101324799</v>
      </c>
      <c r="X742" s="17">
        <v>0.31447245702127702</v>
      </c>
      <c r="Y742" s="17">
        <v>0.29987479950197998</v>
      </c>
      <c r="Z742" s="17">
        <v>0.20690572122637599</v>
      </c>
      <c r="AA742" s="17">
        <v>0.25370517031656897</v>
      </c>
      <c r="AB742" s="17">
        <v>0.193649141656493</v>
      </c>
      <c r="AC742" s="17">
        <v>0.316619650709765</v>
      </c>
      <c r="AD742" s="17">
        <v>0.303700874563955</v>
      </c>
      <c r="AE742" s="17"/>
      <c r="AF742" s="17">
        <v>0.25252056018331098</v>
      </c>
      <c r="AG742" s="17">
        <v>0.29991154263638398</v>
      </c>
      <c r="AH742" s="17">
        <v>0.29499268002248802</v>
      </c>
      <c r="AI742" s="17"/>
      <c r="AJ742" s="17">
        <v>0.223902523269701</v>
      </c>
      <c r="AK742" s="17">
        <v>0.36789354258648999</v>
      </c>
      <c r="AL742" s="17">
        <v>0.32845353686462803</v>
      </c>
      <c r="AM742" s="17">
        <v>0.30343236490491099</v>
      </c>
      <c r="AN742" s="17">
        <v>0.25080124420239502</v>
      </c>
      <c r="AO742" s="17"/>
      <c r="AP742" s="17">
        <v>0.22973507579501801</v>
      </c>
      <c r="AQ742" s="17">
        <v>0.36547950393331202</v>
      </c>
      <c r="AR742" s="17">
        <v>0.27485601608874499</v>
      </c>
      <c r="AS742" s="17">
        <v>0.29666389607898003</v>
      </c>
      <c r="AT742" s="17">
        <v>0.23033917820955699</v>
      </c>
      <c r="AU742" s="17"/>
      <c r="AV742" s="17">
        <v>0.37655384871719499</v>
      </c>
      <c r="AW742" s="17">
        <v>0.278046497221416</v>
      </c>
      <c r="AX742" s="17">
        <v>0.31967103854017398</v>
      </c>
      <c r="AY742" s="17">
        <v>0.23261499432445601</v>
      </c>
      <c r="AZ742" s="17">
        <v>0.305551983311381</v>
      </c>
      <c r="BA742" s="17">
        <v>0.20427271005662301</v>
      </c>
      <c r="BB742" s="17"/>
      <c r="BC742" s="17">
        <v>0.22387324128844599</v>
      </c>
      <c r="BD742" s="17">
        <v>0.246511637362022</v>
      </c>
      <c r="BE742" s="17">
        <v>0.37298879973799098</v>
      </c>
      <c r="BF742" s="17">
        <v>0.36477776671572598</v>
      </c>
      <c r="BG742" s="17">
        <v>0.40419231582661203</v>
      </c>
    </row>
    <row r="743" spans="2:59" x14ac:dyDescent="0.35">
      <c r="B743" t="s">
        <v>378</v>
      </c>
      <c r="C743" s="17">
        <v>0.34692640185180101</v>
      </c>
      <c r="D743" s="17">
        <v>0.290011442134681</v>
      </c>
      <c r="E743" s="17">
        <v>0.40341356851160898</v>
      </c>
      <c r="F743" s="17"/>
      <c r="G743" s="17">
        <v>0.25758528287751498</v>
      </c>
      <c r="H743" s="17">
        <v>0.257020614037823</v>
      </c>
      <c r="I743" s="17">
        <v>0.31044783133933102</v>
      </c>
      <c r="J743" s="17">
        <v>0.38812356379448698</v>
      </c>
      <c r="K743" s="17">
        <v>0.42113210600128398</v>
      </c>
      <c r="L743" s="17">
        <v>0.43616524532842899</v>
      </c>
      <c r="M743" s="17"/>
      <c r="N743" s="17">
        <v>0.29244474193372499</v>
      </c>
      <c r="O743" s="17">
        <v>0.29698324621351302</v>
      </c>
      <c r="P743" s="17">
        <v>0.437677520058386</v>
      </c>
      <c r="Q743" s="17">
        <v>0.38317400253930101</v>
      </c>
      <c r="R743" s="17"/>
      <c r="S743" s="17">
        <v>0.27109807725263202</v>
      </c>
      <c r="T743" s="17">
        <v>0.348031551691036</v>
      </c>
      <c r="U743" s="17">
        <v>0.43282571732525499</v>
      </c>
      <c r="V743" s="17">
        <v>0.26983702947799099</v>
      </c>
      <c r="W743" s="17">
        <v>0.34737802794654998</v>
      </c>
      <c r="X743" s="17">
        <v>0.33709926707454502</v>
      </c>
      <c r="Y743" s="17">
        <v>0.32398506673444899</v>
      </c>
      <c r="Z743" s="17">
        <v>0.40967355312272402</v>
      </c>
      <c r="AA743" s="17">
        <v>0.34569505915221199</v>
      </c>
      <c r="AB743" s="17">
        <v>0.41694136531936399</v>
      </c>
      <c r="AC743" s="17">
        <v>0.37281675829171301</v>
      </c>
      <c r="AD743" s="17">
        <v>0.46284857809670799</v>
      </c>
      <c r="AE743" s="17"/>
      <c r="AF743" s="17">
        <v>0.359905655781251</v>
      </c>
      <c r="AG743" s="17">
        <v>0.357215530296558</v>
      </c>
      <c r="AH743" s="17">
        <v>0.335619532847515</v>
      </c>
      <c r="AI743" s="17"/>
      <c r="AJ743" s="17">
        <v>0.40976986339634902</v>
      </c>
      <c r="AK743" s="17">
        <v>0.31653190348357102</v>
      </c>
      <c r="AL743" s="17">
        <v>0.35986709723159699</v>
      </c>
      <c r="AM743" s="17">
        <v>0.28034014772805699</v>
      </c>
      <c r="AN743" s="17">
        <v>0.34151607225064901</v>
      </c>
      <c r="AO743" s="17"/>
      <c r="AP743" s="17">
        <v>0.37024327746219798</v>
      </c>
      <c r="AQ743" s="17">
        <v>0.32230630471161398</v>
      </c>
      <c r="AR743" s="17">
        <v>0.41799717182164198</v>
      </c>
      <c r="AS743" s="17">
        <v>0.32598256281152899</v>
      </c>
      <c r="AT743" s="17">
        <v>0.36597267978845799</v>
      </c>
      <c r="AU743" s="17"/>
      <c r="AV743" s="17">
        <v>0.297908956804878</v>
      </c>
      <c r="AW743" s="17">
        <v>0.33269971828267703</v>
      </c>
      <c r="AX743" s="17">
        <v>0.416924697650087</v>
      </c>
      <c r="AY743" s="17">
        <v>0.40570498307147901</v>
      </c>
      <c r="AZ743" s="17">
        <v>0.32997855164474299</v>
      </c>
      <c r="BA743" s="17">
        <v>0.29891878894478202</v>
      </c>
      <c r="BB743" s="17"/>
      <c r="BC743" s="17">
        <v>0.43139791276794598</v>
      </c>
      <c r="BD743" s="17">
        <v>0.35202948118479699</v>
      </c>
      <c r="BE743" s="17">
        <v>0.29794145542745498</v>
      </c>
      <c r="BF743" s="17">
        <v>0.28708753058019199</v>
      </c>
      <c r="BG743" s="17">
        <v>0.101617289161652</v>
      </c>
    </row>
    <row r="744" spans="2:59" x14ac:dyDescent="0.35">
      <c r="B744" t="s">
        <v>379</v>
      </c>
      <c r="C744" s="17">
        <v>0.18487780128078801</v>
      </c>
      <c r="D744" s="17">
        <v>0.16187646530256899</v>
      </c>
      <c r="E744" s="17">
        <v>0.20743239771039801</v>
      </c>
      <c r="F744" s="17"/>
      <c r="G744" s="17">
        <v>0.114367981040922</v>
      </c>
      <c r="H744" s="17">
        <v>7.1279758167287502E-2</v>
      </c>
      <c r="I744" s="17">
        <v>0.14781563620395</v>
      </c>
      <c r="J744" s="17">
        <v>0.17591581509302401</v>
      </c>
      <c r="K744" s="17">
        <v>0.24881645597088101</v>
      </c>
      <c r="L744" s="17">
        <v>0.32680336576587898</v>
      </c>
      <c r="M744" s="17"/>
      <c r="N744" s="17">
        <v>0.122740364357766</v>
      </c>
      <c r="O744" s="17">
        <v>0.20061849780007801</v>
      </c>
      <c r="P744" s="17">
        <v>0.22423777765827699</v>
      </c>
      <c r="Q744" s="17">
        <v>0.20540166955029901</v>
      </c>
      <c r="R744" s="17"/>
      <c r="S744" s="17">
        <v>0.11041198427601399</v>
      </c>
      <c r="T744" s="17">
        <v>0.223762243054</v>
      </c>
      <c r="U744" s="17">
        <v>0.21247809955930599</v>
      </c>
      <c r="V744" s="17">
        <v>0.20259292287460701</v>
      </c>
      <c r="W744" s="17">
        <v>8.6515833096726197E-2</v>
      </c>
      <c r="X744" s="17">
        <v>0.17444832447135</v>
      </c>
      <c r="Y744" s="17">
        <v>0.22211944055781799</v>
      </c>
      <c r="Z744" s="17">
        <v>0.25628326335773699</v>
      </c>
      <c r="AA744" s="17">
        <v>0.17911527055482901</v>
      </c>
      <c r="AB744" s="17">
        <v>0.25931065207605503</v>
      </c>
      <c r="AC744" s="17">
        <v>0.19744697736983899</v>
      </c>
      <c r="AD744" s="17">
        <v>0.14852609459223901</v>
      </c>
      <c r="AE744" s="17"/>
      <c r="AF744" s="17">
        <v>0.26822950000586698</v>
      </c>
      <c r="AG744" s="17">
        <v>0.15837988093986599</v>
      </c>
      <c r="AH744" s="17">
        <v>0.12476233122811201</v>
      </c>
      <c r="AI744" s="17"/>
      <c r="AJ744" s="17">
        <v>0.217999615183982</v>
      </c>
      <c r="AK744" s="17">
        <v>0.107804490797651</v>
      </c>
      <c r="AL744" s="17">
        <v>0.182780302000148</v>
      </c>
      <c r="AM744" s="17">
        <v>0.20370043842897101</v>
      </c>
      <c r="AN744" s="17">
        <v>0.19775338969808301</v>
      </c>
      <c r="AO744" s="17"/>
      <c r="AP744" s="17">
        <v>0.23455017491411001</v>
      </c>
      <c r="AQ744" s="17">
        <v>0.113803066264912</v>
      </c>
      <c r="AR744" s="17">
        <v>0.13578303219996599</v>
      </c>
      <c r="AS744" s="17">
        <v>0.23665354453024701</v>
      </c>
      <c r="AT744" s="17">
        <v>0.19725390943130899</v>
      </c>
      <c r="AU744" s="17"/>
      <c r="AV744" s="17">
        <v>8.0876784789035094E-2</v>
      </c>
      <c r="AW744" s="17">
        <v>0.22594416579509799</v>
      </c>
      <c r="AX744" s="17">
        <v>0.14876995334451801</v>
      </c>
      <c r="AY744" s="17">
        <v>0.220154773468309</v>
      </c>
      <c r="AZ744" s="17">
        <v>0.21747812066092501</v>
      </c>
      <c r="BA744" s="17">
        <v>0.25081920551053699</v>
      </c>
      <c r="BB744" s="17"/>
      <c r="BC744" s="17">
        <v>0.234415828903344</v>
      </c>
      <c r="BD744" s="17">
        <v>0.23391705747673899</v>
      </c>
      <c r="BE744" s="17">
        <v>0.11314255188714301</v>
      </c>
      <c r="BF744" s="17">
        <v>0.117995929828343</v>
      </c>
      <c r="BG744" s="17">
        <v>7.0464789557331597E-2</v>
      </c>
    </row>
    <row r="745" spans="2:59" x14ac:dyDescent="0.35">
      <c r="B745" t="s">
        <v>100</v>
      </c>
      <c r="C745" s="17">
        <v>7.5783732548366595E-2</v>
      </c>
      <c r="D745" s="17">
        <v>8.3923983751738804E-2</v>
      </c>
      <c r="E745" s="17">
        <v>6.6130812239019302E-2</v>
      </c>
      <c r="F745" s="17"/>
      <c r="G745" s="17">
        <v>7.31935715608443E-2</v>
      </c>
      <c r="H745" s="17">
        <v>4.5174647095679699E-2</v>
      </c>
      <c r="I745" s="17">
        <v>4.3971009609403498E-2</v>
      </c>
      <c r="J745" s="17">
        <v>5.6045512657568602E-2</v>
      </c>
      <c r="K745" s="17">
        <v>0.13635909384227099</v>
      </c>
      <c r="L745" s="17">
        <v>0.106148502037527</v>
      </c>
      <c r="M745" s="17"/>
      <c r="N745" s="17">
        <v>4.04459632074579E-2</v>
      </c>
      <c r="O745" s="17">
        <v>4.9889072320211503E-2</v>
      </c>
      <c r="P745" s="17">
        <v>8.2158669255741695E-2</v>
      </c>
      <c r="Q745" s="17">
        <v>0.13904050745632701</v>
      </c>
      <c r="R745" s="17"/>
      <c r="S745" s="17">
        <v>6.16120308428455E-2</v>
      </c>
      <c r="T745" s="17">
        <v>6.4884652357844103E-2</v>
      </c>
      <c r="U745" s="17">
        <v>8.6536796163143997E-2</v>
      </c>
      <c r="V745" s="17">
        <v>5.6021786141815501E-2</v>
      </c>
      <c r="W745" s="17">
        <v>8.1335418579796398E-2</v>
      </c>
      <c r="X745" s="17">
        <v>4.0046329142631801E-2</v>
      </c>
      <c r="Y745" s="17">
        <v>7.1984629839542999E-2</v>
      </c>
      <c r="Z745" s="17">
        <v>6.3544756352256995E-2</v>
      </c>
      <c r="AA745" s="17">
        <v>0.118524227257118</v>
      </c>
      <c r="AB745" s="17">
        <v>0.104819548192191</v>
      </c>
      <c r="AC745" s="17">
        <v>8.5019310616607904E-2</v>
      </c>
      <c r="AD745" s="17">
        <v>8.4924452747098395E-2</v>
      </c>
      <c r="AE745" s="17"/>
      <c r="AF745" s="17">
        <v>5.2553785758013401E-2</v>
      </c>
      <c r="AG745" s="17">
        <v>6.9955254303294606E-2</v>
      </c>
      <c r="AH745" s="17">
        <v>0.14616690019081299</v>
      </c>
      <c r="AI745" s="17"/>
      <c r="AJ745" s="17">
        <v>6.4918866535288902E-2</v>
      </c>
      <c r="AK745" s="17">
        <v>5.5319849353692198E-2</v>
      </c>
      <c r="AL745" s="17">
        <v>6.6497851297143404E-2</v>
      </c>
      <c r="AM745" s="17">
        <v>4.5016067912911899E-2</v>
      </c>
      <c r="AN745" s="17">
        <v>9.1362169906034602E-2</v>
      </c>
      <c r="AO745" s="17"/>
      <c r="AP745" s="17">
        <v>5.84686168336567E-2</v>
      </c>
      <c r="AQ745" s="17">
        <v>4.5765320891710003E-2</v>
      </c>
      <c r="AR745" s="17">
        <v>0.13302955374650999</v>
      </c>
      <c r="AS745" s="17">
        <v>6.6179425607215403E-2</v>
      </c>
      <c r="AT745" s="17">
        <v>9.0171149688387797E-2</v>
      </c>
      <c r="AU745" s="17"/>
      <c r="AV745" s="17">
        <v>3.9418145184264002E-2</v>
      </c>
      <c r="AW745" s="17">
        <v>4.3855504542339399E-2</v>
      </c>
      <c r="AX745" s="17">
        <v>9.38311727853329E-2</v>
      </c>
      <c r="AY745" s="17">
        <v>6.9935009781279395E-2</v>
      </c>
      <c r="AZ745" s="17">
        <v>6.0443691635427399E-2</v>
      </c>
      <c r="BA745" s="17">
        <v>0.21292887238102601</v>
      </c>
      <c r="BB745" s="17"/>
      <c r="BC745" s="17">
        <v>7.8439362916207706E-2</v>
      </c>
      <c r="BD745" s="17">
        <v>6.9146056998801206E-2</v>
      </c>
      <c r="BE745" s="17">
        <v>6.6706435778571604E-2</v>
      </c>
      <c r="BF745" s="17">
        <v>3.6073327220059397E-2</v>
      </c>
      <c r="BG745" s="17">
        <v>0.11682600987338</v>
      </c>
    </row>
    <row r="746" spans="2:59" x14ac:dyDescent="0.35">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row>
    <row r="747" spans="2:59" x14ac:dyDescent="0.35">
      <c r="B747" s="6" t="s">
        <v>394</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row>
    <row r="748" spans="2:59" x14ac:dyDescent="0.35">
      <c r="B748" s="24" t="s">
        <v>331</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row>
    <row r="749" spans="2:59" x14ac:dyDescent="0.35">
      <c r="B749" t="s">
        <v>389</v>
      </c>
      <c r="C749" s="17">
        <v>0.186427887276708</v>
      </c>
      <c r="D749" s="17">
        <v>0.21462182101180699</v>
      </c>
      <c r="E749" s="17">
        <v>0.15825591422035301</v>
      </c>
      <c r="F749" s="17"/>
      <c r="G749" s="17">
        <v>0.26576031507401099</v>
      </c>
      <c r="H749" s="17">
        <v>0.29772623271491899</v>
      </c>
      <c r="I749" s="17">
        <v>0.21869832228531499</v>
      </c>
      <c r="J749" s="17">
        <v>0.162355745313295</v>
      </c>
      <c r="K749" s="17">
        <v>0.12584302964219601</v>
      </c>
      <c r="L749" s="17">
        <v>6.7693323031802893E-2</v>
      </c>
      <c r="M749" s="17"/>
      <c r="N749" s="17">
        <v>0.29308449443767798</v>
      </c>
      <c r="O749" s="17">
        <v>0.20375844886837899</v>
      </c>
      <c r="P749" s="17">
        <v>6.7905210265782001E-2</v>
      </c>
      <c r="Q749" s="17">
        <v>0.151781848120142</v>
      </c>
      <c r="R749" s="17"/>
      <c r="S749" s="17">
        <v>0.30993102218159302</v>
      </c>
      <c r="T749" s="17">
        <v>0.18137300287927</v>
      </c>
      <c r="U749" s="17">
        <v>0.182128445763035</v>
      </c>
      <c r="V749" s="17">
        <v>0.19571539777862601</v>
      </c>
      <c r="W749" s="17">
        <v>0.24286621074783599</v>
      </c>
      <c r="X749" s="17">
        <v>0.18708859239815001</v>
      </c>
      <c r="Y749" s="17">
        <v>9.3544189683556295E-2</v>
      </c>
      <c r="Z749" s="17">
        <v>6.5421100903919394E-2</v>
      </c>
      <c r="AA749" s="17">
        <v>0.16500168168267501</v>
      </c>
      <c r="AB749" s="17">
        <v>0.168006326854439</v>
      </c>
      <c r="AC749" s="17">
        <v>8.9481961967841306E-2</v>
      </c>
      <c r="AD749" s="17">
        <v>0.12291917522564599</v>
      </c>
      <c r="AE749" s="17"/>
      <c r="AF749" s="17">
        <v>0.13653154082337199</v>
      </c>
      <c r="AG749" s="17">
        <v>0.21231893574701499</v>
      </c>
      <c r="AH749" s="17">
        <v>0.16102935997609</v>
      </c>
      <c r="AI749" s="17"/>
      <c r="AJ749" s="17">
        <v>0.130155672201061</v>
      </c>
      <c r="AK749" s="17">
        <v>0.22323207268387599</v>
      </c>
      <c r="AL749" s="17">
        <v>0.25384594389190202</v>
      </c>
      <c r="AM749" s="17">
        <v>0.30378694110925902</v>
      </c>
      <c r="AN749" s="17">
        <v>0.17150995958402901</v>
      </c>
      <c r="AO749" s="17"/>
      <c r="AP749" s="17">
        <v>0.11904840606831101</v>
      </c>
      <c r="AQ749" s="17">
        <v>0.24331564447912901</v>
      </c>
      <c r="AR749" s="17">
        <v>0.21871258154318199</v>
      </c>
      <c r="AS749" s="17">
        <v>0.14146338466187</v>
      </c>
      <c r="AT749" s="17">
        <v>0.15696925075660501</v>
      </c>
      <c r="AU749" s="17"/>
      <c r="AV749" s="17">
        <v>0.29233425364412702</v>
      </c>
      <c r="AW749" s="17">
        <v>0.157756239642174</v>
      </c>
      <c r="AX749" s="17">
        <v>0.23976093295624601</v>
      </c>
      <c r="AY749" s="17">
        <v>0.117954904107682</v>
      </c>
      <c r="AZ749" s="17">
        <v>0.126205267638936</v>
      </c>
      <c r="BA749" s="17">
        <v>0.113717006505087</v>
      </c>
      <c r="BB749" s="17"/>
      <c r="BC749" s="17">
        <v>8.9255934027248296E-2</v>
      </c>
      <c r="BD749" s="17">
        <v>0.16761746663256599</v>
      </c>
      <c r="BE749" s="17">
        <v>0.28047969187729499</v>
      </c>
      <c r="BF749" s="17">
        <v>0.28168787472267298</v>
      </c>
      <c r="BG749" s="17">
        <v>0.39136268004437402</v>
      </c>
    </row>
    <row r="750" spans="2:59" x14ac:dyDescent="0.35">
      <c r="B750" t="s">
        <v>390</v>
      </c>
      <c r="C750" s="17">
        <v>0.44242049555412899</v>
      </c>
      <c r="D750" s="17">
        <v>0.46026986693385202</v>
      </c>
      <c r="E750" s="17">
        <v>0.42425272163094602</v>
      </c>
      <c r="F750" s="17"/>
      <c r="G750" s="17">
        <v>0.39039840087197097</v>
      </c>
      <c r="H750" s="17">
        <v>0.46385034399594499</v>
      </c>
      <c r="I750" s="17">
        <v>0.39728675683903097</v>
      </c>
      <c r="J750" s="17">
        <v>0.429690480501142</v>
      </c>
      <c r="K750" s="17">
        <v>0.51983433569203097</v>
      </c>
      <c r="L750" s="17">
        <v>0.45847507621754102</v>
      </c>
      <c r="M750" s="17"/>
      <c r="N750" s="17">
        <v>0.44162557683868597</v>
      </c>
      <c r="O750" s="17">
        <v>0.46306609657799902</v>
      </c>
      <c r="P750" s="17">
        <v>0.44988208189311002</v>
      </c>
      <c r="Q750" s="17">
        <v>0.41636026750629301</v>
      </c>
      <c r="R750" s="17"/>
      <c r="S750" s="17">
        <v>0.41796911773767698</v>
      </c>
      <c r="T750" s="17">
        <v>0.43037413036917499</v>
      </c>
      <c r="U750" s="17">
        <v>0.402850662388062</v>
      </c>
      <c r="V750" s="17">
        <v>0.41355594123820699</v>
      </c>
      <c r="W750" s="17">
        <v>0.51959676215865702</v>
      </c>
      <c r="X750" s="17">
        <v>0.42845839820192599</v>
      </c>
      <c r="Y750" s="17">
        <v>0.54240890222166105</v>
      </c>
      <c r="Z750" s="17">
        <v>0.56425722016755697</v>
      </c>
      <c r="AA750" s="17">
        <v>0.44747505618545802</v>
      </c>
      <c r="AB750" s="17">
        <v>0.30874632435706301</v>
      </c>
      <c r="AC750" s="17">
        <v>0.43247402195297502</v>
      </c>
      <c r="AD750" s="17">
        <v>0.61158784359706198</v>
      </c>
      <c r="AE750" s="17"/>
      <c r="AF750" s="17">
        <v>0.46546128922045998</v>
      </c>
      <c r="AG750" s="17">
        <v>0.44380280802695399</v>
      </c>
      <c r="AH750" s="17">
        <v>0.44569389948572402</v>
      </c>
      <c r="AI750" s="17"/>
      <c r="AJ750" s="17">
        <v>0.48000678779329098</v>
      </c>
      <c r="AK750" s="17">
        <v>0.49067491186832601</v>
      </c>
      <c r="AL750" s="17">
        <v>0.37634178514143302</v>
      </c>
      <c r="AM750" s="17">
        <v>0.30238248013231001</v>
      </c>
      <c r="AN750" s="17">
        <v>0.40854001139210999</v>
      </c>
      <c r="AO750" s="17"/>
      <c r="AP750" s="17">
        <v>0.504906444033975</v>
      </c>
      <c r="AQ750" s="17">
        <v>0.47796402938030103</v>
      </c>
      <c r="AR750" s="17">
        <v>0.40519568406240503</v>
      </c>
      <c r="AS750" s="17">
        <v>0.37895055627336999</v>
      </c>
      <c r="AT750" s="17">
        <v>0.43434983084852302</v>
      </c>
      <c r="AU750" s="17"/>
      <c r="AV750" s="17">
        <v>0.46148992517618298</v>
      </c>
      <c r="AW750" s="17">
        <v>0.48926095078361698</v>
      </c>
      <c r="AX750" s="17">
        <v>0.42485190535677497</v>
      </c>
      <c r="AY750" s="17">
        <v>0.44674875406865</v>
      </c>
      <c r="AZ750" s="17">
        <v>0.41810230605356802</v>
      </c>
      <c r="BA750" s="17">
        <v>0.40638943911853098</v>
      </c>
      <c r="BB750" s="17"/>
      <c r="BC750" s="17">
        <v>0.48812906855399502</v>
      </c>
      <c r="BD750" s="17">
        <v>0.43395491757566901</v>
      </c>
      <c r="BE750" s="17">
        <v>0.40707436260658603</v>
      </c>
      <c r="BF750" s="17">
        <v>0.44320614016712001</v>
      </c>
      <c r="BG750" s="17">
        <v>0.17895007958612499</v>
      </c>
    </row>
    <row r="751" spans="2:59" x14ac:dyDescent="0.35">
      <c r="B751" t="s">
        <v>391</v>
      </c>
      <c r="C751" s="17">
        <v>0.186284160751575</v>
      </c>
      <c r="D751" s="17">
        <v>0.16044424378446401</v>
      </c>
      <c r="E751" s="17">
        <v>0.21337807531998901</v>
      </c>
      <c r="F751" s="17"/>
      <c r="G751" s="17">
        <v>0.22411220346511301</v>
      </c>
      <c r="H751" s="17">
        <v>0.13881426595554699</v>
      </c>
      <c r="I751" s="17">
        <v>0.209047558818511</v>
      </c>
      <c r="J751" s="17">
        <v>0.17429706045710899</v>
      </c>
      <c r="K751" s="17">
        <v>0.119937465812522</v>
      </c>
      <c r="L751" s="17">
        <v>0.23235665468444</v>
      </c>
      <c r="M751" s="17"/>
      <c r="N751" s="17">
        <v>0.153587907599252</v>
      </c>
      <c r="O751" s="17">
        <v>0.15192395674317899</v>
      </c>
      <c r="P751" s="17">
        <v>0.234308152363009</v>
      </c>
      <c r="Q751" s="17">
        <v>0.21431243161131</v>
      </c>
      <c r="R751" s="17"/>
      <c r="S751" s="17">
        <v>0.17793367981512501</v>
      </c>
      <c r="T751" s="17">
        <v>0.16875265065820999</v>
      </c>
      <c r="U751" s="17">
        <v>0.236435029443439</v>
      </c>
      <c r="V751" s="17">
        <v>0.22110623435649099</v>
      </c>
      <c r="W751" s="17">
        <v>0.15589529191174001</v>
      </c>
      <c r="X751" s="17">
        <v>0.211463894240594</v>
      </c>
      <c r="Y751" s="17">
        <v>0.18104074793814001</v>
      </c>
      <c r="Z751" s="17">
        <v>0.10168466618137501</v>
      </c>
      <c r="AA751" s="17">
        <v>0.142892350559953</v>
      </c>
      <c r="AB751" s="17">
        <v>0.21972366455291101</v>
      </c>
      <c r="AC751" s="17">
        <v>0.25079775493573903</v>
      </c>
      <c r="AD751" s="17">
        <v>0.14945664299106501</v>
      </c>
      <c r="AE751" s="17"/>
      <c r="AF751" s="17">
        <v>0.175063954372738</v>
      </c>
      <c r="AG751" s="17">
        <v>0.199706115459336</v>
      </c>
      <c r="AH751" s="17">
        <v>0.17149140580292199</v>
      </c>
      <c r="AI751" s="17"/>
      <c r="AJ751" s="17">
        <v>0.18496387854926699</v>
      </c>
      <c r="AK751" s="17">
        <v>0.17756194943094</v>
      </c>
      <c r="AL751" s="17">
        <v>0.246299647542777</v>
      </c>
      <c r="AM751" s="17">
        <v>9.4713078634087899E-2</v>
      </c>
      <c r="AN751" s="17">
        <v>0.18588193762173599</v>
      </c>
      <c r="AO751" s="17"/>
      <c r="AP751" s="17">
        <v>0.18805571562902301</v>
      </c>
      <c r="AQ751" s="17">
        <v>0.16649506952082699</v>
      </c>
      <c r="AR751" s="17">
        <v>0.22142900112885</v>
      </c>
      <c r="AS751" s="17">
        <v>0.218928016550478</v>
      </c>
      <c r="AT751" s="17">
        <v>0.171702000693257</v>
      </c>
      <c r="AU751" s="17"/>
      <c r="AV751" s="17">
        <v>0.16067155674407799</v>
      </c>
      <c r="AW751" s="17">
        <v>0.17961496279612399</v>
      </c>
      <c r="AX751" s="17">
        <v>0.212562751313075</v>
      </c>
      <c r="AY751" s="17">
        <v>0.21063325298010699</v>
      </c>
      <c r="AZ751" s="17">
        <v>0.214270165834963</v>
      </c>
      <c r="BA751" s="17">
        <v>0.194851862577294</v>
      </c>
      <c r="BB751" s="17"/>
      <c r="BC751" s="17">
        <v>0.20455332089881501</v>
      </c>
      <c r="BD751" s="17">
        <v>0.16888398733905</v>
      </c>
      <c r="BE751" s="17">
        <v>0.18190291520899199</v>
      </c>
      <c r="BF751" s="17">
        <v>0.16070433074256099</v>
      </c>
      <c r="BG751" s="17">
        <v>0.23743018390925399</v>
      </c>
    </row>
    <row r="752" spans="2:59" x14ac:dyDescent="0.35">
      <c r="B752" t="s">
        <v>392</v>
      </c>
      <c r="C752" s="17">
        <v>0.119693403906782</v>
      </c>
      <c r="D752" s="17">
        <v>0.115112008442391</v>
      </c>
      <c r="E752" s="17">
        <v>0.122967780651935</v>
      </c>
      <c r="F752" s="17"/>
      <c r="G752" s="17">
        <v>9.48242692550329E-2</v>
      </c>
      <c r="H752" s="17">
        <v>6.7135632078013804E-2</v>
      </c>
      <c r="I752" s="17">
        <v>0.119466672776939</v>
      </c>
      <c r="J752" s="17">
        <v>0.14360633548142401</v>
      </c>
      <c r="K752" s="17">
        <v>0.14088884680715999</v>
      </c>
      <c r="L752" s="17">
        <v>0.14976568568047899</v>
      </c>
      <c r="M752" s="17"/>
      <c r="N752" s="17">
        <v>8.8357921894544597E-2</v>
      </c>
      <c r="O752" s="17">
        <v>0.14003629193507999</v>
      </c>
      <c r="P752" s="17">
        <v>0.14404207880346201</v>
      </c>
      <c r="Q752" s="17">
        <v>0.112827166016972</v>
      </c>
      <c r="R752" s="17"/>
      <c r="S752" s="17">
        <v>6.9010067292682595E-2</v>
      </c>
      <c r="T752" s="17">
        <v>0.15501546284050999</v>
      </c>
      <c r="U752" s="17">
        <v>0.104165772116891</v>
      </c>
      <c r="V752" s="17">
        <v>0.10080302331787799</v>
      </c>
      <c r="W752" s="17">
        <v>6.8413034385684204E-2</v>
      </c>
      <c r="X752" s="17">
        <v>9.1723689476294001E-2</v>
      </c>
      <c r="Y752" s="17">
        <v>0.13164064851782301</v>
      </c>
      <c r="Z752" s="17">
        <v>0.168731183143386</v>
      </c>
      <c r="AA752" s="17">
        <v>0.15941611509867801</v>
      </c>
      <c r="AB752" s="17">
        <v>0.171245079950129</v>
      </c>
      <c r="AC752" s="17">
        <v>0.17602693251536899</v>
      </c>
      <c r="AD752" s="17">
        <v>5.9473848290770397E-2</v>
      </c>
      <c r="AE752" s="17"/>
      <c r="AF752" s="17">
        <v>0.14256630374691201</v>
      </c>
      <c r="AG752" s="17">
        <v>8.7454118954324103E-2</v>
      </c>
      <c r="AH752" s="17">
        <v>0.134253046039782</v>
      </c>
      <c r="AI752" s="17"/>
      <c r="AJ752" s="17">
        <v>0.13570423695534001</v>
      </c>
      <c r="AK752" s="17">
        <v>5.7931456599054E-2</v>
      </c>
      <c r="AL752" s="17">
        <v>9.7993669661492894E-2</v>
      </c>
      <c r="AM752" s="17">
        <v>0.200057907123461</v>
      </c>
      <c r="AN752" s="17">
        <v>0.16932505307849999</v>
      </c>
      <c r="AO752" s="17"/>
      <c r="AP752" s="17">
        <v>0.12736963986817701</v>
      </c>
      <c r="AQ752" s="17">
        <v>6.4529225782746696E-2</v>
      </c>
      <c r="AR752" s="17">
        <v>9.6817828776872394E-2</v>
      </c>
      <c r="AS752" s="17">
        <v>0.18284791253170099</v>
      </c>
      <c r="AT752" s="17">
        <v>0.15610618704487</v>
      </c>
      <c r="AU752" s="17"/>
      <c r="AV752" s="17">
        <v>5.6270655966069699E-2</v>
      </c>
      <c r="AW752" s="17">
        <v>0.117925479439129</v>
      </c>
      <c r="AX752" s="17">
        <v>9.2462782744178795E-2</v>
      </c>
      <c r="AY752" s="17">
        <v>0.155161563093942</v>
      </c>
      <c r="AZ752" s="17">
        <v>0.17392890450558901</v>
      </c>
      <c r="BA752" s="17">
        <v>0.13764852421006199</v>
      </c>
      <c r="BB752" s="17"/>
      <c r="BC752" s="17">
        <v>0.123359384887834</v>
      </c>
      <c r="BD752" s="17">
        <v>0.17471653322633701</v>
      </c>
      <c r="BE752" s="17">
        <v>8.1643633178197797E-2</v>
      </c>
      <c r="BF752" s="17">
        <v>6.8344197165951304E-2</v>
      </c>
      <c r="BG752" s="17">
        <v>0.19225705646024699</v>
      </c>
    </row>
    <row r="753" spans="2:59" x14ac:dyDescent="0.35">
      <c r="B753" t="s">
        <v>100</v>
      </c>
      <c r="C753" s="17">
        <v>6.5174052510805394E-2</v>
      </c>
      <c r="D753" s="17">
        <v>4.9552059827485499E-2</v>
      </c>
      <c r="E753" s="17">
        <v>8.1145508176776598E-2</v>
      </c>
      <c r="F753" s="17"/>
      <c r="G753" s="17">
        <v>2.49048113338723E-2</v>
      </c>
      <c r="H753" s="17">
        <v>3.2473525255575897E-2</v>
      </c>
      <c r="I753" s="17">
        <v>5.55006892802044E-2</v>
      </c>
      <c r="J753" s="17">
        <v>9.00503782470298E-2</v>
      </c>
      <c r="K753" s="17">
        <v>9.3496322046090999E-2</v>
      </c>
      <c r="L753" s="17">
        <v>9.1709260385736596E-2</v>
      </c>
      <c r="M753" s="17"/>
      <c r="N753" s="17">
        <v>2.33440992298393E-2</v>
      </c>
      <c r="O753" s="17">
        <v>4.12152058753638E-2</v>
      </c>
      <c r="P753" s="17">
        <v>0.10386247667463799</v>
      </c>
      <c r="Q753" s="17">
        <v>0.104718286745283</v>
      </c>
      <c r="R753" s="17"/>
      <c r="S753" s="17">
        <v>2.51561129729213E-2</v>
      </c>
      <c r="T753" s="17">
        <v>6.4484753252834398E-2</v>
      </c>
      <c r="U753" s="17">
        <v>7.4420090288571994E-2</v>
      </c>
      <c r="V753" s="17">
        <v>6.8819403308797197E-2</v>
      </c>
      <c r="W753" s="17">
        <v>1.3228700796083801E-2</v>
      </c>
      <c r="X753" s="17">
        <v>8.12654256830357E-2</v>
      </c>
      <c r="Y753" s="17">
        <v>5.1365511638819299E-2</v>
      </c>
      <c r="Z753" s="17">
        <v>9.9905829603762999E-2</v>
      </c>
      <c r="AA753" s="17">
        <v>8.5214796473236099E-2</v>
      </c>
      <c r="AB753" s="17">
        <v>0.13227860428545701</v>
      </c>
      <c r="AC753" s="17">
        <v>5.1219328628076197E-2</v>
      </c>
      <c r="AD753" s="17">
        <v>5.6562489895457299E-2</v>
      </c>
      <c r="AE753" s="17"/>
      <c r="AF753" s="17">
        <v>8.0376911836518503E-2</v>
      </c>
      <c r="AG753" s="17">
        <v>5.6718021812370602E-2</v>
      </c>
      <c r="AH753" s="17">
        <v>8.7532288695482893E-2</v>
      </c>
      <c r="AI753" s="17"/>
      <c r="AJ753" s="17">
        <v>6.9169424501041396E-2</v>
      </c>
      <c r="AK753" s="17">
        <v>5.05996094178046E-2</v>
      </c>
      <c r="AL753" s="17">
        <v>2.5518953762394402E-2</v>
      </c>
      <c r="AM753" s="17">
        <v>9.9059593000882198E-2</v>
      </c>
      <c r="AN753" s="17">
        <v>6.4743038323625296E-2</v>
      </c>
      <c r="AO753" s="17"/>
      <c r="AP753" s="17">
        <v>6.0619794400514598E-2</v>
      </c>
      <c r="AQ753" s="17">
        <v>4.7696030836995598E-2</v>
      </c>
      <c r="AR753" s="17">
        <v>5.78449044886905E-2</v>
      </c>
      <c r="AS753" s="17">
        <v>7.7810129982580398E-2</v>
      </c>
      <c r="AT753" s="17">
        <v>8.0872730656744607E-2</v>
      </c>
      <c r="AU753" s="17"/>
      <c r="AV753" s="17">
        <v>2.9233608469542101E-2</v>
      </c>
      <c r="AW753" s="17">
        <v>5.5442367338957098E-2</v>
      </c>
      <c r="AX753" s="17">
        <v>3.0361627629725399E-2</v>
      </c>
      <c r="AY753" s="17">
        <v>6.9501525749619805E-2</v>
      </c>
      <c r="AZ753" s="17">
        <v>6.7493355966944599E-2</v>
      </c>
      <c r="BA753" s="17">
        <v>0.14739316758902499</v>
      </c>
      <c r="BB753" s="17"/>
      <c r="BC753" s="17">
        <v>9.4702291632107499E-2</v>
      </c>
      <c r="BD753" s="17">
        <v>5.4827095226377097E-2</v>
      </c>
      <c r="BE753" s="17">
        <v>4.88993971289296E-2</v>
      </c>
      <c r="BF753" s="17">
        <v>4.60574572016937E-2</v>
      </c>
      <c r="BG753" s="17">
        <v>0</v>
      </c>
    </row>
    <row r="754" spans="2:59" x14ac:dyDescent="0.35">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row>
    <row r="755" spans="2:59" x14ac:dyDescent="0.35">
      <c r="B755" s="6" t="s">
        <v>395</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row>
    <row r="756" spans="2:59" x14ac:dyDescent="0.35">
      <c r="B756" s="24" t="s">
        <v>331</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row>
    <row r="757" spans="2:59" x14ac:dyDescent="0.35">
      <c r="B757" t="s">
        <v>389</v>
      </c>
      <c r="C757" s="17">
        <v>0.116760509112365</v>
      </c>
      <c r="D757" s="17">
        <v>0.14265737568690301</v>
      </c>
      <c r="E757" s="17">
        <v>9.2220537193462307E-2</v>
      </c>
      <c r="F757" s="17"/>
      <c r="G757" s="17">
        <v>0.21422125278133999</v>
      </c>
      <c r="H757" s="17">
        <v>0.23001195385207401</v>
      </c>
      <c r="I757" s="17">
        <v>0.14565235402777199</v>
      </c>
      <c r="J757" s="17">
        <v>5.02095126229695E-2</v>
      </c>
      <c r="K757" s="17">
        <v>2.8724962150814701E-2</v>
      </c>
      <c r="L757" s="17">
        <v>3.6618984240285701E-2</v>
      </c>
      <c r="M757" s="17"/>
      <c r="N757" s="17">
        <v>0.189203140365821</v>
      </c>
      <c r="O757" s="17">
        <v>0.114642536625921</v>
      </c>
      <c r="P757" s="17">
        <v>6.4973093914224206E-2</v>
      </c>
      <c r="Q757" s="17">
        <v>8.2159852157667301E-2</v>
      </c>
      <c r="R757" s="17"/>
      <c r="S757" s="17">
        <v>0.171035348100398</v>
      </c>
      <c r="T757" s="17">
        <v>9.6883356539169505E-2</v>
      </c>
      <c r="U757" s="17">
        <v>0.10724194745742401</v>
      </c>
      <c r="V757" s="17">
        <v>0.15655224336228199</v>
      </c>
      <c r="W757" s="17">
        <v>0.15046235123525301</v>
      </c>
      <c r="X757" s="17">
        <v>0.16077083243590501</v>
      </c>
      <c r="Y757" s="17">
        <v>9.2223363164541897E-2</v>
      </c>
      <c r="Z757" s="17">
        <v>6.5421100903919394E-2</v>
      </c>
      <c r="AA757" s="17">
        <v>0.123733615759668</v>
      </c>
      <c r="AB757" s="17">
        <v>4.01815471499056E-2</v>
      </c>
      <c r="AC757" s="17">
        <v>3.2625793044622799E-2</v>
      </c>
      <c r="AD757" s="17">
        <v>8.9649009875002503E-2</v>
      </c>
      <c r="AE757" s="17"/>
      <c r="AF757" s="17">
        <v>8.84815557420425E-2</v>
      </c>
      <c r="AG757" s="17">
        <v>0.11920906798309799</v>
      </c>
      <c r="AH757" s="17">
        <v>0.116765489555581</v>
      </c>
      <c r="AI757" s="17"/>
      <c r="AJ757" s="17">
        <v>7.2129220770813296E-2</v>
      </c>
      <c r="AK757" s="17">
        <v>0.15166493682643301</v>
      </c>
      <c r="AL757" s="17">
        <v>9.8159685346445993E-2</v>
      </c>
      <c r="AM757" s="17">
        <v>0.21166412391792599</v>
      </c>
      <c r="AN757" s="17">
        <v>0.11611488321880301</v>
      </c>
      <c r="AO757" s="17"/>
      <c r="AP757" s="17">
        <v>8.1613199837369102E-2</v>
      </c>
      <c r="AQ757" s="17">
        <v>0.148542788761309</v>
      </c>
      <c r="AR757" s="17">
        <v>0.10209743916709001</v>
      </c>
      <c r="AS757" s="17">
        <v>0.128425008551734</v>
      </c>
      <c r="AT757" s="17">
        <v>5.8274092595279603E-2</v>
      </c>
      <c r="AU757" s="17"/>
      <c r="AV757" s="17">
        <v>0.195642367109268</v>
      </c>
      <c r="AW757" s="17">
        <v>0.104642193036296</v>
      </c>
      <c r="AX757" s="17">
        <v>9.0805744369493499E-2</v>
      </c>
      <c r="AY757" s="17">
        <v>0.10906755752450099</v>
      </c>
      <c r="AZ757" s="17">
        <v>4.6719000750259497E-2</v>
      </c>
      <c r="BA757" s="17">
        <v>5.6755759582337202E-2</v>
      </c>
      <c r="BB757" s="17"/>
      <c r="BC757" s="17">
        <v>3.5883602518732398E-2</v>
      </c>
      <c r="BD757" s="17">
        <v>0.11941251028075101</v>
      </c>
      <c r="BE757" s="17">
        <v>0.17497889727285601</v>
      </c>
      <c r="BF757" s="17">
        <v>0.190188570826401</v>
      </c>
      <c r="BG757" s="17">
        <v>0.35098413617740698</v>
      </c>
    </row>
    <row r="758" spans="2:59" x14ac:dyDescent="0.35">
      <c r="B758" t="s">
        <v>390</v>
      </c>
      <c r="C758" s="17">
        <v>0.402018103347694</v>
      </c>
      <c r="D758" s="17">
        <v>0.42202240613365</v>
      </c>
      <c r="E758" s="17">
        <v>0.38378156145505199</v>
      </c>
      <c r="F758" s="17"/>
      <c r="G758" s="17">
        <v>0.32870455754169903</v>
      </c>
      <c r="H758" s="17">
        <v>0.44156305619869701</v>
      </c>
      <c r="I758" s="17">
        <v>0.40833236974432902</v>
      </c>
      <c r="J758" s="17">
        <v>0.43662316978131999</v>
      </c>
      <c r="K758" s="17">
        <v>0.42642130165810699</v>
      </c>
      <c r="L758" s="17">
        <v>0.37319287458675898</v>
      </c>
      <c r="M758" s="17"/>
      <c r="N758" s="17">
        <v>0.41266143736475902</v>
      </c>
      <c r="O758" s="17">
        <v>0.43464313758117301</v>
      </c>
      <c r="P758" s="17">
        <v>0.37555922119958401</v>
      </c>
      <c r="Q758" s="17">
        <v>0.37615382098871702</v>
      </c>
      <c r="R758" s="17"/>
      <c r="S758" s="17">
        <v>0.475647368395342</v>
      </c>
      <c r="T758" s="17">
        <v>0.438235971256769</v>
      </c>
      <c r="U758" s="17">
        <v>0.37762187457044</v>
      </c>
      <c r="V758" s="17">
        <v>0.328457911654155</v>
      </c>
      <c r="W758" s="17">
        <v>0.45173785657113902</v>
      </c>
      <c r="X758" s="17">
        <v>0.37409511929118899</v>
      </c>
      <c r="Y758" s="17">
        <v>0.397993229128279</v>
      </c>
      <c r="Z758" s="17">
        <v>0.34780625379125402</v>
      </c>
      <c r="AA758" s="17">
        <v>0.34347265960156198</v>
      </c>
      <c r="AB758" s="17">
        <v>0.46700633000216002</v>
      </c>
      <c r="AC758" s="17">
        <v>0.30614682471420501</v>
      </c>
      <c r="AD758" s="17">
        <v>0.38019756900624702</v>
      </c>
      <c r="AE758" s="17"/>
      <c r="AF758" s="17">
        <v>0.42895836571801399</v>
      </c>
      <c r="AG758" s="17">
        <v>0.40945345187742399</v>
      </c>
      <c r="AH758" s="17">
        <v>0.38105243802586902</v>
      </c>
      <c r="AI758" s="17"/>
      <c r="AJ758" s="17">
        <v>0.40404126703571802</v>
      </c>
      <c r="AK758" s="17">
        <v>0.459950287977063</v>
      </c>
      <c r="AL758" s="17">
        <v>0.45430802388511299</v>
      </c>
      <c r="AM758" s="17">
        <v>0.40836671622258403</v>
      </c>
      <c r="AN758" s="17">
        <v>0.37829775717432801</v>
      </c>
      <c r="AO758" s="17"/>
      <c r="AP758" s="17">
        <v>0.39040837673053902</v>
      </c>
      <c r="AQ758" s="17">
        <v>0.45909422144001399</v>
      </c>
      <c r="AR758" s="17">
        <v>0.40669736400322398</v>
      </c>
      <c r="AS758" s="17">
        <v>0.36318675160497699</v>
      </c>
      <c r="AT758" s="17">
        <v>0.449470720345715</v>
      </c>
      <c r="AU758" s="17"/>
      <c r="AV758" s="17">
        <v>0.430522809769257</v>
      </c>
      <c r="AW758" s="17">
        <v>0.43025240328030101</v>
      </c>
      <c r="AX758" s="17">
        <v>0.50225079473283996</v>
      </c>
      <c r="AY758" s="17">
        <v>0.37407911655328202</v>
      </c>
      <c r="AZ758" s="17">
        <v>0.46019810067139999</v>
      </c>
      <c r="BA758" s="17">
        <v>0.31539068629788197</v>
      </c>
      <c r="BB758" s="17"/>
      <c r="BC758" s="17">
        <v>0.42452951180054599</v>
      </c>
      <c r="BD758" s="17">
        <v>0.34540901095030802</v>
      </c>
      <c r="BE758" s="17">
        <v>0.41374029266808798</v>
      </c>
      <c r="BF758" s="17">
        <v>0.482583691743108</v>
      </c>
      <c r="BG758" s="17">
        <v>0.295849564779328</v>
      </c>
    </row>
    <row r="759" spans="2:59" x14ac:dyDescent="0.35">
      <c r="B759" t="s">
        <v>391</v>
      </c>
      <c r="C759" s="17">
        <v>0.239462383664448</v>
      </c>
      <c r="D759" s="17">
        <v>0.21517179916235599</v>
      </c>
      <c r="E759" s="17">
        <v>0.26284207164770501</v>
      </c>
      <c r="F759" s="17"/>
      <c r="G759" s="17">
        <v>0.26000549233627401</v>
      </c>
      <c r="H759" s="17">
        <v>0.20148943146470899</v>
      </c>
      <c r="I759" s="17">
        <v>0.203604811866719</v>
      </c>
      <c r="J759" s="17">
        <v>0.23967922128782401</v>
      </c>
      <c r="K759" s="17">
        <v>0.26031972092846301</v>
      </c>
      <c r="L759" s="17">
        <v>0.272236792487972</v>
      </c>
      <c r="M759" s="17"/>
      <c r="N759" s="17">
        <v>0.218492879877415</v>
      </c>
      <c r="O759" s="17">
        <v>0.239005091198078</v>
      </c>
      <c r="P759" s="17">
        <v>0.227294461664136</v>
      </c>
      <c r="Q759" s="17">
        <v>0.27623398980930303</v>
      </c>
      <c r="R759" s="17"/>
      <c r="S759" s="17">
        <v>0.19436817462579301</v>
      </c>
      <c r="T759" s="17">
        <v>0.15679603684999099</v>
      </c>
      <c r="U759" s="17">
        <v>0.247096744268989</v>
      </c>
      <c r="V759" s="17">
        <v>0.31950425836584101</v>
      </c>
      <c r="W759" s="17">
        <v>0.22776119439287601</v>
      </c>
      <c r="X759" s="17">
        <v>0.21229464776621701</v>
      </c>
      <c r="Y759" s="17">
        <v>0.29818564411080001</v>
      </c>
      <c r="Z759" s="17">
        <v>0.27015958891144798</v>
      </c>
      <c r="AA759" s="17">
        <v>0.25701987180913299</v>
      </c>
      <c r="AB759" s="17">
        <v>0.18384237350318999</v>
      </c>
      <c r="AC759" s="17">
        <v>0.39717837995593203</v>
      </c>
      <c r="AD759" s="17">
        <v>0.31282987043401</v>
      </c>
      <c r="AE759" s="17"/>
      <c r="AF759" s="17">
        <v>0.213219234830614</v>
      </c>
      <c r="AG759" s="17">
        <v>0.26158285442836199</v>
      </c>
      <c r="AH759" s="17">
        <v>0.20569813103384499</v>
      </c>
      <c r="AI759" s="17"/>
      <c r="AJ759" s="17">
        <v>0.26436821841914399</v>
      </c>
      <c r="AK759" s="17">
        <v>0.20981127290106</v>
      </c>
      <c r="AL759" s="17">
        <v>0.23383364307712301</v>
      </c>
      <c r="AM759" s="17">
        <v>8.1178677670952507E-2</v>
      </c>
      <c r="AN759" s="17">
        <v>0.23740887125431501</v>
      </c>
      <c r="AO759" s="17"/>
      <c r="AP759" s="17">
        <v>0.28225335676883601</v>
      </c>
      <c r="AQ759" s="17">
        <v>0.222277012894529</v>
      </c>
      <c r="AR759" s="17">
        <v>0.28768028392589101</v>
      </c>
      <c r="AS759" s="17">
        <v>0.21114876114624401</v>
      </c>
      <c r="AT759" s="17">
        <v>0.17219800537267399</v>
      </c>
      <c r="AU759" s="17"/>
      <c r="AV759" s="17">
        <v>0.20219017076554199</v>
      </c>
      <c r="AW759" s="17">
        <v>0.24036907617075801</v>
      </c>
      <c r="AX759" s="17">
        <v>0.23658746806073599</v>
      </c>
      <c r="AY759" s="17">
        <v>0.224347802396553</v>
      </c>
      <c r="AZ759" s="17">
        <v>0.224645940959254</v>
      </c>
      <c r="BA759" s="17">
        <v>0.31375157072791898</v>
      </c>
      <c r="BB759" s="17"/>
      <c r="BC759" s="17">
        <v>0.27150564278360201</v>
      </c>
      <c r="BD759" s="17">
        <v>0.24845414023530399</v>
      </c>
      <c r="BE759" s="17">
        <v>0.21967500996286099</v>
      </c>
      <c r="BF759" s="17">
        <v>0.137102755723916</v>
      </c>
      <c r="BG759" s="17">
        <v>0.177222367435206</v>
      </c>
    </row>
    <row r="760" spans="2:59" x14ac:dyDescent="0.35">
      <c r="B760" t="s">
        <v>392</v>
      </c>
      <c r="C760" s="17">
        <v>0.16903694176411099</v>
      </c>
      <c r="D760" s="17">
        <v>0.16006259594644801</v>
      </c>
      <c r="E760" s="17">
        <v>0.17534255903382401</v>
      </c>
      <c r="F760" s="17"/>
      <c r="G760" s="17">
        <v>0.15119278267796599</v>
      </c>
      <c r="H760" s="17">
        <v>8.2799486846283105E-2</v>
      </c>
      <c r="I760" s="17">
        <v>0.176513254943864</v>
      </c>
      <c r="J760" s="17">
        <v>0.17907300884562</v>
      </c>
      <c r="K760" s="17">
        <v>0.20540682011279501</v>
      </c>
      <c r="L760" s="17">
        <v>0.217687460241967</v>
      </c>
      <c r="M760" s="17"/>
      <c r="N760" s="17">
        <v>0.13705383362236101</v>
      </c>
      <c r="O760" s="17">
        <v>0.14761224608057899</v>
      </c>
      <c r="P760" s="17">
        <v>0.231128223628498</v>
      </c>
      <c r="Q760" s="17">
        <v>0.17378107535492099</v>
      </c>
      <c r="R760" s="17"/>
      <c r="S760" s="17">
        <v>0.11462129497267</v>
      </c>
      <c r="T760" s="17">
        <v>0.23429606478213</v>
      </c>
      <c r="U760" s="17">
        <v>0.20349065200090299</v>
      </c>
      <c r="V760" s="17">
        <v>0.14102862586998</v>
      </c>
      <c r="W760" s="17">
        <v>0.12823570676132701</v>
      </c>
      <c r="X760" s="17">
        <v>0.11700571283825099</v>
      </c>
      <c r="Y760" s="17">
        <v>0.16113900312347601</v>
      </c>
      <c r="Z760" s="17">
        <v>0.205166861810467</v>
      </c>
      <c r="AA760" s="17">
        <v>0.197962587395352</v>
      </c>
      <c r="AB760" s="17">
        <v>0.196000684667231</v>
      </c>
      <c r="AC760" s="17">
        <v>0.20842404386105601</v>
      </c>
      <c r="AD760" s="17">
        <v>0.15415617233648199</v>
      </c>
      <c r="AE760" s="17"/>
      <c r="AF760" s="17">
        <v>0.20262896572403599</v>
      </c>
      <c r="AG760" s="17">
        <v>0.13698836129625599</v>
      </c>
      <c r="AH760" s="17">
        <v>0.184163810720224</v>
      </c>
      <c r="AI760" s="17"/>
      <c r="AJ760" s="17">
        <v>0.18854205191994899</v>
      </c>
      <c r="AK760" s="17">
        <v>0.12273861663203101</v>
      </c>
      <c r="AL760" s="17">
        <v>0.15127684090670901</v>
      </c>
      <c r="AM760" s="17">
        <v>0.199730889187656</v>
      </c>
      <c r="AN760" s="17">
        <v>0.17124457022780201</v>
      </c>
      <c r="AO760" s="17"/>
      <c r="AP760" s="17">
        <v>0.18715845516660401</v>
      </c>
      <c r="AQ760" s="17">
        <v>0.12341520157703</v>
      </c>
      <c r="AR760" s="17">
        <v>0.14568000841510401</v>
      </c>
      <c r="AS760" s="17">
        <v>0.23799368461134399</v>
      </c>
      <c r="AT760" s="17">
        <v>0.160036562890329</v>
      </c>
      <c r="AU760" s="17"/>
      <c r="AV760" s="17">
        <v>0.13373788622452501</v>
      </c>
      <c r="AW760" s="17">
        <v>0.17602638298404499</v>
      </c>
      <c r="AX760" s="17">
        <v>0.13823829632047499</v>
      </c>
      <c r="AY760" s="17">
        <v>0.24204419790079501</v>
      </c>
      <c r="AZ760" s="17">
        <v>0.158381591612269</v>
      </c>
      <c r="BA760" s="17">
        <v>0.132218393593144</v>
      </c>
      <c r="BB760" s="17"/>
      <c r="BC760" s="17">
        <v>0.18935460456338701</v>
      </c>
      <c r="BD760" s="17">
        <v>0.22133801229095701</v>
      </c>
      <c r="BE760" s="17">
        <v>0.13087551532717701</v>
      </c>
      <c r="BF760" s="17">
        <v>0.12920373689015699</v>
      </c>
      <c r="BG760" s="17">
        <v>0.17594393160805899</v>
      </c>
    </row>
    <row r="761" spans="2:59" x14ac:dyDescent="0.35">
      <c r="B761" t="s">
        <v>100</v>
      </c>
      <c r="C761" s="17">
        <v>7.2722062111381797E-2</v>
      </c>
      <c r="D761" s="17">
        <v>6.0085823070642197E-2</v>
      </c>
      <c r="E761" s="17">
        <v>8.5813270669956698E-2</v>
      </c>
      <c r="F761" s="17"/>
      <c r="G761" s="17">
        <v>4.5875914662721097E-2</v>
      </c>
      <c r="H761" s="17">
        <v>4.4136071638237101E-2</v>
      </c>
      <c r="I761" s="17">
        <v>6.5897209417316596E-2</v>
      </c>
      <c r="J761" s="17">
        <v>9.4415087462266095E-2</v>
      </c>
      <c r="K761" s="17">
        <v>7.9127195149820501E-2</v>
      </c>
      <c r="L761" s="17">
        <v>0.10026388844301599</v>
      </c>
      <c r="M761" s="17"/>
      <c r="N761" s="17">
        <v>4.2588708769644601E-2</v>
      </c>
      <c r="O761" s="17">
        <v>6.4096988514250594E-2</v>
      </c>
      <c r="P761" s="17">
        <v>0.101044999593558</v>
      </c>
      <c r="Q761" s="17">
        <v>9.1671261689391603E-2</v>
      </c>
      <c r="R761" s="17"/>
      <c r="S761" s="17">
        <v>4.4327813905797299E-2</v>
      </c>
      <c r="T761" s="17">
        <v>7.3788570571939993E-2</v>
      </c>
      <c r="U761" s="17">
        <v>6.4548781702244401E-2</v>
      </c>
      <c r="V761" s="17">
        <v>5.44569607477422E-2</v>
      </c>
      <c r="W761" s="17">
        <v>4.1802891039404398E-2</v>
      </c>
      <c r="X761" s="17">
        <v>0.13583368766843901</v>
      </c>
      <c r="Y761" s="17">
        <v>5.0458760472902903E-2</v>
      </c>
      <c r="Z761" s="17">
        <v>0.111446194582911</v>
      </c>
      <c r="AA761" s="17">
        <v>7.7811265434285098E-2</v>
      </c>
      <c r="AB761" s="17">
        <v>0.112969064677513</v>
      </c>
      <c r="AC761" s="17">
        <v>5.5624958424184801E-2</v>
      </c>
      <c r="AD761" s="17">
        <v>6.3167378348258807E-2</v>
      </c>
      <c r="AE761" s="17"/>
      <c r="AF761" s="17">
        <v>6.6711877985293003E-2</v>
      </c>
      <c r="AG761" s="17">
        <v>7.2766264414860296E-2</v>
      </c>
      <c r="AH761" s="17">
        <v>0.112320130664482</v>
      </c>
      <c r="AI761" s="17"/>
      <c r="AJ761" s="17">
        <v>7.0919241854376702E-2</v>
      </c>
      <c r="AK761" s="17">
        <v>5.5834885663412701E-2</v>
      </c>
      <c r="AL761" s="17">
        <v>6.2421806784607597E-2</v>
      </c>
      <c r="AM761" s="17">
        <v>9.9059593000882198E-2</v>
      </c>
      <c r="AN761" s="17">
        <v>9.6933918124753396E-2</v>
      </c>
      <c r="AO761" s="17"/>
      <c r="AP761" s="17">
        <v>5.8566611496651801E-2</v>
      </c>
      <c r="AQ761" s="17">
        <v>4.6670775327117199E-2</v>
      </c>
      <c r="AR761" s="17">
        <v>5.78449044886905E-2</v>
      </c>
      <c r="AS761" s="17">
        <v>5.92457940857022E-2</v>
      </c>
      <c r="AT761" s="17">
        <v>0.16002061879600299</v>
      </c>
      <c r="AU761" s="17"/>
      <c r="AV761" s="17">
        <v>3.7906766131408302E-2</v>
      </c>
      <c r="AW761" s="17">
        <v>4.87099445286003E-2</v>
      </c>
      <c r="AX761" s="17">
        <v>3.2117696516455199E-2</v>
      </c>
      <c r="AY761" s="17">
        <v>5.0461325624868998E-2</v>
      </c>
      <c r="AZ761" s="17">
        <v>0.11005536600681699</v>
      </c>
      <c r="BA761" s="17">
        <v>0.18188358979871799</v>
      </c>
      <c r="BB761" s="17"/>
      <c r="BC761" s="17">
        <v>7.8726638333731599E-2</v>
      </c>
      <c r="BD761" s="17">
        <v>6.5386326242679996E-2</v>
      </c>
      <c r="BE761" s="17">
        <v>6.0730284769018303E-2</v>
      </c>
      <c r="BF761" s="17">
        <v>6.0921244816417898E-2</v>
      </c>
      <c r="BG761" s="17">
        <v>0</v>
      </c>
    </row>
    <row r="762" spans="2:59"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row>
    <row r="763" spans="2:59" x14ac:dyDescent="0.35">
      <c r="B763" s="6" t="s">
        <v>396</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row>
    <row r="764" spans="2:59" x14ac:dyDescent="0.35">
      <c r="B764" s="24" t="s">
        <v>331</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row>
    <row r="765" spans="2:59" x14ac:dyDescent="0.35">
      <c r="B765" t="s">
        <v>389</v>
      </c>
      <c r="C765" s="17">
        <v>0.136557491824122</v>
      </c>
      <c r="D765" s="17">
        <v>0.15313255589563499</v>
      </c>
      <c r="E765" s="17">
        <v>0.119417269214839</v>
      </c>
      <c r="F765" s="17"/>
      <c r="G765" s="17">
        <v>0.21594060699905401</v>
      </c>
      <c r="H765" s="17">
        <v>0.28276388517036</v>
      </c>
      <c r="I765" s="17">
        <v>0.15744936182288199</v>
      </c>
      <c r="J765" s="17">
        <v>9.7184316373955706E-2</v>
      </c>
      <c r="K765" s="17">
        <v>2.9324481566355701E-2</v>
      </c>
      <c r="L765" s="17">
        <v>3.8640203235851198E-2</v>
      </c>
      <c r="M765" s="17"/>
      <c r="N765" s="17">
        <v>0.194531808351189</v>
      </c>
      <c r="O765" s="17">
        <v>0.125785781241951</v>
      </c>
      <c r="P765" s="17">
        <v>9.5933537545520003E-2</v>
      </c>
      <c r="Q765" s="17">
        <v>0.118015149423521</v>
      </c>
      <c r="R765" s="17"/>
      <c r="S765" s="17">
        <v>0.245575705609937</v>
      </c>
      <c r="T765" s="17">
        <v>0.10393079356677</v>
      </c>
      <c r="U765" s="17">
        <v>6.6389089694029901E-2</v>
      </c>
      <c r="V765" s="17">
        <v>0.197632505330607</v>
      </c>
      <c r="W765" s="17">
        <v>0.161352754125239</v>
      </c>
      <c r="X765" s="17">
        <v>0.16560512675712999</v>
      </c>
      <c r="Y765" s="17">
        <v>9.7010073396671101E-2</v>
      </c>
      <c r="Z765" s="17">
        <v>4.06753083336742E-2</v>
      </c>
      <c r="AA765" s="17">
        <v>0.13521898759616599</v>
      </c>
      <c r="AB765" s="17">
        <v>0.100418236539974</v>
      </c>
      <c r="AC765" s="17">
        <v>7.5417782865170202E-2</v>
      </c>
      <c r="AD765" s="17">
        <v>3.1587412756788301E-2</v>
      </c>
      <c r="AE765" s="17"/>
      <c r="AF765" s="17">
        <v>0.119845008637112</v>
      </c>
      <c r="AG765" s="17">
        <v>0.134617345727639</v>
      </c>
      <c r="AH765" s="17">
        <v>0.163541016399842</v>
      </c>
      <c r="AI765" s="17"/>
      <c r="AJ765" s="17">
        <v>9.9326792048282195E-2</v>
      </c>
      <c r="AK765" s="17">
        <v>0.19125031465925799</v>
      </c>
      <c r="AL765" s="17">
        <v>0.12981282495972901</v>
      </c>
      <c r="AM765" s="17">
        <v>0.25606066405203898</v>
      </c>
      <c r="AN765" s="17">
        <v>0.14213684150762301</v>
      </c>
      <c r="AO765" s="17"/>
      <c r="AP765" s="17">
        <v>0.115272319926289</v>
      </c>
      <c r="AQ765" s="17">
        <v>0.185140644015514</v>
      </c>
      <c r="AR765" s="17">
        <v>0.106051539572248</v>
      </c>
      <c r="AS765" s="17">
        <v>0.12996366941342299</v>
      </c>
      <c r="AT765" s="17">
        <v>0.10258886805376401</v>
      </c>
      <c r="AU765" s="17"/>
      <c r="AV765" s="17">
        <v>0.22380615846730401</v>
      </c>
      <c r="AW765" s="17">
        <v>0.12708959505922099</v>
      </c>
      <c r="AX765" s="17">
        <v>9.8879741497242296E-2</v>
      </c>
      <c r="AY765" s="17">
        <v>0.13101176485591401</v>
      </c>
      <c r="AZ765" s="17">
        <v>9.1906163016129305E-2</v>
      </c>
      <c r="BA765" s="17">
        <v>6.24516054430969E-2</v>
      </c>
      <c r="BB765" s="17"/>
      <c r="BC765" s="17">
        <v>8.8564604906188005E-2</v>
      </c>
      <c r="BD765" s="17">
        <v>0.116110765500757</v>
      </c>
      <c r="BE765" s="17">
        <v>0.17583052190969001</v>
      </c>
      <c r="BF765" s="17">
        <v>0.21675206059596899</v>
      </c>
      <c r="BG765" s="17">
        <v>0.38275465567490402</v>
      </c>
    </row>
    <row r="766" spans="2:59" x14ac:dyDescent="0.35">
      <c r="B766" t="s">
        <v>390</v>
      </c>
      <c r="C766" s="17">
        <v>0.39548187102855897</v>
      </c>
      <c r="D766" s="17">
        <v>0.43068531638083701</v>
      </c>
      <c r="E766" s="17">
        <v>0.35924243827567898</v>
      </c>
      <c r="F766" s="17"/>
      <c r="G766" s="17">
        <v>0.41135799745448698</v>
      </c>
      <c r="H766" s="17">
        <v>0.34614538105720999</v>
      </c>
      <c r="I766" s="17">
        <v>0.42817762733399101</v>
      </c>
      <c r="J766" s="17">
        <v>0.41104423971453702</v>
      </c>
      <c r="K766" s="17">
        <v>0.40723369016779398</v>
      </c>
      <c r="L766" s="17">
        <v>0.380260349695759</v>
      </c>
      <c r="M766" s="17"/>
      <c r="N766" s="17">
        <v>0.44270386155243902</v>
      </c>
      <c r="O766" s="17">
        <v>0.42075379433587301</v>
      </c>
      <c r="P766" s="17">
        <v>0.33859928225876501</v>
      </c>
      <c r="Q766" s="17">
        <v>0.362450770647472</v>
      </c>
      <c r="R766" s="17"/>
      <c r="S766" s="17">
        <v>0.44211059438492301</v>
      </c>
      <c r="T766" s="17">
        <v>0.41177294320452301</v>
      </c>
      <c r="U766" s="17">
        <v>0.41719983611556899</v>
      </c>
      <c r="V766" s="17">
        <v>0.34166472191469699</v>
      </c>
      <c r="W766" s="17">
        <v>0.41530126199408801</v>
      </c>
      <c r="X766" s="17">
        <v>0.37752462125441499</v>
      </c>
      <c r="Y766" s="17">
        <v>0.41301483113787402</v>
      </c>
      <c r="Z766" s="17">
        <v>0.34908138817628098</v>
      </c>
      <c r="AA766" s="17">
        <v>0.31410422942483401</v>
      </c>
      <c r="AB766" s="17">
        <v>0.40618237175869698</v>
      </c>
      <c r="AC766" s="17">
        <v>0.40268009689079798</v>
      </c>
      <c r="AD766" s="17">
        <v>0.46115424967780699</v>
      </c>
      <c r="AE766" s="17"/>
      <c r="AF766" s="17">
        <v>0.39246341181653699</v>
      </c>
      <c r="AG766" s="17">
        <v>0.40900006578314402</v>
      </c>
      <c r="AH766" s="17">
        <v>0.36533166316475701</v>
      </c>
      <c r="AI766" s="17"/>
      <c r="AJ766" s="17">
        <v>0.43238899213603199</v>
      </c>
      <c r="AK766" s="17">
        <v>0.43836393733953999</v>
      </c>
      <c r="AL766" s="17">
        <v>0.34394489355104202</v>
      </c>
      <c r="AM766" s="17">
        <v>0.35638273081282101</v>
      </c>
      <c r="AN766" s="17">
        <v>0.29781453656121198</v>
      </c>
      <c r="AO766" s="17"/>
      <c r="AP766" s="17">
        <v>0.40218165367012798</v>
      </c>
      <c r="AQ766" s="17">
        <v>0.438773768821483</v>
      </c>
      <c r="AR766" s="17">
        <v>0.408273794881924</v>
      </c>
      <c r="AS766" s="17">
        <v>0.34622164209765099</v>
      </c>
      <c r="AT766" s="17">
        <v>0.45707329214349901</v>
      </c>
      <c r="AU766" s="17"/>
      <c r="AV766" s="17">
        <v>0.43303268220588098</v>
      </c>
      <c r="AW766" s="17">
        <v>0.41311188020523698</v>
      </c>
      <c r="AX766" s="17">
        <v>0.40366232630301502</v>
      </c>
      <c r="AY766" s="17">
        <v>0.38028045513773101</v>
      </c>
      <c r="AZ766" s="17">
        <v>0.42717391206558197</v>
      </c>
      <c r="BA766" s="17">
        <v>0.36810841255298798</v>
      </c>
      <c r="BB766" s="17"/>
      <c r="BC766" s="17">
        <v>0.383543607874337</v>
      </c>
      <c r="BD766" s="17">
        <v>0.36761620949854601</v>
      </c>
      <c r="BE766" s="17">
        <v>0.44698049571633303</v>
      </c>
      <c r="BF766" s="17">
        <v>0.45672263202700097</v>
      </c>
      <c r="BG766" s="17">
        <v>0.30743040583034398</v>
      </c>
    </row>
    <row r="767" spans="2:59" x14ac:dyDescent="0.35">
      <c r="B767" t="s">
        <v>391</v>
      </c>
      <c r="C767" s="17">
        <v>0.23208965797994499</v>
      </c>
      <c r="D767" s="17">
        <v>0.19972440351713</v>
      </c>
      <c r="E767" s="17">
        <v>0.26601492938201698</v>
      </c>
      <c r="F767" s="17"/>
      <c r="G767" s="17">
        <v>0.23464007763053599</v>
      </c>
      <c r="H767" s="17">
        <v>0.25726099204564301</v>
      </c>
      <c r="I767" s="17">
        <v>0.20518883501810001</v>
      </c>
      <c r="J767" s="17">
        <v>0.20561316694509299</v>
      </c>
      <c r="K767" s="17">
        <v>0.239663404401565</v>
      </c>
      <c r="L767" s="17">
        <v>0.24642295595390301</v>
      </c>
      <c r="M767" s="17"/>
      <c r="N767" s="17">
        <v>0.18738438505023999</v>
      </c>
      <c r="O767" s="17">
        <v>0.22648299315892101</v>
      </c>
      <c r="P767" s="17">
        <v>0.238333375441559</v>
      </c>
      <c r="Q767" s="17">
        <v>0.28527499929287897</v>
      </c>
      <c r="R767" s="17"/>
      <c r="S767" s="17">
        <v>0.15082081013184001</v>
      </c>
      <c r="T767" s="17">
        <v>0.22653133591132699</v>
      </c>
      <c r="U767" s="17">
        <v>0.31422320672814902</v>
      </c>
      <c r="V767" s="17">
        <v>0.27837568927926098</v>
      </c>
      <c r="W767" s="17">
        <v>0.28809987220328898</v>
      </c>
      <c r="X767" s="17">
        <v>0.215744436630807</v>
      </c>
      <c r="Y767" s="17">
        <v>0.20436965736667601</v>
      </c>
      <c r="Z767" s="17">
        <v>0.261890031704895</v>
      </c>
      <c r="AA767" s="17">
        <v>0.27108619525317201</v>
      </c>
      <c r="AB767" s="17">
        <v>0.172182672799394</v>
      </c>
      <c r="AC767" s="17">
        <v>0.228049647570154</v>
      </c>
      <c r="AD767" s="17">
        <v>0.29265427891401602</v>
      </c>
      <c r="AE767" s="17"/>
      <c r="AF767" s="17">
        <v>0.219462836956585</v>
      </c>
      <c r="AG767" s="17">
        <v>0.24340210010042601</v>
      </c>
      <c r="AH767" s="17">
        <v>0.20464777990421801</v>
      </c>
      <c r="AI767" s="17"/>
      <c r="AJ767" s="17">
        <v>0.21534213929639801</v>
      </c>
      <c r="AK767" s="17">
        <v>0.18730171466477799</v>
      </c>
      <c r="AL767" s="17">
        <v>0.36182686072856801</v>
      </c>
      <c r="AM767" s="17">
        <v>8.8766122946602605E-2</v>
      </c>
      <c r="AN767" s="17">
        <v>0.27974926645116499</v>
      </c>
      <c r="AO767" s="17"/>
      <c r="AP767" s="17">
        <v>0.21154444991197799</v>
      </c>
      <c r="AQ767" s="17">
        <v>0.209264974549703</v>
      </c>
      <c r="AR767" s="17">
        <v>0.29878192885976901</v>
      </c>
      <c r="AS767" s="17">
        <v>0.24666802854952999</v>
      </c>
      <c r="AT767" s="17">
        <v>0.13011841436778199</v>
      </c>
      <c r="AU767" s="17"/>
      <c r="AV767" s="17">
        <v>0.206591558393978</v>
      </c>
      <c r="AW767" s="17">
        <v>0.192826628865955</v>
      </c>
      <c r="AX767" s="17">
        <v>0.32999617463583802</v>
      </c>
      <c r="AY767" s="17">
        <v>0.23701037583482801</v>
      </c>
      <c r="AZ767" s="17">
        <v>0.20108156920961001</v>
      </c>
      <c r="BA767" s="17">
        <v>0.22104703222701599</v>
      </c>
      <c r="BB767" s="17"/>
      <c r="BC767" s="17">
        <v>0.28025980235755299</v>
      </c>
      <c r="BD767" s="17">
        <v>0.22481276827955199</v>
      </c>
      <c r="BE767" s="17">
        <v>0.20488383324280501</v>
      </c>
      <c r="BF767" s="17">
        <v>0.16602198231443999</v>
      </c>
      <c r="BG767" s="17">
        <v>0.17914233246337199</v>
      </c>
    </row>
    <row r="768" spans="2:59" x14ac:dyDescent="0.35">
      <c r="B768" t="s">
        <v>392</v>
      </c>
      <c r="C768" s="17">
        <v>0.16771229665161499</v>
      </c>
      <c r="D768" s="17">
        <v>0.16280446594758399</v>
      </c>
      <c r="E768" s="17">
        <v>0.17227094283119099</v>
      </c>
      <c r="F768" s="17"/>
      <c r="G768" s="17">
        <v>0.106253911518397</v>
      </c>
      <c r="H768" s="17">
        <v>8.9372234862983693E-2</v>
      </c>
      <c r="I768" s="17">
        <v>0.156406952008074</v>
      </c>
      <c r="J768" s="17">
        <v>0.19588440462124099</v>
      </c>
      <c r="K768" s="17">
        <v>0.184109764201842</v>
      </c>
      <c r="L768" s="17">
        <v>0.25386746969702201</v>
      </c>
      <c r="M768" s="17"/>
      <c r="N768" s="17">
        <v>0.133770913940922</v>
      </c>
      <c r="O768" s="17">
        <v>0.18112639045300599</v>
      </c>
      <c r="P768" s="17">
        <v>0.233941902231734</v>
      </c>
      <c r="Q768" s="17">
        <v>0.13372556927753801</v>
      </c>
      <c r="R768" s="17"/>
      <c r="S768" s="17">
        <v>0.11547796657961</v>
      </c>
      <c r="T768" s="17">
        <v>0.184298314746912</v>
      </c>
      <c r="U768" s="17">
        <v>0.15129805495010201</v>
      </c>
      <c r="V768" s="17">
        <v>0.102654982351341</v>
      </c>
      <c r="W768" s="17">
        <v>9.6981684285469105E-2</v>
      </c>
      <c r="X768" s="17">
        <v>0.134220592491755</v>
      </c>
      <c r="Y768" s="17">
        <v>0.20099005022991301</v>
      </c>
      <c r="Z768" s="17">
        <v>0.28575811653580901</v>
      </c>
      <c r="AA768" s="17">
        <v>0.215649382847934</v>
      </c>
      <c r="AB768" s="17">
        <v>0.19866715729954501</v>
      </c>
      <c r="AC768" s="17">
        <v>0.255697929363016</v>
      </c>
      <c r="AD768" s="17">
        <v>0.21460405865138801</v>
      </c>
      <c r="AE768" s="17"/>
      <c r="AF768" s="17">
        <v>0.20047467424785101</v>
      </c>
      <c r="AG768" s="17">
        <v>0.146988508106975</v>
      </c>
      <c r="AH768" s="17">
        <v>0.17117886867485299</v>
      </c>
      <c r="AI768" s="17"/>
      <c r="AJ768" s="17">
        <v>0.18390751830624799</v>
      </c>
      <c r="AK768" s="17">
        <v>0.12933011086382601</v>
      </c>
      <c r="AL768" s="17">
        <v>0.121908773111871</v>
      </c>
      <c r="AM768" s="17">
        <v>0.199730889187656</v>
      </c>
      <c r="AN768" s="17">
        <v>0.19120011168744899</v>
      </c>
      <c r="AO768" s="17"/>
      <c r="AP768" s="17">
        <v>0.193239268500845</v>
      </c>
      <c r="AQ768" s="17">
        <v>0.12144679565218</v>
      </c>
      <c r="AR768" s="17">
        <v>0.119423503846054</v>
      </c>
      <c r="AS768" s="17">
        <v>0.213643473416432</v>
      </c>
      <c r="AT768" s="17">
        <v>0.17899525958704501</v>
      </c>
      <c r="AU768" s="17"/>
      <c r="AV768" s="17">
        <v>9.9390215598178802E-2</v>
      </c>
      <c r="AW768" s="17">
        <v>0.21056496400526201</v>
      </c>
      <c r="AX768" s="17">
        <v>0.11644099989253399</v>
      </c>
      <c r="AY768" s="17">
        <v>0.19814374504780799</v>
      </c>
      <c r="AZ768" s="17">
        <v>0.18885295289600601</v>
      </c>
      <c r="BA768" s="17">
        <v>0.20813233318510799</v>
      </c>
      <c r="BB768" s="17"/>
      <c r="BC768" s="17">
        <v>0.181183187566378</v>
      </c>
      <c r="BD768" s="17">
        <v>0.22014741085442299</v>
      </c>
      <c r="BE768" s="17">
        <v>0.12469379592848399</v>
      </c>
      <c r="BF768" s="17">
        <v>0.111525364622762</v>
      </c>
      <c r="BG768" s="17">
        <v>7.0464789557331597E-2</v>
      </c>
    </row>
    <row r="769" spans="2:59" x14ac:dyDescent="0.35">
      <c r="B769" t="s">
        <v>100</v>
      </c>
      <c r="C769" s="17">
        <v>6.8158682515758795E-2</v>
      </c>
      <c r="D769" s="17">
        <v>5.3653258258813501E-2</v>
      </c>
      <c r="E769" s="17">
        <v>8.3054420296273496E-2</v>
      </c>
      <c r="F769" s="17"/>
      <c r="G769" s="17">
        <v>3.1807406397527001E-2</v>
      </c>
      <c r="H769" s="17">
        <v>2.4457506863802901E-2</v>
      </c>
      <c r="I769" s="17">
        <v>5.2777223816953697E-2</v>
      </c>
      <c r="J769" s="17">
        <v>9.0273872345172396E-2</v>
      </c>
      <c r="K769" s="17">
        <v>0.13966865966244299</v>
      </c>
      <c r="L769" s="17">
        <v>8.0809021417464599E-2</v>
      </c>
      <c r="M769" s="17"/>
      <c r="N769" s="17">
        <v>4.1609031105208999E-2</v>
      </c>
      <c r="O769" s="17">
        <v>4.5851040810250501E-2</v>
      </c>
      <c r="P769" s="17">
        <v>9.3191902522422695E-2</v>
      </c>
      <c r="Q769" s="17">
        <v>0.10053351135859</v>
      </c>
      <c r="R769" s="17"/>
      <c r="S769" s="17">
        <v>4.6014923293690002E-2</v>
      </c>
      <c r="T769" s="17">
        <v>7.3466612570467701E-2</v>
      </c>
      <c r="U769" s="17">
        <v>5.0889812512149898E-2</v>
      </c>
      <c r="V769" s="17">
        <v>7.9672101124094605E-2</v>
      </c>
      <c r="W769" s="17">
        <v>3.8264427391914803E-2</v>
      </c>
      <c r="X769" s="17">
        <v>0.10690522286589201</v>
      </c>
      <c r="Y769" s="17">
        <v>8.4615387868865702E-2</v>
      </c>
      <c r="Z769" s="17">
        <v>6.2595155249340395E-2</v>
      </c>
      <c r="AA769" s="17">
        <v>6.3941204877893495E-2</v>
      </c>
      <c r="AB769" s="17">
        <v>0.122549561602389</v>
      </c>
      <c r="AC769" s="17">
        <v>3.8154543310861398E-2</v>
      </c>
      <c r="AD769" s="17">
        <v>0</v>
      </c>
      <c r="AE769" s="17"/>
      <c r="AF769" s="17">
        <v>6.77540683419144E-2</v>
      </c>
      <c r="AG769" s="17">
        <v>6.5991980281816298E-2</v>
      </c>
      <c r="AH769" s="17">
        <v>9.5300671856329802E-2</v>
      </c>
      <c r="AI769" s="17"/>
      <c r="AJ769" s="17">
        <v>6.9034558213039193E-2</v>
      </c>
      <c r="AK769" s="17">
        <v>5.3753922472598401E-2</v>
      </c>
      <c r="AL769" s="17">
        <v>4.2506647648790502E-2</v>
      </c>
      <c r="AM769" s="17">
        <v>9.9059593000882198E-2</v>
      </c>
      <c r="AN769" s="17">
        <v>8.9099243792551297E-2</v>
      </c>
      <c r="AO769" s="17"/>
      <c r="AP769" s="17">
        <v>7.7762307990760601E-2</v>
      </c>
      <c r="AQ769" s="17">
        <v>4.53738169611205E-2</v>
      </c>
      <c r="AR769" s="17">
        <v>6.7469232840004195E-2</v>
      </c>
      <c r="AS769" s="17">
        <v>6.3503186522963995E-2</v>
      </c>
      <c r="AT769" s="17">
        <v>0.13122416584791</v>
      </c>
      <c r="AU769" s="17"/>
      <c r="AV769" s="17">
        <v>3.7179385334658997E-2</v>
      </c>
      <c r="AW769" s="17">
        <v>5.6406931864324501E-2</v>
      </c>
      <c r="AX769" s="17">
        <v>5.1020757671371403E-2</v>
      </c>
      <c r="AY769" s="17">
        <v>5.3553659123719101E-2</v>
      </c>
      <c r="AZ769" s="17">
        <v>9.0985402812672894E-2</v>
      </c>
      <c r="BA769" s="17">
        <v>0.14026061659179101</v>
      </c>
      <c r="BB769" s="17"/>
      <c r="BC769" s="17">
        <v>6.6448797295544093E-2</v>
      </c>
      <c r="BD769" s="17">
        <v>7.1312845866721694E-2</v>
      </c>
      <c r="BE769" s="17">
        <v>4.76113532026873E-2</v>
      </c>
      <c r="BF769" s="17">
        <v>4.8977960439827398E-2</v>
      </c>
      <c r="BG769" s="17">
        <v>6.0207816474048499E-2</v>
      </c>
    </row>
    <row r="770" spans="2:59" x14ac:dyDescent="0.35">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row>
    <row r="771" spans="2:59" x14ac:dyDescent="0.35">
      <c r="B771" s="6" t="s">
        <v>397</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row>
    <row r="772" spans="2:59" x14ac:dyDescent="0.35">
      <c r="B772" s="24" t="s">
        <v>331</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row>
    <row r="773" spans="2:59" x14ac:dyDescent="0.35">
      <c r="B773" t="s">
        <v>389</v>
      </c>
      <c r="C773" s="17">
        <v>0.15568507315593699</v>
      </c>
      <c r="D773" s="17">
        <v>0.168964284763335</v>
      </c>
      <c r="E773" s="17">
        <v>0.14392688035975301</v>
      </c>
      <c r="F773" s="17"/>
      <c r="G773" s="17">
        <v>0.17043010619829799</v>
      </c>
      <c r="H773" s="17">
        <v>0.23848476455047499</v>
      </c>
      <c r="I773" s="17">
        <v>0.209405906698657</v>
      </c>
      <c r="J773" s="17">
        <v>0.125676129117538</v>
      </c>
      <c r="K773" s="17">
        <v>0.106567971458512</v>
      </c>
      <c r="L773" s="17">
        <v>8.6956310747444407E-2</v>
      </c>
      <c r="M773" s="17"/>
      <c r="N773" s="17">
        <v>0.213287915412432</v>
      </c>
      <c r="O773" s="17">
        <v>0.15854372568941599</v>
      </c>
      <c r="P773" s="17">
        <v>0.101184566379889</v>
      </c>
      <c r="Q773" s="17">
        <v>0.135581435325244</v>
      </c>
      <c r="R773" s="17"/>
      <c r="S773" s="17">
        <v>0.22400260119981</v>
      </c>
      <c r="T773" s="17">
        <v>0.11288539603874399</v>
      </c>
      <c r="U773" s="17">
        <v>0.139918169962087</v>
      </c>
      <c r="V773" s="17">
        <v>0.17515332799724001</v>
      </c>
      <c r="W773" s="17">
        <v>0.235808365264981</v>
      </c>
      <c r="X773" s="17">
        <v>0.17338206546500201</v>
      </c>
      <c r="Y773" s="17">
        <v>0.13128563338633001</v>
      </c>
      <c r="Z773" s="17">
        <v>4.06753083336742E-2</v>
      </c>
      <c r="AA773" s="17">
        <v>0.14368459865889499</v>
      </c>
      <c r="AB773" s="17">
        <v>0.150764113566737</v>
      </c>
      <c r="AC773" s="17">
        <v>9.2298022306143299E-2</v>
      </c>
      <c r="AD773" s="17">
        <v>9.7799933599628394E-2</v>
      </c>
      <c r="AE773" s="17"/>
      <c r="AF773" s="17">
        <v>0.13574261267628701</v>
      </c>
      <c r="AG773" s="17">
        <v>0.16654719696654699</v>
      </c>
      <c r="AH773" s="17">
        <v>0.18054381647539799</v>
      </c>
      <c r="AI773" s="17"/>
      <c r="AJ773" s="17">
        <v>0.12542724978434899</v>
      </c>
      <c r="AK773" s="17">
        <v>0.18602554478453301</v>
      </c>
      <c r="AL773" s="17">
        <v>0.172960772308176</v>
      </c>
      <c r="AM773" s="17">
        <v>0.34257294998922999</v>
      </c>
      <c r="AN773" s="17">
        <v>0.16559793357837299</v>
      </c>
      <c r="AO773" s="17"/>
      <c r="AP773" s="17">
        <v>0.136956318979331</v>
      </c>
      <c r="AQ773" s="17">
        <v>0.201366514629337</v>
      </c>
      <c r="AR773" s="17">
        <v>0.15489591019540699</v>
      </c>
      <c r="AS773" s="17">
        <v>0.18432916085843101</v>
      </c>
      <c r="AT773" s="17">
        <v>0.112759292828819</v>
      </c>
      <c r="AU773" s="17"/>
      <c r="AV773" s="17">
        <v>0.22603781637871401</v>
      </c>
      <c r="AW773" s="17">
        <v>0.141382705458545</v>
      </c>
      <c r="AX773" s="17">
        <v>0.16202565273467301</v>
      </c>
      <c r="AY773" s="17">
        <v>0.170637170809501</v>
      </c>
      <c r="AZ773" s="17">
        <v>9.3012100947053006E-2</v>
      </c>
      <c r="BA773" s="17">
        <v>9.63019870707022E-2</v>
      </c>
      <c r="BB773" s="17"/>
      <c r="BC773" s="17">
        <v>0.106496472153138</v>
      </c>
      <c r="BD773" s="17">
        <v>0.15117609592956899</v>
      </c>
      <c r="BE773" s="17">
        <v>0.212655795285208</v>
      </c>
      <c r="BF773" s="17">
        <v>0.18849073922645301</v>
      </c>
      <c r="BG773" s="17">
        <v>0.50874158931437596</v>
      </c>
    </row>
    <row r="774" spans="2:59" x14ac:dyDescent="0.35">
      <c r="B774" t="s">
        <v>390</v>
      </c>
      <c r="C774" s="17">
        <v>0.400662996122499</v>
      </c>
      <c r="D774" s="17">
        <v>0.43209963129351198</v>
      </c>
      <c r="E774" s="17">
        <v>0.36849357547919498</v>
      </c>
      <c r="F774" s="17"/>
      <c r="G774" s="17">
        <v>0.39571397059605601</v>
      </c>
      <c r="H774" s="17">
        <v>0.377286051555067</v>
      </c>
      <c r="I774" s="17">
        <v>0.36490568451718602</v>
      </c>
      <c r="J774" s="17">
        <v>0.37854961397777698</v>
      </c>
      <c r="K774" s="17">
        <v>0.47706724118994898</v>
      </c>
      <c r="L774" s="17">
        <v>0.42167303779280302</v>
      </c>
      <c r="M774" s="17"/>
      <c r="N774" s="17">
        <v>0.44642280491671898</v>
      </c>
      <c r="O774" s="17">
        <v>0.379247513862699</v>
      </c>
      <c r="P774" s="17">
        <v>0.37929853036738898</v>
      </c>
      <c r="Q774" s="17">
        <v>0.38727255289165302</v>
      </c>
      <c r="R774" s="17"/>
      <c r="S774" s="17">
        <v>0.419194641315078</v>
      </c>
      <c r="T774" s="17">
        <v>0.40729134265363798</v>
      </c>
      <c r="U774" s="17">
        <v>0.44936464361064699</v>
      </c>
      <c r="V774" s="17">
        <v>0.36803792335936703</v>
      </c>
      <c r="W774" s="17">
        <v>0.33864752150947403</v>
      </c>
      <c r="X774" s="17">
        <v>0.31678166251066298</v>
      </c>
      <c r="Y774" s="17">
        <v>0.44506720357085899</v>
      </c>
      <c r="Z774" s="17">
        <v>0.40335445770046902</v>
      </c>
      <c r="AA774" s="17">
        <v>0.42722835056932201</v>
      </c>
      <c r="AB774" s="17">
        <v>0.36409985326310801</v>
      </c>
      <c r="AC774" s="17">
        <v>0.46795706247755198</v>
      </c>
      <c r="AD774" s="17">
        <v>0.43998917164464901</v>
      </c>
      <c r="AE774" s="17"/>
      <c r="AF774" s="17">
        <v>0.39094972469036998</v>
      </c>
      <c r="AG774" s="17">
        <v>0.42894086739964099</v>
      </c>
      <c r="AH774" s="17">
        <v>0.32724124495736201</v>
      </c>
      <c r="AI774" s="17"/>
      <c r="AJ774" s="17">
        <v>0.44823905418507698</v>
      </c>
      <c r="AK774" s="17">
        <v>0.44285577958258099</v>
      </c>
      <c r="AL774" s="17">
        <v>0.37387769682660998</v>
      </c>
      <c r="AM774" s="17">
        <v>0.16411837435047799</v>
      </c>
      <c r="AN774" s="17">
        <v>0.31507806146661199</v>
      </c>
      <c r="AO774" s="17"/>
      <c r="AP774" s="17">
        <v>0.41356346017825502</v>
      </c>
      <c r="AQ774" s="17">
        <v>0.43478578291945302</v>
      </c>
      <c r="AR774" s="17">
        <v>0.47754035536811201</v>
      </c>
      <c r="AS774" s="17">
        <v>0.32252108149477499</v>
      </c>
      <c r="AT774" s="17">
        <v>0.42376919440745597</v>
      </c>
      <c r="AU774" s="17"/>
      <c r="AV774" s="17">
        <v>0.40730844375563202</v>
      </c>
      <c r="AW774" s="17">
        <v>0.43870463502138601</v>
      </c>
      <c r="AX774" s="17">
        <v>0.46798524171376499</v>
      </c>
      <c r="AY774" s="17">
        <v>0.35032624845531402</v>
      </c>
      <c r="AZ774" s="17">
        <v>0.425722211007943</v>
      </c>
      <c r="BA774" s="17">
        <v>0.36961935099024601</v>
      </c>
      <c r="BB774" s="17"/>
      <c r="BC774" s="17">
        <v>0.42205555625642299</v>
      </c>
      <c r="BD774" s="17">
        <v>0.38197817041026499</v>
      </c>
      <c r="BE774" s="17">
        <v>0.38509314121725602</v>
      </c>
      <c r="BF774" s="17">
        <v>0.42614780111509099</v>
      </c>
      <c r="BG774" s="17">
        <v>7.7884295168311093E-2</v>
      </c>
    </row>
    <row r="775" spans="2:59" x14ac:dyDescent="0.35">
      <c r="B775" t="s">
        <v>391</v>
      </c>
      <c r="C775" s="17">
        <v>0.23556806714531101</v>
      </c>
      <c r="D775" s="17">
        <v>0.19859598897733899</v>
      </c>
      <c r="E775" s="17">
        <v>0.27406763962955899</v>
      </c>
      <c r="F775" s="17"/>
      <c r="G775" s="17">
        <v>0.28120175463397601</v>
      </c>
      <c r="H775" s="17">
        <v>0.21307959153627401</v>
      </c>
      <c r="I775" s="17">
        <v>0.26569999318248999</v>
      </c>
      <c r="J775" s="17">
        <v>0.23162977767325199</v>
      </c>
      <c r="K775" s="17">
        <v>0.19845634910340801</v>
      </c>
      <c r="L775" s="17">
        <v>0.22460239808250201</v>
      </c>
      <c r="M775" s="17"/>
      <c r="N775" s="17">
        <v>0.18218254813851101</v>
      </c>
      <c r="O775" s="17">
        <v>0.26737138511976799</v>
      </c>
      <c r="P775" s="17">
        <v>0.240626334359096</v>
      </c>
      <c r="Q775" s="17">
        <v>0.25988848378829299</v>
      </c>
      <c r="R775" s="17"/>
      <c r="S775" s="17">
        <v>0.17457958827589801</v>
      </c>
      <c r="T775" s="17">
        <v>0.25030876006338998</v>
      </c>
      <c r="U775" s="17">
        <v>0.244224386365442</v>
      </c>
      <c r="V775" s="17">
        <v>0.30337227376200998</v>
      </c>
      <c r="W775" s="17">
        <v>0.29728096794308201</v>
      </c>
      <c r="X775" s="17">
        <v>0.31135329798670502</v>
      </c>
      <c r="Y775" s="17">
        <v>0.23703055881028001</v>
      </c>
      <c r="Z775" s="17">
        <v>0.29842655171844401</v>
      </c>
      <c r="AA775" s="17">
        <v>0.18737086060268601</v>
      </c>
      <c r="AB775" s="17">
        <v>0.143796553752883</v>
      </c>
      <c r="AC775" s="17">
        <v>0.199034883631102</v>
      </c>
      <c r="AD775" s="17">
        <v>0.29322778190216697</v>
      </c>
      <c r="AE775" s="17"/>
      <c r="AF775" s="17">
        <v>0.26054280139248498</v>
      </c>
      <c r="AG775" s="17">
        <v>0.215378404278567</v>
      </c>
      <c r="AH775" s="17">
        <v>0.201810082705984</v>
      </c>
      <c r="AI775" s="17"/>
      <c r="AJ775" s="17">
        <v>0.22922063819666499</v>
      </c>
      <c r="AK775" s="17">
        <v>0.19601710943214501</v>
      </c>
      <c r="AL775" s="17">
        <v>0.33367351130653899</v>
      </c>
      <c r="AM775" s="17">
        <v>0.194518193471754</v>
      </c>
      <c r="AN775" s="17">
        <v>0.248727654789972</v>
      </c>
      <c r="AO775" s="17"/>
      <c r="AP775" s="17">
        <v>0.22450828262844699</v>
      </c>
      <c r="AQ775" s="17">
        <v>0.19147605971822801</v>
      </c>
      <c r="AR775" s="17">
        <v>0.230878210167174</v>
      </c>
      <c r="AS775" s="17">
        <v>0.28868927524432703</v>
      </c>
      <c r="AT775" s="17">
        <v>0.25699940324193798</v>
      </c>
      <c r="AU775" s="17"/>
      <c r="AV775" s="17">
        <v>0.19774610429709799</v>
      </c>
      <c r="AW775" s="17">
        <v>0.20395179042054501</v>
      </c>
      <c r="AX775" s="17">
        <v>0.232951031882561</v>
      </c>
      <c r="AY775" s="17">
        <v>0.26354063713889397</v>
      </c>
      <c r="AZ775" s="17">
        <v>0.29932139777750999</v>
      </c>
      <c r="BA775" s="17">
        <v>0.29302668147863098</v>
      </c>
      <c r="BB775" s="17"/>
      <c r="BC775" s="17">
        <v>0.28252799808986701</v>
      </c>
      <c r="BD775" s="17">
        <v>0.24826386836641501</v>
      </c>
      <c r="BE775" s="17">
        <v>0.20454904732436399</v>
      </c>
      <c r="BF775" s="17">
        <v>0.237366622638776</v>
      </c>
      <c r="BG775" s="17">
        <v>0.22608331608660201</v>
      </c>
    </row>
    <row r="776" spans="2:59" x14ac:dyDescent="0.35">
      <c r="B776" t="s">
        <v>392</v>
      </c>
      <c r="C776" s="17">
        <v>0.16079858003524899</v>
      </c>
      <c r="D776" s="17">
        <v>0.15420433876675799</v>
      </c>
      <c r="E776" s="17">
        <v>0.16468541708935</v>
      </c>
      <c r="F776" s="17"/>
      <c r="G776" s="17">
        <v>0.11375781295234</v>
      </c>
      <c r="H776" s="17">
        <v>0.14067151495636501</v>
      </c>
      <c r="I776" s="17">
        <v>0.124286013412</v>
      </c>
      <c r="J776" s="17">
        <v>0.19256210789877101</v>
      </c>
      <c r="K776" s="17">
        <v>0.169978414885954</v>
      </c>
      <c r="L776" s="17">
        <v>0.20953619549116601</v>
      </c>
      <c r="M776" s="17"/>
      <c r="N776" s="17">
        <v>0.128350946900047</v>
      </c>
      <c r="O776" s="17">
        <v>0.16024606330777799</v>
      </c>
      <c r="P776" s="17">
        <v>0.21699084073518099</v>
      </c>
      <c r="Q776" s="17">
        <v>0.149038523275002</v>
      </c>
      <c r="R776" s="17"/>
      <c r="S776" s="17">
        <v>0.14005321555160699</v>
      </c>
      <c r="T776" s="17">
        <v>0.18809377077426101</v>
      </c>
      <c r="U776" s="17">
        <v>0.11560298754967301</v>
      </c>
      <c r="V776" s="17">
        <v>0.100927386957333</v>
      </c>
      <c r="W776" s="17">
        <v>0.11503444448637901</v>
      </c>
      <c r="X776" s="17">
        <v>0.104319551558231</v>
      </c>
      <c r="Y776" s="17">
        <v>0.148127429291179</v>
      </c>
      <c r="Z776" s="17">
        <v>0.235694592230838</v>
      </c>
      <c r="AA776" s="17">
        <v>0.18784982649676299</v>
      </c>
      <c r="AB776" s="17">
        <v>0.27029191320392398</v>
      </c>
      <c r="AC776" s="17">
        <v>0.221635481370867</v>
      </c>
      <c r="AD776" s="17">
        <v>0.14358271446573601</v>
      </c>
      <c r="AE776" s="17"/>
      <c r="AF776" s="17">
        <v>0.18104772620332499</v>
      </c>
      <c r="AG776" s="17">
        <v>0.14788182504689801</v>
      </c>
      <c r="AH776" s="17">
        <v>0.16951478265711101</v>
      </c>
      <c r="AI776" s="17"/>
      <c r="AJ776" s="17">
        <v>0.160164288326645</v>
      </c>
      <c r="AK776" s="17">
        <v>0.127783498386974</v>
      </c>
      <c r="AL776" s="17">
        <v>0.104130053637169</v>
      </c>
      <c r="AM776" s="17">
        <v>0.199730889187656</v>
      </c>
      <c r="AN776" s="17">
        <v>0.188883284908062</v>
      </c>
      <c r="AO776" s="17"/>
      <c r="AP776" s="17">
        <v>0.176607455757333</v>
      </c>
      <c r="AQ776" s="17">
        <v>0.138031312976821</v>
      </c>
      <c r="AR776" s="17">
        <v>0.104583364301579</v>
      </c>
      <c r="AS776" s="17">
        <v>0.17484815159275899</v>
      </c>
      <c r="AT776" s="17">
        <v>0.14376457026648301</v>
      </c>
      <c r="AU776" s="17"/>
      <c r="AV776" s="17">
        <v>0.136269795758095</v>
      </c>
      <c r="AW776" s="17">
        <v>0.176406116212107</v>
      </c>
      <c r="AX776" s="17">
        <v>0.116812871646575</v>
      </c>
      <c r="AY776" s="17">
        <v>0.18386858710609399</v>
      </c>
      <c r="AZ776" s="17">
        <v>0.139344993014726</v>
      </c>
      <c r="BA776" s="17">
        <v>0.14948624264489199</v>
      </c>
      <c r="BB776" s="17"/>
      <c r="BC776" s="17">
        <v>0.149645754575294</v>
      </c>
      <c r="BD776" s="17">
        <v>0.185999675629788</v>
      </c>
      <c r="BE776" s="17">
        <v>0.149993896312618</v>
      </c>
      <c r="BF776" s="17">
        <v>0.11736408671788801</v>
      </c>
      <c r="BG776" s="17">
        <v>0.187290799430711</v>
      </c>
    </row>
    <row r="777" spans="2:59" x14ac:dyDescent="0.35">
      <c r="B777" t="s">
        <v>100</v>
      </c>
      <c r="C777" s="17">
        <v>4.7285283541003802E-2</v>
      </c>
      <c r="D777" s="17">
        <v>4.6135756199057E-2</v>
      </c>
      <c r="E777" s="17">
        <v>4.88264874421439E-2</v>
      </c>
      <c r="F777" s="17"/>
      <c r="G777" s="17">
        <v>3.8896355619330303E-2</v>
      </c>
      <c r="H777" s="17">
        <v>3.0478077401817901E-2</v>
      </c>
      <c r="I777" s="17">
        <v>3.5702402189667803E-2</v>
      </c>
      <c r="J777" s="17">
        <v>7.1582371332661099E-2</v>
      </c>
      <c r="K777" s="17">
        <v>4.7930023362176701E-2</v>
      </c>
      <c r="L777" s="17">
        <v>5.7232057886084702E-2</v>
      </c>
      <c r="M777" s="17"/>
      <c r="N777" s="17">
        <v>2.9755784632290401E-2</v>
      </c>
      <c r="O777" s="17">
        <v>3.4591312020339202E-2</v>
      </c>
      <c r="P777" s="17">
        <v>6.1899728158445202E-2</v>
      </c>
      <c r="Q777" s="17">
        <v>6.8219004719808296E-2</v>
      </c>
      <c r="R777" s="17"/>
      <c r="S777" s="17">
        <v>4.2169953657606299E-2</v>
      </c>
      <c r="T777" s="17">
        <v>4.1420730469967797E-2</v>
      </c>
      <c r="U777" s="17">
        <v>5.0889812512149898E-2</v>
      </c>
      <c r="V777" s="17">
        <v>5.25090879240495E-2</v>
      </c>
      <c r="W777" s="17">
        <v>1.3228700796083801E-2</v>
      </c>
      <c r="X777" s="17">
        <v>9.4163422479398906E-2</v>
      </c>
      <c r="Y777" s="17">
        <v>3.8489174941351498E-2</v>
      </c>
      <c r="Z777" s="17">
        <v>2.1849090016574601E-2</v>
      </c>
      <c r="AA777" s="17">
        <v>5.3866363672334397E-2</v>
      </c>
      <c r="AB777" s="17">
        <v>7.1047566213347596E-2</v>
      </c>
      <c r="AC777" s="17">
        <v>1.90745502143366E-2</v>
      </c>
      <c r="AD777" s="17">
        <v>2.5400398387819999E-2</v>
      </c>
      <c r="AE777" s="17"/>
      <c r="AF777" s="17">
        <v>3.1717135037532401E-2</v>
      </c>
      <c r="AG777" s="17">
        <v>4.1251706308346299E-2</v>
      </c>
      <c r="AH777" s="17">
        <v>0.12089007320414499</v>
      </c>
      <c r="AI777" s="17"/>
      <c r="AJ777" s="17">
        <v>3.6948769507264299E-2</v>
      </c>
      <c r="AK777" s="17">
        <v>4.7318067813766899E-2</v>
      </c>
      <c r="AL777" s="17">
        <v>1.5357965921505901E-2</v>
      </c>
      <c r="AM777" s="17">
        <v>9.9059593000882198E-2</v>
      </c>
      <c r="AN777" s="17">
        <v>8.1713065256981299E-2</v>
      </c>
      <c r="AO777" s="17"/>
      <c r="AP777" s="17">
        <v>4.8364482456634703E-2</v>
      </c>
      <c r="AQ777" s="17">
        <v>3.43403297561619E-2</v>
      </c>
      <c r="AR777" s="17">
        <v>3.2102159967726897E-2</v>
      </c>
      <c r="AS777" s="17">
        <v>2.96123308097073E-2</v>
      </c>
      <c r="AT777" s="17">
        <v>6.2707539255304701E-2</v>
      </c>
      <c r="AU777" s="17"/>
      <c r="AV777" s="17">
        <v>3.2637839810461797E-2</v>
      </c>
      <c r="AW777" s="17">
        <v>3.9554752887417603E-2</v>
      </c>
      <c r="AX777" s="17">
        <v>2.02252020224261E-2</v>
      </c>
      <c r="AY777" s="17">
        <v>3.1627356490197697E-2</v>
      </c>
      <c r="AZ777" s="17">
        <v>4.2599297252768203E-2</v>
      </c>
      <c r="BA777" s="17">
        <v>9.1565737815528903E-2</v>
      </c>
      <c r="BB777" s="17"/>
      <c r="BC777" s="17">
        <v>3.9274218925278603E-2</v>
      </c>
      <c r="BD777" s="17">
        <v>3.2582189663963701E-2</v>
      </c>
      <c r="BE777" s="17">
        <v>4.77081198605541E-2</v>
      </c>
      <c r="BF777" s="17">
        <v>3.0630750301791399E-2</v>
      </c>
      <c r="BG777" s="17">
        <v>0</v>
      </c>
    </row>
    <row r="778" spans="2:59" x14ac:dyDescent="0.35">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row>
    <row r="779" spans="2:59" x14ac:dyDescent="0.35">
      <c r="B779" s="6" t="s">
        <v>398</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row>
    <row r="780" spans="2:59" x14ac:dyDescent="0.35">
      <c r="B780" s="24" t="s">
        <v>331</v>
      </c>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row>
    <row r="781" spans="2:59" x14ac:dyDescent="0.35">
      <c r="B781" t="s">
        <v>389</v>
      </c>
      <c r="C781" s="17">
        <v>5.7354331880560203E-2</v>
      </c>
      <c r="D781" s="17">
        <v>6.1413846324579503E-2</v>
      </c>
      <c r="E781" s="17">
        <v>5.3843868549655602E-2</v>
      </c>
      <c r="F781" s="17"/>
      <c r="G781" s="17">
        <v>0.10964152485191</v>
      </c>
      <c r="H781" s="17">
        <v>0.12604022117347399</v>
      </c>
      <c r="I781" s="17">
        <v>4.3894984397745099E-2</v>
      </c>
      <c r="J781" s="17">
        <v>3.0372347556809998E-2</v>
      </c>
      <c r="K781" s="17">
        <v>1.44750012591873E-2</v>
      </c>
      <c r="L781" s="17">
        <v>2.12135880037276E-2</v>
      </c>
      <c r="M781" s="17"/>
      <c r="N781" s="17">
        <v>0.11292719023221599</v>
      </c>
      <c r="O781" s="17">
        <v>3.03821129189479E-2</v>
      </c>
      <c r="P781" s="17">
        <v>2.7050875561593E-2</v>
      </c>
      <c r="Q781" s="17">
        <v>4.9296423403198703E-2</v>
      </c>
      <c r="R781" s="17"/>
      <c r="S781" s="17">
        <v>0.106135064753728</v>
      </c>
      <c r="T781" s="17">
        <v>5.0904291624131799E-2</v>
      </c>
      <c r="U781" s="17">
        <v>1.1028138545535899E-2</v>
      </c>
      <c r="V781" s="17">
        <v>5.7912924439048198E-2</v>
      </c>
      <c r="W781" s="17">
        <v>0.100808742741093</v>
      </c>
      <c r="X781" s="17">
        <v>6.6359089296967905E-2</v>
      </c>
      <c r="Y781" s="17">
        <v>3.3275861495186902E-2</v>
      </c>
      <c r="Z781" s="17">
        <v>4.06753083336742E-2</v>
      </c>
      <c r="AA781" s="17">
        <v>5.7680425701898803E-2</v>
      </c>
      <c r="AB781" s="17">
        <v>4.0637682895903499E-2</v>
      </c>
      <c r="AC781" s="17">
        <v>1.40331239094046E-2</v>
      </c>
      <c r="AD781" s="17">
        <v>2.7054721990844199E-2</v>
      </c>
      <c r="AE781" s="17"/>
      <c r="AF781" s="17">
        <v>4.0942605360213699E-2</v>
      </c>
      <c r="AG781" s="17">
        <v>7.2335716194557406E-2</v>
      </c>
      <c r="AH781" s="17">
        <v>5.2626095876762098E-2</v>
      </c>
      <c r="AI781" s="17"/>
      <c r="AJ781" s="17">
        <v>5.3597513682989303E-2</v>
      </c>
      <c r="AK781" s="17">
        <v>8.5030655004603994E-2</v>
      </c>
      <c r="AL781" s="17">
        <v>5.7049004682314199E-2</v>
      </c>
      <c r="AM781" s="17">
        <v>5.7159890274957298E-2</v>
      </c>
      <c r="AN781" s="17">
        <v>4.1931978499832802E-2</v>
      </c>
      <c r="AO781" s="17"/>
      <c r="AP781" s="17">
        <v>4.8671900825243399E-2</v>
      </c>
      <c r="AQ781" s="17">
        <v>8.6397568985748505E-2</v>
      </c>
      <c r="AR781" s="17">
        <v>2.49296616821084E-2</v>
      </c>
      <c r="AS781" s="17">
        <v>3.6206406389563399E-2</v>
      </c>
      <c r="AT781" s="17">
        <v>6.2295710727058702E-2</v>
      </c>
      <c r="AU781" s="17"/>
      <c r="AV781" s="17">
        <v>0.105441058150504</v>
      </c>
      <c r="AW781" s="17">
        <v>6.5110647221231999E-2</v>
      </c>
      <c r="AX781" s="17">
        <v>3.1838794131876298E-2</v>
      </c>
      <c r="AY781" s="17">
        <v>2.94920862010188E-2</v>
      </c>
      <c r="AZ781" s="17">
        <v>4.23195285662551E-2</v>
      </c>
      <c r="BA781" s="17">
        <v>3.4677576297282998E-2</v>
      </c>
      <c r="BB781" s="17"/>
      <c r="BC781" s="17">
        <v>1.89882185733375E-2</v>
      </c>
      <c r="BD781" s="17">
        <v>3.5371949716638103E-2</v>
      </c>
      <c r="BE781" s="17">
        <v>7.9142329816243501E-2</v>
      </c>
      <c r="BF781" s="17">
        <v>0.11987718989544301</v>
      </c>
      <c r="BG781" s="17">
        <v>0.230602983514656</v>
      </c>
    </row>
    <row r="782" spans="2:59" x14ac:dyDescent="0.35">
      <c r="B782" t="s">
        <v>390</v>
      </c>
      <c r="C782" s="17">
        <v>0.153224276621377</v>
      </c>
      <c r="D782" s="17">
        <v>0.18595497337060299</v>
      </c>
      <c r="E782" s="17">
        <v>0.122257223381753</v>
      </c>
      <c r="F782" s="17"/>
      <c r="G782" s="17">
        <v>0.27164193901325001</v>
      </c>
      <c r="H782" s="17">
        <v>0.24753085150860901</v>
      </c>
      <c r="I782" s="17">
        <v>0.16687036139380701</v>
      </c>
      <c r="J782" s="17">
        <v>0.13350430998269699</v>
      </c>
      <c r="K782" s="17">
        <v>7.1661096427627205E-2</v>
      </c>
      <c r="L782" s="17">
        <v>4.5770016628822803E-2</v>
      </c>
      <c r="M782" s="17"/>
      <c r="N782" s="17">
        <v>0.20348211373150399</v>
      </c>
      <c r="O782" s="17">
        <v>0.141255585538687</v>
      </c>
      <c r="P782" s="17">
        <v>0.15752191672723401</v>
      </c>
      <c r="Q782" s="17">
        <v>0.104487857103537</v>
      </c>
      <c r="R782" s="17"/>
      <c r="S782" s="17">
        <v>0.20902204716011799</v>
      </c>
      <c r="T782" s="17">
        <v>0.138582646555303</v>
      </c>
      <c r="U782" s="17">
        <v>4.1680485554288299E-2</v>
      </c>
      <c r="V782" s="17">
        <v>0.19656101440384499</v>
      </c>
      <c r="W782" s="17">
        <v>0.17539053560499701</v>
      </c>
      <c r="X782" s="17">
        <v>0.15893476280814001</v>
      </c>
      <c r="Y782" s="17">
        <v>0.24454331754226299</v>
      </c>
      <c r="Z782" s="17">
        <v>6.7227821133195698E-2</v>
      </c>
      <c r="AA782" s="17">
        <v>0.15884602122954</v>
      </c>
      <c r="AB782" s="17">
        <v>0.101409369418408</v>
      </c>
      <c r="AC782" s="17">
        <v>9.20750065485854E-2</v>
      </c>
      <c r="AD782" s="17">
        <v>0.155458537363314</v>
      </c>
      <c r="AE782" s="17"/>
      <c r="AF782" s="17">
        <v>0.13047730402719299</v>
      </c>
      <c r="AG782" s="17">
        <v>0.136831318677228</v>
      </c>
      <c r="AH782" s="17">
        <v>0.192332082108466</v>
      </c>
      <c r="AI782" s="17"/>
      <c r="AJ782" s="17">
        <v>0.124294645937519</v>
      </c>
      <c r="AK782" s="17">
        <v>0.213562427827694</v>
      </c>
      <c r="AL782" s="17">
        <v>0.13078518776453801</v>
      </c>
      <c r="AM782" s="17">
        <v>0.198369136087897</v>
      </c>
      <c r="AN782" s="17">
        <v>0.10948994583501701</v>
      </c>
      <c r="AO782" s="17"/>
      <c r="AP782" s="17">
        <v>0.108055174335208</v>
      </c>
      <c r="AQ782" s="17">
        <v>0.23032048845738201</v>
      </c>
      <c r="AR782" s="17">
        <v>0.15270999501533999</v>
      </c>
      <c r="AS782" s="17">
        <v>0.14805312709165799</v>
      </c>
      <c r="AT782" s="17">
        <v>3.6735471238172598E-2</v>
      </c>
      <c r="AU782" s="17"/>
      <c r="AV782" s="17">
        <v>0.236284388589142</v>
      </c>
      <c r="AW782" s="17">
        <v>0.13280506769438899</v>
      </c>
      <c r="AX782" s="17">
        <v>0.20183628495928799</v>
      </c>
      <c r="AY782" s="17">
        <v>0.16451968589434501</v>
      </c>
      <c r="AZ782" s="17">
        <v>5.7027316137479703E-2</v>
      </c>
      <c r="BA782" s="17">
        <v>7.4290932917155897E-2</v>
      </c>
      <c r="BB782" s="17"/>
      <c r="BC782" s="17">
        <v>0.111820032471072</v>
      </c>
      <c r="BD782" s="17">
        <v>0.140990303550761</v>
      </c>
      <c r="BE782" s="17">
        <v>0.18221100867593201</v>
      </c>
      <c r="BF782" s="17">
        <v>0.19993894376636001</v>
      </c>
      <c r="BG782" s="17">
        <v>0.30003676767242998</v>
      </c>
    </row>
    <row r="783" spans="2:59" x14ac:dyDescent="0.35">
      <c r="B783" t="s">
        <v>391</v>
      </c>
      <c r="C783" s="17">
        <v>0.25372017730086999</v>
      </c>
      <c r="D783" s="17">
        <v>0.25806209239685501</v>
      </c>
      <c r="E783" s="17">
        <v>0.25162244001020201</v>
      </c>
      <c r="F783" s="17"/>
      <c r="G783" s="17">
        <v>0.22979317723026901</v>
      </c>
      <c r="H783" s="17">
        <v>0.27835502952032098</v>
      </c>
      <c r="I783" s="17">
        <v>0.283306232717568</v>
      </c>
      <c r="J783" s="17">
        <v>0.26588465376363601</v>
      </c>
      <c r="K783" s="17">
        <v>0.18062357191405001</v>
      </c>
      <c r="L783" s="17">
        <v>0.26266280070345299</v>
      </c>
      <c r="M783" s="17"/>
      <c r="N783" s="17">
        <v>0.25977643603975897</v>
      </c>
      <c r="O783" s="17">
        <v>0.249038781346757</v>
      </c>
      <c r="P783" s="17">
        <v>0.24972157870197501</v>
      </c>
      <c r="Q783" s="17">
        <v>0.25635556067285398</v>
      </c>
      <c r="R783" s="17"/>
      <c r="S783" s="17">
        <v>0.2972232388214</v>
      </c>
      <c r="T783" s="17">
        <v>0.213902310699113</v>
      </c>
      <c r="U783" s="17">
        <v>0.297468019839981</v>
      </c>
      <c r="V783" s="17">
        <v>0.249847273809882</v>
      </c>
      <c r="W783" s="17">
        <v>0.22780469112853999</v>
      </c>
      <c r="X783" s="17">
        <v>0.262226803409079</v>
      </c>
      <c r="Y783" s="17">
        <v>0.27475423760049</v>
      </c>
      <c r="Z783" s="17">
        <v>0.19483421446903701</v>
      </c>
      <c r="AA783" s="17">
        <v>0.276009005712607</v>
      </c>
      <c r="AB783" s="17">
        <v>0.19601476859379499</v>
      </c>
      <c r="AC783" s="17">
        <v>0.26740101940074901</v>
      </c>
      <c r="AD783" s="17">
        <v>0.22190534625251801</v>
      </c>
      <c r="AE783" s="17"/>
      <c r="AF783" s="17">
        <v>0.27027510960578599</v>
      </c>
      <c r="AG783" s="17">
        <v>0.25329614666175598</v>
      </c>
      <c r="AH783" s="17">
        <v>0.23351129861710701</v>
      </c>
      <c r="AI783" s="17"/>
      <c r="AJ783" s="17">
        <v>0.26186926846111602</v>
      </c>
      <c r="AK783" s="17">
        <v>0.26266516371568699</v>
      </c>
      <c r="AL783" s="17">
        <v>0.25790665568780702</v>
      </c>
      <c r="AM783" s="17">
        <v>0.31012739820129298</v>
      </c>
      <c r="AN783" s="17">
        <v>0.24846474973618199</v>
      </c>
      <c r="AO783" s="17"/>
      <c r="AP783" s="17">
        <v>0.25312946298934502</v>
      </c>
      <c r="AQ783" s="17">
        <v>0.23967895943558801</v>
      </c>
      <c r="AR783" s="17">
        <v>0.28865581008853602</v>
      </c>
      <c r="AS783" s="17">
        <v>0.301482854111006</v>
      </c>
      <c r="AT783" s="17">
        <v>0.20617878852761501</v>
      </c>
      <c r="AU783" s="17"/>
      <c r="AV783" s="17">
        <v>0.27067171354415198</v>
      </c>
      <c r="AW783" s="17">
        <v>0.255733577302583</v>
      </c>
      <c r="AX783" s="17">
        <v>0.200312088453582</v>
      </c>
      <c r="AY783" s="17">
        <v>0.28771995386805599</v>
      </c>
      <c r="AZ783" s="17">
        <v>0.27508586834529902</v>
      </c>
      <c r="BA783" s="17">
        <v>0.25418784540364903</v>
      </c>
      <c r="BB783" s="17"/>
      <c r="BC783" s="17">
        <v>0.301172915551918</v>
      </c>
      <c r="BD783" s="17">
        <v>0.18966900475906701</v>
      </c>
      <c r="BE783" s="17">
        <v>0.26799321222052302</v>
      </c>
      <c r="BF783" s="17">
        <v>0.28255549149621101</v>
      </c>
      <c r="BG783" s="17">
        <v>0.18810959028312901</v>
      </c>
    </row>
    <row r="784" spans="2:59" x14ac:dyDescent="0.35">
      <c r="B784" t="s">
        <v>392</v>
      </c>
      <c r="C784" s="17">
        <v>0.49484539895225299</v>
      </c>
      <c r="D784" s="17">
        <v>0.45440235190399603</v>
      </c>
      <c r="E784" s="17">
        <v>0.53038902890693895</v>
      </c>
      <c r="F784" s="17"/>
      <c r="G784" s="17">
        <v>0.38310512161240101</v>
      </c>
      <c r="H784" s="17">
        <v>0.31819765455205901</v>
      </c>
      <c r="I784" s="17">
        <v>0.46848870738780302</v>
      </c>
      <c r="J784" s="17">
        <v>0.49889521707616102</v>
      </c>
      <c r="K784" s="17">
        <v>0.69325545622298801</v>
      </c>
      <c r="L784" s="17">
        <v>0.61600996417273401</v>
      </c>
      <c r="M784" s="17"/>
      <c r="N784" s="17">
        <v>0.40617227403495598</v>
      </c>
      <c r="O784" s="17">
        <v>0.53685496533340005</v>
      </c>
      <c r="P784" s="17">
        <v>0.50578944717226504</v>
      </c>
      <c r="Q784" s="17">
        <v>0.54081487374789095</v>
      </c>
      <c r="R784" s="17"/>
      <c r="S784" s="17">
        <v>0.36181079520232401</v>
      </c>
      <c r="T784" s="17">
        <v>0.57130101102222497</v>
      </c>
      <c r="U784" s="17">
        <v>0.62231894183218806</v>
      </c>
      <c r="V784" s="17">
        <v>0.46934105315404601</v>
      </c>
      <c r="W784" s="17">
        <v>0.48276732972928699</v>
      </c>
      <c r="X784" s="17">
        <v>0.419375385857992</v>
      </c>
      <c r="Y784" s="17">
        <v>0.39682891571988899</v>
      </c>
      <c r="Z784" s="17">
        <v>0.63194614139766103</v>
      </c>
      <c r="AA784" s="17">
        <v>0.452626306830122</v>
      </c>
      <c r="AB784" s="17">
        <v>0.59014781894649604</v>
      </c>
      <c r="AC784" s="17">
        <v>0.60741629992692403</v>
      </c>
      <c r="AD784" s="17">
        <v>0.59558139439332403</v>
      </c>
      <c r="AE784" s="17"/>
      <c r="AF784" s="17">
        <v>0.52817270684167905</v>
      </c>
      <c r="AG784" s="17">
        <v>0.49478098812262999</v>
      </c>
      <c r="AH784" s="17">
        <v>0.43234122377736101</v>
      </c>
      <c r="AI784" s="17"/>
      <c r="AJ784" s="17">
        <v>0.53287096250632504</v>
      </c>
      <c r="AK784" s="17">
        <v>0.40318096131296199</v>
      </c>
      <c r="AL784" s="17">
        <v>0.51227492764828897</v>
      </c>
      <c r="AM784" s="17">
        <v>0.33528398243496998</v>
      </c>
      <c r="AN784" s="17">
        <v>0.51486140698667804</v>
      </c>
      <c r="AO784" s="17"/>
      <c r="AP784" s="17">
        <v>0.55864824739237895</v>
      </c>
      <c r="AQ784" s="17">
        <v>0.410776303308164</v>
      </c>
      <c r="AR784" s="17">
        <v>0.50160237324628798</v>
      </c>
      <c r="AS784" s="17">
        <v>0.49354533828994901</v>
      </c>
      <c r="AT784" s="17">
        <v>0.59509457744697902</v>
      </c>
      <c r="AU784" s="17"/>
      <c r="AV784" s="17">
        <v>0.36143974827200998</v>
      </c>
      <c r="AW784" s="17">
        <v>0.51759723652278899</v>
      </c>
      <c r="AX784" s="17">
        <v>0.54578763043282796</v>
      </c>
      <c r="AY784" s="17">
        <v>0.500438790579121</v>
      </c>
      <c r="AZ784" s="17">
        <v>0.54234687705004303</v>
      </c>
      <c r="BA784" s="17">
        <v>0.56568516858421802</v>
      </c>
      <c r="BB784" s="17"/>
      <c r="BC784" s="17">
        <v>0.52444678737685302</v>
      </c>
      <c r="BD784" s="17">
        <v>0.608724772874357</v>
      </c>
      <c r="BE784" s="17">
        <v>0.43720923098995501</v>
      </c>
      <c r="BF784" s="17">
        <v>0.37330724421071898</v>
      </c>
      <c r="BG784" s="17">
        <v>0.28125065852978498</v>
      </c>
    </row>
    <row r="785" spans="2:59" x14ac:dyDescent="0.35">
      <c r="B785" t="s">
        <v>100</v>
      </c>
      <c r="C785" s="17">
        <v>4.0855815244940002E-2</v>
      </c>
      <c r="D785" s="17">
        <v>4.0166736003966197E-2</v>
      </c>
      <c r="E785" s="17">
        <v>4.1887439151450503E-2</v>
      </c>
      <c r="F785" s="17"/>
      <c r="G785" s="17">
        <v>5.81823729216963E-3</v>
      </c>
      <c r="H785" s="17">
        <v>2.9876243245537101E-2</v>
      </c>
      <c r="I785" s="17">
        <v>3.7439714103076602E-2</v>
      </c>
      <c r="J785" s="17">
        <v>7.1343471620695806E-2</v>
      </c>
      <c r="K785" s="17">
        <v>3.9984874176147503E-2</v>
      </c>
      <c r="L785" s="17">
        <v>5.4343630491262097E-2</v>
      </c>
      <c r="M785" s="17"/>
      <c r="N785" s="17">
        <v>1.76419859615656E-2</v>
      </c>
      <c r="O785" s="17">
        <v>4.2468554862208401E-2</v>
      </c>
      <c r="P785" s="17">
        <v>5.9916181836933299E-2</v>
      </c>
      <c r="Q785" s="17">
        <v>4.9045285072519103E-2</v>
      </c>
      <c r="R785" s="17"/>
      <c r="S785" s="17">
        <v>2.5808854062429901E-2</v>
      </c>
      <c r="T785" s="17">
        <v>2.53097400992272E-2</v>
      </c>
      <c r="U785" s="17">
        <v>2.75044142280065E-2</v>
      </c>
      <c r="V785" s="17">
        <v>2.6337734193180098E-2</v>
      </c>
      <c r="W785" s="17">
        <v>1.3228700796083801E-2</v>
      </c>
      <c r="X785" s="17">
        <v>9.3103958627820796E-2</v>
      </c>
      <c r="Y785" s="17">
        <v>5.0597667642170899E-2</v>
      </c>
      <c r="Z785" s="17">
        <v>6.5316514666432304E-2</v>
      </c>
      <c r="AA785" s="17">
        <v>5.4838240525832201E-2</v>
      </c>
      <c r="AB785" s="17">
        <v>7.1790360145397705E-2</v>
      </c>
      <c r="AC785" s="17">
        <v>1.90745502143366E-2</v>
      </c>
      <c r="AD785" s="17">
        <v>0</v>
      </c>
      <c r="AE785" s="17"/>
      <c r="AF785" s="17">
        <v>3.01322741651283E-2</v>
      </c>
      <c r="AG785" s="17">
        <v>4.2755830343828502E-2</v>
      </c>
      <c r="AH785" s="17">
        <v>8.9189299620305307E-2</v>
      </c>
      <c r="AI785" s="17"/>
      <c r="AJ785" s="17">
        <v>2.73676094120507E-2</v>
      </c>
      <c r="AK785" s="17">
        <v>3.5560792139052E-2</v>
      </c>
      <c r="AL785" s="17">
        <v>4.1984224217051599E-2</v>
      </c>
      <c r="AM785" s="17">
        <v>9.9059593000882198E-2</v>
      </c>
      <c r="AN785" s="17">
        <v>8.5251918942291394E-2</v>
      </c>
      <c r="AO785" s="17"/>
      <c r="AP785" s="17">
        <v>3.1495214457824598E-2</v>
      </c>
      <c r="AQ785" s="17">
        <v>3.28266798131178E-2</v>
      </c>
      <c r="AR785" s="17">
        <v>3.2102159967726897E-2</v>
      </c>
      <c r="AS785" s="17">
        <v>2.0712274117823899E-2</v>
      </c>
      <c r="AT785" s="17">
        <v>9.9695452060174397E-2</v>
      </c>
      <c r="AU785" s="17"/>
      <c r="AV785" s="17">
        <v>2.61630914441923E-2</v>
      </c>
      <c r="AW785" s="17">
        <v>2.8753471259006701E-2</v>
      </c>
      <c r="AX785" s="17">
        <v>2.02252020224261E-2</v>
      </c>
      <c r="AY785" s="17">
        <v>1.7829483457458901E-2</v>
      </c>
      <c r="AZ785" s="17">
        <v>8.3220409900922707E-2</v>
      </c>
      <c r="BA785" s="17">
        <v>7.1158476797694103E-2</v>
      </c>
      <c r="BB785" s="17"/>
      <c r="BC785" s="17">
        <v>4.35720460268193E-2</v>
      </c>
      <c r="BD785" s="17">
        <v>2.52439690991773E-2</v>
      </c>
      <c r="BE785" s="17">
        <v>3.3444218297347499E-2</v>
      </c>
      <c r="BF785" s="17">
        <v>2.4321130631266601E-2</v>
      </c>
      <c r="BG785" s="17">
        <v>0</v>
      </c>
    </row>
    <row r="786" spans="2:59" x14ac:dyDescent="0.35">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row>
    <row r="787" spans="2:59" x14ac:dyDescent="0.35">
      <c r="B787" s="6" t="s">
        <v>399</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row>
    <row r="788" spans="2:59" x14ac:dyDescent="0.35">
      <c r="B788" s="24" t="s">
        <v>331</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row>
    <row r="789" spans="2:59" x14ac:dyDescent="0.35">
      <c r="B789" t="s">
        <v>389</v>
      </c>
      <c r="C789" s="17">
        <v>5.0761122598533298E-2</v>
      </c>
      <c r="D789" s="17">
        <v>6.3562842591616597E-2</v>
      </c>
      <c r="E789" s="17">
        <v>3.8570236582524203E-2</v>
      </c>
      <c r="F789" s="17"/>
      <c r="G789" s="17">
        <v>7.0135446798116202E-2</v>
      </c>
      <c r="H789" s="17">
        <v>0.11192746613934</v>
      </c>
      <c r="I789" s="17">
        <v>6.58296807588276E-2</v>
      </c>
      <c r="J789" s="17">
        <v>1.5558310667077999E-2</v>
      </c>
      <c r="K789" s="17">
        <v>2.3107445742134001E-2</v>
      </c>
      <c r="L789" s="17">
        <v>1.8359901460108598E-2</v>
      </c>
      <c r="M789" s="17"/>
      <c r="N789" s="17">
        <v>8.6152810885120695E-2</v>
      </c>
      <c r="O789" s="17">
        <v>4.0382391463763802E-2</v>
      </c>
      <c r="P789" s="17">
        <v>2.7610273256155098E-2</v>
      </c>
      <c r="Q789" s="17">
        <v>4.1888308174453701E-2</v>
      </c>
      <c r="R789" s="17"/>
      <c r="S789" s="17">
        <v>9.6099187504355699E-2</v>
      </c>
      <c r="T789" s="17">
        <v>2.48545389814194E-2</v>
      </c>
      <c r="U789" s="17">
        <v>1.20294699031958E-2</v>
      </c>
      <c r="V789" s="17">
        <v>8.4970504473104405E-2</v>
      </c>
      <c r="W789" s="17">
        <v>6.9490103752572197E-2</v>
      </c>
      <c r="X789" s="17">
        <v>8.6699498918944795E-2</v>
      </c>
      <c r="Y789" s="17">
        <v>3.3275861495186902E-2</v>
      </c>
      <c r="Z789" s="17">
        <v>2.0795182365917299E-2</v>
      </c>
      <c r="AA789" s="17">
        <v>4.7124040795879001E-2</v>
      </c>
      <c r="AB789" s="17">
        <v>2.15037015975405E-2</v>
      </c>
      <c r="AC789" s="17">
        <v>2.8097303012075601E-2</v>
      </c>
      <c r="AD789" s="17">
        <v>0</v>
      </c>
      <c r="AE789" s="17"/>
      <c r="AF789" s="17">
        <v>4.9665473663392697E-2</v>
      </c>
      <c r="AG789" s="17">
        <v>5.1562427621784798E-2</v>
      </c>
      <c r="AH789" s="17">
        <v>6.9672253302295706E-2</v>
      </c>
      <c r="AI789" s="17"/>
      <c r="AJ789" s="17">
        <v>3.4654966922608797E-2</v>
      </c>
      <c r="AK789" s="17">
        <v>7.5976959247429102E-2</v>
      </c>
      <c r="AL789" s="17">
        <v>3.96216802268336E-2</v>
      </c>
      <c r="AM789" s="17">
        <v>0.12897752791690401</v>
      </c>
      <c r="AN789" s="17">
        <v>5.9406824607423102E-2</v>
      </c>
      <c r="AO789" s="17"/>
      <c r="AP789" s="17">
        <v>3.8490514822018103E-2</v>
      </c>
      <c r="AQ789" s="17">
        <v>7.6141911205872895E-2</v>
      </c>
      <c r="AR789" s="17">
        <v>2.21893311559767E-2</v>
      </c>
      <c r="AS789" s="17">
        <v>5.5460649903572801E-2</v>
      </c>
      <c r="AT789" s="17">
        <v>4.9611618734544401E-2</v>
      </c>
      <c r="AU789" s="17"/>
      <c r="AV789" s="17">
        <v>0.109188967257719</v>
      </c>
      <c r="AW789" s="17">
        <v>3.3731870471874197E-2</v>
      </c>
      <c r="AX789" s="17">
        <v>2.0909047116730299E-2</v>
      </c>
      <c r="AY789" s="17">
        <v>4.0672266249211199E-2</v>
      </c>
      <c r="AZ789" s="17">
        <v>3.3702807011121501E-2</v>
      </c>
      <c r="BA789" s="17">
        <v>2.3036100853742199E-2</v>
      </c>
      <c r="BB789" s="17"/>
      <c r="BC789" s="17">
        <v>3.7425877504800503E-2</v>
      </c>
      <c r="BD789" s="17">
        <v>3.6344028547156598E-2</v>
      </c>
      <c r="BE789" s="17">
        <v>5.4489358375218497E-2</v>
      </c>
      <c r="BF789" s="17">
        <v>8.9261808331944706E-2</v>
      </c>
      <c r="BG789" s="17">
        <v>0.32604411406163197</v>
      </c>
    </row>
    <row r="790" spans="2:59" x14ac:dyDescent="0.35">
      <c r="B790" t="s">
        <v>390</v>
      </c>
      <c r="C790" s="17">
        <v>0.18407270692281499</v>
      </c>
      <c r="D790" s="17">
        <v>0.203282151222168</v>
      </c>
      <c r="E790" s="17">
        <v>0.166709215205499</v>
      </c>
      <c r="F790" s="17"/>
      <c r="G790" s="17">
        <v>0.281544227212429</v>
      </c>
      <c r="H790" s="17">
        <v>0.28352410523578597</v>
      </c>
      <c r="I790" s="17">
        <v>0.20728319667339301</v>
      </c>
      <c r="J790" s="17">
        <v>0.16946991200004599</v>
      </c>
      <c r="K790" s="17">
        <v>9.5441038842895495E-2</v>
      </c>
      <c r="L790" s="17">
        <v>7.9910730112150705E-2</v>
      </c>
      <c r="M790" s="17"/>
      <c r="N790" s="17">
        <v>0.254300189740302</v>
      </c>
      <c r="O790" s="17">
        <v>0.19814792595612499</v>
      </c>
      <c r="P790" s="17">
        <v>0.147947634495322</v>
      </c>
      <c r="Q790" s="17">
        <v>0.116747258584669</v>
      </c>
      <c r="R790" s="17"/>
      <c r="S790" s="17">
        <v>0.22821843489918001</v>
      </c>
      <c r="T790" s="17">
        <v>0.14790217295032601</v>
      </c>
      <c r="U790" s="17">
        <v>8.7729396202083004E-2</v>
      </c>
      <c r="V790" s="17">
        <v>0.25487843648487302</v>
      </c>
      <c r="W790" s="17">
        <v>0.243509234671867</v>
      </c>
      <c r="X790" s="17">
        <v>0.15841555060446999</v>
      </c>
      <c r="Y790" s="17">
        <v>0.263969546443164</v>
      </c>
      <c r="Z790" s="17">
        <v>0.14008061188387899</v>
      </c>
      <c r="AA790" s="17">
        <v>0.194112662236614</v>
      </c>
      <c r="AB790" s="17">
        <v>0.17216688797216401</v>
      </c>
      <c r="AC790" s="17">
        <v>9.5747523720393496E-2</v>
      </c>
      <c r="AD790" s="17">
        <v>9.6620674417994407E-2</v>
      </c>
      <c r="AE790" s="17"/>
      <c r="AF790" s="17">
        <v>0.16648586993761399</v>
      </c>
      <c r="AG790" s="17">
        <v>0.19865638596431001</v>
      </c>
      <c r="AH790" s="17">
        <v>0.150866259186792</v>
      </c>
      <c r="AI790" s="17"/>
      <c r="AJ790" s="17">
        <v>0.14759159909752001</v>
      </c>
      <c r="AK790" s="17">
        <v>0.28689215336980001</v>
      </c>
      <c r="AL790" s="17">
        <v>0.153171862084413</v>
      </c>
      <c r="AM790" s="17">
        <v>0.200647355726741</v>
      </c>
      <c r="AN790" s="17">
        <v>0.15017396214039</v>
      </c>
      <c r="AO790" s="17"/>
      <c r="AP790" s="17">
        <v>0.13569798251701401</v>
      </c>
      <c r="AQ790" s="17">
        <v>0.26645449502598201</v>
      </c>
      <c r="AR790" s="17">
        <v>0.16799486797346899</v>
      </c>
      <c r="AS790" s="17">
        <v>0.163451018185232</v>
      </c>
      <c r="AT790" s="17">
        <v>0.14487464532939401</v>
      </c>
      <c r="AU790" s="17"/>
      <c r="AV790" s="17">
        <v>0.28002280400419499</v>
      </c>
      <c r="AW790" s="17">
        <v>0.16247891370529899</v>
      </c>
      <c r="AX790" s="17">
        <v>0.20015968896428901</v>
      </c>
      <c r="AY790" s="17">
        <v>0.16248974220022899</v>
      </c>
      <c r="AZ790" s="17">
        <v>0.129188287239039</v>
      </c>
      <c r="BA790" s="17">
        <v>0.12726007215737001</v>
      </c>
      <c r="BB790" s="17"/>
      <c r="BC790" s="17">
        <v>0.14027410186118799</v>
      </c>
      <c r="BD790" s="17">
        <v>0.159417929491871</v>
      </c>
      <c r="BE790" s="17">
        <v>0.25567550596946897</v>
      </c>
      <c r="BF790" s="17">
        <v>0.24233385867943799</v>
      </c>
      <c r="BG790" s="17">
        <v>0.17497338064855</v>
      </c>
    </row>
    <row r="791" spans="2:59" x14ac:dyDescent="0.35">
      <c r="B791" t="s">
        <v>391</v>
      </c>
      <c r="C791" s="17">
        <v>0.31929558771984501</v>
      </c>
      <c r="D791" s="17">
        <v>0.32118828494403101</v>
      </c>
      <c r="E791" s="17">
        <v>0.31821251663501299</v>
      </c>
      <c r="F791" s="17"/>
      <c r="G791" s="17">
        <v>0.32257235110902099</v>
      </c>
      <c r="H791" s="17">
        <v>0.28241973299240303</v>
      </c>
      <c r="I791" s="17">
        <v>0.32033993669945898</v>
      </c>
      <c r="J791" s="17">
        <v>0.309250372689305</v>
      </c>
      <c r="K791" s="17">
        <v>0.30083200764388701</v>
      </c>
      <c r="L791" s="17">
        <v>0.366621824557606</v>
      </c>
      <c r="M791" s="17"/>
      <c r="N791" s="17">
        <v>0.29051720639338902</v>
      </c>
      <c r="O791" s="17">
        <v>0.32065198168214498</v>
      </c>
      <c r="P791" s="17">
        <v>0.30993333108409299</v>
      </c>
      <c r="Q791" s="17">
        <v>0.360986013216262</v>
      </c>
      <c r="R791" s="17"/>
      <c r="S791" s="17">
        <v>0.258746914998574</v>
      </c>
      <c r="T791" s="17">
        <v>0.32776322951312797</v>
      </c>
      <c r="U791" s="17">
        <v>0.40800232208137799</v>
      </c>
      <c r="V791" s="17">
        <v>0.321200058603681</v>
      </c>
      <c r="W791" s="17">
        <v>0.30945232460250499</v>
      </c>
      <c r="X791" s="17">
        <v>0.35598002415164798</v>
      </c>
      <c r="Y791" s="17">
        <v>0.29661865244852598</v>
      </c>
      <c r="Z791" s="17">
        <v>0.31085077269532402</v>
      </c>
      <c r="AA791" s="17">
        <v>0.33331790532023498</v>
      </c>
      <c r="AB791" s="17">
        <v>0.263725017661668</v>
      </c>
      <c r="AC791" s="17">
        <v>0.39873211340444797</v>
      </c>
      <c r="AD791" s="17">
        <v>0.31189935298277</v>
      </c>
      <c r="AE791" s="17"/>
      <c r="AF791" s="17">
        <v>0.317778502702462</v>
      </c>
      <c r="AG791" s="17">
        <v>0.32558004604115998</v>
      </c>
      <c r="AH791" s="17">
        <v>0.27752253135036498</v>
      </c>
      <c r="AI791" s="17"/>
      <c r="AJ791" s="17">
        <v>0.368548595688097</v>
      </c>
      <c r="AK791" s="17">
        <v>0.26883875092324899</v>
      </c>
      <c r="AL791" s="17">
        <v>0.45154910233206003</v>
      </c>
      <c r="AM791" s="17">
        <v>0.24465142590664299</v>
      </c>
      <c r="AN791" s="17">
        <v>0.218864235574455</v>
      </c>
      <c r="AO791" s="17"/>
      <c r="AP791" s="17">
        <v>0.37605708168199098</v>
      </c>
      <c r="AQ791" s="17">
        <v>0.28604320469168498</v>
      </c>
      <c r="AR791" s="17">
        <v>0.43645376536620101</v>
      </c>
      <c r="AS791" s="17">
        <v>0.35075707402424799</v>
      </c>
      <c r="AT791" s="17">
        <v>0.33586986020982201</v>
      </c>
      <c r="AU791" s="17"/>
      <c r="AV791" s="17">
        <v>0.26513884943670601</v>
      </c>
      <c r="AW791" s="17">
        <v>0.35704629114846798</v>
      </c>
      <c r="AX791" s="17">
        <v>0.413203764577183</v>
      </c>
      <c r="AY791" s="17">
        <v>0.332074510146043</v>
      </c>
      <c r="AZ791" s="17">
        <v>0.37420309327382201</v>
      </c>
      <c r="BA791" s="17">
        <v>0.35508334293624799</v>
      </c>
      <c r="BB791" s="17"/>
      <c r="BC791" s="17">
        <v>0.35844976838106402</v>
      </c>
      <c r="BD791" s="17">
        <v>0.31676499154354298</v>
      </c>
      <c r="BE791" s="17">
        <v>0.29305663550761402</v>
      </c>
      <c r="BF791" s="17">
        <v>0.30612799710911798</v>
      </c>
      <c r="BG791" s="17">
        <v>0.31169170585910699</v>
      </c>
    </row>
    <row r="792" spans="2:59" x14ac:dyDescent="0.35">
      <c r="B792" t="s">
        <v>392</v>
      </c>
      <c r="C792" s="17">
        <v>0.36661974769014</v>
      </c>
      <c r="D792" s="17">
        <v>0.34484527574341201</v>
      </c>
      <c r="E792" s="17">
        <v>0.38460973080918398</v>
      </c>
      <c r="F792" s="17"/>
      <c r="G792" s="17">
        <v>0.27273542303869702</v>
      </c>
      <c r="H792" s="17">
        <v>0.26964244239651303</v>
      </c>
      <c r="I792" s="17">
        <v>0.33376414002349603</v>
      </c>
      <c r="J792" s="17">
        <v>0.39922866997471901</v>
      </c>
      <c r="K792" s="17">
        <v>0.489255815576981</v>
      </c>
      <c r="L792" s="17">
        <v>0.43847176412995897</v>
      </c>
      <c r="M792" s="17"/>
      <c r="N792" s="17">
        <v>0.32707097700362298</v>
      </c>
      <c r="O792" s="17">
        <v>0.353699685162219</v>
      </c>
      <c r="P792" s="17">
        <v>0.40037608798962399</v>
      </c>
      <c r="Q792" s="17">
        <v>0.39740146091741302</v>
      </c>
      <c r="R792" s="17"/>
      <c r="S792" s="17">
        <v>0.37127548089212198</v>
      </c>
      <c r="T792" s="17">
        <v>0.41619571229556701</v>
      </c>
      <c r="U792" s="17">
        <v>0.379052695215571</v>
      </c>
      <c r="V792" s="17">
        <v>0.23976306108305101</v>
      </c>
      <c r="W792" s="17">
        <v>0.30138377666314897</v>
      </c>
      <c r="X792" s="17">
        <v>0.30139707678892202</v>
      </c>
      <c r="Y792" s="17">
        <v>0.35302634368116298</v>
      </c>
      <c r="Z792" s="17">
        <v>0.48700743010551101</v>
      </c>
      <c r="AA792" s="17">
        <v>0.32819864126533599</v>
      </c>
      <c r="AB792" s="17">
        <v>0.43895227778294099</v>
      </c>
      <c r="AC792" s="17">
        <v>0.42522421260895399</v>
      </c>
      <c r="AD792" s="17">
        <v>0.52644416595769505</v>
      </c>
      <c r="AE792" s="17"/>
      <c r="AF792" s="17">
        <v>0.41276058693846801</v>
      </c>
      <c r="AG792" s="17">
        <v>0.34516562653898902</v>
      </c>
      <c r="AH792" s="17">
        <v>0.34239624403018698</v>
      </c>
      <c r="AI792" s="17"/>
      <c r="AJ792" s="17">
        <v>0.38924328587338097</v>
      </c>
      <c r="AK792" s="17">
        <v>0.30588133247570598</v>
      </c>
      <c r="AL792" s="17">
        <v>0.28281293969558102</v>
      </c>
      <c r="AM792" s="17">
        <v>0.32666409744883002</v>
      </c>
      <c r="AN792" s="17">
        <v>0.43910782755109501</v>
      </c>
      <c r="AO792" s="17"/>
      <c r="AP792" s="17">
        <v>0.40165108391876098</v>
      </c>
      <c r="AQ792" s="17">
        <v>0.29331687065455497</v>
      </c>
      <c r="AR792" s="17">
        <v>0.31192380071769898</v>
      </c>
      <c r="AS792" s="17">
        <v>0.40475829467350399</v>
      </c>
      <c r="AT792" s="17">
        <v>0.32775566031856801</v>
      </c>
      <c r="AU792" s="17"/>
      <c r="AV792" s="17">
        <v>0.287031529344554</v>
      </c>
      <c r="AW792" s="17">
        <v>0.39716081629144701</v>
      </c>
      <c r="AX792" s="17">
        <v>0.31451373058734999</v>
      </c>
      <c r="AY792" s="17">
        <v>0.443209607433942</v>
      </c>
      <c r="AZ792" s="17">
        <v>0.32332431586822202</v>
      </c>
      <c r="BA792" s="17">
        <v>0.310518046363843</v>
      </c>
      <c r="BB792" s="17"/>
      <c r="BC792" s="17">
        <v>0.373818534243126</v>
      </c>
      <c r="BD792" s="17">
        <v>0.41041885183021398</v>
      </c>
      <c r="BE792" s="17">
        <v>0.31900818136577502</v>
      </c>
      <c r="BF792" s="17">
        <v>0.303764161623721</v>
      </c>
      <c r="BG792" s="17">
        <v>0.187290799430711</v>
      </c>
    </row>
    <row r="793" spans="2:59" x14ac:dyDescent="0.35">
      <c r="B793" t="s">
        <v>100</v>
      </c>
      <c r="C793" s="17">
        <v>7.9250835068666897E-2</v>
      </c>
      <c r="D793" s="17">
        <v>6.7121445498771706E-2</v>
      </c>
      <c r="E793" s="17">
        <v>9.1898300767779703E-2</v>
      </c>
      <c r="F793" s="17"/>
      <c r="G793" s="17">
        <v>5.3012551841736998E-2</v>
      </c>
      <c r="H793" s="17">
        <v>5.2486253235956903E-2</v>
      </c>
      <c r="I793" s="17">
        <v>7.2783045844823993E-2</v>
      </c>
      <c r="J793" s="17">
        <v>0.10649273466885199</v>
      </c>
      <c r="K793" s="17">
        <v>9.1363692194102494E-2</v>
      </c>
      <c r="L793" s="17">
        <v>9.6635779740176106E-2</v>
      </c>
      <c r="M793" s="17"/>
      <c r="N793" s="17">
        <v>4.1958815977564998E-2</v>
      </c>
      <c r="O793" s="17">
        <v>8.7118015735747095E-2</v>
      </c>
      <c r="P793" s="17">
        <v>0.11413267317480601</v>
      </c>
      <c r="Q793" s="17">
        <v>8.2976959107203097E-2</v>
      </c>
      <c r="R793" s="17"/>
      <c r="S793" s="17">
        <v>4.5659981705767898E-2</v>
      </c>
      <c r="T793" s="17">
        <v>8.3284346259559994E-2</v>
      </c>
      <c r="U793" s="17">
        <v>0.113186116597772</v>
      </c>
      <c r="V793" s="17">
        <v>9.9187939355290203E-2</v>
      </c>
      <c r="W793" s="17">
        <v>7.6164560309905399E-2</v>
      </c>
      <c r="X793" s="17">
        <v>9.7507849536015406E-2</v>
      </c>
      <c r="Y793" s="17">
        <v>5.3109595931959901E-2</v>
      </c>
      <c r="Z793" s="17">
        <v>4.1266002949368101E-2</v>
      </c>
      <c r="AA793" s="17">
        <v>9.7246750381935795E-2</v>
      </c>
      <c r="AB793" s="17">
        <v>0.10365211498568599</v>
      </c>
      <c r="AC793" s="17">
        <v>5.2198847254129203E-2</v>
      </c>
      <c r="AD793" s="17">
        <v>6.5035806641540697E-2</v>
      </c>
      <c r="AE793" s="17"/>
      <c r="AF793" s="17">
        <v>5.3309566758063698E-2</v>
      </c>
      <c r="AG793" s="17">
        <v>7.9035513833756801E-2</v>
      </c>
      <c r="AH793" s="17">
        <v>0.15954271213036</v>
      </c>
      <c r="AI793" s="17"/>
      <c r="AJ793" s="17">
        <v>5.9961552418393502E-2</v>
      </c>
      <c r="AK793" s="17">
        <v>6.2410803983816397E-2</v>
      </c>
      <c r="AL793" s="17">
        <v>7.2844415661112799E-2</v>
      </c>
      <c r="AM793" s="17">
        <v>9.9059593000882198E-2</v>
      </c>
      <c r="AN793" s="17">
        <v>0.13244715012663799</v>
      </c>
      <c r="AO793" s="17"/>
      <c r="AP793" s="17">
        <v>4.8103337060215502E-2</v>
      </c>
      <c r="AQ793" s="17">
        <v>7.8043518421904504E-2</v>
      </c>
      <c r="AR793" s="17">
        <v>6.1438234786653702E-2</v>
      </c>
      <c r="AS793" s="17">
        <v>2.5572963213442899E-2</v>
      </c>
      <c r="AT793" s="17">
        <v>0.14188821540767099</v>
      </c>
      <c r="AU793" s="17"/>
      <c r="AV793" s="17">
        <v>5.8617849956826597E-2</v>
      </c>
      <c r="AW793" s="17">
        <v>4.9582108382910897E-2</v>
      </c>
      <c r="AX793" s="17">
        <v>5.1213768754448399E-2</v>
      </c>
      <c r="AY793" s="17">
        <v>2.1553873970574799E-2</v>
      </c>
      <c r="AZ793" s="17">
        <v>0.13958149660779501</v>
      </c>
      <c r="BA793" s="17">
        <v>0.184102437688796</v>
      </c>
      <c r="BB793" s="17"/>
      <c r="BC793" s="17">
        <v>9.0031718009821904E-2</v>
      </c>
      <c r="BD793" s="17">
        <v>7.7054198587216099E-2</v>
      </c>
      <c r="BE793" s="17">
        <v>7.7770318781922601E-2</v>
      </c>
      <c r="BF793" s="17">
        <v>5.8512174255778801E-2</v>
      </c>
      <c r="BG793" s="17">
        <v>0</v>
      </c>
    </row>
    <row r="794" spans="2:59" x14ac:dyDescent="0.35">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row>
    <row r="795" spans="2:59" x14ac:dyDescent="0.35">
      <c r="B795" s="6" t="s">
        <v>400</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row>
    <row r="796" spans="2:59" x14ac:dyDescent="0.35">
      <c r="B796" s="24" t="s">
        <v>331</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row>
    <row r="797" spans="2:59" x14ac:dyDescent="0.35">
      <c r="B797" t="s">
        <v>389</v>
      </c>
      <c r="C797" s="17">
        <v>7.0258521709591806E-2</v>
      </c>
      <c r="D797" s="17">
        <v>9.0739462721828396E-2</v>
      </c>
      <c r="E797" s="17">
        <v>5.0660498408317503E-2</v>
      </c>
      <c r="F797" s="17"/>
      <c r="G797" s="17">
        <v>0.108972732789984</v>
      </c>
      <c r="H797" s="17">
        <v>0.105693655651122</v>
      </c>
      <c r="I797" s="17">
        <v>6.99322256230894E-2</v>
      </c>
      <c r="J797" s="17">
        <v>4.8432168786180202E-2</v>
      </c>
      <c r="K797" s="17">
        <v>4.4810779313229299E-2</v>
      </c>
      <c r="L797" s="17">
        <v>4.6301245890975902E-2</v>
      </c>
      <c r="M797" s="17"/>
      <c r="N797" s="17">
        <v>0.102601416554282</v>
      </c>
      <c r="O797" s="17">
        <v>6.6472206939148196E-2</v>
      </c>
      <c r="P797" s="17">
        <v>4.8646600491683803E-2</v>
      </c>
      <c r="Q797" s="17">
        <v>5.6563761568990199E-2</v>
      </c>
      <c r="R797" s="17"/>
      <c r="S797" s="17">
        <v>0.104229190558821</v>
      </c>
      <c r="T797" s="17">
        <v>5.1661641094560999E-2</v>
      </c>
      <c r="U797" s="17">
        <v>6.41957546647033E-2</v>
      </c>
      <c r="V797" s="17">
        <v>8.94006902553032E-2</v>
      </c>
      <c r="W797" s="17">
        <v>0.11153153555237801</v>
      </c>
      <c r="X797" s="17">
        <v>7.6909393222227604E-2</v>
      </c>
      <c r="Y797" s="17">
        <v>7.2937613943577603E-2</v>
      </c>
      <c r="Z797" s="17">
        <v>2.0795182365917299E-2</v>
      </c>
      <c r="AA797" s="17">
        <v>6.0991748290932998E-2</v>
      </c>
      <c r="AB797" s="17">
        <v>4.0374770328803399E-2</v>
      </c>
      <c r="AC797" s="17">
        <v>4.9046382184795699E-2</v>
      </c>
      <c r="AD797" s="17">
        <v>2.9699634266573099E-2</v>
      </c>
      <c r="AE797" s="17"/>
      <c r="AF797" s="17">
        <v>7.6994506499391602E-2</v>
      </c>
      <c r="AG797" s="17">
        <v>7.0291185821188096E-2</v>
      </c>
      <c r="AH797" s="17">
        <v>6.7092488300807496E-2</v>
      </c>
      <c r="AI797" s="17"/>
      <c r="AJ797" s="17">
        <v>5.6741346333499802E-2</v>
      </c>
      <c r="AK797" s="17">
        <v>9.8341262568959503E-2</v>
      </c>
      <c r="AL797" s="17">
        <v>9.2491495415514699E-2</v>
      </c>
      <c r="AM797" s="17">
        <v>7.1817637641947096E-2</v>
      </c>
      <c r="AN797" s="17">
        <v>6.442175951779E-2</v>
      </c>
      <c r="AO797" s="17"/>
      <c r="AP797" s="17">
        <v>6.3712339282222197E-2</v>
      </c>
      <c r="AQ797" s="17">
        <v>9.6939983991858797E-2</v>
      </c>
      <c r="AR797" s="17">
        <v>6.6414575403165602E-2</v>
      </c>
      <c r="AS797" s="17">
        <v>6.1901376223220499E-2</v>
      </c>
      <c r="AT797" s="17">
        <v>6.9588765785778897E-2</v>
      </c>
      <c r="AU797" s="17"/>
      <c r="AV797" s="17">
        <v>0.109593209179228</v>
      </c>
      <c r="AW797" s="17">
        <v>5.6478451989428601E-2</v>
      </c>
      <c r="AX797" s="17">
        <v>8.1165271020818899E-2</v>
      </c>
      <c r="AY797" s="17">
        <v>5.7024397215539903E-2</v>
      </c>
      <c r="AZ797" s="17">
        <v>4.7273941129987597E-2</v>
      </c>
      <c r="BA797" s="17">
        <v>3.4264996356884597E-2</v>
      </c>
      <c r="BB797" s="17"/>
      <c r="BC797" s="17">
        <v>6.6951699315138793E-2</v>
      </c>
      <c r="BD797" s="17">
        <v>4.9678475215649498E-2</v>
      </c>
      <c r="BE797" s="17">
        <v>7.2264427581210502E-2</v>
      </c>
      <c r="BF797" s="17">
        <v>0.11423784113683701</v>
      </c>
      <c r="BG797" s="17">
        <v>0.41002342179499102</v>
      </c>
    </row>
    <row r="798" spans="2:59" x14ac:dyDescent="0.35">
      <c r="B798" t="s">
        <v>390</v>
      </c>
      <c r="C798" s="17">
        <v>0.27858917445092801</v>
      </c>
      <c r="D798" s="17">
        <v>0.31809478947390202</v>
      </c>
      <c r="E798" s="17">
        <v>0.24005272385047999</v>
      </c>
      <c r="F798" s="17"/>
      <c r="G798" s="17">
        <v>0.238156456131698</v>
      </c>
      <c r="H798" s="17">
        <v>0.35139033927303998</v>
      </c>
      <c r="I798" s="17">
        <v>0.26746744947565798</v>
      </c>
      <c r="J798" s="17">
        <v>0.31077870533264601</v>
      </c>
      <c r="K798" s="17">
        <v>0.24862206436406101</v>
      </c>
      <c r="L798" s="17">
        <v>0.248382420707394</v>
      </c>
      <c r="M798" s="17"/>
      <c r="N798" s="17">
        <v>0.32805471380592199</v>
      </c>
      <c r="O798" s="17">
        <v>0.28150465484285098</v>
      </c>
      <c r="P798" s="17">
        <v>0.25469744558927998</v>
      </c>
      <c r="Q798" s="17">
        <v>0.236647477669545</v>
      </c>
      <c r="R798" s="17"/>
      <c r="S798" s="17">
        <v>0.29468628479203601</v>
      </c>
      <c r="T798" s="17">
        <v>0.30206213919376301</v>
      </c>
      <c r="U798" s="17">
        <v>0.28730209292631798</v>
      </c>
      <c r="V798" s="17">
        <v>0.30226240292354301</v>
      </c>
      <c r="W798" s="17">
        <v>0.19074755601176799</v>
      </c>
      <c r="X798" s="17">
        <v>0.32757809153439299</v>
      </c>
      <c r="Y798" s="17">
        <v>0.30199443434607598</v>
      </c>
      <c r="Z798" s="17">
        <v>0.26653626954493198</v>
      </c>
      <c r="AA798" s="17">
        <v>0.233428023802498</v>
      </c>
      <c r="AB798" s="17">
        <v>0.25102592136896101</v>
      </c>
      <c r="AC798" s="17">
        <v>0.26054773353102501</v>
      </c>
      <c r="AD798" s="17">
        <v>0.31665399374916597</v>
      </c>
      <c r="AE798" s="17"/>
      <c r="AF798" s="17">
        <v>0.24647725396002301</v>
      </c>
      <c r="AG798" s="17">
        <v>0.32716227638516798</v>
      </c>
      <c r="AH798" s="17">
        <v>0.249561778500347</v>
      </c>
      <c r="AI798" s="17"/>
      <c r="AJ798" s="17">
        <v>0.261832146406966</v>
      </c>
      <c r="AK798" s="17">
        <v>0.32226969186974203</v>
      </c>
      <c r="AL798" s="17">
        <v>0.30763042143988001</v>
      </c>
      <c r="AM798" s="17">
        <v>0.39001306181476703</v>
      </c>
      <c r="AN798" s="17">
        <v>0.24658469047550399</v>
      </c>
      <c r="AO798" s="17"/>
      <c r="AP798" s="17">
        <v>0.22945992349568201</v>
      </c>
      <c r="AQ798" s="17">
        <v>0.34513761625670902</v>
      </c>
      <c r="AR798" s="17">
        <v>0.356819992923884</v>
      </c>
      <c r="AS798" s="17">
        <v>0.27523187172874097</v>
      </c>
      <c r="AT798" s="17">
        <v>0.265899351306564</v>
      </c>
      <c r="AU798" s="17"/>
      <c r="AV798" s="17">
        <v>0.34884148674495402</v>
      </c>
      <c r="AW798" s="17">
        <v>0.27871471937862702</v>
      </c>
      <c r="AX798" s="17">
        <v>0.373805807802642</v>
      </c>
      <c r="AY798" s="17">
        <v>0.26336786104683801</v>
      </c>
      <c r="AZ798" s="17">
        <v>0.25689916080406999</v>
      </c>
      <c r="BA798" s="17">
        <v>0.19375147945870999</v>
      </c>
      <c r="BB798" s="17"/>
      <c r="BC798" s="17">
        <v>0.22969205581588401</v>
      </c>
      <c r="BD798" s="17">
        <v>0.25109322805406697</v>
      </c>
      <c r="BE798" s="17">
        <v>0.30493533588451499</v>
      </c>
      <c r="BF798" s="17">
        <v>0.34555799923601699</v>
      </c>
      <c r="BG798" s="17">
        <v>0.13778559113939401</v>
      </c>
    </row>
    <row r="799" spans="2:59" x14ac:dyDescent="0.35">
      <c r="B799" t="s">
        <v>391</v>
      </c>
      <c r="C799" s="17">
        <v>0.299116664841931</v>
      </c>
      <c r="D799" s="17">
        <v>0.28236330603270898</v>
      </c>
      <c r="E799" s="17">
        <v>0.31557515570066003</v>
      </c>
      <c r="F799" s="17"/>
      <c r="G799" s="17">
        <v>0.33429444328638203</v>
      </c>
      <c r="H799" s="17">
        <v>0.300652401250046</v>
      </c>
      <c r="I799" s="17">
        <v>0.26093897393380799</v>
      </c>
      <c r="J799" s="17">
        <v>0.27376033816050399</v>
      </c>
      <c r="K799" s="17">
        <v>0.25409601826980599</v>
      </c>
      <c r="L799" s="17">
        <v>0.35138524678039301</v>
      </c>
      <c r="M799" s="17"/>
      <c r="N799" s="17">
        <v>0.257528919245743</v>
      </c>
      <c r="O799" s="17">
        <v>0.30246995274777999</v>
      </c>
      <c r="P799" s="17">
        <v>0.30195681293625098</v>
      </c>
      <c r="Q799" s="17">
        <v>0.34244650902506102</v>
      </c>
      <c r="R799" s="17"/>
      <c r="S799" s="17">
        <v>0.31656246921228798</v>
      </c>
      <c r="T799" s="17">
        <v>0.239410251122775</v>
      </c>
      <c r="U799" s="17">
        <v>0.29735509504826102</v>
      </c>
      <c r="V799" s="17">
        <v>0.323295389005609</v>
      </c>
      <c r="W799" s="17">
        <v>0.431775012039396</v>
      </c>
      <c r="X799" s="17">
        <v>0.30310647110474298</v>
      </c>
      <c r="Y799" s="17">
        <v>0.26156609867983699</v>
      </c>
      <c r="Z799" s="17">
        <v>0.231978885717363</v>
      </c>
      <c r="AA799" s="17">
        <v>0.313882476133583</v>
      </c>
      <c r="AB799" s="17">
        <v>0.23613116899540901</v>
      </c>
      <c r="AC799" s="17">
        <v>0.32016642117296901</v>
      </c>
      <c r="AD799" s="17">
        <v>0.32529201335795199</v>
      </c>
      <c r="AE799" s="17"/>
      <c r="AF799" s="17">
        <v>0.30529938711952198</v>
      </c>
      <c r="AG799" s="17">
        <v>0.29159667168290498</v>
      </c>
      <c r="AH799" s="17">
        <v>0.250222973566672</v>
      </c>
      <c r="AI799" s="17"/>
      <c r="AJ799" s="17">
        <v>0.34457647375178302</v>
      </c>
      <c r="AK799" s="17">
        <v>0.27273853891029598</v>
      </c>
      <c r="AL799" s="17">
        <v>0.38224648696327501</v>
      </c>
      <c r="AM799" s="17">
        <v>0.19257577029717701</v>
      </c>
      <c r="AN799" s="17">
        <v>0.206949502870997</v>
      </c>
      <c r="AO799" s="17"/>
      <c r="AP799" s="17">
        <v>0.35454294868714697</v>
      </c>
      <c r="AQ799" s="17">
        <v>0.28503972716432702</v>
      </c>
      <c r="AR799" s="17">
        <v>0.369204300628999</v>
      </c>
      <c r="AS799" s="17">
        <v>0.23604966717077899</v>
      </c>
      <c r="AT799" s="17">
        <v>0.23551022330286001</v>
      </c>
      <c r="AU799" s="17"/>
      <c r="AV799" s="17">
        <v>0.280224736101373</v>
      </c>
      <c r="AW799" s="17">
        <v>0.34143432786984501</v>
      </c>
      <c r="AX799" s="17">
        <v>0.29104217619863398</v>
      </c>
      <c r="AY799" s="17">
        <v>0.28876004937109201</v>
      </c>
      <c r="AZ799" s="17">
        <v>0.294092226533889</v>
      </c>
      <c r="BA799" s="17">
        <v>0.39144066317903897</v>
      </c>
      <c r="BB799" s="17"/>
      <c r="BC799" s="17">
        <v>0.36222765159524001</v>
      </c>
      <c r="BD799" s="17">
        <v>0.28303882309439399</v>
      </c>
      <c r="BE799" s="17">
        <v>0.294297678861974</v>
      </c>
      <c r="BF799" s="17">
        <v>0.25886738147361499</v>
      </c>
      <c r="BG799" s="17">
        <v>0.38172619750828302</v>
      </c>
    </row>
    <row r="800" spans="2:59" x14ac:dyDescent="0.35">
      <c r="B800" t="s">
        <v>392</v>
      </c>
      <c r="C800" s="17">
        <v>0.28461048208131001</v>
      </c>
      <c r="D800" s="17">
        <v>0.25563944862907201</v>
      </c>
      <c r="E800" s="17">
        <v>0.31163700634394997</v>
      </c>
      <c r="F800" s="17"/>
      <c r="G800" s="17">
        <v>0.28028584174846499</v>
      </c>
      <c r="H800" s="17">
        <v>0.210871884898051</v>
      </c>
      <c r="I800" s="17">
        <v>0.34580767119431</v>
      </c>
      <c r="J800" s="17">
        <v>0.27165138504771302</v>
      </c>
      <c r="K800" s="17">
        <v>0.34564096401969302</v>
      </c>
      <c r="L800" s="17">
        <v>0.27287095253940302</v>
      </c>
      <c r="M800" s="17"/>
      <c r="N800" s="17">
        <v>0.25827496502064701</v>
      </c>
      <c r="O800" s="17">
        <v>0.28948815441381198</v>
      </c>
      <c r="P800" s="17">
        <v>0.29817181036597501</v>
      </c>
      <c r="Q800" s="17">
        <v>0.29889291572583199</v>
      </c>
      <c r="R800" s="17"/>
      <c r="S800" s="17">
        <v>0.23851320482934801</v>
      </c>
      <c r="T800" s="17">
        <v>0.34199545727460301</v>
      </c>
      <c r="U800" s="17">
        <v>0.30028076874543203</v>
      </c>
      <c r="V800" s="17">
        <v>0.170174680638423</v>
      </c>
      <c r="W800" s="17">
        <v>0.22826862822886601</v>
      </c>
      <c r="X800" s="17">
        <v>0.194854422890542</v>
      </c>
      <c r="Y800" s="17">
        <v>0.33812288757553999</v>
      </c>
      <c r="Z800" s="17">
        <v>0.389747428859124</v>
      </c>
      <c r="AA800" s="17">
        <v>0.33136870865193102</v>
      </c>
      <c r="AB800" s="17">
        <v>0.356986622200335</v>
      </c>
      <c r="AC800" s="17">
        <v>0.29419682655983398</v>
      </c>
      <c r="AD800" s="17">
        <v>0.30295396023848897</v>
      </c>
      <c r="AE800" s="17"/>
      <c r="AF800" s="17">
        <v>0.30172222689433598</v>
      </c>
      <c r="AG800" s="17">
        <v>0.240004973966297</v>
      </c>
      <c r="AH800" s="17">
        <v>0.355450635197604</v>
      </c>
      <c r="AI800" s="17"/>
      <c r="AJ800" s="17">
        <v>0.27317623068140001</v>
      </c>
      <c r="AK800" s="17">
        <v>0.23101485958777401</v>
      </c>
      <c r="AL800" s="17">
        <v>0.19215368777772299</v>
      </c>
      <c r="AM800" s="17">
        <v>0.24653393724522699</v>
      </c>
      <c r="AN800" s="17">
        <v>0.40958315549929297</v>
      </c>
      <c r="AO800" s="17"/>
      <c r="AP800" s="17">
        <v>0.28886796114237101</v>
      </c>
      <c r="AQ800" s="17">
        <v>0.21462064384337701</v>
      </c>
      <c r="AR800" s="17">
        <v>0.15439235979666399</v>
      </c>
      <c r="AS800" s="17">
        <v>0.36405524599761002</v>
      </c>
      <c r="AT800" s="17">
        <v>0.32884517903692301</v>
      </c>
      <c r="AU800" s="17"/>
      <c r="AV800" s="17">
        <v>0.21499948083604101</v>
      </c>
      <c r="AW800" s="17">
        <v>0.26658930563976102</v>
      </c>
      <c r="AX800" s="17">
        <v>0.22186904846145</v>
      </c>
      <c r="AY800" s="17">
        <v>0.344484492911524</v>
      </c>
      <c r="AZ800" s="17">
        <v>0.33369507472805199</v>
      </c>
      <c r="BA800" s="17">
        <v>0.25499967740153301</v>
      </c>
      <c r="BB800" s="17"/>
      <c r="BC800" s="17">
        <v>0.28627270884442502</v>
      </c>
      <c r="BD800" s="17">
        <v>0.34638888396324002</v>
      </c>
      <c r="BE800" s="17">
        <v>0.262470363900903</v>
      </c>
      <c r="BF800" s="17">
        <v>0.21355625319106</v>
      </c>
      <c r="BG800" s="17">
        <v>7.0464789557331597E-2</v>
      </c>
    </row>
    <row r="801" spans="2:59" x14ac:dyDescent="0.35">
      <c r="B801" t="s">
        <v>100</v>
      </c>
      <c r="C801" s="17">
        <v>6.7425156916239806E-2</v>
      </c>
      <c r="D801" s="17">
        <v>5.3162993142489602E-2</v>
      </c>
      <c r="E801" s="17">
        <v>8.2074615696592093E-2</v>
      </c>
      <c r="F801" s="17"/>
      <c r="G801" s="17">
        <v>3.82905260434711E-2</v>
      </c>
      <c r="H801" s="17">
        <v>3.1391718927742299E-2</v>
      </c>
      <c r="I801" s="17">
        <v>5.5853679773133998E-2</v>
      </c>
      <c r="J801" s="17">
        <v>9.5377402672958203E-2</v>
      </c>
      <c r="K801" s="17">
        <v>0.106830174033211</v>
      </c>
      <c r="L801" s="17">
        <v>8.1060134081833907E-2</v>
      </c>
      <c r="M801" s="17"/>
      <c r="N801" s="17">
        <v>5.3539985373405603E-2</v>
      </c>
      <c r="O801" s="17">
        <v>6.0065031056409299E-2</v>
      </c>
      <c r="P801" s="17">
        <v>9.6527330616809903E-2</v>
      </c>
      <c r="Q801" s="17">
        <v>6.5449336010571596E-2</v>
      </c>
      <c r="R801" s="17"/>
      <c r="S801" s="17">
        <v>4.6008850607507999E-2</v>
      </c>
      <c r="T801" s="17">
        <v>6.4870511314298801E-2</v>
      </c>
      <c r="U801" s="17">
        <v>5.0866288615285402E-2</v>
      </c>
      <c r="V801" s="17">
        <v>0.114866837177122</v>
      </c>
      <c r="W801" s="17">
        <v>3.7677268167590899E-2</v>
      </c>
      <c r="X801" s="17">
        <v>9.7551621248094703E-2</v>
      </c>
      <c r="Y801" s="17">
        <v>2.5378965454968899E-2</v>
      </c>
      <c r="Z801" s="17">
        <v>9.09422335126637E-2</v>
      </c>
      <c r="AA801" s="17">
        <v>6.0329043121054998E-2</v>
      </c>
      <c r="AB801" s="17">
        <v>0.115481517106492</v>
      </c>
      <c r="AC801" s="17">
        <v>7.6042636551375706E-2</v>
      </c>
      <c r="AD801" s="17">
        <v>2.5400398387819999E-2</v>
      </c>
      <c r="AE801" s="17"/>
      <c r="AF801" s="17">
        <v>6.9506625526728302E-2</v>
      </c>
      <c r="AG801" s="17">
        <v>7.0944892144442606E-2</v>
      </c>
      <c r="AH801" s="17">
        <v>7.7672124434569501E-2</v>
      </c>
      <c r="AI801" s="17"/>
      <c r="AJ801" s="17">
        <v>6.3673802826351406E-2</v>
      </c>
      <c r="AK801" s="17">
        <v>7.5635647063228006E-2</v>
      </c>
      <c r="AL801" s="17">
        <v>2.5477908403607901E-2</v>
      </c>
      <c r="AM801" s="17">
        <v>9.9059593000882198E-2</v>
      </c>
      <c r="AN801" s="17">
        <v>7.24608916364161E-2</v>
      </c>
      <c r="AO801" s="17"/>
      <c r="AP801" s="17">
        <v>6.3416827392577799E-2</v>
      </c>
      <c r="AQ801" s="17">
        <v>5.82620287437291E-2</v>
      </c>
      <c r="AR801" s="17">
        <v>5.3168771247287298E-2</v>
      </c>
      <c r="AS801" s="17">
        <v>6.2761838879648896E-2</v>
      </c>
      <c r="AT801" s="17">
        <v>0.100156480567875</v>
      </c>
      <c r="AU801" s="17"/>
      <c r="AV801" s="17">
        <v>4.6341087138403798E-2</v>
      </c>
      <c r="AW801" s="17">
        <v>5.6783195122338398E-2</v>
      </c>
      <c r="AX801" s="17">
        <v>3.2117696516455199E-2</v>
      </c>
      <c r="AY801" s="17">
        <v>4.6363199455006499E-2</v>
      </c>
      <c r="AZ801" s="17">
        <v>6.8039596804000999E-2</v>
      </c>
      <c r="BA801" s="17">
        <v>0.12554318360383299</v>
      </c>
      <c r="BB801" s="17"/>
      <c r="BC801" s="17">
        <v>5.4855884429312697E-2</v>
      </c>
      <c r="BD801" s="17">
        <v>6.9800589672649099E-2</v>
      </c>
      <c r="BE801" s="17">
        <v>6.6032193771397102E-2</v>
      </c>
      <c r="BF801" s="17">
        <v>6.7780524962471E-2</v>
      </c>
      <c r="BG801" s="17">
        <v>0</v>
      </c>
    </row>
    <row r="802" spans="2:59" x14ac:dyDescent="0.35">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row>
    <row r="803" spans="2:59" x14ac:dyDescent="0.35">
      <c r="B803" s="6" t="s">
        <v>401</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row>
    <row r="804" spans="2:59" x14ac:dyDescent="0.35">
      <c r="B804" s="24" t="s">
        <v>331</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row>
    <row r="805" spans="2:59" x14ac:dyDescent="0.35">
      <c r="B805" t="s">
        <v>389</v>
      </c>
      <c r="C805" s="17">
        <v>9.0211368163000294E-2</v>
      </c>
      <c r="D805" s="17">
        <v>9.1335334574342203E-2</v>
      </c>
      <c r="E805" s="17">
        <v>8.5269571201626301E-2</v>
      </c>
      <c r="F805" s="17"/>
      <c r="G805" s="17">
        <v>0.13067036532300699</v>
      </c>
      <c r="H805" s="17">
        <v>0.14769846274163001</v>
      </c>
      <c r="I805" s="17">
        <v>0.15318204380691899</v>
      </c>
      <c r="J805" s="17">
        <v>4.56566227739785E-2</v>
      </c>
      <c r="K805" s="17">
        <v>5.0992974390735801E-2</v>
      </c>
      <c r="L805" s="17">
        <v>2.2403740370986799E-2</v>
      </c>
      <c r="M805" s="17"/>
      <c r="N805" s="17">
        <v>0.131014276444266</v>
      </c>
      <c r="O805" s="17">
        <v>9.3565144519988694E-2</v>
      </c>
      <c r="P805" s="17">
        <v>5.5879531619042903E-2</v>
      </c>
      <c r="Q805" s="17">
        <v>7.0614248207260796E-2</v>
      </c>
      <c r="R805" s="17"/>
      <c r="S805" s="17">
        <v>0.14386748264479099</v>
      </c>
      <c r="T805" s="17">
        <v>5.2509310238161702E-2</v>
      </c>
      <c r="U805" s="17">
        <v>7.7532289035853505E-2</v>
      </c>
      <c r="V805" s="17">
        <v>0.14110846708744601</v>
      </c>
      <c r="W805" s="17">
        <v>0.107684557494457</v>
      </c>
      <c r="X805" s="17">
        <v>5.0053922395090898E-2</v>
      </c>
      <c r="Y805" s="17">
        <v>9.3643209259520202E-2</v>
      </c>
      <c r="Z805" s="17">
        <v>6.0919330449976501E-2</v>
      </c>
      <c r="AA805" s="17">
        <v>0.103684874360238</v>
      </c>
      <c r="AB805" s="17">
        <v>1.11586268944915E-2</v>
      </c>
      <c r="AC805" s="17">
        <v>0.111091537059991</v>
      </c>
      <c r="AD805" s="17">
        <v>0.12320033198744799</v>
      </c>
      <c r="AE805" s="17"/>
      <c r="AF805" s="17">
        <v>7.7250694853535501E-2</v>
      </c>
      <c r="AG805" s="17">
        <v>0.11283614862546</v>
      </c>
      <c r="AH805" s="17">
        <v>6.5806304429396195E-2</v>
      </c>
      <c r="AI805" s="17"/>
      <c r="AJ805" s="17">
        <v>7.6291293824292394E-2</v>
      </c>
      <c r="AK805" s="17">
        <v>0.12062729180859499</v>
      </c>
      <c r="AL805" s="17">
        <v>4.8896869353011199E-2</v>
      </c>
      <c r="AM805" s="17">
        <v>0.17934404787236399</v>
      </c>
      <c r="AN805" s="17">
        <v>7.4856607010897705E-2</v>
      </c>
      <c r="AO805" s="17"/>
      <c r="AP805" s="17">
        <v>8.7712318571121106E-2</v>
      </c>
      <c r="AQ805" s="17">
        <v>0.112011678137937</v>
      </c>
      <c r="AR805" s="17">
        <v>3.9345418883700897E-2</v>
      </c>
      <c r="AS805" s="17">
        <v>8.9798817468472097E-2</v>
      </c>
      <c r="AT805" s="17">
        <v>9.2154324729102594E-2</v>
      </c>
      <c r="AU805" s="17"/>
      <c r="AV805" s="17">
        <v>0.147862916009806</v>
      </c>
      <c r="AW805" s="17">
        <v>9.84901049754799E-2</v>
      </c>
      <c r="AX805" s="17">
        <v>6.6148362099930594E-2</v>
      </c>
      <c r="AY805" s="17">
        <v>5.4676074168368602E-2</v>
      </c>
      <c r="AZ805" s="17">
        <v>8.5816817901793699E-2</v>
      </c>
      <c r="BA805" s="17">
        <v>1.12679373916749E-2</v>
      </c>
      <c r="BB805" s="17"/>
      <c r="BC805" s="17">
        <v>5.9558375092478799E-2</v>
      </c>
      <c r="BD805" s="17">
        <v>9.31216798965184E-2</v>
      </c>
      <c r="BE805" s="17">
        <v>7.6704410400240799E-2</v>
      </c>
      <c r="BF805" s="17">
        <v>0.204076078304819</v>
      </c>
      <c r="BG805" s="17">
        <v>0.35125892975706702</v>
      </c>
    </row>
    <row r="806" spans="2:59" x14ac:dyDescent="0.35">
      <c r="B806" t="s">
        <v>390</v>
      </c>
      <c r="C806" s="17">
        <v>0.32732228061841101</v>
      </c>
      <c r="D806" s="17">
        <v>0.37550775617710103</v>
      </c>
      <c r="E806" s="17">
        <v>0.28260956482528599</v>
      </c>
      <c r="F806" s="17"/>
      <c r="G806" s="17">
        <v>0.38880057199148099</v>
      </c>
      <c r="H806" s="17">
        <v>0.40295385319701599</v>
      </c>
      <c r="I806" s="17">
        <v>0.31624499425101099</v>
      </c>
      <c r="J806" s="17">
        <v>0.294259311196363</v>
      </c>
      <c r="K806" s="17">
        <v>0.254560635917503</v>
      </c>
      <c r="L806" s="17">
        <v>0.30042189399512498</v>
      </c>
      <c r="M806" s="17"/>
      <c r="N806" s="17">
        <v>0.378208178360884</v>
      </c>
      <c r="O806" s="17">
        <v>0.36955075618426803</v>
      </c>
      <c r="P806" s="17">
        <v>0.27644099423836799</v>
      </c>
      <c r="Q806" s="17">
        <v>0.26621148170957898</v>
      </c>
      <c r="R806" s="17"/>
      <c r="S806" s="17">
        <v>0.40928554874977202</v>
      </c>
      <c r="T806" s="17">
        <v>0.32767223034447002</v>
      </c>
      <c r="U806" s="17">
        <v>0.26547775799218698</v>
      </c>
      <c r="V806" s="17">
        <v>0.32567908596491402</v>
      </c>
      <c r="W806" s="17">
        <v>0.28858408520172302</v>
      </c>
      <c r="X806" s="17">
        <v>0.380221540698919</v>
      </c>
      <c r="Y806" s="17">
        <v>0.346008930060553</v>
      </c>
      <c r="Z806" s="17">
        <v>0.21641398891121599</v>
      </c>
      <c r="AA806" s="17">
        <v>0.27495342437034997</v>
      </c>
      <c r="AB806" s="17">
        <v>0.38667515418621501</v>
      </c>
      <c r="AC806" s="17">
        <v>0.25171617410996999</v>
      </c>
      <c r="AD806" s="17">
        <v>0.26536185853069</v>
      </c>
      <c r="AE806" s="17"/>
      <c r="AF806" s="17">
        <v>0.34675522400587899</v>
      </c>
      <c r="AG806" s="17">
        <v>0.301632592030598</v>
      </c>
      <c r="AH806" s="17">
        <v>0.30725857861302203</v>
      </c>
      <c r="AI806" s="17"/>
      <c r="AJ806" s="17">
        <v>0.32803026203161401</v>
      </c>
      <c r="AK806" s="17">
        <v>0.40435992706255203</v>
      </c>
      <c r="AL806" s="17">
        <v>0.28017680171375597</v>
      </c>
      <c r="AM806" s="17">
        <v>0.218148696151646</v>
      </c>
      <c r="AN806" s="17">
        <v>0.34187553479612598</v>
      </c>
      <c r="AO806" s="17"/>
      <c r="AP806" s="17">
        <v>0.31104376962921998</v>
      </c>
      <c r="AQ806" s="17">
        <v>0.421079444222004</v>
      </c>
      <c r="AR806" s="17">
        <v>0.31526383860662499</v>
      </c>
      <c r="AS806" s="17">
        <v>0.313576188710668</v>
      </c>
      <c r="AT806" s="17">
        <v>0.16539626404198299</v>
      </c>
      <c r="AU806" s="17"/>
      <c r="AV806" s="17">
        <v>0.40469650968923199</v>
      </c>
      <c r="AW806" s="17">
        <v>0.368836410657223</v>
      </c>
      <c r="AX806" s="17">
        <v>0.33128612701145399</v>
      </c>
      <c r="AY806" s="17">
        <v>0.29139191760706301</v>
      </c>
      <c r="AZ806" s="17">
        <v>0.24559067935192999</v>
      </c>
      <c r="BA806" s="17">
        <v>0.27120316514429699</v>
      </c>
      <c r="BB806" s="17"/>
      <c r="BC806" s="17">
        <v>0.35041445826824102</v>
      </c>
      <c r="BD806" s="17">
        <v>0.284972919865015</v>
      </c>
      <c r="BE806" s="17">
        <v>0.37168645991280203</v>
      </c>
      <c r="BF806" s="17">
        <v>0.35884073975414998</v>
      </c>
      <c r="BG806" s="17">
        <v>0.23456417100997301</v>
      </c>
    </row>
    <row r="807" spans="2:59" x14ac:dyDescent="0.35">
      <c r="B807" t="s">
        <v>391</v>
      </c>
      <c r="C807" s="17">
        <v>0.29248823609876801</v>
      </c>
      <c r="D807" s="17">
        <v>0.27819032163301</v>
      </c>
      <c r="E807" s="17">
        <v>0.30911142609886999</v>
      </c>
      <c r="F807" s="17"/>
      <c r="G807" s="17">
        <v>0.25250608118529999</v>
      </c>
      <c r="H807" s="17">
        <v>0.26852807072804502</v>
      </c>
      <c r="I807" s="17">
        <v>0.27658020917953602</v>
      </c>
      <c r="J807" s="17">
        <v>0.29487552352441099</v>
      </c>
      <c r="K807" s="17">
        <v>0.36180111466683901</v>
      </c>
      <c r="L807" s="17">
        <v>0.308268834523449</v>
      </c>
      <c r="M807" s="17"/>
      <c r="N807" s="17">
        <v>0.268621931127561</v>
      </c>
      <c r="O807" s="17">
        <v>0.27553759585919602</v>
      </c>
      <c r="P807" s="17">
        <v>0.274002049849289</v>
      </c>
      <c r="Q807" s="17">
        <v>0.35617741785088403</v>
      </c>
      <c r="R807" s="17"/>
      <c r="S807" s="17">
        <v>0.23770166095666001</v>
      </c>
      <c r="T807" s="17">
        <v>0.248475366043412</v>
      </c>
      <c r="U807" s="17">
        <v>0.38114969619197703</v>
      </c>
      <c r="V807" s="17">
        <v>0.22374930083240499</v>
      </c>
      <c r="W807" s="17">
        <v>0.39549574851049402</v>
      </c>
      <c r="X807" s="17">
        <v>0.30831880812481299</v>
      </c>
      <c r="Y807" s="17">
        <v>0.24933139259374901</v>
      </c>
      <c r="Z807" s="17">
        <v>0.30615731983979699</v>
      </c>
      <c r="AA807" s="17">
        <v>0.32592867756384603</v>
      </c>
      <c r="AB807" s="17">
        <v>0.23834308980425201</v>
      </c>
      <c r="AC807" s="17">
        <v>0.35881557935749903</v>
      </c>
      <c r="AD807" s="17">
        <v>0.40788775020400098</v>
      </c>
      <c r="AE807" s="17"/>
      <c r="AF807" s="17">
        <v>0.26838884561713899</v>
      </c>
      <c r="AG807" s="17">
        <v>0.325515685913501</v>
      </c>
      <c r="AH807" s="17">
        <v>0.28516062452749902</v>
      </c>
      <c r="AI807" s="17"/>
      <c r="AJ807" s="17">
        <v>0.28092820847969002</v>
      </c>
      <c r="AK807" s="17">
        <v>0.25403986881481599</v>
      </c>
      <c r="AL807" s="17">
        <v>0.44761975691585898</v>
      </c>
      <c r="AM807" s="17">
        <v>0.22718150526014799</v>
      </c>
      <c r="AN807" s="17">
        <v>0.23048165030780501</v>
      </c>
      <c r="AO807" s="17"/>
      <c r="AP807" s="17">
        <v>0.25604912379496197</v>
      </c>
      <c r="AQ807" s="17">
        <v>0.26231081781181798</v>
      </c>
      <c r="AR807" s="17">
        <v>0.405195765954041</v>
      </c>
      <c r="AS807" s="17">
        <v>0.27547766561799297</v>
      </c>
      <c r="AT807" s="17">
        <v>0.35629459700982402</v>
      </c>
      <c r="AU807" s="17"/>
      <c r="AV807" s="17">
        <v>0.25307788702324802</v>
      </c>
      <c r="AW807" s="17">
        <v>0.23456500796532001</v>
      </c>
      <c r="AX807" s="17">
        <v>0.37000579416507601</v>
      </c>
      <c r="AY807" s="17">
        <v>0.32899273744315599</v>
      </c>
      <c r="AZ807" s="17">
        <v>0.31802933265241801</v>
      </c>
      <c r="BA807" s="17">
        <v>0.3322446948817</v>
      </c>
      <c r="BB807" s="17"/>
      <c r="BC807" s="17">
        <v>0.31980308274083902</v>
      </c>
      <c r="BD807" s="17">
        <v>0.28305328325859902</v>
      </c>
      <c r="BE807" s="17">
        <v>0.309218832984539</v>
      </c>
      <c r="BF807" s="17">
        <v>0.22152635259284101</v>
      </c>
      <c r="BG807" s="17">
        <v>0.276982429452723</v>
      </c>
    </row>
    <row r="808" spans="2:59" x14ac:dyDescent="0.35">
      <c r="B808" t="s">
        <v>392</v>
      </c>
      <c r="C808" s="17">
        <v>0.19286837581647201</v>
      </c>
      <c r="D808" s="17">
        <v>0.179527186031228</v>
      </c>
      <c r="E808" s="17">
        <v>0.20368686960594801</v>
      </c>
      <c r="F808" s="17"/>
      <c r="G808" s="17">
        <v>0.16442049516190299</v>
      </c>
      <c r="H808" s="17">
        <v>0.119974814278688</v>
      </c>
      <c r="I808" s="17">
        <v>0.187556165876271</v>
      </c>
      <c r="J808" s="17">
        <v>0.23440721775005899</v>
      </c>
      <c r="K808" s="17">
        <v>0.21270497223033799</v>
      </c>
      <c r="L808" s="17">
        <v>0.23374652879244501</v>
      </c>
      <c r="M808" s="17"/>
      <c r="N808" s="17">
        <v>0.15650763975914</v>
      </c>
      <c r="O808" s="17">
        <v>0.184336413665281</v>
      </c>
      <c r="P808" s="17">
        <v>0.25252945464821702</v>
      </c>
      <c r="Q808" s="17">
        <v>0.19118850143698601</v>
      </c>
      <c r="R808" s="17"/>
      <c r="S808" s="17">
        <v>0.139151615689595</v>
      </c>
      <c r="T808" s="17">
        <v>0.25483528002497802</v>
      </c>
      <c r="U808" s="17">
        <v>0.21110535720006099</v>
      </c>
      <c r="V808" s="17">
        <v>0.19803589920207301</v>
      </c>
      <c r="W808" s="17">
        <v>0.15682914434547601</v>
      </c>
      <c r="X808" s="17">
        <v>0.13154009502333899</v>
      </c>
      <c r="Y808" s="17">
        <v>0.24713894898274999</v>
      </c>
      <c r="Z808" s="17">
        <v>0.23457918957934701</v>
      </c>
      <c r="AA808" s="17">
        <v>0.17405549152131899</v>
      </c>
      <c r="AB808" s="17">
        <v>0.23062333869467999</v>
      </c>
      <c r="AC808" s="17">
        <v>0.18572866519932901</v>
      </c>
      <c r="AD808" s="17">
        <v>0.20355005927786099</v>
      </c>
      <c r="AE808" s="17"/>
      <c r="AF808" s="17">
        <v>0.21312082247523201</v>
      </c>
      <c r="AG808" s="17">
        <v>0.16571343245312301</v>
      </c>
      <c r="AH808" s="17">
        <v>0.20465958777816301</v>
      </c>
      <c r="AI808" s="17"/>
      <c r="AJ808" s="17">
        <v>0.20974311326702999</v>
      </c>
      <c r="AK808" s="17">
        <v>0.15624259156658399</v>
      </c>
      <c r="AL808" s="17">
        <v>0.170565601386827</v>
      </c>
      <c r="AM808" s="17">
        <v>0.23826434229589999</v>
      </c>
      <c r="AN808" s="17">
        <v>0.20608285555973499</v>
      </c>
      <c r="AO808" s="17"/>
      <c r="AP808" s="17">
        <v>0.225513294006044</v>
      </c>
      <c r="AQ808" s="17">
        <v>0.13639137369598101</v>
      </c>
      <c r="AR808" s="17">
        <v>0.139278882032942</v>
      </c>
      <c r="AS808" s="17">
        <v>0.23556453611629499</v>
      </c>
      <c r="AT808" s="17">
        <v>0.27457013146540998</v>
      </c>
      <c r="AU808" s="17"/>
      <c r="AV808" s="17">
        <v>0.13190764424432999</v>
      </c>
      <c r="AW808" s="17">
        <v>0.204610820373267</v>
      </c>
      <c r="AX808" s="17">
        <v>0.17805959291328399</v>
      </c>
      <c r="AY808" s="17">
        <v>0.23868256954049899</v>
      </c>
      <c r="AZ808" s="17">
        <v>0.26972680263623</v>
      </c>
      <c r="BA808" s="17">
        <v>0.13761047855287301</v>
      </c>
      <c r="BB808" s="17"/>
      <c r="BC808" s="17">
        <v>0.16407855158127499</v>
      </c>
      <c r="BD808" s="17">
        <v>0.24148403557923601</v>
      </c>
      <c r="BE808" s="17">
        <v>0.16153930494527</v>
      </c>
      <c r="BF808" s="17">
        <v>0.163677101213453</v>
      </c>
      <c r="BG808" s="17">
        <v>0.137194469780238</v>
      </c>
    </row>
    <row r="809" spans="2:59" x14ac:dyDescent="0.35">
      <c r="B809" t="s">
        <v>100</v>
      </c>
      <c r="C809" s="17">
        <v>9.7109739303348999E-2</v>
      </c>
      <c r="D809" s="17">
        <v>7.5439401584318999E-2</v>
      </c>
      <c r="E809" s="17">
        <v>0.11932256826826999</v>
      </c>
      <c r="F809" s="17"/>
      <c r="G809" s="17">
        <v>6.3602486338309297E-2</v>
      </c>
      <c r="H809" s="17">
        <v>6.0844799054620903E-2</v>
      </c>
      <c r="I809" s="17">
        <v>6.6436586886262403E-2</v>
      </c>
      <c r="J809" s="17">
        <v>0.13080132475518799</v>
      </c>
      <c r="K809" s="17">
        <v>0.11994030279458499</v>
      </c>
      <c r="L809" s="17">
        <v>0.13515900231799399</v>
      </c>
      <c r="M809" s="17"/>
      <c r="N809" s="17">
        <v>6.5647974308149504E-2</v>
      </c>
      <c r="O809" s="17">
        <v>7.7010089771265902E-2</v>
      </c>
      <c r="P809" s="17">
        <v>0.141147969645083</v>
      </c>
      <c r="Q809" s="17">
        <v>0.115808350795291</v>
      </c>
      <c r="R809" s="17"/>
      <c r="S809" s="17">
        <v>6.9993691959181703E-2</v>
      </c>
      <c r="T809" s="17">
        <v>0.116507813348978</v>
      </c>
      <c r="U809" s="17">
        <v>6.4734899579922095E-2</v>
      </c>
      <c r="V809" s="17">
        <v>0.111427246913161</v>
      </c>
      <c r="W809" s="17">
        <v>5.1406464447848799E-2</v>
      </c>
      <c r="X809" s="17">
        <v>0.129865633757837</v>
      </c>
      <c r="Y809" s="17">
        <v>6.3877519103427802E-2</v>
      </c>
      <c r="Z809" s="17">
        <v>0.18193017121966401</v>
      </c>
      <c r="AA809" s="17">
        <v>0.121377532184247</v>
      </c>
      <c r="AB809" s="17">
        <v>0.13319979042036201</v>
      </c>
      <c r="AC809" s="17">
        <v>9.2648044273211203E-2</v>
      </c>
      <c r="AD809" s="17">
        <v>0</v>
      </c>
      <c r="AE809" s="17"/>
      <c r="AF809" s="17">
        <v>9.4484413048214297E-2</v>
      </c>
      <c r="AG809" s="17">
        <v>9.4302140977318302E-2</v>
      </c>
      <c r="AH809" s="17">
        <v>0.137114904651919</v>
      </c>
      <c r="AI809" s="17"/>
      <c r="AJ809" s="17">
        <v>0.105007122397374</v>
      </c>
      <c r="AK809" s="17">
        <v>6.4730320747452497E-2</v>
      </c>
      <c r="AL809" s="17">
        <v>5.2740970630546398E-2</v>
      </c>
      <c r="AM809" s="17">
        <v>0.13706140841994199</v>
      </c>
      <c r="AN809" s="17">
        <v>0.14670335232543599</v>
      </c>
      <c r="AO809" s="17"/>
      <c r="AP809" s="17">
        <v>0.11968149399865299</v>
      </c>
      <c r="AQ809" s="17">
        <v>6.8206686132259803E-2</v>
      </c>
      <c r="AR809" s="17">
        <v>0.100916094522691</v>
      </c>
      <c r="AS809" s="17">
        <v>8.5582792086571796E-2</v>
      </c>
      <c r="AT809" s="17">
        <v>0.11158468275368</v>
      </c>
      <c r="AU809" s="17"/>
      <c r="AV809" s="17">
        <v>6.2455043033384901E-2</v>
      </c>
      <c r="AW809" s="17">
        <v>9.3497656028709894E-2</v>
      </c>
      <c r="AX809" s="17">
        <v>5.4500123810254902E-2</v>
      </c>
      <c r="AY809" s="17">
        <v>8.6256701240913003E-2</v>
      </c>
      <c r="AZ809" s="17">
        <v>8.08363674576284E-2</v>
      </c>
      <c r="BA809" s="17">
        <v>0.24767372402945501</v>
      </c>
      <c r="BB809" s="17"/>
      <c r="BC809" s="17">
        <v>0.106145532317167</v>
      </c>
      <c r="BD809" s="17">
        <v>9.7368081400631204E-2</v>
      </c>
      <c r="BE809" s="17">
        <v>8.0850991757147397E-2</v>
      </c>
      <c r="BF809" s="17">
        <v>5.1879728134736798E-2</v>
      </c>
      <c r="BG809" s="17">
        <v>0</v>
      </c>
    </row>
    <row r="810" spans="2:59" x14ac:dyDescent="0.35">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row>
    <row r="811" spans="2:59" x14ac:dyDescent="0.35">
      <c r="B811" s="6" t="s">
        <v>338</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row>
    <row r="812" spans="2:59" x14ac:dyDescent="0.35">
      <c r="B812" s="24" t="s">
        <v>331</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row>
    <row r="813" spans="2:59" x14ac:dyDescent="0.35">
      <c r="B813" t="s">
        <v>402</v>
      </c>
      <c r="C813" s="17">
        <v>0.78247242598908995</v>
      </c>
      <c r="D813" s="17">
        <v>0.80644922018637799</v>
      </c>
      <c r="E813" s="17">
        <v>0.75922306486976299</v>
      </c>
      <c r="F813" s="17"/>
      <c r="G813" s="17">
        <v>0.67839208859329303</v>
      </c>
      <c r="H813" s="17">
        <v>0.77163323213855295</v>
      </c>
      <c r="I813" s="17">
        <v>0.78042405371954904</v>
      </c>
      <c r="J813" s="17">
        <v>0.80960572336582803</v>
      </c>
      <c r="K813" s="17">
        <v>0.85336700222846196</v>
      </c>
      <c r="L813" s="17">
        <v>0.80116368401035098</v>
      </c>
      <c r="M813" s="17"/>
      <c r="N813" s="17">
        <v>0.83262168332203501</v>
      </c>
      <c r="O813" s="17">
        <v>0.80150873291508495</v>
      </c>
      <c r="P813" s="17">
        <v>0.75313850666934801</v>
      </c>
      <c r="Q813" s="17">
        <v>0.72948139540262302</v>
      </c>
      <c r="R813" s="17"/>
      <c r="S813" s="17">
        <v>0.78070375714139095</v>
      </c>
      <c r="T813" s="17">
        <v>0.78810689231573605</v>
      </c>
      <c r="U813" s="17">
        <v>0.78146730651971996</v>
      </c>
      <c r="V813" s="17">
        <v>0.80538819454528598</v>
      </c>
      <c r="W813" s="17">
        <v>0.72575032719904098</v>
      </c>
      <c r="X813" s="17">
        <v>0.711773160083783</v>
      </c>
      <c r="Y813" s="17">
        <v>0.75789134719130702</v>
      </c>
      <c r="Z813" s="17">
        <v>0.85627035928601303</v>
      </c>
      <c r="AA813" s="17">
        <v>0.79994214616972803</v>
      </c>
      <c r="AB813" s="17">
        <v>0.77384548798473396</v>
      </c>
      <c r="AC813" s="17">
        <v>0.83402930995417002</v>
      </c>
      <c r="AD813" s="17">
        <v>0.90545814895268495</v>
      </c>
      <c r="AE813" s="17"/>
      <c r="AF813" s="17">
        <v>0.79403591304513799</v>
      </c>
      <c r="AG813" s="17">
        <v>0.80996880267795901</v>
      </c>
      <c r="AH813" s="17">
        <v>0.71675363754986599</v>
      </c>
      <c r="AI813" s="17"/>
      <c r="AJ813" s="17">
        <v>0.80508613655324401</v>
      </c>
      <c r="AK813" s="17">
        <v>0.80486659823613904</v>
      </c>
      <c r="AL813" s="17">
        <v>0.84890920872685705</v>
      </c>
      <c r="AM813" s="17">
        <v>0.74720819815844697</v>
      </c>
      <c r="AN813" s="17">
        <v>0.76564433285039801</v>
      </c>
      <c r="AO813" s="17"/>
      <c r="AP813" s="17">
        <v>0.79506219001510303</v>
      </c>
      <c r="AQ813" s="17">
        <v>0.81652458507716597</v>
      </c>
      <c r="AR813" s="17">
        <v>0.81297916292790595</v>
      </c>
      <c r="AS813" s="17">
        <v>0.76861794520109294</v>
      </c>
      <c r="AT813" s="17">
        <v>0.68734693205957997</v>
      </c>
      <c r="AU813" s="17"/>
      <c r="AV813" s="17">
        <v>0.82963094017954897</v>
      </c>
      <c r="AW813" s="17">
        <v>0.81764024595585705</v>
      </c>
      <c r="AX813" s="17">
        <v>0.83785939691696798</v>
      </c>
      <c r="AY813" s="17">
        <v>0.79539662296647795</v>
      </c>
      <c r="AZ813" s="17">
        <v>0.66494912792877403</v>
      </c>
      <c r="BA813" s="17">
        <v>0.68016453780103503</v>
      </c>
      <c r="BB813" s="17"/>
      <c r="BC813" s="17">
        <v>0.78247629510885897</v>
      </c>
      <c r="BD813" s="17">
        <v>0.728126645461313</v>
      </c>
      <c r="BE813" s="17">
        <v>0.81082327497748197</v>
      </c>
      <c r="BF813" s="17">
        <v>0.75731588707854003</v>
      </c>
      <c r="BG813" s="17">
        <v>0.80614428199236099</v>
      </c>
    </row>
    <row r="814" spans="2:59" x14ac:dyDescent="0.35">
      <c r="B814" t="s">
        <v>403</v>
      </c>
      <c r="C814" s="17">
        <v>0.115333204025426</v>
      </c>
      <c r="D814" s="17">
        <v>0.102477190700065</v>
      </c>
      <c r="E814" s="17">
        <v>0.12673241606316099</v>
      </c>
      <c r="F814" s="17"/>
      <c r="G814" s="17">
        <v>0.23804599827037701</v>
      </c>
      <c r="H814" s="17">
        <v>0.15331858124887099</v>
      </c>
      <c r="I814" s="17">
        <v>0.113083245528961</v>
      </c>
      <c r="J814" s="17">
        <v>0.11018317226334599</v>
      </c>
      <c r="K814" s="17">
        <v>3.4214683902662697E-2</v>
      </c>
      <c r="L814" s="17">
        <v>5.3291738931777098E-2</v>
      </c>
      <c r="M814" s="17"/>
      <c r="N814" s="17">
        <v>0.114269041156256</v>
      </c>
      <c r="O814" s="17">
        <v>0.11861410688210799</v>
      </c>
      <c r="P814" s="17">
        <v>0.10378929035593</v>
      </c>
      <c r="Q814" s="17">
        <v>0.123940854870291</v>
      </c>
      <c r="R814" s="17"/>
      <c r="S814" s="17">
        <v>0.17068750262853799</v>
      </c>
      <c r="T814" s="17">
        <v>8.7518551649455198E-2</v>
      </c>
      <c r="U814" s="17">
        <v>0.12884658684468001</v>
      </c>
      <c r="V814" s="17">
        <v>7.9312762801150793E-2</v>
      </c>
      <c r="W814" s="17">
        <v>0.17163352275657201</v>
      </c>
      <c r="X814" s="17">
        <v>0.122587624869925</v>
      </c>
      <c r="Y814" s="17">
        <v>0.101847657580559</v>
      </c>
      <c r="Z814" s="17">
        <v>0.10051796763687</v>
      </c>
      <c r="AA814" s="17">
        <v>0.101284982954792</v>
      </c>
      <c r="AB814" s="17">
        <v>7.8383628122896704E-2</v>
      </c>
      <c r="AC814" s="17">
        <v>0.13491722909114001</v>
      </c>
      <c r="AD814" s="17">
        <v>2.9506044405774801E-2</v>
      </c>
      <c r="AE814" s="17"/>
      <c r="AF814" s="17">
        <v>9.22014473189154E-2</v>
      </c>
      <c r="AG814" s="17">
        <v>0.106620074727721</v>
      </c>
      <c r="AH814" s="17">
        <v>0.12788267096693201</v>
      </c>
      <c r="AI814" s="17"/>
      <c r="AJ814" s="17">
        <v>7.7347081584739005E-2</v>
      </c>
      <c r="AK814" s="17">
        <v>0.129713900234283</v>
      </c>
      <c r="AL814" s="17">
        <v>0.102288014891406</v>
      </c>
      <c r="AM814" s="17">
        <v>0.103365688885211</v>
      </c>
      <c r="AN814" s="17">
        <v>0.115914017018174</v>
      </c>
      <c r="AO814" s="17"/>
      <c r="AP814" s="17">
        <v>9.3973580199718201E-2</v>
      </c>
      <c r="AQ814" s="17">
        <v>0.11618347479779199</v>
      </c>
      <c r="AR814" s="17">
        <v>9.4309646973686601E-2</v>
      </c>
      <c r="AS814" s="17">
        <v>0.14490286078790399</v>
      </c>
      <c r="AT814" s="17">
        <v>0.16367686187518199</v>
      </c>
      <c r="AU814" s="17"/>
      <c r="AV814" s="17">
        <v>0.116150621352283</v>
      </c>
      <c r="AW814" s="17">
        <v>9.0495609396565493E-2</v>
      </c>
      <c r="AX814" s="17">
        <v>0.114960119581461</v>
      </c>
      <c r="AY814" s="17">
        <v>0.100599785593025</v>
      </c>
      <c r="AZ814" s="17">
        <v>0.174424798779797</v>
      </c>
      <c r="BA814" s="17">
        <v>0.12841469337144801</v>
      </c>
      <c r="BB814" s="17"/>
      <c r="BC814" s="17">
        <v>7.7763491310726796E-2</v>
      </c>
      <c r="BD814" s="17">
        <v>0.171063235215135</v>
      </c>
      <c r="BE814" s="17">
        <v>9.7753091517789006E-2</v>
      </c>
      <c r="BF814" s="17">
        <v>0.18019261503972001</v>
      </c>
      <c r="BG814" s="17">
        <v>0.127126037784732</v>
      </c>
    </row>
    <row r="815" spans="2:59" x14ac:dyDescent="0.35">
      <c r="B815" t="s">
        <v>100</v>
      </c>
      <c r="C815" s="17">
        <v>0.10219436998548399</v>
      </c>
      <c r="D815" s="17">
        <v>9.1073589113556896E-2</v>
      </c>
      <c r="E815" s="17">
        <v>0.11404451906707699</v>
      </c>
      <c r="F815" s="17"/>
      <c r="G815" s="17">
        <v>8.3561913136330102E-2</v>
      </c>
      <c r="H815" s="17">
        <v>7.5048186612575396E-2</v>
      </c>
      <c r="I815" s="17">
        <v>0.106492700751491</v>
      </c>
      <c r="J815" s="17">
        <v>8.0211104370826097E-2</v>
      </c>
      <c r="K815" s="17">
        <v>0.112418313868876</v>
      </c>
      <c r="L815" s="17">
        <v>0.14554457705787199</v>
      </c>
      <c r="M815" s="17"/>
      <c r="N815" s="17">
        <v>5.3109275521709798E-2</v>
      </c>
      <c r="O815" s="17">
        <v>7.9877160202806399E-2</v>
      </c>
      <c r="P815" s="17">
        <v>0.14307220297472101</v>
      </c>
      <c r="Q815" s="17">
        <v>0.14657774972708601</v>
      </c>
      <c r="R815" s="17"/>
      <c r="S815" s="17">
        <v>4.8608740230071001E-2</v>
      </c>
      <c r="T815" s="17">
        <v>0.124374556034809</v>
      </c>
      <c r="U815" s="17">
        <v>8.9686106635599602E-2</v>
      </c>
      <c r="V815" s="17">
        <v>0.115299042653564</v>
      </c>
      <c r="W815" s="17">
        <v>0.102616150044388</v>
      </c>
      <c r="X815" s="17">
        <v>0.165639215046292</v>
      </c>
      <c r="Y815" s="17">
        <v>0.14026099522813401</v>
      </c>
      <c r="Z815" s="17">
        <v>4.32116730771165E-2</v>
      </c>
      <c r="AA815" s="17">
        <v>9.8772870875480506E-2</v>
      </c>
      <c r="AB815" s="17">
        <v>0.14777088389237</v>
      </c>
      <c r="AC815" s="17">
        <v>3.10534609546897E-2</v>
      </c>
      <c r="AD815" s="17">
        <v>6.5035806641540697E-2</v>
      </c>
      <c r="AE815" s="17"/>
      <c r="AF815" s="17">
        <v>0.113762639635947</v>
      </c>
      <c r="AG815" s="17">
        <v>8.3411122594319903E-2</v>
      </c>
      <c r="AH815" s="17">
        <v>0.155363691483202</v>
      </c>
      <c r="AI815" s="17"/>
      <c r="AJ815" s="17">
        <v>0.117566781862016</v>
      </c>
      <c r="AK815" s="17">
        <v>6.5419501529577304E-2</v>
      </c>
      <c r="AL815" s="17">
        <v>4.8802776381737099E-2</v>
      </c>
      <c r="AM815" s="17">
        <v>0.14942611295634101</v>
      </c>
      <c r="AN815" s="17">
        <v>0.118441650131428</v>
      </c>
      <c r="AO815" s="17"/>
      <c r="AP815" s="17">
        <v>0.110964229785179</v>
      </c>
      <c r="AQ815" s="17">
        <v>6.7291940125042096E-2</v>
      </c>
      <c r="AR815" s="17">
        <v>9.2711190098407406E-2</v>
      </c>
      <c r="AS815" s="17">
        <v>8.6479194011002902E-2</v>
      </c>
      <c r="AT815" s="17">
        <v>0.14897620606523801</v>
      </c>
      <c r="AU815" s="17"/>
      <c r="AV815" s="17">
        <v>5.4218438468168401E-2</v>
      </c>
      <c r="AW815" s="17">
        <v>9.1864144647577306E-2</v>
      </c>
      <c r="AX815" s="17">
        <v>4.7180483501571203E-2</v>
      </c>
      <c r="AY815" s="17">
        <v>0.10400359144049801</v>
      </c>
      <c r="AZ815" s="17">
        <v>0.160626073291429</v>
      </c>
      <c r="BA815" s="17">
        <v>0.19142076882751699</v>
      </c>
      <c r="BB815" s="17"/>
      <c r="BC815" s="17">
        <v>0.13976021358041399</v>
      </c>
      <c r="BD815" s="17">
        <v>0.10081011932355199</v>
      </c>
      <c r="BE815" s="17">
        <v>9.1423633504728499E-2</v>
      </c>
      <c r="BF815" s="17">
        <v>6.2491497881739501E-2</v>
      </c>
      <c r="BG815" s="17">
        <v>6.6729680222906707E-2</v>
      </c>
    </row>
    <row r="816" spans="2:59"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row>
    <row r="817" spans="2:59" x14ac:dyDescent="0.35">
      <c r="B817" s="6" t="s">
        <v>410</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row>
    <row r="818" spans="2:59" x14ac:dyDescent="0.35">
      <c r="B818" s="24" t="s">
        <v>411</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row>
    <row r="819" spans="2:59" x14ac:dyDescent="0.35">
      <c r="B819" t="s">
        <v>404</v>
      </c>
      <c r="C819" s="17">
        <v>0.74453196398894195</v>
      </c>
      <c r="D819" s="17">
        <v>0.69978465731475503</v>
      </c>
      <c r="E819" s="17">
        <v>0.78928566650599596</v>
      </c>
      <c r="F819" s="17"/>
      <c r="G819" s="17">
        <v>0.63834475894197296</v>
      </c>
      <c r="H819" s="17">
        <v>0.67258732423317402</v>
      </c>
      <c r="I819" s="17">
        <v>0.72979674609742395</v>
      </c>
      <c r="J819" s="17">
        <v>0.80266377740573103</v>
      </c>
      <c r="K819" s="17">
        <v>0.78926730896695796</v>
      </c>
      <c r="L819" s="17">
        <v>0.80215403051141898</v>
      </c>
      <c r="M819" s="17"/>
      <c r="N819" s="17">
        <v>0.75243605606782304</v>
      </c>
      <c r="O819" s="17">
        <v>0.76856342145286705</v>
      </c>
      <c r="P819" s="17">
        <v>0.69861157044241495</v>
      </c>
      <c r="Q819" s="17">
        <v>0.74711281867511903</v>
      </c>
      <c r="R819" s="17"/>
      <c r="S819" s="17">
        <v>0.70700634604451496</v>
      </c>
      <c r="T819" s="17">
        <v>0.80417775156202298</v>
      </c>
      <c r="U819" s="17">
        <v>0.85381626514300801</v>
      </c>
      <c r="V819" s="17">
        <v>0.78685633383289399</v>
      </c>
      <c r="W819" s="17">
        <v>0.77391182225360799</v>
      </c>
      <c r="X819" s="17">
        <v>0.63118438249091102</v>
      </c>
      <c r="Y819" s="17">
        <v>0.68602889282818003</v>
      </c>
      <c r="Z819" s="17">
        <v>0.70163582899440302</v>
      </c>
      <c r="AA819" s="17">
        <v>0.70679600162288303</v>
      </c>
      <c r="AB819" s="17">
        <v>0.74598011838747402</v>
      </c>
      <c r="AC819" s="17">
        <v>0.84191984491808103</v>
      </c>
      <c r="AD819" s="17">
        <v>0.707400565590946</v>
      </c>
      <c r="AE819" s="17"/>
      <c r="AF819" s="17">
        <v>0.76006398790277596</v>
      </c>
      <c r="AG819" s="17">
        <v>0.75283697353298296</v>
      </c>
      <c r="AH819" s="17">
        <v>0.72911052121678599</v>
      </c>
      <c r="AI819" s="17"/>
      <c r="AJ819" s="17">
        <v>0.77868007740705103</v>
      </c>
      <c r="AK819" s="17">
        <v>0.71840023700260602</v>
      </c>
      <c r="AL819" s="17">
        <v>0.66146604484781901</v>
      </c>
      <c r="AM819" s="17">
        <v>0.81953099581599997</v>
      </c>
      <c r="AN819" s="17">
        <v>0.78832708747562297</v>
      </c>
      <c r="AO819" s="17"/>
      <c r="AP819" s="17">
        <v>0.77791586084646502</v>
      </c>
      <c r="AQ819" s="17">
        <v>0.70391710584885403</v>
      </c>
      <c r="AR819" s="17">
        <v>0.75083216761795901</v>
      </c>
      <c r="AS819" s="17">
        <v>0.75961183172995606</v>
      </c>
      <c r="AT819" s="17">
        <v>0.74105497609484605</v>
      </c>
      <c r="AU819" s="17"/>
      <c r="AV819" s="17">
        <v>0.72227194480064705</v>
      </c>
      <c r="AW819" s="17">
        <v>0.79737197006837002</v>
      </c>
      <c r="AX819" s="17">
        <v>0.720971760117599</v>
      </c>
      <c r="AY819" s="17">
        <v>0.74287280602677397</v>
      </c>
      <c r="AZ819" s="17">
        <v>0.73715612086655402</v>
      </c>
      <c r="BA819" s="17">
        <v>0.71619528372594699</v>
      </c>
      <c r="BB819" s="17"/>
      <c r="BC819" s="17">
        <v>0.72499886844448902</v>
      </c>
      <c r="BD819" s="17">
        <v>0.73594245764958999</v>
      </c>
      <c r="BE819" s="17">
        <v>0.75498766231967696</v>
      </c>
      <c r="BF819" s="17">
        <v>0.74606324987436501</v>
      </c>
      <c r="BG819" s="17">
        <v>0.62207976029518797</v>
      </c>
    </row>
    <row r="820" spans="2:59" x14ac:dyDescent="0.35">
      <c r="B820" t="s">
        <v>405</v>
      </c>
      <c r="C820" s="17">
        <v>0.74351261750439201</v>
      </c>
      <c r="D820" s="17">
        <v>0.70892436568597805</v>
      </c>
      <c r="E820" s="17">
        <v>0.77761318787004796</v>
      </c>
      <c r="F820" s="17"/>
      <c r="G820" s="17">
        <v>0.69058234022694498</v>
      </c>
      <c r="H820" s="17">
        <v>0.68887689519152495</v>
      </c>
      <c r="I820" s="17">
        <v>0.71118451729495402</v>
      </c>
      <c r="J820" s="17">
        <v>0.77368451832583596</v>
      </c>
      <c r="K820" s="17">
        <v>0.79444131649787098</v>
      </c>
      <c r="L820" s="17">
        <v>0.78678219428623797</v>
      </c>
      <c r="M820" s="17"/>
      <c r="N820" s="17">
        <v>0.762309904091926</v>
      </c>
      <c r="O820" s="17">
        <v>0.72573545428833097</v>
      </c>
      <c r="P820" s="17">
        <v>0.75793037535636598</v>
      </c>
      <c r="Q820" s="17">
        <v>0.72464755829447802</v>
      </c>
      <c r="R820" s="17"/>
      <c r="S820" s="17">
        <v>0.683033582367646</v>
      </c>
      <c r="T820" s="17">
        <v>0.83686290113466899</v>
      </c>
      <c r="U820" s="17">
        <v>0.84979300931536095</v>
      </c>
      <c r="V820" s="17">
        <v>0.73527342592099598</v>
      </c>
      <c r="W820" s="17">
        <v>0.75353571269040898</v>
      </c>
      <c r="X820" s="17">
        <v>0.70588851281934695</v>
      </c>
      <c r="Y820" s="17">
        <v>0.63145835067437195</v>
      </c>
      <c r="Z820" s="17">
        <v>0.74107748674963203</v>
      </c>
      <c r="AA820" s="17">
        <v>0.71756695430310902</v>
      </c>
      <c r="AB820" s="17">
        <v>0.75690214532940803</v>
      </c>
      <c r="AC820" s="17">
        <v>0.79585318671104799</v>
      </c>
      <c r="AD820" s="17">
        <v>0.74004383525352002</v>
      </c>
      <c r="AE820" s="17"/>
      <c r="AF820" s="17">
        <v>0.72764910517318904</v>
      </c>
      <c r="AG820" s="17">
        <v>0.775510265160125</v>
      </c>
      <c r="AH820" s="17">
        <v>0.69549293395692802</v>
      </c>
      <c r="AI820" s="17"/>
      <c r="AJ820" s="17">
        <v>0.77521424163221297</v>
      </c>
      <c r="AK820" s="17">
        <v>0.70216489118351999</v>
      </c>
      <c r="AL820" s="17">
        <v>0.80469382351096896</v>
      </c>
      <c r="AM820" s="17">
        <v>0.60461932730872003</v>
      </c>
      <c r="AN820" s="17">
        <v>0.76493234477235095</v>
      </c>
      <c r="AO820" s="17"/>
      <c r="AP820" s="17">
        <v>0.71894294984326002</v>
      </c>
      <c r="AQ820" s="17">
        <v>0.74974194685760598</v>
      </c>
      <c r="AR820" s="17">
        <v>0.83464264077151895</v>
      </c>
      <c r="AS820" s="17">
        <v>0.64412391016493697</v>
      </c>
      <c r="AT820" s="17">
        <v>0.84129769328041004</v>
      </c>
      <c r="AU820" s="17"/>
      <c r="AV820" s="17">
        <v>0.71907829406781598</v>
      </c>
      <c r="AW820" s="17">
        <v>0.73166469232424602</v>
      </c>
      <c r="AX820" s="17">
        <v>0.79298690576117903</v>
      </c>
      <c r="AY820" s="17">
        <v>0.63515686192032506</v>
      </c>
      <c r="AZ820" s="17">
        <v>0.82964315313067005</v>
      </c>
      <c r="BA820" s="17">
        <v>0.84027611822804005</v>
      </c>
      <c r="BB820" s="17"/>
      <c r="BC820" s="17">
        <v>0.68068680767484002</v>
      </c>
      <c r="BD820" s="17">
        <v>0.75903459153554897</v>
      </c>
      <c r="BE820" s="17">
        <v>0.76152285651330498</v>
      </c>
      <c r="BF820" s="17">
        <v>0.74399469342047198</v>
      </c>
      <c r="BG820" s="17">
        <v>0.681607346865583</v>
      </c>
    </row>
    <row r="821" spans="2:59" x14ac:dyDescent="0.35">
      <c r="B821" t="s">
        <v>406</v>
      </c>
      <c r="C821" s="17">
        <v>0.71193355755283505</v>
      </c>
      <c r="D821" s="17">
        <v>0.68673011006095996</v>
      </c>
      <c r="E821" s="17">
        <v>0.73593717284752402</v>
      </c>
      <c r="F821" s="17"/>
      <c r="G821" s="17">
        <v>0.67984037298989597</v>
      </c>
      <c r="H821" s="17">
        <v>0.67837620881713401</v>
      </c>
      <c r="I821" s="17">
        <v>0.67182497295840304</v>
      </c>
      <c r="J821" s="17">
        <v>0.721024079484751</v>
      </c>
      <c r="K821" s="17">
        <v>0.78098830354212201</v>
      </c>
      <c r="L821" s="17">
        <v>0.73618738097458403</v>
      </c>
      <c r="M821" s="17"/>
      <c r="N821" s="17">
        <v>0.65689504030135004</v>
      </c>
      <c r="O821" s="17">
        <v>0.71715881324749198</v>
      </c>
      <c r="P821" s="17">
        <v>0.71805622512678302</v>
      </c>
      <c r="Q821" s="17">
        <v>0.77699728219980602</v>
      </c>
      <c r="R821" s="17"/>
      <c r="S821" s="17">
        <v>0.69665033790993403</v>
      </c>
      <c r="T821" s="17">
        <v>0.73937308805201296</v>
      </c>
      <c r="U821" s="17">
        <v>0.77615191725908805</v>
      </c>
      <c r="V821" s="17">
        <v>0.67983680459180795</v>
      </c>
      <c r="W821" s="17">
        <v>0.66821903982865904</v>
      </c>
      <c r="X821" s="17">
        <v>0.68693864906277202</v>
      </c>
      <c r="Y821" s="17">
        <v>0.71258964320000795</v>
      </c>
      <c r="Z821" s="17">
        <v>0.77430464111242903</v>
      </c>
      <c r="AA821" s="17">
        <v>0.70407475076413395</v>
      </c>
      <c r="AB821" s="17">
        <v>0.72020369404786899</v>
      </c>
      <c r="AC821" s="17">
        <v>0.71475696711482795</v>
      </c>
      <c r="AD821" s="17">
        <v>0.67887983037252897</v>
      </c>
      <c r="AE821" s="17"/>
      <c r="AF821" s="17">
        <v>0.70712683998333004</v>
      </c>
      <c r="AG821" s="17">
        <v>0.71630082601684297</v>
      </c>
      <c r="AH821" s="17">
        <v>0.71881083389205702</v>
      </c>
      <c r="AI821" s="17"/>
      <c r="AJ821" s="17">
        <v>0.70490942693755998</v>
      </c>
      <c r="AK821" s="17">
        <v>0.71349034178771897</v>
      </c>
      <c r="AL821" s="17">
        <v>0.77762650521944399</v>
      </c>
      <c r="AM821" s="17">
        <v>0.69681156595931903</v>
      </c>
      <c r="AN821" s="17">
        <v>0.66281199912139299</v>
      </c>
      <c r="AO821" s="17"/>
      <c r="AP821" s="17">
        <v>0.69479247261280697</v>
      </c>
      <c r="AQ821" s="17">
        <v>0.71187381055182497</v>
      </c>
      <c r="AR821" s="17">
        <v>0.75263032773908001</v>
      </c>
      <c r="AS821" s="17">
        <v>0.70617627491392898</v>
      </c>
      <c r="AT821" s="17">
        <v>0.76591198401816996</v>
      </c>
      <c r="AU821" s="17"/>
      <c r="AV821" s="17">
        <v>0.70473150030541098</v>
      </c>
      <c r="AW821" s="17">
        <v>0.70480906518183695</v>
      </c>
      <c r="AX821" s="17">
        <v>0.73878501212500203</v>
      </c>
      <c r="AY821" s="17">
        <v>0.70396434954557696</v>
      </c>
      <c r="AZ821" s="17">
        <v>0.77345681497571195</v>
      </c>
      <c r="BA821" s="17">
        <v>0.67027106090756805</v>
      </c>
      <c r="BB821" s="17"/>
      <c r="BC821" s="17">
        <v>0.68845727967632497</v>
      </c>
      <c r="BD821" s="17">
        <v>0.78953663670681495</v>
      </c>
      <c r="BE821" s="17">
        <v>0.71035745246809801</v>
      </c>
      <c r="BF821" s="17">
        <v>0.68180706457492102</v>
      </c>
      <c r="BG821" s="17">
        <v>0.55715628925731098</v>
      </c>
    </row>
    <row r="822" spans="2:59" x14ac:dyDescent="0.35">
      <c r="B822" t="s">
        <v>407</v>
      </c>
      <c r="C822" s="17">
        <v>0.64974497695570699</v>
      </c>
      <c r="D822" s="17">
        <v>0.592683902743395</v>
      </c>
      <c r="E822" s="17">
        <v>0.706609822836469</v>
      </c>
      <c r="F822" s="17"/>
      <c r="G822" s="17">
        <v>0.60994701809901897</v>
      </c>
      <c r="H822" s="17">
        <v>0.63392388341282302</v>
      </c>
      <c r="I822" s="17">
        <v>0.63791244581029105</v>
      </c>
      <c r="J822" s="17">
        <v>0.70581845728208004</v>
      </c>
      <c r="K822" s="17">
        <v>0.68833822037004699</v>
      </c>
      <c r="L822" s="17">
        <v>0.62558394536275397</v>
      </c>
      <c r="M822" s="17"/>
      <c r="N822" s="17">
        <v>0.65287756552431198</v>
      </c>
      <c r="O822" s="17">
        <v>0.64829783968020305</v>
      </c>
      <c r="P822" s="17">
        <v>0.645100472519055</v>
      </c>
      <c r="Q822" s="17">
        <v>0.64963680288430603</v>
      </c>
      <c r="R822" s="17"/>
      <c r="S822" s="17">
        <v>0.62854711003414498</v>
      </c>
      <c r="T822" s="17">
        <v>0.67638958312967101</v>
      </c>
      <c r="U822" s="17">
        <v>0.598448056006744</v>
      </c>
      <c r="V822" s="17">
        <v>0.65736661884754999</v>
      </c>
      <c r="W822" s="17">
        <v>0.63390748195156599</v>
      </c>
      <c r="X822" s="17">
        <v>0.54605593278623499</v>
      </c>
      <c r="Y822" s="17">
        <v>0.65099118515273402</v>
      </c>
      <c r="Z822" s="17">
        <v>0.72780758232182996</v>
      </c>
      <c r="AA822" s="17">
        <v>0.642222268711786</v>
      </c>
      <c r="AB822" s="17">
        <v>0.73967112925224399</v>
      </c>
      <c r="AC822" s="17">
        <v>0.64420410175581799</v>
      </c>
      <c r="AD822" s="17">
        <v>0.73136968723127005</v>
      </c>
      <c r="AE822" s="17"/>
      <c r="AF822" s="17">
        <v>0.63694875829456399</v>
      </c>
      <c r="AG822" s="17">
        <v>0.64651140750993497</v>
      </c>
      <c r="AH822" s="17">
        <v>0.68922838866883096</v>
      </c>
      <c r="AI822" s="17"/>
      <c r="AJ822" s="17">
        <v>0.64910803935107098</v>
      </c>
      <c r="AK822" s="17">
        <v>0.644848812810348</v>
      </c>
      <c r="AL822" s="17">
        <v>0.64047253664223702</v>
      </c>
      <c r="AM822" s="17">
        <v>0.61072684176107706</v>
      </c>
      <c r="AN822" s="17">
        <v>0.68869986371209202</v>
      </c>
      <c r="AO822" s="17"/>
      <c r="AP822" s="17">
        <v>0.64204415940389004</v>
      </c>
      <c r="AQ822" s="17">
        <v>0.61838126245370495</v>
      </c>
      <c r="AR822" s="17">
        <v>0.65714018175018896</v>
      </c>
      <c r="AS822" s="17">
        <v>0.61575698241338295</v>
      </c>
      <c r="AT822" s="17">
        <v>0.77860592359923297</v>
      </c>
      <c r="AU822" s="17"/>
      <c r="AV822" s="17">
        <v>0.61251391598369698</v>
      </c>
      <c r="AW822" s="17">
        <v>0.637243570021927</v>
      </c>
      <c r="AX822" s="17">
        <v>0.59483823764087695</v>
      </c>
      <c r="AY822" s="17">
        <v>0.66561445397131702</v>
      </c>
      <c r="AZ822" s="17">
        <v>0.82040217981961805</v>
      </c>
      <c r="BA822" s="17">
        <v>0.64825902289883397</v>
      </c>
      <c r="BB822" s="17"/>
      <c r="BC822" s="17">
        <v>0.59774317718643999</v>
      </c>
      <c r="BD822" s="17">
        <v>0.63358504127747095</v>
      </c>
      <c r="BE822" s="17">
        <v>0.68482808436551701</v>
      </c>
      <c r="BF822" s="17">
        <v>0.62466157498705299</v>
      </c>
      <c r="BG822" s="17">
        <v>0.78078563388482802</v>
      </c>
    </row>
    <row r="823" spans="2:59" x14ac:dyDescent="0.35">
      <c r="B823" t="s">
        <v>408</v>
      </c>
      <c r="C823" s="17">
        <v>0.61093811036158097</v>
      </c>
      <c r="D823" s="17">
        <v>0.58625822094040103</v>
      </c>
      <c r="E823" s="17">
        <v>0.63355014051286296</v>
      </c>
      <c r="F823" s="17"/>
      <c r="G823" s="17">
        <v>0.57824489294029702</v>
      </c>
      <c r="H823" s="17">
        <v>0.56649926747623303</v>
      </c>
      <c r="I823" s="17">
        <v>0.58700560245186895</v>
      </c>
      <c r="J823" s="17">
        <v>0.66190881281009195</v>
      </c>
      <c r="K823" s="17">
        <v>0.66784566656344202</v>
      </c>
      <c r="L823" s="17">
        <v>0.60691821952090996</v>
      </c>
      <c r="M823" s="17"/>
      <c r="N823" s="17">
        <v>0.61721998932141198</v>
      </c>
      <c r="O823" s="17">
        <v>0.58409835435968804</v>
      </c>
      <c r="P823" s="17">
        <v>0.57835845306254596</v>
      </c>
      <c r="Q823" s="17">
        <v>0.66228311160444098</v>
      </c>
      <c r="R823" s="17"/>
      <c r="S823" s="17">
        <v>0.58518991474288695</v>
      </c>
      <c r="T823" s="17">
        <v>0.71663587332258405</v>
      </c>
      <c r="U823" s="17">
        <v>0.69683321507600005</v>
      </c>
      <c r="V823" s="17">
        <v>0.62935448818933504</v>
      </c>
      <c r="W823" s="17">
        <v>0.53918628553531101</v>
      </c>
      <c r="X823" s="17">
        <v>0.59209046256769804</v>
      </c>
      <c r="Y823" s="17">
        <v>0.56246239983802804</v>
      </c>
      <c r="Z823" s="17">
        <v>0.60182830678339205</v>
      </c>
      <c r="AA823" s="17">
        <v>0.53286898714637398</v>
      </c>
      <c r="AB823" s="17">
        <v>0.63563607083125095</v>
      </c>
      <c r="AC823" s="17">
        <v>0.67684981084021001</v>
      </c>
      <c r="AD823" s="17">
        <v>0.50587663273176497</v>
      </c>
      <c r="AE823" s="17"/>
      <c r="AF823" s="17">
        <v>0.56180460083723505</v>
      </c>
      <c r="AG823" s="17">
        <v>0.66939174549858804</v>
      </c>
      <c r="AH823" s="17">
        <v>0.54732245023558401</v>
      </c>
      <c r="AI823" s="17"/>
      <c r="AJ823" s="17">
        <v>0.60144219055738202</v>
      </c>
      <c r="AK823" s="17">
        <v>0.63389768240927502</v>
      </c>
      <c r="AL823" s="17">
        <v>0.65546680969262605</v>
      </c>
      <c r="AM823" s="17">
        <v>0.37718716891938803</v>
      </c>
      <c r="AN823" s="17">
        <v>0.55859777366143604</v>
      </c>
      <c r="AO823" s="17"/>
      <c r="AP823" s="17">
        <v>0.59359944320231395</v>
      </c>
      <c r="AQ823" s="17">
        <v>0.62165793103511602</v>
      </c>
      <c r="AR823" s="17">
        <v>0.67596782141237599</v>
      </c>
      <c r="AS823" s="17">
        <v>0.49448479155862701</v>
      </c>
      <c r="AT823" s="17">
        <v>0.73325492243157497</v>
      </c>
      <c r="AU823" s="17"/>
      <c r="AV823" s="17">
        <v>0.64015856500218205</v>
      </c>
      <c r="AW823" s="17">
        <v>0.60063163841866596</v>
      </c>
      <c r="AX823" s="17">
        <v>0.60194867224664195</v>
      </c>
      <c r="AY823" s="17">
        <v>0.462154743094769</v>
      </c>
      <c r="AZ823" s="17">
        <v>0.75057230880350201</v>
      </c>
      <c r="BA823" s="17">
        <v>0.667812455203047</v>
      </c>
      <c r="BB823" s="17"/>
      <c r="BC823" s="17">
        <v>0.60427164348963502</v>
      </c>
      <c r="BD823" s="17">
        <v>0.54963104162521903</v>
      </c>
      <c r="BE823" s="17">
        <v>0.64933828503279001</v>
      </c>
      <c r="BF823" s="17">
        <v>0.55591365256617298</v>
      </c>
      <c r="BG823" s="17">
        <v>0.78295029245123704</v>
      </c>
    </row>
    <row r="824" spans="2:59" x14ac:dyDescent="0.35">
      <c r="B824" t="s">
        <v>409</v>
      </c>
      <c r="C824" s="17">
        <v>0.610766497830462</v>
      </c>
      <c r="D824" s="17">
        <v>0.56053749971115396</v>
      </c>
      <c r="E824" s="17">
        <v>0.66014736625905801</v>
      </c>
      <c r="F824" s="17"/>
      <c r="G824" s="17">
        <v>0.53893323699400497</v>
      </c>
      <c r="H824" s="17">
        <v>0.61485927818096797</v>
      </c>
      <c r="I824" s="17">
        <v>0.69011493911191901</v>
      </c>
      <c r="J824" s="17">
        <v>0.63308418025616497</v>
      </c>
      <c r="K824" s="17">
        <v>0.64080182062045099</v>
      </c>
      <c r="L824" s="17">
        <v>0.55121261928026899</v>
      </c>
      <c r="M824" s="17"/>
      <c r="N824" s="17">
        <v>0.63460427333816305</v>
      </c>
      <c r="O824" s="17">
        <v>0.61331938556725896</v>
      </c>
      <c r="P824" s="17">
        <v>0.54980961976217901</v>
      </c>
      <c r="Q824" s="17">
        <v>0.63073152463388704</v>
      </c>
      <c r="R824" s="17"/>
      <c r="S824" s="17">
        <v>0.59630842185839605</v>
      </c>
      <c r="T824" s="17">
        <v>0.56509497451739399</v>
      </c>
      <c r="U824" s="17">
        <v>0.68003634483212305</v>
      </c>
      <c r="V824" s="17">
        <v>0.68899984818299198</v>
      </c>
      <c r="W824" s="17">
        <v>0.61397105087687898</v>
      </c>
      <c r="X824" s="17">
        <v>0.565762590771824</v>
      </c>
      <c r="Y824" s="17">
        <v>0.57414191106411105</v>
      </c>
      <c r="Z824" s="17">
        <v>0.64708275329739495</v>
      </c>
      <c r="AA824" s="17">
        <v>0.58307905809997795</v>
      </c>
      <c r="AB824" s="17">
        <v>0.64841520014165499</v>
      </c>
      <c r="AC824" s="17">
        <v>0.662915394250847</v>
      </c>
      <c r="AD824" s="17">
        <v>0.52357208993915505</v>
      </c>
      <c r="AE824" s="17"/>
      <c r="AF824" s="17">
        <v>0.55808164901055302</v>
      </c>
      <c r="AG824" s="17">
        <v>0.67300436353579496</v>
      </c>
      <c r="AH824" s="17">
        <v>0.57606140075217604</v>
      </c>
      <c r="AI824" s="17"/>
      <c r="AJ824" s="17">
        <v>0.62476281709939196</v>
      </c>
      <c r="AK824" s="17">
        <v>0.62213295161220195</v>
      </c>
      <c r="AL824" s="17">
        <v>0.58576442216431401</v>
      </c>
      <c r="AM824" s="17">
        <v>0.43764828636997799</v>
      </c>
      <c r="AN824" s="17">
        <v>0.60897228021050398</v>
      </c>
      <c r="AO824" s="17"/>
      <c r="AP824" s="17">
        <v>0.592777372881507</v>
      </c>
      <c r="AQ824" s="17">
        <v>0.58716049701447903</v>
      </c>
      <c r="AR824" s="17">
        <v>0.64622630157076599</v>
      </c>
      <c r="AS824" s="17">
        <v>0.58121920427860496</v>
      </c>
      <c r="AT824" s="17">
        <v>0.72677870948398904</v>
      </c>
      <c r="AU824" s="17"/>
      <c r="AV824" s="17">
        <v>0.61661928914020203</v>
      </c>
      <c r="AW824" s="17">
        <v>0.62771984329653596</v>
      </c>
      <c r="AX824" s="17">
        <v>0.568834460319114</v>
      </c>
      <c r="AY824" s="17">
        <v>0.569250664115455</v>
      </c>
      <c r="AZ824" s="17">
        <v>0.63559609953870899</v>
      </c>
      <c r="BA824" s="17">
        <v>0.710270525757695</v>
      </c>
      <c r="BB824" s="17"/>
      <c r="BC824" s="17">
        <v>0.58497393526621499</v>
      </c>
      <c r="BD824" s="17">
        <v>0.60492803317091404</v>
      </c>
      <c r="BE824" s="17">
        <v>0.64831007915038796</v>
      </c>
      <c r="BF824" s="17">
        <v>0.63967357814334103</v>
      </c>
      <c r="BG824" s="17">
        <v>0.47884606148500602</v>
      </c>
    </row>
    <row r="825" spans="2:59" x14ac:dyDescent="0.35">
      <c r="B825" t="s">
        <v>100</v>
      </c>
      <c r="C825" s="17">
        <v>4.4279800700507799E-2</v>
      </c>
      <c r="D825" s="17">
        <v>4.8626998073429503E-2</v>
      </c>
      <c r="E825" s="17">
        <v>4.0094422575892401E-2</v>
      </c>
      <c r="F825" s="17"/>
      <c r="G825" s="17">
        <v>4.1743928612174103E-2</v>
      </c>
      <c r="H825" s="17">
        <v>0</v>
      </c>
      <c r="I825" s="17">
        <v>6.4323715459403394E-2</v>
      </c>
      <c r="J825" s="17">
        <v>3.7916126153093199E-2</v>
      </c>
      <c r="K825" s="17">
        <v>4.8636498110464499E-2</v>
      </c>
      <c r="L825" s="17">
        <v>6.8273003739998603E-2</v>
      </c>
      <c r="M825" s="17"/>
      <c r="N825" s="17">
        <v>2.3059539681962799E-2</v>
      </c>
      <c r="O825" s="17">
        <v>5.54495663120139E-2</v>
      </c>
      <c r="P825" s="17">
        <v>5.9962546625280298E-2</v>
      </c>
      <c r="Q825" s="17">
        <v>4.4902608818845099E-2</v>
      </c>
      <c r="R825" s="17"/>
      <c r="S825" s="17">
        <v>5.3093459795167497E-2</v>
      </c>
      <c r="T825" s="17">
        <v>4.2098907103379601E-2</v>
      </c>
      <c r="U825" s="17">
        <v>1.7575821345359899E-2</v>
      </c>
      <c r="V825" s="17">
        <v>3.3418817005206103E-2</v>
      </c>
      <c r="W825" s="17">
        <v>3.4345999037223601E-2</v>
      </c>
      <c r="X825" s="17">
        <v>5.0752046817010801E-2</v>
      </c>
      <c r="Y825" s="17">
        <v>3.9161323891141402E-2</v>
      </c>
      <c r="Z825" s="17">
        <v>2.76273456488366E-2</v>
      </c>
      <c r="AA825" s="17">
        <v>5.6669709235801502E-2</v>
      </c>
      <c r="AB825" s="17">
        <v>4.9296851698642799E-2</v>
      </c>
      <c r="AC825" s="17">
        <v>4.5644713666537398E-2</v>
      </c>
      <c r="AD825" s="17">
        <v>8.5984668486928206E-2</v>
      </c>
      <c r="AE825" s="17"/>
      <c r="AF825" s="17">
        <v>3.8843193455572501E-2</v>
      </c>
      <c r="AG825" s="17">
        <v>3.7232154333209103E-2</v>
      </c>
      <c r="AH825" s="17">
        <v>8.5085385616238296E-2</v>
      </c>
      <c r="AI825" s="17"/>
      <c r="AJ825" s="17">
        <v>3.1431874934199799E-2</v>
      </c>
      <c r="AK825" s="17">
        <v>3.9442541369015698E-2</v>
      </c>
      <c r="AL825" s="17">
        <v>5.1120254719150299E-2</v>
      </c>
      <c r="AM825" s="17">
        <v>0</v>
      </c>
      <c r="AN825" s="17">
        <v>5.9992933310811701E-2</v>
      </c>
      <c r="AO825" s="17"/>
      <c r="AP825" s="17">
        <v>3.68098742967111E-2</v>
      </c>
      <c r="AQ825" s="17">
        <v>3.8604211909358997E-2</v>
      </c>
      <c r="AR825" s="17">
        <v>4.2878420885396999E-2</v>
      </c>
      <c r="AS825" s="17">
        <v>5.3706306263129298E-2</v>
      </c>
      <c r="AT825" s="17">
        <v>2.6963094709842102E-2</v>
      </c>
      <c r="AU825" s="17"/>
      <c r="AV825" s="17">
        <v>2.7161481997147501E-2</v>
      </c>
      <c r="AW825" s="17">
        <v>3.0877971404421299E-2</v>
      </c>
      <c r="AX825" s="17">
        <v>5.1119535029008199E-2</v>
      </c>
      <c r="AY825" s="17">
        <v>5.7888247180511603E-2</v>
      </c>
      <c r="AZ825" s="17">
        <v>1.8933896162435598E-2</v>
      </c>
      <c r="BA825" s="17">
        <v>8.5720439521163302E-2</v>
      </c>
      <c r="BB825" s="17"/>
      <c r="BC825" s="17">
        <v>6.4598777631997006E-2</v>
      </c>
      <c r="BD825" s="17">
        <v>5.6416041206123799E-2</v>
      </c>
      <c r="BE825" s="17">
        <v>3.3777697743646799E-2</v>
      </c>
      <c r="BF825" s="17">
        <v>3.8927782034944902E-2</v>
      </c>
      <c r="BG825" s="17">
        <v>0</v>
      </c>
    </row>
    <row r="826" spans="2:59" x14ac:dyDescent="0.35">
      <c r="B826" t="s">
        <v>122</v>
      </c>
      <c r="C826" s="17">
        <v>1.34613607897542E-2</v>
      </c>
      <c r="D826" s="17">
        <v>1.78313155889862E-2</v>
      </c>
      <c r="E826" s="17">
        <v>8.9948978994981409E-3</v>
      </c>
      <c r="F826" s="17"/>
      <c r="G826" s="17">
        <v>1.38864216824672E-2</v>
      </c>
      <c r="H826" s="17">
        <v>2.0762056232831699E-2</v>
      </c>
      <c r="I826" s="17">
        <v>1.72725295807056E-2</v>
      </c>
      <c r="J826" s="17">
        <v>1.0058436679541601E-2</v>
      </c>
      <c r="K826" s="17">
        <v>0</v>
      </c>
      <c r="L826" s="17">
        <v>1.6002354182614802E-2</v>
      </c>
      <c r="M826" s="17"/>
      <c r="N826" s="17">
        <v>1.2607607425171599E-2</v>
      </c>
      <c r="O826" s="17">
        <v>2.33295918225573E-2</v>
      </c>
      <c r="P826" s="17">
        <v>1.1874421119713799E-2</v>
      </c>
      <c r="Q826" s="17">
        <v>4.5467546998230798E-3</v>
      </c>
      <c r="R826" s="17"/>
      <c r="S826" s="17">
        <v>1.6194910755980899E-2</v>
      </c>
      <c r="T826" s="17">
        <v>0</v>
      </c>
      <c r="U826" s="17">
        <v>0</v>
      </c>
      <c r="V826" s="17">
        <v>1.61251933012613E-2</v>
      </c>
      <c r="W826" s="17">
        <v>0</v>
      </c>
      <c r="X826" s="17">
        <v>3.2618864500611598E-2</v>
      </c>
      <c r="Y826" s="17">
        <v>1.01853110741289E-2</v>
      </c>
      <c r="Z826" s="17">
        <v>2.22159880988557E-2</v>
      </c>
      <c r="AA826" s="17">
        <v>1.06938381341035E-2</v>
      </c>
      <c r="AB826" s="17">
        <v>2.7639193553262401E-2</v>
      </c>
      <c r="AC826" s="17">
        <v>2.8467886720424499E-2</v>
      </c>
      <c r="AD826" s="17">
        <v>0</v>
      </c>
      <c r="AE826" s="17"/>
      <c r="AF826" s="17">
        <v>1.27182430487829E-2</v>
      </c>
      <c r="AG826" s="17">
        <v>1.0823050170129101E-2</v>
      </c>
      <c r="AH826" s="17">
        <v>2.6559609188175199E-2</v>
      </c>
      <c r="AI826" s="17"/>
      <c r="AJ826" s="17">
        <v>1.1586750246574601E-2</v>
      </c>
      <c r="AK826" s="17">
        <v>1.3417407260213199E-2</v>
      </c>
      <c r="AL826" s="17">
        <v>0</v>
      </c>
      <c r="AM826" s="17">
        <v>7.6497943164746202E-2</v>
      </c>
      <c r="AN826" s="17">
        <v>1.3147487422380999E-2</v>
      </c>
      <c r="AO826" s="17"/>
      <c r="AP826" s="17">
        <v>1.1337495918111401E-2</v>
      </c>
      <c r="AQ826" s="17">
        <v>1.6036168554073301E-2</v>
      </c>
      <c r="AR826" s="17">
        <v>0</v>
      </c>
      <c r="AS826" s="17">
        <v>3.6128318161383503E-2</v>
      </c>
      <c r="AT826" s="17">
        <v>0</v>
      </c>
      <c r="AU826" s="17"/>
      <c r="AV826" s="17">
        <v>1.8500167307147101E-2</v>
      </c>
      <c r="AW826" s="17">
        <v>6.6688802645452298E-3</v>
      </c>
      <c r="AX826" s="17">
        <v>0</v>
      </c>
      <c r="AY826" s="17">
        <v>3.0052838539808401E-2</v>
      </c>
      <c r="AZ826" s="17">
        <v>0</v>
      </c>
      <c r="BA826" s="17">
        <v>1.38846316460636E-2</v>
      </c>
      <c r="BB826" s="17"/>
      <c r="BC826" s="17">
        <v>6.8022288936284902E-3</v>
      </c>
      <c r="BD826" s="17">
        <v>6.7710835601105602E-3</v>
      </c>
      <c r="BE826" s="17">
        <v>1.10863655690878E-2</v>
      </c>
      <c r="BF826" s="17">
        <v>2.9115170836803698E-2</v>
      </c>
      <c r="BG826" s="17">
        <v>0</v>
      </c>
    </row>
    <row r="827" spans="2:59" x14ac:dyDescent="0.35">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row>
    <row r="828" spans="2:59" x14ac:dyDescent="0.35">
      <c r="B828" s="6" t="s">
        <v>419</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row>
    <row r="829" spans="2:59" x14ac:dyDescent="0.35">
      <c r="B829" s="24" t="s">
        <v>331</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row>
    <row r="830" spans="2:59" x14ac:dyDescent="0.35">
      <c r="B830" t="s">
        <v>412</v>
      </c>
      <c r="C830" s="17">
        <v>0.584283637628633</v>
      </c>
      <c r="D830" s="17">
        <v>0.60937082609191195</v>
      </c>
      <c r="E830" s="17">
        <v>0.55823194497386397</v>
      </c>
      <c r="F830" s="17"/>
      <c r="G830" s="17">
        <v>0.48160630527641402</v>
      </c>
      <c r="H830" s="17">
        <v>0.612333596708585</v>
      </c>
      <c r="I830" s="17">
        <v>0.52916705509908801</v>
      </c>
      <c r="J830" s="17">
        <v>0.63792432587731096</v>
      </c>
      <c r="K830" s="17">
        <v>0.57870474572943098</v>
      </c>
      <c r="L830" s="17">
        <v>0.63876814334744902</v>
      </c>
      <c r="M830" s="17"/>
      <c r="N830" s="17">
        <v>0.59422287087887304</v>
      </c>
      <c r="O830" s="17">
        <v>0.57743286100103197</v>
      </c>
      <c r="P830" s="17">
        <v>0.56338061877685996</v>
      </c>
      <c r="Q830" s="17">
        <v>0.59720757447529604</v>
      </c>
      <c r="R830" s="17"/>
      <c r="S830" s="17">
        <v>0.59674160643590202</v>
      </c>
      <c r="T830" s="17">
        <v>0.61221419976984304</v>
      </c>
      <c r="U830" s="17">
        <v>0.60934926625751995</v>
      </c>
      <c r="V830" s="17">
        <v>0.56599582348763799</v>
      </c>
      <c r="W830" s="17">
        <v>0.64332821967893505</v>
      </c>
      <c r="X830" s="17">
        <v>0.60843313711222602</v>
      </c>
      <c r="Y830" s="17">
        <v>0.58613735103248599</v>
      </c>
      <c r="Z830" s="17">
        <v>0.51990533322926602</v>
      </c>
      <c r="AA830" s="17">
        <v>0.54444979478465505</v>
      </c>
      <c r="AB830" s="17">
        <v>0.53294505407987802</v>
      </c>
      <c r="AC830" s="17">
        <v>0.54827959542718396</v>
      </c>
      <c r="AD830" s="17">
        <v>0.60872177659052396</v>
      </c>
      <c r="AE830" s="17"/>
      <c r="AF830" s="17">
        <v>0.59593745230342898</v>
      </c>
      <c r="AG830" s="17">
        <v>0.62020044594575996</v>
      </c>
      <c r="AH830" s="17">
        <v>0.53535864290372603</v>
      </c>
      <c r="AI830" s="17"/>
      <c r="AJ830" s="17">
        <v>0.61746884828368798</v>
      </c>
      <c r="AK830" s="17">
        <v>0.55637867973905797</v>
      </c>
      <c r="AL830" s="17">
        <v>0.68527742278967896</v>
      </c>
      <c r="AM830" s="17">
        <v>0.50166399287044605</v>
      </c>
      <c r="AN830" s="17">
        <v>0.57284745705711004</v>
      </c>
      <c r="AO830" s="17"/>
      <c r="AP830" s="17">
        <v>0.60708505890811304</v>
      </c>
      <c r="AQ830" s="17">
        <v>0.56058542976607495</v>
      </c>
      <c r="AR830" s="17">
        <v>0.67669938458131695</v>
      </c>
      <c r="AS830" s="17">
        <v>0.55864846688163305</v>
      </c>
      <c r="AT830" s="17">
        <v>0.524063764343356</v>
      </c>
      <c r="AU830" s="17"/>
      <c r="AV830" s="17">
        <v>0.59033093000596304</v>
      </c>
      <c r="AW830" s="17">
        <v>0.56760879083278704</v>
      </c>
      <c r="AX830" s="17">
        <v>0.68665006611498403</v>
      </c>
      <c r="AY830" s="17">
        <v>0.551779307560189</v>
      </c>
      <c r="AZ830" s="17">
        <v>0.52523435868029</v>
      </c>
      <c r="BA830" s="17">
        <v>0.62792005355090397</v>
      </c>
      <c r="BB830" s="17"/>
      <c r="BC830" s="17">
        <v>0.57789069734840504</v>
      </c>
      <c r="BD830" s="17">
        <v>0.61096381668297395</v>
      </c>
      <c r="BE830" s="17">
        <v>0.59797370350449197</v>
      </c>
      <c r="BF830" s="17">
        <v>0.57899565155450905</v>
      </c>
      <c r="BG830" s="17">
        <v>0.61946263387970701</v>
      </c>
    </row>
    <row r="831" spans="2:59" x14ac:dyDescent="0.35">
      <c r="B831" t="s">
        <v>413</v>
      </c>
      <c r="C831" s="17">
        <v>0.534934169318246</v>
      </c>
      <c r="D831" s="17">
        <v>0.53910659713060505</v>
      </c>
      <c r="E831" s="17">
        <v>0.53081564886220001</v>
      </c>
      <c r="F831" s="17"/>
      <c r="G831" s="17">
        <v>0.47004342463254301</v>
      </c>
      <c r="H831" s="17">
        <v>0.52949952081797103</v>
      </c>
      <c r="I831" s="17">
        <v>0.52212034811082197</v>
      </c>
      <c r="J831" s="17">
        <v>0.52540098764002996</v>
      </c>
      <c r="K831" s="17">
        <v>0.57341194887811497</v>
      </c>
      <c r="L831" s="17">
        <v>0.57888882231551697</v>
      </c>
      <c r="M831" s="17"/>
      <c r="N831" s="17">
        <v>0.52623832784271796</v>
      </c>
      <c r="O831" s="17">
        <v>0.54751283346280299</v>
      </c>
      <c r="P831" s="17">
        <v>0.50040901796647697</v>
      </c>
      <c r="Q831" s="17">
        <v>0.56489892672068298</v>
      </c>
      <c r="R831" s="17"/>
      <c r="S831" s="17">
        <v>0.53546246878864301</v>
      </c>
      <c r="T831" s="17">
        <v>0.54242109302961705</v>
      </c>
      <c r="U831" s="17">
        <v>0.55811557662053102</v>
      </c>
      <c r="V831" s="17">
        <v>0.60279566319344002</v>
      </c>
      <c r="W831" s="17">
        <v>0.62025386111910996</v>
      </c>
      <c r="X831" s="17">
        <v>0.46062955464708299</v>
      </c>
      <c r="Y831" s="17">
        <v>0.50132533590125805</v>
      </c>
      <c r="Z831" s="17">
        <v>0.55836993140784297</v>
      </c>
      <c r="AA831" s="17">
        <v>0.48243923988799498</v>
      </c>
      <c r="AB831" s="17">
        <v>0.56201764696282397</v>
      </c>
      <c r="AC831" s="17">
        <v>0.46724715962569002</v>
      </c>
      <c r="AD831" s="17">
        <v>0.53480899596793496</v>
      </c>
      <c r="AE831" s="17"/>
      <c r="AF831" s="17">
        <v>0.55462467150496297</v>
      </c>
      <c r="AG831" s="17">
        <v>0.55446323826462496</v>
      </c>
      <c r="AH831" s="17">
        <v>0.48828581839410801</v>
      </c>
      <c r="AI831" s="17"/>
      <c r="AJ831" s="17">
        <v>0.57474756911652602</v>
      </c>
      <c r="AK831" s="17">
        <v>0.53568498415896404</v>
      </c>
      <c r="AL831" s="17">
        <v>0.50855051541923202</v>
      </c>
      <c r="AM831" s="17">
        <v>0.63972477398819205</v>
      </c>
      <c r="AN831" s="17">
        <v>0.46118465887789101</v>
      </c>
      <c r="AO831" s="17"/>
      <c r="AP831" s="17">
        <v>0.554294118902253</v>
      </c>
      <c r="AQ831" s="17">
        <v>0.55165022816958698</v>
      </c>
      <c r="AR831" s="17">
        <v>0.52535815429543198</v>
      </c>
      <c r="AS831" s="17">
        <v>0.52450142982722103</v>
      </c>
      <c r="AT831" s="17">
        <v>0.48643088883272401</v>
      </c>
      <c r="AU831" s="17"/>
      <c r="AV831" s="17">
        <v>0.57625929782873098</v>
      </c>
      <c r="AW831" s="17">
        <v>0.56618749983822703</v>
      </c>
      <c r="AX831" s="17">
        <v>0.54953082020291899</v>
      </c>
      <c r="AY831" s="17">
        <v>0.51893711008876497</v>
      </c>
      <c r="AZ831" s="17">
        <v>0.47816679993741601</v>
      </c>
      <c r="BA831" s="17">
        <v>0.43830991727017499</v>
      </c>
      <c r="BB831" s="17"/>
      <c r="BC831" s="17">
        <v>0.51403014853968798</v>
      </c>
      <c r="BD831" s="17">
        <v>0.493727991379669</v>
      </c>
      <c r="BE831" s="17">
        <v>0.59955749839897499</v>
      </c>
      <c r="BF831" s="17">
        <v>0.49974910892828101</v>
      </c>
      <c r="BG831" s="17">
        <v>0.60539285805123699</v>
      </c>
    </row>
    <row r="832" spans="2:59" x14ac:dyDescent="0.35">
      <c r="B832" t="s">
        <v>414</v>
      </c>
      <c r="C832" s="17">
        <v>0.43411492170183003</v>
      </c>
      <c r="D832" s="17">
        <v>0.48029625961799299</v>
      </c>
      <c r="E832" s="17">
        <v>0.39229896518102497</v>
      </c>
      <c r="F832" s="17"/>
      <c r="G832" s="17">
        <v>0.45210476058049298</v>
      </c>
      <c r="H832" s="17">
        <v>0.42743251733076398</v>
      </c>
      <c r="I832" s="17">
        <v>0.45094700299617702</v>
      </c>
      <c r="J832" s="17">
        <v>0.490700545490456</v>
      </c>
      <c r="K832" s="17">
        <v>0.44144301754217102</v>
      </c>
      <c r="L832" s="17">
        <v>0.36487430036646601</v>
      </c>
      <c r="M832" s="17"/>
      <c r="N832" s="17">
        <v>0.44090573324209198</v>
      </c>
      <c r="O832" s="17">
        <v>0.458520698385324</v>
      </c>
      <c r="P832" s="17">
        <v>0.39980981678470301</v>
      </c>
      <c r="Q832" s="17">
        <v>0.428717063473249</v>
      </c>
      <c r="R832" s="17"/>
      <c r="S832" s="17">
        <v>0.433601521393574</v>
      </c>
      <c r="T832" s="17">
        <v>0.40339843447009499</v>
      </c>
      <c r="U832" s="17">
        <v>0.36715703352502199</v>
      </c>
      <c r="V832" s="17">
        <v>0.54053386383786295</v>
      </c>
      <c r="W832" s="17">
        <v>0.39337091772315902</v>
      </c>
      <c r="X832" s="17">
        <v>0.42397161684621898</v>
      </c>
      <c r="Y832" s="17">
        <v>0.49065339319819301</v>
      </c>
      <c r="Z832" s="17">
        <v>0.47236798545529801</v>
      </c>
      <c r="AA832" s="17">
        <v>0.46289557203952603</v>
      </c>
      <c r="AB832" s="17">
        <v>0.36216182517142598</v>
      </c>
      <c r="AC832" s="17">
        <v>0.52277785642942398</v>
      </c>
      <c r="AD832" s="17">
        <v>0.34237074117479599</v>
      </c>
      <c r="AE832" s="17"/>
      <c r="AF832" s="17">
        <v>0.43755351097741702</v>
      </c>
      <c r="AG832" s="17">
        <v>0.421994861835924</v>
      </c>
      <c r="AH832" s="17">
        <v>0.46967381394742402</v>
      </c>
      <c r="AI832" s="17"/>
      <c r="AJ832" s="17">
        <v>0.38403553724025602</v>
      </c>
      <c r="AK832" s="17">
        <v>0.47247318229885099</v>
      </c>
      <c r="AL832" s="17">
        <v>0.42974717476934299</v>
      </c>
      <c r="AM832" s="17">
        <v>0.54536533660057096</v>
      </c>
      <c r="AN832" s="17">
        <v>0.43888799951113899</v>
      </c>
      <c r="AO832" s="17"/>
      <c r="AP832" s="17">
        <v>0.36762509560781498</v>
      </c>
      <c r="AQ832" s="17">
        <v>0.44980660567127001</v>
      </c>
      <c r="AR832" s="17">
        <v>0.46330690286173398</v>
      </c>
      <c r="AS832" s="17">
        <v>0.51546915155909201</v>
      </c>
      <c r="AT832" s="17">
        <v>0.51920801841592201</v>
      </c>
      <c r="AU832" s="17"/>
      <c r="AV832" s="17">
        <v>0.45430918461532199</v>
      </c>
      <c r="AW832" s="17">
        <v>0.400776206395908</v>
      </c>
      <c r="AX832" s="17">
        <v>0.51495553502958902</v>
      </c>
      <c r="AY832" s="17">
        <v>0.44922377318002199</v>
      </c>
      <c r="AZ832" s="17">
        <v>0.464267118634831</v>
      </c>
      <c r="BA832" s="17">
        <v>0.34392912141074</v>
      </c>
      <c r="BB832" s="17"/>
      <c r="BC832" s="17">
        <v>0.43709336756160599</v>
      </c>
      <c r="BD832" s="17">
        <v>0.420366723320166</v>
      </c>
      <c r="BE832" s="17">
        <v>0.42148521933837202</v>
      </c>
      <c r="BF832" s="17">
        <v>0.36524878598423699</v>
      </c>
      <c r="BG832" s="17">
        <v>0.56494721049591801</v>
      </c>
    </row>
    <row r="833" spans="2:59" x14ac:dyDescent="0.35">
      <c r="B833" t="s">
        <v>415</v>
      </c>
      <c r="C833" s="17">
        <v>0.30311856334818299</v>
      </c>
      <c r="D833" s="17">
        <v>0.32629822673422199</v>
      </c>
      <c r="E833" s="17">
        <v>0.278253976652308</v>
      </c>
      <c r="F833" s="17"/>
      <c r="G833" s="17">
        <v>0.27113923551022301</v>
      </c>
      <c r="H833" s="17">
        <v>0.34079632050029002</v>
      </c>
      <c r="I833" s="17">
        <v>0.26629181449825301</v>
      </c>
      <c r="J833" s="17">
        <v>0.245762062898808</v>
      </c>
      <c r="K833" s="17">
        <v>0.27894420316047602</v>
      </c>
      <c r="L833" s="17">
        <v>0.38323161641848003</v>
      </c>
      <c r="M833" s="17"/>
      <c r="N833" s="17">
        <v>0.326649809284142</v>
      </c>
      <c r="O833" s="17">
        <v>0.27412624642629202</v>
      </c>
      <c r="P833" s="17">
        <v>0.32718870045995102</v>
      </c>
      <c r="Q833" s="17">
        <v>0.28225784031026502</v>
      </c>
      <c r="R833" s="17"/>
      <c r="S833" s="17">
        <v>0.36223242831969599</v>
      </c>
      <c r="T833" s="17">
        <v>0.34444306549057802</v>
      </c>
      <c r="U833" s="17">
        <v>0.27365446922981301</v>
      </c>
      <c r="V833" s="17">
        <v>0.23153071190107699</v>
      </c>
      <c r="W833" s="17">
        <v>0.33102984028198101</v>
      </c>
      <c r="X833" s="17">
        <v>0.27204221143491603</v>
      </c>
      <c r="Y833" s="17">
        <v>0.22222538861459501</v>
      </c>
      <c r="Z833" s="17">
        <v>0.29516598888741502</v>
      </c>
      <c r="AA833" s="17">
        <v>0.278218829282184</v>
      </c>
      <c r="AB833" s="17">
        <v>0.317434287438419</v>
      </c>
      <c r="AC833" s="17">
        <v>0.28231185372322398</v>
      </c>
      <c r="AD833" s="17">
        <v>0.44375850898361702</v>
      </c>
      <c r="AE833" s="17"/>
      <c r="AF833" s="17">
        <v>0.35468637390806101</v>
      </c>
      <c r="AG833" s="17">
        <v>0.30303795124405303</v>
      </c>
      <c r="AH833" s="17">
        <v>0.18882188058163199</v>
      </c>
      <c r="AI833" s="17"/>
      <c r="AJ833" s="17">
        <v>0.32416489930324599</v>
      </c>
      <c r="AK833" s="17">
        <v>0.31395525695798698</v>
      </c>
      <c r="AL833" s="17">
        <v>0.25804079015915199</v>
      </c>
      <c r="AM833" s="17">
        <v>0.37939880257884301</v>
      </c>
      <c r="AN833" s="17">
        <v>0.241253574780672</v>
      </c>
      <c r="AO833" s="17"/>
      <c r="AP833" s="17">
        <v>0.354516427853035</v>
      </c>
      <c r="AQ833" s="17">
        <v>0.28132356542563802</v>
      </c>
      <c r="AR833" s="17">
        <v>0.381857882458981</v>
      </c>
      <c r="AS833" s="17">
        <v>0.282668812167434</v>
      </c>
      <c r="AT833" s="17">
        <v>0.30567778383439798</v>
      </c>
      <c r="AU833" s="17"/>
      <c r="AV833" s="17">
        <v>0.294633439025901</v>
      </c>
      <c r="AW833" s="17">
        <v>0.315382178209903</v>
      </c>
      <c r="AX833" s="17">
        <v>0.349577069826636</v>
      </c>
      <c r="AY833" s="17">
        <v>0.30782992065293502</v>
      </c>
      <c r="AZ833" s="17">
        <v>0.33766238316439001</v>
      </c>
      <c r="BA833" s="17">
        <v>0.265196263476357</v>
      </c>
      <c r="BB833" s="17"/>
      <c r="BC833" s="17">
        <v>0.32054909665626702</v>
      </c>
      <c r="BD833" s="17">
        <v>0.31786741752787401</v>
      </c>
      <c r="BE833" s="17">
        <v>0.249496352554262</v>
      </c>
      <c r="BF833" s="17">
        <v>0.40621900627956498</v>
      </c>
      <c r="BG833" s="17">
        <v>0.101065784417813</v>
      </c>
    </row>
    <row r="834" spans="2:59" x14ac:dyDescent="0.35">
      <c r="B834" t="s">
        <v>416</v>
      </c>
      <c r="C834" s="17">
        <v>0.203997097009884</v>
      </c>
      <c r="D834" s="17">
        <v>0.21857705520404699</v>
      </c>
      <c r="E834" s="17">
        <v>0.19137191042840501</v>
      </c>
      <c r="F834" s="17"/>
      <c r="G834" s="17">
        <v>0.24731444661976901</v>
      </c>
      <c r="H834" s="17">
        <v>0.25148635830522997</v>
      </c>
      <c r="I834" s="17">
        <v>0.190807555729503</v>
      </c>
      <c r="J834" s="17">
        <v>0.173978699717143</v>
      </c>
      <c r="K834" s="17">
        <v>0.14753009171967599</v>
      </c>
      <c r="L834" s="17">
        <v>0.20272288361302099</v>
      </c>
      <c r="M834" s="17"/>
      <c r="N834" s="17">
        <v>0.23809388075417701</v>
      </c>
      <c r="O834" s="17">
        <v>0.18410310638208099</v>
      </c>
      <c r="P834" s="17">
        <v>0.20132860928901899</v>
      </c>
      <c r="Q834" s="17">
        <v>0.18897415116216301</v>
      </c>
      <c r="R834" s="17"/>
      <c r="S834" s="17">
        <v>0.261487605234619</v>
      </c>
      <c r="T834" s="17">
        <v>0.161013784701623</v>
      </c>
      <c r="U834" s="17">
        <v>0.12845932436867499</v>
      </c>
      <c r="V834" s="17">
        <v>0.27258499263979602</v>
      </c>
      <c r="W834" s="17">
        <v>0.19109093119496401</v>
      </c>
      <c r="X834" s="17">
        <v>0.23780155239918899</v>
      </c>
      <c r="Y834" s="17">
        <v>0.15368951846600701</v>
      </c>
      <c r="Z834" s="17">
        <v>0.25034411709332</v>
      </c>
      <c r="AA834" s="17">
        <v>0.18323809122178999</v>
      </c>
      <c r="AB834" s="17">
        <v>0.25189947424179299</v>
      </c>
      <c r="AC834" s="17">
        <v>0.14824240729947599</v>
      </c>
      <c r="AD834" s="17">
        <v>0.115546800578835</v>
      </c>
      <c r="AE834" s="17"/>
      <c r="AF834" s="17">
        <v>0.19102750970803001</v>
      </c>
      <c r="AG834" s="17">
        <v>0.21465182078755701</v>
      </c>
      <c r="AH834" s="17">
        <v>0.17846231233248799</v>
      </c>
      <c r="AI834" s="17"/>
      <c r="AJ834" s="17">
        <v>0.182673590575501</v>
      </c>
      <c r="AK834" s="17">
        <v>0.20764209021022501</v>
      </c>
      <c r="AL834" s="17">
        <v>0.240658090381625</v>
      </c>
      <c r="AM834" s="17">
        <v>8.8484382992531294E-2</v>
      </c>
      <c r="AN834" s="17">
        <v>0.23913290649414001</v>
      </c>
      <c r="AO834" s="17"/>
      <c r="AP834" s="17">
        <v>0.186286056914369</v>
      </c>
      <c r="AQ834" s="17">
        <v>0.210037052624162</v>
      </c>
      <c r="AR834" s="17">
        <v>0.219191397372163</v>
      </c>
      <c r="AS834" s="17">
        <v>0.25316726163376801</v>
      </c>
      <c r="AT834" s="17">
        <v>0.11522249238709099</v>
      </c>
      <c r="AU834" s="17"/>
      <c r="AV834" s="17">
        <v>0.214803031040361</v>
      </c>
      <c r="AW834" s="17">
        <v>0.21111331382708801</v>
      </c>
      <c r="AX834" s="17">
        <v>0.21834823621178601</v>
      </c>
      <c r="AY834" s="17">
        <v>0.25532632274211697</v>
      </c>
      <c r="AZ834" s="17">
        <v>0.119050864183202</v>
      </c>
      <c r="BA834" s="17">
        <v>0.15837659232731899</v>
      </c>
      <c r="BB834" s="17"/>
      <c r="BC834" s="17">
        <v>0.194164495351245</v>
      </c>
      <c r="BD834" s="17">
        <v>0.16550830429030899</v>
      </c>
      <c r="BE834" s="17">
        <v>0.18981732122881401</v>
      </c>
      <c r="BF834" s="17">
        <v>0.28538279609952</v>
      </c>
      <c r="BG834" s="17">
        <v>0.45860156983251499</v>
      </c>
    </row>
    <row r="835" spans="2:59" x14ac:dyDescent="0.35">
      <c r="B835" t="s">
        <v>417</v>
      </c>
      <c r="C835" s="17">
        <v>0.10512934492731001</v>
      </c>
      <c r="D835" s="17">
        <v>0.1045081657505</v>
      </c>
      <c r="E835" s="17">
        <v>0.106647576781063</v>
      </c>
      <c r="F835" s="17"/>
      <c r="G835" s="17">
        <v>0.17490165740097099</v>
      </c>
      <c r="H835" s="17">
        <v>0.142275315719881</v>
      </c>
      <c r="I835" s="17">
        <v>0.131874865616772</v>
      </c>
      <c r="J835" s="17">
        <v>6.3472452675234894E-2</v>
      </c>
      <c r="K835" s="17">
        <v>7.0412640489134398E-2</v>
      </c>
      <c r="L835" s="17">
        <v>5.7504793599701898E-2</v>
      </c>
      <c r="M835" s="17"/>
      <c r="N835" s="17">
        <v>7.8083572640002694E-2</v>
      </c>
      <c r="O835" s="17">
        <v>0.111430800245458</v>
      </c>
      <c r="P835" s="17">
        <v>0.13851362816658</v>
      </c>
      <c r="Q835" s="17">
        <v>0.10010173236639</v>
      </c>
      <c r="R835" s="17"/>
      <c r="S835" s="17">
        <v>0.17079302098073401</v>
      </c>
      <c r="T835" s="17">
        <v>8.7170972315101694E-2</v>
      </c>
      <c r="U835" s="17">
        <v>0.11776169478606401</v>
      </c>
      <c r="V835" s="17">
        <v>6.62225209681465E-2</v>
      </c>
      <c r="W835" s="17">
        <v>0.105689504788553</v>
      </c>
      <c r="X835" s="17">
        <v>5.7689642128503103E-2</v>
      </c>
      <c r="Y835" s="17">
        <v>0.15182274911316099</v>
      </c>
      <c r="Z835" s="17">
        <v>5.4027413964735899E-2</v>
      </c>
      <c r="AA835" s="17">
        <v>0.101982923152109</v>
      </c>
      <c r="AB835" s="17">
        <v>5.9760312187487299E-2</v>
      </c>
      <c r="AC835" s="17">
        <v>9.3049452167994706E-2</v>
      </c>
      <c r="AD835" s="17">
        <v>0.18081460761021001</v>
      </c>
      <c r="AE835" s="17"/>
      <c r="AF835" s="17">
        <v>0.112161540285854</v>
      </c>
      <c r="AG835" s="17">
        <v>9.8204281808591004E-2</v>
      </c>
      <c r="AH835" s="17">
        <v>8.0066762866992797E-2</v>
      </c>
      <c r="AI835" s="17"/>
      <c r="AJ835" s="17">
        <v>7.45009952186729E-2</v>
      </c>
      <c r="AK835" s="17">
        <v>0.14954322832824399</v>
      </c>
      <c r="AL835" s="17">
        <v>6.7124974597703405E-2</v>
      </c>
      <c r="AM835" s="17">
        <v>0.156689330060515</v>
      </c>
      <c r="AN835" s="17">
        <v>7.5070198432791196E-2</v>
      </c>
      <c r="AO835" s="17"/>
      <c r="AP835" s="17">
        <v>6.6997072564560195E-2</v>
      </c>
      <c r="AQ835" s="17">
        <v>0.121019086245734</v>
      </c>
      <c r="AR835" s="17">
        <v>8.98063520883364E-2</v>
      </c>
      <c r="AS835" s="17">
        <v>0.15167525894049899</v>
      </c>
      <c r="AT835" s="17">
        <v>0.15111881838027499</v>
      </c>
      <c r="AU835" s="17"/>
      <c r="AV835" s="17">
        <v>0.136763240627543</v>
      </c>
      <c r="AW835" s="17">
        <v>8.0080007050324697E-2</v>
      </c>
      <c r="AX835" s="17">
        <v>0.101033402929729</v>
      </c>
      <c r="AY835" s="17">
        <v>0.124600989103109</v>
      </c>
      <c r="AZ835" s="17">
        <v>0.120857983813138</v>
      </c>
      <c r="BA835" s="17">
        <v>0.10678535492036099</v>
      </c>
      <c r="BB835" s="17"/>
      <c r="BC835" s="17">
        <v>0.11005837308031401</v>
      </c>
      <c r="BD835" s="17">
        <v>0.10125221573082099</v>
      </c>
      <c r="BE835" s="17">
        <v>9.8125276713406206E-2</v>
      </c>
      <c r="BF835" s="17">
        <v>0.117750659805927</v>
      </c>
      <c r="BG835" s="17">
        <v>6.0207816474048499E-2</v>
      </c>
    </row>
    <row r="836" spans="2:59" x14ac:dyDescent="0.35">
      <c r="B836" t="s">
        <v>418</v>
      </c>
      <c r="C836" s="17">
        <v>8.5992858349172405E-2</v>
      </c>
      <c r="D836" s="17">
        <v>8.9264386547310601E-2</v>
      </c>
      <c r="E836" s="17">
        <v>8.3506357107554399E-2</v>
      </c>
      <c r="F836" s="17"/>
      <c r="G836" s="17">
        <v>0.164441354013174</v>
      </c>
      <c r="H836" s="17">
        <v>0.118712585768803</v>
      </c>
      <c r="I836" s="17">
        <v>8.6705626439976202E-2</v>
      </c>
      <c r="J836" s="17">
        <v>5.7155112867745703E-2</v>
      </c>
      <c r="K836" s="17">
        <v>7.2645069527629696E-2</v>
      </c>
      <c r="L836" s="17">
        <v>3.3296326719237698E-2</v>
      </c>
      <c r="M836" s="17"/>
      <c r="N836" s="17">
        <v>0.100576925219606</v>
      </c>
      <c r="O836" s="17">
        <v>8.7957455251095898E-2</v>
      </c>
      <c r="P836" s="17">
        <v>7.21610185398735E-2</v>
      </c>
      <c r="Q836" s="17">
        <v>7.97980722287297E-2</v>
      </c>
      <c r="R836" s="17"/>
      <c r="S836" s="17">
        <v>7.3796355662730198E-2</v>
      </c>
      <c r="T836" s="17">
        <v>8.23157701426981E-2</v>
      </c>
      <c r="U836" s="17">
        <v>3.2975393353624601E-2</v>
      </c>
      <c r="V836" s="17">
        <v>0.10447761732411601</v>
      </c>
      <c r="W836" s="17">
        <v>0.114742020820415</v>
      </c>
      <c r="X836" s="17">
        <v>8.2677605782698102E-2</v>
      </c>
      <c r="Y836" s="17">
        <v>6.4090424967591E-2</v>
      </c>
      <c r="Z836" s="17">
        <v>0.100294920601302</v>
      </c>
      <c r="AA836" s="17">
        <v>9.17900994220682E-2</v>
      </c>
      <c r="AB836" s="17">
        <v>8.47287245927167E-2</v>
      </c>
      <c r="AC836" s="17">
        <v>0.100943417357602</v>
      </c>
      <c r="AD836" s="17">
        <v>0.184343082196743</v>
      </c>
      <c r="AE836" s="17"/>
      <c r="AF836" s="17">
        <v>8.4701140069686695E-2</v>
      </c>
      <c r="AG836" s="17">
        <v>8.5487896448417602E-2</v>
      </c>
      <c r="AH836" s="17">
        <v>7.7650122937049093E-2</v>
      </c>
      <c r="AI836" s="17"/>
      <c r="AJ836" s="17">
        <v>7.2244134122571996E-2</v>
      </c>
      <c r="AK836" s="17">
        <v>0.11528903143457001</v>
      </c>
      <c r="AL836" s="17">
        <v>4.5276383261495301E-2</v>
      </c>
      <c r="AM836" s="17">
        <v>0.11120341536292799</v>
      </c>
      <c r="AN836" s="17">
        <v>9.9033558295255897E-2</v>
      </c>
      <c r="AO836" s="17"/>
      <c r="AP836" s="17">
        <v>9.0522925049695196E-2</v>
      </c>
      <c r="AQ836" s="17">
        <v>9.2713161678055198E-2</v>
      </c>
      <c r="AR836" s="17">
        <v>4.7175871661560502E-2</v>
      </c>
      <c r="AS836" s="17">
        <v>9.05399761836434E-2</v>
      </c>
      <c r="AT836" s="17">
        <v>7.8945195746691094E-2</v>
      </c>
      <c r="AU836" s="17"/>
      <c r="AV836" s="17">
        <v>0.10650119264340401</v>
      </c>
      <c r="AW836" s="17">
        <v>9.4861138553175794E-2</v>
      </c>
      <c r="AX836" s="17">
        <v>7.0851216423706995E-2</v>
      </c>
      <c r="AY836" s="17">
        <v>6.03048247684487E-2</v>
      </c>
      <c r="AZ836" s="17">
        <v>0.125379300538488</v>
      </c>
      <c r="BA836" s="17">
        <v>4.79480728289454E-2</v>
      </c>
      <c r="BB836" s="17"/>
      <c r="BC836" s="17">
        <v>8.1205696703256794E-2</v>
      </c>
      <c r="BD836" s="17">
        <v>8.8985985562156297E-2</v>
      </c>
      <c r="BE836" s="17">
        <v>8.61072080049501E-2</v>
      </c>
      <c r="BF836" s="17">
        <v>0.113458924841352</v>
      </c>
      <c r="BG836" s="17">
        <v>8.8845791478294106E-2</v>
      </c>
    </row>
    <row r="837" spans="2:59" x14ac:dyDescent="0.35">
      <c r="B837" t="s">
        <v>100</v>
      </c>
      <c r="C837" s="17">
        <v>8.2770347368586794E-2</v>
      </c>
      <c r="D837" s="17">
        <v>6.0289302744115897E-2</v>
      </c>
      <c r="E837" s="17">
        <v>0.103383583427151</v>
      </c>
      <c r="F837" s="17"/>
      <c r="G837" s="17">
        <v>5.35488597470231E-2</v>
      </c>
      <c r="H837" s="17">
        <v>4.0269685332484699E-2</v>
      </c>
      <c r="I837" s="17">
        <v>0.124350388884602</v>
      </c>
      <c r="J837" s="17">
        <v>6.4104570239675807E-2</v>
      </c>
      <c r="K837" s="17">
        <v>0.110829238417675</v>
      </c>
      <c r="L837" s="17">
        <v>0.10307002475756399</v>
      </c>
      <c r="M837" s="17"/>
      <c r="N837" s="17">
        <v>6.3949472054337597E-2</v>
      </c>
      <c r="O837" s="17">
        <v>8.2191715342764093E-2</v>
      </c>
      <c r="P837" s="17">
        <v>9.8230120656386893E-2</v>
      </c>
      <c r="Q837" s="17">
        <v>9.16270746579462E-2</v>
      </c>
      <c r="R837" s="17"/>
      <c r="S837" s="17">
        <v>3.32294895116041E-2</v>
      </c>
      <c r="T837" s="17">
        <v>0.12548587531428201</v>
      </c>
      <c r="U837" s="17">
        <v>0.12961702729347199</v>
      </c>
      <c r="V837" s="17">
        <v>4.5025781585859501E-2</v>
      </c>
      <c r="W837" s="17">
        <v>5.1256552957223499E-2</v>
      </c>
      <c r="X837" s="17">
        <v>0.11701735976427199</v>
      </c>
      <c r="Y837" s="17">
        <v>4.52000606082072E-2</v>
      </c>
      <c r="Z837" s="17">
        <v>8.8151172468041897E-2</v>
      </c>
      <c r="AA837" s="17">
        <v>0.11554580333613</v>
      </c>
      <c r="AB837" s="17">
        <v>9.8603163433284097E-2</v>
      </c>
      <c r="AC837" s="17">
        <v>6.9167864262765999E-2</v>
      </c>
      <c r="AD837" s="17">
        <v>6.3167378348258807E-2</v>
      </c>
      <c r="AE837" s="17"/>
      <c r="AF837" s="17">
        <v>7.5968138936122503E-2</v>
      </c>
      <c r="AG837" s="17">
        <v>7.6787225038098803E-2</v>
      </c>
      <c r="AH837" s="17">
        <v>0.132764538242228</v>
      </c>
      <c r="AI837" s="17"/>
      <c r="AJ837" s="17">
        <v>8.4911591136850401E-2</v>
      </c>
      <c r="AK837" s="17">
        <v>6.0328107587747502E-2</v>
      </c>
      <c r="AL837" s="17">
        <v>5.2573303087011601E-2</v>
      </c>
      <c r="AM837" s="17">
        <v>4.5016067912911899E-2</v>
      </c>
      <c r="AN837" s="17">
        <v>0.109649033446177</v>
      </c>
      <c r="AO837" s="17"/>
      <c r="AP837" s="17">
        <v>7.8694162575697904E-2</v>
      </c>
      <c r="AQ837" s="17">
        <v>6.8052328222146602E-2</v>
      </c>
      <c r="AR837" s="17">
        <v>8.8027152917810297E-2</v>
      </c>
      <c r="AS837" s="17">
        <v>7.0158202300392894E-2</v>
      </c>
      <c r="AT837" s="17">
        <v>7.6537807002142702E-2</v>
      </c>
      <c r="AU837" s="17"/>
      <c r="AV837" s="17">
        <v>5.4965120264979697E-2</v>
      </c>
      <c r="AW837" s="17">
        <v>8.1662426848636005E-2</v>
      </c>
      <c r="AX837" s="17">
        <v>4.0958279846617297E-2</v>
      </c>
      <c r="AY837" s="17">
        <v>8.6767302666370394E-2</v>
      </c>
      <c r="AZ837" s="17">
        <v>7.3537762332745102E-2</v>
      </c>
      <c r="BA837" s="17">
        <v>0.16415877114077301</v>
      </c>
      <c r="BB837" s="17"/>
      <c r="BC837" s="17">
        <v>9.4057113591934902E-2</v>
      </c>
      <c r="BD837" s="17">
        <v>0.10260105688249301</v>
      </c>
      <c r="BE837" s="17">
        <v>6.8427623405917598E-2</v>
      </c>
      <c r="BF837" s="17">
        <v>7.2006975099840095E-2</v>
      </c>
      <c r="BG837" s="17">
        <v>3.9055982330786103E-2</v>
      </c>
    </row>
    <row r="838" spans="2:59" x14ac:dyDescent="0.35">
      <c r="B838" t="s">
        <v>317</v>
      </c>
      <c r="C838" s="17">
        <v>9.5222369555169998E-4</v>
      </c>
      <c r="D838" s="17">
        <v>1.92585418253294E-3</v>
      </c>
      <c r="E838" s="17">
        <v>0</v>
      </c>
      <c r="F838" s="17"/>
      <c r="G838" s="17">
        <v>0</v>
      </c>
      <c r="H838" s="17">
        <v>5.3735356345786696E-3</v>
      </c>
      <c r="I838" s="17">
        <v>0</v>
      </c>
      <c r="J838" s="17">
        <v>0</v>
      </c>
      <c r="K838" s="17">
        <v>0</v>
      </c>
      <c r="L838" s="17">
        <v>0</v>
      </c>
      <c r="M838" s="17"/>
      <c r="N838" s="17">
        <v>3.3946001836609101E-3</v>
      </c>
      <c r="O838" s="17">
        <v>0</v>
      </c>
      <c r="P838" s="17">
        <v>0</v>
      </c>
      <c r="Q838" s="17">
        <v>0</v>
      </c>
      <c r="R838" s="17"/>
      <c r="S838" s="17">
        <v>6.2872067104497199E-3</v>
      </c>
      <c r="T838" s="17">
        <v>0</v>
      </c>
      <c r="U838" s="17">
        <v>0</v>
      </c>
      <c r="V838" s="17">
        <v>0</v>
      </c>
      <c r="W838" s="17">
        <v>0</v>
      </c>
      <c r="X838" s="17">
        <v>0</v>
      </c>
      <c r="Y838" s="17">
        <v>0</v>
      </c>
      <c r="Z838" s="17">
        <v>0</v>
      </c>
      <c r="AA838" s="17">
        <v>0</v>
      </c>
      <c r="AB838" s="17">
        <v>0</v>
      </c>
      <c r="AC838" s="17">
        <v>0</v>
      </c>
      <c r="AD838" s="17">
        <v>0</v>
      </c>
      <c r="AE838" s="17"/>
      <c r="AF838" s="17">
        <v>0</v>
      </c>
      <c r="AG838" s="17">
        <v>2.2664445486374201E-3</v>
      </c>
      <c r="AH838" s="17">
        <v>0</v>
      </c>
      <c r="AI838" s="17"/>
      <c r="AJ838" s="17">
        <v>0</v>
      </c>
      <c r="AK838" s="17">
        <v>3.4311360798539598E-3</v>
      </c>
      <c r="AL838" s="17">
        <v>0</v>
      </c>
      <c r="AM838" s="17">
        <v>0</v>
      </c>
      <c r="AN838" s="17">
        <v>0</v>
      </c>
      <c r="AO838" s="17"/>
      <c r="AP838" s="17">
        <v>0</v>
      </c>
      <c r="AQ838" s="17">
        <v>0</v>
      </c>
      <c r="AR838" s="17">
        <v>0</v>
      </c>
      <c r="AS838" s="17">
        <v>0</v>
      </c>
      <c r="AT838" s="17">
        <v>0</v>
      </c>
      <c r="AU838" s="17"/>
      <c r="AV838" s="17">
        <v>0</v>
      </c>
      <c r="AW838" s="17">
        <v>0</v>
      </c>
      <c r="AX838" s="17">
        <v>0</v>
      </c>
      <c r="AY838" s="17">
        <v>0</v>
      </c>
      <c r="AZ838" s="17">
        <v>1.2019297343269701E-2</v>
      </c>
      <c r="BA838" s="17">
        <v>0</v>
      </c>
      <c r="BB838" s="17"/>
      <c r="BC838" s="17">
        <v>0</v>
      </c>
      <c r="BD838" s="17">
        <v>0</v>
      </c>
      <c r="BE838" s="17">
        <v>3.3321626754380402E-3</v>
      </c>
      <c r="BF838" s="17">
        <v>0</v>
      </c>
      <c r="BG838" s="17">
        <v>0</v>
      </c>
    </row>
    <row r="839" spans="2:59" x14ac:dyDescent="0.35">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row>
    <row r="840" spans="2:59" x14ac:dyDescent="0.35">
      <c r="B840" s="6" t="s">
        <v>422</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row>
    <row r="841" spans="2:59" x14ac:dyDescent="0.35">
      <c r="B841" s="24" t="s">
        <v>331</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row>
    <row r="842" spans="2:59" x14ac:dyDescent="0.35">
      <c r="B842" t="s">
        <v>323</v>
      </c>
      <c r="C842" s="17">
        <v>0.206841373043158</v>
      </c>
      <c r="D842" s="17">
        <v>0.22073916786589501</v>
      </c>
      <c r="E842" s="17">
        <v>0.19294746218241299</v>
      </c>
      <c r="F842" s="17"/>
      <c r="G842" s="17">
        <v>0.192488039168453</v>
      </c>
      <c r="H842" s="17">
        <v>0.34422707859432999</v>
      </c>
      <c r="I842" s="17">
        <v>0.24132975885317701</v>
      </c>
      <c r="J842" s="17">
        <v>0.193763025437381</v>
      </c>
      <c r="K842" s="17">
        <v>0.16927657382780401</v>
      </c>
      <c r="L842" s="17">
        <v>0.107567344595936</v>
      </c>
      <c r="M842" s="17"/>
      <c r="N842" s="17">
        <v>0.29736130876780298</v>
      </c>
      <c r="O842" s="17">
        <v>0.19741615412258001</v>
      </c>
      <c r="P842" s="17">
        <v>0.15854229773248699</v>
      </c>
      <c r="Q842" s="17">
        <v>0.15218334408804601</v>
      </c>
      <c r="R842" s="17"/>
      <c r="S842" s="17">
        <v>0.33071246715106201</v>
      </c>
      <c r="T842" s="17">
        <v>0.17251430137899401</v>
      </c>
      <c r="U842" s="17">
        <v>0.20069482382773501</v>
      </c>
      <c r="V842" s="17">
        <v>0.21109910579544999</v>
      </c>
      <c r="W842" s="17">
        <v>0.21397979583340801</v>
      </c>
      <c r="X842" s="17">
        <v>0.26924664635629603</v>
      </c>
      <c r="Y842" s="17">
        <v>0.182244876637673</v>
      </c>
      <c r="Z842" s="17">
        <v>0.15125222621679099</v>
      </c>
      <c r="AA842" s="17">
        <v>0.164179516619092</v>
      </c>
      <c r="AB842" s="17">
        <v>0.12723529848110399</v>
      </c>
      <c r="AC842" s="17">
        <v>8.5959825963913397E-2</v>
      </c>
      <c r="AD842" s="17">
        <v>0.240709914819173</v>
      </c>
      <c r="AE842" s="17"/>
      <c r="AF842" s="17">
        <v>0.20429128104894201</v>
      </c>
      <c r="AG842" s="17">
        <v>0.23111788109297601</v>
      </c>
      <c r="AH842" s="17">
        <v>0.19441951910879801</v>
      </c>
      <c r="AI842" s="17"/>
      <c r="AJ842" s="17">
        <v>0.21708266753682001</v>
      </c>
      <c r="AK842" s="17">
        <v>0.26213934654084597</v>
      </c>
      <c r="AL842" s="17">
        <v>0.249129913409948</v>
      </c>
      <c r="AM842" s="17">
        <v>0.24793039346551801</v>
      </c>
      <c r="AN842" s="17">
        <v>0.15711443493026001</v>
      </c>
      <c r="AO842" s="17"/>
      <c r="AP842" s="17">
        <v>0.182694526518527</v>
      </c>
      <c r="AQ842" s="17">
        <v>0.26198055171651002</v>
      </c>
      <c r="AR842" s="17">
        <v>0.18479623695869801</v>
      </c>
      <c r="AS842" s="17">
        <v>0.16710972674529201</v>
      </c>
      <c r="AT842" s="17">
        <v>0.160185981730704</v>
      </c>
      <c r="AU842" s="17"/>
      <c r="AV842" s="17">
        <v>0.30036598080989801</v>
      </c>
      <c r="AW842" s="17">
        <v>0.22385315603785599</v>
      </c>
      <c r="AX842" s="17">
        <v>0.16573941890330801</v>
      </c>
      <c r="AY842" s="17">
        <v>0.15680373991269</v>
      </c>
      <c r="AZ842" s="17">
        <v>0.184297123806585</v>
      </c>
      <c r="BA842" s="17">
        <v>0.130036707279512</v>
      </c>
      <c r="BB842" s="17"/>
      <c r="BC842" s="17">
        <v>0.151572756319273</v>
      </c>
      <c r="BD842" s="17">
        <v>0.13945705270878</v>
      </c>
      <c r="BE842" s="17">
        <v>0.29052367821345099</v>
      </c>
      <c r="BF842" s="17">
        <v>0.26925064226683099</v>
      </c>
      <c r="BG842" s="17">
        <v>0.38676308153578498</v>
      </c>
    </row>
    <row r="843" spans="2:59" x14ac:dyDescent="0.35">
      <c r="B843" t="s">
        <v>324</v>
      </c>
      <c r="C843" s="17">
        <v>0.34068284178264402</v>
      </c>
      <c r="D843" s="17">
        <v>0.33989447885055402</v>
      </c>
      <c r="E843" s="17">
        <v>0.34439480913222298</v>
      </c>
      <c r="F843" s="17"/>
      <c r="G843" s="17">
        <v>0.40144237043099801</v>
      </c>
      <c r="H843" s="17">
        <v>0.34572830591626302</v>
      </c>
      <c r="I843" s="17">
        <v>0.40858682079765402</v>
      </c>
      <c r="J843" s="17">
        <v>0.37031599378996999</v>
      </c>
      <c r="K843" s="17">
        <v>0.25698665260153503</v>
      </c>
      <c r="L843" s="17">
        <v>0.26876925986678102</v>
      </c>
      <c r="M843" s="17"/>
      <c r="N843" s="17">
        <v>0.368266909504947</v>
      </c>
      <c r="O843" s="17">
        <v>0.37669746294733902</v>
      </c>
      <c r="P843" s="17">
        <v>0.31202662152704003</v>
      </c>
      <c r="Q843" s="17">
        <v>0.29740130301805501</v>
      </c>
      <c r="R843" s="17"/>
      <c r="S843" s="17">
        <v>0.35304046381819798</v>
      </c>
      <c r="T843" s="17">
        <v>0.32356835110624399</v>
      </c>
      <c r="U843" s="17">
        <v>0.290579796641114</v>
      </c>
      <c r="V843" s="17">
        <v>0.305765841625044</v>
      </c>
      <c r="W843" s="17">
        <v>0.380327031321608</v>
      </c>
      <c r="X843" s="17">
        <v>0.285244397356268</v>
      </c>
      <c r="Y843" s="17">
        <v>0.33398114800337603</v>
      </c>
      <c r="Z843" s="17">
        <v>0.34071598407082399</v>
      </c>
      <c r="AA843" s="17">
        <v>0.373139939960418</v>
      </c>
      <c r="AB843" s="17">
        <v>0.30117294560108199</v>
      </c>
      <c r="AC843" s="17">
        <v>0.45728852544923598</v>
      </c>
      <c r="AD843" s="17">
        <v>0.47389572581161699</v>
      </c>
      <c r="AE843" s="17"/>
      <c r="AF843" s="17">
        <v>0.29347441120728002</v>
      </c>
      <c r="AG843" s="17">
        <v>0.36301803370627</v>
      </c>
      <c r="AH843" s="17">
        <v>0.310674892273132</v>
      </c>
      <c r="AI843" s="17"/>
      <c r="AJ843" s="17">
        <v>0.30858149064419099</v>
      </c>
      <c r="AK843" s="17">
        <v>0.37822444337966998</v>
      </c>
      <c r="AL843" s="17">
        <v>0.34543572937306499</v>
      </c>
      <c r="AM843" s="17">
        <v>0.16946193476103999</v>
      </c>
      <c r="AN843" s="17">
        <v>0.341036640710079</v>
      </c>
      <c r="AO843" s="17"/>
      <c r="AP843" s="17">
        <v>0.31430165279890698</v>
      </c>
      <c r="AQ843" s="17">
        <v>0.38431661728411998</v>
      </c>
      <c r="AR843" s="17">
        <v>0.44382759266340799</v>
      </c>
      <c r="AS843" s="17">
        <v>0.25780947402324</v>
      </c>
      <c r="AT843" s="17">
        <v>0.37231351609579</v>
      </c>
      <c r="AU843" s="17"/>
      <c r="AV843" s="17">
        <v>0.39674085649799701</v>
      </c>
      <c r="AW843" s="17">
        <v>0.32911654738698198</v>
      </c>
      <c r="AX843" s="17">
        <v>0.47494665449108697</v>
      </c>
      <c r="AY843" s="17">
        <v>0.24974669924972601</v>
      </c>
      <c r="AZ843" s="17">
        <v>0.31476547015039802</v>
      </c>
      <c r="BA843" s="17">
        <v>0.27715116052061101</v>
      </c>
      <c r="BB843" s="17"/>
      <c r="BC843" s="17">
        <v>0.30039893744854301</v>
      </c>
      <c r="BD843" s="17">
        <v>0.33553573817022803</v>
      </c>
      <c r="BE843" s="17">
        <v>0.34799291055037501</v>
      </c>
      <c r="BF843" s="17">
        <v>0.40779758397145699</v>
      </c>
      <c r="BG843" s="17">
        <v>0.45392633742859001</v>
      </c>
    </row>
    <row r="844" spans="2:59" x14ac:dyDescent="0.35">
      <c r="B844" t="s">
        <v>325</v>
      </c>
      <c r="C844" s="17">
        <v>0.21918070221630701</v>
      </c>
      <c r="D844" s="17">
        <v>0.21576988574550099</v>
      </c>
      <c r="E844" s="17">
        <v>0.221789127542077</v>
      </c>
      <c r="F844" s="17"/>
      <c r="G844" s="17">
        <v>0.17115225462181399</v>
      </c>
      <c r="H844" s="17">
        <v>0.207323130776467</v>
      </c>
      <c r="I844" s="17">
        <v>0.13382064406983599</v>
      </c>
      <c r="J844" s="17">
        <v>0.22910226658381899</v>
      </c>
      <c r="K844" s="17">
        <v>0.29909057658451099</v>
      </c>
      <c r="L844" s="17">
        <v>0.273247574219385</v>
      </c>
      <c r="M844" s="17"/>
      <c r="N844" s="17">
        <v>0.185949858931795</v>
      </c>
      <c r="O844" s="17">
        <v>0.17759593231832499</v>
      </c>
      <c r="P844" s="17">
        <v>0.25187682638016101</v>
      </c>
      <c r="Q844" s="17">
        <v>0.27364238648598899</v>
      </c>
      <c r="R844" s="17"/>
      <c r="S844" s="17">
        <v>0.19423661821545299</v>
      </c>
      <c r="T844" s="17">
        <v>0.240705256653162</v>
      </c>
      <c r="U844" s="17">
        <v>0.20316847650134101</v>
      </c>
      <c r="V844" s="17">
        <v>0.24857106883854699</v>
      </c>
      <c r="W844" s="17">
        <v>0.15362115322475101</v>
      </c>
      <c r="X844" s="17">
        <v>0.27187533415416498</v>
      </c>
      <c r="Y844" s="17">
        <v>0.23036906766015899</v>
      </c>
      <c r="Z844" s="17">
        <v>0.27659910763435003</v>
      </c>
      <c r="AA844" s="17">
        <v>0.21106599079792701</v>
      </c>
      <c r="AB844" s="17">
        <v>0.19900996392666701</v>
      </c>
      <c r="AC844" s="17">
        <v>0.21716605066059</v>
      </c>
      <c r="AD844" s="17">
        <v>0.20768860867247399</v>
      </c>
      <c r="AE844" s="17"/>
      <c r="AF844" s="17">
        <v>0.21383328269916299</v>
      </c>
      <c r="AG844" s="17">
        <v>0.220823524762044</v>
      </c>
      <c r="AH844" s="17">
        <v>0.26325552452780199</v>
      </c>
      <c r="AI844" s="17"/>
      <c r="AJ844" s="17">
        <v>0.23327210635684101</v>
      </c>
      <c r="AK844" s="17">
        <v>0.17928172376189599</v>
      </c>
      <c r="AL844" s="17">
        <v>0.168486558706016</v>
      </c>
      <c r="AM844" s="17">
        <v>0.339083148053613</v>
      </c>
      <c r="AN844" s="17">
        <v>0.26893896739754702</v>
      </c>
      <c r="AO844" s="17"/>
      <c r="AP844" s="17">
        <v>0.259265696844519</v>
      </c>
      <c r="AQ844" s="17">
        <v>0.19156955834099301</v>
      </c>
      <c r="AR844" s="17">
        <v>0.15598038256584901</v>
      </c>
      <c r="AS844" s="17">
        <v>0.243293402586371</v>
      </c>
      <c r="AT844" s="17">
        <v>0.18132227773267301</v>
      </c>
      <c r="AU844" s="17"/>
      <c r="AV844" s="17">
        <v>0.14989916015775101</v>
      </c>
      <c r="AW844" s="17">
        <v>0.24224191158945399</v>
      </c>
      <c r="AX844" s="17">
        <v>0.163896641896602</v>
      </c>
      <c r="AY844" s="17">
        <v>0.26640604566194098</v>
      </c>
      <c r="AZ844" s="17">
        <v>0.220213474899254</v>
      </c>
      <c r="BA844" s="17">
        <v>0.31309602132585201</v>
      </c>
      <c r="BB844" s="17"/>
      <c r="BC844" s="17">
        <v>0.269450495345817</v>
      </c>
      <c r="BD844" s="17">
        <v>0.23786703223050601</v>
      </c>
      <c r="BE844" s="17">
        <v>0.18720530726269</v>
      </c>
      <c r="BF844" s="17">
        <v>0.208272192350626</v>
      </c>
      <c r="BG844" s="17">
        <v>0</v>
      </c>
    </row>
    <row r="845" spans="2:59" x14ac:dyDescent="0.35">
      <c r="B845" t="s">
        <v>326</v>
      </c>
      <c r="C845" s="17">
        <v>7.9172522770495996E-2</v>
      </c>
      <c r="D845" s="17">
        <v>9.5588665743737894E-2</v>
      </c>
      <c r="E845" s="17">
        <v>6.3660943035115602E-2</v>
      </c>
      <c r="F845" s="17"/>
      <c r="G845" s="17">
        <v>0.17114865614686001</v>
      </c>
      <c r="H845" s="17">
        <v>4.9136433124291903E-2</v>
      </c>
      <c r="I845" s="17">
        <v>6.9690232852860606E-2</v>
      </c>
      <c r="J845" s="17">
        <v>7.7726055217496801E-2</v>
      </c>
      <c r="K845" s="17">
        <v>5.1850486834687903E-2</v>
      </c>
      <c r="L845" s="17">
        <v>6.5279824745987203E-2</v>
      </c>
      <c r="M845" s="17"/>
      <c r="N845" s="17">
        <v>6.9540588877291198E-2</v>
      </c>
      <c r="O845" s="17">
        <v>8.5646914647133296E-2</v>
      </c>
      <c r="P845" s="17">
        <v>8.01974531932544E-2</v>
      </c>
      <c r="Q845" s="17">
        <v>8.2823078023000901E-2</v>
      </c>
      <c r="R845" s="17"/>
      <c r="S845" s="17">
        <v>4.5961071938460503E-2</v>
      </c>
      <c r="T845" s="17">
        <v>8.8717252358245999E-2</v>
      </c>
      <c r="U845" s="17">
        <v>8.9579873687551007E-2</v>
      </c>
      <c r="V845" s="17">
        <v>7.6835826255333597E-2</v>
      </c>
      <c r="W845" s="17">
        <v>0.153393366255511</v>
      </c>
      <c r="X845" s="17">
        <v>8.9570755946432906E-2</v>
      </c>
      <c r="Y845" s="17">
        <v>9.1037124092118699E-2</v>
      </c>
      <c r="Z845" s="17">
        <v>1.9173434793819499E-2</v>
      </c>
      <c r="AA845" s="17">
        <v>0.10006207373235</v>
      </c>
      <c r="AB845" s="17">
        <v>6.8174144852669802E-2</v>
      </c>
      <c r="AC845" s="17">
        <v>6.60216313378678E-2</v>
      </c>
      <c r="AD845" s="17">
        <v>0</v>
      </c>
      <c r="AE845" s="17"/>
      <c r="AF845" s="17">
        <v>7.00056747608679E-2</v>
      </c>
      <c r="AG845" s="17">
        <v>6.3299626781141205E-2</v>
      </c>
      <c r="AH845" s="17">
        <v>8.7222646211039201E-2</v>
      </c>
      <c r="AI845" s="17"/>
      <c r="AJ845" s="17">
        <v>7.3498252870334804E-2</v>
      </c>
      <c r="AK845" s="17">
        <v>7.8678686195621503E-2</v>
      </c>
      <c r="AL845" s="17">
        <v>0.109692240351128</v>
      </c>
      <c r="AM845" s="17">
        <v>0</v>
      </c>
      <c r="AN845" s="17">
        <v>6.98065743213694E-2</v>
      </c>
      <c r="AO845" s="17"/>
      <c r="AP845" s="17">
        <v>8.0057178799108106E-2</v>
      </c>
      <c r="AQ845" s="17">
        <v>6.5444372610885204E-2</v>
      </c>
      <c r="AR845" s="17">
        <v>6.5088579872248697E-2</v>
      </c>
      <c r="AS845" s="17">
        <v>0.14059090931503501</v>
      </c>
      <c r="AT845" s="17">
        <v>6.20522909124206E-2</v>
      </c>
      <c r="AU845" s="17"/>
      <c r="AV845" s="17">
        <v>8.87966932238545E-2</v>
      </c>
      <c r="AW845" s="17">
        <v>6.62116660059998E-2</v>
      </c>
      <c r="AX845" s="17">
        <v>4.2471145447562302E-2</v>
      </c>
      <c r="AY845" s="17">
        <v>0.12425711092568199</v>
      </c>
      <c r="AZ845" s="17">
        <v>6.9273595271007404E-2</v>
      </c>
      <c r="BA845" s="17">
        <v>5.0086654778131401E-2</v>
      </c>
      <c r="BB845" s="17"/>
      <c r="BC845" s="17">
        <v>7.44487635601086E-2</v>
      </c>
      <c r="BD845" s="17">
        <v>0.10714797816675101</v>
      </c>
      <c r="BE845" s="17">
        <v>6.7843110402149506E-2</v>
      </c>
      <c r="BF845" s="17">
        <v>3.22478162980245E-2</v>
      </c>
      <c r="BG845" s="17">
        <v>8.8845791478294106E-2</v>
      </c>
    </row>
    <row r="846" spans="2:59" x14ac:dyDescent="0.35">
      <c r="B846" t="s">
        <v>327</v>
      </c>
      <c r="C846" s="17">
        <v>7.7504699385348902E-2</v>
      </c>
      <c r="D846" s="17">
        <v>6.9840876068964802E-2</v>
      </c>
      <c r="E846" s="17">
        <v>8.4005001911583402E-2</v>
      </c>
      <c r="F846" s="17"/>
      <c r="G846" s="17">
        <v>4.5268034163952697E-2</v>
      </c>
      <c r="H846" s="17">
        <v>3.5122711476672598E-2</v>
      </c>
      <c r="I846" s="17">
        <v>7.6547603269260994E-2</v>
      </c>
      <c r="J846" s="17">
        <v>6.2255100982734103E-2</v>
      </c>
      <c r="K846" s="17">
        <v>0.100883550825571</v>
      </c>
      <c r="L846" s="17">
        <v>0.13398417531846499</v>
      </c>
      <c r="M846" s="17"/>
      <c r="N846" s="17">
        <v>3.0050960899352299E-2</v>
      </c>
      <c r="O846" s="17">
        <v>9.9732571314421203E-2</v>
      </c>
      <c r="P846" s="17">
        <v>9.8885964365325402E-2</v>
      </c>
      <c r="Q846" s="17">
        <v>8.9819639871139501E-2</v>
      </c>
      <c r="R846" s="17"/>
      <c r="S846" s="17">
        <v>4.49336122227064E-2</v>
      </c>
      <c r="T846" s="17">
        <v>9.1298084877180496E-2</v>
      </c>
      <c r="U846" s="17">
        <v>9.8657545335254407E-2</v>
      </c>
      <c r="V846" s="17">
        <v>8.9535648158585099E-2</v>
      </c>
      <c r="W846" s="17">
        <v>2.6051481881444599E-2</v>
      </c>
      <c r="X846" s="17">
        <v>2.9822745549157099E-2</v>
      </c>
      <c r="Y846" s="17">
        <v>0.106996682115668</v>
      </c>
      <c r="Z846" s="17">
        <v>0.148953455446803</v>
      </c>
      <c r="AA846" s="17">
        <v>6.0229995347379203E-2</v>
      </c>
      <c r="AB846" s="17">
        <v>0.13163133644900099</v>
      </c>
      <c r="AC846" s="17">
        <v>0.10603064913124099</v>
      </c>
      <c r="AD846" s="17">
        <v>5.32902395700992E-2</v>
      </c>
      <c r="AE846" s="17"/>
      <c r="AF846" s="17">
        <v>0.13457051314038099</v>
      </c>
      <c r="AG846" s="17">
        <v>4.4026423653204E-2</v>
      </c>
      <c r="AH846" s="17">
        <v>5.3338643708644502E-2</v>
      </c>
      <c r="AI846" s="17"/>
      <c r="AJ846" s="17">
        <v>7.3038218735267404E-2</v>
      </c>
      <c r="AK846" s="17">
        <v>5.1522967044443001E-2</v>
      </c>
      <c r="AL846" s="17">
        <v>4.0025016148324898E-2</v>
      </c>
      <c r="AM846" s="17">
        <v>0.19850845580691701</v>
      </c>
      <c r="AN846" s="17">
        <v>8.3447444054622899E-2</v>
      </c>
      <c r="AO846" s="17"/>
      <c r="AP846" s="17">
        <v>9.6619594045829094E-2</v>
      </c>
      <c r="AQ846" s="17">
        <v>3.07215557724375E-2</v>
      </c>
      <c r="AR846" s="17">
        <v>5.6466927115946697E-2</v>
      </c>
      <c r="AS846" s="17">
        <v>9.9868449860227498E-2</v>
      </c>
      <c r="AT846" s="17">
        <v>0.121063568296349</v>
      </c>
      <c r="AU846" s="17"/>
      <c r="AV846" s="17">
        <v>1.6060484063552299E-2</v>
      </c>
      <c r="AW846" s="17">
        <v>7.5467144721354601E-2</v>
      </c>
      <c r="AX846" s="17">
        <v>7.3467610045542697E-2</v>
      </c>
      <c r="AY846" s="17">
        <v>0.13062639804059001</v>
      </c>
      <c r="AZ846" s="17">
        <v>0.12459085679118299</v>
      </c>
      <c r="BA846" s="17">
        <v>5.8367463342083002E-2</v>
      </c>
      <c r="BB846" s="17"/>
      <c r="BC846" s="17">
        <v>0.117349782475831</v>
      </c>
      <c r="BD846" s="17">
        <v>7.6224453477505297E-2</v>
      </c>
      <c r="BE846" s="17">
        <v>5.5808022699806899E-2</v>
      </c>
      <c r="BF846" s="17">
        <v>1.9836402648508701E-2</v>
      </c>
      <c r="BG846" s="17">
        <v>7.0464789557331597E-2</v>
      </c>
    </row>
    <row r="847" spans="2:59" x14ac:dyDescent="0.35">
      <c r="B847" t="s">
        <v>100</v>
      </c>
      <c r="C847" s="17">
        <v>7.6617860802045995E-2</v>
      </c>
      <c r="D847" s="17">
        <v>5.8166925725347603E-2</v>
      </c>
      <c r="E847" s="17">
        <v>9.3202656196588005E-2</v>
      </c>
      <c r="F847" s="17"/>
      <c r="G847" s="17">
        <v>1.8500645467921802E-2</v>
      </c>
      <c r="H847" s="17">
        <v>1.8462340111975398E-2</v>
      </c>
      <c r="I847" s="17">
        <v>7.0024940157211599E-2</v>
      </c>
      <c r="J847" s="17">
        <v>6.6837557988599194E-2</v>
      </c>
      <c r="K847" s="17">
        <v>0.121912159325892</v>
      </c>
      <c r="L847" s="17">
        <v>0.15115182125344501</v>
      </c>
      <c r="M847" s="17"/>
      <c r="N847" s="17">
        <v>4.8830373018812101E-2</v>
      </c>
      <c r="O847" s="17">
        <v>6.2910964650200393E-2</v>
      </c>
      <c r="P847" s="17">
        <v>9.84708368017327E-2</v>
      </c>
      <c r="Q847" s="17">
        <v>0.10413024851376999</v>
      </c>
      <c r="R847" s="17"/>
      <c r="S847" s="17">
        <v>3.1115766654121E-2</v>
      </c>
      <c r="T847" s="17">
        <v>8.3196753626174499E-2</v>
      </c>
      <c r="U847" s="17">
        <v>0.117319484007004</v>
      </c>
      <c r="V847" s="17">
        <v>6.8192509327040601E-2</v>
      </c>
      <c r="W847" s="17">
        <v>7.2627171483277006E-2</v>
      </c>
      <c r="X847" s="17">
        <v>5.4240120637680897E-2</v>
      </c>
      <c r="Y847" s="17">
        <v>5.5371101491005797E-2</v>
      </c>
      <c r="Z847" s="17">
        <v>6.3305791837412306E-2</v>
      </c>
      <c r="AA847" s="17">
        <v>9.13224835428329E-2</v>
      </c>
      <c r="AB847" s="17">
        <v>0.17277631068947599</v>
      </c>
      <c r="AC847" s="17">
        <v>6.7533317457151701E-2</v>
      </c>
      <c r="AD847" s="17">
        <v>2.4415511126636799E-2</v>
      </c>
      <c r="AE847" s="17"/>
      <c r="AF847" s="17">
        <v>8.3824837143365499E-2</v>
      </c>
      <c r="AG847" s="17">
        <v>7.7714510004364704E-2</v>
      </c>
      <c r="AH847" s="17">
        <v>9.1088774170584599E-2</v>
      </c>
      <c r="AI847" s="17"/>
      <c r="AJ847" s="17">
        <v>9.4527263856545807E-2</v>
      </c>
      <c r="AK847" s="17">
        <v>5.0152833077524002E-2</v>
      </c>
      <c r="AL847" s="17">
        <v>8.7230542011517906E-2</v>
      </c>
      <c r="AM847" s="17">
        <v>4.5016067912911899E-2</v>
      </c>
      <c r="AN847" s="17">
        <v>7.96559385861213E-2</v>
      </c>
      <c r="AO847" s="17"/>
      <c r="AP847" s="17">
        <v>6.7061350993110599E-2</v>
      </c>
      <c r="AQ847" s="17">
        <v>6.5967344275054102E-2</v>
      </c>
      <c r="AR847" s="17">
        <v>9.3840280823849806E-2</v>
      </c>
      <c r="AS847" s="17">
        <v>9.1328037469834006E-2</v>
      </c>
      <c r="AT847" s="17">
        <v>0.103062365232065</v>
      </c>
      <c r="AU847" s="17"/>
      <c r="AV847" s="17">
        <v>4.8136825246947297E-2</v>
      </c>
      <c r="AW847" s="17">
        <v>6.3109574258352799E-2</v>
      </c>
      <c r="AX847" s="17">
        <v>7.94785292158985E-2</v>
      </c>
      <c r="AY847" s="17">
        <v>7.2160006209371103E-2</v>
      </c>
      <c r="AZ847" s="17">
        <v>8.6859479081573696E-2</v>
      </c>
      <c r="BA847" s="17">
        <v>0.17126199275381099</v>
      </c>
      <c r="BB847" s="17"/>
      <c r="BC847" s="17">
        <v>8.6779264850427099E-2</v>
      </c>
      <c r="BD847" s="17">
        <v>0.103767745246229</v>
      </c>
      <c r="BE847" s="17">
        <v>5.0626970871526601E-2</v>
      </c>
      <c r="BF847" s="17">
        <v>6.2595362464552398E-2</v>
      </c>
      <c r="BG847" s="17">
        <v>0</v>
      </c>
    </row>
    <row r="848" spans="2:59" x14ac:dyDescent="0.35">
      <c r="B848" t="s">
        <v>328</v>
      </c>
      <c r="C848" s="17">
        <v>0.54752421482580205</v>
      </c>
      <c r="D848" s="17">
        <v>0.560633646716448</v>
      </c>
      <c r="E848" s="17">
        <v>0.53734227131463697</v>
      </c>
      <c r="F848" s="17"/>
      <c r="G848" s="17">
        <v>0.59393040959945098</v>
      </c>
      <c r="H848" s="17">
        <v>0.68995538451059302</v>
      </c>
      <c r="I848" s="17">
        <v>0.64991657965083105</v>
      </c>
      <c r="J848" s="17">
        <v>0.56407901922735104</v>
      </c>
      <c r="K848" s="17">
        <v>0.426263226429339</v>
      </c>
      <c r="L848" s="17">
        <v>0.37633660446271799</v>
      </c>
      <c r="M848" s="17"/>
      <c r="N848" s="17">
        <v>0.66562821827274998</v>
      </c>
      <c r="O848" s="17">
        <v>0.57411361706992003</v>
      </c>
      <c r="P848" s="17">
        <v>0.47056891925952599</v>
      </c>
      <c r="Q848" s="17">
        <v>0.44958464710610102</v>
      </c>
      <c r="R848" s="17"/>
      <c r="S848" s="17">
        <v>0.68375293096925904</v>
      </c>
      <c r="T848" s="17">
        <v>0.49608265248523697</v>
      </c>
      <c r="U848" s="17">
        <v>0.49127462046884901</v>
      </c>
      <c r="V848" s="17">
        <v>0.51686494742049405</v>
      </c>
      <c r="W848" s="17">
        <v>0.59430682715501604</v>
      </c>
      <c r="X848" s="17">
        <v>0.55449104371256397</v>
      </c>
      <c r="Y848" s="17">
        <v>0.51622602464104905</v>
      </c>
      <c r="Z848" s="17">
        <v>0.49196821028761401</v>
      </c>
      <c r="AA848" s="17">
        <v>0.53731945657950997</v>
      </c>
      <c r="AB848" s="17">
        <v>0.42840824408218597</v>
      </c>
      <c r="AC848" s="17">
        <v>0.54324835141314998</v>
      </c>
      <c r="AD848" s="17">
        <v>0.71460564063079002</v>
      </c>
      <c r="AE848" s="17"/>
      <c r="AF848" s="17">
        <v>0.49776569225622203</v>
      </c>
      <c r="AG848" s="17">
        <v>0.59413591479924599</v>
      </c>
      <c r="AH848" s="17">
        <v>0.50509441138193001</v>
      </c>
      <c r="AI848" s="17"/>
      <c r="AJ848" s="17">
        <v>0.52566415818101098</v>
      </c>
      <c r="AK848" s="17">
        <v>0.64036378992051601</v>
      </c>
      <c r="AL848" s="17">
        <v>0.59456564278301305</v>
      </c>
      <c r="AM848" s="17">
        <v>0.41739232822655797</v>
      </c>
      <c r="AN848" s="17">
        <v>0.49815107564034</v>
      </c>
      <c r="AO848" s="17"/>
      <c r="AP848" s="17">
        <v>0.49699617931743401</v>
      </c>
      <c r="AQ848" s="17">
        <v>0.64629716900062995</v>
      </c>
      <c r="AR848" s="17">
        <v>0.62862382962210595</v>
      </c>
      <c r="AS848" s="17">
        <v>0.42491920076853201</v>
      </c>
      <c r="AT848" s="17">
        <v>0.53249949782649297</v>
      </c>
      <c r="AU848" s="17"/>
      <c r="AV848" s="17">
        <v>0.69710683730789502</v>
      </c>
      <c r="AW848" s="17">
        <v>0.55296970342483798</v>
      </c>
      <c r="AX848" s="17">
        <v>0.64068607339439398</v>
      </c>
      <c r="AY848" s="17">
        <v>0.40655043916241601</v>
      </c>
      <c r="AZ848" s="17">
        <v>0.49906259395698299</v>
      </c>
      <c r="BA848" s="17">
        <v>0.407187867800123</v>
      </c>
      <c r="BB848" s="17"/>
      <c r="BC848" s="17">
        <v>0.45197169376781698</v>
      </c>
      <c r="BD848" s="17">
        <v>0.47499279087900897</v>
      </c>
      <c r="BE848" s="17">
        <v>0.638516588763827</v>
      </c>
      <c r="BF848" s="17">
        <v>0.67704822623828798</v>
      </c>
      <c r="BG848" s="17">
        <v>0.84068941896437399</v>
      </c>
    </row>
    <row r="849" spans="2:59" x14ac:dyDescent="0.35">
      <c r="B849" t="s">
        <v>329</v>
      </c>
      <c r="C849" s="17">
        <v>0.15667722215584501</v>
      </c>
      <c r="D849" s="17">
        <v>0.165429541812703</v>
      </c>
      <c r="E849" s="17">
        <v>0.14766594494669899</v>
      </c>
      <c r="F849" s="17"/>
      <c r="G849" s="17">
        <v>0.21641669031081301</v>
      </c>
      <c r="H849" s="17">
        <v>8.4259144600964495E-2</v>
      </c>
      <c r="I849" s="17">
        <v>0.14623783612212199</v>
      </c>
      <c r="J849" s="17">
        <v>0.13998115620023099</v>
      </c>
      <c r="K849" s="17">
        <v>0.152734037660259</v>
      </c>
      <c r="L849" s="17">
        <v>0.199264000064453</v>
      </c>
      <c r="M849" s="17"/>
      <c r="N849" s="17">
        <v>9.9591549776643501E-2</v>
      </c>
      <c r="O849" s="17">
        <v>0.18537948596155401</v>
      </c>
      <c r="P849" s="17">
        <v>0.17908341755858001</v>
      </c>
      <c r="Q849" s="17">
        <v>0.17264271789414001</v>
      </c>
      <c r="R849" s="17"/>
      <c r="S849" s="17">
        <v>9.0894684161166805E-2</v>
      </c>
      <c r="T849" s="17">
        <v>0.18001533723542601</v>
      </c>
      <c r="U849" s="17">
        <v>0.188237419022805</v>
      </c>
      <c r="V849" s="17">
        <v>0.166371474413919</v>
      </c>
      <c r="W849" s="17">
        <v>0.17944484813695499</v>
      </c>
      <c r="X849" s="17">
        <v>0.11939350149559</v>
      </c>
      <c r="Y849" s="17">
        <v>0.19803380620778599</v>
      </c>
      <c r="Z849" s="17">
        <v>0.16812689024062299</v>
      </c>
      <c r="AA849" s="17">
        <v>0.16029206907972901</v>
      </c>
      <c r="AB849" s="17">
        <v>0.199805481301671</v>
      </c>
      <c r="AC849" s="17">
        <v>0.172052280469108</v>
      </c>
      <c r="AD849" s="17">
        <v>5.32902395700992E-2</v>
      </c>
      <c r="AE849" s="17"/>
      <c r="AF849" s="17">
        <v>0.20457618790124901</v>
      </c>
      <c r="AG849" s="17">
        <v>0.107326050434345</v>
      </c>
      <c r="AH849" s="17">
        <v>0.140561289919684</v>
      </c>
      <c r="AI849" s="17"/>
      <c r="AJ849" s="17">
        <v>0.14653647160560199</v>
      </c>
      <c r="AK849" s="17">
        <v>0.130201653240064</v>
      </c>
      <c r="AL849" s="17">
        <v>0.149717256499453</v>
      </c>
      <c r="AM849" s="17">
        <v>0.19850845580691701</v>
      </c>
      <c r="AN849" s="17">
        <v>0.15325401837599201</v>
      </c>
      <c r="AO849" s="17"/>
      <c r="AP849" s="17">
        <v>0.17667677284493699</v>
      </c>
      <c r="AQ849" s="17">
        <v>9.6165928383322594E-2</v>
      </c>
      <c r="AR849" s="17">
        <v>0.12155550698819501</v>
      </c>
      <c r="AS849" s="17">
        <v>0.24045935917526301</v>
      </c>
      <c r="AT849" s="17">
        <v>0.18311585920876899</v>
      </c>
      <c r="AU849" s="17"/>
      <c r="AV849" s="17">
        <v>0.104857177287407</v>
      </c>
      <c r="AW849" s="17">
        <v>0.141678810727354</v>
      </c>
      <c r="AX849" s="17">
        <v>0.11593875549310501</v>
      </c>
      <c r="AY849" s="17">
        <v>0.25488350896627199</v>
      </c>
      <c r="AZ849" s="17">
        <v>0.19386445206219</v>
      </c>
      <c r="BA849" s="17">
        <v>0.10845411812021399</v>
      </c>
      <c r="BB849" s="17"/>
      <c r="BC849" s="17">
        <v>0.19179854603593899</v>
      </c>
      <c r="BD849" s="17">
        <v>0.18337243164425701</v>
      </c>
      <c r="BE849" s="17">
        <v>0.123651133101956</v>
      </c>
      <c r="BF849" s="17">
        <v>5.2084218946533201E-2</v>
      </c>
      <c r="BG849" s="17">
        <v>0.15931058103562601</v>
      </c>
    </row>
    <row r="850" spans="2:59" x14ac:dyDescent="0.35">
      <c r="B850" t="s">
        <v>141</v>
      </c>
      <c r="C850" s="17">
        <v>0.39084699266995698</v>
      </c>
      <c r="D850" s="17">
        <v>0.39520410490374602</v>
      </c>
      <c r="E850" s="17">
        <v>0.38967632636793798</v>
      </c>
      <c r="F850" s="17"/>
      <c r="G850" s="17">
        <v>0.37751371928863803</v>
      </c>
      <c r="H850" s="17">
        <v>0.60569623990962795</v>
      </c>
      <c r="I850" s="17">
        <v>0.50367874352870901</v>
      </c>
      <c r="J850" s="17">
        <v>0.42409786302711999</v>
      </c>
      <c r="K850" s="17">
        <v>0.27352918876908</v>
      </c>
      <c r="L850" s="17">
        <v>0.177072604398265</v>
      </c>
      <c r="M850" s="17"/>
      <c r="N850" s="17">
        <v>0.56603666849610601</v>
      </c>
      <c r="O850" s="17">
        <v>0.38873413110836502</v>
      </c>
      <c r="P850" s="17">
        <v>0.291485501700946</v>
      </c>
      <c r="Q850" s="17">
        <v>0.27694192921196098</v>
      </c>
      <c r="R850" s="17"/>
      <c r="S850" s="17">
        <v>0.59285824680809296</v>
      </c>
      <c r="T850" s="17">
        <v>0.31606731524981102</v>
      </c>
      <c r="U850" s="17">
        <v>0.30303720144604401</v>
      </c>
      <c r="V850" s="17">
        <v>0.35049347300657502</v>
      </c>
      <c r="W850" s="17">
        <v>0.41486197901806099</v>
      </c>
      <c r="X850" s="17">
        <v>0.435097542216974</v>
      </c>
      <c r="Y850" s="17">
        <v>0.31819221843326301</v>
      </c>
      <c r="Z850" s="17">
        <v>0.32384132004699201</v>
      </c>
      <c r="AA850" s="17">
        <v>0.37702738749978099</v>
      </c>
      <c r="AB850" s="17">
        <v>0.228602762780515</v>
      </c>
      <c r="AC850" s="17">
        <v>0.371196070944041</v>
      </c>
      <c r="AD850" s="17">
        <v>0.66131540106069098</v>
      </c>
      <c r="AE850" s="17"/>
      <c r="AF850" s="17">
        <v>0.29318950435497299</v>
      </c>
      <c r="AG850" s="17">
        <v>0.48680986436490098</v>
      </c>
      <c r="AH850" s="17">
        <v>0.36453312146224598</v>
      </c>
      <c r="AI850" s="17"/>
      <c r="AJ850" s="17">
        <v>0.37912768657540802</v>
      </c>
      <c r="AK850" s="17">
        <v>0.51016213668045096</v>
      </c>
      <c r="AL850" s="17">
        <v>0.44484838628355999</v>
      </c>
      <c r="AM850" s="17">
        <v>0.218883872419641</v>
      </c>
      <c r="AN850" s="17">
        <v>0.344897057264347</v>
      </c>
      <c r="AO850" s="17"/>
      <c r="AP850" s="17">
        <v>0.32031940647249602</v>
      </c>
      <c r="AQ850" s="17">
        <v>0.550131240617307</v>
      </c>
      <c r="AR850" s="17">
        <v>0.507068322633911</v>
      </c>
      <c r="AS850" s="17">
        <v>0.184459841593269</v>
      </c>
      <c r="AT850" s="17">
        <v>0.34938363861772398</v>
      </c>
      <c r="AU850" s="17"/>
      <c r="AV850" s="17">
        <v>0.59224966002048796</v>
      </c>
      <c r="AW850" s="17">
        <v>0.41129089269748398</v>
      </c>
      <c r="AX850" s="17">
        <v>0.52474731790128903</v>
      </c>
      <c r="AY850" s="17">
        <v>0.151666930196144</v>
      </c>
      <c r="AZ850" s="17">
        <v>0.305198141894793</v>
      </c>
      <c r="BA850" s="17">
        <v>0.29873374967990901</v>
      </c>
      <c r="BB850" s="17"/>
      <c r="BC850" s="17">
        <v>0.260173147731877</v>
      </c>
      <c r="BD850" s="17">
        <v>0.29162035923475199</v>
      </c>
      <c r="BE850" s="17">
        <v>0.51486545566187003</v>
      </c>
      <c r="BF850" s="17">
        <v>0.62496400729175505</v>
      </c>
      <c r="BG850" s="17">
        <v>0.68137883792874898</v>
      </c>
    </row>
    <row r="851" spans="2:59"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row>
    <row r="852" spans="2:59" x14ac:dyDescent="0.35">
      <c r="B852" s="6" t="s">
        <v>423</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row>
    <row r="853" spans="2:59" x14ac:dyDescent="0.35">
      <c r="B853" s="24" t="s">
        <v>331</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row>
    <row r="854" spans="2:59" x14ac:dyDescent="0.35">
      <c r="B854" t="s">
        <v>323</v>
      </c>
      <c r="C854" s="17">
        <v>0.311149211041434</v>
      </c>
      <c r="D854" s="17">
        <v>0.29819622228343301</v>
      </c>
      <c r="E854" s="17">
        <v>0.32199637902495098</v>
      </c>
      <c r="F854" s="17"/>
      <c r="G854" s="17">
        <v>0.24598300853576399</v>
      </c>
      <c r="H854" s="17">
        <v>0.36922504890639202</v>
      </c>
      <c r="I854" s="17">
        <v>0.30813556940544101</v>
      </c>
      <c r="J854" s="17">
        <v>0.29907093478027602</v>
      </c>
      <c r="K854" s="17">
        <v>0.32530166863198401</v>
      </c>
      <c r="L854" s="17">
        <v>0.31124240131359399</v>
      </c>
      <c r="M854" s="17"/>
      <c r="N854" s="17">
        <v>0.35077038519471698</v>
      </c>
      <c r="O854" s="17">
        <v>0.31282220877821698</v>
      </c>
      <c r="P854" s="17">
        <v>0.247845042891425</v>
      </c>
      <c r="Q854" s="17">
        <v>0.31761852750143199</v>
      </c>
      <c r="R854" s="17"/>
      <c r="S854" s="17">
        <v>0.38242665163253298</v>
      </c>
      <c r="T854" s="17">
        <v>0.32509122905854998</v>
      </c>
      <c r="U854" s="17">
        <v>0.40601491271464002</v>
      </c>
      <c r="V854" s="17">
        <v>0.31123675445534299</v>
      </c>
      <c r="W854" s="17">
        <v>0.30503053380643902</v>
      </c>
      <c r="X854" s="17">
        <v>0.248847176823632</v>
      </c>
      <c r="Y854" s="17">
        <v>0.231043227387874</v>
      </c>
      <c r="Z854" s="17">
        <v>0.24919970985860199</v>
      </c>
      <c r="AA854" s="17">
        <v>0.32512508603815299</v>
      </c>
      <c r="AB854" s="17">
        <v>0.28024246564497302</v>
      </c>
      <c r="AC854" s="17">
        <v>0.239252433195806</v>
      </c>
      <c r="AD854" s="17">
        <v>0.298148985865622</v>
      </c>
      <c r="AE854" s="17"/>
      <c r="AF854" s="17">
        <v>0.3227054994304</v>
      </c>
      <c r="AG854" s="17">
        <v>0.32867910539551098</v>
      </c>
      <c r="AH854" s="17">
        <v>0.27547629416987501</v>
      </c>
      <c r="AI854" s="17"/>
      <c r="AJ854" s="17">
        <v>0.350470748818414</v>
      </c>
      <c r="AK854" s="17">
        <v>0.31578060076638598</v>
      </c>
      <c r="AL854" s="17">
        <v>0.33244851315000001</v>
      </c>
      <c r="AM854" s="17">
        <v>0.261735206779732</v>
      </c>
      <c r="AN854" s="17">
        <v>0.29894109093243199</v>
      </c>
      <c r="AO854" s="17"/>
      <c r="AP854" s="17">
        <v>0.32343680283476001</v>
      </c>
      <c r="AQ854" s="17">
        <v>0.32545808686620498</v>
      </c>
      <c r="AR854" s="17">
        <v>0.32208194694927</v>
      </c>
      <c r="AS854" s="17">
        <v>0.248531323507796</v>
      </c>
      <c r="AT854" s="17">
        <v>0.26337192224059103</v>
      </c>
      <c r="AU854" s="17"/>
      <c r="AV854" s="17">
        <v>0.357126764576917</v>
      </c>
      <c r="AW854" s="17">
        <v>0.34578819343762501</v>
      </c>
      <c r="AX854" s="17">
        <v>0.32970767920198901</v>
      </c>
      <c r="AY854" s="17">
        <v>0.24938386336925</v>
      </c>
      <c r="AZ854" s="17">
        <v>0.28620066193405402</v>
      </c>
      <c r="BA854" s="17">
        <v>0.26889569917379003</v>
      </c>
      <c r="BB854" s="17"/>
      <c r="BC854" s="17">
        <v>0.32141950247212298</v>
      </c>
      <c r="BD854" s="17">
        <v>0.26444166114607698</v>
      </c>
      <c r="BE854" s="17">
        <v>0.34091127737801502</v>
      </c>
      <c r="BF854" s="17">
        <v>0.29147915030941102</v>
      </c>
      <c r="BG854" s="17">
        <v>0.38676308153578498</v>
      </c>
    </row>
    <row r="855" spans="2:59" x14ac:dyDescent="0.35">
      <c r="B855" t="s">
        <v>324</v>
      </c>
      <c r="C855" s="17">
        <v>0.408781377645629</v>
      </c>
      <c r="D855" s="17">
        <v>0.41371757224037697</v>
      </c>
      <c r="E855" s="17">
        <v>0.40743296116745797</v>
      </c>
      <c r="F855" s="17"/>
      <c r="G855" s="17">
        <v>0.46522216424336699</v>
      </c>
      <c r="H855" s="17">
        <v>0.379094554651287</v>
      </c>
      <c r="I855" s="17">
        <v>0.42279436036925799</v>
      </c>
      <c r="J855" s="17">
        <v>0.41899094352583099</v>
      </c>
      <c r="K855" s="17">
        <v>0.444502055175027</v>
      </c>
      <c r="L855" s="17">
        <v>0.35236840481209097</v>
      </c>
      <c r="M855" s="17"/>
      <c r="N855" s="17">
        <v>0.47659471055279201</v>
      </c>
      <c r="O855" s="17">
        <v>0.41072396756518098</v>
      </c>
      <c r="P855" s="17">
        <v>0.38693917340366601</v>
      </c>
      <c r="Q855" s="17">
        <v>0.349419840061932</v>
      </c>
      <c r="R855" s="17"/>
      <c r="S855" s="17">
        <v>0.452645277257056</v>
      </c>
      <c r="T855" s="17">
        <v>0.35595552761070098</v>
      </c>
      <c r="U855" s="17">
        <v>0.350501459330257</v>
      </c>
      <c r="V855" s="17">
        <v>0.29868274112731003</v>
      </c>
      <c r="W855" s="17">
        <v>0.40177599880001003</v>
      </c>
      <c r="X855" s="17">
        <v>0.43735730840054199</v>
      </c>
      <c r="Y855" s="17">
        <v>0.44040436490100898</v>
      </c>
      <c r="Z855" s="17">
        <v>0.427386486007863</v>
      </c>
      <c r="AA855" s="17">
        <v>0.41772382179515899</v>
      </c>
      <c r="AB855" s="17">
        <v>0.39667773663234501</v>
      </c>
      <c r="AC855" s="17">
        <v>0.52621488510360903</v>
      </c>
      <c r="AD855" s="17">
        <v>0.49626504621473999</v>
      </c>
      <c r="AE855" s="17"/>
      <c r="AF855" s="17">
        <v>0.36055543647323901</v>
      </c>
      <c r="AG855" s="17">
        <v>0.46301136440520702</v>
      </c>
      <c r="AH855" s="17">
        <v>0.35185548095800401</v>
      </c>
      <c r="AI855" s="17"/>
      <c r="AJ855" s="17">
        <v>0.40192363317032298</v>
      </c>
      <c r="AK855" s="17">
        <v>0.45171779870420897</v>
      </c>
      <c r="AL855" s="17">
        <v>0.51563078160645603</v>
      </c>
      <c r="AM855" s="17">
        <v>0.213592053519957</v>
      </c>
      <c r="AN855" s="17">
        <v>0.31533476072996902</v>
      </c>
      <c r="AO855" s="17"/>
      <c r="AP855" s="17">
        <v>0.38539521103862201</v>
      </c>
      <c r="AQ855" s="17">
        <v>0.46528913307328101</v>
      </c>
      <c r="AR855" s="17">
        <v>0.453776168028932</v>
      </c>
      <c r="AS855" s="17">
        <v>0.37804666430061201</v>
      </c>
      <c r="AT855" s="17">
        <v>0.45394868629798801</v>
      </c>
      <c r="AU855" s="17"/>
      <c r="AV855" s="17">
        <v>0.43259374744550599</v>
      </c>
      <c r="AW855" s="17">
        <v>0.41756862185250099</v>
      </c>
      <c r="AX855" s="17">
        <v>0.46905562857811101</v>
      </c>
      <c r="AY855" s="17">
        <v>0.35990168852871302</v>
      </c>
      <c r="AZ855" s="17">
        <v>0.394318891906277</v>
      </c>
      <c r="BA855" s="17">
        <v>0.37861540484107697</v>
      </c>
      <c r="BB855" s="17"/>
      <c r="BC855" s="17">
        <v>0.32941678964873899</v>
      </c>
      <c r="BD855" s="17">
        <v>0.41507147054101401</v>
      </c>
      <c r="BE855" s="17">
        <v>0.41994121388960898</v>
      </c>
      <c r="BF855" s="17">
        <v>0.52460155172193501</v>
      </c>
      <c r="BG855" s="17">
        <v>0.50402266707906296</v>
      </c>
    </row>
    <row r="856" spans="2:59" x14ac:dyDescent="0.35">
      <c r="B856" t="s">
        <v>325</v>
      </c>
      <c r="C856" s="17">
        <v>0.155480606822955</v>
      </c>
      <c r="D856" s="17">
        <v>0.16896306621335699</v>
      </c>
      <c r="E856" s="17">
        <v>0.143520161817247</v>
      </c>
      <c r="F856" s="17"/>
      <c r="G856" s="17">
        <v>0.16112235469627301</v>
      </c>
      <c r="H856" s="17">
        <v>0.19705086493226601</v>
      </c>
      <c r="I856" s="17">
        <v>0.14646820644089301</v>
      </c>
      <c r="J856" s="17">
        <v>0.162364663224666</v>
      </c>
      <c r="K856" s="17">
        <v>9.5282908322803603E-2</v>
      </c>
      <c r="L856" s="17">
        <v>0.156036560369893</v>
      </c>
      <c r="M856" s="17"/>
      <c r="N856" s="17">
        <v>9.4324883662756195E-2</v>
      </c>
      <c r="O856" s="17">
        <v>0.14110089789482899</v>
      </c>
      <c r="P856" s="17">
        <v>0.205572390524704</v>
      </c>
      <c r="Q856" s="17">
        <v>0.19728940890779501</v>
      </c>
      <c r="R856" s="17"/>
      <c r="S856" s="17">
        <v>0.100687071945582</v>
      </c>
      <c r="T856" s="17">
        <v>0.14853915600567</v>
      </c>
      <c r="U856" s="17">
        <v>0.11690616353136001</v>
      </c>
      <c r="V856" s="17">
        <v>0.26209954024826398</v>
      </c>
      <c r="W856" s="17">
        <v>0.15999366296609599</v>
      </c>
      <c r="X856" s="17">
        <v>0.24422835216204999</v>
      </c>
      <c r="Y856" s="17">
        <v>0.18387660994667501</v>
      </c>
      <c r="Z856" s="17">
        <v>0.13343782387633801</v>
      </c>
      <c r="AA856" s="17">
        <v>0.118199080116247</v>
      </c>
      <c r="AB856" s="17">
        <v>0.16191646855317501</v>
      </c>
      <c r="AC856" s="17">
        <v>0.116650899233172</v>
      </c>
      <c r="AD856" s="17">
        <v>0.118260398826117</v>
      </c>
      <c r="AE856" s="17"/>
      <c r="AF856" s="17">
        <v>0.160064788503095</v>
      </c>
      <c r="AG856" s="17">
        <v>0.12608296304571001</v>
      </c>
      <c r="AH856" s="17">
        <v>0.22517699879443401</v>
      </c>
      <c r="AI856" s="17"/>
      <c r="AJ856" s="17">
        <v>0.138049845658306</v>
      </c>
      <c r="AK856" s="17">
        <v>0.14018465043928899</v>
      </c>
      <c r="AL856" s="17">
        <v>2.2425248364672499E-2</v>
      </c>
      <c r="AM856" s="17">
        <v>0.21134188121505501</v>
      </c>
      <c r="AN856" s="17">
        <v>0.25178802274247403</v>
      </c>
      <c r="AO856" s="17"/>
      <c r="AP856" s="17">
        <v>0.16061858196211301</v>
      </c>
      <c r="AQ856" s="17">
        <v>0.13380936742998001</v>
      </c>
      <c r="AR856" s="17">
        <v>0.111196798860467</v>
      </c>
      <c r="AS856" s="17">
        <v>0.20282329360053999</v>
      </c>
      <c r="AT856" s="17">
        <v>0.109764369719503</v>
      </c>
      <c r="AU856" s="17"/>
      <c r="AV856" s="17">
        <v>0.14309436368275699</v>
      </c>
      <c r="AW856" s="17">
        <v>0.125195846185917</v>
      </c>
      <c r="AX856" s="17">
        <v>0.103482790428367</v>
      </c>
      <c r="AY856" s="17">
        <v>0.22568862509638499</v>
      </c>
      <c r="AZ856" s="17">
        <v>0.12631908109699699</v>
      </c>
      <c r="BA856" s="17">
        <v>0.17859376936121599</v>
      </c>
      <c r="BB856" s="17"/>
      <c r="BC856" s="17">
        <v>0.19397879122172401</v>
      </c>
      <c r="BD856" s="17">
        <v>0.196771098922219</v>
      </c>
      <c r="BE856" s="17">
        <v>0.129526781787871</v>
      </c>
      <c r="BF856" s="17">
        <v>0.113208837082633</v>
      </c>
      <c r="BG856" s="17">
        <v>0</v>
      </c>
    </row>
    <row r="857" spans="2:59" x14ac:dyDescent="0.35">
      <c r="B857" t="s">
        <v>326</v>
      </c>
      <c r="C857" s="17">
        <v>4.5295268666235698E-2</v>
      </c>
      <c r="D857" s="17">
        <v>4.8986694145819E-2</v>
      </c>
      <c r="E857" s="17">
        <v>4.2044037371093398E-2</v>
      </c>
      <c r="F857" s="17"/>
      <c r="G857" s="17">
        <v>8.1301034675463305E-2</v>
      </c>
      <c r="H857" s="17">
        <v>2.3383791578156201E-2</v>
      </c>
      <c r="I857" s="17">
        <v>4.4003152724999203E-2</v>
      </c>
      <c r="J857" s="17">
        <v>4.1860607221142002E-2</v>
      </c>
      <c r="K857" s="17">
        <v>2.8495897593662001E-2</v>
      </c>
      <c r="L857" s="17">
        <v>5.2546286416224101E-2</v>
      </c>
      <c r="M857" s="17"/>
      <c r="N857" s="17">
        <v>3.5513556017851902E-2</v>
      </c>
      <c r="O857" s="17">
        <v>4.3214564761296398E-2</v>
      </c>
      <c r="P857" s="17">
        <v>6.0751367865970303E-2</v>
      </c>
      <c r="Q857" s="17">
        <v>4.5121929715774799E-2</v>
      </c>
      <c r="R857" s="17"/>
      <c r="S857" s="17">
        <v>1.1424936417599899E-2</v>
      </c>
      <c r="T857" s="17">
        <v>8.0424201410232696E-2</v>
      </c>
      <c r="U857" s="17">
        <v>1.15347303221922E-2</v>
      </c>
      <c r="V857" s="17">
        <v>5.2433725958408103E-2</v>
      </c>
      <c r="W857" s="17">
        <v>7.0382371637220206E-2</v>
      </c>
      <c r="X857" s="17">
        <v>2.4820941203640999E-2</v>
      </c>
      <c r="Y857" s="17">
        <v>5.69388977415679E-2</v>
      </c>
      <c r="Z857" s="17">
        <v>4.0536017854361499E-2</v>
      </c>
      <c r="AA857" s="17">
        <v>6.8332839860991798E-2</v>
      </c>
      <c r="AB857" s="17">
        <v>2.7708884144889499E-2</v>
      </c>
      <c r="AC857" s="17">
        <v>6.8204821519940895E-2</v>
      </c>
      <c r="AD857" s="17">
        <v>5.4906442793594801E-2</v>
      </c>
      <c r="AE857" s="17"/>
      <c r="AF857" s="17">
        <v>4.7082349547459101E-2</v>
      </c>
      <c r="AG857" s="17">
        <v>3.0965040021320899E-2</v>
      </c>
      <c r="AH857" s="17">
        <v>4.4929926064515797E-2</v>
      </c>
      <c r="AI857" s="17"/>
      <c r="AJ857" s="17">
        <v>3.3797591443192797E-2</v>
      </c>
      <c r="AK857" s="17">
        <v>3.8259056906171499E-2</v>
      </c>
      <c r="AL857" s="17">
        <v>7.8801948565147203E-2</v>
      </c>
      <c r="AM857" s="17">
        <v>5.07643075275429E-2</v>
      </c>
      <c r="AN857" s="17">
        <v>4.2823508030964498E-2</v>
      </c>
      <c r="AO857" s="17"/>
      <c r="AP857" s="17">
        <v>5.4934801487225203E-2</v>
      </c>
      <c r="AQ857" s="17">
        <v>3.2783993217488303E-2</v>
      </c>
      <c r="AR857" s="17">
        <v>2.9387425638465501E-2</v>
      </c>
      <c r="AS857" s="17">
        <v>6.0294219267751102E-2</v>
      </c>
      <c r="AT857" s="17">
        <v>4.9815647542472002E-2</v>
      </c>
      <c r="AU857" s="17"/>
      <c r="AV857" s="17">
        <v>4.1944180479389102E-2</v>
      </c>
      <c r="AW857" s="17">
        <v>4.6921954827275E-2</v>
      </c>
      <c r="AX857" s="17">
        <v>2.1136769533769698E-2</v>
      </c>
      <c r="AY857" s="17">
        <v>4.3629711632330301E-2</v>
      </c>
      <c r="AZ857" s="17">
        <v>7.5769749777493303E-2</v>
      </c>
      <c r="BA857" s="17">
        <v>4.2676307218619002E-2</v>
      </c>
      <c r="BB857" s="17"/>
      <c r="BC857" s="17">
        <v>3.8352823647283499E-2</v>
      </c>
      <c r="BD857" s="17">
        <v>4.7531166773456701E-2</v>
      </c>
      <c r="BE857" s="17">
        <v>4.2954396100767997E-2</v>
      </c>
      <c r="BF857" s="17">
        <v>3.12898207458462E-2</v>
      </c>
      <c r="BG857" s="17">
        <v>3.8749461827820998E-2</v>
      </c>
    </row>
    <row r="858" spans="2:59" x14ac:dyDescent="0.35">
      <c r="B858" t="s">
        <v>327</v>
      </c>
      <c r="C858" s="17">
        <v>4.5091160312431801E-2</v>
      </c>
      <c r="D858" s="17">
        <v>4.8053709610665497E-2</v>
      </c>
      <c r="E858" s="17">
        <v>4.0830037781332297E-2</v>
      </c>
      <c r="F858" s="17"/>
      <c r="G858" s="17">
        <v>2.78707923812106E-2</v>
      </c>
      <c r="H858" s="17">
        <v>1.7173993071993899E-2</v>
      </c>
      <c r="I858" s="17">
        <v>5.8155445219029503E-2</v>
      </c>
      <c r="J858" s="17">
        <v>4.01984993889982E-2</v>
      </c>
      <c r="K858" s="17">
        <v>5.8021577849988598E-2</v>
      </c>
      <c r="L858" s="17">
        <v>6.6078176556868998E-2</v>
      </c>
      <c r="M858" s="17"/>
      <c r="N858" s="17">
        <v>2.2426455741822601E-2</v>
      </c>
      <c r="O858" s="17">
        <v>4.7084156727610703E-2</v>
      </c>
      <c r="P858" s="17">
        <v>6.4492722510393799E-2</v>
      </c>
      <c r="Q858" s="17">
        <v>5.1946833031176101E-2</v>
      </c>
      <c r="R858" s="17"/>
      <c r="S858" s="17">
        <v>3.8394042136908599E-2</v>
      </c>
      <c r="T858" s="17">
        <v>4.9046394397862E-2</v>
      </c>
      <c r="U858" s="17">
        <v>5.0952603070521997E-2</v>
      </c>
      <c r="V858" s="17">
        <v>6.2478025635158703E-2</v>
      </c>
      <c r="W858" s="17">
        <v>2.6051481881444599E-2</v>
      </c>
      <c r="X858" s="17">
        <v>1.38872568484115E-2</v>
      </c>
      <c r="Y858" s="17">
        <v>4.4120696050792399E-2</v>
      </c>
      <c r="Z858" s="17">
        <v>0.12759087238626099</v>
      </c>
      <c r="AA858" s="17">
        <v>3.3101321061316698E-2</v>
      </c>
      <c r="AB858" s="17">
        <v>7.6220277513211407E-2</v>
      </c>
      <c r="AC858" s="17">
        <v>3.3657964383395099E-2</v>
      </c>
      <c r="AD858" s="17">
        <v>0</v>
      </c>
      <c r="AE858" s="17"/>
      <c r="AF858" s="17">
        <v>7.8689595882739702E-2</v>
      </c>
      <c r="AG858" s="17">
        <v>2.11115634953166E-2</v>
      </c>
      <c r="AH858" s="17">
        <v>4.2378979120625299E-2</v>
      </c>
      <c r="AI858" s="17"/>
      <c r="AJ858" s="17">
        <v>5.0216763112684699E-2</v>
      </c>
      <c r="AK858" s="17">
        <v>3.0521463092380099E-2</v>
      </c>
      <c r="AL858" s="17">
        <v>1.4321331501795299E-2</v>
      </c>
      <c r="AM858" s="17">
        <v>0.16039059276984499</v>
      </c>
      <c r="AN858" s="17">
        <v>4.2371440556705102E-2</v>
      </c>
      <c r="AO858" s="17"/>
      <c r="AP858" s="17">
        <v>6.6188555982061206E-2</v>
      </c>
      <c r="AQ858" s="17">
        <v>1.61041438457649E-2</v>
      </c>
      <c r="AR858" s="17">
        <v>3.2534479515083099E-2</v>
      </c>
      <c r="AS858" s="17">
        <v>8.1030495866399405E-2</v>
      </c>
      <c r="AT858" s="17">
        <v>8.6389357714641096E-2</v>
      </c>
      <c r="AU858" s="17"/>
      <c r="AV858" s="17">
        <v>6.3708678960668098E-3</v>
      </c>
      <c r="AW858" s="17">
        <v>4.5983402056315001E-2</v>
      </c>
      <c r="AX858" s="17">
        <v>3.9195026654232003E-2</v>
      </c>
      <c r="AY858" s="17">
        <v>0.102792834284479</v>
      </c>
      <c r="AZ858" s="17">
        <v>8.4886981337007797E-2</v>
      </c>
      <c r="BA858" s="17">
        <v>3.3870976139188401E-2</v>
      </c>
      <c r="BB858" s="17"/>
      <c r="BC858" s="17">
        <v>7.3374248423837704E-2</v>
      </c>
      <c r="BD858" s="17">
        <v>3.2878311828419902E-2</v>
      </c>
      <c r="BE858" s="17">
        <v>3.9172515334994301E-2</v>
      </c>
      <c r="BF858" s="17">
        <v>2.1439462519366001E-2</v>
      </c>
      <c r="BG858" s="17">
        <v>7.0464789557331597E-2</v>
      </c>
    </row>
    <row r="859" spans="2:59" x14ac:dyDescent="0.35">
      <c r="B859" t="s">
        <v>100</v>
      </c>
      <c r="C859" s="17">
        <v>3.4202375511315199E-2</v>
      </c>
      <c r="D859" s="17">
        <v>2.2082735506349399E-2</v>
      </c>
      <c r="E859" s="17">
        <v>4.4176422837918401E-2</v>
      </c>
      <c r="F859" s="17"/>
      <c r="G859" s="17">
        <v>1.8500645467921802E-2</v>
      </c>
      <c r="H859" s="17">
        <v>1.4071746859903899E-2</v>
      </c>
      <c r="I859" s="17">
        <v>2.0443265840379601E-2</v>
      </c>
      <c r="J859" s="17">
        <v>3.7514351859085998E-2</v>
      </c>
      <c r="K859" s="17">
        <v>4.8395892426534901E-2</v>
      </c>
      <c r="L859" s="17">
        <v>6.1728170531328203E-2</v>
      </c>
      <c r="M859" s="17"/>
      <c r="N859" s="17">
        <v>2.0370008830059998E-2</v>
      </c>
      <c r="O859" s="17">
        <v>4.5054204272865397E-2</v>
      </c>
      <c r="P859" s="17">
        <v>3.4399302803841098E-2</v>
      </c>
      <c r="Q859" s="17">
        <v>3.86034607818901E-2</v>
      </c>
      <c r="R859" s="17"/>
      <c r="S859" s="17">
        <v>1.4422020610320401E-2</v>
      </c>
      <c r="T859" s="17">
        <v>4.0943491516984898E-2</v>
      </c>
      <c r="U859" s="17">
        <v>6.4090131031029896E-2</v>
      </c>
      <c r="V859" s="17">
        <v>1.3069212575516499E-2</v>
      </c>
      <c r="W859" s="17">
        <v>3.6765950908789397E-2</v>
      </c>
      <c r="X859" s="17">
        <v>3.0858964561724499E-2</v>
      </c>
      <c r="Y859" s="17">
        <v>4.3616203972081997E-2</v>
      </c>
      <c r="Z859" s="17">
        <v>2.1849090016574601E-2</v>
      </c>
      <c r="AA859" s="17">
        <v>3.7517851128132197E-2</v>
      </c>
      <c r="AB859" s="17">
        <v>5.7234167511405802E-2</v>
      </c>
      <c r="AC859" s="17">
        <v>1.60189965640769E-2</v>
      </c>
      <c r="AD859" s="17">
        <v>3.2419126299926201E-2</v>
      </c>
      <c r="AE859" s="17"/>
      <c r="AF859" s="17">
        <v>3.0902330163067E-2</v>
      </c>
      <c r="AG859" s="17">
        <v>3.0149963636934202E-2</v>
      </c>
      <c r="AH859" s="17">
        <v>6.0182320892546499E-2</v>
      </c>
      <c r="AI859" s="17"/>
      <c r="AJ859" s="17">
        <v>2.55414177970795E-2</v>
      </c>
      <c r="AK859" s="17">
        <v>2.3536430091564899E-2</v>
      </c>
      <c r="AL859" s="17">
        <v>3.6372176811929099E-2</v>
      </c>
      <c r="AM859" s="17">
        <v>0.102175958187869</v>
      </c>
      <c r="AN859" s="17">
        <v>4.8741177007455498E-2</v>
      </c>
      <c r="AO859" s="17"/>
      <c r="AP859" s="17">
        <v>9.4260466952180294E-3</v>
      </c>
      <c r="AQ859" s="17">
        <v>2.6555275567280899E-2</v>
      </c>
      <c r="AR859" s="17">
        <v>5.10231810077817E-2</v>
      </c>
      <c r="AS859" s="17">
        <v>2.9274003456901801E-2</v>
      </c>
      <c r="AT859" s="17">
        <v>3.6710016484805097E-2</v>
      </c>
      <c r="AU859" s="17"/>
      <c r="AV859" s="17">
        <v>1.8870075919363499E-2</v>
      </c>
      <c r="AW859" s="17">
        <v>1.85419816403673E-2</v>
      </c>
      <c r="AX859" s="17">
        <v>3.7422105603530799E-2</v>
      </c>
      <c r="AY859" s="17">
        <v>1.8603277088842698E-2</v>
      </c>
      <c r="AZ859" s="17">
        <v>3.2504633948170401E-2</v>
      </c>
      <c r="BA859" s="17">
        <v>9.7347843266110706E-2</v>
      </c>
      <c r="BB859" s="17"/>
      <c r="BC859" s="17">
        <v>4.34578445862926E-2</v>
      </c>
      <c r="BD859" s="17">
        <v>4.33062907888139E-2</v>
      </c>
      <c r="BE859" s="17">
        <v>2.7493815508742699E-2</v>
      </c>
      <c r="BF859" s="17">
        <v>1.7981177620809301E-2</v>
      </c>
      <c r="BG859" s="17">
        <v>0</v>
      </c>
    </row>
    <row r="860" spans="2:59" x14ac:dyDescent="0.35">
      <c r="B860" t="s">
        <v>328</v>
      </c>
      <c r="C860" s="17">
        <v>0.71993058868706294</v>
      </c>
      <c r="D860" s="17">
        <v>0.71191379452380898</v>
      </c>
      <c r="E860" s="17">
        <v>0.72942934019240901</v>
      </c>
      <c r="F860" s="17"/>
      <c r="G860" s="17">
        <v>0.71120517277913098</v>
      </c>
      <c r="H860" s="17">
        <v>0.74831960355768001</v>
      </c>
      <c r="I860" s="17">
        <v>0.73092992977469895</v>
      </c>
      <c r="J860" s="17">
        <v>0.71806187830610702</v>
      </c>
      <c r="K860" s="17">
        <v>0.76980372380701101</v>
      </c>
      <c r="L860" s="17">
        <v>0.66361080612568601</v>
      </c>
      <c r="M860" s="17"/>
      <c r="N860" s="17">
        <v>0.82736509574750905</v>
      </c>
      <c r="O860" s="17">
        <v>0.72354617634339802</v>
      </c>
      <c r="P860" s="17">
        <v>0.63478421629509096</v>
      </c>
      <c r="Q860" s="17">
        <v>0.66703836756336499</v>
      </c>
      <c r="R860" s="17"/>
      <c r="S860" s="17">
        <v>0.83507192888958903</v>
      </c>
      <c r="T860" s="17">
        <v>0.68104675666925096</v>
      </c>
      <c r="U860" s="17">
        <v>0.75651637204489597</v>
      </c>
      <c r="V860" s="17">
        <v>0.60991949558265302</v>
      </c>
      <c r="W860" s="17">
        <v>0.70680653260644899</v>
      </c>
      <c r="X860" s="17">
        <v>0.68620448522417299</v>
      </c>
      <c r="Y860" s="17">
        <v>0.67144759228888296</v>
      </c>
      <c r="Z860" s="17">
        <v>0.67658619586646496</v>
      </c>
      <c r="AA860" s="17">
        <v>0.74284890783331203</v>
      </c>
      <c r="AB860" s="17">
        <v>0.67692020227731797</v>
      </c>
      <c r="AC860" s="17">
        <v>0.76546731829941494</v>
      </c>
      <c r="AD860" s="17">
        <v>0.79441403208036199</v>
      </c>
      <c r="AE860" s="17"/>
      <c r="AF860" s="17">
        <v>0.68326093590363901</v>
      </c>
      <c r="AG860" s="17">
        <v>0.791690469800718</v>
      </c>
      <c r="AH860" s="17">
        <v>0.62733177512787897</v>
      </c>
      <c r="AI860" s="17"/>
      <c r="AJ860" s="17">
        <v>0.75239438198873698</v>
      </c>
      <c r="AK860" s="17">
        <v>0.76749839947059495</v>
      </c>
      <c r="AL860" s="17">
        <v>0.84807929475645605</v>
      </c>
      <c r="AM860" s="17">
        <v>0.47532726029968803</v>
      </c>
      <c r="AN860" s="17">
        <v>0.61427585166240095</v>
      </c>
      <c r="AO860" s="17"/>
      <c r="AP860" s="17">
        <v>0.70883201387338202</v>
      </c>
      <c r="AQ860" s="17">
        <v>0.79074721993948605</v>
      </c>
      <c r="AR860" s="17">
        <v>0.77585811497820301</v>
      </c>
      <c r="AS860" s="17">
        <v>0.62657798780840701</v>
      </c>
      <c r="AT860" s="17">
        <v>0.71732060853857904</v>
      </c>
      <c r="AU860" s="17"/>
      <c r="AV860" s="17">
        <v>0.78972051202242299</v>
      </c>
      <c r="AW860" s="17">
        <v>0.763356815290126</v>
      </c>
      <c r="AX860" s="17">
        <v>0.79876330778009996</v>
      </c>
      <c r="AY860" s="17">
        <v>0.60928555189796296</v>
      </c>
      <c r="AZ860" s="17">
        <v>0.68051955384033103</v>
      </c>
      <c r="BA860" s="17">
        <v>0.647511104014866</v>
      </c>
      <c r="BB860" s="17"/>
      <c r="BC860" s="17">
        <v>0.65083629212086203</v>
      </c>
      <c r="BD860" s="17">
        <v>0.67951313168709004</v>
      </c>
      <c r="BE860" s="17">
        <v>0.760852491267624</v>
      </c>
      <c r="BF860" s="17">
        <v>0.81608070203134597</v>
      </c>
      <c r="BG860" s="17">
        <v>0.89078574861484705</v>
      </c>
    </row>
    <row r="861" spans="2:59" x14ac:dyDescent="0.35">
      <c r="B861" t="s">
        <v>329</v>
      </c>
      <c r="C861" s="17">
        <v>9.0386428978667499E-2</v>
      </c>
      <c r="D861" s="17">
        <v>9.7040403756484594E-2</v>
      </c>
      <c r="E861" s="17">
        <v>8.2874075152425702E-2</v>
      </c>
      <c r="F861" s="17"/>
      <c r="G861" s="17">
        <v>0.109171827056674</v>
      </c>
      <c r="H861" s="17">
        <v>4.0557784650150003E-2</v>
      </c>
      <c r="I861" s="17">
        <v>0.102158597944029</v>
      </c>
      <c r="J861" s="17">
        <v>8.2059106610140195E-2</v>
      </c>
      <c r="K861" s="17">
        <v>8.6517475443650502E-2</v>
      </c>
      <c r="L861" s="17">
        <v>0.118624462973093</v>
      </c>
      <c r="M861" s="17"/>
      <c r="N861" s="17">
        <v>5.7940011759674503E-2</v>
      </c>
      <c r="O861" s="17">
        <v>9.0298721488907205E-2</v>
      </c>
      <c r="P861" s="17">
        <v>0.125244090376364</v>
      </c>
      <c r="Q861" s="17">
        <v>9.7068762746950796E-2</v>
      </c>
      <c r="R861" s="17"/>
      <c r="S861" s="17">
        <v>4.9818978554508501E-2</v>
      </c>
      <c r="T861" s="17">
        <v>0.129470595808095</v>
      </c>
      <c r="U861" s="17">
        <v>6.2487333392714201E-2</v>
      </c>
      <c r="V861" s="17">
        <v>0.11491175159356699</v>
      </c>
      <c r="W861" s="17">
        <v>9.6433853518664805E-2</v>
      </c>
      <c r="X861" s="17">
        <v>3.87081980520525E-2</v>
      </c>
      <c r="Y861" s="17">
        <v>0.10105959379236</v>
      </c>
      <c r="Z861" s="17">
        <v>0.16812689024062299</v>
      </c>
      <c r="AA861" s="17">
        <v>0.101434160922308</v>
      </c>
      <c r="AB861" s="17">
        <v>0.103929161658101</v>
      </c>
      <c r="AC861" s="17">
        <v>0.101862785903336</v>
      </c>
      <c r="AD861" s="17">
        <v>5.4906442793594801E-2</v>
      </c>
      <c r="AE861" s="17"/>
      <c r="AF861" s="17">
        <v>0.12577194543019901</v>
      </c>
      <c r="AG861" s="17">
        <v>5.2076603516637503E-2</v>
      </c>
      <c r="AH861" s="17">
        <v>8.73089051851412E-2</v>
      </c>
      <c r="AI861" s="17"/>
      <c r="AJ861" s="17">
        <v>8.4014354555877593E-2</v>
      </c>
      <c r="AK861" s="17">
        <v>6.8780519998551504E-2</v>
      </c>
      <c r="AL861" s="17">
        <v>9.3123280066942496E-2</v>
      </c>
      <c r="AM861" s="17">
        <v>0.21115490029738801</v>
      </c>
      <c r="AN861" s="17">
        <v>8.51949485876696E-2</v>
      </c>
      <c r="AO861" s="17"/>
      <c r="AP861" s="17">
        <v>0.121123357469286</v>
      </c>
      <c r="AQ861" s="17">
        <v>4.8888137063253199E-2</v>
      </c>
      <c r="AR861" s="17">
        <v>6.1921905153548597E-2</v>
      </c>
      <c r="AS861" s="17">
        <v>0.14132471513415101</v>
      </c>
      <c r="AT861" s="17">
        <v>0.13620500525711299</v>
      </c>
      <c r="AU861" s="17"/>
      <c r="AV861" s="17">
        <v>4.8315048375455902E-2</v>
      </c>
      <c r="AW861" s="17">
        <v>9.2905356883589904E-2</v>
      </c>
      <c r="AX861" s="17">
        <v>6.0331796188001698E-2</v>
      </c>
      <c r="AY861" s="17">
        <v>0.146422545916809</v>
      </c>
      <c r="AZ861" s="17">
        <v>0.16065673111450099</v>
      </c>
      <c r="BA861" s="17">
        <v>7.6547283357807402E-2</v>
      </c>
      <c r="BB861" s="17"/>
      <c r="BC861" s="17">
        <v>0.11172707207112099</v>
      </c>
      <c r="BD861" s="17">
        <v>8.0409478601876597E-2</v>
      </c>
      <c r="BE861" s="17">
        <v>8.2126911435762298E-2</v>
      </c>
      <c r="BF861" s="17">
        <v>5.2729283265212201E-2</v>
      </c>
      <c r="BG861" s="17">
        <v>0.10921425138515301</v>
      </c>
    </row>
    <row r="862" spans="2:59" x14ac:dyDescent="0.35">
      <c r="B862" t="s">
        <v>141</v>
      </c>
      <c r="C862" s="17">
        <v>0.62954415970839495</v>
      </c>
      <c r="D862" s="17">
        <v>0.61487339076732495</v>
      </c>
      <c r="E862" s="17">
        <v>0.64655526503998395</v>
      </c>
      <c r="F862" s="17"/>
      <c r="G862" s="17">
        <v>0.60203334572245704</v>
      </c>
      <c r="H862" s="17">
        <v>0.70776181890752998</v>
      </c>
      <c r="I862" s="17">
        <v>0.62877133183067002</v>
      </c>
      <c r="J862" s="17">
        <v>0.63600277169596697</v>
      </c>
      <c r="K862" s="17">
        <v>0.68328624836336005</v>
      </c>
      <c r="L862" s="17">
        <v>0.54498634315259298</v>
      </c>
      <c r="M862" s="17"/>
      <c r="N862" s="17">
        <v>0.76942508398783505</v>
      </c>
      <c r="O862" s="17">
        <v>0.63324745485449097</v>
      </c>
      <c r="P862" s="17">
        <v>0.50954012591872699</v>
      </c>
      <c r="Q862" s="17">
        <v>0.56996960481641401</v>
      </c>
      <c r="R862" s="17"/>
      <c r="S862" s="17">
        <v>0.78525295033508102</v>
      </c>
      <c r="T862" s="17">
        <v>0.55157616086115602</v>
      </c>
      <c r="U862" s="17">
        <v>0.69402903865218202</v>
      </c>
      <c r="V862" s="17">
        <v>0.49500774398908598</v>
      </c>
      <c r="W862" s="17">
        <v>0.61037267908778403</v>
      </c>
      <c r="X862" s="17">
        <v>0.64749628717212104</v>
      </c>
      <c r="Y862" s="17">
        <v>0.570387998496523</v>
      </c>
      <c r="Z862" s="17">
        <v>0.50845930562584196</v>
      </c>
      <c r="AA862" s="17">
        <v>0.64141474691100397</v>
      </c>
      <c r="AB862" s="17">
        <v>0.57299104061921702</v>
      </c>
      <c r="AC862" s="17">
        <v>0.66360453239607897</v>
      </c>
      <c r="AD862" s="17">
        <v>0.73950758928676696</v>
      </c>
      <c r="AE862" s="17"/>
      <c r="AF862" s="17">
        <v>0.55748899047344003</v>
      </c>
      <c r="AG862" s="17">
        <v>0.73961386628407999</v>
      </c>
      <c r="AH862" s="17">
        <v>0.54002286994273796</v>
      </c>
      <c r="AI862" s="17"/>
      <c r="AJ862" s="17">
        <v>0.66838002743285896</v>
      </c>
      <c r="AK862" s="17">
        <v>0.698717879472043</v>
      </c>
      <c r="AL862" s="17">
        <v>0.75495601468951301</v>
      </c>
      <c r="AM862" s="17">
        <v>0.26417236000229999</v>
      </c>
      <c r="AN862" s="17">
        <v>0.52908090307473199</v>
      </c>
      <c r="AO862" s="17"/>
      <c r="AP862" s="17">
        <v>0.58770865640409597</v>
      </c>
      <c r="AQ862" s="17">
        <v>0.74185908287623303</v>
      </c>
      <c r="AR862" s="17">
        <v>0.713936209824654</v>
      </c>
      <c r="AS862" s="17">
        <v>0.485253272674257</v>
      </c>
      <c r="AT862" s="17">
        <v>0.58111560328146605</v>
      </c>
      <c r="AU862" s="17"/>
      <c r="AV862" s="17">
        <v>0.74140546364696702</v>
      </c>
      <c r="AW862" s="17">
        <v>0.67045145840653597</v>
      </c>
      <c r="AX862" s="17">
        <v>0.73843151159209897</v>
      </c>
      <c r="AY862" s="17">
        <v>0.46286300598115399</v>
      </c>
      <c r="AZ862" s="17">
        <v>0.51986282272582995</v>
      </c>
      <c r="BA862" s="17">
        <v>0.57096382065705897</v>
      </c>
      <c r="BB862" s="17"/>
      <c r="BC862" s="17">
        <v>0.53910922004974005</v>
      </c>
      <c r="BD862" s="17">
        <v>0.59910365308521396</v>
      </c>
      <c r="BE862" s="17">
        <v>0.67872557983186099</v>
      </c>
      <c r="BF862" s="17">
        <v>0.76335141876613399</v>
      </c>
      <c r="BG862" s="17">
        <v>0.78157149722969499</v>
      </c>
    </row>
    <row r="863" spans="2:59" x14ac:dyDescent="0.35">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row>
    <row r="864" spans="2:59" x14ac:dyDescent="0.35">
      <c r="B864" s="6" t="s">
        <v>431</v>
      </c>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row>
    <row r="865" spans="2:59" x14ac:dyDescent="0.35">
      <c r="B865" s="24" t="s">
        <v>79</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row>
    <row r="866" spans="2:59" x14ac:dyDescent="0.35">
      <c r="B866" t="s">
        <v>424</v>
      </c>
      <c r="C866" s="17">
        <v>0.74532293533187599</v>
      </c>
      <c r="D866" s="17">
        <v>0.76455717695539005</v>
      </c>
      <c r="E866" s="17">
        <v>0.725678152359851</v>
      </c>
      <c r="F866" s="17"/>
      <c r="G866" s="17">
        <v>0.66096366123091999</v>
      </c>
      <c r="H866" s="17">
        <v>0.69978064851936805</v>
      </c>
      <c r="I866" s="17">
        <v>0.72307864609440098</v>
      </c>
      <c r="J866" s="17">
        <v>0.786889106350112</v>
      </c>
      <c r="K866" s="17">
        <v>0.79890726050706296</v>
      </c>
      <c r="L866" s="17">
        <v>0.786995938811486</v>
      </c>
      <c r="M866" s="17"/>
      <c r="N866" s="17">
        <v>0.76199746897704301</v>
      </c>
      <c r="O866" s="17">
        <v>0.74863574999665605</v>
      </c>
      <c r="P866" s="17">
        <v>0.72475765798219904</v>
      </c>
      <c r="Q866" s="17">
        <v>0.74346404113412201</v>
      </c>
      <c r="R866" s="17"/>
      <c r="S866" s="17">
        <v>0.72923385524230899</v>
      </c>
      <c r="T866" s="17">
        <v>0.76651035385340605</v>
      </c>
      <c r="U866" s="17">
        <v>0.78189865621207399</v>
      </c>
      <c r="V866" s="17">
        <v>0.75676792626508405</v>
      </c>
      <c r="W866" s="17">
        <v>0.71669216240057998</v>
      </c>
      <c r="X866" s="17">
        <v>0.74022760008078803</v>
      </c>
      <c r="Y866" s="17">
        <v>0.78147550870513305</v>
      </c>
      <c r="Z866" s="17">
        <v>0.75252770241996603</v>
      </c>
      <c r="AA866" s="17">
        <v>0.67415074531555397</v>
      </c>
      <c r="AB866" s="17">
        <v>0.80016445196777697</v>
      </c>
      <c r="AC866" s="17">
        <v>0.70143062563807801</v>
      </c>
      <c r="AD866" s="17">
        <v>0.74279975864622305</v>
      </c>
      <c r="AE866" s="17"/>
      <c r="AF866" s="17">
        <v>0.74458526595173802</v>
      </c>
      <c r="AG866" s="17">
        <v>0.75669496077271703</v>
      </c>
      <c r="AH866" s="17">
        <v>0.72744840752125495</v>
      </c>
      <c r="AI866" s="17"/>
      <c r="AJ866" s="17">
        <v>0.74155509043169998</v>
      </c>
      <c r="AK866" s="17">
        <v>0.74541682855320901</v>
      </c>
      <c r="AL866" s="17">
        <v>0.82712345501816997</v>
      </c>
      <c r="AM866" s="17">
        <v>0.69317824391112703</v>
      </c>
      <c r="AN866" s="17">
        <v>0.72891091537540398</v>
      </c>
      <c r="AO866" s="17"/>
      <c r="AP866" s="17">
        <v>0.75506106257862204</v>
      </c>
      <c r="AQ866" s="17">
        <v>0.74538802242017999</v>
      </c>
      <c r="AR866" s="17">
        <v>0.839426502002663</v>
      </c>
      <c r="AS866" s="17">
        <v>0.70757996890246799</v>
      </c>
      <c r="AT866" s="17">
        <v>0.71486190773441505</v>
      </c>
      <c r="AU866" s="17"/>
      <c r="AV866" s="17">
        <v>0.74618826165390695</v>
      </c>
      <c r="AW866" s="17">
        <v>0.74575337161128696</v>
      </c>
      <c r="AX866" s="17">
        <v>0.84699171350689395</v>
      </c>
      <c r="AY866" s="17">
        <v>0.70963992240167795</v>
      </c>
      <c r="AZ866" s="17">
        <v>0.71875692702113503</v>
      </c>
      <c r="BA866" s="17">
        <v>0.72853519898556196</v>
      </c>
      <c r="BB866" s="17"/>
      <c r="BC866" s="17">
        <v>0.73751375812296904</v>
      </c>
      <c r="BD866" s="17">
        <v>0.72956310861940898</v>
      </c>
      <c r="BE866" s="17">
        <v>0.75872558591556705</v>
      </c>
      <c r="BF866" s="17">
        <v>0.73295999024568304</v>
      </c>
      <c r="BG866" s="17">
        <v>0.84642471199963998</v>
      </c>
    </row>
    <row r="867" spans="2:59" x14ac:dyDescent="0.35">
      <c r="B867" t="s">
        <v>416</v>
      </c>
      <c r="C867" s="17">
        <v>0.564834587276552</v>
      </c>
      <c r="D867" s="17">
        <v>0.53978219906333502</v>
      </c>
      <c r="E867" s="17">
        <v>0.588621334054098</v>
      </c>
      <c r="F867" s="17"/>
      <c r="G867" s="17">
        <v>0.53353779007628699</v>
      </c>
      <c r="H867" s="17">
        <v>0.59355907052731105</v>
      </c>
      <c r="I867" s="17">
        <v>0.57411478845043495</v>
      </c>
      <c r="J867" s="17">
        <v>0.57762852894741501</v>
      </c>
      <c r="K867" s="17">
        <v>0.54654982915568895</v>
      </c>
      <c r="L867" s="17">
        <v>0.55689958921780802</v>
      </c>
      <c r="M867" s="17"/>
      <c r="N867" s="17">
        <v>0.60929742603474701</v>
      </c>
      <c r="O867" s="17">
        <v>0.57241752611885699</v>
      </c>
      <c r="P867" s="17">
        <v>0.523812131756482</v>
      </c>
      <c r="Q867" s="17">
        <v>0.54621038112482201</v>
      </c>
      <c r="R867" s="17"/>
      <c r="S867" s="17">
        <v>0.620105674545959</v>
      </c>
      <c r="T867" s="17">
        <v>0.57836628849789895</v>
      </c>
      <c r="U867" s="17">
        <v>0.62228440846600497</v>
      </c>
      <c r="V867" s="17">
        <v>0.56627849697751498</v>
      </c>
      <c r="W867" s="17">
        <v>0.53124891486509596</v>
      </c>
      <c r="X867" s="17">
        <v>0.61014126883354902</v>
      </c>
      <c r="Y867" s="17">
        <v>0.49166207041384002</v>
      </c>
      <c r="Z867" s="17">
        <v>0.46899446846172099</v>
      </c>
      <c r="AA867" s="17">
        <v>0.53194680690943996</v>
      </c>
      <c r="AB867" s="17">
        <v>0.50432458112989398</v>
      </c>
      <c r="AC867" s="17">
        <v>0.58130011160408501</v>
      </c>
      <c r="AD867" s="17">
        <v>0.62990306086633496</v>
      </c>
      <c r="AE867" s="17"/>
      <c r="AF867" s="17">
        <v>0.49783003703801298</v>
      </c>
      <c r="AG867" s="17">
        <v>0.62531050790343901</v>
      </c>
      <c r="AH867" s="17">
        <v>0.53526826957024698</v>
      </c>
      <c r="AI867" s="17"/>
      <c r="AJ867" s="17">
        <v>0.52964385540689896</v>
      </c>
      <c r="AK867" s="17">
        <v>0.60199496746321302</v>
      </c>
      <c r="AL867" s="17">
        <v>0.68584160531444605</v>
      </c>
      <c r="AM867" s="17">
        <v>0.33982029366414701</v>
      </c>
      <c r="AN867" s="17">
        <v>0.540347246125785</v>
      </c>
      <c r="AO867" s="17"/>
      <c r="AP867" s="17">
        <v>0.52746141108907596</v>
      </c>
      <c r="AQ867" s="17">
        <v>0.58021517236314402</v>
      </c>
      <c r="AR867" s="17">
        <v>0.74341043482243796</v>
      </c>
      <c r="AS867" s="17">
        <v>0.418612945832116</v>
      </c>
      <c r="AT867" s="17">
        <v>0.67090548312615295</v>
      </c>
      <c r="AU867" s="17"/>
      <c r="AV867" s="17">
        <v>0.60340255381280805</v>
      </c>
      <c r="AW867" s="17">
        <v>0.53055190813463105</v>
      </c>
      <c r="AX867" s="17">
        <v>0.71760927756355097</v>
      </c>
      <c r="AY867" s="17">
        <v>0.42121072927140801</v>
      </c>
      <c r="AZ867" s="17">
        <v>0.61981955980896297</v>
      </c>
      <c r="BA867" s="17">
        <v>0.62264822691640698</v>
      </c>
      <c r="BB867" s="17"/>
      <c r="BC867" s="17">
        <v>0.55744591855374703</v>
      </c>
      <c r="BD867" s="17">
        <v>0.532973824587746</v>
      </c>
      <c r="BE867" s="17">
        <v>0.61265921863543304</v>
      </c>
      <c r="BF867" s="17">
        <v>0.59687909732814304</v>
      </c>
      <c r="BG867" s="17">
        <v>0.62368530242203801</v>
      </c>
    </row>
    <row r="868" spans="2:59" x14ac:dyDescent="0.35">
      <c r="B868" t="s">
        <v>417</v>
      </c>
      <c r="C868" s="17">
        <v>0.39628482051449199</v>
      </c>
      <c r="D868" s="17">
        <v>0.371448773870729</v>
      </c>
      <c r="E868" s="17">
        <v>0.420978386711437</v>
      </c>
      <c r="F868" s="17"/>
      <c r="G868" s="17">
        <v>0.40295857976808802</v>
      </c>
      <c r="H868" s="17">
        <v>0.41297247189958097</v>
      </c>
      <c r="I868" s="17">
        <v>0.44552924166146601</v>
      </c>
      <c r="J868" s="17">
        <v>0.40572745154348899</v>
      </c>
      <c r="K868" s="17">
        <v>0.42087102084400801</v>
      </c>
      <c r="L868" s="17">
        <v>0.31413066785592803</v>
      </c>
      <c r="M868" s="17"/>
      <c r="N868" s="17">
        <v>0.37981594540386499</v>
      </c>
      <c r="O868" s="17">
        <v>0.41503565156887101</v>
      </c>
      <c r="P868" s="17">
        <v>0.37412720620104201</v>
      </c>
      <c r="Q868" s="17">
        <v>0.41280449450172801</v>
      </c>
      <c r="R868" s="17"/>
      <c r="S868" s="17">
        <v>0.44378988124416002</v>
      </c>
      <c r="T868" s="17">
        <v>0.36459569441561102</v>
      </c>
      <c r="U868" s="17">
        <v>0.42821838627508202</v>
      </c>
      <c r="V868" s="17">
        <v>0.39202221686692601</v>
      </c>
      <c r="W868" s="17">
        <v>0.31781221696682199</v>
      </c>
      <c r="X868" s="17">
        <v>0.44686806400700901</v>
      </c>
      <c r="Y868" s="17">
        <v>0.38294485796871103</v>
      </c>
      <c r="Z868" s="17">
        <v>0.33132489635904899</v>
      </c>
      <c r="AA868" s="17">
        <v>0.37214437562299701</v>
      </c>
      <c r="AB868" s="17">
        <v>0.430486750284437</v>
      </c>
      <c r="AC868" s="17">
        <v>0.36705506680133498</v>
      </c>
      <c r="AD868" s="17">
        <v>0.42704021303732398</v>
      </c>
      <c r="AE868" s="17"/>
      <c r="AF868" s="17">
        <v>0.34811899102668498</v>
      </c>
      <c r="AG868" s="17">
        <v>0.41831226755483902</v>
      </c>
      <c r="AH868" s="17">
        <v>0.41497249948993398</v>
      </c>
      <c r="AI868" s="17"/>
      <c r="AJ868" s="17">
        <v>0.34392932627304401</v>
      </c>
      <c r="AK868" s="17">
        <v>0.44511137838394599</v>
      </c>
      <c r="AL868" s="17">
        <v>0.393989784350949</v>
      </c>
      <c r="AM868" s="17">
        <v>0.31089025424093403</v>
      </c>
      <c r="AN868" s="17">
        <v>0.40481961763477597</v>
      </c>
      <c r="AO868" s="17"/>
      <c r="AP868" s="17">
        <v>0.35691386343152098</v>
      </c>
      <c r="AQ868" s="17">
        <v>0.437155527127222</v>
      </c>
      <c r="AR868" s="17">
        <v>0.42351509870056803</v>
      </c>
      <c r="AS868" s="17">
        <v>0.31630006463316102</v>
      </c>
      <c r="AT868" s="17">
        <v>0.409767870220408</v>
      </c>
      <c r="AU868" s="17"/>
      <c r="AV868" s="17">
        <v>0.44672582099062502</v>
      </c>
      <c r="AW868" s="17">
        <v>0.35079536700054198</v>
      </c>
      <c r="AX868" s="17">
        <v>0.470012977377472</v>
      </c>
      <c r="AY868" s="17">
        <v>0.292391738494169</v>
      </c>
      <c r="AZ868" s="17">
        <v>0.47898021320805201</v>
      </c>
      <c r="BA868" s="17">
        <v>0.33328308758467701</v>
      </c>
      <c r="BB868" s="17"/>
      <c r="BC868" s="17">
        <v>0.38670978466283501</v>
      </c>
      <c r="BD868" s="17">
        <v>0.39729615469798502</v>
      </c>
      <c r="BE868" s="17">
        <v>0.40700524494137102</v>
      </c>
      <c r="BF868" s="17">
        <v>0.429918910603039</v>
      </c>
      <c r="BG868" s="17">
        <v>0.52411528024503895</v>
      </c>
    </row>
    <row r="869" spans="2:59" x14ac:dyDescent="0.35">
      <c r="B869" t="s">
        <v>425</v>
      </c>
      <c r="C869" s="17">
        <v>0.36841136363708898</v>
      </c>
      <c r="D869" s="17">
        <v>0.37351236202510302</v>
      </c>
      <c r="E869" s="17">
        <v>0.36230898279662699</v>
      </c>
      <c r="F869" s="17"/>
      <c r="G869" s="17">
        <v>0.36468796561515998</v>
      </c>
      <c r="H869" s="17">
        <v>0.32107146606738601</v>
      </c>
      <c r="I869" s="17">
        <v>0.35634949328242799</v>
      </c>
      <c r="J869" s="17">
        <v>0.37381150625710602</v>
      </c>
      <c r="K869" s="17">
        <v>0.42326285926373303</v>
      </c>
      <c r="L869" s="17">
        <v>0.37777713361717302</v>
      </c>
      <c r="M869" s="17"/>
      <c r="N869" s="17">
        <v>0.35367599315918302</v>
      </c>
      <c r="O869" s="17">
        <v>0.39929778247772602</v>
      </c>
      <c r="P869" s="17">
        <v>0.37129788133303898</v>
      </c>
      <c r="Q869" s="17">
        <v>0.35037069621641198</v>
      </c>
      <c r="R869" s="17"/>
      <c r="S869" s="17">
        <v>0.42888547805888899</v>
      </c>
      <c r="T869" s="17">
        <v>0.34439994325912798</v>
      </c>
      <c r="U869" s="17">
        <v>0.32859556840374299</v>
      </c>
      <c r="V869" s="17">
        <v>0.394747466670056</v>
      </c>
      <c r="W869" s="17">
        <v>0.37599687270246601</v>
      </c>
      <c r="X869" s="17">
        <v>0.41158068467127701</v>
      </c>
      <c r="Y869" s="17">
        <v>0.33474718975643902</v>
      </c>
      <c r="Z869" s="17">
        <v>0.38912051906947798</v>
      </c>
      <c r="AA869" s="17">
        <v>0.34125465773550601</v>
      </c>
      <c r="AB869" s="17">
        <v>0.34898031535116197</v>
      </c>
      <c r="AC869" s="17">
        <v>0.31816251375308902</v>
      </c>
      <c r="AD869" s="17">
        <v>0.37378138255592402</v>
      </c>
      <c r="AE869" s="17"/>
      <c r="AF869" s="17">
        <v>0.35020002274750001</v>
      </c>
      <c r="AG869" s="17">
        <v>0.39264959633778301</v>
      </c>
      <c r="AH869" s="17">
        <v>0.35642888462925398</v>
      </c>
      <c r="AI869" s="17"/>
      <c r="AJ869" s="17">
        <v>0.38263230803691101</v>
      </c>
      <c r="AK869" s="17">
        <v>0.36778207168858201</v>
      </c>
      <c r="AL869" s="17">
        <v>0.33760206065978998</v>
      </c>
      <c r="AM869" s="17">
        <v>0.25812000795998702</v>
      </c>
      <c r="AN869" s="17">
        <v>0.33092629332860801</v>
      </c>
      <c r="AO869" s="17"/>
      <c r="AP869" s="17">
        <v>0.36773236878547699</v>
      </c>
      <c r="AQ869" s="17">
        <v>0.389211758779132</v>
      </c>
      <c r="AR869" s="17">
        <v>0.39483094926104301</v>
      </c>
      <c r="AS869" s="17">
        <v>0.32624500531335399</v>
      </c>
      <c r="AT869" s="17">
        <v>0.35396640522637002</v>
      </c>
      <c r="AU869" s="17"/>
      <c r="AV869" s="17">
        <v>0.396742152011617</v>
      </c>
      <c r="AW869" s="17">
        <v>0.36763592586194999</v>
      </c>
      <c r="AX869" s="17">
        <v>0.40135204048191903</v>
      </c>
      <c r="AY869" s="17">
        <v>0.34448524154849602</v>
      </c>
      <c r="AZ869" s="17">
        <v>0.35306612195137799</v>
      </c>
      <c r="BA869" s="17">
        <v>0.28761875037463702</v>
      </c>
      <c r="BB869" s="17"/>
      <c r="BC869" s="17">
        <v>0.38188980399952399</v>
      </c>
      <c r="BD869" s="17">
        <v>0.33811096577379302</v>
      </c>
      <c r="BE869" s="17">
        <v>0.37593057655371398</v>
      </c>
      <c r="BF869" s="17">
        <v>0.37701186599584502</v>
      </c>
      <c r="BG869" s="17">
        <v>0.38656756811235599</v>
      </c>
    </row>
    <row r="870" spans="2:59" x14ac:dyDescent="0.35">
      <c r="B870" t="s">
        <v>426</v>
      </c>
      <c r="C870" s="17">
        <v>0.34023196845784198</v>
      </c>
      <c r="D870" s="17">
        <v>0.33717116068846498</v>
      </c>
      <c r="E870" s="17">
        <v>0.34492854216687002</v>
      </c>
      <c r="F870" s="17"/>
      <c r="G870" s="17">
        <v>0.33878200099846201</v>
      </c>
      <c r="H870" s="17">
        <v>0.321556204123634</v>
      </c>
      <c r="I870" s="17">
        <v>0.32855615942074701</v>
      </c>
      <c r="J870" s="17">
        <v>0.34687161440709202</v>
      </c>
      <c r="K870" s="17">
        <v>0.34498280025838102</v>
      </c>
      <c r="L870" s="17">
        <v>0.35724077109747299</v>
      </c>
      <c r="M870" s="17"/>
      <c r="N870" s="17">
        <v>0.391938189862514</v>
      </c>
      <c r="O870" s="17">
        <v>0.35773357907933401</v>
      </c>
      <c r="P870" s="17">
        <v>0.28675774375535001</v>
      </c>
      <c r="Q870" s="17">
        <v>0.31398490072540902</v>
      </c>
      <c r="R870" s="17"/>
      <c r="S870" s="17">
        <v>0.31514230186981301</v>
      </c>
      <c r="T870" s="17">
        <v>0.29564419940207398</v>
      </c>
      <c r="U870" s="17">
        <v>0.33965420634604299</v>
      </c>
      <c r="V870" s="17">
        <v>0.316746069621964</v>
      </c>
      <c r="W870" s="17">
        <v>0.27659734160886001</v>
      </c>
      <c r="X870" s="17">
        <v>0.35570879506542102</v>
      </c>
      <c r="Y870" s="17">
        <v>0.30782847669052799</v>
      </c>
      <c r="Z870" s="17">
        <v>0.264141134393093</v>
      </c>
      <c r="AA870" s="17">
        <v>0.30439405459186097</v>
      </c>
      <c r="AB870" s="17">
        <v>0.50805775602834202</v>
      </c>
      <c r="AC870" s="17">
        <v>0.410799745558384</v>
      </c>
      <c r="AD870" s="17">
        <v>0.52256534692037904</v>
      </c>
      <c r="AE870" s="17"/>
      <c r="AF870" s="17">
        <v>0.267641011954249</v>
      </c>
      <c r="AG870" s="17">
        <v>0.413162089600004</v>
      </c>
      <c r="AH870" s="17">
        <v>0.28268634388341002</v>
      </c>
      <c r="AI870" s="17"/>
      <c r="AJ870" s="17">
        <v>0.28795493603372702</v>
      </c>
      <c r="AK870" s="17">
        <v>0.38877448208666299</v>
      </c>
      <c r="AL870" s="17">
        <v>0.39576200340498902</v>
      </c>
      <c r="AM870" s="17">
        <v>0.227974554884358</v>
      </c>
      <c r="AN870" s="17">
        <v>0.28188951404588403</v>
      </c>
      <c r="AO870" s="17"/>
      <c r="AP870" s="17">
        <v>0.27809543158015798</v>
      </c>
      <c r="AQ870" s="17">
        <v>0.39915481945069098</v>
      </c>
      <c r="AR870" s="17">
        <v>0.36727711960123599</v>
      </c>
      <c r="AS870" s="17">
        <v>0.24223979154615499</v>
      </c>
      <c r="AT870" s="17">
        <v>0.30874574892093998</v>
      </c>
      <c r="AU870" s="17"/>
      <c r="AV870" s="17">
        <v>0.40745820238965202</v>
      </c>
      <c r="AW870" s="17">
        <v>0.29148108308085102</v>
      </c>
      <c r="AX870" s="17">
        <v>0.38662333610237398</v>
      </c>
      <c r="AY870" s="17">
        <v>0.23081057320516801</v>
      </c>
      <c r="AZ870" s="17">
        <v>0.31430396563561303</v>
      </c>
      <c r="BA870" s="17">
        <v>0.30085027135790898</v>
      </c>
      <c r="BB870" s="17"/>
      <c r="BC870" s="17">
        <v>0.279205110638445</v>
      </c>
      <c r="BD870" s="17">
        <v>0.34121298554566698</v>
      </c>
      <c r="BE870" s="17">
        <v>0.37283956458588702</v>
      </c>
      <c r="BF870" s="17">
        <v>0.35710543275258499</v>
      </c>
      <c r="BG870" s="17">
        <v>0.40405328797583501</v>
      </c>
    </row>
    <row r="871" spans="2:59" x14ac:dyDescent="0.35">
      <c r="B871" t="s">
        <v>427</v>
      </c>
      <c r="C871" s="17">
        <v>0.247164931800509</v>
      </c>
      <c r="D871" s="17">
        <v>0.24054878102609301</v>
      </c>
      <c r="E871" s="17">
        <v>0.253711601789259</v>
      </c>
      <c r="F871" s="17"/>
      <c r="G871" s="17">
        <v>0.26608032495561001</v>
      </c>
      <c r="H871" s="17">
        <v>0.29040515154035801</v>
      </c>
      <c r="I871" s="17">
        <v>0.27242016607257402</v>
      </c>
      <c r="J871" s="17">
        <v>0.26929630846980601</v>
      </c>
      <c r="K871" s="17">
        <v>0.224036631685405</v>
      </c>
      <c r="L871" s="17">
        <v>0.17662093208100499</v>
      </c>
      <c r="M871" s="17"/>
      <c r="N871" s="17">
        <v>0.295430611058285</v>
      </c>
      <c r="O871" s="17">
        <v>0.27230271946798501</v>
      </c>
      <c r="P871" s="17">
        <v>0.223907322794483</v>
      </c>
      <c r="Q871" s="17">
        <v>0.18994816640221901</v>
      </c>
      <c r="R871" s="17"/>
      <c r="S871" s="17">
        <v>0.27252547646053898</v>
      </c>
      <c r="T871" s="17">
        <v>0.25993047384163698</v>
      </c>
      <c r="U871" s="17">
        <v>0.21026252927536501</v>
      </c>
      <c r="V871" s="17">
        <v>0.20981834996326401</v>
      </c>
      <c r="W871" s="17">
        <v>0.26251465160063397</v>
      </c>
      <c r="X871" s="17">
        <v>0.323612976642626</v>
      </c>
      <c r="Y871" s="17">
        <v>0.20662992486575801</v>
      </c>
      <c r="Z871" s="17">
        <v>0.20005739352521201</v>
      </c>
      <c r="AA871" s="17">
        <v>0.21678653557007599</v>
      </c>
      <c r="AB871" s="17">
        <v>0.231661569403771</v>
      </c>
      <c r="AC871" s="17">
        <v>0.28369792592022602</v>
      </c>
      <c r="AD871" s="17">
        <v>0.28611903373258701</v>
      </c>
      <c r="AE871" s="17"/>
      <c r="AF871" s="17">
        <v>0.19794823362474401</v>
      </c>
      <c r="AG871" s="17">
        <v>0.28382651720163998</v>
      </c>
      <c r="AH871" s="17">
        <v>0.25155038700425703</v>
      </c>
      <c r="AI871" s="17"/>
      <c r="AJ871" s="17">
        <v>0.24186707718554101</v>
      </c>
      <c r="AK871" s="17">
        <v>0.30719488098685299</v>
      </c>
      <c r="AL871" s="17">
        <v>0.21729260738881101</v>
      </c>
      <c r="AM871" s="17">
        <v>0.12857578312656001</v>
      </c>
      <c r="AN871" s="17">
        <v>0.18346130543271799</v>
      </c>
      <c r="AO871" s="17"/>
      <c r="AP871" s="17">
        <v>0.22499443760132801</v>
      </c>
      <c r="AQ871" s="17">
        <v>0.30252070398856901</v>
      </c>
      <c r="AR871" s="17">
        <v>0.19663380720190399</v>
      </c>
      <c r="AS871" s="17">
        <v>0.19053698706972599</v>
      </c>
      <c r="AT871" s="17">
        <v>0.31043915313432702</v>
      </c>
      <c r="AU871" s="17"/>
      <c r="AV871" s="17">
        <v>0.30758935324167702</v>
      </c>
      <c r="AW871" s="17">
        <v>0.25226081206720002</v>
      </c>
      <c r="AX871" s="17">
        <v>0.205702810416553</v>
      </c>
      <c r="AY871" s="17">
        <v>0.18086483183386501</v>
      </c>
      <c r="AZ871" s="17">
        <v>0.27984886487945498</v>
      </c>
      <c r="BA871" s="17">
        <v>0.24523286165351599</v>
      </c>
      <c r="BB871" s="17"/>
      <c r="BC871" s="17">
        <v>0.179089039910937</v>
      </c>
      <c r="BD871" s="17">
        <v>0.222102901425759</v>
      </c>
      <c r="BE871" s="17">
        <v>0.30220301254723902</v>
      </c>
      <c r="BF871" s="17">
        <v>0.33174430514414099</v>
      </c>
      <c r="BG871" s="17">
        <v>0.38597944358908198</v>
      </c>
    </row>
    <row r="872" spans="2:59" x14ac:dyDescent="0.35">
      <c r="B872" t="s">
        <v>428</v>
      </c>
      <c r="C872" s="17">
        <v>0.207886816611735</v>
      </c>
      <c r="D872" s="17">
        <v>0.19167339568737701</v>
      </c>
      <c r="E872" s="17">
        <v>0.222412224064024</v>
      </c>
      <c r="F872" s="17"/>
      <c r="G872" s="17">
        <v>0.292092809567914</v>
      </c>
      <c r="H872" s="17">
        <v>0.243867103622843</v>
      </c>
      <c r="I872" s="17">
        <v>0.23681624774124599</v>
      </c>
      <c r="J872" s="17">
        <v>0.19714820716667</v>
      </c>
      <c r="K872" s="17">
        <v>0.191610757514319</v>
      </c>
      <c r="L872" s="17">
        <v>0.118581858761008</v>
      </c>
      <c r="M872" s="17"/>
      <c r="N872" s="17">
        <v>0.259772843443282</v>
      </c>
      <c r="O872" s="17">
        <v>0.22313663438818701</v>
      </c>
      <c r="P872" s="17">
        <v>0.171739572880172</v>
      </c>
      <c r="Q872" s="17">
        <v>0.16829852099778</v>
      </c>
      <c r="R872" s="17"/>
      <c r="S872" s="17">
        <v>0.25333374123718899</v>
      </c>
      <c r="T872" s="17">
        <v>0.21147276106913299</v>
      </c>
      <c r="U872" s="17">
        <v>0.18318832662267501</v>
      </c>
      <c r="V872" s="17">
        <v>0.22721868261314701</v>
      </c>
      <c r="W872" s="17">
        <v>0.18477988547331101</v>
      </c>
      <c r="X872" s="17">
        <v>0.20119119686662901</v>
      </c>
      <c r="Y872" s="17">
        <v>0.18374797457289399</v>
      </c>
      <c r="Z872" s="17">
        <v>0.124981957928083</v>
      </c>
      <c r="AA872" s="17">
        <v>0.193993682285027</v>
      </c>
      <c r="AB872" s="17">
        <v>0.204510535479239</v>
      </c>
      <c r="AC872" s="17">
        <v>0.21808615453690799</v>
      </c>
      <c r="AD872" s="17">
        <v>0.28049150062654798</v>
      </c>
      <c r="AE872" s="17"/>
      <c r="AF872" s="17">
        <v>0.14758082033129899</v>
      </c>
      <c r="AG872" s="17">
        <v>0.243358659844222</v>
      </c>
      <c r="AH872" s="17">
        <v>0.214622912901511</v>
      </c>
      <c r="AI872" s="17"/>
      <c r="AJ872" s="17">
        <v>0.153001224334463</v>
      </c>
      <c r="AK872" s="17">
        <v>0.25492293092373602</v>
      </c>
      <c r="AL872" s="17">
        <v>0.28816473645400797</v>
      </c>
      <c r="AM872" s="17">
        <v>0.12815774950035499</v>
      </c>
      <c r="AN872" s="17">
        <v>0.16924352060019901</v>
      </c>
      <c r="AO872" s="17"/>
      <c r="AP872" s="17">
        <v>0.16790589461436101</v>
      </c>
      <c r="AQ872" s="17">
        <v>0.240555245053413</v>
      </c>
      <c r="AR872" s="17">
        <v>0.22928672873997899</v>
      </c>
      <c r="AS872" s="17">
        <v>0.12877613452426001</v>
      </c>
      <c r="AT872" s="17">
        <v>0.28421996221058599</v>
      </c>
      <c r="AU872" s="17"/>
      <c r="AV872" s="17">
        <v>0.274723456373968</v>
      </c>
      <c r="AW872" s="17">
        <v>0.16344146277277</v>
      </c>
      <c r="AX872" s="17">
        <v>0.235623731811583</v>
      </c>
      <c r="AY872" s="17">
        <v>0.11113274472586999</v>
      </c>
      <c r="AZ872" s="17">
        <v>0.28134495320663799</v>
      </c>
      <c r="BA872" s="17">
        <v>0.178871057053067</v>
      </c>
      <c r="BB872" s="17"/>
      <c r="BC872" s="17">
        <v>0.14894291811646701</v>
      </c>
      <c r="BD872" s="17">
        <v>0.182191006863269</v>
      </c>
      <c r="BE872" s="17">
        <v>0.25691948203500697</v>
      </c>
      <c r="BF872" s="17">
        <v>0.27908618464517598</v>
      </c>
      <c r="BG872" s="17">
        <v>0.35696644786434001</v>
      </c>
    </row>
    <row r="873" spans="2:59" x14ac:dyDescent="0.35">
      <c r="B873" t="s">
        <v>429</v>
      </c>
      <c r="C873" s="17">
        <v>0.194288560661729</v>
      </c>
      <c r="D873" s="17">
        <v>0.21011132971774299</v>
      </c>
      <c r="E873" s="17">
        <v>0.178530325579737</v>
      </c>
      <c r="F873" s="17"/>
      <c r="G873" s="17">
        <v>0.20778303669321799</v>
      </c>
      <c r="H873" s="17">
        <v>0.221920357631439</v>
      </c>
      <c r="I873" s="17">
        <v>0.22203929427456801</v>
      </c>
      <c r="J873" s="17">
        <v>0.17767381595655901</v>
      </c>
      <c r="K873" s="17">
        <v>0.20463110589233199</v>
      </c>
      <c r="L873" s="17">
        <v>0.14683969994860699</v>
      </c>
      <c r="M873" s="17"/>
      <c r="N873" s="17">
        <v>0.21778455915796499</v>
      </c>
      <c r="O873" s="17">
        <v>0.225484436330816</v>
      </c>
      <c r="P873" s="17">
        <v>0.15982522378934699</v>
      </c>
      <c r="Q873" s="17">
        <v>0.165216610956684</v>
      </c>
      <c r="R873" s="17"/>
      <c r="S873" s="17">
        <v>0.21481208003869401</v>
      </c>
      <c r="T873" s="17">
        <v>0.175197583496051</v>
      </c>
      <c r="U873" s="17">
        <v>0.198132233123268</v>
      </c>
      <c r="V873" s="17">
        <v>0.206723907174507</v>
      </c>
      <c r="W873" s="17">
        <v>0.166561057035719</v>
      </c>
      <c r="X873" s="17">
        <v>0.25462926314448697</v>
      </c>
      <c r="Y873" s="17">
        <v>0.17185819933872501</v>
      </c>
      <c r="Z873" s="17">
        <v>0.110187047488756</v>
      </c>
      <c r="AA873" s="17">
        <v>0.17037763656358601</v>
      </c>
      <c r="AB873" s="17">
        <v>0.17580965523178399</v>
      </c>
      <c r="AC873" s="17">
        <v>0.23626535022644299</v>
      </c>
      <c r="AD873" s="17">
        <v>0.26157716511808399</v>
      </c>
      <c r="AE873" s="17"/>
      <c r="AF873" s="17">
        <v>0.13333417892442401</v>
      </c>
      <c r="AG873" s="17">
        <v>0.24130690692752599</v>
      </c>
      <c r="AH873" s="17">
        <v>0.19497977730730201</v>
      </c>
      <c r="AI873" s="17"/>
      <c r="AJ873" s="17">
        <v>0.163745305559409</v>
      </c>
      <c r="AK873" s="17">
        <v>0.21320973329113899</v>
      </c>
      <c r="AL873" s="17">
        <v>0.26108454092035599</v>
      </c>
      <c r="AM873" s="17">
        <v>0.100158936210762</v>
      </c>
      <c r="AN873" s="17">
        <v>0.17993786884132301</v>
      </c>
      <c r="AO873" s="17"/>
      <c r="AP873" s="17">
        <v>0.147326163132181</v>
      </c>
      <c r="AQ873" s="17">
        <v>0.22767016326539</v>
      </c>
      <c r="AR873" s="17">
        <v>0.22467468965200299</v>
      </c>
      <c r="AS873" s="17">
        <v>0.15590569171127699</v>
      </c>
      <c r="AT873" s="17">
        <v>0.24159617534611899</v>
      </c>
      <c r="AU873" s="17"/>
      <c r="AV873" s="17">
        <v>0.22759501573428501</v>
      </c>
      <c r="AW873" s="17">
        <v>0.16222314712557001</v>
      </c>
      <c r="AX873" s="17">
        <v>0.21941310574617101</v>
      </c>
      <c r="AY873" s="17">
        <v>0.14702621828328299</v>
      </c>
      <c r="AZ873" s="17">
        <v>0.21945869792285999</v>
      </c>
      <c r="BA873" s="17">
        <v>0.18761178318726501</v>
      </c>
      <c r="BB873" s="17"/>
      <c r="BC873" s="17">
        <v>0.138910074402636</v>
      </c>
      <c r="BD873" s="17">
        <v>0.14530124141322101</v>
      </c>
      <c r="BE873" s="17">
        <v>0.252582471461058</v>
      </c>
      <c r="BF873" s="17">
        <v>0.25811326449737598</v>
      </c>
      <c r="BG873" s="17">
        <v>0.271286461213821</v>
      </c>
    </row>
    <row r="874" spans="2:59" x14ac:dyDescent="0.35">
      <c r="B874" t="s">
        <v>100</v>
      </c>
      <c r="C874" s="17">
        <v>7.7462188655220296E-2</v>
      </c>
      <c r="D874" s="17">
        <v>4.81258462404325E-2</v>
      </c>
      <c r="E874" s="17">
        <v>0.10556317470334101</v>
      </c>
      <c r="F874" s="17"/>
      <c r="G874" s="17">
        <v>4.2315821150307902E-2</v>
      </c>
      <c r="H874" s="17">
        <v>5.1081006016429502E-2</v>
      </c>
      <c r="I874" s="17">
        <v>8.4164440833966306E-2</v>
      </c>
      <c r="J874" s="17">
        <v>8.45975715316854E-2</v>
      </c>
      <c r="K874" s="17">
        <v>8.3339874220566004E-2</v>
      </c>
      <c r="L874" s="17">
        <v>0.10715986529245</v>
      </c>
      <c r="M874" s="17"/>
      <c r="N874" s="17">
        <v>5.3672351367102002E-2</v>
      </c>
      <c r="O874" s="17">
        <v>6.5333681042353306E-2</v>
      </c>
      <c r="P874" s="17">
        <v>9.1867198233823097E-2</v>
      </c>
      <c r="Q874" s="17">
        <v>0.103203240835344</v>
      </c>
      <c r="R874" s="17"/>
      <c r="S874" s="17">
        <v>3.5140131302983997E-2</v>
      </c>
      <c r="T874" s="17">
        <v>8.9977539174469198E-2</v>
      </c>
      <c r="U874" s="17">
        <v>5.3313837004954401E-2</v>
      </c>
      <c r="V874" s="17">
        <v>9.0615182887209905E-2</v>
      </c>
      <c r="W874" s="17">
        <v>9.1425700373755095E-2</v>
      </c>
      <c r="X874" s="17">
        <v>6.1140293191099898E-2</v>
      </c>
      <c r="Y874" s="17">
        <v>5.4772556204451803E-2</v>
      </c>
      <c r="Z874" s="17">
        <v>0.12700943692953001</v>
      </c>
      <c r="AA874" s="17">
        <v>0.130610620474854</v>
      </c>
      <c r="AB874" s="17">
        <v>7.4589640971426396E-2</v>
      </c>
      <c r="AC874" s="17">
        <v>8.7150632802969502E-2</v>
      </c>
      <c r="AD874" s="17">
        <v>5.4991161849608401E-2</v>
      </c>
      <c r="AE874" s="17"/>
      <c r="AF874" s="17">
        <v>9.7979511247672804E-2</v>
      </c>
      <c r="AG874" s="17">
        <v>5.6738542087961197E-2</v>
      </c>
      <c r="AH874" s="17">
        <v>0.10824196100057799</v>
      </c>
      <c r="AI874" s="17"/>
      <c r="AJ874" s="17">
        <v>8.8656949236002203E-2</v>
      </c>
      <c r="AK874" s="17">
        <v>4.1102075193588397E-2</v>
      </c>
      <c r="AL874" s="17">
        <v>4.7645961668869398E-2</v>
      </c>
      <c r="AM874" s="17">
        <v>0.15132350403738801</v>
      </c>
      <c r="AN874" s="17">
        <v>0.119283070295962</v>
      </c>
      <c r="AO874" s="17"/>
      <c r="AP874" s="17">
        <v>9.2458143644835206E-2</v>
      </c>
      <c r="AQ874" s="17">
        <v>4.46520193768793E-2</v>
      </c>
      <c r="AR874" s="17">
        <v>4.8373862159020703E-2</v>
      </c>
      <c r="AS874" s="17">
        <v>8.3631407764820698E-2</v>
      </c>
      <c r="AT874" s="17">
        <v>9.1158479998524E-2</v>
      </c>
      <c r="AU874" s="17"/>
      <c r="AV874" s="17">
        <v>3.9838129605756202E-2</v>
      </c>
      <c r="AW874" s="17">
        <v>7.8823310753206796E-2</v>
      </c>
      <c r="AX874" s="17">
        <v>3.7065932337876299E-2</v>
      </c>
      <c r="AY874" s="17">
        <v>9.8823440435732698E-2</v>
      </c>
      <c r="AZ874" s="17">
        <v>7.6957000654588395E-2</v>
      </c>
      <c r="BA874" s="17">
        <v>0.15347131629984601</v>
      </c>
      <c r="BB874" s="17"/>
      <c r="BC874" s="17">
        <v>8.4984863057829305E-2</v>
      </c>
      <c r="BD874" s="17">
        <v>9.1760926446500607E-2</v>
      </c>
      <c r="BE874" s="17">
        <v>6.0684690660172701E-2</v>
      </c>
      <c r="BF874" s="17">
        <v>4.4857767303636803E-2</v>
      </c>
      <c r="BG874" s="17">
        <v>2.8803004986960701E-2</v>
      </c>
    </row>
    <row r="875" spans="2:59" x14ac:dyDescent="0.35">
      <c r="B875" t="s">
        <v>430</v>
      </c>
      <c r="C875" s="17">
        <v>1.4942653476916701E-2</v>
      </c>
      <c r="D875" s="17">
        <v>2.02317470230985E-2</v>
      </c>
      <c r="E875" s="17">
        <v>9.9013173456688492E-3</v>
      </c>
      <c r="F875" s="17"/>
      <c r="G875" s="17">
        <v>6.7509978627955797E-3</v>
      </c>
      <c r="H875" s="17">
        <v>6.7072299435165699E-3</v>
      </c>
      <c r="I875" s="17">
        <v>2.1377203048816601E-2</v>
      </c>
      <c r="J875" s="17">
        <v>2.0672037182193102E-2</v>
      </c>
      <c r="K875" s="17">
        <v>1.5472956260430401E-2</v>
      </c>
      <c r="L875" s="17">
        <v>1.68703746911163E-2</v>
      </c>
      <c r="M875" s="17"/>
      <c r="N875" s="17">
        <v>9.3514702005994804E-3</v>
      </c>
      <c r="O875" s="17">
        <v>8.1813949338342892E-3</v>
      </c>
      <c r="P875" s="17">
        <v>3.0907385372316298E-2</v>
      </c>
      <c r="Q875" s="17">
        <v>1.39984998178836E-2</v>
      </c>
      <c r="R875" s="17"/>
      <c r="S875" s="17">
        <v>2.7274064326366799E-3</v>
      </c>
      <c r="T875" s="17">
        <v>1.64747499189964E-2</v>
      </c>
      <c r="U875" s="17">
        <v>1.7362198398475501E-2</v>
      </c>
      <c r="V875" s="17">
        <v>6.0326193974312497E-3</v>
      </c>
      <c r="W875" s="17">
        <v>3.7380307871799898E-2</v>
      </c>
      <c r="X875" s="17">
        <v>0</v>
      </c>
      <c r="Y875" s="17">
        <v>5.3693160851138802E-3</v>
      </c>
      <c r="Z875" s="17">
        <v>2.2103255557803601E-2</v>
      </c>
      <c r="AA875" s="17">
        <v>2.0136445913202301E-2</v>
      </c>
      <c r="AB875" s="17">
        <v>2.0588642155940601E-2</v>
      </c>
      <c r="AC875" s="17">
        <v>3.2626710658647202E-2</v>
      </c>
      <c r="AD875" s="17">
        <v>2.8652955368021201E-2</v>
      </c>
      <c r="AE875" s="17"/>
      <c r="AF875" s="17">
        <v>1.34732778082906E-2</v>
      </c>
      <c r="AG875" s="17">
        <v>1.46426796440173E-2</v>
      </c>
      <c r="AH875" s="17">
        <v>2.7028655443147299E-2</v>
      </c>
      <c r="AI875" s="17"/>
      <c r="AJ875" s="17">
        <v>1.69074911209341E-2</v>
      </c>
      <c r="AK875" s="17">
        <v>5.7223586649859E-3</v>
      </c>
      <c r="AL875" s="17">
        <v>6.0710494194296596E-3</v>
      </c>
      <c r="AM875" s="17">
        <v>0</v>
      </c>
      <c r="AN875" s="17">
        <v>2.6981042794397499E-2</v>
      </c>
      <c r="AO875" s="17"/>
      <c r="AP875" s="17">
        <v>4.1881484978263401E-3</v>
      </c>
      <c r="AQ875" s="17">
        <v>1.1675723907329899E-2</v>
      </c>
      <c r="AR875" s="17">
        <v>0</v>
      </c>
      <c r="AS875" s="17">
        <v>3.9100436549420199E-2</v>
      </c>
      <c r="AT875" s="17">
        <v>0</v>
      </c>
      <c r="AU875" s="17"/>
      <c r="AV875" s="17">
        <v>5.9798186179275898E-3</v>
      </c>
      <c r="AW875" s="17">
        <v>9.6613238884397396E-3</v>
      </c>
      <c r="AX875" s="17">
        <v>5.0106682393228699E-3</v>
      </c>
      <c r="AY875" s="17">
        <v>2.8557410316003801E-2</v>
      </c>
      <c r="AZ875" s="17">
        <v>6.4834535403109003E-3</v>
      </c>
      <c r="BA875" s="17">
        <v>2.5882167811717E-2</v>
      </c>
      <c r="BB875" s="17"/>
      <c r="BC875" s="17">
        <v>1.4794760769392699E-2</v>
      </c>
      <c r="BD875" s="17">
        <v>2.0969212928844801E-2</v>
      </c>
      <c r="BE875" s="17">
        <v>1.09143186205438E-2</v>
      </c>
      <c r="BF875" s="17">
        <v>7.9779597215774607E-3</v>
      </c>
      <c r="BG875" s="17">
        <v>2.4733187196198301E-2</v>
      </c>
    </row>
    <row r="876" spans="2:59" x14ac:dyDescent="0.35">
      <c r="B876" t="s">
        <v>317</v>
      </c>
      <c r="C876" s="17">
        <v>5.0662374249998698E-3</v>
      </c>
      <c r="D876" s="17">
        <v>5.8958642770974099E-3</v>
      </c>
      <c r="E876" s="17">
        <v>3.4425140114227198E-3</v>
      </c>
      <c r="F876" s="17"/>
      <c r="G876" s="17">
        <v>0</v>
      </c>
      <c r="H876" s="17">
        <v>7.3653248521532997E-3</v>
      </c>
      <c r="I876" s="17">
        <v>5.6429251959661799E-3</v>
      </c>
      <c r="J876" s="17">
        <v>0</v>
      </c>
      <c r="K876" s="17">
        <v>6.8890506635660596E-3</v>
      </c>
      <c r="L876" s="17">
        <v>8.9986395693825195E-3</v>
      </c>
      <c r="M876" s="17"/>
      <c r="N876" s="17">
        <v>7.027098052413E-3</v>
      </c>
      <c r="O876" s="17">
        <v>2.2589281810872701E-3</v>
      </c>
      <c r="P876" s="17">
        <v>4.2485083953361803E-3</v>
      </c>
      <c r="Q876" s="17">
        <v>6.6009068942736596E-3</v>
      </c>
      <c r="R876" s="17"/>
      <c r="S876" s="17">
        <v>0</v>
      </c>
      <c r="T876" s="17">
        <v>4.5274335149912701E-3</v>
      </c>
      <c r="U876" s="17">
        <v>0</v>
      </c>
      <c r="V876" s="17">
        <v>5.6823811426523199E-3</v>
      </c>
      <c r="W876" s="17">
        <v>7.9899138483554306E-3</v>
      </c>
      <c r="X876" s="17">
        <v>8.2065732370145208E-3</v>
      </c>
      <c r="Y876" s="17">
        <v>0</v>
      </c>
      <c r="Z876" s="17">
        <v>0</v>
      </c>
      <c r="AA876" s="17">
        <v>4.7600475415387703E-3</v>
      </c>
      <c r="AB876" s="17">
        <v>1.90496750108991E-2</v>
      </c>
      <c r="AC876" s="17">
        <v>8.5783320877584907E-3</v>
      </c>
      <c r="AD876" s="17">
        <v>0</v>
      </c>
      <c r="AE876" s="17"/>
      <c r="AF876" s="17">
        <v>5.8622872655257003E-3</v>
      </c>
      <c r="AG876" s="17">
        <v>4.6968842570545904E-3</v>
      </c>
      <c r="AH876" s="17">
        <v>7.9929114150165299E-3</v>
      </c>
      <c r="AI876" s="17"/>
      <c r="AJ876" s="17">
        <v>4.9682510490883496E-3</v>
      </c>
      <c r="AK876" s="17">
        <v>3.6236253770688502E-3</v>
      </c>
      <c r="AL876" s="17">
        <v>0</v>
      </c>
      <c r="AM876" s="17">
        <v>2.1645820804935299E-2</v>
      </c>
      <c r="AN876" s="17">
        <v>1.1878132279879799E-2</v>
      </c>
      <c r="AO876" s="17"/>
      <c r="AP876" s="17">
        <v>3.0503382286781299E-3</v>
      </c>
      <c r="AQ876" s="17">
        <v>5.8254926584445201E-3</v>
      </c>
      <c r="AR876" s="17">
        <v>6.1124523632426001E-3</v>
      </c>
      <c r="AS876" s="17">
        <v>3.2055838007539398E-3</v>
      </c>
      <c r="AT876" s="17">
        <v>0</v>
      </c>
      <c r="AU876" s="17"/>
      <c r="AV876" s="17">
        <v>3.5775699551635698E-3</v>
      </c>
      <c r="AW876" s="17">
        <v>5.1621188266385504E-3</v>
      </c>
      <c r="AX876" s="17">
        <v>1.22875208185703E-2</v>
      </c>
      <c r="AY876" s="17">
        <v>5.1692104881213997E-3</v>
      </c>
      <c r="AZ876" s="17">
        <v>0</v>
      </c>
      <c r="BA876" s="17">
        <v>8.6763951974478098E-3</v>
      </c>
      <c r="BB876" s="17"/>
      <c r="BC876" s="17">
        <v>7.8710716895500094E-3</v>
      </c>
      <c r="BD876" s="17">
        <v>2.2796623653302799E-3</v>
      </c>
      <c r="BE876" s="17">
        <v>3.4305189904269501E-3</v>
      </c>
      <c r="BF876" s="17">
        <v>1.22843292784456E-2</v>
      </c>
      <c r="BG876" s="17">
        <v>0</v>
      </c>
    </row>
    <row r="877" spans="2:59"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row>
    <row r="878" spans="2:59" x14ac:dyDescent="0.35">
      <c r="B878" s="6" t="s">
        <v>445</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row>
    <row r="879" spans="2:59" x14ac:dyDescent="0.35">
      <c r="B879" s="24" t="s">
        <v>79</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row>
    <row r="880" spans="2:59" x14ac:dyDescent="0.35">
      <c r="B880" t="s">
        <v>440</v>
      </c>
      <c r="C880" s="17">
        <v>7.55580559968375E-2</v>
      </c>
      <c r="D880" s="17">
        <v>8.3186423862577602E-2</v>
      </c>
      <c r="E880" s="17">
        <v>6.7405016532672807E-2</v>
      </c>
      <c r="F880" s="17"/>
      <c r="G880" s="17">
        <v>0.166046983221913</v>
      </c>
      <c r="H880" s="17">
        <v>0.162921343192868</v>
      </c>
      <c r="I880" s="17">
        <v>5.6290891462047299E-2</v>
      </c>
      <c r="J880" s="17">
        <v>3.6975598330768397E-2</v>
      </c>
      <c r="K880" s="17">
        <v>2.65871270239178E-2</v>
      </c>
      <c r="L880" s="17">
        <v>2.4105377545499101E-2</v>
      </c>
      <c r="M880" s="17"/>
      <c r="N880" s="17">
        <v>0.10710628867260499</v>
      </c>
      <c r="O880" s="17">
        <v>7.5337887268174697E-2</v>
      </c>
      <c r="P880" s="17">
        <v>6.4826384366866094E-2</v>
      </c>
      <c r="Q880" s="17">
        <v>5.1373091884051598E-2</v>
      </c>
      <c r="R880" s="17"/>
      <c r="S880" s="17">
        <v>0.11864193700415999</v>
      </c>
      <c r="T880" s="17">
        <v>5.3621642085727103E-2</v>
      </c>
      <c r="U880" s="17">
        <v>2.5690194965529201E-2</v>
      </c>
      <c r="V880" s="17">
        <v>6.2572840792859297E-2</v>
      </c>
      <c r="W880" s="17">
        <v>9.6265036883403099E-2</v>
      </c>
      <c r="X880" s="17">
        <v>8.3913235925347496E-2</v>
      </c>
      <c r="Y880" s="17">
        <v>9.42379614668684E-2</v>
      </c>
      <c r="Z880" s="17">
        <v>7.08123439030338E-2</v>
      </c>
      <c r="AA880" s="17">
        <v>7.9520577557326305E-2</v>
      </c>
      <c r="AB880" s="17">
        <v>5.0866249021710101E-2</v>
      </c>
      <c r="AC880" s="17">
        <v>0.106577554860803</v>
      </c>
      <c r="AD880" s="17">
        <v>3.1397022160101803E-2</v>
      </c>
      <c r="AE880" s="17"/>
      <c r="AF880" s="17">
        <v>4.7257282053431798E-2</v>
      </c>
      <c r="AG880" s="17">
        <v>8.56609602730697E-2</v>
      </c>
      <c r="AH880" s="17">
        <v>6.9272833549324203E-2</v>
      </c>
      <c r="AI880" s="17"/>
      <c r="AJ880" s="17">
        <v>5.7940972863631E-2</v>
      </c>
      <c r="AK880" s="17">
        <v>0.11908631986669101</v>
      </c>
      <c r="AL880" s="17">
        <v>7.1852849930072807E-2</v>
      </c>
      <c r="AM880" s="17">
        <v>5.6252632975163801E-2</v>
      </c>
      <c r="AN880" s="17">
        <v>4.00038686826295E-2</v>
      </c>
      <c r="AO880" s="17"/>
      <c r="AP880" s="17">
        <v>6.8293554303047593E-2</v>
      </c>
      <c r="AQ880" s="17">
        <v>0.118050612871928</v>
      </c>
      <c r="AR880" s="17">
        <v>5.1841778915533897E-2</v>
      </c>
      <c r="AS880" s="17">
        <v>3.6066294191874397E-2</v>
      </c>
      <c r="AT880" s="17">
        <v>4.85999758198754E-2</v>
      </c>
      <c r="AU880" s="17"/>
      <c r="AV880" s="17">
        <v>0.14886079361076901</v>
      </c>
      <c r="AW880" s="17">
        <v>6.5801278089524004E-2</v>
      </c>
      <c r="AX880" s="17">
        <v>6.02848971258753E-2</v>
      </c>
      <c r="AY880" s="17">
        <v>3.5045367643206399E-2</v>
      </c>
      <c r="AZ880" s="17">
        <v>5.16321698491349E-2</v>
      </c>
      <c r="BA880" s="17">
        <v>2.2384986827837201E-2</v>
      </c>
      <c r="BB880" s="17"/>
      <c r="BC880" s="17">
        <v>4.9267879733111003E-2</v>
      </c>
      <c r="BD880" s="17">
        <v>5.5135349374649097E-2</v>
      </c>
      <c r="BE880" s="17">
        <v>9.8713650713035506E-2</v>
      </c>
      <c r="BF880" s="17">
        <v>0.12786221859413599</v>
      </c>
      <c r="BG880" s="17">
        <v>0.32850638579340302</v>
      </c>
    </row>
    <row r="881" spans="2:59" x14ac:dyDescent="0.35">
      <c r="B881" t="s">
        <v>441</v>
      </c>
      <c r="C881" s="17">
        <v>0.36547189333070002</v>
      </c>
      <c r="D881" s="17">
        <v>0.38431142242381999</v>
      </c>
      <c r="E881" s="17">
        <v>0.34997774028533502</v>
      </c>
      <c r="F881" s="17"/>
      <c r="G881" s="17">
        <v>0.418046734477241</v>
      </c>
      <c r="H881" s="17">
        <v>0.40313113413028101</v>
      </c>
      <c r="I881" s="17">
        <v>0.39679847559751003</v>
      </c>
      <c r="J881" s="17">
        <v>0.34849852443836399</v>
      </c>
      <c r="K881" s="17">
        <v>0.34417188739815602</v>
      </c>
      <c r="L881" s="17">
        <v>0.30243785502561699</v>
      </c>
      <c r="M881" s="17"/>
      <c r="N881" s="17">
        <v>0.41809336568303801</v>
      </c>
      <c r="O881" s="17">
        <v>0.37062078613116101</v>
      </c>
      <c r="P881" s="17">
        <v>0.31138971737876098</v>
      </c>
      <c r="Q881" s="17">
        <v>0.349678821192487</v>
      </c>
      <c r="R881" s="17"/>
      <c r="S881" s="17">
        <v>0.43598907573648399</v>
      </c>
      <c r="T881" s="17">
        <v>0.37597551757544601</v>
      </c>
      <c r="U881" s="17">
        <v>0.35639209830857199</v>
      </c>
      <c r="V881" s="17">
        <v>0.37673424370921399</v>
      </c>
      <c r="W881" s="17">
        <v>0.40140393973949401</v>
      </c>
      <c r="X881" s="17">
        <v>0.37316344162561899</v>
      </c>
      <c r="Y881" s="17">
        <v>0.35860429192897197</v>
      </c>
      <c r="Z881" s="17">
        <v>0.31049028885943603</v>
      </c>
      <c r="AA881" s="17">
        <v>0.32361719214218898</v>
      </c>
      <c r="AB881" s="17">
        <v>0.34723260547020901</v>
      </c>
      <c r="AC881" s="17">
        <v>0.30535981147334701</v>
      </c>
      <c r="AD881" s="17">
        <v>0.273105275339734</v>
      </c>
      <c r="AE881" s="17"/>
      <c r="AF881" s="17">
        <v>0.32247312026345298</v>
      </c>
      <c r="AG881" s="17">
        <v>0.374374679983355</v>
      </c>
      <c r="AH881" s="17">
        <v>0.40698266607995998</v>
      </c>
      <c r="AI881" s="17"/>
      <c r="AJ881" s="17">
        <v>0.35960706109692803</v>
      </c>
      <c r="AK881" s="17">
        <v>0.40542647926137898</v>
      </c>
      <c r="AL881" s="17">
        <v>0.38706947090745702</v>
      </c>
      <c r="AM881" s="17">
        <v>0.222306223002011</v>
      </c>
      <c r="AN881" s="17">
        <v>0.39013450978897102</v>
      </c>
      <c r="AO881" s="17"/>
      <c r="AP881" s="17">
        <v>0.35351529809745103</v>
      </c>
      <c r="AQ881" s="17">
        <v>0.45145863497656502</v>
      </c>
      <c r="AR881" s="17">
        <v>0.31940030727327801</v>
      </c>
      <c r="AS881" s="17">
        <v>0.290131047437098</v>
      </c>
      <c r="AT881" s="17">
        <v>0.34717014529465201</v>
      </c>
      <c r="AU881" s="17"/>
      <c r="AV881" s="17">
        <v>0.47113637296285299</v>
      </c>
      <c r="AW881" s="17">
        <v>0.38815905471456102</v>
      </c>
      <c r="AX881" s="17">
        <v>0.344585468521455</v>
      </c>
      <c r="AY881" s="17">
        <v>0.28525534672325398</v>
      </c>
      <c r="AZ881" s="17">
        <v>0.34052802806502502</v>
      </c>
      <c r="BA881" s="17">
        <v>0.34737363764059498</v>
      </c>
      <c r="BB881" s="17"/>
      <c r="BC881" s="17">
        <v>0.35314824022998598</v>
      </c>
      <c r="BD881" s="17">
        <v>0.35404722490416501</v>
      </c>
      <c r="BE881" s="17">
        <v>0.38801394613054602</v>
      </c>
      <c r="BF881" s="17">
        <v>0.38629361007943402</v>
      </c>
      <c r="BG881" s="17">
        <v>0.350136404178303</v>
      </c>
    </row>
    <row r="882" spans="2:59" x14ac:dyDescent="0.35">
      <c r="B882" t="s">
        <v>442</v>
      </c>
      <c r="C882" s="17">
        <v>0.352555142006584</v>
      </c>
      <c r="D882" s="17">
        <v>0.34761837779077998</v>
      </c>
      <c r="E882" s="17">
        <v>0.35674343731028402</v>
      </c>
      <c r="F882" s="17"/>
      <c r="G882" s="17">
        <v>0.237255135058382</v>
      </c>
      <c r="H882" s="17">
        <v>0.30450634973228002</v>
      </c>
      <c r="I882" s="17">
        <v>0.33321824956457702</v>
      </c>
      <c r="J882" s="17">
        <v>0.38429250608460302</v>
      </c>
      <c r="K882" s="17">
        <v>0.37168119872459898</v>
      </c>
      <c r="L882" s="17">
        <v>0.44572072939332302</v>
      </c>
      <c r="M882" s="17"/>
      <c r="N882" s="17">
        <v>0.32867637026944602</v>
      </c>
      <c r="O882" s="17">
        <v>0.36018566810159203</v>
      </c>
      <c r="P882" s="17">
        <v>0.39257454998470898</v>
      </c>
      <c r="Q882" s="17">
        <v>0.33588616775114699</v>
      </c>
      <c r="R882" s="17"/>
      <c r="S882" s="17">
        <v>0.290516508189815</v>
      </c>
      <c r="T882" s="17">
        <v>0.36634477685903499</v>
      </c>
      <c r="U882" s="17">
        <v>0.37372774389063501</v>
      </c>
      <c r="V882" s="17">
        <v>0.364521179018089</v>
      </c>
      <c r="W882" s="17">
        <v>0.26989504204303399</v>
      </c>
      <c r="X882" s="17">
        <v>0.30829575005143001</v>
      </c>
      <c r="Y882" s="17">
        <v>0.34407063577882602</v>
      </c>
      <c r="Z882" s="17">
        <v>0.43026352814734597</v>
      </c>
      <c r="AA882" s="17">
        <v>0.36884651923524098</v>
      </c>
      <c r="AB882" s="17">
        <v>0.40289882119674097</v>
      </c>
      <c r="AC882" s="17">
        <v>0.360714798312047</v>
      </c>
      <c r="AD882" s="17">
        <v>0.51260694985564603</v>
      </c>
      <c r="AE882" s="17"/>
      <c r="AF882" s="17">
        <v>0.37966127616628398</v>
      </c>
      <c r="AG882" s="17">
        <v>0.36958516467901298</v>
      </c>
      <c r="AH882" s="17">
        <v>0.295202154832229</v>
      </c>
      <c r="AI882" s="17"/>
      <c r="AJ882" s="17">
        <v>0.37838412459673398</v>
      </c>
      <c r="AK882" s="17">
        <v>0.32353300169758398</v>
      </c>
      <c r="AL882" s="17">
        <v>0.41353041143437902</v>
      </c>
      <c r="AM882" s="17">
        <v>0.29700713254831601</v>
      </c>
      <c r="AN882" s="17">
        <v>0.316001335573109</v>
      </c>
      <c r="AO882" s="17"/>
      <c r="AP882" s="17">
        <v>0.37629231233072702</v>
      </c>
      <c r="AQ882" s="17">
        <v>0.302781713091613</v>
      </c>
      <c r="AR882" s="17">
        <v>0.44480210443276003</v>
      </c>
      <c r="AS882" s="17">
        <v>0.39178144414388999</v>
      </c>
      <c r="AT882" s="17">
        <v>0.301339622012196</v>
      </c>
      <c r="AU882" s="17"/>
      <c r="AV882" s="17">
        <v>0.27455671970162698</v>
      </c>
      <c r="AW882" s="17">
        <v>0.38072561016453899</v>
      </c>
      <c r="AX882" s="17">
        <v>0.45180672920246501</v>
      </c>
      <c r="AY882" s="17">
        <v>0.37807928375243399</v>
      </c>
      <c r="AZ882" s="17">
        <v>0.32129003471094802</v>
      </c>
      <c r="BA882" s="17">
        <v>0.35326161461940597</v>
      </c>
      <c r="BB882" s="17"/>
      <c r="BC882" s="17">
        <v>0.33940443818114402</v>
      </c>
      <c r="BD882" s="17">
        <v>0.34347695386653798</v>
      </c>
      <c r="BE882" s="17">
        <v>0.36386544089105</v>
      </c>
      <c r="BF882" s="17">
        <v>0.34677213729586398</v>
      </c>
      <c r="BG882" s="17">
        <v>0.23972913860220499</v>
      </c>
    </row>
    <row r="883" spans="2:59" x14ac:dyDescent="0.35">
      <c r="B883" t="s">
        <v>443</v>
      </c>
      <c r="C883" s="17">
        <v>0.131425467565772</v>
      </c>
      <c r="D883" s="17">
        <v>0.13515753356848001</v>
      </c>
      <c r="E883" s="17">
        <v>0.12677599326829</v>
      </c>
      <c r="F883" s="17"/>
      <c r="G883" s="17">
        <v>0.12158776742343699</v>
      </c>
      <c r="H883" s="17">
        <v>6.2526964048636502E-2</v>
      </c>
      <c r="I883" s="17">
        <v>0.13892782849517701</v>
      </c>
      <c r="J883" s="17">
        <v>0.143892695121694</v>
      </c>
      <c r="K883" s="17">
        <v>0.17826022517214499</v>
      </c>
      <c r="L883" s="17">
        <v>0.146124579421687</v>
      </c>
      <c r="M883" s="17"/>
      <c r="N883" s="17">
        <v>9.6584648072783399E-2</v>
      </c>
      <c r="O883" s="17">
        <v>0.123906465148496</v>
      </c>
      <c r="P883" s="17">
        <v>0.143747955634043</v>
      </c>
      <c r="Q883" s="17">
        <v>0.16621880388947999</v>
      </c>
      <c r="R883" s="17"/>
      <c r="S883" s="17">
        <v>8.4044873816766799E-2</v>
      </c>
      <c r="T883" s="17">
        <v>0.12343703985700601</v>
      </c>
      <c r="U883" s="17">
        <v>0.17259754633053201</v>
      </c>
      <c r="V883" s="17">
        <v>0.12603552322370201</v>
      </c>
      <c r="W883" s="17">
        <v>0.14489104069938999</v>
      </c>
      <c r="X883" s="17">
        <v>0.147321862487932</v>
      </c>
      <c r="Y883" s="17">
        <v>0.14683421259981899</v>
      </c>
      <c r="Z883" s="17">
        <v>8.4085493622940405E-2</v>
      </c>
      <c r="AA883" s="17">
        <v>0.167294137062064</v>
      </c>
      <c r="AB883" s="17">
        <v>0.126206310452741</v>
      </c>
      <c r="AC883" s="17">
        <v>0.13452426115840899</v>
      </c>
      <c r="AD883" s="17">
        <v>0.115340589272714</v>
      </c>
      <c r="AE883" s="17"/>
      <c r="AF883" s="17">
        <v>0.18583904064242701</v>
      </c>
      <c r="AG883" s="17">
        <v>9.5337452889277002E-2</v>
      </c>
      <c r="AH883" s="17">
        <v>0.11612703116327899</v>
      </c>
      <c r="AI883" s="17"/>
      <c r="AJ883" s="17">
        <v>0.13720480948062599</v>
      </c>
      <c r="AK883" s="17">
        <v>0.102373560008985</v>
      </c>
      <c r="AL883" s="17">
        <v>5.7484343177085201E-2</v>
      </c>
      <c r="AM883" s="17">
        <v>0.34590767311618598</v>
      </c>
      <c r="AN883" s="17">
        <v>0.14303627783626399</v>
      </c>
      <c r="AO883" s="17"/>
      <c r="AP883" s="17">
        <v>0.119485354335778</v>
      </c>
      <c r="AQ883" s="17">
        <v>8.0827334804912498E-2</v>
      </c>
      <c r="AR883" s="17">
        <v>9.7137343455444697E-2</v>
      </c>
      <c r="AS883" s="17">
        <v>0.23477453677834101</v>
      </c>
      <c r="AT883" s="17">
        <v>0.21175736528786299</v>
      </c>
      <c r="AU883" s="17"/>
      <c r="AV883" s="17">
        <v>5.4220397419573199E-2</v>
      </c>
      <c r="AW883" s="17">
        <v>9.0049752509403599E-2</v>
      </c>
      <c r="AX883" s="17">
        <v>9.3927222884496106E-2</v>
      </c>
      <c r="AY883" s="17">
        <v>0.25084545013922599</v>
      </c>
      <c r="AZ883" s="17">
        <v>0.21374296336880799</v>
      </c>
      <c r="BA883" s="17">
        <v>0.10897982795248499</v>
      </c>
      <c r="BB883" s="17"/>
      <c r="BC883" s="17">
        <v>0.17057442402683301</v>
      </c>
      <c r="BD883" s="17">
        <v>0.160703212964217</v>
      </c>
      <c r="BE883" s="17">
        <v>8.5588928051158294E-2</v>
      </c>
      <c r="BF883" s="17">
        <v>8.3527691408641996E-2</v>
      </c>
      <c r="BG883" s="17">
        <v>3.1094125694150199E-2</v>
      </c>
    </row>
    <row r="884" spans="2:59" x14ac:dyDescent="0.35">
      <c r="B884" t="s">
        <v>100</v>
      </c>
      <c r="C884" s="17">
        <v>7.4989441100106594E-2</v>
      </c>
      <c r="D884" s="17">
        <v>4.9726242354342497E-2</v>
      </c>
      <c r="E884" s="17">
        <v>9.90978126034186E-2</v>
      </c>
      <c r="F884" s="17"/>
      <c r="G884" s="17">
        <v>5.7063379819026698E-2</v>
      </c>
      <c r="H884" s="17">
        <v>6.6914208895934302E-2</v>
      </c>
      <c r="I884" s="17">
        <v>7.4764554880687895E-2</v>
      </c>
      <c r="J884" s="17">
        <v>8.6340676024571295E-2</v>
      </c>
      <c r="K884" s="17">
        <v>7.9299561681181796E-2</v>
      </c>
      <c r="L884" s="17">
        <v>8.1611458613873006E-2</v>
      </c>
      <c r="M884" s="17"/>
      <c r="N884" s="17">
        <v>4.9539327302127401E-2</v>
      </c>
      <c r="O884" s="17">
        <v>6.9949193350576006E-2</v>
      </c>
      <c r="P884" s="17">
        <v>8.7461392635620305E-2</v>
      </c>
      <c r="Q884" s="17">
        <v>9.6843115282834805E-2</v>
      </c>
      <c r="R884" s="17"/>
      <c r="S884" s="17">
        <v>7.08076052527737E-2</v>
      </c>
      <c r="T884" s="17">
        <v>8.0621023622786905E-2</v>
      </c>
      <c r="U884" s="17">
        <v>7.1592416504731707E-2</v>
      </c>
      <c r="V884" s="17">
        <v>7.0136213256135296E-2</v>
      </c>
      <c r="W884" s="17">
        <v>8.7544940634679297E-2</v>
      </c>
      <c r="X884" s="17">
        <v>8.7305709909671195E-2</v>
      </c>
      <c r="Y884" s="17">
        <v>5.6252898225514103E-2</v>
      </c>
      <c r="Z884" s="17">
        <v>0.104348345467244</v>
      </c>
      <c r="AA884" s="17">
        <v>6.0721574003180401E-2</v>
      </c>
      <c r="AB884" s="17">
        <v>7.2796013858598602E-2</v>
      </c>
      <c r="AC884" s="17">
        <v>9.2823574195394401E-2</v>
      </c>
      <c r="AD884" s="17">
        <v>6.7550163371803501E-2</v>
      </c>
      <c r="AE884" s="17"/>
      <c r="AF884" s="17">
        <v>6.4769280874405102E-2</v>
      </c>
      <c r="AG884" s="17">
        <v>7.5041742175285503E-2</v>
      </c>
      <c r="AH884" s="17">
        <v>0.11241531437520701</v>
      </c>
      <c r="AI884" s="17"/>
      <c r="AJ884" s="17">
        <v>6.6863031962080599E-2</v>
      </c>
      <c r="AK884" s="17">
        <v>4.9580639165361602E-2</v>
      </c>
      <c r="AL884" s="17">
        <v>7.0062924551005601E-2</v>
      </c>
      <c r="AM884" s="17">
        <v>7.8526338358323095E-2</v>
      </c>
      <c r="AN884" s="17">
        <v>0.110824008119027</v>
      </c>
      <c r="AO884" s="17"/>
      <c r="AP884" s="17">
        <v>8.2413480932996996E-2</v>
      </c>
      <c r="AQ884" s="17">
        <v>4.6881704254981102E-2</v>
      </c>
      <c r="AR884" s="17">
        <v>8.6818465922983507E-2</v>
      </c>
      <c r="AS884" s="17">
        <v>4.72466774487958E-2</v>
      </c>
      <c r="AT884" s="17">
        <v>9.1132891585413406E-2</v>
      </c>
      <c r="AU884" s="17"/>
      <c r="AV884" s="17">
        <v>5.1225716305178103E-2</v>
      </c>
      <c r="AW884" s="17">
        <v>7.52643045219724E-2</v>
      </c>
      <c r="AX884" s="17">
        <v>4.9395682265708701E-2</v>
      </c>
      <c r="AY884" s="17">
        <v>5.0774551741878997E-2</v>
      </c>
      <c r="AZ884" s="17">
        <v>7.2806804006083803E-2</v>
      </c>
      <c r="BA884" s="17">
        <v>0.167999932959677</v>
      </c>
      <c r="BB884" s="17"/>
      <c r="BC884" s="17">
        <v>8.7605017828925894E-2</v>
      </c>
      <c r="BD884" s="17">
        <v>8.6637258890431501E-2</v>
      </c>
      <c r="BE884" s="17">
        <v>6.3818034214210201E-2</v>
      </c>
      <c r="BF884" s="17">
        <v>5.5544342621924397E-2</v>
      </c>
      <c r="BG884" s="17">
        <v>5.0533945731938403E-2</v>
      </c>
    </row>
    <row r="885" spans="2:59"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row>
    <row r="886" spans="2:59" x14ac:dyDescent="0.35">
      <c r="B886" s="6" t="s">
        <v>446</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row>
    <row r="887" spans="2:59" x14ac:dyDescent="0.35">
      <c r="B887" s="24" t="s">
        <v>79</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row>
    <row r="888" spans="2:59" x14ac:dyDescent="0.35">
      <c r="B888" t="s">
        <v>440</v>
      </c>
      <c r="C888" s="17">
        <v>4.6102573678181102E-2</v>
      </c>
      <c r="D888" s="17">
        <v>5.4039236661510601E-2</v>
      </c>
      <c r="E888" s="17">
        <v>3.7416477820010299E-2</v>
      </c>
      <c r="F888" s="17"/>
      <c r="G888" s="17">
        <v>0.10019707381892901</v>
      </c>
      <c r="H888" s="17">
        <v>7.7414884230762607E-2</v>
      </c>
      <c r="I888" s="17">
        <v>6.1135121978408299E-2</v>
      </c>
      <c r="J888" s="17">
        <v>2.9397740749225802E-2</v>
      </c>
      <c r="K888" s="17">
        <v>1.0630371330642799E-2</v>
      </c>
      <c r="L888" s="17">
        <v>9.7413955295389404E-3</v>
      </c>
      <c r="M888" s="17"/>
      <c r="N888" s="17">
        <v>7.45209124783901E-2</v>
      </c>
      <c r="O888" s="17">
        <v>5.0383883596180699E-2</v>
      </c>
      <c r="P888" s="17">
        <v>2.4428261431677301E-2</v>
      </c>
      <c r="Q888" s="17">
        <v>3.0166756321929999E-2</v>
      </c>
      <c r="R888" s="17"/>
      <c r="S888" s="17">
        <v>8.22739665971228E-2</v>
      </c>
      <c r="T888" s="17">
        <v>2.7574139363143201E-2</v>
      </c>
      <c r="U888" s="17">
        <v>6.4942983067020899E-3</v>
      </c>
      <c r="V888" s="17">
        <v>6.5842441042450003E-2</v>
      </c>
      <c r="W888" s="17">
        <v>5.4673370916290397E-2</v>
      </c>
      <c r="X888" s="17">
        <v>6.7330937375578506E-2</v>
      </c>
      <c r="Y888" s="17">
        <v>1.7773695307022299E-2</v>
      </c>
      <c r="Z888" s="17">
        <v>4.1144327089607899E-2</v>
      </c>
      <c r="AA888" s="17">
        <v>5.2515263287365103E-2</v>
      </c>
      <c r="AB888" s="17">
        <v>1.91523899546952E-2</v>
      </c>
      <c r="AC888" s="17">
        <v>7.3101476947089294E-2</v>
      </c>
      <c r="AD888" s="17">
        <v>1.40295078973432E-2</v>
      </c>
      <c r="AE888" s="17"/>
      <c r="AF888" s="17">
        <v>2.8009693761579E-2</v>
      </c>
      <c r="AG888" s="17">
        <v>5.8243056477525701E-2</v>
      </c>
      <c r="AH888" s="17">
        <v>2.8917273252803001E-2</v>
      </c>
      <c r="AI888" s="17"/>
      <c r="AJ888" s="17">
        <v>3.2150283731931899E-2</v>
      </c>
      <c r="AK888" s="17">
        <v>7.4254606664938202E-2</v>
      </c>
      <c r="AL888" s="17">
        <v>6.8353483514954794E-2</v>
      </c>
      <c r="AM888" s="17">
        <v>0</v>
      </c>
      <c r="AN888" s="17">
        <v>1.8400148829000401E-2</v>
      </c>
      <c r="AO888" s="17"/>
      <c r="AP888" s="17">
        <v>3.5523151918019601E-2</v>
      </c>
      <c r="AQ888" s="17">
        <v>7.3665779155414293E-2</v>
      </c>
      <c r="AR888" s="17">
        <v>5.5225793451976798E-2</v>
      </c>
      <c r="AS888" s="17">
        <v>2.1811068058967899E-2</v>
      </c>
      <c r="AT888" s="17">
        <v>5.3150958590801503E-2</v>
      </c>
      <c r="AU888" s="17"/>
      <c r="AV888" s="17">
        <v>8.3760671827090794E-2</v>
      </c>
      <c r="AW888" s="17">
        <v>4.1548365938623898E-2</v>
      </c>
      <c r="AX888" s="17">
        <v>6.5386112497377802E-2</v>
      </c>
      <c r="AY888" s="17">
        <v>1.3155568577647801E-2</v>
      </c>
      <c r="AZ888" s="17">
        <v>5.0251655202717703E-2</v>
      </c>
      <c r="BA888" s="17">
        <v>8.7626919399174507E-3</v>
      </c>
      <c r="BB888" s="17"/>
      <c r="BC888" s="17">
        <v>2.2205860369644299E-2</v>
      </c>
      <c r="BD888" s="17">
        <v>3.8849153263402797E-2</v>
      </c>
      <c r="BE888" s="17">
        <v>4.9869610545064197E-2</v>
      </c>
      <c r="BF888" s="17">
        <v>8.1557103103637396E-2</v>
      </c>
      <c r="BG888" s="17">
        <v>0.269196209905112</v>
      </c>
    </row>
    <row r="889" spans="2:59" x14ac:dyDescent="0.35">
      <c r="B889" t="s">
        <v>441</v>
      </c>
      <c r="C889" s="17">
        <v>0.225016808173613</v>
      </c>
      <c r="D889" s="17">
        <v>0.21905208780897301</v>
      </c>
      <c r="E889" s="17">
        <v>0.23260988003501601</v>
      </c>
      <c r="F889" s="17"/>
      <c r="G889" s="17">
        <v>0.32365260588249001</v>
      </c>
      <c r="H889" s="17">
        <v>0.35045267691195497</v>
      </c>
      <c r="I889" s="17">
        <v>0.20930934300828999</v>
      </c>
      <c r="J889" s="17">
        <v>0.184799785582173</v>
      </c>
      <c r="K889" s="17">
        <v>0.164531137156818</v>
      </c>
      <c r="L889" s="17">
        <v>0.14345467839370701</v>
      </c>
      <c r="M889" s="17"/>
      <c r="N889" s="17">
        <v>0.25150619279524</v>
      </c>
      <c r="O889" s="17">
        <v>0.21995562461865401</v>
      </c>
      <c r="P889" s="17">
        <v>0.21854379390926101</v>
      </c>
      <c r="Q889" s="17">
        <v>0.205883292561959</v>
      </c>
      <c r="R889" s="17"/>
      <c r="S889" s="17">
        <v>0.31962209274211101</v>
      </c>
      <c r="T889" s="17">
        <v>0.199650104348464</v>
      </c>
      <c r="U889" s="17">
        <v>0.18789197024177601</v>
      </c>
      <c r="V889" s="17">
        <v>0.19777776442452899</v>
      </c>
      <c r="W889" s="17">
        <v>0.30873667106936897</v>
      </c>
      <c r="X889" s="17">
        <v>0.223374915546736</v>
      </c>
      <c r="Y889" s="17">
        <v>0.23726913065619701</v>
      </c>
      <c r="Z889" s="17">
        <v>0.179418723638782</v>
      </c>
      <c r="AA889" s="17">
        <v>0.24484702421285501</v>
      </c>
      <c r="AB889" s="17">
        <v>0.189383439839581</v>
      </c>
      <c r="AC889" s="17">
        <v>0.13646484484237301</v>
      </c>
      <c r="AD889" s="17">
        <v>9.1978489680173303E-2</v>
      </c>
      <c r="AE889" s="17"/>
      <c r="AF889" s="17">
        <v>0.17115974237059201</v>
      </c>
      <c r="AG889" s="17">
        <v>0.23583476904353901</v>
      </c>
      <c r="AH889" s="17">
        <v>0.27229216316778199</v>
      </c>
      <c r="AI889" s="17"/>
      <c r="AJ889" s="17">
        <v>0.21041644234166201</v>
      </c>
      <c r="AK889" s="17">
        <v>0.273411707914061</v>
      </c>
      <c r="AL889" s="17">
        <v>0.15904190093273299</v>
      </c>
      <c r="AM889" s="17">
        <v>0.17090055141263899</v>
      </c>
      <c r="AN889" s="17">
        <v>0.26016842505710802</v>
      </c>
      <c r="AO889" s="17"/>
      <c r="AP889" s="17">
        <v>0.22220156768008001</v>
      </c>
      <c r="AQ889" s="17">
        <v>0.28278469376568</v>
      </c>
      <c r="AR889" s="17">
        <v>0.16064021700197001</v>
      </c>
      <c r="AS889" s="17">
        <v>0.19115093892982801</v>
      </c>
      <c r="AT889" s="17">
        <v>0.17493572432215301</v>
      </c>
      <c r="AU889" s="17"/>
      <c r="AV889" s="17">
        <v>0.30867084124271799</v>
      </c>
      <c r="AW889" s="17">
        <v>0.25038645304945401</v>
      </c>
      <c r="AX889" s="17">
        <v>0.202971329066822</v>
      </c>
      <c r="AY889" s="17">
        <v>0.16658643522613201</v>
      </c>
      <c r="AZ889" s="17">
        <v>0.20515754132312999</v>
      </c>
      <c r="BA889" s="17">
        <v>0.15369742164783201</v>
      </c>
      <c r="BB889" s="17"/>
      <c r="BC889" s="17">
        <v>0.216400134127164</v>
      </c>
      <c r="BD889" s="17">
        <v>0.201296977106345</v>
      </c>
      <c r="BE889" s="17">
        <v>0.25354480731236401</v>
      </c>
      <c r="BF889" s="17">
        <v>0.27861224755055403</v>
      </c>
      <c r="BG889" s="17">
        <v>0.26143255422800699</v>
      </c>
    </row>
    <row r="890" spans="2:59" x14ac:dyDescent="0.35">
      <c r="B890" t="s">
        <v>442</v>
      </c>
      <c r="C890" s="17">
        <v>0.43508879029688702</v>
      </c>
      <c r="D890" s="17">
        <v>0.43161317610076</v>
      </c>
      <c r="E890" s="17">
        <v>0.44005431904732301</v>
      </c>
      <c r="F890" s="17"/>
      <c r="G890" s="17">
        <v>0.38120622735353499</v>
      </c>
      <c r="H890" s="17">
        <v>0.36156844530177701</v>
      </c>
      <c r="I890" s="17">
        <v>0.47073752905538002</v>
      </c>
      <c r="J890" s="17">
        <v>0.48084737217354001</v>
      </c>
      <c r="K890" s="17">
        <v>0.43360929344952898</v>
      </c>
      <c r="L890" s="17">
        <v>0.46567070917201198</v>
      </c>
      <c r="M890" s="17"/>
      <c r="N890" s="17">
        <v>0.442773073464172</v>
      </c>
      <c r="O890" s="17">
        <v>0.45156750895884901</v>
      </c>
      <c r="P890" s="17">
        <v>0.42691141280848099</v>
      </c>
      <c r="Q890" s="17">
        <v>0.41772544696348302</v>
      </c>
      <c r="R890" s="17"/>
      <c r="S890" s="17">
        <v>0.38524973293243803</v>
      </c>
      <c r="T890" s="17">
        <v>0.477781472014699</v>
      </c>
      <c r="U890" s="17">
        <v>0.47258141635668599</v>
      </c>
      <c r="V890" s="17">
        <v>0.45297186783439097</v>
      </c>
      <c r="W890" s="17">
        <v>0.37466365197705898</v>
      </c>
      <c r="X890" s="17">
        <v>0.39140953303494203</v>
      </c>
      <c r="Y890" s="17">
        <v>0.42667492070401303</v>
      </c>
      <c r="Z890" s="17">
        <v>0.49276490839326198</v>
      </c>
      <c r="AA890" s="17">
        <v>0.40364444840597602</v>
      </c>
      <c r="AB890" s="17">
        <v>0.46338734074877802</v>
      </c>
      <c r="AC890" s="17">
        <v>0.46774511897535997</v>
      </c>
      <c r="AD890" s="17">
        <v>0.52409182101171403</v>
      </c>
      <c r="AE890" s="17"/>
      <c r="AF890" s="17">
        <v>0.430327989895678</v>
      </c>
      <c r="AG890" s="17">
        <v>0.45137586235358601</v>
      </c>
      <c r="AH890" s="17">
        <v>0.42467295813667699</v>
      </c>
      <c r="AI890" s="17"/>
      <c r="AJ890" s="17">
        <v>0.43233727391124799</v>
      </c>
      <c r="AK890" s="17">
        <v>0.43282817842842702</v>
      </c>
      <c r="AL890" s="17">
        <v>0.51458596635265297</v>
      </c>
      <c r="AM890" s="17">
        <v>0.42134026110863898</v>
      </c>
      <c r="AN890" s="17">
        <v>0.41568263939399802</v>
      </c>
      <c r="AO890" s="17"/>
      <c r="AP890" s="17">
        <v>0.41196534940505197</v>
      </c>
      <c r="AQ890" s="17">
        <v>0.435588208284446</v>
      </c>
      <c r="AR890" s="17">
        <v>0.482709804790735</v>
      </c>
      <c r="AS890" s="17">
        <v>0.417227094728023</v>
      </c>
      <c r="AT890" s="17">
        <v>0.45093569472052902</v>
      </c>
      <c r="AU890" s="17"/>
      <c r="AV890" s="17">
        <v>0.43967634531042699</v>
      </c>
      <c r="AW890" s="17">
        <v>0.41724072936422602</v>
      </c>
      <c r="AX890" s="17">
        <v>0.44809723246361799</v>
      </c>
      <c r="AY890" s="17">
        <v>0.44372459145076099</v>
      </c>
      <c r="AZ890" s="17">
        <v>0.44333618138645697</v>
      </c>
      <c r="BA890" s="17">
        <v>0.43084709038789698</v>
      </c>
      <c r="BB890" s="17"/>
      <c r="BC890" s="17">
        <v>0.40547234310873298</v>
      </c>
      <c r="BD890" s="17">
        <v>0.42970719704354898</v>
      </c>
      <c r="BE890" s="17">
        <v>0.44478445408003903</v>
      </c>
      <c r="BF890" s="17">
        <v>0.46101403451388301</v>
      </c>
      <c r="BG890" s="17">
        <v>0.26634417606594002</v>
      </c>
    </row>
    <row r="891" spans="2:59" x14ac:dyDescent="0.35">
      <c r="B891" t="s">
        <v>443</v>
      </c>
      <c r="C891" s="17">
        <v>0.21075557348950699</v>
      </c>
      <c r="D891" s="17">
        <v>0.22732474481133999</v>
      </c>
      <c r="E891" s="17">
        <v>0.193460209082252</v>
      </c>
      <c r="F891" s="17"/>
      <c r="G891" s="17">
        <v>0.13768524510548899</v>
      </c>
      <c r="H891" s="17">
        <v>0.13966924831177099</v>
      </c>
      <c r="I891" s="17">
        <v>0.17574350622392901</v>
      </c>
      <c r="J891" s="17">
        <v>0.20667457277093301</v>
      </c>
      <c r="K891" s="17">
        <v>0.28504186158547301</v>
      </c>
      <c r="L891" s="17">
        <v>0.29896916916782601</v>
      </c>
      <c r="M891" s="17"/>
      <c r="N891" s="17">
        <v>0.185332138314515</v>
      </c>
      <c r="O891" s="17">
        <v>0.196777840642548</v>
      </c>
      <c r="P891" s="17">
        <v>0.22734128222340599</v>
      </c>
      <c r="Q891" s="17">
        <v>0.23852839348336499</v>
      </c>
      <c r="R891" s="17"/>
      <c r="S891" s="17">
        <v>0.14110114939403401</v>
      </c>
      <c r="T891" s="17">
        <v>0.20066281089297699</v>
      </c>
      <c r="U891" s="17">
        <v>0.26321676872968303</v>
      </c>
      <c r="V891" s="17">
        <v>0.186993953108717</v>
      </c>
      <c r="W891" s="17">
        <v>0.18167518228913401</v>
      </c>
      <c r="X891" s="17">
        <v>0.238349622389465</v>
      </c>
      <c r="Y891" s="17">
        <v>0.239846882756302</v>
      </c>
      <c r="Z891" s="17">
        <v>0.16028582034156799</v>
      </c>
      <c r="AA891" s="17">
        <v>0.21721230718645901</v>
      </c>
      <c r="AB891" s="17">
        <v>0.263888750572842</v>
      </c>
      <c r="AC891" s="17">
        <v>0.22067801327501499</v>
      </c>
      <c r="AD891" s="17">
        <v>0.28660503055959702</v>
      </c>
      <c r="AE891" s="17"/>
      <c r="AF891" s="17">
        <v>0.29431176789701102</v>
      </c>
      <c r="AG891" s="17">
        <v>0.17300493362341501</v>
      </c>
      <c r="AH891" s="17">
        <v>0.166296859261818</v>
      </c>
      <c r="AI891" s="17"/>
      <c r="AJ891" s="17">
        <v>0.243406148099788</v>
      </c>
      <c r="AK891" s="17">
        <v>0.15629084938680199</v>
      </c>
      <c r="AL891" s="17">
        <v>0.19155752056255601</v>
      </c>
      <c r="AM891" s="17">
        <v>0.314345218550594</v>
      </c>
      <c r="AN891" s="17">
        <v>0.20757407537580899</v>
      </c>
      <c r="AO891" s="17"/>
      <c r="AP891" s="17">
        <v>0.23786473302532701</v>
      </c>
      <c r="AQ891" s="17">
        <v>0.153408827905405</v>
      </c>
      <c r="AR891" s="17">
        <v>0.20798054777184</v>
      </c>
      <c r="AS891" s="17">
        <v>0.29446237538347397</v>
      </c>
      <c r="AT891" s="17">
        <v>0.22360879355720101</v>
      </c>
      <c r="AU891" s="17"/>
      <c r="AV891" s="17">
        <v>0.116917300592027</v>
      </c>
      <c r="AW891" s="17">
        <v>0.206179243935777</v>
      </c>
      <c r="AX891" s="17">
        <v>0.22864179024015599</v>
      </c>
      <c r="AY891" s="17">
        <v>0.30733734907308402</v>
      </c>
      <c r="AZ891" s="17">
        <v>0.22212992833343201</v>
      </c>
      <c r="BA891" s="17">
        <v>0.20545285142161801</v>
      </c>
      <c r="BB891" s="17"/>
      <c r="BC891" s="17">
        <v>0.25034785599543002</v>
      </c>
      <c r="BD891" s="17">
        <v>0.233553415861118</v>
      </c>
      <c r="BE891" s="17">
        <v>0.17737570942913899</v>
      </c>
      <c r="BF891" s="17">
        <v>0.13550530408264899</v>
      </c>
      <c r="BG891" s="17">
        <v>0.15249311406900201</v>
      </c>
    </row>
    <row r="892" spans="2:59" x14ac:dyDescent="0.35">
      <c r="B892" t="s">
        <v>100</v>
      </c>
      <c r="C892" s="17">
        <v>8.30362543618125E-2</v>
      </c>
      <c r="D892" s="17">
        <v>6.7970754617415904E-2</v>
      </c>
      <c r="E892" s="17">
        <v>9.64591140153995E-2</v>
      </c>
      <c r="F892" s="17"/>
      <c r="G892" s="17">
        <v>5.7258847839556697E-2</v>
      </c>
      <c r="H892" s="17">
        <v>7.0894745243734306E-2</v>
      </c>
      <c r="I892" s="17">
        <v>8.3074499733992502E-2</v>
      </c>
      <c r="J892" s="17">
        <v>9.8280528724128E-2</v>
      </c>
      <c r="K892" s="17">
        <v>0.106187336477538</v>
      </c>
      <c r="L892" s="17">
        <v>8.2164047736916504E-2</v>
      </c>
      <c r="M892" s="17"/>
      <c r="N892" s="17">
        <v>4.5867682947682301E-2</v>
      </c>
      <c r="O892" s="17">
        <v>8.1315142183767897E-2</v>
      </c>
      <c r="P892" s="17">
        <v>0.10277524962717501</v>
      </c>
      <c r="Q892" s="17">
        <v>0.107696110669263</v>
      </c>
      <c r="R892" s="17"/>
      <c r="S892" s="17">
        <v>7.1753058334294906E-2</v>
      </c>
      <c r="T892" s="17">
        <v>9.4331473380716499E-2</v>
      </c>
      <c r="U892" s="17">
        <v>6.98155463651529E-2</v>
      </c>
      <c r="V892" s="17">
        <v>9.6413973589912993E-2</v>
      </c>
      <c r="W892" s="17">
        <v>8.0251123748146705E-2</v>
      </c>
      <c r="X892" s="17">
        <v>7.9534991653277598E-2</v>
      </c>
      <c r="Y892" s="17">
        <v>7.8435370576465102E-2</v>
      </c>
      <c r="Z892" s="17">
        <v>0.12638622053678</v>
      </c>
      <c r="AA892" s="17">
        <v>8.1780956907345007E-2</v>
      </c>
      <c r="AB892" s="17">
        <v>6.4188078884103494E-2</v>
      </c>
      <c r="AC892" s="17">
        <v>0.102010545960163</v>
      </c>
      <c r="AD892" s="17">
        <v>8.3295150851172006E-2</v>
      </c>
      <c r="AE892" s="17"/>
      <c r="AF892" s="17">
        <v>7.6190806075140394E-2</v>
      </c>
      <c r="AG892" s="17">
        <v>8.1541378501933895E-2</v>
      </c>
      <c r="AH892" s="17">
        <v>0.107820746180921</v>
      </c>
      <c r="AI892" s="17"/>
      <c r="AJ892" s="17">
        <v>8.1689851915369802E-2</v>
      </c>
      <c r="AK892" s="17">
        <v>6.3214657605771593E-2</v>
      </c>
      <c r="AL892" s="17">
        <v>6.6461128637103697E-2</v>
      </c>
      <c r="AM892" s="17">
        <v>9.3413968928128296E-2</v>
      </c>
      <c r="AN892" s="17">
        <v>9.8174711344084398E-2</v>
      </c>
      <c r="AO892" s="17"/>
      <c r="AP892" s="17">
        <v>9.2445197971520898E-2</v>
      </c>
      <c r="AQ892" s="17">
        <v>5.4552490889055401E-2</v>
      </c>
      <c r="AR892" s="17">
        <v>9.3443636983477504E-2</v>
      </c>
      <c r="AS892" s="17">
        <v>7.5348522899706394E-2</v>
      </c>
      <c r="AT892" s="17">
        <v>9.7368828809315994E-2</v>
      </c>
      <c r="AU892" s="17"/>
      <c r="AV892" s="17">
        <v>5.0974841027736598E-2</v>
      </c>
      <c r="AW892" s="17">
        <v>8.4645207711919301E-2</v>
      </c>
      <c r="AX892" s="17">
        <v>5.4903535732026401E-2</v>
      </c>
      <c r="AY892" s="17">
        <v>6.9196055672374801E-2</v>
      </c>
      <c r="AZ892" s="17">
        <v>7.9124693754263203E-2</v>
      </c>
      <c r="BA892" s="17">
        <v>0.201239944602736</v>
      </c>
      <c r="BB892" s="17"/>
      <c r="BC892" s="17">
        <v>0.10557380639903</v>
      </c>
      <c r="BD892" s="17">
        <v>9.6593256725584303E-2</v>
      </c>
      <c r="BE892" s="17">
        <v>7.44254186333934E-2</v>
      </c>
      <c r="BF892" s="17">
        <v>4.33113107492753E-2</v>
      </c>
      <c r="BG892" s="17">
        <v>5.0533945731938403E-2</v>
      </c>
    </row>
    <row r="893" spans="2:59" x14ac:dyDescent="0.35">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row>
    <row r="894" spans="2:59" x14ac:dyDescent="0.35">
      <c r="B894" s="6" t="s">
        <v>447</v>
      </c>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row>
    <row r="895" spans="2:59" x14ac:dyDescent="0.35">
      <c r="B895" s="24" t="s">
        <v>79</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row>
    <row r="896" spans="2:59" x14ac:dyDescent="0.35">
      <c r="B896" t="s">
        <v>440</v>
      </c>
      <c r="C896" s="17">
        <v>0.11441912133962601</v>
      </c>
      <c r="D896" s="17">
        <v>0.110340911939925</v>
      </c>
      <c r="E896" s="17">
        <v>0.117107819369716</v>
      </c>
      <c r="F896" s="17"/>
      <c r="G896" s="17">
        <v>0.19193632805675001</v>
      </c>
      <c r="H896" s="17">
        <v>0.20434431256017499</v>
      </c>
      <c r="I896" s="17">
        <v>0.10805131694316</v>
      </c>
      <c r="J896" s="17">
        <v>8.1837275718710106E-2</v>
      </c>
      <c r="K896" s="17">
        <v>6.0241190264633197E-2</v>
      </c>
      <c r="L896" s="17">
        <v>5.7733706270274097E-2</v>
      </c>
      <c r="M896" s="17"/>
      <c r="N896" s="17">
        <v>0.150280907803198</v>
      </c>
      <c r="O896" s="17">
        <v>0.108703215396494</v>
      </c>
      <c r="P896" s="17">
        <v>8.8740597344502598E-2</v>
      </c>
      <c r="Q896" s="17">
        <v>0.10252380776544399</v>
      </c>
      <c r="R896" s="17"/>
      <c r="S896" s="17">
        <v>0.156448470813081</v>
      </c>
      <c r="T896" s="17">
        <v>0.11346934698308</v>
      </c>
      <c r="U896" s="17">
        <v>0.100050345881896</v>
      </c>
      <c r="V896" s="17">
        <v>0.111506083996009</v>
      </c>
      <c r="W896" s="17">
        <v>0.12778541426025999</v>
      </c>
      <c r="X896" s="17">
        <v>9.5896349288302804E-2</v>
      </c>
      <c r="Y896" s="17">
        <v>9.1963110391297995E-2</v>
      </c>
      <c r="Z896" s="17">
        <v>7.7135534925438495E-2</v>
      </c>
      <c r="AA896" s="17">
        <v>0.10958875406946</v>
      </c>
      <c r="AB896" s="17">
        <v>0.124500242618676</v>
      </c>
      <c r="AC896" s="17">
        <v>0.11393310756163</v>
      </c>
      <c r="AD896" s="17">
        <v>9.0882491789403996E-2</v>
      </c>
      <c r="AE896" s="17"/>
      <c r="AF896" s="17">
        <v>8.75742902075069E-2</v>
      </c>
      <c r="AG896" s="17">
        <v>0.12690303456142801</v>
      </c>
      <c r="AH896" s="17">
        <v>0.104724163667524</v>
      </c>
      <c r="AI896" s="17"/>
      <c r="AJ896" s="17">
        <v>8.1320939717874602E-2</v>
      </c>
      <c r="AK896" s="17">
        <v>0.163181772815917</v>
      </c>
      <c r="AL896" s="17">
        <v>0.149843714159517</v>
      </c>
      <c r="AM896" s="17">
        <v>2.7041641632642999E-2</v>
      </c>
      <c r="AN896" s="17">
        <v>9.5241120298359502E-2</v>
      </c>
      <c r="AO896" s="17"/>
      <c r="AP896" s="17">
        <v>8.1504860220449296E-2</v>
      </c>
      <c r="AQ896" s="17">
        <v>0.161638552998704</v>
      </c>
      <c r="AR896" s="17">
        <v>0.134183301741164</v>
      </c>
      <c r="AS896" s="17">
        <v>6.1689443486186601E-2</v>
      </c>
      <c r="AT896" s="17">
        <v>8.8499351627983405E-2</v>
      </c>
      <c r="AU896" s="17"/>
      <c r="AV896" s="17">
        <v>0.195437010031877</v>
      </c>
      <c r="AW896" s="17">
        <v>9.2615447529544204E-2</v>
      </c>
      <c r="AX896" s="17">
        <v>0.14784970638074099</v>
      </c>
      <c r="AY896" s="17">
        <v>5.0039911283624602E-2</v>
      </c>
      <c r="AZ896" s="17">
        <v>7.4393659683685498E-2</v>
      </c>
      <c r="BA896" s="17">
        <v>5.17555471373407E-2</v>
      </c>
      <c r="BB896" s="17"/>
      <c r="BC896" s="17">
        <v>9.8787497395559296E-2</v>
      </c>
      <c r="BD896" s="17">
        <v>9.1523098356184496E-2</v>
      </c>
      <c r="BE896" s="17">
        <v>0.13872793420733201</v>
      </c>
      <c r="BF896" s="17">
        <v>0.14584240311847499</v>
      </c>
      <c r="BG896" s="17">
        <v>0.31089711687822402</v>
      </c>
    </row>
    <row r="897" spans="2:59" x14ac:dyDescent="0.35">
      <c r="B897" t="s">
        <v>441</v>
      </c>
      <c r="C897" s="17">
        <v>0.42709373956265001</v>
      </c>
      <c r="D897" s="17">
        <v>0.42637632603384401</v>
      </c>
      <c r="E897" s="17">
        <v>0.43018960092064701</v>
      </c>
      <c r="F897" s="17"/>
      <c r="G897" s="17">
        <v>0.46548899618338402</v>
      </c>
      <c r="H897" s="17">
        <v>0.47840607250700001</v>
      </c>
      <c r="I897" s="17">
        <v>0.40607324169591302</v>
      </c>
      <c r="J897" s="17">
        <v>0.42878471157147202</v>
      </c>
      <c r="K897" s="17">
        <v>0.41202951484597</v>
      </c>
      <c r="L897" s="17">
        <v>0.38569113900040702</v>
      </c>
      <c r="M897" s="17"/>
      <c r="N897" s="17">
        <v>0.46773724405793299</v>
      </c>
      <c r="O897" s="17">
        <v>0.42595507919794701</v>
      </c>
      <c r="P897" s="17">
        <v>0.41197066529691601</v>
      </c>
      <c r="Q897" s="17">
        <v>0.39862104075412802</v>
      </c>
      <c r="R897" s="17"/>
      <c r="S897" s="17">
        <v>0.47019378764366698</v>
      </c>
      <c r="T897" s="17">
        <v>0.44130910305614102</v>
      </c>
      <c r="U897" s="17">
        <v>0.46118798464107502</v>
      </c>
      <c r="V897" s="17">
        <v>0.43295905605440599</v>
      </c>
      <c r="W897" s="17">
        <v>0.44901142262759902</v>
      </c>
      <c r="X897" s="17">
        <v>0.44386811044900998</v>
      </c>
      <c r="Y897" s="17">
        <v>0.43040843119656202</v>
      </c>
      <c r="Z897" s="17">
        <v>0.45531147748421602</v>
      </c>
      <c r="AA897" s="17">
        <v>0.41423426433313998</v>
      </c>
      <c r="AB897" s="17">
        <v>0.32071519164399698</v>
      </c>
      <c r="AC897" s="17">
        <v>0.40828320532416301</v>
      </c>
      <c r="AD897" s="17">
        <v>0.30485092022988702</v>
      </c>
      <c r="AE897" s="17"/>
      <c r="AF897" s="17">
        <v>0.375038587498776</v>
      </c>
      <c r="AG897" s="17">
        <v>0.45606593250458599</v>
      </c>
      <c r="AH897" s="17">
        <v>0.43132809747450901</v>
      </c>
      <c r="AI897" s="17"/>
      <c r="AJ897" s="17">
        <v>0.42562226944912102</v>
      </c>
      <c r="AK897" s="17">
        <v>0.471766838291174</v>
      </c>
      <c r="AL897" s="17">
        <v>0.41318224381514301</v>
      </c>
      <c r="AM897" s="17">
        <v>0.32627790026785197</v>
      </c>
      <c r="AN897" s="17">
        <v>0.40716183193909899</v>
      </c>
      <c r="AO897" s="17"/>
      <c r="AP897" s="17">
        <v>0.41646572012961203</v>
      </c>
      <c r="AQ897" s="17">
        <v>0.47987687795115802</v>
      </c>
      <c r="AR897" s="17">
        <v>0.43882640944939499</v>
      </c>
      <c r="AS897" s="17">
        <v>0.34422226060515398</v>
      </c>
      <c r="AT897" s="17">
        <v>0.43275436819874102</v>
      </c>
      <c r="AU897" s="17"/>
      <c r="AV897" s="17">
        <v>0.50016099479787501</v>
      </c>
      <c r="AW897" s="17">
        <v>0.42160845149218601</v>
      </c>
      <c r="AX897" s="17">
        <v>0.46133006991300701</v>
      </c>
      <c r="AY897" s="17">
        <v>0.35082962108334098</v>
      </c>
      <c r="AZ897" s="17">
        <v>0.47408387656537099</v>
      </c>
      <c r="BA897" s="17">
        <v>0.42806445053631598</v>
      </c>
      <c r="BB897" s="17"/>
      <c r="BC897" s="17">
        <v>0.40326252538119101</v>
      </c>
      <c r="BD897" s="17">
        <v>0.42316717424787897</v>
      </c>
      <c r="BE897" s="17">
        <v>0.46148366653434902</v>
      </c>
      <c r="BF897" s="17">
        <v>0.48267367767771502</v>
      </c>
      <c r="BG897" s="17">
        <v>0.358042067373812</v>
      </c>
    </row>
    <row r="898" spans="2:59" x14ac:dyDescent="0.35">
      <c r="B898" t="s">
        <v>442</v>
      </c>
      <c r="C898" s="17">
        <v>0.27784796346827501</v>
      </c>
      <c r="D898" s="17">
        <v>0.29481557346681497</v>
      </c>
      <c r="E898" s="17">
        <v>0.26176616473213099</v>
      </c>
      <c r="F898" s="17"/>
      <c r="G898" s="17">
        <v>0.21660186254028699</v>
      </c>
      <c r="H898" s="17">
        <v>0.19560108365001</v>
      </c>
      <c r="I898" s="17">
        <v>0.30778054598686</v>
      </c>
      <c r="J898" s="17">
        <v>0.291559065683616</v>
      </c>
      <c r="K898" s="17">
        <v>0.313999994270309</v>
      </c>
      <c r="L898" s="17">
        <v>0.32569719425360999</v>
      </c>
      <c r="M898" s="17"/>
      <c r="N898" s="17">
        <v>0.27559246833789203</v>
      </c>
      <c r="O898" s="17">
        <v>0.28285546625049102</v>
      </c>
      <c r="P898" s="17">
        <v>0.283268987789427</v>
      </c>
      <c r="Q898" s="17">
        <v>0.27086050744260298</v>
      </c>
      <c r="R898" s="17"/>
      <c r="S898" s="17">
        <v>0.237728154573975</v>
      </c>
      <c r="T898" s="17">
        <v>0.24133248862923001</v>
      </c>
      <c r="U898" s="17">
        <v>0.239236117915754</v>
      </c>
      <c r="V898" s="17">
        <v>0.27247569803999899</v>
      </c>
      <c r="W898" s="17">
        <v>0.27986691034949801</v>
      </c>
      <c r="X898" s="17">
        <v>0.28672613938514901</v>
      </c>
      <c r="Y898" s="17">
        <v>0.26065105841386399</v>
      </c>
      <c r="Z898" s="17">
        <v>0.26948533177261003</v>
      </c>
      <c r="AA898" s="17">
        <v>0.27295794314659999</v>
      </c>
      <c r="AB898" s="17">
        <v>0.38792496917518698</v>
      </c>
      <c r="AC898" s="17">
        <v>0.30666434659612202</v>
      </c>
      <c r="AD898" s="17">
        <v>0.40822915310688501</v>
      </c>
      <c r="AE898" s="17"/>
      <c r="AF898" s="17">
        <v>0.31090266936320099</v>
      </c>
      <c r="AG898" s="17">
        <v>0.27065359945880302</v>
      </c>
      <c r="AH898" s="17">
        <v>0.26785132552921298</v>
      </c>
      <c r="AI898" s="17"/>
      <c r="AJ898" s="17">
        <v>0.29967529459486397</v>
      </c>
      <c r="AK898" s="17">
        <v>0.23392931960671101</v>
      </c>
      <c r="AL898" s="17">
        <v>0.33792021991938698</v>
      </c>
      <c r="AM898" s="17">
        <v>0.40234492077051298</v>
      </c>
      <c r="AN898" s="17">
        <v>0.26001307623646802</v>
      </c>
      <c r="AO898" s="17"/>
      <c r="AP898" s="17">
        <v>0.29265321541808198</v>
      </c>
      <c r="AQ898" s="17">
        <v>0.25222989281698299</v>
      </c>
      <c r="AR898" s="17">
        <v>0.28939830021707802</v>
      </c>
      <c r="AS898" s="17">
        <v>0.348881005038642</v>
      </c>
      <c r="AT898" s="17">
        <v>0.211439306425421</v>
      </c>
      <c r="AU898" s="17"/>
      <c r="AV898" s="17">
        <v>0.214172516237327</v>
      </c>
      <c r="AW898" s="17">
        <v>0.315013203780175</v>
      </c>
      <c r="AX898" s="17">
        <v>0.30720195063316902</v>
      </c>
      <c r="AY898" s="17">
        <v>0.34086079311999201</v>
      </c>
      <c r="AZ898" s="17">
        <v>0.204942480069737</v>
      </c>
      <c r="BA898" s="17">
        <v>0.244479766926602</v>
      </c>
      <c r="BB898" s="17"/>
      <c r="BC898" s="17">
        <v>0.265780674286966</v>
      </c>
      <c r="BD898" s="17">
        <v>0.27702530224548</v>
      </c>
      <c r="BE898" s="17">
        <v>0.25806676178216598</v>
      </c>
      <c r="BF898" s="17">
        <v>0.27896949309394398</v>
      </c>
      <c r="BG898" s="17">
        <v>0.13734238689085901</v>
      </c>
    </row>
    <row r="899" spans="2:59" x14ac:dyDescent="0.35">
      <c r="B899" t="s">
        <v>443</v>
      </c>
      <c r="C899" s="17">
        <v>8.8594192732107099E-2</v>
      </c>
      <c r="D899" s="17">
        <v>9.4664020675360894E-2</v>
      </c>
      <c r="E899" s="17">
        <v>8.22992077596785E-2</v>
      </c>
      <c r="F899" s="17"/>
      <c r="G899" s="17">
        <v>8.5583322074571602E-2</v>
      </c>
      <c r="H899" s="17">
        <v>5.1246735956590503E-2</v>
      </c>
      <c r="I899" s="17">
        <v>8.0807921222257495E-2</v>
      </c>
      <c r="J899" s="17">
        <v>0.105662076735038</v>
      </c>
      <c r="K899" s="17">
        <v>9.2340824203322E-2</v>
      </c>
      <c r="L899" s="17">
        <v>0.11084536617789301</v>
      </c>
      <c r="M899" s="17"/>
      <c r="N899" s="17">
        <v>6.4736226668933097E-2</v>
      </c>
      <c r="O899" s="17">
        <v>8.70323647411336E-2</v>
      </c>
      <c r="P899" s="17">
        <v>8.8557232714418205E-2</v>
      </c>
      <c r="Q899" s="17">
        <v>0.116134519106004</v>
      </c>
      <c r="R899" s="17"/>
      <c r="S899" s="17">
        <v>6.1133229454504903E-2</v>
      </c>
      <c r="T899" s="17">
        <v>8.3837631829364503E-2</v>
      </c>
      <c r="U899" s="17">
        <v>0.112193978506842</v>
      </c>
      <c r="V899" s="17">
        <v>8.6720863456556899E-2</v>
      </c>
      <c r="W899" s="17">
        <v>4.97397852941346E-2</v>
      </c>
      <c r="X899" s="17">
        <v>9.3407017901596806E-2</v>
      </c>
      <c r="Y899" s="17">
        <v>0.14381339740224899</v>
      </c>
      <c r="Z899" s="17">
        <v>7.4488332676493005E-2</v>
      </c>
      <c r="AA899" s="17">
        <v>0.119490468852261</v>
      </c>
      <c r="AB899" s="17">
        <v>6.6217136673226207E-2</v>
      </c>
      <c r="AC899" s="17">
        <v>0.103659824707552</v>
      </c>
      <c r="AD899" s="17">
        <v>5.65289779539506E-2</v>
      </c>
      <c r="AE899" s="17"/>
      <c r="AF899" s="17">
        <v>0.13147717958460001</v>
      </c>
      <c r="AG899" s="17">
        <v>5.2780138280445303E-2</v>
      </c>
      <c r="AH899" s="17">
        <v>8.9381829263834506E-2</v>
      </c>
      <c r="AI899" s="17"/>
      <c r="AJ899" s="17">
        <v>0.102756778108074</v>
      </c>
      <c r="AK899" s="17">
        <v>5.5756708952239997E-2</v>
      </c>
      <c r="AL899" s="17">
        <v>1.42014180763368E-2</v>
      </c>
      <c r="AM899" s="17">
        <v>0.19728581764905601</v>
      </c>
      <c r="AN899" s="17">
        <v>0.12369496942586</v>
      </c>
      <c r="AO899" s="17"/>
      <c r="AP899" s="17">
        <v>0.105305245894926</v>
      </c>
      <c r="AQ899" s="17">
        <v>5.2390609002587199E-2</v>
      </c>
      <c r="AR899" s="17">
        <v>3.9343602399513303E-2</v>
      </c>
      <c r="AS899" s="17">
        <v>0.15330917542800901</v>
      </c>
      <c r="AT899" s="17">
        <v>0.13836882031695899</v>
      </c>
      <c r="AU899" s="17"/>
      <c r="AV899" s="17">
        <v>3.9145027966690699E-2</v>
      </c>
      <c r="AW899" s="17">
        <v>8.8703462488829099E-2</v>
      </c>
      <c r="AX899" s="17">
        <v>2.8004261985260299E-2</v>
      </c>
      <c r="AY899" s="17">
        <v>0.16942251252807</v>
      </c>
      <c r="AZ899" s="17">
        <v>0.13835182392346301</v>
      </c>
      <c r="BA899" s="17">
        <v>6.2182970625046997E-2</v>
      </c>
      <c r="BB899" s="17"/>
      <c r="BC899" s="17">
        <v>0.110594472359496</v>
      </c>
      <c r="BD899" s="17">
        <v>0.114108902870867</v>
      </c>
      <c r="BE899" s="17">
        <v>6.6346431036043998E-2</v>
      </c>
      <c r="BF899" s="17">
        <v>4.78625335649316E-2</v>
      </c>
      <c r="BG899" s="17">
        <v>5.9522538891662202E-2</v>
      </c>
    </row>
    <row r="900" spans="2:59" x14ac:dyDescent="0.35">
      <c r="B900" t="s">
        <v>100</v>
      </c>
      <c r="C900" s="17">
        <v>9.2044982897342101E-2</v>
      </c>
      <c r="D900" s="17">
        <v>7.3803167884055401E-2</v>
      </c>
      <c r="E900" s="17">
        <v>0.10863720721782801</v>
      </c>
      <c r="F900" s="17"/>
      <c r="G900" s="17">
        <v>4.0389491145008297E-2</v>
      </c>
      <c r="H900" s="17">
        <v>7.04017953262248E-2</v>
      </c>
      <c r="I900" s="17">
        <v>9.7286974151810396E-2</v>
      </c>
      <c r="J900" s="17">
        <v>9.2156870291163803E-2</v>
      </c>
      <c r="K900" s="17">
        <v>0.121388476415767</v>
      </c>
      <c r="L900" s="17">
        <v>0.120032594297816</v>
      </c>
      <c r="M900" s="17"/>
      <c r="N900" s="17">
        <v>4.1653153132043402E-2</v>
      </c>
      <c r="O900" s="17">
        <v>9.5453874413934797E-2</v>
      </c>
      <c r="P900" s="17">
        <v>0.127462516854736</v>
      </c>
      <c r="Q900" s="17">
        <v>0.111860124931821</v>
      </c>
      <c r="R900" s="17"/>
      <c r="S900" s="17">
        <v>7.4496357514771794E-2</v>
      </c>
      <c r="T900" s="17">
        <v>0.120051429502184</v>
      </c>
      <c r="U900" s="17">
        <v>8.7331573054432995E-2</v>
      </c>
      <c r="V900" s="17">
        <v>9.6338298453028798E-2</v>
      </c>
      <c r="W900" s="17">
        <v>9.3596467468509498E-2</v>
      </c>
      <c r="X900" s="17">
        <v>8.0102382975941397E-2</v>
      </c>
      <c r="Y900" s="17">
        <v>7.3164002596027303E-2</v>
      </c>
      <c r="Z900" s="17">
        <v>0.12357932314124299</v>
      </c>
      <c r="AA900" s="17">
        <v>8.3728569598539707E-2</v>
      </c>
      <c r="AB900" s="17">
        <v>0.100642459888915</v>
      </c>
      <c r="AC900" s="17">
        <v>6.7459515810533902E-2</v>
      </c>
      <c r="AD900" s="17">
        <v>0.13950845691987401</v>
      </c>
      <c r="AE900" s="17"/>
      <c r="AF900" s="17">
        <v>9.5007273345915605E-2</v>
      </c>
      <c r="AG900" s="17">
        <v>9.3597295194738098E-2</v>
      </c>
      <c r="AH900" s="17">
        <v>0.106714584064919</v>
      </c>
      <c r="AI900" s="17"/>
      <c r="AJ900" s="17">
        <v>9.0624718130066395E-2</v>
      </c>
      <c r="AK900" s="17">
        <v>7.5365360333957798E-2</v>
      </c>
      <c r="AL900" s="17">
        <v>8.4852404029616094E-2</v>
      </c>
      <c r="AM900" s="17">
        <v>4.7049719679935702E-2</v>
      </c>
      <c r="AN900" s="17">
        <v>0.11388900210021299</v>
      </c>
      <c r="AO900" s="17"/>
      <c r="AP900" s="17">
        <v>0.104070958336931</v>
      </c>
      <c r="AQ900" s="17">
        <v>5.3864067230567997E-2</v>
      </c>
      <c r="AR900" s="17">
        <v>9.8248386192849604E-2</v>
      </c>
      <c r="AS900" s="17">
        <v>9.1898115442008002E-2</v>
      </c>
      <c r="AT900" s="17">
        <v>0.12893815343089601</v>
      </c>
      <c r="AU900" s="17"/>
      <c r="AV900" s="17">
        <v>5.1084450966230398E-2</v>
      </c>
      <c r="AW900" s="17">
        <v>8.2059434709265799E-2</v>
      </c>
      <c r="AX900" s="17">
        <v>5.56140110878224E-2</v>
      </c>
      <c r="AY900" s="17">
        <v>8.8847161984973194E-2</v>
      </c>
      <c r="AZ900" s="17">
        <v>0.108228159757744</v>
      </c>
      <c r="BA900" s="17">
        <v>0.21351726477469399</v>
      </c>
      <c r="BB900" s="17"/>
      <c r="BC900" s="17">
        <v>0.121574830576788</v>
      </c>
      <c r="BD900" s="17">
        <v>9.4175522279589904E-2</v>
      </c>
      <c r="BE900" s="17">
        <v>7.5375206440108797E-2</v>
      </c>
      <c r="BF900" s="17">
        <v>4.4651892544934797E-2</v>
      </c>
      <c r="BG900" s="17">
        <v>0.13419588996544299</v>
      </c>
    </row>
    <row r="901" spans="2:59"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row>
    <row r="902" spans="2:59" x14ac:dyDescent="0.35">
      <c r="B902" s="6" t="s">
        <v>448</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row>
    <row r="903" spans="2:59" x14ac:dyDescent="0.35">
      <c r="B903" s="24" t="s">
        <v>79</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row>
    <row r="904" spans="2:59" x14ac:dyDescent="0.35">
      <c r="B904" t="s">
        <v>440</v>
      </c>
      <c r="C904" s="17">
        <v>4.5693323424226599E-2</v>
      </c>
      <c r="D904" s="17">
        <v>5.2556999198816103E-2</v>
      </c>
      <c r="E904" s="17">
        <v>3.9358624207235397E-2</v>
      </c>
      <c r="F904" s="17"/>
      <c r="G904" s="17">
        <v>8.3470228892654694E-2</v>
      </c>
      <c r="H904" s="17">
        <v>0.10089570834560301</v>
      </c>
      <c r="I904" s="17">
        <v>4.6711958986659703E-2</v>
      </c>
      <c r="J904" s="17">
        <v>2.7802765597382199E-2</v>
      </c>
      <c r="K904" s="17">
        <v>1.39521221237137E-2</v>
      </c>
      <c r="L904" s="17">
        <v>1.07238683865865E-2</v>
      </c>
      <c r="M904" s="17"/>
      <c r="N904" s="17">
        <v>8.4420100201353293E-2</v>
      </c>
      <c r="O904" s="17">
        <v>3.6017853476283897E-2</v>
      </c>
      <c r="P904" s="17">
        <v>3.3503099513177002E-2</v>
      </c>
      <c r="Q904" s="17">
        <v>2.48267827913826E-2</v>
      </c>
      <c r="R904" s="17"/>
      <c r="S904" s="17">
        <v>9.4450999336863503E-2</v>
      </c>
      <c r="T904" s="17">
        <v>3.5507712356631797E-2</v>
      </c>
      <c r="U904" s="17">
        <v>2.56423937281655E-2</v>
      </c>
      <c r="V904" s="17">
        <v>3.7438549288126399E-2</v>
      </c>
      <c r="W904" s="17">
        <v>5.3295017235563701E-2</v>
      </c>
      <c r="X904" s="17">
        <v>5.1385092474242201E-2</v>
      </c>
      <c r="Y904" s="17">
        <v>2.1937229845294101E-2</v>
      </c>
      <c r="Z904" s="17">
        <v>2.1524300106372199E-2</v>
      </c>
      <c r="AA904" s="17">
        <v>4.7529843564960497E-2</v>
      </c>
      <c r="AB904" s="17">
        <v>2.2147631710609201E-2</v>
      </c>
      <c r="AC904" s="17">
        <v>6.7421266800746907E-2</v>
      </c>
      <c r="AD904" s="17">
        <v>2.80590157946864E-2</v>
      </c>
      <c r="AE904" s="17"/>
      <c r="AF904" s="17">
        <v>2.7880323637885399E-2</v>
      </c>
      <c r="AG904" s="17">
        <v>5.5740641320807201E-2</v>
      </c>
      <c r="AH904" s="17">
        <v>3.2702268046948403E-2</v>
      </c>
      <c r="AI904" s="17"/>
      <c r="AJ904" s="17">
        <v>3.1645412117255703E-2</v>
      </c>
      <c r="AK904" s="17">
        <v>7.7760506331975399E-2</v>
      </c>
      <c r="AL904" s="17">
        <v>4.5961769632661201E-2</v>
      </c>
      <c r="AM904" s="17">
        <v>5.4214975926153597E-2</v>
      </c>
      <c r="AN904" s="17">
        <v>1.7034126275108599E-2</v>
      </c>
      <c r="AO904" s="17"/>
      <c r="AP904" s="17">
        <v>2.96768758550159E-2</v>
      </c>
      <c r="AQ904" s="17">
        <v>6.7821417323893698E-2</v>
      </c>
      <c r="AR904" s="17">
        <v>3.6428760110785899E-2</v>
      </c>
      <c r="AS904" s="17">
        <v>2.3261962317784001E-2</v>
      </c>
      <c r="AT904" s="17">
        <v>6.9803664907702401E-2</v>
      </c>
      <c r="AU904" s="17"/>
      <c r="AV904" s="17">
        <v>8.3707132280804897E-2</v>
      </c>
      <c r="AW904" s="17">
        <v>4.0905648140061597E-2</v>
      </c>
      <c r="AX904" s="17">
        <v>2.9466842502930701E-2</v>
      </c>
      <c r="AY904" s="17">
        <v>1.5717170245631899E-2</v>
      </c>
      <c r="AZ904" s="17">
        <v>6.8409969865976999E-2</v>
      </c>
      <c r="BA904" s="17">
        <v>4.8576179701461499E-3</v>
      </c>
      <c r="BB904" s="17"/>
      <c r="BC904" s="17">
        <v>2.1239924335826801E-2</v>
      </c>
      <c r="BD904" s="17">
        <v>3.60384502100096E-2</v>
      </c>
      <c r="BE904" s="17">
        <v>5.7193486921947097E-2</v>
      </c>
      <c r="BF904" s="17">
        <v>9.3246256588257304E-2</v>
      </c>
      <c r="BG904" s="17">
        <v>0.15498590489740899</v>
      </c>
    </row>
    <row r="905" spans="2:59" x14ac:dyDescent="0.35">
      <c r="B905" t="s">
        <v>441</v>
      </c>
      <c r="C905" s="17">
        <v>0.266002397588192</v>
      </c>
      <c r="D905" s="17">
        <v>0.26115063810191602</v>
      </c>
      <c r="E905" s="17">
        <v>0.2696686013881</v>
      </c>
      <c r="F905" s="17"/>
      <c r="G905" s="17">
        <v>0.40153054285550499</v>
      </c>
      <c r="H905" s="17">
        <v>0.41024691028307703</v>
      </c>
      <c r="I905" s="17">
        <v>0.27553877839589502</v>
      </c>
      <c r="J905" s="17">
        <v>0.23147456336957201</v>
      </c>
      <c r="K905" s="17">
        <v>0.19394176205302199</v>
      </c>
      <c r="L905" s="17">
        <v>0.12721426784818901</v>
      </c>
      <c r="M905" s="17"/>
      <c r="N905" s="17">
        <v>0.30834474068912898</v>
      </c>
      <c r="O905" s="17">
        <v>0.28361280912399001</v>
      </c>
      <c r="P905" s="17">
        <v>0.23711530080593801</v>
      </c>
      <c r="Q905" s="17">
        <v>0.22599107349557501</v>
      </c>
      <c r="R905" s="17"/>
      <c r="S905" s="17">
        <v>0.31828757782087203</v>
      </c>
      <c r="T905" s="17">
        <v>0.23484695811304199</v>
      </c>
      <c r="U905" s="17">
        <v>0.28527598227992901</v>
      </c>
      <c r="V905" s="17">
        <v>0.253829212543284</v>
      </c>
      <c r="W905" s="17">
        <v>0.312528503557294</v>
      </c>
      <c r="X905" s="17">
        <v>0.26735566803241101</v>
      </c>
      <c r="Y905" s="17">
        <v>0.25884593821938801</v>
      </c>
      <c r="Z905" s="17">
        <v>0.29946027557442101</v>
      </c>
      <c r="AA905" s="17">
        <v>0.26826995082011901</v>
      </c>
      <c r="AB905" s="17">
        <v>0.242881386195581</v>
      </c>
      <c r="AC905" s="17">
        <v>0.19348161802546701</v>
      </c>
      <c r="AD905" s="17">
        <v>0.185354746046828</v>
      </c>
      <c r="AE905" s="17"/>
      <c r="AF905" s="17">
        <v>0.21925737934883699</v>
      </c>
      <c r="AG905" s="17">
        <v>0.28053571791238802</v>
      </c>
      <c r="AH905" s="17">
        <v>0.25146659950315498</v>
      </c>
      <c r="AI905" s="17"/>
      <c r="AJ905" s="17">
        <v>0.22704480331421101</v>
      </c>
      <c r="AK905" s="17">
        <v>0.33012318919602301</v>
      </c>
      <c r="AL905" s="17">
        <v>0.25006897868823402</v>
      </c>
      <c r="AM905" s="17">
        <v>0.15105176102480899</v>
      </c>
      <c r="AN905" s="17">
        <v>0.25525011094653899</v>
      </c>
      <c r="AO905" s="17"/>
      <c r="AP905" s="17">
        <v>0.231506365587238</v>
      </c>
      <c r="AQ905" s="17">
        <v>0.32273408320591301</v>
      </c>
      <c r="AR905" s="17">
        <v>0.243144419593953</v>
      </c>
      <c r="AS905" s="17">
        <v>0.20967356280251401</v>
      </c>
      <c r="AT905" s="17">
        <v>0.31990149144277902</v>
      </c>
      <c r="AU905" s="17"/>
      <c r="AV905" s="17">
        <v>0.35465328604906499</v>
      </c>
      <c r="AW905" s="17">
        <v>0.23980964794392201</v>
      </c>
      <c r="AX905" s="17">
        <v>0.250339214750332</v>
      </c>
      <c r="AY905" s="17">
        <v>0.178484117962245</v>
      </c>
      <c r="AZ905" s="17">
        <v>0.334063850266554</v>
      </c>
      <c r="BA905" s="17">
        <v>0.22294738821323301</v>
      </c>
      <c r="BB905" s="17"/>
      <c r="BC905" s="17">
        <v>0.204435252630046</v>
      </c>
      <c r="BD905" s="17">
        <v>0.23608963720017301</v>
      </c>
      <c r="BE905" s="17">
        <v>0.334535500601011</v>
      </c>
      <c r="BF905" s="17">
        <v>0.334464407137751</v>
      </c>
      <c r="BG905" s="17">
        <v>0.380237731592797</v>
      </c>
    </row>
    <row r="906" spans="2:59" x14ac:dyDescent="0.35">
      <c r="B906" t="s">
        <v>442</v>
      </c>
      <c r="C906" s="17">
        <v>0.39139622575960298</v>
      </c>
      <c r="D906" s="17">
        <v>0.40265200591147599</v>
      </c>
      <c r="E906" s="17">
        <v>0.38263603294067</v>
      </c>
      <c r="F906" s="17"/>
      <c r="G906" s="17">
        <v>0.30927084267281701</v>
      </c>
      <c r="H906" s="17">
        <v>0.307035588567942</v>
      </c>
      <c r="I906" s="17">
        <v>0.41798289608362199</v>
      </c>
      <c r="J906" s="17">
        <v>0.40881227481125199</v>
      </c>
      <c r="K906" s="17">
        <v>0.42386408203105003</v>
      </c>
      <c r="L906" s="17">
        <v>0.45711522159350998</v>
      </c>
      <c r="M906" s="17"/>
      <c r="N906" s="17">
        <v>0.38562627159628599</v>
      </c>
      <c r="O906" s="17">
        <v>0.395992130933775</v>
      </c>
      <c r="P906" s="17">
        <v>0.37786509412591202</v>
      </c>
      <c r="Q906" s="17">
        <v>0.40550321016969598</v>
      </c>
      <c r="R906" s="17"/>
      <c r="S906" s="17">
        <v>0.38003173858439898</v>
      </c>
      <c r="T906" s="17">
        <v>0.40634600784083802</v>
      </c>
      <c r="U906" s="17">
        <v>0.38481312586729399</v>
      </c>
      <c r="V906" s="17">
        <v>0.40428136744231802</v>
      </c>
      <c r="W906" s="17">
        <v>0.37035911980418801</v>
      </c>
      <c r="X906" s="17">
        <v>0.38295134936548603</v>
      </c>
      <c r="Y906" s="17">
        <v>0.354458738895298</v>
      </c>
      <c r="Z906" s="17">
        <v>0.35143422262565699</v>
      </c>
      <c r="AA906" s="17">
        <v>0.37936872368433899</v>
      </c>
      <c r="AB906" s="17">
        <v>0.437956200760168</v>
      </c>
      <c r="AC906" s="17">
        <v>0.433734648770979</v>
      </c>
      <c r="AD906" s="17">
        <v>0.41844658305256699</v>
      </c>
      <c r="AE906" s="17"/>
      <c r="AF906" s="17">
        <v>0.387414074669648</v>
      </c>
      <c r="AG906" s="17">
        <v>0.403525976781762</v>
      </c>
      <c r="AH906" s="17">
        <v>0.39948201718799398</v>
      </c>
      <c r="AI906" s="17"/>
      <c r="AJ906" s="17">
        <v>0.39951791706722001</v>
      </c>
      <c r="AK906" s="17">
        <v>0.37995238865209402</v>
      </c>
      <c r="AL906" s="17">
        <v>0.43613836382988602</v>
      </c>
      <c r="AM906" s="17">
        <v>0.46198116207383499</v>
      </c>
      <c r="AN906" s="17">
        <v>0.38653646529083102</v>
      </c>
      <c r="AO906" s="17"/>
      <c r="AP906" s="17">
        <v>0.39229045586285999</v>
      </c>
      <c r="AQ906" s="17">
        <v>0.397088387531987</v>
      </c>
      <c r="AR906" s="17">
        <v>0.427092462831348</v>
      </c>
      <c r="AS906" s="17">
        <v>0.41291868835242901</v>
      </c>
      <c r="AT906" s="17">
        <v>0.30611579562416302</v>
      </c>
      <c r="AU906" s="17"/>
      <c r="AV906" s="17">
        <v>0.38094506038296699</v>
      </c>
      <c r="AW906" s="17">
        <v>0.391220322486039</v>
      </c>
      <c r="AX906" s="17">
        <v>0.47329565933027001</v>
      </c>
      <c r="AY906" s="17">
        <v>0.42316154790076199</v>
      </c>
      <c r="AZ906" s="17">
        <v>0.331913715565266</v>
      </c>
      <c r="BA906" s="17">
        <v>0.36191253321209799</v>
      </c>
      <c r="BB906" s="17"/>
      <c r="BC906" s="17">
        <v>0.39310989939060897</v>
      </c>
      <c r="BD906" s="17">
        <v>0.37927393125543601</v>
      </c>
      <c r="BE906" s="17">
        <v>0.39006329074701601</v>
      </c>
      <c r="BF906" s="17">
        <v>0.36447814373409498</v>
      </c>
      <c r="BG906" s="17">
        <v>0.30689392975514901</v>
      </c>
    </row>
    <row r="907" spans="2:59" x14ac:dyDescent="0.35">
      <c r="B907" t="s">
        <v>443</v>
      </c>
      <c r="C907" s="17">
        <v>0.16375585891227801</v>
      </c>
      <c r="D907" s="17">
        <v>0.18481580642249701</v>
      </c>
      <c r="E907" s="17">
        <v>0.142577312134962</v>
      </c>
      <c r="F907" s="17"/>
      <c r="G907" s="17">
        <v>0.12471403404553499</v>
      </c>
      <c r="H907" s="17">
        <v>7.7239584617617901E-2</v>
      </c>
      <c r="I907" s="17">
        <v>0.136152550104192</v>
      </c>
      <c r="J907" s="17">
        <v>0.18844663547728899</v>
      </c>
      <c r="K907" s="17">
        <v>0.19614057761016099</v>
      </c>
      <c r="L907" s="17">
        <v>0.24058800449488199</v>
      </c>
      <c r="M907" s="17"/>
      <c r="N907" s="17">
        <v>0.14954531660416001</v>
      </c>
      <c r="O907" s="17">
        <v>0.15489720338302099</v>
      </c>
      <c r="P907" s="17">
        <v>0.19348800486744799</v>
      </c>
      <c r="Q907" s="17">
        <v>0.16247820109822</v>
      </c>
      <c r="R907" s="17"/>
      <c r="S907" s="17">
        <v>0.11280345743362</v>
      </c>
      <c r="T907" s="17">
        <v>0.16760670369882699</v>
      </c>
      <c r="U907" s="17">
        <v>0.189198660312101</v>
      </c>
      <c r="V907" s="17">
        <v>0.164512170007932</v>
      </c>
      <c r="W907" s="17">
        <v>0.12319694515089701</v>
      </c>
      <c r="X907" s="17">
        <v>0.15286759550656201</v>
      </c>
      <c r="Y907" s="17">
        <v>0.22683990949931401</v>
      </c>
      <c r="Z907" s="17">
        <v>0.14621839150021099</v>
      </c>
      <c r="AA907" s="17">
        <v>0.17036333782444599</v>
      </c>
      <c r="AB907" s="17">
        <v>0.193180380993071</v>
      </c>
      <c r="AC907" s="17">
        <v>0.16333146200899801</v>
      </c>
      <c r="AD907" s="17">
        <v>0.18591064706305499</v>
      </c>
      <c r="AE907" s="17"/>
      <c r="AF907" s="17">
        <v>0.22998424568931</v>
      </c>
      <c r="AG907" s="17">
        <v>0.126708855959245</v>
      </c>
      <c r="AH907" s="17">
        <v>0.153990998376453</v>
      </c>
      <c r="AI907" s="17"/>
      <c r="AJ907" s="17">
        <v>0.19631019696094701</v>
      </c>
      <c r="AK907" s="17">
        <v>0.114435165324292</v>
      </c>
      <c r="AL907" s="17">
        <v>0.120426648792581</v>
      </c>
      <c r="AM907" s="17">
        <v>0.23933813204707399</v>
      </c>
      <c r="AN907" s="17">
        <v>0.17336711262415799</v>
      </c>
      <c r="AO907" s="17"/>
      <c r="AP907" s="17">
        <v>0.205851058268649</v>
      </c>
      <c r="AQ907" s="17">
        <v>0.116009059941746</v>
      </c>
      <c r="AR907" s="17">
        <v>0.139728593662204</v>
      </c>
      <c r="AS907" s="17">
        <v>0.21621260936013401</v>
      </c>
      <c r="AT907" s="17">
        <v>0.167346467342119</v>
      </c>
      <c r="AU907" s="17"/>
      <c r="AV907" s="17">
        <v>9.7123128008751905E-2</v>
      </c>
      <c r="AW907" s="17">
        <v>0.2020579466322</v>
      </c>
      <c r="AX907" s="17">
        <v>0.123042296311209</v>
      </c>
      <c r="AY907" s="17">
        <v>0.23930501090916201</v>
      </c>
      <c r="AZ907" s="17">
        <v>0.141228649678976</v>
      </c>
      <c r="BA907" s="17">
        <v>0.14916810749186499</v>
      </c>
      <c r="BB907" s="17"/>
      <c r="BC907" s="17">
        <v>0.195051293456695</v>
      </c>
      <c r="BD907" s="17">
        <v>0.18366963577866699</v>
      </c>
      <c r="BE907" s="17">
        <v>0.117484152172113</v>
      </c>
      <c r="BF907" s="17">
        <v>0.14681998282909001</v>
      </c>
      <c r="BG907" s="17">
        <v>5.4071780744826797E-2</v>
      </c>
    </row>
    <row r="908" spans="2:59" x14ac:dyDescent="0.35">
      <c r="B908" t="s">
        <v>100</v>
      </c>
      <c r="C908" s="17">
        <v>0.1331521943157</v>
      </c>
      <c r="D908" s="17">
        <v>9.8824550365295499E-2</v>
      </c>
      <c r="E908" s="17">
        <v>0.16575942932903201</v>
      </c>
      <c r="F908" s="17"/>
      <c r="G908" s="17">
        <v>8.1014351533488696E-2</v>
      </c>
      <c r="H908" s="17">
        <v>0.10458220818576</v>
      </c>
      <c r="I908" s="17">
        <v>0.123613816429632</v>
      </c>
      <c r="J908" s="17">
        <v>0.14346376074450501</v>
      </c>
      <c r="K908" s="17">
        <v>0.172101456182053</v>
      </c>
      <c r="L908" s="17">
        <v>0.16435863767683301</v>
      </c>
      <c r="M908" s="17"/>
      <c r="N908" s="17">
        <v>7.2063570909071603E-2</v>
      </c>
      <c r="O908" s="17">
        <v>0.12948000308293001</v>
      </c>
      <c r="P908" s="17">
        <v>0.158028500687525</v>
      </c>
      <c r="Q908" s="17">
        <v>0.18120073244512599</v>
      </c>
      <c r="R908" s="17"/>
      <c r="S908" s="17">
        <v>9.4426226824246298E-2</v>
      </c>
      <c r="T908" s="17">
        <v>0.155692617990662</v>
      </c>
      <c r="U908" s="17">
        <v>0.11506983781251</v>
      </c>
      <c r="V908" s="17">
        <v>0.139938700718339</v>
      </c>
      <c r="W908" s="17">
        <v>0.14062041425205801</v>
      </c>
      <c r="X908" s="17">
        <v>0.14544029462129901</v>
      </c>
      <c r="Y908" s="17">
        <v>0.13791818354070601</v>
      </c>
      <c r="Z908" s="17">
        <v>0.181362810193338</v>
      </c>
      <c r="AA908" s="17">
        <v>0.134468144106136</v>
      </c>
      <c r="AB908" s="17">
        <v>0.103834400340571</v>
      </c>
      <c r="AC908" s="17">
        <v>0.142031004393809</v>
      </c>
      <c r="AD908" s="17">
        <v>0.18222900804286299</v>
      </c>
      <c r="AE908" s="17"/>
      <c r="AF908" s="17">
        <v>0.13546397665432</v>
      </c>
      <c r="AG908" s="17">
        <v>0.13348880802579799</v>
      </c>
      <c r="AH908" s="17">
        <v>0.16235811688544999</v>
      </c>
      <c r="AI908" s="17"/>
      <c r="AJ908" s="17">
        <v>0.14548167054036601</v>
      </c>
      <c r="AK908" s="17">
        <v>9.7728750495614705E-2</v>
      </c>
      <c r="AL908" s="17">
        <v>0.14740423905663699</v>
      </c>
      <c r="AM908" s="17">
        <v>9.3413968928128296E-2</v>
      </c>
      <c r="AN908" s="17">
        <v>0.16781218486336399</v>
      </c>
      <c r="AO908" s="17"/>
      <c r="AP908" s="17">
        <v>0.140675244426236</v>
      </c>
      <c r="AQ908" s="17">
        <v>9.6347051996460806E-2</v>
      </c>
      <c r="AR908" s="17">
        <v>0.15360576380171001</v>
      </c>
      <c r="AS908" s="17">
        <v>0.13793317716713899</v>
      </c>
      <c r="AT908" s="17">
        <v>0.136832580683236</v>
      </c>
      <c r="AU908" s="17"/>
      <c r="AV908" s="17">
        <v>8.3571393278410303E-2</v>
      </c>
      <c r="AW908" s="17">
        <v>0.12600643479777701</v>
      </c>
      <c r="AX908" s="17">
        <v>0.123855987105258</v>
      </c>
      <c r="AY908" s="17">
        <v>0.14333215298219901</v>
      </c>
      <c r="AZ908" s="17">
        <v>0.12438381462322599</v>
      </c>
      <c r="BA908" s="17">
        <v>0.26111435311265702</v>
      </c>
      <c r="BB908" s="17"/>
      <c r="BC908" s="17">
        <v>0.186163630186823</v>
      </c>
      <c r="BD908" s="17">
        <v>0.16492834555571301</v>
      </c>
      <c r="BE908" s="17">
        <v>0.10072356955791301</v>
      </c>
      <c r="BF908" s="17">
        <v>6.09912097108068E-2</v>
      </c>
      <c r="BG908" s="17">
        <v>0.103810653009818</v>
      </c>
    </row>
    <row r="909" spans="2:59" x14ac:dyDescent="0.35">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row>
    <row r="910" spans="2:59" x14ac:dyDescent="0.35">
      <c r="B910" s="6" t="s">
        <v>449</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row>
    <row r="911" spans="2:59" x14ac:dyDescent="0.35">
      <c r="B911" s="24" t="s">
        <v>79</v>
      </c>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row>
    <row r="912" spans="2:59" x14ac:dyDescent="0.35">
      <c r="B912" t="s">
        <v>440</v>
      </c>
      <c r="C912" s="17">
        <v>5.3650647443819498E-2</v>
      </c>
      <c r="D912" s="17">
        <v>6.3169563137827706E-2</v>
      </c>
      <c r="E912" s="17">
        <v>4.47886829770969E-2</v>
      </c>
      <c r="F912" s="17"/>
      <c r="G912" s="17">
        <v>0.10357501287340901</v>
      </c>
      <c r="H912" s="17">
        <v>0.113747379598297</v>
      </c>
      <c r="I912" s="17">
        <v>5.5292491717811303E-2</v>
      </c>
      <c r="J912" s="17">
        <v>3.8090992902133497E-2</v>
      </c>
      <c r="K912" s="17">
        <v>1.3578097074151699E-2</v>
      </c>
      <c r="L912" s="17">
        <v>9.8046134464676808E-3</v>
      </c>
      <c r="M912" s="17"/>
      <c r="N912" s="17">
        <v>8.4919192951422307E-2</v>
      </c>
      <c r="O912" s="17">
        <v>5.5759802569613597E-2</v>
      </c>
      <c r="P912" s="17">
        <v>3.1345172249614098E-2</v>
      </c>
      <c r="Q912" s="17">
        <v>3.7471782408772997E-2</v>
      </c>
      <c r="R912" s="17"/>
      <c r="S912" s="17">
        <v>9.7843416490130106E-2</v>
      </c>
      <c r="T912" s="17">
        <v>2.8178657303854101E-2</v>
      </c>
      <c r="U912" s="17">
        <v>3.5278765172027597E-2</v>
      </c>
      <c r="V912" s="17">
        <v>4.07506797945449E-2</v>
      </c>
      <c r="W912" s="17">
        <v>8.7400304721647698E-2</v>
      </c>
      <c r="X912" s="17">
        <v>9.5675136786957493E-2</v>
      </c>
      <c r="Y912" s="17">
        <v>4.1783637378801398E-2</v>
      </c>
      <c r="Z912" s="17">
        <v>5.0029617599900801E-2</v>
      </c>
      <c r="AA912" s="17">
        <v>6.3494926020020701E-2</v>
      </c>
      <c r="AB912" s="17">
        <v>9.7901814636158196E-3</v>
      </c>
      <c r="AC912" s="17">
        <v>3.6734868798616302E-2</v>
      </c>
      <c r="AD912" s="17">
        <v>0</v>
      </c>
      <c r="AE912" s="17"/>
      <c r="AF912" s="17">
        <v>4.3989695104028399E-2</v>
      </c>
      <c r="AG912" s="17">
        <v>6.1504481579935301E-2</v>
      </c>
      <c r="AH912" s="17">
        <v>4.2788537333652198E-2</v>
      </c>
      <c r="AI912" s="17"/>
      <c r="AJ912" s="17">
        <v>5.3869041996730802E-2</v>
      </c>
      <c r="AK912" s="17">
        <v>8.8367885002047702E-2</v>
      </c>
      <c r="AL912" s="17">
        <v>1.7265243501441201E-2</v>
      </c>
      <c r="AM912" s="17">
        <v>3.2383883409620701E-2</v>
      </c>
      <c r="AN912" s="17">
        <v>3.2827681288501803E-2</v>
      </c>
      <c r="AO912" s="17"/>
      <c r="AP912" s="17">
        <v>5.4432597846703297E-2</v>
      </c>
      <c r="AQ912" s="17">
        <v>7.7146941001502795E-2</v>
      </c>
      <c r="AR912" s="17">
        <v>3.6188917513443497E-2</v>
      </c>
      <c r="AS912" s="17">
        <v>4.3117103435122803E-2</v>
      </c>
      <c r="AT912" s="17">
        <v>3.8537825164722803E-2</v>
      </c>
      <c r="AU912" s="17"/>
      <c r="AV912" s="17">
        <v>9.1835050865295795E-2</v>
      </c>
      <c r="AW912" s="17">
        <v>5.31571023093328E-2</v>
      </c>
      <c r="AX912" s="17">
        <v>4.90276363251635E-2</v>
      </c>
      <c r="AY912" s="17">
        <v>4.6019111219713998E-2</v>
      </c>
      <c r="AZ912" s="17">
        <v>3.27481388073795E-2</v>
      </c>
      <c r="BA912" s="17">
        <v>1.35885800109471E-2</v>
      </c>
      <c r="BB912" s="17"/>
      <c r="BC912" s="17">
        <v>2.30451025919442E-2</v>
      </c>
      <c r="BD912" s="17">
        <v>3.1024554552771502E-2</v>
      </c>
      <c r="BE912" s="17">
        <v>8.0444072237094696E-2</v>
      </c>
      <c r="BF912" s="17">
        <v>9.7935292113612904E-2</v>
      </c>
      <c r="BG912" s="17">
        <v>0.17238103461226501</v>
      </c>
    </row>
    <row r="913" spans="2:59" x14ac:dyDescent="0.35">
      <c r="B913" t="s">
        <v>441</v>
      </c>
      <c r="C913" s="17">
        <v>0.219579366195711</v>
      </c>
      <c r="D913" s="17">
        <v>0.24786183653473601</v>
      </c>
      <c r="E913" s="17">
        <v>0.19241545344706201</v>
      </c>
      <c r="F913" s="17"/>
      <c r="G913" s="17">
        <v>0.30824119750967599</v>
      </c>
      <c r="H913" s="17">
        <v>0.32686580556031303</v>
      </c>
      <c r="I913" s="17">
        <v>0.24930535923120101</v>
      </c>
      <c r="J913" s="17">
        <v>0.19354022180698899</v>
      </c>
      <c r="K913" s="17">
        <v>0.11665739133427</v>
      </c>
      <c r="L913" s="17">
        <v>0.13955519759666299</v>
      </c>
      <c r="M913" s="17"/>
      <c r="N913" s="17">
        <v>0.293352794256729</v>
      </c>
      <c r="O913" s="17">
        <v>0.20909296878088099</v>
      </c>
      <c r="P913" s="17">
        <v>0.19700347364794199</v>
      </c>
      <c r="Q913" s="17">
        <v>0.17126388252015201</v>
      </c>
      <c r="R913" s="17"/>
      <c r="S913" s="17">
        <v>0.29842286082097402</v>
      </c>
      <c r="T913" s="17">
        <v>0.18932944837010601</v>
      </c>
      <c r="U913" s="17">
        <v>0.167839662430293</v>
      </c>
      <c r="V913" s="17">
        <v>0.22067021299364001</v>
      </c>
      <c r="W913" s="17">
        <v>0.23477499925558601</v>
      </c>
      <c r="X913" s="17">
        <v>0.21664095425767099</v>
      </c>
      <c r="Y913" s="17">
        <v>0.23077295466133599</v>
      </c>
      <c r="Z913" s="17">
        <v>0.14445607402928301</v>
      </c>
      <c r="AA913" s="17">
        <v>0.20613214507230099</v>
      </c>
      <c r="AB913" s="17">
        <v>0.20801090386073201</v>
      </c>
      <c r="AC913" s="17">
        <v>0.239437144098924</v>
      </c>
      <c r="AD913" s="17">
        <v>0.210223778099808</v>
      </c>
      <c r="AE913" s="17"/>
      <c r="AF913" s="17">
        <v>0.18453557400266801</v>
      </c>
      <c r="AG913" s="17">
        <v>0.226781461536191</v>
      </c>
      <c r="AH913" s="17">
        <v>0.223198120706432</v>
      </c>
      <c r="AI913" s="17"/>
      <c r="AJ913" s="17">
        <v>0.21259769670883499</v>
      </c>
      <c r="AK913" s="17">
        <v>0.25089487428097701</v>
      </c>
      <c r="AL913" s="17">
        <v>0.188249958808133</v>
      </c>
      <c r="AM913" s="17">
        <v>0.19794290237446699</v>
      </c>
      <c r="AN913" s="17">
        <v>0.21934128610026499</v>
      </c>
      <c r="AO913" s="17"/>
      <c r="AP913" s="17">
        <v>0.21138314705962399</v>
      </c>
      <c r="AQ913" s="17">
        <v>0.26466747075665997</v>
      </c>
      <c r="AR913" s="17">
        <v>0.19247998971885399</v>
      </c>
      <c r="AS913" s="17">
        <v>0.21058311421873099</v>
      </c>
      <c r="AT913" s="17">
        <v>0.16727517935008199</v>
      </c>
      <c r="AU913" s="17"/>
      <c r="AV913" s="17">
        <v>0.28886220675684099</v>
      </c>
      <c r="AW913" s="17">
        <v>0.23006148127039799</v>
      </c>
      <c r="AX913" s="17">
        <v>0.19838621345131399</v>
      </c>
      <c r="AY913" s="17">
        <v>0.19980407664081401</v>
      </c>
      <c r="AZ913" s="17">
        <v>0.19639106046609001</v>
      </c>
      <c r="BA913" s="17">
        <v>0.13650462073348099</v>
      </c>
      <c r="BB913" s="17"/>
      <c r="BC913" s="17">
        <v>0.16464528678517301</v>
      </c>
      <c r="BD913" s="17">
        <v>0.20869510768344399</v>
      </c>
      <c r="BE913" s="17">
        <v>0.25145200291887398</v>
      </c>
      <c r="BF913" s="17">
        <v>0.30247940102313498</v>
      </c>
      <c r="BG913" s="17">
        <v>0.40484514415108402</v>
      </c>
    </row>
    <row r="914" spans="2:59" x14ac:dyDescent="0.35">
      <c r="B914" t="s">
        <v>442</v>
      </c>
      <c r="C914" s="17">
        <v>0.41230521698739497</v>
      </c>
      <c r="D914" s="17">
        <v>0.390101638249441</v>
      </c>
      <c r="E914" s="17">
        <v>0.435374896351167</v>
      </c>
      <c r="F914" s="17"/>
      <c r="G914" s="17">
        <v>0.33324435466230701</v>
      </c>
      <c r="H914" s="17">
        <v>0.35269062913524402</v>
      </c>
      <c r="I914" s="17">
        <v>0.39904893143793801</v>
      </c>
      <c r="J914" s="17">
        <v>0.41939795591942097</v>
      </c>
      <c r="K914" s="17">
        <v>0.45911797000540899</v>
      </c>
      <c r="L914" s="17">
        <v>0.48699709621780901</v>
      </c>
      <c r="M914" s="17"/>
      <c r="N914" s="17">
        <v>0.40683502551468997</v>
      </c>
      <c r="O914" s="17">
        <v>0.41570717736707402</v>
      </c>
      <c r="P914" s="17">
        <v>0.43545305961402597</v>
      </c>
      <c r="Q914" s="17">
        <v>0.393153283141771</v>
      </c>
      <c r="R914" s="17"/>
      <c r="S914" s="17">
        <v>0.33491150650289903</v>
      </c>
      <c r="T914" s="17">
        <v>0.45140537797299402</v>
      </c>
      <c r="U914" s="17">
        <v>0.44469300419581498</v>
      </c>
      <c r="V914" s="17">
        <v>0.44727810526289202</v>
      </c>
      <c r="W914" s="17">
        <v>0.39272865912091298</v>
      </c>
      <c r="X914" s="17">
        <v>0.38661480184298003</v>
      </c>
      <c r="Y914" s="17">
        <v>0.37676143483326602</v>
      </c>
      <c r="Z914" s="17">
        <v>0.445481894632687</v>
      </c>
      <c r="AA914" s="17">
        <v>0.42291234432002101</v>
      </c>
      <c r="AB914" s="17">
        <v>0.44383551033909802</v>
      </c>
      <c r="AC914" s="17">
        <v>0.42361886679745703</v>
      </c>
      <c r="AD914" s="17">
        <v>0.43515110467832702</v>
      </c>
      <c r="AE914" s="17"/>
      <c r="AF914" s="17">
        <v>0.42413073829854397</v>
      </c>
      <c r="AG914" s="17">
        <v>0.425662266973791</v>
      </c>
      <c r="AH914" s="17">
        <v>0.386062840640095</v>
      </c>
      <c r="AI914" s="17"/>
      <c r="AJ914" s="17">
        <v>0.43495376195812402</v>
      </c>
      <c r="AK914" s="17">
        <v>0.42302082436849198</v>
      </c>
      <c r="AL914" s="17">
        <v>0.46145702822522</v>
      </c>
      <c r="AM914" s="17">
        <v>0.39956222469369101</v>
      </c>
      <c r="AN914" s="17">
        <v>0.34234631495656298</v>
      </c>
      <c r="AO914" s="17"/>
      <c r="AP914" s="17">
        <v>0.42715871654105397</v>
      </c>
      <c r="AQ914" s="17">
        <v>0.42409624908242699</v>
      </c>
      <c r="AR914" s="17">
        <v>0.44398581412391003</v>
      </c>
      <c r="AS914" s="17">
        <v>0.39876123938389901</v>
      </c>
      <c r="AT914" s="17">
        <v>0.35107629098099202</v>
      </c>
      <c r="AU914" s="17"/>
      <c r="AV914" s="17">
        <v>0.404801972978309</v>
      </c>
      <c r="AW914" s="17">
        <v>0.44889976003638998</v>
      </c>
      <c r="AX914" s="17">
        <v>0.454317693393605</v>
      </c>
      <c r="AY914" s="17">
        <v>0.39735450648077802</v>
      </c>
      <c r="AZ914" s="17">
        <v>0.36483450720863098</v>
      </c>
      <c r="BA914" s="17">
        <v>0.36775867155046599</v>
      </c>
      <c r="BB914" s="17"/>
      <c r="BC914" s="17">
        <v>0.42751191623385898</v>
      </c>
      <c r="BD914" s="17">
        <v>0.40141983267609099</v>
      </c>
      <c r="BE914" s="17">
        <v>0.40519089410182302</v>
      </c>
      <c r="BF914" s="17">
        <v>0.39427863665774798</v>
      </c>
      <c r="BG914" s="17">
        <v>0.220661037551901</v>
      </c>
    </row>
    <row r="915" spans="2:59" x14ac:dyDescent="0.35">
      <c r="B915" t="s">
        <v>443</v>
      </c>
      <c r="C915" s="17">
        <v>0.186798650476173</v>
      </c>
      <c r="D915" s="17">
        <v>0.21022057424910501</v>
      </c>
      <c r="E915" s="17">
        <v>0.162614032005474</v>
      </c>
      <c r="F915" s="17"/>
      <c r="G915" s="17">
        <v>0.13295938384966899</v>
      </c>
      <c r="H915" s="17">
        <v>0.127356079745155</v>
      </c>
      <c r="I915" s="17">
        <v>0.18492430867802601</v>
      </c>
      <c r="J915" s="17">
        <v>0.19985398207612901</v>
      </c>
      <c r="K915" s="17">
        <v>0.24196278777198699</v>
      </c>
      <c r="L915" s="17">
        <v>0.22479802924839801</v>
      </c>
      <c r="M915" s="17"/>
      <c r="N915" s="17">
        <v>0.15096750668276601</v>
      </c>
      <c r="O915" s="17">
        <v>0.19057844685022499</v>
      </c>
      <c r="P915" s="17">
        <v>0.18751236476792801</v>
      </c>
      <c r="Q915" s="17">
        <v>0.221222076650962</v>
      </c>
      <c r="R915" s="17"/>
      <c r="S915" s="17">
        <v>0.153001294617815</v>
      </c>
      <c r="T915" s="17">
        <v>0.179657972745564</v>
      </c>
      <c r="U915" s="17">
        <v>0.26371932313933999</v>
      </c>
      <c r="V915" s="17">
        <v>0.167892329733214</v>
      </c>
      <c r="W915" s="17">
        <v>0.116616578711877</v>
      </c>
      <c r="X915" s="17">
        <v>0.172776540406856</v>
      </c>
      <c r="Y915" s="17">
        <v>0.220341021645687</v>
      </c>
      <c r="Z915" s="17">
        <v>0.16795172187787799</v>
      </c>
      <c r="AA915" s="17">
        <v>0.224624384622861</v>
      </c>
      <c r="AB915" s="17">
        <v>0.20939302510894101</v>
      </c>
      <c r="AC915" s="17">
        <v>0.15905658266653599</v>
      </c>
      <c r="AD915" s="17">
        <v>0.20895097240306601</v>
      </c>
      <c r="AE915" s="17"/>
      <c r="AF915" s="17">
        <v>0.226156470053688</v>
      </c>
      <c r="AG915" s="17">
        <v>0.16907958661665301</v>
      </c>
      <c r="AH915" s="17">
        <v>0.17597106727460299</v>
      </c>
      <c r="AI915" s="17"/>
      <c r="AJ915" s="17">
        <v>0.176536885700351</v>
      </c>
      <c r="AK915" s="17">
        <v>0.14780362180907899</v>
      </c>
      <c r="AL915" s="17">
        <v>0.198061534331716</v>
      </c>
      <c r="AM915" s="17">
        <v>0.30146562949940497</v>
      </c>
      <c r="AN915" s="17">
        <v>0.22714345972064501</v>
      </c>
      <c r="AO915" s="17"/>
      <c r="AP915" s="17">
        <v>0.184354856113493</v>
      </c>
      <c r="AQ915" s="17">
        <v>0.143351924358881</v>
      </c>
      <c r="AR915" s="17">
        <v>0.19576982080757799</v>
      </c>
      <c r="AS915" s="17">
        <v>0.23084273454503501</v>
      </c>
      <c r="AT915" s="17">
        <v>0.233932317192627</v>
      </c>
      <c r="AU915" s="17"/>
      <c r="AV915" s="17">
        <v>0.124825895310373</v>
      </c>
      <c r="AW915" s="17">
        <v>0.15902393351105701</v>
      </c>
      <c r="AX915" s="17">
        <v>0.17249001891180099</v>
      </c>
      <c r="AY915" s="17">
        <v>0.241772616388816</v>
      </c>
      <c r="AZ915" s="17">
        <v>0.238241319284693</v>
      </c>
      <c r="BA915" s="17">
        <v>0.23151819084194999</v>
      </c>
      <c r="BB915" s="17"/>
      <c r="BC915" s="17">
        <v>0.207062394099049</v>
      </c>
      <c r="BD915" s="17">
        <v>0.21729451055523799</v>
      </c>
      <c r="BE915" s="17">
        <v>0.15957169743789501</v>
      </c>
      <c r="BF915" s="17">
        <v>0.142590726356803</v>
      </c>
      <c r="BG915" s="17">
        <v>0.12303531787113101</v>
      </c>
    </row>
    <row r="916" spans="2:59" x14ac:dyDescent="0.35">
      <c r="B916" t="s">
        <v>100</v>
      </c>
      <c r="C916" s="17">
        <v>0.12766611889690099</v>
      </c>
      <c r="D916" s="17">
        <v>8.8646387828890005E-2</v>
      </c>
      <c r="E916" s="17">
        <v>0.16480693521920001</v>
      </c>
      <c r="F916" s="17"/>
      <c r="G916" s="17">
        <v>0.12198005110493999</v>
      </c>
      <c r="H916" s="17">
        <v>7.9340105960991794E-2</v>
      </c>
      <c r="I916" s="17">
        <v>0.111428908935024</v>
      </c>
      <c r="J916" s="17">
        <v>0.14911684729532901</v>
      </c>
      <c r="K916" s="17">
        <v>0.16868375381418199</v>
      </c>
      <c r="L916" s="17">
        <v>0.138845063490662</v>
      </c>
      <c r="M916" s="17"/>
      <c r="N916" s="17">
        <v>6.39254805943925E-2</v>
      </c>
      <c r="O916" s="17">
        <v>0.12886160443220701</v>
      </c>
      <c r="P916" s="17">
        <v>0.14868592972049</v>
      </c>
      <c r="Q916" s="17">
        <v>0.17688897527834199</v>
      </c>
      <c r="R916" s="17"/>
      <c r="S916" s="17">
        <v>0.11582092156818199</v>
      </c>
      <c r="T916" s="17">
        <v>0.15142854360748201</v>
      </c>
      <c r="U916" s="17">
        <v>8.8469245062524599E-2</v>
      </c>
      <c r="V916" s="17">
        <v>0.123408672215709</v>
      </c>
      <c r="W916" s="17">
        <v>0.16847945818997601</v>
      </c>
      <c r="X916" s="17">
        <v>0.12829256670553599</v>
      </c>
      <c r="Y916" s="17">
        <v>0.13034095148090999</v>
      </c>
      <c r="Z916" s="17">
        <v>0.19208069186025201</v>
      </c>
      <c r="AA916" s="17">
        <v>8.2836199964796506E-2</v>
      </c>
      <c r="AB916" s="17">
        <v>0.12897037922761401</v>
      </c>
      <c r="AC916" s="17">
        <v>0.141152537638467</v>
      </c>
      <c r="AD916" s="17">
        <v>0.14567414481879901</v>
      </c>
      <c r="AE916" s="17"/>
      <c r="AF916" s="17">
        <v>0.121187522541073</v>
      </c>
      <c r="AG916" s="17">
        <v>0.116972203293431</v>
      </c>
      <c r="AH916" s="17">
        <v>0.17197943404521701</v>
      </c>
      <c r="AI916" s="17"/>
      <c r="AJ916" s="17">
        <v>0.122042613635959</v>
      </c>
      <c r="AK916" s="17">
        <v>8.9912794539405302E-2</v>
      </c>
      <c r="AL916" s="17">
        <v>0.13496623513348999</v>
      </c>
      <c r="AM916" s="17">
        <v>6.8645360022815294E-2</v>
      </c>
      <c r="AN916" s="17">
        <v>0.178341257934026</v>
      </c>
      <c r="AO916" s="17"/>
      <c r="AP916" s="17">
        <v>0.122670682439126</v>
      </c>
      <c r="AQ916" s="17">
        <v>9.07374148005297E-2</v>
      </c>
      <c r="AR916" s="17">
        <v>0.13157545783621499</v>
      </c>
      <c r="AS916" s="17">
        <v>0.116695808417212</v>
      </c>
      <c r="AT916" s="17">
        <v>0.20917838731157601</v>
      </c>
      <c r="AU916" s="17"/>
      <c r="AV916" s="17">
        <v>8.96748740891814E-2</v>
      </c>
      <c r="AW916" s="17">
        <v>0.108857722872821</v>
      </c>
      <c r="AX916" s="17">
        <v>0.12577843791811499</v>
      </c>
      <c r="AY916" s="17">
        <v>0.11504968926987801</v>
      </c>
      <c r="AZ916" s="17">
        <v>0.16778497423320499</v>
      </c>
      <c r="BA916" s="17">
        <v>0.25062993686315499</v>
      </c>
      <c r="BB916" s="17"/>
      <c r="BC916" s="17">
        <v>0.177735300289975</v>
      </c>
      <c r="BD916" s="17">
        <v>0.141565994532455</v>
      </c>
      <c r="BE916" s="17">
        <v>0.103341333304313</v>
      </c>
      <c r="BF916" s="17">
        <v>6.2715943848701203E-2</v>
      </c>
      <c r="BG916" s="17">
        <v>7.9077465813619602E-2</v>
      </c>
    </row>
    <row r="917" spans="2:59" x14ac:dyDescent="0.35">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row>
    <row r="918" spans="2:59" x14ac:dyDescent="0.35">
      <c r="B918" s="6" t="s">
        <v>450</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row>
    <row r="919" spans="2:59" x14ac:dyDescent="0.35">
      <c r="B919" s="24" t="s">
        <v>79</v>
      </c>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row>
    <row r="920" spans="2:59" x14ac:dyDescent="0.35">
      <c r="B920" t="s">
        <v>440</v>
      </c>
      <c r="C920" s="17">
        <v>4.92465181922409E-2</v>
      </c>
      <c r="D920" s="17">
        <v>5.3640382486107599E-2</v>
      </c>
      <c r="E920" s="17">
        <v>4.5349000008822901E-2</v>
      </c>
      <c r="F920" s="17"/>
      <c r="G920" s="17">
        <v>0.103698969100774</v>
      </c>
      <c r="H920" s="17">
        <v>9.7309717036538707E-2</v>
      </c>
      <c r="I920" s="17">
        <v>4.9466658320639803E-2</v>
      </c>
      <c r="J920" s="17">
        <v>3.43924107349695E-2</v>
      </c>
      <c r="K920" s="17">
        <v>1.44145739908303E-2</v>
      </c>
      <c r="L920" s="17">
        <v>9.1784237768821799E-3</v>
      </c>
      <c r="M920" s="17"/>
      <c r="N920" s="17">
        <v>8.1899286934323898E-2</v>
      </c>
      <c r="O920" s="17">
        <v>4.5606126803876601E-2</v>
      </c>
      <c r="P920" s="17">
        <v>3.3008756593740203E-2</v>
      </c>
      <c r="Q920" s="17">
        <v>3.2213637839626601E-2</v>
      </c>
      <c r="R920" s="17"/>
      <c r="S920" s="17">
        <v>8.4317567138012098E-2</v>
      </c>
      <c r="T920" s="17">
        <v>3.5115375566700101E-2</v>
      </c>
      <c r="U920" s="17">
        <v>1.8324313638168999E-2</v>
      </c>
      <c r="V920" s="17">
        <v>2.2943172496112201E-2</v>
      </c>
      <c r="W920" s="17">
        <v>8.9833721914809997E-2</v>
      </c>
      <c r="X920" s="17">
        <v>5.2515673544795798E-2</v>
      </c>
      <c r="Y920" s="17">
        <v>3.8834392512303702E-2</v>
      </c>
      <c r="Z920" s="17">
        <v>5.3158207040236903E-2</v>
      </c>
      <c r="AA920" s="17">
        <v>6.1341509692715103E-2</v>
      </c>
      <c r="AB920" s="17">
        <v>2.4837253926208301E-2</v>
      </c>
      <c r="AC920" s="17">
        <v>6.2346693293012602E-2</v>
      </c>
      <c r="AD920" s="17">
        <v>3.26420045096786E-2</v>
      </c>
      <c r="AE920" s="17"/>
      <c r="AF920" s="17">
        <v>2.8583308339304499E-2</v>
      </c>
      <c r="AG920" s="17">
        <v>7.1119633205018004E-2</v>
      </c>
      <c r="AH920" s="17">
        <v>2.4402756678117001E-2</v>
      </c>
      <c r="AI920" s="17"/>
      <c r="AJ920" s="17">
        <v>3.9808391469148198E-2</v>
      </c>
      <c r="AK920" s="17">
        <v>8.4170061093854401E-2</v>
      </c>
      <c r="AL920" s="17">
        <v>3.2593540300120898E-2</v>
      </c>
      <c r="AM920" s="17">
        <v>3.2383883409620701E-2</v>
      </c>
      <c r="AN920" s="17">
        <v>1.9894934491901401E-2</v>
      </c>
      <c r="AO920" s="17"/>
      <c r="AP920" s="17">
        <v>3.7637329556523297E-2</v>
      </c>
      <c r="AQ920" s="17">
        <v>7.9334650346737298E-2</v>
      </c>
      <c r="AR920" s="17">
        <v>2.9928062357990701E-2</v>
      </c>
      <c r="AS920" s="17">
        <v>3.8916086384166097E-2</v>
      </c>
      <c r="AT920" s="17">
        <v>4.3818120678013897E-2</v>
      </c>
      <c r="AU920" s="17"/>
      <c r="AV920" s="17">
        <v>8.4406843603585996E-2</v>
      </c>
      <c r="AW920" s="17">
        <v>4.3871566946387303E-2</v>
      </c>
      <c r="AX920" s="17">
        <v>4.2550302321860203E-2</v>
      </c>
      <c r="AY920" s="17">
        <v>2.2309999830874401E-2</v>
      </c>
      <c r="AZ920" s="17">
        <v>6.2544527819548404E-2</v>
      </c>
      <c r="BA920" s="17">
        <v>8.9860972110017093E-3</v>
      </c>
      <c r="BB920" s="17"/>
      <c r="BC920" s="17">
        <v>2.49152888984371E-2</v>
      </c>
      <c r="BD920" s="17">
        <v>3.3384636401012101E-2</v>
      </c>
      <c r="BE920" s="17">
        <v>5.8768070476049199E-2</v>
      </c>
      <c r="BF920" s="17">
        <v>0.111428182693515</v>
      </c>
      <c r="BG920" s="17">
        <v>0.201130866282138</v>
      </c>
    </row>
    <row r="921" spans="2:59" x14ac:dyDescent="0.35">
      <c r="B921" t="s">
        <v>441</v>
      </c>
      <c r="C921" s="17">
        <v>0.218285861754175</v>
      </c>
      <c r="D921" s="17">
        <v>0.23076747184694599</v>
      </c>
      <c r="E921" s="17">
        <v>0.20652455016274399</v>
      </c>
      <c r="F921" s="17"/>
      <c r="G921" s="17">
        <v>0.24857599346638501</v>
      </c>
      <c r="H921" s="17">
        <v>0.30336599767385702</v>
      </c>
      <c r="I921" s="17">
        <v>0.23803018157220401</v>
      </c>
      <c r="J921" s="17">
        <v>0.19403886279004101</v>
      </c>
      <c r="K921" s="17">
        <v>0.175206262104562</v>
      </c>
      <c r="L921" s="17">
        <v>0.16168591236226501</v>
      </c>
      <c r="M921" s="17"/>
      <c r="N921" s="17">
        <v>0.26391940336828601</v>
      </c>
      <c r="O921" s="17">
        <v>0.20767360932550799</v>
      </c>
      <c r="P921" s="17">
        <v>0.20667538549637701</v>
      </c>
      <c r="Q921" s="17">
        <v>0.190784758042537</v>
      </c>
      <c r="R921" s="17"/>
      <c r="S921" s="17">
        <v>0.26473388928170699</v>
      </c>
      <c r="T921" s="17">
        <v>0.16690770307362399</v>
      </c>
      <c r="U921" s="17">
        <v>0.18616150359963499</v>
      </c>
      <c r="V921" s="17">
        <v>0.20468776639446201</v>
      </c>
      <c r="W921" s="17">
        <v>0.205351438224674</v>
      </c>
      <c r="X921" s="17">
        <v>0.21886270388965801</v>
      </c>
      <c r="Y921" s="17">
        <v>0.26775903484241897</v>
      </c>
      <c r="Z921" s="17">
        <v>0.173703381092047</v>
      </c>
      <c r="AA921" s="17">
        <v>0.24553473844658599</v>
      </c>
      <c r="AB921" s="17">
        <v>0.214530856513166</v>
      </c>
      <c r="AC921" s="17">
        <v>0.23506342954138201</v>
      </c>
      <c r="AD921" s="17">
        <v>0.188620984780001</v>
      </c>
      <c r="AE921" s="17"/>
      <c r="AF921" s="17">
        <v>0.190747734872906</v>
      </c>
      <c r="AG921" s="17">
        <v>0.23824763842268501</v>
      </c>
      <c r="AH921" s="17">
        <v>0.21881034050690601</v>
      </c>
      <c r="AI921" s="17"/>
      <c r="AJ921" s="17">
        <v>0.206336087461233</v>
      </c>
      <c r="AK921" s="17">
        <v>0.26938360772383002</v>
      </c>
      <c r="AL921" s="17">
        <v>0.18838894653091801</v>
      </c>
      <c r="AM921" s="17">
        <v>0.104631978592644</v>
      </c>
      <c r="AN921" s="17">
        <v>0.19072187211178601</v>
      </c>
      <c r="AO921" s="17"/>
      <c r="AP921" s="17">
        <v>0.19624005335842801</v>
      </c>
      <c r="AQ921" s="17">
        <v>0.270448333872786</v>
      </c>
      <c r="AR921" s="17">
        <v>0.19760480319644499</v>
      </c>
      <c r="AS921" s="17">
        <v>0.19306724979287701</v>
      </c>
      <c r="AT921" s="17">
        <v>0.195128390386584</v>
      </c>
      <c r="AU921" s="17"/>
      <c r="AV921" s="17">
        <v>0.28838777984641201</v>
      </c>
      <c r="AW921" s="17">
        <v>0.205771189871612</v>
      </c>
      <c r="AX921" s="17">
        <v>0.20972534881516</v>
      </c>
      <c r="AY921" s="17">
        <v>0.166102462750501</v>
      </c>
      <c r="AZ921" s="17">
        <v>0.21905252793214799</v>
      </c>
      <c r="BA921" s="17">
        <v>0.18663600901438299</v>
      </c>
      <c r="BB921" s="17"/>
      <c r="BC921" s="17">
        <v>0.16964974284801801</v>
      </c>
      <c r="BD921" s="17">
        <v>0.18964646086937201</v>
      </c>
      <c r="BE921" s="17">
        <v>0.25948968588341198</v>
      </c>
      <c r="BF921" s="17">
        <v>0.28262380437729601</v>
      </c>
      <c r="BG921" s="17">
        <v>0.24772800998986</v>
      </c>
    </row>
    <row r="922" spans="2:59" x14ac:dyDescent="0.35">
      <c r="B922" t="s">
        <v>442</v>
      </c>
      <c r="C922" s="17">
        <v>0.40099697922963301</v>
      </c>
      <c r="D922" s="17">
        <v>0.40547842622355801</v>
      </c>
      <c r="E922" s="17">
        <v>0.397931963616106</v>
      </c>
      <c r="F922" s="17"/>
      <c r="G922" s="17">
        <v>0.38985399431116202</v>
      </c>
      <c r="H922" s="17">
        <v>0.35668320162820899</v>
      </c>
      <c r="I922" s="17">
        <v>0.43640118240203102</v>
      </c>
      <c r="J922" s="17">
        <v>0.423354284535923</v>
      </c>
      <c r="K922" s="17">
        <v>0.37186760008459302</v>
      </c>
      <c r="L922" s="17">
        <v>0.41708298861552801</v>
      </c>
      <c r="M922" s="17"/>
      <c r="N922" s="17">
        <v>0.39735965919823901</v>
      </c>
      <c r="O922" s="17">
        <v>0.44499707978178599</v>
      </c>
      <c r="P922" s="17">
        <v>0.39030819638381498</v>
      </c>
      <c r="Q922" s="17">
        <v>0.36736837856426902</v>
      </c>
      <c r="R922" s="17"/>
      <c r="S922" s="17">
        <v>0.380084774213855</v>
      </c>
      <c r="T922" s="17">
        <v>0.41445145735130101</v>
      </c>
      <c r="U922" s="17">
        <v>0.42342116859686801</v>
      </c>
      <c r="V922" s="17">
        <v>0.46011713385028802</v>
      </c>
      <c r="W922" s="17">
        <v>0.382902313776741</v>
      </c>
      <c r="X922" s="17">
        <v>0.41744450453564302</v>
      </c>
      <c r="Y922" s="17">
        <v>0.36571625032918498</v>
      </c>
      <c r="Z922" s="17">
        <v>0.39888482179991303</v>
      </c>
      <c r="AA922" s="17">
        <v>0.367018747991881</v>
      </c>
      <c r="AB922" s="17">
        <v>0.39172276786050703</v>
      </c>
      <c r="AC922" s="17">
        <v>0.38355087197535398</v>
      </c>
      <c r="AD922" s="17">
        <v>0.47517232699180101</v>
      </c>
      <c r="AE922" s="17"/>
      <c r="AF922" s="17">
        <v>0.389006298860544</v>
      </c>
      <c r="AG922" s="17">
        <v>0.41493281141968802</v>
      </c>
      <c r="AH922" s="17">
        <v>0.36329599078719099</v>
      </c>
      <c r="AI922" s="17"/>
      <c r="AJ922" s="17">
        <v>0.38407655978698702</v>
      </c>
      <c r="AK922" s="17">
        <v>0.39198022526168802</v>
      </c>
      <c r="AL922" s="17">
        <v>0.48608247231868501</v>
      </c>
      <c r="AM922" s="17">
        <v>0.452393156909072</v>
      </c>
      <c r="AN922" s="17">
        <v>0.38089143621991001</v>
      </c>
      <c r="AO922" s="17"/>
      <c r="AP922" s="17">
        <v>0.38298128310144097</v>
      </c>
      <c r="AQ922" s="17">
        <v>0.415056247095899</v>
      </c>
      <c r="AR922" s="17">
        <v>0.41030773636277501</v>
      </c>
      <c r="AS922" s="17">
        <v>0.36495620221417802</v>
      </c>
      <c r="AT922" s="17">
        <v>0.42664071424230898</v>
      </c>
      <c r="AU922" s="17"/>
      <c r="AV922" s="17">
        <v>0.4192261735983</v>
      </c>
      <c r="AW922" s="17">
        <v>0.41875663200421998</v>
      </c>
      <c r="AX922" s="17">
        <v>0.43169445151378399</v>
      </c>
      <c r="AY922" s="17">
        <v>0.37093034073255199</v>
      </c>
      <c r="AZ922" s="17">
        <v>0.37786839763021501</v>
      </c>
      <c r="BA922" s="17">
        <v>0.32118387083797001</v>
      </c>
      <c r="BB922" s="17"/>
      <c r="BC922" s="17">
        <v>0.37021183040289801</v>
      </c>
      <c r="BD922" s="17">
        <v>0.409501205711501</v>
      </c>
      <c r="BE922" s="17">
        <v>0.42373898915352298</v>
      </c>
      <c r="BF922" s="17">
        <v>0.37955595352345001</v>
      </c>
      <c r="BG922" s="17">
        <v>0.36186009575959599</v>
      </c>
    </row>
    <row r="923" spans="2:59" x14ac:dyDescent="0.35">
      <c r="B923" t="s">
        <v>443</v>
      </c>
      <c r="C923" s="17">
        <v>0.197085938826526</v>
      </c>
      <c r="D923" s="17">
        <v>0.19855295080409199</v>
      </c>
      <c r="E923" s="17">
        <v>0.194414016371801</v>
      </c>
      <c r="F923" s="17"/>
      <c r="G923" s="17">
        <v>0.15471717218133199</v>
      </c>
      <c r="H923" s="17">
        <v>0.1449790838924</v>
      </c>
      <c r="I923" s="17">
        <v>0.16019454076313799</v>
      </c>
      <c r="J923" s="17">
        <v>0.183612534913773</v>
      </c>
      <c r="K923" s="17">
        <v>0.28122330715430399</v>
      </c>
      <c r="L923" s="17">
        <v>0.25190039213085502</v>
      </c>
      <c r="M923" s="17"/>
      <c r="N923" s="17">
        <v>0.177496062913094</v>
      </c>
      <c r="O923" s="17">
        <v>0.16860647829959099</v>
      </c>
      <c r="P923" s="17">
        <v>0.223367688214339</v>
      </c>
      <c r="Q923" s="17">
        <v>0.225103877812769</v>
      </c>
      <c r="R923" s="17"/>
      <c r="S923" s="17">
        <v>0.174191942332586</v>
      </c>
      <c r="T923" s="17">
        <v>0.21665214375119199</v>
      </c>
      <c r="U923" s="17">
        <v>0.27623003292194698</v>
      </c>
      <c r="V923" s="17">
        <v>0.17515025586805699</v>
      </c>
      <c r="W923" s="17">
        <v>0.164096963842603</v>
      </c>
      <c r="X923" s="17">
        <v>0.157841536561802</v>
      </c>
      <c r="Y923" s="17">
        <v>0.203918188519636</v>
      </c>
      <c r="Z923" s="17">
        <v>0.171897087846689</v>
      </c>
      <c r="AA923" s="17">
        <v>0.215333417723272</v>
      </c>
      <c r="AB923" s="17">
        <v>0.21888913447851299</v>
      </c>
      <c r="AC923" s="17">
        <v>0.18636350394270401</v>
      </c>
      <c r="AD923" s="17">
        <v>0.169663984174386</v>
      </c>
      <c r="AE923" s="17"/>
      <c r="AF923" s="17">
        <v>0.25953050472985101</v>
      </c>
      <c r="AG923" s="17">
        <v>0.14833135022249599</v>
      </c>
      <c r="AH923" s="17">
        <v>0.21982710646134601</v>
      </c>
      <c r="AI923" s="17"/>
      <c r="AJ923" s="17">
        <v>0.22785256623646799</v>
      </c>
      <c r="AK923" s="17">
        <v>0.158272307974477</v>
      </c>
      <c r="AL923" s="17">
        <v>0.17731271878218799</v>
      </c>
      <c r="AM923" s="17">
        <v>0.33877265250341398</v>
      </c>
      <c r="AN923" s="17">
        <v>0.228922184389445</v>
      </c>
      <c r="AO923" s="17"/>
      <c r="AP923" s="17">
        <v>0.22917598642116699</v>
      </c>
      <c r="AQ923" s="17">
        <v>0.133555369313374</v>
      </c>
      <c r="AR923" s="17">
        <v>0.223240548687304</v>
      </c>
      <c r="AS923" s="17">
        <v>0.26684844124541701</v>
      </c>
      <c r="AT923" s="17">
        <v>0.15726486841128201</v>
      </c>
      <c r="AU923" s="17"/>
      <c r="AV923" s="17">
        <v>0.121881723696723</v>
      </c>
      <c r="AW923" s="17">
        <v>0.20577984228888899</v>
      </c>
      <c r="AX923" s="17">
        <v>0.198251298498936</v>
      </c>
      <c r="AY923" s="17">
        <v>0.29149964096686598</v>
      </c>
      <c r="AZ923" s="17">
        <v>0.181037981295988</v>
      </c>
      <c r="BA923" s="17">
        <v>0.19132944109170799</v>
      </c>
      <c r="BB923" s="17"/>
      <c r="BC923" s="17">
        <v>0.23159569779763201</v>
      </c>
      <c r="BD923" s="17">
        <v>0.22602443331248001</v>
      </c>
      <c r="BE923" s="17">
        <v>0.14917946482577599</v>
      </c>
      <c r="BF923" s="17">
        <v>0.172601484105571</v>
      </c>
      <c r="BG923" s="17">
        <v>0.12303531787113101</v>
      </c>
    </row>
    <row r="924" spans="2:59" x14ac:dyDescent="0.35">
      <c r="B924" t="s">
        <v>100</v>
      </c>
      <c r="C924" s="17">
        <v>0.134384701997425</v>
      </c>
      <c r="D924" s="17">
        <v>0.111560768639296</v>
      </c>
      <c r="E924" s="17">
        <v>0.15578046984052599</v>
      </c>
      <c r="F924" s="17"/>
      <c r="G924" s="17">
        <v>0.103153870940347</v>
      </c>
      <c r="H924" s="17">
        <v>9.7661999768995505E-2</v>
      </c>
      <c r="I924" s="17">
        <v>0.115907436941987</v>
      </c>
      <c r="J924" s="17">
        <v>0.16460190702529301</v>
      </c>
      <c r="K924" s="17">
        <v>0.157288256665711</v>
      </c>
      <c r="L924" s="17">
        <v>0.160152283114469</v>
      </c>
      <c r="M924" s="17"/>
      <c r="N924" s="17">
        <v>7.9325587586057705E-2</v>
      </c>
      <c r="O924" s="17">
        <v>0.13311670578923901</v>
      </c>
      <c r="P924" s="17">
        <v>0.14663997331172901</v>
      </c>
      <c r="Q924" s="17">
        <v>0.18452934774079899</v>
      </c>
      <c r="R924" s="17"/>
      <c r="S924" s="17">
        <v>9.66718270338391E-2</v>
      </c>
      <c r="T924" s="17">
        <v>0.16687332025718299</v>
      </c>
      <c r="U924" s="17">
        <v>9.5862981243382106E-2</v>
      </c>
      <c r="V924" s="17">
        <v>0.13710167139108101</v>
      </c>
      <c r="W924" s="17">
        <v>0.15781556224117099</v>
      </c>
      <c r="X924" s="17">
        <v>0.153335581468102</v>
      </c>
      <c r="Y924" s="17">
        <v>0.123772133796456</v>
      </c>
      <c r="Z924" s="17">
        <v>0.20235650222111401</v>
      </c>
      <c r="AA924" s="17">
        <v>0.110771586145547</v>
      </c>
      <c r="AB924" s="17">
        <v>0.150019987221606</v>
      </c>
      <c r="AC924" s="17">
        <v>0.13267550124754601</v>
      </c>
      <c r="AD924" s="17">
        <v>0.133900699544134</v>
      </c>
      <c r="AE924" s="17"/>
      <c r="AF924" s="17">
        <v>0.13213215319739399</v>
      </c>
      <c r="AG924" s="17">
        <v>0.12736856673011299</v>
      </c>
      <c r="AH924" s="17">
        <v>0.17366380556644001</v>
      </c>
      <c r="AI924" s="17"/>
      <c r="AJ924" s="17">
        <v>0.141926395046164</v>
      </c>
      <c r="AK924" s="17">
        <v>9.6193797946151197E-2</v>
      </c>
      <c r="AL924" s="17">
        <v>0.11562232206808799</v>
      </c>
      <c r="AM924" s="17">
        <v>7.1818328585248697E-2</v>
      </c>
      <c r="AN924" s="17">
        <v>0.17956957278695701</v>
      </c>
      <c r="AO924" s="17"/>
      <c r="AP924" s="17">
        <v>0.15396534756244001</v>
      </c>
      <c r="AQ924" s="17">
        <v>0.101605399371204</v>
      </c>
      <c r="AR924" s="17">
        <v>0.13891884939548499</v>
      </c>
      <c r="AS924" s="17">
        <v>0.136212020363362</v>
      </c>
      <c r="AT924" s="17">
        <v>0.17714790628181101</v>
      </c>
      <c r="AU924" s="17"/>
      <c r="AV924" s="17">
        <v>8.6097479254980097E-2</v>
      </c>
      <c r="AW924" s="17">
        <v>0.12582076888889299</v>
      </c>
      <c r="AX924" s="17">
        <v>0.117778598850259</v>
      </c>
      <c r="AY924" s="17">
        <v>0.149157555719207</v>
      </c>
      <c r="AZ924" s="17">
        <v>0.15949656532209999</v>
      </c>
      <c r="BA924" s="17">
        <v>0.29186458184493702</v>
      </c>
      <c r="BB924" s="17"/>
      <c r="BC924" s="17">
        <v>0.203627440053015</v>
      </c>
      <c r="BD924" s="17">
        <v>0.14144326370563501</v>
      </c>
      <c r="BE924" s="17">
        <v>0.10882378966124</v>
      </c>
      <c r="BF924" s="17">
        <v>5.3790575300169598E-2</v>
      </c>
      <c r="BG924" s="17">
        <v>6.6245710097275201E-2</v>
      </c>
    </row>
    <row r="925" spans="2:59" x14ac:dyDescent="0.35">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row>
    <row r="926" spans="2:59" x14ac:dyDescent="0.35">
      <c r="B926" s="6" t="s">
        <v>451</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row>
    <row r="927" spans="2:59" x14ac:dyDescent="0.35">
      <c r="B927" s="24" t="s">
        <v>79</v>
      </c>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row>
    <row r="928" spans="2:59" x14ac:dyDescent="0.35">
      <c r="B928" t="s">
        <v>440</v>
      </c>
      <c r="C928" s="17">
        <v>4.02305429781184E-2</v>
      </c>
      <c r="D928" s="17">
        <v>5.0102254867250597E-2</v>
      </c>
      <c r="E928" s="17">
        <v>3.09185944309157E-2</v>
      </c>
      <c r="F928" s="17"/>
      <c r="G928" s="17">
        <v>7.8741106000210198E-2</v>
      </c>
      <c r="H928" s="17">
        <v>7.9430734895478097E-2</v>
      </c>
      <c r="I928" s="17">
        <v>4.4124592061003401E-2</v>
      </c>
      <c r="J928" s="17">
        <v>2.7880010405120399E-2</v>
      </c>
      <c r="K928" s="17">
        <v>1.36449960166717E-2</v>
      </c>
      <c r="L928" s="17">
        <v>7.4444780439945303E-3</v>
      </c>
      <c r="M928" s="17"/>
      <c r="N928" s="17">
        <v>6.5642405925992006E-2</v>
      </c>
      <c r="O928" s="17">
        <v>3.8965207141702998E-2</v>
      </c>
      <c r="P928" s="17">
        <v>2.3233291835661501E-2</v>
      </c>
      <c r="Q928" s="17">
        <v>2.91799594247222E-2</v>
      </c>
      <c r="R928" s="17"/>
      <c r="S928" s="17">
        <v>7.8871110679114204E-2</v>
      </c>
      <c r="T928" s="17">
        <v>3.2130194781378602E-2</v>
      </c>
      <c r="U928" s="17">
        <v>1.5882020125030202E-2</v>
      </c>
      <c r="V928" s="17">
        <v>3.6855152175705501E-2</v>
      </c>
      <c r="W928" s="17">
        <v>4.4872764831088E-2</v>
      </c>
      <c r="X928" s="17">
        <v>6.9755723416121199E-2</v>
      </c>
      <c r="Y928" s="17">
        <v>3.74369116768207E-2</v>
      </c>
      <c r="Z928" s="17">
        <v>2.0163893388173999E-2</v>
      </c>
      <c r="AA928" s="17">
        <v>4.0418229548618997E-2</v>
      </c>
      <c r="AB928" s="17">
        <v>1.2807834773687399E-2</v>
      </c>
      <c r="AC928" s="17">
        <v>2.1363526061953499E-2</v>
      </c>
      <c r="AD928" s="17">
        <v>1.73675142627586E-2</v>
      </c>
      <c r="AE928" s="17"/>
      <c r="AF928" s="17">
        <v>3.15435999551264E-2</v>
      </c>
      <c r="AG928" s="17">
        <v>4.6597563521086197E-2</v>
      </c>
      <c r="AH928" s="17">
        <v>1.90694936391873E-2</v>
      </c>
      <c r="AI928" s="17"/>
      <c r="AJ928" s="17">
        <v>2.76355868510904E-2</v>
      </c>
      <c r="AK928" s="17">
        <v>7.3300385413160099E-2</v>
      </c>
      <c r="AL928" s="17">
        <v>3.3838768814391601E-2</v>
      </c>
      <c r="AM928" s="17">
        <v>4.8872734149175902E-2</v>
      </c>
      <c r="AN928" s="17">
        <v>1.7318941504032799E-2</v>
      </c>
      <c r="AO928" s="17"/>
      <c r="AP928" s="17">
        <v>2.4510380345825901E-2</v>
      </c>
      <c r="AQ928" s="17">
        <v>6.1604775085114798E-2</v>
      </c>
      <c r="AR928" s="17">
        <v>1.9574603864315501E-2</v>
      </c>
      <c r="AS928" s="17">
        <v>3.9353678247809901E-2</v>
      </c>
      <c r="AT928" s="17">
        <v>6.0099636465372197E-2</v>
      </c>
      <c r="AU928" s="17"/>
      <c r="AV928" s="17">
        <v>7.1260308538527703E-2</v>
      </c>
      <c r="AW928" s="17">
        <v>3.1615753019379397E-2</v>
      </c>
      <c r="AX928" s="17">
        <v>2.0375060423060299E-2</v>
      </c>
      <c r="AY928" s="17">
        <v>3.1147176106290801E-2</v>
      </c>
      <c r="AZ928" s="17">
        <v>4.48834522769508E-2</v>
      </c>
      <c r="BA928" s="17">
        <v>1.06592461915013E-2</v>
      </c>
      <c r="BB928" s="17"/>
      <c r="BC928" s="17">
        <v>2.0428262633884999E-2</v>
      </c>
      <c r="BD928" s="17">
        <v>3.61971818715719E-2</v>
      </c>
      <c r="BE928" s="17">
        <v>4.1312391367088898E-2</v>
      </c>
      <c r="BF928" s="17">
        <v>7.8716673417288899E-2</v>
      </c>
      <c r="BG928" s="17">
        <v>0.145195943940643</v>
      </c>
    </row>
    <row r="929" spans="2:59" x14ac:dyDescent="0.35">
      <c r="B929" t="s">
        <v>441</v>
      </c>
      <c r="C929" s="17">
        <v>0.15734824028983599</v>
      </c>
      <c r="D929" s="17">
        <v>0.17217652066184999</v>
      </c>
      <c r="E929" s="17">
        <v>0.144125228943358</v>
      </c>
      <c r="F929" s="17"/>
      <c r="G929" s="17">
        <v>0.25031740326340501</v>
      </c>
      <c r="H929" s="17">
        <v>0.265437582477138</v>
      </c>
      <c r="I929" s="17">
        <v>0.17378112075455099</v>
      </c>
      <c r="J929" s="17">
        <v>0.12334618996862801</v>
      </c>
      <c r="K929" s="17">
        <v>6.0251466411459599E-2</v>
      </c>
      <c r="L929" s="17">
        <v>8.7117556290516499E-2</v>
      </c>
      <c r="M929" s="17"/>
      <c r="N929" s="17">
        <v>0.188436473753929</v>
      </c>
      <c r="O929" s="17">
        <v>0.14259440902704901</v>
      </c>
      <c r="P929" s="17">
        <v>0.16325257606017399</v>
      </c>
      <c r="Q929" s="17">
        <v>0.134314568406533</v>
      </c>
      <c r="R929" s="17"/>
      <c r="S929" s="17">
        <v>0.22658036178747501</v>
      </c>
      <c r="T929" s="17">
        <v>0.15409898540448699</v>
      </c>
      <c r="U929" s="17">
        <v>0.115169878670216</v>
      </c>
      <c r="V929" s="17">
        <v>0.176847471463663</v>
      </c>
      <c r="W929" s="17">
        <v>0.22128611534427101</v>
      </c>
      <c r="X929" s="17">
        <v>0.15504493359942201</v>
      </c>
      <c r="Y929" s="17">
        <v>0.14580726068925201</v>
      </c>
      <c r="Z929" s="17">
        <v>0.130337199376798</v>
      </c>
      <c r="AA929" s="17">
        <v>0.148784731497794</v>
      </c>
      <c r="AB929" s="17">
        <v>0.100286993431774</v>
      </c>
      <c r="AC929" s="17">
        <v>0.12040086667031399</v>
      </c>
      <c r="AD929" s="17">
        <v>8.9885465664334696E-2</v>
      </c>
      <c r="AE929" s="17"/>
      <c r="AF929" s="17">
        <v>0.13791540445836201</v>
      </c>
      <c r="AG929" s="17">
        <v>0.153832834390181</v>
      </c>
      <c r="AH929" s="17">
        <v>0.16332200558827001</v>
      </c>
      <c r="AI929" s="17"/>
      <c r="AJ929" s="17">
        <v>0.149169852645339</v>
      </c>
      <c r="AK929" s="17">
        <v>0.18903937823338299</v>
      </c>
      <c r="AL929" s="17">
        <v>0.10944837921247901</v>
      </c>
      <c r="AM929" s="17">
        <v>0.144230256823526</v>
      </c>
      <c r="AN929" s="17">
        <v>0.168625535664439</v>
      </c>
      <c r="AO929" s="17"/>
      <c r="AP929" s="17">
        <v>0.142079003843366</v>
      </c>
      <c r="AQ929" s="17">
        <v>0.19230265200815599</v>
      </c>
      <c r="AR929" s="17">
        <v>0.111578121724587</v>
      </c>
      <c r="AS929" s="17">
        <v>0.171580311269665</v>
      </c>
      <c r="AT929" s="17">
        <v>0.125934855336504</v>
      </c>
      <c r="AU929" s="17"/>
      <c r="AV929" s="17">
        <v>0.206807353358676</v>
      </c>
      <c r="AW929" s="17">
        <v>0.16412391567764001</v>
      </c>
      <c r="AX929" s="17">
        <v>0.129968289399784</v>
      </c>
      <c r="AY929" s="17">
        <v>0.14927769710063499</v>
      </c>
      <c r="AZ929" s="17">
        <v>0.163434931590272</v>
      </c>
      <c r="BA929" s="17">
        <v>7.2095075601094794E-2</v>
      </c>
      <c r="BB929" s="17"/>
      <c r="BC929" s="17">
        <v>0.126714020246078</v>
      </c>
      <c r="BD929" s="17">
        <v>0.13332819192453799</v>
      </c>
      <c r="BE929" s="17">
        <v>0.17400947225385099</v>
      </c>
      <c r="BF929" s="17">
        <v>0.22110634715852601</v>
      </c>
      <c r="BG929" s="17">
        <v>0.27328426117622301</v>
      </c>
    </row>
    <row r="930" spans="2:59" x14ac:dyDescent="0.35">
      <c r="B930" t="s">
        <v>442</v>
      </c>
      <c r="C930" s="17">
        <v>0.42640120994542802</v>
      </c>
      <c r="D930" s="17">
        <v>0.412112545834314</v>
      </c>
      <c r="E930" s="17">
        <v>0.440537715571299</v>
      </c>
      <c r="F930" s="17"/>
      <c r="G930" s="17">
        <v>0.36499413422336902</v>
      </c>
      <c r="H930" s="17">
        <v>0.35205419900131402</v>
      </c>
      <c r="I930" s="17">
        <v>0.44556909858058502</v>
      </c>
      <c r="J930" s="17">
        <v>0.47139350741489799</v>
      </c>
      <c r="K930" s="17">
        <v>0.43617170049881698</v>
      </c>
      <c r="L930" s="17">
        <v>0.469122374587986</v>
      </c>
      <c r="M930" s="17"/>
      <c r="N930" s="17">
        <v>0.418112978657876</v>
      </c>
      <c r="O930" s="17">
        <v>0.42360601702417999</v>
      </c>
      <c r="P930" s="17">
        <v>0.42737906248726198</v>
      </c>
      <c r="Q930" s="17">
        <v>0.43623877981047898</v>
      </c>
      <c r="R930" s="17"/>
      <c r="S930" s="17">
        <v>0.40226360695186397</v>
      </c>
      <c r="T930" s="17">
        <v>0.414728160837254</v>
      </c>
      <c r="U930" s="17">
        <v>0.44659321498240401</v>
      </c>
      <c r="V930" s="17">
        <v>0.40739783450223799</v>
      </c>
      <c r="W930" s="17">
        <v>0.407701963302179</v>
      </c>
      <c r="X930" s="17">
        <v>0.42139017300813902</v>
      </c>
      <c r="Y930" s="17">
        <v>0.412987439470203</v>
      </c>
      <c r="Z930" s="17">
        <v>0.52608383060581299</v>
      </c>
      <c r="AA930" s="17">
        <v>0.42551705578473298</v>
      </c>
      <c r="AB930" s="17">
        <v>0.48630591572328802</v>
      </c>
      <c r="AC930" s="17">
        <v>0.42612549450290099</v>
      </c>
      <c r="AD930" s="17">
        <v>0.37897648579242998</v>
      </c>
      <c r="AE930" s="17"/>
      <c r="AF930" s="17">
        <v>0.43435021516224998</v>
      </c>
      <c r="AG930" s="17">
        <v>0.44060650733074602</v>
      </c>
      <c r="AH930" s="17">
        <v>0.39781178428757102</v>
      </c>
      <c r="AI930" s="17"/>
      <c r="AJ930" s="17">
        <v>0.45208510476057101</v>
      </c>
      <c r="AK930" s="17">
        <v>0.41350657117339101</v>
      </c>
      <c r="AL930" s="17">
        <v>0.48716148916260998</v>
      </c>
      <c r="AM930" s="17">
        <v>0.47279603475491699</v>
      </c>
      <c r="AN930" s="17">
        <v>0.35926431141981302</v>
      </c>
      <c r="AO930" s="17"/>
      <c r="AP930" s="17">
        <v>0.45954221526040401</v>
      </c>
      <c r="AQ930" s="17">
        <v>0.43029958447795502</v>
      </c>
      <c r="AR930" s="17">
        <v>0.460304593548298</v>
      </c>
      <c r="AS930" s="17">
        <v>0.44596069085085299</v>
      </c>
      <c r="AT930" s="17">
        <v>0.367602132421739</v>
      </c>
      <c r="AU930" s="17"/>
      <c r="AV930" s="17">
        <v>0.41261082025225698</v>
      </c>
      <c r="AW930" s="17">
        <v>0.44393120013735998</v>
      </c>
      <c r="AX930" s="17">
        <v>0.46869451137742602</v>
      </c>
      <c r="AY930" s="17">
        <v>0.46443203946392198</v>
      </c>
      <c r="AZ930" s="17">
        <v>0.38820846843494899</v>
      </c>
      <c r="BA930" s="17">
        <v>0.42810777789315202</v>
      </c>
      <c r="BB930" s="17"/>
      <c r="BC930" s="17">
        <v>0.431443270443718</v>
      </c>
      <c r="BD930" s="17">
        <v>0.43142207368796198</v>
      </c>
      <c r="BE930" s="17">
        <v>0.423105562906466</v>
      </c>
      <c r="BF930" s="17">
        <v>0.40065141734058102</v>
      </c>
      <c r="BG930" s="17">
        <v>0.27163549718468499</v>
      </c>
    </row>
    <row r="931" spans="2:59" x14ac:dyDescent="0.35">
      <c r="B931" t="s">
        <v>443</v>
      </c>
      <c r="C931" s="17">
        <v>0.29504402666000701</v>
      </c>
      <c r="D931" s="17">
        <v>0.30602091216657601</v>
      </c>
      <c r="E931" s="17">
        <v>0.28306670862403699</v>
      </c>
      <c r="F931" s="17"/>
      <c r="G931" s="17">
        <v>0.24710812472736299</v>
      </c>
      <c r="H931" s="17">
        <v>0.22190339545441001</v>
      </c>
      <c r="I931" s="17">
        <v>0.25229289827113599</v>
      </c>
      <c r="J931" s="17">
        <v>0.275555122052907</v>
      </c>
      <c r="K931" s="17">
        <v>0.39990940330524999</v>
      </c>
      <c r="L931" s="17">
        <v>0.36630544608059201</v>
      </c>
      <c r="M931" s="17"/>
      <c r="N931" s="17">
        <v>0.27653003174753499</v>
      </c>
      <c r="O931" s="17">
        <v>0.30842868167840298</v>
      </c>
      <c r="P931" s="17">
        <v>0.291467171441115</v>
      </c>
      <c r="Q931" s="17">
        <v>0.30480630240821599</v>
      </c>
      <c r="R931" s="17"/>
      <c r="S931" s="17">
        <v>0.21905271055212</v>
      </c>
      <c r="T931" s="17">
        <v>0.322130550846074</v>
      </c>
      <c r="U931" s="17">
        <v>0.36761930439131801</v>
      </c>
      <c r="V931" s="17">
        <v>0.292951758395182</v>
      </c>
      <c r="W931" s="17">
        <v>0.23321910986181699</v>
      </c>
      <c r="X931" s="17">
        <v>0.25233003548521199</v>
      </c>
      <c r="Y931" s="17">
        <v>0.335308715950902</v>
      </c>
      <c r="Z931" s="17">
        <v>0.24395770229209299</v>
      </c>
      <c r="AA931" s="17">
        <v>0.31169746798327502</v>
      </c>
      <c r="AB931" s="17">
        <v>0.30931834905646599</v>
      </c>
      <c r="AC931" s="17">
        <v>0.31265889412189901</v>
      </c>
      <c r="AD931" s="17">
        <v>0.446220370908673</v>
      </c>
      <c r="AE931" s="17"/>
      <c r="AF931" s="17">
        <v>0.31826431252107901</v>
      </c>
      <c r="AG931" s="17">
        <v>0.28677678644799998</v>
      </c>
      <c r="AH931" s="17">
        <v>0.28563724550399799</v>
      </c>
      <c r="AI931" s="17"/>
      <c r="AJ931" s="17">
        <v>0.28380028952495401</v>
      </c>
      <c r="AK931" s="17">
        <v>0.27107861521630799</v>
      </c>
      <c r="AL931" s="17">
        <v>0.29893266516827999</v>
      </c>
      <c r="AM931" s="17">
        <v>0.28705125459244502</v>
      </c>
      <c r="AN931" s="17">
        <v>0.336393233218372</v>
      </c>
      <c r="AO931" s="17"/>
      <c r="AP931" s="17">
        <v>0.29557134867628798</v>
      </c>
      <c r="AQ931" s="17">
        <v>0.26129903549029299</v>
      </c>
      <c r="AR931" s="17">
        <v>0.328519566888054</v>
      </c>
      <c r="AS931" s="17">
        <v>0.25887249093944897</v>
      </c>
      <c r="AT931" s="17">
        <v>0.32859639079376302</v>
      </c>
      <c r="AU931" s="17"/>
      <c r="AV931" s="17">
        <v>0.258410693089766</v>
      </c>
      <c r="AW931" s="17">
        <v>0.28774086163061202</v>
      </c>
      <c r="AX931" s="17">
        <v>0.326754597877423</v>
      </c>
      <c r="AY931" s="17">
        <v>0.27463564370559501</v>
      </c>
      <c r="AZ931" s="17">
        <v>0.31150569278886803</v>
      </c>
      <c r="BA931" s="17">
        <v>0.29977502169097597</v>
      </c>
      <c r="BB931" s="17"/>
      <c r="BC931" s="17">
        <v>0.31877578583549498</v>
      </c>
      <c r="BD931" s="17">
        <v>0.30914210473287601</v>
      </c>
      <c r="BE931" s="17">
        <v>0.284155783150499</v>
      </c>
      <c r="BF931" s="17">
        <v>0.25097284035455802</v>
      </c>
      <c r="BG931" s="17">
        <v>0.28408353916270901</v>
      </c>
    </row>
    <row r="932" spans="2:59" x14ac:dyDescent="0.35">
      <c r="B932" t="s">
        <v>100</v>
      </c>
      <c r="C932" s="17">
        <v>8.0975980126610794E-2</v>
      </c>
      <c r="D932" s="17">
        <v>5.9587766470009601E-2</v>
      </c>
      <c r="E932" s="17">
        <v>0.101351752430391</v>
      </c>
      <c r="F932" s="17"/>
      <c r="G932" s="17">
        <v>5.8839231785652903E-2</v>
      </c>
      <c r="H932" s="17">
        <v>8.1174088171660302E-2</v>
      </c>
      <c r="I932" s="17">
        <v>8.4232290332724294E-2</v>
      </c>
      <c r="J932" s="17">
        <v>0.101825170158446</v>
      </c>
      <c r="K932" s="17">
        <v>9.0022433767801904E-2</v>
      </c>
      <c r="L932" s="17">
        <v>7.0010144996911494E-2</v>
      </c>
      <c r="M932" s="17"/>
      <c r="N932" s="17">
        <v>5.1278109914667601E-2</v>
      </c>
      <c r="O932" s="17">
        <v>8.6405685128664506E-2</v>
      </c>
      <c r="P932" s="17">
        <v>9.4667898175787205E-2</v>
      </c>
      <c r="Q932" s="17">
        <v>9.5460389950050004E-2</v>
      </c>
      <c r="R932" s="17"/>
      <c r="S932" s="17">
        <v>7.3232210029426606E-2</v>
      </c>
      <c r="T932" s="17">
        <v>7.6912108130806803E-2</v>
      </c>
      <c r="U932" s="17">
        <v>5.4735581831032103E-2</v>
      </c>
      <c r="V932" s="17">
        <v>8.5947783463211094E-2</v>
      </c>
      <c r="W932" s="17">
        <v>9.29200466606451E-2</v>
      </c>
      <c r="X932" s="17">
        <v>0.101479134491106</v>
      </c>
      <c r="Y932" s="17">
        <v>6.8459672212823106E-2</v>
      </c>
      <c r="Z932" s="17">
        <v>7.9457374337122202E-2</v>
      </c>
      <c r="AA932" s="17">
        <v>7.3582515185578803E-2</v>
      </c>
      <c r="AB932" s="17">
        <v>9.1280907014784196E-2</v>
      </c>
      <c r="AC932" s="17">
        <v>0.119451218642933</v>
      </c>
      <c r="AD932" s="17">
        <v>6.7550163371803501E-2</v>
      </c>
      <c r="AE932" s="17"/>
      <c r="AF932" s="17">
        <v>7.7926467903182806E-2</v>
      </c>
      <c r="AG932" s="17">
        <v>7.2186308309986805E-2</v>
      </c>
      <c r="AH932" s="17">
        <v>0.134159470980974</v>
      </c>
      <c r="AI932" s="17"/>
      <c r="AJ932" s="17">
        <v>8.7309166218045603E-2</v>
      </c>
      <c r="AK932" s="17">
        <v>5.3075049963757497E-2</v>
      </c>
      <c r="AL932" s="17">
        <v>7.0618697642239298E-2</v>
      </c>
      <c r="AM932" s="17">
        <v>4.7049719679935702E-2</v>
      </c>
      <c r="AN932" s="17">
        <v>0.118397978193343</v>
      </c>
      <c r="AO932" s="17"/>
      <c r="AP932" s="17">
        <v>7.82970518741158E-2</v>
      </c>
      <c r="AQ932" s="17">
        <v>5.4493952938480597E-2</v>
      </c>
      <c r="AR932" s="17">
        <v>8.0023113974745194E-2</v>
      </c>
      <c r="AS932" s="17">
        <v>8.4232828692222594E-2</v>
      </c>
      <c r="AT932" s="17">
        <v>0.117766984982622</v>
      </c>
      <c r="AU932" s="17"/>
      <c r="AV932" s="17">
        <v>5.0910824760772501E-2</v>
      </c>
      <c r="AW932" s="17">
        <v>7.2588269535008895E-2</v>
      </c>
      <c r="AX932" s="17">
        <v>5.4207540922306598E-2</v>
      </c>
      <c r="AY932" s="17">
        <v>8.0507443623557204E-2</v>
      </c>
      <c r="AZ932" s="17">
        <v>9.1967454908959897E-2</v>
      </c>
      <c r="BA932" s="17">
        <v>0.189362878623276</v>
      </c>
      <c r="BB932" s="17"/>
      <c r="BC932" s="17">
        <v>0.102638660840824</v>
      </c>
      <c r="BD932" s="17">
        <v>8.9910447783052197E-2</v>
      </c>
      <c r="BE932" s="17">
        <v>7.7416790322095905E-2</v>
      </c>
      <c r="BF932" s="17">
        <v>4.8552721729047003E-2</v>
      </c>
      <c r="BG932" s="17">
        <v>2.5800758535740102E-2</v>
      </c>
    </row>
    <row r="933" spans="2:59" x14ac:dyDescent="0.35">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row>
    <row r="934" spans="2:59" x14ac:dyDescent="0.35">
      <c r="B934" s="6" t="s">
        <v>452</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row>
    <row r="935" spans="2:59" x14ac:dyDescent="0.35">
      <c r="B935" s="24" t="s">
        <v>79</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row>
    <row r="936" spans="2:59" x14ac:dyDescent="0.35">
      <c r="B936" t="s">
        <v>440</v>
      </c>
      <c r="C936" s="17">
        <v>5.2336790208768302E-2</v>
      </c>
      <c r="D936" s="17">
        <v>6.0779777398679603E-2</v>
      </c>
      <c r="E936" s="17">
        <v>4.4513967138158299E-2</v>
      </c>
      <c r="F936" s="17"/>
      <c r="G936" s="17">
        <v>0.11432717628582199</v>
      </c>
      <c r="H936" s="17">
        <v>0.104372022592487</v>
      </c>
      <c r="I936" s="17">
        <v>6.7799965990411798E-2</v>
      </c>
      <c r="J936" s="17">
        <v>2.3817009236244999E-2</v>
      </c>
      <c r="K936" s="17">
        <v>4.1623524866562598E-3</v>
      </c>
      <c r="L936" s="17">
        <v>1.1668825485072301E-2</v>
      </c>
      <c r="M936" s="17"/>
      <c r="N936" s="17">
        <v>9.3254082613910799E-2</v>
      </c>
      <c r="O936" s="17">
        <v>5.0117407953062902E-2</v>
      </c>
      <c r="P936" s="17">
        <v>3.3649980768811399E-2</v>
      </c>
      <c r="Q936" s="17">
        <v>2.70792772839498E-2</v>
      </c>
      <c r="R936" s="17"/>
      <c r="S936" s="17">
        <v>0.10569514398372901</v>
      </c>
      <c r="T936" s="17">
        <v>3.4812674761932297E-2</v>
      </c>
      <c r="U936" s="17">
        <v>2.4201771400587001E-2</v>
      </c>
      <c r="V936" s="17">
        <v>3.7251200602985902E-2</v>
      </c>
      <c r="W936" s="17">
        <v>3.91352871510958E-2</v>
      </c>
      <c r="X936" s="17">
        <v>6.6342357035245006E-2</v>
      </c>
      <c r="Y936" s="17">
        <v>3.5126524072805199E-2</v>
      </c>
      <c r="Z936" s="17">
        <v>6.3623512086418005E-2</v>
      </c>
      <c r="AA936" s="17">
        <v>6.6910092767281895E-2</v>
      </c>
      <c r="AB936" s="17">
        <v>2.36210744485283E-2</v>
      </c>
      <c r="AC936" s="17">
        <v>7.3787329318442604E-2</v>
      </c>
      <c r="AD936" s="17">
        <v>1.54146174998898E-2</v>
      </c>
      <c r="AE936" s="17"/>
      <c r="AF936" s="17">
        <v>3.0225648719635002E-2</v>
      </c>
      <c r="AG936" s="17">
        <v>6.6827338387477495E-2</v>
      </c>
      <c r="AH936" s="17">
        <v>4.03914897909309E-2</v>
      </c>
      <c r="AI936" s="17"/>
      <c r="AJ936" s="17">
        <v>3.6982086448812901E-2</v>
      </c>
      <c r="AK936" s="17">
        <v>0.102722429930567</v>
      </c>
      <c r="AL936" s="17">
        <v>2.89755903190922E-2</v>
      </c>
      <c r="AM936" s="17">
        <v>0</v>
      </c>
      <c r="AN936" s="17">
        <v>1.56981743880217E-2</v>
      </c>
      <c r="AO936" s="17"/>
      <c r="AP936" s="17">
        <v>3.8672617820463003E-2</v>
      </c>
      <c r="AQ936" s="17">
        <v>9.3214018361361894E-2</v>
      </c>
      <c r="AR936" s="17">
        <v>4.0900922828392E-2</v>
      </c>
      <c r="AS936" s="17">
        <v>2.20249666442432E-2</v>
      </c>
      <c r="AT936" s="17">
        <v>4.66817741368225E-2</v>
      </c>
      <c r="AU936" s="17"/>
      <c r="AV936" s="17">
        <v>0.115028205630774</v>
      </c>
      <c r="AW936" s="17">
        <v>4.62603211108732E-2</v>
      </c>
      <c r="AX936" s="17">
        <v>2.8135622040012999E-2</v>
      </c>
      <c r="AY936" s="17">
        <v>1.24833081035041E-2</v>
      </c>
      <c r="AZ936" s="17">
        <v>4.53214425987594E-2</v>
      </c>
      <c r="BA936" s="17">
        <v>1.59766477730055E-2</v>
      </c>
      <c r="BB936" s="17"/>
      <c r="BC936" s="17">
        <v>1.4483123434993601E-2</v>
      </c>
      <c r="BD936" s="17">
        <v>4.4700431903922401E-2</v>
      </c>
      <c r="BE936" s="17">
        <v>7.0837781889041496E-2</v>
      </c>
      <c r="BF936" s="17">
        <v>0.11850310509296599</v>
      </c>
      <c r="BG936" s="17">
        <v>0.23960796185133601</v>
      </c>
    </row>
    <row r="937" spans="2:59" x14ac:dyDescent="0.35">
      <c r="B937" t="s">
        <v>441</v>
      </c>
      <c r="C937" s="17">
        <v>0.23183267411281899</v>
      </c>
      <c r="D937" s="17">
        <v>0.24414427762065399</v>
      </c>
      <c r="E937" s="17">
        <v>0.22034404557779</v>
      </c>
      <c r="F937" s="17"/>
      <c r="G937" s="17">
        <v>0.37804250894455299</v>
      </c>
      <c r="H937" s="17">
        <v>0.32927812990258698</v>
      </c>
      <c r="I937" s="17">
        <v>0.20157747443123999</v>
      </c>
      <c r="J937" s="17">
        <v>0.214900953759847</v>
      </c>
      <c r="K937" s="17">
        <v>0.18700984998293499</v>
      </c>
      <c r="L937" s="17">
        <v>0.12356015473342601</v>
      </c>
      <c r="M937" s="17"/>
      <c r="N937" s="17">
        <v>0.27053207697688297</v>
      </c>
      <c r="O937" s="17">
        <v>0.218644908545018</v>
      </c>
      <c r="P937" s="17">
        <v>0.23006594111203199</v>
      </c>
      <c r="Q937" s="17">
        <v>0.205858228188562</v>
      </c>
      <c r="R937" s="17"/>
      <c r="S937" s="17">
        <v>0.33601576018188101</v>
      </c>
      <c r="T937" s="17">
        <v>0.19970237346665001</v>
      </c>
      <c r="U937" s="17">
        <v>0.20651008919595901</v>
      </c>
      <c r="V937" s="17">
        <v>0.18543695091151499</v>
      </c>
      <c r="W937" s="17">
        <v>0.26000448896044398</v>
      </c>
      <c r="X937" s="17">
        <v>0.27030839115359401</v>
      </c>
      <c r="Y937" s="17">
        <v>0.26057568402717901</v>
      </c>
      <c r="Z937" s="17">
        <v>0.19210478142356999</v>
      </c>
      <c r="AA937" s="17">
        <v>0.18957031883961001</v>
      </c>
      <c r="AB937" s="17">
        <v>0.22144058744947101</v>
      </c>
      <c r="AC937" s="17">
        <v>0.19247151008412799</v>
      </c>
      <c r="AD937" s="17">
        <v>0.136490849333259</v>
      </c>
      <c r="AE937" s="17"/>
      <c r="AF937" s="17">
        <v>0.16767450516749999</v>
      </c>
      <c r="AG937" s="17">
        <v>0.258000071615198</v>
      </c>
      <c r="AH937" s="17">
        <v>0.23769106596537701</v>
      </c>
      <c r="AI937" s="17"/>
      <c r="AJ937" s="17">
        <v>0.19023788612353101</v>
      </c>
      <c r="AK937" s="17">
        <v>0.29158289113309399</v>
      </c>
      <c r="AL937" s="17">
        <v>0.21423558184400501</v>
      </c>
      <c r="AM937" s="17">
        <v>0.22837756804204401</v>
      </c>
      <c r="AN937" s="17">
        <v>0.264446439075192</v>
      </c>
      <c r="AO937" s="17"/>
      <c r="AP937" s="17">
        <v>0.19099608015832101</v>
      </c>
      <c r="AQ937" s="17">
        <v>0.296321567385542</v>
      </c>
      <c r="AR937" s="17">
        <v>0.19207829233649701</v>
      </c>
      <c r="AS937" s="17">
        <v>0.200557625857542</v>
      </c>
      <c r="AT937" s="17">
        <v>0.204239570588583</v>
      </c>
      <c r="AU937" s="17"/>
      <c r="AV937" s="17">
        <v>0.332661460365552</v>
      </c>
      <c r="AW937" s="17">
        <v>0.21897655646321501</v>
      </c>
      <c r="AX937" s="17">
        <v>0.18279333889472801</v>
      </c>
      <c r="AY937" s="17">
        <v>0.180473059554148</v>
      </c>
      <c r="AZ937" s="17">
        <v>0.228632605569311</v>
      </c>
      <c r="BA937" s="17">
        <v>0.17038897920226401</v>
      </c>
      <c r="BB937" s="17"/>
      <c r="BC937" s="17">
        <v>0.20264378377332901</v>
      </c>
      <c r="BD937" s="17">
        <v>0.22240442554856199</v>
      </c>
      <c r="BE937" s="17">
        <v>0.28019735110689797</v>
      </c>
      <c r="BF937" s="17">
        <v>0.28565199441550998</v>
      </c>
      <c r="BG937" s="17">
        <v>0.28477276627853798</v>
      </c>
    </row>
    <row r="938" spans="2:59" x14ac:dyDescent="0.35">
      <c r="B938" t="s">
        <v>442</v>
      </c>
      <c r="C938" s="17">
        <v>0.39542333198442697</v>
      </c>
      <c r="D938" s="17">
        <v>0.38978838887417699</v>
      </c>
      <c r="E938" s="17">
        <v>0.40134369881013798</v>
      </c>
      <c r="F938" s="17"/>
      <c r="G938" s="17">
        <v>0.29834438243127898</v>
      </c>
      <c r="H938" s="17">
        <v>0.33511840131054699</v>
      </c>
      <c r="I938" s="17">
        <v>0.40117911441966198</v>
      </c>
      <c r="J938" s="17">
        <v>0.41478039095490299</v>
      </c>
      <c r="K938" s="17">
        <v>0.40308214674464099</v>
      </c>
      <c r="L938" s="17">
        <v>0.483689247147566</v>
      </c>
      <c r="M938" s="17"/>
      <c r="N938" s="17">
        <v>0.38002303720666197</v>
      </c>
      <c r="O938" s="17">
        <v>0.43544311426372501</v>
      </c>
      <c r="P938" s="17">
        <v>0.38717897655681699</v>
      </c>
      <c r="Q938" s="17">
        <v>0.37644926054996303</v>
      </c>
      <c r="R938" s="17"/>
      <c r="S938" s="17">
        <v>0.33234133139296501</v>
      </c>
      <c r="T938" s="17">
        <v>0.38488584634634299</v>
      </c>
      <c r="U938" s="17">
        <v>0.38599259156471899</v>
      </c>
      <c r="V938" s="17">
        <v>0.44337147924769299</v>
      </c>
      <c r="W938" s="17">
        <v>0.39369000911845198</v>
      </c>
      <c r="X938" s="17">
        <v>0.35784741630230998</v>
      </c>
      <c r="Y938" s="17">
        <v>0.38794811002658502</v>
      </c>
      <c r="Z938" s="17">
        <v>0.41565416249974002</v>
      </c>
      <c r="AA938" s="17">
        <v>0.405625378182843</v>
      </c>
      <c r="AB938" s="17">
        <v>0.45642835993974301</v>
      </c>
      <c r="AC938" s="17">
        <v>0.46042012756808098</v>
      </c>
      <c r="AD938" s="17">
        <v>0.398003292369009</v>
      </c>
      <c r="AE938" s="17"/>
      <c r="AF938" s="17">
        <v>0.41700475767307399</v>
      </c>
      <c r="AG938" s="17">
        <v>0.40539102821899597</v>
      </c>
      <c r="AH938" s="17">
        <v>0.354854004702573</v>
      </c>
      <c r="AI938" s="17"/>
      <c r="AJ938" s="17">
        <v>0.425938512118676</v>
      </c>
      <c r="AK938" s="17">
        <v>0.35967295704668101</v>
      </c>
      <c r="AL938" s="17">
        <v>0.48804277245056599</v>
      </c>
      <c r="AM938" s="17">
        <v>0.24140337720396701</v>
      </c>
      <c r="AN938" s="17">
        <v>0.32428945664123598</v>
      </c>
      <c r="AO938" s="17"/>
      <c r="AP938" s="17">
        <v>0.39344487189919403</v>
      </c>
      <c r="AQ938" s="17">
        <v>0.381404494816249</v>
      </c>
      <c r="AR938" s="17">
        <v>0.47733091533109701</v>
      </c>
      <c r="AS938" s="17">
        <v>0.38851681405982502</v>
      </c>
      <c r="AT938" s="17">
        <v>0.36861466286835298</v>
      </c>
      <c r="AU938" s="17"/>
      <c r="AV938" s="17">
        <v>0.36218212342996903</v>
      </c>
      <c r="AW938" s="17">
        <v>0.39213455806976599</v>
      </c>
      <c r="AX938" s="17">
        <v>0.51992500485727799</v>
      </c>
      <c r="AY938" s="17">
        <v>0.402969739891548</v>
      </c>
      <c r="AZ938" s="17">
        <v>0.37092290489983898</v>
      </c>
      <c r="BA938" s="17">
        <v>0.36516367247237502</v>
      </c>
      <c r="BB938" s="17"/>
      <c r="BC938" s="17">
        <v>0.37153610193995401</v>
      </c>
      <c r="BD938" s="17">
        <v>0.38765886053415599</v>
      </c>
      <c r="BE938" s="17">
        <v>0.39416213137612799</v>
      </c>
      <c r="BF938" s="17">
        <v>0.38473209382907497</v>
      </c>
      <c r="BG938" s="17">
        <v>0.23118714333208601</v>
      </c>
    </row>
    <row r="939" spans="2:59" x14ac:dyDescent="0.35">
      <c r="B939" t="s">
        <v>443</v>
      </c>
      <c r="C939" s="17">
        <v>0.17623274123126401</v>
      </c>
      <c r="D939" s="17">
        <v>0.20548761330510401</v>
      </c>
      <c r="E939" s="17">
        <v>0.14712951936962801</v>
      </c>
      <c r="F939" s="17"/>
      <c r="G939" s="17">
        <v>0.11204004374615199</v>
      </c>
      <c r="H939" s="17">
        <v>8.7373779800124299E-2</v>
      </c>
      <c r="I939" s="17">
        <v>0.18463860457261699</v>
      </c>
      <c r="J939" s="17">
        <v>0.200554893890595</v>
      </c>
      <c r="K939" s="17">
        <v>0.22401740254649499</v>
      </c>
      <c r="L939" s="17">
        <v>0.23247630543098899</v>
      </c>
      <c r="M939" s="17"/>
      <c r="N939" s="17">
        <v>0.15857995424655499</v>
      </c>
      <c r="O939" s="17">
        <v>0.160907494413287</v>
      </c>
      <c r="P939" s="17">
        <v>0.19028390870033099</v>
      </c>
      <c r="Q939" s="17">
        <v>0.19919204809293001</v>
      </c>
      <c r="R939" s="17"/>
      <c r="S939" s="17">
        <v>0.121519049799638</v>
      </c>
      <c r="T939" s="17">
        <v>0.1639172746375</v>
      </c>
      <c r="U939" s="17">
        <v>0.23329858393244299</v>
      </c>
      <c r="V939" s="17">
        <v>0.18540525445596501</v>
      </c>
      <c r="W939" s="17">
        <v>0.13608359276482901</v>
      </c>
      <c r="X939" s="17">
        <v>0.16545265883722399</v>
      </c>
      <c r="Y939" s="17">
        <v>0.19173312861164701</v>
      </c>
      <c r="Z939" s="17">
        <v>0.15062044934202501</v>
      </c>
      <c r="AA939" s="17">
        <v>0.20970083473465301</v>
      </c>
      <c r="AB939" s="17">
        <v>0.168245274899015</v>
      </c>
      <c r="AC939" s="17">
        <v>0.16828652331984301</v>
      </c>
      <c r="AD939" s="17">
        <v>0.33983327874622299</v>
      </c>
      <c r="AE939" s="17"/>
      <c r="AF939" s="17">
        <v>0.23621805834554399</v>
      </c>
      <c r="AG939" s="17">
        <v>0.151324995284327</v>
      </c>
      <c r="AH939" s="17">
        <v>0.14861087123173899</v>
      </c>
      <c r="AI939" s="17"/>
      <c r="AJ939" s="17">
        <v>0.20654943422889599</v>
      </c>
      <c r="AK939" s="17">
        <v>0.12818636178874901</v>
      </c>
      <c r="AL939" s="17">
        <v>0.13748769142745099</v>
      </c>
      <c r="AM939" s="17">
        <v>0.40969912495884703</v>
      </c>
      <c r="AN939" s="17">
        <v>0.192751437652011</v>
      </c>
      <c r="AO939" s="17"/>
      <c r="AP939" s="17">
        <v>0.22767939108399499</v>
      </c>
      <c r="AQ939" s="17">
        <v>0.114901667928735</v>
      </c>
      <c r="AR939" s="17">
        <v>0.141321509222917</v>
      </c>
      <c r="AS939" s="17">
        <v>0.242784372322873</v>
      </c>
      <c r="AT939" s="17">
        <v>0.22744661158612201</v>
      </c>
      <c r="AU939" s="17"/>
      <c r="AV939" s="17">
        <v>7.8845618777434304E-2</v>
      </c>
      <c r="AW939" s="17">
        <v>0.211994241819286</v>
      </c>
      <c r="AX939" s="17">
        <v>0.14538867135839301</v>
      </c>
      <c r="AY939" s="17">
        <v>0.269762877965604</v>
      </c>
      <c r="AZ939" s="17">
        <v>0.21599702360169801</v>
      </c>
      <c r="BA939" s="17">
        <v>0.14946897649070201</v>
      </c>
      <c r="BB939" s="17"/>
      <c r="BC939" s="17">
        <v>0.21849115178126</v>
      </c>
      <c r="BD939" s="17">
        <v>0.18761066161182799</v>
      </c>
      <c r="BE939" s="17">
        <v>0.13690874757282501</v>
      </c>
      <c r="BF939" s="17">
        <v>0.12707146158871199</v>
      </c>
      <c r="BG939" s="17">
        <v>0.18645372386411599</v>
      </c>
    </row>
    <row r="940" spans="2:59" x14ac:dyDescent="0.35">
      <c r="B940" t="s">
        <v>100</v>
      </c>
      <c r="C940" s="17">
        <v>0.144174462462721</v>
      </c>
      <c r="D940" s="17">
        <v>9.9799942801385405E-2</v>
      </c>
      <c r="E940" s="17">
        <v>0.18666876910428601</v>
      </c>
      <c r="F940" s="17"/>
      <c r="G940" s="17">
        <v>9.7245888592194199E-2</v>
      </c>
      <c r="H940" s="17">
        <v>0.14385766639425501</v>
      </c>
      <c r="I940" s="17">
        <v>0.14480484058606999</v>
      </c>
      <c r="J940" s="17">
        <v>0.14594675215840999</v>
      </c>
      <c r="K940" s="17">
        <v>0.181728248239273</v>
      </c>
      <c r="L940" s="17">
        <v>0.14860546720294701</v>
      </c>
      <c r="M940" s="17"/>
      <c r="N940" s="17">
        <v>9.7610848955988996E-2</v>
      </c>
      <c r="O940" s="17">
        <v>0.134887074824907</v>
      </c>
      <c r="P940" s="17">
        <v>0.15882119286200899</v>
      </c>
      <c r="Q940" s="17">
        <v>0.191421185884596</v>
      </c>
      <c r="R940" s="17"/>
      <c r="S940" s="17">
        <v>0.104428714641788</v>
      </c>
      <c r="T940" s="17">
        <v>0.216681830787575</v>
      </c>
      <c r="U940" s="17">
        <v>0.149996963906291</v>
      </c>
      <c r="V940" s="17">
        <v>0.148535114781841</v>
      </c>
      <c r="W940" s="17">
        <v>0.17108662200517899</v>
      </c>
      <c r="X940" s="17">
        <v>0.140049176671626</v>
      </c>
      <c r="Y940" s="17">
        <v>0.124616553261785</v>
      </c>
      <c r="Z940" s="17">
        <v>0.17799709464824701</v>
      </c>
      <c r="AA940" s="17">
        <v>0.12819337547561199</v>
      </c>
      <c r="AB940" s="17">
        <v>0.13026470326324399</v>
      </c>
      <c r="AC940" s="17">
        <v>0.10503450970950599</v>
      </c>
      <c r="AD940" s="17">
        <v>0.11025796205162</v>
      </c>
      <c r="AE940" s="17"/>
      <c r="AF940" s="17">
        <v>0.14887703009424699</v>
      </c>
      <c r="AG940" s="17">
        <v>0.11845656649400201</v>
      </c>
      <c r="AH940" s="17">
        <v>0.21845256830938001</v>
      </c>
      <c r="AI940" s="17"/>
      <c r="AJ940" s="17">
        <v>0.14029208108008501</v>
      </c>
      <c r="AK940" s="17">
        <v>0.11783536010091</v>
      </c>
      <c r="AL940" s="17">
        <v>0.13125836395888699</v>
      </c>
      <c r="AM940" s="17">
        <v>0.12051992979514201</v>
      </c>
      <c r="AN940" s="17">
        <v>0.20281449224354001</v>
      </c>
      <c r="AO940" s="17"/>
      <c r="AP940" s="17">
        <v>0.14920703903802801</v>
      </c>
      <c r="AQ940" s="17">
        <v>0.114158251508113</v>
      </c>
      <c r="AR940" s="17">
        <v>0.14836836028109701</v>
      </c>
      <c r="AS940" s="17">
        <v>0.146116221115517</v>
      </c>
      <c r="AT940" s="17">
        <v>0.15301738082012001</v>
      </c>
      <c r="AU940" s="17"/>
      <c r="AV940" s="17">
        <v>0.11128259179627099</v>
      </c>
      <c r="AW940" s="17">
        <v>0.13063432253686</v>
      </c>
      <c r="AX940" s="17">
        <v>0.12375736284958801</v>
      </c>
      <c r="AY940" s="17">
        <v>0.134311014485196</v>
      </c>
      <c r="AZ940" s="17">
        <v>0.13912602333039301</v>
      </c>
      <c r="BA940" s="17">
        <v>0.29900172406165298</v>
      </c>
      <c r="BB940" s="17"/>
      <c r="BC940" s="17">
        <v>0.19284583907046299</v>
      </c>
      <c r="BD940" s="17">
        <v>0.157625620401532</v>
      </c>
      <c r="BE940" s="17">
        <v>0.11789398805510699</v>
      </c>
      <c r="BF940" s="17">
        <v>8.4041345073737103E-2</v>
      </c>
      <c r="BG940" s="17">
        <v>5.7978404673923803E-2</v>
      </c>
    </row>
    <row r="941" spans="2:59"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row>
    <row r="942" spans="2:59" x14ac:dyDescent="0.35">
      <c r="B942" s="6" t="s">
        <v>454</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row>
    <row r="943" spans="2:59" x14ac:dyDescent="0.35">
      <c r="B943" s="24" t="s">
        <v>331</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row>
    <row r="944" spans="2:59" x14ac:dyDescent="0.35">
      <c r="B944" t="s">
        <v>134</v>
      </c>
      <c r="C944" s="17">
        <v>0.37920514901061603</v>
      </c>
      <c r="D944" s="17">
        <v>0.35583865133443299</v>
      </c>
      <c r="E944" s="17">
        <v>0.40271869422274498</v>
      </c>
      <c r="F944" s="17"/>
      <c r="G944" s="17">
        <v>0.37098094486317701</v>
      </c>
      <c r="H944" s="17">
        <v>0.43312963958727302</v>
      </c>
      <c r="I944" s="17">
        <v>0.346104929045075</v>
      </c>
      <c r="J944" s="17">
        <v>0.37583019634387899</v>
      </c>
      <c r="K944" s="17">
        <v>0.41009556266591701</v>
      </c>
      <c r="L944" s="17">
        <v>0.35049608952126599</v>
      </c>
      <c r="M944" s="17"/>
      <c r="N944" s="17">
        <v>0.42791506355500702</v>
      </c>
      <c r="O944" s="17">
        <v>0.31595845261517402</v>
      </c>
      <c r="P944" s="17">
        <v>0.36122100139331997</v>
      </c>
      <c r="Q944" s="17">
        <v>0.40987336629298798</v>
      </c>
      <c r="R944" s="17"/>
      <c r="S944" s="17">
        <v>0.47311426754047298</v>
      </c>
      <c r="T944" s="17">
        <v>0.42225555217983801</v>
      </c>
      <c r="U944" s="17">
        <v>0.31825856786620499</v>
      </c>
      <c r="V944" s="17">
        <v>0.40091545610710799</v>
      </c>
      <c r="W944" s="17">
        <v>0.32594504334458202</v>
      </c>
      <c r="X944" s="17">
        <v>0.28582277528901801</v>
      </c>
      <c r="Y944" s="17">
        <v>0.38859875393939802</v>
      </c>
      <c r="Z944" s="17">
        <v>0.47111733738234501</v>
      </c>
      <c r="AA944" s="17">
        <v>0.38610709863304399</v>
      </c>
      <c r="AB944" s="17">
        <v>0.34919516841965897</v>
      </c>
      <c r="AC944" s="17">
        <v>0.28910405814596302</v>
      </c>
      <c r="AD944" s="17">
        <v>0.32966765287470401</v>
      </c>
      <c r="AE944" s="17"/>
      <c r="AF944" s="17">
        <v>0.36467262621479402</v>
      </c>
      <c r="AG944" s="17">
        <v>0.40502055761075001</v>
      </c>
      <c r="AH944" s="17">
        <v>0.35863504810519498</v>
      </c>
      <c r="AI944" s="17"/>
      <c r="AJ944" s="17">
        <v>0.36641910943786699</v>
      </c>
      <c r="AK944" s="17">
        <v>0.43030649382040398</v>
      </c>
      <c r="AL944" s="17">
        <v>0.36077866936894498</v>
      </c>
      <c r="AM944" s="17">
        <v>0.48012082827929098</v>
      </c>
      <c r="AN944" s="17">
        <v>0.32057029683097199</v>
      </c>
      <c r="AO944" s="17"/>
      <c r="AP944" s="17">
        <v>0.36356393235280698</v>
      </c>
      <c r="AQ944" s="17">
        <v>0.43887675841526302</v>
      </c>
      <c r="AR944" s="17">
        <v>0.33484556684935601</v>
      </c>
      <c r="AS944" s="17">
        <v>0.37889068970123602</v>
      </c>
      <c r="AT944" s="17">
        <v>0.24738038449036701</v>
      </c>
      <c r="AU944" s="17"/>
      <c r="AV944" s="17">
        <v>0.398140590246157</v>
      </c>
      <c r="AW944" s="17">
        <v>0.35199182109404498</v>
      </c>
      <c r="AX944" s="17">
        <v>0.35425509572261898</v>
      </c>
      <c r="AY944" s="17">
        <v>0.42152901968478101</v>
      </c>
      <c r="AZ944" s="17">
        <v>0.33879250365080799</v>
      </c>
      <c r="BA944" s="17">
        <v>0.32022051988358902</v>
      </c>
      <c r="BB944" s="17"/>
      <c r="BC944" s="17">
        <v>0.361922037468413</v>
      </c>
      <c r="BD944" s="17">
        <v>0.36066609298517899</v>
      </c>
      <c r="BE944" s="17">
        <v>0.36152849177770602</v>
      </c>
      <c r="BF944" s="17">
        <v>0.40551001571631701</v>
      </c>
      <c r="BG944" s="17">
        <v>0.50684954896924805</v>
      </c>
    </row>
    <row r="945" spans="2:59" x14ac:dyDescent="0.35">
      <c r="B945" t="s">
        <v>135</v>
      </c>
      <c r="C945" s="17">
        <v>0.427429977070936</v>
      </c>
      <c r="D945" s="17">
        <v>0.41808467943348698</v>
      </c>
      <c r="E945" s="17">
        <v>0.43408481978516</v>
      </c>
      <c r="F945" s="17"/>
      <c r="G945" s="17">
        <v>0.38916892346035098</v>
      </c>
      <c r="H945" s="17">
        <v>0.40924612821033801</v>
      </c>
      <c r="I945" s="17">
        <v>0.42901005548890198</v>
      </c>
      <c r="J945" s="17">
        <v>0.42406672542033902</v>
      </c>
      <c r="K945" s="17">
        <v>0.40482696917395899</v>
      </c>
      <c r="L945" s="17">
        <v>0.48344785554005199</v>
      </c>
      <c r="M945" s="17"/>
      <c r="N945" s="17">
        <v>0.41136294775985</v>
      </c>
      <c r="O945" s="17">
        <v>0.44856271763429401</v>
      </c>
      <c r="P945" s="17">
        <v>0.44494392611450101</v>
      </c>
      <c r="Q945" s="17">
        <v>0.40710669986972498</v>
      </c>
      <c r="R945" s="17"/>
      <c r="S945" s="17">
        <v>0.36482710408344998</v>
      </c>
      <c r="T945" s="17">
        <v>0.43764494931702402</v>
      </c>
      <c r="U945" s="17">
        <v>0.43870838138314999</v>
      </c>
      <c r="V945" s="17">
        <v>0.43871043416344402</v>
      </c>
      <c r="W945" s="17">
        <v>0.49977614195275999</v>
      </c>
      <c r="X945" s="17">
        <v>0.42526885658035901</v>
      </c>
      <c r="Y945" s="17">
        <v>0.47798804289010299</v>
      </c>
      <c r="Z945" s="17">
        <v>0.366269991807327</v>
      </c>
      <c r="AA945" s="17">
        <v>0.41055627310357601</v>
      </c>
      <c r="AB945" s="17">
        <v>0.37234925670038999</v>
      </c>
      <c r="AC945" s="17">
        <v>0.57031213240867096</v>
      </c>
      <c r="AD945" s="17">
        <v>0.35723856165784501</v>
      </c>
      <c r="AE945" s="17"/>
      <c r="AF945" s="17">
        <v>0.43622567484783098</v>
      </c>
      <c r="AG945" s="17">
        <v>0.42474306968841002</v>
      </c>
      <c r="AH945" s="17">
        <v>0.43718863726166002</v>
      </c>
      <c r="AI945" s="17"/>
      <c r="AJ945" s="17">
        <v>0.46340132499825998</v>
      </c>
      <c r="AK945" s="17">
        <v>0.370318947270668</v>
      </c>
      <c r="AL945" s="17">
        <v>0.51496399322543995</v>
      </c>
      <c r="AM945" s="17">
        <v>0.27159094196738798</v>
      </c>
      <c r="AN945" s="17">
        <v>0.48024254487372298</v>
      </c>
      <c r="AO945" s="17"/>
      <c r="AP945" s="17">
        <v>0.47059477287884099</v>
      </c>
      <c r="AQ945" s="17">
        <v>0.366272566085104</v>
      </c>
      <c r="AR945" s="17">
        <v>0.49233913190488598</v>
      </c>
      <c r="AS945" s="17">
        <v>0.44782274643658798</v>
      </c>
      <c r="AT945" s="17">
        <v>0.54473067513203199</v>
      </c>
      <c r="AU945" s="17"/>
      <c r="AV945" s="17">
        <v>0.40706206716163901</v>
      </c>
      <c r="AW945" s="17">
        <v>0.47079194019694998</v>
      </c>
      <c r="AX945" s="17">
        <v>0.45839959107299899</v>
      </c>
      <c r="AY945" s="17">
        <v>0.43040192844698399</v>
      </c>
      <c r="AZ945" s="17">
        <v>0.44232730071313398</v>
      </c>
      <c r="BA945" s="17">
        <v>0.48045412085830602</v>
      </c>
      <c r="BB945" s="17"/>
      <c r="BC945" s="17">
        <v>0.47415879672571198</v>
      </c>
      <c r="BD945" s="17">
        <v>0.43488753461764401</v>
      </c>
      <c r="BE945" s="17">
        <v>0.41419673211288799</v>
      </c>
      <c r="BF945" s="17">
        <v>0.43527700755967602</v>
      </c>
      <c r="BG945" s="17">
        <v>0.38744426463019599</v>
      </c>
    </row>
    <row r="946" spans="2:59" x14ac:dyDescent="0.35">
      <c r="B946" t="s">
        <v>339</v>
      </c>
      <c r="C946" s="17">
        <v>0.12913633065642999</v>
      </c>
      <c r="D946" s="17">
        <v>0.17444796922691999</v>
      </c>
      <c r="E946" s="17">
        <v>8.6352201521272001E-2</v>
      </c>
      <c r="F946" s="17"/>
      <c r="G946" s="17">
        <v>0.16560668977248799</v>
      </c>
      <c r="H946" s="17">
        <v>8.0456579519633295E-2</v>
      </c>
      <c r="I946" s="17">
        <v>0.13576078363944799</v>
      </c>
      <c r="J946" s="17">
        <v>0.12638722160076299</v>
      </c>
      <c r="K946" s="17">
        <v>0.13271458360448299</v>
      </c>
      <c r="L946" s="17">
        <v>0.138252950300948</v>
      </c>
      <c r="M946" s="17"/>
      <c r="N946" s="17">
        <v>0.12029251103734</v>
      </c>
      <c r="O946" s="17">
        <v>0.15676303642919701</v>
      </c>
      <c r="P946" s="17">
        <v>0.127661489209457</v>
      </c>
      <c r="Q946" s="17">
        <v>0.111295996687219</v>
      </c>
      <c r="R946" s="17"/>
      <c r="S946" s="17">
        <v>0.112802554291175</v>
      </c>
      <c r="T946" s="17">
        <v>0.100578025457111</v>
      </c>
      <c r="U946" s="17">
        <v>0.179566117562693</v>
      </c>
      <c r="V946" s="17">
        <v>8.6124969192606704E-2</v>
      </c>
      <c r="W946" s="17">
        <v>0.13982990775978801</v>
      </c>
      <c r="X946" s="17">
        <v>0.195783327866666</v>
      </c>
      <c r="Y946" s="17">
        <v>7.6399686820105103E-2</v>
      </c>
      <c r="Z946" s="17">
        <v>9.8681688230632697E-2</v>
      </c>
      <c r="AA946" s="17">
        <v>0.114639373540211</v>
      </c>
      <c r="AB946" s="17">
        <v>0.211221195386078</v>
      </c>
      <c r="AC946" s="17">
        <v>6.6796739503686198E-2</v>
      </c>
      <c r="AD946" s="17">
        <v>0.21578268611165599</v>
      </c>
      <c r="AE946" s="17"/>
      <c r="AF946" s="17">
        <v>0.139831824886398</v>
      </c>
      <c r="AG946" s="17">
        <v>0.116437786686951</v>
      </c>
      <c r="AH946" s="17">
        <v>0.110325750480107</v>
      </c>
      <c r="AI946" s="17"/>
      <c r="AJ946" s="17">
        <v>0.119343667479967</v>
      </c>
      <c r="AK946" s="17">
        <v>0.15464900233124601</v>
      </c>
      <c r="AL946" s="17">
        <v>9.2448663590581306E-2</v>
      </c>
      <c r="AM946" s="17">
        <v>0.185774172924701</v>
      </c>
      <c r="AN946" s="17">
        <v>9.7735072989334801E-2</v>
      </c>
      <c r="AO946" s="17"/>
      <c r="AP946" s="17">
        <v>0.10854959670756301</v>
      </c>
      <c r="AQ946" s="17">
        <v>0.14565326020507599</v>
      </c>
      <c r="AR946" s="17">
        <v>8.4030952443200094E-2</v>
      </c>
      <c r="AS946" s="17">
        <v>0.13109564819007399</v>
      </c>
      <c r="AT946" s="17">
        <v>0.133984327008071</v>
      </c>
      <c r="AU946" s="17"/>
      <c r="AV946" s="17">
        <v>0.15127548888949299</v>
      </c>
      <c r="AW946" s="17">
        <v>0.12081490891744601</v>
      </c>
      <c r="AX946" s="17">
        <v>0.123729238274422</v>
      </c>
      <c r="AY946" s="17">
        <v>0.107446534085245</v>
      </c>
      <c r="AZ946" s="17">
        <v>0.11625324822853</v>
      </c>
      <c r="BA946" s="17">
        <v>6.1743634354364703E-2</v>
      </c>
      <c r="BB946" s="17"/>
      <c r="BC946" s="17">
        <v>9.9824748188654097E-2</v>
      </c>
      <c r="BD946" s="17">
        <v>0.143025714178389</v>
      </c>
      <c r="BE946" s="17">
        <v>0.15145193493567499</v>
      </c>
      <c r="BF946" s="17">
        <v>9.53940021710009E-2</v>
      </c>
      <c r="BG946" s="17">
        <v>6.4032110560968997E-2</v>
      </c>
    </row>
    <row r="947" spans="2:59" x14ac:dyDescent="0.35">
      <c r="B947" t="s">
        <v>340</v>
      </c>
      <c r="C947" s="17">
        <v>1.9369558668941599E-2</v>
      </c>
      <c r="D947" s="17">
        <v>2.4172263003166699E-2</v>
      </c>
      <c r="E947" s="17">
        <v>1.4875534111985601E-2</v>
      </c>
      <c r="F947" s="17"/>
      <c r="G947" s="17">
        <v>5.3921687917069097E-2</v>
      </c>
      <c r="H947" s="17">
        <v>1.6566730331800901E-2</v>
      </c>
      <c r="I947" s="17">
        <v>1.15999884556595E-2</v>
      </c>
      <c r="J947" s="17">
        <v>2.18270351783964E-2</v>
      </c>
      <c r="K947" s="17">
        <v>5.4562896891564901E-3</v>
      </c>
      <c r="L947" s="17">
        <v>1.4120651700342801E-2</v>
      </c>
      <c r="M947" s="17"/>
      <c r="N947" s="17">
        <v>1.1884989253661001E-2</v>
      </c>
      <c r="O947" s="17">
        <v>2.50709165488943E-2</v>
      </c>
      <c r="P947" s="17">
        <v>2.5847927632956999E-2</v>
      </c>
      <c r="Q947" s="17">
        <v>1.5536128330331101E-2</v>
      </c>
      <c r="R947" s="17"/>
      <c r="S947" s="17">
        <v>1.7735084226588E-2</v>
      </c>
      <c r="T947" s="17">
        <v>2.1732111283284599E-2</v>
      </c>
      <c r="U947" s="17">
        <v>2.5447556053832698E-2</v>
      </c>
      <c r="V947" s="17">
        <v>1.3420674001416701E-2</v>
      </c>
      <c r="W947" s="17">
        <v>0</v>
      </c>
      <c r="X947" s="17">
        <v>2.9910211364544099E-2</v>
      </c>
      <c r="Y947" s="17">
        <v>2.3647915434257299E-2</v>
      </c>
      <c r="Z947" s="17">
        <v>2.1355083995687699E-2</v>
      </c>
      <c r="AA947" s="17">
        <v>2.46827976249148E-2</v>
      </c>
      <c r="AB947" s="17">
        <v>1.8462439039139598E-2</v>
      </c>
      <c r="AC947" s="17">
        <v>0</v>
      </c>
      <c r="AD947" s="17">
        <v>3.0873830904576498E-2</v>
      </c>
      <c r="AE947" s="17"/>
      <c r="AF947" s="17">
        <v>1.5874957058327002E-2</v>
      </c>
      <c r="AG947" s="17">
        <v>1.7626966001867798E-2</v>
      </c>
      <c r="AH947" s="17">
        <v>6.9126672907162496E-3</v>
      </c>
      <c r="AI947" s="17"/>
      <c r="AJ947" s="17">
        <v>1.4597009422852501E-2</v>
      </c>
      <c r="AK947" s="17">
        <v>1.97153731528877E-2</v>
      </c>
      <c r="AL947" s="17">
        <v>0</v>
      </c>
      <c r="AM947" s="17">
        <v>0</v>
      </c>
      <c r="AN947" s="17">
        <v>1.2861778239818E-2</v>
      </c>
      <c r="AO947" s="17"/>
      <c r="AP947" s="17">
        <v>5.6438799205958696E-3</v>
      </c>
      <c r="AQ947" s="17">
        <v>2.4654005679304002E-2</v>
      </c>
      <c r="AR947" s="17">
        <v>4.04472654672813E-2</v>
      </c>
      <c r="AS947" s="17">
        <v>6.1503891189970197E-3</v>
      </c>
      <c r="AT947" s="17">
        <v>1.7721013844185798E-2</v>
      </c>
      <c r="AU947" s="17"/>
      <c r="AV947" s="17">
        <v>2.2212018699112299E-2</v>
      </c>
      <c r="AW947" s="17">
        <v>1.12315851940863E-2</v>
      </c>
      <c r="AX947" s="17">
        <v>2.8108380157446801E-2</v>
      </c>
      <c r="AY947" s="17">
        <v>9.6712537430450399E-3</v>
      </c>
      <c r="AZ947" s="17">
        <v>4.2149183948909999E-2</v>
      </c>
      <c r="BA947" s="17">
        <v>1.6556335077792101E-2</v>
      </c>
      <c r="BB947" s="17"/>
      <c r="BC947" s="17">
        <v>1.41058422613752E-2</v>
      </c>
      <c r="BD947" s="17">
        <v>2.0901593483957401E-2</v>
      </c>
      <c r="BE947" s="17">
        <v>2.28004311444743E-2</v>
      </c>
      <c r="BF947" s="17">
        <v>2.1483748210905099E-2</v>
      </c>
      <c r="BG947" s="17">
        <v>0</v>
      </c>
    </row>
    <row r="948" spans="2:59" x14ac:dyDescent="0.35">
      <c r="B948" t="s">
        <v>100</v>
      </c>
      <c r="C948" s="17">
        <v>4.4858984593076599E-2</v>
      </c>
      <c r="D948" s="17">
        <v>2.7456437001992198E-2</v>
      </c>
      <c r="E948" s="17">
        <v>6.1968750358837803E-2</v>
      </c>
      <c r="F948" s="17"/>
      <c r="G948" s="17">
        <v>2.03217539869146E-2</v>
      </c>
      <c r="H948" s="17">
        <v>6.0600922350955301E-2</v>
      </c>
      <c r="I948" s="17">
        <v>7.7524243370915097E-2</v>
      </c>
      <c r="J948" s="17">
        <v>5.1888821456623199E-2</v>
      </c>
      <c r="K948" s="17">
        <v>4.6906594866483901E-2</v>
      </c>
      <c r="L948" s="17">
        <v>1.36824529373916E-2</v>
      </c>
      <c r="M948" s="17"/>
      <c r="N948" s="17">
        <v>2.8544488394141601E-2</v>
      </c>
      <c r="O948" s="17">
        <v>5.3644876772441001E-2</v>
      </c>
      <c r="P948" s="17">
        <v>4.03256556497655E-2</v>
      </c>
      <c r="Q948" s="17">
        <v>5.6187808819736798E-2</v>
      </c>
      <c r="R948" s="17"/>
      <c r="S948" s="17">
        <v>3.1520989858313003E-2</v>
      </c>
      <c r="T948" s="17">
        <v>1.7789361762742199E-2</v>
      </c>
      <c r="U948" s="17">
        <v>3.8019377134119701E-2</v>
      </c>
      <c r="V948" s="17">
        <v>6.0828466535424598E-2</v>
      </c>
      <c r="W948" s="17">
        <v>3.4448906942869999E-2</v>
      </c>
      <c r="X948" s="17">
        <v>6.32148288994136E-2</v>
      </c>
      <c r="Y948" s="17">
        <v>3.3365600916136801E-2</v>
      </c>
      <c r="Z948" s="17">
        <v>4.2575898584007101E-2</v>
      </c>
      <c r="AA948" s="17">
        <v>6.4014457098254096E-2</v>
      </c>
      <c r="AB948" s="17">
        <v>4.8771940454732703E-2</v>
      </c>
      <c r="AC948" s="17">
        <v>7.3787069941680106E-2</v>
      </c>
      <c r="AD948" s="17">
        <v>6.6437268451218306E-2</v>
      </c>
      <c r="AE948" s="17"/>
      <c r="AF948" s="17">
        <v>4.3394916992651397E-2</v>
      </c>
      <c r="AG948" s="17">
        <v>3.6171620012020698E-2</v>
      </c>
      <c r="AH948" s="17">
        <v>8.6937896862321701E-2</v>
      </c>
      <c r="AI948" s="17"/>
      <c r="AJ948" s="17">
        <v>3.6238888661054201E-2</v>
      </c>
      <c r="AK948" s="17">
        <v>2.5010183424794101E-2</v>
      </c>
      <c r="AL948" s="17">
        <v>3.18086738150338E-2</v>
      </c>
      <c r="AM948" s="17">
        <v>6.2514056828620906E-2</v>
      </c>
      <c r="AN948" s="17">
        <v>8.8590307066151994E-2</v>
      </c>
      <c r="AO948" s="17"/>
      <c r="AP948" s="17">
        <v>5.1647818140193501E-2</v>
      </c>
      <c r="AQ948" s="17">
        <v>2.4543409615253201E-2</v>
      </c>
      <c r="AR948" s="17">
        <v>4.8337083335276698E-2</v>
      </c>
      <c r="AS948" s="17">
        <v>3.6040526553104302E-2</v>
      </c>
      <c r="AT948" s="17">
        <v>5.6183599525344102E-2</v>
      </c>
      <c r="AU948" s="17"/>
      <c r="AV948" s="17">
        <v>2.13098350035992E-2</v>
      </c>
      <c r="AW948" s="17">
        <v>4.5169744597473097E-2</v>
      </c>
      <c r="AX948" s="17">
        <v>3.55076947725134E-2</v>
      </c>
      <c r="AY948" s="17">
        <v>3.09512640399454E-2</v>
      </c>
      <c r="AZ948" s="17">
        <v>6.0477763458618002E-2</v>
      </c>
      <c r="BA948" s="17">
        <v>0.121025389825949</v>
      </c>
      <c r="BB948" s="17"/>
      <c r="BC948" s="17">
        <v>4.9988575355845603E-2</v>
      </c>
      <c r="BD948" s="17">
        <v>4.05190647348313E-2</v>
      </c>
      <c r="BE948" s="17">
        <v>5.0022410029256698E-2</v>
      </c>
      <c r="BF948" s="17">
        <v>4.2335226342100199E-2</v>
      </c>
      <c r="BG948" s="17">
        <v>4.1674075839586801E-2</v>
      </c>
    </row>
    <row r="949" spans="2:59" x14ac:dyDescent="0.35">
      <c r="B949" t="s">
        <v>139</v>
      </c>
      <c r="C949" s="17">
        <v>0.80663512608155197</v>
      </c>
      <c r="D949" s="17">
        <v>0.77392333076792097</v>
      </c>
      <c r="E949" s="17">
        <v>0.83680351400790498</v>
      </c>
      <c r="F949" s="17"/>
      <c r="G949" s="17">
        <v>0.76014986832352904</v>
      </c>
      <c r="H949" s="17">
        <v>0.84237576779761003</v>
      </c>
      <c r="I949" s="17">
        <v>0.77511498453397698</v>
      </c>
      <c r="J949" s="17">
        <v>0.79989692176421701</v>
      </c>
      <c r="K949" s="17">
        <v>0.81492253183987695</v>
      </c>
      <c r="L949" s="17">
        <v>0.83394394506131797</v>
      </c>
      <c r="M949" s="17"/>
      <c r="N949" s="17">
        <v>0.83927801131485702</v>
      </c>
      <c r="O949" s="17">
        <v>0.76452117024946697</v>
      </c>
      <c r="P949" s="17">
        <v>0.80616492750782098</v>
      </c>
      <c r="Q949" s="17">
        <v>0.81698006616271301</v>
      </c>
      <c r="R949" s="17"/>
      <c r="S949" s="17">
        <v>0.83794137162392301</v>
      </c>
      <c r="T949" s="17">
        <v>0.85990050149686204</v>
      </c>
      <c r="U949" s="17">
        <v>0.75696694924935504</v>
      </c>
      <c r="V949" s="17">
        <v>0.83962589027055201</v>
      </c>
      <c r="W949" s="17">
        <v>0.82572118529734195</v>
      </c>
      <c r="X949" s="17">
        <v>0.71109163186937596</v>
      </c>
      <c r="Y949" s="17">
        <v>0.86658679682950102</v>
      </c>
      <c r="Z949" s="17">
        <v>0.83738732918967296</v>
      </c>
      <c r="AA949" s="17">
        <v>0.79666337173662005</v>
      </c>
      <c r="AB949" s="17">
        <v>0.72154442512004902</v>
      </c>
      <c r="AC949" s="17">
        <v>0.85941619055463403</v>
      </c>
      <c r="AD949" s="17">
        <v>0.68690621453254896</v>
      </c>
      <c r="AE949" s="17"/>
      <c r="AF949" s="17">
        <v>0.80089830106262405</v>
      </c>
      <c r="AG949" s="17">
        <v>0.82976362729916098</v>
      </c>
      <c r="AH949" s="17">
        <v>0.79582368536685499</v>
      </c>
      <c r="AI949" s="17"/>
      <c r="AJ949" s="17">
        <v>0.82982043443612596</v>
      </c>
      <c r="AK949" s="17">
        <v>0.80062544109107203</v>
      </c>
      <c r="AL949" s="17">
        <v>0.87574266259438505</v>
      </c>
      <c r="AM949" s="17">
        <v>0.75171177024667801</v>
      </c>
      <c r="AN949" s="17">
        <v>0.80081284170469502</v>
      </c>
      <c r="AO949" s="17"/>
      <c r="AP949" s="17">
        <v>0.83415870523164803</v>
      </c>
      <c r="AQ949" s="17">
        <v>0.80514932450036703</v>
      </c>
      <c r="AR949" s="17">
        <v>0.82718469875424205</v>
      </c>
      <c r="AS949" s="17">
        <v>0.826713436137825</v>
      </c>
      <c r="AT949" s="17">
        <v>0.79211105962239903</v>
      </c>
      <c r="AU949" s="17"/>
      <c r="AV949" s="17">
        <v>0.80520265740779495</v>
      </c>
      <c r="AW949" s="17">
        <v>0.82278376129099495</v>
      </c>
      <c r="AX949" s="17">
        <v>0.81265468679561803</v>
      </c>
      <c r="AY949" s="17">
        <v>0.85193094813176495</v>
      </c>
      <c r="AZ949" s="17">
        <v>0.78111980436394202</v>
      </c>
      <c r="BA949" s="17">
        <v>0.80067464074189498</v>
      </c>
      <c r="BB949" s="17"/>
      <c r="BC949" s="17">
        <v>0.83608083419412504</v>
      </c>
      <c r="BD949" s="17">
        <v>0.795553627602822</v>
      </c>
      <c r="BE949" s="17">
        <v>0.77572522389059395</v>
      </c>
      <c r="BF949" s="17">
        <v>0.84078702327599397</v>
      </c>
      <c r="BG949" s="17">
        <v>0.89429381359944404</v>
      </c>
    </row>
    <row r="950" spans="2:59" x14ac:dyDescent="0.35">
      <c r="B950" t="s">
        <v>141</v>
      </c>
      <c r="C950" s="17">
        <v>-0.76177614148847494</v>
      </c>
      <c r="D950" s="17">
        <v>-0.74646689376592901</v>
      </c>
      <c r="E950" s="17">
        <v>-0.774834763649067</v>
      </c>
      <c r="F950" s="17"/>
      <c r="G950" s="17">
        <v>-0.739828114336614</v>
      </c>
      <c r="H950" s="17">
        <v>-0.78177484544665499</v>
      </c>
      <c r="I950" s="17">
        <v>-0.69759074116306197</v>
      </c>
      <c r="J950" s="17">
        <v>-0.74800810030759401</v>
      </c>
      <c r="K950" s="17">
        <v>-0.76801593697339299</v>
      </c>
      <c r="L950" s="17">
        <v>-0.82026149212392596</v>
      </c>
      <c r="M950" s="17"/>
      <c r="N950" s="17">
        <v>-0.81073352292071599</v>
      </c>
      <c r="O950" s="17">
        <v>-0.71087629347702597</v>
      </c>
      <c r="P950" s="17">
        <v>-0.765839271858055</v>
      </c>
      <c r="Q950" s="17">
        <v>-0.76079225734297595</v>
      </c>
      <c r="R950" s="17"/>
      <c r="S950" s="17">
        <v>-0.80642038176561004</v>
      </c>
      <c r="T950" s="17">
        <v>-0.84211113973412</v>
      </c>
      <c r="U950" s="17">
        <v>-0.71894757211523497</v>
      </c>
      <c r="V950" s="17">
        <v>-0.77879742373512695</v>
      </c>
      <c r="W950" s="17">
        <v>-0.791272278354472</v>
      </c>
      <c r="X950" s="17">
        <v>-0.64787680296996297</v>
      </c>
      <c r="Y950" s="17">
        <v>-0.83322119591336397</v>
      </c>
      <c r="Z950" s="17">
        <v>-0.79481143060566495</v>
      </c>
      <c r="AA950" s="17">
        <v>-0.73264891463836601</v>
      </c>
      <c r="AB950" s="17">
        <v>-0.67277248466531703</v>
      </c>
      <c r="AC950" s="17">
        <v>-0.78562912061295298</v>
      </c>
      <c r="AD950" s="17">
        <v>-0.62046894608133096</v>
      </c>
      <c r="AE950" s="17"/>
      <c r="AF950" s="17">
        <v>-0.75750338406997297</v>
      </c>
      <c r="AG950" s="17">
        <v>-0.79359200728713997</v>
      </c>
      <c r="AH950" s="17">
        <v>-0.70888578850453299</v>
      </c>
      <c r="AI950" s="17"/>
      <c r="AJ950" s="17">
        <v>-0.79358154577507201</v>
      </c>
      <c r="AK950" s="17">
        <v>-0.77561525766627804</v>
      </c>
      <c r="AL950" s="17">
        <v>-0.843933988779351</v>
      </c>
      <c r="AM950" s="17">
        <v>-0.68919771341805802</v>
      </c>
      <c r="AN950" s="17">
        <v>-0.71222253463854301</v>
      </c>
      <c r="AO950" s="17"/>
      <c r="AP950" s="17">
        <v>-0.782510887091454</v>
      </c>
      <c r="AQ950" s="17">
        <v>-0.78060591488511399</v>
      </c>
      <c r="AR950" s="17">
        <v>-0.77884761541896497</v>
      </c>
      <c r="AS950" s="17">
        <v>-0.79067290958472003</v>
      </c>
      <c r="AT950" s="17">
        <v>-0.73592746009705501</v>
      </c>
      <c r="AU950" s="17"/>
      <c r="AV950" s="17">
        <v>-0.783892822404196</v>
      </c>
      <c r="AW950" s="17">
        <v>-0.77761401669352104</v>
      </c>
      <c r="AX950" s="17">
        <v>-0.777146992023105</v>
      </c>
      <c r="AY950" s="17">
        <v>-0.82097968409181998</v>
      </c>
      <c r="AZ950" s="17">
        <v>-0.72064204090532402</v>
      </c>
      <c r="BA950" s="17">
        <v>-0.67964925091594597</v>
      </c>
      <c r="BB950" s="17"/>
      <c r="BC950" s="17">
        <v>-0.78609225883827905</v>
      </c>
      <c r="BD950" s="17">
        <v>-0.75503456286799098</v>
      </c>
      <c r="BE950" s="17">
        <v>-0.72570281386133695</v>
      </c>
      <c r="BF950" s="17">
        <v>-0.79845179693389401</v>
      </c>
      <c r="BG950" s="17">
        <v>-0.852619737759858</v>
      </c>
    </row>
    <row r="951" spans="2:59" x14ac:dyDescent="0.35">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row>
    <row r="952" spans="2:59" x14ac:dyDescent="0.35">
      <c r="B952" s="6" t="s">
        <v>455</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row>
    <row r="953" spans="2:59" x14ac:dyDescent="0.35">
      <c r="B953" s="24" t="s">
        <v>331</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row>
    <row r="954" spans="2:59" x14ac:dyDescent="0.35">
      <c r="B954" t="s">
        <v>134</v>
      </c>
      <c r="C954" s="17">
        <v>0.18663993463541201</v>
      </c>
      <c r="D954" s="17">
        <v>0.17217667660987501</v>
      </c>
      <c r="E954" s="17">
        <v>0.20193185665906099</v>
      </c>
      <c r="F954" s="17"/>
      <c r="G954" s="17">
        <v>0.27889045408388602</v>
      </c>
      <c r="H954" s="17">
        <v>0.29047493151804299</v>
      </c>
      <c r="I954" s="17">
        <v>0.19360354133818899</v>
      </c>
      <c r="J954" s="17">
        <v>0.158175291238879</v>
      </c>
      <c r="K954" s="17">
        <v>0.16623935354969799</v>
      </c>
      <c r="L954" s="17">
        <v>8.0457906463489298E-2</v>
      </c>
      <c r="M954" s="17"/>
      <c r="N954" s="17">
        <v>0.24753862463196399</v>
      </c>
      <c r="O954" s="17">
        <v>0.154797621175468</v>
      </c>
      <c r="P954" s="17">
        <v>0.142654788209365</v>
      </c>
      <c r="Q954" s="17">
        <v>0.195624501806306</v>
      </c>
      <c r="R954" s="17"/>
      <c r="S954" s="17">
        <v>0.28298342137577398</v>
      </c>
      <c r="T954" s="17">
        <v>0.175330989694572</v>
      </c>
      <c r="U954" s="17">
        <v>0.104505169566412</v>
      </c>
      <c r="V954" s="17">
        <v>0.20632806394217401</v>
      </c>
      <c r="W954" s="17">
        <v>0.200396421040484</v>
      </c>
      <c r="X954" s="17">
        <v>0.20615860715808601</v>
      </c>
      <c r="Y954" s="17">
        <v>0.15578015794934</v>
      </c>
      <c r="Z954" s="17">
        <v>0.168276915964163</v>
      </c>
      <c r="AA954" s="17">
        <v>0.224934142280655</v>
      </c>
      <c r="AB954" s="17">
        <v>8.9587446371198504E-2</v>
      </c>
      <c r="AC954" s="17">
        <v>0.173103117417856</v>
      </c>
      <c r="AD954" s="17">
        <v>0.175578433424501</v>
      </c>
      <c r="AE954" s="17"/>
      <c r="AF954" s="17">
        <v>0.12848202825801899</v>
      </c>
      <c r="AG954" s="17">
        <v>0.21223186924585699</v>
      </c>
      <c r="AH954" s="17">
        <v>0.208743452834763</v>
      </c>
      <c r="AI954" s="17"/>
      <c r="AJ954" s="17">
        <v>0.14550617591637999</v>
      </c>
      <c r="AK954" s="17">
        <v>0.269460464948649</v>
      </c>
      <c r="AL954" s="17">
        <v>0.18603316005422399</v>
      </c>
      <c r="AM954" s="17">
        <v>0.22009243553437799</v>
      </c>
      <c r="AN954" s="17">
        <v>0.14086092845340401</v>
      </c>
      <c r="AO954" s="17"/>
      <c r="AP954" s="17">
        <v>0.14847783252831401</v>
      </c>
      <c r="AQ954" s="17">
        <v>0.24159456004697299</v>
      </c>
      <c r="AR954" s="17">
        <v>0.15487700914226701</v>
      </c>
      <c r="AS954" s="17">
        <v>0.121090412537763</v>
      </c>
      <c r="AT954" s="17">
        <v>0.18900809515237901</v>
      </c>
      <c r="AU954" s="17"/>
      <c r="AV954" s="17">
        <v>0.25168429415558102</v>
      </c>
      <c r="AW954" s="17">
        <v>0.14093090078975701</v>
      </c>
      <c r="AX954" s="17">
        <v>0.18329218972175099</v>
      </c>
      <c r="AY954" s="17">
        <v>0.12014946263974501</v>
      </c>
      <c r="AZ954" s="17">
        <v>0.238947768605313</v>
      </c>
      <c r="BA954" s="17">
        <v>0.18267166697116299</v>
      </c>
      <c r="BB954" s="17"/>
      <c r="BC954" s="17">
        <v>0.117899383464907</v>
      </c>
      <c r="BD954" s="17">
        <v>0.235606307616197</v>
      </c>
      <c r="BE954" s="17">
        <v>0.172731279916219</v>
      </c>
      <c r="BF954" s="17">
        <v>0.282687383940879</v>
      </c>
      <c r="BG954" s="17">
        <v>0.41772357802925297</v>
      </c>
    </row>
    <row r="955" spans="2:59" x14ac:dyDescent="0.35">
      <c r="B955" t="s">
        <v>135</v>
      </c>
      <c r="C955" s="17">
        <v>0.37797006775217801</v>
      </c>
      <c r="D955" s="17">
        <v>0.34419975033813899</v>
      </c>
      <c r="E955" s="17">
        <v>0.40780077211054899</v>
      </c>
      <c r="F955" s="17"/>
      <c r="G955" s="17">
        <v>0.37903578727160903</v>
      </c>
      <c r="H955" s="17">
        <v>0.41081492911137402</v>
      </c>
      <c r="I955" s="17">
        <v>0.39121063966238201</v>
      </c>
      <c r="J955" s="17">
        <v>0.38247252317278302</v>
      </c>
      <c r="K955" s="17">
        <v>0.37246052415873998</v>
      </c>
      <c r="L955" s="17">
        <v>0.34097010381676801</v>
      </c>
      <c r="M955" s="17"/>
      <c r="N955" s="17">
        <v>0.38937729881898397</v>
      </c>
      <c r="O955" s="17">
        <v>0.377165241654143</v>
      </c>
      <c r="P955" s="17">
        <v>0.37726820089068003</v>
      </c>
      <c r="Q955" s="17">
        <v>0.36796690791184899</v>
      </c>
      <c r="R955" s="17"/>
      <c r="S955" s="17">
        <v>0.40420820844524002</v>
      </c>
      <c r="T955" s="17">
        <v>0.39123323529674597</v>
      </c>
      <c r="U955" s="17">
        <v>0.43612433319322902</v>
      </c>
      <c r="V955" s="17">
        <v>0.37165533040633703</v>
      </c>
      <c r="W955" s="17">
        <v>0.40864872299867899</v>
      </c>
      <c r="X955" s="17">
        <v>0.31067614105888602</v>
      </c>
      <c r="Y955" s="17">
        <v>0.44500499588767101</v>
      </c>
      <c r="Z955" s="17">
        <v>0.340944065931304</v>
      </c>
      <c r="AA955" s="17">
        <v>0.337339546482889</v>
      </c>
      <c r="AB955" s="17">
        <v>0.37905971086171403</v>
      </c>
      <c r="AC955" s="17">
        <v>0.35202529106431402</v>
      </c>
      <c r="AD955" s="17">
        <v>0.25184836548640099</v>
      </c>
      <c r="AE955" s="17"/>
      <c r="AF955" s="17">
        <v>0.36311191749886201</v>
      </c>
      <c r="AG955" s="17">
        <v>0.39084101717340203</v>
      </c>
      <c r="AH955" s="17">
        <v>0.34197518500748902</v>
      </c>
      <c r="AI955" s="17"/>
      <c r="AJ955" s="17">
        <v>0.35154297341229701</v>
      </c>
      <c r="AK955" s="17">
        <v>0.399860047850568</v>
      </c>
      <c r="AL955" s="17">
        <v>0.431416613700913</v>
      </c>
      <c r="AM955" s="17">
        <v>0.38639802266575501</v>
      </c>
      <c r="AN955" s="17">
        <v>0.34749610890028798</v>
      </c>
      <c r="AO955" s="17"/>
      <c r="AP955" s="17">
        <v>0.34692289955004302</v>
      </c>
      <c r="AQ955" s="17">
        <v>0.38827159742897099</v>
      </c>
      <c r="AR955" s="17">
        <v>0.40327944907400898</v>
      </c>
      <c r="AS955" s="17">
        <v>0.41258808899284899</v>
      </c>
      <c r="AT955" s="17">
        <v>0.47772957025350998</v>
      </c>
      <c r="AU955" s="17"/>
      <c r="AV955" s="17">
        <v>0.39137486088321799</v>
      </c>
      <c r="AW955" s="17">
        <v>0.36999794009230702</v>
      </c>
      <c r="AX955" s="17">
        <v>0.42810642953223499</v>
      </c>
      <c r="AY955" s="17">
        <v>0.38383904770259097</v>
      </c>
      <c r="AZ955" s="17">
        <v>0.40976651582020002</v>
      </c>
      <c r="BA955" s="17">
        <v>0.25222517709724601</v>
      </c>
      <c r="BB955" s="17"/>
      <c r="BC955" s="17">
        <v>0.354205766281667</v>
      </c>
      <c r="BD955" s="17">
        <v>0.37475046294407699</v>
      </c>
      <c r="BE955" s="17">
        <v>0.42116507753982801</v>
      </c>
      <c r="BF955" s="17">
        <v>0.357212943702856</v>
      </c>
      <c r="BG955" s="17">
        <v>0.41423269310052102</v>
      </c>
    </row>
    <row r="956" spans="2:59" x14ac:dyDescent="0.35">
      <c r="B956" t="s">
        <v>339</v>
      </c>
      <c r="C956" s="17">
        <v>0.28485753463297597</v>
      </c>
      <c r="D956" s="17">
        <v>0.32514893355611202</v>
      </c>
      <c r="E956" s="17">
        <v>0.246316097285982</v>
      </c>
      <c r="F956" s="17"/>
      <c r="G956" s="17">
        <v>0.16805737144213501</v>
      </c>
      <c r="H956" s="17">
        <v>0.21341171381833501</v>
      </c>
      <c r="I956" s="17">
        <v>0.24248316388417801</v>
      </c>
      <c r="J956" s="17">
        <v>0.30568434019039797</v>
      </c>
      <c r="K956" s="17">
        <v>0.30118118197513799</v>
      </c>
      <c r="L956" s="17">
        <v>0.41997556265206198</v>
      </c>
      <c r="M956" s="17"/>
      <c r="N956" s="17">
        <v>0.24012073902012601</v>
      </c>
      <c r="O956" s="17">
        <v>0.31137883997404198</v>
      </c>
      <c r="P956" s="17">
        <v>0.31345598343054898</v>
      </c>
      <c r="Q956" s="17">
        <v>0.27827507764837101</v>
      </c>
      <c r="R956" s="17"/>
      <c r="S956" s="17">
        <v>0.197796836484464</v>
      </c>
      <c r="T956" s="17">
        <v>0.29484701266658703</v>
      </c>
      <c r="U956" s="17">
        <v>0.32769843485820399</v>
      </c>
      <c r="V956" s="17">
        <v>0.28309138975338799</v>
      </c>
      <c r="W956" s="17">
        <v>0.27107965061110101</v>
      </c>
      <c r="X956" s="17">
        <v>0.29443957195783099</v>
      </c>
      <c r="Y956" s="17">
        <v>0.21690300940104601</v>
      </c>
      <c r="Z956" s="17">
        <v>0.30931126978905599</v>
      </c>
      <c r="AA956" s="17">
        <v>0.246437323559143</v>
      </c>
      <c r="AB956" s="17">
        <v>0.38504121014458798</v>
      </c>
      <c r="AC956" s="17">
        <v>0.351064952817076</v>
      </c>
      <c r="AD956" s="17">
        <v>0.39203991841678498</v>
      </c>
      <c r="AE956" s="17"/>
      <c r="AF956" s="17">
        <v>0.34188481275037302</v>
      </c>
      <c r="AG956" s="17">
        <v>0.286034948841906</v>
      </c>
      <c r="AH956" s="17">
        <v>0.21926666383766</v>
      </c>
      <c r="AI956" s="17"/>
      <c r="AJ956" s="17">
        <v>0.33579476961558002</v>
      </c>
      <c r="AK956" s="17">
        <v>0.222215791043851</v>
      </c>
      <c r="AL956" s="17">
        <v>0.285526026005543</v>
      </c>
      <c r="AM956" s="17">
        <v>0.28223352369772597</v>
      </c>
      <c r="AN956" s="17">
        <v>0.30514276942558599</v>
      </c>
      <c r="AO956" s="17"/>
      <c r="AP956" s="17">
        <v>0.309768369884238</v>
      </c>
      <c r="AQ956" s="17">
        <v>0.24309632297206499</v>
      </c>
      <c r="AR956" s="17">
        <v>0.28750172718898998</v>
      </c>
      <c r="AS956" s="17">
        <v>0.32864738901345603</v>
      </c>
      <c r="AT956" s="17">
        <v>0.20882114859051701</v>
      </c>
      <c r="AU956" s="17"/>
      <c r="AV956" s="17">
        <v>0.228766113525537</v>
      </c>
      <c r="AW956" s="17">
        <v>0.31118637359051399</v>
      </c>
      <c r="AX956" s="17">
        <v>0.27334565074675499</v>
      </c>
      <c r="AY956" s="17">
        <v>0.33600399377776502</v>
      </c>
      <c r="AZ956" s="17">
        <v>0.222046049407427</v>
      </c>
      <c r="BA956" s="17">
        <v>0.37876152475265901</v>
      </c>
      <c r="BB956" s="17"/>
      <c r="BC956" s="17">
        <v>0.36699890554489101</v>
      </c>
      <c r="BD956" s="17">
        <v>0.22360329058685</v>
      </c>
      <c r="BE956" s="17">
        <v>0.260115237594292</v>
      </c>
      <c r="BF956" s="17">
        <v>0.256479290110528</v>
      </c>
      <c r="BG956" s="17">
        <v>0.12636965303063899</v>
      </c>
    </row>
    <row r="957" spans="2:59" x14ac:dyDescent="0.35">
      <c r="B957" t="s">
        <v>340</v>
      </c>
      <c r="C957" s="17">
        <v>9.0389881469040506E-2</v>
      </c>
      <c r="D957" s="17">
        <v>0.13033649436849701</v>
      </c>
      <c r="E957" s="17">
        <v>5.25031589070949E-2</v>
      </c>
      <c r="F957" s="17"/>
      <c r="G957" s="17">
        <v>0.127439371144805</v>
      </c>
      <c r="H957" s="17">
        <v>2.3662409296840801E-2</v>
      </c>
      <c r="I957" s="17">
        <v>9.1256228859769195E-2</v>
      </c>
      <c r="J957" s="17">
        <v>9.5368494727524206E-2</v>
      </c>
      <c r="K957" s="17">
        <v>0.108547243744386</v>
      </c>
      <c r="L957" s="17">
        <v>0.10099429138230499</v>
      </c>
      <c r="M957" s="17"/>
      <c r="N957" s="17">
        <v>7.9165831287698704E-2</v>
      </c>
      <c r="O957" s="17">
        <v>0.10314211395641899</v>
      </c>
      <c r="P957" s="17">
        <v>0.110067050075879</v>
      </c>
      <c r="Q957" s="17">
        <v>7.1844260467410798E-2</v>
      </c>
      <c r="R957" s="17"/>
      <c r="S957" s="17">
        <v>7.8973055486272398E-2</v>
      </c>
      <c r="T957" s="17">
        <v>9.9210176026518604E-2</v>
      </c>
      <c r="U957" s="17">
        <v>7.8517544605138698E-2</v>
      </c>
      <c r="V957" s="17">
        <v>0.104435194761622</v>
      </c>
      <c r="W957" s="17">
        <v>6.7502502015062193E-2</v>
      </c>
      <c r="X957" s="17">
        <v>7.0583200768877002E-2</v>
      </c>
      <c r="Y957" s="17">
        <v>0.13593752147617899</v>
      </c>
      <c r="Z957" s="17">
        <v>0.117144887541431</v>
      </c>
      <c r="AA957" s="17">
        <v>9.1639155965704794E-2</v>
      </c>
      <c r="AB957" s="17">
        <v>9.1120871415141302E-2</v>
      </c>
      <c r="AC957" s="17">
        <v>6.9956192107926599E-2</v>
      </c>
      <c r="AD957" s="17">
        <v>5.95069227685045E-2</v>
      </c>
      <c r="AE957" s="17"/>
      <c r="AF957" s="17">
        <v>0.11889034972924099</v>
      </c>
      <c r="AG957" s="17">
        <v>5.4879615704930398E-2</v>
      </c>
      <c r="AH957" s="17">
        <v>0.13157822098702601</v>
      </c>
      <c r="AI957" s="17"/>
      <c r="AJ957" s="17">
        <v>0.124836460808487</v>
      </c>
      <c r="AK957" s="17">
        <v>7.0883757669526107E-2</v>
      </c>
      <c r="AL957" s="17">
        <v>4.8628072371770803E-2</v>
      </c>
      <c r="AM957" s="17">
        <v>4.8761961273519901E-2</v>
      </c>
      <c r="AN957" s="17">
        <v>6.3524958328959505E-2</v>
      </c>
      <c r="AO957" s="17"/>
      <c r="AP957" s="17">
        <v>0.13072750009200601</v>
      </c>
      <c r="AQ957" s="17">
        <v>7.7917822234900597E-2</v>
      </c>
      <c r="AR957" s="17">
        <v>0.105372509846152</v>
      </c>
      <c r="AS957" s="17">
        <v>0.110686314046749</v>
      </c>
      <c r="AT957" s="17">
        <v>3.3570127556761697E-2</v>
      </c>
      <c r="AU957" s="17"/>
      <c r="AV957" s="17">
        <v>8.4885768728613295E-2</v>
      </c>
      <c r="AW957" s="17">
        <v>0.114633767959077</v>
      </c>
      <c r="AX957" s="17">
        <v>7.9748035226745201E-2</v>
      </c>
      <c r="AY957" s="17">
        <v>0.13390965312831801</v>
      </c>
      <c r="AZ957" s="17">
        <v>4.1349678362474197E-2</v>
      </c>
      <c r="BA957" s="17">
        <v>4.6247423505212701E-2</v>
      </c>
      <c r="BB957" s="17"/>
      <c r="BC957" s="17">
        <v>7.8455522823370594E-2</v>
      </c>
      <c r="BD957" s="17">
        <v>0.112494541000349</v>
      </c>
      <c r="BE957" s="17">
        <v>9.3109862433222598E-2</v>
      </c>
      <c r="BF957" s="17">
        <v>7.3022988538709602E-2</v>
      </c>
      <c r="BG957" s="17">
        <v>0</v>
      </c>
    </row>
    <row r="958" spans="2:59" x14ac:dyDescent="0.35">
      <c r="B958" t="s">
        <v>100</v>
      </c>
      <c r="C958" s="17">
        <v>6.0142581510394602E-2</v>
      </c>
      <c r="D958" s="17">
        <v>2.81381451273768E-2</v>
      </c>
      <c r="E958" s="17">
        <v>9.1448115037313496E-2</v>
      </c>
      <c r="F958" s="17"/>
      <c r="G958" s="17">
        <v>4.6577016057565798E-2</v>
      </c>
      <c r="H958" s="17">
        <v>6.1636016255406698E-2</v>
      </c>
      <c r="I958" s="17">
        <v>8.1446426255481597E-2</v>
      </c>
      <c r="J958" s="17">
        <v>5.8299350670415903E-2</v>
      </c>
      <c r="K958" s="17">
        <v>5.1571696572038597E-2</v>
      </c>
      <c r="L958" s="17">
        <v>5.7602135685375699E-2</v>
      </c>
      <c r="M958" s="17"/>
      <c r="N958" s="17">
        <v>4.3797506241227697E-2</v>
      </c>
      <c r="O958" s="17">
        <v>5.3516183239928503E-2</v>
      </c>
      <c r="P958" s="17">
        <v>5.6553977393526599E-2</v>
      </c>
      <c r="Q958" s="17">
        <v>8.6289252166063604E-2</v>
      </c>
      <c r="R958" s="17"/>
      <c r="S958" s="17">
        <v>3.6038478208249999E-2</v>
      </c>
      <c r="T958" s="17">
        <v>3.9378586315575198E-2</v>
      </c>
      <c r="U958" s="17">
        <v>5.3154517777016602E-2</v>
      </c>
      <c r="V958" s="17">
        <v>3.44900211364794E-2</v>
      </c>
      <c r="W958" s="17">
        <v>5.2372703334673899E-2</v>
      </c>
      <c r="X958" s="17">
        <v>0.118142479056319</v>
      </c>
      <c r="Y958" s="17">
        <v>4.63743152857643E-2</v>
      </c>
      <c r="Z958" s="17">
        <v>6.4322860774047197E-2</v>
      </c>
      <c r="AA958" s="17">
        <v>9.9649831711608003E-2</v>
      </c>
      <c r="AB958" s="17">
        <v>5.5190761207358899E-2</v>
      </c>
      <c r="AC958" s="17">
        <v>5.3850446592826999E-2</v>
      </c>
      <c r="AD958" s="17">
        <v>0.121026359903808</v>
      </c>
      <c r="AE958" s="17"/>
      <c r="AF958" s="17">
        <v>4.7630891763505101E-2</v>
      </c>
      <c r="AG958" s="17">
        <v>5.60125490339052E-2</v>
      </c>
      <c r="AH958" s="17">
        <v>9.8436477333061906E-2</v>
      </c>
      <c r="AI958" s="17"/>
      <c r="AJ958" s="17">
        <v>4.2319620247256003E-2</v>
      </c>
      <c r="AK958" s="17">
        <v>3.7579938487406497E-2</v>
      </c>
      <c r="AL958" s="17">
        <v>4.8396127867549397E-2</v>
      </c>
      <c r="AM958" s="17">
        <v>6.2514056828620906E-2</v>
      </c>
      <c r="AN958" s="17">
        <v>0.142975234891762</v>
      </c>
      <c r="AO958" s="17"/>
      <c r="AP958" s="17">
        <v>6.4103397945397905E-2</v>
      </c>
      <c r="AQ958" s="17">
        <v>4.9119697317090601E-2</v>
      </c>
      <c r="AR958" s="17">
        <v>4.8969304748581799E-2</v>
      </c>
      <c r="AS958" s="17">
        <v>2.6987795409183502E-2</v>
      </c>
      <c r="AT958" s="17">
        <v>9.0871058446832395E-2</v>
      </c>
      <c r="AU958" s="17"/>
      <c r="AV958" s="17">
        <v>4.32889627070513E-2</v>
      </c>
      <c r="AW958" s="17">
        <v>6.3251017568344295E-2</v>
      </c>
      <c r="AX958" s="17">
        <v>3.55076947725134E-2</v>
      </c>
      <c r="AY958" s="17">
        <v>2.6097842751582299E-2</v>
      </c>
      <c r="AZ958" s="17">
        <v>8.7889987804585901E-2</v>
      </c>
      <c r="BA958" s="17">
        <v>0.14009420767371999</v>
      </c>
      <c r="BB958" s="17"/>
      <c r="BC958" s="17">
        <v>8.24404218851639E-2</v>
      </c>
      <c r="BD958" s="17">
        <v>5.3545397852527502E-2</v>
      </c>
      <c r="BE958" s="17">
        <v>5.28785425164379E-2</v>
      </c>
      <c r="BF958" s="17">
        <v>3.0597393707026899E-2</v>
      </c>
      <c r="BG958" s="17">
        <v>4.1674075839586801E-2</v>
      </c>
    </row>
    <row r="959" spans="2:59" x14ac:dyDescent="0.35">
      <c r="B959" t="s">
        <v>139</v>
      </c>
      <c r="C959" s="17">
        <v>0.56461000238758896</v>
      </c>
      <c r="D959" s="17">
        <v>0.516376426948014</v>
      </c>
      <c r="E959" s="17">
        <v>0.60973262876960999</v>
      </c>
      <c r="F959" s="17"/>
      <c r="G959" s="17">
        <v>0.65792624135549505</v>
      </c>
      <c r="H959" s="17">
        <v>0.701289860629418</v>
      </c>
      <c r="I959" s="17">
        <v>0.58481418100057203</v>
      </c>
      <c r="J959" s="17">
        <v>0.54064781441166199</v>
      </c>
      <c r="K959" s="17">
        <v>0.53869987770843797</v>
      </c>
      <c r="L959" s="17">
        <v>0.421428010280258</v>
      </c>
      <c r="M959" s="17"/>
      <c r="N959" s="17">
        <v>0.63691592345094805</v>
      </c>
      <c r="O959" s="17">
        <v>0.53196286282961103</v>
      </c>
      <c r="P959" s="17">
        <v>0.51992298910004497</v>
      </c>
      <c r="Q959" s="17">
        <v>0.56359140971815502</v>
      </c>
      <c r="R959" s="17"/>
      <c r="S959" s="17">
        <v>0.68719162982101401</v>
      </c>
      <c r="T959" s="17">
        <v>0.56656422499131898</v>
      </c>
      <c r="U959" s="17">
        <v>0.54062950275964095</v>
      </c>
      <c r="V959" s="17">
        <v>0.57798339434851098</v>
      </c>
      <c r="W959" s="17">
        <v>0.60904514403916299</v>
      </c>
      <c r="X959" s="17">
        <v>0.51683474821697295</v>
      </c>
      <c r="Y959" s="17">
        <v>0.60078515383701103</v>
      </c>
      <c r="Z959" s="17">
        <v>0.50922098189546605</v>
      </c>
      <c r="AA959" s="17">
        <v>0.562273688763544</v>
      </c>
      <c r="AB959" s="17">
        <v>0.468647157232912</v>
      </c>
      <c r="AC959" s="17">
        <v>0.52512840848217102</v>
      </c>
      <c r="AD959" s="17">
        <v>0.42742679891090202</v>
      </c>
      <c r="AE959" s="17"/>
      <c r="AF959" s="17">
        <v>0.49159394575688098</v>
      </c>
      <c r="AG959" s="17">
        <v>0.60307288641925805</v>
      </c>
      <c r="AH959" s="17">
        <v>0.55071863784225195</v>
      </c>
      <c r="AI959" s="17"/>
      <c r="AJ959" s="17">
        <v>0.497049149328677</v>
      </c>
      <c r="AK959" s="17">
        <v>0.66932051279921601</v>
      </c>
      <c r="AL959" s="17">
        <v>0.61744977375513699</v>
      </c>
      <c r="AM959" s="17">
        <v>0.60649045820013303</v>
      </c>
      <c r="AN959" s="17">
        <v>0.48835703735369201</v>
      </c>
      <c r="AO959" s="17"/>
      <c r="AP959" s="17">
        <v>0.495400732078358</v>
      </c>
      <c r="AQ959" s="17">
        <v>0.62986615747594399</v>
      </c>
      <c r="AR959" s="17">
        <v>0.55815645821627602</v>
      </c>
      <c r="AS959" s="17">
        <v>0.53367850153061203</v>
      </c>
      <c r="AT959" s="17">
        <v>0.66673766540588897</v>
      </c>
      <c r="AU959" s="17"/>
      <c r="AV959" s="17">
        <v>0.64305915503879896</v>
      </c>
      <c r="AW959" s="17">
        <v>0.51092884088206503</v>
      </c>
      <c r="AX959" s="17">
        <v>0.61139861925398598</v>
      </c>
      <c r="AY959" s="17">
        <v>0.50398851034233505</v>
      </c>
      <c r="AZ959" s="17">
        <v>0.64871428442551304</v>
      </c>
      <c r="BA959" s="17">
        <v>0.43489684406840901</v>
      </c>
      <c r="BB959" s="17"/>
      <c r="BC959" s="17">
        <v>0.47210514974657503</v>
      </c>
      <c r="BD959" s="17">
        <v>0.61035677056027404</v>
      </c>
      <c r="BE959" s="17">
        <v>0.59389635745604796</v>
      </c>
      <c r="BF959" s="17">
        <v>0.63990032764373606</v>
      </c>
      <c r="BG959" s="17">
        <v>0.83195627112977499</v>
      </c>
    </row>
    <row r="960" spans="2:59" x14ac:dyDescent="0.35">
      <c r="B960" t="s">
        <v>141</v>
      </c>
      <c r="C960" s="17">
        <v>-0.50446742087719498</v>
      </c>
      <c r="D960" s="17">
        <v>-0.488238281820637</v>
      </c>
      <c r="E960" s="17">
        <v>-0.518284513732296</v>
      </c>
      <c r="F960" s="17"/>
      <c r="G960" s="17">
        <v>-0.61134922529792901</v>
      </c>
      <c r="H960" s="17">
        <v>-0.63965384437401096</v>
      </c>
      <c r="I960" s="17">
        <v>-0.50336775474508999</v>
      </c>
      <c r="J960" s="17">
        <v>-0.48234846374124601</v>
      </c>
      <c r="K960" s="17">
        <v>-0.4871281811364</v>
      </c>
      <c r="L960" s="17">
        <v>-0.36382587459488203</v>
      </c>
      <c r="M960" s="17"/>
      <c r="N960" s="17">
        <v>-0.59311841720972003</v>
      </c>
      <c r="O960" s="17">
        <v>-0.47844667958968201</v>
      </c>
      <c r="P960" s="17">
        <v>-0.46336901170651801</v>
      </c>
      <c r="Q960" s="17">
        <v>-0.47730215755209099</v>
      </c>
      <c r="R960" s="17"/>
      <c r="S960" s="17">
        <v>-0.65115315161276399</v>
      </c>
      <c r="T960" s="17">
        <v>-0.52718563867574397</v>
      </c>
      <c r="U960" s="17">
        <v>-0.48747498498262398</v>
      </c>
      <c r="V960" s="17">
        <v>-0.54349337321203195</v>
      </c>
      <c r="W960" s="17">
        <v>-0.55667244070448896</v>
      </c>
      <c r="X960" s="17">
        <v>-0.39869226916065298</v>
      </c>
      <c r="Y960" s="17">
        <v>-0.55441083855124695</v>
      </c>
      <c r="Z960" s="17">
        <v>-0.44489812112141902</v>
      </c>
      <c r="AA960" s="17">
        <v>-0.46262385705193598</v>
      </c>
      <c r="AB960" s="17">
        <v>-0.41345639602555301</v>
      </c>
      <c r="AC960" s="17">
        <v>-0.47127796188934401</v>
      </c>
      <c r="AD960" s="17">
        <v>-0.30640043900709402</v>
      </c>
      <c r="AE960" s="17"/>
      <c r="AF960" s="17">
        <v>-0.44396305399337599</v>
      </c>
      <c r="AG960" s="17">
        <v>-0.54706033738535298</v>
      </c>
      <c r="AH960" s="17">
        <v>-0.45228216050919001</v>
      </c>
      <c r="AI960" s="17"/>
      <c r="AJ960" s="17">
        <v>-0.454729529081421</v>
      </c>
      <c r="AK960" s="17">
        <v>-0.63174057431180997</v>
      </c>
      <c r="AL960" s="17">
        <v>-0.569053645887587</v>
      </c>
      <c r="AM960" s="17">
        <v>-0.54397640137151204</v>
      </c>
      <c r="AN960" s="17">
        <v>-0.34538180246193001</v>
      </c>
      <c r="AO960" s="17"/>
      <c r="AP960" s="17">
        <v>-0.43129733413296001</v>
      </c>
      <c r="AQ960" s="17">
        <v>-0.58074646015885301</v>
      </c>
      <c r="AR960" s="17">
        <v>-0.50918715346769405</v>
      </c>
      <c r="AS960" s="17">
        <v>-0.50669070612142797</v>
      </c>
      <c r="AT960" s="17">
        <v>-0.575866606959056</v>
      </c>
      <c r="AU960" s="17"/>
      <c r="AV960" s="17">
        <v>-0.599770192331747</v>
      </c>
      <c r="AW960" s="17">
        <v>-0.44767782331372002</v>
      </c>
      <c r="AX960" s="17">
        <v>-0.57589092448147305</v>
      </c>
      <c r="AY960" s="17">
        <v>-0.47789066759075299</v>
      </c>
      <c r="AZ960" s="17">
        <v>-0.56082429662092703</v>
      </c>
      <c r="BA960" s="17">
        <v>-0.29480263639468901</v>
      </c>
      <c r="BB960" s="17"/>
      <c r="BC960" s="17">
        <v>-0.38966472786141099</v>
      </c>
      <c r="BD960" s="17">
        <v>-0.55681137270774606</v>
      </c>
      <c r="BE960" s="17">
        <v>-0.54101781493960999</v>
      </c>
      <c r="BF960" s="17">
        <v>-0.60930293393670898</v>
      </c>
      <c r="BG960" s="17">
        <v>-0.79028219529018795</v>
      </c>
    </row>
    <row r="961" spans="2:59" x14ac:dyDescent="0.35">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row>
    <row r="962" spans="2:59" x14ac:dyDescent="0.35">
      <c r="B962" s="6" t="s">
        <v>456</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row>
    <row r="963" spans="2:59" x14ac:dyDescent="0.35">
      <c r="B963" s="24" t="s">
        <v>331</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row>
    <row r="964" spans="2:59" x14ac:dyDescent="0.35">
      <c r="B964" t="s">
        <v>134</v>
      </c>
      <c r="C964" s="17">
        <v>0.45029298754589098</v>
      </c>
      <c r="D964" s="17">
        <v>0.42338467642757899</v>
      </c>
      <c r="E964" s="17">
        <v>0.47560986200418698</v>
      </c>
      <c r="F964" s="17"/>
      <c r="G964" s="17">
        <v>0.42015541329947098</v>
      </c>
      <c r="H964" s="17">
        <v>0.45950316737567298</v>
      </c>
      <c r="I964" s="17">
        <v>0.49971280914278998</v>
      </c>
      <c r="J964" s="17">
        <v>0.43510252182953402</v>
      </c>
      <c r="K964" s="17">
        <v>0.39558945955344399</v>
      </c>
      <c r="L964" s="17">
        <v>0.47325145953419601</v>
      </c>
      <c r="M964" s="17"/>
      <c r="N964" s="17">
        <v>0.51412233622243497</v>
      </c>
      <c r="O964" s="17">
        <v>0.417721841070198</v>
      </c>
      <c r="P964" s="17">
        <v>0.38892379833339802</v>
      </c>
      <c r="Q964" s="17">
        <v>0.47199096808532998</v>
      </c>
      <c r="R964" s="17"/>
      <c r="S964" s="17">
        <v>0.58434512662788796</v>
      </c>
      <c r="T964" s="17">
        <v>0.44355424134794702</v>
      </c>
      <c r="U964" s="17">
        <v>0.38072148654105398</v>
      </c>
      <c r="V964" s="17">
        <v>0.55192279632840102</v>
      </c>
      <c r="W964" s="17">
        <v>0.46474870347908198</v>
      </c>
      <c r="X964" s="17">
        <v>0.326756392767242</v>
      </c>
      <c r="Y964" s="17">
        <v>0.44935696682634402</v>
      </c>
      <c r="Z964" s="17">
        <v>0.40771194426776097</v>
      </c>
      <c r="AA964" s="17">
        <v>0.44773033994950201</v>
      </c>
      <c r="AB964" s="17">
        <v>0.39804338349632401</v>
      </c>
      <c r="AC964" s="17">
        <v>0.388984387228133</v>
      </c>
      <c r="AD964" s="17">
        <v>0.42142150938935502</v>
      </c>
      <c r="AE964" s="17"/>
      <c r="AF964" s="17">
        <v>0.37774570256119</v>
      </c>
      <c r="AG964" s="17">
        <v>0.51342479666624596</v>
      </c>
      <c r="AH964" s="17">
        <v>0.490614710665494</v>
      </c>
      <c r="AI964" s="17"/>
      <c r="AJ964" s="17">
        <v>0.39942423320779802</v>
      </c>
      <c r="AK964" s="17">
        <v>0.50705535494632104</v>
      </c>
      <c r="AL964" s="17">
        <v>0.53411762161134002</v>
      </c>
      <c r="AM964" s="17">
        <v>0.48970848847445497</v>
      </c>
      <c r="AN964" s="17">
        <v>0.39494634935086897</v>
      </c>
      <c r="AO964" s="17"/>
      <c r="AP964" s="17">
        <v>0.44459946589440902</v>
      </c>
      <c r="AQ964" s="17">
        <v>0.51899392610614103</v>
      </c>
      <c r="AR964" s="17">
        <v>0.45586373267960101</v>
      </c>
      <c r="AS964" s="17">
        <v>0.33074749120431102</v>
      </c>
      <c r="AT964" s="17">
        <v>0.448639450962244</v>
      </c>
      <c r="AU964" s="17"/>
      <c r="AV964" s="17">
        <v>0.54496214386178399</v>
      </c>
      <c r="AW964" s="17">
        <v>0.40627311720117099</v>
      </c>
      <c r="AX964" s="17">
        <v>0.47567059171468201</v>
      </c>
      <c r="AY964" s="17">
        <v>0.34939273861581899</v>
      </c>
      <c r="AZ964" s="17">
        <v>0.50157768987331597</v>
      </c>
      <c r="BA964" s="17">
        <v>0.45911818791292802</v>
      </c>
      <c r="BB964" s="17"/>
      <c r="BC964" s="17">
        <v>0.41978737393031701</v>
      </c>
      <c r="BD964" s="17">
        <v>0.43010912528084999</v>
      </c>
      <c r="BE964" s="17">
        <v>0.45665450465744201</v>
      </c>
      <c r="BF964" s="17">
        <v>0.52431925285289804</v>
      </c>
      <c r="BG964" s="17">
        <v>0.71798467913491704</v>
      </c>
    </row>
    <row r="965" spans="2:59" x14ac:dyDescent="0.35">
      <c r="B965" t="s">
        <v>135</v>
      </c>
      <c r="C965" s="17">
        <v>0.40870573096309698</v>
      </c>
      <c r="D965" s="17">
        <v>0.43127302084543201</v>
      </c>
      <c r="E965" s="17">
        <v>0.38986907112186697</v>
      </c>
      <c r="F965" s="17"/>
      <c r="G965" s="17">
        <v>0.41385421451700499</v>
      </c>
      <c r="H965" s="17">
        <v>0.378216964774995</v>
      </c>
      <c r="I965" s="17">
        <v>0.36583785797097101</v>
      </c>
      <c r="J965" s="17">
        <v>0.40784835002040398</v>
      </c>
      <c r="K965" s="17">
        <v>0.44078243647941601</v>
      </c>
      <c r="L965" s="17">
        <v>0.44234339572978199</v>
      </c>
      <c r="M965" s="17"/>
      <c r="N965" s="17">
        <v>0.37227377815698198</v>
      </c>
      <c r="O965" s="17">
        <v>0.41911514356129298</v>
      </c>
      <c r="P965" s="17">
        <v>0.47536198715720601</v>
      </c>
      <c r="Q965" s="17">
        <v>0.37747410415723198</v>
      </c>
      <c r="R965" s="17"/>
      <c r="S965" s="17">
        <v>0.33154025505969598</v>
      </c>
      <c r="T965" s="17">
        <v>0.42594997550613101</v>
      </c>
      <c r="U965" s="17">
        <v>0.468377105463407</v>
      </c>
      <c r="V965" s="17">
        <v>0.340253844419939</v>
      </c>
      <c r="W965" s="17">
        <v>0.40585133033370902</v>
      </c>
      <c r="X965" s="17">
        <v>0.50203757718881203</v>
      </c>
      <c r="Y965" s="17">
        <v>0.40657827211688602</v>
      </c>
      <c r="Z965" s="17">
        <v>0.41617593319041901</v>
      </c>
      <c r="AA965" s="17">
        <v>0.40415624210963202</v>
      </c>
      <c r="AB965" s="17">
        <v>0.45937502008275699</v>
      </c>
      <c r="AC965" s="17">
        <v>0.39620138320606302</v>
      </c>
      <c r="AD965" s="17">
        <v>0.33464084212288298</v>
      </c>
      <c r="AE965" s="17"/>
      <c r="AF965" s="17">
        <v>0.453858259394882</v>
      </c>
      <c r="AG965" s="17">
        <v>0.39307776717322601</v>
      </c>
      <c r="AH965" s="17">
        <v>0.342486460298916</v>
      </c>
      <c r="AI965" s="17"/>
      <c r="AJ965" s="17">
        <v>0.445777526036712</v>
      </c>
      <c r="AK965" s="17">
        <v>0.40434986126258998</v>
      </c>
      <c r="AL965" s="17">
        <v>0.36358265203852402</v>
      </c>
      <c r="AM965" s="17">
        <v>0.33821318269587303</v>
      </c>
      <c r="AN965" s="17">
        <v>0.41457276114751701</v>
      </c>
      <c r="AO965" s="17"/>
      <c r="AP965" s="17">
        <v>0.41532751483645602</v>
      </c>
      <c r="AQ965" s="17">
        <v>0.38422533249996899</v>
      </c>
      <c r="AR965" s="17">
        <v>0.44572395043492902</v>
      </c>
      <c r="AS965" s="17">
        <v>0.44653256292690102</v>
      </c>
      <c r="AT965" s="17">
        <v>0.43389969819621199</v>
      </c>
      <c r="AU965" s="17"/>
      <c r="AV965" s="17">
        <v>0.370204145735261</v>
      </c>
      <c r="AW965" s="17">
        <v>0.45024319169524701</v>
      </c>
      <c r="AX965" s="17">
        <v>0.44576687222227701</v>
      </c>
      <c r="AY965" s="17">
        <v>0.44538865616325501</v>
      </c>
      <c r="AZ965" s="17">
        <v>0.40029641075407102</v>
      </c>
      <c r="BA965" s="17">
        <v>0.35937258797242999</v>
      </c>
      <c r="BB965" s="17"/>
      <c r="BC965" s="17">
        <v>0.44406391352211699</v>
      </c>
      <c r="BD965" s="17">
        <v>0.43352523626140199</v>
      </c>
      <c r="BE965" s="17">
        <v>0.410924033877553</v>
      </c>
      <c r="BF965" s="17">
        <v>0.33237011162386099</v>
      </c>
      <c r="BG965" s="17">
        <v>0.22100759406308901</v>
      </c>
    </row>
    <row r="966" spans="2:59" x14ac:dyDescent="0.35">
      <c r="B966" t="s">
        <v>339</v>
      </c>
      <c r="C966" s="17">
        <v>7.3914205868570101E-2</v>
      </c>
      <c r="D966" s="17">
        <v>9.6814500730981898E-2</v>
      </c>
      <c r="E966" s="17">
        <v>5.0635507141033001E-2</v>
      </c>
      <c r="F966" s="17"/>
      <c r="G966" s="17">
        <v>7.5702030855692798E-2</v>
      </c>
      <c r="H966" s="17">
        <v>7.8099790002466002E-2</v>
      </c>
      <c r="I966" s="17">
        <v>7.5621554996211302E-2</v>
      </c>
      <c r="J966" s="17">
        <v>7.9530447657685702E-2</v>
      </c>
      <c r="K966" s="17">
        <v>8.7351789458025006E-2</v>
      </c>
      <c r="L966" s="17">
        <v>5.3757251743720001E-2</v>
      </c>
      <c r="M966" s="17"/>
      <c r="N966" s="17">
        <v>5.8198024680419298E-2</v>
      </c>
      <c r="O966" s="17">
        <v>8.7963341388572494E-2</v>
      </c>
      <c r="P966" s="17">
        <v>6.6078089324519501E-2</v>
      </c>
      <c r="Q966" s="17">
        <v>8.2150258094308107E-2</v>
      </c>
      <c r="R966" s="17"/>
      <c r="S966" s="17">
        <v>3.9405377825754401E-2</v>
      </c>
      <c r="T966" s="17">
        <v>7.43913983107721E-2</v>
      </c>
      <c r="U966" s="17">
        <v>7.26960053954359E-2</v>
      </c>
      <c r="V966" s="17">
        <v>7.1278129587638905E-2</v>
      </c>
      <c r="W966" s="17">
        <v>7.9043972832466405E-2</v>
      </c>
      <c r="X966" s="17">
        <v>6.3588012720551701E-2</v>
      </c>
      <c r="Y966" s="17">
        <v>0.11025990684723</v>
      </c>
      <c r="Z966" s="17">
        <v>6.8922397404451302E-2</v>
      </c>
      <c r="AA966" s="17">
        <v>5.3405250318723702E-2</v>
      </c>
      <c r="AB966" s="17">
        <v>0.10193342677579199</v>
      </c>
      <c r="AC966" s="17">
        <v>8.8150011782477306E-2</v>
      </c>
      <c r="AD966" s="17">
        <v>0.124613160109469</v>
      </c>
      <c r="AE966" s="17"/>
      <c r="AF966" s="17">
        <v>8.9341987480867996E-2</v>
      </c>
      <c r="AG966" s="17">
        <v>6.0403809605148899E-2</v>
      </c>
      <c r="AH966" s="17">
        <v>7.1071660219763397E-2</v>
      </c>
      <c r="AI966" s="17"/>
      <c r="AJ966" s="17">
        <v>0.101159414321962</v>
      </c>
      <c r="AK966" s="17">
        <v>4.4191185046416399E-2</v>
      </c>
      <c r="AL966" s="17">
        <v>5.2293196533044997E-2</v>
      </c>
      <c r="AM966" s="17">
        <v>0.109564272001051</v>
      </c>
      <c r="AN966" s="17">
        <v>7.6939991890126E-2</v>
      </c>
      <c r="AO966" s="17"/>
      <c r="AP966" s="17">
        <v>8.4253909227600607E-2</v>
      </c>
      <c r="AQ966" s="17">
        <v>5.4819834397878901E-2</v>
      </c>
      <c r="AR966" s="17">
        <v>3.5765132940319501E-2</v>
      </c>
      <c r="AS966" s="17">
        <v>0.12956305334412899</v>
      </c>
      <c r="AT966" s="17">
        <v>6.2290552961221497E-2</v>
      </c>
      <c r="AU966" s="17"/>
      <c r="AV966" s="17">
        <v>4.6058118066997597E-2</v>
      </c>
      <c r="AW966" s="17">
        <v>0.100160808521522</v>
      </c>
      <c r="AX966" s="17">
        <v>1.07935647285435E-2</v>
      </c>
      <c r="AY966" s="17">
        <v>0.115528120037204</v>
      </c>
      <c r="AZ966" s="17">
        <v>5.6056644056953202E-2</v>
      </c>
      <c r="BA966" s="17">
        <v>3.4123270045263401E-2</v>
      </c>
      <c r="BB966" s="17"/>
      <c r="BC966" s="17">
        <v>5.7236476404655401E-2</v>
      </c>
      <c r="BD966" s="17">
        <v>7.3570992388718101E-2</v>
      </c>
      <c r="BE966" s="17">
        <v>6.8898390686613006E-2</v>
      </c>
      <c r="BF966" s="17">
        <v>7.8552833799557895E-2</v>
      </c>
      <c r="BG966" s="17">
        <v>6.1007726801994198E-2</v>
      </c>
    </row>
    <row r="967" spans="2:59" x14ac:dyDescent="0.35">
      <c r="B967" t="s">
        <v>340</v>
      </c>
      <c r="C967" s="17">
        <v>2.3477796040345798E-2</v>
      </c>
      <c r="D967" s="17">
        <v>2.3185476576028999E-2</v>
      </c>
      <c r="E967" s="17">
        <v>2.3928298042843701E-2</v>
      </c>
      <c r="F967" s="17"/>
      <c r="G967" s="17">
        <v>4.5599003858011002E-2</v>
      </c>
      <c r="H967" s="17">
        <v>2.1186090481528998E-2</v>
      </c>
      <c r="I967" s="17">
        <v>0</v>
      </c>
      <c r="J967" s="17">
        <v>3.5314819099047899E-2</v>
      </c>
      <c r="K967" s="17">
        <v>3.3315678903629901E-2</v>
      </c>
      <c r="L967" s="17">
        <v>1.3750545104244401E-2</v>
      </c>
      <c r="M967" s="17"/>
      <c r="N967" s="17">
        <v>2.5439855523972502E-2</v>
      </c>
      <c r="O967" s="17">
        <v>2.5134793188499802E-2</v>
      </c>
      <c r="P967" s="17">
        <v>3.1167672559036099E-2</v>
      </c>
      <c r="Q967" s="17">
        <v>1.32413679496588E-2</v>
      </c>
      <c r="R967" s="17"/>
      <c r="S967" s="17">
        <v>1.5728520656762699E-2</v>
      </c>
      <c r="T967" s="17">
        <v>2.8050299767032098E-2</v>
      </c>
      <c r="U967" s="17">
        <v>2.70912249888513E-2</v>
      </c>
      <c r="V967" s="17">
        <v>1.3420674001416701E-2</v>
      </c>
      <c r="W967" s="17">
        <v>0</v>
      </c>
      <c r="X967" s="17">
        <v>5.7317195526314903E-2</v>
      </c>
      <c r="Y967" s="17">
        <v>0</v>
      </c>
      <c r="Z967" s="17">
        <v>2.1355083995687699E-2</v>
      </c>
      <c r="AA967" s="17">
        <v>2.4153163642147299E-2</v>
      </c>
      <c r="AB967" s="17">
        <v>1.1493942553820399E-2</v>
      </c>
      <c r="AC967" s="17">
        <v>7.2813771190499504E-2</v>
      </c>
      <c r="AD967" s="17">
        <v>2.6741330446771398E-2</v>
      </c>
      <c r="AE967" s="17"/>
      <c r="AF967" s="17">
        <v>3.8557191356545402E-2</v>
      </c>
      <c r="AG967" s="17">
        <v>4.7130706257094397E-3</v>
      </c>
      <c r="AH967" s="17">
        <v>5.4520549093510602E-3</v>
      </c>
      <c r="AI967" s="17"/>
      <c r="AJ967" s="17">
        <v>2.4043689898666398E-2</v>
      </c>
      <c r="AK967" s="17">
        <v>1.8758736030953401E-2</v>
      </c>
      <c r="AL967" s="17">
        <v>0</v>
      </c>
      <c r="AM967" s="17">
        <v>0</v>
      </c>
      <c r="AN967" s="17">
        <v>2.1409444969006299E-2</v>
      </c>
      <c r="AO967" s="17"/>
      <c r="AP967" s="17">
        <v>2.0893978999509899E-2</v>
      </c>
      <c r="AQ967" s="17">
        <v>1.47584909148937E-2</v>
      </c>
      <c r="AR967" s="17">
        <v>1.6214023667141499E-2</v>
      </c>
      <c r="AS967" s="17">
        <v>5.7302276747408801E-2</v>
      </c>
      <c r="AT967" s="17">
        <v>0</v>
      </c>
      <c r="AU967" s="17"/>
      <c r="AV967" s="17">
        <v>1.75760000583884E-2</v>
      </c>
      <c r="AW967" s="17">
        <v>1.08495237107576E-2</v>
      </c>
      <c r="AX967" s="17">
        <v>3.2261276561983403E-2</v>
      </c>
      <c r="AY967" s="17">
        <v>5.0653651952374798E-2</v>
      </c>
      <c r="AZ967" s="17">
        <v>0</v>
      </c>
      <c r="BA967" s="17">
        <v>2.6473790340148601E-2</v>
      </c>
      <c r="BB967" s="17"/>
      <c r="BC967" s="17">
        <v>2.2202459197936699E-2</v>
      </c>
      <c r="BD967" s="17">
        <v>1.93531127071753E-2</v>
      </c>
      <c r="BE967" s="17">
        <v>1.9327831590893501E-2</v>
      </c>
      <c r="BF967" s="17">
        <v>3.3451009784059099E-2</v>
      </c>
      <c r="BG967" s="17">
        <v>0</v>
      </c>
    </row>
    <row r="968" spans="2:59" x14ac:dyDescent="0.35">
      <c r="B968" t="s">
        <v>100</v>
      </c>
      <c r="C968" s="17">
        <v>4.3609279582096497E-2</v>
      </c>
      <c r="D968" s="17">
        <v>2.5342325419978998E-2</v>
      </c>
      <c r="E968" s="17">
        <v>5.9957261690068799E-2</v>
      </c>
      <c r="F968" s="17"/>
      <c r="G968" s="17">
        <v>4.4689337469819602E-2</v>
      </c>
      <c r="H968" s="17">
        <v>6.2993987365336804E-2</v>
      </c>
      <c r="I968" s="17">
        <v>5.8827777890028E-2</v>
      </c>
      <c r="J968" s="17">
        <v>4.2203861393328497E-2</v>
      </c>
      <c r="K968" s="17">
        <v>4.2960635605485097E-2</v>
      </c>
      <c r="L968" s="17">
        <v>1.6897347888057999E-2</v>
      </c>
      <c r="M968" s="17"/>
      <c r="N968" s="17">
        <v>2.9966005416190999E-2</v>
      </c>
      <c r="O968" s="17">
        <v>5.0064880791436797E-2</v>
      </c>
      <c r="P968" s="17">
        <v>3.8468452625840102E-2</v>
      </c>
      <c r="Q968" s="17">
        <v>5.5143301713470497E-2</v>
      </c>
      <c r="R968" s="17"/>
      <c r="S968" s="17">
        <v>2.8980719829899301E-2</v>
      </c>
      <c r="T968" s="17">
        <v>2.8054085068118E-2</v>
      </c>
      <c r="U968" s="17">
        <v>5.11141776112519E-2</v>
      </c>
      <c r="V968" s="17">
        <v>2.31245556626044E-2</v>
      </c>
      <c r="W968" s="17">
        <v>5.0355993354743202E-2</v>
      </c>
      <c r="X968" s="17">
        <v>5.03008217970786E-2</v>
      </c>
      <c r="Y968" s="17">
        <v>3.3804854209540103E-2</v>
      </c>
      <c r="Z968" s="17">
        <v>8.5834641141680698E-2</v>
      </c>
      <c r="AA968" s="17">
        <v>7.0555003979995395E-2</v>
      </c>
      <c r="AB968" s="17">
        <v>2.9154227091306401E-2</v>
      </c>
      <c r="AC968" s="17">
        <v>5.3850446592826999E-2</v>
      </c>
      <c r="AD968" s="17">
        <v>9.2583157931521401E-2</v>
      </c>
      <c r="AE968" s="17"/>
      <c r="AF968" s="17">
        <v>4.0496859206514697E-2</v>
      </c>
      <c r="AG968" s="17">
        <v>2.8380555929669701E-2</v>
      </c>
      <c r="AH968" s="17">
        <v>9.0375113906476096E-2</v>
      </c>
      <c r="AI968" s="17"/>
      <c r="AJ968" s="17">
        <v>2.9595136534861299E-2</v>
      </c>
      <c r="AK968" s="17">
        <v>2.5644862713720001E-2</v>
      </c>
      <c r="AL968" s="17">
        <v>5.0006529817091201E-2</v>
      </c>
      <c r="AM968" s="17">
        <v>6.2514056828620906E-2</v>
      </c>
      <c r="AN968" s="17">
        <v>9.2131452642481695E-2</v>
      </c>
      <c r="AO968" s="17"/>
      <c r="AP968" s="17">
        <v>3.4925131042023903E-2</v>
      </c>
      <c r="AQ968" s="17">
        <v>2.7202416081117502E-2</v>
      </c>
      <c r="AR968" s="17">
        <v>4.64331602780087E-2</v>
      </c>
      <c r="AS968" s="17">
        <v>3.5854615777249702E-2</v>
      </c>
      <c r="AT968" s="17">
        <v>5.5170297880322301E-2</v>
      </c>
      <c r="AU968" s="17"/>
      <c r="AV968" s="17">
        <v>2.1199592277568399E-2</v>
      </c>
      <c r="AW968" s="17">
        <v>3.2473358871302399E-2</v>
      </c>
      <c r="AX968" s="17">
        <v>3.55076947725134E-2</v>
      </c>
      <c r="AY968" s="17">
        <v>3.9036833231347198E-2</v>
      </c>
      <c r="AZ968" s="17">
        <v>4.2069255315659901E-2</v>
      </c>
      <c r="BA968" s="17">
        <v>0.12091216372923</v>
      </c>
      <c r="BB968" s="17"/>
      <c r="BC968" s="17">
        <v>5.67097769449732E-2</v>
      </c>
      <c r="BD968" s="17">
        <v>4.3441533361854398E-2</v>
      </c>
      <c r="BE968" s="17">
        <v>4.4195239187499097E-2</v>
      </c>
      <c r="BF968" s="17">
        <v>3.13067919396239E-2</v>
      </c>
      <c r="BG968" s="17">
        <v>0</v>
      </c>
    </row>
    <row r="969" spans="2:59" x14ac:dyDescent="0.35">
      <c r="B969" t="s">
        <v>139</v>
      </c>
      <c r="C969" s="17">
        <v>0.85899871850898801</v>
      </c>
      <c r="D969" s="17">
        <v>0.85465769727301</v>
      </c>
      <c r="E969" s="17">
        <v>0.86547893312605395</v>
      </c>
      <c r="F969" s="17"/>
      <c r="G969" s="17">
        <v>0.83400962781647703</v>
      </c>
      <c r="H969" s="17">
        <v>0.83772013215066798</v>
      </c>
      <c r="I969" s="17">
        <v>0.86555066711376105</v>
      </c>
      <c r="J969" s="17">
        <v>0.842950871849938</v>
      </c>
      <c r="K969" s="17">
        <v>0.83637189603286</v>
      </c>
      <c r="L969" s="17">
        <v>0.91559485526397799</v>
      </c>
      <c r="M969" s="17"/>
      <c r="N969" s="17">
        <v>0.88639611437941701</v>
      </c>
      <c r="O969" s="17">
        <v>0.83683698463149103</v>
      </c>
      <c r="P969" s="17">
        <v>0.86428578549060397</v>
      </c>
      <c r="Q969" s="17">
        <v>0.84946507224256296</v>
      </c>
      <c r="R969" s="17"/>
      <c r="S969" s="17">
        <v>0.91588538168758304</v>
      </c>
      <c r="T969" s="17">
        <v>0.86950421685407797</v>
      </c>
      <c r="U969" s="17">
        <v>0.84909859200446103</v>
      </c>
      <c r="V969" s="17">
        <v>0.89217664074834002</v>
      </c>
      <c r="W969" s="17">
        <v>0.87060003381279005</v>
      </c>
      <c r="X969" s="17">
        <v>0.82879396995605503</v>
      </c>
      <c r="Y969" s="17">
        <v>0.85593523894322998</v>
      </c>
      <c r="Z969" s="17">
        <v>0.82388787745818004</v>
      </c>
      <c r="AA969" s="17">
        <v>0.85188658205913403</v>
      </c>
      <c r="AB969" s="17">
        <v>0.85741840357908095</v>
      </c>
      <c r="AC969" s="17">
        <v>0.78518577043419602</v>
      </c>
      <c r="AD969" s="17">
        <v>0.756062351512238</v>
      </c>
      <c r="AE969" s="17"/>
      <c r="AF969" s="17">
        <v>0.831603961956072</v>
      </c>
      <c r="AG969" s="17">
        <v>0.90650256383947203</v>
      </c>
      <c r="AH969" s="17">
        <v>0.83310117096440905</v>
      </c>
      <c r="AI969" s="17"/>
      <c r="AJ969" s="17">
        <v>0.84520175924451002</v>
      </c>
      <c r="AK969" s="17">
        <v>0.91140521620891002</v>
      </c>
      <c r="AL969" s="17">
        <v>0.89770027364986404</v>
      </c>
      <c r="AM969" s="17">
        <v>0.827921671170328</v>
      </c>
      <c r="AN969" s="17">
        <v>0.80951911049838599</v>
      </c>
      <c r="AO969" s="17"/>
      <c r="AP969" s="17">
        <v>0.85992698073086504</v>
      </c>
      <c r="AQ969" s="17">
        <v>0.90321925860610996</v>
      </c>
      <c r="AR969" s="17">
        <v>0.90158768311452997</v>
      </c>
      <c r="AS969" s="17">
        <v>0.77728005413121204</v>
      </c>
      <c r="AT969" s="17">
        <v>0.88253914915845599</v>
      </c>
      <c r="AU969" s="17"/>
      <c r="AV969" s="17">
        <v>0.91516628959704605</v>
      </c>
      <c r="AW969" s="17">
        <v>0.85651630889641805</v>
      </c>
      <c r="AX969" s="17">
        <v>0.92143746393696002</v>
      </c>
      <c r="AY969" s="17">
        <v>0.79478139477907495</v>
      </c>
      <c r="AZ969" s="17">
        <v>0.90187410062738704</v>
      </c>
      <c r="BA969" s="17">
        <v>0.81849077588535801</v>
      </c>
      <c r="BB969" s="17"/>
      <c r="BC969" s="17">
        <v>0.863851287452435</v>
      </c>
      <c r="BD969" s="17">
        <v>0.86363436154225204</v>
      </c>
      <c r="BE969" s="17">
        <v>0.867578538534994</v>
      </c>
      <c r="BF969" s="17">
        <v>0.85668936447675903</v>
      </c>
      <c r="BG969" s="17">
        <v>0.93899227319800604</v>
      </c>
    </row>
    <row r="970" spans="2:59" x14ac:dyDescent="0.35">
      <c r="B970" t="s">
        <v>141</v>
      </c>
      <c r="C970" s="17">
        <v>-0.81538943892689097</v>
      </c>
      <c r="D970" s="17">
        <v>-0.82931537185303095</v>
      </c>
      <c r="E970" s="17">
        <v>-0.80552167143598596</v>
      </c>
      <c r="F970" s="17"/>
      <c r="G970" s="17">
        <v>-0.78932029034665696</v>
      </c>
      <c r="H970" s="17">
        <v>-0.77472614478533097</v>
      </c>
      <c r="I970" s="17">
        <v>-0.80672288922373303</v>
      </c>
      <c r="J970" s="17">
        <v>-0.80074701045660901</v>
      </c>
      <c r="K970" s="17">
        <v>-0.79341126042737498</v>
      </c>
      <c r="L970" s="17">
        <v>-0.89869750737592002</v>
      </c>
      <c r="M970" s="17"/>
      <c r="N970" s="17">
        <v>-0.85643010896322602</v>
      </c>
      <c r="O970" s="17">
        <v>-0.78677210384005403</v>
      </c>
      <c r="P970" s="17">
        <v>-0.825817332864764</v>
      </c>
      <c r="Q970" s="17">
        <v>-0.79432177052909203</v>
      </c>
      <c r="R970" s="17"/>
      <c r="S970" s="17">
        <v>-0.88690466185768402</v>
      </c>
      <c r="T970" s="17">
        <v>-0.84145013178595995</v>
      </c>
      <c r="U970" s="17">
        <v>-0.797984414393209</v>
      </c>
      <c r="V970" s="17">
        <v>-0.86905208508573595</v>
      </c>
      <c r="W970" s="17">
        <v>-0.820244040458047</v>
      </c>
      <c r="X970" s="17">
        <v>-0.77849314815897597</v>
      </c>
      <c r="Y970" s="17">
        <v>-0.82213038473368905</v>
      </c>
      <c r="Z970" s="17">
        <v>-0.738053236316499</v>
      </c>
      <c r="AA970" s="17">
        <v>-0.781331578079138</v>
      </c>
      <c r="AB970" s="17">
        <v>-0.82826417648777495</v>
      </c>
      <c r="AC970" s="17">
        <v>-0.73133532384136901</v>
      </c>
      <c r="AD970" s="17">
        <v>-0.66347919358071705</v>
      </c>
      <c r="AE970" s="17"/>
      <c r="AF970" s="17">
        <v>-0.79110710274955698</v>
      </c>
      <c r="AG970" s="17">
        <v>-0.87812200790980199</v>
      </c>
      <c r="AH970" s="17">
        <v>-0.74272605705793304</v>
      </c>
      <c r="AI970" s="17"/>
      <c r="AJ970" s="17">
        <v>-0.81560662270964901</v>
      </c>
      <c r="AK970" s="17">
        <v>-0.88576035349519</v>
      </c>
      <c r="AL970" s="17">
        <v>-0.84769374383277296</v>
      </c>
      <c r="AM970" s="17">
        <v>-0.76540761434170801</v>
      </c>
      <c r="AN970" s="17">
        <v>-0.71738765785590397</v>
      </c>
      <c r="AO970" s="17"/>
      <c r="AP970" s="17">
        <v>-0.82500184968884205</v>
      </c>
      <c r="AQ970" s="17">
        <v>-0.87601684252499201</v>
      </c>
      <c r="AR970" s="17">
        <v>-0.85515452283652205</v>
      </c>
      <c r="AS970" s="17">
        <v>-0.74142543835396202</v>
      </c>
      <c r="AT970" s="17">
        <v>-0.82736885127813398</v>
      </c>
      <c r="AU970" s="17"/>
      <c r="AV970" s="17">
        <v>-0.89396669731947698</v>
      </c>
      <c r="AW970" s="17">
        <v>-0.82404295002511596</v>
      </c>
      <c r="AX970" s="17">
        <v>-0.88592976916444599</v>
      </c>
      <c r="AY970" s="17">
        <v>-0.75574456154772696</v>
      </c>
      <c r="AZ970" s="17">
        <v>-0.85980484531172696</v>
      </c>
      <c r="BA970" s="17">
        <v>-0.69757861215612704</v>
      </c>
      <c r="BB970" s="17"/>
      <c r="BC970" s="17">
        <v>-0.80714151050746097</v>
      </c>
      <c r="BD970" s="17">
        <v>-0.82019282818039796</v>
      </c>
      <c r="BE970" s="17">
        <v>-0.82338329934749499</v>
      </c>
      <c r="BF970" s="17">
        <v>-0.82538257253713498</v>
      </c>
      <c r="BG970" s="17">
        <v>-0.93899227319800604</v>
      </c>
    </row>
    <row r="971" spans="2:59"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row>
    <row r="972" spans="2:59" x14ac:dyDescent="0.35">
      <c r="B972" s="6" t="s">
        <v>457</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row>
    <row r="973" spans="2:59" x14ac:dyDescent="0.35">
      <c r="B973" s="24" t="s">
        <v>331</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row>
    <row r="974" spans="2:59" x14ac:dyDescent="0.35">
      <c r="B974" t="s">
        <v>134</v>
      </c>
      <c r="C974" s="17">
        <v>0.46105025093284502</v>
      </c>
      <c r="D974" s="17">
        <v>0.43433182926818098</v>
      </c>
      <c r="E974" s="17">
        <v>0.48626115271194897</v>
      </c>
      <c r="F974" s="17"/>
      <c r="G974" s="17">
        <v>0.51704837311342</v>
      </c>
      <c r="H974" s="17">
        <v>0.48234818814902503</v>
      </c>
      <c r="I974" s="17">
        <v>0.46699323292956002</v>
      </c>
      <c r="J974" s="17">
        <v>0.39730084701720297</v>
      </c>
      <c r="K974" s="17">
        <v>0.435409019137669</v>
      </c>
      <c r="L974" s="17">
        <v>0.47613464656148102</v>
      </c>
      <c r="M974" s="17"/>
      <c r="N974" s="17">
        <v>0.50807125130311903</v>
      </c>
      <c r="O974" s="17">
        <v>0.43324312400701398</v>
      </c>
      <c r="P974" s="17">
        <v>0.44658049354628399</v>
      </c>
      <c r="Q974" s="17">
        <v>0.454529626741836</v>
      </c>
      <c r="R974" s="17"/>
      <c r="S974" s="17">
        <v>0.56321348714268904</v>
      </c>
      <c r="T974" s="17">
        <v>0.50448281119625904</v>
      </c>
      <c r="U974" s="17">
        <v>0.36020089748593898</v>
      </c>
      <c r="V974" s="17">
        <v>0.51192795348401698</v>
      </c>
      <c r="W974" s="17">
        <v>0.42701433777000197</v>
      </c>
      <c r="X974" s="17">
        <v>0.292750675460968</v>
      </c>
      <c r="Y974" s="17">
        <v>0.43991739012953601</v>
      </c>
      <c r="Z974" s="17">
        <v>0.43265492647005899</v>
      </c>
      <c r="AA974" s="17">
        <v>0.50638036914516005</v>
      </c>
      <c r="AB974" s="17">
        <v>0.41024982171343299</v>
      </c>
      <c r="AC974" s="17">
        <v>0.48055586533827099</v>
      </c>
      <c r="AD974" s="17">
        <v>0.53398110231896201</v>
      </c>
      <c r="AE974" s="17"/>
      <c r="AF974" s="17">
        <v>0.37984412092439701</v>
      </c>
      <c r="AG974" s="17">
        <v>0.51705636964025603</v>
      </c>
      <c r="AH974" s="17">
        <v>0.47828664039834501</v>
      </c>
      <c r="AI974" s="17"/>
      <c r="AJ974" s="17">
        <v>0.37804435376200801</v>
      </c>
      <c r="AK974" s="17">
        <v>0.56666395642808798</v>
      </c>
      <c r="AL974" s="17">
        <v>0.51115200723558996</v>
      </c>
      <c r="AM974" s="17">
        <v>0.44168847570859898</v>
      </c>
      <c r="AN974" s="17">
        <v>0.41080285381555498</v>
      </c>
      <c r="AO974" s="17"/>
      <c r="AP974" s="17">
        <v>0.39255285971301401</v>
      </c>
      <c r="AQ974" s="17">
        <v>0.55512878543127997</v>
      </c>
      <c r="AR974" s="17">
        <v>0.44037128415191201</v>
      </c>
      <c r="AS974" s="17">
        <v>0.33693246379599801</v>
      </c>
      <c r="AT974" s="17">
        <v>0.52179144019521395</v>
      </c>
      <c r="AU974" s="17"/>
      <c r="AV974" s="17">
        <v>0.597254527390495</v>
      </c>
      <c r="AW974" s="17">
        <v>0.36119441924192702</v>
      </c>
      <c r="AX974" s="17">
        <v>0.48342667926295702</v>
      </c>
      <c r="AY974" s="17">
        <v>0.34326671307622703</v>
      </c>
      <c r="AZ974" s="17">
        <v>0.590289768034999</v>
      </c>
      <c r="BA974" s="17">
        <v>0.43167710049212998</v>
      </c>
      <c r="BB974" s="17"/>
      <c r="BC974" s="17">
        <v>0.408426975899216</v>
      </c>
      <c r="BD974" s="17">
        <v>0.4456898242581</v>
      </c>
      <c r="BE974" s="17">
        <v>0.46878669683847202</v>
      </c>
      <c r="BF974" s="17">
        <v>0.52913291377081895</v>
      </c>
      <c r="BG974" s="17">
        <v>0.82266965441445095</v>
      </c>
    </row>
    <row r="975" spans="2:59" x14ac:dyDescent="0.35">
      <c r="B975" t="s">
        <v>135</v>
      </c>
      <c r="C975" s="17">
        <v>0.36505212678662302</v>
      </c>
      <c r="D975" s="17">
        <v>0.38199014333471798</v>
      </c>
      <c r="E975" s="17">
        <v>0.34961469130578798</v>
      </c>
      <c r="F975" s="17"/>
      <c r="G975" s="17">
        <v>0.28950695398681903</v>
      </c>
      <c r="H975" s="17">
        <v>0.36468748114775101</v>
      </c>
      <c r="I975" s="17">
        <v>0.37743280180622502</v>
      </c>
      <c r="J975" s="17">
        <v>0.38011029159902199</v>
      </c>
      <c r="K975" s="17">
        <v>0.35830111333012699</v>
      </c>
      <c r="L975" s="17">
        <v>0.394947623241372</v>
      </c>
      <c r="M975" s="17"/>
      <c r="N975" s="17">
        <v>0.34537099483754902</v>
      </c>
      <c r="O975" s="17">
        <v>0.39698709425349998</v>
      </c>
      <c r="P975" s="17">
        <v>0.365079693059078</v>
      </c>
      <c r="Q975" s="17">
        <v>0.35241228565090599</v>
      </c>
      <c r="R975" s="17"/>
      <c r="S975" s="17">
        <v>0.35423245660318198</v>
      </c>
      <c r="T975" s="17">
        <v>0.33856632193047298</v>
      </c>
      <c r="U975" s="17">
        <v>0.41104408940987103</v>
      </c>
      <c r="V975" s="17">
        <v>0.32826423871871402</v>
      </c>
      <c r="W975" s="17">
        <v>0.42912179840555198</v>
      </c>
      <c r="X975" s="17">
        <v>0.459534954686665</v>
      </c>
      <c r="Y975" s="17">
        <v>0.39532463504245202</v>
      </c>
      <c r="Z975" s="17">
        <v>0.32780702214101798</v>
      </c>
      <c r="AA975" s="17">
        <v>0.33505169128217899</v>
      </c>
      <c r="AB975" s="17">
        <v>0.37935210149302001</v>
      </c>
      <c r="AC975" s="17">
        <v>0.28741413237798902</v>
      </c>
      <c r="AD975" s="17">
        <v>0.28051541385246997</v>
      </c>
      <c r="AE975" s="17"/>
      <c r="AF975" s="17">
        <v>0.38096478155687402</v>
      </c>
      <c r="AG975" s="17">
        <v>0.38324216226866897</v>
      </c>
      <c r="AH975" s="17">
        <v>0.340340897008305</v>
      </c>
      <c r="AI975" s="17"/>
      <c r="AJ975" s="17">
        <v>0.41297096183562998</v>
      </c>
      <c r="AK975" s="17">
        <v>0.32491000075708398</v>
      </c>
      <c r="AL975" s="17">
        <v>0.36840004858508002</v>
      </c>
      <c r="AM975" s="17">
        <v>0.26726486841275099</v>
      </c>
      <c r="AN975" s="17">
        <v>0.347360601288138</v>
      </c>
      <c r="AO975" s="17"/>
      <c r="AP975" s="17">
        <v>0.443271476702367</v>
      </c>
      <c r="AQ975" s="17">
        <v>0.31047013992771999</v>
      </c>
      <c r="AR975" s="17">
        <v>0.44636714247571602</v>
      </c>
      <c r="AS975" s="17">
        <v>0.335219421117257</v>
      </c>
      <c r="AT975" s="17">
        <v>0.41022331896984798</v>
      </c>
      <c r="AU975" s="17"/>
      <c r="AV975" s="17">
        <v>0.295085006341129</v>
      </c>
      <c r="AW975" s="17">
        <v>0.47020837855377701</v>
      </c>
      <c r="AX975" s="17">
        <v>0.42374465874435902</v>
      </c>
      <c r="AY975" s="17">
        <v>0.31894453819232599</v>
      </c>
      <c r="AZ975" s="17">
        <v>0.33339504555402399</v>
      </c>
      <c r="BA975" s="17">
        <v>0.36909684657085601</v>
      </c>
      <c r="BB975" s="17"/>
      <c r="BC975" s="17">
        <v>0.42288538799501801</v>
      </c>
      <c r="BD975" s="17">
        <v>0.386814223303039</v>
      </c>
      <c r="BE975" s="17">
        <v>0.37839395398565301</v>
      </c>
      <c r="BF975" s="17">
        <v>0.31593666393861097</v>
      </c>
      <c r="BG975" s="17">
        <v>0.177330345585549</v>
      </c>
    </row>
    <row r="976" spans="2:59" x14ac:dyDescent="0.35">
      <c r="B976" t="s">
        <v>339</v>
      </c>
      <c r="C976" s="17">
        <v>8.5808713714059404E-2</v>
      </c>
      <c r="D976" s="17">
        <v>0.10045878357327</v>
      </c>
      <c r="E976" s="17">
        <v>7.2292043822146101E-2</v>
      </c>
      <c r="F976" s="17"/>
      <c r="G976" s="17">
        <v>0.11278757880944</v>
      </c>
      <c r="H976" s="17">
        <v>7.2474233477809194E-2</v>
      </c>
      <c r="I976" s="17">
        <v>6.1316915631165203E-2</v>
      </c>
      <c r="J976" s="17">
        <v>8.1305668955682905E-2</v>
      </c>
      <c r="K976" s="17">
        <v>0.11927772246895001</v>
      </c>
      <c r="L976" s="17">
        <v>7.9182684967078504E-2</v>
      </c>
      <c r="M976" s="17"/>
      <c r="N976" s="17">
        <v>8.2084181825478594E-2</v>
      </c>
      <c r="O976" s="17">
        <v>0.10104748142619401</v>
      </c>
      <c r="P976" s="17">
        <v>6.9554349691017495E-2</v>
      </c>
      <c r="Q976" s="17">
        <v>8.8056189086463094E-2</v>
      </c>
      <c r="R976" s="17"/>
      <c r="S976" s="17">
        <v>4.9641633790771397E-2</v>
      </c>
      <c r="T976" s="17">
        <v>8.2095693896385297E-2</v>
      </c>
      <c r="U976" s="17">
        <v>6.5028777351883393E-2</v>
      </c>
      <c r="V976" s="17">
        <v>8.6952336977104194E-2</v>
      </c>
      <c r="W976" s="17">
        <v>4.6919050898177703E-2</v>
      </c>
      <c r="X976" s="17">
        <v>9.5733435211044396E-2</v>
      </c>
      <c r="Y976" s="17">
        <v>7.7537603192247395E-2</v>
      </c>
      <c r="Z976" s="17">
        <v>9.5899829290268301E-2</v>
      </c>
      <c r="AA976" s="17">
        <v>7.7118616443436996E-2</v>
      </c>
      <c r="AB976" s="17">
        <v>0.124868241466373</v>
      </c>
      <c r="AC976" s="17">
        <v>0.16271307517714001</v>
      </c>
      <c r="AD976" s="17">
        <v>0.15772176057998899</v>
      </c>
      <c r="AE976" s="17"/>
      <c r="AF976" s="17">
        <v>0.10848202011253</v>
      </c>
      <c r="AG976" s="17">
        <v>6.0727170092263097E-2</v>
      </c>
      <c r="AH976" s="17">
        <v>6.8950288566073506E-2</v>
      </c>
      <c r="AI976" s="17"/>
      <c r="AJ976" s="17">
        <v>0.11408149786062401</v>
      </c>
      <c r="AK976" s="17">
        <v>5.75606410541828E-2</v>
      </c>
      <c r="AL976" s="17">
        <v>3.7084064058170697E-2</v>
      </c>
      <c r="AM976" s="17">
        <v>4.8777169253058403E-2</v>
      </c>
      <c r="AN976" s="17">
        <v>8.9559426816576096E-2</v>
      </c>
      <c r="AO976" s="17"/>
      <c r="AP976" s="17">
        <v>6.7138429920261505E-2</v>
      </c>
      <c r="AQ976" s="17">
        <v>7.7812841247806006E-2</v>
      </c>
      <c r="AR976" s="17">
        <v>2.6567320793799198E-2</v>
      </c>
      <c r="AS976" s="17">
        <v>0.183875027951796</v>
      </c>
      <c r="AT976" s="17">
        <v>2.38210069819626E-2</v>
      </c>
      <c r="AU976" s="17"/>
      <c r="AV976" s="17">
        <v>6.2128075220866497E-2</v>
      </c>
      <c r="AW976" s="17">
        <v>7.6408585968221601E-2</v>
      </c>
      <c r="AX976" s="17">
        <v>2.8707121269761701E-2</v>
      </c>
      <c r="AY976" s="17">
        <v>0.183709219310497</v>
      </c>
      <c r="AZ976" s="17">
        <v>4.2638434586804198E-2</v>
      </c>
      <c r="BA976" s="17">
        <v>5.9153583834965898E-2</v>
      </c>
      <c r="BB976" s="17"/>
      <c r="BC976" s="17">
        <v>7.6012965493355206E-2</v>
      </c>
      <c r="BD976" s="17">
        <v>8.33496382303274E-2</v>
      </c>
      <c r="BE976" s="17">
        <v>7.7283726474652106E-2</v>
      </c>
      <c r="BF976" s="17">
        <v>9.6637590571669596E-2</v>
      </c>
      <c r="BG976" s="17">
        <v>0</v>
      </c>
    </row>
    <row r="977" spans="2:59" x14ac:dyDescent="0.35">
      <c r="B977" t="s">
        <v>340</v>
      </c>
      <c r="C977" s="17">
        <v>3.6579477548037399E-2</v>
      </c>
      <c r="D977" s="17">
        <v>5.2838581340730398E-2</v>
      </c>
      <c r="E977" s="17">
        <v>2.1157276989488199E-2</v>
      </c>
      <c r="F977" s="17"/>
      <c r="G977" s="17">
        <v>3.37776032358943E-2</v>
      </c>
      <c r="H977" s="17">
        <v>2.7042411124000399E-2</v>
      </c>
      <c r="I977" s="17">
        <v>2.7951971289236901E-2</v>
      </c>
      <c r="J977" s="17">
        <v>7.0226942163891207E-2</v>
      </c>
      <c r="K977" s="17">
        <v>2.62938782549113E-2</v>
      </c>
      <c r="L977" s="17">
        <v>3.2069481250392197E-2</v>
      </c>
      <c r="M977" s="17"/>
      <c r="N977" s="17">
        <v>1.9759054602773E-2</v>
      </c>
      <c r="O977" s="17">
        <v>3.1972791688589998E-2</v>
      </c>
      <c r="P977" s="17">
        <v>5.4602130693559202E-2</v>
      </c>
      <c r="Q977" s="17">
        <v>4.2622836550602498E-2</v>
      </c>
      <c r="R977" s="17"/>
      <c r="S977" s="17">
        <v>8.6666181632165298E-3</v>
      </c>
      <c r="T977" s="17">
        <v>5.4667745040339298E-2</v>
      </c>
      <c r="U977" s="17">
        <v>7.77675466871426E-2</v>
      </c>
      <c r="V977" s="17">
        <v>3.7349526289687199E-2</v>
      </c>
      <c r="W977" s="17">
        <v>3.2051118227083897E-2</v>
      </c>
      <c r="X977" s="17">
        <v>4.5172501144978901E-2</v>
      </c>
      <c r="Y977" s="17">
        <v>4.3141915091688597E-2</v>
      </c>
      <c r="Z977" s="17">
        <v>2.1355083995687699E-2</v>
      </c>
      <c r="AA977" s="17">
        <v>3.1556190407273199E-2</v>
      </c>
      <c r="AB977" s="17">
        <v>3.68753043176323E-2</v>
      </c>
      <c r="AC977" s="17">
        <v>1.5466480513772999E-2</v>
      </c>
      <c r="AD977" s="17">
        <v>0</v>
      </c>
      <c r="AE977" s="17"/>
      <c r="AF977" s="17">
        <v>6.8488156235459202E-2</v>
      </c>
      <c r="AG977" s="17">
        <v>1.0768286142647E-2</v>
      </c>
      <c r="AH977" s="17">
        <v>2.8771806976265999E-2</v>
      </c>
      <c r="AI977" s="17"/>
      <c r="AJ977" s="17">
        <v>5.1343192087751101E-2</v>
      </c>
      <c r="AK977" s="17">
        <v>1.50377626184207E-2</v>
      </c>
      <c r="AL977" s="17">
        <v>1.6112347753071798E-2</v>
      </c>
      <c r="AM977" s="17">
        <v>0.17975542979697001</v>
      </c>
      <c r="AN977" s="17">
        <v>4.4338047794339502E-2</v>
      </c>
      <c r="AO977" s="17"/>
      <c r="AP977" s="17">
        <v>5.4960948356533298E-2</v>
      </c>
      <c r="AQ977" s="17">
        <v>2.4115764225519899E-2</v>
      </c>
      <c r="AR977" s="17">
        <v>1.6214023667141499E-2</v>
      </c>
      <c r="AS977" s="17">
        <v>8.6480335105231496E-2</v>
      </c>
      <c r="AT977" s="17">
        <v>0</v>
      </c>
      <c r="AU977" s="17"/>
      <c r="AV977" s="17">
        <v>1.28072078940283E-2</v>
      </c>
      <c r="AW977" s="17">
        <v>4.5804383330623602E-2</v>
      </c>
      <c r="AX977" s="17">
        <v>1.6242249919584499E-2</v>
      </c>
      <c r="AY977" s="17">
        <v>0.10226693399953</v>
      </c>
      <c r="AZ977" s="17">
        <v>0</v>
      </c>
      <c r="BA977" s="17">
        <v>1.10587225272352E-2</v>
      </c>
      <c r="BB977" s="17"/>
      <c r="BC977" s="17">
        <v>2.5619771037820399E-2</v>
      </c>
      <c r="BD977" s="17">
        <v>2.83649957888676E-2</v>
      </c>
      <c r="BE977" s="17">
        <v>2.8091927683620298E-2</v>
      </c>
      <c r="BF977" s="17">
        <v>2.1810153213267201E-2</v>
      </c>
      <c r="BG977" s="17">
        <v>0</v>
      </c>
    </row>
    <row r="978" spans="2:59" x14ac:dyDescent="0.35">
      <c r="B978" t="s">
        <v>100</v>
      </c>
      <c r="C978" s="17">
        <v>5.1509431018436101E-2</v>
      </c>
      <c r="D978" s="17">
        <v>3.03806624831005E-2</v>
      </c>
      <c r="E978" s="17">
        <v>7.0674835170629197E-2</v>
      </c>
      <c r="F978" s="17"/>
      <c r="G978" s="17">
        <v>4.6879490854426303E-2</v>
      </c>
      <c r="H978" s="17">
        <v>5.3447686101414801E-2</v>
      </c>
      <c r="I978" s="17">
        <v>6.6305078343812704E-2</v>
      </c>
      <c r="J978" s="17">
        <v>7.1056250264200899E-2</v>
      </c>
      <c r="K978" s="17">
        <v>6.0718266808342497E-2</v>
      </c>
      <c r="L978" s="17">
        <v>1.7665563979676498E-2</v>
      </c>
      <c r="M978" s="17"/>
      <c r="N978" s="17">
        <v>4.4714517431080597E-2</v>
      </c>
      <c r="O978" s="17">
        <v>3.6749508624701402E-2</v>
      </c>
      <c r="P978" s="17">
        <v>6.4183333010062002E-2</v>
      </c>
      <c r="Q978" s="17">
        <v>6.23790619701921E-2</v>
      </c>
      <c r="R978" s="17"/>
      <c r="S978" s="17">
        <v>2.42458043001413E-2</v>
      </c>
      <c r="T978" s="17">
        <v>2.0187427936543101E-2</v>
      </c>
      <c r="U978" s="17">
        <v>8.5958689065163796E-2</v>
      </c>
      <c r="V978" s="17">
        <v>3.5505944530478402E-2</v>
      </c>
      <c r="W978" s="17">
        <v>6.4893694699184198E-2</v>
      </c>
      <c r="X978" s="17">
        <v>0.106808433496343</v>
      </c>
      <c r="Y978" s="17">
        <v>4.4078456544076099E-2</v>
      </c>
      <c r="Z978" s="17">
        <v>0.122283138102966</v>
      </c>
      <c r="AA978" s="17">
        <v>4.9893132721950999E-2</v>
      </c>
      <c r="AB978" s="17">
        <v>4.8654531009541702E-2</v>
      </c>
      <c r="AC978" s="17">
        <v>5.3850446592826999E-2</v>
      </c>
      <c r="AD978" s="17">
        <v>2.77817232485786E-2</v>
      </c>
      <c r="AE978" s="17"/>
      <c r="AF978" s="17">
        <v>6.2220921170739997E-2</v>
      </c>
      <c r="AG978" s="17">
        <v>2.8206011856165201E-2</v>
      </c>
      <c r="AH978" s="17">
        <v>8.3650367051010199E-2</v>
      </c>
      <c r="AI978" s="17"/>
      <c r="AJ978" s="17">
        <v>4.3559994453987498E-2</v>
      </c>
      <c r="AK978" s="17">
        <v>3.5827639142224303E-2</v>
      </c>
      <c r="AL978" s="17">
        <v>6.7251532368088396E-2</v>
      </c>
      <c r="AM978" s="17">
        <v>6.2514056828620906E-2</v>
      </c>
      <c r="AN978" s="17">
        <v>0.107939070285391</v>
      </c>
      <c r="AO978" s="17"/>
      <c r="AP978" s="17">
        <v>4.2076285307824403E-2</v>
      </c>
      <c r="AQ978" s="17">
        <v>3.2472469167673899E-2</v>
      </c>
      <c r="AR978" s="17">
        <v>7.0480228911431603E-2</v>
      </c>
      <c r="AS978" s="17">
        <v>5.7492752029717799E-2</v>
      </c>
      <c r="AT978" s="17">
        <v>4.4164233852975202E-2</v>
      </c>
      <c r="AU978" s="17"/>
      <c r="AV978" s="17">
        <v>3.2725183153481698E-2</v>
      </c>
      <c r="AW978" s="17">
        <v>4.6384232905451003E-2</v>
      </c>
      <c r="AX978" s="17">
        <v>4.78792908033377E-2</v>
      </c>
      <c r="AY978" s="17">
        <v>5.1812595421420297E-2</v>
      </c>
      <c r="AZ978" s="17">
        <v>3.36767518241732E-2</v>
      </c>
      <c r="BA978" s="17">
        <v>0.12901374657481299</v>
      </c>
      <c r="BB978" s="17"/>
      <c r="BC978" s="17">
        <v>6.7054899574590598E-2</v>
      </c>
      <c r="BD978" s="17">
        <v>5.5781318419665701E-2</v>
      </c>
      <c r="BE978" s="17">
        <v>4.7443695017603101E-2</v>
      </c>
      <c r="BF978" s="17">
        <v>3.6482678505633803E-2</v>
      </c>
      <c r="BG978" s="17">
        <v>0</v>
      </c>
    </row>
    <row r="979" spans="2:59" x14ac:dyDescent="0.35">
      <c r="B979" t="s">
        <v>139</v>
      </c>
      <c r="C979" s="17">
        <v>0.82610237771946704</v>
      </c>
      <c r="D979" s="17">
        <v>0.81632197260289896</v>
      </c>
      <c r="E979" s="17">
        <v>0.83587584401773596</v>
      </c>
      <c r="F979" s="17"/>
      <c r="G979" s="17">
        <v>0.80655532710023903</v>
      </c>
      <c r="H979" s="17">
        <v>0.84703566929677598</v>
      </c>
      <c r="I979" s="17">
        <v>0.84442603473578504</v>
      </c>
      <c r="J979" s="17">
        <v>0.77741113861622502</v>
      </c>
      <c r="K979" s="17">
        <v>0.79371013246779598</v>
      </c>
      <c r="L979" s="17">
        <v>0.87108226980285297</v>
      </c>
      <c r="M979" s="17"/>
      <c r="N979" s="17">
        <v>0.85344224614066799</v>
      </c>
      <c r="O979" s="17">
        <v>0.83023021826051402</v>
      </c>
      <c r="P979" s="17">
        <v>0.81166018660536099</v>
      </c>
      <c r="Q979" s="17">
        <v>0.80694191239274204</v>
      </c>
      <c r="R979" s="17"/>
      <c r="S979" s="17">
        <v>0.91744594374587096</v>
      </c>
      <c r="T979" s="17">
        <v>0.84304913312673202</v>
      </c>
      <c r="U979" s="17">
        <v>0.77124498689581</v>
      </c>
      <c r="V979" s="17">
        <v>0.84019219220273</v>
      </c>
      <c r="W979" s="17">
        <v>0.85613613617555395</v>
      </c>
      <c r="X979" s="17">
        <v>0.75228563014763306</v>
      </c>
      <c r="Y979" s="17">
        <v>0.83524202517198798</v>
      </c>
      <c r="Z979" s="17">
        <v>0.76046194861107796</v>
      </c>
      <c r="AA979" s="17">
        <v>0.84143206042733898</v>
      </c>
      <c r="AB979" s="17">
        <v>0.78960192320645295</v>
      </c>
      <c r="AC979" s="17">
        <v>0.76796999771625996</v>
      </c>
      <c r="AD979" s="17">
        <v>0.81449651617143204</v>
      </c>
      <c r="AE979" s="17"/>
      <c r="AF979" s="17">
        <v>0.76080890248127098</v>
      </c>
      <c r="AG979" s="17">
        <v>0.90029853190892495</v>
      </c>
      <c r="AH979" s="17">
        <v>0.81862753740664995</v>
      </c>
      <c r="AI979" s="17"/>
      <c r="AJ979" s="17">
        <v>0.79101531559763705</v>
      </c>
      <c r="AK979" s="17">
        <v>0.89157395718517196</v>
      </c>
      <c r="AL979" s="17">
        <v>0.87955205582066898</v>
      </c>
      <c r="AM979" s="17">
        <v>0.70895334412135003</v>
      </c>
      <c r="AN979" s="17">
        <v>0.75816345510369298</v>
      </c>
      <c r="AO979" s="17"/>
      <c r="AP979" s="17">
        <v>0.83582433641538101</v>
      </c>
      <c r="AQ979" s="17">
        <v>0.86559892535899996</v>
      </c>
      <c r="AR979" s="17">
        <v>0.88673842662762803</v>
      </c>
      <c r="AS979" s="17">
        <v>0.67215188491325495</v>
      </c>
      <c r="AT979" s="17">
        <v>0.93201475916506205</v>
      </c>
      <c r="AU979" s="17"/>
      <c r="AV979" s="17">
        <v>0.892339533731624</v>
      </c>
      <c r="AW979" s="17">
        <v>0.83140279779570403</v>
      </c>
      <c r="AX979" s="17">
        <v>0.90717133800731597</v>
      </c>
      <c r="AY979" s="17">
        <v>0.66221125126855296</v>
      </c>
      <c r="AZ979" s="17">
        <v>0.92368481358902299</v>
      </c>
      <c r="BA979" s="17">
        <v>0.80077394706298599</v>
      </c>
      <c r="BB979" s="17"/>
      <c r="BC979" s="17">
        <v>0.83131236389423402</v>
      </c>
      <c r="BD979" s="17">
        <v>0.83250404756113905</v>
      </c>
      <c r="BE979" s="17">
        <v>0.84718065082412497</v>
      </c>
      <c r="BF979" s="17">
        <v>0.84506957770942903</v>
      </c>
      <c r="BG979" s="17">
        <v>1</v>
      </c>
    </row>
    <row r="980" spans="2:59" x14ac:dyDescent="0.35">
      <c r="B980" t="s">
        <v>141</v>
      </c>
      <c r="C980" s="17">
        <v>-0.77459294670103096</v>
      </c>
      <c r="D980" s="17">
        <v>-0.78594131011979795</v>
      </c>
      <c r="E980" s="17">
        <v>-0.76520100884710696</v>
      </c>
      <c r="F980" s="17"/>
      <c r="G980" s="17">
        <v>-0.75967583624581303</v>
      </c>
      <c r="H980" s="17">
        <v>-0.79358798319536095</v>
      </c>
      <c r="I980" s="17">
        <v>-0.77812095639197298</v>
      </c>
      <c r="J980" s="17">
        <v>-0.70635488835202398</v>
      </c>
      <c r="K980" s="17">
        <v>-0.73299186565945396</v>
      </c>
      <c r="L980" s="17">
        <v>-0.85341670582317597</v>
      </c>
      <c r="M980" s="17"/>
      <c r="N980" s="17">
        <v>-0.80872772870958698</v>
      </c>
      <c r="O980" s="17">
        <v>-0.79348070963581296</v>
      </c>
      <c r="P980" s="17">
        <v>-0.74747685359529903</v>
      </c>
      <c r="Q980" s="17">
        <v>-0.74456285042254999</v>
      </c>
      <c r="R980" s="17"/>
      <c r="S980" s="17">
        <v>-0.89320013944572896</v>
      </c>
      <c r="T980" s="17">
        <v>-0.82286170519018897</v>
      </c>
      <c r="U980" s="17">
        <v>-0.68528629783064599</v>
      </c>
      <c r="V980" s="17">
        <v>-0.80468624767225205</v>
      </c>
      <c r="W980" s="17">
        <v>-0.79124244147637002</v>
      </c>
      <c r="X980" s="17">
        <v>-0.64547719665129</v>
      </c>
      <c r="Y980" s="17">
        <v>-0.79116356862791204</v>
      </c>
      <c r="Z980" s="17">
        <v>-0.63817881050811098</v>
      </c>
      <c r="AA980" s="17">
        <v>-0.79153892770538803</v>
      </c>
      <c r="AB980" s="17">
        <v>-0.74094739219691097</v>
      </c>
      <c r="AC980" s="17">
        <v>-0.71411955112343295</v>
      </c>
      <c r="AD980" s="17">
        <v>-0.78671479292285396</v>
      </c>
      <c r="AE980" s="17"/>
      <c r="AF980" s="17">
        <v>-0.69858798131053101</v>
      </c>
      <c r="AG980" s="17">
        <v>-0.87209252005275995</v>
      </c>
      <c r="AH980" s="17">
        <v>-0.73497717035564003</v>
      </c>
      <c r="AI980" s="17"/>
      <c r="AJ980" s="17">
        <v>-0.74745532114364999</v>
      </c>
      <c r="AK980" s="17">
        <v>-0.85574631804294798</v>
      </c>
      <c r="AL980" s="17">
        <v>-0.81230052345258097</v>
      </c>
      <c r="AM980" s="17">
        <v>-0.64643928729272904</v>
      </c>
      <c r="AN980" s="17">
        <v>-0.65022438481830103</v>
      </c>
      <c r="AO980" s="17"/>
      <c r="AP980" s="17">
        <v>-0.79374805110755597</v>
      </c>
      <c r="AQ980" s="17">
        <v>-0.83312645619132597</v>
      </c>
      <c r="AR980" s="17">
        <v>-0.81625819771619601</v>
      </c>
      <c r="AS980" s="17">
        <v>-0.61465913288353702</v>
      </c>
      <c r="AT980" s="17">
        <v>-0.88785052531208697</v>
      </c>
      <c r="AU980" s="17"/>
      <c r="AV980" s="17">
        <v>-0.85961435057814195</v>
      </c>
      <c r="AW980" s="17">
        <v>-0.78501856489025301</v>
      </c>
      <c r="AX980" s="17">
        <v>-0.859292047203978</v>
      </c>
      <c r="AY980" s="17">
        <v>-0.61039865584713204</v>
      </c>
      <c r="AZ980" s="17">
        <v>-0.89000806176484903</v>
      </c>
      <c r="BA980" s="17">
        <v>-0.67176020048817298</v>
      </c>
      <c r="BB980" s="17"/>
      <c r="BC980" s="17">
        <v>-0.76425746431964303</v>
      </c>
      <c r="BD980" s="17">
        <v>-0.776722729141474</v>
      </c>
      <c r="BE980" s="17">
        <v>-0.79973695580652104</v>
      </c>
      <c r="BF980" s="17">
        <v>-0.80858689920379601</v>
      </c>
      <c r="BG980" s="17">
        <v>-1</v>
      </c>
    </row>
    <row r="981" spans="2:59" x14ac:dyDescent="0.35">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row>
    <row r="982" spans="2:59" x14ac:dyDescent="0.35">
      <c r="B982" s="6" t="s">
        <v>458</v>
      </c>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row>
    <row r="983" spans="2:59" x14ac:dyDescent="0.35">
      <c r="B983" s="24" t="s">
        <v>331</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row>
    <row r="984" spans="2:59" x14ac:dyDescent="0.35">
      <c r="B984" t="s">
        <v>134</v>
      </c>
      <c r="C984" s="17">
        <v>0.47783274291086902</v>
      </c>
      <c r="D984" s="17">
        <v>0.448736647551918</v>
      </c>
      <c r="E984" s="17">
        <v>0.50758137241093004</v>
      </c>
      <c r="F984" s="17"/>
      <c r="G984" s="17">
        <v>0.429599129239643</v>
      </c>
      <c r="H984" s="17">
        <v>0.52475480962373999</v>
      </c>
      <c r="I984" s="17">
        <v>0.46729476724846403</v>
      </c>
      <c r="J984" s="17">
        <v>0.43650596490712501</v>
      </c>
      <c r="K984" s="17">
        <v>0.43707517686853398</v>
      </c>
      <c r="L984" s="17">
        <v>0.54441052773822896</v>
      </c>
      <c r="M984" s="17"/>
      <c r="N984" s="17">
        <v>0.532835623747412</v>
      </c>
      <c r="O984" s="17">
        <v>0.43887275909249701</v>
      </c>
      <c r="P984" s="17">
        <v>0.424627660140388</v>
      </c>
      <c r="Q984" s="17">
        <v>0.50783032884705903</v>
      </c>
      <c r="R984" s="17"/>
      <c r="S984" s="17">
        <v>0.60413284916423904</v>
      </c>
      <c r="T984" s="17">
        <v>0.43965312214541502</v>
      </c>
      <c r="U984" s="17">
        <v>0.41808915498944699</v>
      </c>
      <c r="V984" s="17">
        <v>0.46373713899566898</v>
      </c>
      <c r="W984" s="17">
        <v>0.54101390678644901</v>
      </c>
      <c r="X984" s="17">
        <v>0.35899099428421999</v>
      </c>
      <c r="Y984" s="17">
        <v>0.50793581391554199</v>
      </c>
      <c r="Z984" s="17">
        <v>0.37825693238243302</v>
      </c>
      <c r="AA984" s="17">
        <v>0.462290374764186</v>
      </c>
      <c r="AB984" s="17">
        <v>0.46678855573063599</v>
      </c>
      <c r="AC984" s="17">
        <v>0.58212173496605601</v>
      </c>
      <c r="AD984" s="17">
        <v>0.48127914095202201</v>
      </c>
      <c r="AE984" s="17"/>
      <c r="AF984" s="17">
        <v>0.43709491549221902</v>
      </c>
      <c r="AG984" s="17">
        <v>0.53306246704777405</v>
      </c>
      <c r="AH984" s="17">
        <v>0.47638827564576203</v>
      </c>
      <c r="AI984" s="17"/>
      <c r="AJ984" s="17">
        <v>0.42937088488202702</v>
      </c>
      <c r="AK984" s="17">
        <v>0.58247002585859098</v>
      </c>
      <c r="AL984" s="17">
        <v>0.528288530880341</v>
      </c>
      <c r="AM984" s="17">
        <v>0.60874680078290999</v>
      </c>
      <c r="AN984" s="17">
        <v>0.423756313606167</v>
      </c>
      <c r="AO984" s="17"/>
      <c r="AP984" s="17">
        <v>0.47017349363112199</v>
      </c>
      <c r="AQ984" s="17">
        <v>0.56505080700835397</v>
      </c>
      <c r="AR984" s="17">
        <v>0.42565880810695</v>
      </c>
      <c r="AS984" s="17">
        <v>0.39099824199410699</v>
      </c>
      <c r="AT984" s="17">
        <v>0.41079560962973299</v>
      </c>
      <c r="AU984" s="17"/>
      <c r="AV984" s="17">
        <v>0.57841939178791801</v>
      </c>
      <c r="AW984" s="17">
        <v>0.44316506922044802</v>
      </c>
      <c r="AX984" s="17">
        <v>0.47340196873323698</v>
      </c>
      <c r="AY984" s="17">
        <v>0.41797256289901602</v>
      </c>
      <c r="AZ984" s="17">
        <v>0.476083763898482</v>
      </c>
      <c r="BA984" s="17">
        <v>0.39285775042669302</v>
      </c>
      <c r="BB984" s="17"/>
      <c r="BC984" s="17">
        <v>0.49160286651306601</v>
      </c>
      <c r="BD984" s="17">
        <v>0.43446458756300699</v>
      </c>
      <c r="BE984" s="17">
        <v>0.47746332351258403</v>
      </c>
      <c r="BF984" s="17">
        <v>0.56134324572966798</v>
      </c>
      <c r="BG984" s="17">
        <v>0.71696346801389499</v>
      </c>
    </row>
    <row r="985" spans="2:59" x14ac:dyDescent="0.35">
      <c r="B985" t="s">
        <v>135</v>
      </c>
      <c r="C985" s="17">
        <v>0.37751812950713898</v>
      </c>
      <c r="D985" s="17">
        <v>0.40360203480704498</v>
      </c>
      <c r="E985" s="17">
        <v>0.35122376818978501</v>
      </c>
      <c r="F985" s="17"/>
      <c r="G985" s="17">
        <v>0.41755301462246402</v>
      </c>
      <c r="H985" s="17">
        <v>0.34083424398481998</v>
      </c>
      <c r="I985" s="17">
        <v>0.37503083854269398</v>
      </c>
      <c r="J985" s="17">
        <v>0.39425248280333902</v>
      </c>
      <c r="K985" s="17">
        <v>0.40497038470417202</v>
      </c>
      <c r="L985" s="17">
        <v>0.34911201681936699</v>
      </c>
      <c r="M985" s="17"/>
      <c r="N985" s="17">
        <v>0.355348044126723</v>
      </c>
      <c r="O985" s="17">
        <v>0.38207477131728101</v>
      </c>
      <c r="P985" s="17">
        <v>0.43292985819548202</v>
      </c>
      <c r="Q985" s="17">
        <v>0.34757626691005999</v>
      </c>
      <c r="R985" s="17"/>
      <c r="S985" s="17">
        <v>0.29506612190401899</v>
      </c>
      <c r="T985" s="17">
        <v>0.40905741868150503</v>
      </c>
      <c r="U985" s="17">
        <v>0.44444713365343702</v>
      </c>
      <c r="V985" s="17">
        <v>0.40114664562123897</v>
      </c>
      <c r="W985" s="17">
        <v>0.29098617714668301</v>
      </c>
      <c r="X985" s="17">
        <v>0.49165142815132301</v>
      </c>
      <c r="Y985" s="17">
        <v>0.36134620794931699</v>
      </c>
      <c r="Z985" s="17">
        <v>0.42127067574030802</v>
      </c>
      <c r="AA985" s="17">
        <v>0.38351284700002503</v>
      </c>
      <c r="AB985" s="17">
        <v>0.41409653003998098</v>
      </c>
      <c r="AC985" s="17">
        <v>0.226106949194742</v>
      </c>
      <c r="AD985" s="17">
        <v>0.29808656775415199</v>
      </c>
      <c r="AE985" s="17"/>
      <c r="AF985" s="17">
        <v>0.36256413659836401</v>
      </c>
      <c r="AG985" s="17">
        <v>0.37702031021835802</v>
      </c>
      <c r="AH985" s="17">
        <v>0.354340066442557</v>
      </c>
      <c r="AI985" s="17"/>
      <c r="AJ985" s="17">
        <v>0.42374812689000502</v>
      </c>
      <c r="AK985" s="17">
        <v>0.32777180648051701</v>
      </c>
      <c r="AL985" s="17">
        <v>0.36367786012667302</v>
      </c>
      <c r="AM985" s="17">
        <v>0.17025009456266799</v>
      </c>
      <c r="AN985" s="17">
        <v>0.34355014940176098</v>
      </c>
      <c r="AO985" s="17"/>
      <c r="AP985" s="17">
        <v>0.39920916787689797</v>
      </c>
      <c r="AQ985" s="17">
        <v>0.33928764268540301</v>
      </c>
      <c r="AR985" s="17">
        <v>0.42870838430811198</v>
      </c>
      <c r="AS985" s="17">
        <v>0.39124154284314699</v>
      </c>
      <c r="AT985" s="17">
        <v>0.46440152054147099</v>
      </c>
      <c r="AU985" s="17"/>
      <c r="AV985" s="17">
        <v>0.340111929095475</v>
      </c>
      <c r="AW985" s="17">
        <v>0.41501591653185399</v>
      </c>
      <c r="AX985" s="17">
        <v>0.39028204188227</v>
      </c>
      <c r="AY985" s="17">
        <v>0.36523228892905801</v>
      </c>
      <c r="AZ985" s="17">
        <v>0.428878769424274</v>
      </c>
      <c r="BA985" s="17">
        <v>0.446305929661726</v>
      </c>
      <c r="BB985" s="17"/>
      <c r="BC985" s="17">
        <v>0.385708580277837</v>
      </c>
      <c r="BD985" s="17">
        <v>0.41500851740863098</v>
      </c>
      <c r="BE985" s="17">
        <v>0.38267938176571298</v>
      </c>
      <c r="BF985" s="17">
        <v>0.29187090417161998</v>
      </c>
      <c r="BG985" s="17">
        <v>0.241362456146518</v>
      </c>
    </row>
    <row r="986" spans="2:59" x14ac:dyDescent="0.35">
      <c r="B986" t="s">
        <v>339</v>
      </c>
      <c r="C986" s="17">
        <v>7.9581411460743504E-2</v>
      </c>
      <c r="D986" s="17">
        <v>9.3595147941592405E-2</v>
      </c>
      <c r="E986" s="17">
        <v>6.6633900585200703E-2</v>
      </c>
      <c r="F986" s="17"/>
      <c r="G986" s="17">
        <v>9.7121510926473406E-2</v>
      </c>
      <c r="H986" s="17">
        <v>4.74810001498151E-2</v>
      </c>
      <c r="I986" s="17">
        <v>8.5213742458723596E-2</v>
      </c>
      <c r="J986" s="17">
        <v>8.1769704487166597E-2</v>
      </c>
      <c r="K986" s="17">
        <v>9.5189506477870001E-2</v>
      </c>
      <c r="L986" s="17">
        <v>7.5781820393520605E-2</v>
      </c>
      <c r="M986" s="17"/>
      <c r="N986" s="17">
        <v>7.6208541263834806E-2</v>
      </c>
      <c r="O986" s="17">
        <v>0.102440780429505</v>
      </c>
      <c r="P986" s="17">
        <v>6.7280623705465101E-2</v>
      </c>
      <c r="Q986" s="17">
        <v>7.0373830439049503E-2</v>
      </c>
      <c r="R986" s="17"/>
      <c r="S986" s="17">
        <v>6.2371085453932301E-2</v>
      </c>
      <c r="T986" s="17">
        <v>8.4540527323742995E-2</v>
      </c>
      <c r="U986" s="17">
        <v>7.2809921590140297E-2</v>
      </c>
      <c r="V986" s="17">
        <v>0.10016850372868499</v>
      </c>
      <c r="W986" s="17">
        <v>8.5215434211326296E-2</v>
      </c>
      <c r="X986" s="17">
        <v>5.1603113949767902E-2</v>
      </c>
      <c r="Y986" s="17">
        <v>8.3670532246322898E-2</v>
      </c>
      <c r="Z986" s="17">
        <v>7.8124825257581201E-2</v>
      </c>
      <c r="AA986" s="17">
        <v>7.6860811940115806E-2</v>
      </c>
      <c r="AB986" s="17">
        <v>6.5448961324844401E-2</v>
      </c>
      <c r="AC986" s="17">
        <v>0.120319018919919</v>
      </c>
      <c r="AD986" s="17">
        <v>0.12745569239583601</v>
      </c>
      <c r="AE986" s="17"/>
      <c r="AF986" s="17">
        <v>0.117208035208484</v>
      </c>
      <c r="AG986" s="17">
        <v>5.7677010986361799E-2</v>
      </c>
      <c r="AH986" s="17">
        <v>5.0794741574923898E-2</v>
      </c>
      <c r="AI986" s="17"/>
      <c r="AJ986" s="17">
        <v>9.3125337323222604E-2</v>
      </c>
      <c r="AK986" s="17">
        <v>5.7021404686733397E-2</v>
      </c>
      <c r="AL986" s="17">
        <v>7.6748051242682094E-2</v>
      </c>
      <c r="AM986" s="17">
        <v>0.158489047825802</v>
      </c>
      <c r="AN986" s="17">
        <v>9.5084630435812001E-2</v>
      </c>
      <c r="AO986" s="17"/>
      <c r="AP986" s="17">
        <v>7.8185296257513401E-2</v>
      </c>
      <c r="AQ986" s="17">
        <v>6.6640716056498697E-2</v>
      </c>
      <c r="AR986" s="17">
        <v>8.56730036332497E-2</v>
      </c>
      <c r="AS986" s="17">
        <v>0.132287747441208</v>
      </c>
      <c r="AT986" s="17">
        <v>5.2139579214873798E-2</v>
      </c>
      <c r="AU986" s="17"/>
      <c r="AV986" s="17">
        <v>5.5739813899950801E-2</v>
      </c>
      <c r="AW986" s="17">
        <v>8.48319233995109E-2</v>
      </c>
      <c r="AX986" s="17">
        <v>0.10118357902327201</v>
      </c>
      <c r="AY986" s="17">
        <v>0.13664825040297399</v>
      </c>
      <c r="AZ986" s="17">
        <v>3.9629200955275098E-2</v>
      </c>
      <c r="BA986" s="17">
        <v>2.2062676604133E-2</v>
      </c>
      <c r="BB986" s="17"/>
      <c r="BC986" s="17">
        <v>4.9974635299844798E-2</v>
      </c>
      <c r="BD986" s="17">
        <v>7.63084629681344E-2</v>
      </c>
      <c r="BE986" s="17">
        <v>8.5054679473596795E-2</v>
      </c>
      <c r="BF986" s="17">
        <v>0.10673706679164099</v>
      </c>
      <c r="BG986" s="17">
        <v>0</v>
      </c>
    </row>
    <row r="987" spans="2:59" x14ac:dyDescent="0.35">
      <c r="B987" t="s">
        <v>340</v>
      </c>
      <c r="C987" s="17">
        <v>2.40371829579712E-2</v>
      </c>
      <c r="D987" s="17">
        <v>2.9902309556586199E-2</v>
      </c>
      <c r="E987" s="17">
        <v>1.8551767858428998E-2</v>
      </c>
      <c r="F987" s="17"/>
      <c r="G987" s="17">
        <v>1.7349435580137299E-2</v>
      </c>
      <c r="H987" s="17">
        <v>3.0000661297464801E-2</v>
      </c>
      <c r="I987" s="17">
        <v>2.08590824090353E-2</v>
      </c>
      <c r="J987" s="17">
        <v>3.71672177308843E-2</v>
      </c>
      <c r="K987" s="17">
        <v>1.9804296343939699E-2</v>
      </c>
      <c r="L987" s="17">
        <v>1.82734910242713E-2</v>
      </c>
      <c r="M987" s="17"/>
      <c r="N987" s="17">
        <v>1.0983588358072499E-2</v>
      </c>
      <c r="O987" s="17">
        <v>3.50913167083724E-2</v>
      </c>
      <c r="P987" s="17">
        <v>3.2893934169077203E-2</v>
      </c>
      <c r="Q987" s="17">
        <v>1.8321878186221701E-2</v>
      </c>
      <c r="R987" s="17"/>
      <c r="S987" s="17">
        <v>2.3706596837444902E-2</v>
      </c>
      <c r="T987" s="17">
        <v>3.58094820765225E-2</v>
      </c>
      <c r="U987" s="17">
        <v>2.7010836124351401E-2</v>
      </c>
      <c r="V987" s="17">
        <v>0</v>
      </c>
      <c r="W987" s="17">
        <v>3.04117785208683E-2</v>
      </c>
      <c r="X987" s="17">
        <v>4.7453641817609998E-2</v>
      </c>
      <c r="Y987" s="17">
        <v>2.5770990791793201E-2</v>
      </c>
      <c r="Z987" s="17">
        <v>2.1355083995687699E-2</v>
      </c>
      <c r="AA987" s="17">
        <v>7.6478286682266604E-3</v>
      </c>
      <c r="AB987" s="17">
        <v>2.45117258132325E-2</v>
      </c>
      <c r="AC987" s="17">
        <v>1.76018503264561E-2</v>
      </c>
      <c r="AD987" s="17">
        <v>2.6741330446771398E-2</v>
      </c>
      <c r="AE987" s="17"/>
      <c r="AF987" s="17">
        <v>4.1930105880073301E-2</v>
      </c>
      <c r="AG987" s="17">
        <v>8.5355533157667994E-3</v>
      </c>
      <c r="AH987" s="17">
        <v>2.91296045767299E-2</v>
      </c>
      <c r="AI987" s="17"/>
      <c r="AJ987" s="17">
        <v>2.8629575694927301E-2</v>
      </c>
      <c r="AK987" s="17">
        <v>1.10431499467491E-2</v>
      </c>
      <c r="AL987" s="17">
        <v>0</v>
      </c>
      <c r="AM987" s="17">
        <v>0</v>
      </c>
      <c r="AN987" s="17">
        <v>4.6720551426311797E-2</v>
      </c>
      <c r="AO987" s="17"/>
      <c r="AP987" s="17">
        <v>1.6982957221107299E-2</v>
      </c>
      <c r="AQ987" s="17">
        <v>9.5911104027469104E-3</v>
      </c>
      <c r="AR987" s="17">
        <v>1.39012759048498E-2</v>
      </c>
      <c r="AS987" s="17">
        <v>5.5541414741031803E-2</v>
      </c>
      <c r="AT987" s="17">
        <v>1.6812210868029299E-2</v>
      </c>
      <c r="AU987" s="17"/>
      <c r="AV987" s="17">
        <v>6.5053669917489003E-3</v>
      </c>
      <c r="AW987" s="17">
        <v>1.8311948392732001E-2</v>
      </c>
      <c r="AX987" s="17">
        <v>0</v>
      </c>
      <c r="AY987" s="17">
        <v>5.1651799545818299E-2</v>
      </c>
      <c r="AZ987" s="17">
        <v>1.28198907492233E-2</v>
      </c>
      <c r="BA987" s="17">
        <v>3.1193555424435401E-2</v>
      </c>
      <c r="BB987" s="17"/>
      <c r="BC987" s="17">
        <v>1.8497284550203899E-2</v>
      </c>
      <c r="BD987" s="17">
        <v>2.9510373921678899E-2</v>
      </c>
      <c r="BE987" s="17">
        <v>2.3399526813689502E-2</v>
      </c>
      <c r="BF987" s="17">
        <v>1.2858033660335701E-2</v>
      </c>
      <c r="BG987" s="17">
        <v>0</v>
      </c>
    </row>
    <row r="988" spans="2:59" x14ac:dyDescent="0.35">
      <c r="B988" t="s">
        <v>100</v>
      </c>
      <c r="C988" s="17">
        <v>4.10305331632769E-2</v>
      </c>
      <c r="D988" s="17">
        <v>2.4163860142857901E-2</v>
      </c>
      <c r="E988" s="17">
        <v>5.6009190955655798E-2</v>
      </c>
      <c r="F988" s="17"/>
      <c r="G988" s="17">
        <v>3.83769096312827E-2</v>
      </c>
      <c r="H988" s="17">
        <v>5.6929284944159997E-2</v>
      </c>
      <c r="I988" s="17">
        <v>5.1601569341083398E-2</v>
      </c>
      <c r="J988" s="17">
        <v>5.03046300714853E-2</v>
      </c>
      <c r="K988" s="17">
        <v>4.2960635605485097E-2</v>
      </c>
      <c r="L988" s="17">
        <v>1.24221440246126E-2</v>
      </c>
      <c r="M988" s="17"/>
      <c r="N988" s="17">
        <v>2.46242025039578E-2</v>
      </c>
      <c r="O988" s="17">
        <v>4.1520372452344599E-2</v>
      </c>
      <c r="P988" s="17">
        <v>4.2267923789587901E-2</v>
      </c>
      <c r="Q988" s="17">
        <v>5.5897695617609801E-2</v>
      </c>
      <c r="R988" s="17"/>
      <c r="S988" s="17">
        <v>1.4723346640364199E-2</v>
      </c>
      <c r="T988" s="17">
        <v>3.09394497728139E-2</v>
      </c>
      <c r="U988" s="17">
        <v>3.76429536426241E-2</v>
      </c>
      <c r="V988" s="17">
        <v>3.49477116544075E-2</v>
      </c>
      <c r="W988" s="17">
        <v>5.2372703334673899E-2</v>
      </c>
      <c r="X988" s="17">
        <v>5.03008217970786E-2</v>
      </c>
      <c r="Y988" s="17">
        <v>2.12764550970246E-2</v>
      </c>
      <c r="Z988" s="17">
        <v>0.10099248262398999</v>
      </c>
      <c r="AA988" s="17">
        <v>6.9688137627446106E-2</v>
      </c>
      <c r="AB988" s="17">
        <v>2.9154227091306401E-2</v>
      </c>
      <c r="AC988" s="17">
        <v>5.3850446592826999E-2</v>
      </c>
      <c r="AD988" s="17">
        <v>6.6437268451218306E-2</v>
      </c>
      <c r="AE988" s="17"/>
      <c r="AF988" s="17">
        <v>4.12028068208595E-2</v>
      </c>
      <c r="AG988" s="17">
        <v>2.3704658431738902E-2</v>
      </c>
      <c r="AH988" s="17">
        <v>8.9347311760027998E-2</v>
      </c>
      <c r="AI988" s="17"/>
      <c r="AJ988" s="17">
        <v>2.51260752098184E-2</v>
      </c>
      <c r="AK988" s="17">
        <v>2.1693613027409998E-2</v>
      </c>
      <c r="AL988" s="17">
        <v>3.12855577503032E-2</v>
      </c>
      <c r="AM988" s="17">
        <v>6.2514056828620906E-2</v>
      </c>
      <c r="AN988" s="17">
        <v>9.0888355129947404E-2</v>
      </c>
      <c r="AO988" s="17"/>
      <c r="AP988" s="17">
        <v>3.5449085013359902E-2</v>
      </c>
      <c r="AQ988" s="17">
        <v>1.9429723846997701E-2</v>
      </c>
      <c r="AR988" s="17">
        <v>4.6058528046838403E-2</v>
      </c>
      <c r="AS988" s="17">
        <v>2.9931052980505898E-2</v>
      </c>
      <c r="AT988" s="17">
        <v>5.5851079745892998E-2</v>
      </c>
      <c r="AU988" s="17"/>
      <c r="AV988" s="17">
        <v>1.92234982249073E-2</v>
      </c>
      <c r="AW988" s="17">
        <v>3.8675142455454503E-2</v>
      </c>
      <c r="AX988" s="17">
        <v>3.5132410361221299E-2</v>
      </c>
      <c r="AY988" s="17">
        <v>2.8495098223134299E-2</v>
      </c>
      <c r="AZ988" s="17">
        <v>4.2588374972745799E-2</v>
      </c>
      <c r="BA988" s="17">
        <v>0.107580087883012</v>
      </c>
      <c r="BB988" s="17"/>
      <c r="BC988" s="17">
        <v>5.4216633359047903E-2</v>
      </c>
      <c r="BD988" s="17">
        <v>4.4708058138548501E-2</v>
      </c>
      <c r="BE988" s="17">
        <v>3.14030884344167E-2</v>
      </c>
      <c r="BF988" s="17">
        <v>2.7190749646735499E-2</v>
      </c>
      <c r="BG988" s="17">
        <v>4.1674075839586801E-2</v>
      </c>
    </row>
    <row r="989" spans="2:59" x14ac:dyDescent="0.35">
      <c r="B989" t="s">
        <v>139</v>
      </c>
      <c r="C989" s="17">
        <v>0.855350872418008</v>
      </c>
      <c r="D989" s="17">
        <v>0.85233868235896404</v>
      </c>
      <c r="E989" s="17">
        <v>0.858805140600714</v>
      </c>
      <c r="F989" s="17"/>
      <c r="G989" s="17">
        <v>0.84715214386210702</v>
      </c>
      <c r="H989" s="17">
        <v>0.86558905360855998</v>
      </c>
      <c r="I989" s="17">
        <v>0.84232560579115801</v>
      </c>
      <c r="J989" s="17">
        <v>0.83075844771046403</v>
      </c>
      <c r="K989" s="17">
        <v>0.84204556157270505</v>
      </c>
      <c r="L989" s="17">
        <v>0.89352254455759605</v>
      </c>
      <c r="M989" s="17"/>
      <c r="N989" s="17">
        <v>0.88818366787413505</v>
      </c>
      <c r="O989" s="17">
        <v>0.82094753040977797</v>
      </c>
      <c r="P989" s="17">
        <v>0.85755751833587002</v>
      </c>
      <c r="Q989" s="17">
        <v>0.85540659575711897</v>
      </c>
      <c r="R989" s="17"/>
      <c r="S989" s="17">
        <v>0.89919897106825897</v>
      </c>
      <c r="T989" s="17">
        <v>0.84871054082691999</v>
      </c>
      <c r="U989" s="17">
        <v>0.86253628864288401</v>
      </c>
      <c r="V989" s="17">
        <v>0.86488378461690796</v>
      </c>
      <c r="W989" s="17">
        <v>0.83200008393313196</v>
      </c>
      <c r="X989" s="17">
        <v>0.850642422435544</v>
      </c>
      <c r="Y989" s="17">
        <v>0.86928202186485903</v>
      </c>
      <c r="Z989" s="17">
        <v>0.79952760812274104</v>
      </c>
      <c r="AA989" s="17">
        <v>0.84580322176421097</v>
      </c>
      <c r="AB989" s="17">
        <v>0.88088508577061697</v>
      </c>
      <c r="AC989" s="17">
        <v>0.80822868416079796</v>
      </c>
      <c r="AD989" s="17">
        <v>0.77936570870617405</v>
      </c>
      <c r="AE989" s="17"/>
      <c r="AF989" s="17">
        <v>0.79965905209058297</v>
      </c>
      <c r="AG989" s="17">
        <v>0.91008277726613296</v>
      </c>
      <c r="AH989" s="17">
        <v>0.83072834208831803</v>
      </c>
      <c r="AI989" s="17"/>
      <c r="AJ989" s="17">
        <v>0.85311901177203198</v>
      </c>
      <c r="AK989" s="17">
        <v>0.91024183233910705</v>
      </c>
      <c r="AL989" s="17">
        <v>0.89196639100701502</v>
      </c>
      <c r="AM989" s="17">
        <v>0.77899689534557703</v>
      </c>
      <c r="AN989" s="17">
        <v>0.76730646300792904</v>
      </c>
      <c r="AO989" s="17"/>
      <c r="AP989" s="17">
        <v>0.86938266150801902</v>
      </c>
      <c r="AQ989" s="17">
        <v>0.90433844969375698</v>
      </c>
      <c r="AR989" s="17">
        <v>0.85436719241506198</v>
      </c>
      <c r="AS989" s="17">
        <v>0.78223978483725398</v>
      </c>
      <c r="AT989" s="17">
        <v>0.87519713017120404</v>
      </c>
      <c r="AU989" s="17"/>
      <c r="AV989" s="17">
        <v>0.91853132088339295</v>
      </c>
      <c r="AW989" s="17">
        <v>0.85818098575230295</v>
      </c>
      <c r="AX989" s="17">
        <v>0.86368401061550604</v>
      </c>
      <c r="AY989" s="17">
        <v>0.78320485182807398</v>
      </c>
      <c r="AZ989" s="17">
        <v>0.904962533322756</v>
      </c>
      <c r="BA989" s="17">
        <v>0.83916368008841902</v>
      </c>
      <c r="BB989" s="17"/>
      <c r="BC989" s="17">
        <v>0.877311446790903</v>
      </c>
      <c r="BD989" s="17">
        <v>0.84947310497163797</v>
      </c>
      <c r="BE989" s="17">
        <v>0.86014270527829695</v>
      </c>
      <c r="BF989" s="17">
        <v>0.85321414990128797</v>
      </c>
      <c r="BG989" s="17">
        <v>0.95832592416041296</v>
      </c>
    </row>
    <row r="990" spans="2:59" x14ac:dyDescent="0.35">
      <c r="B990" t="s">
        <v>141</v>
      </c>
      <c r="C990" s="17">
        <v>-0.81432033925473102</v>
      </c>
      <c r="D990" s="17">
        <v>-0.82817482221610605</v>
      </c>
      <c r="E990" s="17">
        <v>-0.80279594964505896</v>
      </c>
      <c r="F990" s="17"/>
      <c r="G990" s="17">
        <v>-0.80877523423082398</v>
      </c>
      <c r="H990" s="17">
        <v>-0.80865976866440004</v>
      </c>
      <c r="I990" s="17">
        <v>-0.79072403645007405</v>
      </c>
      <c r="J990" s="17">
        <v>-0.78045381763897803</v>
      </c>
      <c r="K990" s="17">
        <v>-0.79908492596722003</v>
      </c>
      <c r="L990" s="17">
        <v>-0.881100400532983</v>
      </c>
      <c r="M990" s="17"/>
      <c r="N990" s="17">
        <v>-0.86355946537017703</v>
      </c>
      <c r="O990" s="17">
        <v>-0.779427157957434</v>
      </c>
      <c r="P990" s="17">
        <v>-0.81528959454628203</v>
      </c>
      <c r="Q990" s="17">
        <v>-0.79950890013950904</v>
      </c>
      <c r="R990" s="17"/>
      <c r="S990" s="17">
        <v>-0.88447562442789396</v>
      </c>
      <c r="T990" s="17">
        <v>-0.81777109105410695</v>
      </c>
      <c r="U990" s="17">
        <v>-0.82489333500025996</v>
      </c>
      <c r="V990" s="17">
        <v>-0.82993607296250005</v>
      </c>
      <c r="W990" s="17">
        <v>-0.77962738059845804</v>
      </c>
      <c r="X990" s="17">
        <v>-0.80034160063846504</v>
      </c>
      <c r="Y990" s="17">
        <v>-0.84800556676783501</v>
      </c>
      <c r="Z990" s="17">
        <v>-0.69853512549875196</v>
      </c>
      <c r="AA990" s="17">
        <v>-0.776115084136765</v>
      </c>
      <c r="AB990" s="17">
        <v>-0.85173085867930998</v>
      </c>
      <c r="AC990" s="17">
        <v>-0.75437823756797096</v>
      </c>
      <c r="AD990" s="17">
        <v>-0.71292844025495605</v>
      </c>
      <c r="AE990" s="17"/>
      <c r="AF990" s="17">
        <v>-0.758456245269723</v>
      </c>
      <c r="AG990" s="17">
        <v>-0.88637811883439399</v>
      </c>
      <c r="AH990" s="17">
        <v>-0.74138103032828995</v>
      </c>
      <c r="AI990" s="17"/>
      <c r="AJ990" s="17">
        <v>-0.82799293656221296</v>
      </c>
      <c r="AK990" s="17">
        <v>-0.88854821931169803</v>
      </c>
      <c r="AL990" s="17">
        <v>-0.86068083325671096</v>
      </c>
      <c r="AM990" s="17">
        <v>-0.71648283851695604</v>
      </c>
      <c r="AN990" s="17">
        <v>-0.67641810787798096</v>
      </c>
      <c r="AO990" s="17"/>
      <c r="AP990" s="17">
        <v>-0.83393357649465905</v>
      </c>
      <c r="AQ990" s="17">
        <v>-0.88490872584675895</v>
      </c>
      <c r="AR990" s="17">
        <v>-0.80830866436822402</v>
      </c>
      <c r="AS990" s="17">
        <v>-0.75230873185674796</v>
      </c>
      <c r="AT990" s="17">
        <v>-0.81934605042531095</v>
      </c>
      <c r="AU990" s="17"/>
      <c r="AV990" s="17">
        <v>-0.89930782265848597</v>
      </c>
      <c r="AW990" s="17">
        <v>-0.81950584329684795</v>
      </c>
      <c r="AX990" s="17">
        <v>-0.82855160025428498</v>
      </c>
      <c r="AY990" s="17">
        <v>-0.75470975360493897</v>
      </c>
      <c r="AZ990" s="17">
        <v>-0.86237415835000997</v>
      </c>
      <c r="BA990" s="17">
        <v>-0.73158359220540703</v>
      </c>
      <c r="BB990" s="17"/>
      <c r="BC990" s="17">
        <v>-0.82309481343185598</v>
      </c>
      <c r="BD990" s="17">
        <v>-0.80476504683309003</v>
      </c>
      <c r="BE990" s="17">
        <v>-0.82873961684387998</v>
      </c>
      <c r="BF990" s="17">
        <v>-0.82602340025455201</v>
      </c>
      <c r="BG990" s="17">
        <v>-0.91665184832082702</v>
      </c>
    </row>
    <row r="991" spans="2:59" x14ac:dyDescent="0.35">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row>
    <row r="992" spans="2:59" x14ac:dyDescent="0.35">
      <c r="B992" s="6" t="s">
        <v>459</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row>
    <row r="993" spans="2:59" x14ac:dyDescent="0.35">
      <c r="B993" s="24" t="s">
        <v>331</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row>
    <row r="994" spans="2:59" x14ac:dyDescent="0.35">
      <c r="B994" t="s">
        <v>134</v>
      </c>
      <c r="C994" s="17">
        <v>0.35340158372861102</v>
      </c>
      <c r="D994" s="17">
        <v>0.34885913501647098</v>
      </c>
      <c r="E994" s="17">
        <v>0.36032006272178801</v>
      </c>
      <c r="F994" s="17"/>
      <c r="G994" s="17">
        <v>0.33456174559933299</v>
      </c>
      <c r="H994" s="17">
        <v>0.40646077582787099</v>
      </c>
      <c r="I994" s="17">
        <v>0.371363304459151</v>
      </c>
      <c r="J994" s="17">
        <v>0.31991041384871</v>
      </c>
      <c r="K994" s="17">
        <v>0.33403440209572299</v>
      </c>
      <c r="L994" s="17">
        <v>0.35114382336011601</v>
      </c>
      <c r="M994" s="17"/>
      <c r="N994" s="17">
        <v>0.36223414424387601</v>
      </c>
      <c r="O994" s="17">
        <v>0.348402376817527</v>
      </c>
      <c r="P994" s="17">
        <v>0.33897939389019299</v>
      </c>
      <c r="Q994" s="17">
        <v>0.36198809817414401</v>
      </c>
      <c r="R994" s="17"/>
      <c r="S994" s="17">
        <v>0.41391731520002001</v>
      </c>
      <c r="T994" s="17">
        <v>0.39086172865826302</v>
      </c>
      <c r="U994" s="17">
        <v>0.280285206324697</v>
      </c>
      <c r="V994" s="17">
        <v>0.37839524335501101</v>
      </c>
      <c r="W994" s="17">
        <v>0.43039791233549801</v>
      </c>
      <c r="X994" s="17">
        <v>0.26122867246880899</v>
      </c>
      <c r="Y994" s="17">
        <v>0.35710421961141298</v>
      </c>
      <c r="Z994" s="17">
        <v>0.27205641093735899</v>
      </c>
      <c r="AA994" s="17">
        <v>0.35873088245408902</v>
      </c>
      <c r="AB994" s="17">
        <v>0.287286576630151</v>
      </c>
      <c r="AC994" s="17">
        <v>0.37907240598064601</v>
      </c>
      <c r="AD994" s="17">
        <v>0.36510360057320301</v>
      </c>
      <c r="AE994" s="17"/>
      <c r="AF994" s="17">
        <v>0.33849644605645401</v>
      </c>
      <c r="AG994" s="17">
        <v>0.36082068518251098</v>
      </c>
      <c r="AH994" s="17">
        <v>0.36945427207322501</v>
      </c>
      <c r="AI994" s="17"/>
      <c r="AJ994" s="17">
        <v>0.29405729306412498</v>
      </c>
      <c r="AK994" s="17">
        <v>0.44799751141413202</v>
      </c>
      <c r="AL994" s="17">
        <v>0.36497562520647497</v>
      </c>
      <c r="AM994" s="17">
        <v>0.484009989301943</v>
      </c>
      <c r="AN994" s="17">
        <v>0.32495396388668601</v>
      </c>
      <c r="AO994" s="17"/>
      <c r="AP994" s="17">
        <v>0.32271757506333798</v>
      </c>
      <c r="AQ994" s="17">
        <v>0.42609884736687997</v>
      </c>
      <c r="AR994" s="17">
        <v>0.280378079920025</v>
      </c>
      <c r="AS994" s="17">
        <v>0.31411663000234202</v>
      </c>
      <c r="AT994" s="17">
        <v>0.294128658308142</v>
      </c>
      <c r="AU994" s="17"/>
      <c r="AV994" s="17">
        <v>0.42621378577713598</v>
      </c>
      <c r="AW994" s="17">
        <v>0.29263327183390703</v>
      </c>
      <c r="AX994" s="17">
        <v>0.372781074027697</v>
      </c>
      <c r="AY994" s="17">
        <v>0.35344353054323802</v>
      </c>
      <c r="AZ994" s="17">
        <v>0.38364414840837102</v>
      </c>
      <c r="BA994" s="17">
        <v>0.242471477377114</v>
      </c>
      <c r="BB994" s="17"/>
      <c r="BC994" s="17">
        <v>0.32539549895236902</v>
      </c>
      <c r="BD994" s="17">
        <v>0.35878140896827099</v>
      </c>
      <c r="BE994" s="17">
        <v>0.34494330554848701</v>
      </c>
      <c r="BF994" s="17">
        <v>0.36671762697003402</v>
      </c>
      <c r="BG994" s="17">
        <v>0.58148323608497898</v>
      </c>
    </row>
    <row r="995" spans="2:59" x14ac:dyDescent="0.35">
      <c r="B995" t="s">
        <v>135</v>
      </c>
      <c r="C995" s="17">
        <v>0.372181235978508</v>
      </c>
      <c r="D995" s="17">
        <v>0.38742573178845502</v>
      </c>
      <c r="E995" s="17">
        <v>0.35455585511902898</v>
      </c>
      <c r="F995" s="17"/>
      <c r="G995" s="17">
        <v>0.428593456836382</v>
      </c>
      <c r="H995" s="17">
        <v>0.31906267633896501</v>
      </c>
      <c r="I995" s="17">
        <v>0.37032614428122501</v>
      </c>
      <c r="J995" s="17">
        <v>0.35778033832828299</v>
      </c>
      <c r="K995" s="17">
        <v>0.32661273213013198</v>
      </c>
      <c r="L995" s="17">
        <v>0.424259415121642</v>
      </c>
      <c r="M995" s="17"/>
      <c r="N995" s="17">
        <v>0.378246852235812</v>
      </c>
      <c r="O995" s="17">
        <v>0.37395215251585401</v>
      </c>
      <c r="P995" s="17">
        <v>0.37970114185392001</v>
      </c>
      <c r="Q995" s="17">
        <v>0.35786728276313001</v>
      </c>
      <c r="R995" s="17"/>
      <c r="S995" s="17">
        <v>0.37170663441598201</v>
      </c>
      <c r="T995" s="17">
        <v>0.31997720389597001</v>
      </c>
      <c r="U995" s="17">
        <v>0.37749264006635402</v>
      </c>
      <c r="V995" s="17">
        <v>0.31334860031671202</v>
      </c>
      <c r="W995" s="17">
        <v>0.27100783280270202</v>
      </c>
      <c r="X995" s="17">
        <v>0.49155652747098799</v>
      </c>
      <c r="Y995" s="17">
        <v>0.460915164973903</v>
      </c>
      <c r="Z995" s="17">
        <v>0.41774990348153301</v>
      </c>
      <c r="AA995" s="17">
        <v>0.32777354636406802</v>
      </c>
      <c r="AB995" s="17">
        <v>0.42743799043543301</v>
      </c>
      <c r="AC995" s="17">
        <v>0.34448990274826102</v>
      </c>
      <c r="AD995" s="17">
        <v>0.40117948005432902</v>
      </c>
      <c r="AE995" s="17"/>
      <c r="AF995" s="17">
        <v>0.35944594675601099</v>
      </c>
      <c r="AG995" s="17">
        <v>0.38289645062742</v>
      </c>
      <c r="AH995" s="17">
        <v>0.340119763220602</v>
      </c>
      <c r="AI995" s="17"/>
      <c r="AJ995" s="17">
        <v>0.41203370454281002</v>
      </c>
      <c r="AK995" s="17">
        <v>0.34583088715199001</v>
      </c>
      <c r="AL995" s="17">
        <v>0.30439226863244501</v>
      </c>
      <c r="AM995" s="17">
        <v>0.33443764156098199</v>
      </c>
      <c r="AN995" s="17">
        <v>0.31125051979045698</v>
      </c>
      <c r="AO995" s="17"/>
      <c r="AP995" s="17">
        <v>0.37605532709425099</v>
      </c>
      <c r="AQ995" s="17">
        <v>0.347048168000619</v>
      </c>
      <c r="AR995" s="17">
        <v>0.45494362573017</v>
      </c>
      <c r="AS995" s="17">
        <v>0.40869281000337998</v>
      </c>
      <c r="AT995" s="17">
        <v>0.30439194168480499</v>
      </c>
      <c r="AU995" s="17"/>
      <c r="AV995" s="17">
        <v>0.330352086342801</v>
      </c>
      <c r="AW995" s="17">
        <v>0.421555878689307</v>
      </c>
      <c r="AX995" s="17">
        <v>0.36855568679462097</v>
      </c>
      <c r="AY995" s="17">
        <v>0.35377656619682202</v>
      </c>
      <c r="AZ995" s="17">
        <v>0.28012080069978701</v>
      </c>
      <c r="BA995" s="17">
        <v>0.46638279507046099</v>
      </c>
      <c r="BB995" s="17"/>
      <c r="BC995" s="17">
        <v>0.41098601167128301</v>
      </c>
      <c r="BD995" s="17">
        <v>0.35015243632288701</v>
      </c>
      <c r="BE995" s="17">
        <v>0.37161437603888098</v>
      </c>
      <c r="BF995" s="17">
        <v>0.40425559743474299</v>
      </c>
      <c r="BG995" s="17">
        <v>0.26184988495955502</v>
      </c>
    </row>
    <row r="996" spans="2:59" x14ac:dyDescent="0.35">
      <c r="B996" t="s">
        <v>339</v>
      </c>
      <c r="C996" s="17">
        <v>0.150303797243177</v>
      </c>
      <c r="D996" s="17">
        <v>0.16263778131365</v>
      </c>
      <c r="E996" s="17">
        <v>0.13948430164346201</v>
      </c>
      <c r="F996" s="17"/>
      <c r="G996" s="17">
        <v>0.13791358823705699</v>
      </c>
      <c r="H996" s="17">
        <v>0.14600116685497699</v>
      </c>
      <c r="I996" s="17">
        <v>0.13388808282425199</v>
      </c>
      <c r="J996" s="17">
        <v>0.191580963866788</v>
      </c>
      <c r="K996" s="17">
        <v>0.17695092468949999</v>
      </c>
      <c r="L996" s="17">
        <v>0.121294734942767</v>
      </c>
      <c r="M996" s="17"/>
      <c r="N996" s="17">
        <v>0.15602375160723</v>
      </c>
      <c r="O996" s="17">
        <v>0.16156287658367</v>
      </c>
      <c r="P996" s="17">
        <v>0.15326965048362801</v>
      </c>
      <c r="Q996" s="17">
        <v>0.13063955142519801</v>
      </c>
      <c r="R996" s="17"/>
      <c r="S996" s="17">
        <v>0.13610398967082801</v>
      </c>
      <c r="T996" s="17">
        <v>0.18639963820569699</v>
      </c>
      <c r="U996" s="17">
        <v>0.15340615903013699</v>
      </c>
      <c r="V996" s="17">
        <v>0.18583841267769199</v>
      </c>
      <c r="W996" s="17">
        <v>0.19568636548350599</v>
      </c>
      <c r="X996" s="17">
        <v>8.5155544038589007E-2</v>
      </c>
      <c r="Y996" s="17">
        <v>9.3035106182379299E-2</v>
      </c>
      <c r="Z996" s="17">
        <v>0.15648544496984801</v>
      </c>
      <c r="AA996" s="17">
        <v>0.15591832091451799</v>
      </c>
      <c r="AB996" s="17">
        <v>0.158481892211978</v>
      </c>
      <c r="AC996" s="17">
        <v>0.16397131881103799</v>
      </c>
      <c r="AD996" s="17">
        <v>9.5515505248089203E-2</v>
      </c>
      <c r="AE996" s="17"/>
      <c r="AF996" s="17">
        <v>0.15788079081602099</v>
      </c>
      <c r="AG996" s="17">
        <v>0.15335575129519399</v>
      </c>
      <c r="AH996" s="17">
        <v>0.14988805759972701</v>
      </c>
      <c r="AI996" s="17"/>
      <c r="AJ996" s="17">
        <v>0.161504751905726</v>
      </c>
      <c r="AK996" s="17">
        <v>0.140886494613855</v>
      </c>
      <c r="AL996" s="17">
        <v>0.194618960321363</v>
      </c>
      <c r="AM996" s="17">
        <v>6.0534927456577903E-2</v>
      </c>
      <c r="AN996" s="17">
        <v>0.137009083537492</v>
      </c>
      <c r="AO996" s="17"/>
      <c r="AP996" s="17">
        <v>0.16401293803425701</v>
      </c>
      <c r="AQ996" s="17">
        <v>0.132485021223159</v>
      </c>
      <c r="AR996" s="17">
        <v>0.15334495744340901</v>
      </c>
      <c r="AS996" s="17">
        <v>0.185097173269577</v>
      </c>
      <c r="AT996" s="17">
        <v>0.164793084563118</v>
      </c>
      <c r="AU996" s="17"/>
      <c r="AV996" s="17">
        <v>0.15582329232011499</v>
      </c>
      <c r="AW996" s="17">
        <v>0.16863825938704299</v>
      </c>
      <c r="AX996" s="17">
        <v>0.16853909398908001</v>
      </c>
      <c r="AY996" s="17">
        <v>0.18664621724971101</v>
      </c>
      <c r="AZ996" s="17">
        <v>0.15575357051750499</v>
      </c>
      <c r="BA996" s="17">
        <v>5.0045503479296198E-2</v>
      </c>
      <c r="BB996" s="17"/>
      <c r="BC996" s="17">
        <v>0.14215866861732501</v>
      </c>
      <c r="BD996" s="17">
        <v>0.16437816393229801</v>
      </c>
      <c r="BE996" s="17">
        <v>0.14811321658408699</v>
      </c>
      <c r="BF996" s="17">
        <v>0.14665710408430599</v>
      </c>
      <c r="BG996" s="17">
        <v>0.11499280311587901</v>
      </c>
    </row>
    <row r="997" spans="2:59" x14ac:dyDescent="0.35">
      <c r="B997" t="s">
        <v>340</v>
      </c>
      <c r="C997" s="17">
        <v>2.6687191380916499E-2</v>
      </c>
      <c r="D997" s="17">
        <v>3.5665499715403601E-2</v>
      </c>
      <c r="E997" s="17">
        <v>1.82175889199176E-2</v>
      </c>
      <c r="F997" s="17"/>
      <c r="G997" s="17">
        <v>4.2266937444184999E-2</v>
      </c>
      <c r="H997" s="17">
        <v>3.9303981361509401E-2</v>
      </c>
      <c r="I997" s="17">
        <v>1.8588329462537499E-2</v>
      </c>
      <c r="J997" s="17">
        <v>3.1649830934823202E-2</v>
      </c>
      <c r="K997" s="17">
        <v>1.1963073938915599E-2</v>
      </c>
      <c r="L997" s="17">
        <v>2.01631861274283E-2</v>
      </c>
      <c r="M997" s="17"/>
      <c r="N997" s="17">
        <v>2.05451277015915E-2</v>
      </c>
      <c r="O997" s="17">
        <v>2.9879036355803801E-2</v>
      </c>
      <c r="P997" s="17">
        <v>3.5874421473406498E-2</v>
      </c>
      <c r="Q997" s="17">
        <v>2.1726172897221299E-2</v>
      </c>
      <c r="R997" s="17"/>
      <c r="S997" s="17">
        <v>1.3770708725976501E-2</v>
      </c>
      <c r="T997" s="17">
        <v>2.10917057307278E-2</v>
      </c>
      <c r="U997" s="17">
        <v>4.2754465687605998E-2</v>
      </c>
      <c r="V997" s="17">
        <v>3.6796786344579203E-2</v>
      </c>
      <c r="W997" s="17">
        <v>0</v>
      </c>
      <c r="X997" s="17">
        <v>1.60595934936658E-2</v>
      </c>
      <c r="Y997" s="17">
        <v>2.2486180584558299E-2</v>
      </c>
      <c r="Z997" s="17">
        <v>2.4835981800562498E-2</v>
      </c>
      <c r="AA997" s="17">
        <v>4.5480796932462098E-2</v>
      </c>
      <c r="AB997" s="17">
        <v>4.1541364331482603E-2</v>
      </c>
      <c r="AC997" s="17">
        <v>1.9339651259187199E-2</v>
      </c>
      <c r="AD997" s="17">
        <v>3.3108600470520597E-2</v>
      </c>
      <c r="AE997" s="17"/>
      <c r="AF997" s="17">
        <v>3.9107599987196803E-2</v>
      </c>
      <c r="AG997" s="17">
        <v>1.61628596753354E-2</v>
      </c>
      <c r="AH997" s="17">
        <v>8.2526567029490398E-3</v>
      </c>
      <c r="AI997" s="17"/>
      <c r="AJ997" s="17">
        <v>3.4009997535462702E-2</v>
      </c>
      <c r="AK997" s="17">
        <v>2.4517740402037001E-2</v>
      </c>
      <c r="AL997" s="17">
        <v>0</v>
      </c>
      <c r="AM997" s="17">
        <v>0</v>
      </c>
      <c r="AN997" s="17">
        <v>2.2310716331237501E-2</v>
      </c>
      <c r="AO997" s="17"/>
      <c r="AP997" s="17">
        <v>2.4655027249987301E-2</v>
      </c>
      <c r="AQ997" s="17">
        <v>2.4372898484791902E-2</v>
      </c>
      <c r="AR997" s="17">
        <v>1.6214023667141499E-2</v>
      </c>
      <c r="AS997" s="17">
        <v>3.1250807083431899E-2</v>
      </c>
      <c r="AT997" s="17">
        <v>4.73779530117737E-2</v>
      </c>
      <c r="AU997" s="17"/>
      <c r="AV997" s="17">
        <v>2.4696226760880301E-2</v>
      </c>
      <c r="AW997" s="17">
        <v>2.01095979563682E-2</v>
      </c>
      <c r="AX997" s="17">
        <v>1.6242249919584499E-2</v>
      </c>
      <c r="AY997" s="17">
        <v>4.2728473588974997E-2</v>
      </c>
      <c r="AZ997" s="17">
        <v>3.6127323544804399E-2</v>
      </c>
      <c r="BA997" s="17">
        <v>1.2844254695866799E-2</v>
      </c>
      <c r="BB997" s="17"/>
      <c r="BC997" s="17">
        <v>1.6314504261343201E-2</v>
      </c>
      <c r="BD997" s="17">
        <v>2.0202526246898899E-2</v>
      </c>
      <c r="BE997" s="17">
        <v>2.8780610815290701E-2</v>
      </c>
      <c r="BF997" s="17">
        <v>3.2422491769493397E-2</v>
      </c>
      <c r="BG997" s="17">
        <v>0</v>
      </c>
    </row>
    <row r="998" spans="2:59" x14ac:dyDescent="0.35">
      <c r="B998" t="s">
        <v>100</v>
      </c>
      <c r="C998" s="17">
        <v>9.7426191668786605E-2</v>
      </c>
      <c r="D998" s="17">
        <v>6.5411852166019899E-2</v>
      </c>
      <c r="E998" s="17">
        <v>0.12742219159580301</v>
      </c>
      <c r="F998" s="17"/>
      <c r="G998" s="17">
        <v>5.6664271883043703E-2</v>
      </c>
      <c r="H998" s="17">
        <v>8.9171399616677804E-2</v>
      </c>
      <c r="I998" s="17">
        <v>0.105834138972835</v>
      </c>
      <c r="J998" s="17">
        <v>9.9078453021395604E-2</v>
      </c>
      <c r="K998" s="17">
        <v>0.15043886714572899</v>
      </c>
      <c r="L998" s="17">
        <v>8.3138840448046106E-2</v>
      </c>
      <c r="M998" s="17"/>
      <c r="N998" s="17">
        <v>8.2950124211490797E-2</v>
      </c>
      <c r="O998" s="17">
        <v>8.6203557727144706E-2</v>
      </c>
      <c r="P998" s="17">
        <v>9.2175392298851994E-2</v>
      </c>
      <c r="Q998" s="17">
        <v>0.12777889474030599</v>
      </c>
      <c r="R998" s="17"/>
      <c r="S998" s="17">
        <v>6.4501351987193298E-2</v>
      </c>
      <c r="T998" s="17">
        <v>8.1669723509342804E-2</v>
      </c>
      <c r="U998" s="17">
        <v>0.14606152889120599</v>
      </c>
      <c r="V998" s="17">
        <v>8.5620957306005704E-2</v>
      </c>
      <c r="W998" s="17">
        <v>0.102907889378294</v>
      </c>
      <c r="X998" s="17">
        <v>0.14599966252794799</v>
      </c>
      <c r="Y998" s="17">
        <v>6.6459328647746299E-2</v>
      </c>
      <c r="Z998" s="17">
        <v>0.128872258810697</v>
      </c>
      <c r="AA998" s="17">
        <v>0.112096453334863</v>
      </c>
      <c r="AB998" s="17">
        <v>8.5252176390954698E-2</v>
      </c>
      <c r="AC998" s="17">
        <v>9.3126721200867402E-2</v>
      </c>
      <c r="AD998" s="17">
        <v>0.105092813653858</v>
      </c>
      <c r="AE998" s="17"/>
      <c r="AF998" s="17">
        <v>0.105069216384317</v>
      </c>
      <c r="AG998" s="17">
        <v>8.6764253219538803E-2</v>
      </c>
      <c r="AH998" s="17">
        <v>0.13228525040349701</v>
      </c>
      <c r="AI998" s="17"/>
      <c r="AJ998" s="17">
        <v>9.8394252951876995E-2</v>
      </c>
      <c r="AK998" s="17">
        <v>4.0767366417986201E-2</v>
      </c>
      <c r="AL998" s="17">
        <v>0.13601314583971799</v>
      </c>
      <c r="AM998" s="17">
        <v>0.121017441680497</v>
      </c>
      <c r="AN998" s="17">
        <v>0.20447571645412699</v>
      </c>
      <c r="AO998" s="17"/>
      <c r="AP998" s="17">
        <v>0.11255913255816601</v>
      </c>
      <c r="AQ998" s="17">
        <v>6.9995064924549905E-2</v>
      </c>
      <c r="AR998" s="17">
        <v>9.5119313239254502E-2</v>
      </c>
      <c r="AS998" s="17">
        <v>6.0842579641269101E-2</v>
      </c>
      <c r="AT998" s="17">
        <v>0.18930836243216101</v>
      </c>
      <c r="AU998" s="17"/>
      <c r="AV998" s="17">
        <v>6.2914608799067601E-2</v>
      </c>
      <c r="AW998" s="17">
        <v>9.7062992133374798E-2</v>
      </c>
      <c r="AX998" s="17">
        <v>7.3881895269017894E-2</v>
      </c>
      <c r="AY998" s="17">
        <v>6.3405212421253604E-2</v>
      </c>
      <c r="AZ998" s="17">
        <v>0.14435415682953301</v>
      </c>
      <c r="BA998" s="17">
        <v>0.228255969377262</v>
      </c>
      <c r="BB998" s="17"/>
      <c r="BC998" s="17">
        <v>0.105145316497681</v>
      </c>
      <c r="BD998" s="17">
        <v>0.106485464529646</v>
      </c>
      <c r="BE998" s="17">
        <v>0.106548491013254</v>
      </c>
      <c r="BF998" s="17">
        <v>4.9947179741423799E-2</v>
      </c>
      <c r="BG998" s="17">
        <v>4.1674075839586801E-2</v>
      </c>
    </row>
    <row r="999" spans="2:59" x14ac:dyDescent="0.35">
      <c r="B999" t="s">
        <v>139</v>
      </c>
      <c r="C999" s="17">
        <v>0.72558281970712002</v>
      </c>
      <c r="D999" s="17">
        <v>0.736284866804926</v>
      </c>
      <c r="E999" s="17">
        <v>0.71487591784081705</v>
      </c>
      <c r="F999" s="17"/>
      <c r="G999" s="17">
        <v>0.763155202435715</v>
      </c>
      <c r="H999" s="17">
        <v>0.725523452166836</v>
      </c>
      <c r="I999" s="17">
        <v>0.74168944874037601</v>
      </c>
      <c r="J999" s="17">
        <v>0.67769075217699304</v>
      </c>
      <c r="K999" s="17">
        <v>0.66064713422585497</v>
      </c>
      <c r="L999" s="17">
        <v>0.77540323848175896</v>
      </c>
      <c r="M999" s="17"/>
      <c r="N999" s="17">
        <v>0.74048099647968701</v>
      </c>
      <c r="O999" s="17">
        <v>0.72235452933338096</v>
      </c>
      <c r="P999" s="17">
        <v>0.71868053574411295</v>
      </c>
      <c r="Q999" s="17">
        <v>0.71985538093727497</v>
      </c>
      <c r="R999" s="17"/>
      <c r="S999" s="17">
        <v>0.78562394961600202</v>
      </c>
      <c r="T999" s="17">
        <v>0.71083893255423303</v>
      </c>
      <c r="U999" s="17">
        <v>0.65777784639104997</v>
      </c>
      <c r="V999" s="17">
        <v>0.69174384367172304</v>
      </c>
      <c r="W999" s="17">
        <v>0.70140574513819998</v>
      </c>
      <c r="X999" s="17">
        <v>0.75278519993979698</v>
      </c>
      <c r="Y999" s="17">
        <v>0.81801938458531598</v>
      </c>
      <c r="Z999" s="17">
        <v>0.68980631441889195</v>
      </c>
      <c r="AA999" s="17">
        <v>0.68650442881815699</v>
      </c>
      <c r="AB999" s="17">
        <v>0.71472456706558396</v>
      </c>
      <c r="AC999" s="17">
        <v>0.72356230872890703</v>
      </c>
      <c r="AD999" s="17">
        <v>0.76628308062753203</v>
      </c>
      <c r="AE999" s="17"/>
      <c r="AF999" s="17">
        <v>0.69794239281246495</v>
      </c>
      <c r="AG999" s="17">
        <v>0.74371713580993204</v>
      </c>
      <c r="AH999" s="17">
        <v>0.70957403529382701</v>
      </c>
      <c r="AI999" s="17"/>
      <c r="AJ999" s="17">
        <v>0.70609099760693494</v>
      </c>
      <c r="AK999" s="17">
        <v>0.79382839856612197</v>
      </c>
      <c r="AL999" s="17">
        <v>0.66936789383892004</v>
      </c>
      <c r="AM999" s="17">
        <v>0.81844763086292505</v>
      </c>
      <c r="AN999" s="17">
        <v>0.636204483677143</v>
      </c>
      <c r="AO999" s="17"/>
      <c r="AP999" s="17">
        <v>0.69877290215759003</v>
      </c>
      <c r="AQ999" s="17">
        <v>0.77314701536749897</v>
      </c>
      <c r="AR999" s="17">
        <v>0.73532170565019495</v>
      </c>
      <c r="AS999" s="17">
        <v>0.722809440005722</v>
      </c>
      <c r="AT999" s="17">
        <v>0.59852059999294704</v>
      </c>
      <c r="AU999" s="17"/>
      <c r="AV999" s="17">
        <v>0.75656587211993798</v>
      </c>
      <c r="AW999" s="17">
        <v>0.71418915052321397</v>
      </c>
      <c r="AX999" s="17">
        <v>0.74133676082231703</v>
      </c>
      <c r="AY999" s="17">
        <v>0.70722009674006003</v>
      </c>
      <c r="AZ999" s="17">
        <v>0.66376494910815798</v>
      </c>
      <c r="BA999" s="17">
        <v>0.70885427244757504</v>
      </c>
      <c r="BB999" s="17"/>
      <c r="BC999" s="17">
        <v>0.73638151062365098</v>
      </c>
      <c r="BD999" s="17">
        <v>0.70893384529115799</v>
      </c>
      <c r="BE999" s="17">
        <v>0.71655768158736799</v>
      </c>
      <c r="BF999" s="17">
        <v>0.770973224404776</v>
      </c>
      <c r="BG999" s="17">
        <v>0.84333312104453395</v>
      </c>
    </row>
    <row r="1000" spans="2:59" x14ac:dyDescent="0.35">
      <c r="B1000" t="s">
        <v>141</v>
      </c>
      <c r="C1000" s="17">
        <v>-0.62815662803833305</v>
      </c>
      <c r="D1000" s="17">
        <v>-0.67087301463890703</v>
      </c>
      <c r="E1000" s="17">
        <v>-0.58745372624501402</v>
      </c>
      <c r="F1000" s="17"/>
      <c r="G1000" s="17">
        <v>-0.70649093055267098</v>
      </c>
      <c r="H1000" s="17">
        <v>-0.63635205255015803</v>
      </c>
      <c r="I1000" s="17">
        <v>-0.63585530976754201</v>
      </c>
      <c r="J1000" s="17">
        <v>-0.57861229915559698</v>
      </c>
      <c r="K1000" s="17">
        <v>-0.51020826708012501</v>
      </c>
      <c r="L1000" s="17">
        <v>-0.69226439803371198</v>
      </c>
      <c r="M1000" s="17"/>
      <c r="N1000" s="17">
        <v>-0.65753087226819695</v>
      </c>
      <c r="O1000" s="17">
        <v>-0.63615097160623701</v>
      </c>
      <c r="P1000" s="17">
        <v>-0.62650514344526098</v>
      </c>
      <c r="Q1000" s="17">
        <v>-0.59207648619696895</v>
      </c>
      <c r="R1000" s="17"/>
      <c r="S1000" s="17">
        <v>-0.72112259762880804</v>
      </c>
      <c r="T1000" s="17">
        <v>-0.62916920904489004</v>
      </c>
      <c r="U1000" s="17">
        <v>-0.51171631749984403</v>
      </c>
      <c r="V1000" s="17">
        <v>-0.60612288636571698</v>
      </c>
      <c r="W1000" s="17">
        <v>-0.59849785575990699</v>
      </c>
      <c r="X1000" s="17">
        <v>-0.60678553741184804</v>
      </c>
      <c r="Y1000" s="17">
        <v>-0.75156005593757003</v>
      </c>
      <c r="Z1000" s="17">
        <v>-0.56093405560819498</v>
      </c>
      <c r="AA1000" s="17">
        <v>-0.57440797548329403</v>
      </c>
      <c r="AB1000" s="17">
        <v>-0.62947239067463001</v>
      </c>
      <c r="AC1000" s="17">
        <v>-0.63043558752803996</v>
      </c>
      <c r="AD1000" s="17">
        <v>-0.661190266973674</v>
      </c>
      <c r="AE1000" s="17"/>
      <c r="AF1000" s="17">
        <v>-0.59287317642814796</v>
      </c>
      <c r="AG1000" s="17">
        <v>-0.65695288259039297</v>
      </c>
      <c r="AH1000" s="17">
        <v>-0.57728878489032998</v>
      </c>
      <c r="AI1000" s="17"/>
      <c r="AJ1000" s="17">
        <v>-0.60769674465505796</v>
      </c>
      <c r="AK1000" s="17">
        <v>-0.75306103214813502</v>
      </c>
      <c r="AL1000" s="17">
        <v>-0.53335474799920202</v>
      </c>
      <c r="AM1000" s="17">
        <v>-0.69743018918242705</v>
      </c>
      <c r="AN1000" s="17">
        <v>-0.43172876722301601</v>
      </c>
      <c r="AO1000" s="17"/>
      <c r="AP1000" s="17">
        <v>-0.58621376959942295</v>
      </c>
      <c r="AQ1000" s="17">
        <v>-0.70315195044294898</v>
      </c>
      <c r="AR1000" s="17">
        <v>-0.64020239241094101</v>
      </c>
      <c r="AS1000" s="17">
        <v>-0.66196686036445296</v>
      </c>
      <c r="AT1000" s="17">
        <v>-0.40921223756078501</v>
      </c>
      <c r="AU1000" s="17"/>
      <c r="AV1000" s="17">
        <v>-0.69365126332087002</v>
      </c>
      <c r="AW1000" s="17">
        <v>-0.61712615838983897</v>
      </c>
      <c r="AX1000" s="17">
        <v>-0.66745486555329903</v>
      </c>
      <c r="AY1000" s="17">
        <v>-0.64381488431880696</v>
      </c>
      <c r="AZ1000" s="17">
        <v>-0.51941079227862497</v>
      </c>
      <c r="BA1000" s="17">
        <v>-0.48059830307031198</v>
      </c>
      <c r="BB1000" s="17"/>
      <c r="BC1000" s="17">
        <v>-0.63123619412597098</v>
      </c>
      <c r="BD1000" s="17">
        <v>-0.60244838076151197</v>
      </c>
      <c r="BE1000" s="17">
        <v>-0.61000919057411396</v>
      </c>
      <c r="BF1000" s="17">
        <v>-0.72102604466335296</v>
      </c>
      <c r="BG1000" s="17">
        <v>-0.80165904520494702</v>
      </c>
    </row>
    <row r="1001" spans="2:59" x14ac:dyDescent="0.35">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row>
    <row r="1002" spans="2:59" x14ac:dyDescent="0.35">
      <c r="B1002" s="6" t="s">
        <v>460</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row>
    <row r="1003" spans="2:59" x14ac:dyDescent="0.35">
      <c r="B1003" s="24" t="s">
        <v>331</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row>
    <row r="1004" spans="2:59" x14ac:dyDescent="0.35">
      <c r="B1004" t="s">
        <v>134</v>
      </c>
      <c r="C1004" s="17">
        <v>0.50439209749029801</v>
      </c>
      <c r="D1004" s="17">
        <v>0.49843225167063698</v>
      </c>
      <c r="E1004" s="17">
        <v>0.51376161831126299</v>
      </c>
      <c r="F1004" s="17"/>
      <c r="G1004" s="17">
        <v>0.45078986985576602</v>
      </c>
      <c r="H1004" s="17">
        <v>0.51363279739370704</v>
      </c>
      <c r="I1004" s="17">
        <v>0.475218379086224</v>
      </c>
      <c r="J1004" s="17">
        <v>0.44252124794194903</v>
      </c>
      <c r="K1004" s="17">
        <v>0.51978040587145802</v>
      </c>
      <c r="L1004" s="17">
        <v>0.59600443689902505</v>
      </c>
      <c r="M1004" s="17"/>
      <c r="N1004" s="17">
        <v>0.47040956267850198</v>
      </c>
      <c r="O1004" s="17">
        <v>0.49980349838578803</v>
      </c>
      <c r="P1004" s="17">
        <v>0.49308842691164301</v>
      </c>
      <c r="Q1004" s="17">
        <v>0.55275003473908202</v>
      </c>
      <c r="R1004" s="17"/>
      <c r="S1004" s="17">
        <v>0.56163196080167399</v>
      </c>
      <c r="T1004" s="17">
        <v>0.51702612779304802</v>
      </c>
      <c r="U1004" s="17">
        <v>0.48829225959523698</v>
      </c>
      <c r="V1004" s="17">
        <v>0.46268414634275101</v>
      </c>
      <c r="W1004" s="17">
        <v>0.54680711058333298</v>
      </c>
      <c r="X1004" s="17">
        <v>0.406467324147544</v>
      </c>
      <c r="Y1004" s="17">
        <v>0.561646675313344</v>
      </c>
      <c r="Z1004" s="17">
        <v>0.44292462669147697</v>
      </c>
      <c r="AA1004" s="17">
        <v>0.49758850468818999</v>
      </c>
      <c r="AB1004" s="17">
        <v>0.48447275541844997</v>
      </c>
      <c r="AC1004" s="17">
        <v>0.51553605060265195</v>
      </c>
      <c r="AD1004" s="17">
        <v>0.55675185064633204</v>
      </c>
      <c r="AE1004" s="17"/>
      <c r="AF1004" s="17">
        <v>0.51701397761179901</v>
      </c>
      <c r="AG1004" s="17">
        <v>0.50143364335488505</v>
      </c>
      <c r="AH1004" s="17">
        <v>0.52175394335963798</v>
      </c>
      <c r="AI1004" s="17"/>
      <c r="AJ1004" s="17">
        <v>0.51155412006299805</v>
      </c>
      <c r="AK1004" s="17">
        <v>0.53890249247066702</v>
      </c>
      <c r="AL1004" s="17">
        <v>0.51573147730026803</v>
      </c>
      <c r="AM1004" s="17">
        <v>0.70644874586071904</v>
      </c>
      <c r="AN1004" s="17">
        <v>0.43534058376011697</v>
      </c>
      <c r="AO1004" s="17"/>
      <c r="AP1004" s="17">
        <v>0.54875651820220395</v>
      </c>
      <c r="AQ1004" s="17">
        <v>0.52613289979212396</v>
      </c>
      <c r="AR1004" s="17">
        <v>0.41767496926221098</v>
      </c>
      <c r="AS1004" s="17">
        <v>0.48439037338730101</v>
      </c>
      <c r="AT1004" s="17">
        <v>0.41524633503338898</v>
      </c>
      <c r="AU1004" s="17"/>
      <c r="AV1004" s="17">
        <v>0.54495547403247901</v>
      </c>
      <c r="AW1004" s="17">
        <v>0.51065724798066203</v>
      </c>
      <c r="AX1004" s="17">
        <v>0.423471398339549</v>
      </c>
      <c r="AY1004" s="17">
        <v>0.51145049140818299</v>
      </c>
      <c r="AZ1004" s="17">
        <v>0.45177812297654302</v>
      </c>
      <c r="BA1004" s="17">
        <v>0.47392515161779603</v>
      </c>
      <c r="BB1004" s="17"/>
      <c r="BC1004" s="17">
        <v>0.58832931870851002</v>
      </c>
      <c r="BD1004" s="17">
        <v>0.49253085761584298</v>
      </c>
      <c r="BE1004" s="17">
        <v>0.44418507053525402</v>
      </c>
      <c r="BF1004" s="17">
        <v>0.45943962798286098</v>
      </c>
      <c r="BG1004" s="17">
        <v>0.48630272704282401</v>
      </c>
    </row>
    <row r="1005" spans="2:59" x14ac:dyDescent="0.35">
      <c r="B1005" t="s">
        <v>135</v>
      </c>
      <c r="C1005" s="17">
        <v>0.31606391633154701</v>
      </c>
      <c r="D1005" s="17">
        <v>0.33973824714643602</v>
      </c>
      <c r="E1005" s="17">
        <v>0.289903712702137</v>
      </c>
      <c r="F1005" s="17"/>
      <c r="G1005" s="17">
        <v>0.37207965479516097</v>
      </c>
      <c r="H1005" s="17">
        <v>0.30035667115630299</v>
      </c>
      <c r="I1005" s="17">
        <v>0.32800505647300998</v>
      </c>
      <c r="J1005" s="17">
        <v>0.329291542707223</v>
      </c>
      <c r="K1005" s="17">
        <v>0.26941342515051497</v>
      </c>
      <c r="L1005" s="17">
        <v>0.30547511729971999</v>
      </c>
      <c r="M1005" s="17"/>
      <c r="N1005" s="17">
        <v>0.36262807221596899</v>
      </c>
      <c r="O1005" s="17">
        <v>0.29769655225258301</v>
      </c>
      <c r="P1005" s="17">
        <v>0.32109201543572102</v>
      </c>
      <c r="Q1005" s="17">
        <v>0.28372483198274601</v>
      </c>
      <c r="R1005" s="17"/>
      <c r="S1005" s="17">
        <v>0.29243188428269401</v>
      </c>
      <c r="T1005" s="17">
        <v>0.29672417805464602</v>
      </c>
      <c r="U1005" s="17">
        <v>0.35629852424332997</v>
      </c>
      <c r="V1005" s="17">
        <v>0.35030518519187698</v>
      </c>
      <c r="W1005" s="17">
        <v>0.27133592401349199</v>
      </c>
      <c r="X1005" s="17">
        <v>0.388014051957497</v>
      </c>
      <c r="Y1005" s="17">
        <v>0.33431258453127499</v>
      </c>
      <c r="Z1005" s="17">
        <v>0.31753732191960099</v>
      </c>
      <c r="AA1005" s="17">
        <v>0.276212408788299</v>
      </c>
      <c r="AB1005" s="17">
        <v>0.33176337796225303</v>
      </c>
      <c r="AC1005" s="17">
        <v>0.26275415200472502</v>
      </c>
      <c r="AD1005" s="17">
        <v>0.31697588495754198</v>
      </c>
      <c r="AE1005" s="17"/>
      <c r="AF1005" s="17">
        <v>0.28566352460699401</v>
      </c>
      <c r="AG1005" s="17">
        <v>0.34520497861810201</v>
      </c>
      <c r="AH1005" s="17">
        <v>0.26661104320628398</v>
      </c>
      <c r="AI1005" s="17"/>
      <c r="AJ1005" s="17">
        <v>0.32643056716616098</v>
      </c>
      <c r="AK1005" s="17">
        <v>0.295305404096042</v>
      </c>
      <c r="AL1005" s="17">
        <v>0.31939812107447202</v>
      </c>
      <c r="AM1005" s="17">
        <v>0.17052096972284</v>
      </c>
      <c r="AN1005" s="17">
        <v>0.31362682195241298</v>
      </c>
      <c r="AO1005" s="17"/>
      <c r="AP1005" s="17">
        <v>0.31641951407430702</v>
      </c>
      <c r="AQ1005" s="17">
        <v>0.29931043542892</v>
      </c>
      <c r="AR1005" s="17">
        <v>0.344567059011885</v>
      </c>
      <c r="AS1005" s="17">
        <v>0.32149753599108899</v>
      </c>
      <c r="AT1005" s="17">
        <v>0.42087555636398699</v>
      </c>
      <c r="AU1005" s="17"/>
      <c r="AV1005" s="17">
        <v>0.28120743288115002</v>
      </c>
      <c r="AW1005" s="17">
        <v>0.34842841419780202</v>
      </c>
      <c r="AX1005" s="17">
        <v>0.33570656239491697</v>
      </c>
      <c r="AY1005" s="17">
        <v>0.29962252660890998</v>
      </c>
      <c r="AZ1005" s="17">
        <v>0.38193371944566001</v>
      </c>
      <c r="BA1005" s="17">
        <v>0.29415487143936703</v>
      </c>
      <c r="BB1005" s="17"/>
      <c r="BC1005" s="17">
        <v>0.27289821848056101</v>
      </c>
      <c r="BD1005" s="17">
        <v>0.316263722078648</v>
      </c>
      <c r="BE1005" s="17">
        <v>0.34426442833938897</v>
      </c>
      <c r="BF1005" s="17">
        <v>0.35399905003364102</v>
      </c>
      <c r="BG1005" s="17">
        <v>0.40799108655661998</v>
      </c>
    </row>
    <row r="1006" spans="2:59" x14ac:dyDescent="0.35">
      <c r="B1006" t="s">
        <v>339</v>
      </c>
      <c r="C1006" s="17">
        <v>0.106533448898359</v>
      </c>
      <c r="D1006" s="17">
        <v>0.113138307507112</v>
      </c>
      <c r="E1006" s="17">
        <v>0.100926539320931</v>
      </c>
      <c r="F1006" s="17"/>
      <c r="G1006" s="17">
        <v>0.12101078791919501</v>
      </c>
      <c r="H1006" s="17">
        <v>0.11583119738173001</v>
      </c>
      <c r="I1006" s="17">
        <v>9.5828264286228607E-2</v>
      </c>
      <c r="J1006" s="17">
        <v>0.14383700024573801</v>
      </c>
      <c r="K1006" s="17">
        <v>0.108737578174391</v>
      </c>
      <c r="L1006" s="17">
        <v>6.6160287702393406E-2</v>
      </c>
      <c r="M1006" s="17"/>
      <c r="N1006" s="17">
        <v>0.118833431851555</v>
      </c>
      <c r="O1006" s="17">
        <v>0.115866193485927</v>
      </c>
      <c r="P1006" s="17">
        <v>9.8083501714967505E-2</v>
      </c>
      <c r="Q1006" s="17">
        <v>9.2022427973165302E-2</v>
      </c>
      <c r="R1006" s="17"/>
      <c r="S1006" s="17">
        <v>0.10853805474312</v>
      </c>
      <c r="T1006" s="17">
        <v>0.14115004286222901</v>
      </c>
      <c r="U1006" s="17">
        <v>5.1491370952305299E-2</v>
      </c>
      <c r="V1006" s="17">
        <v>0.10171049524952901</v>
      </c>
      <c r="W1006" s="17">
        <v>6.3696444011046197E-2</v>
      </c>
      <c r="X1006" s="17">
        <v>0.110150583484754</v>
      </c>
      <c r="Y1006" s="17">
        <v>6.8031964554025298E-2</v>
      </c>
      <c r="Z1006" s="17">
        <v>0.117254913285956</v>
      </c>
      <c r="AA1006" s="17">
        <v>0.122716784716992</v>
      </c>
      <c r="AB1006" s="17">
        <v>0.120961091409779</v>
      </c>
      <c r="AC1006" s="17">
        <v>0.16532655091941501</v>
      </c>
      <c r="AD1006" s="17">
        <v>6.5381940677027295E-2</v>
      </c>
      <c r="AE1006" s="17"/>
      <c r="AF1006" s="17">
        <v>0.114664520572217</v>
      </c>
      <c r="AG1006" s="17">
        <v>9.9416555058706793E-2</v>
      </c>
      <c r="AH1006" s="17">
        <v>0.105092010573183</v>
      </c>
      <c r="AI1006" s="17"/>
      <c r="AJ1006" s="17">
        <v>0.10200113989642801</v>
      </c>
      <c r="AK1006" s="17">
        <v>0.118289214774358</v>
      </c>
      <c r="AL1006" s="17">
        <v>0.114863871808168</v>
      </c>
      <c r="AM1006" s="17">
        <v>0</v>
      </c>
      <c r="AN1006" s="17">
        <v>0.111463834158082</v>
      </c>
      <c r="AO1006" s="17"/>
      <c r="AP1006" s="17">
        <v>8.2826129021543196E-2</v>
      </c>
      <c r="AQ1006" s="17">
        <v>0.118806020290798</v>
      </c>
      <c r="AR1006" s="17">
        <v>0.15137618839359601</v>
      </c>
      <c r="AS1006" s="17">
        <v>0.122431493377563</v>
      </c>
      <c r="AT1006" s="17">
        <v>8.9376153716490506E-2</v>
      </c>
      <c r="AU1006" s="17"/>
      <c r="AV1006" s="17">
        <v>0.119962321477738</v>
      </c>
      <c r="AW1006" s="17">
        <v>8.9381476490836401E-2</v>
      </c>
      <c r="AX1006" s="17">
        <v>0.175005370334335</v>
      </c>
      <c r="AY1006" s="17">
        <v>0.11272299837027799</v>
      </c>
      <c r="AZ1006" s="17">
        <v>0.109477846920793</v>
      </c>
      <c r="BA1006" s="17">
        <v>5.0799546313976603E-2</v>
      </c>
      <c r="BB1006" s="17"/>
      <c r="BC1006" s="17">
        <v>6.1789804207982503E-2</v>
      </c>
      <c r="BD1006" s="17">
        <v>0.119065892375496</v>
      </c>
      <c r="BE1006" s="17">
        <v>0.13334782695042799</v>
      </c>
      <c r="BF1006" s="17">
        <v>0.12775128924999599</v>
      </c>
      <c r="BG1006" s="17">
        <v>6.4032110560968997E-2</v>
      </c>
    </row>
    <row r="1007" spans="2:59" x14ac:dyDescent="0.35">
      <c r="B1007" t="s">
        <v>340</v>
      </c>
      <c r="C1007" s="17">
        <v>2.522067859899E-2</v>
      </c>
      <c r="D1007" s="17">
        <v>2.6559087874688501E-2</v>
      </c>
      <c r="E1007" s="17">
        <v>2.4110567263658001E-2</v>
      </c>
      <c r="F1007" s="17"/>
      <c r="G1007" s="17">
        <v>2.4236492656468302E-2</v>
      </c>
      <c r="H1007" s="17">
        <v>1.5050397781861201E-2</v>
      </c>
      <c r="I1007" s="17">
        <v>4.4947266153527399E-2</v>
      </c>
      <c r="J1007" s="17">
        <v>3.0828387935914001E-2</v>
      </c>
      <c r="K1007" s="17">
        <v>3.5241847980320297E-2</v>
      </c>
      <c r="L1007" s="17">
        <v>5.5227155285491897E-3</v>
      </c>
      <c r="M1007" s="17"/>
      <c r="N1007" s="17">
        <v>1.76354504454499E-2</v>
      </c>
      <c r="O1007" s="17">
        <v>3.8117054474139503E-2</v>
      </c>
      <c r="P1007" s="17">
        <v>3.1304802233075399E-2</v>
      </c>
      <c r="Q1007" s="17">
        <v>1.4544670209129199E-2</v>
      </c>
      <c r="R1007" s="17"/>
      <c r="S1007" s="17">
        <v>7.8072024400721602E-3</v>
      </c>
      <c r="T1007" s="17">
        <v>1.3076204881806599E-2</v>
      </c>
      <c r="U1007" s="17">
        <v>4.1050767568191898E-2</v>
      </c>
      <c r="V1007" s="17">
        <v>3.7717675825140802E-2</v>
      </c>
      <c r="W1007" s="17">
        <v>4.8362613670450201E-2</v>
      </c>
      <c r="X1007" s="17">
        <v>3.2083725708284598E-2</v>
      </c>
      <c r="Y1007" s="17">
        <v>2.5005922838867899E-2</v>
      </c>
      <c r="Z1007" s="17">
        <v>1.5157841482309101E-2</v>
      </c>
      <c r="AA1007" s="17">
        <v>2.5379985482218499E-2</v>
      </c>
      <c r="AB1007" s="17">
        <v>3.4030137515288501E-2</v>
      </c>
      <c r="AC1007" s="17">
        <v>1.99366233488532E-2</v>
      </c>
      <c r="AD1007" s="17">
        <v>0</v>
      </c>
      <c r="AE1007" s="17"/>
      <c r="AF1007" s="17">
        <v>4.2212900744644601E-2</v>
      </c>
      <c r="AG1007" s="17">
        <v>1.30659660470863E-2</v>
      </c>
      <c r="AH1007" s="17">
        <v>1.53296165031641E-2</v>
      </c>
      <c r="AI1007" s="17"/>
      <c r="AJ1007" s="17">
        <v>2.7173097372739201E-2</v>
      </c>
      <c r="AK1007" s="17">
        <v>1.8849428680650301E-2</v>
      </c>
      <c r="AL1007" s="17">
        <v>0</v>
      </c>
      <c r="AM1007" s="17">
        <v>6.0516227587820097E-2</v>
      </c>
      <c r="AN1007" s="17">
        <v>3.1627344468707803E-2</v>
      </c>
      <c r="AO1007" s="17"/>
      <c r="AP1007" s="17">
        <v>6.2730729247239799E-3</v>
      </c>
      <c r="AQ1007" s="17">
        <v>2.1508380254373499E-2</v>
      </c>
      <c r="AR1007" s="17">
        <v>1.6214023667141499E-2</v>
      </c>
      <c r="AS1007" s="17">
        <v>5.2208907634503997E-2</v>
      </c>
      <c r="AT1007" s="17">
        <v>1.8650875140240698E-2</v>
      </c>
      <c r="AU1007" s="17"/>
      <c r="AV1007" s="17">
        <v>1.7660974547807001E-2</v>
      </c>
      <c r="AW1007" s="17">
        <v>6.5056370873443599E-3</v>
      </c>
      <c r="AX1007" s="17">
        <v>1.6242249919584499E-2</v>
      </c>
      <c r="AY1007" s="17">
        <v>5.62279379910397E-2</v>
      </c>
      <c r="AZ1007" s="17">
        <v>1.42219356842576E-2</v>
      </c>
      <c r="BA1007" s="17">
        <v>2.6804728195882799E-2</v>
      </c>
      <c r="BB1007" s="17"/>
      <c r="BC1007" s="17">
        <v>1.9065948157171799E-2</v>
      </c>
      <c r="BD1007" s="17">
        <v>3.0406861722134401E-2</v>
      </c>
      <c r="BE1007" s="17">
        <v>3.1305193364724399E-2</v>
      </c>
      <c r="BF1007" s="17">
        <v>1.80339202263456E-2</v>
      </c>
      <c r="BG1007" s="17">
        <v>0</v>
      </c>
    </row>
    <row r="1008" spans="2:59" x14ac:dyDescent="0.35">
      <c r="B1008" t="s">
        <v>100</v>
      </c>
      <c r="C1008" s="17">
        <v>4.7789858680806402E-2</v>
      </c>
      <c r="D1008" s="17">
        <v>2.2132105801126001E-2</v>
      </c>
      <c r="E1008" s="17">
        <v>7.1297562402009504E-2</v>
      </c>
      <c r="F1008" s="17"/>
      <c r="G1008" s="17">
        <v>3.1883194773409403E-2</v>
      </c>
      <c r="H1008" s="17">
        <v>5.5128936286398797E-2</v>
      </c>
      <c r="I1008" s="17">
        <v>5.6001034001009899E-2</v>
      </c>
      <c r="J1008" s="17">
        <v>5.3521821169175997E-2</v>
      </c>
      <c r="K1008" s="17">
        <v>6.6826742823315299E-2</v>
      </c>
      <c r="L1008" s="17">
        <v>2.6837442570312699E-2</v>
      </c>
      <c r="M1008" s="17"/>
      <c r="N1008" s="17">
        <v>3.04934828085235E-2</v>
      </c>
      <c r="O1008" s="17">
        <v>4.8516701401562702E-2</v>
      </c>
      <c r="P1008" s="17">
        <v>5.6431253704593398E-2</v>
      </c>
      <c r="Q1008" s="17">
        <v>5.6958035095876797E-2</v>
      </c>
      <c r="R1008" s="17"/>
      <c r="S1008" s="17">
        <v>2.95908977324402E-2</v>
      </c>
      <c r="T1008" s="17">
        <v>3.2023446408270199E-2</v>
      </c>
      <c r="U1008" s="17">
        <v>6.2867077640935895E-2</v>
      </c>
      <c r="V1008" s="17">
        <v>4.7582497390702999E-2</v>
      </c>
      <c r="W1008" s="17">
        <v>6.9797907721678099E-2</v>
      </c>
      <c r="X1008" s="17">
        <v>6.32843147019201E-2</v>
      </c>
      <c r="Y1008" s="17">
        <v>1.1002852762488601E-2</v>
      </c>
      <c r="Z1008" s="17">
        <v>0.10712529662065701</v>
      </c>
      <c r="AA1008" s="17">
        <v>7.8102316324300397E-2</v>
      </c>
      <c r="AB1008" s="17">
        <v>2.8772637694229001E-2</v>
      </c>
      <c r="AC1008" s="17">
        <v>3.6446623124355301E-2</v>
      </c>
      <c r="AD1008" s="17">
        <v>6.08903237190992E-2</v>
      </c>
      <c r="AE1008" s="17"/>
      <c r="AF1008" s="17">
        <v>4.0445076464344899E-2</v>
      </c>
      <c r="AG1008" s="17">
        <v>4.0878856921220001E-2</v>
      </c>
      <c r="AH1008" s="17">
        <v>9.1213386357731796E-2</v>
      </c>
      <c r="AI1008" s="17"/>
      <c r="AJ1008" s="17">
        <v>3.2841075501673603E-2</v>
      </c>
      <c r="AK1008" s="17">
        <v>2.8653459978282701E-2</v>
      </c>
      <c r="AL1008" s="17">
        <v>5.0006529817091201E-2</v>
      </c>
      <c r="AM1008" s="17">
        <v>6.2514056828620906E-2</v>
      </c>
      <c r="AN1008" s="17">
        <v>0.10794141566068099</v>
      </c>
      <c r="AO1008" s="17"/>
      <c r="AP1008" s="17">
        <v>4.5724765777221399E-2</v>
      </c>
      <c r="AQ1008" s="17">
        <v>3.4242264233785298E-2</v>
      </c>
      <c r="AR1008" s="17">
        <v>7.0167759665165794E-2</v>
      </c>
      <c r="AS1008" s="17">
        <v>1.9471689609542701E-2</v>
      </c>
      <c r="AT1008" s="17">
        <v>5.5851079745892998E-2</v>
      </c>
      <c r="AU1008" s="17"/>
      <c r="AV1008" s="17">
        <v>3.6213797060825899E-2</v>
      </c>
      <c r="AW1008" s="17">
        <v>4.5027224243355202E-2</v>
      </c>
      <c r="AX1008" s="17">
        <v>4.9574419011614003E-2</v>
      </c>
      <c r="AY1008" s="17">
        <v>1.9976045621589299E-2</v>
      </c>
      <c r="AZ1008" s="17">
        <v>4.2588374972745799E-2</v>
      </c>
      <c r="BA1008" s="17">
        <v>0.15431570243297801</v>
      </c>
      <c r="BB1008" s="17"/>
      <c r="BC1008" s="17">
        <v>5.7916710445774497E-2</v>
      </c>
      <c r="BD1008" s="17">
        <v>4.1732666207878799E-2</v>
      </c>
      <c r="BE1008" s="17">
        <v>4.6897480810204201E-2</v>
      </c>
      <c r="BF1008" s="17">
        <v>4.0776112507155599E-2</v>
      </c>
      <c r="BG1008" s="17">
        <v>4.1674075839586801E-2</v>
      </c>
    </row>
    <row r="1009" spans="2:59" x14ac:dyDescent="0.35">
      <c r="B1009" t="s">
        <v>139</v>
      </c>
      <c r="C1009" s="17">
        <v>0.82045601382184496</v>
      </c>
      <c r="D1009" s="17">
        <v>0.83817049881707395</v>
      </c>
      <c r="E1009" s="17">
        <v>0.80366533101340099</v>
      </c>
      <c r="F1009" s="17"/>
      <c r="G1009" s="17">
        <v>0.822869524650927</v>
      </c>
      <c r="H1009" s="17">
        <v>0.81398946855000998</v>
      </c>
      <c r="I1009" s="17">
        <v>0.80322343555923403</v>
      </c>
      <c r="J1009" s="17">
        <v>0.77181279064917196</v>
      </c>
      <c r="K1009" s="17">
        <v>0.78919383102197305</v>
      </c>
      <c r="L1009" s="17">
        <v>0.90147955419874504</v>
      </c>
      <c r="M1009" s="17"/>
      <c r="N1009" s="17">
        <v>0.83303763489447102</v>
      </c>
      <c r="O1009" s="17">
        <v>0.79750005063837004</v>
      </c>
      <c r="P1009" s="17">
        <v>0.81418044234736398</v>
      </c>
      <c r="Q1009" s="17">
        <v>0.83647486672182902</v>
      </c>
      <c r="R1009" s="17"/>
      <c r="S1009" s="17">
        <v>0.85406384508436695</v>
      </c>
      <c r="T1009" s="17">
        <v>0.81375030584769403</v>
      </c>
      <c r="U1009" s="17">
        <v>0.84459078383856701</v>
      </c>
      <c r="V1009" s="17">
        <v>0.81298933153462805</v>
      </c>
      <c r="W1009" s="17">
        <v>0.81814303459682503</v>
      </c>
      <c r="X1009" s="17">
        <v>0.79448137610504199</v>
      </c>
      <c r="Y1009" s="17">
        <v>0.89595925984461799</v>
      </c>
      <c r="Z1009" s="17">
        <v>0.76046194861107796</v>
      </c>
      <c r="AA1009" s="17">
        <v>0.77380091347648905</v>
      </c>
      <c r="AB1009" s="17">
        <v>0.816236133380703</v>
      </c>
      <c r="AC1009" s="17">
        <v>0.77829020260737702</v>
      </c>
      <c r="AD1009" s="17">
        <v>0.87372773560387296</v>
      </c>
      <c r="AE1009" s="17"/>
      <c r="AF1009" s="17">
        <v>0.80267750221879297</v>
      </c>
      <c r="AG1009" s="17">
        <v>0.846638621972987</v>
      </c>
      <c r="AH1009" s="17">
        <v>0.78836498656592102</v>
      </c>
      <c r="AI1009" s="17"/>
      <c r="AJ1009" s="17">
        <v>0.83798468722915898</v>
      </c>
      <c r="AK1009" s="17">
        <v>0.83420789656671002</v>
      </c>
      <c r="AL1009" s="17">
        <v>0.83512959837473999</v>
      </c>
      <c r="AM1009" s="17">
        <v>0.87696971558355896</v>
      </c>
      <c r="AN1009" s="17">
        <v>0.74896740571252995</v>
      </c>
      <c r="AO1009" s="17"/>
      <c r="AP1009" s="17">
        <v>0.86517603227651096</v>
      </c>
      <c r="AQ1009" s="17">
        <v>0.82544333522104396</v>
      </c>
      <c r="AR1009" s="17">
        <v>0.76224202827409604</v>
      </c>
      <c r="AS1009" s="17">
        <v>0.80588790937839005</v>
      </c>
      <c r="AT1009" s="17">
        <v>0.83612189139737603</v>
      </c>
      <c r="AU1009" s="17"/>
      <c r="AV1009" s="17">
        <v>0.82616290691362904</v>
      </c>
      <c r="AW1009" s="17">
        <v>0.85908566217846405</v>
      </c>
      <c r="AX1009" s="17">
        <v>0.75917796073446697</v>
      </c>
      <c r="AY1009" s="17">
        <v>0.81107301801709297</v>
      </c>
      <c r="AZ1009" s="17">
        <v>0.83371184242220298</v>
      </c>
      <c r="BA1009" s="17">
        <v>0.76808002305716205</v>
      </c>
      <c r="BB1009" s="17"/>
      <c r="BC1009" s="17">
        <v>0.86122753718907097</v>
      </c>
      <c r="BD1009" s="17">
        <v>0.80879457969449098</v>
      </c>
      <c r="BE1009" s="17">
        <v>0.788449498874643</v>
      </c>
      <c r="BF1009" s="17">
        <v>0.81343867801650305</v>
      </c>
      <c r="BG1009" s="17">
        <v>0.89429381359944404</v>
      </c>
    </row>
    <row r="1010" spans="2:59" x14ac:dyDescent="0.35">
      <c r="B1010" t="s">
        <v>141</v>
      </c>
      <c r="C1010" s="17">
        <v>-0.77266615514103798</v>
      </c>
      <c r="D1010" s="17">
        <v>-0.81603839301594805</v>
      </c>
      <c r="E1010" s="17">
        <v>-0.73236776861139097</v>
      </c>
      <c r="F1010" s="17"/>
      <c r="G1010" s="17">
        <v>-0.79098632987751805</v>
      </c>
      <c r="H1010" s="17">
        <v>-0.75886053226361205</v>
      </c>
      <c r="I1010" s="17">
        <v>-0.74722240155822395</v>
      </c>
      <c r="J1010" s="17">
        <v>-0.71829096947999604</v>
      </c>
      <c r="K1010" s="17">
        <v>-0.72236708819865803</v>
      </c>
      <c r="L1010" s="17">
        <v>-0.87464211162843197</v>
      </c>
      <c r="M1010" s="17"/>
      <c r="N1010" s="17">
        <v>-0.80254415208594798</v>
      </c>
      <c r="O1010" s="17">
        <v>-0.74898334923680798</v>
      </c>
      <c r="P1010" s="17">
        <v>-0.75774918864276997</v>
      </c>
      <c r="Q1010" s="17">
        <v>-0.77951683162595198</v>
      </c>
      <c r="R1010" s="17"/>
      <c r="S1010" s="17">
        <v>-0.824472947351927</v>
      </c>
      <c r="T1010" s="17">
        <v>-0.78172685943942399</v>
      </c>
      <c r="U1010" s="17">
        <v>-0.78172370619763099</v>
      </c>
      <c r="V1010" s="17">
        <v>-0.76540683414392496</v>
      </c>
      <c r="W1010" s="17">
        <v>-0.74834512687514698</v>
      </c>
      <c r="X1010" s="17">
        <v>-0.73119706140312102</v>
      </c>
      <c r="Y1010" s="17">
        <v>-0.88495640708212897</v>
      </c>
      <c r="Z1010" s="17">
        <v>-0.65333665199042101</v>
      </c>
      <c r="AA1010" s="17">
        <v>-0.69569859715218796</v>
      </c>
      <c r="AB1010" s="17">
        <v>-0.787463495686474</v>
      </c>
      <c r="AC1010" s="17">
        <v>-0.74184357948302104</v>
      </c>
      <c r="AD1010" s="17">
        <v>-0.81283741188477399</v>
      </c>
      <c r="AE1010" s="17"/>
      <c r="AF1010" s="17">
        <v>-0.76223242575444905</v>
      </c>
      <c r="AG1010" s="17">
        <v>-0.80575976505176705</v>
      </c>
      <c r="AH1010" s="17">
        <v>-0.697151600208189</v>
      </c>
      <c r="AI1010" s="17"/>
      <c r="AJ1010" s="17">
        <v>-0.80514361172748605</v>
      </c>
      <c r="AK1010" s="17">
        <v>-0.80555443658842696</v>
      </c>
      <c r="AL1010" s="17">
        <v>-0.78512306855764902</v>
      </c>
      <c r="AM1010" s="17">
        <v>-0.81445565875493797</v>
      </c>
      <c r="AN1010" s="17">
        <v>-0.64102599005185001</v>
      </c>
      <c r="AO1010" s="17"/>
      <c r="AP1010" s="17">
        <v>-0.81945126649929001</v>
      </c>
      <c r="AQ1010" s="17">
        <v>-0.791201070987258</v>
      </c>
      <c r="AR1010" s="17">
        <v>-0.69207426860893095</v>
      </c>
      <c r="AS1010" s="17">
        <v>-0.78641621976884701</v>
      </c>
      <c r="AT1010" s="17">
        <v>-0.78027081165148304</v>
      </c>
      <c r="AU1010" s="17"/>
      <c r="AV1010" s="17">
        <v>-0.78994910985280298</v>
      </c>
      <c r="AW1010" s="17">
        <v>-0.81405843793510901</v>
      </c>
      <c r="AX1010" s="17">
        <v>-0.709603541722853</v>
      </c>
      <c r="AY1010" s="17">
        <v>-0.79109697239550303</v>
      </c>
      <c r="AZ1010" s="17">
        <v>-0.79112346744945805</v>
      </c>
      <c r="BA1010" s="17">
        <v>-0.61376432062418396</v>
      </c>
      <c r="BB1010" s="17"/>
      <c r="BC1010" s="17">
        <v>-0.80331082674329701</v>
      </c>
      <c r="BD1010" s="17">
        <v>-0.76706191348661201</v>
      </c>
      <c r="BE1010" s="17">
        <v>-0.74155201806443904</v>
      </c>
      <c r="BF1010" s="17">
        <v>-0.77266256550934698</v>
      </c>
      <c r="BG1010" s="17">
        <v>-0.852619737759858</v>
      </c>
    </row>
    <row r="1011" spans="2:59"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row>
    <row r="1012" spans="2:59" x14ac:dyDescent="0.35">
      <c r="B1012" s="6" t="s">
        <v>461</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row>
    <row r="1013" spans="2:59" x14ac:dyDescent="0.35">
      <c r="B1013" s="24" t="s">
        <v>331</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row>
    <row r="1014" spans="2:59" x14ac:dyDescent="0.35">
      <c r="B1014" t="s">
        <v>134</v>
      </c>
      <c r="C1014" s="17">
        <v>0.29858570524775002</v>
      </c>
      <c r="D1014" s="17">
        <v>0.302889030237039</v>
      </c>
      <c r="E1014" s="17">
        <v>0.29445386482177899</v>
      </c>
      <c r="F1014" s="17"/>
      <c r="G1014" s="17">
        <v>0.29626722484241202</v>
      </c>
      <c r="H1014" s="17">
        <v>0.33614627081156601</v>
      </c>
      <c r="I1014" s="17">
        <v>0.29767381357745798</v>
      </c>
      <c r="J1014" s="17">
        <v>0.262352605603071</v>
      </c>
      <c r="K1014" s="17">
        <v>0.28567120288724301</v>
      </c>
      <c r="L1014" s="17">
        <v>0.31125320852313199</v>
      </c>
      <c r="M1014" s="17"/>
      <c r="N1014" s="17">
        <v>0.30869033842426302</v>
      </c>
      <c r="O1014" s="17">
        <v>0.26269722156296599</v>
      </c>
      <c r="P1014" s="17">
        <v>0.30523219732642498</v>
      </c>
      <c r="Q1014" s="17">
        <v>0.31908937295108503</v>
      </c>
      <c r="R1014" s="17"/>
      <c r="S1014" s="17">
        <v>0.35611752660842699</v>
      </c>
      <c r="T1014" s="17">
        <v>0.29225188526546098</v>
      </c>
      <c r="U1014" s="17">
        <v>0.22173368737041499</v>
      </c>
      <c r="V1014" s="17">
        <v>0.329942843890973</v>
      </c>
      <c r="W1014" s="17">
        <v>0.31063873864629599</v>
      </c>
      <c r="X1014" s="17">
        <v>0.33570402997831</v>
      </c>
      <c r="Y1014" s="17">
        <v>0.32060284843326298</v>
      </c>
      <c r="Z1014" s="17">
        <v>0.239262343530462</v>
      </c>
      <c r="AA1014" s="17">
        <v>0.29471398575075902</v>
      </c>
      <c r="AB1014" s="17">
        <v>0.24706810528835599</v>
      </c>
      <c r="AC1014" s="17">
        <v>0.27546059125547001</v>
      </c>
      <c r="AD1014" s="17">
        <v>0.27160446844267599</v>
      </c>
      <c r="AE1014" s="17"/>
      <c r="AF1014" s="17">
        <v>0.28790518447151903</v>
      </c>
      <c r="AG1014" s="17">
        <v>0.314662927267086</v>
      </c>
      <c r="AH1014" s="17">
        <v>0.29344811049222103</v>
      </c>
      <c r="AI1014" s="17"/>
      <c r="AJ1014" s="17">
        <v>0.27514383643325602</v>
      </c>
      <c r="AK1014" s="17">
        <v>0.354346931107691</v>
      </c>
      <c r="AL1014" s="17">
        <v>0.26499764863602299</v>
      </c>
      <c r="AM1014" s="17">
        <v>0.59528471673238603</v>
      </c>
      <c r="AN1014" s="17">
        <v>0.28075298721321101</v>
      </c>
      <c r="AO1014" s="17"/>
      <c r="AP1014" s="17">
        <v>0.28022465607687402</v>
      </c>
      <c r="AQ1014" s="17">
        <v>0.35219199364253101</v>
      </c>
      <c r="AR1014" s="17">
        <v>0.19281208711280501</v>
      </c>
      <c r="AS1014" s="17">
        <v>0.30041939487830699</v>
      </c>
      <c r="AT1014" s="17">
        <v>0.26207248860218901</v>
      </c>
      <c r="AU1014" s="17"/>
      <c r="AV1014" s="17">
        <v>0.37645893749821802</v>
      </c>
      <c r="AW1014" s="17">
        <v>0.27869098037530199</v>
      </c>
      <c r="AX1014" s="17">
        <v>0.22430197066240601</v>
      </c>
      <c r="AY1014" s="17">
        <v>0.26872535975976097</v>
      </c>
      <c r="AZ1014" s="17">
        <v>0.31687095281559702</v>
      </c>
      <c r="BA1014" s="17">
        <v>0.23613888773485001</v>
      </c>
      <c r="BB1014" s="17"/>
      <c r="BC1014" s="17">
        <v>0.29554392031426302</v>
      </c>
      <c r="BD1014" s="17">
        <v>0.32376141207444598</v>
      </c>
      <c r="BE1014" s="17">
        <v>0.266357877516956</v>
      </c>
      <c r="BF1014" s="17">
        <v>0.319823042967807</v>
      </c>
      <c r="BG1014" s="17">
        <v>0.58191062237845803</v>
      </c>
    </row>
    <row r="1015" spans="2:59" x14ac:dyDescent="0.35">
      <c r="B1015" t="s">
        <v>135</v>
      </c>
      <c r="C1015" s="17">
        <v>0.26589492858014702</v>
      </c>
      <c r="D1015" s="17">
        <v>0.24411174629367</v>
      </c>
      <c r="E1015" s="17">
        <v>0.28709916351977699</v>
      </c>
      <c r="F1015" s="17"/>
      <c r="G1015" s="17">
        <v>0.29581333881876998</v>
      </c>
      <c r="H1015" s="17">
        <v>0.308503650305536</v>
      </c>
      <c r="I1015" s="17">
        <v>0.29536801613323199</v>
      </c>
      <c r="J1015" s="17">
        <v>0.25406513792325403</v>
      </c>
      <c r="K1015" s="17">
        <v>0.18638819767881101</v>
      </c>
      <c r="L1015" s="17">
        <v>0.25650479767307399</v>
      </c>
      <c r="M1015" s="17"/>
      <c r="N1015" s="17">
        <v>0.25193114612891199</v>
      </c>
      <c r="O1015" s="17">
        <v>0.23952148537630999</v>
      </c>
      <c r="P1015" s="17">
        <v>0.27718687689503702</v>
      </c>
      <c r="Q1015" s="17">
        <v>0.29687954103015701</v>
      </c>
      <c r="R1015" s="17"/>
      <c r="S1015" s="17">
        <v>0.33504617537467601</v>
      </c>
      <c r="T1015" s="17">
        <v>0.26499102339610098</v>
      </c>
      <c r="U1015" s="17">
        <v>0.25450169254055</v>
      </c>
      <c r="V1015" s="17">
        <v>0.22489583366452301</v>
      </c>
      <c r="W1015" s="17">
        <v>0.205610447109046</v>
      </c>
      <c r="X1015" s="17">
        <v>0.25132883232341902</v>
      </c>
      <c r="Y1015" s="17">
        <v>0.285243326196638</v>
      </c>
      <c r="Z1015" s="17">
        <v>0.276618337777356</v>
      </c>
      <c r="AA1015" s="17">
        <v>0.28086593831214202</v>
      </c>
      <c r="AB1015" s="17">
        <v>0.25194341777030399</v>
      </c>
      <c r="AC1015" s="17">
        <v>0.23173137153589701</v>
      </c>
      <c r="AD1015" s="17">
        <v>0.28302934861487999</v>
      </c>
      <c r="AE1015" s="17"/>
      <c r="AF1015" s="17">
        <v>0.25038214638459799</v>
      </c>
      <c r="AG1015" s="17">
        <v>0.25643108824987598</v>
      </c>
      <c r="AH1015" s="17">
        <v>0.30994345858228101</v>
      </c>
      <c r="AI1015" s="17"/>
      <c r="AJ1015" s="17">
        <v>0.25712771648663502</v>
      </c>
      <c r="AK1015" s="17">
        <v>0.26106271410645698</v>
      </c>
      <c r="AL1015" s="17">
        <v>0.24224764013546601</v>
      </c>
      <c r="AM1015" s="17">
        <v>0.21149384105525301</v>
      </c>
      <c r="AN1015" s="17">
        <v>0.26719476560994998</v>
      </c>
      <c r="AO1015" s="17"/>
      <c r="AP1015" s="17">
        <v>0.29774614100227298</v>
      </c>
      <c r="AQ1015" s="17">
        <v>0.25512341209620398</v>
      </c>
      <c r="AR1015" s="17">
        <v>0.24088098917895701</v>
      </c>
      <c r="AS1015" s="17">
        <v>0.25733174871776199</v>
      </c>
      <c r="AT1015" s="17">
        <v>0.25260100208644198</v>
      </c>
      <c r="AU1015" s="17"/>
      <c r="AV1015" s="17">
        <v>0.24732574153588099</v>
      </c>
      <c r="AW1015" s="17">
        <v>0.29349011108697298</v>
      </c>
      <c r="AX1015" s="17">
        <v>0.23919300870864901</v>
      </c>
      <c r="AY1015" s="17">
        <v>0.24712309379917799</v>
      </c>
      <c r="AZ1015" s="17">
        <v>0.19287698754752</v>
      </c>
      <c r="BA1015" s="17">
        <v>0.32367869299056001</v>
      </c>
      <c r="BB1015" s="17"/>
      <c r="BC1015" s="17">
        <v>0.27790604776946598</v>
      </c>
      <c r="BD1015" s="17">
        <v>0.26375519000511599</v>
      </c>
      <c r="BE1015" s="17">
        <v>0.27919924859165102</v>
      </c>
      <c r="BF1015" s="17">
        <v>0.25556910577241398</v>
      </c>
      <c r="BG1015" s="17">
        <v>6.5361926228644604E-2</v>
      </c>
    </row>
    <row r="1016" spans="2:59" x14ac:dyDescent="0.35">
      <c r="B1016" t="s">
        <v>339</v>
      </c>
      <c r="C1016" s="17">
        <v>0.25769843123987302</v>
      </c>
      <c r="D1016" s="17">
        <v>0.258475924472646</v>
      </c>
      <c r="E1016" s="17">
        <v>0.25704878217437499</v>
      </c>
      <c r="F1016" s="17"/>
      <c r="G1016" s="17">
        <v>0.26268227754933199</v>
      </c>
      <c r="H1016" s="17">
        <v>0.23707324609453401</v>
      </c>
      <c r="I1016" s="17">
        <v>0.22556063319943501</v>
      </c>
      <c r="J1016" s="17">
        <v>0.31560687538662702</v>
      </c>
      <c r="K1016" s="17">
        <v>0.27252433032718398</v>
      </c>
      <c r="L1016" s="17">
        <v>0.23798167162116901</v>
      </c>
      <c r="M1016" s="17"/>
      <c r="N1016" s="17">
        <v>0.28594887168559102</v>
      </c>
      <c r="O1016" s="17">
        <v>0.28278603285015302</v>
      </c>
      <c r="P1016" s="17">
        <v>0.24140876512377701</v>
      </c>
      <c r="Q1016" s="17">
        <v>0.21799929559935899</v>
      </c>
      <c r="R1016" s="17"/>
      <c r="S1016" s="17">
        <v>0.199368557207386</v>
      </c>
      <c r="T1016" s="17">
        <v>0.261008427363631</v>
      </c>
      <c r="U1016" s="17">
        <v>0.265912366024734</v>
      </c>
      <c r="V1016" s="17">
        <v>0.24207478572840899</v>
      </c>
      <c r="W1016" s="17">
        <v>0.33208247762262699</v>
      </c>
      <c r="X1016" s="17">
        <v>0.25944050076563302</v>
      </c>
      <c r="Y1016" s="17">
        <v>0.242169598086176</v>
      </c>
      <c r="Z1016" s="17">
        <v>0.230433376528797</v>
      </c>
      <c r="AA1016" s="17">
        <v>0.26580768465813598</v>
      </c>
      <c r="AB1016" s="17">
        <v>0.271931514880352</v>
      </c>
      <c r="AC1016" s="17">
        <v>0.26792152975595801</v>
      </c>
      <c r="AD1016" s="17">
        <v>0.34582031402070501</v>
      </c>
      <c r="AE1016" s="17"/>
      <c r="AF1016" s="17">
        <v>0.25767397256336599</v>
      </c>
      <c r="AG1016" s="17">
        <v>0.278603752139155</v>
      </c>
      <c r="AH1016" s="17">
        <v>0.18045299305888601</v>
      </c>
      <c r="AI1016" s="17"/>
      <c r="AJ1016" s="17">
        <v>0.26337779059438099</v>
      </c>
      <c r="AK1016" s="17">
        <v>0.25898243086446399</v>
      </c>
      <c r="AL1016" s="17">
        <v>0.31099688267433101</v>
      </c>
      <c r="AM1016" s="17">
        <v>7.0191157795919806E-2</v>
      </c>
      <c r="AN1016" s="17">
        <v>0.18950192494231599</v>
      </c>
      <c r="AO1016" s="17"/>
      <c r="AP1016" s="17">
        <v>0.22426901929899401</v>
      </c>
      <c r="AQ1016" s="17">
        <v>0.25749734177044598</v>
      </c>
      <c r="AR1016" s="17">
        <v>0.32813204019184</v>
      </c>
      <c r="AS1016" s="17">
        <v>0.25242842986548403</v>
      </c>
      <c r="AT1016" s="17">
        <v>0.32910383161003198</v>
      </c>
      <c r="AU1016" s="17"/>
      <c r="AV1016" s="17">
        <v>0.253184430498607</v>
      </c>
      <c r="AW1016" s="17">
        <v>0.22737054882998001</v>
      </c>
      <c r="AX1016" s="17">
        <v>0.27699721179845399</v>
      </c>
      <c r="AY1016" s="17">
        <v>0.25620793975363898</v>
      </c>
      <c r="AZ1016" s="17">
        <v>0.38955754485424099</v>
      </c>
      <c r="BA1016" s="17">
        <v>0.25300498214315997</v>
      </c>
      <c r="BB1016" s="17"/>
      <c r="BC1016" s="17">
        <v>0.26252737865627301</v>
      </c>
      <c r="BD1016" s="17">
        <v>0.24006052004009901</v>
      </c>
      <c r="BE1016" s="17">
        <v>0.272899236000961</v>
      </c>
      <c r="BF1016" s="17">
        <v>0.28790815200380798</v>
      </c>
      <c r="BG1016" s="17">
        <v>0.13250449017275001</v>
      </c>
    </row>
    <row r="1017" spans="2:59" x14ac:dyDescent="0.35">
      <c r="B1017" t="s">
        <v>340</v>
      </c>
      <c r="C1017" s="17">
        <v>0.11290403906944201</v>
      </c>
      <c r="D1017" s="17">
        <v>0.15225046775196099</v>
      </c>
      <c r="E1017" s="17">
        <v>7.5757891437962799E-2</v>
      </c>
      <c r="F1017" s="17"/>
      <c r="G1017" s="17">
        <v>0.105456471797549</v>
      </c>
      <c r="H1017" s="17">
        <v>5.0462597848188601E-2</v>
      </c>
      <c r="I1017" s="17">
        <v>0.119284909446237</v>
      </c>
      <c r="J1017" s="17">
        <v>9.0608392535458701E-2</v>
      </c>
      <c r="K1017" s="17">
        <v>0.164803436810428</v>
      </c>
      <c r="L1017" s="17">
        <v>0.14231893014659799</v>
      </c>
      <c r="M1017" s="17"/>
      <c r="N1017" s="17">
        <v>0.10784590069498499</v>
      </c>
      <c r="O1017" s="17">
        <v>0.14295899792492101</v>
      </c>
      <c r="P1017" s="17">
        <v>0.111898729559108</v>
      </c>
      <c r="Q1017" s="17">
        <v>8.8413778968442006E-2</v>
      </c>
      <c r="R1017" s="17"/>
      <c r="S1017" s="17">
        <v>8.1166708754039904E-2</v>
      </c>
      <c r="T1017" s="17">
        <v>0.128175313061025</v>
      </c>
      <c r="U1017" s="17">
        <v>0.157579082235517</v>
      </c>
      <c r="V1017" s="17">
        <v>0.14097509154123899</v>
      </c>
      <c r="W1017" s="17">
        <v>9.9612085499625497E-2</v>
      </c>
      <c r="X1017" s="17">
        <v>7.3759871014933601E-2</v>
      </c>
      <c r="Y1017" s="17">
        <v>0.10650899469489</v>
      </c>
      <c r="Z1017" s="17">
        <v>0.119235976274188</v>
      </c>
      <c r="AA1017" s="17">
        <v>7.2867005037068402E-2</v>
      </c>
      <c r="AB1017" s="17">
        <v>0.178724155252866</v>
      </c>
      <c r="AC1017" s="17">
        <v>0.13483220089947301</v>
      </c>
      <c r="AD1017" s="17">
        <v>3.3108600470520597E-2</v>
      </c>
      <c r="AE1017" s="17"/>
      <c r="AF1017" s="17">
        <v>0.13909080636382101</v>
      </c>
      <c r="AG1017" s="17">
        <v>9.8830401191989506E-2</v>
      </c>
      <c r="AH1017" s="17">
        <v>0.103373045762763</v>
      </c>
      <c r="AI1017" s="17"/>
      <c r="AJ1017" s="17">
        <v>0.152259544215264</v>
      </c>
      <c r="AK1017" s="17">
        <v>8.4164980295035594E-2</v>
      </c>
      <c r="AL1017" s="17">
        <v>9.7692812366751203E-2</v>
      </c>
      <c r="AM1017" s="17">
        <v>6.0516227587820097E-2</v>
      </c>
      <c r="AN1017" s="17">
        <v>0.128448617741411</v>
      </c>
      <c r="AO1017" s="17"/>
      <c r="AP1017" s="17">
        <v>0.14221651320718201</v>
      </c>
      <c r="AQ1017" s="17">
        <v>9.1372759414315399E-2</v>
      </c>
      <c r="AR1017" s="17">
        <v>0.14535203202852201</v>
      </c>
      <c r="AS1017" s="17">
        <v>0.13697654322323799</v>
      </c>
      <c r="AT1017" s="17">
        <v>8.2318064331806606E-2</v>
      </c>
      <c r="AU1017" s="17"/>
      <c r="AV1017" s="17">
        <v>7.8277274086199694E-2</v>
      </c>
      <c r="AW1017" s="17">
        <v>0.15026553310068699</v>
      </c>
      <c r="AX1017" s="17">
        <v>0.17518027596154201</v>
      </c>
      <c r="AY1017" s="17">
        <v>0.17023127593819201</v>
      </c>
      <c r="AZ1017" s="17">
        <v>4.4339697638237301E-2</v>
      </c>
      <c r="BA1017" s="17">
        <v>5.63309973680221E-2</v>
      </c>
      <c r="BB1017" s="17"/>
      <c r="BC1017" s="17">
        <v>8.9984605687386504E-2</v>
      </c>
      <c r="BD1017" s="17">
        <v>0.112389547804002</v>
      </c>
      <c r="BE1017" s="17">
        <v>0.11937895652637701</v>
      </c>
      <c r="BF1017" s="17">
        <v>9.5923586748815598E-2</v>
      </c>
      <c r="BG1017" s="17">
        <v>0.11499280311587901</v>
      </c>
    </row>
    <row r="1018" spans="2:59" x14ac:dyDescent="0.35">
      <c r="B1018" t="s">
        <v>100</v>
      </c>
      <c r="C1018" s="17">
        <v>6.4916895862787802E-2</v>
      </c>
      <c r="D1018" s="17">
        <v>4.2272831244683701E-2</v>
      </c>
      <c r="E1018" s="17">
        <v>8.5640298046106303E-2</v>
      </c>
      <c r="F1018" s="17"/>
      <c r="G1018" s="17">
        <v>3.9780686991936098E-2</v>
      </c>
      <c r="H1018" s="17">
        <v>6.7814234940174301E-2</v>
      </c>
      <c r="I1018" s="17">
        <v>6.2112627643638299E-2</v>
      </c>
      <c r="J1018" s="17">
        <v>7.73669885515893E-2</v>
      </c>
      <c r="K1018" s="17">
        <v>9.0612832296333906E-2</v>
      </c>
      <c r="L1018" s="17">
        <v>5.19413920360269E-2</v>
      </c>
      <c r="M1018" s="17"/>
      <c r="N1018" s="17">
        <v>4.55837430662503E-2</v>
      </c>
      <c r="O1018" s="17">
        <v>7.2036262285651007E-2</v>
      </c>
      <c r="P1018" s="17">
        <v>6.4273431095652506E-2</v>
      </c>
      <c r="Q1018" s="17">
        <v>7.7618011450956897E-2</v>
      </c>
      <c r="R1018" s="17"/>
      <c r="S1018" s="17">
        <v>2.83010320554705E-2</v>
      </c>
      <c r="T1018" s="17">
        <v>5.3573350913781598E-2</v>
      </c>
      <c r="U1018" s="17">
        <v>0.10027317182878399</v>
      </c>
      <c r="V1018" s="17">
        <v>6.2111445174856499E-2</v>
      </c>
      <c r="W1018" s="17">
        <v>5.2056251122406201E-2</v>
      </c>
      <c r="X1018" s="17">
        <v>7.9766765917704902E-2</v>
      </c>
      <c r="Y1018" s="17">
        <v>4.5475232589031897E-2</v>
      </c>
      <c r="Z1018" s="17">
        <v>0.134449965889197</v>
      </c>
      <c r="AA1018" s="17">
        <v>8.5745386241894206E-2</v>
      </c>
      <c r="AB1018" s="17">
        <v>5.0332806808121799E-2</v>
      </c>
      <c r="AC1018" s="17">
        <v>9.0054306553202595E-2</v>
      </c>
      <c r="AD1018" s="17">
        <v>6.6437268451218306E-2</v>
      </c>
      <c r="AE1018" s="17"/>
      <c r="AF1018" s="17">
        <v>6.4947890216697099E-2</v>
      </c>
      <c r="AG1018" s="17">
        <v>5.1471831151894201E-2</v>
      </c>
      <c r="AH1018" s="17">
        <v>0.11278239210384899</v>
      </c>
      <c r="AI1018" s="17"/>
      <c r="AJ1018" s="17">
        <v>5.2091112270464403E-2</v>
      </c>
      <c r="AK1018" s="17">
        <v>4.1442943626352903E-2</v>
      </c>
      <c r="AL1018" s="17">
        <v>8.4065016187429106E-2</v>
      </c>
      <c r="AM1018" s="17">
        <v>6.2514056828620906E-2</v>
      </c>
      <c r="AN1018" s="17">
        <v>0.13410170449311201</v>
      </c>
      <c r="AO1018" s="17"/>
      <c r="AP1018" s="17">
        <v>5.5543670414675998E-2</v>
      </c>
      <c r="AQ1018" s="17">
        <v>4.3814493076503501E-2</v>
      </c>
      <c r="AR1018" s="17">
        <v>9.2822851487876695E-2</v>
      </c>
      <c r="AS1018" s="17">
        <v>5.2843883315209297E-2</v>
      </c>
      <c r="AT1018" s="17">
        <v>7.3904613369529901E-2</v>
      </c>
      <c r="AU1018" s="17"/>
      <c r="AV1018" s="17">
        <v>4.4753616381094298E-2</v>
      </c>
      <c r="AW1018" s="17">
        <v>5.0182826607057897E-2</v>
      </c>
      <c r="AX1018" s="17">
        <v>8.4327532868947702E-2</v>
      </c>
      <c r="AY1018" s="17">
        <v>5.7712330749230302E-2</v>
      </c>
      <c r="AZ1018" s="17">
        <v>5.6354817144404303E-2</v>
      </c>
      <c r="BA1018" s="17">
        <v>0.13084643976340801</v>
      </c>
      <c r="BB1018" s="17"/>
      <c r="BC1018" s="17">
        <v>7.4038047572611898E-2</v>
      </c>
      <c r="BD1018" s="17">
        <v>6.0033330076336003E-2</v>
      </c>
      <c r="BE1018" s="17">
        <v>6.21646813640538E-2</v>
      </c>
      <c r="BF1018" s="17">
        <v>4.0776112507155599E-2</v>
      </c>
      <c r="BG1018" s="17">
        <v>0.105230158104268</v>
      </c>
    </row>
    <row r="1019" spans="2:59" x14ac:dyDescent="0.35">
      <c r="B1019" t="s">
        <v>139</v>
      </c>
      <c r="C1019" s="17">
        <v>0.56448063382789704</v>
      </c>
      <c r="D1019" s="17">
        <v>0.547000776530709</v>
      </c>
      <c r="E1019" s="17">
        <v>0.58155302834155598</v>
      </c>
      <c r="F1019" s="17"/>
      <c r="G1019" s="17">
        <v>0.592080563661182</v>
      </c>
      <c r="H1019" s="17">
        <v>0.64464992111710295</v>
      </c>
      <c r="I1019" s="17">
        <v>0.59304182971068897</v>
      </c>
      <c r="J1019" s="17">
        <v>0.51641774352632497</v>
      </c>
      <c r="K1019" s="17">
        <v>0.472059400566054</v>
      </c>
      <c r="L1019" s="17">
        <v>0.56775800619620598</v>
      </c>
      <c r="M1019" s="17"/>
      <c r="N1019" s="17">
        <v>0.56062148455317495</v>
      </c>
      <c r="O1019" s="17">
        <v>0.50221870693927595</v>
      </c>
      <c r="P1019" s="17">
        <v>0.582419074221463</v>
      </c>
      <c r="Q1019" s="17">
        <v>0.61596891398124298</v>
      </c>
      <c r="R1019" s="17"/>
      <c r="S1019" s="17">
        <v>0.69116370198310295</v>
      </c>
      <c r="T1019" s="17">
        <v>0.55724290866156201</v>
      </c>
      <c r="U1019" s="17">
        <v>0.47623537991096498</v>
      </c>
      <c r="V1019" s="17">
        <v>0.55483867755549598</v>
      </c>
      <c r="W1019" s="17">
        <v>0.51624918575534096</v>
      </c>
      <c r="X1019" s="17">
        <v>0.58703286230172902</v>
      </c>
      <c r="Y1019" s="17">
        <v>0.60584617462990098</v>
      </c>
      <c r="Z1019" s="17">
        <v>0.51588068130781795</v>
      </c>
      <c r="AA1019" s="17">
        <v>0.57557992406290104</v>
      </c>
      <c r="AB1019" s="17">
        <v>0.49901152305865998</v>
      </c>
      <c r="AC1019" s="17">
        <v>0.50719196279136702</v>
      </c>
      <c r="AD1019" s="17">
        <v>0.55463381705755599</v>
      </c>
      <c r="AE1019" s="17"/>
      <c r="AF1019" s="17">
        <v>0.53828733085611702</v>
      </c>
      <c r="AG1019" s="17">
        <v>0.57109401551696104</v>
      </c>
      <c r="AH1019" s="17">
        <v>0.60339156907450198</v>
      </c>
      <c r="AI1019" s="17"/>
      <c r="AJ1019" s="17">
        <v>0.53227155291989003</v>
      </c>
      <c r="AK1019" s="17">
        <v>0.61540964521414698</v>
      </c>
      <c r="AL1019" s="17">
        <v>0.507245288771488</v>
      </c>
      <c r="AM1019" s="17">
        <v>0.80677855778763896</v>
      </c>
      <c r="AN1019" s="17">
        <v>0.54794775282316099</v>
      </c>
      <c r="AO1019" s="17"/>
      <c r="AP1019" s="17">
        <v>0.577970797079147</v>
      </c>
      <c r="AQ1019" s="17">
        <v>0.60731540573873499</v>
      </c>
      <c r="AR1019" s="17">
        <v>0.43369307629176201</v>
      </c>
      <c r="AS1019" s="17">
        <v>0.55775114359606803</v>
      </c>
      <c r="AT1019" s="17">
        <v>0.514673490688631</v>
      </c>
      <c r="AU1019" s="17"/>
      <c r="AV1019" s="17">
        <v>0.62378467903409895</v>
      </c>
      <c r="AW1019" s="17">
        <v>0.57218109146227603</v>
      </c>
      <c r="AX1019" s="17">
        <v>0.46349497937105599</v>
      </c>
      <c r="AY1019" s="17">
        <v>0.51584845355893905</v>
      </c>
      <c r="AZ1019" s="17">
        <v>0.50974794036311699</v>
      </c>
      <c r="BA1019" s="17">
        <v>0.55981758072540899</v>
      </c>
      <c r="BB1019" s="17"/>
      <c r="BC1019" s="17">
        <v>0.57344996808372894</v>
      </c>
      <c r="BD1019" s="17">
        <v>0.58751660207956202</v>
      </c>
      <c r="BE1019" s="17">
        <v>0.54555712610860696</v>
      </c>
      <c r="BF1019" s="17">
        <v>0.57539214874022004</v>
      </c>
      <c r="BG1019" s="17">
        <v>0.64727254860710204</v>
      </c>
    </row>
    <row r="1020" spans="2:59" x14ac:dyDescent="0.35">
      <c r="B1020" t="s">
        <v>141</v>
      </c>
      <c r="C1020" s="17">
        <v>-0.499563737965109</v>
      </c>
      <c r="D1020" s="17">
        <v>-0.50472794528602605</v>
      </c>
      <c r="E1020" s="17">
        <v>-0.49591273029545002</v>
      </c>
      <c r="F1020" s="17"/>
      <c r="G1020" s="17">
        <v>-0.55229987666924596</v>
      </c>
      <c r="H1020" s="17">
        <v>-0.57683568617692804</v>
      </c>
      <c r="I1020" s="17">
        <v>-0.53092920206705096</v>
      </c>
      <c r="J1020" s="17">
        <v>-0.439050754974736</v>
      </c>
      <c r="K1020" s="17">
        <v>-0.38144656826972001</v>
      </c>
      <c r="L1020" s="17">
        <v>-0.51581661416017899</v>
      </c>
      <c r="M1020" s="17"/>
      <c r="N1020" s="17">
        <v>-0.51503774148692405</v>
      </c>
      <c r="O1020" s="17">
        <v>-0.43018244465362498</v>
      </c>
      <c r="P1020" s="17">
        <v>-0.51814564312581002</v>
      </c>
      <c r="Q1020" s="17">
        <v>-0.53835090253028595</v>
      </c>
      <c r="R1020" s="17"/>
      <c r="S1020" s="17">
        <v>-0.66286266992763299</v>
      </c>
      <c r="T1020" s="17">
        <v>-0.50366955774777999</v>
      </c>
      <c r="U1020" s="17">
        <v>-0.375962208082181</v>
      </c>
      <c r="V1020" s="17">
        <v>-0.49272723238063998</v>
      </c>
      <c r="W1020" s="17">
        <v>-0.46419293463293498</v>
      </c>
      <c r="X1020" s="17">
        <v>-0.50726609638402398</v>
      </c>
      <c r="Y1020" s="17">
        <v>-0.56037094204086901</v>
      </c>
      <c r="Z1020" s="17">
        <v>-0.38143071541862</v>
      </c>
      <c r="AA1020" s="17">
        <v>-0.489834537821007</v>
      </c>
      <c r="AB1020" s="17">
        <v>-0.44867871625053801</v>
      </c>
      <c r="AC1020" s="17">
        <v>-0.41713765623816401</v>
      </c>
      <c r="AD1020" s="17">
        <v>-0.48819654860633799</v>
      </c>
      <c r="AE1020" s="17"/>
      <c r="AF1020" s="17">
        <v>-0.47333944063942002</v>
      </c>
      <c r="AG1020" s="17">
        <v>-0.51962218436506702</v>
      </c>
      <c r="AH1020" s="17">
        <v>-0.49060917697065298</v>
      </c>
      <c r="AI1020" s="17"/>
      <c r="AJ1020" s="17">
        <v>-0.480180440649426</v>
      </c>
      <c r="AK1020" s="17">
        <v>-0.57396670158779495</v>
      </c>
      <c r="AL1020" s="17">
        <v>-0.42318027258405899</v>
      </c>
      <c r="AM1020" s="17">
        <v>-0.74426450095901797</v>
      </c>
      <c r="AN1020" s="17">
        <v>-0.41384604833004801</v>
      </c>
      <c r="AO1020" s="17"/>
      <c r="AP1020" s="17">
        <v>-0.522427126664471</v>
      </c>
      <c r="AQ1020" s="17">
        <v>-0.56350091266223201</v>
      </c>
      <c r="AR1020" s="17">
        <v>-0.34087022480388601</v>
      </c>
      <c r="AS1020" s="17">
        <v>-0.50490726028085897</v>
      </c>
      <c r="AT1020" s="17">
        <v>-0.44076887731910103</v>
      </c>
      <c r="AU1020" s="17"/>
      <c r="AV1020" s="17">
        <v>-0.57903106265300497</v>
      </c>
      <c r="AW1020" s="17">
        <v>-0.52199826485521805</v>
      </c>
      <c r="AX1020" s="17">
        <v>-0.37916744650210799</v>
      </c>
      <c r="AY1020" s="17">
        <v>-0.458136122809709</v>
      </c>
      <c r="AZ1020" s="17">
        <v>-0.453393123218713</v>
      </c>
      <c r="BA1020" s="17">
        <v>-0.42897114096200101</v>
      </c>
      <c r="BB1020" s="17"/>
      <c r="BC1020" s="17">
        <v>-0.49941192051111699</v>
      </c>
      <c r="BD1020" s="17">
        <v>-0.52748327200322598</v>
      </c>
      <c r="BE1020" s="17">
        <v>-0.48339244474455401</v>
      </c>
      <c r="BF1020" s="17">
        <v>-0.53461603623306497</v>
      </c>
      <c r="BG1020" s="17">
        <v>-0.54204239050283398</v>
      </c>
    </row>
    <row r="1021" spans="2:59" x14ac:dyDescent="0.3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row>
    <row r="1022" spans="2:59" x14ac:dyDescent="0.35">
      <c r="B1022" s="6" t="s">
        <v>462</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row>
    <row r="1023" spans="2:59" x14ac:dyDescent="0.35">
      <c r="B1023" s="24" t="s">
        <v>331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row>
    <row r="1024" spans="2:59" x14ac:dyDescent="0.35">
      <c r="B1024" t="s">
        <v>134</v>
      </c>
      <c r="C1024" s="17">
        <v>0.26320337768707203</v>
      </c>
      <c r="D1024" s="17">
        <v>0.26433468871888699</v>
      </c>
      <c r="E1024" s="17">
        <v>0.264001138671485</v>
      </c>
      <c r="F1024" s="17"/>
      <c r="G1024" s="17">
        <v>0.29935609329115498</v>
      </c>
      <c r="H1024" s="17">
        <v>0.339560735033547</v>
      </c>
      <c r="I1024" s="17">
        <v>0.253135781009451</v>
      </c>
      <c r="J1024" s="17">
        <v>0.22616225439620699</v>
      </c>
      <c r="K1024" s="17">
        <v>0.23406782944431101</v>
      </c>
      <c r="L1024" s="17">
        <v>0.24133705772105901</v>
      </c>
      <c r="M1024" s="17"/>
      <c r="N1024" s="17">
        <v>0.31330579964206901</v>
      </c>
      <c r="O1024" s="17">
        <v>0.228964311192417</v>
      </c>
      <c r="P1024" s="17">
        <v>0.23003142666968601</v>
      </c>
      <c r="Q1024" s="17">
        <v>0.27614740775721502</v>
      </c>
      <c r="R1024" s="17"/>
      <c r="S1024" s="17">
        <v>0.37953790323681302</v>
      </c>
      <c r="T1024" s="17">
        <v>0.28234053610742599</v>
      </c>
      <c r="U1024" s="17">
        <v>0.191287208417208</v>
      </c>
      <c r="V1024" s="17">
        <v>0.279119565589101</v>
      </c>
      <c r="W1024" s="17">
        <v>0.28561194792468603</v>
      </c>
      <c r="X1024" s="17">
        <v>0.20049766244813599</v>
      </c>
      <c r="Y1024" s="17">
        <v>0.241377476796829</v>
      </c>
      <c r="Z1024" s="17">
        <v>0.21310972179465901</v>
      </c>
      <c r="AA1024" s="17">
        <v>0.236965099569764</v>
      </c>
      <c r="AB1024" s="17">
        <v>0.191577634290337</v>
      </c>
      <c r="AC1024" s="17">
        <v>0.29366727724552899</v>
      </c>
      <c r="AD1024" s="17">
        <v>0.33515206276542803</v>
      </c>
      <c r="AE1024" s="17"/>
      <c r="AF1024" s="17">
        <v>0.24057552209521901</v>
      </c>
      <c r="AG1024" s="17">
        <v>0.271737853137059</v>
      </c>
      <c r="AH1024" s="17">
        <v>0.26696666761089899</v>
      </c>
      <c r="AI1024" s="17"/>
      <c r="AJ1024" s="17">
        <v>0.213057986072099</v>
      </c>
      <c r="AK1024" s="17">
        <v>0.35347566682131298</v>
      </c>
      <c r="AL1024" s="17">
        <v>0.32151668983724802</v>
      </c>
      <c r="AM1024" s="17">
        <v>0.49373620490076098</v>
      </c>
      <c r="AN1024" s="17">
        <v>0.19340324965167999</v>
      </c>
      <c r="AO1024" s="17"/>
      <c r="AP1024" s="17">
        <v>0.24147324626689701</v>
      </c>
      <c r="AQ1024" s="17">
        <v>0.323611469466344</v>
      </c>
      <c r="AR1024" s="17">
        <v>0.19304620311197701</v>
      </c>
      <c r="AS1024" s="17">
        <v>0.23866119494711399</v>
      </c>
      <c r="AT1024" s="17">
        <v>0.24642011304131001</v>
      </c>
      <c r="AU1024" s="17"/>
      <c r="AV1024" s="17">
        <v>0.32900051092959898</v>
      </c>
      <c r="AW1024" s="17">
        <v>0.25684771388473099</v>
      </c>
      <c r="AX1024" s="17">
        <v>0.213677559436808</v>
      </c>
      <c r="AY1024" s="17">
        <v>0.22420968311470099</v>
      </c>
      <c r="AZ1024" s="17">
        <v>0.30493547649832897</v>
      </c>
      <c r="BA1024" s="17">
        <v>0.17928662572079601</v>
      </c>
      <c r="BB1024" s="17"/>
      <c r="BC1024" s="17">
        <v>0.22746557916774901</v>
      </c>
      <c r="BD1024" s="17">
        <v>0.26060804620140099</v>
      </c>
      <c r="BE1024" s="17">
        <v>0.26113540359405002</v>
      </c>
      <c r="BF1024" s="17">
        <v>0.33724457085089798</v>
      </c>
      <c r="BG1024" s="17">
        <v>0.64546670464313904</v>
      </c>
    </row>
    <row r="1025" spans="2:59" x14ac:dyDescent="0.35">
      <c r="B1025" t="s">
        <v>135</v>
      </c>
      <c r="C1025" s="17">
        <v>0.31705634967638702</v>
      </c>
      <c r="D1025" s="17">
        <v>0.30651077502330598</v>
      </c>
      <c r="E1025" s="17">
        <v>0.32563221866469599</v>
      </c>
      <c r="F1025" s="17"/>
      <c r="G1025" s="17">
        <v>0.30662125222626402</v>
      </c>
      <c r="H1025" s="17">
        <v>0.31212719590465798</v>
      </c>
      <c r="I1025" s="17">
        <v>0.37154729828217398</v>
      </c>
      <c r="J1025" s="17">
        <v>0.31257365554663902</v>
      </c>
      <c r="K1025" s="17">
        <v>0.26468697783105699</v>
      </c>
      <c r="L1025" s="17">
        <v>0.32373170746580399</v>
      </c>
      <c r="M1025" s="17"/>
      <c r="N1025" s="17">
        <v>0.30720812970817202</v>
      </c>
      <c r="O1025" s="17">
        <v>0.33168656602010399</v>
      </c>
      <c r="P1025" s="17">
        <v>0.31518693476286902</v>
      </c>
      <c r="Q1025" s="17">
        <v>0.31371257877529302</v>
      </c>
      <c r="R1025" s="17"/>
      <c r="S1025" s="17">
        <v>0.303460287607284</v>
      </c>
      <c r="T1025" s="17">
        <v>0.24313904143402201</v>
      </c>
      <c r="U1025" s="17">
        <v>0.26262540109760002</v>
      </c>
      <c r="V1025" s="17">
        <v>0.30442073035218697</v>
      </c>
      <c r="W1025" s="17">
        <v>0.350727347617659</v>
      </c>
      <c r="X1025" s="17">
        <v>0.40697868230555301</v>
      </c>
      <c r="Y1025" s="17">
        <v>0.37474443935100599</v>
      </c>
      <c r="Z1025" s="17">
        <v>0.30428324174211202</v>
      </c>
      <c r="AA1025" s="17">
        <v>0.36009111828503898</v>
      </c>
      <c r="AB1025" s="17">
        <v>0.34778801706158902</v>
      </c>
      <c r="AC1025" s="17">
        <v>0.26638586929930103</v>
      </c>
      <c r="AD1025" s="17">
        <v>0.25705115860417999</v>
      </c>
      <c r="AE1025" s="17"/>
      <c r="AF1025" s="17">
        <v>0.292605992966678</v>
      </c>
      <c r="AG1025" s="17">
        <v>0.33940737890013301</v>
      </c>
      <c r="AH1025" s="17">
        <v>0.36208558517836398</v>
      </c>
      <c r="AI1025" s="17"/>
      <c r="AJ1025" s="17">
        <v>0.31352660386373399</v>
      </c>
      <c r="AK1025" s="17">
        <v>0.30914804940871499</v>
      </c>
      <c r="AL1025" s="17">
        <v>0.28886533960468602</v>
      </c>
      <c r="AM1025" s="17">
        <v>0.26399430847364702</v>
      </c>
      <c r="AN1025" s="17">
        <v>0.37035744548168598</v>
      </c>
      <c r="AO1025" s="17"/>
      <c r="AP1025" s="17">
        <v>0.37489722235617101</v>
      </c>
      <c r="AQ1025" s="17">
        <v>0.29990358085329799</v>
      </c>
      <c r="AR1025" s="17">
        <v>0.30415446099492599</v>
      </c>
      <c r="AS1025" s="17">
        <v>0.30808485532769297</v>
      </c>
      <c r="AT1025" s="17">
        <v>0.226635133765966</v>
      </c>
      <c r="AU1025" s="17"/>
      <c r="AV1025" s="17">
        <v>0.30292163161533098</v>
      </c>
      <c r="AW1025" s="17">
        <v>0.343683591463678</v>
      </c>
      <c r="AX1025" s="17">
        <v>0.31632522719447997</v>
      </c>
      <c r="AY1025" s="17">
        <v>0.30056555227070397</v>
      </c>
      <c r="AZ1025" s="17">
        <v>0.24519921093602101</v>
      </c>
      <c r="BA1025" s="17">
        <v>0.39019934536494799</v>
      </c>
      <c r="BB1025" s="17"/>
      <c r="BC1025" s="17">
        <v>0.36788754081789798</v>
      </c>
      <c r="BD1025" s="17">
        <v>0.33247604428920002</v>
      </c>
      <c r="BE1025" s="17">
        <v>0.28783412336090602</v>
      </c>
      <c r="BF1025" s="17">
        <v>0.324019834999967</v>
      </c>
      <c r="BG1025" s="17">
        <v>0</v>
      </c>
    </row>
    <row r="1026" spans="2:59" x14ac:dyDescent="0.35">
      <c r="B1026" t="s">
        <v>339</v>
      </c>
      <c r="C1026" s="17">
        <v>0.24681146883973401</v>
      </c>
      <c r="D1026" s="17">
        <v>0.25382400027482099</v>
      </c>
      <c r="E1026" s="17">
        <v>0.24010024012334599</v>
      </c>
      <c r="F1026" s="17"/>
      <c r="G1026" s="17">
        <v>0.240475769521108</v>
      </c>
      <c r="H1026" s="17">
        <v>0.21938887580757499</v>
      </c>
      <c r="I1026" s="17">
        <v>0.20212902566115201</v>
      </c>
      <c r="J1026" s="17">
        <v>0.305571079364926</v>
      </c>
      <c r="K1026" s="17">
        <v>0.260553949351642</v>
      </c>
      <c r="L1026" s="17">
        <v>0.24996891037184399</v>
      </c>
      <c r="M1026" s="17"/>
      <c r="N1026" s="17">
        <v>0.25447063535312597</v>
      </c>
      <c r="O1026" s="17">
        <v>0.24766649372618299</v>
      </c>
      <c r="P1026" s="17">
        <v>0.26707309821007902</v>
      </c>
      <c r="Q1026" s="17">
        <v>0.220901016274617</v>
      </c>
      <c r="R1026" s="17"/>
      <c r="S1026" s="17">
        <v>0.19322039681307401</v>
      </c>
      <c r="T1026" s="17">
        <v>0.31909795900805599</v>
      </c>
      <c r="U1026" s="17">
        <v>0.32255963947301702</v>
      </c>
      <c r="V1026" s="17">
        <v>0.280730270055493</v>
      </c>
      <c r="W1026" s="17">
        <v>0.20253391291487999</v>
      </c>
      <c r="X1026" s="17">
        <v>0.21549621075074199</v>
      </c>
      <c r="Y1026" s="17">
        <v>0.205098381550609</v>
      </c>
      <c r="Z1026" s="17">
        <v>0.267071686713789</v>
      </c>
      <c r="AA1026" s="17">
        <v>0.23063841107549099</v>
      </c>
      <c r="AB1026" s="17">
        <v>0.258829103617703</v>
      </c>
      <c r="AC1026" s="17">
        <v>0.178601832804962</v>
      </c>
      <c r="AD1026" s="17">
        <v>0.24893387683179</v>
      </c>
      <c r="AE1026" s="17"/>
      <c r="AF1026" s="17">
        <v>0.276118601187678</v>
      </c>
      <c r="AG1026" s="17">
        <v>0.23628133228533901</v>
      </c>
      <c r="AH1026" s="17">
        <v>0.187610072240188</v>
      </c>
      <c r="AI1026" s="17"/>
      <c r="AJ1026" s="17">
        <v>0.27462598029034602</v>
      </c>
      <c r="AK1026" s="17">
        <v>0.223133223171253</v>
      </c>
      <c r="AL1026" s="17">
        <v>0.244982100877494</v>
      </c>
      <c r="AM1026" s="17">
        <v>0.17975542979697001</v>
      </c>
      <c r="AN1026" s="17">
        <v>0.20655362439668401</v>
      </c>
      <c r="AO1026" s="17"/>
      <c r="AP1026" s="17">
        <v>0.20796596523702399</v>
      </c>
      <c r="AQ1026" s="17">
        <v>0.23198203203819401</v>
      </c>
      <c r="AR1026" s="17">
        <v>0.30438620810148698</v>
      </c>
      <c r="AS1026" s="17">
        <v>0.244356789536331</v>
      </c>
      <c r="AT1026" s="17">
        <v>0.41790054431662399</v>
      </c>
      <c r="AU1026" s="17"/>
      <c r="AV1026" s="17">
        <v>0.24524833837162099</v>
      </c>
      <c r="AW1026" s="17">
        <v>0.218960020919374</v>
      </c>
      <c r="AX1026" s="17">
        <v>0.28002266438590201</v>
      </c>
      <c r="AY1026" s="17">
        <v>0.25530939771960698</v>
      </c>
      <c r="AZ1026" s="17">
        <v>0.33237523507140598</v>
      </c>
      <c r="BA1026" s="17">
        <v>0.22746780555455801</v>
      </c>
      <c r="BB1026" s="17"/>
      <c r="BC1026" s="17">
        <v>0.227968450559104</v>
      </c>
      <c r="BD1026" s="17">
        <v>0.22397051186710501</v>
      </c>
      <c r="BE1026" s="17">
        <v>0.27184671355193701</v>
      </c>
      <c r="BF1026" s="17">
        <v>0.24582684660168999</v>
      </c>
      <c r="BG1026" s="17">
        <v>7.1496763370755806E-2</v>
      </c>
    </row>
    <row r="1027" spans="2:59" x14ac:dyDescent="0.35">
      <c r="B1027" t="s">
        <v>340</v>
      </c>
      <c r="C1027" s="17">
        <v>0.100621316172533</v>
      </c>
      <c r="D1027" s="17">
        <v>0.132502978146262</v>
      </c>
      <c r="E1027" s="17">
        <v>7.0588081988489301E-2</v>
      </c>
      <c r="F1027" s="17"/>
      <c r="G1027" s="17">
        <v>0.10056148251632301</v>
      </c>
      <c r="H1027" s="17">
        <v>5.72358795329099E-2</v>
      </c>
      <c r="I1027" s="17">
        <v>0.110502378595418</v>
      </c>
      <c r="J1027" s="17">
        <v>8.1510159039757807E-2</v>
      </c>
      <c r="K1027" s="17">
        <v>0.14755633662786699</v>
      </c>
      <c r="L1027" s="17">
        <v>0.108551405639136</v>
      </c>
      <c r="M1027" s="17"/>
      <c r="N1027" s="17">
        <v>8.7468639125174705E-2</v>
      </c>
      <c r="O1027" s="17">
        <v>0.124498956025087</v>
      </c>
      <c r="P1027" s="17">
        <v>0.11040481070088</v>
      </c>
      <c r="Q1027" s="17">
        <v>8.1232768983006298E-2</v>
      </c>
      <c r="R1027" s="17"/>
      <c r="S1027" s="17">
        <v>8.0890541006707006E-2</v>
      </c>
      <c r="T1027" s="17">
        <v>0.101043474021015</v>
      </c>
      <c r="U1027" s="17">
        <v>0.13472353966072501</v>
      </c>
      <c r="V1027" s="17">
        <v>0.100223489472741</v>
      </c>
      <c r="W1027" s="17">
        <v>0.111374543021728</v>
      </c>
      <c r="X1027" s="17">
        <v>7.1376396159508804E-2</v>
      </c>
      <c r="Y1027" s="17">
        <v>8.9967357457436906E-2</v>
      </c>
      <c r="Z1027" s="17">
        <v>8.2981580104411506E-2</v>
      </c>
      <c r="AA1027" s="17">
        <v>8.8899994568547594E-2</v>
      </c>
      <c r="AB1027" s="17">
        <v>0.12623681506821</v>
      </c>
      <c r="AC1027" s="17">
        <v>0.14872559875043201</v>
      </c>
      <c r="AD1027" s="17">
        <v>9.2425633347384101E-2</v>
      </c>
      <c r="AE1027" s="17"/>
      <c r="AF1027" s="17">
        <v>0.11358014159109101</v>
      </c>
      <c r="AG1027" s="17">
        <v>9.8594289053290998E-2</v>
      </c>
      <c r="AH1027" s="17">
        <v>6.2515199166109106E-2</v>
      </c>
      <c r="AI1027" s="17"/>
      <c r="AJ1027" s="17">
        <v>0.126469406153639</v>
      </c>
      <c r="AK1027" s="17">
        <v>7.8211125737584403E-2</v>
      </c>
      <c r="AL1027" s="17">
        <v>7.7384337312483994E-2</v>
      </c>
      <c r="AM1027" s="17">
        <v>0</v>
      </c>
      <c r="AN1027" s="17">
        <v>9.0336177769420697E-2</v>
      </c>
      <c r="AO1027" s="17"/>
      <c r="AP1027" s="17">
        <v>0.100646421327138</v>
      </c>
      <c r="AQ1027" s="17">
        <v>9.0474379563607502E-2</v>
      </c>
      <c r="AR1027" s="17">
        <v>0.126773460082064</v>
      </c>
      <c r="AS1027" s="17">
        <v>0.16122315094631401</v>
      </c>
      <c r="AT1027" s="17">
        <v>1.80309281384778E-2</v>
      </c>
      <c r="AU1027" s="17"/>
      <c r="AV1027" s="17">
        <v>8.0841460550963903E-2</v>
      </c>
      <c r="AW1027" s="17">
        <v>9.92741043921503E-2</v>
      </c>
      <c r="AX1027" s="17">
        <v>0.14209525817947199</v>
      </c>
      <c r="AY1027" s="17">
        <v>0.16183042720360499</v>
      </c>
      <c r="AZ1027" s="17">
        <v>3.1385035392688401E-2</v>
      </c>
      <c r="BA1027" s="17">
        <v>5.1769612112111001E-2</v>
      </c>
      <c r="BB1027" s="17"/>
      <c r="BC1027" s="17">
        <v>8.3365003445514396E-2</v>
      </c>
      <c r="BD1027" s="17">
        <v>0.104005549419425</v>
      </c>
      <c r="BE1027" s="17">
        <v>0.115068601224775</v>
      </c>
      <c r="BF1027" s="17">
        <v>7.0893884466719403E-2</v>
      </c>
      <c r="BG1027" s="17">
        <v>0.11499280311587901</v>
      </c>
    </row>
    <row r="1028" spans="2:59" x14ac:dyDescent="0.35">
      <c r="B1028" t="s">
        <v>100</v>
      </c>
      <c r="C1028" s="17">
        <v>7.2307487624274303E-2</v>
      </c>
      <c r="D1028" s="17">
        <v>4.2827557836724803E-2</v>
      </c>
      <c r="E1028" s="17">
        <v>9.9678320551984195E-2</v>
      </c>
      <c r="F1028" s="17"/>
      <c r="G1028" s="17">
        <v>5.2985402445149703E-2</v>
      </c>
      <c r="H1028" s="17">
        <v>7.1687313721309598E-2</v>
      </c>
      <c r="I1028" s="17">
        <v>6.2685516451803994E-2</v>
      </c>
      <c r="J1028" s="17">
        <v>7.4182851652469906E-2</v>
      </c>
      <c r="K1028" s="17">
        <v>9.31349067451228E-2</v>
      </c>
      <c r="L1028" s="17">
        <v>7.6410918802157501E-2</v>
      </c>
      <c r="M1028" s="17"/>
      <c r="N1028" s="17">
        <v>3.7546796171459097E-2</v>
      </c>
      <c r="O1028" s="17">
        <v>6.7183673036209604E-2</v>
      </c>
      <c r="P1028" s="17">
        <v>7.7303729656487602E-2</v>
      </c>
      <c r="Q1028" s="17">
        <v>0.10800622820986901</v>
      </c>
      <c r="R1028" s="17"/>
      <c r="S1028" s="17">
        <v>4.2890871336121197E-2</v>
      </c>
      <c r="T1028" s="17">
        <v>5.4378989429480599E-2</v>
      </c>
      <c r="U1028" s="17">
        <v>8.8804211351450404E-2</v>
      </c>
      <c r="V1028" s="17">
        <v>3.5505944530478402E-2</v>
      </c>
      <c r="W1028" s="17">
        <v>4.9752248521046198E-2</v>
      </c>
      <c r="X1028" s="17">
        <v>0.10565104833606</v>
      </c>
      <c r="Y1028" s="17">
        <v>8.88123448441199E-2</v>
      </c>
      <c r="Z1028" s="17">
        <v>0.13255376964502799</v>
      </c>
      <c r="AA1028" s="17">
        <v>8.3405376501158895E-2</v>
      </c>
      <c r="AB1028" s="17">
        <v>7.5568429962160899E-2</v>
      </c>
      <c r="AC1028" s="17">
        <v>0.112619421899777</v>
      </c>
      <c r="AD1028" s="17">
        <v>6.6437268451218306E-2</v>
      </c>
      <c r="AE1028" s="17"/>
      <c r="AF1028" s="17">
        <v>7.7119742159334995E-2</v>
      </c>
      <c r="AG1028" s="17">
        <v>5.3979146624177299E-2</v>
      </c>
      <c r="AH1028" s="17">
        <v>0.12082247580444</v>
      </c>
      <c r="AI1028" s="17"/>
      <c r="AJ1028" s="17">
        <v>7.2320023620182097E-2</v>
      </c>
      <c r="AK1028" s="17">
        <v>3.6031934861135401E-2</v>
      </c>
      <c r="AL1028" s="17">
        <v>6.7251532368088396E-2</v>
      </c>
      <c r="AM1028" s="17">
        <v>6.2514056828620906E-2</v>
      </c>
      <c r="AN1028" s="17">
        <v>0.13934950270053001</v>
      </c>
      <c r="AO1028" s="17"/>
      <c r="AP1028" s="17">
        <v>7.5017144812769401E-2</v>
      </c>
      <c r="AQ1028" s="17">
        <v>5.4028538078557398E-2</v>
      </c>
      <c r="AR1028" s="17">
        <v>7.1639667709545801E-2</v>
      </c>
      <c r="AS1028" s="17">
        <v>4.7674009242547097E-2</v>
      </c>
      <c r="AT1028" s="17">
        <v>9.1013280737622104E-2</v>
      </c>
      <c r="AU1028" s="17"/>
      <c r="AV1028" s="17">
        <v>4.19880585324846E-2</v>
      </c>
      <c r="AW1028" s="17">
        <v>8.1234569340066995E-2</v>
      </c>
      <c r="AX1028" s="17">
        <v>4.78792908033377E-2</v>
      </c>
      <c r="AY1028" s="17">
        <v>5.8084939691383598E-2</v>
      </c>
      <c r="AZ1028" s="17">
        <v>8.6105042101554799E-2</v>
      </c>
      <c r="BA1028" s="17">
        <v>0.15127661124758801</v>
      </c>
      <c r="BB1028" s="17"/>
      <c r="BC1028" s="17">
        <v>9.3313426009734607E-2</v>
      </c>
      <c r="BD1028" s="17">
        <v>7.8939848222868703E-2</v>
      </c>
      <c r="BE1028" s="17">
        <v>6.4115158268332403E-2</v>
      </c>
      <c r="BF1028" s="17">
        <v>2.2014863080725599E-2</v>
      </c>
      <c r="BG1028" s="17">
        <v>0.16804372887022601</v>
      </c>
    </row>
    <row r="1029" spans="2:59" x14ac:dyDescent="0.35">
      <c r="B1029" t="s">
        <v>139</v>
      </c>
      <c r="C1029" s="17">
        <v>0.58025972736345899</v>
      </c>
      <c r="D1029" s="17">
        <v>0.57084546374219303</v>
      </c>
      <c r="E1029" s="17">
        <v>0.58963335733618105</v>
      </c>
      <c r="F1029" s="17"/>
      <c r="G1029" s="17">
        <v>0.605977345517419</v>
      </c>
      <c r="H1029" s="17">
        <v>0.65168793093820498</v>
      </c>
      <c r="I1029" s="17">
        <v>0.62468307929162503</v>
      </c>
      <c r="J1029" s="17">
        <v>0.53873590994284604</v>
      </c>
      <c r="K1029" s="17">
        <v>0.49875480727536797</v>
      </c>
      <c r="L1029" s="17">
        <v>0.565068765186863</v>
      </c>
      <c r="M1029" s="17"/>
      <c r="N1029" s="17">
        <v>0.62051392935023997</v>
      </c>
      <c r="O1029" s="17">
        <v>0.56065087721252005</v>
      </c>
      <c r="P1029" s="17">
        <v>0.54521836143255398</v>
      </c>
      <c r="Q1029" s="17">
        <v>0.58985998653250804</v>
      </c>
      <c r="R1029" s="17"/>
      <c r="S1029" s="17">
        <v>0.68299819084409796</v>
      </c>
      <c r="T1029" s="17">
        <v>0.52547957754144803</v>
      </c>
      <c r="U1029" s="17">
        <v>0.453912609514808</v>
      </c>
      <c r="V1029" s="17">
        <v>0.58354029594128798</v>
      </c>
      <c r="W1029" s="17">
        <v>0.63633929554234503</v>
      </c>
      <c r="X1029" s="17">
        <v>0.60747634475368795</v>
      </c>
      <c r="Y1029" s="17">
        <v>0.61612191614783396</v>
      </c>
      <c r="Z1029" s="17">
        <v>0.517392963536771</v>
      </c>
      <c r="AA1029" s="17">
        <v>0.59705621785480301</v>
      </c>
      <c r="AB1029" s="17">
        <v>0.53936565135192605</v>
      </c>
      <c r="AC1029" s="17">
        <v>0.56005314654482896</v>
      </c>
      <c r="AD1029" s="17">
        <v>0.59220322136960801</v>
      </c>
      <c r="AE1029" s="17"/>
      <c r="AF1029" s="17">
        <v>0.53318151506189704</v>
      </c>
      <c r="AG1029" s="17">
        <v>0.61114523203719195</v>
      </c>
      <c r="AH1029" s="17">
        <v>0.62905225278926302</v>
      </c>
      <c r="AI1029" s="17"/>
      <c r="AJ1029" s="17">
        <v>0.52658458993583301</v>
      </c>
      <c r="AK1029" s="17">
        <v>0.66262371623002703</v>
      </c>
      <c r="AL1029" s="17">
        <v>0.61038202944193398</v>
      </c>
      <c r="AM1029" s="17">
        <v>0.757730513374409</v>
      </c>
      <c r="AN1029" s="17">
        <v>0.56376069513336602</v>
      </c>
      <c r="AO1029" s="17"/>
      <c r="AP1029" s="17">
        <v>0.61637046862306799</v>
      </c>
      <c r="AQ1029" s="17">
        <v>0.62351505031964205</v>
      </c>
      <c r="AR1029" s="17">
        <v>0.497200664106904</v>
      </c>
      <c r="AS1029" s="17">
        <v>0.54674605027480705</v>
      </c>
      <c r="AT1029" s="17">
        <v>0.47305524680727601</v>
      </c>
      <c r="AU1029" s="17"/>
      <c r="AV1029" s="17">
        <v>0.63192214254492995</v>
      </c>
      <c r="AW1029" s="17">
        <v>0.60053130534840904</v>
      </c>
      <c r="AX1029" s="17">
        <v>0.53000278663128897</v>
      </c>
      <c r="AY1029" s="17">
        <v>0.52477523538540505</v>
      </c>
      <c r="AZ1029" s="17">
        <v>0.55013468743435101</v>
      </c>
      <c r="BA1029" s="17">
        <v>0.56948597108574395</v>
      </c>
      <c r="BB1029" s="17"/>
      <c r="BC1029" s="17">
        <v>0.59535311998564699</v>
      </c>
      <c r="BD1029" s="17">
        <v>0.59308409049060096</v>
      </c>
      <c r="BE1029" s="17">
        <v>0.54896952695495504</v>
      </c>
      <c r="BF1029" s="17">
        <v>0.66126440585086499</v>
      </c>
      <c r="BG1029" s="17">
        <v>0.64546670464313904</v>
      </c>
    </row>
    <row r="1030" spans="2:59" x14ac:dyDescent="0.35">
      <c r="B1030" t="s">
        <v>141</v>
      </c>
      <c r="C1030" s="17">
        <v>-0.50795223973918402</v>
      </c>
      <c r="D1030" s="17">
        <v>-0.52801790590546804</v>
      </c>
      <c r="E1030" s="17">
        <v>-0.489955036784197</v>
      </c>
      <c r="F1030" s="17"/>
      <c r="G1030" s="17">
        <v>-0.55299194307226895</v>
      </c>
      <c r="H1030" s="17">
        <v>-0.580000617216895</v>
      </c>
      <c r="I1030" s="17">
        <v>-0.56199756283982105</v>
      </c>
      <c r="J1030" s="17">
        <v>-0.46455305829037602</v>
      </c>
      <c r="K1030" s="17">
        <v>-0.40561990053024499</v>
      </c>
      <c r="L1030" s="17">
        <v>-0.488657846384705</v>
      </c>
      <c r="M1030" s="17"/>
      <c r="N1030" s="17">
        <v>-0.58296713317878102</v>
      </c>
      <c r="O1030" s="17">
        <v>-0.49346720417631101</v>
      </c>
      <c r="P1030" s="17">
        <v>-0.46791463177606701</v>
      </c>
      <c r="Q1030" s="17">
        <v>-0.48185375832263999</v>
      </c>
      <c r="R1030" s="17"/>
      <c r="S1030" s="17">
        <v>-0.64010731950797595</v>
      </c>
      <c r="T1030" s="17">
        <v>-0.47110058811196798</v>
      </c>
      <c r="U1030" s="17">
        <v>-0.36510839816335799</v>
      </c>
      <c r="V1030" s="17">
        <v>-0.54803435141081003</v>
      </c>
      <c r="W1030" s="17">
        <v>-0.58658704702129905</v>
      </c>
      <c r="X1030" s="17">
        <v>-0.50182529641762796</v>
      </c>
      <c r="Y1030" s="17">
        <v>-0.52730957130371403</v>
      </c>
      <c r="Z1030" s="17">
        <v>-0.38483919389174298</v>
      </c>
      <c r="AA1030" s="17">
        <v>-0.51365084135364403</v>
      </c>
      <c r="AB1030" s="17">
        <v>-0.46379722138976498</v>
      </c>
      <c r="AC1030" s="17">
        <v>-0.44743372464505299</v>
      </c>
      <c r="AD1030" s="17">
        <v>-0.52576595291839001</v>
      </c>
      <c r="AE1030" s="17"/>
      <c r="AF1030" s="17">
        <v>-0.456061772902562</v>
      </c>
      <c r="AG1030" s="17">
        <v>-0.55716608541301504</v>
      </c>
      <c r="AH1030" s="17">
        <v>-0.50822977698482297</v>
      </c>
      <c r="AI1030" s="17"/>
      <c r="AJ1030" s="17">
        <v>-0.45426456631565099</v>
      </c>
      <c r="AK1030" s="17">
        <v>-0.62659178136889204</v>
      </c>
      <c r="AL1030" s="17">
        <v>-0.54313049707384597</v>
      </c>
      <c r="AM1030" s="17">
        <v>-0.69521645654578801</v>
      </c>
      <c r="AN1030" s="17">
        <v>-0.42441119243283598</v>
      </c>
      <c r="AO1030" s="17"/>
      <c r="AP1030" s="17">
        <v>-0.54135332381029899</v>
      </c>
      <c r="AQ1030" s="17">
        <v>-0.56948651224108404</v>
      </c>
      <c r="AR1030" s="17">
        <v>-0.425560996397358</v>
      </c>
      <c r="AS1030" s="17">
        <v>-0.49907204103225999</v>
      </c>
      <c r="AT1030" s="17">
        <v>-0.38204196606965402</v>
      </c>
      <c r="AU1030" s="17"/>
      <c r="AV1030" s="17">
        <v>-0.58993408401244596</v>
      </c>
      <c r="AW1030" s="17">
        <v>-0.51929673600834203</v>
      </c>
      <c r="AX1030" s="17">
        <v>-0.482123495827951</v>
      </c>
      <c r="AY1030" s="17">
        <v>-0.46669029569402098</v>
      </c>
      <c r="AZ1030" s="17">
        <v>-0.464029645332796</v>
      </c>
      <c r="BA1030" s="17">
        <v>-0.41820935983815599</v>
      </c>
      <c r="BB1030" s="17"/>
      <c r="BC1030" s="17">
        <v>-0.50203969397591197</v>
      </c>
      <c r="BD1030" s="17">
        <v>-0.51414424226773203</v>
      </c>
      <c r="BE1030" s="17">
        <v>-0.48485436868662302</v>
      </c>
      <c r="BF1030" s="17">
        <v>-0.63924954277014001</v>
      </c>
      <c r="BG1030" s="17">
        <v>-0.47742297577291398</v>
      </c>
    </row>
    <row r="1031" spans="2:59" x14ac:dyDescent="0.3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row>
    <row r="1032" spans="2:59" x14ac:dyDescent="0.35">
      <c r="B1032" s="6" t="s">
        <v>463</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row>
    <row r="1033" spans="2:59" x14ac:dyDescent="0.35">
      <c r="B1033" s="24" t="s">
        <v>331</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row>
    <row r="1034" spans="2:59" x14ac:dyDescent="0.35">
      <c r="B1034" t="s">
        <v>134</v>
      </c>
      <c r="C1034" s="17">
        <v>0.36442770316953099</v>
      </c>
      <c r="D1034" s="17">
        <v>0.34237853708761301</v>
      </c>
      <c r="E1034" s="17">
        <v>0.38656438881050798</v>
      </c>
      <c r="F1034" s="17"/>
      <c r="G1034" s="17">
        <v>0.341179795378447</v>
      </c>
      <c r="H1034" s="17">
        <v>0.43598094361495199</v>
      </c>
      <c r="I1034" s="17">
        <v>0.36588944384836097</v>
      </c>
      <c r="J1034" s="17">
        <v>0.28667658394560003</v>
      </c>
      <c r="K1034" s="17">
        <v>0.33988589604117098</v>
      </c>
      <c r="L1034" s="17">
        <v>0.40506385622021501</v>
      </c>
      <c r="M1034" s="17"/>
      <c r="N1034" s="17">
        <v>0.414130820581883</v>
      </c>
      <c r="O1034" s="17">
        <v>0.34529846355402399</v>
      </c>
      <c r="P1034" s="17">
        <v>0.32523389738953901</v>
      </c>
      <c r="Q1034" s="17">
        <v>0.36764480620095502</v>
      </c>
      <c r="R1034" s="17"/>
      <c r="S1034" s="17">
        <v>0.465349989293942</v>
      </c>
      <c r="T1034" s="17">
        <v>0.32823439647988101</v>
      </c>
      <c r="U1034" s="17">
        <v>0.240478530415975</v>
      </c>
      <c r="V1034" s="17">
        <v>0.34884476564898798</v>
      </c>
      <c r="W1034" s="17">
        <v>0.40834850619743801</v>
      </c>
      <c r="X1034" s="17">
        <v>0.21889767719311501</v>
      </c>
      <c r="Y1034" s="17">
        <v>0.40716131647551901</v>
      </c>
      <c r="Z1034" s="17">
        <v>0.26146186945001199</v>
      </c>
      <c r="AA1034" s="17">
        <v>0.402489324972858</v>
      </c>
      <c r="AB1034" s="17">
        <v>0.39389204843178199</v>
      </c>
      <c r="AC1034" s="17">
        <v>0.45699873911842398</v>
      </c>
      <c r="AD1034" s="17">
        <v>0.428332623852691</v>
      </c>
      <c r="AE1034" s="17"/>
      <c r="AF1034" s="17">
        <v>0.34918760695268802</v>
      </c>
      <c r="AG1034" s="17">
        <v>0.40695423408939202</v>
      </c>
      <c r="AH1034" s="17">
        <v>0.313253247561393</v>
      </c>
      <c r="AI1034" s="17"/>
      <c r="AJ1034" s="17">
        <v>0.33741631131949101</v>
      </c>
      <c r="AK1034" s="17">
        <v>0.42088557131901999</v>
      </c>
      <c r="AL1034" s="17">
        <v>0.379170600216924</v>
      </c>
      <c r="AM1034" s="17">
        <v>0.42130288547145101</v>
      </c>
      <c r="AN1034" s="17">
        <v>0.31240872957163202</v>
      </c>
      <c r="AO1034" s="17"/>
      <c r="AP1034" s="17">
        <v>0.37653182590801598</v>
      </c>
      <c r="AQ1034" s="17">
        <v>0.41684799245950199</v>
      </c>
      <c r="AR1034" s="17">
        <v>0.27786441920487598</v>
      </c>
      <c r="AS1034" s="17">
        <v>0.318114010880028</v>
      </c>
      <c r="AT1034" s="17">
        <v>0.40060172888379603</v>
      </c>
      <c r="AU1034" s="17"/>
      <c r="AV1034" s="17">
        <v>0.40950297424953402</v>
      </c>
      <c r="AW1034" s="17">
        <v>0.36392696646747202</v>
      </c>
      <c r="AX1034" s="17">
        <v>0.35840183086175298</v>
      </c>
      <c r="AY1034" s="17">
        <v>0.32448301030695698</v>
      </c>
      <c r="AZ1034" s="17">
        <v>0.47261073933849101</v>
      </c>
      <c r="BA1034" s="17">
        <v>0.28160248444476998</v>
      </c>
      <c r="BB1034" s="17"/>
      <c r="BC1034" s="17">
        <v>0.34664900579414099</v>
      </c>
      <c r="BD1034" s="17">
        <v>0.35054006959418299</v>
      </c>
      <c r="BE1034" s="17">
        <v>0.406024333145932</v>
      </c>
      <c r="BF1034" s="17">
        <v>0.33800623387929701</v>
      </c>
      <c r="BG1034" s="17">
        <v>0.49312753303801798</v>
      </c>
    </row>
    <row r="1035" spans="2:59" x14ac:dyDescent="0.35">
      <c r="B1035" t="s">
        <v>135</v>
      </c>
      <c r="C1035" s="17">
        <v>0.38856191713639798</v>
      </c>
      <c r="D1035" s="17">
        <v>0.39472221228726401</v>
      </c>
      <c r="E1035" s="17">
        <v>0.38328449726741198</v>
      </c>
      <c r="F1035" s="17"/>
      <c r="G1035" s="17">
        <v>0.34333332913582898</v>
      </c>
      <c r="H1035" s="17">
        <v>0.32445971317010203</v>
      </c>
      <c r="I1035" s="17">
        <v>0.39714952777832901</v>
      </c>
      <c r="J1035" s="17">
        <v>0.433057660987479</v>
      </c>
      <c r="K1035" s="17">
        <v>0.38094863365123299</v>
      </c>
      <c r="L1035" s="17">
        <v>0.42798168366346501</v>
      </c>
      <c r="M1035" s="17"/>
      <c r="N1035" s="17">
        <v>0.382398190244641</v>
      </c>
      <c r="O1035" s="17">
        <v>0.39218474402973802</v>
      </c>
      <c r="P1035" s="17">
        <v>0.38900015897137902</v>
      </c>
      <c r="Q1035" s="17">
        <v>0.39069011540410198</v>
      </c>
      <c r="R1035" s="17"/>
      <c r="S1035" s="17">
        <v>0.40095987867876998</v>
      </c>
      <c r="T1035" s="17">
        <v>0.42589346158591201</v>
      </c>
      <c r="U1035" s="17">
        <v>0.40440969533117399</v>
      </c>
      <c r="V1035" s="17">
        <v>0.40336118602291698</v>
      </c>
      <c r="W1035" s="17">
        <v>0.29588622224857802</v>
      </c>
      <c r="X1035" s="17">
        <v>0.48656161021066702</v>
      </c>
      <c r="Y1035" s="17">
        <v>0.40577568413908099</v>
      </c>
      <c r="Z1035" s="17">
        <v>0.37902755966921498</v>
      </c>
      <c r="AA1035" s="17">
        <v>0.29213712165656502</v>
      </c>
      <c r="AB1035" s="17">
        <v>0.37756395272458698</v>
      </c>
      <c r="AC1035" s="17">
        <v>0.37932655343254901</v>
      </c>
      <c r="AD1035" s="17">
        <v>0.35523267513561402</v>
      </c>
      <c r="AE1035" s="17"/>
      <c r="AF1035" s="17">
        <v>0.39111101729414399</v>
      </c>
      <c r="AG1035" s="17">
        <v>0.39775309522371699</v>
      </c>
      <c r="AH1035" s="17">
        <v>0.379629924999968</v>
      </c>
      <c r="AI1035" s="17"/>
      <c r="AJ1035" s="17">
        <v>0.410902938795563</v>
      </c>
      <c r="AK1035" s="17">
        <v>0.38244655371713299</v>
      </c>
      <c r="AL1035" s="17">
        <v>0.39305011194741801</v>
      </c>
      <c r="AM1035" s="17">
        <v>0.34620712683077898</v>
      </c>
      <c r="AN1035" s="17">
        <v>0.36798851291456802</v>
      </c>
      <c r="AO1035" s="17"/>
      <c r="AP1035" s="17">
        <v>0.44778559360400899</v>
      </c>
      <c r="AQ1035" s="17">
        <v>0.38888889236526297</v>
      </c>
      <c r="AR1035" s="17">
        <v>0.40432299754925699</v>
      </c>
      <c r="AS1035" s="17">
        <v>0.38907170037990302</v>
      </c>
      <c r="AT1035" s="17">
        <v>0.276568780922758</v>
      </c>
      <c r="AU1035" s="17"/>
      <c r="AV1035" s="17">
        <v>0.39256784619492902</v>
      </c>
      <c r="AW1035" s="17">
        <v>0.41813812228001002</v>
      </c>
      <c r="AX1035" s="17">
        <v>0.35972768723026599</v>
      </c>
      <c r="AY1035" s="17">
        <v>0.36469308694932601</v>
      </c>
      <c r="AZ1035" s="17">
        <v>0.27422237424018098</v>
      </c>
      <c r="BA1035" s="17">
        <v>0.46582691930124098</v>
      </c>
      <c r="BB1035" s="17"/>
      <c r="BC1035" s="17">
        <v>0.42127284820608601</v>
      </c>
      <c r="BD1035" s="17">
        <v>0.36974762094483599</v>
      </c>
      <c r="BE1035" s="17">
        <v>0.37141578314257301</v>
      </c>
      <c r="BF1035" s="17">
        <v>0.400229512329489</v>
      </c>
      <c r="BG1035" s="17">
        <v>0.26551001081546399</v>
      </c>
    </row>
    <row r="1036" spans="2:59" x14ac:dyDescent="0.35">
      <c r="B1036" t="s">
        <v>339</v>
      </c>
      <c r="C1036" s="17">
        <v>0.15131594840228499</v>
      </c>
      <c r="D1036" s="17">
        <v>0.197945682432523</v>
      </c>
      <c r="E1036" s="17">
        <v>0.10570160257225</v>
      </c>
      <c r="F1036" s="17"/>
      <c r="G1036" s="17">
        <v>0.206840565838732</v>
      </c>
      <c r="H1036" s="17">
        <v>0.13650553824916201</v>
      </c>
      <c r="I1036" s="17">
        <v>0.146354280258533</v>
      </c>
      <c r="J1036" s="17">
        <v>0.169383804117617</v>
      </c>
      <c r="K1036" s="17">
        <v>0.13715925218751901</v>
      </c>
      <c r="L1036" s="17">
        <v>0.126937073638339</v>
      </c>
      <c r="M1036" s="17"/>
      <c r="N1036" s="17">
        <v>0.14405287836980701</v>
      </c>
      <c r="O1036" s="17">
        <v>0.165703280062001</v>
      </c>
      <c r="P1036" s="17">
        <v>0.16868734919427</v>
      </c>
      <c r="Q1036" s="17">
        <v>0.12912787089956601</v>
      </c>
      <c r="R1036" s="17"/>
      <c r="S1036" s="17">
        <v>9.6162569838019699E-2</v>
      </c>
      <c r="T1036" s="17">
        <v>0.18286521982772799</v>
      </c>
      <c r="U1036" s="17">
        <v>0.18975391784263501</v>
      </c>
      <c r="V1036" s="17">
        <v>0.161573092206998</v>
      </c>
      <c r="W1036" s="17">
        <v>0.19545571732740799</v>
      </c>
      <c r="X1036" s="17">
        <v>0.174535069286929</v>
      </c>
      <c r="Y1036" s="17">
        <v>7.63591646962863E-2</v>
      </c>
      <c r="Z1036" s="17">
        <v>0.215872348782119</v>
      </c>
      <c r="AA1036" s="17">
        <v>0.16186767665579399</v>
      </c>
      <c r="AB1036" s="17">
        <v>0.155853523428058</v>
      </c>
      <c r="AC1036" s="17">
        <v>7.05479862481595E-2</v>
      </c>
      <c r="AD1036" s="17">
        <v>0.15758925696689799</v>
      </c>
      <c r="AE1036" s="17"/>
      <c r="AF1036" s="17">
        <v>0.16208192728332199</v>
      </c>
      <c r="AG1036" s="17">
        <v>0.129170686579405</v>
      </c>
      <c r="AH1036" s="17">
        <v>0.16234412214346999</v>
      </c>
      <c r="AI1036" s="17"/>
      <c r="AJ1036" s="17">
        <v>0.17081633428513501</v>
      </c>
      <c r="AK1036" s="17">
        <v>0.12442517881780001</v>
      </c>
      <c r="AL1036" s="17">
        <v>0.13136603326470001</v>
      </c>
      <c r="AM1036" s="17">
        <v>0.169975930869149</v>
      </c>
      <c r="AN1036" s="17">
        <v>0.13687206003261301</v>
      </c>
      <c r="AO1036" s="17"/>
      <c r="AP1036" s="17">
        <v>0.115527962147584</v>
      </c>
      <c r="AQ1036" s="17">
        <v>0.124794780142034</v>
      </c>
      <c r="AR1036" s="17">
        <v>0.19785415798557701</v>
      </c>
      <c r="AS1036" s="17">
        <v>0.20658967994559199</v>
      </c>
      <c r="AT1036" s="17">
        <v>0.19351292313946</v>
      </c>
      <c r="AU1036" s="17"/>
      <c r="AV1036" s="17">
        <v>0.12639279000265599</v>
      </c>
      <c r="AW1036" s="17">
        <v>0.15237070978377801</v>
      </c>
      <c r="AX1036" s="17">
        <v>0.18196095048549099</v>
      </c>
      <c r="AY1036" s="17">
        <v>0.22091528928931001</v>
      </c>
      <c r="AZ1036" s="17">
        <v>0.15073926870556301</v>
      </c>
      <c r="BA1036" s="17">
        <v>5.9597896846289501E-2</v>
      </c>
      <c r="BB1036" s="17"/>
      <c r="BC1036" s="17">
        <v>0.116990103711081</v>
      </c>
      <c r="BD1036" s="17">
        <v>0.171732559910793</v>
      </c>
      <c r="BE1036" s="17">
        <v>0.142660577872123</v>
      </c>
      <c r="BF1036" s="17">
        <v>0.18197500696048399</v>
      </c>
      <c r="BG1036" s="17">
        <v>0.241362456146518</v>
      </c>
    </row>
    <row r="1037" spans="2:59" x14ac:dyDescent="0.35">
      <c r="B1037" t="s">
        <v>340</v>
      </c>
      <c r="C1037" s="17">
        <v>2.0700248216710099E-2</v>
      </c>
      <c r="D1037" s="17">
        <v>2.3916181422570602E-2</v>
      </c>
      <c r="E1037" s="17">
        <v>1.7746492369026302E-2</v>
      </c>
      <c r="F1037" s="17"/>
      <c r="G1037" s="17">
        <v>4.7400840141545102E-2</v>
      </c>
      <c r="H1037" s="17">
        <v>1.9000510007202102E-2</v>
      </c>
      <c r="I1037" s="17">
        <v>1.8975393352891098E-2</v>
      </c>
      <c r="J1037" s="17">
        <v>1.35785793055168E-2</v>
      </c>
      <c r="K1037" s="17">
        <v>2.5622814261856901E-2</v>
      </c>
      <c r="L1037" s="17">
        <v>9.0498801236575492E-3</v>
      </c>
      <c r="M1037" s="17"/>
      <c r="N1037" s="17">
        <v>1.38542484904131E-2</v>
      </c>
      <c r="O1037" s="17">
        <v>3.1229056799677499E-2</v>
      </c>
      <c r="P1037" s="17">
        <v>2.3884329653648301E-2</v>
      </c>
      <c r="Q1037" s="17">
        <v>1.41674865535526E-2</v>
      </c>
      <c r="R1037" s="17"/>
      <c r="S1037" s="17">
        <v>2.3231610000254099E-2</v>
      </c>
      <c r="T1037" s="17">
        <v>2.2045543123924899E-2</v>
      </c>
      <c r="U1037" s="17">
        <v>3.9838221136065097E-2</v>
      </c>
      <c r="V1037" s="17">
        <v>1.3420674001416701E-2</v>
      </c>
      <c r="W1037" s="17">
        <v>0</v>
      </c>
      <c r="X1037" s="17">
        <v>1.53699161093254E-2</v>
      </c>
      <c r="Y1037" s="17">
        <v>2.1151836713330301E-2</v>
      </c>
      <c r="Z1037" s="17">
        <v>3.6512925477996797E-2</v>
      </c>
      <c r="AA1037" s="17">
        <v>2.4184432041684599E-2</v>
      </c>
      <c r="AB1037" s="17">
        <v>1.0863726053631E-2</v>
      </c>
      <c r="AC1037" s="17">
        <v>3.9276274608040403E-2</v>
      </c>
      <c r="AD1037" s="17">
        <v>0</v>
      </c>
      <c r="AE1037" s="17"/>
      <c r="AF1037" s="17">
        <v>2.5269320469323699E-2</v>
      </c>
      <c r="AG1037" s="17">
        <v>9.8627306074906794E-3</v>
      </c>
      <c r="AH1037" s="17">
        <v>1.58058172117433E-2</v>
      </c>
      <c r="AI1037" s="17"/>
      <c r="AJ1037" s="17">
        <v>1.8198340507227101E-2</v>
      </c>
      <c r="AK1037" s="17">
        <v>2.2972877542418401E-2</v>
      </c>
      <c r="AL1037" s="17">
        <v>0</v>
      </c>
      <c r="AM1037" s="17">
        <v>0</v>
      </c>
      <c r="AN1037" s="17">
        <v>2.7450299202510599E-2</v>
      </c>
      <c r="AO1037" s="17"/>
      <c r="AP1037" s="17">
        <v>4.7300400023080101E-3</v>
      </c>
      <c r="AQ1037" s="17">
        <v>1.4391609344026401E-2</v>
      </c>
      <c r="AR1037" s="17">
        <v>1.6214023667141499E-2</v>
      </c>
      <c r="AS1037" s="17">
        <v>4.7330075784177299E-2</v>
      </c>
      <c r="AT1037" s="17">
        <v>5.12911414009476E-2</v>
      </c>
      <c r="AU1037" s="17"/>
      <c r="AV1037" s="17">
        <v>1.3054602514821399E-2</v>
      </c>
      <c r="AW1037" s="17">
        <v>1.0364131367407801E-2</v>
      </c>
      <c r="AX1037" s="17">
        <v>1.6242249919584499E-2</v>
      </c>
      <c r="AY1037" s="17">
        <v>4.3557896676330303E-2</v>
      </c>
      <c r="AZ1037" s="17">
        <v>4.2930539051603503E-2</v>
      </c>
      <c r="BA1037" s="17">
        <v>0</v>
      </c>
      <c r="BB1037" s="17"/>
      <c r="BC1037" s="17">
        <v>1.6269922368908601E-2</v>
      </c>
      <c r="BD1037" s="17">
        <v>2.14057054148977E-2</v>
      </c>
      <c r="BE1037" s="17">
        <v>1.54793959536569E-2</v>
      </c>
      <c r="BF1037" s="17">
        <v>4.30290512920481E-2</v>
      </c>
      <c r="BG1037" s="17">
        <v>0</v>
      </c>
    </row>
    <row r="1038" spans="2:59" x14ac:dyDescent="0.35">
      <c r="B1038" t="s">
        <v>100</v>
      </c>
      <c r="C1038" s="17">
        <v>7.4994183075076201E-2</v>
      </c>
      <c r="D1038" s="17">
        <v>4.1037386770029799E-2</v>
      </c>
      <c r="E1038" s="17">
        <v>0.106703018980804</v>
      </c>
      <c r="F1038" s="17"/>
      <c r="G1038" s="17">
        <v>6.1245469505447098E-2</v>
      </c>
      <c r="H1038" s="17">
        <v>8.4053294958582006E-2</v>
      </c>
      <c r="I1038" s="17">
        <v>7.1631354761886701E-2</v>
      </c>
      <c r="J1038" s="17">
        <v>9.7303371643787898E-2</v>
      </c>
      <c r="K1038" s="17">
        <v>0.11638340385822001</v>
      </c>
      <c r="L1038" s="17">
        <v>3.0967506354323399E-2</v>
      </c>
      <c r="M1038" s="17"/>
      <c r="N1038" s="17">
        <v>4.5563862313255703E-2</v>
      </c>
      <c r="O1038" s="17">
        <v>6.5584455554560106E-2</v>
      </c>
      <c r="P1038" s="17">
        <v>9.3194264791163994E-2</v>
      </c>
      <c r="Q1038" s="17">
        <v>9.8369720941823904E-2</v>
      </c>
      <c r="R1038" s="17"/>
      <c r="S1038" s="17">
        <v>1.4295952189013601E-2</v>
      </c>
      <c r="T1038" s="17">
        <v>4.0961378982553601E-2</v>
      </c>
      <c r="U1038" s="17">
        <v>0.12551963527415</v>
      </c>
      <c r="V1038" s="17">
        <v>7.2800282119679594E-2</v>
      </c>
      <c r="W1038" s="17">
        <v>0.100309554226575</v>
      </c>
      <c r="X1038" s="17">
        <v>0.104635727199964</v>
      </c>
      <c r="Y1038" s="17">
        <v>8.9551997975783795E-2</v>
      </c>
      <c r="Z1038" s="17">
        <v>0.10712529662065701</v>
      </c>
      <c r="AA1038" s="17">
        <v>0.11932144467309901</v>
      </c>
      <c r="AB1038" s="17">
        <v>6.1826749361942199E-2</v>
      </c>
      <c r="AC1038" s="17">
        <v>5.3850446592826999E-2</v>
      </c>
      <c r="AD1038" s="17">
        <v>5.8845444044796101E-2</v>
      </c>
      <c r="AE1038" s="17"/>
      <c r="AF1038" s="17">
        <v>7.2350128000522998E-2</v>
      </c>
      <c r="AG1038" s="17">
        <v>5.62592534999957E-2</v>
      </c>
      <c r="AH1038" s="17">
        <v>0.12896688808342499</v>
      </c>
      <c r="AI1038" s="17"/>
      <c r="AJ1038" s="17">
        <v>6.2666075092583401E-2</v>
      </c>
      <c r="AK1038" s="17">
        <v>4.9269818603628397E-2</v>
      </c>
      <c r="AL1038" s="17">
        <v>9.6413254570958395E-2</v>
      </c>
      <c r="AM1038" s="17">
        <v>6.2514056828620906E-2</v>
      </c>
      <c r="AN1038" s="17">
        <v>0.15528039827867701</v>
      </c>
      <c r="AO1038" s="17"/>
      <c r="AP1038" s="17">
        <v>5.5424578338083598E-2</v>
      </c>
      <c r="AQ1038" s="17">
        <v>5.50767256891758E-2</v>
      </c>
      <c r="AR1038" s="17">
        <v>0.103744401593148</v>
      </c>
      <c r="AS1038" s="17">
        <v>3.8894533010298799E-2</v>
      </c>
      <c r="AT1038" s="17">
        <v>7.8025425653039299E-2</v>
      </c>
      <c r="AU1038" s="17"/>
      <c r="AV1038" s="17">
        <v>5.84817870380595E-2</v>
      </c>
      <c r="AW1038" s="17">
        <v>5.5200070101332599E-2</v>
      </c>
      <c r="AX1038" s="17">
        <v>8.3667281502904603E-2</v>
      </c>
      <c r="AY1038" s="17">
        <v>4.6350716778076402E-2</v>
      </c>
      <c r="AZ1038" s="17">
        <v>5.9497078664161297E-2</v>
      </c>
      <c r="BA1038" s="17">
        <v>0.19297269940769901</v>
      </c>
      <c r="BB1038" s="17"/>
      <c r="BC1038" s="17">
        <v>9.8818119919783495E-2</v>
      </c>
      <c r="BD1038" s="17">
        <v>8.6574044135290601E-2</v>
      </c>
      <c r="BE1038" s="17">
        <v>6.4419909885715096E-2</v>
      </c>
      <c r="BF1038" s="17">
        <v>3.6760195538681699E-2</v>
      </c>
      <c r="BG1038" s="17">
        <v>0</v>
      </c>
    </row>
    <row r="1039" spans="2:59" x14ac:dyDescent="0.35">
      <c r="B1039" t="s">
        <v>139</v>
      </c>
      <c r="C1039" s="17">
        <v>0.75298962030592897</v>
      </c>
      <c r="D1039" s="17">
        <v>0.73710074937487702</v>
      </c>
      <c r="E1039" s="17">
        <v>0.76984888607792001</v>
      </c>
      <c r="F1039" s="17"/>
      <c r="G1039" s="17">
        <v>0.68451312451427504</v>
      </c>
      <c r="H1039" s="17">
        <v>0.76044065678505401</v>
      </c>
      <c r="I1039" s="17">
        <v>0.76303897162668899</v>
      </c>
      <c r="J1039" s="17">
        <v>0.71973424493307903</v>
      </c>
      <c r="K1039" s="17">
        <v>0.72083452969240402</v>
      </c>
      <c r="L1039" s="17">
        <v>0.83304553988368002</v>
      </c>
      <c r="M1039" s="17"/>
      <c r="N1039" s="17">
        <v>0.79652901082652505</v>
      </c>
      <c r="O1039" s="17">
        <v>0.73748320758376196</v>
      </c>
      <c r="P1039" s="17">
        <v>0.71423405636091797</v>
      </c>
      <c r="Q1039" s="17">
        <v>0.758334921605057</v>
      </c>
      <c r="R1039" s="17"/>
      <c r="S1039" s="17">
        <v>0.86630986797271203</v>
      </c>
      <c r="T1039" s="17">
        <v>0.75412785806579297</v>
      </c>
      <c r="U1039" s="17">
        <v>0.64488822574714999</v>
      </c>
      <c r="V1039" s="17">
        <v>0.75220595167190496</v>
      </c>
      <c r="W1039" s="17">
        <v>0.70423472844601598</v>
      </c>
      <c r="X1039" s="17">
        <v>0.70545928740378205</v>
      </c>
      <c r="Y1039" s="17">
        <v>0.81293700061459995</v>
      </c>
      <c r="Z1039" s="17">
        <v>0.64048942911922702</v>
      </c>
      <c r="AA1039" s="17">
        <v>0.69462644662942297</v>
      </c>
      <c r="AB1039" s="17">
        <v>0.77145600115636903</v>
      </c>
      <c r="AC1039" s="17">
        <v>0.83632529255097299</v>
      </c>
      <c r="AD1039" s="17">
        <v>0.78356529898830596</v>
      </c>
      <c r="AE1039" s="17"/>
      <c r="AF1039" s="17">
        <v>0.74029862424683202</v>
      </c>
      <c r="AG1039" s="17">
        <v>0.80470732931310895</v>
      </c>
      <c r="AH1039" s="17">
        <v>0.692883172561361</v>
      </c>
      <c r="AI1039" s="17"/>
      <c r="AJ1039" s="17">
        <v>0.74831925011505496</v>
      </c>
      <c r="AK1039" s="17">
        <v>0.80333212503615303</v>
      </c>
      <c r="AL1039" s="17">
        <v>0.77222071216434096</v>
      </c>
      <c r="AM1039" s="17">
        <v>0.76751001230223004</v>
      </c>
      <c r="AN1039" s="17">
        <v>0.68039724248619904</v>
      </c>
      <c r="AO1039" s="17"/>
      <c r="AP1039" s="17">
        <v>0.82431741951202497</v>
      </c>
      <c r="AQ1039" s="17">
        <v>0.80573688482476402</v>
      </c>
      <c r="AR1039" s="17">
        <v>0.68218741675413297</v>
      </c>
      <c r="AS1039" s="17">
        <v>0.70718571125993102</v>
      </c>
      <c r="AT1039" s="17">
        <v>0.67717050980655302</v>
      </c>
      <c r="AU1039" s="17"/>
      <c r="AV1039" s="17">
        <v>0.80207082044446298</v>
      </c>
      <c r="AW1039" s="17">
        <v>0.78206508874748204</v>
      </c>
      <c r="AX1039" s="17">
        <v>0.71812951809201997</v>
      </c>
      <c r="AY1039" s="17">
        <v>0.68917609725628304</v>
      </c>
      <c r="AZ1039" s="17">
        <v>0.74683311357867199</v>
      </c>
      <c r="BA1039" s="17">
        <v>0.74742940374601097</v>
      </c>
      <c r="BB1039" s="17"/>
      <c r="BC1039" s="17">
        <v>0.76792185400022706</v>
      </c>
      <c r="BD1039" s="17">
        <v>0.72028769053901898</v>
      </c>
      <c r="BE1039" s="17">
        <v>0.77744011628850496</v>
      </c>
      <c r="BF1039" s="17">
        <v>0.73823574620878596</v>
      </c>
      <c r="BG1039" s="17">
        <v>0.75863754385348203</v>
      </c>
    </row>
    <row r="1040" spans="2:59" x14ac:dyDescent="0.35">
      <c r="B1040" t="s">
        <v>141</v>
      </c>
      <c r="C1040" s="17">
        <v>-0.67799543723085198</v>
      </c>
      <c r="D1040" s="17">
        <v>-0.69606336260484702</v>
      </c>
      <c r="E1040" s="17">
        <v>-0.66314586709711598</v>
      </c>
      <c r="F1040" s="17"/>
      <c r="G1040" s="17">
        <v>-0.62326765500882797</v>
      </c>
      <c r="H1040" s="17">
        <v>-0.67638736182647197</v>
      </c>
      <c r="I1040" s="17">
        <v>-0.69140761686480301</v>
      </c>
      <c r="J1040" s="17">
        <v>-0.62243087328929103</v>
      </c>
      <c r="K1040" s="17">
        <v>-0.60445112583418403</v>
      </c>
      <c r="L1040" s="17">
        <v>-0.80207803352935703</v>
      </c>
      <c r="M1040" s="17"/>
      <c r="N1040" s="17">
        <v>-0.75096514851326901</v>
      </c>
      <c r="O1040" s="17">
        <v>-0.67189875202920102</v>
      </c>
      <c r="P1040" s="17">
        <v>-0.62103979156975397</v>
      </c>
      <c r="Q1040" s="17">
        <v>-0.65996520066323305</v>
      </c>
      <c r="R1040" s="17"/>
      <c r="S1040" s="17">
        <v>-0.85201391578369901</v>
      </c>
      <c r="T1040" s="17">
        <v>-0.71316647908324005</v>
      </c>
      <c r="U1040" s="17">
        <v>-0.51936859047299999</v>
      </c>
      <c r="V1040" s="17">
        <v>-0.67940566955222503</v>
      </c>
      <c r="W1040" s="17">
        <v>-0.60392517421944103</v>
      </c>
      <c r="X1040" s="17">
        <v>-0.600823560203818</v>
      </c>
      <c r="Y1040" s="17">
        <v>-0.723385002638816</v>
      </c>
      <c r="Z1040" s="17">
        <v>-0.53336413249856995</v>
      </c>
      <c r="AA1040" s="17">
        <v>-0.57530500195632395</v>
      </c>
      <c r="AB1040" s="17">
        <v>-0.70962925179442704</v>
      </c>
      <c r="AC1040" s="17">
        <v>-0.78247484595814598</v>
      </c>
      <c r="AD1040" s="17">
        <v>-0.72471985494350899</v>
      </c>
      <c r="AE1040" s="17"/>
      <c r="AF1040" s="17">
        <v>-0.66794849624630903</v>
      </c>
      <c r="AG1040" s="17">
        <v>-0.74844807581311301</v>
      </c>
      <c r="AH1040" s="17">
        <v>-0.56391628447793596</v>
      </c>
      <c r="AI1040" s="17"/>
      <c r="AJ1040" s="17">
        <v>-0.68565317502247103</v>
      </c>
      <c r="AK1040" s="17">
        <v>-0.75406230643252503</v>
      </c>
      <c r="AL1040" s="17">
        <v>-0.67580745759338301</v>
      </c>
      <c r="AM1040" s="17">
        <v>-0.70499595547360905</v>
      </c>
      <c r="AN1040" s="17">
        <v>-0.52511684420752203</v>
      </c>
      <c r="AO1040" s="17"/>
      <c r="AP1040" s="17">
        <v>-0.76889284117394097</v>
      </c>
      <c r="AQ1040" s="17">
        <v>-0.75066015913558803</v>
      </c>
      <c r="AR1040" s="17">
        <v>-0.57844301516098495</v>
      </c>
      <c r="AS1040" s="17">
        <v>-0.66829117824963302</v>
      </c>
      <c r="AT1040" s="17">
        <v>-0.59914508415351397</v>
      </c>
      <c r="AU1040" s="17"/>
      <c r="AV1040" s="17">
        <v>-0.74358903340640303</v>
      </c>
      <c r="AW1040" s="17">
        <v>-0.72686501864614905</v>
      </c>
      <c r="AX1040" s="17">
        <v>-0.63446223658911505</v>
      </c>
      <c r="AY1040" s="17">
        <v>-0.64282538047820703</v>
      </c>
      <c r="AZ1040" s="17">
        <v>-0.68733603491451001</v>
      </c>
      <c r="BA1040" s="17">
        <v>-0.55445670433831196</v>
      </c>
      <c r="BB1040" s="17"/>
      <c r="BC1040" s="17">
        <v>-0.66910373408044399</v>
      </c>
      <c r="BD1040" s="17">
        <v>-0.63371364640372896</v>
      </c>
      <c r="BE1040" s="17">
        <v>-0.71302020640278996</v>
      </c>
      <c r="BF1040" s="17">
        <v>-0.70147555067010503</v>
      </c>
      <c r="BG1040" s="17">
        <v>-0.75863754385348203</v>
      </c>
    </row>
    <row r="1041" spans="2:59" x14ac:dyDescent="0.35">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row>
    <row r="1042" spans="2:59" x14ac:dyDescent="0.35">
      <c r="B1042" s="6" t="s">
        <v>470</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row>
    <row r="1043" spans="2:59" x14ac:dyDescent="0.35">
      <c r="B1043" s="24" t="s">
        <v>331</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row>
    <row r="1044" spans="2:59" x14ac:dyDescent="0.35">
      <c r="B1044" t="s">
        <v>466</v>
      </c>
      <c r="C1044" s="17">
        <v>0.280789772141812</v>
      </c>
      <c r="D1044" s="17">
        <v>0.337137977992023</v>
      </c>
      <c r="E1044" s="17">
        <v>0.22844741937124999</v>
      </c>
      <c r="F1044" s="17"/>
      <c r="G1044" s="17">
        <v>0.20331338873327701</v>
      </c>
      <c r="H1044" s="17">
        <v>0.284455071714659</v>
      </c>
      <c r="I1044" s="17">
        <v>0.270462190081182</v>
      </c>
      <c r="J1044" s="17">
        <v>0.313091928175393</v>
      </c>
      <c r="K1044" s="17">
        <v>0.33412820489032102</v>
      </c>
      <c r="L1044" s="17">
        <v>0.269951192717102</v>
      </c>
      <c r="M1044" s="17"/>
      <c r="N1044" s="17">
        <v>0.27856374206141898</v>
      </c>
      <c r="O1044" s="17">
        <v>0.29539522688401199</v>
      </c>
      <c r="P1044" s="17">
        <v>0.30363602809974699</v>
      </c>
      <c r="Q1044" s="17">
        <v>0.24864285352129201</v>
      </c>
      <c r="R1044" s="17"/>
      <c r="S1044" s="17">
        <v>0.25211623046901499</v>
      </c>
      <c r="T1044" s="17">
        <v>0.26354927264864603</v>
      </c>
      <c r="U1044" s="17">
        <v>0.238524048970015</v>
      </c>
      <c r="V1044" s="17">
        <v>0.33325184112146899</v>
      </c>
      <c r="W1044" s="17">
        <v>0.31651590646719502</v>
      </c>
      <c r="X1044" s="17">
        <v>0.26897343724039402</v>
      </c>
      <c r="Y1044" s="17">
        <v>0.28390095153214301</v>
      </c>
      <c r="Z1044" s="17">
        <v>0.23195615789896601</v>
      </c>
      <c r="AA1044" s="17">
        <v>0.28679422023057299</v>
      </c>
      <c r="AB1044" s="17">
        <v>0.34527097098904902</v>
      </c>
      <c r="AC1044" s="17">
        <v>0.22792990087401199</v>
      </c>
      <c r="AD1044" s="17">
        <v>0.31097837866998101</v>
      </c>
      <c r="AE1044" s="17"/>
      <c r="AF1044" s="17">
        <v>0.327073453164195</v>
      </c>
      <c r="AG1044" s="17">
        <v>0.26561611820692199</v>
      </c>
      <c r="AH1044" s="17">
        <v>0.25302074975442701</v>
      </c>
      <c r="AI1044" s="17"/>
      <c r="AJ1044" s="17">
        <v>0.31678694164076199</v>
      </c>
      <c r="AK1044" s="17">
        <v>0.26828552649489101</v>
      </c>
      <c r="AL1044" s="17">
        <v>0.25744171637720398</v>
      </c>
      <c r="AM1044" s="17">
        <v>0.37297675559774401</v>
      </c>
      <c r="AN1044" s="17">
        <v>0.22226507003263199</v>
      </c>
      <c r="AO1044" s="17"/>
      <c r="AP1044" s="17">
        <v>0.32166956644394501</v>
      </c>
      <c r="AQ1044" s="17">
        <v>0.26261118008842299</v>
      </c>
      <c r="AR1044" s="17">
        <v>0.229452192358333</v>
      </c>
      <c r="AS1044" s="17">
        <v>0.33124337576107099</v>
      </c>
      <c r="AT1044" s="17">
        <v>0.24416363935230201</v>
      </c>
      <c r="AU1044" s="17"/>
      <c r="AV1044" s="17">
        <v>0.26773195889815998</v>
      </c>
      <c r="AW1044" s="17">
        <v>0.30355788327483901</v>
      </c>
      <c r="AX1044" s="17">
        <v>0.29355228634872799</v>
      </c>
      <c r="AY1044" s="17">
        <v>0.36593623539049602</v>
      </c>
      <c r="AZ1044" s="17">
        <v>0.18752403823973901</v>
      </c>
      <c r="BA1044" s="17">
        <v>0.159777303089151</v>
      </c>
      <c r="BB1044" s="17"/>
      <c r="BC1044" s="17">
        <v>0.24189482168509799</v>
      </c>
      <c r="BD1044" s="17">
        <v>0.32464254698515999</v>
      </c>
      <c r="BE1044" s="17">
        <v>0.25577292784681799</v>
      </c>
      <c r="BF1044" s="17">
        <v>0.261140598745358</v>
      </c>
      <c r="BG1044" s="17">
        <v>0.267479770384764</v>
      </c>
    </row>
    <row r="1045" spans="2:59" x14ac:dyDescent="0.35">
      <c r="B1045" t="s">
        <v>467</v>
      </c>
      <c r="C1045" s="17">
        <v>0.556227873643107</v>
      </c>
      <c r="D1045" s="17">
        <v>0.49751311624593503</v>
      </c>
      <c r="E1045" s="17">
        <v>0.61352486082138302</v>
      </c>
      <c r="F1045" s="17"/>
      <c r="G1045" s="17">
        <v>0.55039910293547001</v>
      </c>
      <c r="H1045" s="17">
        <v>0.50891172927208395</v>
      </c>
      <c r="I1045" s="17">
        <v>0.53033966767916696</v>
      </c>
      <c r="J1045" s="17">
        <v>0.55206018832249804</v>
      </c>
      <c r="K1045" s="17">
        <v>0.54524529092434604</v>
      </c>
      <c r="L1045" s="17">
        <v>0.62951961048073202</v>
      </c>
      <c r="M1045" s="17"/>
      <c r="N1045" s="17">
        <v>0.57122156196915497</v>
      </c>
      <c r="O1045" s="17">
        <v>0.53901306560962003</v>
      </c>
      <c r="P1045" s="17">
        <v>0.55570845078224596</v>
      </c>
      <c r="Q1045" s="17">
        <v>0.55908505550060394</v>
      </c>
      <c r="R1045" s="17"/>
      <c r="S1045" s="17">
        <v>0.54128315258914095</v>
      </c>
      <c r="T1045" s="17">
        <v>0.54510727708819595</v>
      </c>
      <c r="U1045" s="17">
        <v>0.66014579133289697</v>
      </c>
      <c r="V1045" s="17">
        <v>0.55077302039331</v>
      </c>
      <c r="W1045" s="17">
        <v>0.53850304190751597</v>
      </c>
      <c r="X1045" s="17">
        <v>0.54930147641121096</v>
      </c>
      <c r="Y1045" s="17">
        <v>0.54817554177858696</v>
      </c>
      <c r="Z1045" s="17">
        <v>0.64408255841356898</v>
      </c>
      <c r="AA1045" s="17">
        <v>0.52369089675393898</v>
      </c>
      <c r="AB1045" s="17">
        <v>0.528671752183143</v>
      </c>
      <c r="AC1045" s="17">
        <v>0.58618336152910899</v>
      </c>
      <c r="AD1045" s="17">
        <v>0.54064126496537301</v>
      </c>
      <c r="AE1045" s="17"/>
      <c r="AF1045" s="17">
        <v>0.55340532246709395</v>
      </c>
      <c r="AG1045" s="17">
        <v>0.59221799149068999</v>
      </c>
      <c r="AH1045" s="17">
        <v>0.48521394412324198</v>
      </c>
      <c r="AI1045" s="17"/>
      <c r="AJ1045" s="17">
        <v>0.57577256272424204</v>
      </c>
      <c r="AK1045" s="17">
        <v>0.557045947087488</v>
      </c>
      <c r="AL1045" s="17">
        <v>0.61900462940743395</v>
      </c>
      <c r="AM1045" s="17">
        <v>0.51029010510937201</v>
      </c>
      <c r="AN1045" s="17">
        <v>0.52165006077156095</v>
      </c>
      <c r="AO1045" s="17"/>
      <c r="AP1045" s="17">
        <v>0.54739204402610897</v>
      </c>
      <c r="AQ1045" s="17">
        <v>0.57974513194445798</v>
      </c>
      <c r="AR1045" s="17">
        <v>0.66171293333245096</v>
      </c>
      <c r="AS1045" s="17">
        <v>0.52867543433270803</v>
      </c>
      <c r="AT1045" s="17">
        <v>0.60670040563206096</v>
      </c>
      <c r="AU1045" s="17"/>
      <c r="AV1045" s="17">
        <v>0.55254479252704702</v>
      </c>
      <c r="AW1045" s="17">
        <v>0.56979675733615098</v>
      </c>
      <c r="AX1045" s="17">
        <v>0.57641520406037206</v>
      </c>
      <c r="AY1045" s="17">
        <v>0.53082298861807997</v>
      </c>
      <c r="AZ1045" s="17">
        <v>0.607975265608102</v>
      </c>
      <c r="BA1045" s="17">
        <v>0.64114285451623598</v>
      </c>
      <c r="BB1045" s="17"/>
      <c r="BC1045" s="17">
        <v>0.58478657160932601</v>
      </c>
      <c r="BD1045" s="17">
        <v>0.51582611844251303</v>
      </c>
      <c r="BE1045" s="17">
        <v>0.57842129839573797</v>
      </c>
      <c r="BF1045" s="17">
        <v>0.50482852219607299</v>
      </c>
      <c r="BG1045" s="17">
        <v>0.65263487511798302</v>
      </c>
    </row>
    <row r="1046" spans="2:59" x14ac:dyDescent="0.35">
      <c r="B1046" t="s">
        <v>468</v>
      </c>
      <c r="C1046" s="17">
        <v>0.118771076244267</v>
      </c>
      <c r="D1046" s="17">
        <v>0.12244685973064701</v>
      </c>
      <c r="E1046" s="17">
        <v>0.112236138291768</v>
      </c>
      <c r="F1046" s="17"/>
      <c r="G1046" s="17">
        <v>0.21019584771854799</v>
      </c>
      <c r="H1046" s="17">
        <v>0.15714561543870301</v>
      </c>
      <c r="I1046" s="17">
        <v>0.139104504173067</v>
      </c>
      <c r="J1046" s="17">
        <v>9.90641442246111E-2</v>
      </c>
      <c r="K1046" s="17">
        <v>6.9464678207594902E-2</v>
      </c>
      <c r="L1046" s="17">
        <v>6.6370751867784697E-2</v>
      </c>
      <c r="M1046" s="17"/>
      <c r="N1046" s="17">
        <v>0.1314161394301</v>
      </c>
      <c r="O1046" s="17">
        <v>0.117023246775838</v>
      </c>
      <c r="P1046" s="17">
        <v>9.5160253626670993E-2</v>
      </c>
      <c r="Q1046" s="17">
        <v>0.12813125718844001</v>
      </c>
      <c r="R1046" s="17"/>
      <c r="S1046" s="17">
        <v>0.17796372283585099</v>
      </c>
      <c r="T1046" s="17">
        <v>0.11599874723594999</v>
      </c>
      <c r="U1046" s="17">
        <v>7.5807512137854499E-2</v>
      </c>
      <c r="V1046" s="17">
        <v>8.9447603676194601E-2</v>
      </c>
      <c r="W1046" s="17">
        <v>0.110532144682419</v>
      </c>
      <c r="X1046" s="17">
        <v>0.135790742769232</v>
      </c>
      <c r="Y1046" s="17">
        <v>0.12469619967597401</v>
      </c>
      <c r="Z1046" s="17">
        <v>8.7894624387532302E-2</v>
      </c>
      <c r="AA1046" s="17">
        <v>0.14542961985906899</v>
      </c>
      <c r="AB1046" s="17">
        <v>8.1591869568817199E-2</v>
      </c>
      <c r="AC1046" s="17">
        <v>0.11901495122332301</v>
      </c>
      <c r="AD1046" s="17">
        <v>8.6468043668397304E-2</v>
      </c>
      <c r="AE1046" s="17"/>
      <c r="AF1046" s="17">
        <v>7.6040636983433094E-2</v>
      </c>
      <c r="AG1046" s="17">
        <v>0.112639925929173</v>
      </c>
      <c r="AH1046" s="17">
        <v>0.175020289619295</v>
      </c>
      <c r="AI1046" s="17"/>
      <c r="AJ1046" s="17">
        <v>7.5294852774663204E-2</v>
      </c>
      <c r="AK1046" s="17">
        <v>0.15739307929049201</v>
      </c>
      <c r="AL1046" s="17">
        <v>0.10951309901605601</v>
      </c>
      <c r="AM1046" s="17">
        <v>5.4219082464263699E-2</v>
      </c>
      <c r="AN1046" s="17">
        <v>0.159051476365767</v>
      </c>
      <c r="AO1046" s="17"/>
      <c r="AP1046" s="17">
        <v>8.6450745559891101E-2</v>
      </c>
      <c r="AQ1046" s="17">
        <v>0.13534952338400399</v>
      </c>
      <c r="AR1046" s="17">
        <v>7.02497996027803E-2</v>
      </c>
      <c r="AS1046" s="17">
        <v>0.101719264306037</v>
      </c>
      <c r="AT1046" s="17">
        <v>9.7866510979377097E-2</v>
      </c>
      <c r="AU1046" s="17"/>
      <c r="AV1046" s="17">
        <v>0.16724225967323</v>
      </c>
      <c r="AW1046" s="17">
        <v>7.3809644027396301E-2</v>
      </c>
      <c r="AX1046" s="17">
        <v>9.2235217452020402E-2</v>
      </c>
      <c r="AY1046" s="17">
        <v>6.9740601178170894E-2</v>
      </c>
      <c r="AZ1046" s="17">
        <v>0.14870170055846399</v>
      </c>
      <c r="BA1046" s="17">
        <v>8.5180689422888395E-2</v>
      </c>
      <c r="BB1046" s="17"/>
      <c r="BC1046" s="17">
        <v>9.7224143177349898E-2</v>
      </c>
      <c r="BD1046" s="17">
        <v>0.11449185942861299</v>
      </c>
      <c r="BE1046" s="17">
        <v>0.12662755486809901</v>
      </c>
      <c r="BF1046" s="17">
        <v>0.22900737719183201</v>
      </c>
      <c r="BG1046" s="17">
        <v>7.9885354497253494E-2</v>
      </c>
    </row>
    <row r="1047" spans="2:59" x14ac:dyDescent="0.35">
      <c r="B1047" t="s">
        <v>100</v>
      </c>
      <c r="C1047" s="17">
        <v>4.4211277970813798E-2</v>
      </c>
      <c r="D1047" s="17">
        <v>4.29020460313949E-2</v>
      </c>
      <c r="E1047" s="17">
        <v>4.5791581515598999E-2</v>
      </c>
      <c r="F1047" s="17"/>
      <c r="G1047" s="17">
        <v>3.6091660612705502E-2</v>
      </c>
      <c r="H1047" s="17">
        <v>4.9487583574555197E-2</v>
      </c>
      <c r="I1047" s="17">
        <v>6.0093638066583799E-2</v>
      </c>
      <c r="J1047" s="17">
        <v>3.5783739277497097E-2</v>
      </c>
      <c r="K1047" s="17">
        <v>5.1161825977738197E-2</v>
      </c>
      <c r="L1047" s="17">
        <v>3.4158444934381402E-2</v>
      </c>
      <c r="M1047" s="17"/>
      <c r="N1047" s="17">
        <v>1.87985565393252E-2</v>
      </c>
      <c r="O1047" s="17">
        <v>4.8568460730530498E-2</v>
      </c>
      <c r="P1047" s="17">
        <v>4.5495267491335901E-2</v>
      </c>
      <c r="Q1047" s="17">
        <v>6.4140833789663898E-2</v>
      </c>
      <c r="R1047" s="17"/>
      <c r="S1047" s="17">
        <v>2.8636894105993099E-2</v>
      </c>
      <c r="T1047" s="17">
        <v>7.5344703027207902E-2</v>
      </c>
      <c r="U1047" s="17">
        <v>2.5522647559233801E-2</v>
      </c>
      <c r="V1047" s="17">
        <v>2.6527534809026702E-2</v>
      </c>
      <c r="W1047" s="17">
        <v>3.4448906942869999E-2</v>
      </c>
      <c r="X1047" s="17">
        <v>4.5934343579162901E-2</v>
      </c>
      <c r="Y1047" s="17">
        <v>4.3227307013295503E-2</v>
      </c>
      <c r="Z1047" s="17">
        <v>3.6066659299932399E-2</v>
      </c>
      <c r="AA1047" s="17">
        <v>4.4085263156419002E-2</v>
      </c>
      <c r="AB1047" s="17">
        <v>4.4465407258990897E-2</v>
      </c>
      <c r="AC1047" s="17">
        <v>6.6871786373555495E-2</v>
      </c>
      <c r="AD1047" s="17">
        <v>6.1912312696248598E-2</v>
      </c>
      <c r="AE1047" s="17"/>
      <c r="AF1047" s="17">
        <v>4.3480587385278498E-2</v>
      </c>
      <c r="AG1047" s="17">
        <v>2.95259643732147E-2</v>
      </c>
      <c r="AH1047" s="17">
        <v>8.6745016503035996E-2</v>
      </c>
      <c r="AI1047" s="17"/>
      <c r="AJ1047" s="17">
        <v>3.2145642860332599E-2</v>
      </c>
      <c r="AK1047" s="17">
        <v>1.7275447127129698E-2</v>
      </c>
      <c r="AL1047" s="17">
        <v>1.4040555199306101E-2</v>
      </c>
      <c r="AM1047" s="17">
        <v>6.2514056828620906E-2</v>
      </c>
      <c r="AN1047" s="17">
        <v>9.7033392830039894E-2</v>
      </c>
      <c r="AO1047" s="17"/>
      <c r="AP1047" s="17">
        <v>4.4487643970054599E-2</v>
      </c>
      <c r="AQ1047" s="17">
        <v>2.2294164583114201E-2</v>
      </c>
      <c r="AR1047" s="17">
        <v>3.8585074706435997E-2</v>
      </c>
      <c r="AS1047" s="17">
        <v>3.8361925600182999E-2</v>
      </c>
      <c r="AT1047" s="17">
        <v>5.1269444036260103E-2</v>
      </c>
      <c r="AU1047" s="17"/>
      <c r="AV1047" s="17">
        <v>1.24809889015636E-2</v>
      </c>
      <c r="AW1047" s="17">
        <v>5.28357153616133E-2</v>
      </c>
      <c r="AX1047" s="17">
        <v>3.7797292138879897E-2</v>
      </c>
      <c r="AY1047" s="17">
        <v>3.3500174813253299E-2</v>
      </c>
      <c r="AZ1047" s="17">
        <v>5.5798995593695701E-2</v>
      </c>
      <c r="BA1047" s="17">
        <v>0.113899152971724</v>
      </c>
      <c r="BB1047" s="17"/>
      <c r="BC1047" s="17">
        <v>7.6094463528226006E-2</v>
      </c>
      <c r="BD1047" s="17">
        <v>4.5039475143714001E-2</v>
      </c>
      <c r="BE1047" s="17">
        <v>3.9178218889345397E-2</v>
      </c>
      <c r="BF1047" s="17">
        <v>5.02350186673699E-3</v>
      </c>
      <c r="BG1047" s="17">
        <v>0</v>
      </c>
    </row>
    <row r="1048" spans="2:59" x14ac:dyDescent="0.3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row>
    <row r="1049" spans="2:59" x14ac:dyDescent="0.35">
      <c r="B1049" s="6" t="s">
        <v>471</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row>
    <row r="1050" spans="2:59" x14ac:dyDescent="0.35">
      <c r="B1050" s="24" t="s">
        <v>331</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row>
    <row r="1051" spans="2:59" x14ac:dyDescent="0.35">
      <c r="B1051" t="s">
        <v>466</v>
      </c>
      <c r="C1051" s="17">
        <v>0.308631811593989</v>
      </c>
      <c r="D1051" s="17">
        <v>0.391864704066548</v>
      </c>
      <c r="E1051" s="17">
        <v>0.23055431620799899</v>
      </c>
      <c r="F1051" s="17"/>
      <c r="G1051" s="17">
        <v>0.24464662649896901</v>
      </c>
      <c r="H1051" s="17">
        <v>0.26879143185544502</v>
      </c>
      <c r="I1051" s="17">
        <v>0.28021429589306002</v>
      </c>
      <c r="J1051" s="17">
        <v>0.35294661191848398</v>
      </c>
      <c r="K1051" s="17">
        <v>0.33587465929562998</v>
      </c>
      <c r="L1051" s="17">
        <v>0.34676256438547298</v>
      </c>
      <c r="M1051" s="17"/>
      <c r="N1051" s="17">
        <v>0.318655242684661</v>
      </c>
      <c r="O1051" s="17">
        <v>0.31443215514061801</v>
      </c>
      <c r="P1051" s="17">
        <v>0.34324055290800098</v>
      </c>
      <c r="Q1051" s="17">
        <v>0.26304478365345901</v>
      </c>
      <c r="R1051" s="17"/>
      <c r="S1051" s="17">
        <v>0.29366687059121099</v>
      </c>
      <c r="T1051" s="17">
        <v>0.27868329304610601</v>
      </c>
      <c r="U1051" s="17">
        <v>0.31195195270784098</v>
      </c>
      <c r="V1051" s="17">
        <v>0.31269998461989401</v>
      </c>
      <c r="W1051" s="17">
        <v>0.36331993016784397</v>
      </c>
      <c r="X1051" s="17">
        <v>0.33402181524132202</v>
      </c>
      <c r="Y1051" s="17">
        <v>0.24044402874108101</v>
      </c>
      <c r="Z1051" s="17">
        <v>0.25328707142367601</v>
      </c>
      <c r="AA1051" s="17">
        <v>0.35357633916752701</v>
      </c>
      <c r="AB1051" s="17">
        <v>0.35116308795314999</v>
      </c>
      <c r="AC1051" s="17">
        <v>0.247483266780475</v>
      </c>
      <c r="AD1051" s="17">
        <v>0.36643882941349998</v>
      </c>
      <c r="AE1051" s="17"/>
      <c r="AF1051" s="17">
        <v>0.37242182260682399</v>
      </c>
      <c r="AG1051" s="17">
        <v>0.29743595538566198</v>
      </c>
      <c r="AH1051" s="17">
        <v>0.26065729748404798</v>
      </c>
      <c r="AI1051" s="17"/>
      <c r="AJ1051" s="17">
        <v>0.36735997672237602</v>
      </c>
      <c r="AK1051" s="17">
        <v>0.27902656284725702</v>
      </c>
      <c r="AL1051" s="17">
        <v>0.31975746707703501</v>
      </c>
      <c r="AM1051" s="17">
        <v>0.27383194213315698</v>
      </c>
      <c r="AN1051" s="17">
        <v>0.21245020747601001</v>
      </c>
      <c r="AO1051" s="17"/>
      <c r="AP1051" s="17">
        <v>0.38174462503482698</v>
      </c>
      <c r="AQ1051" s="17">
        <v>0.293720327946559</v>
      </c>
      <c r="AR1051" s="17">
        <v>0.31027409363115099</v>
      </c>
      <c r="AS1051" s="17">
        <v>0.356633963302184</v>
      </c>
      <c r="AT1051" s="17">
        <v>0.32658078557610298</v>
      </c>
      <c r="AU1051" s="17"/>
      <c r="AV1051" s="17">
        <v>0.27656660050623899</v>
      </c>
      <c r="AW1051" s="17">
        <v>0.33004247075403997</v>
      </c>
      <c r="AX1051" s="17">
        <v>0.39384792379632799</v>
      </c>
      <c r="AY1051" s="17">
        <v>0.392357607796682</v>
      </c>
      <c r="AZ1051" s="17">
        <v>0.27369224989815599</v>
      </c>
      <c r="BA1051" s="17">
        <v>0.19291089121140401</v>
      </c>
      <c r="BB1051" s="17"/>
      <c r="BC1051" s="17">
        <v>0.25901462643369799</v>
      </c>
      <c r="BD1051" s="17">
        <v>0.31007528082422198</v>
      </c>
      <c r="BE1051" s="17">
        <v>0.292772840089014</v>
      </c>
      <c r="BF1051" s="17">
        <v>0.316877034384211</v>
      </c>
      <c r="BG1051" s="17">
        <v>0.26984730359966902</v>
      </c>
    </row>
    <row r="1052" spans="2:59" x14ac:dyDescent="0.35">
      <c r="B1052" t="s">
        <v>467</v>
      </c>
      <c r="C1052" s="17">
        <v>0.551381544392052</v>
      </c>
      <c r="D1052" s="17">
        <v>0.47974542637342099</v>
      </c>
      <c r="E1052" s="17">
        <v>0.62272668496388395</v>
      </c>
      <c r="F1052" s="17"/>
      <c r="G1052" s="17">
        <v>0.55038104598164606</v>
      </c>
      <c r="H1052" s="17">
        <v>0.55096964646634505</v>
      </c>
      <c r="I1052" s="17">
        <v>0.54953418106599505</v>
      </c>
      <c r="J1052" s="17">
        <v>0.52336691699075699</v>
      </c>
      <c r="K1052" s="17">
        <v>0.5490267161429</v>
      </c>
      <c r="L1052" s="17">
        <v>0.57905143232106404</v>
      </c>
      <c r="M1052" s="17"/>
      <c r="N1052" s="17">
        <v>0.54631393059156197</v>
      </c>
      <c r="O1052" s="17">
        <v>0.53085904067776102</v>
      </c>
      <c r="P1052" s="17">
        <v>0.56127203216388799</v>
      </c>
      <c r="Q1052" s="17">
        <v>0.56874105958241705</v>
      </c>
      <c r="R1052" s="17"/>
      <c r="S1052" s="17">
        <v>0.54617118094407102</v>
      </c>
      <c r="T1052" s="17">
        <v>0.54718817564834199</v>
      </c>
      <c r="U1052" s="17">
        <v>0.58501425682283203</v>
      </c>
      <c r="V1052" s="17">
        <v>0.62408760499909299</v>
      </c>
      <c r="W1052" s="17">
        <v>0.49523316872358197</v>
      </c>
      <c r="X1052" s="17">
        <v>0.56482472473210399</v>
      </c>
      <c r="Y1052" s="17">
        <v>0.59628280903300401</v>
      </c>
      <c r="Z1052" s="17">
        <v>0.55374281596457398</v>
      </c>
      <c r="AA1052" s="17">
        <v>0.50316108931677594</v>
      </c>
      <c r="AB1052" s="17">
        <v>0.48843556194906801</v>
      </c>
      <c r="AC1052" s="17">
        <v>0.61603470351401701</v>
      </c>
      <c r="AD1052" s="17">
        <v>0.485180814221854</v>
      </c>
      <c r="AE1052" s="17"/>
      <c r="AF1052" s="17">
        <v>0.516997109754468</v>
      </c>
      <c r="AG1052" s="17">
        <v>0.57258116484456401</v>
      </c>
      <c r="AH1052" s="17">
        <v>0.52332398401563196</v>
      </c>
      <c r="AI1052" s="17"/>
      <c r="AJ1052" s="17">
        <v>0.55935207299259704</v>
      </c>
      <c r="AK1052" s="17">
        <v>0.54459430567957201</v>
      </c>
      <c r="AL1052" s="17">
        <v>0.59977272933286596</v>
      </c>
      <c r="AM1052" s="17">
        <v>0.60943491857395904</v>
      </c>
      <c r="AN1052" s="17">
        <v>0.567507411721905</v>
      </c>
      <c r="AO1052" s="17"/>
      <c r="AP1052" s="17">
        <v>0.51710477609973104</v>
      </c>
      <c r="AQ1052" s="17">
        <v>0.552251500030982</v>
      </c>
      <c r="AR1052" s="17">
        <v>0.58640269042502702</v>
      </c>
      <c r="AS1052" s="17">
        <v>0.54970081589171604</v>
      </c>
      <c r="AT1052" s="17">
        <v>0.466235887249766</v>
      </c>
      <c r="AU1052" s="17"/>
      <c r="AV1052" s="17">
        <v>0.56045362288284395</v>
      </c>
      <c r="AW1052" s="17">
        <v>0.56438471414037905</v>
      </c>
      <c r="AX1052" s="17">
        <v>0.53603264328196498</v>
      </c>
      <c r="AY1052" s="17">
        <v>0.50389099490760503</v>
      </c>
      <c r="AZ1052" s="17">
        <v>0.49764188038254498</v>
      </c>
      <c r="BA1052" s="17">
        <v>0.62931675632489603</v>
      </c>
      <c r="BB1052" s="17"/>
      <c r="BC1052" s="17">
        <v>0.60639959720792602</v>
      </c>
      <c r="BD1052" s="17">
        <v>0.54820611955286702</v>
      </c>
      <c r="BE1052" s="17">
        <v>0.55334646463741599</v>
      </c>
      <c r="BF1052" s="17">
        <v>0.51650832158618198</v>
      </c>
      <c r="BG1052" s="17">
        <v>0.45500219808961101</v>
      </c>
    </row>
    <row r="1053" spans="2:59" x14ac:dyDescent="0.35">
      <c r="B1053" t="s">
        <v>468</v>
      </c>
      <c r="C1053" s="17">
        <v>9.6722055152581907E-2</v>
      </c>
      <c r="D1053" s="17">
        <v>8.7870054662321395E-2</v>
      </c>
      <c r="E1053" s="17">
        <v>0.102082755338023</v>
      </c>
      <c r="F1053" s="17"/>
      <c r="G1053" s="17">
        <v>0.18473582611329201</v>
      </c>
      <c r="H1053" s="17">
        <v>0.13016230695696701</v>
      </c>
      <c r="I1053" s="17">
        <v>0.100615379477989</v>
      </c>
      <c r="J1053" s="17">
        <v>8.7839284950861199E-2</v>
      </c>
      <c r="K1053" s="17">
        <v>5.0519390590549003E-2</v>
      </c>
      <c r="L1053" s="17">
        <v>5.2611727304444501E-2</v>
      </c>
      <c r="M1053" s="17"/>
      <c r="N1053" s="17">
        <v>0.116139488281741</v>
      </c>
      <c r="O1053" s="17">
        <v>0.105928655932857</v>
      </c>
      <c r="P1053" s="17">
        <v>5.0160032676407298E-2</v>
      </c>
      <c r="Q1053" s="17">
        <v>0.107900860319187</v>
      </c>
      <c r="R1053" s="17"/>
      <c r="S1053" s="17">
        <v>0.13825494866700999</v>
      </c>
      <c r="T1053" s="17">
        <v>0.104634477297619</v>
      </c>
      <c r="U1053" s="17">
        <v>6.23760022671958E-2</v>
      </c>
      <c r="V1053" s="17">
        <v>3.6684875571986401E-2</v>
      </c>
      <c r="W1053" s="17">
        <v>0.10699799416570401</v>
      </c>
      <c r="X1053" s="17">
        <v>6.9105195597336397E-2</v>
      </c>
      <c r="Y1053" s="17">
        <v>0.12022962721342199</v>
      </c>
      <c r="Z1053" s="17">
        <v>0.135391672944184</v>
      </c>
      <c r="AA1053" s="17">
        <v>0.10844300596187401</v>
      </c>
      <c r="AB1053" s="17">
        <v>8.7073793896864898E-2</v>
      </c>
      <c r="AC1053" s="17">
        <v>0.101392781880591</v>
      </c>
      <c r="AD1053" s="17">
        <v>8.6468043668397304E-2</v>
      </c>
      <c r="AE1053" s="17"/>
      <c r="AF1053" s="17">
        <v>6.1965219956212098E-2</v>
      </c>
      <c r="AG1053" s="17">
        <v>0.100768610988672</v>
      </c>
      <c r="AH1053" s="17">
        <v>0.13350458681871499</v>
      </c>
      <c r="AI1053" s="17"/>
      <c r="AJ1053" s="17">
        <v>4.9789989367772701E-2</v>
      </c>
      <c r="AK1053" s="17">
        <v>0.15450383842863499</v>
      </c>
      <c r="AL1053" s="17">
        <v>4.8508957323797203E-2</v>
      </c>
      <c r="AM1053" s="17">
        <v>5.4219082464263699E-2</v>
      </c>
      <c r="AN1053" s="17">
        <v>0.10897652002501899</v>
      </c>
      <c r="AO1053" s="17"/>
      <c r="AP1053" s="17">
        <v>7.0253385215669206E-2</v>
      </c>
      <c r="AQ1053" s="17">
        <v>0.130543676437609</v>
      </c>
      <c r="AR1053" s="17">
        <v>4.1770729608896502E-2</v>
      </c>
      <c r="AS1053" s="17">
        <v>5.5303295205917202E-2</v>
      </c>
      <c r="AT1053" s="17">
        <v>0.155913883137871</v>
      </c>
      <c r="AU1053" s="17"/>
      <c r="AV1053" s="17">
        <v>0.140621755785381</v>
      </c>
      <c r="AW1053" s="17">
        <v>6.8666231156942995E-2</v>
      </c>
      <c r="AX1053" s="17">
        <v>1.9466091548851702E-2</v>
      </c>
      <c r="AY1053" s="17">
        <v>7.0251222482459505E-2</v>
      </c>
      <c r="AZ1053" s="17">
        <v>0.189571150025522</v>
      </c>
      <c r="BA1053" s="17">
        <v>7.53623500946764E-2</v>
      </c>
      <c r="BB1053" s="17"/>
      <c r="BC1053" s="17">
        <v>6.9256608165451899E-2</v>
      </c>
      <c r="BD1053" s="17">
        <v>8.9924056879925898E-2</v>
      </c>
      <c r="BE1053" s="17">
        <v>0.11133881386392799</v>
      </c>
      <c r="BF1053" s="17">
        <v>0.15364957709184701</v>
      </c>
      <c r="BG1053" s="17">
        <v>0.27515049831072003</v>
      </c>
    </row>
    <row r="1054" spans="2:59" x14ac:dyDescent="0.35">
      <c r="B1054" t="s">
        <v>100</v>
      </c>
      <c r="C1054" s="17">
        <v>4.3264588861377302E-2</v>
      </c>
      <c r="D1054" s="17">
        <v>4.05198148977092E-2</v>
      </c>
      <c r="E1054" s="17">
        <v>4.4636243490094499E-2</v>
      </c>
      <c r="F1054" s="17"/>
      <c r="G1054" s="17">
        <v>2.0236501406092799E-2</v>
      </c>
      <c r="H1054" s="17">
        <v>5.0076614721244098E-2</v>
      </c>
      <c r="I1054" s="17">
        <v>6.9636143562955194E-2</v>
      </c>
      <c r="J1054" s="17">
        <v>3.5847186139897097E-2</v>
      </c>
      <c r="K1054" s="17">
        <v>6.4579233970920594E-2</v>
      </c>
      <c r="L1054" s="17">
        <v>2.1574275989018499E-2</v>
      </c>
      <c r="M1054" s="17"/>
      <c r="N1054" s="17">
        <v>1.8891338442036699E-2</v>
      </c>
      <c r="O1054" s="17">
        <v>4.8780148248763297E-2</v>
      </c>
      <c r="P1054" s="17">
        <v>4.5327382251704601E-2</v>
      </c>
      <c r="Q1054" s="17">
        <v>6.0313296444936798E-2</v>
      </c>
      <c r="R1054" s="17"/>
      <c r="S1054" s="17">
        <v>2.19069997977079E-2</v>
      </c>
      <c r="T1054" s="17">
        <v>6.9494054007933001E-2</v>
      </c>
      <c r="U1054" s="17">
        <v>4.0657788202130597E-2</v>
      </c>
      <c r="V1054" s="17">
        <v>2.6527534809026702E-2</v>
      </c>
      <c r="W1054" s="17">
        <v>3.4448906942869999E-2</v>
      </c>
      <c r="X1054" s="17">
        <v>3.2048264429237597E-2</v>
      </c>
      <c r="Y1054" s="17">
        <v>4.30435350124923E-2</v>
      </c>
      <c r="Z1054" s="17">
        <v>5.75784396675659E-2</v>
      </c>
      <c r="AA1054" s="17">
        <v>3.4819565553823401E-2</v>
      </c>
      <c r="AB1054" s="17">
        <v>7.3327556200916993E-2</v>
      </c>
      <c r="AC1054" s="17">
        <v>3.5089247824916799E-2</v>
      </c>
      <c r="AD1054" s="17">
        <v>6.1912312696248598E-2</v>
      </c>
      <c r="AE1054" s="17"/>
      <c r="AF1054" s="17">
        <v>4.8615847682496403E-2</v>
      </c>
      <c r="AG1054" s="17">
        <v>2.92142687811025E-2</v>
      </c>
      <c r="AH1054" s="17">
        <v>8.2514131681605193E-2</v>
      </c>
      <c r="AI1054" s="17"/>
      <c r="AJ1054" s="17">
        <v>2.3497960917254299E-2</v>
      </c>
      <c r="AK1054" s="17">
        <v>2.1875293044536299E-2</v>
      </c>
      <c r="AL1054" s="17">
        <v>3.19608462663021E-2</v>
      </c>
      <c r="AM1054" s="17">
        <v>6.2514056828620906E-2</v>
      </c>
      <c r="AN1054" s="17">
        <v>0.111065860777066</v>
      </c>
      <c r="AO1054" s="17"/>
      <c r="AP1054" s="17">
        <v>3.0897213649772898E-2</v>
      </c>
      <c r="AQ1054" s="17">
        <v>2.3484495584850201E-2</v>
      </c>
      <c r="AR1054" s="17">
        <v>6.1552486334924598E-2</v>
      </c>
      <c r="AS1054" s="17">
        <v>3.8361925600182999E-2</v>
      </c>
      <c r="AT1054" s="17">
        <v>5.1269444036260103E-2</v>
      </c>
      <c r="AU1054" s="17"/>
      <c r="AV1054" s="17">
        <v>2.2358020825535799E-2</v>
      </c>
      <c r="AW1054" s="17">
        <v>3.6906583948638397E-2</v>
      </c>
      <c r="AX1054" s="17">
        <v>5.0653341372856001E-2</v>
      </c>
      <c r="AY1054" s="17">
        <v>3.3500174813253299E-2</v>
      </c>
      <c r="AZ1054" s="17">
        <v>3.9094719693776703E-2</v>
      </c>
      <c r="BA1054" s="17">
        <v>0.10241000236902301</v>
      </c>
      <c r="BB1054" s="17"/>
      <c r="BC1054" s="17">
        <v>6.5329168192924503E-2</v>
      </c>
      <c r="BD1054" s="17">
        <v>5.1794542742984902E-2</v>
      </c>
      <c r="BE1054" s="17">
        <v>4.2541881409642601E-2</v>
      </c>
      <c r="BF1054" s="17">
        <v>1.2965066937759799E-2</v>
      </c>
      <c r="BG1054" s="17">
        <v>0</v>
      </c>
    </row>
    <row r="1055" spans="2:59" x14ac:dyDescent="0.3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row>
    <row r="1056" spans="2:59" x14ac:dyDescent="0.35">
      <c r="B1056" s="6" t="s">
        <v>472</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row>
    <row r="1057" spans="2:59" x14ac:dyDescent="0.35">
      <c r="B1057" s="24" t="s">
        <v>331</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row>
    <row r="1058" spans="2:59" x14ac:dyDescent="0.35">
      <c r="B1058" t="s">
        <v>466</v>
      </c>
      <c r="C1058" s="17">
        <v>8.6083926234679295E-2</v>
      </c>
      <c r="D1058" s="17">
        <v>0.114775016353202</v>
      </c>
      <c r="E1058" s="17">
        <v>5.9024215561090297E-2</v>
      </c>
      <c r="F1058" s="17"/>
      <c r="G1058" s="17">
        <v>8.6039032624788694E-2</v>
      </c>
      <c r="H1058" s="17">
        <v>0.15548458964057599</v>
      </c>
      <c r="I1058" s="17">
        <v>6.4847376573040599E-2</v>
      </c>
      <c r="J1058" s="17">
        <v>0.103363045304825</v>
      </c>
      <c r="K1058" s="17">
        <v>5.7932799730829099E-2</v>
      </c>
      <c r="L1058" s="17">
        <v>5.5432336916219002E-2</v>
      </c>
      <c r="M1058" s="17"/>
      <c r="N1058" s="17">
        <v>6.9106690910792801E-2</v>
      </c>
      <c r="O1058" s="17">
        <v>0.104007717792315</v>
      </c>
      <c r="P1058" s="17">
        <v>9.9959311839420306E-2</v>
      </c>
      <c r="Q1058" s="17">
        <v>7.3040017032955498E-2</v>
      </c>
      <c r="R1058" s="17"/>
      <c r="S1058" s="17">
        <v>0.109706549870263</v>
      </c>
      <c r="T1058" s="17">
        <v>0.100084738762379</v>
      </c>
      <c r="U1058" s="17">
        <v>5.2446527999709502E-2</v>
      </c>
      <c r="V1058" s="17">
        <v>0.116128287406337</v>
      </c>
      <c r="W1058" s="17">
        <v>9.4795345794624203E-2</v>
      </c>
      <c r="X1058" s="17">
        <v>0.11453403403298899</v>
      </c>
      <c r="Y1058" s="17">
        <v>9.6748536677575599E-3</v>
      </c>
      <c r="Z1058" s="17">
        <v>1.9459001647689999E-2</v>
      </c>
      <c r="AA1058" s="17">
        <v>8.8284594491605195E-2</v>
      </c>
      <c r="AB1058" s="17">
        <v>8.6171258722003999E-2</v>
      </c>
      <c r="AC1058" s="17">
        <v>0.103140482532995</v>
      </c>
      <c r="AD1058" s="17">
        <v>6.6355743579822296E-2</v>
      </c>
      <c r="AE1058" s="17"/>
      <c r="AF1058" s="17">
        <v>8.9703385833149601E-2</v>
      </c>
      <c r="AG1058" s="17">
        <v>8.2450793531364905E-2</v>
      </c>
      <c r="AH1058" s="17">
        <v>9.2013698803887101E-2</v>
      </c>
      <c r="AI1058" s="17"/>
      <c r="AJ1058" s="17">
        <v>8.1009651595574106E-2</v>
      </c>
      <c r="AK1058" s="17">
        <v>0.11517236887096</v>
      </c>
      <c r="AL1058" s="17">
        <v>5.1120096523602103E-2</v>
      </c>
      <c r="AM1058" s="17">
        <v>6.4494816505068997E-2</v>
      </c>
      <c r="AN1058" s="17">
        <v>7.7570359497979594E-2</v>
      </c>
      <c r="AO1058" s="17"/>
      <c r="AP1058" s="17">
        <v>0.106592706616884</v>
      </c>
      <c r="AQ1058" s="17">
        <v>0.103354365917952</v>
      </c>
      <c r="AR1058" s="17">
        <v>8.8678960116583994E-2</v>
      </c>
      <c r="AS1058" s="17">
        <v>5.9101149571488203E-2</v>
      </c>
      <c r="AT1058" s="17">
        <v>8.0926602254328905E-2</v>
      </c>
      <c r="AU1058" s="17"/>
      <c r="AV1058" s="17">
        <v>0.111915298059187</v>
      </c>
      <c r="AW1058" s="17">
        <v>0.106751908141068</v>
      </c>
      <c r="AX1058" s="17">
        <v>7.7867203555358394E-2</v>
      </c>
      <c r="AY1058" s="17">
        <v>7.2826515009802695E-2</v>
      </c>
      <c r="AZ1058" s="17">
        <v>9.9257462438105501E-2</v>
      </c>
      <c r="BA1058" s="17">
        <v>0</v>
      </c>
      <c r="BB1058" s="17"/>
      <c r="BC1058" s="17">
        <v>6.4948494384653999E-2</v>
      </c>
      <c r="BD1058" s="17">
        <v>0.100435659485709</v>
      </c>
      <c r="BE1058" s="17">
        <v>7.86933204824522E-2</v>
      </c>
      <c r="BF1058" s="17">
        <v>0.11272095997374</v>
      </c>
      <c r="BG1058" s="17">
        <v>0.10857787360765001</v>
      </c>
    </row>
    <row r="1059" spans="2:59" x14ac:dyDescent="0.35">
      <c r="B1059" t="s">
        <v>467</v>
      </c>
      <c r="C1059" s="17">
        <v>0.444500323817415</v>
      </c>
      <c r="D1059" s="17">
        <v>0.45867050820472799</v>
      </c>
      <c r="E1059" s="17">
        <v>0.43227183161942001</v>
      </c>
      <c r="F1059" s="17"/>
      <c r="G1059" s="17">
        <v>0.439041702676017</v>
      </c>
      <c r="H1059" s="17">
        <v>0.38377473445098498</v>
      </c>
      <c r="I1059" s="17">
        <v>0.44666101086976601</v>
      </c>
      <c r="J1059" s="17">
        <v>0.41101764795706103</v>
      </c>
      <c r="K1059" s="17">
        <v>0.499628537347516</v>
      </c>
      <c r="L1059" s="17">
        <v>0.481884524077342</v>
      </c>
      <c r="M1059" s="17"/>
      <c r="N1059" s="17">
        <v>0.50036990251387203</v>
      </c>
      <c r="O1059" s="17">
        <v>0.41090292956158098</v>
      </c>
      <c r="P1059" s="17">
        <v>0.48705332816874902</v>
      </c>
      <c r="Q1059" s="17">
        <v>0.38607499423438502</v>
      </c>
      <c r="R1059" s="17"/>
      <c r="S1059" s="17">
        <v>0.35768472688793401</v>
      </c>
      <c r="T1059" s="17">
        <v>0.40585351349417997</v>
      </c>
      <c r="U1059" s="17">
        <v>0.56634451272167197</v>
      </c>
      <c r="V1059" s="17">
        <v>0.53428567299835295</v>
      </c>
      <c r="W1059" s="17">
        <v>0.45518200065722297</v>
      </c>
      <c r="X1059" s="17">
        <v>0.47412388342710199</v>
      </c>
      <c r="Y1059" s="17">
        <v>0.42291766279288601</v>
      </c>
      <c r="Z1059" s="17">
        <v>0.50139152785629404</v>
      </c>
      <c r="AA1059" s="17">
        <v>0.36329219811661101</v>
      </c>
      <c r="AB1059" s="17">
        <v>0.53174427394025703</v>
      </c>
      <c r="AC1059" s="17">
        <v>0.33318978144600397</v>
      </c>
      <c r="AD1059" s="17">
        <v>0.497938753969286</v>
      </c>
      <c r="AE1059" s="17"/>
      <c r="AF1059" s="17">
        <v>0.46129988290260399</v>
      </c>
      <c r="AG1059" s="17">
        <v>0.46171858379162201</v>
      </c>
      <c r="AH1059" s="17">
        <v>0.35879479220156901</v>
      </c>
      <c r="AI1059" s="17"/>
      <c r="AJ1059" s="17">
        <v>0.52159344735173097</v>
      </c>
      <c r="AK1059" s="17">
        <v>0.40213180441735302</v>
      </c>
      <c r="AL1059" s="17">
        <v>0.46646146789242499</v>
      </c>
      <c r="AM1059" s="17">
        <v>0.55490424541866701</v>
      </c>
      <c r="AN1059" s="17">
        <v>0.33581033616525302</v>
      </c>
      <c r="AO1059" s="17"/>
      <c r="AP1059" s="17">
        <v>0.48895124394510697</v>
      </c>
      <c r="AQ1059" s="17">
        <v>0.411288766759562</v>
      </c>
      <c r="AR1059" s="17">
        <v>0.462528370448264</v>
      </c>
      <c r="AS1059" s="17">
        <v>0.48238236565192699</v>
      </c>
      <c r="AT1059" s="17">
        <v>0.39169847900876698</v>
      </c>
      <c r="AU1059" s="17"/>
      <c r="AV1059" s="17">
        <v>0.42564623618236203</v>
      </c>
      <c r="AW1059" s="17">
        <v>0.490785199816902</v>
      </c>
      <c r="AX1059" s="17">
        <v>0.50459136097112001</v>
      </c>
      <c r="AY1059" s="17">
        <v>0.47900698749482801</v>
      </c>
      <c r="AZ1059" s="17">
        <v>0.35745031473389999</v>
      </c>
      <c r="BA1059" s="17">
        <v>0.385216638727639</v>
      </c>
      <c r="BB1059" s="17"/>
      <c r="BC1059" s="17">
        <v>0.42994645769619499</v>
      </c>
      <c r="BD1059" s="17">
        <v>0.44050305879183499</v>
      </c>
      <c r="BE1059" s="17">
        <v>0.43111905965125202</v>
      </c>
      <c r="BF1059" s="17">
        <v>0.43240379558363701</v>
      </c>
      <c r="BG1059" s="17">
        <v>0.58856161038069599</v>
      </c>
    </row>
    <row r="1060" spans="2:59" x14ac:dyDescent="0.35">
      <c r="B1060" t="s">
        <v>468</v>
      </c>
      <c r="C1060" s="17">
        <v>0.40283813937888702</v>
      </c>
      <c r="D1060" s="17">
        <v>0.37102133704156398</v>
      </c>
      <c r="E1060" s="17">
        <v>0.43099416795217099</v>
      </c>
      <c r="F1060" s="17"/>
      <c r="G1060" s="17">
        <v>0.42450466081620197</v>
      </c>
      <c r="H1060" s="17">
        <v>0.38729384288166002</v>
      </c>
      <c r="I1060" s="17">
        <v>0.43236856928235601</v>
      </c>
      <c r="J1060" s="17">
        <v>0.39919554445136901</v>
      </c>
      <c r="K1060" s="17">
        <v>0.35755264024324102</v>
      </c>
      <c r="L1060" s="17">
        <v>0.412395316046198</v>
      </c>
      <c r="M1060" s="17"/>
      <c r="N1060" s="17">
        <v>0.37283475145502498</v>
      </c>
      <c r="O1060" s="17">
        <v>0.435542263214096</v>
      </c>
      <c r="P1060" s="17">
        <v>0.330726318482502</v>
      </c>
      <c r="Q1060" s="17">
        <v>0.46162471156316098</v>
      </c>
      <c r="R1060" s="17"/>
      <c r="S1060" s="17">
        <v>0.48155512232591402</v>
      </c>
      <c r="T1060" s="17">
        <v>0.41432380487748</v>
      </c>
      <c r="U1060" s="17">
        <v>0.31513448170429798</v>
      </c>
      <c r="V1060" s="17">
        <v>0.31123534879448</v>
      </c>
      <c r="W1060" s="17">
        <v>0.38573270368266599</v>
      </c>
      <c r="X1060" s="17">
        <v>0.350466972479275</v>
      </c>
      <c r="Y1060" s="17">
        <v>0.46979866389852798</v>
      </c>
      <c r="Z1060" s="17">
        <v>0.37885333825519402</v>
      </c>
      <c r="AA1060" s="17">
        <v>0.48077438359487201</v>
      </c>
      <c r="AB1060" s="17">
        <v>0.34313907550211198</v>
      </c>
      <c r="AC1060" s="17">
        <v>0.48582901787129401</v>
      </c>
      <c r="AD1060" s="17">
        <v>0.31638483653406801</v>
      </c>
      <c r="AE1060" s="17"/>
      <c r="AF1060" s="17">
        <v>0.375937464861194</v>
      </c>
      <c r="AG1060" s="17">
        <v>0.40475071188281497</v>
      </c>
      <c r="AH1060" s="17">
        <v>0.44525548638993001</v>
      </c>
      <c r="AI1060" s="17"/>
      <c r="AJ1060" s="17">
        <v>0.32649317560079499</v>
      </c>
      <c r="AK1060" s="17">
        <v>0.45056533134934001</v>
      </c>
      <c r="AL1060" s="17">
        <v>0.46837788038466699</v>
      </c>
      <c r="AM1060" s="17">
        <v>0.318086881247644</v>
      </c>
      <c r="AN1060" s="17">
        <v>0.44637252858799298</v>
      </c>
      <c r="AO1060" s="17"/>
      <c r="AP1060" s="17">
        <v>0.341228852565576</v>
      </c>
      <c r="AQ1060" s="17">
        <v>0.43788134903855902</v>
      </c>
      <c r="AR1060" s="17">
        <v>0.39753774624883598</v>
      </c>
      <c r="AS1060" s="17">
        <v>0.37944539044960801</v>
      </c>
      <c r="AT1060" s="17">
        <v>0.44929175249686998</v>
      </c>
      <c r="AU1060" s="17"/>
      <c r="AV1060" s="17">
        <v>0.41564601885296698</v>
      </c>
      <c r="AW1060" s="17">
        <v>0.33942773067121201</v>
      </c>
      <c r="AX1060" s="17">
        <v>0.37974414333464201</v>
      </c>
      <c r="AY1060" s="17">
        <v>0.36701362526575498</v>
      </c>
      <c r="AZ1060" s="17">
        <v>0.48375111497440199</v>
      </c>
      <c r="BA1060" s="17">
        <v>0.48823767957964598</v>
      </c>
      <c r="BB1060" s="17"/>
      <c r="BC1060" s="17">
        <v>0.41636040176339401</v>
      </c>
      <c r="BD1060" s="17">
        <v>0.39106880030198798</v>
      </c>
      <c r="BE1060" s="17">
        <v>0.43428235183167402</v>
      </c>
      <c r="BF1060" s="17">
        <v>0.42058321253613101</v>
      </c>
      <c r="BG1060" s="17">
        <v>0.17552326641399199</v>
      </c>
    </row>
    <row r="1061" spans="2:59" x14ac:dyDescent="0.35">
      <c r="B1061" t="s">
        <v>100</v>
      </c>
      <c r="C1061" s="17">
        <v>6.6577610569019299E-2</v>
      </c>
      <c r="D1061" s="17">
        <v>5.5533138400505701E-2</v>
      </c>
      <c r="E1061" s="17">
        <v>7.7709784867318304E-2</v>
      </c>
      <c r="F1061" s="17"/>
      <c r="G1061" s="17">
        <v>5.0414603882992799E-2</v>
      </c>
      <c r="H1061" s="17">
        <v>7.3446833026779207E-2</v>
      </c>
      <c r="I1061" s="17">
        <v>5.6123043274837602E-2</v>
      </c>
      <c r="J1061" s="17">
        <v>8.6423762286744699E-2</v>
      </c>
      <c r="K1061" s="17">
        <v>8.4886022678414594E-2</v>
      </c>
      <c r="L1061" s="17">
        <v>5.0287822960240397E-2</v>
      </c>
      <c r="M1061" s="17"/>
      <c r="N1061" s="17">
        <v>5.7688655120309698E-2</v>
      </c>
      <c r="O1061" s="17">
        <v>4.9547089432008397E-2</v>
      </c>
      <c r="P1061" s="17">
        <v>8.2261041509328295E-2</v>
      </c>
      <c r="Q1061" s="17">
        <v>7.9260277169498003E-2</v>
      </c>
      <c r="R1061" s="17"/>
      <c r="S1061" s="17">
        <v>5.10536009158883E-2</v>
      </c>
      <c r="T1061" s="17">
        <v>7.9737942865961198E-2</v>
      </c>
      <c r="U1061" s="17">
        <v>6.6074477574320306E-2</v>
      </c>
      <c r="V1061" s="17">
        <v>3.8350690800829798E-2</v>
      </c>
      <c r="W1061" s="17">
        <v>6.4289949865487195E-2</v>
      </c>
      <c r="X1061" s="17">
        <v>6.0875110060633703E-2</v>
      </c>
      <c r="Y1061" s="17">
        <v>9.7608819640828695E-2</v>
      </c>
      <c r="Z1061" s="17">
        <v>0.100296132240822</v>
      </c>
      <c r="AA1061" s="17">
        <v>6.7648823796912005E-2</v>
      </c>
      <c r="AB1061" s="17">
        <v>3.89453918356263E-2</v>
      </c>
      <c r="AC1061" s="17">
        <v>7.7840718149706195E-2</v>
      </c>
      <c r="AD1061" s="17">
        <v>0.119320665916824</v>
      </c>
      <c r="AE1061" s="17"/>
      <c r="AF1061" s="17">
        <v>7.3059266403052395E-2</v>
      </c>
      <c r="AG1061" s="17">
        <v>5.1079910794199102E-2</v>
      </c>
      <c r="AH1061" s="17">
        <v>0.103936022604614</v>
      </c>
      <c r="AI1061" s="17"/>
      <c r="AJ1061" s="17">
        <v>7.0903725451899505E-2</v>
      </c>
      <c r="AK1061" s="17">
        <v>3.2130495362346599E-2</v>
      </c>
      <c r="AL1061" s="17">
        <v>1.4040555199306101E-2</v>
      </c>
      <c r="AM1061" s="17">
        <v>6.2514056828620906E-2</v>
      </c>
      <c r="AN1061" s="17">
        <v>0.14024677574877401</v>
      </c>
      <c r="AO1061" s="17"/>
      <c r="AP1061" s="17">
        <v>6.3227196872432306E-2</v>
      </c>
      <c r="AQ1061" s="17">
        <v>4.7475518283927501E-2</v>
      </c>
      <c r="AR1061" s="17">
        <v>5.1254923186316102E-2</v>
      </c>
      <c r="AS1061" s="17">
        <v>7.9071094326976704E-2</v>
      </c>
      <c r="AT1061" s="17">
        <v>7.8083166240034502E-2</v>
      </c>
      <c r="AU1061" s="17"/>
      <c r="AV1061" s="17">
        <v>4.6792446905484397E-2</v>
      </c>
      <c r="AW1061" s="17">
        <v>6.30351613708168E-2</v>
      </c>
      <c r="AX1061" s="17">
        <v>3.7797292138879897E-2</v>
      </c>
      <c r="AY1061" s="17">
        <v>8.1152872229614204E-2</v>
      </c>
      <c r="AZ1061" s="17">
        <v>5.9541107853592998E-2</v>
      </c>
      <c r="BA1061" s="17">
        <v>0.12654568169271499</v>
      </c>
      <c r="BB1061" s="17"/>
      <c r="BC1061" s="17">
        <v>8.8744646155756501E-2</v>
      </c>
      <c r="BD1061" s="17">
        <v>6.7992481420467696E-2</v>
      </c>
      <c r="BE1061" s="17">
        <v>5.5905268034621002E-2</v>
      </c>
      <c r="BF1061" s="17">
        <v>3.4292031906491903E-2</v>
      </c>
      <c r="BG1061" s="17">
        <v>0.12733724959766199</v>
      </c>
    </row>
    <row r="1062" spans="2:59" x14ac:dyDescent="0.3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row>
    <row r="1063" spans="2:59" x14ac:dyDescent="0.35">
      <c r="B1063" s="6" t="s">
        <v>473</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row>
    <row r="1064" spans="2:59" x14ac:dyDescent="0.35">
      <c r="B1064" s="24" t="s">
        <v>331</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row>
    <row r="1065" spans="2:59" x14ac:dyDescent="0.35">
      <c r="B1065" t="s">
        <v>466</v>
      </c>
      <c r="C1065" s="17">
        <v>5.6745714019872398E-2</v>
      </c>
      <c r="D1065" s="17">
        <v>6.5849066120441099E-2</v>
      </c>
      <c r="E1065" s="17">
        <v>4.6622008081673397E-2</v>
      </c>
      <c r="F1065" s="17"/>
      <c r="G1065" s="17">
        <v>9.9117165304570903E-2</v>
      </c>
      <c r="H1065" s="17">
        <v>7.9507564559230998E-2</v>
      </c>
      <c r="I1065" s="17">
        <v>3.3032363523054602E-2</v>
      </c>
      <c r="J1065" s="17">
        <v>6.6379753393639704E-2</v>
      </c>
      <c r="K1065" s="17">
        <v>4.5881992105776898E-2</v>
      </c>
      <c r="L1065" s="17">
        <v>3.1669229113926299E-2</v>
      </c>
      <c r="M1065" s="17"/>
      <c r="N1065" s="17">
        <v>6.1377030076055397E-2</v>
      </c>
      <c r="O1065" s="17">
        <v>4.3614076419535699E-2</v>
      </c>
      <c r="P1065" s="17">
        <v>4.6092132638723499E-2</v>
      </c>
      <c r="Q1065" s="17">
        <v>7.4535990720027395E-2</v>
      </c>
      <c r="R1065" s="17"/>
      <c r="S1065" s="17">
        <v>6.4045594606519707E-2</v>
      </c>
      <c r="T1065" s="17">
        <v>0.112231533509797</v>
      </c>
      <c r="U1065" s="17">
        <v>2.4393174366822899E-2</v>
      </c>
      <c r="V1065" s="17">
        <v>3.8386288274943899E-2</v>
      </c>
      <c r="W1065" s="17">
        <v>6.25099451095327E-2</v>
      </c>
      <c r="X1065" s="17">
        <v>2.7814979091993701E-2</v>
      </c>
      <c r="Y1065" s="17">
        <v>3.41183407066869E-2</v>
      </c>
      <c r="Z1065" s="17">
        <v>2.27483496880245E-2</v>
      </c>
      <c r="AA1065" s="17">
        <v>6.97924505351913E-2</v>
      </c>
      <c r="AB1065" s="17">
        <v>5.9672419176074798E-2</v>
      </c>
      <c r="AC1065" s="17">
        <v>5.7531378334013498E-2</v>
      </c>
      <c r="AD1065" s="17">
        <v>2.8357388527864898E-2</v>
      </c>
      <c r="AE1065" s="17"/>
      <c r="AF1065" s="17">
        <v>6.1985167162470801E-2</v>
      </c>
      <c r="AG1065" s="17">
        <v>4.8196283387390501E-2</v>
      </c>
      <c r="AH1065" s="17">
        <v>7.3653894224887703E-2</v>
      </c>
      <c r="AI1065" s="17"/>
      <c r="AJ1065" s="17">
        <v>3.3385672632285798E-2</v>
      </c>
      <c r="AK1065" s="17">
        <v>6.4677491308146803E-2</v>
      </c>
      <c r="AL1065" s="17">
        <v>8.0779877413658496E-2</v>
      </c>
      <c r="AM1065" s="17">
        <v>0.115776584018758</v>
      </c>
      <c r="AN1065" s="17">
        <v>5.7586197288203397E-2</v>
      </c>
      <c r="AO1065" s="17"/>
      <c r="AP1065" s="17">
        <v>5.4079169830691998E-2</v>
      </c>
      <c r="AQ1065" s="17">
        <v>4.86753452439566E-2</v>
      </c>
      <c r="AR1065" s="17">
        <v>7.5760803574881297E-2</v>
      </c>
      <c r="AS1065" s="17">
        <v>7.79208257468295E-2</v>
      </c>
      <c r="AT1065" s="17">
        <v>8.14703540167733E-2</v>
      </c>
      <c r="AU1065" s="17"/>
      <c r="AV1065" s="17">
        <v>5.1528768090391697E-2</v>
      </c>
      <c r="AW1065" s="17">
        <v>4.8250960219872199E-2</v>
      </c>
      <c r="AX1065" s="17">
        <v>8.7638638350425097E-2</v>
      </c>
      <c r="AY1065" s="17">
        <v>6.4303521751157194E-2</v>
      </c>
      <c r="AZ1065" s="17">
        <v>7.25474594043794E-2</v>
      </c>
      <c r="BA1065" s="17">
        <v>1.7936896027670301E-2</v>
      </c>
      <c r="BB1065" s="17"/>
      <c r="BC1065" s="17">
        <v>3.7231637599904902E-2</v>
      </c>
      <c r="BD1065" s="17">
        <v>6.5048783642560407E-2</v>
      </c>
      <c r="BE1065" s="17">
        <v>3.51076924298446E-2</v>
      </c>
      <c r="BF1065" s="17">
        <v>7.6436596423144404E-2</v>
      </c>
      <c r="BG1065" s="17">
        <v>0.172609984168619</v>
      </c>
    </row>
    <row r="1066" spans="2:59" x14ac:dyDescent="0.35">
      <c r="B1066" t="s">
        <v>467</v>
      </c>
      <c r="C1066" s="17">
        <v>0.29657971151808199</v>
      </c>
      <c r="D1066" s="17">
        <v>0.360319806775733</v>
      </c>
      <c r="E1066" s="17">
        <v>0.237219920774633</v>
      </c>
      <c r="F1066" s="17"/>
      <c r="G1066" s="17">
        <v>0.38282861586837502</v>
      </c>
      <c r="H1066" s="17">
        <v>0.33690258716710803</v>
      </c>
      <c r="I1066" s="17">
        <v>0.25984281039930801</v>
      </c>
      <c r="J1066" s="17">
        <v>0.26729870124087801</v>
      </c>
      <c r="K1066" s="17">
        <v>0.32032989125318101</v>
      </c>
      <c r="L1066" s="17">
        <v>0.248737798549857</v>
      </c>
      <c r="M1066" s="17"/>
      <c r="N1066" s="17">
        <v>0.35914784560615698</v>
      </c>
      <c r="O1066" s="17">
        <v>0.29260963787845401</v>
      </c>
      <c r="P1066" s="17">
        <v>0.29500484570539998</v>
      </c>
      <c r="Q1066" s="17">
        <v>0.239312094042925</v>
      </c>
      <c r="R1066" s="17"/>
      <c r="S1066" s="17">
        <v>0.270139268550948</v>
      </c>
      <c r="T1066" s="17">
        <v>0.28107436752217702</v>
      </c>
      <c r="U1066" s="17">
        <v>0.27855334761255801</v>
      </c>
      <c r="V1066" s="17">
        <v>0.36630228752991101</v>
      </c>
      <c r="W1066" s="17">
        <v>0.34185075394943698</v>
      </c>
      <c r="X1066" s="17">
        <v>0.264029105437597</v>
      </c>
      <c r="Y1066" s="17">
        <v>0.24813967848354401</v>
      </c>
      <c r="Z1066" s="17">
        <v>0.328805499987957</v>
      </c>
      <c r="AA1066" s="17">
        <v>0.30731769670845599</v>
      </c>
      <c r="AB1066" s="17">
        <v>0.38101274017729903</v>
      </c>
      <c r="AC1066" s="17">
        <v>0.17277180117495999</v>
      </c>
      <c r="AD1066" s="17">
        <v>0.31437686955527999</v>
      </c>
      <c r="AE1066" s="17"/>
      <c r="AF1066" s="17">
        <v>0.31738568139545698</v>
      </c>
      <c r="AG1066" s="17">
        <v>0.275065905663187</v>
      </c>
      <c r="AH1066" s="17">
        <v>0.26862767010864502</v>
      </c>
      <c r="AI1066" s="17"/>
      <c r="AJ1066" s="17">
        <v>0.35888176205682298</v>
      </c>
      <c r="AK1066" s="17">
        <v>0.27691227111695599</v>
      </c>
      <c r="AL1066" s="17">
        <v>0.240457827404608</v>
      </c>
      <c r="AM1066" s="17">
        <v>0.216778332735729</v>
      </c>
      <c r="AN1066" s="17">
        <v>0.2286894539771</v>
      </c>
      <c r="AO1066" s="17"/>
      <c r="AP1066" s="17">
        <v>0.323963403339384</v>
      </c>
      <c r="AQ1066" s="17">
        <v>0.290199536032481</v>
      </c>
      <c r="AR1066" s="17">
        <v>0.30249293399653199</v>
      </c>
      <c r="AS1066" s="17">
        <v>0.315130185177041</v>
      </c>
      <c r="AT1066" s="17">
        <v>0.22893086699377199</v>
      </c>
      <c r="AU1066" s="17"/>
      <c r="AV1066" s="17">
        <v>0.30989724621937498</v>
      </c>
      <c r="AW1066" s="17">
        <v>0.34488284844504802</v>
      </c>
      <c r="AX1066" s="17">
        <v>0.29688271771071501</v>
      </c>
      <c r="AY1066" s="17">
        <v>0.31763206836649599</v>
      </c>
      <c r="AZ1066" s="17">
        <v>0.206121227334569</v>
      </c>
      <c r="BA1066" s="17">
        <v>0.247600229592771</v>
      </c>
      <c r="BB1066" s="17"/>
      <c r="BC1066" s="17">
        <v>0.25420684688913697</v>
      </c>
      <c r="BD1066" s="17">
        <v>0.26802348740665499</v>
      </c>
      <c r="BE1066" s="17">
        <v>0.33972477447668098</v>
      </c>
      <c r="BF1066" s="17">
        <v>0.31202598757530597</v>
      </c>
      <c r="BG1066" s="17">
        <v>0.211738082161674</v>
      </c>
    </row>
    <row r="1067" spans="2:59" x14ac:dyDescent="0.35">
      <c r="B1067" t="s">
        <v>468</v>
      </c>
      <c r="C1067" s="17">
        <v>0.57284840652164204</v>
      </c>
      <c r="D1067" s="17">
        <v>0.50799832265915201</v>
      </c>
      <c r="E1067" s="17">
        <v>0.63567771562477604</v>
      </c>
      <c r="F1067" s="17"/>
      <c r="G1067" s="17">
        <v>0.48424706109173998</v>
      </c>
      <c r="H1067" s="17">
        <v>0.52580405319997403</v>
      </c>
      <c r="I1067" s="17">
        <v>0.63324247836644998</v>
      </c>
      <c r="J1067" s="17">
        <v>0.59599550269889501</v>
      </c>
      <c r="K1067" s="17">
        <v>0.50038580509493402</v>
      </c>
      <c r="L1067" s="17">
        <v>0.64794499024959595</v>
      </c>
      <c r="M1067" s="17"/>
      <c r="N1067" s="17">
        <v>0.52545118189708095</v>
      </c>
      <c r="O1067" s="17">
        <v>0.61282871972694397</v>
      </c>
      <c r="P1067" s="17">
        <v>0.56237503995654603</v>
      </c>
      <c r="Q1067" s="17">
        <v>0.588819014896514</v>
      </c>
      <c r="R1067" s="17"/>
      <c r="S1067" s="17">
        <v>0.62103782268503405</v>
      </c>
      <c r="T1067" s="17">
        <v>0.50124964463718502</v>
      </c>
      <c r="U1067" s="17">
        <v>0.58498641873244805</v>
      </c>
      <c r="V1067" s="17">
        <v>0.51938587211829101</v>
      </c>
      <c r="W1067" s="17">
        <v>0.54665269265371996</v>
      </c>
      <c r="X1067" s="17">
        <v>0.64479984933978596</v>
      </c>
      <c r="Y1067" s="17">
        <v>0.60824834562372199</v>
      </c>
      <c r="Z1067" s="17">
        <v>0.54787995383491295</v>
      </c>
      <c r="AA1067" s="17">
        <v>0.589159930663819</v>
      </c>
      <c r="AB1067" s="17">
        <v>0.50330375600343302</v>
      </c>
      <c r="AC1067" s="17">
        <v>0.69076425179036705</v>
      </c>
      <c r="AD1067" s="17">
        <v>0.56638827797231805</v>
      </c>
      <c r="AE1067" s="17"/>
      <c r="AF1067" s="17">
        <v>0.52276783059148102</v>
      </c>
      <c r="AG1067" s="17">
        <v>0.62848596358282505</v>
      </c>
      <c r="AH1067" s="17">
        <v>0.55077762312707201</v>
      </c>
      <c r="AI1067" s="17"/>
      <c r="AJ1067" s="17">
        <v>0.52027612688270997</v>
      </c>
      <c r="AK1067" s="17">
        <v>0.62740697369509002</v>
      </c>
      <c r="AL1067" s="17">
        <v>0.62158811553840998</v>
      </c>
      <c r="AM1067" s="17">
        <v>0.604931026416892</v>
      </c>
      <c r="AN1067" s="17">
        <v>0.57064664290068701</v>
      </c>
      <c r="AO1067" s="17"/>
      <c r="AP1067" s="17">
        <v>0.542587142855954</v>
      </c>
      <c r="AQ1067" s="17">
        <v>0.62666920805969295</v>
      </c>
      <c r="AR1067" s="17">
        <v>0.51806028983688002</v>
      </c>
      <c r="AS1067" s="17">
        <v>0.50379529476075502</v>
      </c>
      <c r="AT1067" s="17">
        <v>0.65322689000502898</v>
      </c>
      <c r="AU1067" s="17"/>
      <c r="AV1067" s="17">
        <v>0.59969360656106097</v>
      </c>
      <c r="AW1067" s="17">
        <v>0.54436295623474795</v>
      </c>
      <c r="AX1067" s="17">
        <v>0.545444290958779</v>
      </c>
      <c r="AY1067" s="17">
        <v>0.50377785857244395</v>
      </c>
      <c r="AZ1067" s="17">
        <v>0.69359649320773298</v>
      </c>
      <c r="BA1067" s="17">
        <v>0.60091083441548099</v>
      </c>
      <c r="BB1067" s="17"/>
      <c r="BC1067" s="17">
        <v>0.59972213777948702</v>
      </c>
      <c r="BD1067" s="17">
        <v>0.59889113650211101</v>
      </c>
      <c r="BE1067" s="17">
        <v>0.56353600561617401</v>
      </c>
      <c r="BF1067" s="17">
        <v>0.56129998310528495</v>
      </c>
      <c r="BG1067" s="17">
        <v>0.47556527017480199</v>
      </c>
    </row>
    <row r="1068" spans="2:59" x14ac:dyDescent="0.35">
      <c r="B1068" t="s">
        <v>100</v>
      </c>
      <c r="C1068" s="17">
        <v>7.38261679404041E-2</v>
      </c>
      <c r="D1068" s="17">
        <v>6.5832804444673695E-2</v>
      </c>
      <c r="E1068" s="17">
        <v>8.0480355518917399E-2</v>
      </c>
      <c r="F1068" s="17"/>
      <c r="G1068" s="17">
        <v>3.3807157735314099E-2</v>
      </c>
      <c r="H1068" s="17">
        <v>5.77857950736873E-2</v>
      </c>
      <c r="I1068" s="17">
        <v>7.3882347711187304E-2</v>
      </c>
      <c r="J1068" s="17">
        <v>7.0326042666586805E-2</v>
      </c>
      <c r="K1068" s="17">
        <v>0.13340231154610799</v>
      </c>
      <c r="L1068" s="17">
        <v>7.1647982086621195E-2</v>
      </c>
      <c r="M1068" s="17"/>
      <c r="N1068" s="17">
        <v>5.40239424207066E-2</v>
      </c>
      <c r="O1068" s="17">
        <v>5.0947565975065903E-2</v>
      </c>
      <c r="P1068" s="17">
        <v>9.6527981699330995E-2</v>
      </c>
      <c r="Q1068" s="17">
        <v>9.7332900340533005E-2</v>
      </c>
      <c r="R1068" s="17"/>
      <c r="S1068" s="17">
        <v>4.4777314157498103E-2</v>
      </c>
      <c r="T1068" s="17">
        <v>0.10544445433084</v>
      </c>
      <c r="U1068" s="17">
        <v>0.112067059288172</v>
      </c>
      <c r="V1068" s="17">
        <v>7.5925552076853697E-2</v>
      </c>
      <c r="W1068" s="17">
        <v>4.8986608287311002E-2</v>
      </c>
      <c r="X1068" s="17">
        <v>6.3356066130622807E-2</v>
      </c>
      <c r="Y1068" s="17">
        <v>0.109493635186047</v>
      </c>
      <c r="Z1068" s="17">
        <v>0.100566196489106</v>
      </c>
      <c r="AA1068" s="17">
        <v>3.3729922092533997E-2</v>
      </c>
      <c r="AB1068" s="17">
        <v>5.6011084643193002E-2</v>
      </c>
      <c r="AC1068" s="17">
        <v>7.8932568700660094E-2</v>
      </c>
      <c r="AD1068" s="17">
        <v>9.0877463944537107E-2</v>
      </c>
      <c r="AE1068" s="17"/>
      <c r="AF1068" s="17">
        <v>9.7861320850590794E-2</v>
      </c>
      <c r="AG1068" s="17">
        <v>4.8251847366597503E-2</v>
      </c>
      <c r="AH1068" s="17">
        <v>0.106940812539396</v>
      </c>
      <c r="AI1068" s="17"/>
      <c r="AJ1068" s="17">
        <v>8.7456438428181904E-2</v>
      </c>
      <c r="AK1068" s="17">
        <v>3.1003263879808E-2</v>
      </c>
      <c r="AL1068" s="17">
        <v>5.7174179643323199E-2</v>
      </c>
      <c r="AM1068" s="17">
        <v>6.2514056828620906E-2</v>
      </c>
      <c r="AN1068" s="17">
        <v>0.14307770583401</v>
      </c>
      <c r="AO1068" s="17"/>
      <c r="AP1068" s="17">
        <v>7.9370283973970099E-2</v>
      </c>
      <c r="AQ1068" s="17">
        <v>3.4455910663870097E-2</v>
      </c>
      <c r="AR1068" s="17">
        <v>0.103685972591707</v>
      </c>
      <c r="AS1068" s="17">
        <v>0.10315369431537499</v>
      </c>
      <c r="AT1068" s="17">
        <v>3.6371888984426497E-2</v>
      </c>
      <c r="AU1068" s="17"/>
      <c r="AV1068" s="17">
        <v>3.8880379129172103E-2</v>
      </c>
      <c r="AW1068" s="17">
        <v>6.2503235100331997E-2</v>
      </c>
      <c r="AX1068" s="17">
        <v>7.0034352980080206E-2</v>
      </c>
      <c r="AY1068" s="17">
        <v>0.11428655130990301</v>
      </c>
      <c r="AZ1068" s="17">
        <v>2.7734820053317701E-2</v>
      </c>
      <c r="BA1068" s="17">
        <v>0.133552039964077</v>
      </c>
      <c r="BB1068" s="17"/>
      <c r="BC1068" s="17">
        <v>0.108839377731472</v>
      </c>
      <c r="BD1068" s="17">
        <v>6.8036592448674299E-2</v>
      </c>
      <c r="BE1068" s="17">
        <v>6.1631527477300899E-2</v>
      </c>
      <c r="BF1068" s="17">
        <v>5.0237432896264603E-2</v>
      </c>
      <c r="BG1068" s="17">
        <v>0.14008666349490501</v>
      </c>
    </row>
    <row r="1069" spans="2:59" x14ac:dyDescent="0.3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row>
    <row r="1070" spans="2:59" x14ac:dyDescent="0.35">
      <c r="B1070" s="6" t="s">
        <v>474</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row>
    <row r="1071" spans="2:59" x14ac:dyDescent="0.35">
      <c r="B1071" s="24" t="s">
        <v>331</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row>
    <row r="1072" spans="2:59" x14ac:dyDescent="0.35">
      <c r="B1072" t="s">
        <v>466</v>
      </c>
      <c r="C1072" s="17">
        <v>0.10736956024811101</v>
      </c>
      <c r="D1072" s="17">
        <v>0.13719176729910401</v>
      </c>
      <c r="E1072" s="17">
        <v>7.9371464633427993E-2</v>
      </c>
      <c r="F1072" s="17"/>
      <c r="G1072" s="17">
        <v>0.155668706889245</v>
      </c>
      <c r="H1072" s="17">
        <v>0.184528114412881</v>
      </c>
      <c r="I1072" s="17">
        <v>0.116506543884977</v>
      </c>
      <c r="J1072" s="17">
        <v>0.102125000163713</v>
      </c>
      <c r="K1072" s="17">
        <v>4.6552379075386001E-2</v>
      </c>
      <c r="L1072" s="17">
        <v>5.7403028719139701E-2</v>
      </c>
      <c r="M1072" s="17"/>
      <c r="N1072" s="17">
        <v>0.100671829793108</v>
      </c>
      <c r="O1072" s="17">
        <v>0.115906467639298</v>
      </c>
      <c r="P1072" s="17">
        <v>0.121839292823166</v>
      </c>
      <c r="Q1072" s="17">
        <v>9.3024910121131496E-2</v>
      </c>
      <c r="R1072" s="17"/>
      <c r="S1072" s="17">
        <v>0.10746481757345699</v>
      </c>
      <c r="T1072" s="17">
        <v>0.129457144848516</v>
      </c>
      <c r="U1072" s="17">
        <v>0.111214012093171</v>
      </c>
      <c r="V1072" s="17">
        <v>0.15192945884158801</v>
      </c>
      <c r="W1072" s="17">
        <v>0.100559533726779</v>
      </c>
      <c r="X1072" s="17">
        <v>0.15615200450997699</v>
      </c>
      <c r="Y1072" s="17">
        <v>6.92234573233768E-2</v>
      </c>
      <c r="Z1072" s="17">
        <v>4.1730032961885599E-2</v>
      </c>
      <c r="AA1072" s="17">
        <v>0.12576002252742599</v>
      </c>
      <c r="AB1072" s="17">
        <v>8.8284362185473503E-2</v>
      </c>
      <c r="AC1072" s="17">
        <v>4.7725778333345202E-2</v>
      </c>
      <c r="AD1072" s="17">
        <v>0</v>
      </c>
      <c r="AE1072" s="17"/>
      <c r="AF1072" s="17">
        <v>8.7890255258428807E-2</v>
      </c>
      <c r="AG1072" s="17">
        <v>0.110448617201302</v>
      </c>
      <c r="AH1072" s="17">
        <v>0.11967855270639099</v>
      </c>
      <c r="AI1072" s="17"/>
      <c r="AJ1072" s="17">
        <v>8.0348634184951501E-2</v>
      </c>
      <c r="AK1072" s="17">
        <v>0.13634872516686</v>
      </c>
      <c r="AL1072" s="17">
        <v>0.105675429758575</v>
      </c>
      <c r="AM1072" s="17">
        <v>0.113256777778589</v>
      </c>
      <c r="AN1072" s="17">
        <v>0.106275113936369</v>
      </c>
      <c r="AO1072" s="17"/>
      <c r="AP1072" s="17">
        <v>7.98660589526346E-2</v>
      </c>
      <c r="AQ1072" s="17">
        <v>0.118842702746534</v>
      </c>
      <c r="AR1072" s="17">
        <v>0.123030723584935</v>
      </c>
      <c r="AS1072" s="17">
        <v>0.12471609876808</v>
      </c>
      <c r="AT1072" s="17">
        <v>0.137585240248876</v>
      </c>
      <c r="AU1072" s="17"/>
      <c r="AV1072" s="17">
        <v>0.124784716522366</v>
      </c>
      <c r="AW1072" s="17">
        <v>7.7410386241470494E-2</v>
      </c>
      <c r="AX1072" s="17">
        <v>0.11628563198092599</v>
      </c>
      <c r="AY1072" s="17">
        <v>0.112727334692741</v>
      </c>
      <c r="AZ1072" s="17">
        <v>0.161025772926322</v>
      </c>
      <c r="BA1072" s="17">
        <v>6.5496164316219102E-2</v>
      </c>
      <c r="BB1072" s="17"/>
      <c r="BC1072" s="17">
        <v>7.4793045480217604E-2</v>
      </c>
      <c r="BD1072" s="17">
        <v>0.11469150857975099</v>
      </c>
      <c r="BE1072" s="17">
        <v>0.11469918141251299</v>
      </c>
      <c r="BF1072" s="17">
        <v>0.162288500503912</v>
      </c>
      <c r="BG1072" s="17">
        <v>0</v>
      </c>
    </row>
    <row r="1073" spans="2:59" x14ac:dyDescent="0.35">
      <c r="B1073" t="s">
        <v>467</v>
      </c>
      <c r="C1073" s="17">
        <v>0.52119711119566603</v>
      </c>
      <c r="D1073" s="17">
        <v>0.49240085975020897</v>
      </c>
      <c r="E1073" s="17">
        <v>0.54766317107763995</v>
      </c>
      <c r="F1073" s="17"/>
      <c r="G1073" s="17">
        <v>0.48726683178378999</v>
      </c>
      <c r="H1073" s="17">
        <v>0.50101535801504005</v>
      </c>
      <c r="I1073" s="17">
        <v>0.48698240571573298</v>
      </c>
      <c r="J1073" s="17">
        <v>0.55035273170890298</v>
      </c>
      <c r="K1073" s="17">
        <v>0.63669927527732395</v>
      </c>
      <c r="L1073" s="17">
        <v>0.47921682366850998</v>
      </c>
      <c r="M1073" s="17"/>
      <c r="N1073" s="17">
        <v>0.62025415333650102</v>
      </c>
      <c r="O1073" s="17">
        <v>0.51457208812257005</v>
      </c>
      <c r="P1073" s="17">
        <v>0.50456761524771898</v>
      </c>
      <c r="Q1073" s="17">
        <v>0.44299961144785699</v>
      </c>
      <c r="R1073" s="17"/>
      <c r="S1073" s="17">
        <v>0.50291025084738805</v>
      </c>
      <c r="T1073" s="17">
        <v>0.47593062251146601</v>
      </c>
      <c r="U1073" s="17">
        <v>0.55558373957052098</v>
      </c>
      <c r="V1073" s="17">
        <v>0.56018807216177802</v>
      </c>
      <c r="W1073" s="17">
        <v>0.62492326470363802</v>
      </c>
      <c r="X1073" s="17">
        <v>0.44862014621725899</v>
      </c>
      <c r="Y1073" s="17">
        <v>0.51193315223722102</v>
      </c>
      <c r="Z1073" s="17">
        <v>0.60288414662282697</v>
      </c>
      <c r="AA1073" s="17">
        <v>0.47351785629132498</v>
      </c>
      <c r="AB1073" s="17">
        <v>0.565899609500914</v>
      </c>
      <c r="AC1073" s="17">
        <v>0.53670878246144704</v>
      </c>
      <c r="AD1073" s="17">
        <v>0.52553409500028603</v>
      </c>
      <c r="AE1073" s="17"/>
      <c r="AF1073" s="17">
        <v>0.52740425724446405</v>
      </c>
      <c r="AG1073" s="17">
        <v>0.53846511659178697</v>
      </c>
      <c r="AH1073" s="17">
        <v>0.46231381045134101</v>
      </c>
      <c r="AI1073" s="17"/>
      <c r="AJ1073" s="17">
        <v>0.58466092328318298</v>
      </c>
      <c r="AK1073" s="17">
        <v>0.51257121731570299</v>
      </c>
      <c r="AL1073" s="17">
        <v>0.39453156042256099</v>
      </c>
      <c r="AM1073" s="17">
        <v>0.382734137411811</v>
      </c>
      <c r="AN1073" s="17">
        <v>0.467484776266194</v>
      </c>
      <c r="AO1073" s="17"/>
      <c r="AP1073" s="17">
        <v>0.55950850504961103</v>
      </c>
      <c r="AQ1073" s="17">
        <v>0.51767684683510695</v>
      </c>
      <c r="AR1073" s="17">
        <v>0.599516742465944</v>
      </c>
      <c r="AS1073" s="17">
        <v>0.51828593580112603</v>
      </c>
      <c r="AT1073" s="17">
        <v>0.48958586757820499</v>
      </c>
      <c r="AU1073" s="17"/>
      <c r="AV1073" s="17">
        <v>0.545387203654215</v>
      </c>
      <c r="AW1073" s="17">
        <v>0.53499460164332502</v>
      </c>
      <c r="AX1073" s="17">
        <v>0.55690578825867498</v>
      </c>
      <c r="AY1073" s="17">
        <v>0.529122854993478</v>
      </c>
      <c r="AZ1073" s="17">
        <v>0.51965891964733102</v>
      </c>
      <c r="BA1073" s="17">
        <v>0.43243452346455802</v>
      </c>
      <c r="BB1073" s="17"/>
      <c r="BC1073" s="17">
        <v>0.49237217886516299</v>
      </c>
      <c r="BD1073" s="17">
        <v>0.51892779127831101</v>
      </c>
      <c r="BE1073" s="17">
        <v>0.51586790825572804</v>
      </c>
      <c r="BF1073" s="17">
        <v>0.53773796156384002</v>
      </c>
      <c r="BG1073" s="17">
        <v>0.59904208549953497</v>
      </c>
    </row>
    <row r="1074" spans="2:59" x14ac:dyDescent="0.35">
      <c r="B1074" t="s">
        <v>468</v>
      </c>
      <c r="C1074" s="17">
        <v>0.309761173959824</v>
      </c>
      <c r="D1074" s="17">
        <v>0.31213976895189999</v>
      </c>
      <c r="E1074" s="17">
        <v>0.30756628221446902</v>
      </c>
      <c r="F1074" s="17"/>
      <c r="G1074" s="17">
        <v>0.31897420065176602</v>
      </c>
      <c r="H1074" s="17">
        <v>0.25256612952666302</v>
      </c>
      <c r="I1074" s="17">
        <v>0.328491321592285</v>
      </c>
      <c r="J1074" s="17">
        <v>0.286760438759666</v>
      </c>
      <c r="K1074" s="17">
        <v>0.24577974020649401</v>
      </c>
      <c r="L1074" s="17">
        <v>0.39817242020287402</v>
      </c>
      <c r="M1074" s="17"/>
      <c r="N1074" s="17">
        <v>0.24090346538480401</v>
      </c>
      <c r="O1074" s="17">
        <v>0.30061326166711</v>
      </c>
      <c r="P1074" s="17">
        <v>0.31951813969606502</v>
      </c>
      <c r="Q1074" s="17">
        <v>0.379583323891449</v>
      </c>
      <c r="R1074" s="17"/>
      <c r="S1074" s="17">
        <v>0.33994165071091198</v>
      </c>
      <c r="T1074" s="17">
        <v>0.321414527474011</v>
      </c>
      <c r="U1074" s="17">
        <v>0.27056412292908699</v>
      </c>
      <c r="V1074" s="17">
        <v>0.24953177819580399</v>
      </c>
      <c r="W1074" s="17">
        <v>0.240068294626713</v>
      </c>
      <c r="X1074" s="17">
        <v>0.36472612762913498</v>
      </c>
      <c r="Y1074" s="17">
        <v>0.34293046867872401</v>
      </c>
      <c r="Z1074" s="17">
        <v>0.24900673502527501</v>
      </c>
      <c r="AA1074" s="17">
        <v>0.347085737062171</v>
      </c>
      <c r="AB1074" s="17">
        <v>0.26294725026780902</v>
      </c>
      <c r="AC1074" s="17">
        <v>0.33334509767106901</v>
      </c>
      <c r="AD1074" s="17">
        <v>0.35744255157487398</v>
      </c>
      <c r="AE1074" s="17"/>
      <c r="AF1074" s="17">
        <v>0.319360570701124</v>
      </c>
      <c r="AG1074" s="17">
        <v>0.295699330410851</v>
      </c>
      <c r="AH1074" s="17">
        <v>0.31709742550796599</v>
      </c>
      <c r="AI1074" s="17"/>
      <c r="AJ1074" s="17">
        <v>0.29137089092607799</v>
      </c>
      <c r="AK1074" s="17">
        <v>0.32141317018799698</v>
      </c>
      <c r="AL1074" s="17">
        <v>0.387961422233147</v>
      </c>
      <c r="AM1074" s="17">
        <v>0.44149502798098</v>
      </c>
      <c r="AN1074" s="17">
        <v>0.28882512324367199</v>
      </c>
      <c r="AO1074" s="17"/>
      <c r="AP1074" s="17">
        <v>0.299690004130996</v>
      </c>
      <c r="AQ1074" s="17">
        <v>0.32225498565150401</v>
      </c>
      <c r="AR1074" s="17">
        <v>0.19105376262242099</v>
      </c>
      <c r="AS1074" s="17">
        <v>0.309879827909189</v>
      </c>
      <c r="AT1074" s="17">
        <v>0.32008789962779299</v>
      </c>
      <c r="AU1074" s="17"/>
      <c r="AV1074" s="17">
        <v>0.29651946432520598</v>
      </c>
      <c r="AW1074" s="17">
        <v>0.32836413123327801</v>
      </c>
      <c r="AX1074" s="17">
        <v>0.20223956526135101</v>
      </c>
      <c r="AY1074" s="17">
        <v>0.32008073148577199</v>
      </c>
      <c r="AZ1074" s="17">
        <v>0.27909848123129499</v>
      </c>
      <c r="BA1074" s="17">
        <v>0.37030759652731499</v>
      </c>
      <c r="BB1074" s="17"/>
      <c r="BC1074" s="17">
        <v>0.35662639512181799</v>
      </c>
      <c r="BD1074" s="17">
        <v>0.29704635153081299</v>
      </c>
      <c r="BE1074" s="17">
        <v>0.31671970841833103</v>
      </c>
      <c r="BF1074" s="17">
        <v>0.26917639352969702</v>
      </c>
      <c r="BG1074" s="17">
        <v>0.28596511138458602</v>
      </c>
    </row>
    <row r="1075" spans="2:59" x14ac:dyDescent="0.35">
      <c r="B1075" t="s">
        <v>100</v>
      </c>
      <c r="C1075" s="17">
        <v>6.1672154596398999E-2</v>
      </c>
      <c r="D1075" s="17">
        <v>5.8267603998786999E-2</v>
      </c>
      <c r="E1075" s="17">
        <v>6.5399082074462794E-2</v>
      </c>
      <c r="F1075" s="17"/>
      <c r="G1075" s="17">
        <v>3.8090260675198502E-2</v>
      </c>
      <c r="H1075" s="17">
        <v>6.1890398045415303E-2</v>
      </c>
      <c r="I1075" s="17">
        <v>6.8019728807006102E-2</v>
      </c>
      <c r="J1075" s="17">
        <v>6.0761829367718102E-2</v>
      </c>
      <c r="K1075" s="17">
        <v>7.0968605440796195E-2</v>
      </c>
      <c r="L1075" s="17">
        <v>6.5207727409476599E-2</v>
      </c>
      <c r="M1075" s="17"/>
      <c r="N1075" s="17">
        <v>3.8170551485587297E-2</v>
      </c>
      <c r="O1075" s="17">
        <v>6.89081825710222E-2</v>
      </c>
      <c r="P1075" s="17">
        <v>5.4074952233050699E-2</v>
      </c>
      <c r="Q1075" s="17">
        <v>8.4392154539562295E-2</v>
      </c>
      <c r="R1075" s="17"/>
      <c r="S1075" s="17">
        <v>4.9683280868242398E-2</v>
      </c>
      <c r="T1075" s="17">
        <v>7.3197705166006696E-2</v>
      </c>
      <c r="U1075" s="17">
        <v>6.2638125407221301E-2</v>
      </c>
      <c r="V1075" s="17">
        <v>3.8350690800829798E-2</v>
      </c>
      <c r="W1075" s="17">
        <v>3.4448906942869999E-2</v>
      </c>
      <c r="X1075" s="17">
        <v>3.05017216436284E-2</v>
      </c>
      <c r="Y1075" s="17">
        <v>7.5912921760678695E-2</v>
      </c>
      <c r="Z1075" s="17">
        <v>0.10637908539001301</v>
      </c>
      <c r="AA1075" s="17">
        <v>5.3636384119077798E-2</v>
      </c>
      <c r="AB1075" s="17">
        <v>8.2868778045803906E-2</v>
      </c>
      <c r="AC1075" s="17">
        <v>8.2220341534138305E-2</v>
      </c>
      <c r="AD1075" s="17">
        <v>0.11702335342483999</v>
      </c>
      <c r="AE1075" s="17"/>
      <c r="AF1075" s="17">
        <v>6.5344916795983907E-2</v>
      </c>
      <c r="AG1075" s="17">
        <v>5.5386935796060001E-2</v>
      </c>
      <c r="AH1075" s="17">
        <v>0.100910211334301</v>
      </c>
      <c r="AI1075" s="17"/>
      <c r="AJ1075" s="17">
        <v>4.3619551605787399E-2</v>
      </c>
      <c r="AK1075" s="17">
        <v>2.96668873294402E-2</v>
      </c>
      <c r="AL1075" s="17">
        <v>0.111831587585717</v>
      </c>
      <c r="AM1075" s="17">
        <v>6.2514056828620906E-2</v>
      </c>
      <c r="AN1075" s="17">
        <v>0.137414986553765</v>
      </c>
      <c r="AO1075" s="17"/>
      <c r="AP1075" s="17">
        <v>6.0935431866758399E-2</v>
      </c>
      <c r="AQ1075" s="17">
        <v>4.1225464766856103E-2</v>
      </c>
      <c r="AR1075" s="17">
        <v>8.6398771326700402E-2</v>
      </c>
      <c r="AS1075" s="17">
        <v>4.7118137521605402E-2</v>
      </c>
      <c r="AT1075" s="17">
        <v>5.2740992545125299E-2</v>
      </c>
      <c r="AU1075" s="17"/>
      <c r="AV1075" s="17">
        <v>3.3308615498213498E-2</v>
      </c>
      <c r="AW1075" s="17">
        <v>5.9230880881926899E-2</v>
      </c>
      <c r="AX1075" s="17">
        <v>0.124569014499048</v>
      </c>
      <c r="AY1075" s="17">
        <v>3.8069078828009702E-2</v>
      </c>
      <c r="AZ1075" s="17">
        <v>4.0216826195052402E-2</v>
      </c>
      <c r="BA1075" s="17">
        <v>0.131761715691909</v>
      </c>
      <c r="BB1075" s="17"/>
      <c r="BC1075" s="17">
        <v>7.6208380532801406E-2</v>
      </c>
      <c r="BD1075" s="17">
        <v>6.9334348611125404E-2</v>
      </c>
      <c r="BE1075" s="17">
        <v>5.2713201913428098E-2</v>
      </c>
      <c r="BF1075" s="17">
        <v>3.0797144402550401E-2</v>
      </c>
      <c r="BG1075" s="17">
        <v>0.11499280311587901</v>
      </c>
    </row>
    <row r="1076" spans="2:59" x14ac:dyDescent="0.3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row>
    <row r="1077" spans="2:59" x14ac:dyDescent="0.35">
      <c r="B1077" s="6" t="s">
        <v>475</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row>
    <row r="1078" spans="2:59" x14ac:dyDescent="0.35">
      <c r="B1078" s="24" t="s">
        <v>331</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row>
    <row r="1079" spans="2:59" x14ac:dyDescent="0.35">
      <c r="B1079" t="s">
        <v>466</v>
      </c>
      <c r="C1079" s="17">
        <v>4.2848669078874302E-2</v>
      </c>
      <c r="D1079" s="17">
        <v>5.7122268460329702E-2</v>
      </c>
      <c r="E1079" s="17">
        <v>2.9386830569663399E-2</v>
      </c>
      <c r="F1079" s="17"/>
      <c r="G1079" s="17">
        <v>0.10372153788486201</v>
      </c>
      <c r="H1079" s="17">
        <v>5.1860946606638897E-2</v>
      </c>
      <c r="I1079" s="17">
        <v>2.1143271715341701E-2</v>
      </c>
      <c r="J1079" s="17">
        <v>6.13409936176946E-2</v>
      </c>
      <c r="K1079" s="17">
        <v>2.4971398876839999E-2</v>
      </c>
      <c r="L1079" s="17">
        <v>1.2743015328723401E-2</v>
      </c>
      <c r="M1079" s="17"/>
      <c r="N1079" s="17">
        <v>3.6357096757521197E-2</v>
      </c>
      <c r="O1079" s="17">
        <v>3.0011933732115002E-2</v>
      </c>
      <c r="P1079" s="17">
        <v>3.69151916345705E-2</v>
      </c>
      <c r="Q1079" s="17">
        <v>6.7427208735150707E-2</v>
      </c>
      <c r="R1079" s="17"/>
      <c r="S1079" s="17">
        <v>5.2505616389312497E-2</v>
      </c>
      <c r="T1079" s="17">
        <v>5.7832684748685997E-2</v>
      </c>
      <c r="U1079" s="17">
        <v>1.16879928816801E-2</v>
      </c>
      <c r="V1079" s="17">
        <v>1.3420674001416701E-2</v>
      </c>
      <c r="W1079" s="17">
        <v>4.6747462760761499E-2</v>
      </c>
      <c r="X1079" s="17">
        <v>3.0111727209018401E-2</v>
      </c>
      <c r="Y1079" s="17">
        <v>3.1288915164046999E-2</v>
      </c>
      <c r="Z1079" s="17">
        <v>6.4275926867995006E-2</v>
      </c>
      <c r="AA1079" s="17">
        <v>8.2808094361841306E-2</v>
      </c>
      <c r="AB1079" s="17">
        <v>2.06687873870669E-2</v>
      </c>
      <c r="AC1079" s="17">
        <v>5.9821130246537298E-2</v>
      </c>
      <c r="AD1079" s="17">
        <v>3.1251351229357301E-2</v>
      </c>
      <c r="AE1079" s="17"/>
      <c r="AF1079" s="17">
        <v>4.82608165222441E-2</v>
      </c>
      <c r="AG1079" s="17">
        <v>3.2837103019992799E-2</v>
      </c>
      <c r="AH1079" s="17">
        <v>4.2223237344837003E-2</v>
      </c>
      <c r="AI1079" s="17"/>
      <c r="AJ1079" s="17">
        <v>2.8500589486867602E-2</v>
      </c>
      <c r="AK1079" s="17">
        <v>5.4510954028676201E-2</v>
      </c>
      <c r="AL1079" s="17">
        <v>0</v>
      </c>
      <c r="AM1079" s="17">
        <v>5.1281767513689402E-2</v>
      </c>
      <c r="AN1079" s="17">
        <v>3.7352317394802902E-2</v>
      </c>
      <c r="AO1079" s="17"/>
      <c r="AP1079" s="17">
        <v>3.5089151380627598E-2</v>
      </c>
      <c r="AQ1079" s="17">
        <v>3.9174236188481301E-2</v>
      </c>
      <c r="AR1079" s="17">
        <v>1.6214023667141499E-2</v>
      </c>
      <c r="AS1079" s="17">
        <v>8.4476696565397594E-2</v>
      </c>
      <c r="AT1079" s="17">
        <v>5.9830712068319601E-2</v>
      </c>
      <c r="AU1079" s="17"/>
      <c r="AV1079" s="17">
        <v>4.5706090963752798E-2</v>
      </c>
      <c r="AW1079" s="17">
        <v>2.88658323810407E-2</v>
      </c>
      <c r="AX1079" s="17">
        <v>2.5424895045298299E-2</v>
      </c>
      <c r="AY1079" s="17">
        <v>6.9325898954888998E-2</v>
      </c>
      <c r="AZ1079" s="17">
        <v>4.5622981901963303E-2</v>
      </c>
      <c r="BA1079" s="17">
        <v>0</v>
      </c>
      <c r="BB1079" s="17"/>
      <c r="BC1079" s="17">
        <v>3.1573726779718599E-2</v>
      </c>
      <c r="BD1079" s="17">
        <v>4.5739505694359098E-2</v>
      </c>
      <c r="BE1079" s="17">
        <v>3.7136727215183601E-2</v>
      </c>
      <c r="BF1079" s="17">
        <v>4.7205916387846499E-2</v>
      </c>
      <c r="BG1079" s="17">
        <v>8.0315455643450107E-2</v>
      </c>
    </row>
    <row r="1080" spans="2:59" x14ac:dyDescent="0.35">
      <c r="B1080" t="s">
        <v>467</v>
      </c>
      <c r="C1080" s="17">
        <v>0.127412738324994</v>
      </c>
      <c r="D1080" s="17">
        <v>0.160579089172735</v>
      </c>
      <c r="E1080" s="17">
        <v>9.45832712541603E-2</v>
      </c>
      <c r="F1080" s="17"/>
      <c r="G1080" s="17">
        <v>0.20359882994285</v>
      </c>
      <c r="H1080" s="17">
        <v>0.18040940999410901</v>
      </c>
      <c r="I1080" s="17">
        <v>0.17015315516197599</v>
      </c>
      <c r="J1080" s="17">
        <v>9.3974538822932593E-2</v>
      </c>
      <c r="K1080" s="17">
        <v>9.9626780544695703E-2</v>
      </c>
      <c r="L1080" s="17">
        <v>5.0764802910965703E-2</v>
      </c>
      <c r="M1080" s="17"/>
      <c r="N1080" s="17">
        <v>0.18950731653851</v>
      </c>
      <c r="O1080" s="17">
        <v>0.120282478128206</v>
      </c>
      <c r="P1080" s="17">
        <v>0.126233369440888</v>
      </c>
      <c r="Q1080" s="17">
        <v>7.3478148315635899E-2</v>
      </c>
      <c r="R1080" s="17"/>
      <c r="S1080" s="17">
        <v>0.15853933636390399</v>
      </c>
      <c r="T1080" s="17">
        <v>0.108379678734518</v>
      </c>
      <c r="U1080" s="17">
        <v>0.108582994654654</v>
      </c>
      <c r="V1080" s="17">
        <v>0.160428476435235</v>
      </c>
      <c r="W1080" s="17">
        <v>0.130005124843039</v>
      </c>
      <c r="X1080" s="17">
        <v>0.22432507369982399</v>
      </c>
      <c r="Y1080" s="17">
        <v>4.8410073989135299E-2</v>
      </c>
      <c r="Z1080" s="17">
        <v>0.11192897601561699</v>
      </c>
      <c r="AA1080" s="17">
        <v>0.12057426653450699</v>
      </c>
      <c r="AB1080" s="17">
        <v>0.121440211580308</v>
      </c>
      <c r="AC1080" s="17">
        <v>8.5086990397057999E-2</v>
      </c>
      <c r="AD1080" s="17">
        <v>9.0413320938878897E-2</v>
      </c>
      <c r="AE1080" s="17"/>
      <c r="AF1080" s="17">
        <v>0.10769750438189001</v>
      </c>
      <c r="AG1080" s="17">
        <v>0.137067969155408</v>
      </c>
      <c r="AH1080" s="17">
        <v>0.121499105588238</v>
      </c>
      <c r="AI1080" s="17"/>
      <c r="AJ1080" s="17">
        <v>0.119869936363195</v>
      </c>
      <c r="AK1080" s="17">
        <v>0.17026211165898</v>
      </c>
      <c r="AL1080" s="17">
        <v>0.12948597316900101</v>
      </c>
      <c r="AM1080" s="17">
        <v>0.13072608525249799</v>
      </c>
      <c r="AN1080" s="17">
        <v>8.3389968928427302E-2</v>
      </c>
      <c r="AO1080" s="17"/>
      <c r="AP1080" s="17">
        <v>9.95243877709516E-2</v>
      </c>
      <c r="AQ1080" s="17">
        <v>0.152531776202778</v>
      </c>
      <c r="AR1080" s="17">
        <v>0.14417674536000899</v>
      </c>
      <c r="AS1080" s="17">
        <v>0.16095977233911399</v>
      </c>
      <c r="AT1080" s="17">
        <v>7.6050008601473304E-2</v>
      </c>
      <c r="AU1080" s="17"/>
      <c r="AV1080" s="17">
        <v>0.161637070309678</v>
      </c>
      <c r="AW1080" s="17">
        <v>0.107621530517022</v>
      </c>
      <c r="AX1080" s="17">
        <v>0.16577039969674301</v>
      </c>
      <c r="AY1080" s="17">
        <v>0.15051675346968801</v>
      </c>
      <c r="AZ1080" s="17">
        <v>7.6042454784109897E-2</v>
      </c>
      <c r="BA1080" s="17">
        <v>8.7458818369269595E-2</v>
      </c>
      <c r="BB1080" s="17"/>
      <c r="BC1080" s="17">
        <v>6.5875821793808895E-2</v>
      </c>
      <c r="BD1080" s="17">
        <v>0.13979640351572201</v>
      </c>
      <c r="BE1080" s="17">
        <v>0.15259197205401701</v>
      </c>
      <c r="BF1080" s="17">
        <v>0.21400357781572801</v>
      </c>
      <c r="BG1080" s="17">
        <v>0.20005226876936399</v>
      </c>
    </row>
    <row r="1081" spans="2:59" x14ac:dyDescent="0.35">
      <c r="B1081" t="s">
        <v>468</v>
      </c>
      <c r="C1081" s="17">
        <v>0.75466405104228096</v>
      </c>
      <c r="D1081" s="17">
        <v>0.71106017353183504</v>
      </c>
      <c r="E1081" s="17">
        <v>0.79830264196436795</v>
      </c>
      <c r="F1081" s="17"/>
      <c r="G1081" s="17">
        <v>0.65369015368371097</v>
      </c>
      <c r="H1081" s="17">
        <v>0.69906249238693896</v>
      </c>
      <c r="I1081" s="17">
        <v>0.72469862625136805</v>
      </c>
      <c r="J1081" s="17">
        <v>0.752687442905558</v>
      </c>
      <c r="K1081" s="17">
        <v>0.77440005787646204</v>
      </c>
      <c r="L1081" s="17">
        <v>0.87388199951426604</v>
      </c>
      <c r="M1081" s="17"/>
      <c r="N1081" s="17">
        <v>0.71605128886753799</v>
      </c>
      <c r="O1081" s="17">
        <v>0.78555000377874096</v>
      </c>
      <c r="P1081" s="17">
        <v>0.76757022327855196</v>
      </c>
      <c r="Q1081" s="17">
        <v>0.75099251134585598</v>
      </c>
      <c r="R1081" s="17"/>
      <c r="S1081" s="17">
        <v>0.74087710914215898</v>
      </c>
      <c r="T1081" s="17">
        <v>0.74561040462658701</v>
      </c>
      <c r="U1081" s="17">
        <v>0.80476322659744404</v>
      </c>
      <c r="V1081" s="17">
        <v>0.772489658056013</v>
      </c>
      <c r="W1081" s="17">
        <v>0.70791228076663404</v>
      </c>
      <c r="X1081" s="17">
        <v>0.71351493466191995</v>
      </c>
      <c r="Y1081" s="17">
        <v>0.86813887863931505</v>
      </c>
      <c r="Z1081" s="17">
        <v>0.71623153383424398</v>
      </c>
      <c r="AA1081" s="17">
        <v>0.72514738076607099</v>
      </c>
      <c r="AB1081" s="17">
        <v>0.732660958307635</v>
      </c>
      <c r="AC1081" s="17">
        <v>0.77765116164451698</v>
      </c>
      <c r="AD1081" s="17">
        <v>0.75901466191494005</v>
      </c>
      <c r="AE1081" s="17"/>
      <c r="AF1081" s="17">
        <v>0.76017961256425104</v>
      </c>
      <c r="AG1081" s="17">
        <v>0.77597483221979702</v>
      </c>
      <c r="AH1081" s="17">
        <v>0.70889261965987105</v>
      </c>
      <c r="AI1081" s="17"/>
      <c r="AJ1081" s="17">
        <v>0.78114259339269498</v>
      </c>
      <c r="AK1081" s="17">
        <v>0.746326752553787</v>
      </c>
      <c r="AL1081" s="17">
        <v>0.79158048844833395</v>
      </c>
      <c r="AM1081" s="17">
        <v>0.75547809040519198</v>
      </c>
      <c r="AN1081" s="17">
        <v>0.73440215472529102</v>
      </c>
      <c r="AO1081" s="17"/>
      <c r="AP1081" s="17">
        <v>0.796318505357415</v>
      </c>
      <c r="AQ1081" s="17">
        <v>0.754828796892547</v>
      </c>
      <c r="AR1081" s="17">
        <v>0.74710213191138397</v>
      </c>
      <c r="AS1081" s="17">
        <v>0.68315009210645605</v>
      </c>
      <c r="AT1081" s="17">
        <v>0.79530472809135599</v>
      </c>
      <c r="AU1081" s="17"/>
      <c r="AV1081" s="17">
        <v>0.76152196581012299</v>
      </c>
      <c r="AW1081" s="17">
        <v>0.80096690079017296</v>
      </c>
      <c r="AX1081" s="17">
        <v>0.72510965032271701</v>
      </c>
      <c r="AY1081" s="17">
        <v>0.70632367001275997</v>
      </c>
      <c r="AZ1081" s="17">
        <v>0.81437891102962101</v>
      </c>
      <c r="BA1081" s="17">
        <v>0.720061834130301</v>
      </c>
      <c r="BB1081" s="17"/>
      <c r="BC1081" s="17">
        <v>0.79827346167725</v>
      </c>
      <c r="BD1081" s="17">
        <v>0.74625397239387803</v>
      </c>
      <c r="BE1081" s="17">
        <v>0.74619664623773296</v>
      </c>
      <c r="BF1081" s="17">
        <v>0.70457279493073399</v>
      </c>
      <c r="BG1081" s="17">
        <v>0.54108339020662499</v>
      </c>
    </row>
    <row r="1082" spans="2:59" x14ac:dyDescent="0.35">
      <c r="B1082" t="s">
        <v>100</v>
      </c>
      <c r="C1082" s="17">
        <v>7.5074541553850502E-2</v>
      </c>
      <c r="D1082" s="17">
        <v>7.1238468835100197E-2</v>
      </c>
      <c r="E1082" s="17">
        <v>7.7727256211808302E-2</v>
      </c>
      <c r="F1082" s="17"/>
      <c r="G1082" s="17">
        <v>3.8989478488577103E-2</v>
      </c>
      <c r="H1082" s="17">
        <v>6.8667151012312896E-2</v>
      </c>
      <c r="I1082" s="17">
        <v>8.4004946871313602E-2</v>
      </c>
      <c r="J1082" s="17">
        <v>9.1997024653815193E-2</v>
      </c>
      <c r="K1082" s="17">
        <v>0.10100176270200301</v>
      </c>
      <c r="L1082" s="17">
        <v>6.2610182246044699E-2</v>
      </c>
      <c r="M1082" s="17"/>
      <c r="N1082" s="17">
        <v>5.80842978364303E-2</v>
      </c>
      <c r="O1082" s="17">
        <v>6.4155584360937795E-2</v>
      </c>
      <c r="P1082" s="17">
        <v>6.9281215645989894E-2</v>
      </c>
      <c r="Q1082" s="17">
        <v>0.10810213160335699</v>
      </c>
      <c r="R1082" s="17"/>
      <c r="S1082" s="17">
        <v>4.8077938104625101E-2</v>
      </c>
      <c r="T1082" s="17">
        <v>8.8177231890208999E-2</v>
      </c>
      <c r="U1082" s="17">
        <v>7.4965785866221102E-2</v>
      </c>
      <c r="V1082" s="17">
        <v>5.3661191507335601E-2</v>
      </c>
      <c r="W1082" s="17">
        <v>0.115335131629565</v>
      </c>
      <c r="X1082" s="17">
        <v>3.2048264429237597E-2</v>
      </c>
      <c r="Y1082" s="17">
        <v>5.2162132207502099E-2</v>
      </c>
      <c r="Z1082" s="17">
        <v>0.107563563282144</v>
      </c>
      <c r="AA1082" s="17">
        <v>7.1470258337581E-2</v>
      </c>
      <c r="AB1082" s="17">
        <v>0.12523004272499</v>
      </c>
      <c r="AC1082" s="17">
        <v>7.7440717711887402E-2</v>
      </c>
      <c r="AD1082" s="17">
        <v>0.119320665916824</v>
      </c>
      <c r="AE1082" s="17"/>
      <c r="AF1082" s="17">
        <v>8.3862066531614501E-2</v>
      </c>
      <c r="AG1082" s="17">
        <v>5.4120095604801403E-2</v>
      </c>
      <c r="AH1082" s="17">
        <v>0.12738503740705401</v>
      </c>
      <c r="AI1082" s="17"/>
      <c r="AJ1082" s="17">
        <v>7.0486880757242798E-2</v>
      </c>
      <c r="AK1082" s="17">
        <v>2.89001817585571E-2</v>
      </c>
      <c r="AL1082" s="17">
        <v>7.8933538382665605E-2</v>
      </c>
      <c r="AM1082" s="17">
        <v>6.2514056828620906E-2</v>
      </c>
      <c r="AN1082" s="17">
        <v>0.144855558951479</v>
      </c>
      <c r="AO1082" s="17"/>
      <c r="AP1082" s="17">
        <v>6.9067955491005806E-2</v>
      </c>
      <c r="AQ1082" s="17">
        <v>5.3465190716193801E-2</v>
      </c>
      <c r="AR1082" s="17">
        <v>9.2507099061466203E-2</v>
      </c>
      <c r="AS1082" s="17">
        <v>7.1413438989032796E-2</v>
      </c>
      <c r="AT1082" s="17">
        <v>6.8814551238851301E-2</v>
      </c>
      <c r="AU1082" s="17"/>
      <c r="AV1082" s="17">
        <v>3.1134872916445702E-2</v>
      </c>
      <c r="AW1082" s="17">
        <v>6.2545736311764605E-2</v>
      </c>
      <c r="AX1082" s="17">
        <v>8.36950549352415E-2</v>
      </c>
      <c r="AY1082" s="17">
        <v>7.3833677562662403E-2</v>
      </c>
      <c r="AZ1082" s="17">
        <v>6.3955652284306205E-2</v>
      </c>
      <c r="BA1082" s="17">
        <v>0.192479347500429</v>
      </c>
      <c r="BB1082" s="17"/>
      <c r="BC1082" s="17">
        <v>0.104276989749222</v>
      </c>
      <c r="BD1082" s="17">
        <v>6.8210118396041006E-2</v>
      </c>
      <c r="BE1082" s="17">
        <v>6.4074654493066194E-2</v>
      </c>
      <c r="BF1082" s="17">
        <v>3.4217710865691302E-2</v>
      </c>
      <c r="BG1082" s="17">
        <v>0.17854888538056099</v>
      </c>
    </row>
    <row r="1083" spans="2:59"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row>
    <row r="1084" spans="2:59" x14ac:dyDescent="0.35">
      <c r="B1084" s="6" t="s">
        <v>476</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row>
    <row r="1085" spans="2:59" x14ac:dyDescent="0.35">
      <c r="B1085" s="24" t="s">
        <v>331</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row>
    <row r="1086" spans="2:59" x14ac:dyDescent="0.35">
      <c r="B1086" t="s">
        <v>466</v>
      </c>
      <c r="C1086" s="17">
        <v>6.3399201247669207E-2</v>
      </c>
      <c r="D1086" s="17">
        <v>8.7069916566099706E-2</v>
      </c>
      <c r="E1086" s="17">
        <v>4.1019702132647801E-2</v>
      </c>
      <c r="F1086" s="17"/>
      <c r="G1086" s="17">
        <v>0.107303704318124</v>
      </c>
      <c r="H1086" s="17">
        <v>8.4839274636508796E-2</v>
      </c>
      <c r="I1086" s="17">
        <v>7.6138311090069105E-2</v>
      </c>
      <c r="J1086" s="17">
        <v>5.21255678656945E-2</v>
      </c>
      <c r="K1086" s="17">
        <v>3.7867400081783499E-2</v>
      </c>
      <c r="L1086" s="17">
        <v>3.6279680137507202E-2</v>
      </c>
      <c r="M1086" s="17"/>
      <c r="N1086" s="17">
        <v>7.3230656992887999E-2</v>
      </c>
      <c r="O1086" s="17">
        <v>5.40084617460116E-2</v>
      </c>
      <c r="P1086" s="17">
        <v>7.9850985776981395E-2</v>
      </c>
      <c r="Q1086" s="17">
        <v>4.8950547213932702E-2</v>
      </c>
      <c r="R1086" s="17"/>
      <c r="S1086" s="17">
        <v>6.7516033464734407E-2</v>
      </c>
      <c r="T1086" s="17">
        <v>7.9658527125843995E-2</v>
      </c>
      <c r="U1086" s="17">
        <v>3.7941800776742599E-2</v>
      </c>
      <c r="V1086" s="17">
        <v>7.75305918425402E-2</v>
      </c>
      <c r="W1086" s="17">
        <v>5.1851399472171197E-2</v>
      </c>
      <c r="X1086" s="17">
        <v>5.9047905168081803E-2</v>
      </c>
      <c r="Y1086" s="17">
        <v>3.1035058852459701E-2</v>
      </c>
      <c r="Z1086" s="17">
        <v>3.6904803672349197E-2</v>
      </c>
      <c r="AA1086" s="17">
        <v>8.0482900513202504E-2</v>
      </c>
      <c r="AB1086" s="17">
        <v>7.3743826709202903E-2</v>
      </c>
      <c r="AC1086" s="17">
        <v>4.14060666191233E-2</v>
      </c>
      <c r="AD1086" s="17">
        <v>9.4713132107687198E-2</v>
      </c>
      <c r="AE1086" s="17"/>
      <c r="AF1086" s="17">
        <v>7.0457086893306001E-2</v>
      </c>
      <c r="AG1086" s="17">
        <v>4.92116189861301E-2</v>
      </c>
      <c r="AH1086" s="17">
        <v>7.2986833742880605E-2</v>
      </c>
      <c r="AI1086" s="17"/>
      <c r="AJ1086" s="17">
        <v>4.8633517046824497E-2</v>
      </c>
      <c r="AK1086" s="17">
        <v>6.7563802605994996E-2</v>
      </c>
      <c r="AL1086" s="17">
        <v>3.7998576306555801E-2</v>
      </c>
      <c r="AM1086" s="17">
        <v>0.134685974300989</v>
      </c>
      <c r="AN1086" s="17">
        <v>6.4188483289504494E-2</v>
      </c>
      <c r="AO1086" s="17"/>
      <c r="AP1086" s="17">
        <v>5.3470102703803903E-2</v>
      </c>
      <c r="AQ1086" s="17">
        <v>5.8607868476439999E-2</v>
      </c>
      <c r="AR1086" s="17">
        <v>6.5666790224575902E-2</v>
      </c>
      <c r="AS1086" s="17">
        <v>0.105590478968559</v>
      </c>
      <c r="AT1086" s="17">
        <v>4.7056157961628597E-2</v>
      </c>
      <c r="AU1086" s="17"/>
      <c r="AV1086" s="17">
        <v>6.6998422491928805E-2</v>
      </c>
      <c r="AW1086" s="17">
        <v>3.92120146553602E-2</v>
      </c>
      <c r="AX1086" s="17">
        <v>7.2116011500598196E-2</v>
      </c>
      <c r="AY1086" s="17">
        <v>0.10753722446613199</v>
      </c>
      <c r="AZ1086" s="17">
        <v>5.5133945944001797E-2</v>
      </c>
      <c r="BA1086" s="17">
        <v>0</v>
      </c>
      <c r="BB1086" s="17"/>
      <c r="BC1086" s="17">
        <v>4.5399138946604099E-2</v>
      </c>
      <c r="BD1086" s="17">
        <v>6.8044092844631102E-2</v>
      </c>
      <c r="BE1086" s="17">
        <v>4.4032687262959301E-2</v>
      </c>
      <c r="BF1086" s="17">
        <v>0.101091146263403</v>
      </c>
      <c r="BG1086" s="17">
        <v>0.102243389218636</v>
      </c>
    </row>
    <row r="1087" spans="2:59" x14ac:dyDescent="0.35">
      <c r="B1087" t="s">
        <v>467</v>
      </c>
      <c r="C1087" s="17">
        <v>0.16638773307139701</v>
      </c>
      <c r="D1087" s="17">
        <v>0.19119531407576101</v>
      </c>
      <c r="E1087" s="17">
        <v>0.141901497202405</v>
      </c>
      <c r="F1087" s="17"/>
      <c r="G1087" s="17">
        <v>0.24733416496885</v>
      </c>
      <c r="H1087" s="17">
        <v>0.20924200158960801</v>
      </c>
      <c r="I1087" s="17">
        <v>0.15763271265937001</v>
      </c>
      <c r="J1087" s="17">
        <v>0.125913730542525</v>
      </c>
      <c r="K1087" s="17">
        <v>0.186909220531597</v>
      </c>
      <c r="L1087" s="17">
        <v>0.108465071155325</v>
      </c>
      <c r="M1087" s="17"/>
      <c r="N1087" s="17">
        <v>0.21174416208593</v>
      </c>
      <c r="O1087" s="17">
        <v>0.17403485849752401</v>
      </c>
      <c r="P1087" s="17">
        <v>0.14737620147879599</v>
      </c>
      <c r="Q1087" s="17">
        <v>0.12954851966512099</v>
      </c>
      <c r="R1087" s="17"/>
      <c r="S1087" s="17">
        <v>0.194526705755144</v>
      </c>
      <c r="T1087" s="17">
        <v>0.15609819471841299</v>
      </c>
      <c r="U1087" s="17">
        <v>0.16137113602200501</v>
      </c>
      <c r="V1087" s="17">
        <v>0.20970542290386099</v>
      </c>
      <c r="W1087" s="17">
        <v>0.23342470015421399</v>
      </c>
      <c r="X1087" s="17">
        <v>0.19024093049045501</v>
      </c>
      <c r="Y1087" s="17">
        <v>6.8866959570415803E-2</v>
      </c>
      <c r="Z1087" s="17">
        <v>0.181648072742843</v>
      </c>
      <c r="AA1087" s="17">
        <v>0.182722492283968</v>
      </c>
      <c r="AB1087" s="17">
        <v>0.17325124001335901</v>
      </c>
      <c r="AC1087" s="17">
        <v>9.7880733571908601E-2</v>
      </c>
      <c r="AD1087" s="17">
        <v>3.8655545202639703E-2</v>
      </c>
      <c r="AE1087" s="17"/>
      <c r="AF1087" s="17">
        <v>0.129254429894756</v>
      </c>
      <c r="AG1087" s="17">
        <v>0.17528895296432301</v>
      </c>
      <c r="AH1087" s="17">
        <v>0.188605690949187</v>
      </c>
      <c r="AI1087" s="17"/>
      <c r="AJ1087" s="17">
        <v>0.16848484192829</v>
      </c>
      <c r="AK1087" s="17">
        <v>0.19726985139571901</v>
      </c>
      <c r="AL1087" s="17">
        <v>0.199148134641559</v>
      </c>
      <c r="AM1087" s="17">
        <v>4.8761961273519901E-2</v>
      </c>
      <c r="AN1087" s="17">
        <v>0.114030263293091</v>
      </c>
      <c r="AO1087" s="17"/>
      <c r="AP1087" s="17">
        <v>0.15058420138515</v>
      </c>
      <c r="AQ1087" s="17">
        <v>0.186289954393906</v>
      </c>
      <c r="AR1087" s="17">
        <v>0.21442927737195699</v>
      </c>
      <c r="AS1087" s="17">
        <v>0.155336024094852</v>
      </c>
      <c r="AT1087" s="17">
        <v>0.13315081126380701</v>
      </c>
      <c r="AU1087" s="17"/>
      <c r="AV1087" s="17">
        <v>0.187347020705211</v>
      </c>
      <c r="AW1087" s="17">
        <v>0.17255232404062101</v>
      </c>
      <c r="AX1087" s="17">
        <v>0.221323876519745</v>
      </c>
      <c r="AY1087" s="17">
        <v>0.14716491386612501</v>
      </c>
      <c r="AZ1087" s="17">
        <v>0.12007269536626999</v>
      </c>
      <c r="BA1087" s="17">
        <v>0.106813414203309</v>
      </c>
      <c r="BB1087" s="17"/>
      <c r="BC1087" s="17">
        <v>0.12237081911372499</v>
      </c>
      <c r="BD1087" s="17">
        <v>0.16116952345018501</v>
      </c>
      <c r="BE1087" s="17">
        <v>0.16763277952612099</v>
      </c>
      <c r="BF1087" s="17">
        <v>0.21821360214858601</v>
      </c>
      <c r="BG1087" s="17">
        <v>0.349170011935586</v>
      </c>
    </row>
    <row r="1088" spans="2:59" x14ac:dyDescent="0.35">
      <c r="B1088" t="s">
        <v>468</v>
      </c>
      <c r="C1088" s="17">
        <v>0.72034580643037005</v>
      </c>
      <c r="D1088" s="17">
        <v>0.67287787762402396</v>
      </c>
      <c r="E1088" s="17">
        <v>0.76746563488214903</v>
      </c>
      <c r="F1088" s="17"/>
      <c r="G1088" s="17">
        <v>0.60091807935441599</v>
      </c>
      <c r="H1088" s="17">
        <v>0.67310110874179796</v>
      </c>
      <c r="I1088" s="17">
        <v>0.69553881041453303</v>
      </c>
      <c r="J1088" s="17">
        <v>0.75196991532851698</v>
      </c>
      <c r="K1088" s="17">
        <v>0.71948312357550503</v>
      </c>
      <c r="L1088" s="17">
        <v>0.82703988432865505</v>
      </c>
      <c r="M1088" s="17"/>
      <c r="N1088" s="17">
        <v>0.67363513840503697</v>
      </c>
      <c r="O1088" s="17">
        <v>0.73200624309881601</v>
      </c>
      <c r="P1088" s="17">
        <v>0.72219306898534297</v>
      </c>
      <c r="Q1088" s="17">
        <v>0.75372233349812401</v>
      </c>
      <c r="R1088" s="17"/>
      <c r="S1088" s="17">
        <v>0.70605334754878402</v>
      </c>
      <c r="T1088" s="17">
        <v>0.70959833972169495</v>
      </c>
      <c r="U1088" s="17">
        <v>0.74787793742699704</v>
      </c>
      <c r="V1088" s="17">
        <v>0.68623645044457204</v>
      </c>
      <c r="W1088" s="17">
        <v>0.64781349569449997</v>
      </c>
      <c r="X1088" s="17">
        <v>0.71788793874318302</v>
      </c>
      <c r="Y1088" s="17">
        <v>0.83399119480532402</v>
      </c>
      <c r="Z1088" s="17">
        <v>0.70262788928574205</v>
      </c>
      <c r="AA1088" s="17">
        <v>0.70305958965507998</v>
      </c>
      <c r="AB1088" s="17">
        <v>0.70707827309807703</v>
      </c>
      <c r="AC1088" s="17">
        <v>0.77661097317876504</v>
      </c>
      <c r="AD1088" s="17">
        <v>0.74731065677284902</v>
      </c>
      <c r="AE1088" s="17"/>
      <c r="AF1088" s="17">
        <v>0.73952201790764205</v>
      </c>
      <c r="AG1088" s="17">
        <v>0.74051339825029905</v>
      </c>
      <c r="AH1088" s="17">
        <v>0.67223086566739898</v>
      </c>
      <c r="AI1088" s="17"/>
      <c r="AJ1088" s="17">
        <v>0.72505284716262297</v>
      </c>
      <c r="AK1088" s="17">
        <v>0.72900149486232901</v>
      </c>
      <c r="AL1088" s="17">
        <v>0.73484083161143199</v>
      </c>
      <c r="AM1088" s="17">
        <v>0.75403800759687101</v>
      </c>
      <c r="AN1088" s="17">
        <v>0.73638549149483301</v>
      </c>
      <c r="AO1088" s="17"/>
      <c r="AP1088" s="17">
        <v>0.72694678710443394</v>
      </c>
      <c r="AQ1088" s="17">
        <v>0.73924170984728799</v>
      </c>
      <c r="AR1088" s="17">
        <v>0.66117910481405795</v>
      </c>
      <c r="AS1088" s="17">
        <v>0.67942663941246795</v>
      </c>
      <c r="AT1088" s="17">
        <v>0.74651068063189896</v>
      </c>
      <c r="AU1088" s="17"/>
      <c r="AV1088" s="17">
        <v>0.732580593608537</v>
      </c>
      <c r="AW1088" s="17">
        <v>0.73506308807527998</v>
      </c>
      <c r="AX1088" s="17">
        <v>0.65873935189413702</v>
      </c>
      <c r="AY1088" s="17">
        <v>0.673869835559048</v>
      </c>
      <c r="AZ1088" s="17">
        <v>0.76891303872170902</v>
      </c>
      <c r="BA1088" s="17">
        <v>0.78892377278141601</v>
      </c>
      <c r="BB1088" s="17"/>
      <c r="BC1088" s="17">
        <v>0.75561280522127094</v>
      </c>
      <c r="BD1088" s="17">
        <v>0.72610319094406195</v>
      </c>
      <c r="BE1088" s="17">
        <v>0.74121933941703899</v>
      </c>
      <c r="BF1088" s="17">
        <v>0.65252487636386203</v>
      </c>
      <c r="BG1088" s="17">
        <v>0.497625906290868</v>
      </c>
    </row>
    <row r="1089" spans="2:59" x14ac:dyDescent="0.35">
      <c r="B1089" t="s">
        <v>100</v>
      </c>
      <c r="C1089" s="17">
        <v>4.9867259250563997E-2</v>
      </c>
      <c r="D1089" s="17">
        <v>4.88568917341154E-2</v>
      </c>
      <c r="E1089" s="17">
        <v>4.9613165782798299E-2</v>
      </c>
      <c r="F1089" s="17"/>
      <c r="G1089" s="17">
        <v>4.4444051358610299E-2</v>
      </c>
      <c r="H1089" s="17">
        <v>3.2817615032085801E-2</v>
      </c>
      <c r="I1089" s="17">
        <v>7.0690165836027496E-2</v>
      </c>
      <c r="J1089" s="17">
        <v>6.9990786263263105E-2</v>
      </c>
      <c r="K1089" s="17">
        <v>5.5740255811114997E-2</v>
      </c>
      <c r="L1089" s="17">
        <v>2.8215364378512998E-2</v>
      </c>
      <c r="M1089" s="17"/>
      <c r="N1089" s="17">
        <v>4.13900425161449E-2</v>
      </c>
      <c r="O1089" s="17">
        <v>3.99504366576484E-2</v>
      </c>
      <c r="P1089" s="17">
        <v>5.0579743758879199E-2</v>
      </c>
      <c r="Q1089" s="17">
        <v>6.7778599622822996E-2</v>
      </c>
      <c r="R1089" s="17"/>
      <c r="S1089" s="17">
        <v>3.1903913231337497E-2</v>
      </c>
      <c r="T1089" s="17">
        <v>5.4644938434048503E-2</v>
      </c>
      <c r="U1089" s="17">
        <v>5.2809125774254999E-2</v>
      </c>
      <c r="V1089" s="17">
        <v>2.6527534809026702E-2</v>
      </c>
      <c r="W1089" s="17">
        <v>6.6910404679114896E-2</v>
      </c>
      <c r="X1089" s="17">
        <v>3.2823225598279902E-2</v>
      </c>
      <c r="Y1089" s="17">
        <v>6.6106786771800402E-2</v>
      </c>
      <c r="Z1089" s="17">
        <v>7.8819234299065705E-2</v>
      </c>
      <c r="AA1089" s="17">
        <v>3.3735017547749803E-2</v>
      </c>
      <c r="AB1089" s="17">
        <v>4.5926660179361201E-2</v>
      </c>
      <c r="AC1089" s="17">
        <v>8.4102226630202601E-2</v>
      </c>
      <c r="AD1089" s="17">
        <v>0.119320665916824</v>
      </c>
      <c r="AE1089" s="17"/>
      <c r="AF1089" s="17">
        <v>6.07664653042966E-2</v>
      </c>
      <c r="AG1089" s="17">
        <v>3.49860297992481E-2</v>
      </c>
      <c r="AH1089" s="17">
        <v>6.6176609640533401E-2</v>
      </c>
      <c r="AI1089" s="17"/>
      <c r="AJ1089" s="17">
        <v>5.7828793862263098E-2</v>
      </c>
      <c r="AK1089" s="17">
        <v>6.1648511359575003E-3</v>
      </c>
      <c r="AL1089" s="17">
        <v>2.8012457440453199E-2</v>
      </c>
      <c r="AM1089" s="17">
        <v>6.2514056828620906E-2</v>
      </c>
      <c r="AN1089" s="17">
        <v>8.5395761922571395E-2</v>
      </c>
      <c r="AO1089" s="17"/>
      <c r="AP1089" s="17">
        <v>6.8998908806612705E-2</v>
      </c>
      <c r="AQ1089" s="17">
        <v>1.5860467282366401E-2</v>
      </c>
      <c r="AR1089" s="17">
        <v>5.87248275894083E-2</v>
      </c>
      <c r="AS1089" s="17">
        <v>5.9646857524121598E-2</v>
      </c>
      <c r="AT1089" s="17">
        <v>7.3282350142664598E-2</v>
      </c>
      <c r="AU1089" s="17"/>
      <c r="AV1089" s="17">
        <v>1.30739631943236E-2</v>
      </c>
      <c r="AW1089" s="17">
        <v>5.3172573228739299E-2</v>
      </c>
      <c r="AX1089" s="17">
        <v>4.7820760085519602E-2</v>
      </c>
      <c r="AY1089" s="17">
        <v>7.1428026108694906E-2</v>
      </c>
      <c r="AZ1089" s="17">
        <v>5.58803199680191E-2</v>
      </c>
      <c r="BA1089" s="17">
        <v>0.104262813015275</v>
      </c>
      <c r="BB1089" s="17"/>
      <c r="BC1089" s="17">
        <v>7.6617236718400303E-2</v>
      </c>
      <c r="BD1089" s="17">
        <v>4.4683192761122301E-2</v>
      </c>
      <c r="BE1089" s="17">
        <v>4.7115193793880697E-2</v>
      </c>
      <c r="BF1089" s="17">
        <v>2.8170375224148302E-2</v>
      </c>
      <c r="BG1089" s="17">
        <v>5.0960692554910397E-2</v>
      </c>
    </row>
    <row r="1090" spans="2:59" x14ac:dyDescent="0.3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row>
    <row r="1091" spans="2:59" x14ac:dyDescent="0.35">
      <c r="B1091" s="6" t="s">
        <v>477</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row>
    <row r="1092" spans="2:59" x14ac:dyDescent="0.35">
      <c r="B1092" s="24" t="s">
        <v>331</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row>
    <row r="1093" spans="2:59" x14ac:dyDescent="0.35">
      <c r="B1093" t="s">
        <v>466</v>
      </c>
      <c r="C1093" s="17">
        <v>5.3340277464431603E-2</v>
      </c>
      <c r="D1093" s="17">
        <v>6.22492262341812E-2</v>
      </c>
      <c r="E1093" s="17">
        <v>4.5128883478000301E-2</v>
      </c>
      <c r="F1093" s="17"/>
      <c r="G1093" s="17">
        <v>0.107396556618193</v>
      </c>
      <c r="H1093" s="17">
        <v>8.7397842188281893E-2</v>
      </c>
      <c r="I1093" s="17">
        <v>4.5150192246525597E-2</v>
      </c>
      <c r="J1093" s="17">
        <v>6.1575123305584803E-2</v>
      </c>
      <c r="K1093" s="17">
        <v>1.9756468889163398E-2</v>
      </c>
      <c r="L1093" s="17">
        <v>1.6747935951202299E-2</v>
      </c>
      <c r="M1093" s="17"/>
      <c r="N1093" s="17">
        <v>6.5426761291488597E-2</v>
      </c>
      <c r="O1093" s="17">
        <v>6.18378590274253E-2</v>
      </c>
      <c r="P1093" s="17">
        <v>4.9931764578467402E-2</v>
      </c>
      <c r="Q1093" s="17">
        <v>3.5564330412802402E-2</v>
      </c>
      <c r="R1093" s="17"/>
      <c r="S1093" s="17">
        <v>8.0936624212464905E-2</v>
      </c>
      <c r="T1093" s="17">
        <v>6.6164679856548905E-2</v>
      </c>
      <c r="U1093" s="17">
        <v>2.7206089350521399E-2</v>
      </c>
      <c r="V1093" s="17">
        <v>8.1542341826252099E-2</v>
      </c>
      <c r="W1093" s="17">
        <v>5.0941708815190598E-2</v>
      </c>
      <c r="X1093" s="17">
        <v>6.4951251830405204E-2</v>
      </c>
      <c r="Y1093" s="17">
        <v>2.4341397893427E-2</v>
      </c>
      <c r="Z1093" s="17">
        <v>0</v>
      </c>
      <c r="AA1093" s="17">
        <v>7.0692738916113995E-2</v>
      </c>
      <c r="AB1093" s="17">
        <v>3.2568638078902597E-2</v>
      </c>
      <c r="AC1093" s="17">
        <v>3.5083987757933997E-2</v>
      </c>
      <c r="AD1093" s="17">
        <v>0</v>
      </c>
      <c r="AE1093" s="17"/>
      <c r="AF1093" s="17">
        <v>5.6462820888114697E-2</v>
      </c>
      <c r="AG1093" s="17">
        <v>4.4490106980824597E-2</v>
      </c>
      <c r="AH1093" s="17">
        <v>5.01103430270744E-2</v>
      </c>
      <c r="AI1093" s="17"/>
      <c r="AJ1093" s="17">
        <v>3.3697072877289097E-2</v>
      </c>
      <c r="AK1093" s="17">
        <v>7.9587662883363802E-2</v>
      </c>
      <c r="AL1093" s="17">
        <v>1.5652263141421801E-2</v>
      </c>
      <c r="AM1093" s="17">
        <v>7.0191157795919806E-2</v>
      </c>
      <c r="AN1093" s="17">
        <v>3.5450312531991199E-2</v>
      </c>
      <c r="AO1093" s="17"/>
      <c r="AP1093" s="17">
        <v>4.1212663307875499E-2</v>
      </c>
      <c r="AQ1093" s="17">
        <v>7.3012788680848803E-2</v>
      </c>
      <c r="AR1093" s="17">
        <v>2.5784866876727101E-2</v>
      </c>
      <c r="AS1093" s="17">
        <v>8.8679311925599205E-2</v>
      </c>
      <c r="AT1093" s="17">
        <v>2.7522826580142899E-2</v>
      </c>
      <c r="AU1093" s="17"/>
      <c r="AV1093" s="17">
        <v>7.4849601501465607E-2</v>
      </c>
      <c r="AW1093" s="17">
        <v>3.9459880206827599E-2</v>
      </c>
      <c r="AX1093" s="17">
        <v>4.0065699363182598E-2</v>
      </c>
      <c r="AY1093" s="17">
        <v>7.4932698079208104E-2</v>
      </c>
      <c r="AZ1093" s="17">
        <v>5.68162585384894E-2</v>
      </c>
      <c r="BA1093" s="17">
        <v>0</v>
      </c>
      <c r="BB1093" s="17"/>
      <c r="BC1093" s="17">
        <v>2.0032202990696801E-2</v>
      </c>
      <c r="BD1093" s="17">
        <v>6.3845188621549503E-2</v>
      </c>
      <c r="BE1093" s="17">
        <v>5.2463383142682798E-2</v>
      </c>
      <c r="BF1093" s="17">
        <v>7.6157013551705205E-2</v>
      </c>
      <c r="BG1093" s="17">
        <v>6.4032110560968997E-2</v>
      </c>
    </row>
    <row r="1094" spans="2:59" x14ac:dyDescent="0.35">
      <c r="B1094" t="s">
        <v>467</v>
      </c>
      <c r="C1094" s="17">
        <v>0.109678946640615</v>
      </c>
      <c r="D1094" s="17">
        <v>0.15401310733033099</v>
      </c>
      <c r="E1094" s="17">
        <v>6.7698112777321504E-2</v>
      </c>
      <c r="F1094" s="17"/>
      <c r="G1094" s="17">
        <v>0.191026323359548</v>
      </c>
      <c r="H1094" s="17">
        <v>0.163313211839959</v>
      </c>
      <c r="I1094" s="17">
        <v>8.7770890912998598E-2</v>
      </c>
      <c r="J1094" s="17">
        <v>9.12628942897383E-2</v>
      </c>
      <c r="K1094" s="17">
        <v>0.1031047878262</v>
      </c>
      <c r="L1094" s="17">
        <v>5.4962139290612902E-2</v>
      </c>
      <c r="M1094" s="17"/>
      <c r="N1094" s="17">
        <v>0.15217826789924799</v>
      </c>
      <c r="O1094" s="17">
        <v>7.6380952301800004E-2</v>
      </c>
      <c r="P1094" s="17">
        <v>0.110598846548579</v>
      </c>
      <c r="Q1094" s="17">
        <v>0.100042608890203</v>
      </c>
      <c r="R1094" s="17"/>
      <c r="S1094" s="17">
        <v>0.12587539552368701</v>
      </c>
      <c r="T1094" s="17">
        <v>0.101032224101771</v>
      </c>
      <c r="U1094" s="17">
        <v>8.5845431507044795E-2</v>
      </c>
      <c r="V1094" s="17">
        <v>0.122170844968458</v>
      </c>
      <c r="W1094" s="17">
        <v>9.7320066810714603E-2</v>
      </c>
      <c r="X1094" s="17">
        <v>0.16164198220749099</v>
      </c>
      <c r="Y1094" s="17">
        <v>7.8932775082380696E-2</v>
      </c>
      <c r="Z1094" s="17">
        <v>0.16616764684713001</v>
      </c>
      <c r="AA1094" s="17">
        <v>0.12715949829157799</v>
      </c>
      <c r="AB1094" s="17">
        <v>9.6825047760027996E-2</v>
      </c>
      <c r="AC1094" s="17">
        <v>3.5071566614567201E-2</v>
      </c>
      <c r="AD1094" s="17">
        <v>9.3307283640371302E-2</v>
      </c>
      <c r="AE1094" s="17"/>
      <c r="AF1094" s="17">
        <v>9.4617654917241306E-2</v>
      </c>
      <c r="AG1094" s="17">
        <v>0.10651975286926001</v>
      </c>
      <c r="AH1094" s="17">
        <v>0.11929599080638099</v>
      </c>
      <c r="AI1094" s="17"/>
      <c r="AJ1094" s="17">
        <v>0.114424341889728</v>
      </c>
      <c r="AK1094" s="17">
        <v>0.108275084064906</v>
      </c>
      <c r="AL1094" s="17">
        <v>9.6508450246519301E-2</v>
      </c>
      <c r="AM1094" s="17">
        <v>0.107265346125396</v>
      </c>
      <c r="AN1094" s="17">
        <v>0.122014597112898</v>
      </c>
      <c r="AO1094" s="17"/>
      <c r="AP1094" s="17">
        <v>0.10986480211057099</v>
      </c>
      <c r="AQ1094" s="17">
        <v>0.124830499257924</v>
      </c>
      <c r="AR1094" s="17">
        <v>0.10338217951067501</v>
      </c>
      <c r="AS1094" s="17">
        <v>0.105154145190317</v>
      </c>
      <c r="AT1094" s="17">
        <v>5.9165304117918101E-2</v>
      </c>
      <c r="AU1094" s="17"/>
      <c r="AV1094" s="17">
        <v>0.12782789651790899</v>
      </c>
      <c r="AW1094" s="17">
        <v>0.109523064658285</v>
      </c>
      <c r="AX1094" s="17">
        <v>9.4534220361142507E-2</v>
      </c>
      <c r="AY1094" s="17">
        <v>0.110621176855529</v>
      </c>
      <c r="AZ1094" s="17">
        <v>0.100779213768571</v>
      </c>
      <c r="BA1094" s="17">
        <v>6.7222217248043503E-2</v>
      </c>
      <c r="BB1094" s="17"/>
      <c r="BC1094" s="17">
        <v>6.8730416120955401E-2</v>
      </c>
      <c r="BD1094" s="17">
        <v>0.12528009379285701</v>
      </c>
      <c r="BE1094" s="17">
        <v>0.11068705694884499</v>
      </c>
      <c r="BF1094" s="17">
        <v>0.16797018098265001</v>
      </c>
      <c r="BG1094" s="17">
        <v>0.13861715567389099</v>
      </c>
    </row>
    <row r="1095" spans="2:59" x14ac:dyDescent="0.35">
      <c r="B1095" t="s">
        <v>468</v>
      </c>
      <c r="C1095" s="17">
        <v>0.76695347769866595</v>
      </c>
      <c r="D1095" s="17">
        <v>0.71584554692555302</v>
      </c>
      <c r="E1095" s="17">
        <v>0.81617002615242595</v>
      </c>
      <c r="F1095" s="17"/>
      <c r="G1095" s="17">
        <v>0.64485439991501203</v>
      </c>
      <c r="H1095" s="17">
        <v>0.69223779800465701</v>
      </c>
      <c r="I1095" s="17">
        <v>0.77055840650762197</v>
      </c>
      <c r="J1095" s="17">
        <v>0.76117068701677804</v>
      </c>
      <c r="K1095" s="17">
        <v>0.78719940118601806</v>
      </c>
      <c r="L1095" s="17">
        <v>0.88939895514689604</v>
      </c>
      <c r="M1095" s="17"/>
      <c r="N1095" s="17">
        <v>0.73295665237104801</v>
      </c>
      <c r="O1095" s="17">
        <v>0.79931653520456303</v>
      </c>
      <c r="P1095" s="17">
        <v>0.76641860988374899</v>
      </c>
      <c r="Q1095" s="17">
        <v>0.76869402646420204</v>
      </c>
      <c r="R1095" s="17"/>
      <c r="S1095" s="17">
        <v>0.728306361805522</v>
      </c>
      <c r="T1095" s="17">
        <v>0.74458656917427202</v>
      </c>
      <c r="U1095" s="17">
        <v>0.79665304576409801</v>
      </c>
      <c r="V1095" s="17">
        <v>0.75573639321324004</v>
      </c>
      <c r="W1095" s="17">
        <v>0.78677407420279699</v>
      </c>
      <c r="X1095" s="17">
        <v>0.74058354036382401</v>
      </c>
      <c r="Y1095" s="17">
        <v>0.81080259198363103</v>
      </c>
      <c r="Z1095" s="17">
        <v>0.75501311885380495</v>
      </c>
      <c r="AA1095" s="17">
        <v>0.75918363015742896</v>
      </c>
      <c r="AB1095" s="17">
        <v>0.78693183796210397</v>
      </c>
      <c r="AC1095" s="17">
        <v>0.82833473824070902</v>
      </c>
      <c r="AD1095" s="17">
        <v>0.787372050442805</v>
      </c>
      <c r="AE1095" s="17"/>
      <c r="AF1095" s="17">
        <v>0.77356426610948203</v>
      </c>
      <c r="AG1095" s="17">
        <v>0.79575953250168197</v>
      </c>
      <c r="AH1095" s="17">
        <v>0.70917050613993904</v>
      </c>
      <c r="AI1095" s="17"/>
      <c r="AJ1095" s="17">
        <v>0.77573924422116503</v>
      </c>
      <c r="AK1095" s="17">
        <v>0.78871507403944696</v>
      </c>
      <c r="AL1095" s="17">
        <v>0.84162897316954799</v>
      </c>
      <c r="AM1095" s="17">
        <v>0.76002943925006305</v>
      </c>
      <c r="AN1095" s="17">
        <v>0.68840608243957802</v>
      </c>
      <c r="AO1095" s="17"/>
      <c r="AP1095" s="17">
        <v>0.761794578596792</v>
      </c>
      <c r="AQ1095" s="17">
        <v>0.76830729262063902</v>
      </c>
      <c r="AR1095" s="17">
        <v>0.79820685011833903</v>
      </c>
      <c r="AS1095" s="17">
        <v>0.71252818971649001</v>
      </c>
      <c r="AT1095" s="17">
        <v>0.85103558318662198</v>
      </c>
      <c r="AU1095" s="17"/>
      <c r="AV1095" s="17">
        <v>0.769809217129797</v>
      </c>
      <c r="AW1095" s="17">
        <v>0.78022090715092096</v>
      </c>
      <c r="AX1095" s="17">
        <v>0.80366202002916098</v>
      </c>
      <c r="AY1095" s="17">
        <v>0.70198352621259197</v>
      </c>
      <c r="AZ1095" s="17">
        <v>0.79491671121640695</v>
      </c>
      <c r="BA1095" s="17">
        <v>0.81591254487317</v>
      </c>
      <c r="BB1095" s="17"/>
      <c r="BC1095" s="17">
        <v>0.81665395789744599</v>
      </c>
      <c r="BD1095" s="17">
        <v>0.733350025548414</v>
      </c>
      <c r="BE1095" s="17">
        <v>0.78002041872641603</v>
      </c>
      <c r="BF1095" s="17">
        <v>0.71570084520609201</v>
      </c>
      <c r="BG1095" s="17">
        <v>0.74639004121023</v>
      </c>
    </row>
    <row r="1096" spans="2:59" x14ac:dyDescent="0.35">
      <c r="B1096" t="s">
        <v>100</v>
      </c>
      <c r="C1096" s="17">
        <v>7.0027298196287099E-2</v>
      </c>
      <c r="D1096" s="17">
        <v>6.7892119509934998E-2</v>
      </c>
      <c r="E1096" s="17">
        <v>7.1002977592252603E-2</v>
      </c>
      <c r="F1096" s="17"/>
      <c r="G1096" s="17">
        <v>5.6722720107247597E-2</v>
      </c>
      <c r="H1096" s="17">
        <v>5.7051147967101999E-2</v>
      </c>
      <c r="I1096" s="17">
        <v>9.6520510332853707E-2</v>
      </c>
      <c r="J1096" s="17">
        <v>8.5991295387898903E-2</v>
      </c>
      <c r="K1096" s="17">
        <v>8.9939342098618993E-2</v>
      </c>
      <c r="L1096" s="17">
        <v>3.8890969611288302E-2</v>
      </c>
      <c r="M1096" s="17"/>
      <c r="N1096" s="17">
        <v>4.9438318438215098E-2</v>
      </c>
      <c r="O1096" s="17">
        <v>6.2464653466212001E-2</v>
      </c>
      <c r="P1096" s="17">
        <v>7.3050778989204701E-2</v>
      </c>
      <c r="Q1096" s="17">
        <v>9.5699034232793107E-2</v>
      </c>
      <c r="R1096" s="17"/>
      <c r="S1096" s="17">
        <v>6.4881618458326198E-2</v>
      </c>
      <c r="T1096" s="17">
        <v>8.8216526867407802E-2</v>
      </c>
      <c r="U1096" s="17">
        <v>9.0295433378336204E-2</v>
      </c>
      <c r="V1096" s="17">
        <v>4.0550419992049398E-2</v>
      </c>
      <c r="W1096" s="17">
        <v>6.4964150171297697E-2</v>
      </c>
      <c r="X1096" s="17">
        <v>3.2823225598279902E-2</v>
      </c>
      <c r="Y1096" s="17">
        <v>8.5923235040561693E-2</v>
      </c>
      <c r="Z1096" s="17">
        <v>7.8819234299065705E-2</v>
      </c>
      <c r="AA1096" s="17">
        <v>4.2964132634879297E-2</v>
      </c>
      <c r="AB1096" s="17">
        <v>8.36744761989658E-2</v>
      </c>
      <c r="AC1096" s="17">
        <v>0.10150970738678999</v>
      </c>
      <c r="AD1096" s="17">
        <v>0.119320665916824</v>
      </c>
      <c r="AE1096" s="17"/>
      <c r="AF1096" s="17">
        <v>7.5355258085162205E-2</v>
      </c>
      <c r="AG1096" s="17">
        <v>5.3230607648233799E-2</v>
      </c>
      <c r="AH1096" s="17">
        <v>0.121423160026606</v>
      </c>
      <c r="AI1096" s="17"/>
      <c r="AJ1096" s="17">
        <v>7.6139341011817602E-2</v>
      </c>
      <c r="AK1096" s="17">
        <v>2.34221790122826E-2</v>
      </c>
      <c r="AL1096" s="17">
        <v>4.62103134425106E-2</v>
      </c>
      <c r="AM1096" s="17">
        <v>6.2514056828620906E-2</v>
      </c>
      <c r="AN1096" s="17">
        <v>0.154129007915533</v>
      </c>
      <c r="AO1096" s="17"/>
      <c r="AP1096" s="17">
        <v>8.7127955984761599E-2</v>
      </c>
      <c r="AQ1096" s="17">
        <v>3.3849419440588398E-2</v>
      </c>
      <c r="AR1096" s="17">
        <v>7.2626103494258104E-2</v>
      </c>
      <c r="AS1096" s="17">
        <v>9.3638353167593794E-2</v>
      </c>
      <c r="AT1096" s="17">
        <v>6.2276286115317402E-2</v>
      </c>
      <c r="AU1096" s="17"/>
      <c r="AV1096" s="17">
        <v>2.7513284850828001E-2</v>
      </c>
      <c r="AW1096" s="17">
        <v>7.0796147983966703E-2</v>
      </c>
      <c r="AX1096" s="17">
        <v>6.1738060246514001E-2</v>
      </c>
      <c r="AY1096" s="17">
        <v>0.112462598852671</v>
      </c>
      <c r="AZ1096" s="17">
        <v>4.7487816476532399E-2</v>
      </c>
      <c r="BA1096" s="17">
        <v>0.116865237878786</v>
      </c>
      <c r="BB1096" s="17"/>
      <c r="BC1096" s="17">
        <v>9.4583422990901597E-2</v>
      </c>
      <c r="BD1096" s="17">
        <v>7.7524692037179405E-2</v>
      </c>
      <c r="BE1096" s="17">
        <v>5.6829141182056599E-2</v>
      </c>
      <c r="BF1096" s="17">
        <v>4.0171960259552802E-2</v>
      </c>
      <c r="BG1096" s="17">
        <v>5.0960692554910397E-2</v>
      </c>
    </row>
    <row r="1097" spans="2:59" x14ac:dyDescent="0.3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row>
    <row r="1098" spans="2:59" x14ac:dyDescent="0.35">
      <c r="B1098" s="6" t="s">
        <v>478</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row>
    <row r="1099" spans="2:59" x14ac:dyDescent="0.35">
      <c r="B1099" s="24" t="s">
        <v>331</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row>
    <row r="1100" spans="2:59" x14ac:dyDescent="0.35">
      <c r="B1100" t="s">
        <v>466</v>
      </c>
      <c r="C1100" s="17">
        <v>5.8487905725470801E-2</v>
      </c>
      <c r="D1100" s="17">
        <v>6.8330004028473904E-2</v>
      </c>
      <c r="E1100" s="17">
        <v>4.9413272487219502E-2</v>
      </c>
      <c r="F1100" s="17"/>
      <c r="G1100" s="17">
        <v>8.2763842642865099E-2</v>
      </c>
      <c r="H1100" s="17">
        <v>7.0288796267369502E-2</v>
      </c>
      <c r="I1100" s="17">
        <v>7.6399819664270494E-2</v>
      </c>
      <c r="J1100" s="17">
        <v>5.9452300228643902E-2</v>
      </c>
      <c r="K1100" s="17">
        <v>3.4189890554079297E-2</v>
      </c>
      <c r="L1100" s="17">
        <v>3.5811761278599898E-2</v>
      </c>
      <c r="M1100" s="17"/>
      <c r="N1100" s="17">
        <v>5.4564113973906397E-2</v>
      </c>
      <c r="O1100" s="17">
        <v>7.7476287282351994E-2</v>
      </c>
      <c r="P1100" s="17">
        <v>5.8927451405675201E-2</v>
      </c>
      <c r="Q1100" s="17">
        <v>4.2822424256835197E-2</v>
      </c>
      <c r="R1100" s="17"/>
      <c r="S1100" s="17">
        <v>5.7592936454641697E-2</v>
      </c>
      <c r="T1100" s="17">
        <v>6.5356009667488002E-2</v>
      </c>
      <c r="U1100" s="17">
        <v>1.39595425793406E-2</v>
      </c>
      <c r="V1100" s="17">
        <v>7.1955864253932605E-2</v>
      </c>
      <c r="W1100" s="17">
        <v>5.2066459007386802E-2</v>
      </c>
      <c r="X1100" s="17">
        <v>0.10027615536385499</v>
      </c>
      <c r="Y1100" s="17">
        <v>4.1353613475620998E-2</v>
      </c>
      <c r="Z1100" s="17">
        <v>4.4887474672061098E-2</v>
      </c>
      <c r="AA1100" s="17">
        <v>6.61045156400491E-2</v>
      </c>
      <c r="AB1100" s="17">
        <v>6.6720352918872503E-2</v>
      </c>
      <c r="AC1100" s="17">
        <v>4.3964783539009698E-2</v>
      </c>
      <c r="AD1100" s="17">
        <v>3.1251351229357301E-2</v>
      </c>
      <c r="AE1100" s="17"/>
      <c r="AF1100" s="17">
        <v>7.23404871855306E-2</v>
      </c>
      <c r="AG1100" s="17">
        <v>3.9696688916875097E-2</v>
      </c>
      <c r="AH1100" s="17">
        <v>5.5017590907076003E-2</v>
      </c>
      <c r="AI1100" s="17"/>
      <c r="AJ1100" s="17">
        <v>4.4018628866593697E-2</v>
      </c>
      <c r="AK1100" s="17">
        <v>6.7791148346344102E-2</v>
      </c>
      <c r="AL1100" s="17">
        <v>2.38444847563699E-2</v>
      </c>
      <c r="AM1100" s="17">
        <v>0.23249597998773899</v>
      </c>
      <c r="AN1100" s="17">
        <v>3.5719879820994199E-2</v>
      </c>
      <c r="AO1100" s="17"/>
      <c r="AP1100" s="17">
        <v>5.7318371451628401E-2</v>
      </c>
      <c r="AQ1100" s="17">
        <v>6.0449007486093498E-2</v>
      </c>
      <c r="AR1100" s="17">
        <v>4.5678105604151399E-2</v>
      </c>
      <c r="AS1100" s="17">
        <v>8.9799550647147203E-2</v>
      </c>
      <c r="AT1100" s="17">
        <v>7.9751761222461304E-2</v>
      </c>
      <c r="AU1100" s="17"/>
      <c r="AV1100" s="17">
        <v>6.2114075094748297E-2</v>
      </c>
      <c r="AW1100" s="17">
        <v>6.0919507941924501E-2</v>
      </c>
      <c r="AX1100" s="17">
        <v>6.8857569816350897E-2</v>
      </c>
      <c r="AY1100" s="17">
        <v>7.7724696338453594E-2</v>
      </c>
      <c r="AZ1100" s="17">
        <v>6.08134690883722E-2</v>
      </c>
      <c r="BA1100" s="17">
        <v>0</v>
      </c>
      <c r="BB1100" s="17"/>
      <c r="BC1100" s="17">
        <v>2.5216548281490801E-2</v>
      </c>
      <c r="BD1100" s="17">
        <v>5.2042535969279699E-2</v>
      </c>
      <c r="BE1100" s="17">
        <v>8.2013434393087795E-2</v>
      </c>
      <c r="BF1100" s="17">
        <v>6.1746831399703203E-2</v>
      </c>
      <c r="BG1100" s="17">
        <v>0</v>
      </c>
    </row>
    <row r="1101" spans="2:59" x14ac:dyDescent="0.35">
      <c r="B1101" t="s">
        <v>467</v>
      </c>
      <c r="C1101" s="17">
        <v>0.16228223384637899</v>
      </c>
      <c r="D1101" s="17">
        <v>0.21702558818022</v>
      </c>
      <c r="E1101" s="17">
        <v>0.110637468169303</v>
      </c>
      <c r="F1101" s="17"/>
      <c r="G1101" s="17">
        <v>0.22967094028917201</v>
      </c>
      <c r="H1101" s="17">
        <v>0.20703785339781999</v>
      </c>
      <c r="I1101" s="17">
        <v>0.13758726105212499</v>
      </c>
      <c r="J1101" s="17">
        <v>0.13727319503074301</v>
      </c>
      <c r="K1101" s="17">
        <v>0.121406439403779</v>
      </c>
      <c r="L1101" s="17">
        <v>0.15574398496296901</v>
      </c>
      <c r="M1101" s="17"/>
      <c r="N1101" s="17">
        <v>0.196934236795654</v>
      </c>
      <c r="O1101" s="17">
        <v>0.12340650115915799</v>
      </c>
      <c r="P1101" s="17">
        <v>0.20356472869033501</v>
      </c>
      <c r="Q1101" s="17">
        <v>0.13152896390110799</v>
      </c>
      <c r="R1101" s="17"/>
      <c r="S1101" s="17">
        <v>0.219138525296209</v>
      </c>
      <c r="T1101" s="17">
        <v>0.105922695766358</v>
      </c>
      <c r="U1101" s="17">
        <v>0.17727391426158901</v>
      </c>
      <c r="V1101" s="17">
        <v>0.167242941443635</v>
      </c>
      <c r="W1101" s="17">
        <v>0.18903968788836001</v>
      </c>
      <c r="X1101" s="17">
        <v>0.19223327750402999</v>
      </c>
      <c r="Y1101" s="17">
        <v>0.12255544374924</v>
      </c>
      <c r="Z1101" s="17">
        <v>0.13405202335828001</v>
      </c>
      <c r="AA1101" s="17">
        <v>0.198470663283007</v>
      </c>
      <c r="AB1101" s="17">
        <v>0.12983839782364301</v>
      </c>
      <c r="AC1101" s="17">
        <v>0.12570928400598499</v>
      </c>
      <c r="AD1101" s="17">
        <v>0.151610606306158</v>
      </c>
      <c r="AE1101" s="17"/>
      <c r="AF1101" s="17">
        <v>0.15210037739991999</v>
      </c>
      <c r="AG1101" s="17">
        <v>0.184170790092239</v>
      </c>
      <c r="AH1101" s="17">
        <v>0.13590655624010001</v>
      </c>
      <c r="AI1101" s="17"/>
      <c r="AJ1101" s="17">
        <v>0.193974292183274</v>
      </c>
      <c r="AK1101" s="17">
        <v>0.16980664681645199</v>
      </c>
      <c r="AL1101" s="17">
        <v>0.12964832542524099</v>
      </c>
      <c r="AM1101" s="17">
        <v>5.1281767513689402E-2</v>
      </c>
      <c r="AN1101" s="17">
        <v>0.141715597714099</v>
      </c>
      <c r="AO1101" s="17"/>
      <c r="AP1101" s="17">
        <v>0.193432601690506</v>
      </c>
      <c r="AQ1101" s="17">
        <v>0.184919308068278</v>
      </c>
      <c r="AR1101" s="17">
        <v>0.129870952712663</v>
      </c>
      <c r="AS1101" s="17">
        <v>0.16276242371890701</v>
      </c>
      <c r="AT1101" s="17">
        <v>6.7755689712437006E-2</v>
      </c>
      <c r="AU1101" s="17"/>
      <c r="AV1101" s="17">
        <v>0.182661644645981</v>
      </c>
      <c r="AW1101" s="17">
        <v>0.18564690172475901</v>
      </c>
      <c r="AX1101" s="17">
        <v>0.17753914851646299</v>
      </c>
      <c r="AY1101" s="17">
        <v>0.15234586375822201</v>
      </c>
      <c r="AZ1101" s="17">
        <v>0.122663584745174</v>
      </c>
      <c r="BA1101" s="17">
        <v>0.103819137531125</v>
      </c>
      <c r="BB1101" s="17"/>
      <c r="BC1101" s="17">
        <v>0.109811057737106</v>
      </c>
      <c r="BD1101" s="17">
        <v>0.18212443591425101</v>
      </c>
      <c r="BE1101" s="17">
        <v>0.13087047268947799</v>
      </c>
      <c r="BF1101" s="17">
        <v>0.27796197046325699</v>
      </c>
      <c r="BG1101" s="17">
        <v>0.31122713984250999</v>
      </c>
    </row>
    <row r="1102" spans="2:59" x14ac:dyDescent="0.35">
      <c r="B1102" t="s">
        <v>468</v>
      </c>
      <c r="C1102" s="17">
        <v>0.71131228917991396</v>
      </c>
      <c r="D1102" s="17">
        <v>0.65924779306617998</v>
      </c>
      <c r="E1102" s="17">
        <v>0.75946556939848198</v>
      </c>
      <c r="F1102" s="17"/>
      <c r="G1102" s="17">
        <v>0.64237601638185304</v>
      </c>
      <c r="H1102" s="17">
        <v>0.67176107943979702</v>
      </c>
      <c r="I1102" s="17">
        <v>0.72286383981920499</v>
      </c>
      <c r="J1102" s="17">
        <v>0.715692699035688</v>
      </c>
      <c r="K1102" s="17">
        <v>0.74096478792815401</v>
      </c>
      <c r="L1102" s="17">
        <v>0.75102090080099904</v>
      </c>
      <c r="M1102" s="17"/>
      <c r="N1102" s="17">
        <v>0.70745201786985901</v>
      </c>
      <c r="O1102" s="17">
        <v>0.73295735163581699</v>
      </c>
      <c r="P1102" s="17">
        <v>0.66899308627530496</v>
      </c>
      <c r="Q1102" s="17">
        <v>0.72956724570379194</v>
      </c>
      <c r="R1102" s="17"/>
      <c r="S1102" s="17">
        <v>0.68539963165260498</v>
      </c>
      <c r="T1102" s="17">
        <v>0.72933908651990698</v>
      </c>
      <c r="U1102" s="17">
        <v>0.73288782001153197</v>
      </c>
      <c r="V1102" s="17">
        <v>0.72300803835484095</v>
      </c>
      <c r="W1102" s="17">
        <v>0.70652114976957903</v>
      </c>
      <c r="X1102" s="17">
        <v>0.67544230270287697</v>
      </c>
      <c r="Y1102" s="17">
        <v>0.74980711321156202</v>
      </c>
      <c r="Z1102" s="17">
        <v>0.71326175686510795</v>
      </c>
      <c r="AA1102" s="17">
        <v>0.68401143853587199</v>
      </c>
      <c r="AB1102" s="17">
        <v>0.698994038879863</v>
      </c>
      <c r="AC1102" s="17">
        <v>0.76380172612562203</v>
      </c>
      <c r="AD1102" s="17">
        <v>0.70011468903964402</v>
      </c>
      <c r="AE1102" s="17"/>
      <c r="AF1102" s="17">
        <v>0.69439100523931596</v>
      </c>
      <c r="AG1102" s="17">
        <v>0.72914161708410097</v>
      </c>
      <c r="AH1102" s="17">
        <v>0.71221234801487199</v>
      </c>
      <c r="AI1102" s="17"/>
      <c r="AJ1102" s="17">
        <v>0.69196221308338601</v>
      </c>
      <c r="AK1102" s="17">
        <v>0.72673659618240705</v>
      </c>
      <c r="AL1102" s="17">
        <v>0.81849473237793602</v>
      </c>
      <c r="AM1102" s="17">
        <v>0.65370819566994998</v>
      </c>
      <c r="AN1102" s="17">
        <v>0.70392792174975505</v>
      </c>
      <c r="AO1102" s="17"/>
      <c r="AP1102" s="17">
        <v>0.669997898247912</v>
      </c>
      <c r="AQ1102" s="17">
        <v>0.72175504600820195</v>
      </c>
      <c r="AR1102" s="17">
        <v>0.75241177532212</v>
      </c>
      <c r="AS1102" s="17">
        <v>0.67017734642065596</v>
      </c>
      <c r="AT1102" s="17">
        <v>0.79271466306521199</v>
      </c>
      <c r="AU1102" s="17"/>
      <c r="AV1102" s="17">
        <v>0.71777286796961004</v>
      </c>
      <c r="AW1102" s="17">
        <v>0.69105392809186905</v>
      </c>
      <c r="AX1102" s="17">
        <v>0.70578252158166599</v>
      </c>
      <c r="AY1102" s="17">
        <v>0.69032722528901203</v>
      </c>
      <c r="AZ1102" s="17">
        <v>0.77094024596398203</v>
      </c>
      <c r="BA1102" s="17">
        <v>0.75210995892063903</v>
      </c>
      <c r="BB1102" s="17"/>
      <c r="BC1102" s="17">
        <v>0.75706058095734197</v>
      </c>
      <c r="BD1102" s="17">
        <v>0.71094513613628496</v>
      </c>
      <c r="BE1102" s="17">
        <v>0.72515751262692896</v>
      </c>
      <c r="BF1102" s="17">
        <v>0.63950379185259498</v>
      </c>
      <c r="BG1102" s="17">
        <v>0.63781216760257897</v>
      </c>
    </row>
    <row r="1103" spans="2:59" x14ac:dyDescent="0.35">
      <c r="B1103" t="s">
        <v>100</v>
      </c>
      <c r="C1103" s="17">
        <v>6.7917571248235803E-2</v>
      </c>
      <c r="D1103" s="17">
        <v>5.5396614725126303E-2</v>
      </c>
      <c r="E1103" s="17">
        <v>8.0483689944995301E-2</v>
      </c>
      <c r="F1103" s="17"/>
      <c r="G1103" s="17">
        <v>4.5189200686110098E-2</v>
      </c>
      <c r="H1103" s="17">
        <v>5.0912270895012698E-2</v>
      </c>
      <c r="I1103" s="17">
        <v>6.3149079464399599E-2</v>
      </c>
      <c r="J1103" s="17">
        <v>8.7581805704924298E-2</v>
      </c>
      <c r="K1103" s="17">
        <v>0.103438882113988</v>
      </c>
      <c r="L1103" s="17">
        <v>5.7423352957431797E-2</v>
      </c>
      <c r="M1103" s="17"/>
      <c r="N1103" s="17">
        <v>4.1049631360580298E-2</v>
      </c>
      <c r="O1103" s="17">
        <v>6.6159859922672398E-2</v>
      </c>
      <c r="P1103" s="17">
        <v>6.8514733628685195E-2</v>
      </c>
      <c r="Q1103" s="17">
        <v>9.6081366138264707E-2</v>
      </c>
      <c r="R1103" s="17"/>
      <c r="S1103" s="17">
        <v>3.7868906596544002E-2</v>
      </c>
      <c r="T1103" s="17">
        <v>9.9382208046247297E-2</v>
      </c>
      <c r="U1103" s="17">
        <v>7.5878723147538102E-2</v>
      </c>
      <c r="V1103" s="17">
        <v>3.7793155947591098E-2</v>
      </c>
      <c r="W1103" s="17">
        <v>5.2372703334673899E-2</v>
      </c>
      <c r="X1103" s="17">
        <v>3.2048264429237597E-2</v>
      </c>
      <c r="Y1103" s="17">
        <v>8.6283829563577205E-2</v>
      </c>
      <c r="Z1103" s="17">
        <v>0.10779874510455099</v>
      </c>
      <c r="AA1103" s="17">
        <v>5.1413382541072E-2</v>
      </c>
      <c r="AB1103" s="17">
        <v>0.104447210377621</v>
      </c>
      <c r="AC1103" s="17">
        <v>6.6524206329383107E-2</v>
      </c>
      <c r="AD1103" s="17">
        <v>0.11702335342483999</v>
      </c>
      <c r="AE1103" s="17"/>
      <c r="AF1103" s="17">
        <v>8.1168130175233597E-2</v>
      </c>
      <c r="AG1103" s="17">
        <v>4.6990903906784801E-2</v>
      </c>
      <c r="AH1103" s="17">
        <v>9.6863504837952294E-2</v>
      </c>
      <c r="AI1103" s="17"/>
      <c r="AJ1103" s="17">
        <v>7.0044865866745895E-2</v>
      </c>
      <c r="AK1103" s="17">
        <v>3.56656086547976E-2</v>
      </c>
      <c r="AL1103" s="17">
        <v>2.8012457440453199E-2</v>
      </c>
      <c r="AM1103" s="17">
        <v>6.2514056828620906E-2</v>
      </c>
      <c r="AN1103" s="17">
        <v>0.118636600715152</v>
      </c>
      <c r="AO1103" s="17"/>
      <c r="AP1103" s="17">
        <v>7.9251128609953897E-2</v>
      </c>
      <c r="AQ1103" s="17">
        <v>3.28766384374264E-2</v>
      </c>
      <c r="AR1103" s="17">
        <v>7.2039166361065304E-2</v>
      </c>
      <c r="AS1103" s="17">
        <v>7.7260679213290204E-2</v>
      </c>
      <c r="AT1103" s="17">
        <v>5.9777885999889903E-2</v>
      </c>
      <c r="AU1103" s="17"/>
      <c r="AV1103" s="17">
        <v>3.7451412289660403E-2</v>
      </c>
      <c r="AW1103" s="17">
        <v>6.2379662241447302E-2</v>
      </c>
      <c r="AX1103" s="17">
        <v>4.7820760085519602E-2</v>
      </c>
      <c r="AY1103" s="17">
        <v>7.9602214614312897E-2</v>
      </c>
      <c r="AZ1103" s="17">
        <v>4.5582700202471502E-2</v>
      </c>
      <c r="BA1103" s="17">
        <v>0.14407090354823701</v>
      </c>
      <c r="BB1103" s="17"/>
      <c r="BC1103" s="17">
        <v>0.107911813024062</v>
      </c>
      <c r="BD1103" s="17">
        <v>5.4887891980183803E-2</v>
      </c>
      <c r="BE1103" s="17">
        <v>6.1958580290504897E-2</v>
      </c>
      <c r="BF1103" s="17">
        <v>2.0787406284445101E-2</v>
      </c>
      <c r="BG1103" s="17">
        <v>5.0960692554910397E-2</v>
      </c>
    </row>
    <row r="1104" spans="2:59"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row>
    <row r="1105" spans="2:59" x14ac:dyDescent="0.35">
      <c r="B1105" s="6" t="s">
        <v>479</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row>
    <row r="1106" spans="2:59" x14ac:dyDescent="0.35">
      <c r="B1106" s="24" t="s">
        <v>331</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row>
    <row r="1107" spans="2:59" x14ac:dyDescent="0.35">
      <c r="B1107" t="s">
        <v>466</v>
      </c>
      <c r="C1107" s="17">
        <v>5.3428812639737297E-2</v>
      </c>
      <c r="D1107" s="17">
        <v>8.0726958167298496E-2</v>
      </c>
      <c r="E1107" s="17">
        <v>2.7478462445702002E-2</v>
      </c>
      <c r="F1107" s="17"/>
      <c r="G1107" s="17">
        <v>9.41937687471191E-2</v>
      </c>
      <c r="H1107" s="17">
        <v>0.10214394279443501</v>
      </c>
      <c r="I1107" s="17">
        <v>6.7145864934513702E-2</v>
      </c>
      <c r="J1107" s="17">
        <v>3.5766953066523603E-2</v>
      </c>
      <c r="K1107" s="17">
        <v>1.3154881055937999E-2</v>
      </c>
      <c r="L1107" s="17">
        <v>2.22094780604409E-2</v>
      </c>
      <c r="M1107" s="17"/>
      <c r="N1107" s="17">
        <v>8.7220954862332306E-2</v>
      </c>
      <c r="O1107" s="17">
        <v>5.06019455215964E-2</v>
      </c>
      <c r="P1107" s="17">
        <v>3.7077904400276397E-2</v>
      </c>
      <c r="Q1107" s="17">
        <v>3.6484380077263602E-2</v>
      </c>
      <c r="R1107" s="17"/>
      <c r="S1107" s="17">
        <v>4.2829503561701503E-2</v>
      </c>
      <c r="T1107" s="17">
        <v>6.4453780971737901E-2</v>
      </c>
      <c r="U1107" s="17">
        <v>0</v>
      </c>
      <c r="V1107" s="17">
        <v>7.5133138773127203E-2</v>
      </c>
      <c r="W1107" s="17">
        <v>4.8909007842418403E-2</v>
      </c>
      <c r="X1107" s="17">
        <v>0.102503799704823</v>
      </c>
      <c r="Y1107" s="17">
        <v>3.5784730403670299E-2</v>
      </c>
      <c r="Z1107" s="17">
        <v>1.5157841482309101E-2</v>
      </c>
      <c r="AA1107" s="17">
        <v>6.2793429274894605E-2</v>
      </c>
      <c r="AB1107" s="17">
        <v>4.2933910335814E-2</v>
      </c>
      <c r="AC1107" s="17">
        <v>6.2539310525991099E-2</v>
      </c>
      <c r="AD1107" s="17">
        <v>6.3461780878329793E-2</v>
      </c>
      <c r="AE1107" s="17"/>
      <c r="AF1107" s="17">
        <v>3.8547756837884598E-2</v>
      </c>
      <c r="AG1107" s="17">
        <v>6.7391412404306794E-2</v>
      </c>
      <c r="AH1107" s="17">
        <v>4.4013086243923499E-2</v>
      </c>
      <c r="AI1107" s="17"/>
      <c r="AJ1107" s="17">
        <v>3.8872687684140497E-2</v>
      </c>
      <c r="AK1107" s="17">
        <v>7.8108019331549997E-2</v>
      </c>
      <c r="AL1107" s="17">
        <v>3.6374043619979098E-2</v>
      </c>
      <c r="AM1107" s="17">
        <v>0</v>
      </c>
      <c r="AN1107" s="17">
        <v>3.0669074553761801E-2</v>
      </c>
      <c r="AO1107" s="17"/>
      <c r="AP1107" s="17">
        <v>3.4885769154293297E-2</v>
      </c>
      <c r="AQ1107" s="17">
        <v>6.0532812928729397E-2</v>
      </c>
      <c r="AR1107" s="17">
        <v>5.6159923230657001E-2</v>
      </c>
      <c r="AS1107" s="17">
        <v>9.1380622840369005E-2</v>
      </c>
      <c r="AT1107" s="17">
        <v>6.2985912588412796E-2</v>
      </c>
      <c r="AU1107" s="17"/>
      <c r="AV1107" s="17">
        <v>6.9948911475826894E-2</v>
      </c>
      <c r="AW1107" s="17">
        <v>4.8792565159840401E-2</v>
      </c>
      <c r="AX1107" s="17">
        <v>6.17154419345987E-2</v>
      </c>
      <c r="AY1107" s="17">
        <v>5.8748002584792902E-2</v>
      </c>
      <c r="AZ1107" s="17">
        <v>7.7146944929015498E-2</v>
      </c>
      <c r="BA1107" s="17">
        <v>0</v>
      </c>
      <c r="BB1107" s="17"/>
      <c r="BC1107" s="17">
        <v>1.6144802852436E-2</v>
      </c>
      <c r="BD1107" s="17">
        <v>3.6696695393081097E-2</v>
      </c>
      <c r="BE1107" s="17">
        <v>5.5941774166814201E-2</v>
      </c>
      <c r="BF1107" s="17">
        <v>0.149055064323905</v>
      </c>
      <c r="BG1107" s="17">
        <v>8.0315455643450107E-2</v>
      </c>
    </row>
    <row r="1108" spans="2:59" x14ac:dyDescent="0.35">
      <c r="B1108" t="s">
        <v>467</v>
      </c>
      <c r="C1108" s="17">
        <v>0.12944030495315101</v>
      </c>
      <c r="D1108" s="17">
        <v>0.15022452310339601</v>
      </c>
      <c r="E1108" s="17">
        <v>0.108570119810059</v>
      </c>
      <c r="F1108" s="17"/>
      <c r="G1108" s="17">
        <v>0.23619101798929801</v>
      </c>
      <c r="H1108" s="17">
        <v>0.20329349574599601</v>
      </c>
      <c r="I1108" s="17">
        <v>0.15610702847069899</v>
      </c>
      <c r="J1108" s="17">
        <v>0.106491553033441</v>
      </c>
      <c r="K1108" s="17">
        <v>8.1229759615348798E-2</v>
      </c>
      <c r="L1108" s="17">
        <v>3.64682189325694E-2</v>
      </c>
      <c r="M1108" s="17"/>
      <c r="N1108" s="17">
        <v>0.182027860648525</v>
      </c>
      <c r="O1108" s="17">
        <v>0.122299152972437</v>
      </c>
      <c r="P1108" s="17">
        <v>0.114876993819164</v>
      </c>
      <c r="Q1108" s="17">
        <v>9.6513010857910905E-2</v>
      </c>
      <c r="R1108" s="17"/>
      <c r="S1108" s="17">
        <v>0.214268160423087</v>
      </c>
      <c r="T1108" s="17">
        <v>7.2343032533990007E-2</v>
      </c>
      <c r="U1108" s="17">
        <v>0.12169579268255901</v>
      </c>
      <c r="V1108" s="17">
        <v>0.10690297397866801</v>
      </c>
      <c r="W1108" s="17">
        <v>0.15836618454524301</v>
      </c>
      <c r="X1108" s="17">
        <v>0.13872732200475901</v>
      </c>
      <c r="Y1108" s="17">
        <v>0.11267389460692601</v>
      </c>
      <c r="Z1108" s="17">
        <v>0.142990005029005</v>
      </c>
      <c r="AA1108" s="17">
        <v>0.13817787241051699</v>
      </c>
      <c r="AB1108" s="17">
        <v>0.133540004818342</v>
      </c>
      <c r="AC1108" s="17">
        <v>8.7365016018836894E-2</v>
      </c>
      <c r="AD1108" s="17">
        <v>8.9424642219801606E-2</v>
      </c>
      <c r="AE1108" s="17"/>
      <c r="AF1108" s="17">
        <v>9.1821343148715498E-2</v>
      </c>
      <c r="AG1108" s="17">
        <v>0.13149983621851</v>
      </c>
      <c r="AH1108" s="17">
        <v>0.17509522451404999</v>
      </c>
      <c r="AI1108" s="17"/>
      <c r="AJ1108" s="17">
        <v>9.8565606439838693E-2</v>
      </c>
      <c r="AK1108" s="17">
        <v>0.16570873376836601</v>
      </c>
      <c r="AL1108" s="17">
        <v>8.4170885736912102E-2</v>
      </c>
      <c r="AM1108" s="17">
        <v>0.118968327048978</v>
      </c>
      <c r="AN1108" s="17">
        <v>0.13228603990148899</v>
      </c>
      <c r="AO1108" s="17"/>
      <c r="AP1108" s="17">
        <v>8.48511882177055E-2</v>
      </c>
      <c r="AQ1108" s="17">
        <v>0.15140904671134001</v>
      </c>
      <c r="AR1108" s="17">
        <v>0.103495266845678</v>
      </c>
      <c r="AS1108" s="17">
        <v>0.136909707189692</v>
      </c>
      <c r="AT1108" s="17">
        <v>0.111647274850236</v>
      </c>
      <c r="AU1108" s="17"/>
      <c r="AV1108" s="17">
        <v>0.16720077148419599</v>
      </c>
      <c r="AW1108" s="17">
        <v>0.114238856123084</v>
      </c>
      <c r="AX1108" s="17">
        <v>0.11366816486020501</v>
      </c>
      <c r="AY1108" s="17">
        <v>0.119689056941853</v>
      </c>
      <c r="AZ1108" s="17">
        <v>0.101186028283083</v>
      </c>
      <c r="BA1108" s="17">
        <v>8.8057315321439206E-2</v>
      </c>
      <c r="BB1108" s="17"/>
      <c r="BC1108" s="17">
        <v>8.4945257056826901E-2</v>
      </c>
      <c r="BD1108" s="17">
        <v>0.133140036351729</v>
      </c>
      <c r="BE1108" s="17">
        <v>0.15142421642274301</v>
      </c>
      <c r="BF1108" s="17">
        <v>0.19734324833368799</v>
      </c>
      <c r="BG1108" s="17">
        <v>0.20005226876936399</v>
      </c>
    </row>
    <row r="1109" spans="2:59" x14ac:dyDescent="0.35">
      <c r="B1109" t="s">
        <v>468</v>
      </c>
      <c r="C1109" s="17">
        <v>0.73943617611201096</v>
      </c>
      <c r="D1109" s="17">
        <v>0.68908756593600895</v>
      </c>
      <c r="E1109" s="17">
        <v>0.78947194345819705</v>
      </c>
      <c r="F1109" s="17"/>
      <c r="G1109" s="17">
        <v>0.64644902392985004</v>
      </c>
      <c r="H1109" s="17">
        <v>0.62366742481331605</v>
      </c>
      <c r="I1109" s="17">
        <v>0.70012214904465198</v>
      </c>
      <c r="J1109" s="17">
        <v>0.73394249605280704</v>
      </c>
      <c r="K1109" s="17">
        <v>0.80392175981387703</v>
      </c>
      <c r="L1109" s="17">
        <v>0.87897005053309296</v>
      </c>
      <c r="M1109" s="17"/>
      <c r="N1109" s="17">
        <v>0.67890777313422201</v>
      </c>
      <c r="O1109" s="17">
        <v>0.75053023143299802</v>
      </c>
      <c r="P1109" s="17">
        <v>0.78063819144930402</v>
      </c>
      <c r="Q1109" s="17">
        <v>0.75346548772104405</v>
      </c>
      <c r="R1109" s="17"/>
      <c r="S1109" s="17">
        <v>0.71534880000141499</v>
      </c>
      <c r="T1109" s="17">
        <v>0.71946654719927605</v>
      </c>
      <c r="U1109" s="17">
        <v>0.77836467645693397</v>
      </c>
      <c r="V1109" s="17">
        <v>0.73761438317093997</v>
      </c>
      <c r="W1109" s="17">
        <v>0.74373819932502805</v>
      </c>
      <c r="X1109" s="17">
        <v>0.72594565269213795</v>
      </c>
      <c r="Y1109" s="17">
        <v>0.77392978096563303</v>
      </c>
      <c r="Z1109" s="17">
        <v>0.74135216436169604</v>
      </c>
      <c r="AA1109" s="17">
        <v>0.72035940071139704</v>
      </c>
      <c r="AB1109" s="17">
        <v>0.75128752150840195</v>
      </c>
      <c r="AC1109" s="17">
        <v>0.78565569375826105</v>
      </c>
      <c r="AD1109" s="17">
        <v>0.72779291098504495</v>
      </c>
      <c r="AE1109" s="17"/>
      <c r="AF1109" s="17">
        <v>0.76345924282891098</v>
      </c>
      <c r="AG1109" s="17">
        <v>0.74380949951225905</v>
      </c>
      <c r="AH1109" s="17">
        <v>0.68165320724479905</v>
      </c>
      <c r="AI1109" s="17"/>
      <c r="AJ1109" s="17">
        <v>0.78328954297217701</v>
      </c>
      <c r="AK1109" s="17">
        <v>0.71011154860326398</v>
      </c>
      <c r="AL1109" s="17">
        <v>0.82228089099978596</v>
      </c>
      <c r="AM1109" s="17">
        <v>0.81851761612240104</v>
      </c>
      <c r="AN1109" s="17">
        <v>0.69695128602815004</v>
      </c>
      <c r="AO1109" s="17"/>
      <c r="AP1109" s="17">
        <v>0.789889147015016</v>
      </c>
      <c r="AQ1109" s="17">
        <v>0.74844846452509395</v>
      </c>
      <c r="AR1109" s="17">
        <v>0.748169247013724</v>
      </c>
      <c r="AS1109" s="17">
        <v>0.70211824575891202</v>
      </c>
      <c r="AT1109" s="17">
        <v>0.71177888552192203</v>
      </c>
      <c r="AU1109" s="17"/>
      <c r="AV1109" s="17">
        <v>0.73372996478806896</v>
      </c>
      <c r="AW1109" s="17">
        <v>0.75909218534824296</v>
      </c>
      <c r="AX1109" s="17">
        <v>0.75492494258110399</v>
      </c>
      <c r="AY1109" s="17">
        <v>0.73144997150152702</v>
      </c>
      <c r="AZ1109" s="17">
        <v>0.71982573371214797</v>
      </c>
      <c r="BA1109" s="17">
        <v>0.78295505755721195</v>
      </c>
      <c r="BB1109" s="17"/>
      <c r="BC1109" s="17">
        <v>0.79962417625973004</v>
      </c>
      <c r="BD1109" s="17">
        <v>0.74723051053762002</v>
      </c>
      <c r="BE1109" s="17">
        <v>0.72186472452769501</v>
      </c>
      <c r="BF1109" s="17">
        <v>0.62640413957201202</v>
      </c>
      <c r="BG1109" s="17">
        <v>0.66867158303227603</v>
      </c>
    </row>
    <row r="1110" spans="2:59" x14ac:dyDescent="0.35">
      <c r="B1110" t="s">
        <v>100</v>
      </c>
      <c r="C1110" s="17">
        <v>7.7694706295100502E-2</v>
      </c>
      <c r="D1110" s="17">
        <v>7.9960952793296805E-2</v>
      </c>
      <c r="E1110" s="17">
        <v>7.4479474286041694E-2</v>
      </c>
      <c r="F1110" s="17"/>
      <c r="G1110" s="17">
        <v>2.3166189333732799E-2</v>
      </c>
      <c r="H1110" s="17">
        <v>7.0895136646252604E-2</v>
      </c>
      <c r="I1110" s="17">
        <v>7.66249575501355E-2</v>
      </c>
      <c r="J1110" s="17">
        <v>0.123798997847228</v>
      </c>
      <c r="K1110" s="17">
        <v>0.101693599514836</v>
      </c>
      <c r="L1110" s="17">
        <v>6.2352252473897002E-2</v>
      </c>
      <c r="M1110" s="17"/>
      <c r="N1110" s="17">
        <v>5.1843411354921098E-2</v>
      </c>
      <c r="O1110" s="17">
        <v>7.6568670072968498E-2</v>
      </c>
      <c r="P1110" s="17">
        <v>6.7406910331255204E-2</v>
      </c>
      <c r="Q1110" s="17">
        <v>0.11353712134378099</v>
      </c>
      <c r="R1110" s="17"/>
      <c r="S1110" s="17">
        <v>2.7553536013796801E-2</v>
      </c>
      <c r="T1110" s="17">
        <v>0.143736639294996</v>
      </c>
      <c r="U1110" s="17">
        <v>9.9939530860506595E-2</v>
      </c>
      <c r="V1110" s="17">
        <v>8.0349504077265696E-2</v>
      </c>
      <c r="W1110" s="17">
        <v>4.8986608287311002E-2</v>
      </c>
      <c r="X1110" s="17">
        <v>3.2823225598279902E-2</v>
      </c>
      <c r="Y1110" s="17">
        <v>7.7611594023770006E-2</v>
      </c>
      <c r="Z1110" s="17">
        <v>0.10049998912699</v>
      </c>
      <c r="AA1110" s="17">
        <v>7.8669297603191399E-2</v>
      </c>
      <c r="AB1110" s="17">
        <v>7.2238563337442704E-2</v>
      </c>
      <c r="AC1110" s="17">
        <v>6.4439979696910801E-2</v>
      </c>
      <c r="AD1110" s="17">
        <v>0.119320665916824</v>
      </c>
      <c r="AE1110" s="17"/>
      <c r="AF1110" s="17">
        <v>0.106171657184489</v>
      </c>
      <c r="AG1110" s="17">
        <v>5.72992518649246E-2</v>
      </c>
      <c r="AH1110" s="17">
        <v>9.9238481997228206E-2</v>
      </c>
      <c r="AI1110" s="17"/>
      <c r="AJ1110" s="17">
        <v>7.9272162903843202E-2</v>
      </c>
      <c r="AK1110" s="17">
        <v>4.6071698296820202E-2</v>
      </c>
      <c r="AL1110" s="17">
        <v>5.7174179643323199E-2</v>
      </c>
      <c r="AM1110" s="17">
        <v>6.2514056828620906E-2</v>
      </c>
      <c r="AN1110" s="17">
        <v>0.1400935995166</v>
      </c>
      <c r="AO1110" s="17"/>
      <c r="AP1110" s="17">
        <v>9.0373895612985297E-2</v>
      </c>
      <c r="AQ1110" s="17">
        <v>3.9609675834836697E-2</v>
      </c>
      <c r="AR1110" s="17">
        <v>9.2175562909941403E-2</v>
      </c>
      <c r="AS1110" s="17">
        <v>6.9591424211026598E-2</v>
      </c>
      <c r="AT1110" s="17">
        <v>0.11358792703942901</v>
      </c>
      <c r="AU1110" s="17"/>
      <c r="AV1110" s="17">
        <v>2.91203522519085E-2</v>
      </c>
      <c r="AW1110" s="17">
        <v>7.7876393368831995E-2</v>
      </c>
      <c r="AX1110" s="17">
        <v>6.9691450624092099E-2</v>
      </c>
      <c r="AY1110" s="17">
        <v>9.0112968971827204E-2</v>
      </c>
      <c r="AZ1110" s="17">
        <v>0.101841293075754</v>
      </c>
      <c r="BA1110" s="17">
        <v>0.12898762712134901</v>
      </c>
      <c r="BB1110" s="17"/>
      <c r="BC1110" s="17">
        <v>9.9285763831007304E-2</v>
      </c>
      <c r="BD1110" s="17">
        <v>8.2932757717569805E-2</v>
      </c>
      <c r="BE1110" s="17">
        <v>7.0769284882748099E-2</v>
      </c>
      <c r="BF1110" s="17">
        <v>2.7197547770394698E-2</v>
      </c>
      <c r="BG1110" s="17">
        <v>5.0960692554910397E-2</v>
      </c>
    </row>
    <row r="1111" spans="2:59" x14ac:dyDescent="0.3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row>
    <row r="1112" spans="2:59" x14ac:dyDescent="0.35">
      <c r="B1112" s="6" t="s">
        <v>487</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row>
    <row r="1113" spans="2:59" x14ac:dyDescent="0.35">
      <c r="B1113" s="24" t="s">
        <v>331</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row>
    <row r="1114" spans="2:59" x14ac:dyDescent="0.35">
      <c r="B1114" t="s">
        <v>480</v>
      </c>
      <c r="C1114" s="17">
        <v>0.21341481700516499</v>
      </c>
      <c r="D1114" s="17">
        <v>0.233197435264692</v>
      </c>
      <c r="E1114" s="17">
        <v>0.19586278408624899</v>
      </c>
      <c r="F1114" s="17"/>
      <c r="G1114" s="17">
        <v>0.214040463979567</v>
      </c>
      <c r="H1114" s="17">
        <v>0.26760494590248501</v>
      </c>
      <c r="I1114" s="17">
        <v>0.16984493440120299</v>
      </c>
      <c r="J1114" s="17">
        <v>0.237356183761083</v>
      </c>
      <c r="K1114" s="17">
        <v>0.24111044450847999</v>
      </c>
      <c r="L1114" s="17">
        <v>0.166966181381143</v>
      </c>
      <c r="M1114" s="17"/>
      <c r="N1114" s="17">
        <v>0.20230325425435899</v>
      </c>
      <c r="O1114" s="17">
        <v>0.19294445731885501</v>
      </c>
      <c r="P1114" s="17">
        <v>0.22937998410936999</v>
      </c>
      <c r="Q1114" s="17">
        <v>0.23156204340224201</v>
      </c>
      <c r="R1114" s="17"/>
      <c r="S1114" s="17">
        <v>0.25207702856270198</v>
      </c>
      <c r="T1114" s="17">
        <v>0.218948643486582</v>
      </c>
      <c r="U1114" s="17">
        <v>0.22738514483348801</v>
      </c>
      <c r="V1114" s="17">
        <v>0.27221166733642099</v>
      </c>
      <c r="W1114" s="17">
        <v>0.239606283366954</v>
      </c>
      <c r="X1114" s="17">
        <v>0.17990938144323901</v>
      </c>
      <c r="Y1114" s="17">
        <v>0.19495622279977301</v>
      </c>
      <c r="Z1114" s="17">
        <v>0.13943694119498101</v>
      </c>
      <c r="AA1114" s="17">
        <v>0.18622237375940201</v>
      </c>
      <c r="AB1114" s="17">
        <v>0.197990475658545</v>
      </c>
      <c r="AC1114" s="17">
        <v>0.195819750559098</v>
      </c>
      <c r="AD1114" s="17">
        <v>0.15890203271594799</v>
      </c>
      <c r="AE1114" s="17"/>
      <c r="AF1114" s="17">
        <v>0.19559301862064299</v>
      </c>
      <c r="AG1114" s="17">
        <v>0.24929420143168099</v>
      </c>
      <c r="AH1114" s="17">
        <v>0.14917676322375101</v>
      </c>
      <c r="AI1114" s="17"/>
      <c r="AJ1114" s="17">
        <v>0.21956537375534699</v>
      </c>
      <c r="AK1114" s="17">
        <v>0.24976000743721699</v>
      </c>
      <c r="AL1114" s="17">
        <v>0.233874950771954</v>
      </c>
      <c r="AM1114" s="17">
        <v>0.20806671249726899</v>
      </c>
      <c r="AN1114" s="17">
        <v>0.13422778816469799</v>
      </c>
      <c r="AO1114" s="17"/>
      <c r="AP1114" s="17">
        <v>0.21784088541808799</v>
      </c>
      <c r="AQ1114" s="17">
        <v>0.241786393776524</v>
      </c>
      <c r="AR1114" s="17">
        <v>0.223669019980719</v>
      </c>
      <c r="AS1114" s="17">
        <v>0.20587684530879299</v>
      </c>
      <c r="AT1114" s="17">
        <v>0.21809856634649899</v>
      </c>
      <c r="AU1114" s="17"/>
      <c r="AV1114" s="17">
        <v>0.23795956618859199</v>
      </c>
      <c r="AW1114" s="17">
        <v>0.22035310604356401</v>
      </c>
      <c r="AX1114" s="17">
        <v>0.25721983237893398</v>
      </c>
      <c r="AY1114" s="17">
        <v>0.20985552034875701</v>
      </c>
      <c r="AZ1114" s="17">
        <v>0.16373011700200099</v>
      </c>
      <c r="BA1114" s="17">
        <v>0.18987846312620901</v>
      </c>
      <c r="BB1114" s="17"/>
      <c r="BC1114" s="17">
        <v>0.22270092942491901</v>
      </c>
      <c r="BD1114" s="17">
        <v>0.19361711988546701</v>
      </c>
      <c r="BE1114" s="17">
        <v>0.21832888666219399</v>
      </c>
      <c r="BF1114" s="17">
        <v>0.17913706328175999</v>
      </c>
      <c r="BG1114" s="17">
        <v>0.32380604847215999</v>
      </c>
    </row>
    <row r="1115" spans="2:59" x14ac:dyDescent="0.35">
      <c r="B1115" t="s">
        <v>481</v>
      </c>
      <c r="C1115" s="17">
        <v>0.50558893330904298</v>
      </c>
      <c r="D1115" s="17">
        <v>0.482990593380832</v>
      </c>
      <c r="E1115" s="17">
        <v>0.52943109232769003</v>
      </c>
      <c r="F1115" s="17"/>
      <c r="G1115" s="17">
        <v>0.40851712397156398</v>
      </c>
      <c r="H1115" s="17">
        <v>0.47607984981171297</v>
      </c>
      <c r="I1115" s="17">
        <v>0.49507450286369897</v>
      </c>
      <c r="J1115" s="17">
        <v>0.54581563724230997</v>
      </c>
      <c r="K1115" s="17">
        <v>0.49265300756889002</v>
      </c>
      <c r="L1115" s="17">
        <v>0.574012054628246</v>
      </c>
      <c r="M1115" s="17"/>
      <c r="N1115" s="17">
        <v>0.56639492128728697</v>
      </c>
      <c r="O1115" s="17">
        <v>0.50839954464854797</v>
      </c>
      <c r="P1115" s="17">
        <v>0.48294998999210198</v>
      </c>
      <c r="Q1115" s="17">
        <v>0.46128910925283201</v>
      </c>
      <c r="R1115" s="17"/>
      <c r="S1115" s="17">
        <v>0.43437465748557802</v>
      </c>
      <c r="T1115" s="17">
        <v>0.40998753185250397</v>
      </c>
      <c r="U1115" s="17">
        <v>0.59530598745194496</v>
      </c>
      <c r="V1115" s="17">
        <v>0.56609231996680098</v>
      </c>
      <c r="W1115" s="17">
        <v>0.60497078433827101</v>
      </c>
      <c r="X1115" s="17">
        <v>0.48641080879637799</v>
      </c>
      <c r="Y1115" s="17">
        <v>0.56526987841339404</v>
      </c>
      <c r="Z1115" s="17">
        <v>0.55300051493639601</v>
      </c>
      <c r="AA1115" s="17">
        <v>0.45450322331261001</v>
      </c>
      <c r="AB1115" s="17">
        <v>0.53993951071982405</v>
      </c>
      <c r="AC1115" s="17">
        <v>0.53478570567515604</v>
      </c>
      <c r="AD1115" s="17">
        <v>0.48349689148924402</v>
      </c>
      <c r="AE1115" s="17"/>
      <c r="AF1115" s="17">
        <v>0.51909332497017802</v>
      </c>
      <c r="AG1115" s="17">
        <v>0.50871275061356902</v>
      </c>
      <c r="AH1115" s="17">
        <v>0.50381563884626901</v>
      </c>
      <c r="AI1115" s="17"/>
      <c r="AJ1115" s="17">
        <v>0.53460413287338004</v>
      </c>
      <c r="AK1115" s="17">
        <v>0.43954698440865902</v>
      </c>
      <c r="AL1115" s="17">
        <v>0.570684038940935</v>
      </c>
      <c r="AM1115" s="17">
        <v>0.62615210379661601</v>
      </c>
      <c r="AN1115" s="17">
        <v>0.54411102883907403</v>
      </c>
      <c r="AO1115" s="17"/>
      <c r="AP1115" s="17">
        <v>0.52999543749369904</v>
      </c>
      <c r="AQ1115" s="17">
        <v>0.48782022020753102</v>
      </c>
      <c r="AR1115" s="17">
        <v>0.53855514110763403</v>
      </c>
      <c r="AS1115" s="17">
        <v>0.52674567741567901</v>
      </c>
      <c r="AT1115" s="17">
        <v>0.44637551213359</v>
      </c>
      <c r="AU1115" s="17"/>
      <c r="AV1115" s="17">
        <v>0.47142386230234001</v>
      </c>
      <c r="AW1115" s="17">
        <v>0.52084624473195296</v>
      </c>
      <c r="AX1115" s="17">
        <v>0.51337382113542296</v>
      </c>
      <c r="AY1115" s="17">
        <v>0.52822212366197097</v>
      </c>
      <c r="AZ1115" s="17">
        <v>0.44497585333072898</v>
      </c>
      <c r="BA1115" s="17">
        <v>0.526578407840959</v>
      </c>
      <c r="BB1115" s="17"/>
      <c r="BC1115" s="17">
        <v>0.52953226819619903</v>
      </c>
      <c r="BD1115" s="17">
        <v>0.515461691280093</v>
      </c>
      <c r="BE1115" s="17">
        <v>0.47257488474558701</v>
      </c>
      <c r="BF1115" s="17">
        <v>0.58379841994669301</v>
      </c>
      <c r="BG1115" s="17">
        <v>0.23112033596364301</v>
      </c>
    </row>
    <row r="1116" spans="2:59" x14ac:dyDescent="0.35">
      <c r="B1116" t="s">
        <v>482</v>
      </c>
      <c r="C1116" s="17">
        <v>0.16166077568634499</v>
      </c>
      <c r="D1116" s="17">
        <v>0.17615042731003899</v>
      </c>
      <c r="E1116" s="17">
        <v>0.145376182683535</v>
      </c>
      <c r="F1116" s="17"/>
      <c r="G1116" s="17">
        <v>0.25579480460126902</v>
      </c>
      <c r="H1116" s="17">
        <v>0.14245261921150401</v>
      </c>
      <c r="I1116" s="17">
        <v>0.173001434007168</v>
      </c>
      <c r="J1116" s="17">
        <v>0.145669003656312</v>
      </c>
      <c r="K1116" s="17">
        <v>0.14807710255026699</v>
      </c>
      <c r="L1116" s="17">
        <v>0.131015809310639</v>
      </c>
      <c r="M1116" s="17"/>
      <c r="N1116" s="17">
        <v>0.14448193425320199</v>
      </c>
      <c r="O1116" s="17">
        <v>0.186522431165318</v>
      </c>
      <c r="P1116" s="17">
        <v>0.17062600705660899</v>
      </c>
      <c r="Q1116" s="17">
        <v>0.14600872132297299</v>
      </c>
      <c r="R1116" s="17"/>
      <c r="S1116" s="17">
        <v>0.18667472753690001</v>
      </c>
      <c r="T1116" s="17">
        <v>0.220246541595366</v>
      </c>
      <c r="U1116" s="17">
        <v>9.9545615329146506E-2</v>
      </c>
      <c r="V1116" s="17">
        <v>0.10071423528350899</v>
      </c>
      <c r="W1116" s="17">
        <v>8.8269083875473706E-2</v>
      </c>
      <c r="X1116" s="17">
        <v>0.17121486592132201</v>
      </c>
      <c r="Y1116" s="17">
        <v>0.155784602417219</v>
      </c>
      <c r="Z1116" s="17">
        <v>8.8046500260492794E-2</v>
      </c>
      <c r="AA1116" s="17">
        <v>0.19470764758718401</v>
      </c>
      <c r="AB1116" s="17">
        <v>0.19790666237409199</v>
      </c>
      <c r="AC1116" s="17">
        <v>0.14369851842179601</v>
      </c>
      <c r="AD1116" s="17">
        <v>0.17327216706426801</v>
      </c>
      <c r="AE1116" s="17"/>
      <c r="AF1116" s="17">
        <v>0.15190517207541299</v>
      </c>
      <c r="AG1116" s="17">
        <v>0.140710805088684</v>
      </c>
      <c r="AH1116" s="17">
        <v>0.207254336930668</v>
      </c>
      <c r="AI1116" s="17"/>
      <c r="AJ1116" s="17">
        <v>0.148726522678337</v>
      </c>
      <c r="AK1116" s="17">
        <v>0.19546154045807401</v>
      </c>
      <c r="AL1116" s="17">
        <v>0.13397267483988601</v>
      </c>
      <c r="AM1116" s="17">
        <v>5.4219082464263699E-2</v>
      </c>
      <c r="AN1116" s="17">
        <v>0.140967747769458</v>
      </c>
      <c r="AO1116" s="17"/>
      <c r="AP1116" s="17">
        <v>0.14154643659563099</v>
      </c>
      <c r="AQ1116" s="17">
        <v>0.16852440545646699</v>
      </c>
      <c r="AR1116" s="17">
        <v>0.179058711360079</v>
      </c>
      <c r="AS1116" s="17">
        <v>0.15185797825803499</v>
      </c>
      <c r="AT1116" s="17">
        <v>0.16171523586434</v>
      </c>
      <c r="AU1116" s="17"/>
      <c r="AV1116" s="17">
        <v>0.19511547112206001</v>
      </c>
      <c r="AW1116" s="17">
        <v>0.16783485959147301</v>
      </c>
      <c r="AX1116" s="17">
        <v>0.14241066556033</v>
      </c>
      <c r="AY1116" s="17">
        <v>0.155634480213417</v>
      </c>
      <c r="AZ1116" s="17">
        <v>0.229004598700731</v>
      </c>
      <c r="BA1116" s="17">
        <v>9.7990023215850305E-2</v>
      </c>
      <c r="BB1116" s="17"/>
      <c r="BC1116" s="17">
        <v>0.12436879981280199</v>
      </c>
      <c r="BD1116" s="17">
        <v>0.15142454484419601</v>
      </c>
      <c r="BE1116" s="17">
        <v>0.201369341185583</v>
      </c>
      <c r="BF1116" s="17">
        <v>0.149753447688037</v>
      </c>
      <c r="BG1116" s="17">
        <v>0.33936742916364199</v>
      </c>
    </row>
    <row r="1117" spans="2:59" x14ac:dyDescent="0.35">
      <c r="B1117" t="s">
        <v>483</v>
      </c>
      <c r="C1117" s="17">
        <v>4.89225547745425E-2</v>
      </c>
      <c r="D1117" s="17">
        <v>5.2754188525349702E-2</v>
      </c>
      <c r="E1117" s="17">
        <v>4.5577410166682202E-2</v>
      </c>
      <c r="F1117" s="17"/>
      <c r="G1117" s="17">
        <v>6.3816823295201802E-2</v>
      </c>
      <c r="H1117" s="17">
        <v>5.54608226526591E-2</v>
      </c>
      <c r="I1117" s="17">
        <v>5.3250471978483802E-2</v>
      </c>
      <c r="J1117" s="17">
        <v>2.4454453837208501E-2</v>
      </c>
      <c r="K1117" s="17">
        <v>4.9169712680883999E-2</v>
      </c>
      <c r="L1117" s="17">
        <v>5.12072557874097E-2</v>
      </c>
      <c r="M1117" s="17"/>
      <c r="N1117" s="17">
        <v>3.6836343391258103E-2</v>
      </c>
      <c r="O1117" s="17">
        <v>4.52012719316046E-2</v>
      </c>
      <c r="P1117" s="17">
        <v>4.4104848551210003E-2</v>
      </c>
      <c r="Q1117" s="17">
        <v>6.8919867105588797E-2</v>
      </c>
      <c r="R1117" s="17"/>
      <c r="S1117" s="17">
        <v>5.6472730165028101E-2</v>
      </c>
      <c r="T1117" s="17">
        <v>5.4118921946083198E-2</v>
      </c>
      <c r="U1117" s="17">
        <v>1.43056546392086E-2</v>
      </c>
      <c r="V1117" s="17">
        <v>2.3088777130367499E-2</v>
      </c>
      <c r="W1117" s="17">
        <v>3.2704941476431701E-2</v>
      </c>
      <c r="X1117" s="17">
        <v>7.4458277099896594E-2</v>
      </c>
      <c r="Y1117" s="17">
        <v>4.0945761357121302E-2</v>
      </c>
      <c r="Z1117" s="17">
        <v>0.13032382339016499</v>
      </c>
      <c r="AA1117" s="17">
        <v>7.6793993049999898E-2</v>
      </c>
      <c r="AB1117" s="17">
        <v>8.7358522162934802E-3</v>
      </c>
      <c r="AC1117" s="17">
        <v>5.3399751184904497E-2</v>
      </c>
      <c r="AD1117" s="17">
        <v>5.76151613513479E-2</v>
      </c>
      <c r="AE1117" s="17"/>
      <c r="AF1117" s="17">
        <v>4.6767192371639003E-2</v>
      </c>
      <c r="AG1117" s="17">
        <v>4.5530462060964699E-2</v>
      </c>
      <c r="AH1117" s="17">
        <v>5.3735452394243502E-2</v>
      </c>
      <c r="AI1117" s="17"/>
      <c r="AJ1117" s="17">
        <v>2.9285364297585902E-2</v>
      </c>
      <c r="AK1117" s="17">
        <v>7.0441975869197204E-2</v>
      </c>
      <c r="AL1117" s="17">
        <v>0</v>
      </c>
      <c r="AM1117" s="17">
        <v>4.9048044413230601E-2</v>
      </c>
      <c r="AN1117" s="17">
        <v>7.2109035805858604E-2</v>
      </c>
      <c r="AO1117" s="17"/>
      <c r="AP1117" s="17">
        <v>3.1053163468181599E-2</v>
      </c>
      <c r="AQ1117" s="17">
        <v>6.0067644757878798E-2</v>
      </c>
      <c r="AR1117" s="17">
        <v>1.22033156659335E-2</v>
      </c>
      <c r="AS1117" s="17">
        <v>3.92962179310474E-2</v>
      </c>
      <c r="AT1117" s="17">
        <v>3.5453724391752602E-2</v>
      </c>
      <c r="AU1117" s="17"/>
      <c r="AV1117" s="17">
        <v>6.6645345764392599E-2</v>
      </c>
      <c r="AW1117" s="17">
        <v>2.7756487833683501E-2</v>
      </c>
      <c r="AX1117" s="17">
        <v>2.35918592585239E-2</v>
      </c>
      <c r="AY1117" s="17">
        <v>3.5956455529721397E-2</v>
      </c>
      <c r="AZ1117" s="17">
        <v>2.62487347701739E-2</v>
      </c>
      <c r="BA1117" s="17">
        <v>3.0004842427111902E-2</v>
      </c>
      <c r="BB1117" s="17"/>
      <c r="BC1117" s="17">
        <v>4.7436031753821599E-2</v>
      </c>
      <c r="BD1117" s="17">
        <v>6.1043345936896802E-2</v>
      </c>
      <c r="BE1117" s="17">
        <v>4.7988192984501597E-2</v>
      </c>
      <c r="BF1117" s="17">
        <v>5.0966432494000201E-2</v>
      </c>
      <c r="BG1117" s="17">
        <v>0</v>
      </c>
    </row>
    <row r="1118" spans="2:59" x14ac:dyDescent="0.35">
      <c r="B1118" t="s">
        <v>100</v>
      </c>
      <c r="C1118" s="17">
        <v>7.0412919224903905E-2</v>
      </c>
      <c r="D1118" s="17">
        <v>5.4907355519087903E-2</v>
      </c>
      <c r="E1118" s="17">
        <v>8.3752530735844197E-2</v>
      </c>
      <c r="F1118" s="17"/>
      <c r="G1118" s="17">
        <v>5.7830784152398299E-2</v>
      </c>
      <c r="H1118" s="17">
        <v>5.8401762421638997E-2</v>
      </c>
      <c r="I1118" s="17">
        <v>0.108828656749446</v>
      </c>
      <c r="J1118" s="17">
        <v>4.6704721503086702E-2</v>
      </c>
      <c r="K1118" s="17">
        <v>6.8989732691478206E-2</v>
      </c>
      <c r="L1118" s="17">
        <v>7.6798698892561607E-2</v>
      </c>
      <c r="M1118" s="17"/>
      <c r="N1118" s="17">
        <v>4.9983546813893102E-2</v>
      </c>
      <c r="O1118" s="17">
        <v>6.6932294935673806E-2</v>
      </c>
      <c r="P1118" s="17">
        <v>7.2939170290708497E-2</v>
      </c>
      <c r="Q1118" s="17">
        <v>9.2220258916365205E-2</v>
      </c>
      <c r="R1118" s="17"/>
      <c r="S1118" s="17">
        <v>7.0400856249792407E-2</v>
      </c>
      <c r="T1118" s="17">
        <v>9.6698361119464393E-2</v>
      </c>
      <c r="U1118" s="17">
        <v>6.3457597746212097E-2</v>
      </c>
      <c r="V1118" s="17">
        <v>3.7893000282901698E-2</v>
      </c>
      <c r="W1118" s="17">
        <v>3.4448906942869999E-2</v>
      </c>
      <c r="X1118" s="17">
        <v>8.8006666739163894E-2</v>
      </c>
      <c r="Y1118" s="17">
        <v>4.30435350124923E-2</v>
      </c>
      <c r="Z1118" s="17">
        <v>8.9192220217965801E-2</v>
      </c>
      <c r="AA1118" s="17">
        <v>8.7772762290804204E-2</v>
      </c>
      <c r="AB1118" s="17">
        <v>5.5427499031245497E-2</v>
      </c>
      <c r="AC1118" s="17">
        <v>7.2296274159044605E-2</v>
      </c>
      <c r="AD1118" s="17">
        <v>0.126713747379191</v>
      </c>
      <c r="AE1118" s="17"/>
      <c r="AF1118" s="17">
        <v>8.6641291962126707E-2</v>
      </c>
      <c r="AG1118" s="17">
        <v>5.5751780805100001E-2</v>
      </c>
      <c r="AH1118" s="17">
        <v>8.6017808605068399E-2</v>
      </c>
      <c r="AI1118" s="17"/>
      <c r="AJ1118" s="17">
        <v>6.7818606395350395E-2</v>
      </c>
      <c r="AK1118" s="17">
        <v>4.4789491826852601E-2</v>
      </c>
      <c r="AL1118" s="17">
        <v>6.1468335447224499E-2</v>
      </c>
      <c r="AM1118" s="17">
        <v>6.2514056828620906E-2</v>
      </c>
      <c r="AN1118" s="17">
        <v>0.108584399420912</v>
      </c>
      <c r="AO1118" s="17"/>
      <c r="AP1118" s="17">
        <v>7.9564077024400298E-2</v>
      </c>
      <c r="AQ1118" s="17">
        <v>4.1801335801599199E-2</v>
      </c>
      <c r="AR1118" s="17">
        <v>4.6513811885634498E-2</v>
      </c>
      <c r="AS1118" s="17">
        <v>7.6223281086445702E-2</v>
      </c>
      <c r="AT1118" s="17">
        <v>0.13835696126381999</v>
      </c>
      <c r="AU1118" s="17"/>
      <c r="AV1118" s="17">
        <v>2.8855754622615401E-2</v>
      </c>
      <c r="AW1118" s="17">
        <v>6.3209301799326906E-2</v>
      </c>
      <c r="AX1118" s="17">
        <v>6.3403821666789206E-2</v>
      </c>
      <c r="AY1118" s="17">
        <v>7.0331420246133897E-2</v>
      </c>
      <c r="AZ1118" s="17">
        <v>0.136040696196365</v>
      </c>
      <c r="BA1118" s="17">
        <v>0.15554826338986999</v>
      </c>
      <c r="BB1118" s="17"/>
      <c r="BC1118" s="17">
        <v>7.5961970812258806E-2</v>
      </c>
      <c r="BD1118" s="17">
        <v>7.8453298053346096E-2</v>
      </c>
      <c r="BE1118" s="17">
        <v>5.9738694422133899E-2</v>
      </c>
      <c r="BF1118" s="17">
        <v>3.6344636589510197E-2</v>
      </c>
      <c r="BG1118" s="17">
        <v>0.105706186400556</v>
      </c>
    </row>
    <row r="1119" spans="2:59" x14ac:dyDescent="0.35">
      <c r="B1119" t="s">
        <v>484</v>
      </c>
      <c r="C1119" s="17">
        <v>0.71900375031420805</v>
      </c>
      <c r="D1119" s="17">
        <v>0.716188028645524</v>
      </c>
      <c r="E1119" s="17">
        <v>0.72529387641393905</v>
      </c>
      <c r="F1119" s="17"/>
      <c r="G1119" s="17">
        <v>0.62255758795113103</v>
      </c>
      <c r="H1119" s="17">
        <v>0.74368479571419799</v>
      </c>
      <c r="I1119" s="17">
        <v>0.66491943726490199</v>
      </c>
      <c r="J1119" s="17">
        <v>0.783171821003393</v>
      </c>
      <c r="K1119" s="17">
        <v>0.73376345207737004</v>
      </c>
      <c r="L1119" s="17">
        <v>0.74097823600938995</v>
      </c>
      <c r="M1119" s="17"/>
      <c r="N1119" s="17">
        <v>0.76869817554164699</v>
      </c>
      <c r="O1119" s="17">
        <v>0.70134400196740299</v>
      </c>
      <c r="P1119" s="17">
        <v>0.71232997410147203</v>
      </c>
      <c r="Q1119" s="17">
        <v>0.69285115265507302</v>
      </c>
      <c r="R1119" s="17"/>
      <c r="S1119" s="17">
        <v>0.686451686048279</v>
      </c>
      <c r="T1119" s="17">
        <v>0.62893617533908597</v>
      </c>
      <c r="U1119" s="17">
        <v>0.822691132285433</v>
      </c>
      <c r="V1119" s="17">
        <v>0.83830398730322198</v>
      </c>
      <c r="W1119" s="17">
        <v>0.844577067705225</v>
      </c>
      <c r="X1119" s="17">
        <v>0.66632019023961697</v>
      </c>
      <c r="Y1119" s="17">
        <v>0.76022610121316703</v>
      </c>
      <c r="Z1119" s="17">
        <v>0.69243745613137697</v>
      </c>
      <c r="AA1119" s="17">
        <v>0.64072559707201204</v>
      </c>
      <c r="AB1119" s="17">
        <v>0.73792998637836904</v>
      </c>
      <c r="AC1119" s="17">
        <v>0.73060545623425499</v>
      </c>
      <c r="AD1119" s="17">
        <v>0.64239892420519196</v>
      </c>
      <c r="AE1119" s="17"/>
      <c r="AF1119" s="17">
        <v>0.71468634359082095</v>
      </c>
      <c r="AG1119" s="17">
        <v>0.75800695204525104</v>
      </c>
      <c r="AH1119" s="17">
        <v>0.65299240207001996</v>
      </c>
      <c r="AI1119" s="17"/>
      <c r="AJ1119" s="17">
        <v>0.75416950662872695</v>
      </c>
      <c r="AK1119" s="17">
        <v>0.68930699184587596</v>
      </c>
      <c r="AL1119" s="17">
        <v>0.80455898971288897</v>
      </c>
      <c r="AM1119" s="17">
        <v>0.83421881629388495</v>
      </c>
      <c r="AN1119" s="17">
        <v>0.67833881700377197</v>
      </c>
      <c r="AO1119" s="17"/>
      <c r="AP1119" s="17">
        <v>0.74783632291178703</v>
      </c>
      <c r="AQ1119" s="17">
        <v>0.72960661398405502</v>
      </c>
      <c r="AR1119" s="17">
        <v>0.762224161088353</v>
      </c>
      <c r="AS1119" s="17">
        <v>0.73262252272447204</v>
      </c>
      <c r="AT1119" s="17">
        <v>0.66447407848008799</v>
      </c>
      <c r="AU1119" s="17"/>
      <c r="AV1119" s="17">
        <v>0.70938342849093206</v>
      </c>
      <c r="AW1119" s="17">
        <v>0.74119935077551602</v>
      </c>
      <c r="AX1119" s="17">
        <v>0.77059365351435705</v>
      </c>
      <c r="AY1119" s="17">
        <v>0.73807764401072795</v>
      </c>
      <c r="AZ1119" s="17">
        <v>0.60870597033273</v>
      </c>
      <c r="BA1119" s="17">
        <v>0.71645687096716804</v>
      </c>
      <c r="BB1119" s="17"/>
      <c r="BC1119" s="17">
        <v>0.75223319762111795</v>
      </c>
      <c r="BD1119" s="17">
        <v>0.70907881116556104</v>
      </c>
      <c r="BE1119" s="17">
        <v>0.69090377140778103</v>
      </c>
      <c r="BF1119" s="17">
        <v>0.76293548322845195</v>
      </c>
      <c r="BG1119" s="17">
        <v>0.554926384435803</v>
      </c>
    </row>
    <row r="1120" spans="2:59" x14ac:dyDescent="0.35">
      <c r="B1120" t="s">
        <v>485</v>
      </c>
      <c r="C1120" s="17">
        <v>0.21058333046088801</v>
      </c>
      <c r="D1120" s="17">
        <v>0.22890461583538799</v>
      </c>
      <c r="E1120" s="17">
        <v>0.19095359285021701</v>
      </c>
      <c r="F1120" s="17"/>
      <c r="G1120" s="17">
        <v>0.31961162789647102</v>
      </c>
      <c r="H1120" s="17">
        <v>0.19791344186416299</v>
      </c>
      <c r="I1120" s="17">
        <v>0.22625190598565201</v>
      </c>
      <c r="J1120" s="17">
        <v>0.17012345749352001</v>
      </c>
      <c r="K1120" s="17">
        <v>0.19724681523115201</v>
      </c>
      <c r="L1120" s="17">
        <v>0.182223065098049</v>
      </c>
      <c r="M1120" s="17"/>
      <c r="N1120" s="17">
        <v>0.18131827764446001</v>
      </c>
      <c r="O1120" s="17">
        <v>0.231723703096923</v>
      </c>
      <c r="P1120" s="17">
        <v>0.21473085560781899</v>
      </c>
      <c r="Q1120" s="17">
        <v>0.214928588428561</v>
      </c>
      <c r="R1120" s="17"/>
      <c r="S1120" s="17">
        <v>0.243147457701928</v>
      </c>
      <c r="T1120" s="17">
        <v>0.27436546354144897</v>
      </c>
      <c r="U1120" s="17">
        <v>0.113851269968355</v>
      </c>
      <c r="V1120" s="17">
        <v>0.12380301241387601</v>
      </c>
      <c r="W1120" s="17">
        <v>0.120974025351905</v>
      </c>
      <c r="X1120" s="17">
        <v>0.24567314302121901</v>
      </c>
      <c r="Y1120" s="17">
        <v>0.19673036377434</v>
      </c>
      <c r="Z1120" s="17">
        <v>0.218370323650658</v>
      </c>
      <c r="AA1120" s="17">
        <v>0.27150164063718402</v>
      </c>
      <c r="AB1120" s="17">
        <v>0.20664251459038599</v>
      </c>
      <c r="AC1120" s="17">
        <v>0.19709826960669999</v>
      </c>
      <c r="AD1120" s="17">
        <v>0.23088732841561599</v>
      </c>
      <c r="AE1120" s="17"/>
      <c r="AF1120" s="17">
        <v>0.198672364447052</v>
      </c>
      <c r="AG1120" s="17">
        <v>0.186241267149649</v>
      </c>
      <c r="AH1120" s="17">
        <v>0.26098978932491201</v>
      </c>
      <c r="AI1120" s="17"/>
      <c r="AJ1120" s="17">
        <v>0.17801188697592299</v>
      </c>
      <c r="AK1120" s="17">
        <v>0.26590351632727199</v>
      </c>
      <c r="AL1120" s="17">
        <v>0.13397267483988601</v>
      </c>
      <c r="AM1120" s="17">
        <v>0.10326712687749399</v>
      </c>
      <c r="AN1120" s="17">
        <v>0.21307678357531601</v>
      </c>
      <c r="AO1120" s="17"/>
      <c r="AP1120" s="17">
        <v>0.172599600063813</v>
      </c>
      <c r="AQ1120" s="17">
        <v>0.228592050214346</v>
      </c>
      <c r="AR1120" s="17">
        <v>0.191262027026012</v>
      </c>
      <c r="AS1120" s="17">
        <v>0.191154196189082</v>
      </c>
      <c r="AT1120" s="17">
        <v>0.19716896025609201</v>
      </c>
      <c r="AU1120" s="17"/>
      <c r="AV1120" s="17">
        <v>0.26176081688645297</v>
      </c>
      <c r="AW1120" s="17">
        <v>0.19559134742515699</v>
      </c>
      <c r="AX1120" s="17">
        <v>0.166002524818854</v>
      </c>
      <c r="AY1120" s="17">
        <v>0.19159093574313801</v>
      </c>
      <c r="AZ1120" s="17">
        <v>0.25525333347090501</v>
      </c>
      <c r="BA1120" s="17">
        <v>0.127994865642962</v>
      </c>
      <c r="BB1120" s="17"/>
      <c r="BC1120" s="17">
        <v>0.17180483156662299</v>
      </c>
      <c r="BD1120" s="17">
        <v>0.21246789078109299</v>
      </c>
      <c r="BE1120" s="17">
        <v>0.24935753417008499</v>
      </c>
      <c r="BF1120" s="17">
        <v>0.20071988018203701</v>
      </c>
      <c r="BG1120" s="17">
        <v>0.33936742916364199</v>
      </c>
    </row>
    <row r="1121" spans="2:59" x14ac:dyDescent="0.35">
      <c r="B1121" t="s">
        <v>141</v>
      </c>
      <c r="C1121" s="17">
        <v>0.50842041985331998</v>
      </c>
      <c r="D1121" s="17">
        <v>0.48728341281013499</v>
      </c>
      <c r="E1121" s="17">
        <v>0.53434028356372198</v>
      </c>
      <c r="F1121" s="17"/>
      <c r="G1121" s="17">
        <v>0.30294596005466101</v>
      </c>
      <c r="H1121" s="17">
        <v>0.54577135385003495</v>
      </c>
      <c r="I1121" s="17">
        <v>0.43866753127925001</v>
      </c>
      <c r="J1121" s="17">
        <v>0.61304836350987302</v>
      </c>
      <c r="K1121" s="17">
        <v>0.53651663684621897</v>
      </c>
      <c r="L1121" s="17">
        <v>0.55875517091134097</v>
      </c>
      <c r="M1121" s="17"/>
      <c r="N1121" s="17">
        <v>0.58737989789718603</v>
      </c>
      <c r="O1121" s="17">
        <v>0.46962029887048001</v>
      </c>
      <c r="P1121" s="17">
        <v>0.49759911849365301</v>
      </c>
      <c r="Q1121" s="17">
        <v>0.47792256422651203</v>
      </c>
      <c r="R1121" s="17"/>
      <c r="S1121" s="17">
        <v>0.44330422834635103</v>
      </c>
      <c r="T1121" s="17">
        <v>0.35457071179763699</v>
      </c>
      <c r="U1121" s="17">
        <v>0.70883986231707796</v>
      </c>
      <c r="V1121" s="17">
        <v>0.71450097488934605</v>
      </c>
      <c r="W1121" s="17">
        <v>0.72360304235331896</v>
      </c>
      <c r="X1121" s="17">
        <v>0.42064704721839802</v>
      </c>
      <c r="Y1121" s="17">
        <v>0.56349573743882697</v>
      </c>
      <c r="Z1121" s="17">
        <v>0.47406713248071902</v>
      </c>
      <c r="AA1121" s="17">
        <v>0.36922395643482803</v>
      </c>
      <c r="AB1121" s="17">
        <v>0.53128747178798297</v>
      </c>
      <c r="AC1121" s="17">
        <v>0.53350718662755503</v>
      </c>
      <c r="AD1121" s="17">
        <v>0.41151159578957602</v>
      </c>
      <c r="AE1121" s="17"/>
      <c r="AF1121" s="17">
        <v>0.51601397914376901</v>
      </c>
      <c r="AG1121" s="17">
        <v>0.57176568489560198</v>
      </c>
      <c r="AH1121" s="17">
        <v>0.392002612745109</v>
      </c>
      <c r="AI1121" s="17"/>
      <c r="AJ1121" s="17">
        <v>0.57615761965280399</v>
      </c>
      <c r="AK1121" s="17">
        <v>0.42340347551860402</v>
      </c>
      <c r="AL1121" s="17">
        <v>0.67058631487300302</v>
      </c>
      <c r="AM1121" s="17">
        <v>0.73095168941639099</v>
      </c>
      <c r="AN1121" s="17">
        <v>0.46526203342845601</v>
      </c>
      <c r="AO1121" s="17"/>
      <c r="AP1121" s="17">
        <v>0.575236722847974</v>
      </c>
      <c r="AQ1121" s="17">
        <v>0.50101456376970899</v>
      </c>
      <c r="AR1121" s="17">
        <v>0.57096213406234098</v>
      </c>
      <c r="AS1121" s="17">
        <v>0.54146832653539001</v>
      </c>
      <c r="AT1121" s="17">
        <v>0.46730511822399601</v>
      </c>
      <c r="AU1121" s="17"/>
      <c r="AV1121" s="17">
        <v>0.44762261160448003</v>
      </c>
      <c r="AW1121" s="17">
        <v>0.54560800335035997</v>
      </c>
      <c r="AX1121" s="17">
        <v>0.60459112869550202</v>
      </c>
      <c r="AY1121" s="17">
        <v>0.54648670826759005</v>
      </c>
      <c r="AZ1121" s="17">
        <v>0.35345263686182499</v>
      </c>
      <c r="BA1121" s="17">
        <v>0.58846200532420601</v>
      </c>
      <c r="BB1121" s="17"/>
      <c r="BC1121" s="17">
        <v>0.58042836605449499</v>
      </c>
      <c r="BD1121" s="17">
        <v>0.49661092038446802</v>
      </c>
      <c r="BE1121" s="17">
        <v>0.44154623723769698</v>
      </c>
      <c r="BF1121" s="17">
        <v>0.56221560304641505</v>
      </c>
      <c r="BG1121" s="17">
        <v>0.21555895527216101</v>
      </c>
    </row>
    <row r="1122" spans="2:59"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row>
    <row r="1123" spans="2:59" x14ac:dyDescent="0.35">
      <c r="B1123" s="6" t="s">
        <v>488</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row>
    <row r="1124" spans="2:59" x14ac:dyDescent="0.35">
      <c r="B1124" s="24" t="s">
        <v>331</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row>
    <row r="1125" spans="2:59" x14ac:dyDescent="0.35">
      <c r="B1125" t="s">
        <v>480</v>
      </c>
      <c r="C1125" s="17">
        <v>0.28847533898789002</v>
      </c>
      <c r="D1125" s="17">
        <v>0.33118637242239002</v>
      </c>
      <c r="E1125" s="17">
        <v>0.249343582687575</v>
      </c>
      <c r="F1125" s="17"/>
      <c r="G1125" s="17">
        <v>0.342308500410684</v>
      </c>
      <c r="H1125" s="17">
        <v>0.32758932161475901</v>
      </c>
      <c r="I1125" s="17">
        <v>0.19541580081726101</v>
      </c>
      <c r="J1125" s="17">
        <v>0.33891773029953998</v>
      </c>
      <c r="K1125" s="17">
        <v>0.29618968189261302</v>
      </c>
      <c r="L1125" s="17">
        <v>0.25328436583713698</v>
      </c>
      <c r="M1125" s="17"/>
      <c r="N1125" s="17">
        <v>0.28054424955877799</v>
      </c>
      <c r="O1125" s="17">
        <v>0.34373449320921201</v>
      </c>
      <c r="P1125" s="17">
        <v>0.28476469797068998</v>
      </c>
      <c r="Q1125" s="17">
        <v>0.243674357176933</v>
      </c>
      <c r="R1125" s="17"/>
      <c r="S1125" s="17">
        <v>0.27154709806389599</v>
      </c>
      <c r="T1125" s="17">
        <v>0.30904601701031997</v>
      </c>
      <c r="U1125" s="17">
        <v>0.27353236666165898</v>
      </c>
      <c r="V1125" s="17">
        <v>0.35636817700071799</v>
      </c>
      <c r="W1125" s="17">
        <v>0.35919110166430401</v>
      </c>
      <c r="X1125" s="17">
        <v>0.23428285226934201</v>
      </c>
      <c r="Y1125" s="17">
        <v>0.323127495703465</v>
      </c>
      <c r="Z1125" s="17">
        <v>0.25994843431536002</v>
      </c>
      <c r="AA1125" s="17">
        <v>0.27961092601000498</v>
      </c>
      <c r="AB1125" s="17">
        <v>0.263362363745688</v>
      </c>
      <c r="AC1125" s="17">
        <v>0.23343360977684899</v>
      </c>
      <c r="AD1125" s="17">
        <v>0.237511914191148</v>
      </c>
      <c r="AE1125" s="17"/>
      <c r="AF1125" s="17">
        <v>0.27073262879299098</v>
      </c>
      <c r="AG1125" s="17">
        <v>0.30073384911916801</v>
      </c>
      <c r="AH1125" s="17">
        <v>0.23923658878734599</v>
      </c>
      <c r="AI1125" s="17"/>
      <c r="AJ1125" s="17">
        <v>0.293360320504993</v>
      </c>
      <c r="AK1125" s="17">
        <v>0.31050082979680899</v>
      </c>
      <c r="AL1125" s="17">
        <v>0.27803476129295901</v>
      </c>
      <c r="AM1125" s="17">
        <v>0.26313350003822999</v>
      </c>
      <c r="AN1125" s="17">
        <v>0.22952490129231701</v>
      </c>
      <c r="AO1125" s="17"/>
      <c r="AP1125" s="17">
        <v>0.327231136518565</v>
      </c>
      <c r="AQ1125" s="17">
        <v>0.31480265674317898</v>
      </c>
      <c r="AR1125" s="17">
        <v>0.29402656140154898</v>
      </c>
      <c r="AS1125" s="17">
        <v>0.227970452692103</v>
      </c>
      <c r="AT1125" s="17">
        <v>0.35447685065707801</v>
      </c>
      <c r="AU1125" s="17"/>
      <c r="AV1125" s="17">
        <v>0.30808721501494701</v>
      </c>
      <c r="AW1125" s="17">
        <v>0.32469906723908099</v>
      </c>
      <c r="AX1125" s="17">
        <v>0.302692299928908</v>
      </c>
      <c r="AY1125" s="17">
        <v>0.28485273170105402</v>
      </c>
      <c r="AZ1125" s="17">
        <v>0.27280221304541802</v>
      </c>
      <c r="BA1125" s="17">
        <v>0.27450087649939497</v>
      </c>
      <c r="BB1125" s="17"/>
      <c r="BC1125" s="17">
        <v>0.257645131444243</v>
      </c>
      <c r="BD1125" s="17">
        <v>0.29988699581934403</v>
      </c>
      <c r="BE1125" s="17">
        <v>0.339334007387465</v>
      </c>
      <c r="BF1125" s="17">
        <v>0.22523033367499801</v>
      </c>
      <c r="BG1125" s="17">
        <v>0.296872356769736</v>
      </c>
    </row>
    <row r="1126" spans="2:59" x14ac:dyDescent="0.35">
      <c r="B1126" t="s">
        <v>481</v>
      </c>
      <c r="C1126" s="17">
        <v>0.492419009327484</v>
      </c>
      <c r="D1126" s="17">
        <v>0.47530842922116701</v>
      </c>
      <c r="E1126" s="17">
        <v>0.51071020731610595</v>
      </c>
      <c r="F1126" s="17"/>
      <c r="G1126" s="17">
        <v>0.39578021034910499</v>
      </c>
      <c r="H1126" s="17">
        <v>0.460174053929433</v>
      </c>
      <c r="I1126" s="17">
        <v>0.50245022313940002</v>
      </c>
      <c r="J1126" s="17">
        <v>0.49884439122421498</v>
      </c>
      <c r="K1126" s="17">
        <v>0.50997839464582195</v>
      </c>
      <c r="L1126" s="17">
        <v>0.55214282543969095</v>
      </c>
      <c r="M1126" s="17"/>
      <c r="N1126" s="17">
        <v>0.50982055032777596</v>
      </c>
      <c r="O1126" s="17">
        <v>0.473496052720975</v>
      </c>
      <c r="P1126" s="17">
        <v>0.499504030943205</v>
      </c>
      <c r="Q1126" s="17">
        <v>0.48807234021121698</v>
      </c>
      <c r="R1126" s="17"/>
      <c r="S1126" s="17">
        <v>0.51569739115243096</v>
      </c>
      <c r="T1126" s="17">
        <v>0.41065500244082498</v>
      </c>
      <c r="U1126" s="17">
        <v>0.53430547939478001</v>
      </c>
      <c r="V1126" s="17">
        <v>0.55060325340218397</v>
      </c>
      <c r="W1126" s="17">
        <v>0.490062239204411</v>
      </c>
      <c r="X1126" s="17">
        <v>0.456482309826101</v>
      </c>
      <c r="Y1126" s="17">
        <v>0.46901012218072202</v>
      </c>
      <c r="Z1126" s="17">
        <v>0.40218370986942897</v>
      </c>
      <c r="AA1126" s="17">
        <v>0.48929407468259301</v>
      </c>
      <c r="AB1126" s="17">
        <v>0.57854363966945999</v>
      </c>
      <c r="AC1126" s="17">
        <v>0.52332345255330803</v>
      </c>
      <c r="AD1126" s="17">
        <v>0.46022973689464097</v>
      </c>
      <c r="AE1126" s="17"/>
      <c r="AF1126" s="17">
        <v>0.50675223546014003</v>
      </c>
      <c r="AG1126" s="17">
        <v>0.51060483136129398</v>
      </c>
      <c r="AH1126" s="17">
        <v>0.476614510215147</v>
      </c>
      <c r="AI1126" s="17"/>
      <c r="AJ1126" s="17">
        <v>0.51898857122555897</v>
      </c>
      <c r="AK1126" s="17">
        <v>0.476091069194989</v>
      </c>
      <c r="AL1126" s="17">
        <v>0.588235704790525</v>
      </c>
      <c r="AM1126" s="17">
        <v>0.56478758956946196</v>
      </c>
      <c r="AN1126" s="17">
        <v>0.47204387900595601</v>
      </c>
      <c r="AO1126" s="17"/>
      <c r="AP1126" s="17">
        <v>0.50593703121398703</v>
      </c>
      <c r="AQ1126" s="17">
        <v>0.47779811148467399</v>
      </c>
      <c r="AR1126" s="17">
        <v>0.53064143109327999</v>
      </c>
      <c r="AS1126" s="17">
        <v>0.50667898848177695</v>
      </c>
      <c r="AT1126" s="17">
        <v>0.43157499726133203</v>
      </c>
      <c r="AU1126" s="17"/>
      <c r="AV1126" s="17">
        <v>0.50092261063193999</v>
      </c>
      <c r="AW1126" s="17">
        <v>0.51873484000938697</v>
      </c>
      <c r="AX1126" s="17">
        <v>0.495853805977855</v>
      </c>
      <c r="AY1126" s="17">
        <v>0.435654602985867</v>
      </c>
      <c r="AZ1126" s="17">
        <v>0.48730763608555699</v>
      </c>
      <c r="BA1126" s="17">
        <v>0.48131050520706098</v>
      </c>
      <c r="BB1126" s="17"/>
      <c r="BC1126" s="17">
        <v>0.54940868622030703</v>
      </c>
      <c r="BD1126" s="17">
        <v>0.46586003897620198</v>
      </c>
      <c r="BE1126" s="17">
        <v>0.45118658212701901</v>
      </c>
      <c r="BF1126" s="17">
        <v>0.536636364974865</v>
      </c>
      <c r="BG1126" s="17">
        <v>0.29247060016501503</v>
      </c>
    </row>
    <row r="1127" spans="2:59" x14ac:dyDescent="0.35">
      <c r="B1127" t="s">
        <v>482</v>
      </c>
      <c r="C1127" s="17">
        <v>0.104626621108624</v>
      </c>
      <c r="D1127" s="17">
        <v>0.105401001186301</v>
      </c>
      <c r="E1127" s="17">
        <v>0.10132598034856199</v>
      </c>
      <c r="F1127" s="17"/>
      <c r="G1127" s="17">
        <v>0.13564542764578699</v>
      </c>
      <c r="H1127" s="17">
        <v>8.8538321913866902E-2</v>
      </c>
      <c r="I1127" s="17">
        <v>0.156938221505629</v>
      </c>
      <c r="J1127" s="17">
        <v>8.6848485321275801E-2</v>
      </c>
      <c r="K1127" s="17">
        <v>9.7969833943334805E-2</v>
      </c>
      <c r="L1127" s="17">
        <v>7.3968015001764295E-2</v>
      </c>
      <c r="M1127" s="17"/>
      <c r="N1127" s="17">
        <v>0.12385766958954</v>
      </c>
      <c r="O1127" s="17">
        <v>8.32014405001716E-2</v>
      </c>
      <c r="P1127" s="17">
        <v>0.106827639072286</v>
      </c>
      <c r="Q1127" s="17">
        <v>0.105169582058973</v>
      </c>
      <c r="R1127" s="17"/>
      <c r="S1127" s="17">
        <v>0.102138918358457</v>
      </c>
      <c r="T1127" s="17">
        <v>0.151430607380451</v>
      </c>
      <c r="U1127" s="17">
        <v>5.9386965576749003E-2</v>
      </c>
      <c r="V1127" s="17">
        <v>3.0931024454519399E-2</v>
      </c>
      <c r="W1127" s="17">
        <v>0.101339812732722</v>
      </c>
      <c r="X1127" s="17">
        <v>9.0856382659314103E-2</v>
      </c>
      <c r="Y1127" s="17">
        <v>9.8810259773109907E-2</v>
      </c>
      <c r="Z1127" s="17">
        <v>0.163903408463591</v>
      </c>
      <c r="AA1127" s="17">
        <v>0.104343878507688</v>
      </c>
      <c r="AB1127" s="17">
        <v>0.131585543847895</v>
      </c>
      <c r="AC1127" s="17">
        <v>0.12588245211212401</v>
      </c>
      <c r="AD1127" s="17">
        <v>0.124391697786848</v>
      </c>
      <c r="AE1127" s="17"/>
      <c r="AF1127" s="17">
        <v>8.0140126327538197E-2</v>
      </c>
      <c r="AG1127" s="17">
        <v>0.102582161090575</v>
      </c>
      <c r="AH1127" s="17">
        <v>0.15967265322569901</v>
      </c>
      <c r="AI1127" s="17"/>
      <c r="AJ1127" s="17">
        <v>8.6199298708162397E-2</v>
      </c>
      <c r="AK1127" s="17">
        <v>0.122731130205551</v>
      </c>
      <c r="AL1127" s="17">
        <v>3.6724961237835599E-2</v>
      </c>
      <c r="AM1127" s="17">
        <v>0.109564853563688</v>
      </c>
      <c r="AN1127" s="17">
        <v>0.116652713942393</v>
      </c>
      <c r="AO1127" s="17"/>
      <c r="AP1127" s="17">
        <v>7.4261983073110299E-2</v>
      </c>
      <c r="AQ1127" s="17">
        <v>0.107574709374813</v>
      </c>
      <c r="AR1127" s="17">
        <v>0.105201184532892</v>
      </c>
      <c r="AS1127" s="17">
        <v>0.11670676500473</v>
      </c>
      <c r="AT1127" s="17">
        <v>8.65972548451166E-2</v>
      </c>
      <c r="AU1127" s="17"/>
      <c r="AV1127" s="17">
        <v>0.114766468506849</v>
      </c>
      <c r="AW1127" s="17">
        <v>7.2794848005719004E-2</v>
      </c>
      <c r="AX1127" s="17">
        <v>0.122296207322955</v>
      </c>
      <c r="AY1127" s="17">
        <v>0.13396438417923001</v>
      </c>
      <c r="AZ1127" s="17">
        <v>0.112614218577064</v>
      </c>
      <c r="BA1127" s="17">
        <v>4.1210953395955902E-2</v>
      </c>
      <c r="BB1127" s="17"/>
      <c r="BC1127" s="17">
        <v>8.4418002212010998E-2</v>
      </c>
      <c r="BD1127" s="17">
        <v>9.1410418178102498E-2</v>
      </c>
      <c r="BE1127" s="17">
        <v>0.119911226102836</v>
      </c>
      <c r="BF1127" s="17">
        <v>0.107161317748072</v>
      </c>
      <c r="BG1127" s="17">
        <v>0.30495085666469302</v>
      </c>
    </row>
    <row r="1128" spans="2:59" x14ac:dyDescent="0.35">
      <c r="B1128" t="s">
        <v>483</v>
      </c>
      <c r="C1128" s="17">
        <v>3.21583376649935E-2</v>
      </c>
      <c r="D1128" s="17">
        <v>3.4198830560899701E-2</v>
      </c>
      <c r="E1128" s="17">
        <v>3.04207382164969E-2</v>
      </c>
      <c r="F1128" s="17"/>
      <c r="G1128" s="17">
        <v>7.0551425148227306E-2</v>
      </c>
      <c r="H1128" s="17">
        <v>4.3441067627388197E-2</v>
      </c>
      <c r="I1128" s="17">
        <v>1.8505992919019301E-2</v>
      </c>
      <c r="J1128" s="17">
        <v>1.61039615433036E-2</v>
      </c>
      <c r="K1128" s="17">
        <v>2.5768003274591E-2</v>
      </c>
      <c r="L1128" s="17">
        <v>2.8525915808004201E-2</v>
      </c>
      <c r="M1128" s="17"/>
      <c r="N1128" s="17">
        <v>2.1711335345624899E-2</v>
      </c>
      <c r="O1128" s="17">
        <v>4.0369764089285401E-2</v>
      </c>
      <c r="P1128" s="17">
        <v>3.4737407695463303E-2</v>
      </c>
      <c r="Q1128" s="17">
        <v>3.2094615512965698E-2</v>
      </c>
      <c r="R1128" s="17"/>
      <c r="S1128" s="17">
        <v>3.6136034979282299E-2</v>
      </c>
      <c r="T1128" s="17">
        <v>3.8549967948937697E-2</v>
      </c>
      <c r="U1128" s="17">
        <v>5.3816954482982897E-2</v>
      </c>
      <c r="V1128" s="17">
        <v>0</v>
      </c>
      <c r="W1128" s="17">
        <v>1.4957939455692701E-2</v>
      </c>
      <c r="X1128" s="17">
        <v>7.2809383691310695E-2</v>
      </c>
      <c r="Y1128" s="17">
        <v>1.0902830849363001E-2</v>
      </c>
      <c r="Z1128" s="17">
        <v>4.3102046185727903E-2</v>
      </c>
      <c r="AA1128" s="17">
        <v>4.2376375210308598E-2</v>
      </c>
      <c r="AB1128" s="17">
        <v>0</v>
      </c>
      <c r="AC1128" s="17">
        <v>3.4008383830897299E-2</v>
      </c>
      <c r="AD1128" s="17">
        <v>5.1152903748172399E-2</v>
      </c>
      <c r="AE1128" s="17"/>
      <c r="AF1128" s="17">
        <v>3.6729686474829298E-2</v>
      </c>
      <c r="AG1128" s="17">
        <v>2.6927893859045898E-2</v>
      </c>
      <c r="AH1128" s="17">
        <v>3.1429205239093198E-2</v>
      </c>
      <c r="AI1128" s="17"/>
      <c r="AJ1128" s="17">
        <v>2.29541966412572E-2</v>
      </c>
      <c r="AK1128" s="17">
        <v>4.3489612397635401E-2</v>
      </c>
      <c r="AL1128" s="17">
        <v>1.7768118615727701E-2</v>
      </c>
      <c r="AM1128" s="17">
        <v>0</v>
      </c>
      <c r="AN1128" s="17">
        <v>4.3431742233409003E-2</v>
      </c>
      <c r="AO1128" s="17"/>
      <c r="AP1128" s="17">
        <v>1.5791035747781901E-2</v>
      </c>
      <c r="AQ1128" s="17">
        <v>4.03342418212135E-2</v>
      </c>
      <c r="AR1128" s="17">
        <v>1.0892282542632799E-2</v>
      </c>
      <c r="AS1128" s="17">
        <v>4.3592115383463498E-2</v>
      </c>
      <c r="AT1128" s="17">
        <v>0</v>
      </c>
      <c r="AU1128" s="17"/>
      <c r="AV1128" s="17">
        <v>4.1140633920713397E-2</v>
      </c>
      <c r="AW1128" s="17">
        <v>1.19285410967201E-2</v>
      </c>
      <c r="AX1128" s="17">
        <v>1.60190266423989E-2</v>
      </c>
      <c r="AY1128" s="17">
        <v>4.6584505656543401E-2</v>
      </c>
      <c r="AZ1128" s="17">
        <v>0</v>
      </c>
      <c r="BA1128" s="17">
        <v>3.3464104572315398E-2</v>
      </c>
      <c r="BB1128" s="17"/>
      <c r="BC1128" s="17">
        <v>1.8775857103304299E-2</v>
      </c>
      <c r="BD1128" s="17">
        <v>4.6440739945744297E-2</v>
      </c>
      <c r="BE1128" s="17">
        <v>2.5622543160241401E-2</v>
      </c>
      <c r="BF1128" s="17">
        <v>6.4336370746606406E-2</v>
      </c>
      <c r="BG1128" s="17">
        <v>0</v>
      </c>
    </row>
    <row r="1129" spans="2:59" x14ac:dyDescent="0.35">
      <c r="B1129" t="s">
        <v>100</v>
      </c>
      <c r="C1129" s="17">
        <v>8.2320692911009602E-2</v>
      </c>
      <c r="D1129" s="17">
        <v>5.3905366609242798E-2</v>
      </c>
      <c r="E1129" s="17">
        <v>0.10819949143126099</v>
      </c>
      <c r="F1129" s="17"/>
      <c r="G1129" s="17">
        <v>5.5714436446196502E-2</v>
      </c>
      <c r="H1129" s="17">
        <v>8.0257234914553E-2</v>
      </c>
      <c r="I1129" s="17">
        <v>0.12668976161869</v>
      </c>
      <c r="J1129" s="17">
        <v>5.9285431611666203E-2</v>
      </c>
      <c r="K1129" s="17">
        <v>7.0094086243639595E-2</v>
      </c>
      <c r="L1129" s="17">
        <v>9.2078877913404203E-2</v>
      </c>
      <c r="M1129" s="17"/>
      <c r="N1129" s="17">
        <v>6.4066195178281396E-2</v>
      </c>
      <c r="O1129" s="17">
        <v>5.9198249480355999E-2</v>
      </c>
      <c r="P1129" s="17">
        <v>7.4166224318355803E-2</v>
      </c>
      <c r="Q1129" s="17">
        <v>0.13098910503991101</v>
      </c>
      <c r="R1129" s="17"/>
      <c r="S1129" s="17">
        <v>7.4480557445933501E-2</v>
      </c>
      <c r="T1129" s="17">
        <v>9.0318405219466297E-2</v>
      </c>
      <c r="U1129" s="17">
        <v>7.8958233883828499E-2</v>
      </c>
      <c r="V1129" s="17">
        <v>6.2097545142578897E-2</v>
      </c>
      <c r="W1129" s="17">
        <v>3.4448906942869999E-2</v>
      </c>
      <c r="X1129" s="17">
        <v>0.14556907155393201</v>
      </c>
      <c r="Y1129" s="17">
        <v>9.8149291493339702E-2</v>
      </c>
      <c r="Z1129" s="17">
        <v>0.13086240116589201</v>
      </c>
      <c r="AA1129" s="17">
        <v>8.4374745589405595E-2</v>
      </c>
      <c r="AB1129" s="17">
        <v>2.6508452736957601E-2</v>
      </c>
      <c r="AC1129" s="17">
        <v>8.3352101726822003E-2</v>
      </c>
      <c r="AD1129" s="17">
        <v>0.126713747379191</v>
      </c>
      <c r="AE1129" s="17"/>
      <c r="AF1129" s="17">
        <v>0.105645322944502</v>
      </c>
      <c r="AG1129" s="17">
        <v>5.9151264569917102E-2</v>
      </c>
      <c r="AH1129" s="17">
        <v>9.3047042532714494E-2</v>
      </c>
      <c r="AI1129" s="17"/>
      <c r="AJ1129" s="17">
        <v>7.8497612920027701E-2</v>
      </c>
      <c r="AK1129" s="17">
        <v>4.7187358405015298E-2</v>
      </c>
      <c r="AL1129" s="17">
        <v>7.9236454062952197E-2</v>
      </c>
      <c r="AM1129" s="17">
        <v>6.2514056828620906E-2</v>
      </c>
      <c r="AN1129" s="17">
        <v>0.13834676352592501</v>
      </c>
      <c r="AO1129" s="17"/>
      <c r="AP1129" s="17">
        <v>7.6778813446555599E-2</v>
      </c>
      <c r="AQ1129" s="17">
        <v>5.9490280576120699E-2</v>
      </c>
      <c r="AR1129" s="17">
        <v>5.9238540429645499E-2</v>
      </c>
      <c r="AS1129" s="17">
        <v>0.105051678437926</v>
      </c>
      <c r="AT1129" s="17">
        <v>0.127350897236472</v>
      </c>
      <c r="AU1129" s="17"/>
      <c r="AV1129" s="17">
        <v>3.5083071925550401E-2</v>
      </c>
      <c r="AW1129" s="17">
        <v>7.1842703649093106E-2</v>
      </c>
      <c r="AX1129" s="17">
        <v>6.31386601278833E-2</v>
      </c>
      <c r="AY1129" s="17">
        <v>9.8943775477305498E-2</v>
      </c>
      <c r="AZ1129" s="17">
        <v>0.12727593229196099</v>
      </c>
      <c r="BA1129" s="17">
        <v>0.16951356032527201</v>
      </c>
      <c r="BB1129" s="17"/>
      <c r="BC1129" s="17">
        <v>8.9752323020135097E-2</v>
      </c>
      <c r="BD1129" s="17">
        <v>9.6401807080607194E-2</v>
      </c>
      <c r="BE1129" s="17">
        <v>6.3945641222437399E-2</v>
      </c>
      <c r="BF1129" s="17">
        <v>6.6635612855458007E-2</v>
      </c>
      <c r="BG1129" s="17">
        <v>0.105706186400556</v>
      </c>
    </row>
    <row r="1130" spans="2:59" x14ac:dyDescent="0.35">
      <c r="B1130" t="s">
        <v>484</v>
      </c>
      <c r="C1130" s="17">
        <v>0.78089434831537297</v>
      </c>
      <c r="D1130" s="17">
        <v>0.80649480164355702</v>
      </c>
      <c r="E1130" s="17">
        <v>0.76005379000368101</v>
      </c>
      <c r="F1130" s="17"/>
      <c r="G1130" s="17">
        <v>0.73808871075978899</v>
      </c>
      <c r="H1130" s="17">
        <v>0.78776337554419196</v>
      </c>
      <c r="I1130" s="17">
        <v>0.69786602395666097</v>
      </c>
      <c r="J1130" s="17">
        <v>0.83776212152375396</v>
      </c>
      <c r="K1130" s="17">
        <v>0.80616807653843503</v>
      </c>
      <c r="L1130" s="17">
        <v>0.80542719127682705</v>
      </c>
      <c r="M1130" s="17"/>
      <c r="N1130" s="17">
        <v>0.79036479988655395</v>
      </c>
      <c r="O1130" s="17">
        <v>0.81723054593018696</v>
      </c>
      <c r="P1130" s="17">
        <v>0.78426872891389499</v>
      </c>
      <c r="Q1130" s="17">
        <v>0.73174669738815001</v>
      </c>
      <c r="R1130" s="17"/>
      <c r="S1130" s="17">
        <v>0.78724448921632695</v>
      </c>
      <c r="T1130" s="17">
        <v>0.71970101945114395</v>
      </c>
      <c r="U1130" s="17">
        <v>0.80783784605643905</v>
      </c>
      <c r="V1130" s="17">
        <v>0.90697143040290196</v>
      </c>
      <c r="W1130" s="17">
        <v>0.84925334086871496</v>
      </c>
      <c r="X1130" s="17">
        <v>0.69076516209544303</v>
      </c>
      <c r="Y1130" s="17">
        <v>0.79213761788418702</v>
      </c>
      <c r="Z1130" s="17">
        <v>0.66213214418478905</v>
      </c>
      <c r="AA1130" s="17">
        <v>0.76890500069259804</v>
      </c>
      <c r="AB1130" s="17">
        <v>0.84190600341514799</v>
      </c>
      <c r="AC1130" s="17">
        <v>0.75675706233015705</v>
      </c>
      <c r="AD1130" s="17">
        <v>0.69774165108578901</v>
      </c>
      <c r="AE1130" s="17"/>
      <c r="AF1130" s="17">
        <v>0.77748486425313101</v>
      </c>
      <c r="AG1130" s="17">
        <v>0.81133868048046198</v>
      </c>
      <c r="AH1130" s="17">
        <v>0.715851099002493</v>
      </c>
      <c r="AI1130" s="17"/>
      <c r="AJ1130" s="17">
        <v>0.81234889173055302</v>
      </c>
      <c r="AK1130" s="17">
        <v>0.78659189899179804</v>
      </c>
      <c r="AL1130" s="17">
        <v>0.86627046608348401</v>
      </c>
      <c r="AM1130" s="17">
        <v>0.82792108960769195</v>
      </c>
      <c r="AN1130" s="17">
        <v>0.70156878029827296</v>
      </c>
      <c r="AO1130" s="17"/>
      <c r="AP1130" s="17">
        <v>0.83316816773255198</v>
      </c>
      <c r="AQ1130" s="17">
        <v>0.79260076822785297</v>
      </c>
      <c r="AR1130" s="17">
        <v>0.82466799249483003</v>
      </c>
      <c r="AS1130" s="17">
        <v>0.73464944117387998</v>
      </c>
      <c r="AT1130" s="17">
        <v>0.78605184791841098</v>
      </c>
      <c r="AU1130" s="17"/>
      <c r="AV1130" s="17">
        <v>0.80900982564688695</v>
      </c>
      <c r="AW1130" s="17">
        <v>0.84343390724846801</v>
      </c>
      <c r="AX1130" s="17">
        <v>0.798546105906763</v>
      </c>
      <c r="AY1130" s="17">
        <v>0.72050733468692096</v>
      </c>
      <c r="AZ1130" s="17">
        <v>0.76010984913097501</v>
      </c>
      <c r="BA1130" s="17">
        <v>0.75581138170645601</v>
      </c>
      <c r="BB1130" s="17"/>
      <c r="BC1130" s="17">
        <v>0.80705381766454998</v>
      </c>
      <c r="BD1130" s="17">
        <v>0.76574703479554596</v>
      </c>
      <c r="BE1130" s="17">
        <v>0.79052058951448501</v>
      </c>
      <c r="BF1130" s="17">
        <v>0.76186669864986301</v>
      </c>
      <c r="BG1130" s="17">
        <v>0.58934295693475103</v>
      </c>
    </row>
    <row r="1131" spans="2:59" x14ac:dyDescent="0.35">
      <c r="B1131" t="s">
        <v>485</v>
      </c>
      <c r="C1131" s="17">
        <v>0.13678495877361699</v>
      </c>
      <c r="D1131" s="17">
        <v>0.1395998317472</v>
      </c>
      <c r="E1131" s="17">
        <v>0.13174671856505801</v>
      </c>
      <c r="F1131" s="17"/>
      <c r="G1131" s="17">
        <v>0.20619685279401501</v>
      </c>
      <c r="H1131" s="17">
        <v>0.13197938954125499</v>
      </c>
      <c r="I1131" s="17">
        <v>0.175444214424649</v>
      </c>
      <c r="J1131" s="17">
        <v>0.10295244686457899</v>
      </c>
      <c r="K1131" s="17">
        <v>0.123737837217926</v>
      </c>
      <c r="L1131" s="17">
        <v>0.102493930809769</v>
      </c>
      <c r="M1131" s="17"/>
      <c r="N1131" s="17">
        <v>0.145569004935165</v>
      </c>
      <c r="O1131" s="17">
        <v>0.123571204589457</v>
      </c>
      <c r="P1131" s="17">
        <v>0.141565046767749</v>
      </c>
      <c r="Q1131" s="17">
        <v>0.137264197571939</v>
      </c>
      <c r="R1131" s="17"/>
      <c r="S1131" s="17">
        <v>0.13827495333774001</v>
      </c>
      <c r="T1131" s="17">
        <v>0.189980575329389</v>
      </c>
      <c r="U1131" s="17">
        <v>0.113203920059732</v>
      </c>
      <c r="V1131" s="17">
        <v>3.0931024454519399E-2</v>
      </c>
      <c r="W1131" s="17">
        <v>0.116297752188415</v>
      </c>
      <c r="X1131" s="17">
        <v>0.16366576635062499</v>
      </c>
      <c r="Y1131" s="17">
        <v>0.109713090622473</v>
      </c>
      <c r="Z1131" s="17">
        <v>0.20700545464931899</v>
      </c>
      <c r="AA1131" s="17">
        <v>0.14672025371799699</v>
      </c>
      <c r="AB1131" s="17">
        <v>0.131585543847895</v>
      </c>
      <c r="AC1131" s="17">
        <v>0.159890835943021</v>
      </c>
      <c r="AD1131" s="17">
        <v>0.17554460153502</v>
      </c>
      <c r="AE1131" s="17"/>
      <c r="AF1131" s="17">
        <v>0.116869812802367</v>
      </c>
      <c r="AG1131" s="17">
        <v>0.12951005494962101</v>
      </c>
      <c r="AH1131" s="17">
        <v>0.191101858464793</v>
      </c>
      <c r="AI1131" s="17"/>
      <c r="AJ1131" s="17">
        <v>0.10915349534942</v>
      </c>
      <c r="AK1131" s="17">
        <v>0.16622074260318701</v>
      </c>
      <c r="AL1131" s="17">
        <v>5.4493079853563303E-2</v>
      </c>
      <c r="AM1131" s="17">
        <v>0.109564853563688</v>
      </c>
      <c r="AN1131" s="17">
        <v>0.160084456175802</v>
      </c>
      <c r="AO1131" s="17"/>
      <c r="AP1131" s="17">
        <v>9.00530188208922E-2</v>
      </c>
      <c r="AQ1131" s="17">
        <v>0.14790895119602601</v>
      </c>
      <c r="AR1131" s="17">
        <v>0.11609346707552499</v>
      </c>
      <c r="AS1131" s="17">
        <v>0.16029888038819401</v>
      </c>
      <c r="AT1131" s="17">
        <v>8.65972548451166E-2</v>
      </c>
      <c r="AU1131" s="17"/>
      <c r="AV1131" s="17">
        <v>0.15590710242756201</v>
      </c>
      <c r="AW1131" s="17">
        <v>8.4723389102439095E-2</v>
      </c>
      <c r="AX1131" s="17">
        <v>0.138315233965354</v>
      </c>
      <c r="AY1131" s="17">
        <v>0.180548889835773</v>
      </c>
      <c r="AZ1131" s="17">
        <v>0.112614218577064</v>
      </c>
      <c r="BA1131" s="17">
        <v>7.4675057968271299E-2</v>
      </c>
      <c r="BB1131" s="17"/>
      <c r="BC1131" s="17">
        <v>0.103193859315315</v>
      </c>
      <c r="BD1131" s="17">
        <v>0.13785115812384699</v>
      </c>
      <c r="BE1131" s="17">
        <v>0.14553376926307801</v>
      </c>
      <c r="BF1131" s="17">
        <v>0.171497688494679</v>
      </c>
      <c r="BG1131" s="17">
        <v>0.30495085666469302</v>
      </c>
    </row>
    <row r="1132" spans="2:59" x14ac:dyDescent="0.35">
      <c r="B1132" t="s">
        <v>141</v>
      </c>
      <c r="C1132" s="17">
        <v>0.64410938954175601</v>
      </c>
      <c r="D1132" s="17">
        <v>0.66689496989635599</v>
      </c>
      <c r="E1132" s="17">
        <v>0.62830707143862197</v>
      </c>
      <c r="F1132" s="17"/>
      <c r="G1132" s="17">
        <v>0.53189185796577398</v>
      </c>
      <c r="H1132" s="17">
        <v>0.65578398600293697</v>
      </c>
      <c r="I1132" s="17">
        <v>0.522421809532013</v>
      </c>
      <c r="J1132" s="17">
        <v>0.73480967465917502</v>
      </c>
      <c r="K1132" s="17">
        <v>0.68243023932050895</v>
      </c>
      <c r="L1132" s="17">
        <v>0.70293326046705895</v>
      </c>
      <c r="M1132" s="17"/>
      <c r="N1132" s="17">
        <v>0.64479579495138895</v>
      </c>
      <c r="O1132" s="17">
        <v>0.69365934134073004</v>
      </c>
      <c r="P1132" s="17">
        <v>0.64270368214614604</v>
      </c>
      <c r="Q1132" s="17">
        <v>0.59448249981621104</v>
      </c>
      <c r="R1132" s="17"/>
      <c r="S1132" s="17">
        <v>0.64896953587858697</v>
      </c>
      <c r="T1132" s="17">
        <v>0.52972044412175501</v>
      </c>
      <c r="U1132" s="17">
        <v>0.69463392599670803</v>
      </c>
      <c r="V1132" s="17">
        <v>0.87604040594838195</v>
      </c>
      <c r="W1132" s="17">
        <v>0.73295558868029997</v>
      </c>
      <c r="X1132" s="17">
        <v>0.52709939574481901</v>
      </c>
      <c r="Y1132" s="17">
        <v>0.68242452726171399</v>
      </c>
      <c r="Z1132" s="17">
        <v>0.45512668953546997</v>
      </c>
      <c r="AA1132" s="17">
        <v>0.62218474697460102</v>
      </c>
      <c r="AB1132" s="17">
        <v>0.71032045956725298</v>
      </c>
      <c r="AC1132" s="17">
        <v>0.59686622638713605</v>
      </c>
      <c r="AD1132" s="17">
        <v>0.52219704955076895</v>
      </c>
      <c r="AE1132" s="17"/>
      <c r="AF1132" s="17">
        <v>0.66061505145076305</v>
      </c>
      <c r="AG1132" s="17">
        <v>0.68182862553084</v>
      </c>
      <c r="AH1132" s="17">
        <v>0.5247492405377</v>
      </c>
      <c r="AI1132" s="17"/>
      <c r="AJ1132" s="17">
        <v>0.70319539638113304</v>
      </c>
      <c r="AK1132" s="17">
        <v>0.62037115638861096</v>
      </c>
      <c r="AL1132" s="17">
        <v>0.81177738622992102</v>
      </c>
      <c r="AM1132" s="17">
        <v>0.718356236044004</v>
      </c>
      <c r="AN1132" s="17">
        <v>0.54148432412247105</v>
      </c>
      <c r="AO1132" s="17"/>
      <c r="AP1132" s="17">
        <v>0.74311514891165997</v>
      </c>
      <c r="AQ1132" s="17">
        <v>0.64469181703182699</v>
      </c>
      <c r="AR1132" s="17">
        <v>0.70857452541930499</v>
      </c>
      <c r="AS1132" s="17">
        <v>0.57435056078568603</v>
      </c>
      <c r="AT1132" s="17">
        <v>0.69945459307329405</v>
      </c>
      <c r="AU1132" s="17"/>
      <c r="AV1132" s="17">
        <v>0.65310272321932505</v>
      </c>
      <c r="AW1132" s="17">
        <v>0.75871051814602897</v>
      </c>
      <c r="AX1132" s="17">
        <v>0.66023087194140895</v>
      </c>
      <c r="AY1132" s="17">
        <v>0.53995844485114797</v>
      </c>
      <c r="AZ1132" s="17">
        <v>0.64749563055391102</v>
      </c>
      <c r="BA1132" s="17">
        <v>0.681136323738185</v>
      </c>
      <c r="BB1132" s="17"/>
      <c r="BC1132" s="17">
        <v>0.70385995834923398</v>
      </c>
      <c r="BD1132" s="17">
        <v>0.62789587667169899</v>
      </c>
      <c r="BE1132" s="17">
        <v>0.64498682025140697</v>
      </c>
      <c r="BF1132" s="17">
        <v>0.59036901015518495</v>
      </c>
      <c r="BG1132" s="17">
        <v>0.28439210027005801</v>
      </c>
    </row>
    <row r="1133" spans="2:59" x14ac:dyDescent="0.35">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row>
    <row r="1134" spans="2:59" x14ac:dyDescent="0.35">
      <c r="B1134" s="6" t="s">
        <v>489</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row>
    <row r="1135" spans="2:59" x14ac:dyDescent="0.35">
      <c r="B1135" s="24" t="s">
        <v>331</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row>
    <row r="1136" spans="2:59" x14ac:dyDescent="0.35">
      <c r="B1136" t="s">
        <v>480</v>
      </c>
      <c r="C1136" s="17">
        <v>0.10659994207816401</v>
      </c>
      <c r="D1136" s="17">
        <v>0.113669431528439</v>
      </c>
      <c r="E1136" s="17">
        <v>0.100545292159766</v>
      </c>
      <c r="F1136" s="17"/>
      <c r="G1136" s="17">
        <v>0.160962299541524</v>
      </c>
      <c r="H1136" s="17">
        <v>0.16870099175307901</v>
      </c>
      <c r="I1136" s="17">
        <v>8.4990021622938103E-2</v>
      </c>
      <c r="J1136" s="17">
        <v>0.133075032585142</v>
      </c>
      <c r="K1136" s="17">
        <v>6.3136094813566704E-2</v>
      </c>
      <c r="L1136" s="17">
        <v>5.0905757659977097E-2</v>
      </c>
      <c r="M1136" s="17"/>
      <c r="N1136" s="17">
        <v>0.113020391963477</v>
      </c>
      <c r="O1136" s="17">
        <v>0.102609399613159</v>
      </c>
      <c r="P1136" s="17">
        <v>0.107006415309454</v>
      </c>
      <c r="Q1136" s="17">
        <v>0.10386239456119099</v>
      </c>
      <c r="R1136" s="17"/>
      <c r="S1136" s="17">
        <v>0.112064407081051</v>
      </c>
      <c r="T1136" s="17">
        <v>0.140155941005045</v>
      </c>
      <c r="U1136" s="17">
        <v>2.4649142999783099E-2</v>
      </c>
      <c r="V1136" s="17">
        <v>0.13136089914297899</v>
      </c>
      <c r="W1136" s="17">
        <v>0.14624961444823301</v>
      </c>
      <c r="X1136" s="17">
        <v>0.100852572183324</v>
      </c>
      <c r="Y1136" s="17">
        <v>0.12808309389122699</v>
      </c>
      <c r="Z1136" s="17">
        <v>7.2623477680236304E-2</v>
      </c>
      <c r="AA1136" s="17">
        <v>0.13183188206984101</v>
      </c>
      <c r="AB1136" s="17">
        <v>6.5519311816281206E-2</v>
      </c>
      <c r="AC1136" s="17">
        <v>9.3663150675821094E-2</v>
      </c>
      <c r="AD1136" s="17">
        <v>3.0133564571061901E-2</v>
      </c>
      <c r="AE1136" s="17"/>
      <c r="AF1136" s="17">
        <v>0.10440719730068</v>
      </c>
      <c r="AG1136" s="17">
        <v>0.10843234071275799</v>
      </c>
      <c r="AH1136" s="17">
        <v>9.8861870159940995E-2</v>
      </c>
      <c r="AI1136" s="17"/>
      <c r="AJ1136" s="17">
        <v>0.100003548321679</v>
      </c>
      <c r="AK1136" s="17">
        <v>0.142692621527644</v>
      </c>
      <c r="AL1136" s="17">
        <v>7.3179713071607505E-2</v>
      </c>
      <c r="AM1136" s="17">
        <v>6.0534927456577903E-2</v>
      </c>
      <c r="AN1136" s="17">
        <v>5.8338016731962303E-2</v>
      </c>
      <c r="AO1136" s="17"/>
      <c r="AP1136" s="17">
        <v>0.10492206133401299</v>
      </c>
      <c r="AQ1136" s="17">
        <v>0.140173242265489</v>
      </c>
      <c r="AR1136" s="17">
        <v>5.3225242026274502E-2</v>
      </c>
      <c r="AS1136" s="17">
        <v>0.11924621703817399</v>
      </c>
      <c r="AT1136" s="17">
        <v>9.5785297520160198E-2</v>
      </c>
      <c r="AU1136" s="17"/>
      <c r="AV1136" s="17">
        <v>0.14163568015779099</v>
      </c>
      <c r="AW1136" s="17">
        <v>0.115136283420671</v>
      </c>
      <c r="AX1136" s="17">
        <v>5.3317899416482899E-2</v>
      </c>
      <c r="AY1136" s="17">
        <v>9.2936407092805096E-2</v>
      </c>
      <c r="AZ1136" s="17">
        <v>7.5858129637084507E-2</v>
      </c>
      <c r="BA1136" s="17">
        <v>0.141442414906603</v>
      </c>
      <c r="BB1136" s="17"/>
      <c r="BC1136" s="17">
        <v>8.9488158770107407E-2</v>
      </c>
      <c r="BD1136" s="17">
        <v>8.7294663827674202E-2</v>
      </c>
      <c r="BE1136" s="17">
        <v>0.14404099885014299</v>
      </c>
      <c r="BF1136" s="17">
        <v>0.124064662003355</v>
      </c>
      <c r="BG1136" s="17">
        <v>9.9627231896728105E-2</v>
      </c>
    </row>
    <row r="1137" spans="2:59" x14ac:dyDescent="0.35">
      <c r="B1137" t="s">
        <v>481</v>
      </c>
      <c r="C1137" s="17">
        <v>0.42184890648930301</v>
      </c>
      <c r="D1137" s="17">
        <v>0.43991029170942098</v>
      </c>
      <c r="E1137" s="17">
        <v>0.40411740879135</v>
      </c>
      <c r="F1137" s="17"/>
      <c r="G1137" s="17">
        <v>0.39439201038479998</v>
      </c>
      <c r="H1137" s="17">
        <v>0.35007252691729801</v>
      </c>
      <c r="I1137" s="17">
        <v>0.35868014661426101</v>
      </c>
      <c r="J1137" s="17">
        <v>0.47128709049316497</v>
      </c>
      <c r="K1137" s="17">
        <v>0.43850045675341398</v>
      </c>
      <c r="L1137" s="17">
        <v>0.49385814198887001</v>
      </c>
      <c r="M1137" s="17"/>
      <c r="N1137" s="17">
        <v>0.44451870403737198</v>
      </c>
      <c r="O1137" s="17">
        <v>0.46346273481783501</v>
      </c>
      <c r="P1137" s="17">
        <v>0.40324797259184603</v>
      </c>
      <c r="Q1137" s="17">
        <v>0.37299395462375101</v>
      </c>
      <c r="R1137" s="17"/>
      <c r="S1137" s="17">
        <v>0.37791369133199898</v>
      </c>
      <c r="T1137" s="17">
        <v>0.33715205725811798</v>
      </c>
      <c r="U1137" s="17">
        <v>0.53272218408327698</v>
      </c>
      <c r="V1137" s="17">
        <v>0.46247727604667199</v>
      </c>
      <c r="W1137" s="17">
        <v>0.48605792578440599</v>
      </c>
      <c r="X1137" s="17">
        <v>0.472025127419751</v>
      </c>
      <c r="Y1137" s="17">
        <v>0.34120696383788301</v>
      </c>
      <c r="Z1137" s="17">
        <v>0.45389127974580701</v>
      </c>
      <c r="AA1137" s="17">
        <v>0.34569101050155598</v>
      </c>
      <c r="AB1137" s="17">
        <v>0.52167516806004699</v>
      </c>
      <c r="AC1137" s="17">
        <v>0.38841771873425002</v>
      </c>
      <c r="AD1137" s="17">
        <v>0.52236129399056996</v>
      </c>
      <c r="AE1137" s="17"/>
      <c r="AF1137" s="17">
        <v>0.421479587571359</v>
      </c>
      <c r="AG1137" s="17">
        <v>0.44476188206376799</v>
      </c>
      <c r="AH1137" s="17">
        <v>0.36943891953207902</v>
      </c>
      <c r="AI1137" s="17"/>
      <c r="AJ1137" s="17">
        <v>0.45016193796595899</v>
      </c>
      <c r="AK1137" s="17">
        <v>0.36813904197463598</v>
      </c>
      <c r="AL1137" s="17">
        <v>0.51959541589861502</v>
      </c>
      <c r="AM1137" s="17">
        <v>0.366557476361899</v>
      </c>
      <c r="AN1137" s="17">
        <v>0.42023926327441402</v>
      </c>
      <c r="AO1137" s="17"/>
      <c r="AP1137" s="17">
        <v>0.44301060837323902</v>
      </c>
      <c r="AQ1137" s="17">
        <v>0.40139043085836001</v>
      </c>
      <c r="AR1137" s="17">
        <v>0.51578189479641601</v>
      </c>
      <c r="AS1137" s="17">
        <v>0.41653402913182203</v>
      </c>
      <c r="AT1137" s="17">
        <v>0.36977086848994201</v>
      </c>
      <c r="AU1137" s="17"/>
      <c r="AV1137" s="17">
        <v>0.422649583869465</v>
      </c>
      <c r="AW1137" s="17">
        <v>0.47399187534822601</v>
      </c>
      <c r="AX1137" s="17">
        <v>0.499681485198532</v>
      </c>
      <c r="AY1137" s="17">
        <v>0.400813388087082</v>
      </c>
      <c r="AZ1137" s="17">
        <v>0.38131506793588099</v>
      </c>
      <c r="BA1137" s="17">
        <v>0.33451168799943098</v>
      </c>
      <c r="BB1137" s="17"/>
      <c r="BC1137" s="17">
        <v>0.40628404578261701</v>
      </c>
      <c r="BD1137" s="17">
        <v>0.42792139625737402</v>
      </c>
      <c r="BE1137" s="17">
        <v>0.38860818887988002</v>
      </c>
      <c r="BF1137" s="17">
        <v>0.39576601194976302</v>
      </c>
      <c r="BG1137" s="17">
        <v>0.48465798165521801</v>
      </c>
    </row>
    <row r="1138" spans="2:59" x14ac:dyDescent="0.35">
      <c r="B1138" t="s">
        <v>482</v>
      </c>
      <c r="C1138" s="17">
        <v>0.2771183794971</v>
      </c>
      <c r="D1138" s="17">
        <v>0.27627147448785</v>
      </c>
      <c r="E1138" s="17">
        <v>0.27992434843473302</v>
      </c>
      <c r="F1138" s="17"/>
      <c r="G1138" s="17">
        <v>0.27320188732240802</v>
      </c>
      <c r="H1138" s="17">
        <v>0.26284760898116899</v>
      </c>
      <c r="I1138" s="17">
        <v>0.34099122102807</v>
      </c>
      <c r="J1138" s="17">
        <v>0.25664538983611102</v>
      </c>
      <c r="K1138" s="17">
        <v>0.273739783470551</v>
      </c>
      <c r="L1138" s="17">
        <v>0.25741431250054198</v>
      </c>
      <c r="M1138" s="17"/>
      <c r="N1138" s="17">
        <v>0.29018293862567301</v>
      </c>
      <c r="O1138" s="17">
        <v>0.24079909077113901</v>
      </c>
      <c r="P1138" s="17">
        <v>0.28989380621379901</v>
      </c>
      <c r="Q1138" s="17">
        <v>0.28983832206149202</v>
      </c>
      <c r="R1138" s="17"/>
      <c r="S1138" s="17">
        <v>0.307377551402574</v>
      </c>
      <c r="T1138" s="17">
        <v>0.311437410366178</v>
      </c>
      <c r="U1138" s="17">
        <v>0.26228086398056999</v>
      </c>
      <c r="V1138" s="17">
        <v>0.30247675562873899</v>
      </c>
      <c r="W1138" s="17">
        <v>0.249308814218343</v>
      </c>
      <c r="X1138" s="17">
        <v>0.21030179908732299</v>
      </c>
      <c r="Y1138" s="17">
        <v>0.30786994107653498</v>
      </c>
      <c r="Z1138" s="17">
        <v>0.22006087030324001</v>
      </c>
      <c r="AA1138" s="17">
        <v>0.300378775889657</v>
      </c>
      <c r="AB1138" s="17">
        <v>0.23736521468067401</v>
      </c>
      <c r="AC1138" s="17">
        <v>0.25403688904668797</v>
      </c>
      <c r="AD1138" s="17">
        <v>0.25894567126194101</v>
      </c>
      <c r="AE1138" s="17"/>
      <c r="AF1138" s="17">
        <v>0.24426680144646501</v>
      </c>
      <c r="AG1138" s="17">
        <v>0.28849967871121801</v>
      </c>
      <c r="AH1138" s="17">
        <v>0.313869300771352</v>
      </c>
      <c r="AI1138" s="17"/>
      <c r="AJ1138" s="17">
        <v>0.25273273320034101</v>
      </c>
      <c r="AK1138" s="17">
        <v>0.303290100617641</v>
      </c>
      <c r="AL1138" s="17">
        <v>0.25422108795061199</v>
      </c>
      <c r="AM1138" s="17">
        <v>0.236208235361693</v>
      </c>
      <c r="AN1138" s="17">
        <v>0.31072841490169001</v>
      </c>
      <c r="AO1138" s="17"/>
      <c r="AP1138" s="17">
        <v>0.23806393055615299</v>
      </c>
      <c r="AQ1138" s="17">
        <v>0.26686750471013299</v>
      </c>
      <c r="AR1138" s="17">
        <v>0.313796321023183</v>
      </c>
      <c r="AS1138" s="17">
        <v>0.279749266120357</v>
      </c>
      <c r="AT1138" s="17">
        <v>0.37039730308082802</v>
      </c>
      <c r="AU1138" s="17"/>
      <c r="AV1138" s="17">
        <v>0.28518431064190197</v>
      </c>
      <c r="AW1138" s="17">
        <v>0.24280557744915701</v>
      </c>
      <c r="AX1138" s="17">
        <v>0.28836913437539102</v>
      </c>
      <c r="AY1138" s="17">
        <v>0.286086757842684</v>
      </c>
      <c r="AZ1138" s="17">
        <v>0.34290847256079998</v>
      </c>
      <c r="BA1138" s="17">
        <v>0.21698623660691099</v>
      </c>
      <c r="BB1138" s="17"/>
      <c r="BC1138" s="17">
        <v>0.27664786743187803</v>
      </c>
      <c r="BD1138" s="17">
        <v>0.293067617233501</v>
      </c>
      <c r="BE1138" s="17">
        <v>0.31262195159908501</v>
      </c>
      <c r="BF1138" s="17">
        <v>0.28610737605223702</v>
      </c>
      <c r="BG1138" s="17">
        <v>0.31000860004749897</v>
      </c>
    </row>
    <row r="1139" spans="2:59" x14ac:dyDescent="0.35">
      <c r="B1139" t="s">
        <v>483</v>
      </c>
      <c r="C1139" s="17">
        <v>0.106545576506499</v>
      </c>
      <c r="D1139" s="17">
        <v>9.7169206710294206E-2</v>
      </c>
      <c r="E1139" s="17">
        <v>0.11463756487710999</v>
      </c>
      <c r="F1139" s="17"/>
      <c r="G1139" s="17">
        <v>9.7546808684097805E-2</v>
      </c>
      <c r="H1139" s="17">
        <v>0.14899392845755499</v>
      </c>
      <c r="I1139" s="17">
        <v>9.9512762873883998E-2</v>
      </c>
      <c r="J1139" s="17">
        <v>6.5724350377674795E-2</v>
      </c>
      <c r="K1139" s="17">
        <v>0.11997372944620301</v>
      </c>
      <c r="L1139" s="17">
        <v>0.109622516282878</v>
      </c>
      <c r="M1139" s="17"/>
      <c r="N1139" s="17">
        <v>8.6974465205575599E-2</v>
      </c>
      <c r="O1139" s="17">
        <v>0.11309533597046401</v>
      </c>
      <c r="P1139" s="17">
        <v>0.121161947510151</v>
      </c>
      <c r="Q1139" s="17">
        <v>0.106973551493755</v>
      </c>
      <c r="R1139" s="17"/>
      <c r="S1139" s="17">
        <v>0.10347354494072999</v>
      </c>
      <c r="T1139" s="17">
        <v>0.11539618769899999</v>
      </c>
      <c r="U1139" s="17">
        <v>7.9374308173872199E-2</v>
      </c>
      <c r="V1139" s="17">
        <v>5.3968912906905503E-2</v>
      </c>
      <c r="W1139" s="17">
        <v>8.3934738606148404E-2</v>
      </c>
      <c r="X1139" s="17">
        <v>0.114825011335685</v>
      </c>
      <c r="Y1139" s="17">
        <v>0.148578430426966</v>
      </c>
      <c r="Z1139" s="17">
        <v>8.6352580636255602E-2</v>
      </c>
      <c r="AA1139" s="17">
        <v>0.10648457257440901</v>
      </c>
      <c r="AB1139" s="17">
        <v>0.12798364276388499</v>
      </c>
      <c r="AC1139" s="17">
        <v>0.178706395333419</v>
      </c>
      <c r="AD1139" s="17">
        <v>6.1845722797236297E-2</v>
      </c>
      <c r="AE1139" s="17"/>
      <c r="AF1139" s="17">
        <v>0.114652567857209</v>
      </c>
      <c r="AG1139" s="17">
        <v>9.7320798561709401E-2</v>
      </c>
      <c r="AH1139" s="17">
        <v>0.110435002000894</v>
      </c>
      <c r="AI1139" s="17"/>
      <c r="AJ1139" s="17">
        <v>9.0311531061861003E-2</v>
      </c>
      <c r="AK1139" s="17">
        <v>0.12572317495433</v>
      </c>
      <c r="AL1139" s="17">
        <v>5.7328225861104198E-2</v>
      </c>
      <c r="AM1139" s="17">
        <v>0.274185303991209</v>
      </c>
      <c r="AN1139" s="17">
        <v>8.7183706803108496E-2</v>
      </c>
      <c r="AO1139" s="17"/>
      <c r="AP1139" s="17">
        <v>0.103954942867546</v>
      </c>
      <c r="AQ1139" s="17">
        <v>0.12777300176444001</v>
      </c>
      <c r="AR1139" s="17">
        <v>7.2968348706225705E-2</v>
      </c>
      <c r="AS1139" s="17">
        <v>9.3558879476764001E-2</v>
      </c>
      <c r="AT1139" s="17">
        <v>7.0244063864671399E-2</v>
      </c>
      <c r="AU1139" s="17"/>
      <c r="AV1139" s="17">
        <v>0.108762771023537</v>
      </c>
      <c r="AW1139" s="17">
        <v>7.7006456318899297E-2</v>
      </c>
      <c r="AX1139" s="17">
        <v>0.110529298690194</v>
      </c>
      <c r="AY1139" s="17">
        <v>0.102585982022306</v>
      </c>
      <c r="AZ1139" s="17">
        <v>9.9701928476095006E-2</v>
      </c>
      <c r="BA1139" s="17">
        <v>0.117581927273783</v>
      </c>
      <c r="BB1139" s="17"/>
      <c r="BC1139" s="17">
        <v>0.114103928522251</v>
      </c>
      <c r="BD1139" s="17">
        <v>9.5814724143271093E-2</v>
      </c>
      <c r="BE1139" s="17">
        <v>8.9755164756470301E-2</v>
      </c>
      <c r="BF1139" s="17">
        <v>0.16629984403143699</v>
      </c>
      <c r="BG1139" s="17">
        <v>0</v>
      </c>
    </row>
    <row r="1140" spans="2:59" x14ac:dyDescent="0.35">
      <c r="B1140" t="s">
        <v>100</v>
      </c>
      <c r="C1140" s="17">
        <v>8.7887195428934001E-2</v>
      </c>
      <c r="D1140" s="17">
        <v>7.2979595563996205E-2</v>
      </c>
      <c r="E1140" s="17">
        <v>0.10077538573704101</v>
      </c>
      <c r="F1140" s="17"/>
      <c r="G1140" s="17">
        <v>7.3896994067169694E-2</v>
      </c>
      <c r="H1140" s="17">
        <v>6.9384943890898901E-2</v>
      </c>
      <c r="I1140" s="17">
        <v>0.115825847860847</v>
      </c>
      <c r="J1140" s="17">
        <v>7.3268136707907203E-2</v>
      </c>
      <c r="K1140" s="17">
        <v>0.104649935516264</v>
      </c>
      <c r="L1140" s="17">
        <v>8.8199271567733495E-2</v>
      </c>
      <c r="M1140" s="17"/>
      <c r="N1140" s="17">
        <v>6.5303500167901901E-2</v>
      </c>
      <c r="O1140" s="17">
        <v>8.0033438827403394E-2</v>
      </c>
      <c r="P1140" s="17">
        <v>7.8689858374750704E-2</v>
      </c>
      <c r="Q1140" s="17">
        <v>0.12633177725981101</v>
      </c>
      <c r="R1140" s="17"/>
      <c r="S1140" s="17">
        <v>9.9170805243646104E-2</v>
      </c>
      <c r="T1140" s="17">
        <v>9.5858403671659195E-2</v>
      </c>
      <c r="U1140" s="17">
        <v>0.100973500762498</v>
      </c>
      <c r="V1140" s="17">
        <v>4.9716156274704902E-2</v>
      </c>
      <c r="W1140" s="17">
        <v>3.4448906942869999E-2</v>
      </c>
      <c r="X1140" s="17">
        <v>0.101995489973917</v>
      </c>
      <c r="Y1140" s="17">
        <v>7.4261570767388402E-2</v>
      </c>
      <c r="Z1140" s="17">
        <v>0.16707179163446201</v>
      </c>
      <c r="AA1140" s="17">
        <v>0.115613758964538</v>
      </c>
      <c r="AB1140" s="17">
        <v>4.7456662679113103E-2</v>
      </c>
      <c r="AC1140" s="17">
        <v>8.5175846209822201E-2</v>
      </c>
      <c r="AD1140" s="17">
        <v>0.126713747379191</v>
      </c>
      <c r="AE1140" s="17"/>
      <c r="AF1140" s="17">
        <v>0.115193845824287</v>
      </c>
      <c r="AG1140" s="17">
        <v>6.09852999505466E-2</v>
      </c>
      <c r="AH1140" s="17">
        <v>0.107394907535734</v>
      </c>
      <c r="AI1140" s="17"/>
      <c r="AJ1140" s="17">
        <v>0.10679024945016</v>
      </c>
      <c r="AK1140" s="17">
        <v>6.0155060925749897E-2</v>
      </c>
      <c r="AL1140" s="17">
        <v>9.5675557218061799E-2</v>
      </c>
      <c r="AM1140" s="17">
        <v>6.2514056828620906E-2</v>
      </c>
      <c r="AN1140" s="17">
        <v>0.123510598288825</v>
      </c>
      <c r="AO1140" s="17"/>
      <c r="AP1140" s="17">
        <v>0.11004845686905</v>
      </c>
      <c r="AQ1140" s="17">
        <v>6.3795820401577399E-2</v>
      </c>
      <c r="AR1140" s="17">
        <v>4.4228193447900202E-2</v>
      </c>
      <c r="AS1140" s="17">
        <v>9.0911608232882593E-2</v>
      </c>
      <c r="AT1140" s="17">
        <v>9.3802467044398194E-2</v>
      </c>
      <c r="AU1140" s="17"/>
      <c r="AV1140" s="17">
        <v>4.1767654307305398E-2</v>
      </c>
      <c r="AW1140" s="17">
        <v>9.1059807463045594E-2</v>
      </c>
      <c r="AX1140" s="17">
        <v>4.8102182319400499E-2</v>
      </c>
      <c r="AY1140" s="17">
        <v>0.117577464955123</v>
      </c>
      <c r="AZ1140" s="17">
        <v>0.100216401390139</v>
      </c>
      <c r="BA1140" s="17">
        <v>0.18947773321327299</v>
      </c>
      <c r="BB1140" s="17"/>
      <c r="BC1140" s="17">
        <v>0.113475999493147</v>
      </c>
      <c r="BD1140" s="17">
        <v>9.5901598538180394E-2</v>
      </c>
      <c r="BE1140" s="17">
        <v>6.4973695914421897E-2</v>
      </c>
      <c r="BF1140" s="17">
        <v>2.77621059632089E-2</v>
      </c>
      <c r="BG1140" s="17">
        <v>0.105706186400556</v>
      </c>
    </row>
    <row r="1141" spans="2:59" x14ac:dyDescent="0.35">
      <c r="B1141" t="s">
        <v>484</v>
      </c>
      <c r="C1141" s="17">
        <v>0.52844884856746699</v>
      </c>
      <c r="D1141" s="17">
        <v>0.55357972323785998</v>
      </c>
      <c r="E1141" s="17">
        <v>0.50466270095111598</v>
      </c>
      <c r="F1141" s="17"/>
      <c r="G1141" s="17">
        <v>0.55535430992632395</v>
      </c>
      <c r="H1141" s="17">
        <v>0.51877351867037702</v>
      </c>
      <c r="I1141" s="17">
        <v>0.44367016823720001</v>
      </c>
      <c r="J1141" s="17">
        <v>0.60436212307830695</v>
      </c>
      <c r="K1141" s="17">
        <v>0.50163655156698095</v>
      </c>
      <c r="L1141" s="17">
        <v>0.54476389964884697</v>
      </c>
      <c r="M1141" s="17"/>
      <c r="N1141" s="17">
        <v>0.55753909600084905</v>
      </c>
      <c r="O1141" s="17">
        <v>0.56607213443099402</v>
      </c>
      <c r="P1141" s="17">
        <v>0.51025438790129996</v>
      </c>
      <c r="Q1141" s="17">
        <v>0.47685634918494202</v>
      </c>
      <c r="R1141" s="17"/>
      <c r="S1141" s="17">
        <v>0.48997809841305001</v>
      </c>
      <c r="T1141" s="17">
        <v>0.477307998263163</v>
      </c>
      <c r="U1141" s="17">
        <v>0.55737132708306003</v>
      </c>
      <c r="V1141" s="17">
        <v>0.59383817518965099</v>
      </c>
      <c r="W1141" s="17">
        <v>0.63230754023263902</v>
      </c>
      <c r="X1141" s="17">
        <v>0.572877699603075</v>
      </c>
      <c r="Y1141" s="17">
        <v>0.46929005772910998</v>
      </c>
      <c r="Z1141" s="17">
        <v>0.52651475742604303</v>
      </c>
      <c r="AA1141" s="17">
        <v>0.47752289257139702</v>
      </c>
      <c r="AB1141" s="17">
        <v>0.587194479876329</v>
      </c>
      <c r="AC1141" s="17">
        <v>0.482080869410071</v>
      </c>
      <c r="AD1141" s="17">
        <v>0.55249485856163205</v>
      </c>
      <c r="AE1141" s="17"/>
      <c r="AF1141" s="17">
        <v>0.52588678487203799</v>
      </c>
      <c r="AG1141" s="17">
        <v>0.55319422277652597</v>
      </c>
      <c r="AH1141" s="17">
        <v>0.46830078969201999</v>
      </c>
      <c r="AI1141" s="17"/>
      <c r="AJ1141" s="17">
        <v>0.55016548628763795</v>
      </c>
      <c r="AK1141" s="17">
        <v>0.51083166350228004</v>
      </c>
      <c r="AL1141" s="17">
        <v>0.592775128970222</v>
      </c>
      <c r="AM1141" s="17">
        <v>0.42709240381847702</v>
      </c>
      <c r="AN1141" s="17">
        <v>0.478577280006376</v>
      </c>
      <c r="AO1141" s="17"/>
      <c r="AP1141" s="17">
        <v>0.54793266970725196</v>
      </c>
      <c r="AQ1141" s="17">
        <v>0.54156367312384901</v>
      </c>
      <c r="AR1141" s="17">
        <v>0.569007136822691</v>
      </c>
      <c r="AS1141" s="17">
        <v>0.53578024616999698</v>
      </c>
      <c r="AT1141" s="17">
        <v>0.46555616601010202</v>
      </c>
      <c r="AU1141" s="17"/>
      <c r="AV1141" s="17">
        <v>0.56428526402725598</v>
      </c>
      <c r="AW1141" s="17">
        <v>0.58912815876889801</v>
      </c>
      <c r="AX1141" s="17">
        <v>0.55299938461501397</v>
      </c>
      <c r="AY1141" s="17">
        <v>0.49374979517988699</v>
      </c>
      <c r="AZ1141" s="17">
        <v>0.45717319757296598</v>
      </c>
      <c r="BA1141" s="17">
        <v>0.47595410290603402</v>
      </c>
      <c r="BB1141" s="17"/>
      <c r="BC1141" s="17">
        <v>0.49577220455272403</v>
      </c>
      <c r="BD1141" s="17">
        <v>0.51521606008504806</v>
      </c>
      <c r="BE1141" s="17">
        <v>0.53264918773002201</v>
      </c>
      <c r="BF1141" s="17">
        <v>0.519830673953117</v>
      </c>
      <c r="BG1141" s="17">
        <v>0.58428521355194596</v>
      </c>
    </row>
    <row r="1142" spans="2:59" x14ac:dyDescent="0.35">
      <c r="B1142" t="s">
        <v>485</v>
      </c>
      <c r="C1142" s="17">
        <v>0.38366395600359898</v>
      </c>
      <c r="D1142" s="17">
        <v>0.373440681198144</v>
      </c>
      <c r="E1142" s="17">
        <v>0.39456191331184298</v>
      </c>
      <c r="F1142" s="17"/>
      <c r="G1142" s="17">
        <v>0.37074869600650601</v>
      </c>
      <c r="H1142" s="17">
        <v>0.41184153743872398</v>
      </c>
      <c r="I1142" s="17">
        <v>0.440503983901954</v>
      </c>
      <c r="J1142" s="17">
        <v>0.322369740213786</v>
      </c>
      <c r="K1142" s="17">
        <v>0.39371351291675499</v>
      </c>
      <c r="L1142" s="17">
        <v>0.36703682878341998</v>
      </c>
      <c r="M1142" s="17"/>
      <c r="N1142" s="17">
        <v>0.37715740383124902</v>
      </c>
      <c r="O1142" s="17">
        <v>0.35389442674160199</v>
      </c>
      <c r="P1142" s="17">
        <v>0.41105575372394898</v>
      </c>
      <c r="Q1142" s="17">
        <v>0.396811873555247</v>
      </c>
      <c r="R1142" s="17"/>
      <c r="S1142" s="17">
        <v>0.41085109634330402</v>
      </c>
      <c r="T1142" s="17">
        <v>0.42683359806517801</v>
      </c>
      <c r="U1142" s="17">
        <v>0.34165517215444202</v>
      </c>
      <c r="V1142" s="17">
        <v>0.35644566853564402</v>
      </c>
      <c r="W1142" s="17">
        <v>0.33324355282449097</v>
      </c>
      <c r="X1142" s="17">
        <v>0.32512681042300801</v>
      </c>
      <c r="Y1142" s="17">
        <v>0.45644837150350098</v>
      </c>
      <c r="Z1142" s="17">
        <v>0.30641345093949501</v>
      </c>
      <c r="AA1142" s="17">
        <v>0.40686334846406602</v>
      </c>
      <c r="AB1142" s="17">
        <v>0.36534885744455797</v>
      </c>
      <c r="AC1142" s="17">
        <v>0.43274328438010601</v>
      </c>
      <c r="AD1142" s="17">
        <v>0.320791394059177</v>
      </c>
      <c r="AE1142" s="17"/>
      <c r="AF1142" s="17">
        <v>0.35891936930367502</v>
      </c>
      <c r="AG1142" s="17">
        <v>0.38582047727292801</v>
      </c>
      <c r="AH1142" s="17">
        <v>0.42430430277224501</v>
      </c>
      <c r="AI1142" s="17"/>
      <c r="AJ1142" s="17">
        <v>0.34304426426220203</v>
      </c>
      <c r="AK1142" s="17">
        <v>0.42901327557197</v>
      </c>
      <c r="AL1142" s="17">
        <v>0.31154931381171602</v>
      </c>
      <c r="AM1142" s="17">
        <v>0.51039353935290199</v>
      </c>
      <c r="AN1142" s="17">
        <v>0.397912121704799</v>
      </c>
      <c r="AO1142" s="17"/>
      <c r="AP1142" s="17">
        <v>0.34201887342369802</v>
      </c>
      <c r="AQ1142" s="17">
        <v>0.39464050647457399</v>
      </c>
      <c r="AR1142" s="17">
        <v>0.38676466972940898</v>
      </c>
      <c r="AS1142" s="17">
        <v>0.373308145597121</v>
      </c>
      <c r="AT1142" s="17">
        <v>0.44064136694549999</v>
      </c>
      <c r="AU1142" s="17"/>
      <c r="AV1142" s="17">
        <v>0.39394708166543901</v>
      </c>
      <c r="AW1142" s="17">
        <v>0.319812033768057</v>
      </c>
      <c r="AX1142" s="17">
        <v>0.39889843306558498</v>
      </c>
      <c r="AY1142" s="17">
        <v>0.38867273986499001</v>
      </c>
      <c r="AZ1142" s="17">
        <v>0.44261040103689497</v>
      </c>
      <c r="BA1142" s="17">
        <v>0.33456816388069399</v>
      </c>
      <c r="BB1142" s="17"/>
      <c r="BC1142" s="17">
        <v>0.39075179595412901</v>
      </c>
      <c r="BD1142" s="17">
        <v>0.38888234137677202</v>
      </c>
      <c r="BE1142" s="17">
        <v>0.40237711635555601</v>
      </c>
      <c r="BF1142" s="17">
        <v>0.45240722008367401</v>
      </c>
      <c r="BG1142" s="17">
        <v>0.31000860004749897</v>
      </c>
    </row>
    <row r="1143" spans="2:59" x14ac:dyDescent="0.35">
      <c r="B1143" t="s">
        <v>141</v>
      </c>
      <c r="C1143" s="17">
        <v>0.14478489256386801</v>
      </c>
      <c r="D1143" s="17">
        <v>0.18013904203971501</v>
      </c>
      <c r="E1143" s="17">
        <v>0.110100787639273</v>
      </c>
      <c r="F1143" s="17"/>
      <c r="G1143" s="17">
        <v>0.184605613919819</v>
      </c>
      <c r="H1143" s="17">
        <v>0.106931981231653</v>
      </c>
      <c r="I1143" s="17">
        <v>3.1661843352457399E-3</v>
      </c>
      <c r="J1143" s="17">
        <v>0.281992382864522</v>
      </c>
      <c r="K1143" s="17">
        <v>0.107923038650226</v>
      </c>
      <c r="L1143" s="17">
        <v>0.17772707086542699</v>
      </c>
      <c r="M1143" s="17"/>
      <c r="N1143" s="17">
        <v>0.18038169216960001</v>
      </c>
      <c r="O1143" s="17">
        <v>0.21217770768939201</v>
      </c>
      <c r="P1143" s="17">
        <v>9.9198634177350406E-2</v>
      </c>
      <c r="Q1143" s="17">
        <v>8.0044475629694301E-2</v>
      </c>
      <c r="R1143" s="17"/>
      <c r="S1143" s="17">
        <v>7.9127002069745697E-2</v>
      </c>
      <c r="T1143" s="17">
        <v>5.0474400197985402E-2</v>
      </c>
      <c r="U1143" s="17">
        <v>0.21571615492861901</v>
      </c>
      <c r="V1143" s="17">
        <v>0.23739250665400699</v>
      </c>
      <c r="W1143" s="17">
        <v>0.29906398740814799</v>
      </c>
      <c r="X1143" s="17">
        <v>0.24775088918006699</v>
      </c>
      <c r="Y1143" s="17">
        <v>1.2841686225608899E-2</v>
      </c>
      <c r="Z1143" s="17">
        <v>0.22010130648654699</v>
      </c>
      <c r="AA1143" s="17">
        <v>7.0659544107330996E-2</v>
      </c>
      <c r="AB1143" s="17">
        <v>0.22184562243177</v>
      </c>
      <c r="AC1143" s="17">
        <v>4.9337585029964999E-2</v>
      </c>
      <c r="AD1143" s="17">
        <v>0.23170346450245499</v>
      </c>
      <c r="AE1143" s="17"/>
      <c r="AF1143" s="17">
        <v>0.166967415568364</v>
      </c>
      <c r="AG1143" s="17">
        <v>0.16737374550359799</v>
      </c>
      <c r="AH1143" s="17">
        <v>4.3996486919775001E-2</v>
      </c>
      <c r="AI1143" s="17"/>
      <c r="AJ1143" s="17">
        <v>0.20712122202543601</v>
      </c>
      <c r="AK1143" s="17">
        <v>8.1818387930309905E-2</v>
      </c>
      <c r="AL1143" s="17">
        <v>0.28122581515850698</v>
      </c>
      <c r="AM1143" s="17">
        <v>-8.33011355344246E-2</v>
      </c>
      <c r="AN1143" s="17">
        <v>8.0665158301577097E-2</v>
      </c>
      <c r="AO1143" s="17"/>
      <c r="AP1143" s="17">
        <v>0.205913796283554</v>
      </c>
      <c r="AQ1143" s="17">
        <v>0.14692316664927599</v>
      </c>
      <c r="AR1143" s="17">
        <v>0.18224246709328201</v>
      </c>
      <c r="AS1143" s="17">
        <v>0.162472100572876</v>
      </c>
      <c r="AT1143" s="17">
        <v>2.4914799064602498E-2</v>
      </c>
      <c r="AU1143" s="17"/>
      <c r="AV1143" s="17">
        <v>0.170338182361817</v>
      </c>
      <c r="AW1143" s="17">
        <v>0.26931612500084101</v>
      </c>
      <c r="AX1143" s="17">
        <v>0.15410095154942899</v>
      </c>
      <c r="AY1143" s="17">
        <v>0.105077055314898</v>
      </c>
      <c r="AZ1143" s="17">
        <v>1.4562796536070399E-2</v>
      </c>
      <c r="BA1143" s="17">
        <v>0.14138593902534</v>
      </c>
      <c r="BB1143" s="17"/>
      <c r="BC1143" s="17">
        <v>0.105020408598596</v>
      </c>
      <c r="BD1143" s="17">
        <v>0.126333718708276</v>
      </c>
      <c r="BE1143" s="17">
        <v>0.130272071374467</v>
      </c>
      <c r="BF1143" s="17">
        <v>6.74234538694434E-2</v>
      </c>
      <c r="BG1143" s="17">
        <v>0.27427661350444699</v>
      </c>
    </row>
    <row r="1144" spans="2:59" x14ac:dyDescent="0.3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row>
    <row r="1145" spans="2:59" x14ac:dyDescent="0.35">
      <c r="B1145" s="6" t="s">
        <v>490</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row>
    <row r="1146" spans="2:59" x14ac:dyDescent="0.35">
      <c r="B1146" s="24" t="s">
        <v>331</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row>
    <row r="1147" spans="2:59" x14ac:dyDescent="0.35">
      <c r="B1147" t="s">
        <v>480</v>
      </c>
      <c r="C1147" s="17">
        <v>7.2362985985178596E-2</v>
      </c>
      <c r="D1147" s="17">
        <v>8.3994405927031404E-2</v>
      </c>
      <c r="E1147" s="17">
        <v>6.1661826134843598E-2</v>
      </c>
      <c r="F1147" s="17"/>
      <c r="G1147" s="17">
        <v>9.2717252014901497E-2</v>
      </c>
      <c r="H1147" s="17">
        <v>9.7552940245989497E-2</v>
      </c>
      <c r="I1147" s="17">
        <v>5.9654217543342297E-2</v>
      </c>
      <c r="J1147" s="17">
        <v>9.3424055661518901E-2</v>
      </c>
      <c r="K1147" s="17">
        <v>6.3250443227281794E-2</v>
      </c>
      <c r="L1147" s="17">
        <v>3.9331352887582202E-2</v>
      </c>
      <c r="M1147" s="17"/>
      <c r="N1147" s="17">
        <v>9.4289098728256901E-2</v>
      </c>
      <c r="O1147" s="17">
        <v>6.0290313939033502E-2</v>
      </c>
      <c r="P1147" s="17">
        <v>5.8221096160867299E-2</v>
      </c>
      <c r="Q1147" s="17">
        <v>7.4759783970080901E-2</v>
      </c>
      <c r="R1147" s="17"/>
      <c r="S1147" s="17">
        <v>8.9866160201234196E-2</v>
      </c>
      <c r="T1147" s="17">
        <v>8.0760415812440506E-2</v>
      </c>
      <c r="U1147" s="17">
        <v>3.4082411933056597E-2</v>
      </c>
      <c r="V1147" s="17">
        <v>8.06980998467213E-2</v>
      </c>
      <c r="W1147" s="17">
        <v>6.3456077186719501E-2</v>
      </c>
      <c r="X1147" s="17">
        <v>5.5141603794760997E-2</v>
      </c>
      <c r="Y1147" s="17">
        <v>6.6771201414390399E-2</v>
      </c>
      <c r="Z1147" s="17">
        <v>4.7175435214411199E-2</v>
      </c>
      <c r="AA1147" s="17">
        <v>0.11064990901531201</v>
      </c>
      <c r="AB1147" s="17">
        <v>5.93040471376481E-2</v>
      </c>
      <c r="AC1147" s="17">
        <v>6.0649912854029403E-2</v>
      </c>
      <c r="AD1147" s="17">
        <v>6.5237956921526799E-2</v>
      </c>
      <c r="AE1147" s="17"/>
      <c r="AF1147" s="17">
        <v>6.3946676200289695E-2</v>
      </c>
      <c r="AG1147" s="17">
        <v>9.5101567968535E-2</v>
      </c>
      <c r="AH1147" s="17">
        <v>3.2490285378122499E-2</v>
      </c>
      <c r="AI1147" s="17"/>
      <c r="AJ1147" s="17">
        <v>6.6971901979127904E-2</v>
      </c>
      <c r="AK1147" s="17">
        <v>0.11680820677390601</v>
      </c>
      <c r="AL1147" s="17">
        <v>2.8293754671531599E-2</v>
      </c>
      <c r="AM1147" s="17">
        <v>4.8777169253058403E-2</v>
      </c>
      <c r="AN1147" s="17">
        <v>3.5615390129626202E-2</v>
      </c>
      <c r="AO1147" s="17"/>
      <c r="AP1147" s="17">
        <v>7.5057108533592098E-2</v>
      </c>
      <c r="AQ1147" s="17">
        <v>0.10374081790106</v>
      </c>
      <c r="AR1147" s="17">
        <v>3.2341596263504503E-2</v>
      </c>
      <c r="AS1147" s="17">
        <v>7.6067840498116601E-2</v>
      </c>
      <c r="AT1147" s="17">
        <v>1.7721013844185798E-2</v>
      </c>
      <c r="AU1147" s="17"/>
      <c r="AV1147" s="17">
        <v>0.100531871239149</v>
      </c>
      <c r="AW1147" s="17">
        <v>0.100889030754481</v>
      </c>
      <c r="AX1147" s="17">
        <v>5.3409197095643297E-2</v>
      </c>
      <c r="AY1147" s="17">
        <v>5.2008774961139197E-2</v>
      </c>
      <c r="AZ1147" s="17">
        <v>2.39363883939764E-2</v>
      </c>
      <c r="BA1147" s="17">
        <v>6.3471342676306705E-2</v>
      </c>
      <c r="BB1147" s="17"/>
      <c r="BC1147" s="17">
        <v>6.3261627112423405E-2</v>
      </c>
      <c r="BD1147" s="17">
        <v>5.3422660474023699E-2</v>
      </c>
      <c r="BE1147" s="17">
        <v>8.1772223246748599E-2</v>
      </c>
      <c r="BF1147" s="17">
        <v>0.107652604678386</v>
      </c>
      <c r="BG1147" s="17">
        <v>6.1415953239061301E-2</v>
      </c>
    </row>
    <row r="1148" spans="2:59" x14ac:dyDescent="0.35">
      <c r="B1148" t="s">
        <v>481</v>
      </c>
      <c r="C1148" s="17">
        <v>0.33643944404993098</v>
      </c>
      <c r="D1148" s="17">
        <v>0.37560654993362202</v>
      </c>
      <c r="E1148" s="17">
        <v>0.30107068089485101</v>
      </c>
      <c r="F1148" s="17"/>
      <c r="G1148" s="17">
        <v>0.249802931719841</v>
      </c>
      <c r="H1148" s="17">
        <v>0.39042237728993101</v>
      </c>
      <c r="I1148" s="17">
        <v>0.28986554240518703</v>
      </c>
      <c r="J1148" s="17">
        <v>0.41319202764402602</v>
      </c>
      <c r="K1148" s="17">
        <v>0.32841878874411101</v>
      </c>
      <c r="L1148" s="17">
        <v>0.32902192147958498</v>
      </c>
      <c r="M1148" s="17"/>
      <c r="N1148" s="17">
        <v>0.344730119775851</v>
      </c>
      <c r="O1148" s="17">
        <v>0.33430247269667901</v>
      </c>
      <c r="P1148" s="17">
        <v>0.35047272808563601</v>
      </c>
      <c r="Q1148" s="17">
        <v>0.31826657198128</v>
      </c>
      <c r="R1148" s="17"/>
      <c r="S1148" s="17">
        <v>0.28689847078366099</v>
      </c>
      <c r="T1148" s="17">
        <v>0.34307958912090403</v>
      </c>
      <c r="U1148" s="17">
        <v>0.39819161523811702</v>
      </c>
      <c r="V1148" s="17">
        <v>0.26775979764570301</v>
      </c>
      <c r="W1148" s="17">
        <v>0.40508954692572602</v>
      </c>
      <c r="X1148" s="17">
        <v>0.37737940723639202</v>
      </c>
      <c r="Y1148" s="17">
        <v>0.33964869724204799</v>
      </c>
      <c r="Z1148" s="17">
        <v>0.31812153469384602</v>
      </c>
      <c r="AA1148" s="17">
        <v>0.263714803942037</v>
      </c>
      <c r="AB1148" s="17">
        <v>0.42582680594140598</v>
      </c>
      <c r="AC1148" s="17">
        <v>0.277959161885446</v>
      </c>
      <c r="AD1148" s="17">
        <v>0.42391362711763902</v>
      </c>
      <c r="AE1148" s="17"/>
      <c r="AF1148" s="17">
        <v>0.34567860432599201</v>
      </c>
      <c r="AG1148" s="17">
        <v>0.352549242979807</v>
      </c>
      <c r="AH1148" s="17">
        <v>0.31305087218044603</v>
      </c>
      <c r="AI1148" s="17"/>
      <c r="AJ1148" s="17">
        <v>0.36860513321115801</v>
      </c>
      <c r="AK1148" s="17">
        <v>0.330636032763024</v>
      </c>
      <c r="AL1148" s="17">
        <v>0.34348661671889602</v>
      </c>
      <c r="AM1148" s="17">
        <v>0.31371630352310698</v>
      </c>
      <c r="AN1148" s="17">
        <v>0.34653322627185201</v>
      </c>
      <c r="AO1148" s="17"/>
      <c r="AP1148" s="17">
        <v>0.34046154464379202</v>
      </c>
      <c r="AQ1148" s="17">
        <v>0.32632419332472901</v>
      </c>
      <c r="AR1148" s="17">
        <v>0.33413863093114299</v>
      </c>
      <c r="AS1148" s="17">
        <v>0.39421124801032198</v>
      </c>
      <c r="AT1148" s="17">
        <v>0.27779751742744602</v>
      </c>
      <c r="AU1148" s="17"/>
      <c r="AV1148" s="17">
        <v>0.35352501352565202</v>
      </c>
      <c r="AW1148" s="17">
        <v>0.33008268297528198</v>
      </c>
      <c r="AX1148" s="17">
        <v>0.31464138593323798</v>
      </c>
      <c r="AY1148" s="17">
        <v>0.38132408797039302</v>
      </c>
      <c r="AZ1148" s="17">
        <v>0.270968575014994</v>
      </c>
      <c r="BA1148" s="17">
        <v>0.22645188654391599</v>
      </c>
      <c r="BB1148" s="17"/>
      <c r="BC1148" s="17">
        <v>0.32431026401111801</v>
      </c>
      <c r="BD1148" s="17">
        <v>0.35455505937997001</v>
      </c>
      <c r="BE1148" s="17">
        <v>0.31364071437250601</v>
      </c>
      <c r="BF1148" s="17">
        <v>0.36874694085384602</v>
      </c>
      <c r="BG1148" s="17">
        <v>0.24136198403199799</v>
      </c>
    </row>
    <row r="1149" spans="2:59" x14ac:dyDescent="0.35">
      <c r="B1149" t="s">
        <v>482</v>
      </c>
      <c r="C1149" s="17">
        <v>0.30596244660292898</v>
      </c>
      <c r="D1149" s="17">
        <v>0.298815992041989</v>
      </c>
      <c r="E1149" s="17">
        <v>0.31330323767590501</v>
      </c>
      <c r="F1149" s="17"/>
      <c r="G1149" s="17">
        <v>0.40677708924902101</v>
      </c>
      <c r="H1149" s="17">
        <v>0.236273545912526</v>
      </c>
      <c r="I1149" s="17">
        <v>0.30930587112675501</v>
      </c>
      <c r="J1149" s="17">
        <v>0.25867080069500997</v>
      </c>
      <c r="K1149" s="17">
        <v>0.30717954106946399</v>
      </c>
      <c r="L1149" s="17">
        <v>0.33261457529482302</v>
      </c>
      <c r="M1149" s="17"/>
      <c r="N1149" s="17">
        <v>0.34093156802692098</v>
      </c>
      <c r="O1149" s="17">
        <v>0.28647298022885198</v>
      </c>
      <c r="P1149" s="17">
        <v>0.29738913591738297</v>
      </c>
      <c r="Q1149" s="17">
        <v>0.29803201562557302</v>
      </c>
      <c r="R1149" s="17"/>
      <c r="S1149" s="17">
        <v>0.35229457503940298</v>
      </c>
      <c r="T1149" s="17">
        <v>0.347773901181955</v>
      </c>
      <c r="U1149" s="17">
        <v>0.264397466331457</v>
      </c>
      <c r="V1149" s="17">
        <v>0.417927078940529</v>
      </c>
      <c r="W1149" s="17">
        <v>0.25409255354175297</v>
      </c>
      <c r="X1149" s="17">
        <v>0.20889884055320801</v>
      </c>
      <c r="Y1149" s="17">
        <v>0.26837434432847701</v>
      </c>
      <c r="Z1149" s="17">
        <v>0.37797572979037802</v>
      </c>
      <c r="AA1149" s="17">
        <v>0.32066989543457403</v>
      </c>
      <c r="AB1149" s="17">
        <v>0.27359126417475599</v>
      </c>
      <c r="AC1149" s="17">
        <v>0.23647914884576501</v>
      </c>
      <c r="AD1149" s="17">
        <v>0.23253166191234101</v>
      </c>
      <c r="AE1149" s="17"/>
      <c r="AF1149" s="17">
        <v>0.28587046492340501</v>
      </c>
      <c r="AG1149" s="17">
        <v>0.276233449922338</v>
      </c>
      <c r="AH1149" s="17">
        <v>0.381054268495227</v>
      </c>
      <c r="AI1149" s="17"/>
      <c r="AJ1149" s="17">
        <v>0.29558867756221702</v>
      </c>
      <c r="AK1149" s="17">
        <v>0.29319261751591502</v>
      </c>
      <c r="AL1149" s="17">
        <v>0.29139068452762801</v>
      </c>
      <c r="AM1149" s="17">
        <v>0.23061600860808601</v>
      </c>
      <c r="AN1149" s="17">
        <v>0.33068050692704098</v>
      </c>
      <c r="AO1149" s="17"/>
      <c r="AP1149" s="17">
        <v>0.326961669112314</v>
      </c>
      <c r="AQ1149" s="17">
        <v>0.29716284682702399</v>
      </c>
      <c r="AR1149" s="17">
        <v>0.37248113809424199</v>
      </c>
      <c r="AS1149" s="17">
        <v>0.25607509502231102</v>
      </c>
      <c r="AT1149" s="17">
        <v>0.38537643401123201</v>
      </c>
      <c r="AU1149" s="17"/>
      <c r="AV1149" s="17">
        <v>0.309311548199872</v>
      </c>
      <c r="AW1149" s="17">
        <v>0.33265729652598303</v>
      </c>
      <c r="AX1149" s="17">
        <v>0.36552267193267302</v>
      </c>
      <c r="AY1149" s="17">
        <v>0.26685101748674001</v>
      </c>
      <c r="AZ1149" s="17">
        <v>0.37171927027149698</v>
      </c>
      <c r="BA1149" s="17">
        <v>0.26783616603281701</v>
      </c>
      <c r="BB1149" s="17"/>
      <c r="BC1149" s="17">
        <v>0.29849765808018502</v>
      </c>
      <c r="BD1149" s="17">
        <v>0.304414394049352</v>
      </c>
      <c r="BE1149" s="17">
        <v>0.32112703135284798</v>
      </c>
      <c r="BF1149" s="17">
        <v>0.34886571804580302</v>
      </c>
      <c r="BG1149" s="17">
        <v>0.36377274971449902</v>
      </c>
    </row>
    <row r="1150" spans="2:59" x14ac:dyDescent="0.35">
      <c r="B1150" t="s">
        <v>483</v>
      </c>
      <c r="C1150" s="17">
        <v>0.17613307235370601</v>
      </c>
      <c r="D1150" s="17">
        <v>0.15237304105305</v>
      </c>
      <c r="E1150" s="17">
        <v>0.19701338417929201</v>
      </c>
      <c r="F1150" s="17"/>
      <c r="G1150" s="17">
        <v>0.18628167989462499</v>
      </c>
      <c r="H1150" s="17">
        <v>0.18143451961054499</v>
      </c>
      <c r="I1150" s="17">
        <v>0.223848504120538</v>
      </c>
      <c r="J1150" s="17">
        <v>0.14980036318982001</v>
      </c>
      <c r="K1150" s="17">
        <v>0.165653931443319</v>
      </c>
      <c r="L1150" s="17">
        <v>0.15572394409207299</v>
      </c>
      <c r="M1150" s="17"/>
      <c r="N1150" s="17">
        <v>0.134118589267442</v>
      </c>
      <c r="O1150" s="17">
        <v>0.211697822063703</v>
      </c>
      <c r="P1150" s="17">
        <v>0.18409413639098399</v>
      </c>
      <c r="Q1150" s="17">
        <v>0.175373170130216</v>
      </c>
      <c r="R1150" s="17"/>
      <c r="S1150" s="17">
        <v>0.17788353544754501</v>
      </c>
      <c r="T1150" s="17">
        <v>0.13839339320781599</v>
      </c>
      <c r="U1150" s="17">
        <v>0.176882745867248</v>
      </c>
      <c r="V1150" s="17">
        <v>0.121511499837255</v>
      </c>
      <c r="W1150" s="17">
        <v>0.18059897102841099</v>
      </c>
      <c r="X1150" s="17">
        <v>0.19932040741461701</v>
      </c>
      <c r="Y1150" s="17">
        <v>0.22260311165079799</v>
      </c>
      <c r="Z1150" s="17">
        <v>0.14578811789335899</v>
      </c>
      <c r="AA1150" s="17">
        <v>0.20836274773382099</v>
      </c>
      <c r="AB1150" s="17">
        <v>0.15664036446115701</v>
      </c>
      <c r="AC1150" s="17">
        <v>0.27381743321827401</v>
      </c>
      <c r="AD1150" s="17">
        <v>0.120539285873084</v>
      </c>
      <c r="AE1150" s="17"/>
      <c r="AF1150" s="17">
        <v>0.16490971507841101</v>
      </c>
      <c r="AG1150" s="17">
        <v>0.18977141949321899</v>
      </c>
      <c r="AH1150" s="17">
        <v>0.146352101804337</v>
      </c>
      <c r="AI1150" s="17"/>
      <c r="AJ1150" s="17">
        <v>0.15491061541030299</v>
      </c>
      <c r="AK1150" s="17">
        <v>0.19236873964812801</v>
      </c>
      <c r="AL1150" s="17">
        <v>0.20206749962656101</v>
      </c>
      <c r="AM1150" s="17">
        <v>0.344376461787129</v>
      </c>
      <c r="AN1150" s="17">
        <v>0.11521720027921301</v>
      </c>
      <c r="AO1150" s="17"/>
      <c r="AP1150" s="17">
        <v>0.14959406364604899</v>
      </c>
      <c r="AQ1150" s="17">
        <v>0.18543267663573099</v>
      </c>
      <c r="AR1150" s="17">
        <v>0.17737473434772799</v>
      </c>
      <c r="AS1150" s="17">
        <v>0.15575084076356899</v>
      </c>
      <c r="AT1150" s="17">
        <v>0.2072490340491</v>
      </c>
      <c r="AU1150" s="17"/>
      <c r="AV1150" s="17">
        <v>0.17906071835203299</v>
      </c>
      <c r="AW1150" s="17">
        <v>0.13502519257930301</v>
      </c>
      <c r="AX1150" s="17">
        <v>0.18730982240187499</v>
      </c>
      <c r="AY1150" s="17">
        <v>0.18670229704223601</v>
      </c>
      <c r="AZ1150" s="17">
        <v>0.199907136084439</v>
      </c>
      <c r="BA1150" s="17">
        <v>0.17020650388776301</v>
      </c>
      <c r="BB1150" s="17"/>
      <c r="BC1150" s="17">
        <v>0.17135080806000899</v>
      </c>
      <c r="BD1150" s="17">
        <v>0.18888475198392099</v>
      </c>
      <c r="BE1150" s="17">
        <v>0.19267601525603001</v>
      </c>
      <c r="BF1150" s="17">
        <v>0.130063460102461</v>
      </c>
      <c r="BG1150" s="17">
        <v>7.50610734092097E-2</v>
      </c>
    </row>
    <row r="1151" spans="2:59" x14ac:dyDescent="0.35">
      <c r="B1151" t="s">
        <v>100</v>
      </c>
      <c r="C1151" s="17">
        <v>0.109102051008255</v>
      </c>
      <c r="D1151" s="17">
        <v>8.92100110443073E-2</v>
      </c>
      <c r="E1151" s="17">
        <v>0.126950871115109</v>
      </c>
      <c r="F1151" s="17"/>
      <c r="G1151" s="17">
        <v>6.4421047121611202E-2</v>
      </c>
      <c r="H1151" s="17">
        <v>9.4316616941009193E-2</v>
      </c>
      <c r="I1151" s="17">
        <v>0.117325864804178</v>
      </c>
      <c r="J1151" s="17">
        <v>8.4912752809624806E-2</v>
      </c>
      <c r="K1151" s="17">
        <v>0.13549729551582401</v>
      </c>
      <c r="L1151" s="17">
        <v>0.14330820624593699</v>
      </c>
      <c r="M1151" s="17"/>
      <c r="N1151" s="17">
        <v>8.5930624201528305E-2</v>
      </c>
      <c r="O1151" s="17">
        <v>0.107236411071733</v>
      </c>
      <c r="P1151" s="17">
        <v>0.109822903445129</v>
      </c>
      <c r="Q1151" s="17">
        <v>0.13356845829285</v>
      </c>
      <c r="R1151" s="17"/>
      <c r="S1151" s="17">
        <v>9.3057258528157397E-2</v>
      </c>
      <c r="T1151" s="17">
        <v>8.9992700676883905E-2</v>
      </c>
      <c r="U1151" s="17">
        <v>0.126445760630122</v>
      </c>
      <c r="V1151" s="17">
        <v>0.112103523729791</v>
      </c>
      <c r="W1151" s="17">
        <v>9.6762851317390097E-2</v>
      </c>
      <c r="X1151" s="17">
        <v>0.159259741001022</v>
      </c>
      <c r="Y1151" s="17">
        <v>0.102602645364286</v>
      </c>
      <c r="Z1151" s="17">
        <v>0.110939182408006</v>
      </c>
      <c r="AA1151" s="17">
        <v>9.6602643874256197E-2</v>
      </c>
      <c r="AB1151" s="17">
        <v>8.4637518285032298E-2</v>
      </c>
      <c r="AC1151" s="17">
        <v>0.15109434319648599</v>
      </c>
      <c r="AD1151" s="17">
        <v>0.157777468175409</v>
      </c>
      <c r="AE1151" s="17"/>
      <c r="AF1151" s="17">
        <v>0.13959453947190301</v>
      </c>
      <c r="AG1151" s="17">
        <v>8.6344319636101799E-2</v>
      </c>
      <c r="AH1151" s="17">
        <v>0.12705247214186699</v>
      </c>
      <c r="AI1151" s="17"/>
      <c r="AJ1151" s="17">
        <v>0.113923671837194</v>
      </c>
      <c r="AK1151" s="17">
        <v>6.6994403299027699E-2</v>
      </c>
      <c r="AL1151" s="17">
        <v>0.13476144445538399</v>
      </c>
      <c r="AM1151" s="17">
        <v>6.2514056828620906E-2</v>
      </c>
      <c r="AN1151" s="17">
        <v>0.171953676392268</v>
      </c>
      <c r="AO1151" s="17"/>
      <c r="AP1151" s="17">
        <v>0.10792561406425299</v>
      </c>
      <c r="AQ1151" s="17">
        <v>8.7339465311455797E-2</v>
      </c>
      <c r="AR1151" s="17">
        <v>8.3663900363383198E-2</v>
      </c>
      <c r="AS1151" s="17">
        <v>0.117894975705681</v>
      </c>
      <c r="AT1151" s="17">
        <v>0.111856000668035</v>
      </c>
      <c r="AU1151" s="17"/>
      <c r="AV1151" s="17">
        <v>5.7570848683293603E-2</v>
      </c>
      <c r="AW1151" s="17">
        <v>0.10134579716495</v>
      </c>
      <c r="AX1151" s="17">
        <v>7.9116922636570705E-2</v>
      </c>
      <c r="AY1151" s="17">
        <v>0.113113822539491</v>
      </c>
      <c r="AZ1151" s="17">
        <v>0.133468630235094</v>
      </c>
      <c r="BA1151" s="17">
        <v>0.27203410085919799</v>
      </c>
      <c r="BB1151" s="17"/>
      <c r="BC1151" s="17">
        <v>0.142579642736264</v>
      </c>
      <c r="BD1151" s="17">
        <v>9.8723134112732494E-2</v>
      </c>
      <c r="BE1151" s="17">
        <v>9.0784015771867899E-2</v>
      </c>
      <c r="BF1151" s="17">
        <v>4.46712763195041E-2</v>
      </c>
      <c r="BG1151" s="17">
        <v>0.258388239605232</v>
      </c>
    </row>
    <row r="1152" spans="2:59" x14ac:dyDescent="0.35">
      <c r="B1152" t="s">
        <v>484</v>
      </c>
      <c r="C1152" s="17">
        <v>0.40880243003511002</v>
      </c>
      <c r="D1152" s="17">
        <v>0.45960095586065403</v>
      </c>
      <c r="E1152" s="17">
        <v>0.36273250702969401</v>
      </c>
      <c r="F1152" s="17"/>
      <c r="G1152" s="17">
        <v>0.34252018373474302</v>
      </c>
      <c r="H1152" s="17">
        <v>0.48797531753591999</v>
      </c>
      <c r="I1152" s="17">
        <v>0.34951975994853002</v>
      </c>
      <c r="J1152" s="17">
        <v>0.50661608330554497</v>
      </c>
      <c r="K1152" s="17">
        <v>0.39166923197139297</v>
      </c>
      <c r="L1152" s="17">
        <v>0.36835327436716703</v>
      </c>
      <c r="M1152" s="17"/>
      <c r="N1152" s="17">
        <v>0.43901921850410802</v>
      </c>
      <c r="O1152" s="17">
        <v>0.39459278663571201</v>
      </c>
      <c r="P1152" s="17">
        <v>0.40869382424650402</v>
      </c>
      <c r="Q1152" s="17">
        <v>0.39302635595136098</v>
      </c>
      <c r="R1152" s="17"/>
      <c r="S1152" s="17">
        <v>0.37676463098489499</v>
      </c>
      <c r="T1152" s="17">
        <v>0.423840004933345</v>
      </c>
      <c r="U1152" s="17">
        <v>0.43227402717117303</v>
      </c>
      <c r="V1152" s="17">
        <v>0.34845789749242401</v>
      </c>
      <c r="W1152" s="17">
        <v>0.46854562411244599</v>
      </c>
      <c r="X1152" s="17">
        <v>0.43252101103115298</v>
      </c>
      <c r="Y1152" s="17">
        <v>0.40641989865643802</v>
      </c>
      <c r="Z1152" s="17">
        <v>0.365296969908258</v>
      </c>
      <c r="AA1152" s="17">
        <v>0.37436471295734902</v>
      </c>
      <c r="AB1152" s="17">
        <v>0.48513085307905401</v>
      </c>
      <c r="AC1152" s="17">
        <v>0.33860907473947499</v>
      </c>
      <c r="AD1152" s="17">
        <v>0.48915158403916598</v>
      </c>
      <c r="AE1152" s="17"/>
      <c r="AF1152" s="17">
        <v>0.409625280526282</v>
      </c>
      <c r="AG1152" s="17">
        <v>0.44765081094834203</v>
      </c>
      <c r="AH1152" s="17">
        <v>0.34554115755856901</v>
      </c>
      <c r="AI1152" s="17"/>
      <c r="AJ1152" s="17">
        <v>0.43557703519028601</v>
      </c>
      <c r="AK1152" s="17">
        <v>0.44744423953693002</v>
      </c>
      <c r="AL1152" s="17">
        <v>0.37178037139042702</v>
      </c>
      <c r="AM1152" s="17">
        <v>0.362493472776165</v>
      </c>
      <c r="AN1152" s="17">
        <v>0.38214861640147801</v>
      </c>
      <c r="AO1152" s="17"/>
      <c r="AP1152" s="17">
        <v>0.41551865317738401</v>
      </c>
      <c r="AQ1152" s="17">
        <v>0.430065011225789</v>
      </c>
      <c r="AR1152" s="17">
        <v>0.36648022719464701</v>
      </c>
      <c r="AS1152" s="17">
        <v>0.47027908850843902</v>
      </c>
      <c r="AT1152" s="17">
        <v>0.29551853127163202</v>
      </c>
      <c r="AU1152" s="17"/>
      <c r="AV1152" s="17">
        <v>0.45405688476480099</v>
      </c>
      <c r="AW1152" s="17">
        <v>0.43097171372976301</v>
      </c>
      <c r="AX1152" s="17">
        <v>0.368050583028881</v>
      </c>
      <c r="AY1152" s="17">
        <v>0.433332862931533</v>
      </c>
      <c r="AZ1152" s="17">
        <v>0.29490496340896999</v>
      </c>
      <c r="BA1152" s="17">
        <v>0.28992322922022201</v>
      </c>
      <c r="BB1152" s="17"/>
      <c r="BC1152" s="17">
        <v>0.38757189112354201</v>
      </c>
      <c r="BD1152" s="17">
        <v>0.407977719853994</v>
      </c>
      <c r="BE1152" s="17">
        <v>0.395412937619254</v>
      </c>
      <c r="BF1152" s="17">
        <v>0.47639954553223202</v>
      </c>
      <c r="BG1152" s="17">
        <v>0.30277793727105901</v>
      </c>
    </row>
    <row r="1153" spans="2:59" x14ac:dyDescent="0.35">
      <c r="B1153" t="s">
        <v>485</v>
      </c>
      <c r="C1153" s="17">
        <v>0.48209551895663499</v>
      </c>
      <c r="D1153" s="17">
        <v>0.45118903309503899</v>
      </c>
      <c r="E1153" s="17">
        <v>0.510316621855196</v>
      </c>
      <c r="F1153" s="17"/>
      <c r="G1153" s="17">
        <v>0.59305876914364597</v>
      </c>
      <c r="H1153" s="17">
        <v>0.41770806552307099</v>
      </c>
      <c r="I1153" s="17">
        <v>0.53315437524729303</v>
      </c>
      <c r="J1153" s="17">
        <v>0.40847116388483101</v>
      </c>
      <c r="K1153" s="17">
        <v>0.47283347251278302</v>
      </c>
      <c r="L1153" s="17">
        <v>0.48833851938689699</v>
      </c>
      <c r="M1153" s="17"/>
      <c r="N1153" s="17">
        <v>0.47505015729436301</v>
      </c>
      <c r="O1153" s="17">
        <v>0.498170802292555</v>
      </c>
      <c r="P1153" s="17">
        <v>0.48148327230836702</v>
      </c>
      <c r="Q1153" s="17">
        <v>0.47340518575578899</v>
      </c>
      <c r="R1153" s="17"/>
      <c r="S1153" s="17">
        <v>0.53017811048694796</v>
      </c>
      <c r="T1153" s="17">
        <v>0.48616729438977102</v>
      </c>
      <c r="U1153" s="17">
        <v>0.441280212198705</v>
      </c>
      <c r="V1153" s="17">
        <v>0.53943857877778401</v>
      </c>
      <c r="W1153" s="17">
        <v>0.43469152457016402</v>
      </c>
      <c r="X1153" s="17">
        <v>0.40821924796782499</v>
      </c>
      <c r="Y1153" s="17">
        <v>0.490977455979275</v>
      </c>
      <c r="Z1153" s="17">
        <v>0.52376384768373596</v>
      </c>
      <c r="AA1153" s="17">
        <v>0.52903264316839504</v>
      </c>
      <c r="AB1153" s="17">
        <v>0.43023162863591302</v>
      </c>
      <c r="AC1153" s="17">
        <v>0.51029658206403805</v>
      </c>
      <c r="AD1153" s="17">
        <v>0.35307094778542503</v>
      </c>
      <c r="AE1153" s="17"/>
      <c r="AF1153" s="17">
        <v>0.45078018000181502</v>
      </c>
      <c r="AG1153" s="17">
        <v>0.46600486941555602</v>
      </c>
      <c r="AH1153" s="17">
        <v>0.52740637029956405</v>
      </c>
      <c r="AI1153" s="17"/>
      <c r="AJ1153" s="17">
        <v>0.45049929297252</v>
      </c>
      <c r="AK1153" s="17">
        <v>0.48556135716404197</v>
      </c>
      <c r="AL1153" s="17">
        <v>0.49345818415418902</v>
      </c>
      <c r="AM1153" s="17">
        <v>0.57499247039521395</v>
      </c>
      <c r="AN1153" s="17">
        <v>0.44589770720625399</v>
      </c>
      <c r="AO1153" s="17"/>
      <c r="AP1153" s="17">
        <v>0.47655573275836299</v>
      </c>
      <c r="AQ1153" s="17">
        <v>0.48259552346275503</v>
      </c>
      <c r="AR1153" s="17">
        <v>0.54985587244196998</v>
      </c>
      <c r="AS1153" s="17">
        <v>0.41182593578588</v>
      </c>
      <c r="AT1153" s="17">
        <v>0.592625468060333</v>
      </c>
      <c r="AU1153" s="17"/>
      <c r="AV1153" s="17">
        <v>0.48837226655190502</v>
      </c>
      <c r="AW1153" s="17">
        <v>0.46768248910528698</v>
      </c>
      <c r="AX1153" s="17">
        <v>0.55283249433454795</v>
      </c>
      <c r="AY1153" s="17">
        <v>0.45355331452897601</v>
      </c>
      <c r="AZ1153" s="17">
        <v>0.57162640635593598</v>
      </c>
      <c r="BA1153" s="17">
        <v>0.43804266992058</v>
      </c>
      <c r="BB1153" s="17"/>
      <c r="BC1153" s="17">
        <v>0.46984846614019399</v>
      </c>
      <c r="BD1153" s="17">
        <v>0.49329914603327302</v>
      </c>
      <c r="BE1153" s="17">
        <v>0.51380304660887799</v>
      </c>
      <c r="BF1153" s="17">
        <v>0.47892917814826402</v>
      </c>
      <c r="BG1153" s="17">
        <v>0.438833823123709</v>
      </c>
    </row>
    <row r="1154" spans="2:59" x14ac:dyDescent="0.35">
      <c r="B1154" t="s">
        <v>141</v>
      </c>
      <c r="C1154" s="17">
        <v>-7.3293088921525501E-2</v>
      </c>
      <c r="D1154" s="17">
        <v>8.4119227656149799E-3</v>
      </c>
      <c r="E1154" s="17">
        <v>-0.14758411482550199</v>
      </c>
      <c r="F1154" s="17"/>
      <c r="G1154" s="17">
        <v>-0.250538585408903</v>
      </c>
      <c r="H1154" s="17">
        <v>7.0267252012849099E-2</v>
      </c>
      <c r="I1154" s="17">
        <v>-0.18363461529876299</v>
      </c>
      <c r="J1154" s="17">
        <v>9.8144919420714002E-2</v>
      </c>
      <c r="K1154" s="17">
        <v>-8.1164240541389904E-2</v>
      </c>
      <c r="L1154" s="17">
        <v>-0.11998524501973</v>
      </c>
      <c r="M1154" s="17"/>
      <c r="N1154" s="17">
        <v>-3.6030938790255103E-2</v>
      </c>
      <c r="O1154" s="17">
        <v>-0.10357801565684301</v>
      </c>
      <c r="P1154" s="17">
        <v>-7.2789448061863396E-2</v>
      </c>
      <c r="Q1154" s="17">
        <v>-8.0378829804428495E-2</v>
      </c>
      <c r="R1154" s="17"/>
      <c r="S1154" s="17">
        <v>-0.153413479502053</v>
      </c>
      <c r="T1154" s="17">
        <v>-6.2327289456426502E-2</v>
      </c>
      <c r="U1154" s="17">
        <v>-9.0061850275318101E-3</v>
      </c>
      <c r="V1154" s="17">
        <v>-0.19098068128536</v>
      </c>
      <c r="W1154" s="17">
        <v>3.3854099542281503E-2</v>
      </c>
      <c r="X1154" s="17">
        <v>2.4301763063327701E-2</v>
      </c>
      <c r="Y1154" s="17">
        <v>-8.4557557322837401E-2</v>
      </c>
      <c r="Z1154" s="17">
        <v>-0.15846687777547899</v>
      </c>
      <c r="AA1154" s="17">
        <v>-0.154667930211046</v>
      </c>
      <c r="AB1154" s="17">
        <v>5.4899224443141201E-2</v>
      </c>
      <c r="AC1154" s="17">
        <v>-0.171687507324563</v>
      </c>
      <c r="AD1154" s="17">
        <v>0.13608063625374101</v>
      </c>
      <c r="AE1154" s="17"/>
      <c r="AF1154" s="17">
        <v>-4.11548994755336E-2</v>
      </c>
      <c r="AG1154" s="17">
        <v>-1.8354058467214801E-2</v>
      </c>
      <c r="AH1154" s="17">
        <v>-0.18186521274099501</v>
      </c>
      <c r="AI1154" s="17"/>
      <c r="AJ1154" s="17">
        <v>-1.49222577822333E-2</v>
      </c>
      <c r="AK1154" s="17">
        <v>-3.8117117627112097E-2</v>
      </c>
      <c r="AL1154" s="17">
        <v>-0.121677812763761</v>
      </c>
      <c r="AM1154" s="17">
        <v>-0.212498997619049</v>
      </c>
      <c r="AN1154" s="17">
        <v>-6.3749090804775796E-2</v>
      </c>
      <c r="AO1154" s="17"/>
      <c r="AP1154" s="17">
        <v>-6.1037079580979398E-2</v>
      </c>
      <c r="AQ1154" s="17">
        <v>-5.2530512236965997E-2</v>
      </c>
      <c r="AR1154" s="17">
        <v>-0.183375645247322</v>
      </c>
      <c r="AS1154" s="17">
        <v>5.8453152722558903E-2</v>
      </c>
      <c r="AT1154" s="17">
        <v>-0.29710693678869998</v>
      </c>
      <c r="AU1154" s="17"/>
      <c r="AV1154" s="17">
        <v>-3.4315381787104103E-2</v>
      </c>
      <c r="AW1154" s="17">
        <v>-3.67107753755231E-2</v>
      </c>
      <c r="AX1154" s="17">
        <v>-0.18478191130566701</v>
      </c>
      <c r="AY1154" s="17">
        <v>-2.0220451597443598E-2</v>
      </c>
      <c r="AZ1154" s="17">
        <v>-0.27672144294696599</v>
      </c>
      <c r="BA1154" s="17">
        <v>-0.14811944070035701</v>
      </c>
      <c r="BB1154" s="17"/>
      <c r="BC1154" s="17">
        <v>-8.2276575016652795E-2</v>
      </c>
      <c r="BD1154" s="17">
        <v>-8.5321426179279306E-2</v>
      </c>
      <c r="BE1154" s="17">
        <v>-0.118390108989624</v>
      </c>
      <c r="BF1154" s="17">
        <v>-2.52963261603206E-3</v>
      </c>
      <c r="BG1154" s="17">
        <v>-0.13605588585264999</v>
      </c>
    </row>
    <row r="1155" spans="2:59" x14ac:dyDescent="0.3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row>
    <row r="1156" spans="2:59" x14ac:dyDescent="0.35">
      <c r="B1156" s="6" t="s">
        <v>491</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row>
    <row r="1157" spans="2:59" x14ac:dyDescent="0.35">
      <c r="B1157" s="24" t="s">
        <v>331</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row>
    <row r="1158" spans="2:59" x14ac:dyDescent="0.35">
      <c r="B1158" t="s">
        <v>480</v>
      </c>
      <c r="C1158" s="17">
        <v>0.119274715549735</v>
      </c>
      <c r="D1158" s="17">
        <v>0.13808248320674499</v>
      </c>
      <c r="E1158" s="17">
        <v>0.100238199866473</v>
      </c>
      <c r="F1158" s="17"/>
      <c r="G1158" s="17">
        <v>0.22366283764973699</v>
      </c>
      <c r="H1158" s="17">
        <v>0.145207454715858</v>
      </c>
      <c r="I1158" s="17">
        <v>9.3079079300897399E-2</v>
      </c>
      <c r="J1158" s="17">
        <v>0.12044275137312201</v>
      </c>
      <c r="K1158" s="17">
        <v>7.6751513341640001E-2</v>
      </c>
      <c r="L1158" s="17">
        <v>8.4511675680153497E-2</v>
      </c>
      <c r="M1158" s="17"/>
      <c r="N1158" s="17">
        <v>0.13521244406729699</v>
      </c>
      <c r="O1158" s="17">
        <v>0.115694419998654</v>
      </c>
      <c r="P1158" s="17">
        <v>0.123087725564327</v>
      </c>
      <c r="Q1158" s="17">
        <v>0.10367271070444301</v>
      </c>
      <c r="R1158" s="17"/>
      <c r="S1158" s="17">
        <v>0.16155821685133701</v>
      </c>
      <c r="T1158" s="17">
        <v>0.107050139712312</v>
      </c>
      <c r="U1158" s="17">
        <v>5.2626668034667201E-2</v>
      </c>
      <c r="V1158" s="17">
        <v>0.14630162372060099</v>
      </c>
      <c r="W1158" s="17">
        <v>0.162543735547135</v>
      </c>
      <c r="X1158" s="17">
        <v>0.12910281135646001</v>
      </c>
      <c r="Y1158" s="17">
        <v>7.2541841226880094E-2</v>
      </c>
      <c r="Z1158" s="17">
        <v>8.5878837064180202E-2</v>
      </c>
      <c r="AA1158" s="17">
        <v>0.17968548269548101</v>
      </c>
      <c r="AB1158" s="17">
        <v>7.8498924123362804E-2</v>
      </c>
      <c r="AC1158" s="17">
        <v>8.0420900172884793E-2</v>
      </c>
      <c r="AD1158" s="17">
        <v>9.8346557392047396E-2</v>
      </c>
      <c r="AE1158" s="17"/>
      <c r="AF1158" s="17">
        <v>0.101727563804577</v>
      </c>
      <c r="AG1158" s="17">
        <v>0.132726618302619</v>
      </c>
      <c r="AH1158" s="17">
        <v>0.10682287555923201</v>
      </c>
      <c r="AI1158" s="17"/>
      <c r="AJ1158" s="17">
        <v>0.102004746785034</v>
      </c>
      <c r="AK1158" s="17">
        <v>0.16174665946984501</v>
      </c>
      <c r="AL1158" s="17">
        <v>0.121583208679318</v>
      </c>
      <c r="AM1158" s="17">
        <v>4.8924775824751403E-2</v>
      </c>
      <c r="AN1158" s="17">
        <v>7.99832246563833E-2</v>
      </c>
      <c r="AO1158" s="17"/>
      <c r="AP1158" s="17">
        <v>0.11177240770003</v>
      </c>
      <c r="AQ1158" s="17">
        <v>0.162066567755311</v>
      </c>
      <c r="AR1158" s="17">
        <v>9.0477465589948E-2</v>
      </c>
      <c r="AS1158" s="17">
        <v>0.105643110138542</v>
      </c>
      <c r="AT1158" s="17">
        <v>0.13781093612720699</v>
      </c>
      <c r="AU1158" s="17"/>
      <c r="AV1158" s="17">
        <v>0.16462774308025699</v>
      </c>
      <c r="AW1158" s="17">
        <v>0.115650360732983</v>
      </c>
      <c r="AX1158" s="17">
        <v>0.117614855379283</v>
      </c>
      <c r="AY1158" s="17">
        <v>9.7199479898275598E-2</v>
      </c>
      <c r="AZ1158" s="17">
        <v>9.1269036476783E-2</v>
      </c>
      <c r="BA1158" s="17">
        <v>0.13021962547826299</v>
      </c>
      <c r="BB1158" s="17"/>
      <c r="BC1158" s="17">
        <v>0.103551788981216</v>
      </c>
      <c r="BD1158" s="17">
        <v>0.10352017506635</v>
      </c>
      <c r="BE1158" s="17">
        <v>0.14477371083297599</v>
      </c>
      <c r="BF1158" s="17">
        <v>0.14994879221660001</v>
      </c>
      <c r="BG1158" s="17">
        <v>3.82112786576667E-2</v>
      </c>
    </row>
    <row r="1159" spans="2:59" x14ac:dyDescent="0.35">
      <c r="B1159" t="s">
        <v>481</v>
      </c>
      <c r="C1159" s="17">
        <v>0.44720410451576997</v>
      </c>
      <c r="D1159" s="17">
        <v>0.438406894327111</v>
      </c>
      <c r="E1159" s="17">
        <v>0.45890029938371601</v>
      </c>
      <c r="F1159" s="17"/>
      <c r="G1159" s="17">
        <v>0.402853950711553</v>
      </c>
      <c r="H1159" s="17">
        <v>0.44020171029954402</v>
      </c>
      <c r="I1159" s="17">
        <v>0.42142137211486802</v>
      </c>
      <c r="J1159" s="17">
        <v>0.50811008667424595</v>
      </c>
      <c r="K1159" s="17">
        <v>0.434361285688107</v>
      </c>
      <c r="L1159" s="17">
        <v>0.46009831922774003</v>
      </c>
      <c r="M1159" s="17"/>
      <c r="N1159" s="17">
        <v>0.48767431319682703</v>
      </c>
      <c r="O1159" s="17">
        <v>0.47403901363054302</v>
      </c>
      <c r="P1159" s="17">
        <v>0.42463697138311401</v>
      </c>
      <c r="Q1159" s="17">
        <v>0.39888757875665298</v>
      </c>
      <c r="R1159" s="17"/>
      <c r="S1159" s="17">
        <v>0.400282840036851</v>
      </c>
      <c r="T1159" s="17">
        <v>0.41596001451465903</v>
      </c>
      <c r="U1159" s="17">
        <v>0.61911353925430601</v>
      </c>
      <c r="V1159" s="17">
        <v>0.52833303315111602</v>
      </c>
      <c r="W1159" s="17">
        <v>0.50877170317859299</v>
      </c>
      <c r="X1159" s="17">
        <v>0.43319093873604297</v>
      </c>
      <c r="Y1159" s="17">
        <v>0.44970400991825299</v>
      </c>
      <c r="Z1159" s="17">
        <v>0.40590506803105297</v>
      </c>
      <c r="AA1159" s="17">
        <v>0.28091761758570299</v>
      </c>
      <c r="AB1159" s="17">
        <v>0.52149040273245395</v>
      </c>
      <c r="AC1159" s="17">
        <v>0.46710668858943699</v>
      </c>
      <c r="AD1159" s="17">
        <v>0.39505729256302502</v>
      </c>
      <c r="AE1159" s="17"/>
      <c r="AF1159" s="17">
        <v>0.44037091683788399</v>
      </c>
      <c r="AG1159" s="17">
        <v>0.45773719890190201</v>
      </c>
      <c r="AH1159" s="17">
        <v>0.42142274063382301</v>
      </c>
      <c r="AI1159" s="17"/>
      <c r="AJ1159" s="17">
        <v>0.48598792632871401</v>
      </c>
      <c r="AK1159" s="17">
        <v>0.40010375790408897</v>
      </c>
      <c r="AL1159" s="17">
        <v>0.46132595776989599</v>
      </c>
      <c r="AM1159" s="17">
        <v>0.50481100979173099</v>
      </c>
      <c r="AN1159" s="17">
        <v>0.445384783935657</v>
      </c>
      <c r="AO1159" s="17"/>
      <c r="AP1159" s="17">
        <v>0.48561723833353498</v>
      </c>
      <c r="AQ1159" s="17">
        <v>0.42146941049675601</v>
      </c>
      <c r="AR1159" s="17">
        <v>0.48777575734216899</v>
      </c>
      <c r="AS1159" s="17">
        <v>0.462107974124365</v>
      </c>
      <c r="AT1159" s="17">
        <v>0.36216785629367998</v>
      </c>
      <c r="AU1159" s="17"/>
      <c r="AV1159" s="17">
        <v>0.43622816546413001</v>
      </c>
      <c r="AW1159" s="17">
        <v>0.48385770137401202</v>
      </c>
      <c r="AX1159" s="17">
        <v>0.43774739229696302</v>
      </c>
      <c r="AY1159" s="17">
        <v>0.45553937557115098</v>
      </c>
      <c r="AZ1159" s="17">
        <v>0.433406485587153</v>
      </c>
      <c r="BA1159" s="17">
        <v>0.37581711546722901</v>
      </c>
      <c r="BB1159" s="17"/>
      <c r="BC1159" s="17">
        <v>0.442034302427745</v>
      </c>
      <c r="BD1159" s="17">
        <v>0.48487072001938403</v>
      </c>
      <c r="BE1159" s="17">
        <v>0.42609495495456201</v>
      </c>
      <c r="BF1159" s="17">
        <v>0.42585441606888602</v>
      </c>
      <c r="BG1159" s="17">
        <v>0.51306277752479701</v>
      </c>
    </row>
    <row r="1160" spans="2:59" x14ac:dyDescent="0.35">
      <c r="B1160" t="s">
        <v>482</v>
      </c>
      <c r="C1160" s="17">
        <v>0.239554334078217</v>
      </c>
      <c r="D1160" s="17">
        <v>0.24474740813575399</v>
      </c>
      <c r="E1160" s="17">
        <v>0.23295951744517501</v>
      </c>
      <c r="F1160" s="17"/>
      <c r="G1160" s="17">
        <v>0.21275307260168499</v>
      </c>
      <c r="H1160" s="17">
        <v>0.23022163955823599</v>
      </c>
      <c r="I1160" s="17">
        <v>0.22192610641653501</v>
      </c>
      <c r="J1160" s="17">
        <v>0.21391952387334501</v>
      </c>
      <c r="K1160" s="17">
        <v>0.28670200480813801</v>
      </c>
      <c r="L1160" s="17">
        <v>0.26595306748569703</v>
      </c>
      <c r="M1160" s="17"/>
      <c r="N1160" s="17">
        <v>0.23480036820557201</v>
      </c>
      <c r="O1160" s="17">
        <v>0.20422450847263299</v>
      </c>
      <c r="P1160" s="17">
        <v>0.244226742106851</v>
      </c>
      <c r="Q1160" s="17">
        <v>0.27606047123363198</v>
      </c>
      <c r="R1160" s="17"/>
      <c r="S1160" s="17">
        <v>0.21787342139319199</v>
      </c>
      <c r="T1160" s="17">
        <v>0.29836246620720402</v>
      </c>
      <c r="U1160" s="17">
        <v>0.163233351820986</v>
      </c>
      <c r="V1160" s="17">
        <v>0.209685016552426</v>
      </c>
      <c r="W1160" s="17">
        <v>0.17241107645353301</v>
      </c>
      <c r="X1160" s="17">
        <v>0.19452178022510899</v>
      </c>
      <c r="Y1160" s="17">
        <v>0.23297885195030801</v>
      </c>
      <c r="Z1160" s="17">
        <v>0.26537459948056902</v>
      </c>
      <c r="AA1160" s="17">
        <v>0.29696145640523502</v>
      </c>
      <c r="AB1160" s="17">
        <v>0.271209573092075</v>
      </c>
      <c r="AC1160" s="17">
        <v>0.22721768691008101</v>
      </c>
      <c r="AD1160" s="17">
        <v>0.32872949891756298</v>
      </c>
      <c r="AE1160" s="17"/>
      <c r="AF1160" s="17">
        <v>0.233093707558966</v>
      </c>
      <c r="AG1160" s="17">
        <v>0.25592069734874301</v>
      </c>
      <c r="AH1160" s="17">
        <v>0.247064692627017</v>
      </c>
      <c r="AI1160" s="17"/>
      <c r="AJ1160" s="17">
        <v>0.24204336081407901</v>
      </c>
      <c r="AK1160" s="17">
        <v>0.239263616032589</v>
      </c>
      <c r="AL1160" s="17">
        <v>0.28259357594810902</v>
      </c>
      <c r="AM1160" s="17">
        <v>0.16178767129570101</v>
      </c>
      <c r="AN1160" s="17">
        <v>0.20403336885734299</v>
      </c>
      <c r="AO1160" s="17"/>
      <c r="AP1160" s="17">
        <v>0.24279690911358501</v>
      </c>
      <c r="AQ1160" s="17">
        <v>0.21620928079452201</v>
      </c>
      <c r="AR1160" s="17">
        <v>0.31328476136436401</v>
      </c>
      <c r="AS1160" s="17">
        <v>0.23050510166744201</v>
      </c>
      <c r="AT1160" s="17">
        <v>0.29926460865826898</v>
      </c>
      <c r="AU1160" s="17"/>
      <c r="AV1160" s="17">
        <v>0.22935991803359199</v>
      </c>
      <c r="AW1160" s="17">
        <v>0.25755360882066702</v>
      </c>
      <c r="AX1160" s="17">
        <v>0.29769405087725498</v>
      </c>
      <c r="AY1160" s="17">
        <v>0.22850131326002901</v>
      </c>
      <c r="AZ1160" s="17">
        <v>0.29096672387217698</v>
      </c>
      <c r="BA1160" s="17">
        <v>0.16289296440953499</v>
      </c>
      <c r="BB1160" s="17"/>
      <c r="BC1160" s="17">
        <v>0.24984383249324199</v>
      </c>
      <c r="BD1160" s="17">
        <v>0.21677120026275101</v>
      </c>
      <c r="BE1160" s="17">
        <v>0.24030904965777899</v>
      </c>
      <c r="BF1160" s="17">
        <v>0.256156385562615</v>
      </c>
      <c r="BG1160" s="17">
        <v>0.27032621722267602</v>
      </c>
    </row>
    <row r="1161" spans="2:59" x14ac:dyDescent="0.35">
      <c r="B1161" t="s">
        <v>483</v>
      </c>
      <c r="C1161" s="17">
        <v>0.105160680383854</v>
      </c>
      <c r="D1161" s="17">
        <v>9.8679660579062203E-2</v>
      </c>
      <c r="E1161" s="17">
        <v>0.112167532911818</v>
      </c>
      <c r="F1161" s="17"/>
      <c r="G1161" s="17">
        <v>0.10180699861867901</v>
      </c>
      <c r="H1161" s="17">
        <v>0.11207893929891199</v>
      </c>
      <c r="I1161" s="17">
        <v>0.153367346549654</v>
      </c>
      <c r="J1161" s="17">
        <v>8.3564978937864298E-2</v>
      </c>
      <c r="K1161" s="17">
        <v>9.3482539065651502E-2</v>
      </c>
      <c r="L1161" s="17">
        <v>8.8490297361489098E-2</v>
      </c>
      <c r="M1161" s="17"/>
      <c r="N1161" s="17">
        <v>8.4827941246239505E-2</v>
      </c>
      <c r="O1161" s="17">
        <v>0.12717100137013301</v>
      </c>
      <c r="P1161" s="17">
        <v>0.112722479548183</v>
      </c>
      <c r="Q1161" s="17">
        <v>9.6755220098825007E-2</v>
      </c>
      <c r="R1161" s="17"/>
      <c r="S1161" s="17">
        <v>0.13196329030815701</v>
      </c>
      <c r="T1161" s="17">
        <v>8.1453228596472499E-2</v>
      </c>
      <c r="U1161" s="17">
        <v>6.5024689145837894E-2</v>
      </c>
      <c r="V1161" s="17">
        <v>6.5964170301151606E-2</v>
      </c>
      <c r="W1161" s="17">
        <v>0.103972428093228</v>
      </c>
      <c r="X1161" s="17">
        <v>9.9768081407920803E-2</v>
      </c>
      <c r="Y1161" s="17">
        <v>0.15842458031805801</v>
      </c>
      <c r="Z1161" s="17">
        <v>0.130846028637745</v>
      </c>
      <c r="AA1161" s="17">
        <v>0.14294136920355999</v>
      </c>
      <c r="AB1161" s="17">
        <v>6.0728865731838798E-2</v>
      </c>
      <c r="AC1161" s="17">
        <v>0.17106695398386701</v>
      </c>
      <c r="AD1161" s="17">
        <v>5.1152903748172399E-2</v>
      </c>
      <c r="AE1161" s="17"/>
      <c r="AF1161" s="17">
        <v>0.104600722374736</v>
      </c>
      <c r="AG1161" s="17">
        <v>9.3767538818211094E-2</v>
      </c>
      <c r="AH1161" s="17">
        <v>0.123549745180209</v>
      </c>
      <c r="AI1161" s="17"/>
      <c r="AJ1161" s="17">
        <v>7.8885943600553704E-2</v>
      </c>
      <c r="AK1161" s="17">
        <v>0.14325349888066699</v>
      </c>
      <c r="AL1161" s="17">
        <v>5.65898190003431E-2</v>
      </c>
      <c r="AM1161" s="17">
        <v>0.22196248625919601</v>
      </c>
      <c r="AN1161" s="17">
        <v>0.10419495098420101</v>
      </c>
      <c r="AO1161" s="17"/>
      <c r="AP1161" s="17">
        <v>6.6921049283469605E-2</v>
      </c>
      <c r="AQ1161" s="17">
        <v>0.126094837544481</v>
      </c>
      <c r="AR1161" s="17">
        <v>4.9560470950722003E-2</v>
      </c>
      <c r="AS1161" s="17">
        <v>0.119699026204835</v>
      </c>
      <c r="AT1161" s="17">
        <v>8.8900598252809396E-2</v>
      </c>
      <c r="AU1161" s="17"/>
      <c r="AV1161" s="17">
        <v>0.11606788799630501</v>
      </c>
      <c r="AW1161" s="17">
        <v>5.02394119565992E-2</v>
      </c>
      <c r="AX1161" s="17">
        <v>6.9279677262727393E-2</v>
      </c>
      <c r="AY1161" s="17">
        <v>0.12863238259072801</v>
      </c>
      <c r="AZ1161" s="17">
        <v>8.5601490824903301E-2</v>
      </c>
      <c r="BA1161" s="17">
        <v>0.14274539862560201</v>
      </c>
      <c r="BB1161" s="17"/>
      <c r="BC1161" s="17">
        <v>8.8364137555769703E-2</v>
      </c>
      <c r="BD1161" s="17">
        <v>9.5782747245009903E-2</v>
      </c>
      <c r="BE1161" s="17">
        <v>0.12639536184587499</v>
      </c>
      <c r="BF1161" s="17">
        <v>0.140278300188689</v>
      </c>
      <c r="BG1161" s="17">
        <v>7.2693540194304199E-2</v>
      </c>
    </row>
    <row r="1162" spans="2:59" x14ac:dyDescent="0.35">
      <c r="B1162" t="s">
        <v>100</v>
      </c>
      <c r="C1162" s="17">
        <v>8.8806165472423704E-2</v>
      </c>
      <c r="D1162" s="17">
        <v>8.0083553751328099E-2</v>
      </c>
      <c r="E1162" s="17">
        <v>9.5734450392819206E-2</v>
      </c>
      <c r="F1162" s="17"/>
      <c r="G1162" s="17">
        <v>5.8923140418345003E-2</v>
      </c>
      <c r="H1162" s="17">
        <v>7.2290256127450894E-2</v>
      </c>
      <c r="I1162" s="17">
        <v>0.11020609561804499</v>
      </c>
      <c r="J1162" s="17">
        <v>7.3962659141423706E-2</v>
      </c>
      <c r="K1162" s="17">
        <v>0.108702657096463</v>
      </c>
      <c r="L1162" s="17">
        <v>0.10094664024492001</v>
      </c>
      <c r="M1162" s="17"/>
      <c r="N1162" s="17">
        <v>5.7484933284064697E-2</v>
      </c>
      <c r="O1162" s="17">
        <v>7.8871056528037206E-2</v>
      </c>
      <c r="P1162" s="17">
        <v>9.5326081397525297E-2</v>
      </c>
      <c r="Q1162" s="17">
        <v>0.124624019206448</v>
      </c>
      <c r="R1162" s="17"/>
      <c r="S1162" s="17">
        <v>8.8322231410461693E-2</v>
      </c>
      <c r="T1162" s="17">
        <v>9.7174150969352002E-2</v>
      </c>
      <c r="U1162" s="17">
        <v>0.100001751744203</v>
      </c>
      <c r="V1162" s="17">
        <v>4.9716156274704902E-2</v>
      </c>
      <c r="W1162" s="17">
        <v>5.2301056727511099E-2</v>
      </c>
      <c r="X1162" s="17">
        <v>0.14341638827446701</v>
      </c>
      <c r="Y1162" s="17">
        <v>8.6350716586500606E-2</v>
      </c>
      <c r="Z1162" s="17">
        <v>0.111995466786452</v>
      </c>
      <c r="AA1162" s="17">
        <v>9.9494074110021105E-2</v>
      </c>
      <c r="AB1162" s="17">
        <v>6.8072234320269501E-2</v>
      </c>
      <c r="AC1162" s="17">
        <v>5.4187770343730103E-2</v>
      </c>
      <c r="AD1162" s="17">
        <v>0.126713747379191</v>
      </c>
      <c r="AE1162" s="17"/>
      <c r="AF1162" s="17">
        <v>0.120207089423837</v>
      </c>
      <c r="AG1162" s="17">
        <v>5.9847946628525599E-2</v>
      </c>
      <c r="AH1162" s="17">
        <v>0.101139945999719</v>
      </c>
      <c r="AI1162" s="17"/>
      <c r="AJ1162" s="17">
        <v>9.1078022471619002E-2</v>
      </c>
      <c r="AK1162" s="17">
        <v>5.5632467712811301E-2</v>
      </c>
      <c r="AL1162" s="17">
        <v>7.7907438602334095E-2</v>
      </c>
      <c r="AM1162" s="17">
        <v>6.2514056828620906E-2</v>
      </c>
      <c r="AN1162" s="17">
        <v>0.166403671566415</v>
      </c>
      <c r="AO1162" s="17"/>
      <c r="AP1162" s="17">
        <v>9.2892395569379796E-2</v>
      </c>
      <c r="AQ1162" s="17">
        <v>7.4159903408929598E-2</v>
      </c>
      <c r="AR1162" s="17">
        <v>5.8901544752797297E-2</v>
      </c>
      <c r="AS1162" s="17">
        <v>8.2044787864816393E-2</v>
      </c>
      <c r="AT1162" s="17">
        <v>0.111856000668035</v>
      </c>
      <c r="AU1162" s="17"/>
      <c r="AV1162" s="17">
        <v>5.3716285425715798E-2</v>
      </c>
      <c r="AW1162" s="17">
        <v>9.2698917115738202E-2</v>
      </c>
      <c r="AX1162" s="17">
        <v>7.7664024183771593E-2</v>
      </c>
      <c r="AY1162" s="17">
        <v>9.0127448679816202E-2</v>
      </c>
      <c r="AZ1162" s="17">
        <v>9.8756263238983802E-2</v>
      </c>
      <c r="BA1162" s="17">
        <v>0.188324896019371</v>
      </c>
      <c r="BB1162" s="17"/>
      <c r="BC1162" s="17">
        <v>0.116205938542027</v>
      </c>
      <c r="BD1162" s="17">
        <v>9.9055157406504807E-2</v>
      </c>
      <c r="BE1162" s="17">
        <v>6.2426922708808098E-2</v>
      </c>
      <c r="BF1162" s="17">
        <v>2.77621059632089E-2</v>
      </c>
      <c r="BG1162" s="17">
        <v>0.105706186400556</v>
      </c>
    </row>
    <row r="1163" spans="2:59" x14ac:dyDescent="0.35">
      <c r="B1163" t="s">
        <v>484</v>
      </c>
      <c r="C1163" s="17">
        <v>0.56647882006550498</v>
      </c>
      <c r="D1163" s="17">
        <v>0.57648937753385499</v>
      </c>
      <c r="E1163" s="17">
        <v>0.55913849925018799</v>
      </c>
      <c r="F1163" s="17"/>
      <c r="G1163" s="17">
        <v>0.62651678836128999</v>
      </c>
      <c r="H1163" s="17">
        <v>0.58540916501540097</v>
      </c>
      <c r="I1163" s="17">
        <v>0.51450045141576595</v>
      </c>
      <c r="J1163" s="17">
        <v>0.62855283804736695</v>
      </c>
      <c r="K1163" s="17">
        <v>0.51111279902974704</v>
      </c>
      <c r="L1163" s="17">
        <v>0.54460999490789397</v>
      </c>
      <c r="M1163" s="17"/>
      <c r="N1163" s="17">
        <v>0.62288675726412401</v>
      </c>
      <c r="O1163" s="17">
        <v>0.58973343362919695</v>
      </c>
      <c r="P1163" s="17">
        <v>0.54772469694744097</v>
      </c>
      <c r="Q1163" s="17">
        <v>0.50256028946109499</v>
      </c>
      <c r="R1163" s="17"/>
      <c r="S1163" s="17">
        <v>0.56184105688818897</v>
      </c>
      <c r="T1163" s="17">
        <v>0.52301015422697095</v>
      </c>
      <c r="U1163" s="17">
        <v>0.67174020728897299</v>
      </c>
      <c r="V1163" s="17">
        <v>0.67463465687171698</v>
      </c>
      <c r="W1163" s="17">
        <v>0.67131543872572796</v>
      </c>
      <c r="X1163" s="17">
        <v>0.56229375009250304</v>
      </c>
      <c r="Y1163" s="17">
        <v>0.522245851145134</v>
      </c>
      <c r="Z1163" s="17">
        <v>0.49178390509523301</v>
      </c>
      <c r="AA1163" s="17">
        <v>0.46060310028118401</v>
      </c>
      <c r="AB1163" s="17">
        <v>0.59998932685581696</v>
      </c>
      <c r="AC1163" s="17">
        <v>0.54752758876232199</v>
      </c>
      <c r="AD1163" s="17">
        <v>0.49340384995507303</v>
      </c>
      <c r="AE1163" s="17"/>
      <c r="AF1163" s="17">
        <v>0.54209848064246002</v>
      </c>
      <c r="AG1163" s="17">
        <v>0.59046381720452001</v>
      </c>
      <c r="AH1163" s="17">
        <v>0.52824561619305499</v>
      </c>
      <c r="AI1163" s="17"/>
      <c r="AJ1163" s="17">
        <v>0.58799267311374903</v>
      </c>
      <c r="AK1163" s="17">
        <v>0.56185041737393304</v>
      </c>
      <c r="AL1163" s="17">
        <v>0.58290916644921398</v>
      </c>
      <c r="AM1163" s="17">
        <v>0.55373578561648296</v>
      </c>
      <c r="AN1163" s="17">
        <v>0.52536800859204003</v>
      </c>
      <c r="AO1163" s="17"/>
      <c r="AP1163" s="17">
        <v>0.59738964603356604</v>
      </c>
      <c r="AQ1163" s="17">
        <v>0.58353597825206704</v>
      </c>
      <c r="AR1163" s="17">
        <v>0.57825322293211701</v>
      </c>
      <c r="AS1163" s="17">
        <v>0.56775108426290699</v>
      </c>
      <c r="AT1163" s="17">
        <v>0.499978792420887</v>
      </c>
      <c r="AU1163" s="17"/>
      <c r="AV1163" s="17">
        <v>0.60085590854438797</v>
      </c>
      <c r="AW1163" s="17">
        <v>0.59950806210699603</v>
      </c>
      <c r="AX1163" s="17">
        <v>0.55536224767624598</v>
      </c>
      <c r="AY1163" s="17">
        <v>0.55273885546942603</v>
      </c>
      <c r="AZ1163" s="17">
        <v>0.52467552206393597</v>
      </c>
      <c r="BA1163" s="17">
        <v>0.506036740945492</v>
      </c>
      <c r="BB1163" s="17"/>
      <c r="BC1163" s="17">
        <v>0.54558609140896097</v>
      </c>
      <c r="BD1163" s="17">
        <v>0.58839089508573394</v>
      </c>
      <c r="BE1163" s="17">
        <v>0.57086866578753803</v>
      </c>
      <c r="BF1163" s="17">
        <v>0.57580320828548603</v>
      </c>
      <c r="BG1163" s="17">
        <v>0.55127405618246395</v>
      </c>
    </row>
    <row r="1164" spans="2:59" x14ac:dyDescent="0.35">
      <c r="B1164" t="s">
        <v>485</v>
      </c>
      <c r="C1164" s="17">
        <v>0.34471501446207098</v>
      </c>
      <c r="D1164" s="17">
        <v>0.34342706871481599</v>
      </c>
      <c r="E1164" s="17">
        <v>0.34512705035699198</v>
      </c>
      <c r="F1164" s="17"/>
      <c r="G1164" s="17">
        <v>0.314560071220365</v>
      </c>
      <c r="H1164" s="17">
        <v>0.34230057885714799</v>
      </c>
      <c r="I1164" s="17">
        <v>0.37529345296618899</v>
      </c>
      <c r="J1164" s="17">
        <v>0.29748450281120897</v>
      </c>
      <c r="K1164" s="17">
        <v>0.38018454387379003</v>
      </c>
      <c r="L1164" s="17">
        <v>0.35444336484718603</v>
      </c>
      <c r="M1164" s="17"/>
      <c r="N1164" s="17">
        <v>0.31962830945181198</v>
      </c>
      <c r="O1164" s="17">
        <v>0.331395509842766</v>
      </c>
      <c r="P1164" s="17">
        <v>0.35694922165503401</v>
      </c>
      <c r="Q1164" s="17">
        <v>0.37281569133245701</v>
      </c>
      <c r="R1164" s="17"/>
      <c r="S1164" s="17">
        <v>0.349836711701349</v>
      </c>
      <c r="T1164" s="17">
        <v>0.379815694803677</v>
      </c>
      <c r="U1164" s="17">
        <v>0.22825804096682401</v>
      </c>
      <c r="V1164" s="17">
        <v>0.27564918685357798</v>
      </c>
      <c r="W1164" s="17">
        <v>0.27638350454676103</v>
      </c>
      <c r="X1164" s="17">
        <v>0.29428986163303</v>
      </c>
      <c r="Y1164" s="17">
        <v>0.39140343226836599</v>
      </c>
      <c r="Z1164" s="17">
        <v>0.39622062811831499</v>
      </c>
      <c r="AA1164" s="17">
        <v>0.43990282560879501</v>
      </c>
      <c r="AB1164" s="17">
        <v>0.33193843882391399</v>
      </c>
      <c r="AC1164" s="17">
        <v>0.39828464089394799</v>
      </c>
      <c r="AD1164" s="17">
        <v>0.37988240266573597</v>
      </c>
      <c r="AE1164" s="17"/>
      <c r="AF1164" s="17">
        <v>0.33769442993370302</v>
      </c>
      <c r="AG1164" s="17">
        <v>0.34968823616695399</v>
      </c>
      <c r="AH1164" s="17">
        <v>0.37061443780722603</v>
      </c>
      <c r="AI1164" s="17"/>
      <c r="AJ1164" s="17">
        <v>0.32092930441463202</v>
      </c>
      <c r="AK1164" s="17">
        <v>0.38251711491325502</v>
      </c>
      <c r="AL1164" s="17">
        <v>0.33918339494845201</v>
      </c>
      <c r="AM1164" s="17">
        <v>0.383750157554896</v>
      </c>
      <c r="AN1164" s="17">
        <v>0.30822831984154497</v>
      </c>
      <c r="AO1164" s="17"/>
      <c r="AP1164" s="17">
        <v>0.30971795839705502</v>
      </c>
      <c r="AQ1164" s="17">
        <v>0.34230411833900398</v>
      </c>
      <c r="AR1164" s="17">
        <v>0.36284523231508597</v>
      </c>
      <c r="AS1164" s="17">
        <v>0.350204127872277</v>
      </c>
      <c r="AT1164" s="17">
        <v>0.38816520691107798</v>
      </c>
      <c r="AU1164" s="17"/>
      <c r="AV1164" s="17">
        <v>0.34542780602989698</v>
      </c>
      <c r="AW1164" s="17">
        <v>0.307793020777266</v>
      </c>
      <c r="AX1164" s="17">
        <v>0.36697372813998302</v>
      </c>
      <c r="AY1164" s="17">
        <v>0.35713369585075799</v>
      </c>
      <c r="AZ1164" s="17">
        <v>0.37656821469708102</v>
      </c>
      <c r="BA1164" s="17">
        <v>0.30563836303513697</v>
      </c>
      <c r="BB1164" s="17"/>
      <c r="BC1164" s="17">
        <v>0.33820797004901099</v>
      </c>
      <c r="BD1164" s="17">
        <v>0.312553947507761</v>
      </c>
      <c r="BE1164" s="17">
        <v>0.36670441150365402</v>
      </c>
      <c r="BF1164" s="17">
        <v>0.39643468575130503</v>
      </c>
      <c r="BG1164" s="17">
        <v>0.34301975741697999</v>
      </c>
    </row>
    <row r="1165" spans="2:59" x14ac:dyDescent="0.35">
      <c r="B1165" t="s">
        <v>141</v>
      </c>
      <c r="C1165" s="17">
        <v>0.22176380560343401</v>
      </c>
      <c r="D1165" s="17">
        <v>0.233062308819039</v>
      </c>
      <c r="E1165" s="17">
        <v>0.21401144889319601</v>
      </c>
      <c r="F1165" s="17"/>
      <c r="G1165" s="17">
        <v>0.31195671714092499</v>
      </c>
      <c r="H1165" s="17">
        <v>0.24310858615825301</v>
      </c>
      <c r="I1165" s="17">
        <v>0.13920699844957601</v>
      </c>
      <c r="J1165" s="17">
        <v>0.33106833523615797</v>
      </c>
      <c r="K1165" s="17">
        <v>0.13092825515595699</v>
      </c>
      <c r="L1165" s="17">
        <v>0.190166630060707</v>
      </c>
      <c r="M1165" s="17"/>
      <c r="N1165" s="17">
        <v>0.30325844781231198</v>
      </c>
      <c r="O1165" s="17">
        <v>0.258337923786431</v>
      </c>
      <c r="P1165" s="17">
        <v>0.19077547529240699</v>
      </c>
      <c r="Q1165" s="17">
        <v>0.129744598128639</v>
      </c>
      <c r="R1165" s="17"/>
      <c r="S1165" s="17">
        <v>0.21200434518684</v>
      </c>
      <c r="T1165" s="17">
        <v>0.14319445942329401</v>
      </c>
      <c r="U1165" s="17">
        <v>0.44348216632214998</v>
      </c>
      <c r="V1165" s="17">
        <v>0.39898547001814</v>
      </c>
      <c r="W1165" s="17">
        <v>0.39493193417896699</v>
      </c>
      <c r="X1165" s="17">
        <v>0.26800388845947298</v>
      </c>
      <c r="Y1165" s="17">
        <v>0.13084241887676801</v>
      </c>
      <c r="Z1165" s="17">
        <v>9.5563276976918493E-2</v>
      </c>
      <c r="AA1165" s="17">
        <v>2.0700274672388799E-2</v>
      </c>
      <c r="AB1165" s="17">
        <v>0.26805088803190302</v>
      </c>
      <c r="AC1165" s="17">
        <v>0.149242947868374</v>
      </c>
      <c r="AD1165" s="17">
        <v>0.113521447289337</v>
      </c>
      <c r="AE1165" s="17"/>
      <c r="AF1165" s="17">
        <v>0.204404050708758</v>
      </c>
      <c r="AG1165" s="17">
        <v>0.24077558103756699</v>
      </c>
      <c r="AH1165" s="17">
        <v>0.15763117838582899</v>
      </c>
      <c r="AI1165" s="17"/>
      <c r="AJ1165" s="17">
        <v>0.26706336869911601</v>
      </c>
      <c r="AK1165" s="17">
        <v>0.179333302460678</v>
      </c>
      <c r="AL1165" s="17">
        <v>0.243725771500762</v>
      </c>
      <c r="AM1165" s="17">
        <v>0.16998562806158601</v>
      </c>
      <c r="AN1165" s="17">
        <v>0.217139688750495</v>
      </c>
      <c r="AO1165" s="17"/>
      <c r="AP1165" s="17">
        <v>0.28767168763651102</v>
      </c>
      <c r="AQ1165" s="17">
        <v>0.24123185991306301</v>
      </c>
      <c r="AR1165" s="17">
        <v>0.215407990617031</v>
      </c>
      <c r="AS1165" s="17">
        <v>0.21754695639062999</v>
      </c>
      <c r="AT1165" s="17">
        <v>0.11181358550980899</v>
      </c>
      <c r="AU1165" s="17"/>
      <c r="AV1165" s="17">
        <v>0.255428102514491</v>
      </c>
      <c r="AW1165" s="17">
        <v>0.29171504132972897</v>
      </c>
      <c r="AX1165" s="17">
        <v>0.18838851953626301</v>
      </c>
      <c r="AY1165" s="17">
        <v>0.19560515961866901</v>
      </c>
      <c r="AZ1165" s="17">
        <v>0.14810730736685501</v>
      </c>
      <c r="BA1165" s="17">
        <v>0.200398377910355</v>
      </c>
      <c r="BB1165" s="17"/>
      <c r="BC1165" s="17">
        <v>0.20737812135995001</v>
      </c>
      <c r="BD1165" s="17">
        <v>0.275836947577973</v>
      </c>
      <c r="BE1165" s="17">
        <v>0.20416425428388399</v>
      </c>
      <c r="BF1165" s="17">
        <v>0.17936852253418201</v>
      </c>
      <c r="BG1165" s="17">
        <v>0.20825429876548401</v>
      </c>
    </row>
    <row r="1166" spans="2:59" x14ac:dyDescent="0.35">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row>
    <row r="1167" spans="2:59" x14ac:dyDescent="0.35">
      <c r="B1167" s="6" t="s">
        <v>492</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row>
    <row r="1168" spans="2:59" x14ac:dyDescent="0.35">
      <c r="B1168" s="24" t="s">
        <v>331</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row>
    <row r="1169" spans="2:59" x14ac:dyDescent="0.35">
      <c r="B1169" t="s">
        <v>480</v>
      </c>
      <c r="C1169" s="17">
        <v>4.4641103117265303E-2</v>
      </c>
      <c r="D1169" s="17">
        <v>5.2602004387708297E-2</v>
      </c>
      <c r="E1169" s="17">
        <v>3.7281829312094901E-2</v>
      </c>
      <c r="F1169" s="17"/>
      <c r="G1169" s="17">
        <v>7.9668483771158705E-2</v>
      </c>
      <c r="H1169" s="17">
        <v>7.2156307939611294E-2</v>
      </c>
      <c r="I1169" s="17">
        <v>1.8812792789185701E-2</v>
      </c>
      <c r="J1169" s="17">
        <v>5.5357067017098499E-2</v>
      </c>
      <c r="K1169" s="17">
        <v>3.9796758803764598E-2</v>
      </c>
      <c r="L1169" s="17">
        <v>1.7019579962177001E-2</v>
      </c>
      <c r="M1169" s="17"/>
      <c r="N1169" s="17">
        <v>4.26638282975563E-2</v>
      </c>
      <c r="O1169" s="17">
        <v>4.1496787067083499E-2</v>
      </c>
      <c r="P1169" s="17">
        <v>3.87421133457432E-2</v>
      </c>
      <c r="Q1169" s="17">
        <v>5.4861975385039799E-2</v>
      </c>
      <c r="R1169" s="17"/>
      <c r="S1169" s="17">
        <v>6.3722451672673694E-2</v>
      </c>
      <c r="T1169" s="17">
        <v>5.5412771609309998E-2</v>
      </c>
      <c r="U1169" s="17">
        <v>8.2207225011467402E-3</v>
      </c>
      <c r="V1169" s="17">
        <v>2.5044974186240201E-2</v>
      </c>
      <c r="W1169" s="17">
        <v>5.9261831132290402E-2</v>
      </c>
      <c r="X1169" s="17">
        <v>3.0827324197084401E-2</v>
      </c>
      <c r="Y1169" s="17">
        <v>1.36207345034349E-2</v>
      </c>
      <c r="Z1169" s="17">
        <v>6.6956050204341602E-2</v>
      </c>
      <c r="AA1169" s="17">
        <v>7.58269859835176E-2</v>
      </c>
      <c r="AB1169" s="17">
        <v>5.9534632503567102E-2</v>
      </c>
      <c r="AC1169" s="17">
        <v>3.03502390513458E-2</v>
      </c>
      <c r="AD1169" s="17">
        <v>0</v>
      </c>
      <c r="AE1169" s="17"/>
      <c r="AF1169" s="17">
        <v>4.365159425166E-2</v>
      </c>
      <c r="AG1169" s="17">
        <v>5.3774358240099997E-2</v>
      </c>
      <c r="AH1169" s="17">
        <v>2.5670878142762098E-2</v>
      </c>
      <c r="AI1169" s="17"/>
      <c r="AJ1169" s="17">
        <v>3.8406540455030301E-2</v>
      </c>
      <c r="AK1169" s="17">
        <v>8.2531422215732203E-2</v>
      </c>
      <c r="AL1169" s="17">
        <v>1.6112347753071798E-2</v>
      </c>
      <c r="AM1169" s="17">
        <v>0</v>
      </c>
      <c r="AN1169" s="17">
        <v>2.00444738571189E-2</v>
      </c>
      <c r="AO1169" s="17"/>
      <c r="AP1169" s="17">
        <v>4.5497733934976303E-2</v>
      </c>
      <c r="AQ1169" s="17">
        <v>6.6735472153732003E-2</v>
      </c>
      <c r="AR1169" s="17">
        <v>1.05429204927625E-2</v>
      </c>
      <c r="AS1169" s="17">
        <v>5.8641763289307001E-2</v>
      </c>
      <c r="AT1169" s="17">
        <v>0</v>
      </c>
      <c r="AU1169" s="17"/>
      <c r="AV1169" s="17">
        <v>7.2560598407930194E-2</v>
      </c>
      <c r="AW1169" s="17">
        <v>4.9835694034482597E-2</v>
      </c>
      <c r="AX1169" s="17">
        <v>9.1826451257138106E-3</v>
      </c>
      <c r="AY1169" s="17">
        <v>3.1434133050248898E-2</v>
      </c>
      <c r="AZ1169" s="17">
        <v>1.1482183103847901E-2</v>
      </c>
      <c r="BA1169" s="17">
        <v>3.1648798312822198E-2</v>
      </c>
      <c r="BB1169" s="17"/>
      <c r="BC1169" s="17">
        <v>2.5316215143061701E-2</v>
      </c>
      <c r="BD1169" s="17">
        <v>4.3445164745428401E-2</v>
      </c>
      <c r="BE1169" s="17">
        <v>5.8093190179981997E-2</v>
      </c>
      <c r="BF1169" s="17">
        <v>3.7772132193031202E-2</v>
      </c>
      <c r="BG1169" s="17">
        <v>0</v>
      </c>
    </row>
    <row r="1170" spans="2:59" x14ac:dyDescent="0.35">
      <c r="B1170" t="s">
        <v>481</v>
      </c>
      <c r="C1170" s="17">
        <v>0.17171986593673599</v>
      </c>
      <c r="D1170" s="17">
        <v>0.19373004119216899</v>
      </c>
      <c r="E1170" s="17">
        <v>0.15171970519435099</v>
      </c>
      <c r="F1170" s="17"/>
      <c r="G1170" s="17">
        <v>0.27389190466505398</v>
      </c>
      <c r="H1170" s="17">
        <v>0.24586105991200999</v>
      </c>
      <c r="I1170" s="17">
        <v>0.161818542125513</v>
      </c>
      <c r="J1170" s="17">
        <v>0.19590476896862899</v>
      </c>
      <c r="K1170" s="17">
        <v>0.107923704184037</v>
      </c>
      <c r="L1170" s="17">
        <v>8.3338837093813803E-2</v>
      </c>
      <c r="M1170" s="17"/>
      <c r="N1170" s="17">
        <v>0.192330954849498</v>
      </c>
      <c r="O1170" s="17">
        <v>0.18938407933534801</v>
      </c>
      <c r="P1170" s="17">
        <v>0.135307993676578</v>
      </c>
      <c r="Q1170" s="17">
        <v>0.16443905939971801</v>
      </c>
      <c r="R1170" s="17"/>
      <c r="S1170" s="17">
        <v>0.21017017918918299</v>
      </c>
      <c r="T1170" s="17">
        <v>0.121241588434293</v>
      </c>
      <c r="U1170" s="17">
        <v>0.190313006410334</v>
      </c>
      <c r="V1170" s="17">
        <v>0.153999786691318</v>
      </c>
      <c r="W1170" s="17">
        <v>0.19488227769612201</v>
      </c>
      <c r="X1170" s="17">
        <v>0.26753650726260603</v>
      </c>
      <c r="Y1170" s="17">
        <v>0.232361899154477</v>
      </c>
      <c r="Z1170" s="17">
        <v>0.16960285165099101</v>
      </c>
      <c r="AA1170" s="17">
        <v>7.6868803920059403E-2</v>
      </c>
      <c r="AB1170" s="17">
        <v>0.14412113167794599</v>
      </c>
      <c r="AC1170" s="17">
        <v>0.160021549258549</v>
      </c>
      <c r="AD1170" s="17">
        <v>0.212678628839265</v>
      </c>
      <c r="AE1170" s="17"/>
      <c r="AF1170" s="17">
        <v>0.127799177716448</v>
      </c>
      <c r="AG1170" s="17">
        <v>0.18725424898984</v>
      </c>
      <c r="AH1170" s="17">
        <v>0.17971690343751301</v>
      </c>
      <c r="AI1170" s="17"/>
      <c r="AJ1170" s="17">
        <v>0.13596544473106301</v>
      </c>
      <c r="AK1170" s="17">
        <v>0.19601748802455901</v>
      </c>
      <c r="AL1170" s="17">
        <v>0.23781232722152701</v>
      </c>
      <c r="AM1170" s="17">
        <v>0.103843956794019</v>
      </c>
      <c r="AN1170" s="17">
        <v>0.15921522071607699</v>
      </c>
      <c r="AO1170" s="17"/>
      <c r="AP1170" s="17">
        <v>0.12799275121744899</v>
      </c>
      <c r="AQ1170" s="17">
        <v>0.19352814005077201</v>
      </c>
      <c r="AR1170" s="17">
        <v>0.17865028982543801</v>
      </c>
      <c r="AS1170" s="17">
        <v>0.19642871805385301</v>
      </c>
      <c r="AT1170" s="17">
        <v>0.19810703262548199</v>
      </c>
      <c r="AU1170" s="17"/>
      <c r="AV1170" s="17">
        <v>0.203728418244878</v>
      </c>
      <c r="AW1170" s="17">
        <v>0.15332838655184899</v>
      </c>
      <c r="AX1170" s="17">
        <v>0.16283569471930001</v>
      </c>
      <c r="AY1170" s="17">
        <v>0.15144617264687801</v>
      </c>
      <c r="AZ1170" s="17">
        <v>0.203850189137886</v>
      </c>
      <c r="BA1170" s="17">
        <v>0.123580620286665</v>
      </c>
      <c r="BB1170" s="17"/>
      <c r="BC1170" s="17">
        <v>0.13038872006765501</v>
      </c>
      <c r="BD1170" s="17">
        <v>0.18463649632912901</v>
      </c>
      <c r="BE1170" s="17">
        <v>0.177001038128028</v>
      </c>
      <c r="BF1170" s="17">
        <v>0.223034499660825</v>
      </c>
      <c r="BG1170" s="17">
        <v>0.257794414777688</v>
      </c>
    </row>
    <row r="1171" spans="2:59" x14ac:dyDescent="0.35">
      <c r="B1171" t="s">
        <v>482</v>
      </c>
      <c r="C1171" s="17">
        <v>0.34671881614607902</v>
      </c>
      <c r="D1171" s="17">
        <v>0.38353153962391601</v>
      </c>
      <c r="E1171" s="17">
        <v>0.310227952003305</v>
      </c>
      <c r="F1171" s="17"/>
      <c r="G1171" s="17">
        <v>0.31466007014584502</v>
      </c>
      <c r="H1171" s="17">
        <v>0.30778863729123701</v>
      </c>
      <c r="I1171" s="17">
        <v>0.39917738448797602</v>
      </c>
      <c r="J1171" s="17">
        <v>0.357104992383937</v>
      </c>
      <c r="K1171" s="17">
        <v>0.31893544883188601</v>
      </c>
      <c r="L1171" s="17">
        <v>0.36503303142478499</v>
      </c>
      <c r="M1171" s="17"/>
      <c r="N1171" s="17">
        <v>0.39544293626836402</v>
      </c>
      <c r="O1171" s="17">
        <v>0.36451715109176303</v>
      </c>
      <c r="P1171" s="17">
        <v>0.310412641703811</v>
      </c>
      <c r="Q1171" s="17">
        <v>0.311068052529821</v>
      </c>
      <c r="R1171" s="17"/>
      <c r="S1171" s="17">
        <v>0.27968843236753399</v>
      </c>
      <c r="T1171" s="17">
        <v>0.386687582560442</v>
      </c>
      <c r="U1171" s="17">
        <v>0.37786038150575701</v>
      </c>
      <c r="V1171" s="17">
        <v>0.475281354188338</v>
      </c>
      <c r="W1171" s="17">
        <v>0.31249101906584598</v>
      </c>
      <c r="X1171" s="17">
        <v>0.23718265220750501</v>
      </c>
      <c r="Y1171" s="17">
        <v>0.31558726718806901</v>
      </c>
      <c r="Z1171" s="17">
        <v>0.34989692604642197</v>
      </c>
      <c r="AA1171" s="17">
        <v>0.36018995877353699</v>
      </c>
      <c r="AB1171" s="17">
        <v>0.33877084200213903</v>
      </c>
      <c r="AC1171" s="17">
        <v>0.336560013781249</v>
      </c>
      <c r="AD1171" s="17">
        <v>0.424325914668717</v>
      </c>
      <c r="AE1171" s="17"/>
      <c r="AF1171" s="17">
        <v>0.32824521239351501</v>
      </c>
      <c r="AG1171" s="17">
        <v>0.36363302974096401</v>
      </c>
      <c r="AH1171" s="17">
        <v>0.36202993150846102</v>
      </c>
      <c r="AI1171" s="17"/>
      <c r="AJ1171" s="17">
        <v>0.33519558980453401</v>
      </c>
      <c r="AK1171" s="17">
        <v>0.35387223662256601</v>
      </c>
      <c r="AL1171" s="17">
        <v>0.29623449581802502</v>
      </c>
      <c r="AM1171" s="17">
        <v>0.43406018164561699</v>
      </c>
      <c r="AN1171" s="17">
        <v>0.37450755960843501</v>
      </c>
      <c r="AO1171" s="17"/>
      <c r="AP1171" s="17">
        <v>0.31256603736740002</v>
      </c>
      <c r="AQ1171" s="17">
        <v>0.34920637868125298</v>
      </c>
      <c r="AR1171" s="17">
        <v>0.39499801563390002</v>
      </c>
      <c r="AS1171" s="17">
        <v>0.31247146924601399</v>
      </c>
      <c r="AT1171" s="17">
        <v>0.36719464389655199</v>
      </c>
      <c r="AU1171" s="17"/>
      <c r="AV1171" s="17">
        <v>0.37714080361733499</v>
      </c>
      <c r="AW1171" s="17">
        <v>0.33054195814281701</v>
      </c>
      <c r="AX1171" s="17">
        <v>0.41119308040932201</v>
      </c>
      <c r="AY1171" s="17">
        <v>0.37446430607713099</v>
      </c>
      <c r="AZ1171" s="17">
        <v>0.31714574318290401</v>
      </c>
      <c r="BA1171" s="17">
        <v>0.26626385763703497</v>
      </c>
      <c r="BB1171" s="17"/>
      <c r="BC1171" s="17">
        <v>0.32909102524060202</v>
      </c>
      <c r="BD1171" s="17">
        <v>0.343007397160349</v>
      </c>
      <c r="BE1171" s="17">
        <v>0.35780359018820102</v>
      </c>
      <c r="BF1171" s="17">
        <v>0.38917594996981397</v>
      </c>
      <c r="BG1171" s="17">
        <v>0.367337059752953</v>
      </c>
    </row>
    <row r="1172" spans="2:59" x14ac:dyDescent="0.35">
      <c r="B1172" t="s">
        <v>483</v>
      </c>
      <c r="C1172" s="17">
        <v>0.29649378994686199</v>
      </c>
      <c r="D1172" s="17">
        <v>0.261143599256833</v>
      </c>
      <c r="E1172" s="17">
        <v>0.33272326787126</v>
      </c>
      <c r="F1172" s="17"/>
      <c r="G1172" s="17">
        <v>0.25130981511577399</v>
      </c>
      <c r="H1172" s="17">
        <v>0.24845837303965401</v>
      </c>
      <c r="I1172" s="17">
        <v>0.292333035225259</v>
      </c>
      <c r="J1172" s="17">
        <v>0.28982311206100603</v>
      </c>
      <c r="K1172" s="17">
        <v>0.341019783546747</v>
      </c>
      <c r="L1172" s="17">
        <v>0.33941712742020602</v>
      </c>
      <c r="M1172" s="17"/>
      <c r="N1172" s="17">
        <v>0.25778276421824697</v>
      </c>
      <c r="O1172" s="17">
        <v>0.30227549187513603</v>
      </c>
      <c r="P1172" s="17">
        <v>0.358158491826711</v>
      </c>
      <c r="Q1172" s="17">
        <v>0.27650810644839802</v>
      </c>
      <c r="R1172" s="17"/>
      <c r="S1172" s="17">
        <v>0.31051837595404103</v>
      </c>
      <c r="T1172" s="17">
        <v>0.27687819236237199</v>
      </c>
      <c r="U1172" s="17">
        <v>0.30390085935223698</v>
      </c>
      <c r="V1172" s="17">
        <v>0.234696354376802</v>
      </c>
      <c r="W1172" s="17">
        <v>0.31802974047617699</v>
      </c>
      <c r="X1172" s="17">
        <v>0.28041886794225501</v>
      </c>
      <c r="Y1172" s="17">
        <v>0.29690024566454498</v>
      </c>
      <c r="Z1172" s="17">
        <v>0.28003692494415899</v>
      </c>
      <c r="AA1172" s="17">
        <v>0.35285687424683798</v>
      </c>
      <c r="AB1172" s="17">
        <v>0.32807679944224999</v>
      </c>
      <c r="AC1172" s="17">
        <v>0.34088609580060097</v>
      </c>
      <c r="AD1172" s="17">
        <v>0.140953834297877</v>
      </c>
      <c r="AE1172" s="17"/>
      <c r="AF1172" s="17">
        <v>0.32301489336968903</v>
      </c>
      <c r="AG1172" s="17">
        <v>0.27010279235822199</v>
      </c>
      <c r="AH1172" s="17">
        <v>0.29697048794352199</v>
      </c>
      <c r="AI1172" s="17"/>
      <c r="AJ1172" s="17">
        <v>0.312297327708348</v>
      </c>
      <c r="AK1172" s="17">
        <v>0.29253246531119498</v>
      </c>
      <c r="AL1172" s="17">
        <v>0.31049686004222898</v>
      </c>
      <c r="AM1172" s="17">
        <v>0.35065702890699202</v>
      </c>
      <c r="AN1172" s="17">
        <v>0.23225645705585299</v>
      </c>
      <c r="AO1172" s="17"/>
      <c r="AP1172" s="17">
        <v>0.30231595749918</v>
      </c>
      <c r="AQ1172" s="17">
        <v>0.299900137984702</v>
      </c>
      <c r="AR1172" s="17">
        <v>0.28983656540085301</v>
      </c>
      <c r="AS1172" s="17">
        <v>0.307440368339984</v>
      </c>
      <c r="AT1172" s="17">
        <v>0.28931365078931798</v>
      </c>
      <c r="AU1172" s="17"/>
      <c r="AV1172" s="17">
        <v>0.27827141226011798</v>
      </c>
      <c r="AW1172" s="17">
        <v>0.28491056844905799</v>
      </c>
      <c r="AX1172" s="17">
        <v>0.33411120888576401</v>
      </c>
      <c r="AY1172" s="17">
        <v>0.306372347139377</v>
      </c>
      <c r="AZ1172" s="17">
        <v>0.343198852298988</v>
      </c>
      <c r="BA1172" s="17">
        <v>0.24344926635703101</v>
      </c>
      <c r="BB1172" s="17"/>
      <c r="BC1172" s="17">
        <v>0.314458220918723</v>
      </c>
      <c r="BD1172" s="17">
        <v>0.29613234259334797</v>
      </c>
      <c r="BE1172" s="17">
        <v>0.278962128533775</v>
      </c>
      <c r="BF1172" s="17">
        <v>0.30555892892719499</v>
      </c>
      <c r="BG1172" s="17">
        <v>0.20560625680412101</v>
      </c>
    </row>
    <row r="1173" spans="2:59" x14ac:dyDescent="0.35">
      <c r="B1173" t="s">
        <v>100</v>
      </c>
      <c r="C1173" s="17">
        <v>0.14042642485305701</v>
      </c>
      <c r="D1173" s="17">
        <v>0.108992815539374</v>
      </c>
      <c r="E1173" s="17">
        <v>0.16804724561899001</v>
      </c>
      <c r="F1173" s="17"/>
      <c r="G1173" s="17">
        <v>8.0469726302168101E-2</v>
      </c>
      <c r="H1173" s="17">
        <v>0.12573562181748901</v>
      </c>
      <c r="I1173" s="17">
        <v>0.127858245372066</v>
      </c>
      <c r="J1173" s="17">
        <v>0.101810059569329</v>
      </c>
      <c r="K1173" s="17">
        <v>0.19232430463356501</v>
      </c>
      <c r="L1173" s="17">
        <v>0.19519142409901899</v>
      </c>
      <c r="M1173" s="17"/>
      <c r="N1173" s="17">
        <v>0.111779516366334</v>
      </c>
      <c r="O1173" s="17">
        <v>0.10232649063066999</v>
      </c>
      <c r="P1173" s="17">
        <v>0.15737875944715701</v>
      </c>
      <c r="Q1173" s="17">
        <v>0.19312280623702299</v>
      </c>
      <c r="R1173" s="17"/>
      <c r="S1173" s="17">
        <v>0.13590056081656801</v>
      </c>
      <c r="T1173" s="17">
        <v>0.15977986503358199</v>
      </c>
      <c r="U1173" s="17">
        <v>0.11970503023052401</v>
      </c>
      <c r="V1173" s="17">
        <v>0.110977530557302</v>
      </c>
      <c r="W1173" s="17">
        <v>0.115335131629565</v>
      </c>
      <c r="X1173" s="17">
        <v>0.18403464839055</v>
      </c>
      <c r="Y1173" s="17">
        <v>0.141529853489475</v>
      </c>
      <c r="Z1173" s="17">
        <v>0.13350724715408599</v>
      </c>
      <c r="AA1173" s="17">
        <v>0.13425737707604901</v>
      </c>
      <c r="AB1173" s="17">
        <v>0.129496594374098</v>
      </c>
      <c r="AC1173" s="17">
        <v>0.13218210210825401</v>
      </c>
      <c r="AD1173" s="17">
        <v>0.222041622194141</v>
      </c>
      <c r="AE1173" s="17"/>
      <c r="AF1173" s="17">
        <v>0.17728912226868801</v>
      </c>
      <c r="AG1173" s="17">
        <v>0.12523557067087401</v>
      </c>
      <c r="AH1173" s="17">
        <v>0.135611798967742</v>
      </c>
      <c r="AI1173" s="17"/>
      <c r="AJ1173" s="17">
        <v>0.178135097301026</v>
      </c>
      <c r="AK1173" s="17">
        <v>7.5046387825947303E-2</v>
      </c>
      <c r="AL1173" s="17">
        <v>0.13934396916514599</v>
      </c>
      <c r="AM1173" s="17">
        <v>0.111438832653372</v>
      </c>
      <c r="AN1173" s="17">
        <v>0.21397628876251701</v>
      </c>
      <c r="AO1173" s="17"/>
      <c r="AP1173" s="17">
        <v>0.21162751998099499</v>
      </c>
      <c r="AQ1173" s="17">
        <v>9.0629871129540601E-2</v>
      </c>
      <c r="AR1173" s="17">
        <v>0.125972208647047</v>
      </c>
      <c r="AS1173" s="17">
        <v>0.12501768107084199</v>
      </c>
      <c r="AT1173" s="17">
        <v>0.14538467268864799</v>
      </c>
      <c r="AU1173" s="17"/>
      <c r="AV1173" s="17">
        <v>6.82987674697388E-2</v>
      </c>
      <c r="AW1173" s="17">
        <v>0.181383392821793</v>
      </c>
      <c r="AX1173" s="17">
        <v>8.2677370859899901E-2</v>
      </c>
      <c r="AY1173" s="17">
        <v>0.13628304108636499</v>
      </c>
      <c r="AZ1173" s="17">
        <v>0.12432303227637399</v>
      </c>
      <c r="BA1173" s="17">
        <v>0.33505745740644599</v>
      </c>
      <c r="BB1173" s="17"/>
      <c r="BC1173" s="17">
        <v>0.20074581862995799</v>
      </c>
      <c r="BD1173" s="17">
        <v>0.132778599171746</v>
      </c>
      <c r="BE1173" s="17">
        <v>0.12814005297001399</v>
      </c>
      <c r="BF1173" s="17">
        <v>4.4458489249133801E-2</v>
      </c>
      <c r="BG1173" s="17">
        <v>0.169262268665237</v>
      </c>
    </row>
    <row r="1174" spans="2:59" x14ac:dyDescent="0.35">
      <c r="B1174" t="s">
        <v>484</v>
      </c>
      <c r="C1174" s="17">
        <v>0.21636096905400101</v>
      </c>
      <c r="D1174" s="17">
        <v>0.24633204557987701</v>
      </c>
      <c r="E1174" s="17">
        <v>0.189001534506446</v>
      </c>
      <c r="F1174" s="17"/>
      <c r="G1174" s="17">
        <v>0.35356038843621301</v>
      </c>
      <c r="H1174" s="17">
        <v>0.31801736785162099</v>
      </c>
      <c r="I1174" s="17">
        <v>0.18063133491469899</v>
      </c>
      <c r="J1174" s="17">
        <v>0.25126183598572799</v>
      </c>
      <c r="K1174" s="17">
        <v>0.147720462987801</v>
      </c>
      <c r="L1174" s="17">
        <v>0.10035841705599099</v>
      </c>
      <c r="M1174" s="17"/>
      <c r="N1174" s="17">
        <v>0.23499478314705399</v>
      </c>
      <c r="O1174" s="17">
        <v>0.230880866402431</v>
      </c>
      <c r="P1174" s="17">
        <v>0.17405010702232099</v>
      </c>
      <c r="Q1174" s="17">
        <v>0.21930103478475799</v>
      </c>
      <c r="R1174" s="17"/>
      <c r="S1174" s="17">
        <v>0.273892630861857</v>
      </c>
      <c r="T1174" s="17">
        <v>0.17665436004360299</v>
      </c>
      <c r="U1174" s="17">
        <v>0.19853372891148099</v>
      </c>
      <c r="V1174" s="17">
        <v>0.179044760877558</v>
      </c>
      <c r="W1174" s="17">
        <v>0.25414410882841298</v>
      </c>
      <c r="X1174" s="17">
        <v>0.29836383145968998</v>
      </c>
      <c r="Y1174" s="17">
        <v>0.24598263365791101</v>
      </c>
      <c r="Z1174" s="17">
        <v>0.23655890185533299</v>
      </c>
      <c r="AA1174" s="17">
        <v>0.15269578990357699</v>
      </c>
      <c r="AB1174" s="17">
        <v>0.20365576418151299</v>
      </c>
      <c r="AC1174" s="17">
        <v>0.19037178830989501</v>
      </c>
      <c r="AD1174" s="17">
        <v>0.212678628839265</v>
      </c>
      <c r="AE1174" s="17"/>
      <c r="AF1174" s="17">
        <v>0.17145077196810801</v>
      </c>
      <c r="AG1174" s="17">
        <v>0.24102860722993999</v>
      </c>
      <c r="AH1174" s="17">
        <v>0.20538778158027499</v>
      </c>
      <c r="AI1174" s="17"/>
      <c r="AJ1174" s="17">
        <v>0.17437198518609301</v>
      </c>
      <c r="AK1174" s="17">
        <v>0.27854891024029199</v>
      </c>
      <c r="AL1174" s="17">
        <v>0.25392467497459897</v>
      </c>
      <c r="AM1174" s="17">
        <v>0.103843956794019</v>
      </c>
      <c r="AN1174" s="17">
        <v>0.17925969457319599</v>
      </c>
      <c r="AO1174" s="17"/>
      <c r="AP1174" s="17">
        <v>0.17349048515242499</v>
      </c>
      <c r="AQ1174" s="17">
        <v>0.260263612204504</v>
      </c>
      <c r="AR1174" s="17">
        <v>0.18919321031820099</v>
      </c>
      <c r="AS1174" s="17">
        <v>0.25507048134316002</v>
      </c>
      <c r="AT1174" s="17">
        <v>0.19810703262548199</v>
      </c>
      <c r="AU1174" s="17"/>
      <c r="AV1174" s="17">
        <v>0.27628901665280797</v>
      </c>
      <c r="AW1174" s="17">
        <v>0.20316408058633101</v>
      </c>
      <c r="AX1174" s="17">
        <v>0.172018339845014</v>
      </c>
      <c r="AY1174" s="17">
        <v>0.18288030569712699</v>
      </c>
      <c r="AZ1174" s="17">
        <v>0.21533237224173399</v>
      </c>
      <c r="BA1174" s="17">
        <v>0.15522941859948799</v>
      </c>
      <c r="BB1174" s="17"/>
      <c r="BC1174" s="17">
        <v>0.15570493521071599</v>
      </c>
      <c r="BD1174" s="17">
        <v>0.22808166107455699</v>
      </c>
      <c r="BE1174" s="17">
        <v>0.23509422830800999</v>
      </c>
      <c r="BF1174" s="17">
        <v>0.260806631853857</v>
      </c>
      <c r="BG1174" s="17">
        <v>0.257794414777688</v>
      </c>
    </row>
    <row r="1175" spans="2:59" x14ac:dyDescent="0.35">
      <c r="B1175" t="s">
        <v>485</v>
      </c>
      <c r="C1175" s="17">
        <v>0.64321260609294095</v>
      </c>
      <c r="D1175" s="17">
        <v>0.64467513888074901</v>
      </c>
      <c r="E1175" s="17">
        <v>0.64295121987456505</v>
      </c>
      <c r="F1175" s="17"/>
      <c r="G1175" s="17">
        <v>0.56596988526161895</v>
      </c>
      <c r="H1175" s="17">
        <v>0.55624701033088997</v>
      </c>
      <c r="I1175" s="17">
        <v>0.69151041971323501</v>
      </c>
      <c r="J1175" s="17">
        <v>0.64692810444494298</v>
      </c>
      <c r="K1175" s="17">
        <v>0.65995523237863396</v>
      </c>
      <c r="L1175" s="17">
        <v>0.70445015884499096</v>
      </c>
      <c r="M1175" s="17"/>
      <c r="N1175" s="17">
        <v>0.65322570048661199</v>
      </c>
      <c r="O1175" s="17">
        <v>0.666792642966899</v>
      </c>
      <c r="P1175" s="17">
        <v>0.668571133530522</v>
      </c>
      <c r="Q1175" s="17">
        <v>0.58757615897821902</v>
      </c>
      <c r="R1175" s="17"/>
      <c r="S1175" s="17">
        <v>0.59020680832157502</v>
      </c>
      <c r="T1175" s="17">
        <v>0.66356577492281399</v>
      </c>
      <c r="U1175" s="17">
        <v>0.68176124085799505</v>
      </c>
      <c r="V1175" s="17">
        <v>0.70997770856513998</v>
      </c>
      <c r="W1175" s="17">
        <v>0.63052075954202202</v>
      </c>
      <c r="X1175" s="17">
        <v>0.51760152014976002</v>
      </c>
      <c r="Y1175" s="17">
        <v>0.61248751285261305</v>
      </c>
      <c r="Z1175" s="17">
        <v>0.62993385099058097</v>
      </c>
      <c r="AA1175" s="17">
        <v>0.71304683302037497</v>
      </c>
      <c r="AB1175" s="17">
        <v>0.66684764144438902</v>
      </c>
      <c r="AC1175" s="17">
        <v>0.67744610958185003</v>
      </c>
      <c r="AD1175" s="17">
        <v>0.56527974896659405</v>
      </c>
      <c r="AE1175" s="17"/>
      <c r="AF1175" s="17">
        <v>0.65126010576320403</v>
      </c>
      <c r="AG1175" s="17">
        <v>0.633735822099186</v>
      </c>
      <c r="AH1175" s="17">
        <v>0.65900041945198296</v>
      </c>
      <c r="AI1175" s="17"/>
      <c r="AJ1175" s="17">
        <v>0.64749291751288096</v>
      </c>
      <c r="AK1175" s="17">
        <v>0.64640470193376098</v>
      </c>
      <c r="AL1175" s="17">
        <v>0.60673135586025495</v>
      </c>
      <c r="AM1175" s="17">
        <v>0.78471721055260901</v>
      </c>
      <c r="AN1175" s="17">
        <v>0.60676401666428703</v>
      </c>
      <c r="AO1175" s="17"/>
      <c r="AP1175" s="17">
        <v>0.61488199486658002</v>
      </c>
      <c r="AQ1175" s="17">
        <v>0.64910651666595498</v>
      </c>
      <c r="AR1175" s="17">
        <v>0.68483458103475203</v>
      </c>
      <c r="AS1175" s="17">
        <v>0.61991183758599799</v>
      </c>
      <c r="AT1175" s="17">
        <v>0.65650829468587002</v>
      </c>
      <c r="AU1175" s="17"/>
      <c r="AV1175" s="17">
        <v>0.65541221587745402</v>
      </c>
      <c r="AW1175" s="17">
        <v>0.61545252659187599</v>
      </c>
      <c r="AX1175" s="17">
        <v>0.74530428929508596</v>
      </c>
      <c r="AY1175" s="17">
        <v>0.68083665321650799</v>
      </c>
      <c r="AZ1175" s="17">
        <v>0.66034459548189195</v>
      </c>
      <c r="BA1175" s="17">
        <v>0.50971312399406599</v>
      </c>
      <c r="BB1175" s="17"/>
      <c r="BC1175" s="17">
        <v>0.64354924615932496</v>
      </c>
      <c r="BD1175" s="17">
        <v>0.63913973975369698</v>
      </c>
      <c r="BE1175" s="17">
        <v>0.63676571872197596</v>
      </c>
      <c r="BF1175" s="17">
        <v>0.69473487889700902</v>
      </c>
      <c r="BG1175" s="17">
        <v>0.57294331655707498</v>
      </c>
    </row>
    <row r="1176" spans="2:59" x14ac:dyDescent="0.35">
      <c r="B1176" t="s">
        <v>141</v>
      </c>
      <c r="C1176" s="17">
        <v>-0.42685163703894002</v>
      </c>
      <c r="D1176" s="17">
        <v>-0.39834309330087198</v>
      </c>
      <c r="E1176" s="17">
        <v>-0.45394968536811903</v>
      </c>
      <c r="F1176" s="17"/>
      <c r="G1176" s="17">
        <v>-0.212409496825406</v>
      </c>
      <c r="H1176" s="17">
        <v>-0.238229642479269</v>
      </c>
      <c r="I1176" s="17">
        <v>-0.51087908479853605</v>
      </c>
      <c r="J1176" s="17">
        <v>-0.39566626845921499</v>
      </c>
      <c r="K1176" s="17">
        <v>-0.51223476939083201</v>
      </c>
      <c r="L1176" s="17">
        <v>-0.60409174178900005</v>
      </c>
      <c r="M1176" s="17"/>
      <c r="N1176" s="17">
        <v>-0.41823091733955697</v>
      </c>
      <c r="O1176" s="17">
        <v>-0.435911776564467</v>
      </c>
      <c r="P1176" s="17">
        <v>-0.49452102650820101</v>
      </c>
      <c r="Q1176" s="17">
        <v>-0.36827512419346098</v>
      </c>
      <c r="R1176" s="17"/>
      <c r="S1176" s="17">
        <v>-0.31631417745971802</v>
      </c>
      <c r="T1176" s="17">
        <v>-0.48691141487921102</v>
      </c>
      <c r="U1176" s="17">
        <v>-0.48322751194651398</v>
      </c>
      <c r="V1176" s="17">
        <v>-0.53093294768758204</v>
      </c>
      <c r="W1176" s="17">
        <v>-0.37637665071360998</v>
      </c>
      <c r="X1176" s="17">
        <v>-0.21923768869006899</v>
      </c>
      <c r="Y1176" s="17">
        <v>-0.36650487919470198</v>
      </c>
      <c r="Z1176" s="17">
        <v>-0.39337494913524801</v>
      </c>
      <c r="AA1176" s="17">
        <v>-0.56035104311679795</v>
      </c>
      <c r="AB1176" s="17">
        <v>-0.46319187726287597</v>
      </c>
      <c r="AC1176" s="17">
        <v>-0.48707432127195499</v>
      </c>
      <c r="AD1176" s="17">
        <v>-0.35260112012732903</v>
      </c>
      <c r="AE1176" s="17"/>
      <c r="AF1176" s="17">
        <v>-0.47980933379509599</v>
      </c>
      <c r="AG1176" s="17">
        <v>-0.39270721486924598</v>
      </c>
      <c r="AH1176" s="17">
        <v>-0.45361263787170703</v>
      </c>
      <c r="AI1176" s="17"/>
      <c r="AJ1176" s="17">
        <v>-0.47312093232678898</v>
      </c>
      <c r="AK1176" s="17">
        <v>-0.36785579169346899</v>
      </c>
      <c r="AL1176" s="17">
        <v>-0.35280668088565598</v>
      </c>
      <c r="AM1176" s="17">
        <v>-0.68087325375858898</v>
      </c>
      <c r="AN1176" s="17">
        <v>-0.42750432209109201</v>
      </c>
      <c r="AO1176" s="17"/>
      <c r="AP1176" s="17">
        <v>-0.44139150971415497</v>
      </c>
      <c r="AQ1176" s="17">
        <v>-0.38884290446145098</v>
      </c>
      <c r="AR1176" s="17">
        <v>-0.49564137071655201</v>
      </c>
      <c r="AS1176" s="17">
        <v>-0.36484135624283698</v>
      </c>
      <c r="AT1176" s="17">
        <v>-0.458401262060387</v>
      </c>
      <c r="AU1176" s="17"/>
      <c r="AV1176" s="17">
        <v>-0.37912319922464599</v>
      </c>
      <c r="AW1176" s="17">
        <v>-0.41228844600554398</v>
      </c>
      <c r="AX1176" s="17">
        <v>-0.57328594945007205</v>
      </c>
      <c r="AY1176" s="17">
        <v>-0.497956347519381</v>
      </c>
      <c r="AZ1176" s="17">
        <v>-0.44501222324015799</v>
      </c>
      <c r="BA1176" s="17">
        <v>-0.35448370539457902</v>
      </c>
      <c r="BB1176" s="17"/>
      <c r="BC1176" s="17">
        <v>-0.48784431094860897</v>
      </c>
      <c r="BD1176" s="17">
        <v>-0.41105807867914002</v>
      </c>
      <c r="BE1176" s="17">
        <v>-0.40167149041396499</v>
      </c>
      <c r="BF1176" s="17">
        <v>-0.43392824704315303</v>
      </c>
      <c r="BG1176" s="17">
        <v>-0.31514890177938598</v>
      </c>
    </row>
    <row r="1177" spans="2:59"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row>
    <row r="1178" spans="2:59" x14ac:dyDescent="0.35">
      <c r="B1178" s="6" t="s">
        <v>493</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row>
    <row r="1179" spans="2:59" x14ac:dyDescent="0.35">
      <c r="B1179" s="24" t="s">
        <v>331</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row>
    <row r="1180" spans="2:59" x14ac:dyDescent="0.35">
      <c r="B1180" t="s">
        <v>480</v>
      </c>
      <c r="C1180" s="17">
        <v>7.5240794970918901E-2</v>
      </c>
      <c r="D1180" s="17">
        <v>9.2416588837163402E-2</v>
      </c>
      <c r="E1180" s="17">
        <v>5.9211773332703499E-2</v>
      </c>
      <c r="F1180" s="17"/>
      <c r="G1180" s="17">
        <v>0.105522344611823</v>
      </c>
      <c r="H1180" s="17">
        <v>0.12512630313051201</v>
      </c>
      <c r="I1180" s="17">
        <v>3.5266550087357601E-2</v>
      </c>
      <c r="J1180" s="17">
        <v>7.1458446177681795E-2</v>
      </c>
      <c r="K1180" s="17">
        <v>7.9004128940972099E-2</v>
      </c>
      <c r="L1180" s="17">
        <v>5.09016428596007E-2</v>
      </c>
      <c r="M1180" s="17"/>
      <c r="N1180" s="17">
        <v>7.7902176741159596E-2</v>
      </c>
      <c r="O1180" s="17">
        <v>8.8037767114602594E-2</v>
      </c>
      <c r="P1180" s="17">
        <v>6.6372160139151107E-2</v>
      </c>
      <c r="Q1180" s="17">
        <v>6.7232083945531804E-2</v>
      </c>
      <c r="R1180" s="17"/>
      <c r="S1180" s="17">
        <v>7.1177389954021203E-2</v>
      </c>
      <c r="T1180" s="17">
        <v>8.7399459206801505E-2</v>
      </c>
      <c r="U1180" s="17">
        <v>4.7190452052571899E-2</v>
      </c>
      <c r="V1180" s="17">
        <v>8.7898972111397702E-2</v>
      </c>
      <c r="W1180" s="17">
        <v>9.5672911014605594E-2</v>
      </c>
      <c r="X1180" s="17">
        <v>9.5141307185733298E-2</v>
      </c>
      <c r="Y1180" s="17">
        <v>6.8224028669307601E-2</v>
      </c>
      <c r="Z1180" s="17">
        <v>5.0554902147955702E-2</v>
      </c>
      <c r="AA1180" s="17">
        <v>5.8134001742548298E-2</v>
      </c>
      <c r="AB1180" s="17">
        <v>9.9786691155578394E-2</v>
      </c>
      <c r="AC1180" s="17">
        <v>6.1071527851039899E-2</v>
      </c>
      <c r="AD1180" s="17">
        <v>3.0133564571061901E-2</v>
      </c>
      <c r="AE1180" s="17"/>
      <c r="AF1180" s="17">
        <v>7.5741413549382894E-2</v>
      </c>
      <c r="AG1180" s="17">
        <v>8.3934416041757498E-2</v>
      </c>
      <c r="AH1180" s="17">
        <v>3.6425191170058997E-2</v>
      </c>
      <c r="AI1180" s="17"/>
      <c r="AJ1180" s="17">
        <v>7.0479294437727699E-2</v>
      </c>
      <c r="AK1180" s="17">
        <v>0.11588486116564201</v>
      </c>
      <c r="AL1180" s="17">
        <v>1.6112347753071798E-2</v>
      </c>
      <c r="AM1180" s="17">
        <v>0</v>
      </c>
      <c r="AN1180" s="17">
        <v>3.8123273221039103E-2</v>
      </c>
      <c r="AO1180" s="17"/>
      <c r="AP1180" s="17">
        <v>8.4110336060237406E-2</v>
      </c>
      <c r="AQ1180" s="17">
        <v>9.2401053645431094E-2</v>
      </c>
      <c r="AR1180" s="17">
        <v>2.2143947350928901E-2</v>
      </c>
      <c r="AS1180" s="17">
        <v>7.5538299722319902E-2</v>
      </c>
      <c r="AT1180" s="17">
        <v>7.4415057292476106E-2</v>
      </c>
      <c r="AU1180" s="17"/>
      <c r="AV1180" s="17">
        <v>9.6637592560674598E-2</v>
      </c>
      <c r="AW1180" s="17">
        <v>0.10426617854426801</v>
      </c>
      <c r="AX1180" s="17">
        <v>2.5538522716380602E-2</v>
      </c>
      <c r="AY1180" s="17">
        <v>4.7317554984515203E-2</v>
      </c>
      <c r="AZ1180" s="17">
        <v>4.0194877904800801E-2</v>
      </c>
      <c r="BA1180" s="17">
        <v>6.6578386474573703E-2</v>
      </c>
      <c r="BB1180" s="17"/>
      <c r="BC1180" s="17">
        <v>5.9933459787255498E-2</v>
      </c>
      <c r="BD1180" s="17">
        <v>7.0570130907128104E-2</v>
      </c>
      <c r="BE1180" s="17">
        <v>0.107960134878907</v>
      </c>
      <c r="BF1180" s="17">
        <v>3.8000184571563102E-2</v>
      </c>
      <c r="BG1180" s="17">
        <v>0</v>
      </c>
    </row>
    <row r="1181" spans="2:59" x14ac:dyDescent="0.35">
      <c r="B1181" t="s">
        <v>481</v>
      </c>
      <c r="C1181" s="17">
        <v>0.22243974546505799</v>
      </c>
      <c r="D1181" s="17">
        <v>0.23995172729976799</v>
      </c>
      <c r="E1181" s="17">
        <v>0.20539369509205899</v>
      </c>
      <c r="F1181" s="17"/>
      <c r="G1181" s="17">
        <v>0.26275102434650999</v>
      </c>
      <c r="H1181" s="17">
        <v>0.27004405643027202</v>
      </c>
      <c r="I1181" s="17">
        <v>0.207716034707426</v>
      </c>
      <c r="J1181" s="17">
        <v>0.278801092608078</v>
      </c>
      <c r="K1181" s="17">
        <v>0.195923486478815</v>
      </c>
      <c r="L1181" s="17">
        <v>0.14394409457180801</v>
      </c>
      <c r="M1181" s="17"/>
      <c r="N1181" s="17">
        <v>0.23233064326090899</v>
      </c>
      <c r="O1181" s="17">
        <v>0.229479651542007</v>
      </c>
      <c r="P1181" s="17">
        <v>0.20839294418725701</v>
      </c>
      <c r="Q1181" s="17">
        <v>0.217461036162755</v>
      </c>
      <c r="R1181" s="17"/>
      <c r="S1181" s="17">
        <v>0.21666289486460899</v>
      </c>
      <c r="T1181" s="17">
        <v>0.17921294922894701</v>
      </c>
      <c r="U1181" s="17">
        <v>0.25641858565395798</v>
      </c>
      <c r="V1181" s="17">
        <v>0.203547407105236</v>
      </c>
      <c r="W1181" s="17">
        <v>0.30334865105537601</v>
      </c>
      <c r="X1181" s="17">
        <v>0.26128924507717999</v>
      </c>
      <c r="Y1181" s="17">
        <v>0.23267518050401001</v>
      </c>
      <c r="Z1181" s="17">
        <v>0.34293000402315899</v>
      </c>
      <c r="AA1181" s="17">
        <v>0.13345553130166099</v>
      </c>
      <c r="AB1181" s="17">
        <v>0.2296872411492</v>
      </c>
      <c r="AC1181" s="17">
        <v>0.23093832351176199</v>
      </c>
      <c r="AD1181" s="17">
        <v>0.250546684275326</v>
      </c>
      <c r="AE1181" s="17"/>
      <c r="AF1181" s="17">
        <v>0.205525026463872</v>
      </c>
      <c r="AG1181" s="17">
        <v>0.238100938291333</v>
      </c>
      <c r="AH1181" s="17">
        <v>0.229157317751149</v>
      </c>
      <c r="AI1181" s="17"/>
      <c r="AJ1181" s="17">
        <v>0.21332015302176999</v>
      </c>
      <c r="AK1181" s="17">
        <v>0.23755362253406001</v>
      </c>
      <c r="AL1181" s="17">
        <v>0.228134147091098</v>
      </c>
      <c r="AM1181" s="17">
        <v>0.15260591806753901</v>
      </c>
      <c r="AN1181" s="17">
        <v>0.224452669701943</v>
      </c>
      <c r="AO1181" s="17"/>
      <c r="AP1181" s="17">
        <v>0.19528737977935301</v>
      </c>
      <c r="AQ1181" s="17">
        <v>0.23944747622804799</v>
      </c>
      <c r="AR1181" s="17">
        <v>0.23216663413276301</v>
      </c>
      <c r="AS1181" s="17">
        <v>0.25769651905500002</v>
      </c>
      <c r="AT1181" s="17">
        <v>0.22877124985580799</v>
      </c>
      <c r="AU1181" s="17"/>
      <c r="AV1181" s="17">
        <v>0.24604451541622699</v>
      </c>
      <c r="AW1181" s="17">
        <v>0.190727582168885</v>
      </c>
      <c r="AX1181" s="17">
        <v>0.26649457792431902</v>
      </c>
      <c r="AY1181" s="17">
        <v>0.22511937159196399</v>
      </c>
      <c r="AZ1181" s="17">
        <v>0.20969515118739701</v>
      </c>
      <c r="BA1181" s="17">
        <v>0.164655323689297</v>
      </c>
      <c r="BB1181" s="17"/>
      <c r="BC1181" s="17">
        <v>0.178069834233642</v>
      </c>
      <c r="BD1181" s="17">
        <v>0.23797393752793</v>
      </c>
      <c r="BE1181" s="17">
        <v>0.229646107926952</v>
      </c>
      <c r="BF1181" s="17">
        <v>0.25273137142325902</v>
      </c>
      <c r="BG1181" s="17">
        <v>0.22417881657543201</v>
      </c>
    </row>
    <row r="1182" spans="2:59" x14ac:dyDescent="0.35">
      <c r="B1182" t="s">
        <v>482</v>
      </c>
      <c r="C1182" s="17">
        <v>0.32417221549770397</v>
      </c>
      <c r="D1182" s="17">
        <v>0.34245052269786103</v>
      </c>
      <c r="E1182" s="17">
        <v>0.30727961497944001</v>
      </c>
      <c r="F1182" s="17"/>
      <c r="G1182" s="17">
        <v>0.29011183128725998</v>
      </c>
      <c r="H1182" s="17">
        <v>0.25620780111775099</v>
      </c>
      <c r="I1182" s="17">
        <v>0.31772723271755898</v>
      </c>
      <c r="J1182" s="17">
        <v>0.36707853681195601</v>
      </c>
      <c r="K1182" s="17">
        <v>0.29253584700442198</v>
      </c>
      <c r="L1182" s="17">
        <v>0.39058094189548098</v>
      </c>
      <c r="M1182" s="17"/>
      <c r="N1182" s="17">
        <v>0.35686971759914499</v>
      </c>
      <c r="O1182" s="17">
        <v>0.30955423738624299</v>
      </c>
      <c r="P1182" s="17">
        <v>0.303457575388556</v>
      </c>
      <c r="Q1182" s="17">
        <v>0.32399902467161901</v>
      </c>
      <c r="R1182" s="17"/>
      <c r="S1182" s="17">
        <v>0.32665930810440102</v>
      </c>
      <c r="T1182" s="17">
        <v>0.36653046120371602</v>
      </c>
      <c r="U1182" s="17">
        <v>0.32376661835821302</v>
      </c>
      <c r="V1182" s="17">
        <v>0.39002820343733602</v>
      </c>
      <c r="W1182" s="17">
        <v>0.24783460396870599</v>
      </c>
      <c r="X1182" s="17">
        <v>0.23344496582944299</v>
      </c>
      <c r="Y1182" s="17">
        <v>0.34604464231980803</v>
      </c>
      <c r="Z1182" s="17">
        <v>0.27707487702528499</v>
      </c>
      <c r="AA1182" s="17">
        <v>0.30998111578229298</v>
      </c>
      <c r="AB1182" s="17">
        <v>0.36090943802685799</v>
      </c>
      <c r="AC1182" s="17">
        <v>0.28176839875625898</v>
      </c>
      <c r="AD1182" s="17">
        <v>0.34649701809435701</v>
      </c>
      <c r="AE1182" s="17"/>
      <c r="AF1182" s="17">
        <v>0.29904455525532903</v>
      </c>
      <c r="AG1182" s="17">
        <v>0.34079871763885899</v>
      </c>
      <c r="AH1182" s="17">
        <v>0.34994075990972501</v>
      </c>
      <c r="AI1182" s="17"/>
      <c r="AJ1182" s="17">
        <v>0.29808124569025901</v>
      </c>
      <c r="AK1182" s="17">
        <v>0.32706100419323803</v>
      </c>
      <c r="AL1182" s="17">
        <v>0.38743991180890303</v>
      </c>
      <c r="AM1182" s="17">
        <v>0.33307540264008401</v>
      </c>
      <c r="AN1182" s="17">
        <v>0.37050014868352998</v>
      </c>
      <c r="AO1182" s="17"/>
      <c r="AP1182" s="17">
        <v>0.30507513190065699</v>
      </c>
      <c r="AQ1182" s="17">
        <v>0.30386953516809301</v>
      </c>
      <c r="AR1182" s="17">
        <v>0.36685356130924002</v>
      </c>
      <c r="AS1182" s="17">
        <v>0.29624273091652098</v>
      </c>
      <c r="AT1182" s="17">
        <v>0.359833607377118</v>
      </c>
      <c r="AU1182" s="17"/>
      <c r="AV1182" s="17">
        <v>0.321434389152499</v>
      </c>
      <c r="AW1182" s="17">
        <v>0.32535032940417402</v>
      </c>
      <c r="AX1182" s="17">
        <v>0.34992739571585901</v>
      </c>
      <c r="AY1182" s="17">
        <v>0.34200504628551798</v>
      </c>
      <c r="AZ1182" s="17">
        <v>0.35289249117570098</v>
      </c>
      <c r="BA1182" s="17">
        <v>0.33013672660121302</v>
      </c>
      <c r="BB1182" s="17"/>
      <c r="BC1182" s="17">
        <v>0.347872449983951</v>
      </c>
      <c r="BD1182" s="17">
        <v>0.30007098417395101</v>
      </c>
      <c r="BE1182" s="17">
        <v>0.30799718102808299</v>
      </c>
      <c r="BF1182" s="17">
        <v>0.34757605428773902</v>
      </c>
      <c r="BG1182" s="17">
        <v>0.56264889380958405</v>
      </c>
    </row>
    <row r="1183" spans="2:59" x14ac:dyDescent="0.35">
      <c r="B1183" t="s">
        <v>483</v>
      </c>
      <c r="C1183" s="17">
        <v>0.26670546028084002</v>
      </c>
      <c r="D1183" s="17">
        <v>0.23100209775743699</v>
      </c>
      <c r="E1183" s="17">
        <v>0.30134395748580001</v>
      </c>
      <c r="F1183" s="17"/>
      <c r="G1183" s="17">
        <v>0.27177129615893297</v>
      </c>
      <c r="H1183" s="17">
        <v>0.25651278911750602</v>
      </c>
      <c r="I1183" s="17">
        <v>0.322238530802261</v>
      </c>
      <c r="J1183" s="17">
        <v>0.20114236441675701</v>
      </c>
      <c r="K1183" s="17">
        <v>0.27820203962762902</v>
      </c>
      <c r="L1183" s="17">
        <v>0.27220706977453701</v>
      </c>
      <c r="M1183" s="17"/>
      <c r="N1183" s="17">
        <v>0.24191780145570299</v>
      </c>
      <c r="O1183" s="17">
        <v>0.28817849882236801</v>
      </c>
      <c r="P1183" s="17">
        <v>0.31018956151625798</v>
      </c>
      <c r="Q1183" s="17">
        <v>0.23249423860433399</v>
      </c>
      <c r="R1183" s="17"/>
      <c r="S1183" s="17">
        <v>0.29671273382789398</v>
      </c>
      <c r="T1183" s="17">
        <v>0.23994081510248899</v>
      </c>
      <c r="U1183" s="17">
        <v>0.25364420237051899</v>
      </c>
      <c r="V1183" s="17">
        <v>0.20683679940237901</v>
      </c>
      <c r="W1183" s="17">
        <v>0.26766114897002302</v>
      </c>
      <c r="X1183" s="17">
        <v>0.29563369540254902</v>
      </c>
      <c r="Y1183" s="17">
        <v>0.222331799209498</v>
      </c>
      <c r="Z1183" s="17">
        <v>0.217444750017148</v>
      </c>
      <c r="AA1183" s="17">
        <v>0.38303249857854899</v>
      </c>
      <c r="AB1183" s="17">
        <v>0.22108067908494</v>
      </c>
      <c r="AC1183" s="17">
        <v>0.33035904697959501</v>
      </c>
      <c r="AD1183" s="17">
        <v>0.18091467543617601</v>
      </c>
      <c r="AE1183" s="17"/>
      <c r="AF1183" s="17">
        <v>0.26889648432454399</v>
      </c>
      <c r="AG1183" s="17">
        <v>0.25055528028323598</v>
      </c>
      <c r="AH1183" s="17">
        <v>0.27812081886610202</v>
      </c>
      <c r="AI1183" s="17"/>
      <c r="AJ1183" s="17">
        <v>0.26952201981699198</v>
      </c>
      <c r="AK1183" s="17">
        <v>0.26983034606825101</v>
      </c>
      <c r="AL1183" s="17">
        <v>0.239584695235671</v>
      </c>
      <c r="AM1183" s="17">
        <v>0.402879846639005</v>
      </c>
      <c r="AN1183" s="17">
        <v>0.221596182094319</v>
      </c>
      <c r="AO1183" s="17"/>
      <c r="AP1183" s="17">
        <v>0.28563453751829598</v>
      </c>
      <c r="AQ1183" s="17">
        <v>0.27787109711467201</v>
      </c>
      <c r="AR1183" s="17">
        <v>0.28272291652597198</v>
      </c>
      <c r="AS1183" s="17">
        <v>0.252373133248598</v>
      </c>
      <c r="AT1183" s="17">
        <v>0.19327396134799499</v>
      </c>
      <c r="AU1183" s="17"/>
      <c r="AV1183" s="17">
        <v>0.275425339634563</v>
      </c>
      <c r="AW1183" s="17">
        <v>0.24983751280219099</v>
      </c>
      <c r="AX1183" s="17">
        <v>0.28325034066860899</v>
      </c>
      <c r="AY1183" s="17">
        <v>0.25034832691347703</v>
      </c>
      <c r="AZ1183" s="17">
        <v>0.27417439863832899</v>
      </c>
      <c r="BA1183" s="17">
        <v>0.22151248023836601</v>
      </c>
      <c r="BB1183" s="17"/>
      <c r="BC1183" s="17">
        <v>0.25135197576166102</v>
      </c>
      <c r="BD1183" s="17">
        <v>0.28796479404227199</v>
      </c>
      <c r="BE1183" s="17">
        <v>0.27663262680630302</v>
      </c>
      <c r="BF1183" s="17">
        <v>0.31220660393729299</v>
      </c>
      <c r="BG1183" s="17">
        <v>4.2104176985783399E-2</v>
      </c>
    </row>
    <row r="1184" spans="2:59" x14ac:dyDescent="0.35">
      <c r="B1184" t="s">
        <v>100</v>
      </c>
      <c r="C1184" s="17">
        <v>0.11144178378548</v>
      </c>
      <c r="D1184" s="17">
        <v>9.4179063407771005E-2</v>
      </c>
      <c r="E1184" s="17">
        <v>0.126770959109997</v>
      </c>
      <c r="F1184" s="17"/>
      <c r="G1184" s="17">
        <v>6.9843503595472894E-2</v>
      </c>
      <c r="H1184" s="17">
        <v>9.2109050203958806E-2</v>
      </c>
      <c r="I1184" s="17">
        <v>0.117051651685396</v>
      </c>
      <c r="J1184" s="17">
        <v>8.1519559985527706E-2</v>
      </c>
      <c r="K1184" s="17">
        <v>0.15433449794816101</v>
      </c>
      <c r="L1184" s="17">
        <v>0.14236625089857399</v>
      </c>
      <c r="M1184" s="17"/>
      <c r="N1184" s="17">
        <v>9.0979660943083698E-2</v>
      </c>
      <c r="O1184" s="17">
        <v>8.4749845134779206E-2</v>
      </c>
      <c r="P1184" s="17">
        <v>0.11158775876877799</v>
      </c>
      <c r="Q1184" s="17">
        <v>0.15881361661575999</v>
      </c>
      <c r="R1184" s="17"/>
      <c r="S1184" s="17">
        <v>8.8787673249075202E-2</v>
      </c>
      <c r="T1184" s="17">
        <v>0.126916315258047</v>
      </c>
      <c r="U1184" s="17">
        <v>0.118980141564739</v>
      </c>
      <c r="V1184" s="17">
        <v>0.11168861794365199</v>
      </c>
      <c r="W1184" s="17">
        <v>8.5482684991289706E-2</v>
      </c>
      <c r="X1184" s="17">
        <v>0.11449078650509401</v>
      </c>
      <c r="Y1184" s="17">
        <v>0.130724349297376</v>
      </c>
      <c r="Z1184" s="17">
        <v>0.111995466786452</v>
      </c>
      <c r="AA1184" s="17">
        <v>0.115396852594948</v>
      </c>
      <c r="AB1184" s="17">
        <v>8.8535950583423506E-2</v>
      </c>
      <c r="AC1184" s="17">
        <v>9.5862702901344202E-2</v>
      </c>
      <c r="AD1184" s="17">
        <v>0.191908057623079</v>
      </c>
      <c r="AE1184" s="17"/>
      <c r="AF1184" s="17">
        <v>0.15079252040687199</v>
      </c>
      <c r="AG1184" s="17">
        <v>8.6610647744813807E-2</v>
      </c>
      <c r="AH1184" s="17">
        <v>0.106355912302965</v>
      </c>
      <c r="AI1184" s="17"/>
      <c r="AJ1184" s="17">
        <v>0.14859728703325101</v>
      </c>
      <c r="AK1184" s="17">
        <v>4.9670166038808902E-2</v>
      </c>
      <c r="AL1184" s="17">
        <v>0.12872889811125601</v>
      </c>
      <c r="AM1184" s="17">
        <v>0.111438832653372</v>
      </c>
      <c r="AN1184" s="17">
        <v>0.14532772629916901</v>
      </c>
      <c r="AO1184" s="17"/>
      <c r="AP1184" s="17">
        <v>0.129892614741456</v>
      </c>
      <c r="AQ1184" s="17">
        <v>8.6410837843756097E-2</v>
      </c>
      <c r="AR1184" s="17">
        <v>9.6112940681095299E-2</v>
      </c>
      <c r="AS1184" s="17">
        <v>0.118149317057561</v>
      </c>
      <c r="AT1184" s="17">
        <v>0.143706124126603</v>
      </c>
      <c r="AU1184" s="17"/>
      <c r="AV1184" s="17">
        <v>6.0458163236036901E-2</v>
      </c>
      <c r="AW1184" s="17">
        <v>0.12981839708048201</v>
      </c>
      <c r="AX1184" s="17">
        <v>7.4789162974832707E-2</v>
      </c>
      <c r="AY1184" s="17">
        <v>0.135209700224525</v>
      </c>
      <c r="AZ1184" s="17">
        <v>0.123043081093772</v>
      </c>
      <c r="BA1184" s="17">
        <v>0.217117082996551</v>
      </c>
      <c r="BB1184" s="17"/>
      <c r="BC1184" s="17">
        <v>0.162772280233491</v>
      </c>
      <c r="BD1184" s="17">
        <v>0.103420153348718</v>
      </c>
      <c r="BE1184" s="17">
        <v>7.77639493597546E-2</v>
      </c>
      <c r="BF1184" s="17">
        <v>4.9485785780145397E-2</v>
      </c>
      <c r="BG1184" s="17">
        <v>0.17106811262919999</v>
      </c>
    </row>
    <row r="1185" spans="2:59" x14ac:dyDescent="0.35">
      <c r="B1185" t="s">
        <v>484</v>
      </c>
      <c r="C1185" s="17">
        <v>0.29768054043597703</v>
      </c>
      <c r="D1185" s="17">
        <v>0.33236831613693202</v>
      </c>
      <c r="E1185" s="17">
        <v>0.26460546842476301</v>
      </c>
      <c r="F1185" s="17"/>
      <c r="G1185" s="17">
        <v>0.36827336895833401</v>
      </c>
      <c r="H1185" s="17">
        <v>0.395170359560784</v>
      </c>
      <c r="I1185" s="17">
        <v>0.24298258479478399</v>
      </c>
      <c r="J1185" s="17">
        <v>0.35025953878575999</v>
      </c>
      <c r="K1185" s="17">
        <v>0.274927615419787</v>
      </c>
      <c r="L1185" s="17">
        <v>0.19484573743140801</v>
      </c>
      <c r="M1185" s="17"/>
      <c r="N1185" s="17">
        <v>0.31023282000206898</v>
      </c>
      <c r="O1185" s="17">
        <v>0.31751741865660998</v>
      </c>
      <c r="P1185" s="17">
        <v>0.27476510432640799</v>
      </c>
      <c r="Q1185" s="17">
        <v>0.28469312010828701</v>
      </c>
      <c r="R1185" s="17"/>
      <c r="S1185" s="17">
        <v>0.28784028481863</v>
      </c>
      <c r="T1185" s="17">
        <v>0.26661240843574902</v>
      </c>
      <c r="U1185" s="17">
        <v>0.30360903770653003</v>
      </c>
      <c r="V1185" s="17">
        <v>0.29144637921663302</v>
      </c>
      <c r="W1185" s="17">
        <v>0.39902156206998202</v>
      </c>
      <c r="X1185" s="17">
        <v>0.35643055226291398</v>
      </c>
      <c r="Y1185" s="17">
        <v>0.30089920917331803</v>
      </c>
      <c r="Z1185" s="17">
        <v>0.39348490617111498</v>
      </c>
      <c r="AA1185" s="17">
        <v>0.191589533044209</v>
      </c>
      <c r="AB1185" s="17">
        <v>0.329473932304779</v>
      </c>
      <c r="AC1185" s="17">
        <v>0.292009851362802</v>
      </c>
      <c r="AD1185" s="17">
        <v>0.28068024884638798</v>
      </c>
      <c r="AE1185" s="17"/>
      <c r="AF1185" s="17">
        <v>0.28126644001325501</v>
      </c>
      <c r="AG1185" s="17">
        <v>0.322035354333091</v>
      </c>
      <c r="AH1185" s="17">
        <v>0.26558250892120799</v>
      </c>
      <c r="AI1185" s="17"/>
      <c r="AJ1185" s="17">
        <v>0.28379944745949798</v>
      </c>
      <c r="AK1185" s="17">
        <v>0.35343848369970199</v>
      </c>
      <c r="AL1185" s="17">
        <v>0.24424649484416999</v>
      </c>
      <c r="AM1185" s="17">
        <v>0.15260591806753901</v>
      </c>
      <c r="AN1185" s="17">
        <v>0.26257594292298198</v>
      </c>
      <c r="AO1185" s="17"/>
      <c r="AP1185" s="17">
        <v>0.27939771583959</v>
      </c>
      <c r="AQ1185" s="17">
        <v>0.33184852987347901</v>
      </c>
      <c r="AR1185" s="17">
        <v>0.25431058148369201</v>
      </c>
      <c r="AS1185" s="17">
        <v>0.33323481877731997</v>
      </c>
      <c r="AT1185" s="17">
        <v>0.30318630714828398</v>
      </c>
      <c r="AU1185" s="17"/>
      <c r="AV1185" s="17">
        <v>0.34268210797690202</v>
      </c>
      <c r="AW1185" s="17">
        <v>0.29499376071315297</v>
      </c>
      <c r="AX1185" s="17">
        <v>0.29203310064069898</v>
      </c>
      <c r="AY1185" s="17">
        <v>0.27243692657648</v>
      </c>
      <c r="AZ1185" s="17">
        <v>0.24989002909219801</v>
      </c>
      <c r="BA1185" s="17">
        <v>0.23123371016387001</v>
      </c>
      <c r="BB1185" s="17"/>
      <c r="BC1185" s="17">
        <v>0.23800329402089701</v>
      </c>
      <c r="BD1185" s="17">
        <v>0.30854406843505899</v>
      </c>
      <c r="BE1185" s="17">
        <v>0.33760624280585899</v>
      </c>
      <c r="BF1185" s="17">
        <v>0.29073155599482198</v>
      </c>
      <c r="BG1185" s="17">
        <v>0.22417881657543201</v>
      </c>
    </row>
    <row r="1186" spans="2:59" x14ac:dyDescent="0.35">
      <c r="B1186" t="s">
        <v>485</v>
      </c>
      <c r="C1186" s="17">
        <v>0.590877675778543</v>
      </c>
      <c r="D1186" s="17">
        <v>0.57345262045529699</v>
      </c>
      <c r="E1186" s="17">
        <v>0.60862357246524001</v>
      </c>
      <c r="F1186" s="17"/>
      <c r="G1186" s="17">
        <v>0.56188312744619295</v>
      </c>
      <c r="H1186" s="17">
        <v>0.51272059023525696</v>
      </c>
      <c r="I1186" s="17">
        <v>0.63996576351982004</v>
      </c>
      <c r="J1186" s="17">
        <v>0.56822090122871305</v>
      </c>
      <c r="K1186" s="17">
        <v>0.57073788663205105</v>
      </c>
      <c r="L1186" s="17">
        <v>0.662788011670018</v>
      </c>
      <c r="M1186" s="17"/>
      <c r="N1186" s="17">
        <v>0.59878751905484795</v>
      </c>
      <c r="O1186" s="17">
        <v>0.597732736208611</v>
      </c>
      <c r="P1186" s="17">
        <v>0.61364713690481398</v>
      </c>
      <c r="Q1186" s="17">
        <v>0.55649326327595305</v>
      </c>
      <c r="R1186" s="17"/>
      <c r="S1186" s="17">
        <v>0.62337204193229501</v>
      </c>
      <c r="T1186" s="17">
        <v>0.60647127630620501</v>
      </c>
      <c r="U1186" s="17">
        <v>0.57741082072873195</v>
      </c>
      <c r="V1186" s="17">
        <v>0.596865002839715</v>
      </c>
      <c r="W1186" s="17">
        <v>0.51549575293872896</v>
      </c>
      <c r="X1186" s="17">
        <v>0.52907866123199199</v>
      </c>
      <c r="Y1186" s="17">
        <v>0.568376441529306</v>
      </c>
      <c r="Z1186" s="17">
        <v>0.49451962704243302</v>
      </c>
      <c r="AA1186" s="17">
        <v>0.69301361436084197</v>
      </c>
      <c r="AB1186" s="17">
        <v>0.58199011711179804</v>
      </c>
      <c r="AC1186" s="17">
        <v>0.61212744573585398</v>
      </c>
      <c r="AD1186" s="17">
        <v>0.52741169353053297</v>
      </c>
      <c r="AE1186" s="17"/>
      <c r="AF1186" s="17">
        <v>0.56794103957987396</v>
      </c>
      <c r="AG1186" s="17">
        <v>0.59135399792209498</v>
      </c>
      <c r="AH1186" s="17">
        <v>0.62806157877582702</v>
      </c>
      <c r="AI1186" s="17"/>
      <c r="AJ1186" s="17">
        <v>0.56760326550725104</v>
      </c>
      <c r="AK1186" s="17">
        <v>0.59689135026148898</v>
      </c>
      <c r="AL1186" s="17">
        <v>0.62702460704457397</v>
      </c>
      <c r="AM1186" s="17">
        <v>0.73595524927908895</v>
      </c>
      <c r="AN1186" s="17">
        <v>0.59209633077784896</v>
      </c>
      <c r="AO1186" s="17"/>
      <c r="AP1186" s="17">
        <v>0.59070966941895298</v>
      </c>
      <c r="AQ1186" s="17">
        <v>0.58174063228276496</v>
      </c>
      <c r="AR1186" s="17">
        <v>0.649576477835212</v>
      </c>
      <c r="AS1186" s="17">
        <v>0.54861586416511898</v>
      </c>
      <c r="AT1186" s="17">
        <v>0.55310756872511302</v>
      </c>
      <c r="AU1186" s="17"/>
      <c r="AV1186" s="17">
        <v>0.59685972878706095</v>
      </c>
      <c r="AW1186" s="17">
        <v>0.57518784220636399</v>
      </c>
      <c r="AX1186" s="17">
        <v>0.63317773638446795</v>
      </c>
      <c r="AY1186" s="17">
        <v>0.59235337319899595</v>
      </c>
      <c r="AZ1186" s="17">
        <v>0.62706688981403103</v>
      </c>
      <c r="BA1186" s="17">
        <v>0.55164920683957896</v>
      </c>
      <c r="BB1186" s="17"/>
      <c r="BC1186" s="17">
        <v>0.59922442574561197</v>
      </c>
      <c r="BD1186" s="17">
        <v>0.58803577821622399</v>
      </c>
      <c r="BE1186" s="17">
        <v>0.58462980783438701</v>
      </c>
      <c r="BF1186" s="17">
        <v>0.65978265822503301</v>
      </c>
      <c r="BG1186" s="17">
        <v>0.604753070795368</v>
      </c>
    </row>
    <row r="1187" spans="2:59" x14ac:dyDescent="0.35">
      <c r="B1187" t="s">
        <v>141</v>
      </c>
      <c r="C1187" s="17">
        <v>-0.29319713534256597</v>
      </c>
      <c r="D1187" s="17">
        <v>-0.241084304318366</v>
      </c>
      <c r="E1187" s="17">
        <v>-0.344018104040477</v>
      </c>
      <c r="F1187" s="17"/>
      <c r="G1187" s="17">
        <v>-0.193609758487859</v>
      </c>
      <c r="H1187" s="17">
        <v>-0.117550230674473</v>
      </c>
      <c r="I1187" s="17">
        <v>-0.39698317872503702</v>
      </c>
      <c r="J1187" s="17">
        <v>-0.217961362442953</v>
      </c>
      <c r="K1187" s="17">
        <v>-0.295810271212264</v>
      </c>
      <c r="L1187" s="17">
        <v>-0.46794227423860901</v>
      </c>
      <c r="M1187" s="17"/>
      <c r="N1187" s="17">
        <v>-0.28855469905277897</v>
      </c>
      <c r="O1187" s="17">
        <v>-0.28021531755200102</v>
      </c>
      <c r="P1187" s="17">
        <v>-0.33888203257840599</v>
      </c>
      <c r="Q1187" s="17">
        <v>-0.27180014316766599</v>
      </c>
      <c r="R1187" s="17"/>
      <c r="S1187" s="17">
        <v>-0.33553175711366501</v>
      </c>
      <c r="T1187" s="17">
        <v>-0.33985886787045599</v>
      </c>
      <c r="U1187" s="17">
        <v>-0.27380178302220198</v>
      </c>
      <c r="V1187" s="17">
        <v>-0.30541862362308098</v>
      </c>
      <c r="W1187" s="17">
        <v>-0.116474190868747</v>
      </c>
      <c r="X1187" s="17">
        <v>-0.17264810896907901</v>
      </c>
      <c r="Y1187" s="17">
        <v>-0.26747723235598803</v>
      </c>
      <c r="Z1187" s="17">
        <v>-0.101034720871319</v>
      </c>
      <c r="AA1187" s="17">
        <v>-0.50142408131663296</v>
      </c>
      <c r="AB1187" s="17">
        <v>-0.25251618480701898</v>
      </c>
      <c r="AC1187" s="17">
        <v>-0.32011759437305198</v>
      </c>
      <c r="AD1187" s="17">
        <v>-0.24673144468414501</v>
      </c>
      <c r="AE1187" s="17"/>
      <c r="AF1187" s="17">
        <v>-0.286674599566619</v>
      </c>
      <c r="AG1187" s="17">
        <v>-0.26931864358900398</v>
      </c>
      <c r="AH1187" s="17">
        <v>-0.36247906985461897</v>
      </c>
      <c r="AI1187" s="17"/>
      <c r="AJ1187" s="17">
        <v>-0.28380381804775401</v>
      </c>
      <c r="AK1187" s="17">
        <v>-0.243452866561788</v>
      </c>
      <c r="AL1187" s="17">
        <v>-0.38277811220040397</v>
      </c>
      <c r="AM1187" s="17">
        <v>-0.58334933121154897</v>
      </c>
      <c r="AN1187" s="17">
        <v>-0.32952038785486598</v>
      </c>
      <c r="AO1187" s="17"/>
      <c r="AP1187" s="17">
        <v>-0.31131195357936298</v>
      </c>
      <c r="AQ1187" s="17">
        <v>-0.249892102409286</v>
      </c>
      <c r="AR1187" s="17">
        <v>-0.39526589635151999</v>
      </c>
      <c r="AS1187" s="17">
        <v>-0.21538104538779901</v>
      </c>
      <c r="AT1187" s="17">
        <v>-0.24992126157682801</v>
      </c>
      <c r="AU1187" s="17"/>
      <c r="AV1187" s="17">
        <v>-0.25417762081015999</v>
      </c>
      <c r="AW1187" s="17">
        <v>-0.28019408149321101</v>
      </c>
      <c r="AX1187" s="17">
        <v>-0.34114463574376902</v>
      </c>
      <c r="AY1187" s="17">
        <v>-0.319916446622516</v>
      </c>
      <c r="AZ1187" s="17">
        <v>-0.37717686072183298</v>
      </c>
      <c r="BA1187" s="17">
        <v>-0.32041549667570801</v>
      </c>
      <c r="BB1187" s="17"/>
      <c r="BC1187" s="17">
        <v>-0.36122113172471398</v>
      </c>
      <c r="BD1187" s="17">
        <v>-0.279491709781165</v>
      </c>
      <c r="BE1187" s="17">
        <v>-0.24702356502852801</v>
      </c>
      <c r="BF1187" s="17">
        <v>-0.36905110223021098</v>
      </c>
      <c r="BG1187" s="17">
        <v>-0.38057425421993601</v>
      </c>
    </row>
    <row r="1188" spans="2:59" x14ac:dyDescent="0.3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row>
    <row r="1189" spans="2:59" x14ac:dyDescent="0.35">
      <c r="B1189" s="6" t="s">
        <v>494</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row>
    <row r="1190" spans="2:59" x14ac:dyDescent="0.35">
      <c r="B1190" s="24" t="s">
        <v>331</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row>
    <row r="1191" spans="2:59" x14ac:dyDescent="0.35">
      <c r="B1191" t="s">
        <v>480</v>
      </c>
      <c r="C1191" s="17">
        <v>6.1537696282766903E-2</v>
      </c>
      <c r="D1191" s="17">
        <v>8.5105343917749904E-2</v>
      </c>
      <c r="E1191" s="17">
        <v>3.9244263237598297E-2</v>
      </c>
      <c r="F1191" s="17"/>
      <c r="G1191" s="17">
        <v>9.4678605819157102E-2</v>
      </c>
      <c r="H1191" s="17">
        <v>8.5657954654387899E-2</v>
      </c>
      <c r="I1191" s="17">
        <v>4.9071209794054799E-2</v>
      </c>
      <c r="J1191" s="17">
        <v>6.9144480530457297E-2</v>
      </c>
      <c r="K1191" s="17">
        <v>5.2182592451069203E-2</v>
      </c>
      <c r="L1191" s="17">
        <v>3.2533030564806401E-2</v>
      </c>
      <c r="M1191" s="17"/>
      <c r="N1191" s="17">
        <v>7.3804228520323797E-2</v>
      </c>
      <c r="O1191" s="17">
        <v>7.2545642687121797E-2</v>
      </c>
      <c r="P1191" s="17">
        <v>5.7353295242496001E-2</v>
      </c>
      <c r="Q1191" s="17">
        <v>4.1706426087876301E-2</v>
      </c>
      <c r="R1191" s="17"/>
      <c r="S1191" s="17">
        <v>9.2091860268832704E-2</v>
      </c>
      <c r="T1191" s="17">
        <v>5.6444557920897399E-2</v>
      </c>
      <c r="U1191" s="17">
        <v>8.2207225011467402E-3</v>
      </c>
      <c r="V1191" s="17">
        <v>6.7061506852428204E-2</v>
      </c>
      <c r="W1191" s="17">
        <v>9.4521901113666804E-2</v>
      </c>
      <c r="X1191" s="17">
        <v>2.22569973137084E-2</v>
      </c>
      <c r="Y1191" s="17">
        <v>3.7161463198961298E-2</v>
      </c>
      <c r="Z1191" s="17">
        <v>5.0876515490196103E-2</v>
      </c>
      <c r="AA1191" s="17">
        <v>0.107839305529448</v>
      </c>
      <c r="AB1191" s="17">
        <v>7.0172452059164503E-2</v>
      </c>
      <c r="AC1191" s="17">
        <v>4.4798611477335999E-2</v>
      </c>
      <c r="AD1191" s="17">
        <v>3.0873830904576498E-2</v>
      </c>
      <c r="AE1191" s="17"/>
      <c r="AF1191" s="17">
        <v>6.5433089121221505E-2</v>
      </c>
      <c r="AG1191" s="17">
        <v>6.86784017811468E-2</v>
      </c>
      <c r="AH1191" s="17">
        <v>3.9705732818404997E-2</v>
      </c>
      <c r="AI1191" s="17"/>
      <c r="AJ1191" s="17">
        <v>6.1879905787731899E-2</v>
      </c>
      <c r="AK1191" s="17">
        <v>8.9533121640203495E-2</v>
      </c>
      <c r="AL1191" s="17">
        <v>3.3849228192720203E-2</v>
      </c>
      <c r="AM1191" s="17">
        <v>0</v>
      </c>
      <c r="AN1191" s="17">
        <v>2.0396799803677701E-2</v>
      </c>
      <c r="AO1191" s="17"/>
      <c r="AP1191" s="17">
        <v>7.3432749108649095E-2</v>
      </c>
      <c r="AQ1191" s="17">
        <v>9.1333968113455802E-2</v>
      </c>
      <c r="AR1191" s="17">
        <v>1.2702357165283999E-2</v>
      </c>
      <c r="AS1191" s="17">
        <v>4.8895630878735899E-2</v>
      </c>
      <c r="AT1191" s="17">
        <v>2.9656939167587899E-2</v>
      </c>
      <c r="AU1191" s="17"/>
      <c r="AV1191" s="17">
        <v>8.6442852127343497E-2</v>
      </c>
      <c r="AW1191" s="17">
        <v>7.7870854631006098E-2</v>
      </c>
      <c r="AX1191" s="17">
        <v>1.2724470118079E-2</v>
      </c>
      <c r="AY1191" s="17">
        <v>6.2663619300654894E-2</v>
      </c>
      <c r="AZ1191" s="17">
        <v>4.0250269859018098E-2</v>
      </c>
      <c r="BA1191" s="17">
        <v>1.12634127231172E-2</v>
      </c>
      <c r="BB1191" s="17"/>
      <c r="BC1191" s="17">
        <v>2.5860677120518101E-2</v>
      </c>
      <c r="BD1191" s="17">
        <v>4.8173427661671701E-2</v>
      </c>
      <c r="BE1191" s="17">
        <v>7.8972756378684797E-2</v>
      </c>
      <c r="BF1191" s="17">
        <v>7.6613386907923603E-2</v>
      </c>
      <c r="BG1191" s="17">
        <v>3.82112786576667E-2</v>
      </c>
    </row>
    <row r="1192" spans="2:59" x14ac:dyDescent="0.35">
      <c r="B1192" t="s">
        <v>481</v>
      </c>
      <c r="C1192" s="17">
        <v>0.17239746650236701</v>
      </c>
      <c r="D1192" s="17">
        <v>0.197023723284077</v>
      </c>
      <c r="E1192" s="17">
        <v>0.14987850166034</v>
      </c>
      <c r="F1192" s="17"/>
      <c r="G1192" s="17">
        <v>0.22405816099009099</v>
      </c>
      <c r="H1192" s="17">
        <v>0.20263934830028901</v>
      </c>
      <c r="I1192" s="17">
        <v>0.12648380084373501</v>
      </c>
      <c r="J1192" s="17">
        <v>0.21969216169060099</v>
      </c>
      <c r="K1192" s="17">
        <v>0.129396956193049</v>
      </c>
      <c r="L1192" s="17">
        <v>0.14551010096049</v>
      </c>
      <c r="M1192" s="17"/>
      <c r="N1192" s="17">
        <v>0.169478323817155</v>
      </c>
      <c r="O1192" s="17">
        <v>0.17673972133687399</v>
      </c>
      <c r="P1192" s="17">
        <v>0.160182289530821</v>
      </c>
      <c r="Q1192" s="17">
        <v>0.18140186269851899</v>
      </c>
      <c r="R1192" s="17"/>
      <c r="S1192" s="17">
        <v>0.19838805075388699</v>
      </c>
      <c r="T1192" s="17">
        <v>0.16130885672784401</v>
      </c>
      <c r="U1192" s="17">
        <v>0.140927056343327</v>
      </c>
      <c r="V1192" s="17">
        <v>0.19249312843553601</v>
      </c>
      <c r="W1192" s="17">
        <v>0.188541669914183</v>
      </c>
      <c r="X1192" s="17">
        <v>0.18624552880353801</v>
      </c>
      <c r="Y1192" s="17">
        <v>0.21353769911505599</v>
      </c>
      <c r="Z1192" s="17">
        <v>0.18195346246998001</v>
      </c>
      <c r="AA1192" s="17">
        <v>9.56488281254846E-2</v>
      </c>
      <c r="AB1192" s="17">
        <v>0.168258205021694</v>
      </c>
      <c r="AC1192" s="17">
        <v>0.212050085089945</v>
      </c>
      <c r="AD1192" s="17">
        <v>0.16065044594667899</v>
      </c>
      <c r="AE1192" s="17"/>
      <c r="AF1192" s="17">
        <v>0.164688710123432</v>
      </c>
      <c r="AG1192" s="17">
        <v>0.17721403247162801</v>
      </c>
      <c r="AH1192" s="17">
        <v>0.153316096238238</v>
      </c>
      <c r="AI1192" s="17"/>
      <c r="AJ1192" s="17">
        <v>0.17180776358870201</v>
      </c>
      <c r="AK1192" s="17">
        <v>0.16721945275237199</v>
      </c>
      <c r="AL1192" s="17">
        <v>0.18660888978874701</v>
      </c>
      <c r="AM1192" s="17">
        <v>0.15500637533278899</v>
      </c>
      <c r="AN1192" s="17">
        <v>0.182555850676445</v>
      </c>
      <c r="AO1192" s="17"/>
      <c r="AP1192" s="17">
        <v>0.16517625059260599</v>
      </c>
      <c r="AQ1192" s="17">
        <v>0.171375815099161</v>
      </c>
      <c r="AR1192" s="17">
        <v>0.13068832366788899</v>
      </c>
      <c r="AS1192" s="17">
        <v>0.22864055830569399</v>
      </c>
      <c r="AT1192" s="17">
        <v>0.144350650159146</v>
      </c>
      <c r="AU1192" s="17"/>
      <c r="AV1192" s="17">
        <v>0.184176226258254</v>
      </c>
      <c r="AW1192" s="17">
        <v>0.15614029781413299</v>
      </c>
      <c r="AX1192" s="17">
        <v>0.17041599064313001</v>
      </c>
      <c r="AY1192" s="17">
        <v>0.17578415031793601</v>
      </c>
      <c r="AZ1192" s="17">
        <v>0.166087769364862</v>
      </c>
      <c r="BA1192" s="17">
        <v>0.133190581825083</v>
      </c>
      <c r="BB1192" s="17"/>
      <c r="BC1192" s="17">
        <v>0.16712904054900299</v>
      </c>
      <c r="BD1192" s="17">
        <v>0.16720833535478799</v>
      </c>
      <c r="BE1192" s="17">
        <v>0.16792147414768999</v>
      </c>
      <c r="BF1192" s="17">
        <v>0.18839872921200301</v>
      </c>
      <c r="BG1192" s="17">
        <v>6.6473696621866807E-2</v>
      </c>
    </row>
    <row r="1193" spans="2:59" x14ac:dyDescent="0.35">
      <c r="B1193" t="s">
        <v>482</v>
      </c>
      <c r="C1193" s="17">
        <v>0.29604080206789102</v>
      </c>
      <c r="D1193" s="17">
        <v>0.27640171855287299</v>
      </c>
      <c r="E1193" s="17">
        <v>0.31711092216223002</v>
      </c>
      <c r="F1193" s="17"/>
      <c r="G1193" s="17">
        <v>0.28500252040444601</v>
      </c>
      <c r="H1193" s="17">
        <v>0.21890762218286999</v>
      </c>
      <c r="I1193" s="17">
        <v>0.28240009413269201</v>
      </c>
      <c r="J1193" s="17">
        <v>0.31182472312873999</v>
      </c>
      <c r="K1193" s="17">
        <v>0.313352696404328</v>
      </c>
      <c r="L1193" s="17">
        <v>0.34861828114749499</v>
      </c>
      <c r="M1193" s="17"/>
      <c r="N1193" s="17">
        <v>0.339720149971591</v>
      </c>
      <c r="O1193" s="17">
        <v>0.29342511179409703</v>
      </c>
      <c r="P1193" s="17">
        <v>0.27570920353548001</v>
      </c>
      <c r="Q1193" s="17">
        <v>0.27239880290458901</v>
      </c>
      <c r="R1193" s="17"/>
      <c r="S1193" s="17">
        <v>0.31010326187533799</v>
      </c>
      <c r="T1193" s="17">
        <v>0.31711789818505298</v>
      </c>
      <c r="U1193" s="17">
        <v>0.32246571018401499</v>
      </c>
      <c r="V1193" s="17">
        <v>0.35735438440526401</v>
      </c>
      <c r="W1193" s="17">
        <v>0.28047515415875601</v>
      </c>
      <c r="X1193" s="17">
        <v>0.33096612737143</v>
      </c>
      <c r="Y1193" s="17">
        <v>0.22443118303732701</v>
      </c>
      <c r="Z1193" s="17">
        <v>0.37280563328370703</v>
      </c>
      <c r="AA1193" s="17">
        <v>0.23771031288303199</v>
      </c>
      <c r="AB1193" s="17">
        <v>0.29828298113250001</v>
      </c>
      <c r="AC1193" s="17">
        <v>0.173362435931178</v>
      </c>
      <c r="AD1193" s="17">
        <v>0.32566079905184098</v>
      </c>
      <c r="AE1193" s="17"/>
      <c r="AF1193" s="17">
        <v>0.27848714221633097</v>
      </c>
      <c r="AG1193" s="17">
        <v>0.30631206486837897</v>
      </c>
      <c r="AH1193" s="17">
        <v>0.319895342150122</v>
      </c>
      <c r="AI1193" s="17"/>
      <c r="AJ1193" s="17">
        <v>0.303656912327469</v>
      </c>
      <c r="AK1193" s="17">
        <v>0.28595782544506698</v>
      </c>
      <c r="AL1193" s="17">
        <v>0.32224135363777101</v>
      </c>
      <c r="AM1193" s="17">
        <v>0.221381548533955</v>
      </c>
      <c r="AN1193" s="17">
        <v>0.32590195601726601</v>
      </c>
      <c r="AO1193" s="17"/>
      <c r="AP1193" s="17">
        <v>0.32966176439480999</v>
      </c>
      <c r="AQ1193" s="17">
        <v>0.26462298594071898</v>
      </c>
      <c r="AR1193" s="17">
        <v>0.37463097254084998</v>
      </c>
      <c r="AS1193" s="17">
        <v>0.308650805877909</v>
      </c>
      <c r="AT1193" s="17">
        <v>0.27684279801898298</v>
      </c>
      <c r="AU1193" s="17"/>
      <c r="AV1193" s="17">
        <v>0.26933047855755299</v>
      </c>
      <c r="AW1193" s="17">
        <v>0.33015499229043699</v>
      </c>
      <c r="AX1193" s="17">
        <v>0.431552667366014</v>
      </c>
      <c r="AY1193" s="17">
        <v>0.32513370020608201</v>
      </c>
      <c r="AZ1193" s="17">
        <v>0.26891548414254202</v>
      </c>
      <c r="BA1193" s="17">
        <v>0.23967312603313201</v>
      </c>
      <c r="BB1193" s="17"/>
      <c r="BC1193" s="17">
        <v>0.29415506544493603</v>
      </c>
      <c r="BD1193" s="17">
        <v>0.28810559347269499</v>
      </c>
      <c r="BE1193" s="17">
        <v>0.30106800595268501</v>
      </c>
      <c r="BF1193" s="17">
        <v>0.33687156233563298</v>
      </c>
      <c r="BG1193" s="17">
        <v>0.25101296132427398</v>
      </c>
    </row>
    <row r="1194" spans="2:59" x14ac:dyDescent="0.35">
      <c r="B1194" t="s">
        <v>483</v>
      </c>
      <c r="C1194" s="17">
        <v>0.34821672455664698</v>
      </c>
      <c r="D1194" s="17">
        <v>0.33722785268838801</v>
      </c>
      <c r="E1194" s="17">
        <v>0.35784959796604598</v>
      </c>
      <c r="F1194" s="17"/>
      <c r="G1194" s="17">
        <v>0.32967509881389001</v>
      </c>
      <c r="H1194" s="17">
        <v>0.37770282903081098</v>
      </c>
      <c r="I1194" s="17">
        <v>0.41829571165881801</v>
      </c>
      <c r="J1194" s="17">
        <v>0.28726519335492301</v>
      </c>
      <c r="K1194" s="17">
        <v>0.35565761799170098</v>
      </c>
      <c r="L1194" s="17">
        <v>0.32474699517934102</v>
      </c>
      <c r="M1194" s="17"/>
      <c r="N1194" s="17">
        <v>0.328525884210708</v>
      </c>
      <c r="O1194" s="17">
        <v>0.35716434983942502</v>
      </c>
      <c r="P1194" s="17">
        <v>0.38740657741517298</v>
      </c>
      <c r="Q1194" s="17">
        <v>0.32526209261684902</v>
      </c>
      <c r="R1194" s="17"/>
      <c r="S1194" s="17">
        <v>0.30139254271240301</v>
      </c>
      <c r="T1194" s="17">
        <v>0.34107903919398602</v>
      </c>
      <c r="U1194" s="17">
        <v>0.35682963739394902</v>
      </c>
      <c r="V1194" s="17">
        <v>0.26763613516468399</v>
      </c>
      <c r="W1194" s="17">
        <v>0.319343554989929</v>
      </c>
      <c r="X1194" s="17">
        <v>0.31729573772492098</v>
      </c>
      <c r="Y1194" s="17">
        <v>0.40571177567064498</v>
      </c>
      <c r="Z1194" s="17">
        <v>0.256550262047472</v>
      </c>
      <c r="AA1194" s="17">
        <v>0.42937298023881698</v>
      </c>
      <c r="AB1194" s="17">
        <v>0.388010770619859</v>
      </c>
      <c r="AC1194" s="17">
        <v>0.46871475555645198</v>
      </c>
      <c r="AD1194" s="17">
        <v>0.29490389135043199</v>
      </c>
      <c r="AE1194" s="17"/>
      <c r="AF1194" s="17">
        <v>0.35808069478816901</v>
      </c>
      <c r="AG1194" s="17">
        <v>0.34024424728833003</v>
      </c>
      <c r="AH1194" s="17">
        <v>0.32339476468498002</v>
      </c>
      <c r="AI1194" s="17"/>
      <c r="AJ1194" s="17">
        <v>0.33413234712626599</v>
      </c>
      <c r="AK1194" s="17">
        <v>0.38064021628344602</v>
      </c>
      <c r="AL1194" s="17">
        <v>0.24826253206756699</v>
      </c>
      <c r="AM1194" s="17">
        <v>0.51217324347988402</v>
      </c>
      <c r="AN1194" s="17">
        <v>0.27652687753840399</v>
      </c>
      <c r="AO1194" s="17"/>
      <c r="AP1194" s="17">
        <v>0.30675313415484701</v>
      </c>
      <c r="AQ1194" s="17">
        <v>0.37990410593972901</v>
      </c>
      <c r="AR1194" s="17">
        <v>0.353804986492114</v>
      </c>
      <c r="AS1194" s="17">
        <v>0.31318713160009998</v>
      </c>
      <c r="AT1194" s="17">
        <v>0.36120353488491003</v>
      </c>
      <c r="AU1194" s="17"/>
      <c r="AV1194" s="17">
        <v>0.38875027495330999</v>
      </c>
      <c r="AW1194" s="17">
        <v>0.30529193055505499</v>
      </c>
      <c r="AX1194" s="17">
        <v>0.26444506808444501</v>
      </c>
      <c r="AY1194" s="17">
        <v>0.33613880008338698</v>
      </c>
      <c r="AZ1194" s="17">
        <v>0.35089236845101002</v>
      </c>
      <c r="BA1194" s="17">
        <v>0.378148528773399</v>
      </c>
      <c r="BB1194" s="17"/>
      <c r="BC1194" s="17">
        <v>0.326450661826514</v>
      </c>
      <c r="BD1194" s="17">
        <v>0.38366015630917</v>
      </c>
      <c r="BE1194" s="17">
        <v>0.372016308684117</v>
      </c>
      <c r="BF1194" s="17">
        <v>0.34364393676008498</v>
      </c>
      <c r="BG1194" s="17">
        <v>0.38591382379096001</v>
      </c>
    </row>
    <row r="1195" spans="2:59" x14ac:dyDescent="0.35">
      <c r="B1195" t="s">
        <v>100</v>
      </c>
      <c r="C1195" s="17">
        <v>0.121807310590329</v>
      </c>
      <c r="D1195" s="17">
        <v>0.10424136155691199</v>
      </c>
      <c r="E1195" s="17">
        <v>0.13591671497378599</v>
      </c>
      <c r="F1195" s="17"/>
      <c r="G1195" s="17">
        <v>6.6585613972414803E-2</v>
      </c>
      <c r="H1195" s="17">
        <v>0.115092245831642</v>
      </c>
      <c r="I1195" s="17">
        <v>0.1237491835707</v>
      </c>
      <c r="J1195" s="17">
        <v>0.11207344129527901</v>
      </c>
      <c r="K1195" s="17">
        <v>0.149410136959852</v>
      </c>
      <c r="L1195" s="17">
        <v>0.14859159214786799</v>
      </c>
      <c r="M1195" s="17"/>
      <c r="N1195" s="17">
        <v>8.8471413480222597E-2</v>
      </c>
      <c r="O1195" s="17">
        <v>0.100125174342482</v>
      </c>
      <c r="P1195" s="17">
        <v>0.119348634276031</v>
      </c>
      <c r="Q1195" s="17">
        <v>0.17923081569216701</v>
      </c>
      <c r="R1195" s="17"/>
      <c r="S1195" s="17">
        <v>9.8024284389539404E-2</v>
      </c>
      <c r="T1195" s="17">
        <v>0.124049647972221</v>
      </c>
      <c r="U1195" s="17">
        <v>0.171556873577562</v>
      </c>
      <c r="V1195" s="17">
        <v>0.11545484514208799</v>
      </c>
      <c r="W1195" s="17">
        <v>0.117117719823465</v>
      </c>
      <c r="X1195" s="17">
        <v>0.14323560878640301</v>
      </c>
      <c r="Y1195" s="17">
        <v>0.119157878978011</v>
      </c>
      <c r="Z1195" s="17">
        <v>0.13781412670864401</v>
      </c>
      <c r="AA1195" s="17">
        <v>0.12942857322321799</v>
      </c>
      <c r="AB1195" s="17">
        <v>7.5275591166781897E-2</v>
      </c>
      <c r="AC1195" s="17">
        <v>0.101074111945089</v>
      </c>
      <c r="AD1195" s="17">
        <v>0.187911032746471</v>
      </c>
      <c r="AE1195" s="17"/>
      <c r="AF1195" s="17">
        <v>0.13331036375084601</v>
      </c>
      <c r="AG1195" s="17">
        <v>0.107551253590516</v>
      </c>
      <c r="AH1195" s="17">
        <v>0.16368806410825601</v>
      </c>
      <c r="AI1195" s="17"/>
      <c r="AJ1195" s="17">
        <v>0.128523071169831</v>
      </c>
      <c r="AK1195" s="17">
        <v>7.6649383878911903E-2</v>
      </c>
      <c r="AL1195" s="17">
        <v>0.209037996313194</v>
      </c>
      <c r="AM1195" s="17">
        <v>0.111438832653372</v>
      </c>
      <c r="AN1195" s="17">
        <v>0.19461851596420701</v>
      </c>
      <c r="AO1195" s="17"/>
      <c r="AP1195" s="17">
        <v>0.12497610174908801</v>
      </c>
      <c r="AQ1195" s="17">
        <v>9.2763124906936306E-2</v>
      </c>
      <c r="AR1195" s="17">
        <v>0.12817336013386299</v>
      </c>
      <c r="AS1195" s="17">
        <v>0.10062587333756</v>
      </c>
      <c r="AT1195" s="17">
        <v>0.187946077769373</v>
      </c>
      <c r="AU1195" s="17"/>
      <c r="AV1195" s="17">
        <v>7.1300168103539993E-2</v>
      </c>
      <c r="AW1195" s="17">
        <v>0.13054192470936801</v>
      </c>
      <c r="AX1195" s="17">
        <v>0.120861803788332</v>
      </c>
      <c r="AY1195" s="17">
        <v>0.10027973009193999</v>
      </c>
      <c r="AZ1195" s="17">
        <v>0.173854108182568</v>
      </c>
      <c r="BA1195" s="17">
        <v>0.23772435064526901</v>
      </c>
      <c r="BB1195" s="17"/>
      <c r="BC1195" s="17">
        <v>0.186404555059028</v>
      </c>
      <c r="BD1195" s="17">
        <v>0.112852487201675</v>
      </c>
      <c r="BE1195" s="17">
        <v>8.0021454836823797E-2</v>
      </c>
      <c r="BF1195" s="17">
        <v>5.4472384784355302E-2</v>
      </c>
      <c r="BG1195" s="17">
        <v>0.258388239605232</v>
      </c>
    </row>
    <row r="1196" spans="2:59" x14ac:dyDescent="0.35">
      <c r="B1196" t="s">
        <v>484</v>
      </c>
      <c r="C1196" s="17">
        <v>0.23393516278513299</v>
      </c>
      <c r="D1196" s="17">
        <v>0.28212906720182701</v>
      </c>
      <c r="E1196" s="17">
        <v>0.189122764897938</v>
      </c>
      <c r="F1196" s="17"/>
      <c r="G1196" s="17">
        <v>0.31873676680924801</v>
      </c>
      <c r="H1196" s="17">
        <v>0.28829730295467698</v>
      </c>
      <c r="I1196" s="17">
        <v>0.17555501063779</v>
      </c>
      <c r="J1196" s="17">
        <v>0.28883664222105798</v>
      </c>
      <c r="K1196" s="17">
        <v>0.18157954864411799</v>
      </c>
      <c r="L1196" s="17">
        <v>0.17804313152529599</v>
      </c>
      <c r="M1196" s="17"/>
      <c r="N1196" s="17">
        <v>0.243282552337479</v>
      </c>
      <c r="O1196" s="17">
        <v>0.24928536402399601</v>
      </c>
      <c r="P1196" s="17">
        <v>0.217535584773317</v>
      </c>
      <c r="Q1196" s="17">
        <v>0.22310828878639499</v>
      </c>
      <c r="R1196" s="17"/>
      <c r="S1196" s="17">
        <v>0.29047991102272003</v>
      </c>
      <c r="T1196" s="17">
        <v>0.21775341464874101</v>
      </c>
      <c r="U1196" s="17">
        <v>0.149147778844474</v>
      </c>
      <c r="V1196" s="17">
        <v>0.25955463528796402</v>
      </c>
      <c r="W1196" s="17">
        <v>0.28306357102785001</v>
      </c>
      <c r="X1196" s="17">
        <v>0.20850252611724601</v>
      </c>
      <c r="Y1196" s="17">
        <v>0.25069916231401801</v>
      </c>
      <c r="Z1196" s="17">
        <v>0.23282997796017599</v>
      </c>
      <c r="AA1196" s="17">
        <v>0.20348813365493301</v>
      </c>
      <c r="AB1196" s="17">
        <v>0.238430657080859</v>
      </c>
      <c r="AC1196" s="17">
        <v>0.25684869656728099</v>
      </c>
      <c r="AD1196" s="17">
        <v>0.191524276851256</v>
      </c>
      <c r="AE1196" s="17"/>
      <c r="AF1196" s="17">
        <v>0.23012179924465401</v>
      </c>
      <c r="AG1196" s="17">
        <v>0.24589243425277499</v>
      </c>
      <c r="AH1196" s="17">
        <v>0.193021829056643</v>
      </c>
      <c r="AI1196" s="17"/>
      <c r="AJ1196" s="17">
        <v>0.23368766937643401</v>
      </c>
      <c r="AK1196" s="17">
        <v>0.25675257439257498</v>
      </c>
      <c r="AL1196" s="17">
        <v>0.220458117981467</v>
      </c>
      <c r="AM1196" s="17">
        <v>0.15500637533278899</v>
      </c>
      <c r="AN1196" s="17">
        <v>0.20295265048012301</v>
      </c>
      <c r="AO1196" s="17"/>
      <c r="AP1196" s="17">
        <v>0.23860899970125499</v>
      </c>
      <c r="AQ1196" s="17">
        <v>0.26270978321261601</v>
      </c>
      <c r="AR1196" s="17">
        <v>0.143390680833173</v>
      </c>
      <c r="AS1196" s="17">
        <v>0.27753618918443002</v>
      </c>
      <c r="AT1196" s="17">
        <v>0.17400758932673399</v>
      </c>
      <c r="AU1196" s="17"/>
      <c r="AV1196" s="17">
        <v>0.27061907838559701</v>
      </c>
      <c r="AW1196" s="17">
        <v>0.23401115244513901</v>
      </c>
      <c r="AX1196" s="17">
        <v>0.18314046076120899</v>
      </c>
      <c r="AY1196" s="17">
        <v>0.23844776961859099</v>
      </c>
      <c r="AZ1196" s="17">
        <v>0.20633803922388</v>
      </c>
      <c r="BA1196" s="17">
        <v>0.14445399454819999</v>
      </c>
      <c r="BB1196" s="17"/>
      <c r="BC1196" s="17">
        <v>0.192989717669521</v>
      </c>
      <c r="BD1196" s="17">
        <v>0.21538176301646</v>
      </c>
      <c r="BE1196" s="17">
        <v>0.24689423052637499</v>
      </c>
      <c r="BF1196" s="17">
        <v>0.26501211611992598</v>
      </c>
      <c r="BG1196" s="17">
        <v>0.10468497527953401</v>
      </c>
    </row>
    <row r="1197" spans="2:59" x14ac:dyDescent="0.35">
      <c r="B1197" t="s">
        <v>485</v>
      </c>
      <c r="C1197" s="17">
        <v>0.64425752662453695</v>
      </c>
      <c r="D1197" s="17">
        <v>0.61362957124126105</v>
      </c>
      <c r="E1197" s="17">
        <v>0.67496052012827601</v>
      </c>
      <c r="F1197" s="17"/>
      <c r="G1197" s="17">
        <v>0.61467761921833697</v>
      </c>
      <c r="H1197" s="17">
        <v>0.59661045121368095</v>
      </c>
      <c r="I1197" s="17">
        <v>0.70069580579151003</v>
      </c>
      <c r="J1197" s="17">
        <v>0.59908991648366305</v>
      </c>
      <c r="K1197" s="17">
        <v>0.66901031439602898</v>
      </c>
      <c r="L1197" s="17">
        <v>0.67336527632683596</v>
      </c>
      <c r="M1197" s="17"/>
      <c r="N1197" s="17">
        <v>0.668246034182299</v>
      </c>
      <c r="O1197" s="17">
        <v>0.65058946163352105</v>
      </c>
      <c r="P1197" s="17">
        <v>0.66311578095065304</v>
      </c>
      <c r="Q1197" s="17">
        <v>0.59766089552143797</v>
      </c>
      <c r="R1197" s="17"/>
      <c r="S1197" s="17">
        <v>0.611495804587741</v>
      </c>
      <c r="T1197" s="17">
        <v>0.65819693737903795</v>
      </c>
      <c r="U1197" s="17">
        <v>0.67929534757796395</v>
      </c>
      <c r="V1197" s="17">
        <v>0.624990519569948</v>
      </c>
      <c r="W1197" s="17">
        <v>0.59981870914868596</v>
      </c>
      <c r="X1197" s="17">
        <v>0.64826186509635098</v>
      </c>
      <c r="Y1197" s="17">
        <v>0.63014295870797199</v>
      </c>
      <c r="Z1197" s="17">
        <v>0.62935589533117897</v>
      </c>
      <c r="AA1197" s="17">
        <v>0.667083293121849</v>
      </c>
      <c r="AB1197" s="17">
        <v>0.68629375175235996</v>
      </c>
      <c r="AC1197" s="17">
        <v>0.64207719148762998</v>
      </c>
      <c r="AD1197" s="17">
        <v>0.62056469040227302</v>
      </c>
      <c r="AE1197" s="17"/>
      <c r="AF1197" s="17">
        <v>0.63656783700450004</v>
      </c>
      <c r="AG1197" s="17">
        <v>0.64655631215670895</v>
      </c>
      <c r="AH1197" s="17">
        <v>0.64329010683510102</v>
      </c>
      <c r="AI1197" s="17"/>
      <c r="AJ1197" s="17">
        <v>0.63778925945373499</v>
      </c>
      <c r="AK1197" s="17">
        <v>0.666598041728513</v>
      </c>
      <c r="AL1197" s="17">
        <v>0.57050388570533905</v>
      </c>
      <c r="AM1197" s="17">
        <v>0.733554792013839</v>
      </c>
      <c r="AN1197" s="17">
        <v>0.60242883355567001</v>
      </c>
      <c r="AO1197" s="17"/>
      <c r="AP1197" s="17">
        <v>0.63641489854965705</v>
      </c>
      <c r="AQ1197" s="17">
        <v>0.64452709188044699</v>
      </c>
      <c r="AR1197" s="17">
        <v>0.72843595903296399</v>
      </c>
      <c r="AS1197" s="17">
        <v>0.62183793747800997</v>
      </c>
      <c r="AT1197" s="17">
        <v>0.63804633290389201</v>
      </c>
      <c r="AU1197" s="17"/>
      <c r="AV1197" s="17">
        <v>0.65808075351086304</v>
      </c>
      <c r="AW1197" s="17">
        <v>0.63544692284549198</v>
      </c>
      <c r="AX1197" s="17">
        <v>0.69599773545045895</v>
      </c>
      <c r="AY1197" s="17">
        <v>0.66127250028946905</v>
      </c>
      <c r="AZ1197" s="17">
        <v>0.61980785259355198</v>
      </c>
      <c r="BA1197" s="17">
        <v>0.61782165480653095</v>
      </c>
      <c r="BB1197" s="17"/>
      <c r="BC1197" s="17">
        <v>0.62060572727145102</v>
      </c>
      <c r="BD1197" s="17">
        <v>0.67176574978186498</v>
      </c>
      <c r="BE1197" s="17">
        <v>0.67308431463680196</v>
      </c>
      <c r="BF1197" s="17">
        <v>0.68051549909571896</v>
      </c>
      <c r="BG1197" s="17">
        <v>0.63692678511523504</v>
      </c>
    </row>
    <row r="1198" spans="2:59" x14ac:dyDescent="0.35">
      <c r="B1198" t="s">
        <v>141</v>
      </c>
      <c r="C1198" s="17">
        <v>-0.41032236383940401</v>
      </c>
      <c r="D1198" s="17">
        <v>-0.33150050403943399</v>
      </c>
      <c r="E1198" s="17">
        <v>-0.48583775523033901</v>
      </c>
      <c r="F1198" s="17"/>
      <c r="G1198" s="17">
        <v>-0.29594085240908802</v>
      </c>
      <c r="H1198" s="17">
        <v>-0.30831314825900402</v>
      </c>
      <c r="I1198" s="17">
        <v>-0.52514079515372003</v>
      </c>
      <c r="J1198" s="17">
        <v>-0.31025327426260502</v>
      </c>
      <c r="K1198" s="17">
        <v>-0.48743076575191102</v>
      </c>
      <c r="L1198" s="17">
        <v>-0.49532214480154002</v>
      </c>
      <c r="M1198" s="17"/>
      <c r="N1198" s="17">
        <v>-0.42496348184482002</v>
      </c>
      <c r="O1198" s="17">
        <v>-0.40130409760952501</v>
      </c>
      <c r="P1198" s="17">
        <v>-0.44558019617733602</v>
      </c>
      <c r="Q1198" s="17">
        <v>-0.37455260673504298</v>
      </c>
      <c r="R1198" s="17"/>
      <c r="S1198" s="17">
        <v>-0.32101589356502103</v>
      </c>
      <c r="T1198" s="17">
        <v>-0.44044352273029702</v>
      </c>
      <c r="U1198" s="17">
        <v>-0.53014756873349</v>
      </c>
      <c r="V1198" s="17">
        <v>-0.36543588428198398</v>
      </c>
      <c r="W1198" s="17">
        <v>-0.316755138120836</v>
      </c>
      <c r="X1198" s="17">
        <v>-0.43975933897910502</v>
      </c>
      <c r="Y1198" s="17">
        <v>-0.37944379639395398</v>
      </c>
      <c r="Z1198" s="17">
        <v>-0.39652591737100301</v>
      </c>
      <c r="AA1198" s="17">
        <v>-0.46359515946691698</v>
      </c>
      <c r="AB1198" s="17">
        <v>-0.44786309467150098</v>
      </c>
      <c r="AC1198" s="17">
        <v>-0.385228494920349</v>
      </c>
      <c r="AD1198" s="17">
        <v>-0.42904041355101802</v>
      </c>
      <c r="AE1198" s="17"/>
      <c r="AF1198" s="17">
        <v>-0.406446037759847</v>
      </c>
      <c r="AG1198" s="17">
        <v>-0.40066387790393398</v>
      </c>
      <c r="AH1198" s="17">
        <v>-0.45026827777845801</v>
      </c>
      <c r="AI1198" s="17"/>
      <c r="AJ1198" s="17">
        <v>-0.40410159007730101</v>
      </c>
      <c r="AK1198" s="17">
        <v>-0.40984546733593802</v>
      </c>
      <c r="AL1198" s="17">
        <v>-0.35004576772387203</v>
      </c>
      <c r="AM1198" s="17">
        <v>-0.57854841668104895</v>
      </c>
      <c r="AN1198" s="17">
        <v>-0.399476183075547</v>
      </c>
      <c r="AO1198" s="17"/>
      <c r="AP1198" s="17">
        <v>-0.39780589884840201</v>
      </c>
      <c r="AQ1198" s="17">
        <v>-0.38181730866783098</v>
      </c>
      <c r="AR1198" s="17">
        <v>-0.58504527819979102</v>
      </c>
      <c r="AS1198" s="17">
        <v>-0.34430174829357901</v>
      </c>
      <c r="AT1198" s="17">
        <v>-0.46403874357715802</v>
      </c>
      <c r="AU1198" s="17"/>
      <c r="AV1198" s="17">
        <v>-0.38746167512526503</v>
      </c>
      <c r="AW1198" s="17">
        <v>-0.401435770400353</v>
      </c>
      <c r="AX1198" s="17">
        <v>-0.51285727468925002</v>
      </c>
      <c r="AY1198" s="17">
        <v>-0.422824730670878</v>
      </c>
      <c r="AZ1198" s="17">
        <v>-0.41346981336967198</v>
      </c>
      <c r="BA1198" s="17">
        <v>-0.47336766025833099</v>
      </c>
      <c r="BB1198" s="17"/>
      <c r="BC1198" s="17">
        <v>-0.42761600960193002</v>
      </c>
      <c r="BD1198" s="17">
        <v>-0.45638398676540598</v>
      </c>
      <c r="BE1198" s="17">
        <v>-0.42619008411042703</v>
      </c>
      <c r="BF1198" s="17">
        <v>-0.41550338297579198</v>
      </c>
      <c r="BG1198" s="17">
        <v>-0.53224180983570102</v>
      </c>
    </row>
    <row r="1199" spans="2:59" x14ac:dyDescent="0.3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row>
    <row r="1200" spans="2:59" x14ac:dyDescent="0.35">
      <c r="B1200" s="6" t="s">
        <v>495</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row>
    <row r="1201" spans="2:59" x14ac:dyDescent="0.35">
      <c r="B1201" s="24" t="s">
        <v>331</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row>
    <row r="1202" spans="2:59" x14ac:dyDescent="0.35">
      <c r="B1202" t="s">
        <v>480</v>
      </c>
      <c r="C1202" s="17">
        <v>5.6635767511922903E-2</v>
      </c>
      <c r="D1202" s="17">
        <v>6.5465593755975701E-2</v>
      </c>
      <c r="E1202" s="17">
        <v>4.8524353970602403E-2</v>
      </c>
      <c r="F1202" s="17"/>
      <c r="G1202" s="17">
        <v>0.10039856029993301</v>
      </c>
      <c r="H1202" s="17">
        <v>9.6922058343938106E-2</v>
      </c>
      <c r="I1202" s="17">
        <v>1.6388851611205499E-2</v>
      </c>
      <c r="J1202" s="17">
        <v>6.1616720433439201E-2</v>
      </c>
      <c r="K1202" s="17">
        <v>5.6712281622013402E-2</v>
      </c>
      <c r="L1202" s="17">
        <v>2.6783784764916999E-2</v>
      </c>
      <c r="M1202" s="17"/>
      <c r="N1202" s="17">
        <v>5.6010848627505397E-2</v>
      </c>
      <c r="O1202" s="17">
        <v>5.1049136474637803E-2</v>
      </c>
      <c r="P1202" s="17">
        <v>6.02166634054771E-2</v>
      </c>
      <c r="Q1202" s="17">
        <v>5.9843922510683802E-2</v>
      </c>
      <c r="R1202" s="17"/>
      <c r="S1202" s="17">
        <v>7.3801237347579401E-2</v>
      </c>
      <c r="T1202" s="17">
        <v>4.9175437472326597E-2</v>
      </c>
      <c r="U1202" s="17">
        <v>4.1514758077160499E-2</v>
      </c>
      <c r="V1202" s="17">
        <v>3.8465648187656902E-2</v>
      </c>
      <c r="W1202" s="17">
        <v>7.3714787684749594E-2</v>
      </c>
      <c r="X1202" s="17">
        <v>3.9501451732992299E-2</v>
      </c>
      <c r="Y1202" s="17">
        <v>3.56919267305007E-2</v>
      </c>
      <c r="Z1202" s="17">
        <v>6.3274539370010693E-2</v>
      </c>
      <c r="AA1202" s="17">
        <v>9.8238202790710105E-2</v>
      </c>
      <c r="AB1202" s="17">
        <v>4.9531994530796597E-2</v>
      </c>
      <c r="AC1202" s="17">
        <v>4.4714266598026298E-2</v>
      </c>
      <c r="AD1202" s="17">
        <v>6.5978223255041393E-2</v>
      </c>
      <c r="AE1202" s="17"/>
      <c r="AF1202" s="17">
        <v>4.5645229630388098E-2</v>
      </c>
      <c r="AG1202" s="17">
        <v>7.2326011153345096E-2</v>
      </c>
      <c r="AH1202" s="17">
        <v>3.4505817035988602E-2</v>
      </c>
      <c r="AI1202" s="17"/>
      <c r="AJ1202" s="17">
        <v>4.8720067397618097E-2</v>
      </c>
      <c r="AK1202" s="17">
        <v>8.3398974312729898E-2</v>
      </c>
      <c r="AL1202" s="17">
        <v>1.6112347753071798E-2</v>
      </c>
      <c r="AM1202" s="17">
        <v>0</v>
      </c>
      <c r="AN1202" s="17">
        <v>6.0273672646406602E-2</v>
      </c>
      <c r="AO1202" s="17"/>
      <c r="AP1202" s="17">
        <v>6.9384806846586905E-2</v>
      </c>
      <c r="AQ1202" s="17">
        <v>8.1876117928005296E-2</v>
      </c>
      <c r="AR1202" s="17">
        <v>0</v>
      </c>
      <c r="AS1202" s="17">
        <v>5.6441400464602803E-2</v>
      </c>
      <c r="AT1202" s="17">
        <v>0</v>
      </c>
      <c r="AU1202" s="17"/>
      <c r="AV1202" s="17">
        <v>8.4813361616556199E-2</v>
      </c>
      <c r="AW1202" s="17">
        <v>6.9666416334804304E-2</v>
      </c>
      <c r="AX1202" s="17">
        <v>2.3099945286708199E-2</v>
      </c>
      <c r="AY1202" s="17">
        <v>4.13655920365456E-2</v>
      </c>
      <c r="AZ1202" s="17">
        <v>0</v>
      </c>
      <c r="BA1202" s="17">
        <v>4.1231669836384502E-2</v>
      </c>
      <c r="BB1202" s="17"/>
      <c r="BC1202" s="17">
        <v>3.4788969031997699E-2</v>
      </c>
      <c r="BD1202" s="17">
        <v>5.2776656041365701E-2</v>
      </c>
      <c r="BE1202" s="17">
        <v>7.0509858282742602E-2</v>
      </c>
      <c r="BF1202" s="17">
        <v>7.0505015454282796E-2</v>
      </c>
      <c r="BG1202" s="17">
        <v>0</v>
      </c>
    </row>
    <row r="1203" spans="2:59" x14ac:dyDescent="0.35">
      <c r="B1203" t="s">
        <v>481</v>
      </c>
      <c r="C1203" s="17">
        <v>0.241680353425276</v>
      </c>
      <c r="D1203" s="17">
        <v>0.28132000821963798</v>
      </c>
      <c r="E1203" s="17">
        <v>0.20517561326351</v>
      </c>
      <c r="F1203" s="17"/>
      <c r="G1203" s="17">
        <v>0.26234042475116298</v>
      </c>
      <c r="H1203" s="17">
        <v>0.25688518669983201</v>
      </c>
      <c r="I1203" s="17">
        <v>0.20998570493420801</v>
      </c>
      <c r="J1203" s="17">
        <v>0.25923983961077801</v>
      </c>
      <c r="K1203" s="17">
        <v>0.18272238066510499</v>
      </c>
      <c r="L1203" s="17">
        <v>0.27067030427683197</v>
      </c>
      <c r="M1203" s="17"/>
      <c r="N1203" s="17">
        <v>0.265590894929289</v>
      </c>
      <c r="O1203" s="17">
        <v>0.28050885205170101</v>
      </c>
      <c r="P1203" s="17">
        <v>0.227752853331391</v>
      </c>
      <c r="Q1203" s="17">
        <v>0.19039387393427901</v>
      </c>
      <c r="R1203" s="17"/>
      <c r="S1203" s="17">
        <v>0.26546371140744601</v>
      </c>
      <c r="T1203" s="17">
        <v>0.196950770004749</v>
      </c>
      <c r="U1203" s="17">
        <v>0.25697219480972999</v>
      </c>
      <c r="V1203" s="17">
        <v>0.229475398838939</v>
      </c>
      <c r="W1203" s="17">
        <v>0.29203088451620901</v>
      </c>
      <c r="X1203" s="17">
        <v>0.29858338707616</v>
      </c>
      <c r="Y1203" s="17">
        <v>0.249925831353175</v>
      </c>
      <c r="Z1203" s="17">
        <v>0.33231367803391398</v>
      </c>
      <c r="AA1203" s="17">
        <v>0.12708017516280101</v>
      </c>
      <c r="AB1203" s="17">
        <v>0.299471963840795</v>
      </c>
      <c r="AC1203" s="17">
        <v>0.220051720287118</v>
      </c>
      <c r="AD1203" s="17">
        <v>0.22441456026426301</v>
      </c>
      <c r="AE1203" s="17"/>
      <c r="AF1203" s="17">
        <v>0.244273380213441</v>
      </c>
      <c r="AG1203" s="17">
        <v>0.25406536081046499</v>
      </c>
      <c r="AH1203" s="17">
        <v>0.19970981444052399</v>
      </c>
      <c r="AI1203" s="17"/>
      <c r="AJ1203" s="17">
        <v>0.25745973457397803</v>
      </c>
      <c r="AK1203" s="17">
        <v>0.23599266695039001</v>
      </c>
      <c r="AL1203" s="17">
        <v>0.23004698429808401</v>
      </c>
      <c r="AM1203" s="17">
        <v>0.103828748814481</v>
      </c>
      <c r="AN1203" s="17">
        <v>0.23901965091935901</v>
      </c>
      <c r="AO1203" s="17"/>
      <c r="AP1203" s="17">
        <v>0.24851825116617099</v>
      </c>
      <c r="AQ1203" s="17">
        <v>0.24811964855617799</v>
      </c>
      <c r="AR1203" s="17">
        <v>0.17066639147954099</v>
      </c>
      <c r="AS1203" s="17">
        <v>0.286269118755062</v>
      </c>
      <c r="AT1203" s="17">
        <v>0.188944716377943</v>
      </c>
      <c r="AU1203" s="17"/>
      <c r="AV1203" s="17">
        <v>0.25972252480237101</v>
      </c>
      <c r="AW1203" s="17">
        <v>0.24217532419169299</v>
      </c>
      <c r="AX1203" s="17">
        <v>0.218235865981663</v>
      </c>
      <c r="AY1203" s="17">
        <v>0.27221902471478898</v>
      </c>
      <c r="AZ1203" s="17">
        <v>0.15252992379289201</v>
      </c>
      <c r="BA1203" s="17">
        <v>0.220170536589014</v>
      </c>
      <c r="BB1203" s="17"/>
      <c r="BC1203" s="17">
        <v>0.238123154352987</v>
      </c>
      <c r="BD1203" s="17">
        <v>0.25274264209073199</v>
      </c>
      <c r="BE1203" s="17">
        <v>0.21938947610432399</v>
      </c>
      <c r="BF1203" s="17">
        <v>0.27944143329308002</v>
      </c>
      <c r="BG1203" s="17">
        <v>6.6473696621866807E-2</v>
      </c>
    </row>
    <row r="1204" spans="2:59" x14ac:dyDescent="0.35">
      <c r="B1204" t="s">
        <v>482</v>
      </c>
      <c r="C1204" s="17">
        <v>0.31909653008689498</v>
      </c>
      <c r="D1204" s="17">
        <v>0.320835915557239</v>
      </c>
      <c r="E1204" s="17">
        <v>0.31795964485473299</v>
      </c>
      <c r="F1204" s="17"/>
      <c r="G1204" s="17">
        <v>0.31685793994582301</v>
      </c>
      <c r="H1204" s="17">
        <v>0.31280582642089499</v>
      </c>
      <c r="I1204" s="17">
        <v>0.35568109843937701</v>
      </c>
      <c r="J1204" s="17">
        <v>0.313094516388077</v>
      </c>
      <c r="K1204" s="17">
        <v>0.28086503101657101</v>
      </c>
      <c r="L1204" s="17">
        <v>0.32760616315753099</v>
      </c>
      <c r="M1204" s="17"/>
      <c r="N1204" s="17">
        <v>0.33661295955245302</v>
      </c>
      <c r="O1204" s="17">
        <v>0.30639734362308402</v>
      </c>
      <c r="P1204" s="17">
        <v>0.279116902716327</v>
      </c>
      <c r="Q1204" s="17">
        <v>0.348701937405064</v>
      </c>
      <c r="R1204" s="17"/>
      <c r="S1204" s="17">
        <v>0.28727324104593299</v>
      </c>
      <c r="T1204" s="17">
        <v>0.36301477238165702</v>
      </c>
      <c r="U1204" s="17">
        <v>0.28441815976942603</v>
      </c>
      <c r="V1204" s="17">
        <v>0.44018011391617301</v>
      </c>
      <c r="W1204" s="17">
        <v>0.30119053653443101</v>
      </c>
      <c r="X1204" s="17">
        <v>0.30667264915563502</v>
      </c>
      <c r="Y1204" s="17">
        <v>0.29699101113383802</v>
      </c>
      <c r="Z1204" s="17">
        <v>0.293459381431253</v>
      </c>
      <c r="AA1204" s="17">
        <v>0.34682766207864602</v>
      </c>
      <c r="AB1204" s="17">
        <v>0.30849754016615999</v>
      </c>
      <c r="AC1204" s="17">
        <v>0.18301835727166799</v>
      </c>
      <c r="AD1204" s="17">
        <v>0.28389147118330199</v>
      </c>
      <c r="AE1204" s="17"/>
      <c r="AF1204" s="17">
        <v>0.29140183258675301</v>
      </c>
      <c r="AG1204" s="17">
        <v>0.320049749014653</v>
      </c>
      <c r="AH1204" s="17">
        <v>0.376286303451558</v>
      </c>
      <c r="AI1204" s="17"/>
      <c r="AJ1204" s="17">
        <v>0.30963993456083799</v>
      </c>
      <c r="AK1204" s="17">
        <v>0.32961467244603898</v>
      </c>
      <c r="AL1204" s="17">
        <v>0.38956220748286202</v>
      </c>
      <c r="AM1204" s="17">
        <v>0.383285377636153</v>
      </c>
      <c r="AN1204" s="17">
        <v>0.267817869258348</v>
      </c>
      <c r="AO1204" s="17"/>
      <c r="AP1204" s="17">
        <v>0.29520900284149998</v>
      </c>
      <c r="AQ1204" s="17">
        <v>0.30624305674485303</v>
      </c>
      <c r="AR1204" s="17">
        <v>0.43486807160021101</v>
      </c>
      <c r="AS1204" s="17">
        <v>0.30749850740343299</v>
      </c>
      <c r="AT1204" s="17">
        <v>0.415878373190044</v>
      </c>
      <c r="AU1204" s="17"/>
      <c r="AV1204" s="17">
        <v>0.31013743765305601</v>
      </c>
      <c r="AW1204" s="17">
        <v>0.33947754067767899</v>
      </c>
      <c r="AX1204" s="17">
        <v>0.38935097067476698</v>
      </c>
      <c r="AY1204" s="17">
        <v>0.296880171606351</v>
      </c>
      <c r="AZ1204" s="17">
        <v>0.450690527966291</v>
      </c>
      <c r="BA1204" s="17">
        <v>0.21423068108934001</v>
      </c>
      <c r="BB1204" s="17"/>
      <c r="BC1204" s="17">
        <v>0.31880289288427299</v>
      </c>
      <c r="BD1204" s="17">
        <v>0.32702485364341899</v>
      </c>
      <c r="BE1204" s="17">
        <v>0.31847025092612902</v>
      </c>
      <c r="BF1204" s="17">
        <v>0.34643119623669799</v>
      </c>
      <c r="BG1204" s="17">
        <v>0.51057643086145199</v>
      </c>
    </row>
    <row r="1205" spans="2:59" x14ac:dyDescent="0.35">
      <c r="B1205" t="s">
        <v>483</v>
      </c>
      <c r="C1205" s="17">
        <v>0.262816579923974</v>
      </c>
      <c r="D1205" s="17">
        <v>0.23704780810268999</v>
      </c>
      <c r="E1205" s="17">
        <v>0.28784351754309201</v>
      </c>
      <c r="F1205" s="17"/>
      <c r="G1205" s="17">
        <v>0.230120003479616</v>
      </c>
      <c r="H1205" s="17">
        <v>0.233599141584449</v>
      </c>
      <c r="I1205" s="17">
        <v>0.31425221171923501</v>
      </c>
      <c r="J1205" s="17">
        <v>0.25683647662125803</v>
      </c>
      <c r="K1205" s="17">
        <v>0.31334432135166601</v>
      </c>
      <c r="L1205" s="17">
        <v>0.232316789620998</v>
      </c>
      <c r="M1205" s="17"/>
      <c r="N1205" s="17">
        <v>0.243438412678358</v>
      </c>
      <c r="O1205" s="17">
        <v>0.267532415884988</v>
      </c>
      <c r="P1205" s="17">
        <v>0.30674368033684102</v>
      </c>
      <c r="Q1205" s="17">
        <v>0.23976860947541601</v>
      </c>
      <c r="R1205" s="17"/>
      <c r="S1205" s="17">
        <v>0.25833420518293598</v>
      </c>
      <c r="T1205" s="17">
        <v>0.228329427586212</v>
      </c>
      <c r="U1205" s="17">
        <v>0.292343972494015</v>
      </c>
      <c r="V1205" s="17">
        <v>0.23015203591323899</v>
      </c>
      <c r="W1205" s="17">
        <v>0.21578240512722799</v>
      </c>
      <c r="X1205" s="17">
        <v>0.198694269423453</v>
      </c>
      <c r="Y1205" s="17">
        <v>0.30202961694434799</v>
      </c>
      <c r="Z1205" s="17">
        <v>0.200248400579223</v>
      </c>
      <c r="AA1205" s="17">
        <v>0.33253438463613499</v>
      </c>
      <c r="AB1205" s="17">
        <v>0.256807377653678</v>
      </c>
      <c r="AC1205" s="17">
        <v>0.42385026450247398</v>
      </c>
      <c r="AD1205" s="17">
        <v>0.209361510578636</v>
      </c>
      <c r="AE1205" s="17"/>
      <c r="AF1205" s="17">
        <v>0.27485719974205303</v>
      </c>
      <c r="AG1205" s="17">
        <v>0.256523595441913</v>
      </c>
      <c r="AH1205" s="17">
        <v>0.24561536748204299</v>
      </c>
      <c r="AI1205" s="17"/>
      <c r="AJ1205" s="17">
        <v>0.24879346331536001</v>
      </c>
      <c r="AK1205" s="17">
        <v>0.27478260749259698</v>
      </c>
      <c r="AL1205" s="17">
        <v>0.20101938726440999</v>
      </c>
      <c r="AM1205" s="17">
        <v>0.40144704089599398</v>
      </c>
      <c r="AN1205" s="17">
        <v>0.248161064351994</v>
      </c>
      <c r="AO1205" s="17"/>
      <c r="AP1205" s="17">
        <v>0.25471854125142201</v>
      </c>
      <c r="AQ1205" s="17">
        <v>0.27839712981294001</v>
      </c>
      <c r="AR1205" s="17">
        <v>0.26836530476766102</v>
      </c>
      <c r="AS1205" s="17">
        <v>0.231722895549129</v>
      </c>
      <c r="AT1205" s="17">
        <v>0.285566785211187</v>
      </c>
      <c r="AU1205" s="17"/>
      <c r="AV1205" s="17">
        <v>0.27417426790432398</v>
      </c>
      <c r="AW1205" s="17">
        <v>0.225079184892892</v>
      </c>
      <c r="AX1205" s="17">
        <v>0.273085007114586</v>
      </c>
      <c r="AY1205" s="17">
        <v>0.26433334980897</v>
      </c>
      <c r="AZ1205" s="17">
        <v>0.28368471273506102</v>
      </c>
      <c r="BA1205" s="17">
        <v>0.250621568466594</v>
      </c>
      <c r="BB1205" s="17"/>
      <c r="BC1205" s="17">
        <v>0.243402538906935</v>
      </c>
      <c r="BD1205" s="17">
        <v>0.25754667670666498</v>
      </c>
      <c r="BE1205" s="17">
        <v>0.29112517212060601</v>
      </c>
      <c r="BF1205" s="17">
        <v>0.25709153530260698</v>
      </c>
      <c r="BG1205" s="17">
        <v>0.16456163291145001</v>
      </c>
    </row>
    <row r="1206" spans="2:59" x14ac:dyDescent="0.35">
      <c r="B1206" t="s">
        <v>100</v>
      </c>
      <c r="C1206" s="17">
        <v>0.119770769051933</v>
      </c>
      <c r="D1206" s="17">
        <v>9.5330674364456802E-2</v>
      </c>
      <c r="E1206" s="17">
        <v>0.14049687036806299</v>
      </c>
      <c r="F1206" s="17"/>
      <c r="G1206" s="17">
        <v>9.0283071523464403E-2</v>
      </c>
      <c r="H1206" s="17">
        <v>9.9787786950885998E-2</v>
      </c>
      <c r="I1206" s="17">
        <v>0.103692133295974</v>
      </c>
      <c r="J1206" s="17">
        <v>0.10921244694644799</v>
      </c>
      <c r="K1206" s="17">
        <v>0.16635598534464399</v>
      </c>
      <c r="L1206" s="17">
        <v>0.14262295817972301</v>
      </c>
      <c r="M1206" s="17"/>
      <c r="N1206" s="17">
        <v>9.83468842123945E-2</v>
      </c>
      <c r="O1206" s="17">
        <v>9.4512251965588601E-2</v>
      </c>
      <c r="P1206" s="17">
        <v>0.12616990020996399</v>
      </c>
      <c r="Q1206" s="17">
        <v>0.161291656674558</v>
      </c>
      <c r="R1206" s="17"/>
      <c r="S1206" s="17">
        <v>0.115127605016105</v>
      </c>
      <c r="T1206" s="17">
        <v>0.162529592555055</v>
      </c>
      <c r="U1206" s="17">
        <v>0.12475091484966799</v>
      </c>
      <c r="V1206" s="17">
        <v>6.1726803143992301E-2</v>
      </c>
      <c r="W1206" s="17">
        <v>0.117281386137382</v>
      </c>
      <c r="X1206" s="17">
        <v>0.15654824261176001</v>
      </c>
      <c r="Y1206" s="17">
        <v>0.11536161383813801</v>
      </c>
      <c r="Z1206" s="17">
        <v>0.110704000585599</v>
      </c>
      <c r="AA1206" s="17">
        <v>9.5319575331708498E-2</v>
      </c>
      <c r="AB1206" s="17">
        <v>8.5691123808570094E-2</v>
      </c>
      <c r="AC1206" s="17">
        <v>0.12836539134071401</v>
      </c>
      <c r="AD1206" s="17">
        <v>0.216354234718758</v>
      </c>
      <c r="AE1206" s="17"/>
      <c r="AF1206" s="17">
        <v>0.14382235782736499</v>
      </c>
      <c r="AG1206" s="17">
        <v>9.7035283579623696E-2</v>
      </c>
      <c r="AH1206" s="17">
        <v>0.143882697589887</v>
      </c>
      <c r="AI1206" s="17"/>
      <c r="AJ1206" s="17">
        <v>0.135386800152205</v>
      </c>
      <c r="AK1206" s="17">
        <v>7.6211078798244195E-2</v>
      </c>
      <c r="AL1206" s="17">
        <v>0.16325907320157201</v>
      </c>
      <c r="AM1206" s="17">
        <v>0.111438832653372</v>
      </c>
      <c r="AN1206" s="17">
        <v>0.18472774282389201</v>
      </c>
      <c r="AO1206" s="17"/>
      <c r="AP1206" s="17">
        <v>0.13216939789432</v>
      </c>
      <c r="AQ1206" s="17">
        <v>8.5364046958023201E-2</v>
      </c>
      <c r="AR1206" s="17">
        <v>0.12610023215258701</v>
      </c>
      <c r="AS1206" s="17">
        <v>0.118068077827773</v>
      </c>
      <c r="AT1206" s="17">
        <v>0.109610125220825</v>
      </c>
      <c r="AU1206" s="17"/>
      <c r="AV1206" s="17">
        <v>7.1152408023692507E-2</v>
      </c>
      <c r="AW1206" s="17">
        <v>0.12360153390293099</v>
      </c>
      <c r="AX1206" s="17">
        <v>9.6228210942276501E-2</v>
      </c>
      <c r="AY1206" s="17">
        <v>0.125201861833344</v>
      </c>
      <c r="AZ1206" s="17">
        <v>0.113094835505756</v>
      </c>
      <c r="BA1206" s="17">
        <v>0.27374554401866702</v>
      </c>
      <c r="BB1206" s="17"/>
      <c r="BC1206" s="17">
        <v>0.16488244482380701</v>
      </c>
      <c r="BD1206" s="17">
        <v>0.109909171517819</v>
      </c>
      <c r="BE1206" s="17">
        <v>0.100505242566198</v>
      </c>
      <c r="BF1206" s="17">
        <v>4.6530819713332401E-2</v>
      </c>
      <c r="BG1206" s="17">
        <v>0.258388239605232</v>
      </c>
    </row>
    <row r="1207" spans="2:59" x14ac:dyDescent="0.35">
      <c r="B1207" t="s">
        <v>484</v>
      </c>
      <c r="C1207" s="17">
        <v>0.298316120937199</v>
      </c>
      <c r="D1207" s="17">
        <v>0.34678560197561398</v>
      </c>
      <c r="E1207" s="17">
        <v>0.25369996723411198</v>
      </c>
      <c r="F1207" s="17"/>
      <c r="G1207" s="17">
        <v>0.36273898505109597</v>
      </c>
      <c r="H1207" s="17">
        <v>0.35380724504376998</v>
      </c>
      <c r="I1207" s="17">
        <v>0.226374556545413</v>
      </c>
      <c r="J1207" s="17">
        <v>0.32085656004421698</v>
      </c>
      <c r="K1207" s="17">
        <v>0.23943466228711899</v>
      </c>
      <c r="L1207" s="17">
        <v>0.29745408904174903</v>
      </c>
      <c r="M1207" s="17"/>
      <c r="N1207" s="17">
        <v>0.321601743556794</v>
      </c>
      <c r="O1207" s="17">
        <v>0.331557988526339</v>
      </c>
      <c r="P1207" s="17">
        <v>0.28796951673686799</v>
      </c>
      <c r="Q1207" s="17">
        <v>0.25023779644496202</v>
      </c>
      <c r="R1207" s="17"/>
      <c r="S1207" s="17">
        <v>0.339264948755025</v>
      </c>
      <c r="T1207" s="17">
        <v>0.246126207477076</v>
      </c>
      <c r="U1207" s="17">
        <v>0.29848695288689098</v>
      </c>
      <c r="V1207" s="17">
        <v>0.26794104702659599</v>
      </c>
      <c r="W1207" s="17">
        <v>0.36574567220095899</v>
      </c>
      <c r="X1207" s="17">
        <v>0.33808483880915202</v>
      </c>
      <c r="Y1207" s="17">
        <v>0.28561775808367601</v>
      </c>
      <c r="Z1207" s="17">
        <v>0.39558821740392403</v>
      </c>
      <c r="AA1207" s="17">
        <v>0.22531837795351101</v>
      </c>
      <c r="AB1207" s="17">
        <v>0.34900395837159198</v>
      </c>
      <c r="AC1207" s="17">
        <v>0.26476598688514402</v>
      </c>
      <c r="AD1207" s="17">
        <v>0.29039278351930398</v>
      </c>
      <c r="AE1207" s="17"/>
      <c r="AF1207" s="17">
        <v>0.289918609843829</v>
      </c>
      <c r="AG1207" s="17">
        <v>0.32639137196381002</v>
      </c>
      <c r="AH1207" s="17">
        <v>0.234215631476513</v>
      </c>
      <c r="AI1207" s="17"/>
      <c r="AJ1207" s="17">
        <v>0.306179801971596</v>
      </c>
      <c r="AK1207" s="17">
        <v>0.31939164126311997</v>
      </c>
      <c r="AL1207" s="17">
        <v>0.246159332051156</v>
      </c>
      <c r="AM1207" s="17">
        <v>0.103828748814481</v>
      </c>
      <c r="AN1207" s="17">
        <v>0.29929332356576499</v>
      </c>
      <c r="AO1207" s="17"/>
      <c r="AP1207" s="17">
        <v>0.31790305801275798</v>
      </c>
      <c r="AQ1207" s="17">
        <v>0.32999576648418399</v>
      </c>
      <c r="AR1207" s="17">
        <v>0.17066639147954099</v>
      </c>
      <c r="AS1207" s="17">
        <v>0.342710519219665</v>
      </c>
      <c r="AT1207" s="17">
        <v>0.188944716377943</v>
      </c>
      <c r="AU1207" s="17"/>
      <c r="AV1207" s="17">
        <v>0.34453588641892702</v>
      </c>
      <c r="AW1207" s="17">
        <v>0.31184174052649699</v>
      </c>
      <c r="AX1207" s="17">
        <v>0.241335811268371</v>
      </c>
      <c r="AY1207" s="17">
        <v>0.31358461675133498</v>
      </c>
      <c r="AZ1207" s="17">
        <v>0.15252992379289201</v>
      </c>
      <c r="BA1207" s="17">
        <v>0.26140220642539902</v>
      </c>
      <c r="BB1207" s="17"/>
      <c r="BC1207" s="17">
        <v>0.272912123384984</v>
      </c>
      <c r="BD1207" s="17">
        <v>0.30551929813209699</v>
      </c>
      <c r="BE1207" s="17">
        <v>0.289899334387067</v>
      </c>
      <c r="BF1207" s="17">
        <v>0.34994644874736203</v>
      </c>
      <c r="BG1207" s="17">
        <v>6.6473696621866807E-2</v>
      </c>
    </row>
    <row r="1208" spans="2:59" x14ac:dyDescent="0.35">
      <c r="B1208" t="s">
        <v>485</v>
      </c>
      <c r="C1208" s="17">
        <v>0.58191311001086798</v>
      </c>
      <c r="D1208" s="17">
        <v>0.557883723659929</v>
      </c>
      <c r="E1208" s="17">
        <v>0.60580316239782495</v>
      </c>
      <c r="F1208" s="17"/>
      <c r="G1208" s="17">
        <v>0.54697794342543904</v>
      </c>
      <c r="H1208" s="17">
        <v>0.54640496800534399</v>
      </c>
      <c r="I1208" s="17">
        <v>0.66993331015861302</v>
      </c>
      <c r="J1208" s="17">
        <v>0.56993099300933503</v>
      </c>
      <c r="K1208" s="17">
        <v>0.59420935236823702</v>
      </c>
      <c r="L1208" s="17">
        <v>0.55992295277852799</v>
      </c>
      <c r="M1208" s="17"/>
      <c r="N1208" s="17">
        <v>0.58005137223081105</v>
      </c>
      <c r="O1208" s="17">
        <v>0.57392975950807201</v>
      </c>
      <c r="P1208" s="17">
        <v>0.58586058305316802</v>
      </c>
      <c r="Q1208" s="17">
        <v>0.58847054688047895</v>
      </c>
      <c r="R1208" s="17"/>
      <c r="S1208" s="17">
        <v>0.54560744622886903</v>
      </c>
      <c r="T1208" s="17">
        <v>0.59134419996786902</v>
      </c>
      <c r="U1208" s="17">
        <v>0.57676213226344097</v>
      </c>
      <c r="V1208" s="17">
        <v>0.67033214982941203</v>
      </c>
      <c r="W1208" s="17">
        <v>0.51697294166165897</v>
      </c>
      <c r="X1208" s="17">
        <v>0.505366918579088</v>
      </c>
      <c r="Y1208" s="17">
        <v>0.59902062807818601</v>
      </c>
      <c r="Z1208" s="17">
        <v>0.49370778201047599</v>
      </c>
      <c r="AA1208" s="17">
        <v>0.67936204671478095</v>
      </c>
      <c r="AB1208" s="17">
        <v>0.56530491781983805</v>
      </c>
      <c r="AC1208" s="17">
        <v>0.60686862177414203</v>
      </c>
      <c r="AD1208" s="17">
        <v>0.49325298176193799</v>
      </c>
      <c r="AE1208" s="17"/>
      <c r="AF1208" s="17">
        <v>0.56625903232880603</v>
      </c>
      <c r="AG1208" s="17">
        <v>0.57657334445656605</v>
      </c>
      <c r="AH1208" s="17">
        <v>0.62190167093360005</v>
      </c>
      <c r="AI1208" s="17"/>
      <c r="AJ1208" s="17">
        <v>0.55843339787619894</v>
      </c>
      <c r="AK1208" s="17">
        <v>0.60439727993863601</v>
      </c>
      <c r="AL1208" s="17">
        <v>0.59058159474727201</v>
      </c>
      <c r="AM1208" s="17">
        <v>0.78473241853214704</v>
      </c>
      <c r="AN1208" s="17">
        <v>0.51597893361034297</v>
      </c>
      <c r="AO1208" s="17"/>
      <c r="AP1208" s="17">
        <v>0.54992754409292299</v>
      </c>
      <c r="AQ1208" s="17">
        <v>0.58464018655779304</v>
      </c>
      <c r="AR1208" s="17">
        <v>0.70323337636787198</v>
      </c>
      <c r="AS1208" s="17">
        <v>0.53922140295256205</v>
      </c>
      <c r="AT1208" s="17">
        <v>0.70144515840123101</v>
      </c>
      <c r="AU1208" s="17"/>
      <c r="AV1208" s="17">
        <v>0.58431170555738099</v>
      </c>
      <c r="AW1208" s="17">
        <v>0.56455672557057202</v>
      </c>
      <c r="AX1208" s="17">
        <v>0.66243597778935204</v>
      </c>
      <c r="AY1208" s="17">
        <v>0.56121352141532099</v>
      </c>
      <c r="AZ1208" s="17">
        <v>0.73437524070135196</v>
      </c>
      <c r="BA1208" s="17">
        <v>0.46485224955593402</v>
      </c>
      <c r="BB1208" s="17"/>
      <c r="BC1208" s="17">
        <v>0.56220543179120896</v>
      </c>
      <c r="BD1208" s="17">
        <v>0.58457153035008402</v>
      </c>
      <c r="BE1208" s="17">
        <v>0.60959542304673597</v>
      </c>
      <c r="BF1208" s="17">
        <v>0.60352273153930502</v>
      </c>
      <c r="BG1208" s="17">
        <v>0.67513806377290098</v>
      </c>
    </row>
    <row r="1209" spans="2:59" x14ac:dyDescent="0.35">
      <c r="B1209" t="s">
        <v>141</v>
      </c>
      <c r="C1209" s="17">
        <v>-0.28359698907366898</v>
      </c>
      <c r="D1209" s="17">
        <v>-0.21109812168431499</v>
      </c>
      <c r="E1209" s="17">
        <v>-0.35210319516371302</v>
      </c>
      <c r="F1209" s="17"/>
      <c r="G1209" s="17">
        <v>-0.18423895837434301</v>
      </c>
      <c r="H1209" s="17">
        <v>-0.19259772296157401</v>
      </c>
      <c r="I1209" s="17">
        <v>-0.44355875361319902</v>
      </c>
      <c r="J1209" s="17">
        <v>-0.249074432965118</v>
      </c>
      <c r="K1209" s="17">
        <v>-0.354774690081119</v>
      </c>
      <c r="L1209" s="17">
        <v>-0.26246886373677902</v>
      </c>
      <c r="M1209" s="17"/>
      <c r="N1209" s="17">
        <v>-0.258449628674017</v>
      </c>
      <c r="O1209" s="17">
        <v>-0.24237177098173299</v>
      </c>
      <c r="P1209" s="17">
        <v>-0.29789106631630002</v>
      </c>
      <c r="Q1209" s="17">
        <v>-0.33823275043551698</v>
      </c>
      <c r="R1209" s="17"/>
      <c r="S1209" s="17">
        <v>-0.20634249747384401</v>
      </c>
      <c r="T1209" s="17">
        <v>-0.34521799249079299</v>
      </c>
      <c r="U1209" s="17">
        <v>-0.27827517937655</v>
      </c>
      <c r="V1209" s="17">
        <v>-0.40239110280281698</v>
      </c>
      <c r="W1209" s="17">
        <v>-0.151227269460701</v>
      </c>
      <c r="X1209" s="17">
        <v>-0.167282079769936</v>
      </c>
      <c r="Y1209" s="17">
        <v>-0.31340286999451</v>
      </c>
      <c r="Z1209" s="17">
        <v>-9.8119564606551801E-2</v>
      </c>
      <c r="AA1209" s="17">
        <v>-0.45404366876127</v>
      </c>
      <c r="AB1209" s="17">
        <v>-0.21630095944824601</v>
      </c>
      <c r="AC1209" s="17">
        <v>-0.342102634888997</v>
      </c>
      <c r="AD1209" s="17">
        <v>-0.20286019824263299</v>
      </c>
      <c r="AE1209" s="17"/>
      <c r="AF1209" s="17">
        <v>-0.27634042248497698</v>
      </c>
      <c r="AG1209" s="17">
        <v>-0.25018197249275598</v>
      </c>
      <c r="AH1209" s="17">
        <v>-0.38768603945708702</v>
      </c>
      <c r="AI1209" s="17"/>
      <c r="AJ1209" s="17">
        <v>-0.252253595904603</v>
      </c>
      <c r="AK1209" s="17">
        <v>-0.28500563867551598</v>
      </c>
      <c r="AL1209" s="17">
        <v>-0.34442226269611598</v>
      </c>
      <c r="AM1209" s="17">
        <v>-0.68090366971766603</v>
      </c>
      <c r="AN1209" s="17">
        <v>-0.21668561004457801</v>
      </c>
      <c r="AO1209" s="17"/>
      <c r="AP1209" s="17">
        <v>-0.23202448608016499</v>
      </c>
      <c r="AQ1209" s="17">
        <v>-0.25464442007360999</v>
      </c>
      <c r="AR1209" s="17">
        <v>-0.53256698488833099</v>
      </c>
      <c r="AS1209" s="17">
        <v>-0.19651088373289599</v>
      </c>
      <c r="AT1209" s="17">
        <v>-0.51250044202328804</v>
      </c>
      <c r="AU1209" s="17"/>
      <c r="AV1209" s="17">
        <v>-0.239775819138453</v>
      </c>
      <c r="AW1209" s="17">
        <v>-0.25271498504407502</v>
      </c>
      <c r="AX1209" s="17">
        <v>-0.42110016652098098</v>
      </c>
      <c r="AY1209" s="17">
        <v>-0.24762890466398599</v>
      </c>
      <c r="AZ1209" s="17">
        <v>-0.58184531690845998</v>
      </c>
      <c r="BA1209" s="17">
        <v>-0.203450043130535</v>
      </c>
      <c r="BB1209" s="17"/>
      <c r="BC1209" s="17">
        <v>-0.28929330840622403</v>
      </c>
      <c r="BD1209" s="17">
        <v>-0.27905223221798597</v>
      </c>
      <c r="BE1209" s="17">
        <v>-0.31969608865966898</v>
      </c>
      <c r="BF1209" s="17">
        <v>-0.253576282791943</v>
      </c>
      <c r="BG1209" s="17">
        <v>-0.608664367151034</v>
      </c>
    </row>
    <row r="1210" spans="2:59" x14ac:dyDescent="0.3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row>
    <row r="1211" spans="2:59" x14ac:dyDescent="0.35">
      <c r="B1211" s="6" t="s">
        <v>496</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row>
    <row r="1212" spans="2:59" x14ac:dyDescent="0.35">
      <c r="B1212" s="24" t="s">
        <v>331</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row>
    <row r="1213" spans="2:59" x14ac:dyDescent="0.35">
      <c r="B1213" t="s">
        <v>480</v>
      </c>
      <c r="C1213" s="17">
        <v>5.4985914095072197E-2</v>
      </c>
      <c r="D1213" s="17">
        <v>6.06684482846774E-2</v>
      </c>
      <c r="E1213" s="17">
        <v>4.9898771756892897E-2</v>
      </c>
      <c r="F1213" s="17"/>
      <c r="G1213" s="17">
        <v>0.112124247670705</v>
      </c>
      <c r="H1213" s="17">
        <v>9.1646411976537098E-2</v>
      </c>
      <c r="I1213" s="17">
        <v>3.1440237007059502E-2</v>
      </c>
      <c r="J1213" s="17">
        <v>5.67425504800241E-2</v>
      </c>
      <c r="K1213" s="17">
        <v>4.6334920409032997E-2</v>
      </c>
      <c r="L1213" s="17">
        <v>1.46656344554547E-2</v>
      </c>
      <c r="M1213" s="17"/>
      <c r="N1213" s="17">
        <v>6.4715637745666493E-2</v>
      </c>
      <c r="O1213" s="17">
        <v>6.2105835475922098E-2</v>
      </c>
      <c r="P1213" s="17">
        <v>4.5494754555779199E-2</v>
      </c>
      <c r="Q1213" s="17">
        <v>4.6180368087641997E-2</v>
      </c>
      <c r="R1213" s="17"/>
      <c r="S1213" s="17">
        <v>6.9038374431247204E-2</v>
      </c>
      <c r="T1213" s="17">
        <v>5.7042094603901403E-2</v>
      </c>
      <c r="U1213" s="17">
        <v>1.39595425793406E-2</v>
      </c>
      <c r="V1213" s="17">
        <v>4.4988139067574803E-2</v>
      </c>
      <c r="W1213" s="17">
        <v>9.4521901113666804E-2</v>
      </c>
      <c r="X1213" s="17">
        <v>7.1995513022207996E-2</v>
      </c>
      <c r="Y1213" s="17">
        <v>5.4186204518121499E-2</v>
      </c>
      <c r="Z1213" s="17">
        <v>7.6304988514567199E-2</v>
      </c>
      <c r="AA1213" s="17">
        <v>6.1034254296444698E-2</v>
      </c>
      <c r="AB1213" s="17">
        <v>6.1060762661511898E-2</v>
      </c>
      <c r="AC1213" s="17">
        <v>1.06825807098553E-2</v>
      </c>
      <c r="AD1213" s="17">
        <v>0</v>
      </c>
      <c r="AE1213" s="17"/>
      <c r="AF1213" s="17">
        <v>3.95744516404729E-2</v>
      </c>
      <c r="AG1213" s="17">
        <v>8.02665830699473E-2</v>
      </c>
      <c r="AH1213" s="17">
        <v>2.1389191708976699E-2</v>
      </c>
      <c r="AI1213" s="17"/>
      <c r="AJ1213" s="17">
        <v>3.4239640297997601E-2</v>
      </c>
      <c r="AK1213" s="17">
        <v>0.117449791935437</v>
      </c>
      <c r="AL1213" s="17">
        <v>5.1339037300551803E-2</v>
      </c>
      <c r="AM1213" s="17">
        <v>0</v>
      </c>
      <c r="AN1213" s="17">
        <v>1.3556264572516699E-2</v>
      </c>
      <c r="AO1213" s="17"/>
      <c r="AP1213" s="17">
        <v>4.7528505192980498E-2</v>
      </c>
      <c r="AQ1213" s="17">
        <v>9.3331440123625806E-2</v>
      </c>
      <c r="AR1213" s="17">
        <v>3.4798616148868998E-2</v>
      </c>
      <c r="AS1213" s="17">
        <v>5.7283753465568001E-2</v>
      </c>
      <c r="AT1213" s="17">
        <v>0</v>
      </c>
      <c r="AU1213" s="17"/>
      <c r="AV1213" s="17">
        <v>0.100914056707297</v>
      </c>
      <c r="AW1213" s="17">
        <v>5.1611024813034499E-2</v>
      </c>
      <c r="AX1213" s="17">
        <v>5.5208017619088903E-2</v>
      </c>
      <c r="AY1213" s="17">
        <v>3.85139637801859E-2</v>
      </c>
      <c r="AZ1213" s="17">
        <v>2.2589046571609601E-2</v>
      </c>
      <c r="BA1213" s="17">
        <v>1.12634127231172E-2</v>
      </c>
      <c r="BB1213" s="17"/>
      <c r="BC1213" s="17">
        <v>3.3599641679116901E-2</v>
      </c>
      <c r="BD1213" s="17">
        <v>5.5907203787170102E-2</v>
      </c>
      <c r="BE1213" s="17">
        <v>6.8039733677001099E-2</v>
      </c>
      <c r="BF1213" s="17">
        <v>7.2833485795669006E-2</v>
      </c>
      <c r="BG1213" s="17">
        <v>0</v>
      </c>
    </row>
    <row r="1214" spans="2:59" x14ac:dyDescent="0.35">
      <c r="B1214" t="s">
        <v>481</v>
      </c>
      <c r="C1214" s="17">
        <v>0.17288464721467101</v>
      </c>
      <c r="D1214" s="17">
        <v>0.20431182973649401</v>
      </c>
      <c r="E1214" s="17">
        <v>0.14380849849768801</v>
      </c>
      <c r="F1214" s="17"/>
      <c r="G1214" s="17">
        <v>0.260305452096457</v>
      </c>
      <c r="H1214" s="17">
        <v>0.229106623578961</v>
      </c>
      <c r="I1214" s="17">
        <v>0.15383571790051401</v>
      </c>
      <c r="J1214" s="17">
        <v>0.22298293037005701</v>
      </c>
      <c r="K1214" s="17">
        <v>0.10458247122883001</v>
      </c>
      <c r="L1214" s="17">
        <v>9.6816754490440804E-2</v>
      </c>
      <c r="M1214" s="17"/>
      <c r="N1214" s="17">
        <v>0.200164737521561</v>
      </c>
      <c r="O1214" s="17">
        <v>0.164536520721385</v>
      </c>
      <c r="P1214" s="17">
        <v>0.16373080525230299</v>
      </c>
      <c r="Q1214" s="17">
        <v>0.161874282204089</v>
      </c>
      <c r="R1214" s="17"/>
      <c r="S1214" s="17">
        <v>0.20718382036275701</v>
      </c>
      <c r="T1214" s="17">
        <v>0.13735828286201399</v>
      </c>
      <c r="U1214" s="17">
        <v>0.148546112346918</v>
      </c>
      <c r="V1214" s="17">
        <v>0.16996562404068599</v>
      </c>
      <c r="W1214" s="17">
        <v>0.196895760669972</v>
      </c>
      <c r="X1214" s="17">
        <v>0.215188873954062</v>
      </c>
      <c r="Y1214" s="17">
        <v>0.18863636652477</v>
      </c>
      <c r="Z1214" s="17">
        <v>0.17298592581414901</v>
      </c>
      <c r="AA1214" s="17">
        <v>0.118687470698623</v>
      </c>
      <c r="AB1214" s="17">
        <v>0.183314566537188</v>
      </c>
      <c r="AC1214" s="17">
        <v>0.185452700797308</v>
      </c>
      <c r="AD1214" s="17">
        <v>0.19473284931999499</v>
      </c>
      <c r="AE1214" s="17"/>
      <c r="AF1214" s="17">
        <v>0.14423382737335699</v>
      </c>
      <c r="AG1214" s="17">
        <v>0.18259854357000399</v>
      </c>
      <c r="AH1214" s="17">
        <v>0.16701350082359301</v>
      </c>
      <c r="AI1214" s="17"/>
      <c r="AJ1214" s="17">
        <v>0.15861527973852599</v>
      </c>
      <c r="AK1214" s="17">
        <v>0.19207442798302901</v>
      </c>
      <c r="AL1214" s="17">
        <v>0.14071948876478799</v>
      </c>
      <c r="AM1214" s="17">
        <v>0.10427054692417501</v>
      </c>
      <c r="AN1214" s="17">
        <v>0.15301722605506901</v>
      </c>
      <c r="AO1214" s="17"/>
      <c r="AP1214" s="17">
        <v>0.16355200212769599</v>
      </c>
      <c r="AQ1214" s="17">
        <v>0.20865321607527099</v>
      </c>
      <c r="AR1214" s="17">
        <v>0.106309382846973</v>
      </c>
      <c r="AS1214" s="17">
        <v>0.163808318593337</v>
      </c>
      <c r="AT1214" s="17">
        <v>0.20179955774073699</v>
      </c>
      <c r="AU1214" s="17"/>
      <c r="AV1214" s="17">
        <v>0.221537030621516</v>
      </c>
      <c r="AW1214" s="17">
        <v>0.175614477898587</v>
      </c>
      <c r="AX1214" s="17">
        <v>0.123064478542636</v>
      </c>
      <c r="AY1214" s="17">
        <v>0.12767403124698101</v>
      </c>
      <c r="AZ1214" s="17">
        <v>0.16759461702565601</v>
      </c>
      <c r="BA1214" s="17">
        <v>0.12184778544446501</v>
      </c>
      <c r="BB1214" s="17"/>
      <c r="BC1214" s="17">
        <v>0.14460999087059101</v>
      </c>
      <c r="BD1214" s="17">
        <v>0.180985536289374</v>
      </c>
      <c r="BE1214" s="17">
        <v>0.16598340210697299</v>
      </c>
      <c r="BF1214" s="17">
        <v>0.22101718518523999</v>
      </c>
      <c r="BG1214" s="17">
        <v>0.19809296199152601</v>
      </c>
    </row>
    <row r="1215" spans="2:59" x14ac:dyDescent="0.35">
      <c r="B1215" t="s">
        <v>482</v>
      </c>
      <c r="C1215" s="17">
        <v>0.34840981488640099</v>
      </c>
      <c r="D1215" s="17">
        <v>0.343950641758002</v>
      </c>
      <c r="E1215" s="17">
        <v>0.35346291419605103</v>
      </c>
      <c r="F1215" s="17"/>
      <c r="G1215" s="17">
        <v>0.32082071951644398</v>
      </c>
      <c r="H1215" s="17">
        <v>0.33376263490318298</v>
      </c>
      <c r="I1215" s="17">
        <v>0.34398874524096701</v>
      </c>
      <c r="J1215" s="17">
        <v>0.32853869942647401</v>
      </c>
      <c r="K1215" s="17">
        <v>0.34903992938203099</v>
      </c>
      <c r="L1215" s="17">
        <v>0.39707672639654001</v>
      </c>
      <c r="M1215" s="17"/>
      <c r="N1215" s="17">
        <v>0.40993465220839298</v>
      </c>
      <c r="O1215" s="17">
        <v>0.33605716270939001</v>
      </c>
      <c r="P1215" s="17">
        <v>0.32321981338560601</v>
      </c>
      <c r="Q1215" s="17">
        <v>0.32092378203885202</v>
      </c>
      <c r="R1215" s="17"/>
      <c r="S1215" s="17">
        <v>0.38660835037080798</v>
      </c>
      <c r="T1215" s="17">
        <v>0.40843998521917302</v>
      </c>
      <c r="U1215" s="17">
        <v>0.307556837744627</v>
      </c>
      <c r="V1215" s="17">
        <v>0.39361638534090398</v>
      </c>
      <c r="W1215" s="17">
        <v>0.27133221815902703</v>
      </c>
      <c r="X1215" s="17">
        <v>0.25625885470984</v>
      </c>
      <c r="Y1215" s="17">
        <v>0.30689054553866901</v>
      </c>
      <c r="Z1215" s="17">
        <v>0.32253847613568998</v>
      </c>
      <c r="AA1215" s="17">
        <v>0.34877507523971302</v>
      </c>
      <c r="AB1215" s="17">
        <v>0.43411640908011401</v>
      </c>
      <c r="AC1215" s="17">
        <v>0.25273831392121798</v>
      </c>
      <c r="AD1215" s="17">
        <v>0.34890988530787598</v>
      </c>
      <c r="AE1215" s="17"/>
      <c r="AF1215" s="17">
        <v>0.34337719269579903</v>
      </c>
      <c r="AG1215" s="17">
        <v>0.34405006172299901</v>
      </c>
      <c r="AH1215" s="17">
        <v>0.354809449974133</v>
      </c>
      <c r="AI1215" s="17"/>
      <c r="AJ1215" s="17">
        <v>0.349070573359687</v>
      </c>
      <c r="AK1215" s="17">
        <v>0.32778572516316001</v>
      </c>
      <c r="AL1215" s="17">
        <v>0.33383083884741299</v>
      </c>
      <c r="AM1215" s="17">
        <v>0.44007697318655498</v>
      </c>
      <c r="AN1215" s="17">
        <v>0.37665882360175601</v>
      </c>
      <c r="AO1215" s="17"/>
      <c r="AP1215" s="17">
        <v>0.350775844836482</v>
      </c>
      <c r="AQ1215" s="17">
        <v>0.30865736894370399</v>
      </c>
      <c r="AR1215" s="17">
        <v>0.426997802016234</v>
      </c>
      <c r="AS1215" s="17">
        <v>0.35473316414838801</v>
      </c>
      <c r="AT1215" s="17">
        <v>0.33811337734906999</v>
      </c>
      <c r="AU1215" s="17"/>
      <c r="AV1215" s="17">
        <v>0.34353090067216802</v>
      </c>
      <c r="AW1215" s="17">
        <v>0.35902495553783798</v>
      </c>
      <c r="AX1215" s="17">
        <v>0.436755357994979</v>
      </c>
      <c r="AY1215" s="17">
        <v>0.37940256149086699</v>
      </c>
      <c r="AZ1215" s="17">
        <v>0.31595579152797798</v>
      </c>
      <c r="BA1215" s="17">
        <v>0.27491680789772899</v>
      </c>
      <c r="BB1215" s="17"/>
      <c r="BC1215" s="17">
        <v>0.31409713619373802</v>
      </c>
      <c r="BD1215" s="17">
        <v>0.34492660846053202</v>
      </c>
      <c r="BE1215" s="17">
        <v>0.38972260670658998</v>
      </c>
      <c r="BF1215" s="17">
        <v>0.36356305721056398</v>
      </c>
      <c r="BG1215" s="17">
        <v>0.42106134247757598</v>
      </c>
    </row>
    <row r="1216" spans="2:59" x14ac:dyDescent="0.35">
      <c r="B1216" t="s">
        <v>483</v>
      </c>
      <c r="C1216" s="17">
        <v>0.29095920214245802</v>
      </c>
      <c r="D1216" s="17">
        <v>0.281045424963069</v>
      </c>
      <c r="E1216" s="17">
        <v>0.300893218617523</v>
      </c>
      <c r="F1216" s="17"/>
      <c r="G1216" s="17">
        <v>0.22096643251734299</v>
      </c>
      <c r="H1216" s="17">
        <v>0.247404622111811</v>
      </c>
      <c r="I1216" s="17">
        <v>0.32936267086170801</v>
      </c>
      <c r="J1216" s="17">
        <v>0.25867191379619697</v>
      </c>
      <c r="K1216" s="17">
        <v>0.32320142539346403</v>
      </c>
      <c r="L1216" s="17">
        <v>0.341117126365866</v>
      </c>
      <c r="M1216" s="17"/>
      <c r="N1216" s="17">
        <v>0.243144398020329</v>
      </c>
      <c r="O1216" s="17">
        <v>0.32927200416212998</v>
      </c>
      <c r="P1216" s="17">
        <v>0.323940331782885</v>
      </c>
      <c r="Q1216" s="17">
        <v>0.27176604267378401</v>
      </c>
      <c r="R1216" s="17"/>
      <c r="S1216" s="17">
        <v>0.24376994580337999</v>
      </c>
      <c r="T1216" s="17">
        <v>0.257519342009985</v>
      </c>
      <c r="U1216" s="17">
        <v>0.390977639842012</v>
      </c>
      <c r="V1216" s="17">
        <v>0.27020075653588199</v>
      </c>
      <c r="W1216" s="17">
        <v>0.32013240023386902</v>
      </c>
      <c r="X1216" s="17">
        <v>0.25682476146597599</v>
      </c>
      <c r="Y1216" s="17">
        <v>0.286321563289547</v>
      </c>
      <c r="Z1216" s="17">
        <v>0.29035648282694998</v>
      </c>
      <c r="AA1216" s="17">
        <v>0.34572816463744699</v>
      </c>
      <c r="AB1216" s="17">
        <v>0.21373333504830999</v>
      </c>
      <c r="AC1216" s="17">
        <v>0.44879579147250598</v>
      </c>
      <c r="AD1216" s="17">
        <v>0.26537936397420597</v>
      </c>
      <c r="AE1216" s="17"/>
      <c r="AF1216" s="17">
        <v>0.315420160341712</v>
      </c>
      <c r="AG1216" s="17">
        <v>0.28233057035237502</v>
      </c>
      <c r="AH1216" s="17">
        <v>0.294487923814859</v>
      </c>
      <c r="AI1216" s="17"/>
      <c r="AJ1216" s="17">
        <v>0.301276037199118</v>
      </c>
      <c r="AK1216" s="17">
        <v>0.28620435191386601</v>
      </c>
      <c r="AL1216" s="17">
        <v>0.345381736975991</v>
      </c>
      <c r="AM1216" s="17">
        <v>0.322947265264729</v>
      </c>
      <c r="AN1216" s="17">
        <v>0.245148112709175</v>
      </c>
      <c r="AO1216" s="17"/>
      <c r="AP1216" s="17">
        <v>0.27965892133172399</v>
      </c>
      <c r="AQ1216" s="17">
        <v>0.29191400069392598</v>
      </c>
      <c r="AR1216" s="17">
        <v>0.31398860800336098</v>
      </c>
      <c r="AS1216" s="17">
        <v>0.29999157716498098</v>
      </c>
      <c r="AT1216" s="17">
        <v>0.33242340606573001</v>
      </c>
      <c r="AU1216" s="17"/>
      <c r="AV1216" s="17">
        <v>0.24425373850943999</v>
      </c>
      <c r="AW1216" s="17">
        <v>0.26985705255192699</v>
      </c>
      <c r="AX1216" s="17">
        <v>0.29831685263060098</v>
      </c>
      <c r="AY1216" s="17">
        <v>0.33119209551086698</v>
      </c>
      <c r="AZ1216" s="17">
        <v>0.35166536157475498</v>
      </c>
      <c r="BA1216" s="17">
        <v>0.32340711869917799</v>
      </c>
      <c r="BB1216" s="17"/>
      <c r="BC1216" s="17">
        <v>0.31827699210751198</v>
      </c>
      <c r="BD1216" s="17">
        <v>0.29501264702272201</v>
      </c>
      <c r="BE1216" s="17">
        <v>0.27567086377705902</v>
      </c>
      <c r="BF1216" s="17">
        <v>0.29500072694901203</v>
      </c>
      <c r="BG1216" s="17">
        <v>0.122457455925666</v>
      </c>
    </row>
    <row r="1217" spans="2:59" x14ac:dyDescent="0.35">
      <c r="B1217" t="s">
        <v>100</v>
      </c>
      <c r="C1217" s="17">
        <v>0.13276042166139801</v>
      </c>
      <c r="D1217" s="17">
        <v>0.11002365525775799</v>
      </c>
      <c r="E1217" s="17">
        <v>0.151936596931845</v>
      </c>
      <c r="F1217" s="17"/>
      <c r="G1217" s="17">
        <v>8.5783148199051404E-2</v>
      </c>
      <c r="H1217" s="17">
        <v>9.8079707429508001E-2</v>
      </c>
      <c r="I1217" s="17">
        <v>0.141372628989752</v>
      </c>
      <c r="J1217" s="17">
        <v>0.13306390592724801</v>
      </c>
      <c r="K1217" s="17">
        <v>0.17684125358664199</v>
      </c>
      <c r="L1217" s="17">
        <v>0.150323758291699</v>
      </c>
      <c r="M1217" s="17"/>
      <c r="N1217" s="17">
        <v>8.2040574504050598E-2</v>
      </c>
      <c r="O1217" s="17">
        <v>0.108028476931173</v>
      </c>
      <c r="P1217" s="17">
        <v>0.14361429502342801</v>
      </c>
      <c r="Q1217" s="17">
        <v>0.19925552499563201</v>
      </c>
      <c r="R1217" s="17"/>
      <c r="S1217" s="17">
        <v>9.3399509031806896E-2</v>
      </c>
      <c r="T1217" s="17">
        <v>0.139640295304926</v>
      </c>
      <c r="U1217" s="17">
        <v>0.13895986748710301</v>
      </c>
      <c r="V1217" s="17">
        <v>0.12122909501495401</v>
      </c>
      <c r="W1217" s="17">
        <v>0.117117719823465</v>
      </c>
      <c r="X1217" s="17">
        <v>0.19973199684791301</v>
      </c>
      <c r="Y1217" s="17">
        <v>0.16396532012889301</v>
      </c>
      <c r="Z1217" s="17">
        <v>0.13781412670864401</v>
      </c>
      <c r="AA1217" s="17">
        <v>0.12577503512777299</v>
      </c>
      <c r="AB1217" s="17">
        <v>0.107774926672876</v>
      </c>
      <c r="AC1217" s="17">
        <v>0.102330613099111</v>
      </c>
      <c r="AD1217" s="17">
        <v>0.19097790139792301</v>
      </c>
      <c r="AE1217" s="17"/>
      <c r="AF1217" s="17">
        <v>0.15739436794865999</v>
      </c>
      <c r="AG1217" s="17">
        <v>0.110754241284674</v>
      </c>
      <c r="AH1217" s="17">
        <v>0.16229993367843801</v>
      </c>
      <c r="AI1217" s="17"/>
      <c r="AJ1217" s="17">
        <v>0.15679846940466999</v>
      </c>
      <c r="AK1217" s="17">
        <v>7.6485703004509298E-2</v>
      </c>
      <c r="AL1217" s="17">
        <v>0.12872889811125601</v>
      </c>
      <c r="AM1217" s="17">
        <v>0.13270521462454099</v>
      </c>
      <c r="AN1217" s="17">
        <v>0.21161957306148299</v>
      </c>
      <c r="AO1217" s="17"/>
      <c r="AP1217" s="17">
        <v>0.158484726511117</v>
      </c>
      <c r="AQ1217" s="17">
        <v>9.7443974163473404E-2</v>
      </c>
      <c r="AR1217" s="17">
        <v>0.11790559098456301</v>
      </c>
      <c r="AS1217" s="17">
        <v>0.124183186627726</v>
      </c>
      <c r="AT1217" s="17">
        <v>0.12766365884446201</v>
      </c>
      <c r="AU1217" s="17"/>
      <c r="AV1217" s="17">
        <v>8.97642734895788E-2</v>
      </c>
      <c r="AW1217" s="17">
        <v>0.143892489198614</v>
      </c>
      <c r="AX1217" s="17">
        <v>8.6655293212694995E-2</v>
      </c>
      <c r="AY1217" s="17">
        <v>0.123217347971099</v>
      </c>
      <c r="AZ1217" s="17">
        <v>0.142195183300002</v>
      </c>
      <c r="BA1217" s="17">
        <v>0.26856487523551098</v>
      </c>
      <c r="BB1217" s="17"/>
      <c r="BC1217" s="17">
        <v>0.18941623914904199</v>
      </c>
      <c r="BD1217" s="17">
        <v>0.123168004440201</v>
      </c>
      <c r="BE1217" s="17">
        <v>0.100583393732378</v>
      </c>
      <c r="BF1217" s="17">
        <v>4.75855448595153E-2</v>
      </c>
      <c r="BG1217" s="17">
        <v>0.258388239605232</v>
      </c>
    </row>
    <row r="1218" spans="2:59" x14ac:dyDescent="0.35">
      <c r="B1218" t="s">
        <v>484</v>
      </c>
      <c r="C1218" s="17">
        <v>0.22787056130974401</v>
      </c>
      <c r="D1218" s="17">
        <v>0.26498027802117202</v>
      </c>
      <c r="E1218" s="17">
        <v>0.19370727025458101</v>
      </c>
      <c r="F1218" s="17"/>
      <c r="G1218" s="17">
        <v>0.372429699767162</v>
      </c>
      <c r="H1218" s="17">
        <v>0.320753035555498</v>
      </c>
      <c r="I1218" s="17">
        <v>0.18527595490757401</v>
      </c>
      <c r="J1218" s="17">
        <v>0.27972548085008098</v>
      </c>
      <c r="K1218" s="17">
        <v>0.150917391637862</v>
      </c>
      <c r="L1218" s="17">
        <v>0.111482388945895</v>
      </c>
      <c r="M1218" s="17"/>
      <c r="N1218" s="17">
        <v>0.26488037526722802</v>
      </c>
      <c r="O1218" s="17">
        <v>0.22664235619730699</v>
      </c>
      <c r="P1218" s="17">
        <v>0.209225559808082</v>
      </c>
      <c r="Q1218" s="17">
        <v>0.20805465029173101</v>
      </c>
      <c r="R1218" s="17"/>
      <c r="S1218" s="17">
        <v>0.276222194794005</v>
      </c>
      <c r="T1218" s="17">
        <v>0.19440037746591499</v>
      </c>
      <c r="U1218" s="17">
        <v>0.16250565492625799</v>
      </c>
      <c r="V1218" s="17">
        <v>0.21495376310826</v>
      </c>
      <c r="W1218" s="17">
        <v>0.29141766178363898</v>
      </c>
      <c r="X1218" s="17">
        <v>0.28718438697627002</v>
      </c>
      <c r="Y1218" s="17">
        <v>0.24282257104289101</v>
      </c>
      <c r="Z1218" s="17">
        <v>0.249290914328716</v>
      </c>
      <c r="AA1218" s="17">
        <v>0.179721724995068</v>
      </c>
      <c r="AB1218" s="17">
        <v>0.2443753291987</v>
      </c>
      <c r="AC1218" s="17">
        <v>0.196135281507164</v>
      </c>
      <c r="AD1218" s="17">
        <v>0.19473284931999499</v>
      </c>
      <c r="AE1218" s="17"/>
      <c r="AF1218" s="17">
        <v>0.18380827901383001</v>
      </c>
      <c r="AG1218" s="17">
        <v>0.26286512663995099</v>
      </c>
      <c r="AH1218" s="17">
        <v>0.188402692532569</v>
      </c>
      <c r="AI1218" s="17"/>
      <c r="AJ1218" s="17">
        <v>0.19285492003652399</v>
      </c>
      <c r="AK1218" s="17">
        <v>0.30952421991846601</v>
      </c>
      <c r="AL1218" s="17">
        <v>0.19205852606533999</v>
      </c>
      <c r="AM1218" s="17">
        <v>0.10427054692417501</v>
      </c>
      <c r="AN1218" s="17">
        <v>0.166573490627586</v>
      </c>
      <c r="AO1218" s="17"/>
      <c r="AP1218" s="17">
        <v>0.21108050732067599</v>
      </c>
      <c r="AQ1218" s="17">
        <v>0.30198465619889697</v>
      </c>
      <c r="AR1218" s="17">
        <v>0.141107998995842</v>
      </c>
      <c r="AS1218" s="17">
        <v>0.22109207205890499</v>
      </c>
      <c r="AT1218" s="17">
        <v>0.20179955774073699</v>
      </c>
      <c r="AU1218" s="17"/>
      <c r="AV1218" s="17">
        <v>0.322451087328813</v>
      </c>
      <c r="AW1218" s="17">
        <v>0.22722550271162101</v>
      </c>
      <c r="AX1218" s="17">
        <v>0.178272496161725</v>
      </c>
      <c r="AY1218" s="17">
        <v>0.166187995027167</v>
      </c>
      <c r="AZ1218" s="17">
        <v>0.19018366359726499</v>
      </c>
      <c r="BA1218" s="17">
        <v>0.13311119816758199</v>
      </c>
      <c r="BB1218" s="17"/>
      <c r="BC1218" s="17">
        <v>0.17820963254970801</v>
      </c>
      <c r="BD1218" s="17">
        <v>0.23689274007654501</v>
      </c>
      <c r="BE1218" s="17">
        <v>0.23402313578397399</v>
      </c>
      <c r="BF1218" s="17">
        <v>0.293850670980909</v>
      </c>
      <c r="BG1218" s="17">
        <v>0.19809296199152601</v>
      </c>
    </row>
    <row r="1219" spans="2:59" x14ac:dyDescent="0.35">
      <c r="B1219" t="s">
        <v>485</v>
      </c>
      <c r="C1219" s="17">
        <v>0.63936901702885895</v>
      </c>
      <c r="D1219" s="17">
        <v>0.624996066721071</v>
      </c>
      <c r="E1219" s="17">
        <v>0.65435613281357297</v>
      </c>
      <c r="F1219" s="17"/>
      <c r="G1219" s="17">
        <v>0.54178715203378702</v>
      </c>
      <c r="H1219" s="17">
        <v>0.58116725701499405</v>
      </c>
      <c r="I1219" s="17">
        <v>0.67335141610267502</v>
      </c>
      <c r="J1219" s="17">
        <v>0.58721061322267099</v>
      </c>
      <c r="K1219" s="17">
        <v>0.67224135477549596</v>
      </c>
      <c r="L1219" s="17">
        <v>0.73819385276240601</v>
      </c>
      <c r="M1219" s="17"/>
      <c r="N1219" s="17">
        <v>0.65307905022872204</v>
      </c>
      <c r="O1219" s="17">
        <v>0.66532916687151999</v>
      </c>
      <c r="P1219" s="17">
        <v>0.64716014516849096</v>
      </c>
      <c r="Q1219" s="17">
        <v>0.59268982471263598</v>
      </c>
      <c r="R1219" s="17"/>
      <c r="S1219" s="17">
        <v>0.63037829617418795</v>
      </c>
      <c r="T1219" s="17">
        <v>0.66595932722915796</v>
      </c>
      <c r="U1219" s="17">
        <v>0.698534477586638</v>
      </c>
      <c r="V1219" s="17">
        <v>0.66381714187678598</v>
      </c>
      <c r="W1219" s="17">
        <v>0.59146461839289599</v>
      </c>
      <c r="X1219" s="17">
        <v>0.51308361617581599</v>
      </c>
      <c r="Y1219" s="17">
        <v>0.59321210882821596</v>
      </c>
      <c r="Z1219" s="17">
        <v>0.61289495896264001</v>
      </c>
      <c r="AA1219" s="17">
        <v>0.69450323987715901</v>
      </c>
      <c r="AB1219" s="17">
        <v>0.647849744128424</v>
      </c>
      <c r="AC1219" s="17">
        <v>0.70153410539372496</v>
      </c>
      <c r="AD1219" s="17">
        <v>0.61428924928208195</v>
      </c>
      <c r="AE1219" s="17"/>
      <c r="AF1219" s="17">
        <v>0.65879735303750997</v>
      </c>
      <c r="AG1219" s="17">
        <v>0.62638063207537498</v>
      </c>
      <c r="AH1219" s="17">
        <v>0.64929737378899199</v>
      </c>
      <c r="AI1219" s="17"/>
      <c r="AJ1219" s="17">
        <v>0.65034661055880605</v>
      </c>
      <c r="AK1219" s="17">
        <v>0.61399007707702502</v>
      </c>
      <c r="AL1219" s="17">
        <v>0.679212575823404</v>
      </c>
      <c r="AM1219" s="17">
        <v>0.76302423845128398</v>
      </c>
      <c r="AN1219" s="17">
        <v>0.62180693631093098</v>
      </c>
      <c r="AO1219" s="17"/>
      <c r="AP1219" s="17">
        <v>0.63043476616820704</v>
      </c>
      <c r="AQ1219" s="17">
        <v>0.60057136963763003</v>
      </c>
      <c r="AR1219" s="17">
        <v>0.74098641001959498</v>
      </c>
      <c r="AS1219" s="17">
        <v>0.654724741313369</v>
      </c>
      <c r="AT1219" s="17">
        <v>0.67053678341480005</v>
      </c>
      <c r="AU1219" s="17"/>
      <c r="AV1219" s="17">
        <v>0.58778463918160795</v>
      </c>
      <c r="AW1219" s="17">
        <v>0.62888200808976502</v>
      </c>
      <c r="AX1219" s="17">
        <v>0.73507221062558004</v>
      </c>
      <c r="AY1219" s="17">
        <v>0.71059465700173396</v>
      </c>
      <c r="AZ1219" s="17">
        <v>0.66762115310273296</v>
      </c>
      <c r="BA1219" s="17">
        <v>0.59832392659690703</v>
      </c>
      <c r="BB1219" s="17"/>
      <c r="BC1219" s="17">
        <v>0.63237412830124995</v>
      </c>
      <c r="BD1219" s="17">
        <v>0.63993925548325403</v>
      </c>
      <c r="BE1219" s="17">
        <v>0.66539347048364805</v>
      </c>
      <c r="BF1219" s="17">
        <v>0.65856378415957595</v>
      </c>
      <c r="BG1219" s="17">
        <v>0.54351879840324302</v>
      </c>
    </row>
    <row r="1220" spans="2:59" x14ac:dyDescent="0.35">
      <c r="B1220" t="s">
        <v>141</v>
      </c>
      <c r="C1220" s="17">
        <v>-0.41149845571911497</v>
      </c>
      <c r="D1220" s="17">
        <v>-0.36001578869989898</v>
      </c>
      <c r="E1220" s="17">
        <v>-0.46064886255899201</v>
      </c>
      <c r="F1220" s="17"/>
      <c r="G1220" s="17">
        <v>-0.16935745226662499</v>
      </c>
      <c r="H1220" s="17">
        <v>-0.260414221459496</v>
      </c>
      <c r="I1220" s="17">
        <v>-0.48807546119510098</v>
      </c>
      <c r="J1220" s="17">
        <v>-0.30748513237259001</v>
      </c>
      <c r="K1220" s="17">
        <v>-0.52132396313763296</v>
      </c>
      <c r="L1220" s="17">
        <v>-0.62671146381650999</v>
      </c>
      <c r="M1220" s="17"/>
      <c r="N1220" s="17">
        <v>-0.38819867496149402</v>
      </c>
      <c r="O1220" s="17">
        <v>-0.438686810674213</v>
      </c>
      <c r="P1220" s="17">
        <v>-0.43793458536040902</v>
      </c>
      <c r="Q1220" s="17">
        <v>-0.384635174420905</v>
      </c>
      <c r="R1220" s="17"/>
      <c r="S1220" s="17">
        <v>-0.354156101380184</v>
      </c>
      <c r="T1220" s="17">
        <v>-0.47155894976324297</v>
      </c>
      <c r="U1220" s="17">
        <v>-0.53602882266037999</v>
      </c>
      <c r="V1220" s="17">
        <v>-0.448863378768525</v>
      </c>
      <c r="W1220" s="17">
        <v>-0.30004695660925701</v>
      </c>
      <c r="X1220" s="17">
        <v>-0.225899229199546</v>
      </c>
      <c r="Y1220" s="17">
        <v>-0.350389537785325</v>
      </c>
      <c r="Z1220" s="17">
        <v>-0.36360404463392398</v>
      </c>
      <c r="AA1220" s="17">
        <v>-0.51478151488209101</v>
      </c>
      <c r="AB1220" s="17">
        <v>-0.40347441492972502</v>
      </c>
      <c r="AC1220" s="17">
        <v>-0.50539882388656099</v>
      </c>
      <c r="AD1220" s="17">
        <v>-0.41955639996208699</v>
      </c>
      <c r="AE1220" s="17"/>
      <c r="AF1220" s="17">
        <v>-0.47498907402368001</v>
      </c>
      <c r="AG1220" s="17">
        <v>-0.36351550543542299</v>
      </c>
      <c r="AH1220" s="17">
        <v>-0.46089468125642302</v>
      </c>
      <c r="AI1220" s="17"/>
      <c r="AJ1220" s="17">
        <v>-0.457491690522282</v>
      </c>
      <c r="AK1220" s="17">
        <v>-0.30446585715856</v>
      </c>
      <c r="AL1220" s="17">
        <v>-0.48715404975806498</v>
      </c>
      <c r="AM1220" s="17">
        <v>-0.65875369152710905</v>
      </c>
      <c r="AN1220" s="17">
        <v>-0.45523344568334601</v>
      </c>
      <c r="AO1220" s="17"/>
      <c r="AP1220" s="17">
        <v>-0.41935425884753003</v>
      </c>
      <c r="AQ1220" s="17">
        <v>-0.298586713438733</v>
      </c>
      <c r="AR1220" s="17">
        <v>-0.59987841102375195</v>
      </c>
      <c r="AS1220" s="17">
        <v>-0.43363266925446398</v>
      </c>
      <c r="AT1220" s="17">
        <v>-0.46873722567406301</v>
      </c>
      <c r="AU1220" s="17"/>
      <c r="AV1220" s="17">
        <v>-0.265333551852795</v>
      </c>
      <c r="AW1220" s="17">
        <v>-0.40165650537814401</v>
      </c>
      <c r="AX1220" s="17">
        <v>-0.55679971446385601</v>
      </c>
      <c r="AY1220" s="17">
        <v>-0.544406661974567</v>
      </c>
      <c r="AZ1220" s="17">
        <v>-0.47743748950546799</v>
      </c>
      <c r="BA1220" s="17">
        <v>-0.46521272842932498</v>
      </c>
      <c r="BB1220" s="17"/>
      <c r="BC1220" s="17">
        <v>-0.454164495751542</v>
      </c>
      <c r="BD1220" s="17">
        <v>-0.40304651540670999</v>
      </c>
      <c r="BE1220" s="17">
        <v>-0.43137033469967401</v>
      </c>
      <c r="BF1220" s="17">
        <v>-0.364713113178667</v>
      </c>
      <c r="BG1220" s="17">
        <v>-0.34542583641171698</v>
      </c>
    </row>
    <row r="1221" spans="2:59" x14ac:dyDescent="0.35">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row>
    <row r="1222" spans="2:59" x14ac:dyDescent="0.35">
      <c r="B1222" s="6" t="s">
        <v>497</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row>
    <row r="1223" spans="2:59" x14ac:dyDescent="0.35">
      <c r="B1223" s="24" t="s">
        <v>331</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row>
    <row r="1224" spans="2:59" x14ac:dyDescent="0.35">
      <c r="B1224" t="s">
        <v>134</v>
      </c>
      <c r="C1224" s="17">
        <v>0.41736465748309698</v>
      </c>
      <c r="D1224" s="17">
        <v>0.40732770808195201</v>
      </c>
      <c r="E1224" s="17">
        <v>0.42452304475688202</v>
      </c>
      <c r="F1224" s="17"/>
      <c r="G1224" s="17">
        <v>0.38810987297861899</v>
      </c>
      <c r="H1224" s="17">
        <v>0.38984173266082001</v>
      </c>
      <c r="I1224" s="17">
        <v>0.331307624933533</v>
      </c>
      <c r="J1224" s="17">
        <v>0.38032150938923298</v>
      </c>
      <c r="K1224" s="17">
        <v>0.497538985051308</v>
      </c>
      <c r="L1224" s="17">
        <v>0.50839226837228602</v>
      </c>
      <c r="M1224" s="17"/>
      <c r="N1224" s="17">
        <v>0.41824623545276801</v>
      </c>
      <c r="O1224" s="17">
        <v>0.37815859015740699</v>
      </c>
      <c r="P1224" s="17">
        <v>0.39179216521340599</v>
      </c>
      <c r="Q1224" s="17">
        <v>0.47892477396776001</v>
      </c>
      <c r="R1224" s="17"/>
      <c r="S1224" s="17">
        <v>0.44219215748551799</v>
      </c>
      <c r="T1224" s="17">
        <v>0.46791885675206302</v>
      </c>
      <c r="U1224" s="17">
        <v>0.363643564048168</v>
      </c>
      <c r="V1224" s="17">
        <v>0.34905653289677202</v>
      </c>
      <c r="W1224" s="17">
        <v>0.41810387636111801</v>
      </c>
      <c r="X1224" s="17">
        <v>0.39767875273831799</v>
      </c>
      <c r="Y1224" s="17">
        <v>0.25533866363135099</v>
      </c>
      <c r="Z1224" s="17">
        <v>0.51143001165637003</v>
      </c>
      <c r="AA1224" s="17">
        <v>0.44714129907166</v>
      </c>
      <c r="AB1224" s="17">
        <v>0.41836788910337902</v>
      </c>
      <c r="AC1224" s="17">
        <v>0.50402265223671905</v>
      </c>
      <c r="AD1224" s="17">
        <v>0.51638513296196697</v>
      </c>
      <c r="AE1224" s="17"/>
      <c r="AF1224" s="17">
        <v>0.463807514303335</v>
      </c>
      <c r="AG1224" s="17">
        <v>0.38474293105748603</v>
      </c>
      <c r="AH1224" s="17">
        <v>0.45119135555204898</v>
      </c>
      <c r="AI1224" s="17"/>
      <c r="AJ1224" s="17">
        <v>0.46114144893491299</v>
      </c>
      <c r="AK1224" s="17">
        <v>0.41048044766931002</v>
      </c>
      <c r="AL1224" s="17">
        <v>0.320592824414552</v>
      </c>
      <c r="AM1224" s="17">
        <v>0.480037895895643</v>
      </c>
      <c r="AN1224" s="17">
        <v>0.418747599025381</v>
      </c>
      <c r="AO1224" s="17"/>
      <c r="AP1224" s="17">
        <v>0.42842713032129398</v>
      </c>
      <c r="AQ1224" s="17">
        <v>0.42444070265355999</v>
      </c>
      <c r="AR1224" s="17">
        <v>0.31176249754149199</v>
      </c>
      <c r="AS1224" s="17">
        <v>0.44829266182222</v>
      </c>
      <c r="AT1224" s="17">
        <v>0.31392756441007502</v>
      </c>
      <c r="AU1224" s="17"/>
      <c r="AV1224" s="17">
        <v>0.42624411610259999</v>
      </c>
      <c r="AW1224" s="17">
        <v>0.41846964192081498</v>
      </c>
      <c r="AX1224" s="17">
        <v>0.32993382660057802</v>
      </c>
      <c r="AY1224" s="17">
        <v>0.49833291630072701</v>
      </c>
      <c r="AZ1224" s="17">
        <v>0.32173811223509102</v>
      </c>
      <c r="BA1224" s="17">
        <v>0.362365367926476</v>
      </c>
      <c r="BB1224" s="17"/>
      <c r="BC1224" s="17">
        <v>0.47477736239961599</v>
      </c>
      <c r="BD1224" s="17">
        <v>0.43522221229825597</v>
      </c>
      <c r="BE1224" s="17">
        <v>0.39521212720487398</v>
      </c>
      <c r="BF1224" s="17">
        <v>0.338411005889862</v>
      </c>
      <c r="BG1224" s="17">
        <v>0.41201827786422901</v>
      </c>
    </row>
    <row r="1225" spans="2:59" x14ac:dyDescent="0.35">
      <c r="B1225" t="s">
        <v>135</v>
      </c>
      <c r="C1225" s="17">
        <v>0.40132152302146101</v>
      </c>
      <c r="D1225" s="17">
        <v>0.42974080385645402</v>
      </c>
      <c r="E1225" s="17">
        <v>0.37674426857968102</v>
      </c>
      <c r="F1225" s="17"/>
      <c r="G1225" s="17">
        <v>0.41336045540001398</v>
      </c>
      <c r="H1225" s="17">
        <v>0.43152292642919099</v>
      </c>
      <c r="I1225" s="17">
        <v>0.49525422162591998</v>
      </c>
      <c r="J1225" s="17">
        <v>0.41661020389112902</v>
      </c>
      <c r="K1225" s="17">
        <v>0.323085977077817</v>
      </c>
      <c r="L1225" s="17">
        <v>0.329691450944753</v>
      </c>
      <c r="M1225" s="17"/>
      <c r="N1225" s="17">
        <v>0.42185859112645002</v>
      </c>
      <c r="O1225" s="17">
        <v>0.45173455308944999</v>
      </c>
      <c r="P1225" s="17">
        <v>0.381094457489078</v>
      </c>
      <c r="Q1225" s="17">
        <v>0.34346479023596199</v>
      </c>
      <c r="R1225" s="17"/>
      <c r="S1225" s="17">
        <v>0.43003161447674898</v>
      </c>
      <c r="T1225" s="17">
        <v>0.38871943352655702</v>
      </c>
      <c r="U1225" s="17">
        <v>0.46032134535317898</v>
      </c>
      <c r="V1225" s="17">
        <v>0.40554436739723898</v>
      </c>
      <c r="W1225" s="17">
        <v>0.41768485577954001</v>
      </c>
      <c r="X1225" s="17">
        <v>0.38251745953114002</v>
      </c>
      <c r="Y1225" s="17">
        <v>0.49512771189125099</v>
      </c>
      <c r="Z1225" s="17">
        <v>0.350981521384574</v>
      </c>
      <c r="AA1225" s="17">
        <v>0.310976974802191</v>
      </c>
      <c r="AB1225" s="17">
        <v>0.40982554350776601</v>
      </c>
      <c r="AC1225" s="17">
        <v>0.36794186735511403</v>
      </c>
      <c r="AD1225" s="17">
        <v>0.33696499746985198</v>
      </c>
      <c r="AE1225" s="17"/>
      <c r="AF1225" s="17">
        <v>0.353895197973356</v>
      </c>
      <c r="AG1225" s="17">
        <v>0.43821457654724399</v>
      </c>
      <c r="AH1225" s="17">
        <v>0.36474328817336499</v>
      </c>
      <c r="AI1225" s="17"/>
      <c r="AJ1225" s="17">
        <v>0.35290254839212998</v>
      </c>
      <c r="AK1225" s="17">
        <v>0.44230560559650201</v>
      </c>
      <c r="AL1225" s="17">
        <v>0.51649629922158902</v>
      </c>
      <c r="AM1225" s="17">
        <v>0.34961151561127002</v>
      </c>
      <c r="AN1225" s="17">
        <v>0.38280494921924602</v>
      </c>
      <c r="AO1225" s="17"/>
      <c r="AP1225" s="17">
        <v>0.34542925962522902</v>
      </c>
      <c r="AQ1225" s="17">
        <v>0.44193285381959302</v>
      </c>
      <c r="AR1225" s="17">
        <v>0.50764981518908403</v>
      </c>
      <c r="AS1225" s="17">
        <v>0.38157720301390802</v>
      </c>
      <c r="AT1225" s="17">
        <v>0.47872096139277298</v>
      </c>
      <c r="AU1225" s="17"/>
      <c r="AV1225" s="17">
        <v>0.42692859919554998</v>
      </c>
      <c r="AW1225" s="17">
        <v>0.36553218698458001</v>
      </c>
      <c r="AX1225" s="17">
        <v>0.53200084847500395</v>
      </c>
      <c r="AY1225" s="17">
        <v>0.33740543722149102</v>
      </c>
      <c r="AZ1225" s="17">
        <v>0.46822443176711598</v>
      </c>
      <c r="BA1225" s="17">
        <v>0.42407543830023697</v>
      </c>
      <c r="BB1225" s="17"/>
      <c r="BC1225" s="17">
        <v>0.37652860635284602</v>
      </c>
      <c r="BD1225" s="17">
        <v>0.36752564217018802</v>
      </c>
      <c r="BE1225" s="17">
        <v>0.409862061048056</v>
      </c>
      <c r="BF1225" s="17">
        <v>0.48885951657430998</v>
      </c>
      <c r="BG1225" s="17">
        <v>0.32535449638706798</v>
      </c>
    </row>
    <row r="1226" spans="2:59" x14ac:dyDescent="0.35">
      <c r="B1226" t="s">
        <v>339</v>
      </c>
      <c r="C1226" s="17">
        <v>0.102782328462558</v>
      </c>
      <c r="D1226" s="17">
        <v>0.10985331071337601</v>
      </c>
      <c r="E1226" s="17">
        <v>9.6692512461667907E-2</v>
      </c>
      <c r="F1226" s="17"/>
      <c r="G1226" s="17">
        <v>0.105367451383216</v>
      </c>
      <c r="H1226" s="17">
        <v>0.14103853955082499</v>
      </c>
      <c r="I1226" s="17">
        <v>7.8680466329480503E-2</v>
      </c>
      <c r="J1226" s="17">
        <v>0.126363969608975</v>
      </c>
      <c r="K1226" s="17">
        <v>8.3287737727715694E-2</v>
      </c>
      <c r="L1226" s="17">
        <v>8.1755481324716703E-2</v>
      </c>
      <c r="M1226" s="17"/>
      <c r="N1226" s="17">
        <v>0.106338424772321</v>
      </c>
      <c r="O1226" s="17">
        <v>0.110053046451745</v>
      </c>
      <c r="P1226" s="17">
        <v>0.101020754919618</v>
      </c>
      <c r="Q1226" s="17">
        <v>9.2892624311708902E-2</v>
      </c>
      <c r="R1226" s="17"/>
      <c r="S1226" s="17">
        <v>9.0058676166311996E-2</v>
      </c>
      <c r="T1226" s="17">
        <v>7.0468896465913103E-2</v>
      </c>
      <c r="U1226" s="17">
        <v>9.9030240119246493E-2</v>
      </c>
      <c r="V1226" s="17">
        <v>0.120423826057344</v>
      </c>
      <c r="W1226" s="17">
        <v>0.107257669821944</v>
      </c>
      <c r="X1226" s="17">
        <v>0.126189913076071</v>
      </c>
      <c r="Y1226" s="17">
        <v>0.11752925333722999</v>
      </c>
      <c r="Z1226" s="17">
        <v>0.115739376942481</v>
      </c>
      <c r="AA1226" s="17">
        <v>0.113871907338918</v>
      </c>
      <c r="AB1226" s="17">
        <v>9.4622345088045998E-2</v>
      </c>
      <c r="AC1226" s="17">
        <v>9.1839862030290403E-2</v>
      </c>
      <c r="AD1226" s="17">
        <v>0.118974098130499</v>
      </c>
      <c r="AE1226" s="17"/>
      <c r="AF1226" s="17">
        <v>0.10870473753752299</v>
      </c>
      <c r="AG1226" s="17">
        <v>0.10047355110061</v>
      </c>
      <c r="AH1226" s="17">
        <v>9.1578296958765903E-2</v>
      </c>
      <c r="AI1226" s="17"/>
      <c r="AJ1226" s="17">
        <v>0.11261135251361799</v>
      </c>
      <c r="AK1226" s="17">
        <v>9.21785055839109E-2</v>
      </c>
      <c r="AL1226" s="17">
        <v>9.3622964330080896E-2</v>
      </c>
      <c r="AM1226" s="17">
        <v>0.11876163515689001</v>
      </c>
      <c r="AN1226" s="17">
        <v>9.4395131273372901E-2</v>
      </c>
      <c r="AO1226" s="17"/>
      <c r="AP1226" s="17">
        <v>0.13424254022533</v>
      </c>
      <c r="AQ1226" s="17">
        <v>8.2471471726209E-2</v>
      </c>
      <c r="AR1226" s="17">
        <v>0.123871177031012</v>
      </c>
      <c r="AS1226" s="17">
        <v>0.118145038168271</v>
      </c>
      <c r="AT1226" s="17">
        <v>7.5915489200995806E-2</v>
      </c>
      <c r="AU1226" s="17"/>
      <c r="AV1226" s="17">
        <v>0.10033357191827</v>
      </c>
      <c r="AW1226" s="17">
        <v>0.12841435046753799</v>
      </c>
      <c r="AX1226" s="17">
        <v>8.6684159576533595E-2</v>
      </c>
      <c r="AY1226" s="17">
        <v>0.12018521079606</v>
      </c>
      <c r="AZ1226" s="17">
        <v>6.4042294226596894E-2</v>
      </c>
      <c r="BA1226" s="17">
        <v>7.58288609314752E-2</v>
      </c>
      <c r="BB1226" s="17"/>
      <c r="BC1226" s="17">
        <v>0.106231117955082</v>
      </c>
      <c r="BD1226" s="17">
        <v>0.11409071561241201</v>
      </c>
      <c r="BE1226" s="17">
        <v>9.4301289211619704E-2</v>
      </c>
      <c r="BF1226" s="17">
        <v>9.4975979925292706E-2</v>
      </c>
      <c r="BG1226" s="17">
        <v>0.14580121587532299</v>
      </c>
    </row>
    <row r="1227" spans="2:59" x14ac:dyDescent="0.35">
      <c r="B1227" t="s">
        <v>340</v>
      </c>
      <c r="C1227" s="17">
        <v>1.9641701435092598E-2</v>
      </c>
      <c r="D1227" s="17">
        <v>1.5692088659439399E-2</v>
      </c>
      <c r="E1227" s="17">
        <v>2.3706919535180102E-2</v>
      </c>
      <c r="F1227" s="17"/>
      <c r="G1227" s="17">
        <v>2.57285400632375E-2</v>
      </c>
      <c r="H1227" s="17">
        <v>5.4882109155661501E-3</v>
      </c>
      <c r="I1227" s="17">
        <v>2.7059483861803599E-2</v>
      </c>
      <c r="J1227" s="17">
        <v>3.1459880515966501E-2</v>
      </c>
      <c r="K1227" s="17">
        <v>3.01707638941782E-2</v>
      </c>
      <c r="L1227" s="17">
        <v>5.5282095543940203E-3</v>
      </c>
      <c r="M1227" s="17"/>
      <c r="N1227" s="17">
        <v>1.1695010047482799E-2</v>
      </c>
      <c r="O1227" s="17">
        <v>2.0003705566190699E-2</v>
      </c>
      <c r="P1227" s="17">
        <v>3.2952305298029602E-2</v>
      </c>
      <c r="Q1227" s="17">
        <v>1.6554886049771102E-2</v>
      </c>
      <c r="R1227" s="17"/>
      <c r="S1227" s="17">
        <v>5.07669596432572E-3</v>
      </c>
      <c r="T1227" s="17">
        <v>7.9227010440434207E-3</v>
      </c>
      <c r="U1227" s="17">
        <v>1.38218341063452E-2</v>
      </c>
      <c r="V1227" s="17">
        <v>4.1387730287938802E-2</v>
      </c>
      <c r="W1227" s="17">
        <v>2.8573557990939601E-2</v>
      </c>
      <c r="X1227" s="17">
        <v>0</v>
      </c>
      <c r="Y1227" s="17">
        <v>6.2465026262789797E-2</v>
      </c>
      <c r="Z1227" s="17">
        <v>0</v>
      </c>
      <c r="AA1227" s="17">
        <v>4.1887958788977102E-2</v>
      </c>
      <c r="AB1227" s="17">
        <v>0</v>
      </c>
      <c r="AC1227" s="17">
        <v>1.9770528683585101E-2</v>
      </c>
      <c r="AD1227" s="17">
        <v>2.76757714376826E-2</v>
      </c>
      <c r="AE1227" s="17"/>
      <c r="AF1227" s="17">
        <v>2.5512650624626099E-2</v>
      </c>
      <c r="AG1227" s="17">
        <v>1.8332397833729999E-2</v>
      </c>
      <c r="AH1227" s="17">
        <v>1.89713382761219E-2</v>
      </c>
      <c r="AI1227" s="17"/>
      <c r="AJ1227" s="17">
        <v>2.09799771912219E-2</v>
      </c>
      <c r="AK1227" s="17">
        <v>1.7306509101832301E-2</v>
      </c>
      <c r="AL1227" s="17">
        <v>0</v>
      </c>
      <c r="AM1227" s="17">
        <v>5.1588953336197597E-2</v>
      </c>
      <c r="AN1227" s="17">
        <v>3.0814740222880301E-2</v>
      </c>
      <c r="AO1227" s="17"/>
      <c r="AP1227" s="17">
        <v>2.5620098273641399E-2</v>
      </c>
      <c r="AQ1227" s="17">
        <v>1.4697009841033601E-2</v>
      </c>
      <c r="AR1227" s="17">
        <v>0</v>
      </c>
      <c r="AS1227" s="17">
        <v>1.6435975443368101E-2</v>
      </c>
      <c r="AT1227" s="17">
        <v>3.6478962270720498E-2</v>
      </c>
      <c r="AU1227" s="17"/>
      <c r="AV1227" s="17">
        <v>1.0565480092099599E-2</v>
      </c>
      <c r="AW1227" s="17">
        <v>2.7716954298629099E-2</v>
      </c>
      <c r="AX1227" s="17">
        <v>1.06145801238523E-2</v>
      </c>
      <c r="AY1227" s="17">
        <v>1.4148371666371101E-2</v>
      </c>
      <c r="AZ1227" s="17">
        <v>4.8483453509670101E-2</v>
      </c>
      <c r="BA1227" s="17">
        <v>2.24828383376676E-2</v>
      </c>
      <c r="BB1227" s="17"/>
      <c r="BC1227" s="17">
        <v>3.64019742247749E-3</v>
      </c>
      <c r="BD1227" s="17">
        <v>1.9061922642521999E-2</v>
      </c>
      <c r="BE1227" s="17">
        <v>3.2209830449328403E-2</v>
      </c>
      <c r="BF1227" s="17">
        <v>2.9125549746940399E-2</v>
      </c>
      <c r="BG1227" s="17">
        <v>5.0096329650473101E-2</v>
      </c>
    </row>
    <row r="1228" spans="2:59" x14ac:dyDescent="0.35">
      <c r="B1228" t="s">
        <v>100</v>
      </c>
      <c r="C1228" s="17">
        <v>5.88897895977923E-2</v>
      </c>
      <c r="D1228" s="17">
        <v>3.7386088688779497E-2</v>
      </c>
      <c r="E1228" s="17">
        <v>7.8333254666588595E-2</v>
      </c>
      <c r="F1228" s="17"/>
      <c r="G1228" s="17">
        <v>6.7433680174912303E-2</v>
      </c>
      <c r="H1228" s="17">
        <v>3.2108590443597998E-2</v>
      </c>
      <c r="I1228" s="17">
        <v>6.76982032492629E-2</v>
      </c>
      <c r="J1228" s="17">
        <v>4.5244436594697499E-2</v>
      </c>
      <c r="K1228" s="17">
        <v>6.5916536248980806E-2</v>
      </c>
      <c r="L1228" s="17">
        <v>7.4632589803849694E-2</v>
      </c>
      <c r="M1228" s="17"/>
      <c r="N1228" s="17">
        <v>4.1861738600978103E-2</v>
      </c>
      <c r="O1228" s="17">
        <v>4.0050104735206898E-2</v>
      </c>
      <c r="P1228" s="17">
        <v>9.3140317079867599E-2</v>
      </c>
      <c r="Q1228" s="17">
        <v>6.8162925434798294E-2</v>
      </c>
      <c r="R1228" s="17"/>
      <c r="S1228" s="17">
        <v>3.2640855907094701E-2</v>
      </c>
      <c r="T1228" s="17">
        <v>6.4970112211423195E-2</v>
      </c>
      <c r="U1228" s="17">
        <v>6.3183016373061104E-2</v>
      </c>
      <c r="V1228" s="17">
        <v>8.3587543360706396E-2</v>
      </c>
      <c r="W1228" s="17">
        <v>2.8380040046458499E-2</v>
      </c>
      <c r="X1228" s="17">
        <v>9.3613874654471005E-2</v>
      </c>
      <c r="Y1228" s="17">
        <v>6.9539344877378007E-2</v>
      </c>
      <c r="Z1228" s="17">
        <v>2.1849090016574601E-2</v>
      </c>
      <c r="AA1228" s="17">
        <v>8.6121859998254002E-2</v>
      </c>
      <c r="AB1228" s="17">
        <v>7.7184222300808597E-2</v>
      </c>
      <c r="AC1228" s="17">
        <v>1.6425089694291E-2</v>
      </c>
      <c r="AD1228" s="17">
        <v>0</v>
      </c>
      <c r="AE1228" s="17"/>
      <c r="AF1228" s="17">
        <v>4.8079899561159899E-2</v>
      </c>
      <c r="AG1228" s="17">
        <v>5.8236543460929303E-2</v>
      </c>
      <c r="AH1228" s="17">
        <v>7.3515721039698306E-2</v>
      </c>
      <c r="AI1228" s="17"/>
      <c r="AJ1228" s="17">
        <v>5.2364672968117802E-2</v>
      </c>
      <c r="AK1228" s="17">
        <v>3.7728932048444498E-2</v>
      </c>
      <c r="AL1228" s="17">
        <v>6.9287912033778806E-2</v>
      </c>
      <c r="AM1228" s="17">
        <v>0</v>
      </c>
      <c r="AN1228" s="17">
        <v>7.3237580259119694E-2</v>
      </c>
      <c r="AO1228" s="17"/>
      <c r="AP1228" s="17">
        <v>6.6280971554506504E-2</v>
      </c>
      <c r="AQ1228" s="17">
        <v>3.64579619596049E-2</v>
      </c>
      <c r="AR1228" s="17">
        <v>5.6716510238412503E-2</v>
      </c>
      <c r="AS1228" s="17">
        <v>3.5549121552232499E-2</v>
      </c>
      <c r="AT1228" s="17">
        <v>9.4957022725436199E-2</v>
      </c>
      <c r="AU1228" s="17"/>
      <c r="AV1228" s="17">
        <v>3.5928232691481203E-2</v>
      </c>
      <c r="AW1228" s="17">
        <v>5.9866866328437698E-2</v>
      </c>
      <c r="AX1228" s="17">
        <v>4.0766585224031503E-2</v>
      </c>
      <c r="AY1228" s="17">
        <v>2.9928064015351499E-2</v>
      </c>
      <c r="AZ1228" s="17">
        <v>9.7511708261526706E-2</v>
      </c>
      <c r="BA1228" s="17">
        <v>0.115247494504144</v>
      </c>
      <c r="BB1228" s="17"/>
      <c r="BC1228" s="17">
        <v>3.8822715869978597E-2</v>
      </c>
      <c r="BD1228" s="17">
        <v>6.4099507276622197E-2</v>
      </c>
      <c r="BE1228" s="17">
        <v>6.8414692086121595E-2</v>
      </c>
      <c r="BF1228" s="17">
        <v>4.8627947863594402E-2</v>
      </c>
      <c r="BG1228" s="17">
        <v>6.6729680222906707E-2</v>
      </c>
    </row>
    <row r="1229" spans="2:59" x14ac:dyDescent="0.35">
      <c r="B1229" t="s">
        <v>139</v>
      </c>
      <c r="C1229" s="17">
        <v>0.81868618050455799</v>
      </c>
      <c r="D1229" s="17">
        <v>0.83706851193840603</v>
      </c>
      <c r="E1229" s="17">
        <v>0.80126731333656298</v>
      </c>
      <c r="F1229" s="17"/>
      <c r="G1229" s="17">
        <v>0.80147032837863397</v>
      </c>
      <c r="H1229" s="17">
        <v>0.821364659090011</v>
      </c>
      <c r="I1229" s="17">
        <v>0.82656184655945297</v>
      </c>
      <c r="J1229" s="17">
        <v>0.79693171328036105</v>
      </c>
      <c r="K1229" s="17">
        <v>0.82062496212912495</v>
      </c>
      <c r="L1229" s="17">
        <v>0.83808371931703995</v>
      </c>
      <c r="M1229" s="17"/>
      <c r="N1229" s="17">
        <v>0.84010482657921803</v>
      </c>
      <c r="O1229" s="17">
        <v>0.82989314324685703</v>
      </c>
      <c r="P1229" s="17">
        <v>0.77288662270248398</v>
      </c>
      <c r="Q1229" s="17">
        <v>0.822389564203722</v>
      </c>
      <c r="R1229" s="17"/>
      <c r="S1229" s="17">
        <v>0.87222377196226697</v>
      </c>
      <c r="T1229" s="17">
        <v>0.85663829027862004</v>
      </c>
      <c r="U1229" s="17">
        <v>0.82396490940134703</v>
      </c>
      <c r="V1229" s="17">
        <v>0.75460090029401095</v>
      </c>
      <c r="W1229" s="17">
        <v>0.83578873214065796</v>
      </c>
      <c r="X1229" s="17">
        <v>0.78019621226945801</v>
      </c>
      <c r="Y1229" s="17">
        <v>0.75046637552260198</v>
      </c>
      <c r="Z1229" s="17">
        <v>0.86241153304094498</v>
      </c>
      <c r="AA1229" s="17">
        <v>0.758118273873851</v>
      </c>
      <c r="AB1229" s="17">
        <v>0.82819343261114498</v>
      </c>
      <c r="AC1229" s="17">
        <v>0.87196451959183396</v>
      </c>
      <c r="AD1229" s="17">
        <v>0.85335013043181895</v>
      </c>
      <c r="AE1229" s="17"/>
      <c r="AF1229" s="17">
        <v>0.817702712276691</v>
      </c>
      <c r="AG1229" s="17">
        <v>0.82295750760472997</v>
      </c>
      <c r="AH1229" s="17">
        <v>0.81593464372541402</v>
      </c>
      <c r="AI1229" s="17"/>
      <c r="AJ1229" s="17">
        <v>0.81404399732704302</v>
      </c>
      <c r="AK1229" s="17">
        <v>0.85278605326581203</v>
      </c>
      <c r="AL1229" s="17">
        <v>0.83708912363613996</v>
      </c>
      <c r="AM1229" s="17">
        <v>0.82964941150691296</v>
      </c>
      <c r="AN1229" s="17">
        <v>0.80155254824462696</v>
      </c>
      <c r="AO1229" s="17"/>
      <c r="AP1229" s="17">
        <v>0.77385638994652295</v>
      </c>
      <c r="AQ1229" s="17">
        <v>0.86637355647315295</v>
      </c>
      <c r="AR1229" s="17">
        <v>0.81941231273057602</v>
      </c>
      <c r="AS1229" s="17">
        <v>0.82986986483612801</v>
      </c>
      <c r="AT1229" s="17">
        <v>0.79264852580284795</v>
      </c>
      <c r="AU1229" s="17"/>
      <c r="AV1229" s="17">
        <v>0.85317271529814898</v>
      </c>
      <c r="AW1229" s="17">
        <v>0.78400182890539505</v>
      </c>
      <c r="AX1229" s="17">
        <v>0.86193467507558297</v>
      </c>
      <c r="AY1229" s="17">
        <v>0.83573835352221804</v>
      </c>
      <c r="AZ1229" s="17">
        <v>0.789962544002206</v>
      </c>
      <c r="BA1229" s="17">
        <v>0.78644080622671297</v>
      </c>
      <c r="BB1229" s="17"/>
      <c r="BC1229" s="17">
        <v>0.85130596875246201</v>
      </c>
      <c r="BD1229" s="17">
        <v>0.80274785446844299</v>
      </c>
      <c r="BE1229" s="17">
        <v>0.80507418825292998</v>
      </c>
      <c r="BF1229" s="17">
        <v>0.82727052246417199</v>
      </c>
      <c r="BG1229" s="17">
        <v>0.73737277425129799</v>
      </c>
    </row>
    <row r="1230" spans="2:59" x14ac:dyDescent="0.35">
      <c r="B1230" t="s">
        <v>141</v>
      </c>
      <c r="C1230" s="17">
        <v>-0.75979639090676498</v>
      </c>
      <c r="D1230" s="17">
        <v>-0.79968242324962602</v>
      </c>
      <c r="E1230" s="17">
        <v>-0.72293405866997495</v>
      </c>
      <c r="F1230" s="17"/>
      <c r="G1230" s="17">
        <v>-0.73403664820372105</v>
      </c>
      <c r="H1230" s="17">
        <v>-0.78925606864641296</v>
      </c>
      <c r="I1230" s="17">
        <v>-0.75886364331018996</v>
      </c>
      <c r="J1230" s="17">
        <v>-0.75168727668566404</v>
      </c>
      <c r="K1230" s="17">
        <v>-0.75470842588014497</v>
      </c>
      <c r="L1230" s="17">
        <v>-0.76345112951319005</v>
      </c>
      <c r="M1230" s="17"/>
      <c r="N1230" s="17">
        <v>-0.79824308797823995</v>
      </c>
      <c r="O1230" s="17">
        <v>-0.78984303851165005</v>
      </c>
      <c r="P1230" s="17">
        <v>-0.67974630562261695</v>
      </c>
      <c r="Q1230" s="17">
        <v>-0.75422663876892304</v>
      </c>
      <c r="R1230" s="17"/>
      <c r="S1230" s="17">
        <v>-0.83958291605517299</v>
      </c>
      <c r="T1230" s="17">
        <v>-0.79166817806719703</v>
      </c>
      <c r="U1230" s="17">
        <v>-0.76078189302828603</v>
      </c>
      <c r="V1230" s="17">
        <v>-0.67101335693330399</v>
      </c>
      <c r="W1230" s="17">
        <v>-0.80740869209419897</v>
      </c>
      <c r="X1230" s="17">
        <v>-0.68658233761498699</v>
      </c>
      <c r="Y1230" s="17">
        <v>-0.68092703064522397</v>
      </c>
      <c r="Z1230" s="17">
        <v>-0.84056244302437</v>
      </c>
      <c r="AA1230" s="17">
        <v>-0.67199641387559705</v>
      </c>
      <c r="AB1230" s="17">
        <v>-0.75100921031033696</v>
      </c>
      <c r="AC1230" s="17">
        <v>-0.85553942989754295</v>
      </c>
      <c r="AD1230" s="17">
        <v>-0.85335013043181895</v>
      </c>
      <c r="AE1230" s="17"/>
      <c r="AF1230" s="17">
        <v>-0.76962281271553101</v>
      </c>
      <c r="AG1230" s="17">
        <v>-0.76472096414380097</v>
      </c>
      <c r="AH1230" s="17">
        <v>-0.74241892268571597</v>
      </c>
      <c r="AI1230" s="17"/>
      <c r="AJ1230" s="17">
        <v>-0.76167932435892505</v>
      </c>
      <c r="AK1230" s="17">
        <v>-0.81505712121736795</v>
      </c>
      <c r="AL1230" s="17">
        <v>-0.76780121160236103</v>
      </c>
      <c r="AM1230" s="17">
        <v>-0.82964941150691296</v>
      </c>
      <c r="AN1230" s="17">
        <v>-0.72831496798550699</v>
      </c>
      <c r="AO1230" s="17"/>
      <c r="AP1230" s="17">
        <v>-0.70757541839201599</v>
      </c>
      <c r="AQ1230" s="17">
        <v>-0.82991559451354802</v>
      </c>
      <c r="AR1230" s="17">
        <v>-0.76269580249216296</v>
      </c>
      <c r="AS1230" s="17">
        <v>-0.79432074328389601</v>
      </c>
      <c r="AT1230" s="17">
        <v>-0.69769150307741101</v>
      </c>
      <c r="AU1230" s="17"/>
      <c r="AV1230" s="17">
        <v>-0.81724448260666804</v>
      </c>
      <c r="AW1230" s="17">
        <v>-0.72413496257695698</v>
      </c>
      <c r="AX1230" s="17">
        <v>-0.82116808985155099</v>
      </c>
      <c r="AY1230" s="17">
        <v>-0.80581028950686595</v>
      </c>
      <c r="AZ1230" s="17">
        <v>-0.69245083574068</v>
      </c>
      <c r="BA1230" s="17">
        <v>-0.67119331172256902</v>
      </c>
      <c r="BB1230" s="17"/>
      <c r="BC1230" s="17">
        <v>-0.81248325288248302</v>
      </c>
      <c r="BD1230" s="17">
        <v>-0.73864834719182104</v>
      </c>
      <c r="BE1230" s="17">
        <v>-0.73665949616680904</v>
      </c>
      <c r="BF1230" s="17">
        <v>-0.77864257460057795</v>
      </c>
      <c r="BG1230" s="17">
        <v>-0.67064309402839095</v>
      </c>
    </row>
    <row r="1231" spans="2:59" x14ac:dyDescent="0.3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row>
    <row r="1232" spans="2:59" x14ac:dyDescent="0.35">
      <c r="B1232" s="6" t="s">
        <v>501</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row>
    <row r="1233" spans="2:59" x14ac:dyDescent="0.35">
      <c r="B1233" s="24" t="s">
        <v>331</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row>
    <row r="1234" spans="2:59" x14ac:dyDescent="0.35">
      <c r="B1234" t="s">
        <v>323</v>
      </c>
      <c r="C1234" s="17">
        <v>0.35757365347130898</v>
      </c>
      <c r="D1234" s="17">
        <v>0.37358056083278102</v>
      </c>
      <c r="E1234" s="17">
        <v>0.338526436341888</v>
      </c>
      <c r="F1234" s="17"/>
      <c r="G1234" s="17">
        <v>0.33487164229736899</v>
      </c>
      <c r="H1234" s="17">
        <v>0.33528010570310202</v>
      </c>
      <c r="I1234" s="17">
        <v>0.33265122255354002</v>
      </c>
      <c r="J1234" s="17">
        <v>0.37274868729742999</v>
      </c>
      <c r="K1234" s="17">
        <v>0.43785258945864702</v>
      </c>
      <c r="L1234" s="17">
        <v>0.35006306810989202</v>
      </c>
      <c r="M1234" s="17"/>
      <c r="N1234" s="17">
        <v>0.333555975603396</v>
      </c>
      <c r="O1234" s="17">
        <v>0.40801575231058801</v>
      </c>
      <c r="P1234" s="17">
        <v>0.30687258873088302</v>
      </c>
      <c r="Q1234" s="17">
        <v>0.37452623077151898</v>
      </c>
      <c r="R1234" s="17"/>
      <c r="S1234" s="17">
        <v>0.37391640885434502</v>
      </c>
      <c r="T1234" s="17">
        <v>0.39745607361082202</v>
      </c>
      <c r="U1234" s="17">
        <v>0.37881389892075201</v>
      </c>
      <c r="V1234" s="17">
        <v>0.225825244433628</v>
      </c>
      <c r="W1234" s="17">
        <v>0.311921895306429</v>
      </c>
      <c r="X1234" s="17">
        <v>0.35418670724311102</v>
      </c>
      <c r="Y1234" s="17">
        <v>0.24597938093431099</v>
      </c>
      <c r="Z1234" s="17">
        <v>0.39360326125991901</v>
      </c>
      <c r="AA1234" s="17">
        <v>0.41834954972240601</v>
      </c>
      <c r="AB1234" s="17">
        <v>0.37344184501160099</v>
      </c>
      <c r="AC1234" s="17">
        <v>0.39394273009833197</v>
      </c>
      <c r="AD1234" s="17">
        <v>0.46371594283870599</v>
      </c>
      <c r="AE1234" s="17"/>
      <c r="AF1234" s="17">
        <v>0.35050101712735099</v>
      </c>
      <c r="AG1234" s="17">
        <v>0.34307258977316502</v>
      </c>
      <c r="AH1234" s="17">
        <v>0.436239660979719</v>
      </c>
      <c r="AI1234" s="17"/>
      <c r="AJ1234" s="17">
        <v>0.37217401743221701</v>
      </c>
      <c r="AK1234" s="17">
        <v>0.32059077047761703</v>
      </c>
      <c r="AL1234" s="17">
        <v>0.33167949765228799</v>
      </c>
      <c r="AM1234" s="17">
        <v>0.29200866300278</v>
      </c>
      <c r="AN1234" s="17">
        <v>0.436515531087871</v>
      </c>
      <c r="AO1234" s="17"/>
      <c r="AP1234" s="17">
        <v>0.34965329511752002</v>
      </c>
      <c r="AQ1234" s="17">
        <v>0.35978160513262802</v>
      </c>
      <c r="AR1234" s="17">
        <v>0.28890476140938198</v>
      </c>
      <c r="AS1234" s="17">
        <v>0.37717853173550703</v>
      </c>
      <c r="AT1234" s="17">
        <v>0.33413074955666</v>
      </c>
      <c r="AU1234" s="17"/>
      <c r="AV1234" s="17">
        <v>0.36351426927876701</v>
      </c>
      <c r="AW1234" s="17">
        <v>0.32868391557730697</v>
      </c>
      <c r="AX1234" s="17">
        <v>0.29512631277437601</v>
      </c>
      <c r="AY1234" s="17">
        <v>0.38621380663935101</v>
      </c>
      <c r="AZ1234" s="17">
        <v>0.37098065080959403</v>
      </c>
      <c r="BA1234" s="17">
        <v>0.291179183203011</v>
      </c>
      <c r="BB1234" s="17"/>
      <c r="BC1234" s="17">
        <v>0.39080894374736302</v>
      </c>
      <c r="BD1234" s="17">
        <v>0.37630484617602999</v>
      </c>
      <c r="BE1234" s="17">
        <v>0.32870884063299799</v>
      </c>
      <c r="BF1234" s="17">
        <v>0.303222329312132</v>
      </c>
      <c r="BG1234" s="17">
        <v>0.45251276681782698</v>
      </c>
    </row>
    <row r="1235" spans="2:59" x14ac:dyDescent="0.35">
      <c r="B1235" t="s">
        <v>324</v>
      </c>
      <c r="C1235" s="17">
        <v>0.40965787560741002</v>
      </c>
      <c r="D1235" s="17">
        <v>0.40594272485034</v>
      </c>
      <c r="E1235" s="17">
        <v>0.41685101598811702</v>
      </c>
      <c r="F1235" s="17"/>
      <c r="G1235" s="17">
        <v>0.35247357534307699</v>
      </c>
      <c r="H1235" s="17">
        <v>0.39741072069649602</v>
      </c>
      <c r="I1235" s="17">
        <v>0.476097025343512</v>
      </c>
      <c r="J1235" s="17">
        <v>0.37709819451066601</v>
      </c>
      <c r="K1235" s="17">
        <v>0.39102030402778298</v>
      </c>
      <c r="L1235" s="17">
        <v>0.44456342921029601</v>
      </c>
      <c r="M1235" s="17"/>
      <c r="N1235" s="17">
        <v>0.43151907177215398</v>
      </c>
      <c r="O1235" s="17">
        <v>0.34419669880293502</v>
      </c>
      <c r="P1235" s="17">
        <v>0.43690590027600701</v>
      </c>
      <c r="Q1235" s="17">
        <v>0.43145221641890302</v>
      </c>
      <c r="R1235" s="17"/>
      <c r="S1235" s="17">
        <v>0.337225584388685</v>
      </c>
      <c r="T1235" s="17">
        <v>0.40411421118416202</v>
      </c>
      <c r="U1235" s="17">
        <v>0.40315662608199698</v>
      </c>
      <c r="V1235" s="17">
        <v>0.48705917803552901</v>
      </c>
      <c r="W1235" s="17">
        <v>0.49069808077960397</v>
      </c>
      <c r="X1235" s="17">
        <v>0.455620648337419</v>
      </c>
      <c r="Y1235" s="17">
        <v>0.47559339585719501</v>
      </c>
      <c r="Z1235" s="17">
        <v>0.401983878549037</v>
      </c>
      <c r="AA1235" s="17">
        <v>0.30589412144102801</v>
      </c>
      <c r="AB1235" s="17">
        <v>0.41084579527625098</v>
      </c>
      <c r="AC1235" s="17">
        <v>0.41585228878189801</v>
      </c>
      <c r="AD1235" s="17">
        <v>0.45175155188663602</v>
      </c>
      <c r="AE1235" s="17"/>
      <c r="AF1235" s="17">
        <v>0.43211945268697599</v>
      </c>
      <c r="AG1235" s="17">
        <v>0.42401037604804798</v>
      </c>
      <c r="AH1235" s="17">
        <v>0.376819696376611</v>
      </c>
      <c r="AI1235" s="17"/>
      <c r="AJ1235" s="17">
        <v>0.43551038281443499</v>
      </c>
      <c r="AK1235" s="17">
        <v>0.42817347279511803</v>
      </c>
      <c r="AL1235" s="17">
        <v>0.47115393062060401</v>
      </c>
      <c r="AM1235" s="17">
        <v>0.35410052019809501</v>
      </c>
      <c r="AN1235" s="17">
        <v>0.316587355156212</v>
      </c>
      <c r="AO1235" s="17"/>
      <c r="AP1235" s="17">
        <v>0.39866337427677301</v>
      </c>
      <c r="AQ1235" s="17">
        <v>0.41266234704050597</v>
      </c>
      <c r="AR1235" s="17">
        <v>0.48391496082598401</v>
      </c>
      <c r="AS1235" s="17">
        <v>0.39413724466667199</v>
      </c>
      <c r="AT1235" s="17">
        <v>0.45589859692392298</v>
      </c>
      <c r="AU1235" s="17"/>
      <c r="AV1235" s="17">
        <v>0.386887307124338</v>
      </c>
      <c r="AW1235" s="17">
        <v>0.42212089029307498</v>
      </c>
      <c r="AX1235" s="17">
        <v>0.52131777856876205</v>
      </c>
      <c r="AY1235" s="17">
        <v>0.40110037030406898</v>
      </c>
      <c r="AZ1235" s="17">
        <v>0.36605961609207599</v>
      </c>
      <c r="BA1235" s="17">
        <v>0.49544399911984799</v>
      </c>
      <c r="BB1235" s="17"/>
      <c r="BC1235" s="17">
        <v>0.423449280987792</v>
      </c>
      <c r="BD1235" s="17">
        <v>0.373956289266835</v>
      </c>
      <c r="BE1235" s="17">
        <v>0.42522404188645802</v>
      </c>
      <c r="BF1235" s="17">
        <v>0.42529350042283598</v>
      </c>
      <c r="BG1235" s="17">
        <v>0.439051279879283</v>
      </c>
    </row>
    <row r="1236" spans="2:59" x14ac:dyDescent="0.35">
      <c r="B1236" t="s">
        <v>325</v>
      </c>
      <c r="C1236" s="17">
        <v>0.13386549928621799</v>
      </c>
      <c r="D1236" s="17">
        <v>0.13231525119518101</v>
      </c>
      <c r="E1236" s="17">
        <v>0.134271904031872</v>
      </c>
      <c r="F1236" s="17"/>
      <c r="G1236" s="17">
        <v>0.230297270778833</v>
      </c>
      <c r="H1236" s="17">
        <v>0.14475631983456899</v>
      </c>
      <c r="I1236" s="17">
        <v>8.3076297927687698E-2</v>
      </c>
      <c r="J1236" s="17">
        <v>0.158410164678743</v>
      </c>
      <c r="K1236" s="17">
        <v>8.1067551613114699E-2</v>
      </c>
      <c r="L1236" s="17">
        <v>0.11094861150726799</v>
      </c>
      <c r="M1236" s="17"/>
      <c r="N1236" s="17">
        <v>0.125988763106652</v>
      </c>
      <c r="O1236" s="17">
        <v>0.13169047816729099</v>
      </c>
      <c r="P1236" s="17">
        <v>0.146445177602259</v>
      </c>
      <c r="Q1236" s="17">
        <v>0.13454222959517501</v>
      </c>
      <c r="R1236" s="17"/>
      <c r="S1236" s="17">
        <v>0.17423662365980999</v>
      </c>
      <c r="T1236" s="17">
        <v>0.128321411479348</v>
      </c>
      <c r="U1236" s="17">
        <v>0.141257405923086</v>
      </c>
      <c r="V1236" s="17">
        <v>0.14166026951383101</v>
      </c>
      <c r="W1236" s="17">
        <v>0.11861625776682901</v>
      </c>
      <c r="X1236" s="17">
        <v>6.7379926501582393E-2</v>
      </c>
      <c r="Y1236" s="17">
        <v>0.232017857695938</v>
      </c>
      <c r="Z1236" s="17">
        <v>9.3019261951298102E-2</v>
      </c>
      <c r="AA1236" s="17">
        <v>0.12749730876215901</v>
      </c>
      <c r="AB1236" s="17">
        <v>0.123659962696981</v>
      </c>
      <c r="AC1236" s="17">
        <v>0.126416253642817</v>
      </c>
      <c r="AD1236" s="17">
        <v>2.5400398387819999E-2</v>
      </c>
      <c r="AE1236" s="17"/>
      <c r="AF1236" s="17">
        <v>0.11374195526478</v>
      </c>
      <c r="AG1236" s="17">
        <v>0.13956825362998801</v>
      </c>
      <c r="AH1236" s="17">
        <v>9.4977324795808601E-2</v>
      </c>
      <c r="AI1236" s="17"/>
      <c r="AJ1236" s="17">
        <v>0.10787068153802599</v>
      </c>
      <c r="AK1236" s="17">
        <v>0.14017760494808701</v>
      </c>
      <c r="AL1236" s="17">
        <v>0.112626494717445</v>
      </c>
      <c r="AM1236" s="17">
        <v>0.22748070964123801</v>
      </c>
      <c r="AN1236" s="17">
        <v>0.14180835099271299</v>
      </c>
      <c r="AO1236" s="17"/>
      <c r="AP1236" s="17">
        <v>0.15595400668138101</v>
      </c>
      <c r="AQ1236" s="17">
        <v>0.119620330953808</v>
      </c>
      <c r="AR1236" s="17">
        <v>0.144145820606533</v>
      </c>
      <c r="AS1236" s="17">
        <v>0.14416060159841301</v>
      </c>
      <c r="AT1236" s="17">
        <v>0.149638502568053</v>
      </c>
      <c r="AU1236" s="17"/>
      <c r="AV1236" s="17">
        <v>0.14497853662048399</v>
      </c>
      <c r="AW1236" s="17">
        <v>0.13911553513846001</v>
      </c>
      <c r="AX1236" s="17">
        <v>0.116088391162465</v>
      </c>
      <c r="AY1236" s="17">
        <v>0.13042959183021499</v>
      </c>
      <c r="AZ1236" s="17">
        <v>0.16801361342872401</v>
      </c>
      <c r="BA1236" s="17">
        <v>0.113378890266185</v>
      </c>
      <c r="BB1236" s="17"/>
      <c r="BC1236" s="17">
        <v>0.117071860780357</v>
      </c>
      <c r="BD1236" s="17">
        <v>0.14462728758806201</v>
      </c>
      <c r="BE1236" s="17">
        <v>0.132844787323177</v>
      </c>
      <c r="BF1236" s="17">
        <v>0.13513114509881</v>
      </c>
      <c r="BG1236" s="17">
        <v>0.10843595330289101</v>
      </c>
    </row>
    <row r="1237" spans="2:59" x14ac:dyDescent="0.35">
      <c r="B1237" t="s">
        <v>326</v>
      </c>
      <c r="C1237" s="17">
        <v>6.2081502801541802E-2</v>
      </c>
      <c r="D1237" s="17">
        <v>5.4139242604068202E-2</v>
      </c>
      <c r="E1237" s="17">
        <v>7.0450749713279207E-2</v>
      </c>
      <c r="F1237" s="17"/>
      <c r="G1237" s="17">
        <v>6.9870091548133895E-2</v>
      </c>
      <c r="H1237" s="17">
        <v>6.11577297410223E-2</v>
      </c>
      <c r="I1237" s="17">
        <v>7.65861290914292E-2</v>
      </c>
      <c r="J1237" s="17">
        <v>4.2858893105630298E-2</v>
      </c>
      <c r="K1237" s="17">
        <v>5.4579037293772101E-2</v>
      </c>
      <c r="L1237" s="17">
        <v>6.5506135316642095E-2</v>
      </c>
      <c r="M1237" s="17"/>
      <c r="N1237" s="17">
        <v>7.0912038947833905E-2</v>
      </c>
      <c r="O1237" s="17">
        <v>7.2447763774319093E-2</v>
      </c>
      <c r="P1237" s="17">
        <v>5.8321236274606503E-2</v>
      </c>
      <c r="Q1237" s="17">
        <v>4.4395819567330901E-2</v>
      </c>
      <c r="R1237" s="17"/>
      <c r="S1237" s="17">
        <v>5.9850968862014298E-2</v>
      </c>
      <c r="T1237" s="17">
        <v>3.6076383587298401E-2</v>
      </c>
      <c r="U1237" s="17">
        <v>5.0864762100259801E-2</v>
      </c>
      <c r="V1237" s="17">
        <v>0.131182007462883</v>
      </c>
      <c r="W1237" s="17">
        <v>5.0360575909736797E-2</v>
      </c>
      <c r="X1237" s="17">
        <v>6.1119334115031898E-2</v>
      </c>
      <c r="Y1237" s="17">
        <v>2.3632187964891398E-2</v>
      </c>
      <c r="Z1237" s="17">
        <v>2.2773305203016399E-2</v>
      </c>
      <c r="AA1237" s="17">
        <v>0.121646528431477</v>
      </c>
      <c r="AB1237" s="17">
        <v>4.4751471615289001E-2</v>
      </c>
      <c r="AC1237" s="17">
        <v>4.8749249538929403E-2</v>
      </c>
      <c r="AD1237" s="17">
        <v>5.9132106886837801E-2</v>
      </c>
      <c r="AE1237" s="17"/>
      <c r="AF1237" s="17">
        <v>7.6569799586224799E-2</v>
      </c>
      <c r="AG1237" s="17">
        <v>5.48646516865526E-2</v>
      </c>
      <c r="AH1237" s="17">
        <v>3.7603665005603699E-2</v>
      </c>
      <c r="AI1237" s="17"/>
      <c r="AJ1237" s="17">
        <v>5.8862407763858503E-2</v>
      </c>
      <c r="AK1237" s="17">
        <v>6.4909270732255595E-2</v>
      </c>
      <c r="AL1237" s="17">
        <v>7.1386038468480004E-2</v>
      </c>
      <c r="AM1237" s="17">
        <v>8.1394039244974195E-2</v>
      </c>
      <c r="AN1237" s="17">
        <v>6.7087819696677098E-2</v>
      </c>
      <c r="AO1237" s="17"/>
      <c r="AP1237" s="17">
        <v>6.4712923411694198E-2</v>
      </c>
      <c r="AQ1237" s="17">
        <v>6.7296083189226405E-2</v>
      </c>
      <c r="AR1237" s="17">
        <v>7.0446599851047301E-2</v>
      </c>
      <c r="AS1237" s="17">
        <v>6.8107020417669195E-2</v>
      </c>
      <c r="AT1237" s="17">
        <v>0</v>
      </c>
      <c r="AU1237" s="17"/>
      <c r="AV1237" s="17">
        <v>6.0106341840562197E-2</v>
      </c>
      <c r="AW1237" s="17">
        <v>8.7735135531397598E-2</v>
      </c>
      <c r="AX1237" s="17">
        <v>6.7467517494397694E-2</v>
      </c>
      <c r="AY1237" s="17">
        <v>6.3049387063542198E-2</v>
      </c>
      <c r="AZ1237" s="17">
        <v>1.2019297343269701E-2</v>
      </c>
      <c r="BA1237" s="17">
        <v>3.1862779863926098E-2</v>
      </c>
      <c r="BB1237" s="17"/>
      <c r="BC1237" s="17">
        <v>4.59919230117403E-2</v>
      </c>
      <c r="BD1237" s="17">
        <v>7.2169185335319005E-2</v>
      </c>
      <c r="BE1237" s="17">
        <v>6.4505143242848006E-2</v>
      </c>
      <c r="BF1237" s="17">
        <v>8.5688984290245601E-2</v>
      </c>
      <c r="BG1237" s="17">
        <v>0</v>
      </c>
    </row>
    <row r="1238" spans="2:59" x14ac:dyDescent="0.35">
      <c r="B1238" t="s">
        <v>327</v>
      </c>
      <c r="C1238" s="17">
        <v>1.6562842792198499E-2</v>
      </c>
      <c r="D1238" s="17">
        <v>1.55828735339617E-2</v>
      </c>
      <c r="E1238" s="17">
        <v>1.7672176329445E-2</v>
      </c>
      <c r="F1238" s="17"/>
      <c r="G1238" s="17">
        <v>1.24874200325879E-2</v>
      </c>
      <c r="H1238" s="17">
        <v>4.1401706949193699E-2</v>
      </c>
      <c r="I1238" s="17">
        <v>1.09165618577998E-2</v>
      </c>
      <c r="J1238" s="17">
        <v>1.9615191044571701E-2</v>
      </c>
      <c r="K1238" s="17">
        <v>9.0880683545342608E-3</v>
      </c>
      <c r="L1238" s="17">
        <v>5.3258190096812496E-3</v>
      </c>
      <c r="M1238" s="17"/>
      <c r="N1238" s="17">
        <v>2.0384594493144E-2</v>
      </c>
      <c r="O1238" s="17">
        <v>2.52330444638551E-2</v>
      </c>
      <c r="P1238" s="17">
        <v>1.9806244902429701E-2</v>
      </c>
      <c r="Q1238" s="17">
        <v>0</v>
      </c>
      <c r="R1238" s="17"/>
      <c r="S1238" s="17">
        <v>4.25848589974272E-2</v>
      </c>
      <c r="T1238" s="17">
        <v>9.2944122660459597E-3</v>
      </c>
      <c r="U1238" s="17">
        <v>0</v>
      </c>
      <c r="V1238" s="17">
        <v>1.42733005541295E-2</v>
      </c>
      <c r="W1238" s="17">
        <v>2.84031902374016E-2</v>
      </c>
      <c r="X1238" s="17">
        <v>2.2395738417454601E-2</v>
      </c>
      <c r="Y1238" s="17">
        <v>0</v>
      </c>
      <c r="Z1238" s="17">
        <v>4.6349005697253601E-2</v>
      </c>
      <c r="AA1238" s="17">
        <v>1.49514390397307E-2</v>
      </c>
      <c r="AB1238" s="17">
        <v>0</v>
      </c>
      <c r="AC1238" s="17">
        <v>0</v>
      </c>
      <c r="AD1238" s="17">
        <v>0</v>
      </c>
      <c r="AE1238" s="17"/>
      <c r="AF1238" s="17">
        <v>1.23601709217821E-2</v>
      </c>
      <c r="AG1238" s="17">
        <v>1.32377980631266E-2</v>
      </c>
      <c r="AH1238" s="17">
        <v>2.0973235032170301E-2</v>
      </c>
      <c r="AI1238" s="17"/>
      <c r="AJ1238" s="17">
        <v>1.51946188315601E-2</v>
      </c>
      <c r="AK1238" s="17">
        <v>2.36862772130139E-2</v>
      </c>
      <c r="AL1238" s="17">
        <v>1.31540385411828E-2</v>
      </c>
      <c r="AM1238" s="17">
        <v>0</v>
      </c>
      <c r="AN1238" s="17">
        <v>1.49073399184109E-2</v>
      </c>
      <c r="AO1238" s="17"/>
      <c r="AP1238" s="17">
        <v>2.1337359982443099E-2</v>
      </c>
      <c r="AQ1238" s="17">
        <v>2.1845144098048001E-2</v>
      </c>
      <c r="AR1238" s="17">
        <v>0</v>
      </c>
      <c r="AS1238" s="17">
        <v>8.7591754109333092E-3</v>
      </c>
      <c r="AT1238" s="17">
        <v>0</v>
      </c>
      <c r="AU1238" s="17"/>
      <c r="AV1238" s="17">
        <v>2.73450068999831E-2</v>
      </c>
      <c r="AW1238" s="17">
        <v>1.48098102705264E-2</v>
      </c>
      <c r="AX1238" s="17">
        <v>0</v>
      </c>
      <c r="AY1238" s="17">
        <v>7.5400495475203598E-3</v>
      </c>
      <c r="AZ1238" s="17">
        <v>1.2470401453130201E-2</v>
      </c>
      <c r="BA1238" s="17">
        <v>4.7284426020531303E-2</v>
      </c>
      <c r="BB1238" s="17"/>
      <c r="BC1238" s="17">
        <v>8.4601080324515302E-3</v>
      </c>
      <c r="BD1238" s="17">
        <v>1.03028223249651E-2</v>
      </c>
      <c r="BE1238" s="17">
        <v>3.3207832769922299E-2</v>
      </c>
      <c r="BF1238" s="17">
        <v>1.71327931655763E-2</v>
      </c>
      <c r="BG1238" s="17">
        <v>0</v>
      </c>
    </row>
    <row r="1239" spans="2:59" x14ac:dyDescent="0.35">
      <c r="B1239" t="s">
        <v>100</v>
      </c>
      <c r="C1239" s="17">
        <v>2.02586260413221E-2</v>
      </c>
      <c r="D1239" s="17">
        <v>1.8439346983668298E-2</v>
      </c>
      <c r="E1239" s="17">
        <v>2.2227717595397999E-2</v>
      </c>
      <c r="F1239" s="17"/>
      <c r="G1239" s="17">
        <v>0</v>
      </c>
      <c r="H1239" s="17">
        <v>1.9993417075617598E-2</v>
      </c>
      <c r="I1239" s="17">
        <v>2.0672763226031499E-2</v>
      </c>
      <c r="J1239" s="17">
        <v>2.92688693629597E-2</v>
      </c>
      <c r="K1239" s="17">
        <v>2.6392449252148901E-2</v>
      </c>
      <c r="L1239" s="17">
        <v>2.35929368462207E-2</v>
      </c>
      <c r="M1239" s="17"/>
      <c r="N1239" s="17">
        <v>1.7639556076820401E-2</v>
      </c>
      <c r="O1239" s="17">
        <v>1.84162624810125E-2</v>
      </c>
      <c r="P1239" s="17">
        <v>3.1648852213814499E-2</v>
      </c>
      <c r="Q1239" s="17">
        <v>1.50835036470726E-2</v>
      </c>
      <c r="R1239" s="17"/>
      <c r="S1239" s="17">
        <v>1.21855552377177E-2</v>
      </c>
      <c r="T1239" s="17">
        <v>2.4737507872323899E-2</v>
      </c>
      <c r="U1239" s="17">
        <v>2.5907306973904799E-2</v>
      </c>
      <c r="V1239" s="17">
        <v>0</v>
      </c>
      <c r="W1239" s="17">
        <v>0</v>
      </c>
      <c r="X1239" s="17">
        <v>3.9297645385400898E-2</v>
      </c>
      <c r="Y1239" s="17">
        <v>2.2777177547665301E-2</v>
      </c>
      <c r="Z1239" s="17">
        <v>4.2271287339475903E-2</v>
      </c>
      <c r="AA1239" s="17">
        <v>1.16610526031996E-2</v>
      </c>
      <c r="AB1239" s="17">
        <v>4.7300925399877798E-2</v>
      </c>
      <c r="AC1239" s="17">
        <v>1.5039477938023901E-2</v>
      </c>
      <c r="AD1239" s="17">
        <v>0</v>
      </c>
      <c r="AE1239" s="17"/>
      <c r="AF1239" s="17">
        <v>1.47076044128851E-2</v>
      </c>
      <c r="AG1239" s="17">
        <v>2.5246330799119199E-2</v>
      </c>
      <c r="AH1239" s="17">
        <v>3.3386417810087603E-2</v>
      </c>
      <c r="AI1239" s="17"/>
      <c r="AJ1239" s="17">
        <v>1.03878916199033E-2</v>
      </c>
      <c r="AK1239" s="17">
        <v>2.2462603833908999E-2</v>
      </c>
      <c r="AL1239" s="17">
        <v>0</v>
      </c>
      <c r="AM1239" s="17">
        <v>4.5016067912911899E-2</v>
      </c>
      <c r="AN1239" s="17">
        <v>2.3093603148116901E-2</v>
      </c>
      <c r="AO1239" s="17"/>
      <c r="AP1239" s="17">
        <v>9.6790405301880496E-3</v>
      </c>
      <c r="AQ1239" s="17">
        <v>1.8794489585785001E-2</v>
      </c>
      <c r="AR1239" s="17">
        <v>1.2587857307053399E-2</v>
      </c>
      <c r="AS1239" s="17">
        <v>7.6574261708050101E-3</v>
      </c>
      <c r="AT1239" s="17">
        <v>6.03321509513636E-2</v>
      </c>
      <c r="AU1239" s="17"/>
      <c r="AV1239" s="17">
        <v>1.7168538235865699E-2</v>
      </c>
      <c r="AW1239" s="17">
        <v>7.5347131892331901E-3</v>
      </c>
      <c r="AX1239" s="17">
        <v>0</v>
      </c>
      <c r="AY1239" s="17">
        <v>1.16667946153024E-2</v>
      </c>
      <c r="AZ1239" s="17">
        <v>7.0456420873205999E-2</v>
      </c>
      <c r="BA1239" s="17">
        <v>2.08507215264984E-2</v>
      </c>
      <c r="BB1239" s="17"/>
      <c r="BC1239" s="17">
        <v>1.4217883440296101E-2</v>
      </c>
      <c r="BD1239" s="17">
        <v>2.2639569308788299E-2</v>
      </c>
      <c r="BE1239" s="17">
        <v>1.5509354144596799E-2</v>
      </c>
      <c r="BF1239" s="17">
        <v>3.3531247710400197E-2</v>
      </c>
      <c r="BG1239" s="17">
        <v>0</v>
      </c>
    </row>
    <row r="1240" spans="2:59" x14ac:dyDescent="0.35">
      <c r="B1240" t="s">
        <v>328</v>
      </c>
      <c r="C1240" s="17">
        <v>0.76723152907871905</v>
      </c>
      <c r="D1240" s="17">
        <v>0.77952328568312002</v>
      </c>
      <c r="E1240" s="17">
        <v>0.75537745233000597</v>
      </c>
      <c r="F1240" s="17"/>
      <c r="G1240" s="17">
        <v>0.68734521764044598</v>
      </c>
      <c r="H1240" s="17">
        <v>0.73269082639959704</v>
      </c>
      <c r="I1240" s="17">
        <v>0.80874824789705202</v>
      </c>
      <c r="J1240" s="17">
        <v>0.749846881808096</v>
      </c>
      <c r="K1240" s="17">
        <v>0.82887289348643001</v>
      </c>
      <c r="L1240" s="17">
        <v>0.79462649732018797</v>
      </c>
      <c r="M1240" s="17"/>
      <c r="N1240" s="17">
        <v>0.76507504737554899</v>
      </c>
      <c r="O1240" s="17">
        <v>0.75221245111352297</v>
      </c>
      <c r="P1240" s="17">
        <v>0.74377848900689003</v>
      </c>
      <c r="Q1240" s="17">
        <v>0.805978447190422</v>
      </c>
      <c r="R1240" s="17"/>
      <c r="S1240" s="17">
        <v>0.71114199324302996</v>
      </c>
      <c r="T1240" s="17">
        <v>0.80157028479498404</v>
      </c>
      <c r="U1240" s="17">
        <v>0.781970525002749</v>
      </c>
      <c r="V1240" s="17">
        <v>0.71288442246915695</v>
      </c>
      <c r="W1240" s="17">
        <v>0.80261997608603297</v>
      </c>
      <c r="X1240" s="17">
        <v>0.80980735558052996</v>
      </c>
      <c r="Y1240" s="17">
        <v>0.721572776791506</v>
      </c>
      <c r="Z1240" s="17">
        <v>0.79558713980895601</v>
      </c>
      <c r="AA1240" s="17">
        <v>0.72424367116343402</v>
      </c>
      <c r="AB1240" s="17">
        <v>0.78428764028785203</v>
      </c>
      <c r="AC1240" s="17">
        <v>0.80979501888022998</v>
      </c>
      <c r="AD1240" s="17">
        <v>0.91546749472534195</v>
      </c>
      <c r="AE1240" s="17"/>
      <c r="AF1240" s="17">
        <v>0.78262046981432798</v>
      </c>
      <c r="AG1240" s="17">
        <v>0.76708296582121305</v>
      </c>
      <c r="AH1240" s="17">
        <v>0.81305935735632995</v>
      </c>
      <c r="AI1240" s="17"/>
      <c r="AJ1240" s="17">
        <v>0.807684400246652</v>
      </c>
      <c r="AK1240" s="17">
        <v>0.74876424327273405</v>
      </c>
      <c r="AL1240" s="17">
        <v>0.80283342827289195</v>
      </c>
      <c r="AM1240" s="17">
        <v>0.64610918320087596</v>
      </c>
      <c r="AN1240" s="17">
        <v>0.75310288624408295</v>
      </c>
      <c r="AO1240" s="17"/>
      <c r="AP1240" s="17">
        <v>0.74831666939429298</v>
      </c>
      <c r="AQ1240" s="17">
        <v>0.772443952173133</v>
      </c>
      <c r="AR1240" s="17">
        <v>0.77281972223536599</v>
      </c>
      <c r="AS1240" s="17">
        <v>0.77131577640217897</v>
      </c>
      <c r="AT1240" s="17">
        <v>0.79002934648058298</v>
      </c>
      <c r="AU1240" s="17"/>
      <c r="AV1240" s="17">
        <v>0.75040157640310501</v>
      </c>
      <c r="AW1240" s="17">
        <v>0.75080480587038201</v>
      </c>
      <c r="AX1240" s="17">
        <v>0.816444091343137</v>
      </c>
      <c r="AY1240" s="17">
        <v>0.78731417694341999</v>
      </c>
      <c r="AZ1240" s="17">
        <v>0.73704026690167002</v>
      </c>
      <c r="BA1240" s="17">
        <v>0.78662318232285899</v>
      </c>
      <c r="BB1240" s="17"/>
      <c r="BC1240" s="17">
        <v>0.81425822473515497</v>
      </c>
      <c r="BD1240" s="17">
        <v>0.75026113544286499</v>
      </c>
      <c r="BE1240" s="17">
        <v>0.753932882519456</v>
      </c>
      <c r="BF1240" s="17">
        <v>0.72851582973496698</v>
      </c>
      <c r="BG1240" s="17">
        <v>0.89156404669710898</v>
      </c>
    </row>
    <row r="1241" spans="2:59" x14ac:dyDescent="0.35">
      <c r="B1241" t="s">
        <v>329</v>
      </c>
      <c r="C1241" s="17">
        <v>7.8644345593740297E-2</v>
      </c>
      <c r="D1241" s="17">
        <v>6.9722116138029894E-2</v>
      </c>
      <c r="E1241" s="17">
        <v>8.8122926042724203E-2</v>
      </c>
      <c r="F1241" s="17"/>
      <c r="G1241" s="17">
        <v>8.2357511580721798E-2</v>
      </c>
      <c r="H1241" s="17">
        <v>0.102559436690216</v>
      </c>
      <c r="I1241" s="17">
        <v>8.7502690949229106E-2</v>
      </c>
      <c r="J1241" s="17">
        <v>6.2474084150202003E-2</v>
      </c>
      <c r="K1241" s="17">
        <v>6.3667105648306299E-2</v>
      </c>
      <c r="L1241" s="17">
        <v>7.0831954326323401E-2</v>
      </c>
      <c r="M1241" s="17"/>
      <c r="N1241" s="17">
        <v>9.1296633440977798E-2</v>
      </c>
      <c r="O1241" s="17">
        <v>9.7680808238174197E-2</v>
      </c>
      <c r="P1241" s="17">
        <v>7.8127481177036204E-2</v>
      </c>
      <c r="Q1241" s="17">
        <v>4.4395819567330901E-2</v>
      </c>
      <c r="R1241" s="17"/>
      <c r="S1241" s="17">
        <v>0.102435827859442</v>
      </c>
      <c r="T1241" s="17">
        <v>4.5370795853344401E-2</v>
      </c>
      <c r="U1241" s="17">
        <v>5.0864762100259801E-2</v>
      </c>
      <c r="V1241" s="17">
        <v>0.14545530801701201</v>
      </c>
      <c r="W1241" s="17">
        <v>7.8763766147138398E-2</v>
      </c>
      <c r="X1241" s="17">
        <v>8.3515072532486495E-2</v>
      </c>
      <c r="Y1241" s="17">
        <v>2.3632187964891398E-2</v>
      </c>
      <c r="Z1241" s="17">
        <v>6.9122310900270004E-2</v>
      </c>
      <c r="AA1241" s="17">
        <v>0.136597967471207</v>
      </c>
      <c r="AB1241" s="17">
        <v>4.4751471615289001E-2</v>
      </c>
      <c r="AC1241" s="17">
        <v>4.8749249538929403E-2</v>
      </c>
      <c r="AD1241" s="17">
        <v>5.9132106886837801E-2</v>
      </c>
      <c r="AE1241" s="17"/>
      <c r="AF1241" s="17">
        <v>8.8929970508006898E-2</v>
      </c>
      <c r="AG1241" s="17">
        <v>6.8102449749679203E-2</v>
      </c>
      <c r="AH1241" s="17">
        <v>5.8576900037774E-2</v>
      </c>
      <c r="AI1241" s="17"/>
      <c r="AJ1241" s="17">
        <v>7.4057026595418601E-2</v>
      </c>
      <c r="AK1241" s="17">
        <v>8.8595547945269595E-2</v>
      </c>
      <c r="AL1241" s="17">
        <v>8.4540077009662706E-2</v>
      </c>
      <c r="AM1241" s="17">
        <v>8.1394039244974195E-2</v>
      </c>
      <c r="AN1241" s="17">
        <v>8.1995159615088006E-2</v>
      </c>
      <c r="AO1241" s="17"/>
      <c r="AP1241" s="17">
        <v>8.6050283394137395E-2</v>
      </c>
      <c r="AQ1241" s="17">
        <v>8.9141227287274305E-2</v>
      </c>
      <c r="AR1241" s="17">
        <v>7.0446599851047301E-2</v>
      </c>
      <c r="AS1241" s="17">
        <v>7.6866195828602504E-2</v>
      </c>
      <c r="AT1241" s="17">
        <v>0</v>
      </c>
      <c r="AU1241" s="17"/>
      <c r="AV1241" s="17">
        <v>8.7451348740545207E-2</v>
      </c>
      <c r="AW1241" s="17">
        <v>0.102544945801924</v>
      </c>
      <c r="AX1241" s="17">
        <v>6.7467517494397694E-2</v>
      </c>
      <c r="AY1241" s="17">
        <v>7.0589436611062595E-2</v>
      </c>
      <c r="AZ1241" s="17">
        <v>2.4489698796399801E-2</v>
      </c>
      <c r="BA1241" s="17">
        <v>7.9147205884457394E-2</v>
      </c>
      <c r="BB1241" s="17"/>
      <c r="BC1241" s="17">
        <v>5.4452031044191801E-2</v>
      </c>
      <c r="BD1241" s="17">
        <v>8.2472007660284105E-2</v>
      </c>
      <c r="BE1241" s="17">
        <v>9.7712976012770306E-2</v>
      </c>
      <c r="BF1241" s="17">
        <v>0.10282177745582199</v>
      </c>
      <c r="BG1241" s="17">
        <v>0</v>
      </c>
    </row>
    <row r="1242" spans="2:59" x14ac:dyDescent="0.35">
      <c r="B1242" t="s">
        <v>141</v>
      </c>
      <c r="C1242" s="17">
        <v>0.68858718348497905</v>
      </c>
      <c r="D1242" s="17">
        <v>0.70980116954509098</v>
      </c>
      <c r="E1242" s="17">
        <v>0.66725452628728099</v>
      </c>
      <c r="F1242" s="17"/>
      <c r="G1242" s="17">
        <v>0.60498770605972396</v>
      </c>
      <c r="H1242" s="17">
        <v>0.63013138970938098</v>
      </c>
      <c r="I1242" s="17">
        <v>0.721245556947823</v>
      </c>
      <c r="J1242" s="17">
        <v>0.68737279765789405</v>
      </c>
      <c r="K1242" s="17">
        <v>0.76520578783812399</v>
      </c>
      <c r="L1242" s="17">
        <v>0.72379454299386503</v>
      </c>
      <c r="M1242" s="17"/>
      <c r="N1242" s="17">
        <v>0.67377841393457205</v>
      </c>
      <c r="O1242" s="17">
        <v>0.65453164287534804</v>
      </c>
      <c r="P1242" s="17">
        <v>0.66565100782985398</v>
      </c>
      <c r="Q1242" s="17">
        <v>0.76158262762309104</v>
      </c>
      <c r="R1242" s="17"/>
      <c r="S1242" s="17">
        <v>0.60870616538358902</v>
      </c>
      <c r="T1242" s="17">
        <v>0.75619948894164002</v>
      </c>
      <c r="U1242" s="17">
        <v>0.73110576290248896</v>
      </c>
      <c r="V1242" s="17">
        <v>0.56742911445214494</v>
      </c>
      <c r="W1242" s="17">
        <v>0.72385620993889399</v>
      </c>
      <c r="X1242" s="17">
        <v>0.72629228304804405</v>
      </c>
      <c r="Y1242" s="17">
        <v>0.69794058882661403</v>
      </c>
      <c r="Z1242" s="17">
        <v>0.72646482890868602</v>
      </c>
      <c r="AA1242" s="17">
        <v>0.58764570369222702</v>
      </c>
      <c r="AB1242" s="17">
        <v>0.739536168672563</v>
      </c>
      <c r="AC1242" s="17">
        <v>0.76104576934129997</v>
      </c>
      <c r="AD1242" s="17">
        <v>0.85633538783850405</v>
      </c>
      <c r="AE1242" s="17"/>
      <c r="AF1242" s="17">
        <v>0.69369049930632098</v>
      </c>
      <c r="AG1242" s="17">
        <v>0.698980516071534</v>
      </c>
      <c r="AH1242" s="17">
        <v>0.75448245731855601</v>
      </c>
      <c r="AI1242" s="17"/>
      <c r="AJ1242" s="17">
        <v>0.73362737365123298</v>
      </c>
      <c r="AK1242" s="17">
        <v>0.66016869532746503</v>
      </c>
      <c r="AL1242" s="17">
        <v>0.71829335126323002</v>
      </c>
      <c r="AM1242" s="17">
        <v>0.56471514395590205</v>
      </c>
      <c r="AN1242" s="17">
        <v>0.67110772662899498</v>
      </c>
      <c r="AO1242" s="17"/>
      <c r="AP1242" s="17">
        <v>0.66226638600015597</v>
      </c>
      <c r="AQ1242" s="17">
        <v>0.68330272488585897</v>
      </c>
      <c r="AR1242" s="17">
        <v>0.70237312238431904</v>
      </c>
      <c r="AS1242" s="17">
        <v>0.69444958057357697</v>
      </c>
      <c r="AT1242" s="17">
        <v>0.79002934648058298</v>
      </c>
      <c r="AU1242" s="17"/>
      <c r="AV1242" s="17">
        <v>0.66295022766255995</v>
      </c>
      <c r="AW1242" s="17">
        <v>0.64825986006845804</v>
      </c>
      <c r="AX1242" s="17">
        <v>0.74897657384873995</v>
      </c>
      <c r="AY1242" s="17">
        <v>0.716724740332358</v>
      </c>
      <c r="AZ1242" s="17">
        <v>0.71255056810526995</v>
      </c>
      <c r="BA1242" s="17">
        <v>0.70747597643840199</v>
      </c>
      <c r="BB1242" s="17"/>
      <c r="BC1242" s="17">
        <v>0.75980619369096303</v>
      </c>
      <c r="BD1242" s="17">
        <v>0.66778912778258104</v>
      </c>
      <c r="BE1242" s="17">
        <v>0.65621990650668505</v>
      </c>
      <c r="BF1242" s="17">
        <v>0.62569405227914598</v>
      </c>
      <c r="BG1242" s="17">
        <v>0.89156404669710898</v>
      </c>
    </row>
    <row r="1243" spans="2:59" x14ac:dyDescent="0.35">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c r="BE1243" s="17"/>
      <c r="BF1243" s="17"/>
      <c r="BG1243" s="17"/>
    </row>
    <row r="1244" spans="2:59" x14ac:dyDescent="0.35">
      <c r="B1244" s="6" t="s">
        <v>502</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row>
    <row r="1245" spans="2:59" x14ac:dyDescent="0.35">
      <c r="B1245" s="24" t="s">
        <v>331</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row>
    <row r="1246" spans="2:59" x14ac:dyDescent="0.35">
      <c r="B1246" t="s">
        <v>323</v>
      </c>
      <c r="C1246" s="17">
        <v>0.372976717151705</v>
      </c>
      <c r="D1246" s="17">
        <v>0.38557077070936202</v>
      </c>
      <c r="E1246" s="17">
        <v>0.36007266284200901</v>
      </c>
      <c r="F1246" s="17"/>
      <c r="G1246" s="17">
        <v>0.29334084608342897</v>
      </c>
      <c r="H1246" s="17">
        <v>0.36668650730013602</v>
      </c>
      <c r="I1246" s="17">
        <v>0.367636287712648</v>
      </c>
      <c r="J1246" s="17">
        <v>0.39101393977158699</v>
      </c>
      <c r="K1246" s="17">
        <v>0.45487944663758201</v>
      </c>
      <c r="L1246" s="17">
        <v>0.37337737882697197</v>
      </c>
      <c r="M1246" s="17"/>
      <c r="N1246" s="17">
        <v>0.34646402775791701</v>
      </c>
      <c r="O1246" s="17">
        <v>0.42278868612064702</v>
      </c>
      <c r="P1246" s="17">
        <v>0.29818402557606699</v>
      </c>
      <c r="Q1246" s="17">
        <v>0.41941055689919099</v>
      </c>
      <c r="R1246" s="17"/>
      <c r="S1246" s="17">
        <v>0.35412690611851999</v>
      </c>
      <c r="T1246" s="17">
        <v>0.442855676485094</v>
      </c>
      <c r="U1246" s="17">
        <v>0.39158130550294201</v>
      </c>
      <c r="V1246" s="17">
        <v>0.260361632130439</v>
      </c>
      <c r="W1246" s="17">
        <v>0.36370269535997901</v>
      </c>
      <c r="X1246" s="17">
        <v>0.31965589134470401</v>
      </c>
      <c r="Y1246" s="17">
        <v>0.235279812247572</v>
      </c>
      <c r="Z1246" s="17">
        <v>0.48170109199577699</v>
      </c>
      <c r="AA1246" s="17">
        <v>0.40537459850949797</v>
      </c>
      <c r="AB1246" s="17">
        <v>0.399966490153364</v>
      </c>
      <c r="AC1246" s="17">
        <v>0.46568405291355403</v>
      </c>
      <c r="AD1246" s="17">
        <v>0.493623503974082</v>
      </c>
      <c r="AE1246" s="17"/>
      <c r="AF1246" s="17">
        <v>0.39537574952558202</v>
      </c>
      <c r="AG1246" s="17">
        <v>0.352072726829044</v>
      </c>
      <c r="AH1246" s="17">
        <v>0.43932826386770601</v>
      </c>
      <c r="AI1246" s="17"/>
      <c r="AJ1246" s="17">
        <v>0.386058494818114</v>
      </c>
      <c r="AK1246" s="17">
        <v>0.38588491742668901</v>
      </c>
      <c r="AL1246" s="17">
        <v>0.33495193504418003</v>
      </c>
      <c r="AM1246" s="17">
        <v>0.38356655531314898</v>
      </c>
      <c r="AN1246" s="17">
        <v>0.350049249574857</v>
      </c>
      <c r="AO1246" s="17"/>
      <c r="AP1246" s="17">
        <v>0.361227922874226</v>
      </c>
      <c r="AQ1246" s="17">
        <v>0.387068374551437</v>
      </c>
      <c r="AR1246" s="17">
        <v>0.29149982696856203</v>
      </c>
      <c r="AS1246" s="17">
        <v>0.38232387841309201</v>
      </c>
      <c r="AT1246" s="17">
        <v>0.30073535467541501</v>
      </c>
      <c r="AU1246" s="17"/>
      <c r="AV1246" s="17">
        <v>0.37681883913585901</v>
      </c>
      <c r="AW1246" s="17">
        <v>0.34289881718912002</v>
      </c>
      <c r="AX1246" s="17">
        <v>0.33868905007407102</v>
      </c>
      <c r="AY1246" s="17">
        <v>0.40873367620687001</v>
      </c>
      <c r="AZ1246" s="17">
        <v>0.35749831713201502</v>
      </c>
      <c r="BA1246" s="17">
        <v>0.33729786591856697</v>
      </c>
      <c r="BB1246" s="17"/>
      <c r="BC1246" s="17">
        <v>0.42621449959154001</v>
      </c>
      <c r="BD1246" s="17">
        <v>0.42677728590434699</v>
      </c>
      <c r="BE1246" s="17">
        <v>0.30996780691680598</v>
      </c>
      <c r="BF1246" s="17">
        <v>0.34975891453048102</v>
      </c>
      <c r="BG1246" s="17">
        <v>0.41174348428457003</v>
      </c>
    </row>
    <row r="1247" spans="2:59" x14ac:dyDescent="0.35">
      <c r="B1247" t="s">
        <v>324</v>
      </c>
      <c r="C1247" s="17">
        <v>0.41946484804994599</v>
      </c>
      <c r="D1247" s="17">
        <v>0.39280709187693502</v>
      </c>
      <c r="E1247" s="17">
        <v>0.44672996079031602</v>
      </c>
      <c r="F1247" s="17"/>
      <c r="G1247" s="17">
        <v>0.445613576149613</v>
      </c>
      <c r="H1247" s="17">
        <v>0.42381762032290898</v>
      </c>
      <c r="I1247" s="17">
        <v>0.41498879181646198</v>
      </c>
      <c r="J1247" s="17">
        <v>0.37718639785293401</v>
      </c>
      <c r="K1247" s="17">
        <v>0.41735608294881099</v>
      </c>
      <c r="L1247" s="17">
        <v>0.435195005737333</v>
      </c>
      <c r="M1247" s="17"/>
      <c r="N1247" s="17">
        <v>0.465468652860349</v>
      </c>
      <c r="O1247" s="17">
        <v>0.34304348884360603</v>
      </c>
      <c r="P1247" s="17">
        <v>0.46662150816541698</v>
      </c>
      <c r="Q1247" s="17">
        <v>0.40293997257624498</v>
      </c>
      <c r="R1247" s="17"/>
      <c r="S1247" s="17">
        <v>0.40820357154990899</v>
      </c>
      <c r="T1247" s="17">
        <v>0.40641182268947801</v>
      </c>
      <c r="U1247" s="17">
        <v>0.40159757134458701</v>
      </c>
      <c r="V1247" s="17">
        <v>0.492134708645104</v>
      </c>
      <c r="W1247" s="17">
        <v>0.42866236633218502</v>
      </c>
      <c r="X1247" s="17">
        <v>0.46795825968335703</v>
      </c>
      <c r="Y1247" s="17">
        <v>0.52825718481891404</v>
      </c>
      <c r="Z1247" s="17">
        <v>0.33908936621732999</v>
      </c>
      <c r="AA1247" s="17">
        <v>0.34638077688931601</v>
      </c>
      <c r="AB1247" s="17">
        <v>0.400085841790498</v>
      </c>
      <c r="AC1247" s="17">
        <v>0.37750306169381198</v>
      </c>
      <c r="AD1247" s="17">
        <v>0.42326884320532399</v>
      </c>
      <c r="AE1247" s="17"/>
      <c r="AF1247" s="17">
        <v>0.41209677433705</v>
      </c>
      <c r="AG1247" s="17">
        <v>0.43547399478166599</v>
      </c>
      <c r="AH1247" s="17">
        <v>0.36366447743431102</v>
      </c>
      <c r="AI1247" s="17"/>
      <c r="AJ1247" s="17">
        <v>0.42685623173681397</v>
      </c>
      <c r="AK1247" s="17">
        <v>0.41515266282624502</v>
      </c>
      <c r="AL1247" s="17">
        <v>0.46630213316205299</v>
      </c>
      <c r="AM1247" s="17">
        <v>0.31777085211744599</v>
      </c>
      <c r="AN1247" s="17">
        <v>0.41907352677705101</v>
      </c>
      <c r="AO1247" s="17"/>
      <c r="AP1247" s="17">
        <v>0.42850359385111603</v>
      </c>
      <c r="AQ1247" s="17">
        <v>0.42687065576071798</v>
      </c>
      <c r="AR1247" s="17">
        <v>0.508088290129038</v>
      </c>
      <c r="AS1247" s="17">
        <v>0.37447760066024999</v>
      </c>
      <c r="AT1247" s="17">
        <v>0.46768798011372298</v>
      </c>
      <c r="AU1247" s="17"/>
      <c r="AV1247" s="17">
        <v>0.43135276139607898</v>
      </c>
      <c r="AW1247" s="17">
        <v>0.43898263923739</v>
      </c>
      <c r="AX1247" s="17">
        <v>0.47690526483647599</v>
      </c>
      <c r="AY1247" s="17">
        <v>0.376223537030897</v>
      </c>
      <c r="AZ1247" s="17">
        <v>0.386882398840316</v>
      </c>
      <c r="BA1247" s="17">
        <v>0.45158199205312799</v>
      </c>
      <c r="BB1247" s="17"/>
      <c r="BC1247" s="17">
        <v>0.424837014339151</v>
      </c>
      <c r="BD1247" s="17">
        <v>0.36355544051757999</v>
      </c>
      <c r="BE1247" s="17">
        <v>0.46061219834358602</v>
      </c>
      <c r="BF1247" s="17">
        <v>0.38536481039039999</v>
      </c>
      <c r="BG1247" s="17">
        <v>0.39738103428781901</v>
      </c>
    </row>
    <row r="1248" spans="2:59" x14ac:dyDescent="0.35">
      <c r="B1248" t="s">
        <v>325</v>
      </c>
      <c r="C1248" s="17">
        <v>0.12975813175471199</v>
      </c>
      <c r="D1248" s="17">
        <v>0.148037236886045</v>
      </c>
      <c r="E1248" s="17">
        <v>0.110568751087149</v>
      </c>
      <c r="F1248" s="17"/>
      <c r="G1248" s="17">
        <v>0.20086206842649901</v>
      </c>
      <c r="H1248" s="17">
        <v>0.147203078601434</v>
      </c>
      <c r="I1248" s="17">
        <v>0.101330196367984</v>
      </c>
      <c r="J1248" s="17">
        <v>0.11631715371946599</v>
      </c>
      <c r="K1248" s="17">
        <v>7.7643607493609906E-2</v>
      </c>
      <c r="L1248" s="17">
        <v>0.130622488140793</v>
      </c>
      <c r="M1248" s="17"/>
      <c r="N1248" s="17">
        <v>0.116913054371392</v>
      </c>
      <c r="O1248" s="17">
        <v>0.12490699099237799</v>
      </c>
      <c r="P1248" s="17">
        <v>0.15079786411316601</v>
      </c>
      <c r="Q1248" s="17">
        <v>0.13141741075229499</v>
      </c>
      <c r="R1248" s="17"/>
      <c r="S1248" s="17">
        <v>0.150191342132799</v>
      </c>
      <c r="T1248" s="17">
        <v>0.100530432740788</v>
      </c>
      <c r="U1248" s="17">
        <v>9.0140419960891699E-2</v>
      </c>
      <c r="V1248" s="17">
        <v>0.14753316113429901</v>
      </c>
      <c r="W1248" s="17">
        <v>0.168799865198342</v>
      </c>
      <c r="X1248" s="17">
        <v>0.17640761183540199</v>
      </c>
      <c r="Y1248" s="17">
        <v>0.16444812375248499</v>
      </c>
      <c r="Z1248" s="17">
        <v>0.13444305416308799</v>
      </c>
      <c r="AA1248" s="17">
        <v>0.107064163732044</v>
      </c>
      <c r="AB1248" s="17">
        <v>0.115083940520938</v>
      </c>
      <c r="AC1248" s="17">
        <v>0.102623578861643</v>
      </c>
      <c r="AD1248" s="17">
        <v>3.2419126299926201E-2</v>
      </c>
      <c r="AE1248" s="17"/>
      <c r="AF1248" s="17">
        <v>0.12965895597576299</v>
      </c>
      <c r="AG1248" s="17">
        <v>0.117896710531481</v>
      </c>
      <c r="AH1248" s="17">
        <v>0.11725510991525</v>
      </c>
      <c r="AI1248" s="17"/>
      <c r="AJ1248" s="17">
        <v>0.114879879796443</v>
      </c>
      <c r="AK1248" s="17">
        <v>0.13070437514802799</v>
      </c>
      <c r="AL1248" s="17">
        <v>0.11379739172429</v>
      </c>
      <c r="AM1248" s="17">
        <v>0.18052208036084599</v>
      </c>
      <c r="AN1248" s="17">
        <v>0.13131067207008701</v>
      </c>
      <c r="AO1248" s="17"/>
      <c r="AP1248" s="17">
        <v>0.121891083710873</v>
      </c>
      <c r="AQ1248" s="17">
        <v>0.11101837322444399</v>
      </c>
      <c r="AR1248" s="17">
        <v>0.139934758368328</v>
      </c>
      <c r="AS1248" s="17">
        <v>0.16911822997617801</v>
      </c>
      <c r="AT1248" s="17">
        <v>0.13636480935345599</v>
      </c>
      <c r="AU1248" s="17"/>
      <c r="AV1248" s="17">
        <v>0.120223256315456</v>
      </c>
      <c r="AW1248" s="17">
        <v>0.116682366593944</v>
      </c>
      <c r="AX1248" s="17">
        <v>0.107017358720412</v>
      </c>
      <c r="AY1248" s="17">
        <v>0.17906748919145901</v>
      </c>
      <c r="AZ1248" s="17">
        <v>0.16381930388110799</v>
      </c>
      <c r="BA1248" s="17">
        <v>0.123125950108134</v>
      </c>
      <c r="BB1248" s="17"/>
      <c r="BC1248" s="17">
        <v>0.12182866944830401</v>
      </c>
      <c r="BD1248" s="17">
        <v>0.116331692030229</v>
      </c>
      <c r="BE1248" s="17">
        <v>0.13320241892371201</v>
      </c>
      <c r="BF1248" s="17">
        <v>0.162535289485885</v>
      </c>
      <c r="BG1248" s="17">
        <v>5.5062586680008997E-2</v>
      </c>
    </row>
    <row r="1249" spans="2:59" x14ac:dyDescent="0.35">
      <c r="B1249" t="s">
        <v>326</v>
      </c>
      <c r="C1249" s="17">
        <v>4.1181770867592601E-2</v>
      </c>
      <c r="D1249" s="17">
        <v>4.36703064532546E-2</v>
      </c>
      <c r="E1249" s="17">
        <v>3.9081685227943801E-2</v>
      </c>
      <c r="F1249" s="17"/>
      <c r="G1249" s="17">
        <v>5.4340045011329899E-2</v>
      </c>
      <c r="H1249" s="17">
        <v>2.7143327323511698E-2</v>
      </c>
      <c r="I1249" s="17">
        <v>5.2956742880384398E-2</v>
      </c>
      <c r="J1249" s="17">
        <v>5.3371611676173103E-2</v>
      </c>
      <c r="K1249" s="17">
        <v>7.3719456881580301E-3</v>
      </c>
      <c r="L1249" s="17">
        <v>4.60168701004878E-2</v>
      </c>
      <c r="M1249" s="17"/>
      <c r="N1249" s="17">
        <v>4.7171872543523001E-2</v>
      </c>
      <c r="O1249" s="17">
        <v>5.4030882296566697E-2</v>
      </c>
      <c r="P1249" s="17">
        <v>3.3883717578568402E-2</v>
      </c>
      <c r="Q1249" s="17">
        <v>2.72378334557083E-2</v>
      </c>
      <c r="R1249" s="17"/>
      <c r="S1249" s="17">
        <v>6.1003839200918897E-2</v>
      </c>
      <c r="T1249" s="17">
        <v>1.6200636910381299E-2</v>
      </c>
      <c r="U1249" s="17">
        <v>7.7791169453334696E-2</v>
      </c>
      <c r="V1249" s="17">
        <v>5.8672503592438703E-2</v>
      </c>
      <c r="W1249" s="17">
        <v>2.3990079146430698E-2</v>
      </c>
      <c r="X1249" s="17">
        <v>0</v>
      </c>
      <c r="Y1249" s="17">
        <v>2.4465359267576401E-2</v>
      </c>
      <c r="Z1249" s="17">
        <v>0</v>
      </c>
      <c r="AA1249" s="17">
        <v>7.8832830678461793E-2</v>
      </c>
      <c r="AB1249" s="17">
        <v>3.4574770549157197E-2</v>
      </c>
      <c r="AC1249" s="17">
        <v>5.4189306530991001E-2</v>
      </c>
      <c r="AD1249" s="17">
        <v>2.6712980586911701E-2</v>
      </c>
      <c r="AE1249" s="17"/>
      <c r="AF1249" s="17">
        <v>3.25789590097776E-2</v>
      </c>
      <c r="AG1249" s="17">
        <v>4.9064348959504601E-2</v>
      </c>
      <c r="AH1249" s="17">
        <v>3.3245424720213697E-2</v>
      </c>
      <c r="AI1249" s="17"/>
      <c r="AJ1249" s="17">
        <v>4.5925420690141203E-2</v>
      </c>
      <c r="AK1249" s="17">
        <v>2.93683725664254E-2</v>
      </c>
      <c r="AL1249" s="17">
        <v>7.1294933380802797E-2</v>
      </c>
      <c r="AM1249" s="17">
        <v>0.11814051220855901</v>
      </c>
      <c r="AN1249" s="17">
        <v>3.3617871039207402E-2</v>
      </c>
      <c r="AO1249" s="17"/>
      <c r="AP1249" s="17">
        <v>6.0524289799042202E-2</v>
      </c>
      <c r="AQ1249" s="17">
        <v>4.3028424443713E-2</v>
      </c>
      <c r="AR1249" s="17">
        <v>4.7889267227018903E-2</v>
      </c>
      <c r="AS1249" s="17">
        <v>2.6266838903471399E-2</v>
      </c>
      <c r="AT1249" s="17">
        <v>3.38576544952865E-2</v>
      </c>
      <c r="AU1249" s="17"/>
      <c r="AV1249" s="17">
        <v>3.5362124832753701E-2</v>
      </c>
      <c r="AW1249" s="17">
        <v>6.0213182098140298E-2</v>
      </c>
      <c r="AX1249" s="17">
        <v>6.5495831875011998E-2</v>
      </c>
      <c r="AY1249" s="17">
        <v>1.4502332622929499E-2</v>
      </c>
      <c r="AZ1249" s="17">
        <v>3.6143251709230599E-2</v>
      </c>
      <c r="BA1249" s="17">
        <v>4.5107766374989901E-2</v>
      </c>
      <c r="BB1249" s="17"/>
      <c r="BC1249" s="17">
        <v>1.41811215057109E-2</v>
      </c>
      <c r="BD1249" s="17">
        <v>4.8200455310605198E-2</v>
      </c>
      <c r="BE1249" s="17">
        <v>5.7575205774681698E-2</v>
      </c>
      <c r="BF1249" s="17">
        <v>4.2964401457105103E-2</v>
      </c>
      <c r="BG1249" s="17">
        <v>0.135812894747602</v>
      </c>
    </row>
    <row r="1250" spans="2:59" x14ac:dyDescent="0.35">
      <c r="B1250" t="s">
        <v>327</v>
      </c>
      <c r="C1250" s="17">
        <v>1.17369685768411E-2</v>
      </c>
      <c r="D1250" s="17">
        <v>1.30840332488085E-2</v>
      </c>
      <c r="E1250" s="17">
        <v>1.05092644344845E-2</v>
      </c>
      <c r="F1250" s="17"/>
      <c r="G1250" s="17">
        <v>5.8434643291296502E-3</v>
      </c>
      <c r="H1250" s="17">
        <v>2.1623559146960299E-2</v>
      </c>
      <c r="I1250" s="17">
        <v>1.09165618577998E-2</v>
      </c>
      <c r="J1250" s="17">
        <v>3.1715252624033199E-2</v>
      </c>
      <c r="K1250" s="17">
        <v>0</v>
      </c>
      <c r="L1250" s="17">
        <v>0</v>
      </c>
      <c r="M1250" s="17"/>
      <c r="N1250" s="17">
        <v>1.3316883597145101E-2</v>
      </c>
      <c r="O1250" s="17">
        <v>1.14736996509156E-2</v>
      </c>
      <c r="P1250" s="17">
        <v>2.30903140678962E-2</v>
      </c>
      <c r="Q1250" s="17">
        <v>0</v>
      </c>
      <c r="R1250" s="17"/>
      <c r="S1250" s="17">
        <v>1.42887857601358E-2</v>
      </c>
      <c r="T1250" s="17">
        <v>7.5508835263453896E-3</v>
      </c>
      <c r="U1250" s="17">
        <v>0</v>
      </c>
      <c r="V1250" s="17">
        <v>1.3069212575516499E-2</v>
      </c>
      <c r="W1250" s="17">
        <v>0</v>
      </c>
      <c r="X1250" s="17">
        <v>2.2395738417454601E-2</v>
      </c>
      <c r="Y1250" s="17">
        <v>2.4772342365787701E-2</v>
      </c>
      <c r="Z1250" s="17">
        <v>2.2917397607231299E-2</v>
      </c>
      <c r="AA1250" s="17">
        <v>2.4350457438054699E-2</v>
      </c>
      <c r="AB1250" s="17">
        <v>0</v>
      </c>
      <c r="AC1250" s="17">
        <v>0</v>
      </c>
      <c r="AD1250" s="17">
        <v>0</v>
      </c>
      <c r="AE1250" s="17"/>
      <c r="AF1250" s="17">
        <v>1.18400073809559E-2</v>
      </c>
      <c r="AG1250" s="17">
        <v>1.4670817014398801E-2</v>
      </c>
      <c r="AH1250" s="17">
        <v>5.7924035462756599E-3</v>
      </c>
      <c r="AI1250" s="17"/>
      <c r="AJ1250" s="17">
        <v>1.2250304185056401E-2</v>
      </c>
      <c r="AK1250" s="17">
        <v>1.38621806716425E-2</v>
      </c>
      <c r="AL1250" s="17">
        <v>0</v>
      </c>
      <c r="AM1250" s="17">
        <v>0</v>
      </c>
      <c r="AN1250" s="17">
        <v>6.5425281509452499E-3</v>
      </c>
      <c r="AO1250" s="17"/>
      <c r="AP1250" s="17">
        <v>1.6966935837863101E-2</v>
      </c>
      <c r="AQ1250" s="17">
        <v>8.04167080002079E-3</v>
      </c>
      <c r="AR1250" s="17">
        <v>0</v>
      </c>
      <c r="AS1250" s="17">
        <v>3.2401734387474401E-2</v>
      </c>
      <c r="AT1250" s="17">
        <v>1.6769798302699999E-2</v>
      </c>
      <c r="AU1250" s="17"/>
      <c r="AV1250" s="17">
        <v>9.9135645987260997E-3</v>
      </c>
      <c r="AW1250" s="17">
        <v>1.9795256970904802E-2</v>
      </c>
      <c r="AX1250" s="17">
        <v>0</v>
      </c>
      <c r="AY1250" s="17">
        <v>2.14729649478449E-2</v>
      </c>
      <c r="AZ1250" s="17">
        <v>1.1392276451116699E-2</v>
      </c>
      <c r="BA1250" s="17">
        <v>1.0179966806951799E-2</v>
      </c>
      <c r="BB1250" s="17"/>
      <c r="BC1250" s="17">
        <v>3.64019742247749E-3</v>
      </c>
      <c r="BD1250" s="17">
        <v>9.5118470266652797E-3</v>
      </c>
      <c r="BE1250" s="17">
        <v>9.6780160020831108E-3</v>
      </c>
      <c r="BF1250" s="17">
        <v>3.3179678078929901E-2</v>
      </c>
      <c r="BG1250" s="17">
        <v>0</v>
      </c>
    </row>
    <row r="1251" spans="2:59" x14ac:dyDescent="0.35">
      <c r="B1251" t="s">
        <v>100</v>
      </c>
      <c r="C1251" s="17">
        <v>2.4881563599204098E-2</v>
      </c>
      <c r="D1251" s="17">
        <v>1.68305608255945E-2</v>
      </c>
      <c r="E1251" s="17">
        <v>3.3037675618097201E-2</v>
      </c>
      <c r="F1251" s="17"/>
      <c r="G1251" s="17">
        <v>0</v>
      </c>
      <c r="H1251" s="17">
        <v>1.35259073050496E-2</v>
      </c>
      <c r="I1251" s="17">
        <v>5.2171419364720903E-2</v>
      </c>
      <c r="J1251" s="17">
        <v>3.0395644355806498E-2</v>
      </c>
      <c r="K1251" s="17">
        <v>4.27489172318389E-2</v>
      </c>
      <c r="L1251" s="17">
        <v>1.47882571944143E-2</v>
      </c>
      <c r="M1251" s="17"/>
      <c r="N1251" s="17">
        <v>1.06655088696737E-2</v>
      </c>
      <c r="O1251" s="17">
        <v>4.3756252095887099E-2</v>
      </c>
      <c r="P1251" s="17">
        <v>2.74225704988851E-2</v>
      </c>
      <c r="Q1251" s="17">
        <v>1.8994226316560801E-2</v>
      </c>
      <c r="R1251" s="17"/>
      <c r="S1251" s="17">
        <v>1.21855552377177E-2</v>
      </c>
      <c r="T1251" s="17">
        <v>2.6450547647913599E-2</v>
      </c>
      <c r="U1251" s="17">
        <v>3.8889533738243998E-2</v>
      </c>
      <c r="V1251" s="17">
        <v>2.82287819222031E-2</v>
      </c>
      <c r="W1251" s="17">
        <v>1.48449939630628E-2</v>
      </c>
      <c r="X1251" s="17">
        <v>1.3582498719083401E-2</v>
      </c>
      <c r="Y1251" s="17">
        <v>2.2777177547665301E-2</v>
      </c>
      <c r="Z1251" s="17">
        <v>2.1849090016574601E-2</v>
      </c>
      <c r="AA1251" s="17">
        <v>3.7997172752626103E-2</v>
      </c>
      <c r="AB1251" s="17">
        <v>5.0288956986042202E-2</v>
      </c>
      <c r="AC1251" s="17">
        <v>0</v>
      </c>
      <c r="AD1251" s="17">
        <v>2.3975545933756701E-2</v>
      </c>
      <c r="AE1251" s="17"/>
      <c r="AF1251" s="17">
        <v>1.8449553770871398E-2</v>
      </c>
      <c r="AG1251" s="17">
        <v>3.0821401883905902E-2</v>
      </c>
      <c r="AH1251" s="17">
        <v>4.0714320516243602E-2</v>
      </c>
      <c r="AI1251" s="17"/>
      <c r="AJ1251" s="17">
        <v>1.40296687734318E-2</v>
      </c>
      <c r="AK1251" s="17">
        <v>2.50274913609695E-2</v>
      </c>
      <c r="AL1251" s="17">
        <v>1.36536066886731E-2</v>
      </c>
      <c r="AM1251" s="17">
        <v>0</v>
      </c>
      <c r="AN1251" s="17">
        <v>5.9406152387852497E-2</v>
      </c>
      <c r="AO1251" s="17"/>
      <c r="AP1251" s="17">
        <v>1.0886173926880099E-2</v>
      </c>
      <c r="AQ1251" s="17">
        <v>2.3972501219666299E-2</v>
      </c>
      <c r="AR1251" s="17">
        <v>1.2587857307053399E-2</v>
      </c>
      <c r="AS1251" s="17">
        <v>1.5411717659534601E-2</v>
      </c>
      <c r="AT1251" s="17">
        <v>4.4584403059419402E-2</v>
      </c>
      <c r="AU1251" s="17"/>
      <c r="AV1251" s="17">
        <v>2.63294537211262E-2</v>
      </c>
      <c r="AW1251" s="17">
        <v>2.1427737910500799E-2</v>
      </c>
      <c r="AX1251" s="17">
        <v>1.1892494494029101E-2</v>
      </c>
      <c r="AY1251" s="17">
        <v>0</v>
      </c>
      <c r="AZ1251" s="17">
        <v>4.4264451986214003E-2</v>
      </c>
      <c r="BA1251" s="17">
        <v>3.2706458738228701E-2</v>
      </c>
      <c r="BB1251" s="17"/>
      <c r="BC1251" s="17">
        <v>9.2984976928161302E-3</v>
      </c>
      <c r="BD1251" s="17">
        <v>3.5623279210573497E-2</v>
      </c>
      <c r="BE1251" s="17">
        <v>2.8964354039131002E-2</v>
      </c>
      <c r="BF1251" s="17">
        <v>2.61969060571994E-2</v>
      </c>
      <c r="BG1251" s="17">
        <v>0</v>
      </c>
    </row>
    <row r="1252" spans="2:59" x14ac:dyDescent="0.35">
      <c r="B1252" t="s">
        <v>328</v>
      </c>
      <c r="C1252" s="17">
        <v>0.79244156520165099</v>
      </c>
      <c r="D1252" s="17">
        <v>0.77837786258629704</v>
      </c>
      <c r="E1252" s="17">
        <v>0.80680262363232502</v>
      </c>
      <c r="F1252" s="17"/>
      <c r="G1252" s="17">
        <v>0.73895442223304197</v>
      </c>
      <c r="H1252" s="17">
        <v>0.79050412762304501</v>
      </c>
      <c r="I1252" s="17">
        <v>0.78262507952910998</v>
      </c>
      <c r="J1252" s="17">
        <v>0.768200337624521</v>
      </c>
      <c r="K1252" s="17">
        <v>0.87223552958639305</v>
      </c>
      <c r="L1252" s="17">
        <v>0.80857238456430502</v>
      </c>
      <c r="M1252" s="17"/>
      <c r="N1252" s="17">
        <v>0.81193268061826596</v>
      </c>
      <c r="O1252" s="17">
        <v>0.76583217496425304</v>
      </c>
      <c r="P1252" s="17">
        <v>0.76480553374148397</v>
      </c>
      <c r="Q1252" s="17">
        <v>0.82235052947543597</v>
      </c>
      <c r="R1252" s="17"/>
      <c r="S1252" s="17">
        <v>0.76233047766842899</v>
      </c>
      <c r="T1252" s="17">
        <v>0.84926749917457101</v>
      </c>
      <c r="U1252" s="17">
        <v>0.79317887684752997</v>
      </c>
      <c r="V1252" s="17">
        <v>0.75249634077554295</v>
      </c>
      <c r="W1252" s="17">
        <v>0.79236506169216403</v>
      </c>
      <c r="X1252" s="17">
        <v>0.78761415102805998</v>
      </c>
      <c r="Y1252" s="17">
        <v>0.76353699706648603</v>
      </c>
      <c r="Z1252" s="17">
        <v>0.82079045821310603</v>
      </c>
      <c r="AA1252" s="17">
        <v>0.75175537539881399</v>
      </c>
      <c r="AB1252" s="17">
        <v>0.80005233194386205</v>
      </c>
      <c r="AC1252" s="17">
        <v>0.84318711460736595</v>
      </c>
      <c r="AD1252" s="17">
        <v>0.91689234717940504</v>
      </c>
      <c r="AE1252" s="17"/>
      <c r="AF1252" s="17">
        <v>0.80747252386263202</v>
      </c>
      <c r="AG1252" s="17">
        <v>0.78754672161071004</v>
      </c>
      <c r="AH1252" s="17">
        <v>0.80299274130201703</v>
      </c>
      <c r="AI1252" s="17"/>
      <c r="AJ1252" s="17">
        <v>0.81291472655492703</v>
      </c>
      <c r="AK1252" s="17">
        <v>0.80103758025293403</v>
      </c>
      <c r="AL1252" s="17">
        <v>0.80125406820623402</v>
      </c>
      <c r="AM1252" s="17">
        <v>0.70133740743059503</v>
      </c>
      <c r="AN1252" s="17">
        <v>0.76912277635190796</v>
      </c>
      <c r="AO1252" s="17"/>
      <c r="AP1252" s="17">
        <v>0.78973151672534103</v>
      </c>
      <c r="AQ1252" s="17">
        <v>0.81393903031215498</v>
      </c>
      <c r="AR1252" s="17">
        <v>0.79958811709759903</v>
      </c>
      <c r="AS1252" s="17">
        <v>0.75680147907334205</v>
      </c>
      <c r="AT1252" s="17">
        <v>0.76842333478913805</v>
      </c>
      <c r="AU1252" s="17"/>
      <c r="AV1252" s="17">
        <v>0.80817160053193804</v>
      </c>
      <c r="AW1252" s="17">
        <v>0.78188145642650997</v>
      </c>
      <c r="AX1252" s="17">
        <v>0.81559431491054701</v>
      </c>
      <c r="AY1252" s="17">
        <v>0.78495721323776702</v>
      </c>
      <c r="AZ1252" s="17">
        <v>0.74438071597233102</v>
      </c>
      <c r="BA1252" s="17">
        <v>0.78887985797169502</v>
      </c>
      <c r="BB1252" s="17"/>
      <c r="BC1252" s="17">
        <v>0.85105151393069101</v>
      </c>
      <c r="BD1252" s="17">
        <v>0.79033272642192698</v>
      </c>
      <c r="BE1252" s="17">
        <v>0.77058000526039205</v>
      </c>
      <c r="BF1252" s="17">
        <v>0.73512372492087996</v>
      </c>
      <c r="BG1252" s="17">
        <v>0.80912451857238898</v>
      </c>
    </row>
    <row r="1253" spans="2:59" x14ac:dyDescent="0.35">
      <c r="B1253" t="s">
        <v>329</v>
      </c>
      <c r="C1253" s="17">
        <v>5.2918739444433698E-2</v>
      </c>
      <c r="D1253" s="17">
        <v>5.6754339702063103E-2</v>
      </c>
      <c r="E1253" s="17">
        <v>4.9590949662428302E-2</v>
      </c>
      <c r="F1253" s="17"/>
      <c r="G1253" s="17">
        <v>6.0183509340459601E-2</v>
      </c>
      <c r="H1253" s="17">
        <v>4.8766886470471997E-2</v>
      </c>
      <c r="I1253" s="17">
        <v>6.38733047381842E-2</v>
      </c>
      <c r="J1253" s="17">
        <v>8.5086864300206302E-2</v>
      </c>
      <c r="K1253" s="17">
        <v>7.3719456881580301E-3</v>
      </c>
      <c r="L1253" s="17">
        <v>4.60168701004878E-2</v>
      </c>
      <c r="M1253" s="17"/>
      <c r="N1253" s="17">
        <v>6.04887561406681E-2</v>
      </c>
      <c r="O1253" s="17">
        <v>6.5504581947482293E-2</v>
      </c>
      <c r="P1253" s="17">
        <v>5.6974031646464598E-2</v>
      </c>
      <c r="Q1253" s="17">
        <v>2.72378334557083E-2</v>
      </c>
      <c r="R1253" s="17"/>
      <c r="S1253" s="17">
        <v>7.5292624961054599E-2</v>
      </c>
      <c r="T1253" s="17">
        <v>2.3751520436726702E-2</v>
      </c>
      <c r="U1253" s="17">
        <v>7.7791169453334696E-2</v>
      </c>
      <c r="V1253" s="17">
        <v>7.1741716167955202E-2</v>
      </c>
      <c r="W1253" s="17">
        <v>2.3990079146430698E-2</v>
      </c>
      <c r="X1253" s="17">
        <v>2.2395738417454601E-2</v>
      </c>
      <c r="Y1253" s="17">
        <v>4.9237701633364099E-2</v>
      </c>
      <c r="Z1253" s="17">
        <v>2.2917397607231299E-2</v>
      </c>
      <c r="AA1253" s="17">
        <v>0.103183288116516</v>
      </c>
      <c r="AB1253" s="17">
        <v>3.4574770549157197E-2</v>
      </c>
      <c r="AC1253" s="17">
        <v>5.4189306530991001E-2</v>
      </c>
      <c r="AD1253" s="17">
        <v>2.6712980586911701E-2</v>
      </c>
      <c r="AE1253" s="17"/>
      <c r="AF1253" s="17">
        <v>4.4418966390733498E-2</v>
      </c>
      <c r="AG1253" s="17">
        <v>6.3735165973903399E-2</v>
      </c>
      <c r="AH1253" s="17">
        <v>3.9037828266489299E-2</v>
      </c>
      <c r="AI1253" s="17"/>
      <c r="AJ1253" s="17">
        <v>5.81757248751976E-2</v>
      </c>
      <c r="AK1253" s="17">
        <v>4.32305532380678E-2</v>
      </c>
      <c r="AL1253" s="17">
        <v>7.1294933380802797E-2</v>
      </c>
      <c r="AM1253" s="17">
        <v>0.11814051220855901</v>
      </c>
      <c r="AN1253" s="17">
        <v>4.0160399190152699E-2</v>
      </c>
      <c r="AO1253" s="17"/>
      <c r="AP1253" s="17">
        <v>7.7491225636905303E-2</v>
      </c>
      <c r="AQ1253" s="17">
        <v>5.10700952437338E-2</v>
      </c>
      <c r="AR1253" s="17">
        <v>4.7889267227018903E-2</v>
      </c>
      <c r="AS1253" s="17">
        <v>5.8668573290945797E-2</v>
      </c>
      <c r="AT1253" s="17">
        <v>5.06274527979865E-2</v>
      </c>
      <c r="AU1253" s="17"/>
      <c r="AV1253" s="17">
        <v>4.5275689431479797E-2</v>
      </c>
      <c r="AW1253" s="17">
        <v>8.0008439069045104E-2</v>
      </c>
      <c r="AX1253" s="17">
        <v>6.5495831875011998E-2</v>
      </c>
      <c r="AY1253" s="17">
        <v>3.5975297570774403E-2</v>
      </c>
      <c r="AZ1253" s="17">
        <v>4.7535528160347298E-2</v>
      </c>
      <c r="BA1253" s="17">
        <v>5.5287733181941599E-2</v>
      </c>
      <c r="BB1253" s="17"/>
      <c r="BC1253" s="17">
        <v>1.78213189281884E-2</v>
      </c>
      <c r="BD1253" s="17">
        <v>5.7712302337270503E-2</v>
      </c>
      <c r="BE1253" s="17">
        <v>6.7253221776764793E-2</v>
      </c>
      <c r="BF1253" s="17">
        <v>7.6144079536034998E-2</v>
      </c>
      <c r="BG1253" s="17">
        <v>0.135812894747602</v>
      </c>
    </row>
    <row r="1254" spans="2:59" x14ac:dyDescent="0.35">
      <c r="B1254" t="s">
        <v>141</v>
      </c>
      <c r="C1254" s="17">
        <v>0.73952282575721695</v>
      </c>
      <c r="D1254" s="17">
        <v>0.72162352288423404</v>
      </c>
      <c r="E1254" s="17">
        <v>0.75721167396989697</v>
      </c>
      <c r="F1254" s="17"/>
      <c r="G1254" s="17">
        <v>0.67877091289258196</v>
      </c>
      <c r="H1254" s="17">
        <v>0.741737241152573</v>
      </c>
      <c r="I1254" s="17">
        <v>0.718751774790926</v>
      </c>
      <c r="J1254" s="17">
        <v>0.68311347332431505</v>
      </c>
      <c r="K1254" s="17">
        <v>0.86486358389823503</v>
      </c>
      <c r="L1254" s="17">
        <v>0.76255551446381697</v>
      </c>
      <c r="M1254" s="17"/>
      <c r="N1254" s="17">
        <v>0.751443924477598</v>
      </c>
      <c r="O1254" s="17">
        <v>0.70032759301677106</v>
      </c>
      <c r="P1254" s="17">
        <v>0.70783150209501999</v>
      </c>
      <c r="Q1254" s="17">
        <v>0.795112696019728</v>
      </c>
      <c r="R1254" s="17"/>
      <c r="S1254" s="17">
        <v>0.68703785270737405</v>
      </c>
      <c r="T1254" s="17">
        <v>0.82551597873784499</v>
      </c>
      <c r="U1254" s="17">
        <v>0.71538770739419499</v>
      </c>
      <c r="V1254" s="17">
        <v>0.68075462460758795</v>
      </c>
      <c r="W1254" s="17">
        <v>0.768374982545733</v>
      </c>
      <c r="X1254" s="17">
        <v>0.76521841261060597</v>
      </c>
      <c r="Y1254" s="17">
        <v>0.71429929543312198</v>
      </c>
      <c r="Z1254" s="17">
        <v>0.79787306060587504</v>
      </c>
      <c r="AA1254" s="17">
        <v>0.64857208728229698</v>
      </c>
      <c r="AB1254" s="17">
        <v>0.76547756139470502</v>
      </c>
      <c r="AC1254" s="17">
        <v>0.78899780807637498</v>
      </c>
      <c r="AD1254" s="17">
        <v>0.89017936659249397</v>
      </c>
      <c r="AE1254" s="17"/>
      <c r="AF1254" s="17">
        <v>0.76305355747189796</v>
      </c>
      <c r="AG1254" s="17">
        <v>0.72381155563680599</v>
      </c>
      <c r="AH1254" s="17">
        <v>0.76395491303552798</v>
      </c>
      <c r="AI1254" s="17"/>
      <c r="AJ1254" s="17">
        <v>0.75473900167972996</v>
      </c>
      <c r="AK1254" s="17">
        <v>0.75780702701486602</v>
      </c>
      <c r="AL1254" s="17">
        <v>0.72995913482543096</v>
      </c>
      <c r="AM1254" s="17">
        <v>0.58319689522203699</v>
      </c>
      <c r="AN1254" s="17">
        <v>0.72896237716175505</v>
      </c>
      <c r="AO1254" s="17"/>
      <c r="AP1254" s="17">
        <v>0.71224029108843601</v>
      </c>
      <c r="AQ1254" s="17">
        <v>0.76286893506842202</v>
      </c>
      <c r="AR1254" s="17">
        <v>0.75169884987058</v>
      </c>
      <c r="AS1254" s="17">
        <v>0.69813290578239595</v>
      </c>
      <c r="AT1254" s="17">
        <v>0.71779588199115196</v>
      </c>
      <c r="AU1254" s="17"/>
      <c r="AV1254" s="17">
        <v>0.76289591110045796</v>
      </c>
      <c r="AW1254" s="17">
        <v>0.70187301735746499</v>
      </c>
      <c r="AX1254" s="17">
        <v>0.75009848303553495</v>
      </c>
      <c r="AY1254" s="17">
        <v>0.74898191566699301</v>
      </c>
      <c r="AZ1254" s="17">
        <v>0.69684518781198301</v>
      </c>
      <c r="BA1254" s="17">
        <v>0.733592124789753</v>
      </c>
      <c r="BB1254" s="17"/>
      <c r="BC1254" s="17">
        <v>0.83323019500250295</v>
      </c>
      <c r="BD1254" s="17">
        <v>0.732620424084656</v>
      </c>
      <c r="BE1254" s="17">
        <v>0.70332678348362698</v>
      </c>
      <c r="BF1254" s="17">
        <v>0.65897964538484499</v>
      </c>
      <c r="BG1254" s="17">
        <v>0.67331162382478704</v>
      </c>
    </row>
    <row r="1255" spans="2:59" x14ac:dyDescent="0.3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row>
    <row r="1256" spans="2:59" x14ac:dyDescent="0.35">
      <c r="B1256" s="6" t="s">
        <v>503</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row>
    <row r="1257" spans="2:59" x14ac:dyDescent="0.35">
      <c r="B1257" s="24" t="s">
        <v>331</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row>
    <row r="1258" spans="2:59" x14ac:dyDescent="0.35">
      <c r="B1258" t="s">
        <v>323</v>
      </c>
      <c r="C1258" s="17">
        <v>0.16535282003885099</v>
      </c>
      <c r="D1258" s="17">
        <v>0.17122252379335601</v>
      </c>
      <c r="E1258" s="17">
        <v>0.16098690849582301</v>
      </c>
      <c r="F1258" s="17"/>
      <c r="G1258" s="17">
        <v>0.17507098848761701</v>
      </c>
      <c r="H1258" s="17">
        <v>0.20638795440026</v>
      </c>
      <c r="I1258" s="17">
        <v>0.17986803589464001</v>
      </c>
      <c r="J1258" s="17">
        <v>0.18867205874446899</v>
      </c>
      <c r="K1258" s="17">
        <v>0.124278049843894</v>
      </c>
      <c r="L1258" s="17">
        <v>0.119923823762686</v>
      </c>
      <c r="M1258" s="17"/>
      <c r="N1258" s="17">
        <v>0.19227416384286899</v>
      </c>
      <c r="O1258" s="17">
        <v>0.18094350952170901</v>
      </c>
      <c r="P1258" s="17">
        <v>0.134188949257455</v>
      </c>
      <c r="Q1258" s="17">
        <v>0.146223192396566</v>
      </c>
      <c r="R1258" s="17"/>
      <c r="S1258" s="17">
        <v>0.27032498488406198</v>
      </c>
      <c r="T1258" s="17">
        <v>0.15992102039473399</v>
      </c>
      <c r="U1258" s="17">
        <v>6.4990235450619993E-2</v>
      </c>
      <c r="V1258" s="17">
        <v>0.15843135623471499</v>
      </c>
      <c r="W1258" s="17">
        <v>0.22889019789621601</v>
      </c>
      <c r="X1258" s="17">
        <v>0.169062342716883</v>
      </c>
      <c r="Y1258" s="17">
        <v>0.11620146425143001</v>
      </c>
      <c r="Z1258" s="17">
        <v>0.19456271607638501</v>
      </c>
      <c r="AA1258" s="17">
        <v>0.117775124789255</v>
      </c>
      <c r="AB1258" s="17">
        <v>0.112138667937787</v>
      </c>
      <c r="AC1258" s="17">
        <v>0.21187807854110299</v>
      </c>
      <c r="AD1258" s="17">
        <v>0.112632169328582</v>
      </c>
      <c r="AE1258" s="17"/>
      <c r="AF1258" s="17">
        <v>0.159781280469068</v>
      </c>
      <c r="AG1258" s="17">
        <v>0.16384336833433699</v>
      </c>
      <c r="AH1258" s="17">
        <v>0.20013360535253399</v>
      </c>
      <c r="AI1258" s="17"/>
      <c r="AJ1258" s="17">
        <v>0.17241243991461</v>
      </c>
      <c r="AK1258" s="17">
        <v>0.184154422913032</v>
      </c>
      <c r="AL1258" s="17">
        <v>0.135356294979494</v>
      </c>
      <c r="AM1258" s="17">
        <v>0.14350052969089999</v>
      </c>
      <c r="AN1258" s="17">
        <v>0.162910400594445</v>
      </c>
      <c r="AO1258" s="17"/>
      <c r="AP1258" s="17">
        <v>0.191328017664917</v>
      </c>
      <c r="AQ1258" s="17">
        <v>0.18675490302773501</v>
      </c>
      <c r="AR1258" s="17">
        <v>0.100715800576564</v>
      </c>
      <c r="AS1258" s="17">
        <v>0.15198528624677701</v>
      </c>
      <c r="AT1258" s="17">
        <v>0.166322653045539</v>
      </c>
      <c r="AU1258" s="17"/>
      <c r="AV1258" s="17">
        <v>0.199966106247188</v>
      </c>
      <c r="AW1258" s="17">
        <v>0.192282972288953</v>
      </c>
      <c r="AX1258" s="17">
        <v>0.12678868304133301</v>
      </c>
      <c r="AY1258" s="17">
        <v>0.13198668488245899</v>
      </c>
      <c r="AZ1258" s="17">
        <v>0.164351606207541</v>
      </c>
      <c r="BA1258" s="17">
        <v>0.115616409867493</v>
      </c>
      <c r="BB1258" s="17"/>
      <c r="BC1258" s="17">
        <v>0.13063262176048199</v>
      </c>
      <c r="BD1258" s="17">
        <v>0.20634030810124601</v>
      </c>
      <c r="BE1258" s="17">
        <v>0.15164359979526701</v>
      </c>
      <c r="BF1258" s="17">
        <v>0.191019378637454</v>
      </c>
      <c r="BG1258" s="17">
        <v>0.314622671881025</v>
      </c>
    </row>
    <row r="1259" spans="2:59" x14ac:dyDescent="0.35">
      <c r="B1259" t="s">
        <v>324</v>
      </c>
      <c r="C1259" s="17">
        <v>0.315257511022078</v>
      </c>
      <c r="D1259" s="17">
        <v>0.325177860928275</v>
      </c>
      <c r="E1259" s="17">
        <v>0.308187019215444</v>
      </c>
      <c r="F1259" s="17"/>
      <c r="G1259" s="17">
        <v>0.35016752660766898</v>
      </c>
      <c r="H1259" s="17">
        <v>0.39293194200006099</v>
      </c>
      <c r="I1259" s="17">
        <v>0.30091966978607698</v>
      </c>
      <c r="J1259" s="17">
        <v>0.29742534590833802</v>
      </c>
      <c r="K1259" s="17">
        <v>0.28742444417880197</v>
      </c>
      <c r="L1259" s="17">
        <v>0.26795279769388702</v>
      </c>
      <c r="M1259" s="17"/>
      <c r="N1259" s="17">
        <v>0.36245287807833598</v>
      </c>
      <c r="O1259" s="17">
        <v>0.28115261371140099</v>
      </c>
      <c r="P1259" s="17">
        <v>0.313736363323317</v>
      </c>
      <c r="Q1259" s="17">
        <v>0.299667097578178</v>
      </c>
      <c r="R1259" s="17"/>
      <c r="S1259" s="17">
        <v>0.28265751897255798</v>
      </c>
      <c r="T1259" s="17">
        <v>0.34428120596069001</v>
      </c>
      <c r="U1259" s="17">
        <v>0.29134237614889802</v>
      </c>
      <c r="V1259" s="17">
        <v>0.39142207498848602</v>
      </c>
      <c r="W1259" s="17">
        <v>0.27998466328306498</v>
      </c>
      <c r="X1259" s="17">
        <v>0.31930748318772401</v>
      </c>
      <c r="Y1259" s="17">
        <v>0.35044878789321099</v>
      </c>
      <c r="Z1259" s="17">
        <v>0.17103827118502399</v>
      </c>
      <c r="AA1259" s="17">
        <v>0.34371318947169799</v>
      </c>
      <c r="AB1259" s="17">
        <v>0.29668235129015802</v>
      </c>
      <c r="AC1259" s="17">
        <v>0.33119649771183901</v>
      </c>
      <c r="AD1259" s="17">
        <v>0.33121533825712601</v>
      </c>
      <c r="AE1259" s="17"/>
      <c r="AF1259" s="17">
        <v>0.33598154206942399</v>
      </c>
      <c r="AG1259" s="17">
        <v>0.31801922532670501</v>
      </c>
      <c r="AH1259" s="17">
        <v>0.21456030293773001</v>
      </c>
      <c r="AI1259" s="17"/>
      <c r="AJ1259" s="17">
        <v>0.30627593852130203</v>
      </c>
      <c r="AK1259" s="17">
        <v>0.33413086556117999</v>
      </c>
      <c r="AL1259" s="17">
        <v>0.34859594370192198</v>
      </c>
      <c r="AM1259" s="17">
        <v>0.46794690440096998</v>
      </c>
      <c r="AN1259" s="17">
        <v>0.276867529760773</v>
      </c>
      <c r="AO1259" s="17"/>
      <c r="AP1259" s="17">
        <v>0.32457161233578902</v>
      </c>
      <c r="AQ1259" s="17">
        <v>0.33513649322602301</v>
      </c>
      <c r="AR1259" s="17">
        <v>0.37094914669324702</v>
      </c>
      <c r="AS1259" s="17">
        <v>0.32036132236704801</v>
      </c>
      <c r="AT1259" s="17">
        <v>0.22554576396308501</v>
      </c>
      <c r="AU1259" s="17"/>
      <c r="AV1259" s="17">
        <v>0.34260948945182401</v>
      </c>
      <c r="AW1259" s="17">
        <v>0.34250670683162798</v>
      </c>
      <c r="AX1259" s="17">
        <v>0.35940896647676301</v>
      </c>
      <c r="AY1259" s="17">
        <v>0.28298187018072102</v>
      </c>
      <c r="AZ1259" s="17">
        <v>0.30984837718622599</v>
      </c>
      <c r="BA1259" s="17">
        <v>0.29424847557747702</v>
      </c>
      <c r="BB1259" s="17"/>
      <c r="BC1259" s="17">
        <v>0.28015937187249601</v>
      </c>
      <c r="BD1259" s="17">
        <v>0.32049395430553501</v>
      </c>
      <c r="BE1259" s="17">
        <v>0.33207383626147602</v>
      </c>
      <c r="BF1259" s="17">
        <v>0.29014475062828199</v>
      </c>
      <c r="BG1259" s="17">
        <v>0.33456451943252802</v>
      </c>
    </row>
    <row r="1260" spans="2:59" x14ac:dyDescent="0.35">
      <c r="B1260" t="s">
        <v>325</v>
      </c>
      <c r="C1260" s="17">
        <v>0.21511940936968599</v>
      </c>
      <c r="D1260" s="17">
        <v>0.23204602856298601</v>
      </c>
      <c r="E1260" s="17">
        <v>0.19799938653049201</v>
      </c>
      <c r="F1260" s="17"/>
      <c r="G1260" s="17">
        <v>0.31432001434689599</v>
      </c>
      <c r="H1260" s="17">
        <v>0.171803298358784</v>
      </c>
      <c r="I1260" s="17">
        <v>0.19541431819760199</v>
      </c>
      <c r="J1260" s="17">
        <v>0.163411762962235</v>
      </c>
      <c r="K1260" s="17">
        <v>0.19030204816815899</v>
      </c>
      <c r="L1260" s="17">
        <v>0.25309527402041898</v>
      </c>
      <c r="M1260" s="17"/>
      <c r="N1260" s="17">
        <v>0.18729899813686399</v>
      </c>
      <c r="O1260" s="17">
        <v>0.18894086300822599</v>
      </c>
      <c r="P1260" s="17">
        <v>0.230875499200423</v>
      </c>
      <c r="Q1260" s="17">
        <v>0.25794687329038601</v>
      </c>
      <c r="R1260" s="17"/>
      <c r="S1260" s="17">
        <v>0.243429104617365</v>
      </c>
      <c r="T1260" s="17">
        <v>0.17337653271609399</v>
      </c>
      <c r="U1260" s="17">
        <v>0.27175471581904298</v>
      </c>
      <c r="V1260" s="17">
        <v>0.13628143486872701</v>
      </c>
      <c r="W1260" s="17">
        <v>0.202563837587483</v>
      </c>
      <c r="X1260" s="17">
        <v>0.24834808707393999</v>
      </c>
      <c r="Y1260" s="17">
        <v>0.29711505610516598</v>
      </c>
      <c r="Z1260" s="17">
        <v>0.30039476076325</v>
      </c>
      <c r="AA1260" s="17">
        <v>0.19437923739105101</v>
      </c>
      <c r="AB1260" s="17">
        <v>0.14335307849283199</v>
      </c>
      <c r="AC1260" s="17">
        <v>0.22943185617862899</v>
      </c>
      <c r="AD1260" s="17">
        <v>0.16913747488446201</v>
      </c>
      <c r="AE1260" s="17"/>
      <c r="AF1260" s="17">
        <v>0.18963862793025599</v>
      </c>
      <c r="AG1260" s="17">
        <v>0.194217597061736</v>
      </c>
      <c r="AH1260" s="17">
        <v>0.26084439339308801</v>
      </c>
      <c r="AI1260" s="17"/>
      <c r="AJ1260" s="17">
        <v>0.18107825138097999</v>
      </c>
      <c r="AK1260" s="17">
        <v>0.22536232301737899</v>
      </c>
      <c r="AL1260" s="17">
        <v>0.28567635167060801</v>
      </c>
      <c r="AM1260" s="17">
        <v>8.8947470598973899E-2</v>
      </c>
      <c r="AN1260" s="17">
        <v>0.20052439247168299</v>
      </c>
      <c r="AO1260" s="17"/>
      <c r="AP1260" s="17">
        <v>0.188766803245138</v>
      </c>
      <c r="AQ1260" s="17">
        <v>0.20943727422066999</v>
      </c>
      <c r="AR1260" s="17">
        <v>0.24880695856908799</v>
      </c>
      <c r="AS1260" s="17">
        <v>0.19045815689529699</v>
      </c>
      <c r="AT1260" s="17">
        <v>0.280532503561083</v>
      </c>
      <c r="AU1260" s="17"/>
      <c r="AV1260" s="17">
        <v>0.213171831867314</v>
      </c>
      <c r="AW1260" s="17">
        <v>0.168169329709045</v>
      </c>
      <c r="AX1260" s="17">
        <v>0.23373922549666601</v>
      </c>
      <c r="AY1260" s="17">
        <v>0.21265549883384899</v>
      </c>
      <c r="AZ1260" s="17">
        <v>0.235190620690613</v>
      </c>
      <c r="BA1260" s="17">
        <v>0.28166926097494199</v>
      </c>
      <c r="BB1260" s="17"/>
      <c r="BC1260" s="17">
        <v>0.23015069791856901</v>
      </c>
      <c r="BD1260" s="17">
        <v>0.228998166738138</v>
      </c>
      <c r="BE1260" s="17">
        <v>0.21238036930099699</v>
      </c>
      <c r="BF1260" s="17">
        <v>0.240169446633582</v>
      </c>
      <c r="BG1260" s="17">
        <v>0.105479142050728</v>
      </c>
    </row>
    <row r="1261" spans="2:59" x14ac:dyDescent="0.35">
      <c r="B1261" t="s">
        <v>326</v>
      </c>
      <c r="C1261" s="17">
        <v>0.18038790631221199</v>
      </c>
      <c r="D1261" s="17">
        <v>0.15814955690482299</v>
      </c>
      <c r="E1261" s="17">
        <v>0.20123438584608799</v>
      </c>
      <c r="F1261" s="17"/>
      <c r="G1261" s="17">
        <v>7.4051419171220503E-2</v>
      </c>
      <c r="H1261" s="17">
        <v>0.15895661021073801</v>
      </c>
      <c r="I1261" s="17">
        <v>0.186592885893338</v>
      </c>
      <c r="J1261" s="17">
        <v>0.175847347935564</v>
      </c>
      <c r="K1261" s="17">
        <v>0.199446982039164</v>
      </c>
      <c r="L1261" s="17">
        <v>0.26024018822880302</v>
      </c>
      <c r="M1261" s="17"/>
      <c r="N1261" s="17">
        <v>0.15478486193746599</v>
      </c>
      <c r="O1261" s="17">
        <v>0.193759831025833</v>
      </c>
      <c r="P1261" s="17">
        <v>0.21635022095602799</v>
      </c>
      <c r="Q1261" s="17">
        <v>0.16411061745703501</v>
      </c>
      <c r="R1261" s="17"/>
      <c r="S1261" s="17">
        <v>0.123013988695714</v>
      </c>
      <c r="T1261" s="17">
        <v>0.18649253222050699</v>
      </c>
      <c r="U1261" s="17">
        <v>0.24292477667868501</v>
      </c>
      <c r="V1261" s="17">
        <v>0.254192025356202</v>
      </c>
      <c r="W1261" s="17">
        <v>0.234986819124685</v>
      </c>
      <c r="X1261" s="17">
        <v>0.10728054619588299</v>
      </c>
      <c r="Y1261" s="17">
        <v>0.147268739061688</v>
      </c>
      <c r="Z1261" s="17">
        <v>0.19174601737494601</v>
      </c>
      <c r="AA1261" s="17">
        <v>0.21244976186815301</v>
      </c>
      <c r="AB1261" s="17">
        <v>0.20845852426709299</v>
      </c>
      <c r="AC1261" s="17">
        <v>0.120609489242002</v>
      </c>
      <c r="AD1261" s="17">
        <v>0.125434617611065</v>
      </c>
      <c r="AE1261" s="17"/>
      <c r="AF1261" s="17">
        <v>0.21344923615970901</v>
      </c>
      <c r="AG1261" s="17">
        <v>0.194810433708243</v>
      </c>
      <c r="AH1261" s="17">
        <v>0.138698612611314</v>
      </c>
      <c r="AI1261" s="17"/>
      <c r="AJ1261" s="17">
        <v>0.25425169076137</v>
      </c>
      <c r="AK1261" s="17">
        <v>0.14711373149826701</v>
      </c>
      <c r="AL1261" s="17">
        <v>0.139215422138939</v>
      </c>
      <c r="AM1261" s="17">
        <v>4.5016067912911899E-2</v>
      </c>
      <c r="AN1261" s="17">
        <v>0.172128027239635</v>
      </c>
      <c r="AO1261" s="17"/>
      <c r="AP1261" s="17">
        <v>0.23961592912350599</v>
      </c>
      <c r="AQ1261" s="17">
        <v>0.15114992120451701</v>
      </c>
      <c r="AR1261" s="17">
        <v>0.179010375820703</v>
      </c>
      <c r="AS1261" s="17">
        <v>0.20591651932803101</v>
      </c>
      <c r="AT1261" s="17">
        <v>0.21072563663215599</v>
      </c>
      <c r="AU1261" s="17"/>
      <c r="AV1261" s="17">
        <v>0.130746287219598</v>
      </c>
      <c r="AW1261" s="17">
        <v>0.24113328618607999</v>
      </c>
      <c r="AX1261" s="17">
        <v>0.19196065516988201</v>
      </c>
      <c r="AY1261" s="17">
        <v>0.21463460287193201</v>
      </c>
      <c r="AZ1261" s="17">
        <v>0.14112327558222701</v>
      </c>
      <c r="BA1261" s="17">
        <v>0.17055257774297</v>
      </c>
      <c r="BB1261" s="17"/>
      <c r="BC1261" s="17">
        <v>0.20396184993746799</v>
      </c>
      <c r="BD1261" s="17">
        <v>0.13604885946530099</v>
      </c>
      <c r="BE1261" s="17">
        <v>0.18020584217077801</v>
      </c>
      <c r="BF1261" s="17">
        <v>0.17860721093981799</v>
      </c>
      <c r="BG1261" s="17">
        <v>0.20627768430493301</v>
      </c>
    </row>
    <row r="1262" spans="2:59" x14ac:dyDescent="0.35">
      <c r="B1262" t="s">
        <v>327</v>
      </c>
      <c r="C1262" s="17">
        <v>9.7120686654833699E-2</v>
      </c>
      <c r="D1262" s="17">
        <v>9.7058117756893797E-2</v>
      </c>
      <c r="E1262" s="17">
        <v>9.4325649221322194E-2</v>
      </c>
      <c r="F1262" s="17"/>
      <c r="G1262" s="17">
        <v>8.0561662296011902E-2</v>
      </c>
      <c r="H1262" s="17">
        <v>4.9938945762694802E-2</v>
      </c>
      <c r="I1262" s="17">
        <v>9.9346029354974094E-2</v>
      </c>
      <c r="J1262" s="17">
        <v>0.12539493287923401</v>
      </c>
      <c r="K1262" s="17">
        <v>0.161121416982209</v>
      </c>
      <c r="L1262" s="17">
        <v>8.4594021820777104E-2</v>
      </c>
      <c r="M1262" s="17"/>
      <c r="N1262" s="17">
        <v>7.9845880750859702E-2</v>
      </c>
      <c r="O1262" s="17">
        <v>0.12321965792596801</v>
      </c>
      <c r="P1262" s="17">
        <v>7.9451454635191002E-2</v>
      </c>
      <c r="Q1262" s="17">
        <v>0.10557065666693</v>
      </c>
      <c r="R1262" s="17"/>
      <c r="S1262" s="17">
        <v>6.7816665285417202E-2</v>
      </c>
      <c r="T1262" s="17">
        <v>0.103460182203021</v>
      </c>
      <c r="U1262" s="17">
        <v>0.10192550622959699</v>
      </c>
      <c r="V1262" s="17">
        <v>4.6603895976352297E-2</v>
      </c>
      <c r="W1262" s="17">
        <v>3.9845285828293497E-2</v>
      </c>
      <c r="X1262" s="17">
        <v>0.112661689653988</v>
      </c>
      <c r="Y1262" s="17">
        <v>6.6188775140839595E-2</v>
      </c>
      <c r="Z1262" s="17">
        <v>0.101283896874147</v>
      </c>
      <c r="AA1262" s="17">
        <v>0.10000438118101</v>
      </c>
      <c r="AB1262" s="17">
        <v>0.18334664480125601</v>
      </c>
      <c r="AC1262" s="17">
        <v>9.1844600388402906E-2</v>
      </c>
      <c r="AD1262" s="17">
        <v>0.26158039991876503</v>
      </c>
      <c r="AE1262" s="17"/>
      <c r="AF1262" s="17">
        <v>9.01956218853152E-2</v>
      </c>
      <c r="AG1262" s="17">
        <v>9.0657452112443498E-2</v>
      </c>
      <c r="AH1262" s="17">
        <v>0.14388872047249099</v>
      </c>
      <c r="AI1262" s="17"/>
      <c r="AJ1262" s="17">
        <v>6.06775327672813E-2</v>
      </c>
      <c r="AK1262" s="17">
        <v>8.1909870711595903E-2</v>
      </c>
      <c r="AL1262" s="17">
        <v>7.8390732509468E-2</v>
      </c>
      <c r="AM1262" s="17">
        <v>0.254589027396245</v>
      </c>
      <c r="AN1262" s="17">
        <v>0.15795039735000599</v>
      </c>
      <c r="AO1262" s="17"/>
      <c r="AP1262" s="17">
        <v>3.7745729457641403E-2</v>
      </c>
      <c r="AQ1262" s="17">
        <v>9.7957671090106294E-2</v>
      </c>
      <c r="AR1262" s="17">
        <v>5.1490898266604301E-2</v>
      </c>
      <c r="AS1262" s="17">
        <v>0.112482875719285</v>
      </c>
      <c r="AT1262" s="17">
        <v>7.7836081936469098E-2</v>
      </c>
      <c r="AU1262" s="17"/>
      <c r="AV1262" s="17">
        <v>9.2135516396987194E-2</v>
      </c>
      <c r="AW1262" s="17">
        <v>3.7555536572200399E-2</v>
      </c>
      <c r="AX1262" s="17">
        <v>6.6453114878304298E-2</v>
      </c>
      <c r="AY1262" s="17">
        <v>0.135713781490272</v>
      </c>
      <c r="AZ1262" s="17">
        <v>0.108989956853822</v>
      </c>
      <c r="BA1262" s="17">
        <v>9.2834744638522801E-2</v>
      </c>
      <c r="BB1262" s="17"/>
      <c r="BC1262" s="17">
        <v>0.14293204580527599</v>
      </c>
      <c r="BD1262" s="17">
        <v>7.7803331212130802E-2</v>
      </c>
      <c r="BE1262" s="17">
        <v>8.6363930680298406E-2</v>
      </c>
      <c r="BF1262" s="17">
        <v>7.2837415679582906E-2</v>
      </c>
      <c r="BG1262" s="17">
        <v>3.9055982330786103E-2</v>
      </c>
    </row>
    <row r="1263" spans="2:59" x14ac:dyDescent="0.35">
      <c r="B1263" t="s">
        <v>100</v>
      </c>
      <c r="C1263" s="17">
        <v>2.6761666602339401E-2</v>
      </c>
      <c r="D1263" s="17">
        <v>1.63459120536667E-2</v>
      </c>
      <c r="E1263" s="17">
        <v>3.7266650690830801E-2</v>
      </c>
      <c r="F1263" s="17"/>
      <c r="G1263" s="17">
        <v>5.8283890905859699E-3</v>
      </c>
      <c r="H1263" s="17">
        <v>1.9981249267461899E-2</v>
      </c>
      <c r="I1263" s="17">
        <v>3.7859060873369502E-2</v>
      </c>
      <c r="J1263" s="17">
        <v>4.9248551570161503E-2</v>
      </c>
      <c r="K1263" s="17">
        <v>3.7427058787772402E-2</v>
      </c>
      <c r="L1263" s="17">
        <v>1.41938944734282E-2</v>
      </c>
      <c r="M1263" s="17"/>
      <c r="N1263" s="17">
        <v>2.3343217253605601E-2</v>
      </c>
      <c r="O1263" s="17">
        <v>3.1983524806863797E-2</v>
      </c>
      <c r="P1263" s="17">
        <v>2.53975126275859E-2</v>
      </c>
      <c r="Q1263" s="17">
        <v>2.6481562610905701E-2</v>
      </c>
      <c r="R1263" s="17"/>
      <c r="S1263" s="17">
        <v>1.2757737544884001E-2</v>
      </c>
      <c r="T1263" s="17">
        <v>3.2468526504955297E-2</v>
      </c>
      <c r="U1263" s="17">
        <v>2.70623896731573E-2</v>
      </c>
      <c r="V1263" s="17">
        <v>1.3069212575516499E-2</v>
      </c>
      <c r="W1263" s="17">
        <v>1.3729196280257899E-2</v>
      </c>
      <c r="X1263" s="17">
        <v>4.3339851171582303E-2</v>
      </c>
      <c r="Y1263" s="17">
        <v>2.2777177547665301E-2</v>
      </c>
      <c r="Z1263" s="17">
        <v>4.0974337726248103E-2</v>
      </c>
      <c r="AA1263" s="17">
        <v>3.1678305298833399E-2</v>
      </c>
      <c r="AB1263" s="17">
        <v>5.60207332108731E-2</v>
      </c>
      <c r="AC1263" s="17">
        <v>1.5039477938023901E-2</v>
      </c>
      <c r="AD1263" s="17">
        <v>0</v>
      </c>
      <c r="AE1263" s="17"/>
      <c r="AF1263" s="17">
        <v>1.0953691486228399E-2</v>
      </c>
      <c r="AG1263" s="17">
        <v>3.8451923456534601E-2</v>
      </c>
      <c r="AH1263" s="17">
        <v>4.18743652328432E-2</v>
      </c>
      <c r="AI1263" s="17"/>
      <c r="AJ1263" s="17">
        <v>2.5304146654455802E-2</v>
      </c>
      <c r="AK1263" s="17">
        <v>2.7328786298546098E-2</v>
      </c>
      <c r="AL1263" s="17">
        <v>1.27652549995695E-2</v>
      </c>
      <c r="AM1263" s="17">
        <v>0</v>
      </c>
      <c r="AN1263" s="17">
        <v>2.9619252583457999E-2</v>
      </c>
      <c r="AO1263" s="17"/>
      <c r="AP1263" s="17">
        <v>1.7971908173008599E-2</v>
      </c>
      <c r="AQ1263" s="17">
        <v>1.95637372309489E-2</v>
      </c>
      <c r="AR1263" s="17">
        <v>4.9026820073792603E-2</v>
      </c>
      <c r="AS1263" s="17">
        <v>1.8795839443561699E-2</v>
      </c>
      <c r="AT1263" s="17">
        <v>3.90373608616678E-2</v>
      </c>
      <c r="AU1263" s="17"/>
      <c r="AV1263" s="17">
        <v>2.13707688170886E-2</v>
      </c>
      <c r="AW1263" s="17">
        <v>1.8352168412094701E-2</v>
      </c>
      <c r="AX1263" s="17">
        <v>2.16493549370519E-2</v>
      </c>
      <c r="AY1263" s="17">
        <v>2.20275617407675E-2</v>
      </c>
      <c r="AZ1263" s="17">
        <v>4.0496163479570399E-2</v>
      </c>
      <c r="BA1263" s="17">
        <v>4.5078531198595798E-2</v>
      </c>
      <c r="BB1263" s="17"/>
      <c r="BC1263" s="17">
        <v>1.21634127057099E-2</v>
      </c>
      <c r="BD1263" s="17">
        <v>3.03153801776497E-2</v>
      </c>
      <c r="BE1263" s="17">
        <v>3.7332421791183401E-2</v>
      </c>
      <c r="BF1263" s="17">
        <v>2.7221797481281299E-2</v>
      </c>
      <c r="BG1263" s="17">
        <v>0</v>
      </c>
    </row>
    <row r="1264" spans="2:59" x14ac:dyDescent="0.35">
      <c r="B1264" t="s">
        <v>328</v>
      </c>
      <c r="C1264" s="17">
        <v>0.48061033106092899</v>
      </c>
      <c r="D1264" s="17">
        <v>0.49640038472163101</v>
      </c>
      <c r="E1264" s="17">
        <v>0.46917392771126698</v>
      </c>
      <c r="F1264" s="17"/>
      <c r="G1264" s="17">
        <v>0.52523851509528596</v>
      </c>
      <c r="H1264" s="17">
        <v>0.59931989640032102</v>
      </c>
      <c r="I1264" s="17">
        <v>0.48078770568071699</v>
      </c>
      <c r="J1264" s="17">
        <v>0.48609740465280599</v>
      </c>
      <c r="K1264" s="17">
        <v>0.41170249402269599</v>
      </c>
      <c r="L1264" s="17">
        <v>0.38787662145657298</v>
      </c>
      <c r="M1264" s="17"/>
      <c r="N1264" s="17">
        <v>0.55472704192120503</v>
      </c>
      <c r="O1264" s="17">
        <v>0.46209612323311</v>
      </c>
      <c r="P1264" s="17">
        <v>0.44792531258077201</v>
      </c>
      <c r="Q1264" s="17">
        <v>0.445890289974744</v>
      </c>
      <c r="R1264" s="17"/>
      <c r="S1264" s="17">
        <v>0.55298250385661896</v>
      </c>
      <c r="T1264" s="17">
        <v>0.504202226355424</v>
      </c>
      <c r="U1264" s="17">
        <v>0.35633261159951801</v>
      </c>
      <c r="V1264" s="17">
        <v>0.54985343122320196</v>
      </c>
      <c r="W1264" s="17">
        <v>0.50887486117928105</v>
      </c>
      <c r="X1264" s="17">
        <v>0.48836982590460698</v>
      </c>
      <c r="Y1264" s="17">
        <v>0.46665025214464101</v>
      </c>
      <c r="Z1264" s="17">
        <v>0.36560098726140899</v>
      </c>
      <c r="AA1264" s="17">
        <v>0.46148831426095199</v>
      </c>
      <c r="AB1264" s="17">
        <v>0.408821019227945</v>
      </c>
      <c r="AC1264" s="17">
        <v>0.54307457625294198</v>
      </c>
      <c r="AD1264" s="17">
        <v>0.44384750758570801</v>
      </c>
      <c r="AE1264" s="17"/>
      <c r="AF1264" s="17">
        <v>0.49576282253849202</v>
      </c>
      <c r="AG1264" s="17">
        <v>0.481862593661042</v>
      </c>
      <c r="AH1264" s="17">
        <v>0.41469390829026398</v>
      </c>
      <c r="AI1264" s="17"/>
      <c r="AJ1264" s="17">
        <v>0.478688378435913</v>
      </c>
      <c r="AK1264" s="17">
        <v>0.51828528847421296</v>
      </c>
      <c r="AL1264" s="17">
        <v>0.48395223868141601</v>
      </c>
      <c r="AM1264" s="17">
        <v>0.61144743409186997</v>
      </c>
      <c r="AN1264" s="17">
        <v>0.43977793035521801</v>
      </c>
      <c r="AO1264" s="17"/>
      <c r="AP1264" s="17">
        <v>0.51589963000070604</v>
      </c>
      <c r="AQ1264" s="17">
        <v>0.52189139625375802</v>
      </c>
      <c r="AR1264" s="17">
        <v>0.47166494726981101</v>
      </c>
      <c r="AS1264" s="17">
        <v>0.47234660861382499</v>
      </c>
      <c r="AT1264" s="17">
        <v>0.39186841700862401</v>
      </c>
      <c r="AU1264" s="17"/>
      <c r="AV1264" s="17">
        <v>0.54257559569901204</v>
      </c>
      <c r="AW1264" s="17">
        <v>0.53478967912058095</v>
      </c>
      <c r="AX1264" s="17">
        <v>0.48619764951809602</v>
      </c>
      <c r="AY1264" s="17">
        <v>0.41496855506317998</v>
      </c>
      <c r="AZ1264" s="17">
        <v>0.47419998339376701</v>
      </c>
      <c r="BA1264" s="17">
        <v>0.40986488544497002</v>
      </c>
      <c r="BB1264" s="17"/>
      <c r="BC1264" s="17">
        <v>0.41079199363297803</v>
      </c>
      <c r="BD1264" s="17">
        <v>0.526834262406781</v>
      </c>
      <c r="BE1264" s="17">
        <v>0.483717436056743</v>
      </c>
      <c r="BF1264" s="17">
        <v>0.48116412926573598</v>
      </c>
      <c r="BG1264" s="17">
        <v>0.64918719131355296</v>
      </c>
    </row>
    <row r="1265" spans="2:59" x14ac:dyDescent="0.35">
      <c r="B1265" t="s">
        <v>329</v>
      </c>
      <c r="C1265" s="17">
        <v>0.277508592967046</v>
      </c>
      <c r="D1265" s="17">
        <v>0.25520767466171601</v>
      </c>
      <c r="E1265" s="17">
        <v>0.29556003506741002</v>
      </c>
      <c r="F1265" s="17"/>
      <c r="G1265" s="17">
        <v>0.15461308146723199</v>
      </c>
      <c r="H1265" s="17">
        <v>0.20889555597343301</v>
      </c>
      <c r="I1265" s="17">
        <v>0.285938915248312</v>
      </c>
      <c r="J1265" s="17">
        <v>0.30124228081479698</v>
      </c>
      <c r="K1265" s="17">
        <v>0.360568399021373</v>
      </c>
      <c r="L1265" s="17">
        <v>0.34483421004957998</v>
      </c>
      <c r="M1265" s="17"/>
      <c r="N1265" s="17">
        <v>0.23463074268832601</v>
      </c>
      <c r="O1265" s="17">
        <v>0.316979488951801</v>
      </c>
      <c r="P1265" s="17">
        <v>0.295801675591219</v>
      </c>
      <c r="Q1265" s="17">
        <v>0.26968127412396398</v>
      </c>
      <c r="R1265" s="17"/>
      <c r="S1265" s="17">
        <v>0.190830653981132</v>
      </c>
      <c r="T1265" s="17">
        <v>0.28995271442352699</v>
      </c>
      <c r="U1265" s="17">
        <v>0.34485028290828201</v>
      </c>
      <c r="V1265" s="17">
        <v>0.30079592133255401</v>
      </c>
      <c r="W1265" s="17">
        <v>0.274832104952978</v>
      </c>
      <c r="X1265" s="17">
        <v>0.21994223584987099</v>
      </c>
      <c r="Y1265" s="17">
        <v>0.21345751420252801</v>
      </c>
      <c r="Z1265" s="17">
        <v>0.29302991424909303</v>
      </c>
      <c r="AA1265" s="17">
        <v>0.31245414304916302</v>
      </c>
      <c r="AB1265" s="17">
        <v>0.391805169068349</v>
      </c>
      <c r="AC1265" s="17">
        <v>0.21245408963040499</v>
      </c>
      <c r="AD1265" s="17">
        <v>0.38701501752982997</v>
      </c>
      <c r="AE1265" s="17"/>
      <c r="AF1265" s="17">
        <v>0.303644858045024</v>
      </c>
      <c r="AG1265" s="17">
        <v>0.285467885820687</v>
      </c>
      <c r="AH1265" s="17">
        <v>0.28258733308380501</v>
      </c>
      <c r="AI1265" s="17"/>
      <c r="AJ1265" s="17">
        <v>0.31492922352865099</v>
      </c>
      <c r="AK1265" s="17">
        <v>0.22902360220986201</v>
      </c>
      <c r="AL1265" s="17">
        <v>0.21760615464840699</v>
      </c>
      <c r="AM1265" s="17">
        <v>0.29960509530915702</v>
      </c>
      <c r="AN1265" s="17">
        <v>0.33007842458964098</v>
      </c>
      <c r="AO1265" s="17"/>
      <c r="AP1265" s="17">
        <v>0.27736165858114797</v>
      </c>
      <c r="AQ1265" s="17">
        <v>0.24910759229462301</v>
      </c>
      <c r="AR1265" s="17">
        <v>0.230501274087308</v>
      </c>
      <c r="AS1265" s="17">
        <v>0.31839939504731701</v>
      </c>
      <c r="AT1265" s="17">
        <v>0.288561718568625</v>
      </c>
      <c r="AU1265" s="17"/>
      <c r="AV1265" s="17">
        <v>0.22288180361658499</v>
      </c>
      <c r="AW1265" s="17">
        <v>0.27868882275828</v>
      </c>
      <c r="AX1265" s="17">
        <v>0.258413770048186</v>
      </c>
      <c r="AY1265" s="17">
        <v>0.350348384362204</v>
      </c>
      <c r="AZ1265" s="17">
        <v>0.25011323243604899</v>
      </c>
      <c r="BA1265" s="17">
        <v>0.26338732238149298</v>
      </c>
      <c r="BB1265" s="17"/>
      <c r="BC1265" s="17">
        <v>0.34689389574274299</v>
      </c>
      <c r="BD1265" s="17">
        <v>0.213852190677431</v>
      </c>
      <c r="BE1265" s="17">
        <v>0.26656977285107603</v>
      </c>
      <c r="BF1265" s="17">
        <v>0.25144462661940098</v>
      </c>
      <c r="BG1265" s="17">
        <v>0.24533366663571901</v>
      </c>
    </row>
    <row r="1266" spans="2:59" x14ac:dyDescent="0.35">
      <c r="B1266" t="s">
        <v>141</v>
      </c>
      <c r="C1266" s="17">
        <v>0.20310173809388299</v>
      </c>
      <c r="D1266" s="17">
        <v>0.241192710059914</v>
      </c>
      <c r="E1266" s="17">
        <v>0.17361389264385699</v>
      </c>
      <c r="F1266" s="17"/>
      <c r="G1266" s="17">
        <v>0.370625433628053</v>
      </c>
      <c r="H1266" s="17">
        <v>0.39042434042688801</v>
      </c>
      <c r="I1266" s="17">
        <v>0.19484879043240499</v>
      </c>
      <c r="J1266" s="17">
        <v>0.18485512383800901</v>
      </c>
      <c r="K1266" s="17">
        <v>5.1134095001322502E-2</v>
      </c>
      <c r="L1266" s="17">
        <v>4.3042411406992699E-2</v>
      </c>
      <c r="M1266" s="17"/>
      <c r="N1266" s="17">
        <v>0.32009629923287902</v>
      </c>
      <c r="O1266" s="17">
        <v>0.145116634281309</v>
      </c>
      <c r="P1266" s="17">
        <v>0.152123636989553</v>
      </c>
      <c r="Q1266" s="17">
        <v>0.17620901585078</v>
      </c>
      <c r="R1266" s="17"/>
      <c r="S1266" s="17">
        <v>0.36215184987548799</v>
      </c>
      <c r="T1266" s="17">
        <v>0.21424951193189601</v>
      </c>
      <c r="U1266" s="17">
        <v>1.1482328691236301E-2</v>
      </c>
      <c r="V1266" s="17">
        <v>0.24905750989064701</v>
      </c>
      <c r="W1266" s="17">
        <v>0.23404275622630299</v>
      </c>
      <c r="X1266" s="17">
        <v>0.26842759005473599</v>
      </c>
      <c r="Y1266" s="17">
        <v>0.253192737942113</v>
      </c>
      <c r="Z1266" s="17">
        <v>7.2571073012315898E-2</v>
      </c>
      <c r="AA1266" s="17">
        <v>0.149034171211789</v>
      </c>
      <c r="AB1266" s="17">
        <v>1.7015850159595901E-2</v>
      </c>
      <c r="AC1266" s="17">
        <v>0.33062048662253701</v>
      </c>
      <c r="AD1266" s="17">
        <v>5.68324900558781E-2</v>
      </c>
      <c r="AE1266" s="17"/>
      <c r="AF1266" s="17">
        <v>0.19211796449346699</v>
      </c>
      <c r="AG1266" s="17">
        <v>0.19639470784035501</v>
      </c>
      <c r="AH1266" s="17">
        <v>0.13210657520645799</v>
      </c>
      <c r="AI1266" s="17"/>
      <c r="AJ1266" s="17">
        <v>0.16375915490726201</v>
      </c>
      <c r="AK1266" s="17">
        <v>0.28926168626435</v>
      </c>
      <c r="AL1266" s="17">
        <v>0.26634608403300902</v>
      </c>
      <c r="AM1266" s="17">
        <v>0.311842338782713</v>
      </c>
      <c r="AN1266" s="17">
        <v>0.10969950576557599</v>
      </c>
      <c r="AO1266" s="17"/>
      <c r="AP1266" s="17">
        <v>0.23853797141955799</v>
      </c>
      <c r="AQ1266" s="17">
        <v>0.27278380395913499</v>
      </c>
      <c r="AR1266" s="17">
        <v>0.24116367318250401</v>
      </c>
      <c r="AS1266" s="17">
        <v>0.15394721356650801</v>
      </c>
      <c r="AT1266" s="17">
        <v>0.103306698439999</v>
      </c>
      <c r="AU1266" s="17"/>
      <c r="AV1266" s="17">
        <v>0.31969379208242699</v>
      </c>
      <c r="AW1266" s="17">
        <v>0.25610085636230101</v>
      </c>
      <c r="AX1266" s="17">
        <v>0.22778387946990999</v>
      </c>
      <c r="AY1266" s="17">
        <v>6.4620170700975907E-2</v>
      </c>
      <c r="AZ1266" s="17">
        <v>0.22408675095771799</v>
      </c>
      <c r="BA1266" s="17">
        <v>0.14647756306347701</v>
      </c>
      <c r="BB1266" s="17"/>
      <c r="BC1266" s="17">
        <v>6.3898097890234401E-2</v>
      </c>
      <c r="BD1266" s="17">
        <v>0.31298207172935</v>
      </c>
      <c r="BE1266" s="17">
        <v>0.217147663205667</v>
      </c>
      <c r="BF1266" s="17">
        <v>0.22971950264633501</v>
      </c>
      <c r="BG1266" s="17">
        <v>0.40385352467783298</v>
      </c>
    </row>
    <row r="1267" spans="2:59" x14ac:dyDescent="0.35">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row>
    <row r="1268" spans="2:59" x14ac:dyDescent="0.35">
      <c r="B1268" s="6" t="s">
        <v>511</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row>
    <row r="1269" spans="2:59" x14ac:dyDescent="0.35">
      <c r="B1269" s="24" t="s">
        <v>79</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row>
    <row r="1270" spans="2:59" x14ac:dyDescent="0.35">
      <c r="B1270" t="s">
        <v>504</v>
      </c>
      <c r="C1270" s="17">
        <v>5.0944016263419503E-2</v>
      </c>
      <c r="D1270" s="17">
        <v>5.8169595737309399E-2</v>
      </c>
      <c r="E1270" s="17">
        <v>4.4297716722228299E-2</v>
      </c>
      <c r="F1270" s="17"/>
      <c r="G1270" s="17">
        <v>8.85486896639818E-2</v>
      </c>
      <c r="H1270" s="17">
        <v>0.125270340128004</v>
      </c>
      <c r="I1270" s="17">
        <v>5.1566689910156199E-2</v>
      </c>
      <c r="J1270" s="17">
        <v>2.6878403378532902E-2</v>
      </c>
      <c r="K1270" s="17">
        <v>1.7060592599224701E-2</v>
      </c>
      <c r="L1270" s="17">
        <v>7.3606850985086097E-3</v>
      </c>
      <c r="M1270" s="17"/>
      <c r="N1270" s="17">
        <v>9.4730101413786294E-2</v>
      </c>
      <c r="O1270" s="17">
        <v>3.3265684285149803E-2</v>
      </c>
      <c r="P1270" s="17">
        <v>3.6695504985870403E-2</v>
      </c>
      <c r="Q1270" s="17">
        <v>3.4766074859992703E-2</v>
      </c>
      <c r="R1270" s="17"/>
      <c r="S1270" s="17">
        <v>9.5321372978944899E-2</v>
      </c>
      <c r="T1270" s="17">
        <v>4.6801985497149999E-2</v>
      </c>
      <c r="U1270" s="17">
        <v>2.5578025650469599E-2</v>
      </c>
      <c r="V1270" s="17">
        <v>3.7001004218523099E-2</v>
      </c>
      <c r="W1270" s="17">
        <v>6.7720116779713499E-2</v>
      </c>
      <c r="X1270" s="17">
        <v>5.3507225723023001E-2</v>
      </c>
      <c r="Y1270" s="17">
        <v>2.7756897482335698E-2</v>
      </c>
      <c r="Z1270" s="17">
        <v>4.3070154081097198E-2</v>
      </c>
      <c r="AA1270" s="17">
        <v>6.0842432677012399E-2</v>
      </c>
      <c r="AB1270" s="17">
        <v>2.5529995389775399E-2</v>
      </c>
      <c r="AC1270" s="17">
        <v>6.11074738731354E-2</v>
      </c>
      <c r="AD1270" s="17">
        <v>1.9082179591987099E-2</v>
      </c>
      <c r="AE1270" s="17"/>
      <c r="AF1270" s="17">
        <v>3.90185666687601E-2</v>
      </c>
      <c r="AG1270" s="17">
        <v>5.8295819442799698E-2</v>
      </c>
      <c r="AH1270" s="17">
        <v>4.58378850464174E-2</v>
      </c>
      <c r="AI1270" s="17"/>
      <c r="AJ1270" s="17">
        <v>4.9809393493391599E-2</v>
      </c>
      <c r="AK1270" s="17">
        <v>8.5295177739234507E-2</v>
      </c>
      <c r="AL1270" s="17">
        <v>1.2655202502913101E-2</v>
      </c>
      <c r="AM1270" s="17">
        <v>4.3463728533986799E-2</v>
      </c>
      <c r="AN1270" s="17">
        <v>4.12673011686778E-2</v>
      </c>
      <c r="AO1270" s="17"/>
      <c r="AP1270" s="17">
        <v>4.87143991186057E-2</v>
      </c>
      <c r="AQ1270" s="17">
        <v>8.7351696642435694E-2</v>
      </c>
      <c r="AR1270" s="17">
        <v>2.3938109455255201E-2</v>
      </c>
      <c r="AS1270" s="17">
        <v>1.06694259287067E-2</v>
      </c>
      <c r="AT1270" s="17">
        <v>3.49039798336232E-2</v>
      </c>
      <c r="AU1270" s="17"/>
      <c r="AV1270" s="17">
        <v>9.64574159298104E-2</v>
      </c>
      <c r="AW1270" s="17">
        <v>5.7623196683824998E-2</v>
      </c>
      <c r="AX1270" s="17">
        <v>3.5724323014532898E-2</v>
      </c>
      <c r="AY1270" s="17">
        <v>1.8339770814558301E-2</v>
      </c>
      <c r="AZ1270" s="17">
        <v>3.2921278770214099E-2</v>
      </c>
      <c r="BA1270" s="17">
        <v>2.7638532162343299E-2</v>
      </c>
      <c r="BB1270" s="17"/>
      <c r="BC1270" s="17">
        <v>2.9959329587390601E-2</v>
      </c>
      <c r="BD1270" s="17">
        <v>3.1176877752298701E-2</v>
      </c>
      <c r="BE1270" s="17">
        <v>6.1852458897353399E-2</v>
      </c>
      <c r="BF1270" s="17">
        <v>0.10661066749513599</v>
      </c>
      <c r="BG1270" s="17">
        <v>0.22160796807181701</v>
      </c>
    </row>
    <row r="1271" spans="2:59" x14ac:dyDescent="0.35">
      <c r="B1271" t="s">
        <v>505</v>
      </c>
      <c r="C1271" s="17">
        <v>0.22113704075469801</v>
      </c>
      <c r="D1271" s="17">
        <v>0.25744702076919002</v>
      </c>
      <c r="E1271" s="17">
        <v>0.186595024546237</v>
      </c>
      <c r="F1271" s="17"/>
      <c r="G1271" s="17">
        <v>0.306853377913616</v>
      </c>
      <c r="H1271" s="17">
        <v>0.33152800643935898</v>
      </c>
      <c r="I1271" s="17">
        <v>0.22405411136517001</v>
      </c>
      <c r="J1271" s="17">
        <v>0.183794054788077</v>
      </c>
      <c r="K1271" s="17">
        <v>0.14535912749476501</v>
      </c>
      <c r="L1271" s="17">
        <v>0.15323383548365499</v>
      </c>
      <c r="M1271" s="17"/>
      <c r="N1271" s="17">
        <v>0.289470128161187</v>
      </c>
      <c r="O1271" s="17">
        <v>0.25511220582969302</v>
      </c>
      <c r="P1271" s="17">
        <v>0.176561619248571</v>
      </c>
      <c r="Q1271" s="17">
        <v>0.151788986356932</v>
      </c>
      <c r="R1271" s="17"/>
      <c r="S1271" s="17">
        <v>0.30275593548479901</v>
      </c>
      <c r="T1271" s="17">
        <v>0.197617225543917</v>
      </c>
      <c r="U1271" s="17">
        <v>0.12145591357221899</v>
      </c>
      <c r="V1271" s="17">
        <v>0.21157093384343201</v>
      </c>
      <c r="W1271" s="17">
        <v>0.26602956812620299</v>
      </c>
      <c r="X1271" s="17">
        <v>0.22192189434943799</v>
      </c>
      <c r="Y1271" s="17">
        <v>0.21937837510070901</v>
      </c>
      <c r="Z1271" s="17">
        <v>0.17955126547023401</v>
      </c>
      <c r="AA1271" s="17">
        <v>0.21745096411433601</v>
      </c>
      <c r="AB1271" s="17">
        <v>0.203999664634675</v>
      </c>
      <c r="AC1271" s="17">
        <v>0.19923666503487</v>
      </c>
      <c r="AD1271" s="17">
        <v>0.29037255027255499</v>
      </c>
      <c r="AE1271" s="17"/>
      <c r="AF1271" s="17">
        <v>0.17615059592651999</v>
      </c>
      <c r="AG1271" s="17">
        <v>0.237656672411964</v>
      </c>
      <c r="AH1271" s="17">
        <v>0.250359373315861</v>
      </c>
      <c r="AI1271" s="17"/>
      <c r="AJ1271" s="17">
        <v>0.20245655876386101</v>
      </c>
      <c r="AK1271" s="17">
        <v>0.27784173055501199</v>
      </c>
      <c r="AL1271" s="17">
        <v>0.20348214738604201</v>
      </c>
      <c r="AM1271" s="17">
        <v>0.14710116677618201</v>
      </c>
      <c r="AN1271" s="17">
        <v>0.18501762296035301</v>
      </c>
      <c r="AO1271" s="17"/>
      <c r="AP1271" s="17">
        <v>0.21770242417652999</v>
      </c>
      <c r="AQ1271" s="17">
        <v>0.28336407677430397</v>
      </c>
      <c r="AR1271" s="17">
        <v>0.18948305498379001</v>
      </c>
      <c r="AS1271" s="17">
        <v>0.14561534281038499</v>
      </c>
      <c r="AT1271" s="17">
        <v>0.17129505321249799</v>
      </c>
      <c r="AU1271" s="17"/>
      <c r="AV1271" s="17">
        <v>0.32372336503083599</v>
      </c>
      <c r="AW1271" s="17">
        <v>0.23469036571437399</v>
      </c>
      <c r="AX1271" s="17">
        <v>0.20670931726664199</v>
      </c>
      <c r="AY1271" s="17">
        <v>0.13784481588005501</v>
      </c>
      <c r="AZ1271" s="17">
        <v>0.16789206178821001</v>
      </c>
      <c r="BA1271" s="17">
        <v>0.19493879403836001</v>
      </c>
      <c r="BB1271" s="17"/>
      <c r="BC1271" s="17">
        <v>0.172243801083096</v>
      </c>
      <c r="BD1271" s="17">
        <v>0.17719783304382</v>
      </c>
      <c r="BE1271" s="17">
        <v>0.29458174853751301</v>
      </c>
      <c r="BF1271" s="17">
        <v>0.27578980223206201</v>
      </c>
      <c r="BG1271" s="17">
        <v>0.259927307828553</v>
      </c>
    </row>
    <row r="1272" spans="2:59" x14ac:dyDescent="0.35">
      <c r="B1272" t="s">
        <v>506</v>
      </c>
      <c r="C1272" s="17">
        <v>0.27890898281976101</v>
      </c>
      <c r="D1272" s="17">
        <v>0.27159679753211502</v>
      </c>
      <c r="E1272" s="17">
        <v>0.28693351716889398</v>
      </c>
      <c r="F1272" s="17"/>
      <c r="G1272" s="17">
        <v>0.27192336574974701</v>
      </c>
      <c r="H1272" s="17">
        <v>0.19923219968893999</v>
      </c>
      <c r="I1272" s="17">
        <v>0.27527206336943399</v>
      </c>
      <c r="J1272" s="17">
        <v>0.27562345511008202</v>
      </c>
      <c r="K1272" s="17">
        <v>0.28933106720163898</v>
      </c>
      <c r="L1272" s="17">
        <v>0.34672233599473301</v>
      </c>
      <c r="M1272" s="17"/>
      <c r="N1272" s="17">
        <v>0.245487188845979</v>
      </c>
      <c r="O1272" s="17">
        <v>0.27193268414668498</v>
      </c>
      <c r="P1272" s="17">
        <v>0.281713144591967</v>
      </c>
      <c r="Q1272" s="17">
        <v>0.318278139915809</v>
      </c>
      <c r="R1272" s="17"/>
      <c r="S1272" s="17">
        <v>0.274698369065841</v>
      </c>
      <c r="T1272" s="17">
        <v>0.30020059225243101</v>
      </c>
      <c r="U1272" s="17">
        <v>0.29469986708962398</v>
      </c>
      <c r="V1272" s="17">
        <v>0.27118659321201299</v>
      </c>
      <c r="W1272" s="17">
        <v>0.29560853005263599</v>
      </c>
      <c r="X1272" s="17">
        <v>0.31764800153376099</v>
      </c>
      <c r="Y1272" s="17">
        <v>0.25621070591935202</v>
      </c>
      <c r="Z1272" s="17">
        <v>0.20379848679762899</v>
      </c>
      <c r="AA1272" s="17">
        <v>0.27076850087980397</v>
      </c>
      <c r="AB1272" s="17">
        <v>0.28297415937697301</v>
      </c>
      <c r="AC1272" s="17">
        <v>0.20847672614422599</v>
      </c>
      <c r="AD1272" s="17">
        <v>0.32822907157813003</v>
      </c>
      <c r="AE1272" s="17"/>
      <c r="AF1272" s="17">
        <v>0.27836978577552102</v>
      </c>
      <c r="AG1272" s="17">
        <v>0.26430883209942602</v>
      </c>
      <c r="AH1272" s="17">
        <v>0.30335358263294299</v>
      </c>
      <c r="AI1272" s="17"/>
      <c r="AJ1272" s="17">
        <v>0.29862596107226902</v>
      </c>
      <c r="AK1272" s="17">
        <v>0.241996730927791</v>
      </c>
      <c r="AL1272" s="17">
        <v>0.30811522207883502</v>
      </c>
      <c r="AM1272" s="17">
        <v>0.173769529726294</v>
      </c>
      <c r="AN1272" s="17">
        <v>0.31318096633112802</v>
      </c>
      <c r="AO1272" s="17"/>
      <c r="AP1272" s="17">
        <v>0.30084228544059</v>
      </c>
      <c r="AQ1272" s="17">
        <v>0.25840188092454203</v>
      </c>
      <c r="AR1272" s="17">
        <v>0.31717306047639598</v>
      </c>
      <c r="AS1272" s="17">
        <v>0.252755101913824</v>
      </c>
      <c r="AT1272" s="17">
        <v>0.26577824026156999</v>
      </c>
      <c r="AU1272" s="17"/>
      <c r="AV1272" s="17">
        <v>0.23962697275428901</v>
      </c>
      <c r="AW1272" s="17">
        <v>0.31727965061908098</v>
      </c>
      <c r="AX1272" s="17">
        <v>0.28577318569396898</v>
      </c>
      <c r="AY1272" s="17">
        <v>0.247922132921996</v>
      </c>
      <c r="AZ1272" s="17">
        <v>0.25423859631004098</v>
      </c>
      <c r="BA1272" s="17">
        <v>0.34924081587623101</v>
      </c>
      <c r="BB1272" s="17"/>
      <c r="BC1272" s="17">
        <v>0.286955915305388</v>
      </c>
      <c r="BD1272" s="17">
        <v>0.27514671560975701</v>
      </c>
      <c r="BE1272" s="17">
        <v>0.26169069562532599</v>
      </c>
      <c r="BF1272" s="17">
        <v>0.26627487169571501</v>
      </c>
      <c r="BG1272" s="17">
        <v>0.29102875690783803</v>
      </c>
    </row>
    <row r="1273" spans="2:59" x14ac:dyDescent="0.35">
      <c r="B1273" t="s">
        <v>507</v>
      </c>
      <c r="C1273" s="17">
        <v>0.29203758490230203</v>
      </c>
      <c r="D1273" s="17">
        <v>0.261041115606652</v>
      </c>
      <c r="E1273" s="17">
        <v>0.32360360517176601</v>
      </c>
      <c r="F1273" s="17"/>
      <c r="G1273" s="17">
        <v>0.20473821993393099</v>
      </c>
      <c r="H1273" s="17">
        <v>0.240133346463723</v>
      </c>
      <c r="I1273" s="17">
        <v>0.299102292931334</v>
      </c>
      <c r="J1273" s="17">
        <v>0.31444359078853401</v>
      </c>
      <c r="K1273" s="17">
        <v>0.35976920099710602</v>
      </c>
      <c r="L1273" s="17">
        <v>0.32302240130267701</v>
      </c>
      <c r="M1273" s="17"/>
      <c r="N1273" s="17">
        <v>0.26051348269542302</v>
      </c>
      <c r="O1273" s="17">
        <v>0.29639846373809597</v>
      </c>
      <c r="P1273" s="17">
        <v>0.33404248660666902</v>
      </c>
      <c r="Q1273" s="17">
        <v>0.28514135189351603</v>
      </c>
      <c r="R1273" s="17"/>
      <c r="S1273" s="17">
        <v>0.224098208115346</v>
      </c>
      <c r="T1273" s="17">
        <v>0.30017108712242302</v>
      </c>
      <c r="U1273" s="17">
        <v>0.33529460161172597</v>
      </c>
      <c r="V1273" s="17">
        <v>0.302218823765256</v>
      </c>
      <c r="W1273" s="17">
        <v>0.24532635090779401</v>
      </c>
      <c r="X1273" s="17">
        <v>0.28772894730872001</v>
      </c>
      <c r="Y1273" s="17">
        <v>0.31590257714768599</v>
      </c>
      <c r="Z1273" s="17">
        <v>0.416401986406503</v>
      </c>
      <c r="AA1273" s="17">
        <v>0.26922572885135898</v>
      </c>
      <c r="AB1273" s="17">
        <v>0.31367024141706301</v>
      </c>
      <c r="AC1273" s="17">
        <v>0.353305774751209</v>
      </c>
      <c r="AD1273" s="17">
        <v>0.23794028920125099</v>
      </c>
      <c r="AE1273" s="17"/>
      <c r="AF1273" s="17">
        <v>0.323939089259974</v>
      </c>
      <c r="AG1273" s="17">
        <v>0.31413459495917201</v>
      </c>
      <c r="AH1273" s="17">
        <v>0.20385800367825099</v>
      </c>
      <c r="AI1273" s="17"/>
      <c r="AJ1273" s="17">
        <v>0.29345099172489603</v>
      </c>
      <c r="AK1273" s="17">
        <v>0.28209736756063702</v>
      </c>
      <c r="AL1273" s="17">
        <v>0.342684575652346</v>
      </c>
      <c r="AM1273" s="17">
        <v>0.249889686452899</v>
      </c>
      <c r="AN1273" s="17">
        <v>0.262502584165902</v>
      </c>
      <c r="AO1273" s="17"/>
      <c r="AP1273" s="17">
        <v>0.31472230653748801</v>
      </c>
      <c r="AQ1273" s="17">
        <v>0.25915866246093899</v>
      </c>
      <c r="AR1273" s="17">
        <v>0.34957950443837699</v>
      </c>
      <c r="AS1273" s="17">
        <v>0.29648223279798602</v>
      </c>
      <c r="AT1273" s="17">
        <v>0.323630872044947</v>
      </c>
      <c r="AU1273" s="17"/>
      <c r="AV1273" s="17">
        <v>0.25217629405566699</v>
      </c>
      <c r="AW1273" s="17">
        <v>0.28297625664796</v>
      </c>
      <c r="AX1273" s="17">
        <v>0.34391053122402898</v>
      </c>
      <c r="AY1273" s="17">
        <v>0.316454433425568</v>
      </c>
      <c r="AZ1273" s="17">
        <v>0.35504204906029002</v>
      </c>
      <c r="BA1273" s="17">
        <v>0.24112408264242499</v>
      </c>
      <c r="BB1273" s="17"/>
      <c r="BC1273" s="17">
        <v>0.30713590698773102</v>
      </c>
      <c r="BD1273" s="17">
        <v>0.33562458890706698</v>
      </c>
      <c r="BE1273" s="17">
        <v>0.256415776315081</v>
      </c>
      <c r="BF1273" s="17">
        <v>0.26271934901245703</v>
      </c>
      <c r="BG1273" s="17">
        <v>8.5345988221807501E-2</v>
      </c>
    </row>
    <row r="1274" spans="2:59" x14ac:dyDescent="0.35">
      <c r="B1274" t="s">
        <v>508</v>
      </c>
      <c r="C1274" s="17">
        <v>0.127227297287589</v>
      </c>
      <c r="D1274" s="17">
        <v>0.13282630514164001</v>
      </c>
      <c r="E1274" s="17">
        <v>0.120229295478625</v>
      </c>
      <c r="F1274" s="17"/>
      <c r="G1274" s="17">
        <v>8.6359278595303499E-2</v>
      </c>
      <c r="H1274" s="17">
        <v>7.5428053906531303E-2</v>
      </c>
      <c r="I1274" s="17">
        <v>0.12571244270745</v>
      </c>
      <c r="J1274" s="17">
        <v>0.17096079699945901</v>
      </c>
      <c r="K1274" s="17">
        <v>0.16805789335774801</v>
      </c>
      <c r="L1274" s="17">
        <v>0.13487533501605101</v>
      </c>
      <c r="M1274" s="17"/>
      <c r="N1274" s="17">
        <v>9.27426492594772E-2</v>
      </c>
      <c r="O1274" s="17">
        <v>0.11686232590746801</v>
      </c>
      <c r="P1274" s="17">
        <v>0.13438558443611801</v>
      </c>
      <c r="Q1274" s="17">
        <v>0.16912555502253601</v>
      </c>
      <c r="R1274" s="17"/>
      <c r="S1274" s="17">
        <v>8.6385326389750605E-2</v>
      </c>
      <c r="T1274" s="17">
        <v>0.13356328472316201</v>
      </c>
      <c r="U1274" s="17">
        <v>0.202140882031698</v>
      </c>
      <c r="V1274" s="17">
        <v>0.158540784112886</v>
      </c>
      <c r="W1274" s="17">
        <v>9.7623664777415797E-2</v>
      </c>
      <c r="X1274" s="17">
        <v>9.3207168849972502E-2</v>
      </c>
      <c r="Y1274" s="17">
        <v>0.14061508308417101</v>
      </c>
      <c r="Z1274" s="17">
        <v>9.0340670934929798E-2</v>
      </c>
      <c r="AA1274" s="17">
        <v>0.14268865535865999</v>
      </c>
      <c r="AB1274" s="17">
        <v>0.12846083070804301</v>
      </c>
      <c r="AC1274" s="17">
        <v>0.15108208036774601</v>
      </c>
      <c r="AD1274" s="17">
        <v>8.0885086387348704E-2</v>
      </c>
      <c r="AE1274" s="17"/>
      <c r="AF1274" s="17">
        <v>0.164070662638266</v>
      </c>
      <c r="AG1274" s="17">
        <v>9.6585373345629305E-2</v>
      </c>
      <c r="AH1274" s="17">
        <v>0.14353789567089301</v>
      </c>
      <c r="AI1274" s="17"/>
      <c r="AJ1274" s="17">
        <v>0.13211211194448699</v>
      </c>
      <c r="AK1274" s="17">
        <v>8.66681145133463E-2</v>
      </c>
      <c r="AL1274" s="17">
        <v>0.111663353866767</v>
      </c>
      <c r="AM1274" s="17">
        <v>0.36027207652221699</v>
      </c>
      <c r="AN1274" s="17">
        <v>0.15770455524086399</v>
      </c>
      <c r="AO1274" s="17"/>
      <c r="AP1274" s="17">
        <v>9.6055941297546493E-2</v>
      </c>
      <c r="AQ1274" s="17">
        <v>8.97731858228656E-2</v>
      </c>
      <c r="AR1274" s="17">
        <v>0.103796916807394</v>
      </c>
      <c r="AS1274" s="17">
        <v>0.27271749117417399</v>
      </c>
      <c r="AT1274" s="17">
        <v>0.14856083540002299</v>
      </c>
      <c r="AU1274" s="17"/>
      <c r="AV1274" s="17">
        <v>7.0136660837503501E-2</v>
      </c>
      <c r="AW1274" s="17">
        <v>8.7638637278920406E-2</v>
      </c>
      <c r="AX1274" s="17">
        <v>0.101202547901866</v>
      </c>
      <c r="AY1274" s="17">
        <v>0.2647796224947</v>
      </c>
      <c r="AZ1274" s="17">
        <v>0.15707418698551001</v>
      </c>
      <c r="BA1274" s="17">
        <v>9.7120454103193102E-2</v>
      </c>
      <c r="BB1274" s="17"/>
      <c r="BC1274" s="17">
        <v>0.17461290793444401</v>
      </c>
      <c r="BD1274" s="17">
        <v>0.147413529832536</v>
      </c>
      <c r="BE1274" s="17">
        <v>9.1708666247769396E-2</v>
      </c>
      <c r="BF1274" s="17">
        <v>7.3542225647480697E-2</v>
      </c>
      <c r="BG1274" s="17">
        <v>0.108998056715611</v>
      </c>
    </row>
    <row r="1275" spans="2:59" x14ac:dyDescent="0.35">
      <c r="B1275" t="s">
        <v>207</v>
      </c>
      <c r="C1275" s="17">
        <v>2.9745077972230399E-2</v>
      </c>
      <c r="D1275" s="17">
        <v>1.8919165213093701E-2</v>
      </c>
      <c r="E1275" s="17">
        <v>3.8340840912249E-2</v>
      </c>
      <c r="F1275" s="17"/>
      <c r="G1275" s="17">
        <v>4.1577068143420499E-2</v>
      </c>
      <c r="H1275" s="17">
        <v>2.8408053373443602E-2</v>
      </c>
      <c r="I1275" s="17">
        <v>2.4292399716456699E-2</v>
      </c>
      <c r="J1275" s="17">
        <v>2.8299698935315101E-2</v>
      </c>
      <c r="K1275" s="17">
        <v>2.0422118349517598E-2</v>
      </c>
      <c r="L1275" s="17">
        <v>3.4785407104375797E-2</v>
      </c>
      <c r="M1275" s="17"/>
      <c r="N1275" s="17">
        <v>1.7056449624147301E-2</v>
      </c>
      <c r="O1275" s="17">
        <v>2.6428636092908599E-2</v>
      </c>
      <c r="P1275" s="17">
        <v>3.6601660130805402E-2</v>
      </c>
      <c r="Q1275" s="17">
        <v>4.0899891951213303E-2</v>
      </c>
      <c r="R1275" s="17"/>
      <c r="S1275" s="17">
        <v>1.67407879653182E-2</v>
      </c>
      <c r="T1275" s="17">
        <v>2.1645824860918102E-2</v>
      </c>
      <c r="U1275" s="17">
        <v>2.08307100442633E-2</v>
      </c>
      <c r="V1275" s="17">
        <v>1.9481860847889498E-2</v>
      </c>
      <c r="W1275" s="17">
        <v>2.7691769356237898E-2</v>
      </c>
      <c r="X1275" s="17">
        <v>2.59867622350855E-2</v>
      </c>
      <c r="Y1275" s="17">
        <v>4.0136361265746899E-2</v>
      </c>
      <c r="Z1275" s="17">
        <v>6.6837436309606299E-2</v>
      </c>
      <c r="AA1275" s="17">
        <v>3.9023718118829001E-2</v>
      </c>
      <c r="AB1275" s="17">
        <v>4.5365108473470799E-2</v>
      </c>
      <c r="AC1275" s="17">
        <v>2.6791279828813502E-2</v>
      </c>
      <c r="AD1275" s="17">
        <v>4.3490822968727902E-2</v>
      </c>
      <c r="AE1275" s="17"/>
      <c r="AF1275" s="17">
        <v>1.84512997309574E-2</v>
      </c>
      <c r="AG1275" s="17">
        <v>2.9018707741009502E-2</v>
      </c>
      <c r="AH1275" s="17">
        <v>5.3053259655635399E-2</v>
      </c>
      <c r="AI1275" s="17"/>
      <c r="AJ1275" s="17">
        <v>2.3544983001096101E-2</v>
      </c>
      <c r="AK1275" s="17">
        <v>2.6100878703979501E-2</v>
      </c>
      <c r="AL1275" s="17">
        <v>2.1399498513096599E-2</v>
      </c>
      <c r="AM1275" s="17">
        <v>2.5503811988421301E-2</v>
      </c>
      <c r="AN1275" s="17">
        <v>4.03269701330752E-2</v>
      </c>
      <c r="AO1275" s="17"/>
      <c r="AP1275" s="17">
        <v>2.1962643429238701E-2</v>
      </c>
      <c r="AQ1275" s="17">
        <v>2.1950497374914502E-2</v>
      </c>
      <c r="AR1275" s="17">
        <v>1.6029353838787098E-2</v>
      </c>
      <c r="AS1275" s="17">
        <v>2.17604053749238E-2</v>
      </c>
      <c r="AT1275" s="17">
        <v>5.5831019247338402E-2</v>
      </c>
      <c r="AU1275" s="17"/>
      <c r="AV1275" s="17">
        <v>1.7879291391894502E-2</v>
      </c>
      <c r="AW1275" s="17">
        <v>1.9791893055839602E-2</v>
      </c>
      <c r="AX1275" s="17">
        <v>2.66800948989614E-2</v>
      </c>
      <c r="AY1275" s="17">
        <v>1.46592244631226E-2</v>
      </c>
      <c r="AZ1275" s="17">
        <v>3.2831827085734802E-2</v>
      </c>
      <c r="BA1275" s="17">
        <v>8.9937321177447405E-2</v>
      </c>
      <c r="BB1275" s="17"/>
      <c r="BC1275" s="17">
        <v>2.9092139101951301E-2</v>
      </c>
      <c r="BD1275" s="17">
        <v>3.3440454854521497E-2</v>
      </c>
      <c r="BE1275" s="17">
        <v>3.3750654376957297E-2</v>
      </c>
      <c r="BF1275" s="17">
        <v>1.50630839171497E-2</v>
      </c>
      <c r="BG1275" s="17">
        <v>3.3091922254373303E-2</v>
      </c>
    </row>
    <row r="1276" spans="2:59" x14ac:dyDescent="0.35">
      <c r="B1276" t="s">
        <v>509</v>
      </c>
      <c r="C1276" s="17">
        <v>0.27208105701811802</v>
      </c>
      <c r="D1276" s="17">
        <v>0.31561661650650003</v>
      </c>
      <c r="E1276" s="17">
        <v>0.23089274126846501</v>
      </c>
      <c r="F1276" s="17"/>
      <c r="G1276" s="17">
        <v>0.39540206757759699</v>
      </c>
      <c r="H1276" s="17">
        <v>0.45679834656736301</v>
      </c>
      <c r="I1276" s="17">
        <v>0.27562080127532601</v>
      </c>
      <c r="J1276" s="17">
        <v>0.21067245816661001</v>
      </c>
      <c r="K1276" s="17">
        <v>0.16241972009399</v>
      </c>
      <c r="L1276" s="17">
        <v>0.160594520582164</v>
      </c>
      <c r="M1276" s="17"/>
      <c r="N1276" s="17">
        <v>0.38420022957497302</v>
      </c>
      <c r="O1276" s="17">
        <v>0.28837789011484299</v>
      </c>
      <c r="P1276" s="17">
        <v>0.21325712423444099</v>
      </c>
      <c r="Q1276" s="17">
        <v>0.186555061216925</v>
      </c>
      <c r="R1276" s="17"/>
      <c r="S1276" s="17">
        <v>0.39807730846374401</v>
      </c>
      <c r="T1276" s="17">
        <v>0.24441921104106601</v>
      </c>
      <c r="U1276" s="17">
        <v>0.14703393922268901</v>
      </c>
      <c r="V1276" s="17">
        <v>0.24857193806195599</v>
      </c>
      <c r="W1276" s="17">
        <v>0.333749684905916</v>
      </c>
      <c r="X1276" s="17">
        <v>0.27542912007246101</v>
      </c>
      <c r="Y1276" s="17">
        <v>0.24713527258304399</v>
      </c>
      <c r="Z1276" s="17">
        <v>0.22262141955133199</v>
      </c>
      <c r="AA1276" s="17">
        <v>0.27829339679134801</v>
      </c>
      <c r="AB1276" s="17">
        <v>0.22952966002444999</v>
      </c>
      <c r="AC1276" s="17">
        <v>0.26034413890800501</v>
      </c>
      <c r="AD1276" s="17">
        <v>0.30945472986454198</v>
      </c>
      <c r="AE1276" s="17"/>
      <c r="AF1276" s="17">
        <v>0.21516916259527999</v>
      </c>
      <c r="AG1276" s="17">
        <v>0.29595249185476402</v>
      </c>
      <c r="AH1276" s="17">
        <v>0.296197258362278</v>
      </c>
      <c r="AI1276" s="17"/>
      <c r="AJ1276" s="17">
        <v>0.25226595225725201</v>
      </c>
      <c r="AK1276" s="17">
        <v>0.363136908294246</v>
      </c>
      <c r="AL1276" s="17">
        <v>0.216137349888956</v>
      </c>
      <c r="AM1276" s="17">
        <v>0.19056489531016799</v>
      </c>
      <c r="AN1276" s="17">
        <v>0.22628492412903001</v>
      </c>
      <c r="AO1276" s="17"/>
      <c r="AP1276" s="17">
        <v>0.266416823295136</v>
      </c>
      <c r="AQ1276" s="17">
        <v>0.370715773416739</v>
      </c>
      <c r="AR1276" s="17">
        <v>0.21342116443904599</v>
      </c>
      <c r="AS1276" s="17">
        <v>0.156284768739092</v>
      </c>
      <c r="AT1276" s="17">
        <v>0.206199033046121</v>
      </c>
      <c r="AU1276" s="17"/>
      <c r="AV1276" s="17">
        <v>0.42018078096064598</v>
      </c>
      <c r="AW1276" s="17">
        <v>0.292313562398199</v>
      </c>
      <c r="AX1276" s="17">
        <v>0.24243364028117501</v>
      </c>
      <c r="AY1276" s="17">
        <v>0.15618458669461399</v>
      </c>
      <c r="AZ1276" s="17">
        <v>0.20081334055842401</v>
      </c>
      <c r="BA1276" s="17">
        <v>0.222577326200704</v>
      </c>
      <c r="BB1276" s="17"/>
      <c r="BC1276" s="17">
        <v>0.20220313067048701</v>
      </c>
      <c r="BD1276" s="17">
        <v>0.20837471079611899</v>
      </c>
      <c r="BE1276" s="17">
        <v>0.35643420743486598</v>
      </c>
      <c r="BF1276" s="17">
        <v>0.38240046972719699</v>
      </c>
      <c r="BG1276" s="17">
        <v>0.48153527590036899</v>
      </c>
    </row>
    <row r="1277" spans="2:59" x14ac:dyDescent="0.35">
      <c r="B1277" t="s">
        <v>510</v>
      </c>
      <c r="C1277" s="17">
        <v>0.419264882189892</v>
      </c>
      <c r="D1277" s="17">
        <v>0.39386742074829201</v>
      </c>
      <c r="E1277" s="17">
        <v>0.44383290065039099</v>
      </c>
      <c r="F1277" s="17"/>
      <c r="G1277" s="17">
        <v>0.291097498529235</v>
      </c>
      <c r="H1277" s="17">
        <v>0.31556140037025399</v>
      </c>
      <c r="I1277" s="17">
        <v>0.42481473563878303</v>
      </c>
      <c r="J1277" s="17">
        <v>0.485404387787993</v>
      </c>
      <c r="K1277" s="17">
        <v>0.52782709435485398</v>
      </c>
      <c r="L1277" s="17">
        <v>0.45789773631872799</v>
      </c>
      <c r="M1277" s="17"/>
      <c r="N1277" s="17">
        <v>0.35325613195490002</v>
      </c>
      <c r="O1277" s="17">
        <v>0.41326078964556301</v>
      </c>
      <c r="P1277" s="17">
        <v>0.468428071042786</v>
      </c>
      <c r="Q1277" s="17">
        <v>0.45426690691605298</v>
      </c>
      <c r="R1277" s="17"/>
      <c r="S1277" s="17">
        <v>0.31048353450509703</v>
      </c>
      <c r="T1277" s="17">
        <v>0.433734371845585</v>
      </c>
      <c r="U1277" s="17">
        <v>0.53743548364342397</v>
      </c>
      <c r="V1277" s="17">
        <v>0.46075960787814102</v>
      </c>
      <c r="W1277" s="17">
        <v>0.34295001568521</v>
      </c>
      <c r="X1277" s="17">
        <v>0.380936116158692</v>
      </c>
      <c r="Y1277" s="17">
        <v>0.45651766023185703</v>
      </c>
      <c r="Z1277" s="17">
        <v>0.50674265734143298</v>
      </c>
      <c r="AA1277" s="17">
        <v>0.41191438421001902</v>
      </c>
      <c r="AB1277" s="17">
        <v>0.44213107212510599</v>
      </c>
      <c r="AC1277" s="17">
        <v>0.50438785511895501</v>
      </c>
      <c r="AD1277" s="17">
        <v>0.31882537558860002</v>
      </c>
      <c r="AE1277" s="17"/>
      <c r="AF1277" s="17">
        <v>0.48800975189824097</v>
      </c>
      <c r="AG1277" s="17">
        <v>0.41071996830480101</v>
      </c>
      <c r="AH1277" s="17">
        <v>0.347395899349144</v>
      </c>
      <c r="AI1277" s="17"/>
      <c r="AJ1277" s="17">
        <v>0.42556310366938299</v>
      </c>
      <c r="AK1277" s="17">
        <v>0.36876548207398302</v>
      </c>
      <c r="AL1277" s="17">
        <v>0.45434792951911301</v>
      </c>
      <c r="AM1277" s="17">
        <v>0.61016176297511604</v>
      </c>
      <c r="AN1277" s="17">
        <v>0.42020713940676602</v>
      </c>
      <c r="AO1277" s="17"/>
      <c r="AP1277" s="17">
        <v>0.41077824783503503</v>
      </c>
      <c r="AQ1277" s="17">
        <v>0.34893184828380502</v>
      </c>
      <c r="AR1277" s="17">
        <v>0.45337642124577199</v>
      </c>
      <c r="AS1277" s="17">
        <v>0.56919972397216001</v>
      </c>
      <c r="AT1277" s="17">
        <v>0.47219170744497002</v>
      </c>
      <c r="AU1277" s="17"/>
      <c r="AV1277" s="17">
        <v>0.32231295489317002</v>
      </c>
      <c r="AW1277" s="17">
        <v>0.37061489392688002</v>
      </c>
      <c r="AX1277" s="17">
        <v>0.44511307912589498</v>
      </c>
      <c r="AY1277" s="17">
        <v>0.581234055920268</v>
      </c>
      <c r="AZ1277" s="17">
        <v>0.51211623604580003</v>
      </c>
      <c r="BA1277" s="17">
        <v>0.338244536745618</v>
      </c>
      <c r="BB1277" s="17"/>
      <c r="BC1277" s="17">
        <v>0.48174881492217397</v>
      </c>
      <c r="BD1277" s="17">
        <v>0.48303811873960301</v>
      </c>
      <c r="BE1277" s="17">
        <v>0.34812444256285102</v>
      </c>
      <c r="BF1277" s="17">
        <v>0.336261574659938</v>
      </c>
      <c r="BG1277" s="17">
        <v>0.194344044937419</v>
      </c>
    </row>
    <row r="1278" spans="2:59" x14ac:dyDescent="0.35">
      <c r="B1278" t="s">
        <v>141</v>
      </c>
      <c r="C1278" s="17">
        <v>-0.147183825171774</v>
      </c>
      <c r="D1278" s="17">
        <v>-7.8250804241791899E-2</v>
      </c>
      <c r="E1278" s="17">
        <v>-0.21294015938192601</v>
      </c>
      <c r="F1278" s="17"/>
      <c r="G1278" s="17">
        <v>0.10430456904836299</v>
      </c>
      <c r="H1278" s="17">
        <v>0.141236946197109</v>
      </c>
      <c r="I1278" s="17">
        <v>-0.14919393436345699</v>
      </c>
      <c r="J1278" s="17">
        <v>-0.27473192962138299</v>
      </c>
      <c r="K1278" s="17">
        <v>-0.365407374260864</v>
      </c>
      <c r="L1278" s="17">
        <v>-0.29730321573656399</v>
      </c>
      <c r="M1278" s="17"/>
      <c r="N1278" s="17">
        <v>3.0944097620073101E-2</v>
      </c>
      <c r="O1278" s="17">
        <v>-0.124882899530721</v>
      </c>
      <c r="P1278" s="17">
        <v>-0.25517094680834501</v>
      </c>
      <c r="Q1278" s="17">
        <v>-0.26771184569912798</v>
      </c>
      <c r="R1278" s="17"/>
      <c r="S1278" s="17">
        <v>8.75937739586473E-2</v>
      </c>
      <c r="T1278" s="17">
        <v>-0.18931516080451799</v>
      </c>
      <c r="U1278" s="17">
        <v>-0.39040154442073499</v>
      </c>
      <c r="V1278" s="17">
        <v>-0.212187669816186</v>
      </c>
      <c r="W1278" s="17">
        <v>-9.2003307792936102E-3</v>
      </c>
      <c r="X1278" s="17">
        <v>-0.105506996086231</v>
      </c>
      <c r="Y1278" s="17">
        <v>-0.20938238764881201</v>
      </c>
      <c r="Z1278" s="17">
        <v>-0.28412123779010101</v>
      </c>
      <c r="AA1278" s="17">
        <v>-0.13362098741867101</v>
      </c>
      <c r="AB1278" s="17">
        <v>-0.212601412100656</v>
      </c>
      <c r="AC1278" s="17">
        <v>-0.24404371621095</v>
      </c>
      <c r="AD1278" s="17">
        <v>-9.3706457240584403E-3</v>
      </c>
      <c r="AE1278" s="17"/>
      <c r="AF1278" s="17">
        <v>-0.27284058930296101</v>
      </c>
      <c r="AG1278" s="17">
        <v>-0.114767476450037</v>
      </c>
      <c r="AH1278" s="17">
        <v>-5.1198640986865697E-2</v>
      </c>
      <c r="AI1278" s="17"/>
      <c r="AJ1278" s="17">
        <v>-0.17329715141213101</v>
      </c>
      <c r="AK1278" s="17">
        <v>-5.6285737797372396E-3</v>
      </c>
      <c r="AL1278" s="17">
        <v>-0.23821057963015699</v>
      </c>
      <c r="AM1278" s="17">
        <v>-0.41959686766494803</v>
      </c>
      <c r="AN1278" s="17">
        <v>-0.19392221527773501</v>
      </c>
      <c r="AO1278" s="17"/>
      <c r="AP1278" s="17">
        <v>-0.144361424539899</v>
      </c>
      <c r="AQ1278" s="17">
        <v>2.17839251329346E-2</v>
      </c>
      <c r="AR1278" s="17">
        <v>-0.239955256806726</v>
      </c>
      <c r="AS1278" s="17">
        <v>-0.41291495523306898</v>
      </c>
      <c r="AT1278" s="17">
        <v>-0.26599267439884899</v>
      </c>
      <c r="AU1278" s="17"/>
      <c r="AV1278" s="17">
        <v>9.7867826067476293E-2</v>
      </c>
      <c r="AW1278" s="17">
        <v>-7.8301331528680795E-2</v>
      </c>
      <c r="AX1278" s="17">
        <v>-0.20267943884472001</v>
      </c>
      <c r="AY1278" s="17">
        <v>-0.42504946922565401</v>
      </c>
      <c r="AZ1278" s="17">
        <v>-0.311302895487376</v>
      </c>
      <c r="BA1278" s="17">
        <v>-0.11566721054491499</v>
      </c>
      <c r="BB1278" s="17"/>
      <c r="BC1278" s="17">
        <v>-0.27954568425168802</v>
      </c>
      <c r="BD1278" s="17">
        <v>-0.27466340794348498</v>
      </c>
      <c r="BE1278" s="17">
        <v>8.3097648720152906E-3</v>
      </c>
      <c r="BF1278" s="17">
        <v>4.61388950672596E-2</v>
      </c>
      <c r="BG1278" s="17">
        <v>0.28719123096295102</v>
      </c>
    </row>
    <row r="1279" spans="2:59" x14ac:dyDescent="0.35">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row>
    <row r="1280" spans="2:59" x14ac:dyDescent="0.35">
      <c r="B1280" s="6" t="s">
        <v>517</v>
      </c>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row>
    <row r="1281" spans="2:59" x14ac:dyDescent="0.35">
      <c r="B1281" s="24" t="s">
        <v>79</v>
      </c>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row>
    <row r="1282" spans="2:59" x14ac:dyDescent="0.35">
      <c r="B1282" t="s">
        <v>512</v>
      </c>
      <c r="C1282" s="17">
        <v>6.1078344725325702E-2</v>
      </c>
      <c r="D1282" s="17">
        <v>6.0195596354072199E-2</v>
      </c>
      <c r="E1282" s="17">
        <v>6.24211744237608E-2</v>
      </c>
      <c r="F1282" s="17"/>
      <c r="G1282" s="17">
        <v>9.0196451347911002E-2</v>
      </c>
      <c r="H1282" s="17">
        <v>0.13884244392954101</v>
      </c>
      <c r="I1282" s="17">
        <v>6.65224317702965E-2</v>
      </c>
      <c r="J1282" s="17">
        <v>3.54129002820366E-2</v>
      </c>
      <c r="K1282" s="17">
        <v>2.6079326661855799E-2</v>
      </c>
      <c r="L1282" s="17">
        <v>1.8515070534609102E-2</v>
      </c>
      <c r="M1282" s="17"/>
      <c r="N1282" s="17">
        <v>0.10264495995961</v>
      </c>
      <c r="O1282" s="17">
        <v>5.1702322837930699E-2</v>
      </c>
      <c r="P1282" s="17">
        <v>3.6968720572728403E-2</v>
      </c>
      <c r="Q1282" s="17">
        <v>4.7344917708026901E-2</v>
      </c>
      <c r="R1282" s="17"/>
      <c r="S1282" s="17">
        <v>0.116816452944618</v>
      </c>
      <c r="T1282" s="17">
        <v>2.4846155842074599E-2</v>
      </c>
      <c r="U1282" s="17">
        <v>3.1156328424500501E-2</v>
      </c>
      <c r="V1282" s="17">
        <v>4.7812567194843399E-2</v>
      </c>
      <c r="W1282" s="17">
        <v>6.8108516952352205E-2</v>
      </c>
      <c r="X1282" s="17">
        <v>8.9007221215159499E-2</v>
      </c>
      <c r="Y1282" s="17">
        <v>5.9155852338994099E-2</v>
      </c>
      <c r="Z1282" s="17">
        <v>3.5345379107321502E-2</v>
      </c>
      <c r="AA1282" s="17">
        <v>5.4225089361032E-2</v>
      </c>
      <c r="AB1282" s="17">
        <v>5.53825565292329E-2</v>
      </c>
      <c r="AC1282" s="17">
        <v>4.2053118875329802E-2</v>
      </c>
      <c r="AD1282" s="17">
        <v>9.0011060957265104E-2</v>
      </c>
      <c r="AE1282" s="17"/>
      <c r="AF1282" s="17">
        <v>4.6592520055964801E-2</v>
      </c>
      <c r="AG1282" s="17">
        <v>7.2289787689790705E-2</v>
      </c>
      <c r="AH1282" s="17">
        <v>5.7235217168966401E-2</v>
      </c>
      <c r="AI1282" s="17"/>
      <c r="AJ1282" s="17">
        <v>4.7048154096262902E-2</v>
      </c>
      <c r="AK1282" s="17">
        <v>9.44249931627026E-2</v>
      </c>
      <c r="AL1282" s="17">
        <v>2.7197588864680201E-2</v>
      </c>
      <c r="AM1282" s="17">
        <v>0</v>
      </c>
      <c r="AN1282" s="17">
        <v>4.8148795492537803E-2</v>
      </c>
      <c r="AO1282" s="17"/>
      <c r="AP1282" s="17">
        <v>3.85322677020008E-2</v>
      </c>
      <c r="AQ1282" s="17">
        <v>0.101984351750704</v>
      </c>
      <c r="AR1282" s="17">
        <v>3.0347721936212699E-2</v>
      </c>
      <c r="AS1282" s="17">
        <v>3.3676319804798599E-2</v>
      </c>
      <c r="AT1282" s="17">
        <v>5.4300518118731302E-2</v>
      </c>
      <c r="AU1282" s="17"/>
      <c r="AV1282" s="17">
        <v>0.116693554282449</v>
      </c>
      <c r="AW1282" s="17">
        <v>4.1007493621777497E-2</v>
      </c>
      <c r="AX1282" s="17">
        <v>2.4825584933156002E-2</v>
      </c>
      <c r="AY1282" s="17">
        <v>3.3753768267256401E-2</v>
      </c>
      <c r="AZ1282" s="17">
        <v>5.2308098145503502E-2</v>
      </c>
      <c r="BA1282" s="17">
        <v>3.4481917819984297E-2</v>
      </c>
      <c r="BB1282" s="17"/>
      <c r="BC1282" s="17">
        <v>3.81460071204641E-2</v>
      </c>
      <c r="BD1282" s="17">
        <v>3.6611690544003699E-2</v>
      </c>
      <c r="BE1282" s="17">
        <v>8.3694932888230406E-2</v>
      </c>
      <c r="BF1282" s="17">
        <v>0.112291813928822</v>
      </c>
      <c r="BG1282" s="17">
        <v>0.18649189114761899</v>
      </c>
    </row>
    <row r="1283" spans="2:59" x14ac:dyDescent="0.35">
      <c r="B1283" t="s">
        <v>513</v>
      </c>
      <c r="C1283" s="17">
        <v>0.225228177791333</v>
      </c>
      <c r="D1283" s="17">
        <v>0.25746284455007501</v>
      </c>
      <c r="E1283" s="17">
        <v>0.19469365762321</v>
      </c>
      <c r="F1283" s="17"/>
      <c r="G1283" s="17">
        <v>0.31281357518445702</v>
      </c>
      <c r="H1283" s="17">
        <v>0.26269431815522198</v>
      </c>
      <c r="I1283" s="17">
        <v>0.22133207059707299</v>
      </c>
      <c r="J1283" s="17">
        <v>0.17524170001825801</v>
      </c>
      <c r="K1283" s="17">
        <v>0.219258480666633</v>
      </c>
      <c r="L1283" s="17">
        <v>0.183959643881588</v>
      </c>
      <c r="M1283" s="17"/>
      <c r="N1283" s="17">
        <v>0.26291049207247702</v>
      </c>
      <c r="O1283" s="17">
        <v>0.21929220135783201</v>
      </c>
      <c r="P1283" s="17">
        <v>0.22093418363495301</v>
      </c>
      <c r="Q1283" s="17">
        <v>0.19501719355525399</v>
      </c>
      <c r="R1283" s="17"/>
      <c r="S1283" s="17">
        <v>0.28178796152747398</v>
      </c>
      <c r="T1283" s="17">
        <v>0.21756446943545801</v>
      </c>
      <c r="U1283" s="17">
        <v>0.14680560746402199</v>
      </c>
      <c r="V1283" s="17">
        <v>0.18573644056508301</v>
      </c>
      <c r="W1283" s="17">
        <v>0.29698900631674202</v>
      </c>
      <c r="X1283" s="17">
        <v>0.261523115232834</v>
      </c>
      <c r="Y1283" s="17">
        <v>0.21339164577976699</v>
      </c>
      <c r="Z1283" s="17">
        <v>0.21126149041021</v>
      </c>
      <c r="AA1283" s="17">
        <v>0.22326779803519001</v>
      </c>
      <c r="AB1283" s="17">
        <v>0.2332952866795</v>
      </c>
      <c r="AC1283" s="17">
        <v>0.13557462560387801</v>
      </c>
      <c r="AD1283" s="17">
        <v>0.228211326290191</v>
      </c>
      <c r="AE1283" s="17"/>
      <c r="AF1283" s="17">
        <v>0.20757842898901899</v>
      </c>
      <c r="AG1283" s="17">
        <v>0.22211387181098599</v>
      </c>
      <c r="AH1283" s="17">
        <v>0.24140922909038601</v>
      </c>
      <c r="AI1283" s="17"/>
      <c r="AJ1283" s="17">
        <v>0.236898095727863</v>
      </c>
      <c r="AK1283" s="17">
        <v>0.230426402014166</v>
      </c>
      <c r="AL1283" s="17">
        <v>0.217182159100197</v>
      </c>
      <c r="AM1283" s="17">
        <v>0.26816439083974303</v>
      </c>
      <c r="AN1283" s="17">
        <v>0.20714502140166399</v>
      </c>
      <c r="AO1283" s="17"/>
      <c r="AP1283" s="17">
        <v>0.25378326441159399</v>
      </c>
      <c r="AQ1283" s="17">
        <v>0.245393001228526</v>
      </c>
      <c r="AR1283" s="17">
        <v>0.23095321001858601</v>
      </c>
      <c r="AS1283" s="17">
        <v>0.17734892186420401</v>
      </c>
      <c r="AT1283" s="17">
        <v>0.18732930090955099</v>
      </c>
      <c r="AU1283" s="17"/>
      <c r="AV1283" s="17">
        <v>0.28354464720337302</v>
      </c>
      <c r="AW1283" s="17">
        <v>0.26902332895054198</v>
      </c>
      <c r="AX1283" s="17">
        <v>0.239376306811245</v>
      </c>
      <c r="AY1283" s="17">
        <v>0.170664119864744</v>
      </c>
      <c r="AZ1283" s="17">
        <v>0.15940257631979701</v>
      </c>
      <c r="BA1283" s="17">
        <v>0.16530609676111099</v>
      </c>
      <c r="BB1283" s="17"/>
      <c r="BC1283" s="17">
        <v>0.21619793729412801</v>
      </c>
      <c r="BD1283" s="17">
        <v>0.20050401143124999</v>
      </c>
      <c r="BE1283" s="17">
        <v>0.23967476777827901</v>
      </c>
      <c r="BF1283" s="17">
        <v>0.27120636217260002</v>
      </c>
      <c r="BG1283" s="17">
        <v>0.30463460457257902</v>
      </c>
    </row>
    <row r="1284" spans="2:59" x14ac:dyDescent="0.35">
      <c r="B1284" t="s">
        <v>514</v>
      </c>
      <c r="C1284" s="17">
        <v>0.21029920294950999</v>
      </c>
      <c r="D1284" s="17">
        <v>0.22599672610466801</v>
      </c>
      <c r="E1284" s="17">
        <v>0.196645952190275</v>
      </c>
      <c r="F1284" s="17"/>
      <c r="G1284" s="17">
        <v>0.20469121835422599</v>
      </c>
      <c r="H1284" s="17">
        <v>0.18880608573065899</v>
      </c>
      <c r="I1284" s="17">
        <v>0.205484061910856</v>
      </c>
      <c r="J1284" s="17">
        <v>0.229987438537924</v>
      </c>
      <c r="K1284" s="17">
        <v>0.19092821239133201</v>
      </c>
      <c r="L1284" s="17">
        <v>0.232459838154954</v>
      </c>
      <c r="M1284" s="17"/>
      <c r="N1284" s="17">
        <v>0.18573915043820999</v>
      </c>
      <c r="O1284" s="17">
        <v>0.22659999173989701</v>
      </c>
      <c r="P1284" s="17">
        <v>0.23555928739051599</v>
      </c>
      <c r="Q1284" s="17">
        <v>0.19604786657530901</v>
      </c>
      <c r="R1284" s="17"/>
      <c r="S1284" s="17">
        <v>0.22013843354475601</v>
      </c>
      <c r="T1284" s="17">
        <v>0.17452388643504299</v>
      </c>
      <c r="U1284" s="17">
        <v>0.18714850918268</v>
      </c>
      <c r="V1284" s="17">
        <v>0.28484125803746202</v>
      </c>
      <c r="W1284" s="17">
        <v>0.234248441724238</v>
      </c>
      <c r="X1284" s="17">
        <v>0.14546083023543599</v>
      </c>
      <c r="Y1284" s="17">
        <v>0.260857784625591</v>
      </c>
      <c r="Z1284" s="17">
        <v>0.23592625419578001</v>
      </c>
      <c r="AA1284" s="17">
        <v>0.17635085163868899</v>
      </c>
      <c r="AB1284" s="17">
        <v>0.19428554416615301</v>
      </c>
      <c r="AC1284" s="17">
        <v>0.27565392415291201</v>
      </c>
      <c r="AD1284" s="17">
        <v>0.18973620801062799</v>
      </c>
      <c r="AE1284" s="17"/>
      <c r="AF1284" s="17">
        <v>0.20775268943127601</v>
      </c>
      <c r="AG1284" s="17">
        <v>0.21805116390177401</v>
      </c>
      <c r="AH1284" s="17">
        <v>0.206043608370338</v>
      </c>
      <c r="AI1284" s="17"/>
      <c r="AJ1284" s="17">
        <v>0.217180886204838</v>
      </c>
      <c r="AK1284" s="17">
        <v>0.22140812820119299</v>
      </c>
      <c r="AL1284" s="17">
        <v>0.18076236585369501</v>
      </c>
      <c r="AM1284" s="17">
        <v>0.13466616279530599</v>
      </c>
      <c r="AN1284" s="17">
        <v>0.18976751548864401</v>
      </c>
      <c r="AO1284" s="17"/>
      <c r="AP1284" s="17">
        <v>0.21361505457329599</v>
      </c>
      <c r="AQ1284" s="17">
        <v>0.215625237255853</v>
      </c>
      <c r="AR1284" s="17">
        <v>0.207725052656139</v>
      </c>
      <c r="AS1284" s="17">
        <v>0.18885818314824901</v>
      </c>
      <c r="AT1284" s="17">
        <v>0.208159518350507</v>
      </c>
      <c r="AU1284" s="17"/>
      <c r="AV1284" s="17">
        <v>0.212292440731745</v>
      </c>
      <c r="AW1284" s="17">
        <v>0.243186778447915</v>
      </c>
      <c r="AX1284" s="17">
        <v>0.224636439195354</v>
      </c>
      <c r="AY1284" s="17">
        <v>0.177086337454509</v>
      </c>
      <c r="AZ1284" s="17">
        <v>0.20684767369672799</v>
      </c>
      <c r="BA1284" s="17">
        <v>0.20585378954411701</v>
      </c>
      <c r="BB1284" s="17"/>
      <c r="BC1284" s="17">
        <v>0.22300755216817</v>
      </c>
      <c r="BD1284" s="17">
        <v>0.214695297574721</v>
      </c>
      <c r="BE1284" s="17">
        <v>0.20136351710016001</v>
      </c>
      <c r="BF1284" s="17">
        <v>0.18921415303144401</v>
      </c>
      <c r="BG1284" s="17">
        <v>9.4210506065357094E-2</v>
      </c>
    </row>
    <row r="1285" spans="2:59" x14ac:dyDescent="0.35">
      <c r="B1285" t="s">
        <v>515</v>
      </c>
      <c r="C1285" s="17">
        <v>0.31026777056531502</v>
      </c>
      <c r="D1285" s="17">
        <v>0.291241310132478</v>
      </c>
      <c r="E1285" s="17">
        <v>0.33030154801441403</v>
      </c>
      <c r="F1285" s="17"/>
      <c r="G1285" s="17">
        <v>0.27105380606838703</v>
      </c>
      <c r="H1285" s="17">
        <v>0.27093657520157199</v>
      </c>
      <c r="I1285" s="17">
        <v>0.30321319503232003</v>
      </c>
      <c r="J1285" s="17">
        <v>0.30612167236424698</v>
      </c>
      <c r="K1285" s="17">
        <v>0.32793962959166301</v>
      </c>
      <c r="L1285" s="17">
        <v>0.365547396792756</v>
      </c>
      <c r="M1285" s="17"/>
      <c r="N1285" s="17">
        <v>0.30810811668909599</v>
      </c>
      <c r="O1285" s="17">
        <v>0.30250631864516397</v>
      </c>
      <c r="P1285" s="17">
        <v>0.30622188670850897</v>
      </c>
      <c r="Q1285" s="17">
        <v>0.32483699559597601</v>
      </c>
      <c r="R1285" s="17"/>
      <c r="S1285" s="17">
        <v>0.25464433934914699</v>
      </c>
      <c r="T1285" s="17">
        <v>0.36036258663262699</v>
      </c>
      <c r="U1285" s="17">
        <v>0.38761071324933599</v>
      </c>
      <c r="V1285" s="17">
        <v>0.25908826146425101</v>
      </c>
      <c r="W1285" s="17">
        <v>0.23984071554928599</v>
      </c>
      <c r="X1285" s="17">
        <v>0.273364409770047</v>
      </c>
      <c r="Y1285" s="17">
        <v>0.28240183526780399</v>
      </c>
      <c r="Z1285" s="17">
        <v>0.259379905723292</v>
      </c>
      <c r="AA1285" s="17">
        <v>0.36805045943164899</v>
      </c>
      <c r="AB1285" s="17">
        <v>0.32412153624100398</v>
      </c>
      <c r="AC1285" s="17">
        <v>0.39140302209779998</v>
      </c>
      <c r="AD1285" s="17">
        <v>0.32899927645246502</v>
      </c>
      <c r="AE1285" s="17"/>
      <c r="AF1285" s="17">
        <v>0.32515780615731799</v>
      </c>
      <c r="AG1285" s="17">
        <v>0.30952859184771903</v>
      </c>
      <c r="AH1285" s="17">
        <v>0.266986957335273</v>
      </c>
      <c r="AI1285" s="17"/>
      <c r="AJ1285" s="17">
        <v>0.32286457004756602</v>
      </c>
      <c r="AK1285" s="17">
        <v>0.29035481508522498</v>
      </c>
      <c r="AL1285" s="17">
        <v>0.385543995355699</v>
      </c>
      <c r="AM1285" s="17">
        <v>0.29862391140592298</v>
      </c>
      <c r="AN1285" s="17">
        <v>0.26856569400900199</v>
      </c>
      <c r="AO1285" s="17"/>
      <c r="AP1285" s="17">
        <v>0.345142236483301</v>
      </c>
      <c r="AQ1285" s="17">
        <v>0.27808340557751998</v>
      </c>
      <c r="AR1285" s="17">
        <v>0.33687958871916002</v>
      </c>
      <c r="AS1285" s="17">
        <v>0.332070317780085</v>
      </c>
      <c r="AT1285" s="17">
        <v>0.36889577862999101</v>
      </c>
      <c r="AU1285" s="17"/>
      <c r="AV1285" s="17">
        <v>0.25649937075256801</v>
      </c>
      <c r="AW1285" s="17">
        <v>0.32154637624216498</v>
      </c>
      <c r="AX1285" s="17">
        <v>0.33731420921391397</v>
      </c>
      <c r="AY1285" s="17">
        <v>0.33997346436213499</v>
      </c>
      <c r="AZ1285" s="17">
        <v>0.400915960984145</v>
      </c>
      <c r="BA1285" s="17">
        <v>0.25530352755812502</v>
      </c>
      <c r="BB1285" s="17"/>
      <c r="BC1285" s="17">
        <v>0.32048547309233799</v>
      </c>
      <c r="BD1285" s="17">
        <v>0.342499039062656</v>
      </c>
      <c r="BE1285" s="17">
        <v>0.29279527042942699</v>
      </c>
      <c r="BF1285" s="17">
        <v>0.274539808502269</v>
      </c>
      <c r="BG1285" s="17">
        <v>0.148395323668019</v>
      </c>
    </row>
    <row r="1286" spans="2:59" x14ac:dyDescent="0.35">
      <c r="B1286" t="s">
        <v>516</v>
      </c>
      <c r="C1286" s="17">
        <v>0.10541715580790099</v>
      </c>
      <c r="D1286" s="17">
        <v>9.5020924712643701E-2</v>
      </c>
      <c r="E1286" s="17">
        <v>0.113343274243555</v>
      </c>
      <c r="F1286" s="17"/>
      <c r="G1286" s="17">
        <v>7.8241979095724404E-2</v>
      </c>
      <c r="H1286" s="17">
        <v>5.8755231931992599E-2</v>
      </c>
      <c r="I1286" s="17">
        <v>0.114065858547111</v>
      </c>
      <c r="J1286" s="17">
        <v>0.15831694885822301</v>
      </c>
      <c r="K1286" s="17">
        <v>0.108109140427165</v>
      </c>
      <c r="L1286" s="17">
        <v>0.109725541858437</v>
      </c>
      <c r="M1286" s="17"/>
      <c r="N1286" s="17">
        <v>8.1115463178196998E-2</v>
      </c>
      <c r="O1286" s="17">
        <v>0.11192050746231599</v>
      </c>
      <c r="P1286" s="17">
        <v>0.104992971387912</v>
      </c>
      <c r="Q1286" s="17">
        <v>0.12542346029991699</v>
      </c>
      <c r="R1286" s="17"/>
      <c r="S1286" s="17">
        <v>6.7558671009056007E-2</v>
      </c>
      <c r="T1286" s="17">
        <v>0.12038921595371201</v>
      </c>
      <c r="U1286" s="17">
        <v>0.14445062841314901</v>
      </c>
      <c r="V1286" s="17">
        <v>0.14130721700651</v>
      </c>
      <c r="W1286" s="17">
        <v>7.8540759184930101E-2</v>
      </c>
      <c r="X1286" s="17">
        <v>0.141650076769293</v>
      </c>
      <c r="Y1286" s="17">
        <v>0.102247673060803</v>
      </c>
      <c r="Z1286" s="17">
        <v>0.113551245266527</v>
      </c>
      <c r="AA1286" s="17">
        <v>8.2735191983520306E-2</v>
      </c>
      <c r="AB1286" s="17">
        <v>0.114049977936378</v>
      </c>
      <c r="AC1286" s="17">
        <v>8.7102152541069094E-2</v>
      </c>
      <c r="AD1286" s="17">
        <v>4.5203865279566303E-2</v>
      </c>
      <c r="AE1286" s="17"/>
      <c r="AF1286" s="17">
        <v>0.14818852328184501</v>
      </c>
      <c r="AG1286" s="17">
        <v>8.0335155173862999E-2</v>
      </c>
      <c r="AH1286" s="17">
        <v>9.0619198925978098E-2</v>
      </c>
      <c r="AI1286" s="17"/>
      <c r="AJ1286" s="17">
        <v>0.105209638928352</v>
      </c>
      <c r="AK1286" s="17">
        <v>8.9809471033875196E-2</v>
      </c>
      <c r="AL1286" s="17">
        <v>8.9338366679964504E-2</v>
      </c>
      <c r="AM1286" s="17">
        <v>0.245944947701874</v>
      </c>
      <c r="AN1286" s="17">
        <v>0.12820125475277799</v>
      </c>
      <c r="AO1286" s="17"/>
      <c r="AP1286" s="17">
        <v>8.7374519445448606E-2</v>
      </c>
      <c r="AQ1286" s="17">
        <v>8.6284740416709402E-2</v>
      </c>
      <c r="AR1286" s="17">
        <v>7.547284971722E-2</v>
      </c>
      <c r="AS1286" s="17">
        <v>0.21077855341087201</v>
      </c>
      <c r="AT1286" s="17">
        <v>7.8765817969184096E-2</v>
      </c>
      <c r="AU1286" s="17"/>
      <c r="AV1286" s="17">
        <v>7.28741854082645E-2</v>
      </c>
      <c r="AW1286" s="17">
        <v>7.10317447942974E-2</v>
      </c>
      <c r="AX1286" s="17">
        <v>9.0361978384556202E-2</v>
      </c>
      <c r="AY1286" s="17">
        <v>0.22025185271412001</v>
      </c>
      <c r="AZ1286" s="17">
        <v>9.29662488012028E-2</v>
      </c>
      <c r="BA1286" s="17">
        <v>0.103492727598207</v>
      </c>
      <c r="BB1286" s="17"/>
      <c r="BC1286" s="17">
        <v>0.128547414517929</v>
      </c>
      <c r="BD1286" s="17">
        <v>0.101629176342747</v>
      </c>
      <c r="BE1286" s="17">
        <v>9.0940509216438495E-2</v>
      </c>
      <c r="BF1286" s="17">
        <v>9.0082782068100303E-2</v>
      </c>
      <c r="BG1286" s="17">
        <v>0.107673529124442</v>
      </c>
    </row>
    <row r="1287" spans="2:59" x14ac:dyDescent="0.35">
      <c r="B1287" t="s">
        <v>207</v>
      </c>
      <c r="C1287" s="17">
        <v>8.7709348160615597E-2</v>
      </c>
      <c r="D1287" s="17">
        <v>7.0082598146063504E-2</v>
      </c>
      <c r="E1287" s="17">
        <v>0.102594393504785</v>
      </c>
      <c r="F1287" s="17"/>
      <c r="G1287" s="17">
        <v>4.3002969949294402E-2</v>
      </c>
      <c r="H1287" s="17">
        <v>7.9965345051013395E-2</v>
      </c>
      <c r="I1287" s="17">
        <v>8.9382382142343494E-2</v>
      </c>
      <c r="J1287" s="17">
        <v>9.49193399393123E-2</v>
      </c>
      <c r="K1287" s="17">
        <v>0.12768521026135199</v>
      </c>
      <c r="L1287" s="17">
        <v>8.9792508777656196E-2</v>
      </c>
      <c r="M1287" s="17"/>
      <c r="N1287" s="17">
        <v>5.9481817662409599E-2</v>
      </c>
      <c r="O1287" s="17">
        <v>8.7978657956860606E-2</v>
      </c>
      <c r="P1287" s="17">
        <v>9.5322950305382195E-2</v>
      </c>
      <c r="Q1287" s="17">
        <v>0.111329566265517</v>
      </c>
      <c r="R1287" s="17"/>
      <c r="S1287" s="17">
        <v>5.9054141624949E-2</v>
      </c>
      <c r="T1287" s="17">
        <v>0.102313685701085</v>
      </c>
      <c r="U1287" s="17">
        <v>0.102828213266312</v>
      </c>
      <c r="V1287" s="17">
        <v>8.1214255731850205E-2</v>
      </c>
      <c r="W1287" s="17">
        <v>8.2272560272451903E-2</v>
      </c>
      <c r="X1287" s="17">
        <v>8.8994346777230296E-2</v>
      </c>
      <c r="Y1287" s="17">
        <v>8.1945208927040797E-2</v>
      </c>
      <c r="Z1287" s="17">
        <v>0.14453572529686901</v>
      </c>
      <c r="AA1287" s="17">
        <v>9.5370609549920299E-2</v>
      </c>
      <c r="AB1287" s="17">
        <v>7.8865098447731499E-2</v>
      </c>
      <c r="AC1287" s="17">
        <v>6.8213156729011099E-2</v>
      </c>
      <c r="AD1287" s="17">
        <v>0.117838263009884</v>
      </c>
      <c r="AE1287" s="17"/>
      <c r="AF1287" s="17">
        <v>6.4730032084577796E-2</v>
      </c>
      <c r="AG1287" s="17">
        <v>9.7681429575867604E-2</v>
      </c>
      <c r="AH1287" s="17">
        <v>0.13770578910905901</v>
      </c>
      <c r="AI1287" s="17"/>
      <c r="AJ1287" s="17">
        <v>7.0798654995118004E-2</v>
      </c>
      <c r="AK1287" s="17">
        <v>7.3576190502837993E-2</v>
      </c>
      <c r="AL1287" s="17">
        <v>9.9975524145764494E-2</v>
      </c>
      <c r="AM1287" s="17">
        <v>5.2600587257154302E-2</v>
      </c>
      <c r="AN1287" s="17">
        <v>0.15817171885537501</v>
      </c>
      <c r="AO1287" s="17"/>
      <c r="AP1287" s="17">
        <v>6.1552657384359201E-2</v>
      </c>
      <c r="AQ1287" s="17">
        <v>7.2629263770687402E-2</v>
      </c>
      <c r="AR1287" s="17">
        <v>0.11862157695268399</v>
      </c>
      <c r="AS1287" s="17">
        <v>5.7267703991791798E-2</v>
      </c>
      <c r="AT1287" s="17">
        <v>0.10254906602203601</v>
      </c>
      <c r="AU1287" s="17"/>
      <c r="AV1287" s="17">
        <v>5.8095801621600301E-2</v>
      </c>
      <c r="AW1287" s="17">
        <v>5.4204277943302903E-2</v>
      </c>
      <c r="AX1287" s="17">
        <v>8.3485481461774605E-2</v>
      </c>
      <c r="AY1287" s="17">
        <v>5.82704573372348E-2</v>
      </c>
      <c r="AZ1287" s="17">
        <v>8.7559442052623199E-2</v>
      </c>
      <c r="BA1287" s="17">
        <v>0.23556194071845499</v>
      </c>
      <c r="BB1287" s="17"/>
      <c r="BC1287" s="17">
        <v>7.3615615806970597E-2</v>
      </c>
      <c r="BD1287" s="17">
        <v>0.104060785044623</v>
      </c>
      <c r="BE1287" s="17">
        <v>9.1531002587464896E-2</v>
      </c>
      <c r="BF1287" s="17">
        <v>6.2665080296765402E-2</v>
      </c>
      <c r="BG1287" s="17">
        <v>0.158594145421983</v>
      </c>
    </row>
    <row r="1288" spans="2:59" x14ac:dyDescent="0.35">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c r="BE1288" s="17"/>
      <c r="BF1288" s="17"/>
      <c r="BG1288" s="17"/>
    </row>
    <row r="1289" spans="2:59" x14ac:dyDescent="0.35">
      <c r="B1289" s="6" t="s">
        <v>528</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row>
    <row r="1290" spans="2:59" x14ac:dyDescent="0.35">
      <c r="B1290" s="24" t="s">
        <v>79</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row>
    <row r="1291" spans="2:59" x14ac:dyDescent="0.35">
      <c r="B1291" t="s">
        <v>522</v>
      </c>
      <c r="C1291" s="17">
        <v>8.3078113023491301E-2</v>
      </c>
      <c r="D1291" s="17">
        <v>9.9069382349147403E-2</v>
      </c>
      <c r="E1291" s="17">
        <v>6.8134862512816294E-2</v>
      </c>
      <c r="F1291" s="17"/>
      <c r="G1291" s="17">
        <v>0.13390549902410401</v>
      </c>
      <c r="H1291" s="17">
        <v>0.13740031887967699</v>
      </c>
      <c r="I1291" s="17">
        <v>0.102334988755081</v>
      </c>
      <c r="J1291" s="17">
        <v>4.2072656346163702E-2</v>
      </c>
      <c r="K1291" s="17">
        <v>4.7221066542526099E-2</v>
      </c>
      <c r="L1291" s="17">
        <v>4.6764128148949501E-2</v>
      </c>
      <c r="M1291" s="17"/>
      <c r="N1291" s="17">
        <v>0.116428308508898</v>
      </c>
      <c r="O1291" s="17">
        <v>8.4727691718844506E-2</v>
      </c>
      <c r="P1291" s="17">
        <v>5.2568057723301698E-2</v>
      </c>
      <c r="Q1291" s="17">
        <v>7.2402142735115402E-2</v>
      </c>
      <c r="R1291" s="17"/>
      <c r="S1291" s="17">
        <v>0.141570901728376</v>
      </c>
      <c r="T1291" s="17">
        <v>5.1232595087513197E-2</v>
      </c>
      <c r="U1291" s="17">
        <v>2.9661631441318299E-2</v>
      </c>
      <c r="V1291" s="17">
        <v>5.3863837635328898E-2</v>
      </c>
      <c r="W1291" s="17">
        <v>0.10122356004828</v>
      </c>
      <c r="X1291" s="17">
        <v>0.14328544577000499</v>
      </c>
      <c r="Y1291" s="17">
        <v>6.0964187511125298E-2</v>
      </c>
      <c r="Z1291" s="17">
        <v>5.3226047649403398E-2</v>
      </c>
      <c r="AA1291" s="17">
        <v>8.3200450874554202E-2</v>
      </c>
      <c r="AB1291" s="17">
        <v>8.9961712344423406E-2</v>
      </c>
      <c r="AC1291" s="17">
        <v>3.44708954127146E-2</v>
      </c>
      <c r="AD1291" s="17">
        <v>0.113454438358937</v>
      </c>
      <c r="AE1291" s="17"/>
      <c r="AF1291" s="17">
        <v>7.4326265762451799E-2</v>
      </c>
      <c r="AG1291" s="17">
        <v>8.8258481059912797E-2</v>
      </c>
      <c r="AH1291" s="17">
        <v>7.1139775477603001E-2</v>
      </c>
      <c r="AI1291" s="17"/>
      <c r="AJ1291" s="17">
        <v>5.3976622766530397E-2</v>
      </c>
      <c r="AK1291" s="17">
        <v>0.12856055607546499</v>
      </c>
      <c r="AL1291" s="17">
        <v>5.22566434968115E-2</v>
      </c>
      <c r="AM1291" s="17">
        <v>0.123092491852811</v>
      </c>
      <c r="AN1291" s="17">
        <v>5.94398175802065E-2</v>
      </c>
      <c r="AO1291" s="17"/>
      <c r="AP1291" s="17">
        <v>5.4814154748430703E-2</v>
      </c>
      <c r="AQ1291" s="17">
        <v>0.12400626723908401</v>
      </c>
      <c r="AR1291" s="17">
        <v>8.7859291692258298E-2</v>
      </c>
      <c r="AS1291" s="17">
        <v>5.5552395843753398E-2</v>
      </c>
      <c r="AT1291" s="17">
        <v>9.1156260475081699E-2</v>
      </c>
      <c r="AU1291" s="17"/>
      <c r="AV1291" s="17">
        <v>0.12719632487514901</v>
      </c>
      <c r="AW1291" s="17">
        <v>7.0610906423581199E-2</v>
      </c>
      <c r="AX1291" s="17">
        <v>8.0342926832774594E-2</v>
      </c>
      <c r="AY1291" s="17">
        <v>5.9771504958894703E-2</v>
      </c>
      <c r="AZ1291" s="17">
        <v>9.8864338795181902E-2</v>
      </c>
      <c r="BA1291" s="17">
        <v>1.2019703293687E-2</v>
      </c>
      <c r="BB1291" s="17"/>
      <c r="BC1291" s="17">
        <v>6.9952445119779105E-2</v>
      </c>
      <c r="BD1291" s="17">
        <v>7.4585953071845207E-2</v>
      </c>
      <c r="BE1291" s="17">
        <v>9.0899498380892105E-2</v>
      </c>
      <c r="BF1291" s="17">
        <v>0.11904936080454</v>
      </c>
      <c r="BG1291" s="17">
        <v>0.174345145733417</v>
      </c>
    </row>
    <row r="1292" spans="2:59" x14ac:dyDescent="0.35">
      <c r="B1292" t="s">
        <v>523</v>
      </c>
      <c r="C1292" s="17">
        <v>0.20773864311208401</v>
      </c>
      <c r="D1292" s="17">
        <v>0.24452431692541499</v>
      </c>
      <c r="E1292" s="17">
        <v>0.173494953118811</v>
      </c>
      <c r="F1292" s="17"/>
      <c r="G1292" s="17">
        <v>0.24150946134607101</v>
      </c>
      <c r="H1292" s="17">
        <v>0.25889366822674198</v>
      </c>
      <c r="I1292" s="17">
        <v>0.21391804615892501</v>
      </c>
      <c r="J1292" s="17">
        <v>0.193947938063882</v>
      </c>
      <c r="K1292" s="17">
        <v>0.18884898455723201</v>
      </c>
      <c r="L1292" s="17">
        <v>0.162571980159611</v>
      </c>
      <c r="M1292" s="17"/>
      <c r="N1292" s="17">
        <v>0.239647590127083</v>
      </c>
      <c r="O1292" s="17">
        <v>0.22174681692278</v>
      </c>
      <c r="P1292" s="17">
        <v>0.176459948180829</v>
      </c>
      <c r="Q1292" s="17">
        <v>0.18470086501586699</v>
      </c>
      <c r="R1292" s="17"/>
      <c r="S1292" s="17">
        <v>0.250153778736801</v>
      </c>
      <c r="T1292" s="17">
        <v>0.20153478679692199</v>
      </c>
      <c r="U1292" s="17">
        <v>0.17734092820045599</v>
      </c>
      <c r="V1292" s="17">
        <v>0.225506817158135</v>
      </c>
      <c r="W1292" s="17">
        <v>0.27524145244328702</v>
      </c>
      <c r="X1292" s="17">
        <v>0.1925611917726</v>
      </c>
      <c r="Y1292" s="17">
        <v>0.21740797758213501</v>
      </c>
      <c r="Z1292" s="17">
        <v>0.194777315157139</v>
      </c>
      <c r="AA1292" s="17">
        <v>0.16785654361848501</v>
      </c>
      <c r="AB1292" s="17">
        <v>0.141551610772397</v>
      </c>
      <c r="AC1292" s="17">
        <v>0.25087007884163998</v>
      </c>
      <c r="AD1292" s="17">
        <v>0.21572870046665699</v>
      </c>
      <c r="AE1292" s="17"/>
      <c r="AF1292" s="17">
        <v>0.18810964578453401</v>
      </c>
      <c r="AG1292" s="17">
        <v>0.21565055902392999</v>
      </c>
      <c r="AH1292" s="17">
        <v>0.207646248143769</v>
      </c>
      <c r="AI1292" s="17"/>
      <c r="AJ1292" s="17">
        <v>0.22536429045743001</v>
      </c>
      <c r="AK1292" s="17">
        <v>0.216282205332642</v>
      </c>
      <c r="AL1292" s="17">
        <v>0.22442659644489399</v>
      </c>
      <c r="AM1292" s="17">
        <v>0.16590291638836399</v>
      </c>
      <c r="AN1292" s="17">
        <v>0.18237174556362801</v>
      </c>
      <c r="AO1292" s="17"/>
      <c r="AP1292" s="17">
        <v>0.224512104407913</v>
      </c>
      <c r="AQ1292" s="17">
        <v>0.223921906851962</v>
      </c>
      <c r="AR1292" s="17">
        <v>0.200850116918076</v>
      </c>
      <c r="AS1292" s="17">
        <v>0.18752427688064499</v>
      </c>
      <c r="AT1292" s="17">
        <v>0.212765744896107</v>
      </c>
      <c r="AU1292" s="17"/>
      <c r="AV1292" s="17">
        <v>0.25182059197853601</v>
      </c>
      <c r="AW1292" s="17">
        <v>0.247250900841996</v>
      </c>
      <c r="AX1292" s="17">
        <v>0.20412213112543401</v>
      </c>
      <c r="AY1292" s="17">
        <v>0.16693884817471699</v>
      </c>
      <c r="AZ1292" s="17">
        <v>0.17829034944958999</v>
      </c>
      <c r="BA1292" s="17">
        <v>0.17974838371844201</v>
      </c>
      <c r="BB1292" s="17"/>
      <c r="BC1292" s="17">
        <v>0.209115399506798</v>
      </c>
      <c r="BD1292" s="17">
        <v>0.18697545583370201</v>
      </c>
      <c r="BE1292" s="17">
        <v>0.23724324365947599</v>
      </c>
      <c r="BF1292" s="17">
        <v>0.23022061269111099</v>
      </c>
      <c r="BG1292" s="17">
        <v>0.28285514600422101</v>
      </c>
    </row>
    <row r="1293" spans="2:59" x14ac:dyDescent="0.35">
      <c r="B1293" t="s">
        <v>524</v>
      </c>
      <c r="C1293" s="17">
        <v>0.172282785786985</v>
      </c>
      <c r="D1293" s="17">
        <v>0.18636385988863399</v>
      </c>
      <c r="E1293" s="17">
        <v>0.15791253979315301</v>
      </c>
      <c r="F1293" s="17"/>
      <c r="G1293" s="17">
        <v>0.16399468771442399</v>
      </c>
      <c r="H1293" s="17">
        <v>0.16412291230168799</v>
      </c>
      <c r="I1293" s="17">
        <v>0.174327606041904</v>
      </c>
      <c r="J1293" s="17">
        <v>0.16823183929017599</v>
      </c>
      <c r="K1293" s="17">
        <v>0.18074207931051101</v>
      </c>
      <c r="L1293" s="17">
        <v>0.180363384470592</v>
      </c>
      <c r="M1293" s="17"/>
      <c r="N1293" s="17">
        <v>0.155339107731439</v>
      </c>
      <c r="O1293" s="17">
        <v>0.156363581212171</v>
      </c>
      <c r="P1293" s="17">
        <v>0.20626734746427899</v>
      </c>
      <c r="Q1293" s="17">
        <v>0.17757170034594599</v>
      </c>
      <c r="R1293" s="17"/>
      <c r="S1293" s="17">
        <v>0.16378627619302899</v>
      </c>
      <c r="T1293" s="17">
        <v>0.15698376870165301</v>
      </c>
      <c r="U1293" s="17">
        <v>0.18429917437114901</v>
      </c>
      <c r="V1293" s="17">
        <v>0.20168185862721899</v>
      </c>
      <c r="W1293" s="17">
        <v>0.196169208515036</v>
      </c>
      <c r="X1293" s="17">
        <v>0.157547854782455</v>
      </c>
      <c r="Y1293" s="17">
        <v>0.19341060147912401</v>
      </c>
      <c r="Z1293" s="17">
        <v>0.13043069767725299</v>
      </c>
      <c r="AA1293" s="17">
        <v>0.15021475766522999</v>
      </c>
      <c r="AB1293" s="17">
        <v>0.19038982403965199</v>
      </c>
      <c r="AC1293" s="17">
        <v>0.22504251672891301</v>
      </c>
      <c r="AD1293" s="17">
        <v>8.3159063261073807E-2</v>
      </c>
      <c r="AE1293" s="17"/>
      <c r="AF1293" s="17">
        <v>0.18431134448360301</v>
      </c>
      <c r="AG1293" s="17">
        <v>0.15804379241514199</v>
      </c>
      <c r="AH1293" s="17">
        <v>0.191349516254326</v>
      </c>
      <c r="AI1293" s="17"/>
      <c r="AJ1293" s="17">
        <v>0.175472868161995</v>
      </c>
      <c r="AK1293" s="17">
        <v>0.17101283430460101</v>
      </c>
      <c r="AL1293" s="17">
        <v>0.13850961182761001</v>
      </c>
      <c r="AM1293" s="17">
        <v>0.15237397367142499</v>
      </c>
      <c r="AN1293" s="17">
        <v>0.19603470221866301</v>
      </c>
      <c r="AO1293" s="17"/>
      <c r="AP1293" s="17">
        <v>0.17043502456019199</v>
      </c>
      <c r="AQ1293" s="17">
        <v>0.17142328679004701</v>
      </c>
      <c r="AR1293" s="17">
        <v>0.18481533234884101</v>
      </c>
      <c r="AS1293" s="17">
        <v>0.15188070093640699</v>
      </c>
      <c r="AT1293" s="17">
        <v>0.16084517925171199</v>
      </c>
      <c r="AU1293" s="17"/>
      <c r="AV1293" s="17">
        <v>0.16539622570735499</v>
      </c>
      <c r="AW1293" s="17">
        <v>0.187512567473371</v>
      </c>
      <c r="AX1293" s="17">
        <v>0.147597968155566</v>
      </c>
      <c r="AY1293" s="17">
        <v>0.174448669744526</v>
      </c>
      <c r="AZ1293" s="17">
        <v>0.14395032346486</v>
      </c>
      <c r="BA1293" s="17">
        <v>0.15241849056595</v>
      </c>
      <c r="BB1293" s="17"/>
      <c r="BC1293" s="17">
        <v>0.17061965567864501</v>
      </c>
      <c r="BD1293" s="17">
        <v>0.17597457672908501</v>
      </c>
      <c r="BE1293" s="17">
        <v>0.17160046559741499</v>
      </c>
      <c r="BF1293" s="17">
        <v>0.14909751677980501</v>
      </c>
      <c r="BG1293" s="17">
        <v>6.7156058922773099E-2</v>
      </c>
    </row>
    <row r="1294" spans="2:59" x14ac:dyDescent="0.35">
      <c r="B1294" t="s">
        <v>525</v>
      </c>
      <c r="C1294" s="17">
        <v>0.229346492209311</v>
      </c>
      <c r="D1294" s="17">
        <v>0.20377040971747701</v>
      </c>
      <c r="E1294" s="17">
        <v>0.25521958188385901</v>
      </c>
      <c r="F1294" s="17"/>
      <c r="G1294" s="17">
        <v>0.23517478246024001</v>
      </c>
      <c r="H1294" s="17">
        <v>0.25992488460580898</v>
      </c>
      <c r="I1294" s="17">
        <v>0.20790423970209099</v>
      </c>
      <c r="J1294" s="17">
        <v>0.236407464854093</v>
      </c>
      <c r="K1294" s="17">
        <v>0.23549332389251701</v>
      </c>
      <c r="L1294" s="17">
        <v>0.20824386261345301</v>
      </c>
      <c r="M1294" s="17"/>
      <c r="N1294" s="17">
        <v>0.24779798605645001</v>
      </c>
      <c r="O1294" s="17">
        <v>0.25147917938350101</v>
      </c>
      <c r="P1294" s="17">
        <v>0.219499852269742</v>
      </c>
      <c r="Q1294" s="17">
        <v>0.19556012300105499</v>
      </c>
      <c r="R1294" s="17"/>
      <c r="S1294" s="17">
        <v>0.231742852753586</v>
      </c>
      <c r="T1294" s="17">
        <v>0.23476522035581601</v>
      </c>
      <c r="U1294" s="17">
        <v>0.229509299161377</v>
      </c>
      <c r="V1294" s="17">
        <v>0.19693026847915901</v>
      </c>
      <c r="W1294" s="17">
        <v>0.201421245072604</v>
      </c>
      <c r="X1294" s="17">
        <v>0.213097580214375</v>
      </c>
      <c r="Y1294" s="17">
        <v>0.28530236507044598</v>
      </c>
      <c r="Z1294" s="17">
        <v>0.24090018019527801</v>
      </c>
      <c r="AA1294" s="17">
        <v>0.22309063465259599</v>
      </c>
      <c r="AB1294" s="17">
        <v>0.24023160741497601</v>
      </c>
      <c r="AC1294" s="17">
        <v>0.25095079067946202</v>
      </c>
      <c r="AD1294" s="17">
        <v>0.194805601747361</v>
      </c>
      <c r="AE1294" s="17"/>
      <c r="AF1294" s="17">
        <v>0.21922343273269301</v>
      </c>
      <c r="AG1294" s="17">
        <v>0.240324073354304</v>
      </c>
      <c r="AH1294" s="17">
        <v>0.22213853707825901</v>
      </c>
      <c r="AI1294" s="17"/>
      <c r="AJ1294" s="17">
        <v>0.222980734739088</v>
      </c>
      <c r="AK1294" s="17">
        <v>0.231754406635092</v>
      </c>
      <c r="AL1294" s="17">
        <v>0.29423342422862597</v>
      </c>
      <c r="AM1294" s="17">
        <v>0.24131730675709201</v>
      </c>
      <c r="AN1294" s="17">
        <v>0.20475534053765301</v>
      </c>
      <c r="AO1294" s="17"/>
      <c r="AP1294" s="17">
        <v>0.25372518043537701</v>
      </c>
      <c r="AQ1294" s="17">
        <v>0.21851726931093499</v>
      </c>
      <c r="AR1294" s="17">
        <v>0.20914793780985599</v>
      </c>
      <c r="AS1294" s="17">
        <v>0.251469808248866</v>
      </c>
      <c r="AT1294" s="17">
        <v>0.228281806175963</v>
      </c>
      <c r="AU1294" s="17"/>
      <c r="AV1294" s="17">
        <v>0.21665393827523499</v>
      </c>
      <c r="AW1294" s="17">
        <v>0.19830858917782099</v>
      </c>
      <c r="AX1294" s="17">
        <v>0.28895462362947499</v>
      </c>
      <c r="AY1294" s="17">
        <v>0.25672158607468998</v>
      </c>
      <c r="AZ1294" s="17">
        <v>0.26975407290334902</v>
      </c>
      <c r="BA1294" s="17">
        <v>0.18999048726382001</v>
      </c>
      <c r="BB1294" s="17"/>
      <c r="BC1294" s="17">
        <v>0.20961244093320699</v>
      </c>
      <c r="BD1294" s="17">
        <v>0.246567241556713</v>
      </c>
      <c r="BE1294" s="17">
        <v>0.23013207089799401</v>
      </c>
      <c r="BF1294" s="17">
        <v>0.24571623402582701</v>
      </c>
      <c r="BG1294" s="17">
        <v>0.105736160622978</v>
      </c>
    </row>
    <row r="1295" spans="2:59" x14ac:dyDescent="0.35">
      <c r="B1295" t="s">
        <v>526</v>
      </c>
      <c r="C1295" s="17">
        <v>9.3433382299918794E-2</v>
      </c>
      <c r="D1295" s="17">
        <v>7.3374489284677394E-2</v>
      </c>
      <c r="E1295" s="17">
        <v>0.111909504006359</v>
      </c>
      <c r="F1295" s="17"/>
      <c r="G1295" s="17">
        <v>8.6819945001436694E-2</v>
      </c>
      <c r="H1295" s="17">
        <v>5.8770840859588697E-2</v>
      </c>
      <c r="I1295" s="17">
        <v>9.0309578940317201E-2</v>
      </c>
      <c r="J1295" s="17">
        <v>0.11933452049418999</v>
      </c>
      <c r="K1295" s="17">
        <v>0.108202141608713</v>
      </c>
      <c r="L1295" s="17">
        <v>9.7567577067840805E-2</v>
      </c>
      <c r="M1295" s="17"/>
      <c r="N1295" s="17">
        <v>6.7750202675904994E-2</v>
      </c>
      <c r="O1295" s="17">
        <v>8.07822093913034E-2</v>
      </c>
      <c r="P1295" s="17">
        <v>0.11584297764429401</v>
      </c>
      <c r="Q1295" s="17">
        <v>0.114755925098144</v>
      </c>
      <c r="R1295" s="17"/>
      <c r="S1295" s="17">
        <v>6.09528488793065E-2</v>
      </c>
      <c r="T1295" s="17">
        <v>0.123672327408605</v>
      </c>
      <c r="U1295" s="17">
        <v>0.12596757902974201</v>
      </c>
      <c r="V1295" s="17">
        <v>0.13868484658563601</v>
      </c>
      <c r="W1295" s="17">
        <v>5.77697426461668E-2</v>
      </c>
      <c r="X1295" s="17">
        <v>9.9022208280770393E-2</v>
      </c>
      <c r="Y1295" s="17">
        <v>7.0415329832394402E-2</v>
      </c>
      <c r="Z1295" s="17">
        <v>9.4996387273332497E-2</v>
      </c>
      <c r="AA1295" s="17">
        <v>9.9131341980383897E-2</v>
      </c>
      <c r="AB1295" s="17">
        <v>8.4538255641990703E-2</v>
      </c>
      <c r="AC1295" s="17">
        <v>5.0652187204857098E-2</v>
      </c>
      <c r="AD1295" s="17">
        <v>9.5332865029557595E-2</v>
      </c>
      <c r="AE1295" s="17"/>
      <c r="AF1295" s="17">
        <v>0.116979907289118</v>
      </c>
      <c r="AG1295" s="17">
        <v>8.5579146655784394E-2</v>
      </c>
      <c r="AH1295" s="17">
        <v>6.2786271749866798E-2</v>
      </c>
      <c r="AI1295" s="17"/>
      <c r="AJ1295" s="17">
        <v>9.83559436960047E-2</v>
      </c>
      <c r="AK1295" s="17">
        <v>8.9445393135211798E-2</v>
      </c>
      <c r="AL1295" s="17">
        <v>3.5628082354966298E-2</v>
      </c>
      <c r="AM1295" s="17">
        <v>0.29021653606157499</v>
      </c>
      <c r="AN1295" s="17">
        <v>8.3592378486675306E-2</v>
      </c>
      <c r="AO1295" s="17"/>
      <c r="AP1295" s="17">
        <v>8.0650044978670399E-2</v>
      </c>
      <c r="AQ1295" s="17">
        <v>9.2065443097902502E-2</v>
      </c>
      <c r="AR1295" s="17">
        <v>7.3046629514843101E-2</v>
      </c>
      <c r="AS1295" s="17">
        <v>0.15623949821540301</v>
      </c>
      <c r="AT1295" s="17">
        <v>5.6027250524576397E-2</v>
      </c>
      <c r="AU1295" s="17"/>
      <c r="AV1295" s="17">
        <v>7.6901415251823493E-2</v>
      </c>
      <c r="AW1295" s="17">
        <v>8.5981041585107595E-2</v>
      </c>
      <c r="AX1295" s="17">
        <v>7.8992854821889794E-2</v>
      </c>
      <c r="AY1295" s="17">
        <v>0.14888995996215801</v>
      </c>
      <c r="AZ1295" s="17">
        <v>0.100610378352836</v>
      </c>
      <c r="BA1295" s="17">
        <v>7.5919545897831703E-2</v>
      </c>
      <c r="BB1295" s="17"/>
      <c r="BC1295" s="17">
        <v>0.11430893359608101</v>
      </c>
      <c r="BD1295" s="17">
        <v>8.6359268947504605E-2</v>
      </c>
      <c r="BE1295" s="17">
        <v>7.2680325203037396E-2</v>
      </c>
      <c r="BF1295" s="17">
        <v>7.2171929422180994E-2</v>
      </c>
      <c r="BG1295" s="17">
        <v>0.16482536960596</v>
      </c>
    </row>
    <row r="1296" spans="2:59" x14ac:dyDescent="0.35">
      <c r="B1296" t="s">
        <v>207</v>
      </c>
      <c r="C1296" s="17">
        <v>0.21412058356821001</v>
      </c>
      <c r="D1296" s="17">
        <v>0.19289754183464899</v>
      </c>
      <c r="E1296" s="17">
        <v>0.23332855868500299</v>
      </c>
      <c r="F1296" s="17"/>
      <c r="G1296" s="17">
        <v>0.138595624453724</v>
      </c>
      <c r="H1296" s="17">
        <v>0.120887375126495</v>
      </c>
      <c r="I1296" s="17">
        <v>0.21120554040168199</v>
      </c>
      <c r="J1296" s="17">
        <v>0.24000558095149599</v>
      </c>
      <c r="K1296" s="17">
        <v>0.239492404088502</v>
      </c>
      <c r="L1296" s="17">
        <v>0.30448906753955302</v>
      </c>
      <c r="M1296" s="17"/>
      <c r="N1296" s="17">
        <v>0.17303680490022399</v>
      </c>
      <c r="O1296" s="17">
        <v>0.2049005213714</v>
      </c>
      <c r="P1296" s="17">
        <v>0.22936181671755401</v>
      </c>
      <c r="Q1296" s="17">
        <v>0.25500924380387302</v>
      </c>
      <c r="R1296" s="17"/>
      <c r="S1296" s="17">
        <v>0.15179334170890199</v>
      </c>
      <c r="T1296" s="17">
        <v>0.23181130164948999</v>
      </c>
      <c r="U1296" s="17">
        <v>0.25322138779595699</v>
      </c>
      <c r="V1296" s="17">
        <v>0.183332371514522</v>
      </c>
      <c r="W1296" s="17">
        <v>0.16817479127462601</v>
      </c>
      <c r="X1296" s="17">
        <v>0.19448571917979501</v>
      </c>
      <c r="Y1296" s="17">
        <v>0.17249953852477601</v>
      </c>
      <c r="Z1296" s="17">
        <v>0.28566937204759402</v>
      </c>
      <c r="AA1296" s="17">
        <v>0.27650627120875099</v>
      </c>
      <c r="AB1296" s="17">
        <v>0.25332698978656099</v>
      </c>
      <c r="AC1296" s="17">
        <v>0.18801353113241301</v>
      </c>
      <c r="AD1296" s="17">
        <v>0.29751933113641399</v>
      </c>
      <c r="AE1296" s="17"/>
      <c r="AF1296" s="17">
        <v>0.2170494039476</v>
      </c>
      <c r="AG1296" s="17">
        <v>0.21214394749092699</v>
      </c>
      <c r="AH1296" s="17">
        <v>0.24493965129617601</v>
      </c>
      <c r="AI1296" s="17"/>
      <c r="AJ1296" s="17">
        <v>0.22384954017895201</v>
      </c>
      <c r="AK1296" s="17">
        <v>0.162944604516989</v>
      </c>
      <c r="AL1296" s="17">
        <v>0.25494564164709199</v>
      </c>
      <c r="AM1296" s="17">
        <v>2.7096775268733001E-2</v>
      </c>
      <c r="AN1296" s="17">
        <v>0.27380601561317502</v>
      </c>
      <c r="AO1296" s="17"/>
      <c r="AP1296" s="17">
        <v>0.215863490869417</v>
      </c>
      <c r="AQ1296" s="17">
        <v>0.17006582671006901</v>
      </c>
      <c r="AR1296" s="17">
        <v>0.24428069171612601</v>
      </c>
      <c r="AS1296" s="17">
        <v>0.197333319874926</v>
      </c>
      <c r="AT1296" s="17">
        <v>0.25092375867656003</v>
      </c>
      <c r="AU1296" s="17"/>
      <c r="AV1296" s="17">
        <v>0.16203150391190199</v>
      </c>
      <c r="AW1296" s="17">
        <v>0.21033599449812401</v>
      </c>
      <c r="AX1296" s="17">
        <v>0.19998949543486</v>
      </c>
      <c r="AY1296" s="17">
        <v>0.193229431085015</v>
      </c>
      <c r="AZ1296" s="17">
        <v>0.208530537034184</v>
      </c>
      <c r="BA1296" s="17">
        <v>0.38990338926027002</v>
      </c>
      <c r="BB1296" s="17"/>
      <c r="BC1296" s="17">
        <v>0.22639112516549001</v>
      </c>
      <c r="BD1296" s="17">
        <v>0.22953750386114999</v>
      </c>
      <c r="BE1296" s="17">
        <v>0.19744439626118601</v>
      </c>
      <c r="BF1296" s="17">
        <v>0.18374434627653599</v>
      </c>
      <c r="BG1296" s="17">
        <v>0.205082119110651</v>
      </c>
    </row>
    <row r="1297" spans="2:59" x14ac:dyDescent="0.35">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c r="AY1297" s="17"/>
      <c r="AZ1297" s="17"/>
      <c r="BA1297" s="17"/>
      <c r="BB1297" s="17"/>
      <c r="BC1297" s="17"/>
      <c r="BD1297" s="17"/>
      <c r="BE1297" s="17"/>
      <c r="BF1297" s="17"/>
      <c r="BG1297" s="17"/>
    </row>
    <row r="1298" spans="2:59" x14ac:dyDescent="0.35">
      <c r="B1298" s="6" t="s">
        <v>529</v>
      </c>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row>
    <row r="1299" spans="2:59" x14ac:dyDescent="0.35">
      <c r="B1299" s="24" t="s">
        <v>79</v>
      </c>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row>
    <row r="1300" spans="2:59" x14ac:dyDescent="0.35">
      <c r="B1300" t="s">
        <v>522</v>
      </c>
      <c r="C1300" s="17">
        <v>0.110311440526905</v>
      </c>
      <c r="D1300" s="17">
        <v>0.14256863312710299</v>
      </c>
      <c r="E1300" s="17">
        <v>7.9716550085496093E-2</v>
      </c>
      <c r="F1300" s="17"/>
      <c r="G1300" s="17">
        <v>0.136304633115306</v>
      </c>
      <c r="H1300" s="17">
        <v>0.168715723650739</v>
      </c>
      <c r="I1300" s="17">
        <v>0.15230076161147299</v>
      </c>
      <c r="J1300" s="17">
        <v>6.5783944409465306E-2</v>
      </c>
      <c r="K1300" s="17">
        <v>8.2226945567506496E-2</v>
      </c>
      <c r="L1300" s="17">
        <v>6.6458642182622193E-2</v>
      </c>
      <c r="M1300" s="17"/>
      <c r="N1300" s="17">
        <v>0.144428018251094</v>
      </c>
      <c r="O1300" s="17">
        <v>0.103267198535829</v>
      </c>
      <c r="P1300" s="17">
        <v>9.4973349072455596E-2</v>
      </c>
      <c r="Q1300" s="17">
        <v>9.2583212491547107E-2</v>
      </c>
      <c r="R1300" s="17"/>
      <c r="S1300" s="17">
        <v>0.18009071562812301</v>
      </c>
      <c r="T1300" s="17">
        <v>8.8019769237738105E-2</v>
      </c>
      <c r="U1300" s="17">
        <v>6.3607608250425204E-2</v>
      </c>
      <c r="V1300" s="17">
        <v>9.3032337252230798E-2</v>
      </c>
      <c r="W1300" s="17">
        <v>0.15184525306168301</v>
      </c>
      <c r="X1300" s="17">
        <v>0.18018568238472199</v>
      </c>
      <c r="Y1300" s="17">
        <v>5.74043805202364E-2</v>
      </c>
      <c r="Z1300" s="17">
        <v>5.4445367033753501E-2</v>
      </c>
      <c r="AA1300" s="17">
        <v>0.10871371690717301</v>
      </c>
      <c r="AB1300" s="17">
        <v>9.2176839707732203E-2</v>
      </c>
      <c r="AC1300" s="17">
        <v>7.7962779559925199E-2</v>
      </c>
      <c r="AD1300" s="17">
        <v>7.9706806042828302E-2</v>
      </c>
      <c r="AE1300" s="17"/>
      <c r="AF1300" s="17">
        <v>0.117816664773676</v>
      </c>
      <c r="AG1300" s="17">
        <v>0.104007549562924</v>
      </c>
      <c r="AH1300" s="17">
        <v>0.113219053486011</v>
      </c>
      <c r="AI1300" s="17"/>
      <c r="AJ1300" s="17">
        <v>9.5592967769032006E-2</v>
      </c>
      <c r="AK1300" s="17">
        <v>0.144917884714582</v>
      </c>
      <c r="AL1300" s="17">
        <v>7.1442141145272198E-2</v>
      </c>
      <c r="AM1300" s="17">
        <v>0.169266991430158</v>
      </c>
      <c r="AN1300" s="17">
        <v>0.118946990065995</v>
      </c>
      <c r="AO1300" s="17"/>
      <c r="AP1300" s="17">
        <v>8.9343868299745693E-2</v>
      </c>
      <c r="AQ1300" s="17">
        <v>0.14308286170758899</v>
      </c>
      <c r="AR1300" s="17">
        <v>9.7783075614176998E-2</v>
      </c>
      <c r="AS1300" s="17">
        <v>0.109351205450769</v>
      </c>
      <c r="AT1300" s="17">
        <v>7.2357767468542999E-2</v>
      </c>
      <c r="AU1300" s="17"/>
      <c r="AV1300" s="17">
        <v>0.15994377171462501</v>
      </c>
      <c r="AW1300" s="17">
        <v>0.10368146716637699</v>
      </c>
      <c r="AX1300" s="17">
        <v>0.114433830062212</v>
      </c>
      <c r="AY1300" s="17">
        <v>8.5363003719490196E-2</v>
      </c>
      <c r="AZ1300" s="17">
        <v>7.0399582969821295E-2</v>
      </c>
      <c r="BA1300" s="17">
        <v>4.4928704422800697E-2</v>
      </c>
      <c r="BB1300" s="17"/>
      <c r="BC1300" s="17">
        <v>9.6856148193066205E-2</v>
      </c>
      <c r="BD1300" s="17">
        <v>8.0907314481692E-2</v>
      </c>
      <c r="BE1300" s="17">
        <v>0.125516844474064</v>
      </c>
      <c r="BF1300" s="17">
        <v>0.15343769756838299</v>
      </c>
      <c r="BG1300" s="17">
        <v>0.19647772772953601</v>
      </c>
    </row>
    <row r="1301" spans="2:59" x14ac:dyDescent="0.35">
      <c r="B1301" t="s">
        <v>523</v>
      </c>
      <c r="C1301" s="17">
        <v>0.15044422389791801</v>
      </c>
      <c r="D1301" s="17">
        <v>0.16975897105739601</v>
      </c>
      <c r="E1301" s="17">
        <v>0.12983749930298499</v>
      </c>
      <c r="F1301" s="17"/>
      <c r="G1301" s="17">
        <v>0.19952133715849499</v>
      </c>
      <c r="H1301" s="17">
        <v>0.202725866793659</v>
      </c>
      <c r="I1301" s="17">
        <v>0.163729045717248</v>
      </c>
      <c r="J1301" s="17">
        <v>0.13097301810790099</v>
      </c>
      <c r="K1301" s="17">
        <v>0.131179948949354</v>
      </c>
      <c r="L1301" s="17">
        <v>9.3210018715145795E-2</v>
      </c>
      <c r="M1301" s="17"/>
      <c r="N1301" s="17">
        <v>0.19048486406253701</v>
      </c>
      <c r="O1301" s="17">
        <v>0.16656140022056001</v>
      </c>
      <c r="P1301" s="17">
        <v>0.12920830038483999</v>
      </c>
      <c r="Q1301" s="17">
        <v>0.109500709446055</v>
      </c>
      <c r="R1301" s="17"/>
      <c r="S1301" s="17">
        <v>0.166329788586287</v>
      </c>
      <c r="T1301" s="17">
        <v>0.103017583656203</v>
      </c>
      <c r="U1301" s="17">
        <v>0.110458022957685</v>
      </c>
      <c r="V1301" s="17">
        <v>0.15776417141071999</v>
      </c>
      <c r="W1301" s="17">
        <v>0.20112429638361601</v>
      </c>
      <c r="X1301" s="17">
        <v>0.11824036968634399</v>
      </c>
      <c r="Y1301" s="17">
        <v>0.164110190148957</v>
      </c>
      <c r="Z1301" s="17">
        <v>0.15601606650022901</v>
      </c>
      <c r="AA1301" s="17">
        <v>0.148250217271124</v>
      </c>
      <c r="AB1301" s="17">
        <v>0.17003947364348701</v>
      </c>
      <c r="AC1301" s="17">
        <v>0.186456142342737</v>
      </c>
      <c r="AD1301" s="17">
        <v>0.189507582751685</v>
      </c>
      <c r="AE1301" s="17"/>
      <c r="AF1301" s="17">
        <v>0.127612055901483</v>
      </c>
      <c r="AG1301" s="17">
        <v>0.14884049703489799</v>
      </c>
      <c r="AH1301" s="17">
        <v>0.189053017687317</v>
      </c>
      <c r="AI1301" s="17"/>
      <c r="AJ1301" s="17">
        <v>0.15056727415742699</v>
      </c>
      <c r="AK1301" s="17">
        <v>0.156309710345613</v>
      </c>
      <c r="AL1301" s="17">
        <v>0.13583555666431399</v>
      </c>
      <c r="AM1301" s="17">
        <v>0.147185754340008</v>
      </c>
      <c r="AN1301" s="17">
        <v>0.134460079754295</v>
      </c>
      <c r="AO1301" s="17"/>
      <c r="AP1301" s="17">
        <v>0.161804267592002</v>
      </c>
      <c r="AQ1301" s="17">
        <v>0.16760421056451699</v>
      </c>
      <c r="AR1301" s="17">
        <v>0.1255006111758</v>
      </c>
      <c r="AS1301" s="17">
        <v>0.111203585408887</v>
      </c>
      <c r="AT1301" s="17">
        <v>0.175057900461948</v>
      </c>
      <c r="AU1301" s="17"/>
      <c r="AV1301" s="17">
        <v>0.16925513905009701</v>
      </c>
      <c r="AW1301" s="17">
        <v>0.18538016457787099</v>
      </c>
      <c r="AX1301" s="17">
        <v>0.129282649295936</v>
      </c>
      <c r="AY1301" s="17">
        <v>0.11140331797320401</v>
      </c>
      <c r="AZ1301" s="17">
        <v>0.20261731040900499</v>
      </c>
      <c r="BA1301" s="17">
        <v>9.8684918834399504E-2</v>
      </c>
      <c r="BB1301" s="17"/>
      <c r="BC1301" s="17">
        <v>0.115203328609449</v>
      </c>
      <c r="BD1301" s="17">
        <v>0.12834998179316501</v>
      </c>
      <c r="BE1301" s="17">
        <v>0.18881030018742601</v>
      </c>
      <c r="BF1301" s="17">
        <v>0.20193801342672901</v>
      </c>
      <c r="BG1301" s="17">
        <v>0.182354897050858</v>
      </c>
    </row>
    <row r="1302" spans="2:59" x14ac:dyDescent="0.35">
      <c r="B1302" t="s">
        <v>524</v>
      </c>
      <c r="C1302" s="17">
        <v>0.111663137883423</v>
      </c>
      <c r="D1302" s="17">
        <v>0.122910246994254</v>
      </c>
      <c r="E1302" s="17">
        <v>0.101573001763125</v>
      </c>
      <c r="F1302" s="17"/>
      <c r="G1302" s="17">
        <v>0.13746919586202</v>
      </c>
      <c r="H1302" s="17">
        <v>0.13644561246294701</v>
      </c>
      <c r="I1302" s="17">
        <v>0.101536908314172</v>
      </c>
      <c r="J1302" s="17">
        <v>0.14355059193351799</v>
      </c>
      <c r="K1302" s="17">
        <v>8.1867038660234301E-2</v>
      </c>
      <c r="L1302" s="17">
        <v>7.6783725012409904E-2</v>
      </c>
      <c r="M1302" s="17"/>
      <c r="N1302" s="17">
        <v>0.10515536095024</v>
      </c>
      <c r="O1302" s="17">
        <v>0.100415397042231</v>
      </c>
      <c r="P1302" s="17">
        <v>0.118150748824682</v>
      </c>
      <c r="Q1302" s="17">
        <v>0.12489161235574101</v>
      </c>
      <c r="R1302" s="17"/>
      <c r="S1302" s="17">
        <v>0.15382295640837099</v>
      </c>
      <c r="T1302" s="17">
        <v>9.14940190776109E-2</v>
      </c>
      <c r="U1302" s="17">
        <v>9.8548361100907894E-2</v>
      </c>
      <c r="V1302" s="17">
        <v>0.120339860741123</v>
      </c>
      <c r="W1302" s="17">
        <v>0.13840771606452601</v>
      </c>
      <c r="X1302" s="17">
        <v>0.102071709601432</v>
      </c>
      <c r="Y1302" s="17">
        <v>0.140138790690082</v>
      </c>
      <c r="Z1302" s="17">
        <v>9.2394740242867202E-2</v>
      </c>
      <c r="AA1302" s="17">
        <v>9.2534999033277401E-2</v>
      </c>
      <c r="AB1302" s="17">
        <v>7.4579869257998796E-2</v>
      </c>
      <c r="AC1302" s="17">
        <v>0.11716068439164699</v>
      </c>
      <c r="AD1302" s="17">
        <v>9.8619795838860005E-2</v>
      </c>
      <c r="AE1302" s="17"/>
      <c r="AF1302" s="17">
        <v>0.118836944786883</v>
      </c>
      <c r="AG1302" s="17">
        <v>9.9661966121717502E-2</v>
      </c>
      <c r="AH1302" s="17">
        <v>0.108089256162724</v>
      </c>
      <c r="AI1302" s="17"/>
      <c r="AJ1302" s="17">
        <v>0.107993555364179</v>
      </c>
      <c r="AK1302" s="17">
        <v>0.13896567039711</v>
      </c>
      <c r="AL1302" s="17">
        <v>7.1329882278231699E-2</v>
      </c>
      <c r="AM1302" s="17">
        <v>0.11870514342640499</v>
      </c>
      <c r="AN1302" s="17">
        <v>0.102888962965412</v>
      </c>
      <c r="AO1302" s="17"/>
      <c r="AP1302" s="17">
        <v>0.109529928525657</v>
      </c>
      <c r="AQ1302" s="17">
        <v>0.109121316617197</v>
      </c>
      <c r="AR1302" s="17">
        <v>7.4521851217080007E-2</v>
      </c>
      <c r="AS1302" s="17">
        <v>0.117644957771585</v>
      </c>
      <c r="AT1302" s="17">
        <v>0.11056750254887</v>
      </c>
      <c r="AU1302" s="17"/>
      <c r="AV1302" s="17">
        <v>0.12659279509443</v>
      </c>
      <c r="AW1302" s="17">
        <v>0.10894063140065199</v>
      </c>
      <c r="AX1302" s="17">
        <v>6.32209226023496E-2</v>
      </c>
      <c r="AY1302" s="17">
        <v>0.13349065616936201</v>
      </c>
      <c r="AZ1302" s="17">
        <v>0.100794957192547</v>
      </c>
      <c r="BA1302" s="17">
        <v>9.6573956260713995E-2</v>
      </c>
      <c r="BB1302" s="17"/>
      <c r="BC1302" s="17">
        <v>0.12042372592832799</v>
      </c>
      <c r="BD1302" s="17">
        <v>0.11936323040112901</v>
      </c>
      <c r="BE1302" s="17">
        <v>0.117900384692268</v>
      </c>
      <c r="BF1302" s="17">
        <v>0.114003114310576</v>
      </c>
      <c r="BG1302" s="17">
        <v>0</v>
      </c>
    </row>
    <row r="1303" spans="2:59" x14ac:dyDescent="0.35">
      <c r="B1303" t="s">
        <v>525</v>
      </c>
      <c r="C1303" s="17">
        <v>0.14852492709127099</v>
      </c>
      <c r="D1303" s="17">
        <v>0.12704997785290101</v>
      </c>
      <c r="E1303" s="17">
        <v>0.169775954055745</v>
      </c>
      <c r="F1303" s="17"/>
      <c r="G1303" s="17">
        <v>0.176824562954249</v>
      </c>
      <c r="H1303" s="17">
        <v>0.15456190559122199</v>
      </c>
      <c r="I1303" s="17">
        <v>0.154209874613708</v>
      </c>
      <c r="J1303" s="17">
        <v>0.160819100045927</v>
      </c>
      <c r="K1303" s="17">
        <v>0.12861214459772399</v>
      </c>
      <c r="L1303" s="17">
        <v>0.123535380835311</v>
      </c>
      <c r="M1303" s="17"/>
      <c r="N1303" s="17">
        <v>0.15477139109399199</v>
      </c>
      <c r="O1303" s="17">
        <v>0.155790409856259</v>
      </c>
      <c r="P1303" s="17">
        <v>0.140899539846291</v>
      </c>
      <c r="Q1303" s="17">
        <v>0.14123569272508801</v>
      </c>
      <c r="R1303" s="17"/>
      <c r="S1303" s="17">
        <v>0.13633034215204101</v>
      </c>
      <c r="T1303" s="17">
        <v>0.14169111333148701</v>
      </c>
      <c r="U1303" s="17">
        <v>0.12231141155059801</v>
      </c>
      <c r="V1303" s="17">
        <v>0.16073203597452501</v>
      </c>
      <c r="W1303" s="17">
        <v>0.14362388010817201</v>
      </c>
      <c r="X1303" s="17">
        <v>0.15897438184656301</v>
      </c>
      <c r="Y1303" s="17">
        <v>0.19307635893038</v>
      </c>
      <c r="Z1303" s="17">
        <v>0.22208138868847799</v>
      </c>
      <c r="AA1303" s="17">
        <v>0.13999530858556899</v>
      </c>
      <c r="AB1303" s="17">
        <v>0.119654830500496</v>
      </c>
      <c r="AC1303" s="17">
        <v>0.17526776866364899</v>
      </c>
      <c r="AD1303" s="17">
        <v>0.105025441613754</v>
      </c>
      <c r="AE1303" s="17"/>
      <c r="AF1303" s="17">
        <v>0.14739187477261601</v>
      </c>
      <c r="AG1303" s="17">
        <v>0.14291719270078701</v>
      </c>
      <c r="AH1303" s="17">
        <v>0.133318184755818</v>
      </c>
      <c r="AI1303" s="17"/>
      <c r="AJ1303" s="17">
        <v>0.13243122218131301</v>
      </c>
      <c r="AK1303" s="17">
        <v>0.15128309465345299</v>
      </c>
      <c r="AL1303" s="17">
        <v>0.15640036531410001</v>
      </c>
      <c r="AM1303" s="17">
        <v>0.172697127940939</v>
      </c>
      <c r="AN1303" s="17">
        <v>0.15517940142626899</v>
      </c>
      <c r="AO1303" s="17"/>
      <c r="AP1303" s="17">
        <v>0.14830887548385599</v>
      </c>
      <c r="AQ1303" s="17">
        <v>0.13731572597304001</v>
      </c>
      <c r="AR1303" s="17">
        <v>0.156982881116741</v>
      </c>
      <c r="AS1303" s="17">
        <v>0.15866380317176401</v>
      </c>
      <c r="AT1303" s="17">
        <v>0.14963186742210099</v>
      </c>
      <c r="AU1303" s="17"/>
      <c r="AV1303" s="17">
        <v>0.135710657729536</v>
      </c>
      <c r="AW1303" s="17">
        <v>0.141312052359927</v>
      </c>
      <c r="AX1303" s="17">
        <v>0.17115255382307401</v>
      </c>
      <c r="AY1303" s="17">
        <v>0.156458052721868</v>
      </c>
      <c r="AZ1303" s="17">
        <v>0.16996637423650399</v>
      </c>
      <c r="BA1303" s="17">
        <v>0.11108062376359901</v>
      </c>
      <c r="BB1303" s="17"/>
      <c r="BC1303" s="17">
        <v>0.139886516736179</v>
      </c>
      <c r="BD1303" s="17">
        <v>0.16756575033826501</v>
      </c>
      <c r="BE1303" s="17">
        <v>0.15337000142309801</v>
      </c>
      <c r="BF1303" s="17">
        <v>9.1398396395841103E-2</v>
      </c>
      <c r="BG1303" s="17">
        <v>0.175538625637879</v>
      </c>
    </row>
    <row r="1304" spans="2:59" x14ac:dyDescent="0.35">
      <c r="B1304" t="s">
        <v>526</v>
      </c>
      <c r="C1304" s="17">
        <v>0.12631736998922199</v>
      </c>
      <c r="D1304" s="17">
        <v>0.120767278558056</v>
      </c>
      <c r="E1304" s="17">
        <v>0.13184363944713401</v>
      </c>
      <c r="F1304" s="17"/>
      <c r="G1304" s="17">
        <v>0.12858280816576401</v>
      </c>
      <c r="H1304" s="17">
        <v>0.12817492726013899</v>
      </c>
      <c r="I1304" s="17">
        <v>0.12199499227532801</v>
      </c>
      <c r="J1304" s="17">
        <v>0.15034465239629199</v>
      </c>
      <c r="K1304" s="17">
        <v>0.128236768026287</v>
      </c>
      <c r="L1304" s="17">
        <v>0.10606591939638001</v>
      </c>
      <c r="M1304" s="17"/>
      <c r="N1304" s="17">
        <v>0.124206573844249</v>
      </c>
      <c r="O1304" s="17">
        <v>0.125259676895943</v>
      </c>
      <c r="P1304" s="17">
        <v>0.13088379236877001</v>
      </c>
      <c r="Q1304" s="17">
        <v>0.12593006119516501</v>
      </c>
      <c r="R1304" s="17"/>
      <c r="S1304" s="17">
        <v>0.113754544349655</v>
      </c>
      <c r="T1304" s="17">
        <v>0.143677261339828</v>
      </c>
      <c r="U1304" s="17">
        <v>0.194274072745142</v>
      </c>
      <c r="V1304" s="17">
        <v>0.117970084700584</v>
      </c>
      <c r="W1304" s="17">
        <v>0.108580563908794</v>
      </c>
      <c r="X1304" s="17">
        <v>0.10463211078925801</v>
      </c>
      <c r="Y1304" s="17">
        <v>0.10563414918073501</v>
      </c>
      <c r="Z1304" s="17">
        <v>8.2333711614981694E-2</v>
      </c>
      <c r="AA1304" s="17">
        <v>0.158082818048703</v>
      </c>
      <c r="AB1304" s="17">
        <v>0.104570171173981</v>
      </c>
      <c r="AC1304" s="17">
        <v>0.121802923450155</v>
      </c>
      <c r="AD1304" s="17">
        <v>0.13015359578390601</v>
      </c>
      <c r="AE1304" s="17"/>
      <c r="AF1304" s="17">
        <v>0.12960879365382599</v>
      </c>
      <c r="AG1304" s="17">
        <v>0.12875238259055</v>
      </c>
      <c r="AH1304" s="17">
        <v>0.114639132031262</v>
      </c>
      <c r="AI1304" s="17"/>
      <c r="AJ1304" s="17">
        <v>0.12853490146275501</v>
      </c>
      <c r="AK1304" s="17">
        <v>0.13091250493895401</v>
      </c>
      <c r="AL1304" s="17">
        <v>0.11107518541392999</v>
      </c>
      <c r="AM1304" s="17">
        <v>0.23053526618310599</v>
      </c>
      <c r="AN1304" s="17">
        <v>0.101655419395142</v>
      </c>
      <c r="AO1304" s="17"/>
      <c r="AP1304" s="17">
        <v>0.12241446619313701</v>
      </c>
      <c r="AQ1304" s="17">
        <v>0.14695898026868601</v>
      </c>
      <c r="AR1304" s="17">
        <v>0.100271399276272</v>
      </c>
      <c r="AS1304" s="17">
        <v>0.14806962994975301</v>
      </c>
      <c r="AT1304" s="17">
        <v>0.121680701433297</v>
      </c>
      <c r="AU1304" s="17"/>
      <c r="AV1304" s="17">
        <v>0.12918423667541401</v>
      </c>
      <c r="AW1304" s="17">
        <v>0.12089668535119499</v>
      </c>
      <c r="AX1304" s="17">
        <v>0.11776127283038799</v>
      </c>
      <c r="AY1304" s="17">
        <v>0.164212582187967</v>
      </c>
      <c r="AZ1304" s="17">
        <v>0.14059133757751099</v>
      </c>
      <c r="BA1304" s="17">
        <v>8.7541562044899698E-2</v>
      </c>
      <c r="BB1304" s="17"/>
      <c r="BC1304" s="17">
        <v>0.12642612709066001</v>
      </c>
      <c r="BD1304" s="17">
        <v>0.13945461888403499</v>
      </c>
      <c r="BE1304" s="17">
        <v>0.10399417710728801</v>
      </c>
      <c r="BF1304" s="17">
        <v>0.16645392108288501</v>
      </c>
      <c r="BG1304" s="17">
        <v>8.8608854883003393E-2</v>
      </c>
    </row>
    <row r="1305" spans="2:59" x14ac:dyDescent="0.35">
      <c r="B1305" t="s">
        <v>207</v>
      </c>
      <c r="C1305" s="17">
        <v>0.35273890061126101</v>
      </c>
      <c r="D1305" s="17">
        <v>0.31694489241029</v>
      </c>
      <c r="E1305" s="17">
        <v>0.38725335534551403</v>
      </c>
      <c r="F1305" s="17"/>
      <c r="G1305" s="17">
        <v>0.22129746274416701</v>
      </c>
      <c r="H1305" s="17">
        <v>0.20937596424129501</v>
      </c>
      <c r="I1305" s="17">
        <v>0.306228417468071</v>
      </c>
      <c r="J1305" s="17">
        <v>0.34852869310689599</v>
      </c>
      <c r="K1305" s="17">
        <v>0.44787715419889401</v>
      </c>
      <c r="L1305" s="17">
        <v>0.53394631385813096</v>
      </c>
      <c r="M1305" s="17"/>
      <c r="N1305" s="17">
        <v>0.28095379179788799</v>
      </c>
      <c r="O1305" s="17">
        <v>0.348705917449178</v>
      </c>
      <c r="P1305" s="17">
        <v>0.38588426950296201</v>
      </c>
      <c r="Q1305" s="17">
        <v>0.40585871178640298</v>
      </c>
      <c r="R1305" s="17"/>
      <c r="S1305" s="17">
        <v>0.24967165287552301</v>
      </c>
      <c r="T1305" s="17">
        <v>0.43210025335713298</v>
      </c>
      <c r="U1305" s="17">
        <v>0.41080052339524198</v>
      </c>
      <c r="V1305" s="17">
        <v>0.35016150992081702</v>
      </c>
      <c r="W1305" s="17">
        <v>0.25641829047321002</v>
      </c>
      <c r="X1305" s="17">
        <v>0.33589574569168201</v>
      </c>
      <c r="Y1305" s="17">
        <v>0.339636130529609</v>
      </c>
      <c r="Z1305" s="17">
        <v>0.39272872591969099</v>
      </c>
      <c r="AA1305" s="17">
        <v>0.35242294015415399</v>
      </c>
      <c r="AB1305" s="17">
        <v>0.43897881571630598</v>
      </c>
      <c r="AC1305" s="17">
        <v>0.32134970159188703</v>
      </c>
      <c r="AD1305" s="17">
        <v>0.39698677796896698</v>
      </c>
      <c r="AE1305" s="17"/>
      <c r="AF1305" s="17">
        <v>0.35873366611151603</v>
      </c>
      <c r="AG1305" s="17">
        <v>0.37582041198912303</v>
      </c>
      <c r="AH1305" s="17">
        <v>0.34168135587686899</v>
      </c>
      <c r="AI1305" s="17"/>
      <c r="AJ1305" s="17">
        <v>0.38488007906529398</v>
      </c>
      <c r="AK1305" s="17">
        <v>0.277611134950287</v>
      </c>
      <c r="AL1305" s="17">
        <v>0.45391686918415203</v>
      </c>
      <c r="AM1305" s="17">
        <v>0.16160971667938401</v>
      </c>
      <c r="AN1305" s="17">
        <v>0.386869146392887</v>
      </c>
      <c r="AO1305" s="17"/>
      <c r="AP1305" s="17">
        <v>0.36859859390560201</v>
      </c>
      <c r="AQ1305" s="17">
        <v>0.29591690486897099</v>
      </c>
      <c r="AR1305" s="17">
        <v>0.44494018159992998</v>
      </c>
      <c r="AS1305" s="17">
        <v>0.35506681824724201</v>
      </c>
      <c r="AT1305" s="17">
        <v>0.37070426066524098</v>
      </c>
      <c r="AU1305" s="17"/>
      <c r="AV1305" s="17">
        <v>0.27931339973589903</v>
      </c>
      <c r="AW1305" s="17">
        <v>0.33978899914397798</v>
      </c>
      <c r="AX1305" s="17">
        <v>0.40414877138604</v>
      </c>
      <c r="AY1305" s="17">
        <v>0.34907238722810902</v>
      </c>
      <c r="AZ1305" s="17">
        <v>0.31563043761461201</v>
      </c>
      <c r="BA1305" s="17">
        <v>0.56119023467358797</v>
      </c>
      <c r="BB1305" s="17"/>
      <c r="BC1305" s="17">
        <v>0.40120415344231802</v>
      </c>
      <c r="BD1305" s="17">
        <v>0.36435910410171501</v>
      </c>
      <c r="BE1305" s="17">
        <v>0.31040829211585602</v>
      </c>
      <c r="BF1305" s="17">
        <v>0.27276885721558602</v>
      </c>
      <c r="BG1305" s="17">
        <v>0.35701989469872403</v>
      </c>
    </row>
    <row r="1306" spans="2:59" x14ac:dyDescent="0.3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row>
    <row r="1307" spans="2:59" x14ac:dyDescent="0.35">
      <c r="B1307" s="6" t="s">
        <v>530</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row>
    <row r="1308" spans="2:59" x14ac:dyDescent="0.35">
      <c r="B1308" s="24" t="s">
        <v>79</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row>
    <row r="1309" spans="2:59" x14ac:dyDescent="0.35">
      <c r="B1309" t="s">
        <v>522</v>
      </c>
      <c r="C1309" s="17">
        <v>5.3545703361950699E-2</v>
      </c>
      <c r="D1309" s="17">
        <v>6.8366062272542397E-2</v>
      </c>
      <c r="E1309" s="17">
        <v>3.8657235183389801E-2</v>
      </c>
      <c r="F1309" s="17"/>
      <c r="G1309" s="17">
        <v>9.1627966475270203E-2</v>
      </c>
      <c r="H1309" s="17">
        <v>8.1834014759836995E-2</v>
      </c>
      <c r="I1309" s="17">
        <v>7.4020797974892194E-2</v>
      </c>
      <c r="J1309" s="17">
        <v>3.6303431620016098E-2</v>
      </c>
      <c r="K1309" s="17">
        <v>3.3991078220895601E-2</v>
      </c>
      <c r="L1309" s="17">
        <v>1.5649704624753302E-2</v>
      </c>
      <c r="M1309" s="17"/>
      <c r="N1309" s="17">
        <v>8.5400275326981398E-2</v>
      </c>
      <c r="O1309" s="17">
        <v>4.8996042355558399E-2</v>
      </c>
      <c r="P1309" s="17">
        <v>3.19292624329627E-2</v>
      </c>
      <c r="Q1309" s="17">
        <v>4.3053272537440297E-2</v>
      </c>
      <c r="R1309" s="17"/>
      <c r="S1309" s="17">
        <v>7.4383767086947605E-2</v>
      </c>
      <c r="T1309" s="17">
        <v>4.9370610047776299E-2</v>
      </c>
      <c r="U1309" s="17">
        <v>2.2047844295257898E-2</v>
      </c>
      <c r="V1309" s="17">
        <v>5.1706006231165703E-2</v>
      </c>
      <c r="W1309" s="17">
        <v>6.2127615827853797E-2</v>
      </c>
      <c r="X1309" s="17">
        <v>7.4260065491429897E-2</v>
      </c>
      <c r="Y1309" s="17">
        <v>4.6605033212017602E-2</v>
      </c>
      <c r="Z1309" s="17">
        <v>4.40489502981673E-2</v>
      </c>
      <c r="AA1309" s="17">
        <v>7.6315340463210396E-2</v>
      </c>
      <c r="AB1309" s="17">
        <v>3.3833046600492703E-2</v>
      </c>
      <c r="AC1309" s="17">
        <v>3.8100645117145497E-2</v>
      </c>
      <c r="AD1309" s="17">
        <v>1.40295078973432E-2</v>
      </c>
      <c r="AE1309" s="17"/>
      <c r="AF1309" s="17">
        <v>4.5833189689309502E-2</v>
      </c>
      <c r="AG1309" s="17">
        <v>5.9587799213116299E-2</v>
      </c>
      <c r="AH1309" s="17">
        <v>3.30215884244935E-2</v>
      </c>
      <c r="AI1309" s="17"/>
      <c r="AJ1309" s="17">
        <v>3.8074196533160298E-2</v>
      </c>
      <c r="AK1309" s="17">
        <v>8.4190880913455807E-2</v>
      </c>
      <c r="AL1309" s="17">
        <v>4.0908404405227597E-2</v>
      </c>
      <c r="AM1309" s="17">
        <v>0.14062244669381799</v>
      </c>
      <c r="AN1309" s="17">
        <v>2.23028610146273E-2</v>
      </c>
      <c r="AO1309" s="17"/>
      <c r="AP1309" s="17">
        <v>2.2583524778608099E-2</v>
      </c>
      <c r="AQ1309" s="17">
        <v>7.31520367878086E-2</v>
      </c>
      <c r="AR1309" s="17">
        <v>4.2134953910185402E-2</v>
      </c>
      <c r="AS1309" s="17">
        <v>7.6044508140840003E-2</v>
      </c>
      <c r="AT1309" s="17">
        <v>4.7059919805710698E-2</v>
      </c>
      <c r="AU1309" s="17"/>
      <c r="AV1309" s="17">
        <v>8.4164318304100399E-2</v>
      </c>
      <c r="AW1309" s="17">
        <v>3.5694030334745497E-2</v>
      </c>
      <c r="AX1309" s="17">
        <v>5.2403969025776001E-2</v>
      </c>
      <c r="AY1309" s="17">
        <v>6.9108857173410199E-2</v>
      </c>
      <c r="AZ1309" s="17">
        <v>3.07511266856265E-2</v>
      </c>
      <c r="BA1309" s="17">
        <v>1.5978295278661701E-2</v>
      </c>
      <c r="BB1309" s="17"/>
      <c r="BC1309" s="17">
        <v>4.4680237772934797E-2</v>
      </c>
      <c r="BD1309" s="17">
        <v>3.2342663060074002E-2</v>
      </c>
      <c r="BE1309" s="17">
        <v>7.0738495878099397E-2</v>
      </c>
      <c r="BF1309" s="17">
        <v>9.3934658655224101E-2</v>
      </c>
      <c r="BG1309" s="17">
        <v>0.13385830402495799</v>
      </c>
    </row>
    <row r="1310" spans="2:59" x14ac:dyDescent="0.35">
      <c r="B1310" t="s">
        <v>523</v>
      </c>
      <c r="C1310" s="17">
        <v>0.14349614708522901</v>
      </c>
      <c r="D1310" s="17">
        <v>0.176630685454466</v>
      </c>
      <c r="E1310" s="17">
        <v>0.11230720513108999</v>
      </c>
      <c r="F1310" s="17"/>
      <c r="G1310" s="17">
        <v>0.206049152153648</v>
      </c>
      <c r="H1310" s="17">
        <v>0.25176486367427597</v>
      </c>
      <c r="I1310" s="17">
        <v>0.14714004054893801</v>
      </c>
      <c r="J1310" s="17">
        <v>8.4393820166604405E-2</v>
      </c>
      <c r="K1310" s="17">
        <v>8.98635804554411E-2</v>
      </c>
      <c r="L1310" s="17">
        <v>9.4930634339032996E-2</v>
      </c>
      <c r="M1310" s="17"/>
      <c r="N1310" s="17">
        <v>0.19074571823941999</v>
      </c>
      <c r="O1310" s="17">
        <v>0.13994508439794301</v>
      </c>
      <c r="P1310" s="17">
        <v>0.123455226836656</v>
      </c>
      <c r="Q1310" s="17">
        <v>0.114171139365217</v>
      </c>
      <c r="R1310" s="17"/>
      <c r="S1310" s="17">
        <v>0.21871420739641401</v>
      </c>
      <c r="T1310" s="17">
        <v>8.2374608190171297E-2</v>
      </c>
      <c r="U1310" s="17">
        <v>0.112433673571045</v>
      </c>
      <c r="V1310" s="17">
        <v>0.16844153369012499</v>
      </c>
      <c r="W1310" s="17">
        <v>0.19727990736277201</v>
      </c>
      <c r="X1310" s="17">
        <v>0.16693386083607201</v>
      </c>
      <c r="Y1310" s="17">
        <v>0.12961373369245699</v>
      </c>
      <c r="Z1310" s="17">
        <v>0.12760871010623201</v>
      </c>
      <c r="AA1310" s="17">
        <v>0.121774382830781</v>
      </c>
      <c r="AB1310" s="17">
        <v>0.112885915494572</v>
      </c>
      <c r="AC1310" s="17">
        <v>0.13508073455237399</v>
      </c>
      <c r="AD1310" s="17">
        <v>0.111626178771473</v>
      </c>
      <c r="AE1310" s="17"/>
      <c r="AF1310" s="17">
        <v>0.140095582625058</v>
      </c>
      <c r="AG1310" s="17">
        <v>0.13547183235416499</v>
      </c>
      <c r="AH1310" s="17">
        <v>0.157612117764339</v>
      </c>
      <c r="AI1310" s="17"/>
      <c r="AJ1310" s="17">
        <v>0.146523714899705</v>
      </c>
      <c r="AK1310" s="17">
        <v>0.16939359908789001</v>
      </c>
      <c r="AL1310" s="17">
        <v>0.120852161543109</v>
      </c>
      <c r="AM1310" s="17">
        <v>9.4417595654571806E-2</v>
      </c>
      <c r="AN1310" s="17">
        <v>0.125691717845866</v>
      </c>
      <c r="AO1310" s="17"/>
      <c r="AP1310" s="17">
        <v>0.136712813316238</v>
      </c>
      <c r="AQ1310" s="17">
        <v>0.17574522541627499</v>
      </c>
      <c r="AR1310" s="17">
        <v>0.12797910998578699</v>
      </c>
      <c r="AS1310" s="17">
        <v>0.14073168295006999</v>
      </c>
      <c r="AT1310" s="17">
        <v>6.8676762639389904E-2</v>
      </c>
      <c r="AU1310" s="17"/>
      <c r="AV1310" s="17">
        <v>0.212146646057632</v>
      </c>
      <c r="AW1310" s="17">
        <v>0.15087959363259401</v>
      </c>
      <c r="AX1310" s="17">
        <v>0.152737274931603</v>
      </c>
      <c r="AY1310" s="17">
        <v>0.117728023879923</v>
      </c>
      <c r="AZ1310" s="17">
        <v>9.7673692660185898E-2</v>
      </c>
      <c r="BA1310" s="17">
        <v>4.9626574336138499E-2</v>
      </c>
      <c r="BB1310" s="17"/>
      <c r="BC1310" s="17">
        <v>0.121511687176329</v>
      </c>
      <c r="BD1310" s="17">
        <v>0.12588456627070199</v>
      </c>
      <c r="BE1310" s="17">
        <v>0.16176007195473699</v>
      </c>
      <c r="BF1310" s="17">
        <v>0.20400875096986301</v>
      </c>
      <c r="BG1310" s="17">
        <v>0.25712504959799498</v>
      </c>
    </row>
    <row r="1311" spans="2:59" x14ac:dyDescent="0.35">
      <c r="B1311" t="s">
        <v>524</v>
      </c>
      <c r="C1311" s="17">
        <v>0.30037780148721399</v>
      </c>
      <c r="D1311" s="17">
        <v>0.33731837796207198</v>
      </c>
      <c r="E1311" s="17">
        <v>0.26574103955693601</v>
      </c>
      <c r="F1311" s="17"/>
      <c r="G1311" s="17">
        <v>0.22835926426737199</v>
      </c>
      <c r="H1311" s="17">
        <v>0.28100005890545898</v>
      </c>
      <c r="I1311" s="17">
        <v>0.282209780788719</v>
      </c>
      <c r="J1311" s="17">
        <v>0.33058830417000001</v>
      </c>
      <c r="K1311" s="17">
        <v>0.32391162895380698</v>
      </c>
      <c r="L1311" s="17">
        <v>0.338700179190421</v>
      </c>
      <c r="M1311" s="17"/>
      <c r="N1311" s="17">
        <v>0.28613640040668598</v>
      </c>
      <c r="O1311" s="17">
        <v>0.330998984303017</v>
      </c>
      <c r="P1311" s="17">
        <v>0.29706886312837699</v>
      </c>
      <c r="Q1311" s="17">
        <v>0.28540143832433901</v>
      </c>
      <c r="R1311" s="17"/>
      <c r="S1311" s="17">
        <v>0.30106823111859099</v>
      </c>
      <c r="T1311" s="17">
        <v>0.286512116990362</v>
      </c>
      <c r="U1311" s="17">
        <v>0.35032425818426499</v>
      </c>
      <c r="V1311" s="17">
        <v>0.33670283409700602</v>
      </c>
      <c r="W1311" s="17">
        <v>0.21587601830264699</v>
      </c>
      <c r="X1311" s="17">
        <v>0.244832759714153</v>
      </c>
      <c r="Y1311" s="17">
        <v>0.34781490815956301</v>
      </c>
      <c r="Z1311" s="17">
        <v>0.273673882882075</v>
      </c>
      <c r="AA1311" s="17">
        <v>0.29696467414410999</v>
      </c>
      <c r="AB1311" s="17">
        <v>0.30544299493195998</v>
      </c>
      <c r="AC1311" s="17">
        <v>0.355591413299922</v>
      </c>
      <c r="AD1311" s="17">
        <v>0.29263774852306501</v>
      </c>
      <c r="AE1311" s="17"/>
      <c r="AF1311" s="17">
        <v>0.34215116907351401</v>
      </c>
      <c r="AG1311" s="17">
        <v>0.29960279407317197</v>
      </c>
      <c r="AH1311" s="17">
        <v>0.25542912017769098</v>
      </c>
      <c r="AI1311" s="17"/>
      <c r="AJ1311" s="17">
        <v>0.36580631602779701</v>
      </c>
      <c r="AK1311" s="17">
        <v>0.28132371967811998</v>
      </c>
      <c r="AL1311" s="17">
        <v>0.27217687684361402</v>
      </c>
      <c r="AM1311" s="17">
        <v>0.34215928823432101</v>
      </c>
      <c r="AN1311" s="17">
        <v>0.25630242277026499</v>
      </c>
      <c r="AO1311" s="17"/>
      <c r="AP1311" s="17">
        <v>0.37443430805335198</v>
      </c>
      <c r="AQ1311" s="17">
        <v>0.289498562332826</v>
      </c>
      <c r="AR1311" s="17">
        <v>0.244121688512388</v>
      </c>
      <c r="AS1311" s="17">
        <v>0.34728488140365699</v>
      </c>
      <c r="AT1311" s="17">
        <v>0.238279192508911</v>
      </c>
      <c r="AU1311" s="17"/>
      <c r="AV1311" s="17">
        <v>0.27725825862717302</v>
      </c>
      <c r="AW1311" s="17">
        <v>0.36469732979750002</v>
      </c>
      <c r="AX1311" s="17">
        <v>0.24658901068858999</v>
      </c>
      <c r="AY1311" s="17">
        <v>0.36765565865195499</v>
      </c>
      <c r="AZ1311" s="17">
        <v>0.25281489014779202</v>
      </c>
      <c r="BA1311" s="17">
        <v>0.256089599240234</v>
      </c>
      <c r="BB1311" s="17"/>
      <c r="BC1311" s="17">
        <v>0.31574327640355898</v>
      </c>
      <c r="BD1311" s="17">
        <v>0.31707253692430998</v>
      </c>
      <c r="BE1311" s="17">
        <v>0.29508995577131197</v>
      </c>
      <c r="BF1311" s="17">
        <v>0.25097098811996599</v>
      </c>
      <c r="BG1311" s="17">
        <v>8.07963313020479E-2</v>
      </c>
    </row>
    <row r="1312" spans="2:59" x14ac:dyDescent="0.35">
      <c r="B1312" t="s">
        <v>525</v>
      </c>
      <c r="C1312" s="17">
        <v>0.19878646650003001</v>
      </c>
      <c r="D1312" s="17">
        <v>0.18104611151369299</v>
      </c>
      <c r="E1312" s="17">
        <v>0.21635108953256499</v>
      </c>
      <c r="F1312" s="17"/>
      <c r="G1312" s="17">
        <v>0.21547560697154999</v>
      </c>
      <c r="H1312" s="17">
        <v>0.16777861258781299</v>
      </c>
      <c r="I1312" s="17">
        <v>0.18140674206403201</v>
      </c>
      <c r="J1312" s="17">
        <v>0.216063300245803</v>
      </c>
      <c r="K1312" s="17">
        <v>0.21280228437302301</v>
      </c>
      <c r="L1312" s="17">
        <v>0.203444319165347</v>
      </c>
      <c r="M1312" s="17"/>
      <c r="N1312" s="17">
        <v>0.20821730758322199</v>
      </c>
      <c r="O1312" s="17">
        <v>0.19735523625364099</v>
      </c>
      <c r="P1312" s="17">
        <v>0.195834345113678</v>
      </c>
      <c r="Q1312" s="17">
        <v>0.19310185749613201</v>
      </c>
      <c r="R1312" s="17"/>
      <c r="S1312" s="17">
        <v>0.16729712046512099</v>
      </c>
      <c r="T1312" s="17">
        <v>0.227462817894349</v>
      </c>
      <c r="U1312" s="17">
        <v>0.22531039417453699</v>
      </c>
      <c r="V1312" s="17">
        <v>0.19547894257053799</v>
      </c>
      <c r="W1312" s="17">
        <v>0.22199125232802999</v>
      </c>
      <c r="X1312" s="17">
        <v>0.15860336055627799</v>
      </c>
      <c r="Y1312" s="17">
        <v>0.187452660835046</v>
      </c>
      <c r="Z1312" s="17">
        <v>0.14579351690783199</v>
      </c>
      <c r="AA1312" s="17">
        <v>0.21366638311984901</v>
      </c>
      <c r="AB1312" s="17">
        <v>0.17336363131232899</v>
      </c>
      <c r="AC1312" s="17">
        <v>0.257290590828959</v>
      </c>
      <c r="AD1312" s="17">
        <v>0.25207414661300098</v>
      </c>
      <c r="AE1312" s="17"/>
      <c r="AF1312" s="17">
        <v>0.17625840975555301</v>
      </c>
      <c r="AG1312" s="17">
        <v>0.20747944939372101</v>
      </c>
      <c r="AH1312" s="17">
        <v>0.20834089448991</v>
      </c>
      <c r="AI1312" s="17"/>
      <c r="AJ1312" s="17">
        <v>0.17236355213128501</v>
      </c>
      <c r="AK1312" s="17">
        <v>0.2058996344788</v>
      </c>
      <c r="AL1312" s="17">
        <v>0.27502891506856703</v>
      </c>
      <c r="AM1312" s="17">
        <v>0.13264626207629099</v>
      </c>
      <c r="AN1312" s="17">
        <v>0.18817525148895201</v>
      </c>
      <c r="AO1312" s="17"/>
      <c r="AP1312" s="17">
        <v>0.192912908924187</v>
      </c>
      <c r="AQ1312" s="17">
        <v>0.17910135523850301</v>
      </c>
      <c r="AR1312" s="17">
        <v>0.28510353372462</v>
      </c>
      <c r="AS1312" s="17">
        <v>0.18400906734696501</v>
      </c>
      <c r="AT1312" s="17">
        <v>0.243016384233255</v>
      </c>
      <c r="AU1312" s="17"/>
      <c r="AV1312" s="17">
        <v>0.17242466297950301</v>
      </c>
      <c r="AW1312" s="17">
        <v>0.19029224399481801</v>
      </c>
      <c r="AX1312" s="17">
        <v>0.28952905487281599</v>
      </c>
      <c r="AY1312" s="17">
        <v>0.17758288036303799</v>
      </c>
      <c r="AZ1312" s="17">
        <v>0.24794124530945799</v>
      </c>
      <c r="BA1312" s="17">
        <v>0.18642200024571001</v>
      </c>
      <c r="BB1312" s="17"/>
      <c r="BC1312" s="17">
        <v>0.181673244694774</v>
      </c>
      <c r="BD1312" s="17">
        <v>0.22403104066368401</v>
      </c>
      <c r="BE1312" s="17">
        <v>0.202954837534088</v>
      </c>
      <c r="BF1312" s="17">
        <v>0.222035387697579</v>
      </c>
      <c r="BG1312" s="17">
        <v>0.152916165739167</v>
      </c>
    </row>
    <row r="1313" spans="2:59" x14ac:dyDescent="0.35">
      <c r="B1313" t="s">
        <v>526</v>
      </c>
      <c r="C1313" s="17">
        <v>0.126602709907771</v>
      </c>
      <c r="D1313" s="17">
        <v>9.0602294698013106E-2</v>
      </c>
      <c r="E1313" s="17">
        <v>0.15983983055754</v>
      </c>
      <c r="F1313" s="17"/>
      <c r="G1313" s="17">
        <v>0.140208393160662</v>
      </c>
      <c r="H1313" s="17">
        <v>9.2718667480953698E-2</v>
      </c>
      <c r="I1313" s="17">
        <v>0.131835780522357</v>
      </c>
      <c r="J1313" s="17">
        <v>0.120297127074594</v>
      </c>
      <c r="K1313" s="17">
        <v>0.111203169260295</v>
      </c>
      <c r="L1313" s="17">
        <v>0.15616381314015501</v>
      </c>
      <c r="M1313" s="17"/>
      <c r="N1313" s="17">
        <v>9.6501796881218196E-2</v>
      </c>
      <c r="O1313" s="17">
        <v>0.112031935295861</v>
      </c>
      <c r="P1313" s="17">
        <v>0.150005858222442</v>
      </c>
      <c r="Q1313" s="17">
        <v>0.15387432250666699</v>
      </c>
      <c r="R1313" s="17"/>
      <c r="S1313" s="17">
        <v>0.120316289546893</v>
      </c>
      <c r="T1313" s="17">
        <v>0.143685307445719</v>
      </c>
      <c r="U1313" s="17">
        <v>0.14654600775861301</v>
      </c>
      <c r="V1313" s="17">
        <v>0.13655258864130801</v>
      </c>
      <c r="W1313" s="17">
        <v>0.12891761760746501</v>
      </c>
      <c r="X1313" s="17">
        <v>0.10406272867660001</v>
      </c>
      <c r="Y1313" s="17">
        <v>0.132230393877355</v>
      </c>
      <c r="Z1313" s="17">
        <v>0.17747754223162401</v>
      </c>
      <c r="AA1313" s="17">
        <v>0.10927285462894901</v>
      </c>
      <c r="AB1313" s="17">
        <v>0.119096020480672</v>
      </c>
      <c r="AC1313" s="17">
        <v>0.103081661325824</v>
      </c>
      <c r="AD1313" s="17">
        <v>0.104055592140388</v>
      </c>
      <c r="AE1313" s="17"/>
      <c r="AF1313" s="17">
        <v>0.12562160082248799</v>
      </c>
      <c r="AG1313" s="17">
        <v>0.13119694099356699</v>
      </c>
      <c r="AH1313" s="17">
        <v>0.101462629160738</v>
      </c>
      <c r="AI1313" s="17"/>
      <c r="AJ1313" s="17">
        <v>0.11467572945031</v>
      </c>
      <c r="AK1313" s="17">
        <v>0.118079586305225</v>
      </c>
      <c r="AL1313" s="17">
        <v>0.142092546882577</v>
      </c>
      <c r="AM1313" s="17">
        <v>0.16311174100658299</v>
      </c>
      <c r="AN1313" s="17">
        <v>0.12256425131658</v>
      </c>
      <c r="AO1313" s="17"/>
      <c r="AP1313" s="17">
        <v>0.117794104490998</v>
      </c>
      <c r="AQ1313" s="17">
        <v>0.12278801843525999</v>
      </c>
      <c r="AR1313" s="17">
        <v>0.15954874783974499</v>
      </c>
      <c r="AS1313" s="17">
        <v>0.10435644049406501</v>
      </c>
      <c r="AT1313" s="17">
        <v>0.157011463067316</v>
      </c>
      <c r="AU1313" s="17"/>
      <c r="AV1313" s="17">
        <v>0.121010050409117</v>
      </c>
      <c r="AW1313" s="17">
        <v>0.10662743370558</v>
      </c>
      <c r="AX1313" s="17">
        <v>0.17017316035479799</v>
      </c>
      <c r="AY1313" s="17">
        <v>0.11459325958571</v>
      </c>
      <c r="AZ1313" s="17">
        <v>0.16773622736778601</v>
      </c>
      <c r="BA1313" s="17">
        <v>0.128799248893322</v>
      </c>
      <c r="BB1313" s="17"/>
      <c r="BC1313" s="17">
        <v>0.12976413587973401</v>
      </c>
      <c r="BD1313" s="17">
        <v>0.144944845390513</v>
      </c>
      <c r="BE1313" s="17">
        <v>0.109095831629708</v>
      </c>
      <c r="BF1313" s="17">
        <v>8.8738123437274802E-2</v>
      </c>
      <c r="BG1313" s="17">
        <v>6.3512778979469095E-2</v>
      </c>
    </row>
    <row r="1314" spans="2:59" x14ac:dyDescent="0.35">
      <c r="B1314" t="s">
        <v>207</v>
      </c>
      <c r="C1314" s="17">
        <v>0.17719117165780399</v>
      </c>
      <c r="D1314" s="17">
        <v>0.146036468099214</v>
      </c>
      <c r="E1314" s="17">
        <v>0.20710360003848</v>
      </c>
      <c r="F1314" s="17"/>
      <c r="G1314" s="17">
        <v>0.118279616971497</v>
      </c>
      <c r="H1314" s="17">
        <v>0.124903782591661</v>
      </c>
      <c r="I1314" s="17">
        <v>0.183386858101063</v>
      </c>
      <c r="J1314" s="17">
        <v>0.21235401672298199</v>
      </c>
      <c r="K1314" s="17">
        <v>0.22822825873653799</v>
      </c>
      <c r="L1314" s="17">
        <v>0.19111134954029099</v>
      </c>
      <c r="M1314" s="17"/>
      <c r="N1314" s="17">
        <v>0.132998501562472</v>
      </c>
      <c r="O1314" s="17">
        <v>0.17067271739397899</v>
      </c>
      <c r="P1314" s="17">
        <v>0.20170644426588399</v>
      </c>
      <c r="Q1314" s="17">
        <v>0.210397969770205</v>
      </c>
      <c r="R1314" s="17"/>
      <c r="S1314" s="17">
        <v>0.118220384386032</v>
      </c>
      <c r="T1314" s="17">
        <v>0.21059453943162301</v>
      </c>
      <c r="U1314" s="17">
        <v>0.14333782201628301</v>
      </c>
      <c r="V1314" s="17">
        <v>0.111118094769858</v>
      </c>
      <c r="W1314" s="17">
        <v>0.17380758857123199</v>
      </c>
      <c r="X1314" s="17">
        <v>0.25130722472546602</v>
      </c>
      <c r="Y1314" s="17">
        <v>0.156283270223561</v>
      </c>
      <c r="Z1314" s="17">
        <v>0.23139739757406999</v>
      </c>
      <c r="AA1314" s="17">
        <v>0.18200636481310101</v>
      </c>
      <c r="AB1314" s="17">
        <v>0.25537839117997502</v>
      </c>
      <c r="AC1314" s="17">
        <v>0.110854954875775</v>
      </c>
      <c r="AD1314" s="17">
        <v>0.22557682605473101</v>
      </c>
      <c r="AE1314" s="17"/>
      <c r="AF1314" s="17">
        <v>0.17004004803407799</v>
      </c>
      <c r="AG1314" s="17">
        <v>0.16666118397225901</v>
      </c>
      <c r="AH1314" s="17">
        <v>0.24413364998282799</v>
      </c>
      <c r="AI1314" s="17"/>
      <c r="AJ1314" s="17">
        <v>0.16255649095774399</v>
      </c>
      <c r="AK1314" s="17">
        <v>0.14111257953650899</v>
      </c>
      <c r="AL1314" s="17">
        <v>0.14894109525690499</v>
      </c>
      <c r="AM1314" s="17">
        <v>0.12704266633441499</v>
      </c>
      <c r="AN1314" s="17">
        <v>0.28496349556370898</v>
      </c>
      <c r="AO1314" s="17"/>
      <c r="AP1314" s="17">
        <v>0.15556234043661701</v>
      </c>
      <c r="AQ1314" s="17">
        <v>0.15971480178932801</v>
      </c>
      <c r="AR1314" s="17">
        <v>0.14111196602727399</v>
      </c>
      <c r="AS1314" s="17">
        <v>0.14757341966440399</v>
      </c>
      <c r="AT1314" s="17">
        <v>0.24595627774541701</v>
      </c>
      <c r="AU1314" s="17"/>
      <c r="AV1314" s="17">
        <v>0.13299606362247501</v>
      </c>
      <c r="AW1314" s="17">
        <v>0.15180936853476201</v>
      </c>
      <c r="AX1314" s="17">
        <v>8.8567530126418298E-2</v>
      </c>
      <c r="AY1314" s="17">
        <v>0.153331320345964</v>
      </c>
      <c r="AZ1314" s="17">
        <v>0.203082817829152</v>
      </c>
      <c r="BA1314" s="17">
        <v>0.36308428200593301</v>
      </c>
      <c r="BB1314" s="17"/>
      <c r="BC1314" s="17">
        <v>0.20662741807266899</v>
      </c>
      <c r="BD1314" s="17">
        <v>0.155724347690717</v>
      </c>
      <c r="BE1314" s="17">
        <v>0.16036080723205601</v>
      </c>
      <c r="BF1314" s="17">
        <v>0.14031209112009399</v>
      </c>
      <c r="BG1314" s="17">
        <v>0.31179137035636201</v>
      </c>
    </row>
    <row r="1315" spans="2:59" x14ac:dyDescent="0.35">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row>
    <row r="1316" spans="2:59" x14ac:dyDescent="0.35">
      <c r="B1316" s="6" t="s">
        <v>531</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row>
    <row r="1317" spans="2:59" x14ac:dyDescent="0.35">
      <c r="B1317" s="24" t="s">
        <v>79</v>
      </c>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row>
    <row r="1318" spans="2:59" x14ac:dyDescent="0.35">
      <c r="B1318" t="s">
        <v>522</v>
      </c>
      <c r="C1318" s="17">
        <v>3.8188285737295997E-2</v>
      </c>
      <c r="D1318" s="17">
        <v>4.6587197697752998E-2</v>
      </c>
      <c r="E1318" s="17">
        <v>3.0296857846509401E-2</v>
      </c>
      <c r="F1318" s="17"/>
      <c r="G1318" s="17">
        <v>8.1589741211603603E-2</v>
      </c>
      <c r="H1318" s="17">
        <v>8.6172055130155703E-2</v>
      </c>
      <c r="I1318" s="17">
        <v>3.07527894191078E-2</v>
      </c>
      <c r="J1318" s="17">
        <v>1.2579837657696401E-2</v>
      </c>
      <c r="K1318" s="17">
        <v>1.7532280142282201E-2</v>
      </c>
      <c r="L1318" s="17">
        <v>1.0962801845696301E-2</v>
      </c>
      <c r="M1318" s="17"/>
      <c r="N1318" s="17">
        <v>6.5688169178767505E-2</v>
      </c>
      <c r="O1318" s="17">
        <v>3.7848752033089503E-2</v>
      </c>
      <c r="P1318" s="17">
        <v>1.8594917274883899E-2</v>
      </c>
      <c r="Q1318" s="17">
        <v>2.62023939841068E-2</v>
      </c>
      <c r="R1318" s="17"/>
      <c r="S1318" s="17">
        <v>9.2739991781301406E-2</v>
      </c>
      <c r="T1318" s="17">
        <v>2.0824014606787299E-2</v>
      </c>
      <c r="U1318" s="17">
        <v>1.7052387987051401E-2</v>
      </c>
      <c r="V1318" s="17">
        <v>2.3213512515156E-2</v>
      </c>
      <c r="W1318" s="17">
        <v>3.9069364763889697E-2</v>
      </c>
      <c r="X1318" s="17">
        <v>5.7397659559339398E-2</v>
      </c>
      <c r="Y1318" s="17">
        <v>2.85977208882277E-2</v>
      </c>
      <c r="Z1318" s="17">
        <v>1.09703366405714E-2</v>
      </c>
      <c r="AA1318" s="17">
        <v>2.4236008358025401E-2</v>
      </c>
      <c r="AB1318" s="17">
        <v>5.5713327918650003E-2</v>
      </c>
      <c r="AC1318" s="17">
        <v>1.41972316970149E-2</v>
      </c>
      <c r="AD1318" s="17">
        <v>0</v>
      </c>
      <c r="AE1318" s="17"/>
      <c r="AF1318" s="17">
        <v>2.5209254180946699E-2</v>
      </c>
      <c r="AG1318" s="17">
        <v>4.8711078639378701E-2</v>
      </c>
      <c r="AH1318" s="17">
        <v>3.86043153148109E-2</v>
      </c>
      <c r="AI1318" s="17"/>
      <c r="AJ1318" s="17">
        <v>3.6117231203022702E-2</v>
      </c>
      <c r="AK1318" s="17">
        <v>6.4700053807373495E-2</v>
      </c>
      <c r="AL1318" s="17">
        <v>3.8391782946691801E-2</v>
      </c>
      <c r="AM1318" s="17">
        <v>0</v>
      </c>
      <c r="AN1318" s="17">
        <v>1.5344577240948501E-2</v>
      </c>
      <c r="AO1318" s="17"/>
      <c r="AP1318" s="17">
        <v>4.51855887430435E-2</v>
      </c>
      <c r="AQ1318" s="17">
        <v>5.9760472749632997E-2</v>
      </c>
      <c r="AR1318" s="17">
        <v>2.1209284791618301E-2</v>
      </c>
      <c r="AS1318" s="17">
        <v>1.7454610490933001E-2</v>
      </c>
      <c r="AT1318" s="17">
        <v>1.0193428257608E-2</v>
      </c>
      <c r="AU1318" s="17"/>
      <c r="AV1318" s="17">
        <v>7.0532587669881297E-2</v>
      </c>
      <c r="AW1318" s="17">
        <v>4.3091808800827101E-2</v>
      </c>
      <c r="AX1318" s="17">
        <v>3.7821791292585102E-2</v>
      </c>
      <c r="AY1318" s="17">
        <v>1.89739947471813E-2</v>
      </c>
      <c r="AZ1318" s="17">
        <v>0</v>
      </c>
      <c r="BA1318" s="17">
        <v>2.7123895791355199E-2</v>
      </c>
      <c r="BB1318" s="17"/>
      <c r="BC1318" s="17">
        <v>2.2782163205892401E-2</v>
      </c>
      <c r="BD1318" s="17">
        <v>3.1885864576838098E-2</v>
      </c>
      <c r="BE1318" s="17">
        <v>4.78211240256389E-2</v>
      </c>
      <c r="BF1318" s="17">
        <v>7.7424281568739997E-2</v>
      </c>
      <c r="BG1318" s="17">
        <v>0.121399671866829</v>
      </c>
    </row>
    <row r="1319" spans="2:59" x14ac:dyDescent="0.35">
      <c r="B1319" t="s">
        <v>523</v>
      </c>
      <c r="C1319" s="17">
        <v>8.4063069154035802E-2</v>
      </c>
      <c r="D1319" s="17">
        <v>0.101142076203646</v>
      </c>
      <c r="E1319" s="17">
        <v>6.8066563815414594E-2</v>
      </c>
      <c r="F1319" s="17"/>
      <c r="G1319" s="17">
        <v>0.14655322726646799</v>
      </c>
      <c r="H1319" s="17">
        <v>0.17634378993963801</v>
      </c>
      <c r="I1319" s="17">
        <v>0.121555926779584</v>
      </c>
      <c r="J1319" s="17">
        <v>4.4053907337775297E-2</v>
      </c>
      <c r="K1319" s="17">
        <v>2.11208086899244E-2</v>
      </c>
      <c r="L1319" s="17">
        <v>1.18049706301552E-2</v>
      </c>
      <c r="M1319" s="17"/>
      <c r="N1319" s="17">
        <v>0.13863220254887301</v>
      </c>
      <c r="O1319" s="17">
        <v>8.5076757354137195E-2</v>
      </c>
      <c r="P1319" s="17">
        <v>4.99238607080267E-2</v>
      </c>
      <c r="Q1319" s="17">
        <v>5.4375124767624697E-2</v>
      </c>
      <c r="R1319" s="17"/>
      <c r="S1319" s="17">
        <v>0.14564151023303601</v>
      </c>
      <c r="T1319" s="17">
        <v>2.80703444134149E-2</v>
      </c>
      <c r="U1319" s="17">
        <v>4.7099445054627001E-2</v>
      </c>
      <c r="V1319" s="17">
        <v>7.5920783553412197E-2</v>
      </c>
      <c r="W1319" s="17">
        <v>0.111233179521756</v>
      </c>
      <c r="X1319" s="17">
        <v>9.5484232778209194E-2</v>
      </c>
      <c r="Y1319" s="17">
        <v>0.107906891545688</v>
      </c>
      <c r="Z1319" s="17">
        <v>5.5732048092565802E-2</v>
      </c>
      <c r="AA1319" s="17">
        <v>0.114291531831234</v>
      </c>
      <c r="AB1319" s="17">
        <v>2.0945708840785199E-2</v>
      </c>
      <c r="AC1319" s="17">
        <v>8.7786141126267897E-2</v>
      </c>
      <c r="AD1319" s="17">
        <v>0.110076298112287</v>
      </c>
      <c r="AE1319" s="17"/>
      <c r="AF1319" s="17">
        <v>6.8872516258989006E-2</v>
      </c>
      <c r="AG1319" s="17">
        <v>8.4007698049487795E-2</v>
      </c>
      <c r="AH1319" s="17">
        <v>8.0328708289313294E-2</v>
      </c>
      <c r="AI1319" s="17"/>
      <c r="AJ1319" s="17">
        <v>6.2820452212780903E-2</v>
      </c>
      <c r="AK1319" s="17">
        <v>0.13717039813483001</v>
      </c>
      <c r="AL1319" s="17">
        <v>5.08092067041944E-2</v>
      </c>
      <c r="AM1319" s="17">
        <v>0.102078426295555</v>
      </c>
      <c r="AN1319" s="17">
        <v>7.7402031878878105E-2</v>
      </c>
      <c r="AO1319" s="17"/>
      <c r="AP1319" s="17">
        <v>5.6284249405280803E-2</v>
      </c>
      <c r="AQ1319" s="17">
        <v>0.13086881570650599</v>
      </c>
      <c r="AR1319" s="17">
        <v>3.7635818597207903E-2</v>
      </c>
      <c r="AS1319" s="17">
        <v>4.8380403985253201E-2</v>
      </c>
      <c r="AT1319" s="17">
        <v>6.8865291256645103E-2</v>
      </c>
      <c r="AU1319" s="17"/>
      <c r="AV1319" s="17">
        <v>0.13732268315312299</v>
      </c>
      <c r="AW1319" s="17">
        <v>6.6229657093625605E-2</v>
      </c>
      <c r="AX1319" s="17">
        <v>6.83216955714359E-2</v>
      </c>
      <c r="AY1319" s="17">
        <v>5.8716054628738697E-2</v>
      </c>
      <c r="AZ1319" s="17">
        <v>9.2983653391833093E-2</v>
      </c>
      <c r="BA1319" s="17">
        <v>3.9927948546336002E-2</v>
      </c>
      <c r="BB1319" s="17"/>
      <c r="BC1319" s="17">
        <v>3.0007873213064602E-2</v>
      </c>
      <c r="BD1319" s="17">
        <v>7.5048945815347906E-2</v>
      </c>
      <c r="BE1319" s="17">
        <v>0.12270039100052001</v>
      </c>
      <c r="BF1319" s="17">
        <v>0.14364276181530899</v>
      </c>
      <c r="BG1319" s="17">
        <v>0.18286723845311501</v>
      </c>
    </row>
    <row r="1320" spans="2:59" x14ac:dyDescent="0.35">
      <c r="B1320" t="s">
        <v>524</v>
      </c>
      <c r="C1320" s="17">
        <v>0.157073706226663</v>
      </c>
      <c r="D1320" s="17">
        <v>0.19314973932921101</v>
      </c>
      <c r="E1320" s="17">
        <v>0.123122604505918</v>
      </c>
      <c r="F1320" s="17"/>
      <c r="G1320" s="17">
        <v>0.193434166189587</v>
      </c>
      <c r="H1320" s="17">
        <v>0.21490052171829799</v>
      </c>
      <c r="I1320" s="17">
        <v>0.15912001317498101</v>
      </c>
      <c r="J1320" s="17">
        <v>0.17217434174424101</v>
      </c>
      <c r="K1320" s="17">
        <v>0.11273516309565999</v>
      </c>
      <c r="L1320" s="17">
        <v>0.10185608052376</v>
      </c>
      <c r="M1320" s="17"/>
      <c r="N1320" s="17">
        <v>0.149411708207731</v>
      </c>
      <c r="O1320" s="17">
        <v>0.16232628127644699</v>
      </c>
      <c r="P1320" s="17">
        <v>0.14658612846607899</v>
      </c>
      <c r="Q1320" s="17">
        <v>0.16939634887403501</v>
      </c>
      <c r="R1320" s="17"/>
      <c r="S1320" s="17">
        <v>0.198424003236777</v>
      </c>
      <c r="T1320" s="17">
        <v>0.13914145196854699</v>
      </c>
      <c r="U1320" s="17">
        <v>0.18914181937035501</v>
      </c>
      <c r="V1320" s="17">
        <v>0.20436602417167499</v>
      </c>
      <c r="W1320" s="17">
        <v>0.143094260134317</v>
      </c>
      <c r="X1320" s="17">
        <v>0.15179878837878</v>
      </c>
      <c r="Y1320" s="17">
        <v>0.15811774710273299</v>
      </c>
      <c r="Z1320" s="17">
        <v>0.117949719493657</v>
      </c>
      <c r="AA1320" s="17">
        <v>0.120915746915087</v>
      </c>
      <c r="AB1320" s="17">
        <v>0.16086758617038499</v>
      </c>
      <c r="AC1320" s="17">
        <v>0.124608023944831</v>
      </c>
      <c r="AD1320" s="17">
        <v>8.64647437484381E-2</v>
      </c>
      <c r="AE1320" s="17"/>
      <c r="AF1320" s="17">
        <v>0.131704091214184</v>
      </c>
      <c r="AG1320" s="17">
        <v>0.16017820795167201</v>
      </c>
      <c r="AH1320" s="17">
        <v>0.19974666988769099</v>
      </c>
      <c r="AI1320" s="17"/>
      <c r="AJ1320" s="17">
        <v>0.14596560233798</v>
      </c>
      <c r="AK1320" s="17">
        <v>0.204053743298693</v>
      </c>
      <c r="AL1320" s="17">
        <v>0.102479719568733</v>
      </c>
      <c r="AM1320" s="17">
        <v>9.6280333790821598E-2</v>
      </c>
      <c r="AN1320" s="17">
        <v>0.12616889665328501</v>
      </c>
      <c r="AO1320" s="17"/>
      <c r="AP1320" s="17">
        <v>0.14493148411314399</v>
      </c>
      <c r="AQ1320" s="17">
        <v>0.18354252839712701</v>
      </c>
      <c r="AR1320" s="17">
        <v>0.17101677322900499</v>
      </c>
      <c r="AS1320" s="17">
        <v>0.15928347109084201</v>
      </c>
      <c r="AT1320" s="17">
        <v>0.15499384979094299</v>
      </c>
      <c r="AU1320" s="17"/>
      <c r="AV1320" s="17">
        <v>0.19137882531832201</v>
      </c>
      <c r="AW1320" s="17">
        <v>0.157035615837923</v>
      </c>
      <c r="AX1320" s="17">
        <v>0.14344257210279401</v>
      </c>
      <c r="AY1320" s="17">
        <v>0.13953649784393099</v>
      </c>
      <c r="AZ1320" s="17">
        <v>0.155873140083685</v>
      </c>
      <c r="BA1320" s="17">
        <v>0.10164850836794501</v>
      </c>
      <c r="BB1320" s="17"/>
      <c r="BC1320" s="17">
        <v>0.145479246033273</v>
      </c>
      <c r="BD1320" s="17">
        <v>0.18096292006307299</v>
      </c>
      <c r="BE1320" s="17">
        <v>0.146087082991149</v>
      </c>
      <c r="BF1320" s="17">
        <v>0.172136038355899</v>
      </c>
      <c r="BG1320" s="17">
        <v>0.12432875745594101</v>
      </c>
    </row>
    <row r="1321" spans="2:59" x14ac:dyDescent="0.35">
      <c r="B1321" t="s">
        <v>525</v>
      </c>
      <c r="C1321" s="17">
        <v>0.25956434282613899</v>
      </c>
      <c r="D1321" s="17">
        <v>0.262954021270556</v>
      </c>
      <c r="E1321" s="17">
        <v>0.25733257596158499</v>
      </c>
      <c r="F1321" s="17"/>
      <c r="G1321" s="17">
        <v>0.24295440055852599</v>
      </c>
      <c r="H1321" s="17">
        <v>0.23367582591882499</v>
      </c>
      <c r="I1321" s="17">
        <v>0.246430923303779</v>
      </c>
      <c r="J1321" s="17">
        <v>0.26751216620645002</v>
      </c>
      <c r="K1321" s="17">
        <v>0.26100571397607197</v>
      </c>
      <c r="L1321" s="17">
        <v>0.294903449541218</v>
      </c>
      <c r="M1321" s="17"/>
      <c r="N1321" s="17">
        <v>0.28113838636133498</v>
      </c>
      <c r="O1321" s="17">
        <v>0.24883654467987301</v>
      </c>
      <c r="P1321" s="17">
        <v>0.26539691467718901</v>
      </c>
      <c r="Q1321" s="17">
        <v>0.24087462994160999</v>
      </c>
      <c r="R1321" s="17"/>
      <c r="S1321" s="17">
        <v>0.22148621009487299</v>
      </c>
      <c r="T1321" s="17">
        <v>0.30065367569504198</v>
      </c>
      <c r="U1321" s="17">
        <v>0.27666030618444498</v>
      </c>
      <c r="V1321" s="17">
        <v>0.200466380279959</v>
      </c>
      <c r="W1321" s="17">
        <v>0.25087601369260898</v>
      </c>
      <c r="X1321" s="17">
        <v>0.23987948797325401</v>
      </c>
      <c r="Y1321" s="17">
        <v>0.27863185920997902</v>
      </c>
      <c r="Z1321" s="17">
        <v>0.23117976316715599</v>
      </c>
      <c r="AA1321" s="17">
        <v>0.28037432079589902</v>
      </c>
      <c r="AB1321" s="17">
        <v>0.26378248745653499</v>
      </c>
      <c r="AC1321" s="17">
        <v>0.31631422594208702</v>
      </c>
      <c r="AD1321" s="17">
        <v>0.27386901426472099</v>
      </c>
      <c r="AE1321" s="17"/>
      <c r="AF1321" s="17">
        <v>0.26641824421299098</v>
      </c>
      <c r="AG1321" s="17">
        <v>0.27015604441480101</v>
      </c>
      <c r="AH1321" s="17">
        <v>0.230559661058691</v>
      </c>
      <c r="AI1321" s="17"/>
      <c r="AJ1321" s="17">
        <v>0.244655053932503</v>
      </c>
      <c r="AK1321" s="17">
        <v>0.229738958308941</v>
      </c>
      <c r="AL1321" s="17">
        <v>0.32857302034003599</v>
      </c>
      <c r="AM1321" s="17">
        <v>0.256184883984936</v>
      </c>
      <c r="AN1321" s="17">
        <v>0.28191377466960499</v>
      </c>
      <c r="AO1321" s="17"/>
      <c r="AP1321" s="17">
        <v>0.22763289326181299</v>
      </c>
      <c r="AQ1321" s="17">
        <v>0.238736973391102</v>
      </c>
      <c r="AR1321" s="17">
        <v>0.29292431496948401</v>
      </c>
      <c r="AS1321" s="17">
        <v>0.27300807771243402</v>
      </c>
      <c r="AT1321" s="17">
        <v>0.33627867715729298</v>
      </c>
      <c r="AU1321" s="17"/>
      <c r="AV1321" s="17">
        <v>0.24060298592811299</v>
      </c>
      <c r="AW1321" s="17">
        <v>0.26603010382373199</v>
      </c>
      <c r="AX1321" s="17">
        <v>0.318044515065457</v>
      </c>
      <c r="AY1321" s="17">
        <v>0.27450705737179898</v>
      </c>
      <c r="AZ1321" s="17">
        <v>0.29884505265093603</v>
      </c>
      <c r="BA1321" s="17">
        <v>0.191933343296745</v>
      </c>
      <c r="BB1321" s="17"/>
      <c r="BC1321" s="17">
        <v>0.26802575295848402</v>
      </c>
      <c r="BD1321" s="17">
        <v>0.243530683269682</v>
      </c>
      <c r="BE1321" s="17">
        <v>0.27644282058347902</v>
      </c>
      <c r="BF1321" s="17">
        <v>0.24647683752559399</v>
      </c>
      <c r="BG1321" s="17">
        <v>0.16324907111815301</v>
      </c>
    </row>
    <row r="1322" spans="2:59" x14ac:dyDescent="0.35">
      <c r="B1322" t="s">
        <v>526</v>
      </c>
      <c r="C1322" s="17">
        <v>0.31900747405427998</v>
      </c>
      <c r="D1322" s="17">
        <v>0.28328361681708403</v>
      </c>
      <c r="E1322" s="17">
        <v>0.350528287409962</v>
      </c>
      <c r="F1322" s="17"/>
      <c r="G1322" s="17">
        <v>0.201363193423408</v>
      </c>
      <c r="H1322" s="17">
        <v>0.19520840957851701</v>
      </c>
      <c r="I1322" s="17">
        <v>0.27803695656592797</v>
      </c>
      <c r="J1322" s="17">
        <v>0.348964309437099</v>
      </c>
      <c r="K1322" s="17">
        <v>0.43136060314588498</v>
      </c>
      <c r="L1322" s="17">
        <v>0.43140400441627202</v>
      </c>
      <c r="M1322" s="17"/>
      <c r="N1322" s="17">
        <v>0.26281475878944699</v>
      </c>
      <c r="O1322" s="17">
        <v>0.32655602003224898</v>
      </c>
      <c r="P1322" s="17">
        <v>0.35409439489219102</v>
      </c>
      <c r="Q1322" s="17">
        <v>0.34151075554684401</v>
      </c>
      <c r="R1322" s="17"/>
      <c r="S1322" s="17">
        <v>0.23115548444425499</v>
      </c>
      <c r="T1322" s="17">
        <v>0.34868007319371802</v>
      </c>
      <c r="U1322" s="17">
        <v>0.34351678800570201</v>
      </c>
      <c r="V1322" s="17">
        <v>0.39711778515510499</v>
      </c>
      <c r="W1322" s="17">
        <v>0.31702105194847602</v>
      </c>
      <c r="X1322" s="17">
        <v>0.266655838991392</v>
      </c>
      <c r="Y1322" s="17">
        <v>0.28310858910574799</v>
      </c>
      <c r="Z1322" s="17">
        <v>0.42669324025093402</v>
      </c>
      <c r="AA1322" s="17">
        <v>0.28847425334968202</v>
      </c>
      <c r="AB1322" s="17">
        <v>0.339055073290642</v>
      </c>
      <c r="AC1322" s="17">
        <v>0.36766946690353802</v>
      </c>
      <c r="AD1322" s="17">
        <v>0.38705874688181202</v>
      </c>
      <c r="AE1322" s="17"/>
      <c r="AF1322" s="17">
        <v>0.38666797470576902</v>
      </c>
      <c r="AG1322" s="17">
        <v>0.30476163234138698</v>
      </c>
      <c r="AH1322" s="17">
        <v>0.245483285262629</v>
      </c>
      <c r="AI1322" s="17"/>
      <c r="AJ1322" s="17">
        <v>0.39962818793977101</v>
      </c>
      <c r="AK1322" s="17">
        <v>0.24334872058383</v>
      </c>
      <c r="AL1322" s="17">
        <v>0.33834561474839497</v>
      </c>
      <c r="AM1322" s="17">
        <v>0.46223745910034503</v>
      </c>
      <c r="AN1322" s="17">
        <v>0.25088427600230501</v>
      </c>
      <c r="AO1322" s="17"/>
      <c r="AP1322" s="17">
        <v>0.41161494409309402</v>
      </c>
      <c r="AQ1322" s="17">
        <v>0.25729426183337101</v>
      </c>
      <c r="AR1322" s="17">
        <v>0.35763186721050899</v>
      </c>
      <c r="AS1322" s="17">
        <v>0.39335817613917501</v>
      </c>
      <c r="AT1322" s="17">
        <v>0.213558078000184</v>
      </c>
      <c r="AU1322" s="17"/>
      <c r="AV1322" s="17">
        <v>0.24215669943925999</v>
      </c>
      <c r="AW1322" s="17">
        <v>0.36435462714571798</v>
      </c>
      <c r="AX1322" s="17">
        <v>0.34887946344332299</v>
      </c>
      <c r="AY1322" s="17">
        <v>0.40411411553677601</v>
      </c>
      <c r="AZ1322" s="17">
        <v>0.26795266897204201</v>
      </c>
      <c r="BA1322" s="17">
        <v>0.317202298590961</v>
      </c>
      <c r="BB1322" s="17"/>
      <c r="BC1322" s="17">
        <v>0.37315208553317702</v>
      </c>
      <c r="BD1322" s="17">
        <v>0.31716688253662301</v>
      </c>
      <c r="BE1322" s="17">
        <v>0.28332366648260099</v>
      </c>
      <c r="BF1322" s="17">
        <v>0.24547123055901501</v>
      </c>
      <c r="BG1322" s="17">
        <v>0.18271572568533101</v>
      </c>
    </row>
    <row r="1323" spans="2:59" x14ac:dyDescent="0.35">
      <c r="B1323" t="s">
        <v>207</v>
      </c>
      <c r="C1323" s="17">
        <v>0.14210312200158701</v>
      </c>
      <c r="D1323" s="17">
        <v>0.112883348681749</v>
      </c>
      <c r="E1323" s="17">
        <v>0.17065311046060999</v>
      </c>
      <c r="F1323" s="17"/>
      <c r="G1323" s="17">
        <v>0.13410527135040801</v>
      </c>
      <c r="H1323" s="17">
        <v>9.3699397714566396E-2</v>
      </c>
      <c r="I1323" s="17">
        <v>0.16410339075662</v>
      </c>
      <c r="J1323" s="17">
        <v>0.15471543761673801</v>
      </c>
      <c r="K1323" s="17">
        <v>0.15624543095017601</v>
      </c>
      <c r="L1323" s="17">
        <v>0.14906869304289799</v>
      </c>
      <c r="M1323" s="17"/>
      <c r="N1323" s="17">
        <v>0.102314774913846</v>
      </c>
      <c r="O1323" s="17">
        <v>0.13935564462420399</v>
      </c>
      <c r="P1323" s="17">
        <v>0.165403783981631</v>
      </c>
      <c r="Q1323" s="17">
        <v>0.16764074688577901</v>
      </c>
      <c r="R1323" s="17"/>
      <c r="S1323" s="17">
        <v>0.110552800209757</v>
      </c>
      <c r="T1323" s="17">
        <v>0.16263044012249001</v>
      </c>
      <c r="U1323" s="17">
        <v>0.12652925339781901</v>
      </c>
      <c r="V1323" s="17">
        <v>9.8915514324692894E-2</v>
      </c>
      <c r="W1323" s="17">
        <v>0.13870612993895301</v>
      </c>
      <c r="X1323" s="17">
        <v>0.18878399231902501</v>
      </c>
      <c r="Y1323" s="17">
        <v>0.14363719214762399</v>
      </c>
      <c r="Z1323" s="17">
        <v>0.157474892355116</v>
      </c>
      <c r="AA1323" s="17">
        <v>0.17170813875007301</v>
      </c>
      <c r="AB1323" s="17">
        <v>0.159635816323003</v>
      </c>
      <c r="AC1323" s="17">
        <v>8.9424910386262199E-2</v>
      </c>
      <c r="AD1323" s="17">
        <v>0.142531196992741</v>
      </c>
      <c r="AE1323" s="17"/>
      <c r="AF1323" s="17">
        <v>0.12112791942712101</v>
      </c>
      <c r="AG1323" s="17">
        <v>0.132185338603275</v>
      </c>
      <c r="AH1323" s="17">
        <v>0.20527736018686399</v>
      </c>
      <c r="AI1323" s="17"/>
      <c r="AJ1323" s="17">
        <v>0.110813472373942</v>
      </c>
      <c r="AK1323" s="17">
        <v>0.12098812586633299</v>
      </c>
      <c r="AL1323" s="17">
        <v>0.14140065569195001</v>
      </c>
      <c r="AM1323" s="17">
        <v>8.3218896828341604E-2</v>
      </c>
      <c r="AN1323" s="17">
        <v>0.248286443554978</v>
      </c>
      <c r="AO1323" s="17"/>
      <c r="AP1323" s="17">
        <v>0.114350840383624</v>
      </c>
      <c r="AQ1323" s="17">
        <v>0.12979694792226201</v>
      </c>
      <c r="AR1323" s="17">
        <v>0.119581941202176</v>
      </c>
      <c r="AS1323" s="17">
        <v>0.108515260581364</v>
      </c>
      <c r="AT1323" s="17">
        <v>0.21611067553732699</v>
      </c>
      <c r="AU1323" s="17"/>
      <c r="AV1323" s="17">
        <v>0.118006218491301</v>
      </c>
      <c r="AW1323" s="17">
        <v>0.103258187298175</v>
      </c>
      <c r="AX1323" s="17">
        <v>8.3489962524404701E-2</v>
      </c>
      <c r="AY1323" s="17">
        <v>0.10415227987157499</v>
      </c>
      <c r="AZ1323" s="17">
        <v>0.18434548490150399</v>
      </c>
      <c r="BA1323" s="17">
        <v>0.32216400540665802</v>
      </c>
      <c r="BB1323" s="17"/>
      <c r="BC1323" s="17">
        <v>0.16055287905610799</v>
      </c>
      <c r="BD1323" s="17">
        <v>0.15140470373843501</v>
      </c>
      <c r="BE1323" s="17">
        <v>0.123624914916612</v>
      </c>
      <c r="BF1323" s="17">
        <v>0.114848850175443</v>
      </c>
      <c r="BG1323" s="17">
        <v>0.22543953542063</v>
      </c>
    </row>
    <row r="1324" spans="2:59" x14ac:dyDescent="0.35">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c r="BA1324" s="17"/>
      <c r="BB1324" s="17"/>
      <c r="BC1324" s="17"/>
      <c r="BD1324" s="17"/>
      <c r="BE1324" s="17"/>
      <c r="BF1324" s="17"/>
      <c r="BG1324" s="17"/>
    </row>
    <row r="1325" spans="2:59" x14ac:dyDescent="0.35">
      <c r="B1325" s="6" t="s">
        <v>542</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row>
    <row r="1326" spans="2:59" x14ac:dyDescent="0.35">
      <c r="B1326" s="24" t="s">
        <v>79</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row>
    <row r="1327" spans="2:59" x14ac:dyDescent="0.35">
      <c r="B1327" t="s">
        <v>536</v>
      </c>
      <c r="C1327" s="17">
        <v>8.41547935676695E-2</v>
      </c>
      <c r="D1327" s="17">
        <v>9.1840555987065198E-2</v>
      </c>
      <c r="E1327" s="17">
        <v>7.7321565788206106E-2</v>
      </c>
      <c r="F1327" s="17"/>
      <c r="G1327" s="17">
        <v>0.138294784064</v>
      </c>
      <c r="H1327" s="17">
        <v>0.18462169798460601</v>
      </c>
      <c r="I1327" s="17">
        <v>7.9106882275398305E-2</v>
      </c>
      <c r="J1327" s="17">
        <v>4.9098959224896398E-2</v>
      </c>
      <c r="K1327" s="17">
        <v>4.09833355015298E-2</v>
      </c>
      <c r="L1327" s="17">
        <v>2.8090220967082701E-2</v>
      </c>
      <c r="M1327" s="17"/>
      <c r="N1327" s="17">
        <v>0.13704351528789199</v>
      </c>
      <c r="O1327" s="17">
        <v>8.9207228820402606E-2</v>
      </c>
      <c r="P1327" s="17">
        <v>5.1173608943104201E-2</v>
      </c>
      <c r="Q1327" s="17">
        <v>5.1060812629470202E-2</v>
      </c>
      <c r="R1327" s="17"/>
      <c r="S1327" s="17">
        <v>0.16115246795819699</v>
      </c>
      <c r="T1327" s="17">
        <v>6.2297706903825398E-2</v>
      </c>
      <c r="U1327" s="17">
        <v>2.9751473961396199E-2</v>
      </c>
      <c r="V1327" s="17">
        <v>5.93440240693376E-2</v>
      </c>
      <c r="W1327" s="17">
        <v>8.5992761120097405E-2</v>
      </c>
      <c r="X1327" s="17">
        <v>0.101666887930513</v>
      </c>
      <c r="Y1327" s="17">
        <v>6.1926497661498901E-2</v>
      </c>
      <c r="Z1327" s="17">
        <v>5.2172705254987503E-2</v>
      </c>
      <c r="AA1327" s="17">
        <v>9.7680834998185806E-2</v>
      </c>
      <c r="AB1327" s="17">
        <v>6.2198890677823797E-2</v>
      </c>
      <c r="AC1327" s="17">
        <v>8.7264180837902106E-2</v>
      </c>
      <c r="AD1327" s="17">
        <v>9.4284031540356195E-2</v>
      </c>
      <c r="AE1327" s="17"/>
      <c r="AF1327" s="17">
        <v>6.3770257553384294E-2</v>
      </c>
      <c r="AG1327" s="17">
        <v>8.99047628519931E-2</v>
      </c>
      <c r="AH1327" s="17">
        <v>9.4384971769688894E-2</v>
      </c>
      <c r="AI1327" s="17"/>
      <c r="AJ1327" s="17">
        <v>7.2422235100688098E-2</v>
      </c>
      <c r="AK1327" s="17">
        <v>0.13395514114590201</v>
      </c>
      <c r="AL1327" s="17">
        <v>7.9369966160902902E-2</v>
      </c>
      <c r="AM1327" s="17">
        <v>5.9469000964662601E-2</v>
      </c>
      <c r="AN1327" s="17">
        <v>4.3876232875177501E-2</v>
      </c>
      <c r="AO1327" s="17"/>
      <c r="AP1327" s="17">
        <v>6.4322439732840103E-2</v>
      </c>
      <c r="AQ1327" s="17">
        <v>0.13668382668808199</v>
      </c>
      <c r="AR1327" s="17">
        <v>6.3297340687740802E-2</v>
      </c>
      <c r="AS1327" s="17">
        <v>4.12134487789374E-2</v>
      </c>
      <c r="AT1327" s="17">
        <v>7.4754759178565194E-2</v>
      </c>
      <c r="AU1327" s="17"/>
      <c r="AV1327" s="17">
        <v>0.16183439260338001</v>
      </c>
      <c r="AW1327" s="17">
        <v>8.4933457061074594E-2</v>
      </c>
      <c r="AX1327" s="17">
        <v>8.7699680138785902E-2</v>
      </c>
      <c r="AY1327" s="17">
        <v>1.9035727697322001E-2</v>
      </c>
      <c r="AZ1327" s="17">
        <v>6.8445105339626403E-2</v>
      </c>
      <c r="BA1327" s="17">
        <v>1.9005579317573199E-2</v>
      </c>
      <c r="BB1327" s="17"/>
      <c r="BC1327" s="17">
        <v>4.6180320472836302E-2</v>
      </c>
      <c r="BD1327" s="17">
        <v>5.5766290737699398E-2</v>
      </c>
      <c r="BE1327" s="17">
        <v>0.109362097155995</v>
      </c>
      <c r="BF1327" s="17">
        <v>0.17558251561558699</v>
      </c>
      <c r="BG1327" s="17">
        <v>0.243458310147949</v>
      </c>
    </row>
    <row r="1328" spans="2:59" x14ac:dyDescent="0.35">
      <c r="B1328" t="s">
        <v>537</v>
      </c>
      <c r="C1328" s="17">
        <v>0.32570326985735598</v>
      </c>
      <c r="D1328" s="17">
        <v>0.342068316421897</v>
      </c>
      <c r="E1328" s="17">
        <v>0.31144113103305998</v>
      </c>
      <c r="F1328" s="17"/>
      <c r="G1328" s="17">
        <v>0.337450903013995</v>
      </c>
      <c r="H1328" s="17">
        <v>0.38136679348173702</v>
      </c>
      <c r="I1328" s="17">
        <v>0.30046345073321001</v>
      </c>
      <c r="J1328" s="17">
        <v>0.35030309265851101</v>
      </c>
      <c r="K1328" s="17">
        <v>0.324835788789965</v>
      </c>
      <c r="L1328" s="17">
        <v>0.27392681897912602</v>
      </c>
      <c r="M1328" s="17"/>
      <c r="N1328" s="17">
        <v>0.36574444922252902</v>
      </c>
      <c r="O1328" s="17">
        <v>0.29338984162418802</v>
      </c>
      <c r="P1328" s="17">
        <v>0.30702541558899199</v>
      </c>
      <c r="Q1328" s="17">
        <v>0.33122795893587897</v>
      </c>
      <c r="R1328" s="17"/>
      <c r="S1328" s="17">
        <v>0.39158442809933502</v>
      </c>
      <c r="T1328" s="17">
        <v>0.309274482042389</v>
      </c>
      <c r="U1328" s="17">
        <v>0.25776418867398398</v>
      </c>
      <c r="V1328" s="17">
        <v>0.36901199824026598</v>
      </c>
      <c r="W1328" s="17">
        <v>0.38675512911120002</v>
      </c>
      <c r="X1328" s="17">
        <v>0.36101821450489502</v>
      </c>
      <c r="Y1328" s="17">
        <v>0.35551791706045899</v>
      </c>
      <c r="Z1328" s="17">
        <v>0.30889016575829398</v>
      </c>
      <c r="AA1328" s="17">
        <v>0.26810353147455401</v>
      </c>
      <c r="AB1328" s="17">
        <v>0.27036391895733097</v>
      </c>
      <c r="AC1328" s="17">
        <v>0.28650667448337103</v>
      </c>
      <c r="AD1328" s="17">
        <v>0.27658164917754102</v>
      </c>
      <c r="AE1328" s="17"/>
      <c r="AF1328" s="17">
        <v>0.28794957266343202</v>
      </c>
      <c r="AG1328" s="17">
        <v>0.36342308499619003</v>
      </c>
      <c r="AH1328" s="17">
        <v>0.32016052663742101</v>
      </c>
      <c r="AI1328" s="17"/>
      <c r="AJ1328" s="17">
        <v>0.31471014516137102</v>
      </c>
      <c r="AK1328" s="17">
        <v>0.38424009222501099</v>
      </c>
      <c r="AL1328" s="17">
        <v>0.39149845218664697</v>
      </c>
      <c r="AM1328" s="17">
        <v>0.18167417213278</v>
      </c>
      <c r="AN1328" s="17">
        <v>0.30200667538984</v>
      </c>
      <c r="AO1328" s="17"/>
      <c r="AP1328" s="17">
        <v>0.343902941341999</v>
      </c>
      <c r="AQ1328" s="17">
        <v>0.41590132841154598</v>
      </c>
      <c r="AR1328" s="17">
        <v>0.333282280414266</v>
      </c>
      <c r="AS1328" s="17">
        <v>0.21263442746907499</v>
      </c>
      <c r="AT1328" s="17">
        <v>0.22486548702487999</v>
      </c>
      <c r="AU1328" s="17"/>
      <c r="AV1328" s="17">
        <v>0.45457392317812001</v>
      </c>
      <c r="AW1328" s="17">
        <v>0.34936303578129102</v>
      </c>
      <c r="AX1328" s="17">
        <v>0.35329641326832201</v>
      </c>
      <c r="AY1328" s="17">
        <v>0.200229191640073</v>
      </c>
      <c r="AZ1328" s="17">
        <v>0.23698471551017999</v>
      </c>
      <c r="BA1328" s="17">
        <v>0.285810944681475</v>
      </c>
      <c r="BB1328" s="17"/>
      <c r="BC1328" s="17">
        <v>0.30432175252242299</v>
      </c>
      <c r="BD1328" s="17">
        <v>0.30702919479257201</v>
      </c>
      <c r="BE1328" s="17">
        <v>0.37568042338977597</v>
      </c>
      <c r="BF1328" s="17">
        <v>0.36486911094574098</v>
      </c>
      <c r="BG1328" s="17">
        <v>0.326976967990949</v>
      </c>
    </row>
    <row r="1329" spans="2:59" x14ac:dyDescent="0.35">
      <c r="B1329" t="s">
        <v>538</v>
      </c>
      <c r="C1329" s="17">
        <v>0.35923249678698399</v>
      </c>
      <c r="D1329" s="17">
        <v>0.35806430376055998</v>
      </c>
      <c r="E1329" s="17">
        <v>0.36223280522391099</v>
      </c>
      <c r="F1329" s="17"/>
      <c r="G1329" s="17">
        <v>0.34597973075816002</v>
      </c>
      <c r="H1329" s="17">
        <v>0.25444119300331502</v>
      </c>
      <c r="I1329" s="17">
        <v>0.35847256270744798</v>
      </c>
      <c r="J1329" s="17">
        <v>0.34055600943786901</v>
      </c>
      <c r="K1329" s="17">
        <v>0.37699244839323198</v>
      </c>
      <c r="L1329" s="17">
        <v>0.45676723172514999</v>
      </c>
      <c r="M1329" s="17"/>
      <c r="N1329" s="17">
        <v>0.31819464739136799</v>
      </c>
      <c r="O1329" s="17">
        <v>0.39375781698845003</v>
      </c>
      <c r="P1329" s="17">
        <v>0.36976185226458502</v>
      </c>
      <c r="Q1329" s="17">
        <v>0.35901585520198298</v>
      </c>
      <c r="R1329" s="17"/>
      <c r="S1329" s="17">
        <v>0.30883689045113599</v>
      </c>
      <c r="T1329" s="17">
        <v>0.35827996397709</v>
      </c>
      <c r="U1329" s="17">
        <v>0.43541700001389999</v>
      </c>
      <c r="V1329" s="17">
        <v>0.36090469313908202</v>
      </c>
      <c r="W1329" s="17">
        <v>0.33898335679742803</v>
      </c>
      <c r="X1329" s="17">
        <v>0.32153867671384501</v>
      </c>
      <c r="Y1329" s="17">
        <v>0.32752369341075999</v>
      </c>
      <c r="Z1329" s="17">
        <v>0.341457953775409</v>
      </c>
      <c r="AA1329" s="17">
        <v>0.36895138674351102</v>
      </c>
      <c r="AB1329" s="17">
        <v>0.40921146803344799</v>
      </c>
      <c r="AC1329" s="17">
        <v>0.36425338237369598</v>
      </c>
      <c r="AD1329" s="17">
        <v>0.46586158511304498</v>
      </c>
      <c r="AE1329" s="17"/>
      <c r="AF1329" s="17">
        <v>0.348317467492543</v>
      </c>
      <c r="AG1329" s="17">
        <v>0.37162471522530699</v>
      </c>
      <c r="AH1329" s="17">
        <v>0.34476148103655602</v>
      </c>
      <c r="AI1329" s="17"/>
      <c r="AJ1329" s="17">
        <v>0.35771388051870201</v>
      </c>
      <c r="AK1329" s="17">
        <v>0.31279439764303801</v>
      </c>
      <c r="AL1329" s="17">
        <v>0.41623993407260301</v>
      </c>
      <c r="AM1329" s="17">
        <v>0.37144087894100802</v>
      </c>
      <c r="AN1329" s="17">
        <v>0.36706800340281398</v>
      </c>
      <c r="AO1329" s="17"/>
      <c r="AP1329" s="17">
        <v>0.35785799320696998</v>
      </c>
      <c r="AQ1329" s="17">
        <v>0.30439256989156599</v>
      </c>
      <c r="AR1329" s="17">
        <v>0.43365779469558902</v>
      </c>
      <c r="AS1329" s="17">
        <v>0.37784911494404899</v>
      </c>
      <c r="AT1329" s="17">
        <v>0.414950728327727</v>
      </c>
      <c r="AU1329" s="17"/>
      <c r="AV1329" s="17">
        <v>0.28295162002447499</v>
      </c>
      <c r="AW1329" s="17">
        <v>0.34127112805336202</v>
      </c>
      <c r="AX1329" s="17">
        <v>0.43272683957399999</v>
      </c>
      <c r="AY1329" s="17">
        <v>0.38105592765240598</v>
      </c>
      <c r="AZ1329" s="17">
        <v>0.39606921562206199</v>
      </c>
      <c r="BA1329" s="17">
        <v>0.44037236930886797</v>
      </c>
      <c r="BB1329" s="17"/>
      <c r="BC1329" s="17">
        <v>0.39020133376050797</v>
      </c>
      <c r="BD1329" s="17">
        <v>0.36499703932150002</v>
      </c>
      <c r="BE1329" s="17">
        <v>0.319474912071325</v>
      </c>
      <c r="BF1329" s="17">
        <v>0.30003817423805401</v>
      </c>
      <c r="BG1329" s="17">
        <v>0.29856656708622997</v>
      </c>
    </row>
    <row r="1330" spans="2:59" x14ac:dyDescent="0.35">
      <c r="B1330" t="s">
        <v>539</v>
      </c>
      <c r="C1330" s="17">
        <v>0.193846533184204</v>
      </c>
      <c r="D1330" s="17">
        <v>0.17896261067508601</v>
      </c>
      <c r="E1330" s="17">
        <v>0.20497287168025399</v>
      </c>
      <c r="F1330" s="17"/>
      <c r="G1330" s="17">
        <v>0.13510385741987399</v>
      </c>
      <c r="H1330" s="17">
        <v>0.132993135272265</v>
      </c>
      <c r="I1330" s="17">
        <v>0.204373701890319</v>
      </c>
      <c r="J1330" s="17">
        <v>0.23328273342964201</v>
      </c>
      <c r="K1330" s="17">
        <v>0.22779197187520001</v>
      </c>
      <c r="L1330" s="17">
        <v>0.21911113099604401</v>
      </c>
      <c r="M1330" s="17"/>
      <c r="N1330" s="17">
        <v>0.144197169526977</v>
      </c>
      <c r="O1330" s="17">
        <v>0.19304524530578901</v>
      </c>
      <c r="P1330" s="17">
        <v>0.236273326211142</v>
      </c>
      <c r="Q1330" s="17">
        <v>0.21128238343848901</v>
      </c>
      <c r="R1330" s="17"/>
      <c r="S1330" s="17">
        <v>0.10097909549812401</v>
      </c>
      <c r="T1330" s="17">
        <v>0.232442579973617</v>
      </c>
      <c r="U1330" s="17">
        <v>0.242805986543562</v>
      </c>
      <c r="V1330" s="17">
        <v>0.17750982944282101</v>
      </c>
      <c r="W1330" s="17">
        <v>0.16472693480554501</v>
      </c>
      <c r="X1330" s="17">
        <v>0.16453451255545001</v>
      </c>
      <c r="Y1330" s="17">
        <v>0.196969496839665</v>
      </c>
      <c r="Z1330" s="17">
        <v>0.263317173764962</v>
      </c>
      <c r="AA1330" s="17">
        <v>0.22519531006503299</v>
      </c>
      <c r="AB1330" s="17">
        <v>0.247144211491761</v>
      </c>
      <c r="AC1330" s="17">
        <v>0.21151033917078199</v>
      </c>
      <c r="AD1330" s="17">
        <v>0.13044585078198201</v>
      </c>
      <c r="AE1330" s="17"/>
      <c r="AF1330" s="17">
        <v>0.27280991482822697</v>
      </c>
      <c r="AG1330" s="17">
        <v>0.145329415764473</v>
      </c>
      <c r="AH1330" s="17">
        <v>0.15980365671581701</v>
      </c>
      <c r="AI1330" s="17"/>
      <c r="AJ1330" s="17">
        <v>0.22673052371180399</v>
      </c>
      <c r="AK1330" s="17">
        <v>0.14014548468349999</v>
      </c>
      <c r="AL1330" s="17">
        <v>8.7367024595877293E-2</v>
      </c>
      <c r="AM1330" s="17">
        <v>0.36031917269281599</v>
      </c>
      <c r="AN1330" s="17">
        <v>0.20966168309020899</v>
      </c>
      <c r="AO1330" s="17"/>
      <c r="AP1330" s="17">
        <v>0.20392257320579599</v>
      </c>
      <c r="AQ1330" s="17">
        <v>0.111867705142653</v>
      </c>
      <c r="AR1330" s="17">
        <v>0.135838433306539</v>
      </c>
      <c r="AS1330" s="17">
        <v>0.351023797322491</v>
      </c>
      <c r="AT1330" s="17">
        <v>0.21624900610147599</v>
      </c>
      <c r="AU1330" s="17"/>
      <c r="AV1330" s="17">
        <v>7.6682558330896197E-2</v>
      </c>
      <c r="AW1330" s="17">
        <v>0.18969771499632901</v>
      </c>
      <c r="AX1330" s="17">
        <v>0.12167758475486699</v>
      </c>
      <c r="AY1330" s="17">
        <v>0.37580087544416102</v>
      </c>
      <c r="AZ1330" s="17">
        <v>0.22733180817478599</v>
      </c>
      <c r="BA1330" s="17">
        <v>0.179983125377532</v>
      </c>
      <c r="BB1330" s="17"/>
      <c r="BC1330" s="17">
        <v>0.21359629978803499</v>
      </c>
      <c r="BD1330" s="17">
        <v>0.22956928189499001</v>
      </c>
      <c r="BE1330" s="17">
        <v>0.158359768600183</v>
      </c>
      <c r="BF1330" s="17">
        <v>0.13674486120596199</v>
      </c>
      <c r="BG1330" s="17">
        <v>0.13099815477487101</v>
      </c>
    </row>
    <row r="1331" spans="2:59" x14ac:dyDescent="0.35">
      <c r="B1331" t="s">
        <v>100</v>
      </c>
      <c r="C1331" s="17">
        <v>3.7062906603787103E-2</v>
      </c>
      <c r="D1331" s="17">
        <v>2.90642131553914E-2</v>
      </c>
      <c r="E1331" s="17">
        <v>4.4031626274568997E-2</v>
      </c>
      <c r="F1331" s="17"/>
      <c r="G1331" s="17">
        <v>4.3170724743971503E-2</v>
      </c>
      <c r="H1331" s="17">
        <v>4.6577180258076903E-2</v>
      </c>
      <c r="I1331" s="17">
        <v>5.7583402393624798E-2</v>
      </c>
      <c r="J1331" s="17">
        <v>2.67592052490816E-2</v>
      </c>
      <c r="K1331" s="17">
        <v>2.9396455440072002E-2</v>
      </c>
      <c r="L1331" s="17">
        <v>2.2104597332597901E-2</v>
      </c>
      <c r="M1331" s="17"/>
      <c r="N1331" s="17">
        <v>3.48202185712349E-2</v>
      </c>
      <c r="O1331" s="17">
        <v>3.0599867261170699E-2</v>
      </c>
      <c r="P1331" s="17">
        <v>3.57657969921766E-2</v>
      </c>
      <c r="Q1331" s="17">
        <v>4.74129897941791E-2</v>
      </c>
      <c r="R1331" s="17"/>
      <c r="S1331" s="17">
        <v>3.7447117993207199E-2</v>
      </c>
      <c r="T1331" s="17">
        <v>3.7705267103078199E-2</v>
      </c>
      <c r="U1331" s="17">
        <v>3.4261350807156997E-2</v>
      </c>
      <c r="V1331" s="17">
        <v>3.3229455108493303E-2</v>
      </c>
      <c r="W1331" s="17">
        <v>2.35418181657297E-2</v>
      </c>
      <c r="X1331" s="17">
        <v>5.1241708295296201E-2</v>
      </c>
      <c r="Y1331" s="17">
        <v>5.80623950276168E-2</v>
      </c>
      <c r="Z1331" s="17">
        <v>3.4162001446347498E-2</v>
      </c>
      <c r="AA1331" s="17">
        <v>4.00689367187161E-2</v>
      </c>
      <c r="AB1331" s="17">
        <v>1.10815108396361E-2</v>
      </c>
      <c r="AC1331" s="17">
        <v>5.04654231342491E-2</v>
      </c>
      <c r="AD1331" s="17">
        <v>3.2826883387075401E-2</v>
      </c>
      <c r="AE1331" s="17"/>
      <c r="AF1331" s="17">
        <v>2.7152787462413602E-2</v>
      </c>
      <c r="AG1331" s="17">
        <v>2.9718021162037801E-2</v>
      </c>
      <c r="AH1331" s="17">
        <v>8.0889363840517203E-2</v>
      </c>
      <c r="AI1331" s="17"/>
      <c r="AJ1331" s="17">
        <v>2.8423215507435699E-2</v>
      </c>
      <c r="AK1331" s="17">
        <v>2.88648843025489E-2</v>
      </c>
      <c r="AL1331" s="17">
        <v>2.55246229839701E-2</v>
      </c>
      <c r="AM1331" s="17">
        <v>2.7096775268733001E-2</v>
      </c>
      <c r="AN1331" s="17">
        <v>7.7387405241959001E-2</v>
      </c>
      <c r="AO1331" s="17"/>
      <c r="AP1331" s="17">
        <v>2.9994052512395501E-2</v>
      </c>
      <c r="AQ1331" s="17">
        <v>3.1154569866152899E-2</v>
      </c>
      <c r="AR1331" s="17">
        <v>3.3924150895864903E-2</v>
      </c>
      <c r="AS1331" s="17">
        <v>1.7279211485448299E-2</v>
      </c>
      <c r="AT1331" s="17">
        <v>6.9180019367352796E-2</v>
      </c>
      <c r="AU1331" s="17"/>
      <c r="AV1331" s="17">
        <v>2.3957505863128999E-2</v>
      </c>
      <c r="AW1331" s="17">
        <v>3.4734664107944201E-2</v>
      </c>
      <c r="AX1331" s="17">
        <v>4.5994822640247398E-3</v>
      </c>
      <c r="AY1331" s="17">
        <v>2.3878277566037599E-2</v>
      </c>
      <c r="AZ1331" s="17">
        <v>7.1169155353344601E-2</v>
      </c>
      <c r="BA1331" s="17">
        <v>7.4827981314552594E-2</v>
      </c>
      <c r="BB1331" s="17"/>
      <c r="BC1331" s="17">
        <v>4.5700293456197701E-2</v>
      </c>
      <c r="BD1331" s="17">
        <v>4.2638193253238199E-2</v>
      </c>
      <c r="BE1331" s="17">
        <v>3.7122798782720901E-2</v>
      </c>
      <c r="BF1331" s="17">
        <v>2.2765337994655101E-2</v>
      </c>
      <c r="BG1331" s="17">
        <v>0</v>
      </c>
    </row>
    <row r="1332" spans="2:59" x14ac:dyDescent="0.35">
      <c r="B1332" t="s">
        <v>540</v>
      </c>
      <c r="C1332" s="17">
        <v>0.40985806342502501</v>
      </c>
      <c r="D1332" s="17">
        <v>0.43390887240896198</v>
      </c>
      <c r="E1332" s="17">
        <v>0.38876269682126602</v>
      </c>
      <c r="F1332" s="17"/>
      <c r="G1332" s="17">
        <v>0.47574568707799503</v>
      </c>
      <c r="H1332" s="17">
        <v>0.565988491466343</v>
      </c>
      <c r="I1332" s="17">
        <v>0.37957033300860898</v>
      </c>
      <c r="J1332" s="17">
        <v>0.39940205188340699</v>
      </c>
      <c r="K1332" s="17">
        <v>0.36581912429149499</v>
      </c>
      <c r="L1332" s="17">
        <v>0.30201703994620799</v>
      </c>
      <c r="M1332" s="17"/>
      <c r="N1332" s="17">
        <v>0.50278796451042096</v>
      </c>
      <c r="O1332" s="17">
        <v>0.38259707044459101</v>
      </c>
      <c r="P1332" s="17">
        <v>0.35819902453209601</v>
      </c>
      <c r="Q1332" s="17">
        <v>0.38228877156534902</v>
      </c>
      <c r="R1332" s="17"/>
      <c r="S1332" s="17">
        <v>0.55273689605753296</v>
      </c>
      <c r="T1332" s="17">
        <v>0.37157218894621402</v>
      </c>
      <c r="U1332" s="17">
        <v>0.28751566263537998</v>
      </c>
      <c r="V1332" s="17">
        <v>0.42835602230960401</v>
      </c>
      <c r="W1332" s="17">
        <v>0.47274789023129699</v>
      </c>
      <c r="X1332" s="17">
        <v>0.462685102435408</v>
      </c>
      <c r="Y1332" s="17">
        <v>0.41744441472195798</v>
      </c>
      <c r="Z1332" s="17">
        <v>0.36106287101328199</v>
      </c>
      <c r="AA1332" s="17">
        <v>0.36578436647273999</v>
      </c>
      <c r="AB1332" s="17">
        <v>0.332562809635155</v>
      </c>
      <c r="AC1332" s="17">
        <v>0.37377085532127402</v>
      </c>
      <c r="AD1332" s="17">
        <v>0.37086568071789699</v>
      </c>
      <c r="AE1332" s="17"/>
      <c r="AF1332" s="17">
        <v>0.35171983021681602</v>
      </c>
      <c r="AG1332" s="17">
        <v>0.45332784784818297</v>
      </c>
      <c r="AH1332" s="17">
        <v>0.41454549840711002</v>
      </c>
      <c r="AI1332" s="17"/>
      <c r="AJ1332" s="17">
        <v>0.38713238026205898</v>
      </c>
      <c r="AK1332" s="17">
        <v>0.518195233370913</v>
      </c>
      <c r="AL1332" s="17">
        <v>0.470868418347549</v>
      </c>
      <c r="AM1332" s="17">
        <v>0.24114317309744299</v>
      </c>
      <c r="AN1332" s="17">
        <v>0.345882908265017</v>
      </c>
      <c r="AO1332" s="17"/>
      <c r="AP1332" s="17">
        <v>0.40822538107483902</v>
      </c>
      <c r="AQ1332" s="17">
        <v>0.55258515509962802</v>
      </c>
      <c r="AR1332" s="17">
        <v>0.39657962110200701</v>
      </c>
      <c r="AS1332" s="17">
        <v>0.25384787624801203</v>
      </c>
      <c r="AT1332" s="17">
        <v>0.29962024620344502</v>
      </c>
      <c r="AU1332" s="17"/>
      <c r="AV1332" s="17">
        <v>0.61640831578150002</v>
      </c>
      <c r="AW1332" s="17">
        <v>0.43429649284236499</v>
      </c>
      <c r="AX1332" s="17">
        <v>0.44099609340710699</v>
      </c>
      <c r="AY1332" s="17">
        <v>0.219264919337395</v>
      </c>
      <c r="AZ1332" s="17">
        <v>0.30542982084980702</v>
      </c>
      <c r="BA1332" s="17">
        <v>0.30481652399904802</v>
      </c>
      <c r="BB1332" s="17"/>
      <c r="BC1332" s="17">
        <v>0.35050207299525998</v>
      </c>
      <c r="BD1332" s="17">
        <v>0.36279548553027202</v>
      </c>
      <c r="BE1332" s="17">
        <v>0.48504252054577102</v>
      </c>
      <c r="BF1332" s="17">
        <v>0.54045162656132795</v>
      </c>
      <c r="BG1332" s="17">
        <v>0.57043527813889905</v>
      </c>
    </row>
    <row r="1333" spans="2:59" x14ac:dyDescent="0.35">
      <c r="B1333" t="s">
        <v>141</v>
      </c>
      <c r="C1333" s="17">
        <v>-0.37279515682123798</v>
      </c>
      <c r="D1333" s="17">
        <v>-0.40484465925357099</v>
      </c>
      <c r="E1333" s="17">
        <v>-0.34473107054669699</v>
      </c>
      <c r="F1333" s="17"/>
      <c r="G1333" s="17">
        <v>-0.43257496233402298</v>
      </c>
      <c r="H1333" s="17">
        <v>-0.519411311208267</v>
      </c>
      <c r="I1333" s="17">
        <v>-0.32198693061498401</v>
      </c>
      <c r="J1333" s="17">
        <v>-0.37264284663432501</v>
      </c>
      <c r="K1333" s="17">
        <v>-0.33642266885142302</v>
      </c>
      <c r="L1333" s="17">
        <v>-0.27991244261361098</v>
      </c>
      <c r="M1333" s="17"/>
      <c r="N1333" s="17">
        <v>-0.467967745939186</v>
      </c>
      <c r="O1333" s="17">
        <v>-0.35199720318341998</v>
      </c>
      <c r="P1333" s="17">
        <v>-0.32243322753991899</v>
      </c>
      <c r="Q1333" s="17">
        <v>-0.33487578177117</v>
      </c>
      <c r="R1333" s="17"/>
      <c r="S1333" s="17">
        <v>-0.51528977806432597</v>
      </c>
      <c r="T1333" s="17">
        <v>-0.33386692184313599</v>
      </c>
      <c r="U1333" s="17">
        <v>-0.253254311828223</v>
      </c>
      <c r="V1333" s="17">
        <v>-0.395126567201111</v>
      </c>
      <c r="W1333" s="17">
        <v>-0.44920607206556801</v>
      </c>
      <c r="X1333" s="17">
        <v>-0.411443394140112</v>
      </c>
      <c r="Y1333" s="17">
        <v>-0.35938201969434103</v>
      </c>
      <c r="Z1333" s="17">
        <v>-0.32690086956693398</v>
      </c>
      <c r="AA1333" s="17">
        <v>-0.32571542975402401</v>
      </c>
      <c r="AB1333" s="17">
        <v>-0.32148129879551901</v>
      </c>
      <c r="AC1333" s="17">
        <v>-0.32330543218702401</v>
      </c>
      <c r="AD1333" s="17">
        <v>-0.33803879733082198</v>
      </c>
      <c r="AE1333" s="17"/>
      <c r="AF1333" s="17">
        <v>-0.32456704275440201</v>
      </c>
      <c r="AG1333" s="17">
        <v>-0.423609826686145</v>
      </c>
      <c r="AH1333" s="17">
        <v>-0.33365613456659299</v>
      </c>
      <c r="AI1333" s="17"/>
      <c r="AJ1333" s="17">
        <v>-0.358709164754623</v>
      </c>
      <c r="AK1333" s="17">
        <v>-0.48933034906836398</v>
      </c>
      <c r="AL1333" s="17">
        <v>-0.44534379536357899</v>
      </c>
      <c r="AM1333" s="17">
        <v>-0.21404639782870999</v>
      </c>
      <c r="AN1333" s="17">
        <v>-0.26849550302305802</v>
      </c>
      <c r="AO1333" s="17"/>
      <c r="AP1333" s="17">
        <v>-0.37823132856244301</v>
      </c>
      <c r="AQ1333" s="17">
        <v>-0.52143058523347496</v>
      </c>
      <c r="AR1333" s="17">
        <v>-0.36265547020614203</v>
      </c>
      <c r="AS1333" s="17">
        <v>-0.236568664762564</v>
      </c>
      <c r="AT1333" s="17">
        <v>-0.230440226836092</v>
      </c>
      <c r="AU1333" s="17"/>
      <c r="AV1333" s="17">
        <v>-0.59245080991837096</v>
      </c>
      <c r="AW1333" s="17">
        <v>-0.39956182873442098</v>
      </c>
      <c r="AX1333" s="17">
        <v>-0.43639661114308298</v>
      </c>
      <c r="AY1333" s="17">
        <v>-0.19538664177135701</v>
      </c>
      <c r="AZ1333" s="17">
        <v>-0.23426066549646199</v>
      </c>
      <c r="BA1333" s="17">
        <v>-0.22998854268449501</v>
      </c>
      <c r="BB1333" s="17"/>
      <c r="BC1333" s="17">
        <v>-0.30480177953906201</v>
      </c>
      <c r="BD1333" s="17">
        <v>-0.32015729227703299</v>
      </c>
      <c r="BE1333" s="17">
        <v>-0.44791972176305</v>
      </c>
      <c r="BF1333" s="17">
        <v>-0.51768628856667298</v>
      </c>
      <c r="BG1333" s="17">
        <v>-0.57043527813889905</v>
      </c>
    </row>
    <row r="1334" spans="2:59" x14ac:dyDescent="0.35">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c r="AF1334" s="17"/>
      <c r="AG1334" s="17"/>
      <c r="AH1334" s="17"/>
      <c r="AI1334" s="17"/>
      <c r="AJ1334" s="17"/>
      <c r="AK1334" s="17"/>
      <c r="AL1334" s="17"/>
      <c r="AM1334" s="17"/>
      <c r="AN1334" s="17"/>
      <c r="AO1334" s="17"/>
      <c r="AP1334" s="17"/>
      <c r="AQ1334" s="17"/>
      <c r="AR1334" s="17"/>
      <c r="AS1334" s="17"/>
      <c r="AT1334" s="17"/>
      <c r="AU1334" s="17"/>
      <c r="AV1334" s="17"/>
      <c r="AW1334" s="17"/>
      <c r="AX1334" s="17"/>
      <c r="AY1334" s="17"/>
      <c r="AZ1334" s="17"/>
      <c r="BA1334" s="17"/>
      <c r="BB1334" s="17"/>
      <c r="BC1334" s="17"/>
      <c r="BD1334" s="17"/>
      <c r="BE1334" s="17"/>
      <c r="BF1334" s="17"/>
      <c r="BG1334" s="17"/>
    </row>
    <row r="1335" spans="2:59" x14ac:dyDescent="0.35">
      <c r="B1335" s="6" t="s">
        <v>543</v>
      </c>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c r="AH1335" s="17"/>
      <c r="AI1335" s="17"/>
      <c r="AJ1335" s="17"/>
      <c r="AK1335" s="17"/>
      <c r="AL1335" s="17"/>
      <c r="AM1335" s="17"/>
      <c r="AN1335" s="17"/>
      <c r="AO1335" s="17"/>
      <c r="AP1335" s="17"/>
      <c r="AQ1335" s="17"/>
      <c r="AR1335" s="17"/>
      <c r="AS1335" s="17"/>
      <c r="AT1335" s="17"/>
      <c r="AU1335" s="17"/>
      <c r="AV1335" s="17"/>
      <c r="AW1335" s="17"/>
      <c r="AX1335" s="17"/>
      <c r="AY1335" s="17"/>
      <c r="AZ1335" s="17"/>
      <c r="BA1335" s="17"/>
      <c r="BB1335" s="17"/>
      <c r="BC1335" s="17"/>
      <c r="BD1335" s="17"/>
      <c r="BE1335" s="17"/>
      <c r="BF1335" s="17"/>
      <c r="BG1335" s="17"/>
    </row>
    <row r="1336" spans="2:59" x14ac:dyDescent="0.35">
      <c r="B1336" s="24" t="s">
        <v>79</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row>
    <row r="1337" spans="2:59" x14ac:dyDescent="0.35">
      <c r="B1337" t="s">
        <v>536</v>
      </c>
      <c r="C1337" s="17">
        <v>0.18430028763613199</v>
      </c>
      <c r="D1337" s="17">
        <v>0.218226986734085</v>
      </c>
      <c r="E1337" s="17">
        <v>0.15266048610195199</v>
      </c>
      <c r="F1337" s="17"/>
      <c r="G1337" s="17">
        <v>0.16274479272751299</v>
      </c>
      <c r="H1337" s="17">
        <v>0.233285734952245</v>
      </c>
      <c r="I1337" s="17">
        <v>0.19237625044757301</v>
      </c>
      <c r="J1337" s="17">
        <v>0.18473695328693401</v>
      </c>
      <c r="K1337" s="17">
        <v>0.18767916909339499</v>
      </c>
      <c r="L1337" s="17">
        <v>0.149850535050843</v>
      </c>
      <c r="M1337" s="17"/>
      <c r="N1337" s="17">
        <v>0.28622701101325199</v>
      </c>
      <c r="O1337" s="17">
        <v>0.18143450486201301</v>
      </c>
      <c r="P1337" s="17">
        <v>0.11891815424208201</v>
      </c>
      <c r="Q1337" s="17">
        <v>0.13328184542593399</v>
      </c>
      <c r="R1337" s="17"/>
      <c r="S1337" s="17">
        <v>0.215933091368785</v>
      </c>
      <c r="T1337" s="17">
        <v>0.178488404035715</v>
      </c>
      <c r="U1337" s="17">
        <v>0.174684714904556</v>
      </c>
      <c r="V1337" s="17">
        <v>0.208159850155681</v>
      </c>
      <c r="W1337" s="17">
        <v>0.182351636957819</v>
      </c>
      <c r="X1337" s="17">
        <v>0.18667224952995601</v>
      </c>
      <c r="Y1337" s="17">
        <v>0.16105933083584301</v>
      </c>
      <c r="Z1337" s="17">
        <v>0.17186961532565401</v>
      </c>
      <c r="AA1337" s="17">
        <v>0.14873459594079499</v>
      </c>
      <c r="AB1337" s="17">
        <v>0.195701578067835</v>
      </c>
      <c r="AC1337" s="17">
        <v>0.14768311346587401</v>
      </c>
      <c r="AD1337" s="17">
        <v>0.24923432675336399</v>
      </c>
      <c r="AE1337" s="17"/>
      <c r="AF1337" s="17">
        <v>0.14013302391399901</v>
      </c>
      <c r="AG1337" s="17">
        <v>0.25362985160685497</v>
      </c>
      <c r="AH1337" s="17">
        <v>0.119157626748398</v>
      </c>
      <c r="AI1337" s="17"/>
      <c r="AJ1337" s="17">
        <v>0.183901147875873</v>
      </c>
      <c r="AK1337" s="17">
        <v>0.229507771512315</v>
      </c>
      <c r="AL1337" s="17">
        <v>0.26717477999905198</v>
      </c>
      <c r="AM1337" s="17">
        <v>5.7742229231543402E-2</v>
      </c>
      <c r="AN1337" s="17">
        <v>7.0736402088564507E-2</v>
      </c>
      <c r="AO1337" s="17"/>
      <c r="AP1337" s="17">
        <v>0.19092159802914599</v>
      </c>
      <c r="AQ1337" s="17">
        <v>0.25289885538537799</v>
      </c>
      <c r="AR1337" s="17">
        <v>0.25220332221517999</v>
      </c>
      <c r="AS1337" s="17">
        <v>7.1370114305794E-2</v>
      </c>
      <c r="AT1337" s="17">
        <v>0.182275998038819</v>
      </c>
      <c r="AU1337" s="17"/>
      <c r="AV1337" s="17">
        <v>0.29253389447735101</v>
      </c>
      <c r="AW1337" s="17">
        <v>0.204342776471932</v>
      </c>
      <c r="AX1337" s="17">
        <v>0.24051220484757099</v>
      </c>
      <c r="AY1337" s="17">
        <v>6.5729874870639193E-2</v>
      </c>
      <c r="AZ1337" s="17">
        <v>0.16072218981601399</v>
      </c>
      <c r="BA1337" s="17">
        <v>9.77689065635379E-2</v>
      </c>
      <c r="BB1337" s="17"/>
      <c r="BC1337" s="17">
        <v>0.146628666938138</v>
      </c>
      <c r="BD1337" s="17">
        <v>0.14388821056661399</v>
      </c>
      <c r="BE1337" s="17">
        <v>0.26643668619931798</v>
      </c>
      <c r="BF1337" s="17">
        <v>0.21575218049674999</v>
      </c>
      <c r="BG1337" s="17">
        <v>0.28550508547793901</v>
      </c>
    </row>
    <row r="1338" spans="2:59" x14ac:dyDescent="0.35">
      <c r="B1338" t="s">
        <v>537</v>
      </c>
      <c r="C1338" s="17">
        <v>0.41061893602778499</v>
      </c>
      <c r="D1338" s="17">
        <v>0.42796368948764202</v>
      </c>
      <c r="E1338" s="17">
        <v>0.39390850998350202</v>
      </c>
      <c r="F1338" s="17"/>
      <c r="G1338" s="17">
        <v>0.41719220404429602</v>
      </c>
      <c r="H1338" s="17">
        <v>0.415767200472622</v>
      </c>
      <c r="I1338" s="17">
        <v>0.38386578791165399</v>
      </c>
      <c r="J1338" s="17">
        <v>0.39693527460203598</v>
      </c>
      <c r="K1338" s="17">
        <v>0.41115756764261702</v>
      </c>
      <c r="L1338" s="17">
        <v>0.43449588318197102</v>
      </c>
      <c r="M1338" s="17"/>
      <c r="N1338" s="17">
        <v>0.44761501299209699</v>
      </c>
      <c r="O1338" s="17">
        <v>0.42865224906147098</v>
      </c>
      <c r="P1338" s="17">
        <v>0.38624832712434998</v>
      </c>
      <c r="Q1338" s="17">
        <v>0.37423549992454702</v>
      </c>
      <c r="R1338" s="17"/>
      <c r="S1338" s="17">
        <v>0.45334243471355801</v>
      </c>
      <c r="T1338" s="17">
        <v>0.41186174542424903</v>
      </c>
      <c r="U1338" s="17">
        <v>0.33428349795356099</v>
      </c>
      <c r="V1338" s="17">
        <v>0.41744762306967897</v>
      </c>
      <c r="W1338" s="17">
        <v>0.51996005809708501</v>
      </c>
      <c r="X1338" s="17">
        <v>0.38926706355267798</v>
      </c>
      <c r="Y1338" s="17">
        <v>0.342142662629349</v>
      </c>
      <c r="Z1338" s="17">
        <v>0.27740517724021202</v>
      </c>
      <c r="AA1338" s="17">
        <v>0.428613864945181</v>
      </c>
      <c r="AB1338" s="17">
        <v>0.418238613878753</v>
      </c>
      <c r="AC1338" s="17">
        <v>0.42689077155647498</v>
      </c>
      <c r="AD1338" s="17">
        <v>0.44064844299103101</v>
      </c>
      <c r="AE1338" s="17"/>
      <c r="AF1338" s="17">
        <v>0.39152987675808198</v>
      </c>
      <c r="AG1338" s="17">
        <v>0.43650143121615298</v>
      </c>
      <c r="AH1338" s="17">
        <v>0.36476048150114898</v>
      </c>
      <c r="AI1338" s="17"/>
      <c r="AJ1338" s="17">
        <v>0.415580258438009</v>
      </c>
      <c r="AK1338" s="17">
        <v>0.44213040865131797</v>
      </c>
      <c r="AL1338" s="17">
        <v>0.50755516194226302</v>
      </c>
      <c r="AM1338" s="17">
        <v>0.33208333527151701</v>
      </c>
      <c r="AN1338" s="17">
        <v>0.389644671116887</v>
      </c>
      <c r="AO1338" s="17"/>
      <c r="AP1338" s="17">
        <v>0.42241496253684602</v>
      </c>
      <c r="AQ1338" s="17">
        <v>0.47784057371449901</v>
      </c>
      <c r="AR1338" s="17">
        <v>0.463229208285734</v>
      </c>
      <c r="AS1338" s="17">
        <v>0.288838674327004</v>
      </c>
      <c r="AT1338" s="17">
        <v>0.34139376723104797</v>
      </c>
      <c r="AU1338" s="17"/>
      <c r="AV1338" s="17">
        <v>0.47150599315608599</v>
      </c>
      <c r="AW1338" s="17">
        <v>0.42614086484569402</v>
      </c>
      <c r="AX1338" s="17">
        <v>0.50843842229215996</v>
      </c>
      <c r="AY1338" s="17">
        <v>0.300915495659067</v>
      </c>
      <c r="AZ1338" s="17">
        <v>0.34310722756227602</v>
      </c>
      <c r="BA1338" s="17">
        <v>0.47557720440940399</v>
      </c>
      <c r="BB1338" s="17"/>
      <c r="BC1338" s="17">
        <v>0.35784791016823497</v>
      </c>
      <c r="BD1338" s="17">
        <v>0.38943160019193301</v>
      </c>
      <c r="BE1338" s="17">
        <v>0.43989590162867898</v>
      </c>
      <c r="BF1338" s="17">
        <v>0.48212013644556101</v>
      </c>
      <c r="BG1338" s="17">
        <v>0.42345879831865202</v>
      </c>
    </row>
    <row r="1339" spans="2:59" x14ac:dyDescent="0.35">
      <c r="B1339" t="s">
        <v>538</v>
      </c>
      <c r="C1339" s="17">
        <v>0.23191301158435701</v>
      </c>
      <c r="D1339" s="17">
        <v>0.21453641376593099</v>
      </c>
      <c r="E1339" s="17">
        <v>0.248835559778673</v>
      </c>
      <c r="F1339" s="17"/>
      <c r="G1339" s="17">
        <v>0.257450630204344</v>
      </c>
      <c r="H1339" s="17">
        <v>0.222968063016282</v>
      </c>
      <c r="I1339" s="17">
        <v>0.22357167940405701</v>
      </c>
      <c r="J1339" s="17">
        <v>0.21936053560228799</v>
      </c>
      <c r="K1339" s="17">
        <v>0.203715726138265</v>
      </c>
      <c r="L1339" s="17">
        <v>0.25798396418411401</v>
      </c>
      <c r="M1339" s="17"/>
      <c r="N1339" s="17">
        <v>0.167618716910343</v>
      </c>
      <c r="O1339" s="17">
        <v>0.24236893617217101</v>
      </c>
      <c r="P1339" s="17">
        <v>0.25984453058393597</v>
      </c>
      <c r="Q1339" s="17">
        <v>0.26623754591370202</v>
      </c>
      <c r="R1339" s="17"/>
      <c r="S1339" s="17">
        <v>0.21555278454804799</v>
      </c>
      <c r="T1339" s="17">
        <v>0.20104361506037299</v>
      </c>
      <c r="U1339" s="17">
        <v>0.25864726743467797</v>
      </c>
      <c r="V1339" s="17">
        <v>0.22805705539440399</v>
      </c>
      <c r="W1339" s="17">
        <v>0.16386524474303299</v>
      </c>
      <c r="X1339" s="17">
        <v>0.24174065455758101</v>
      </c>
      <c r="Y1339" s="17">
        <v>0.29839124530043898</v>
      </c>
      <c r="Z1339" s="17">
        <v>0.33854245139647998</v>
      </c>
      <c r="AA1339" s="17">
        <v>0.24072153307591801</v>
      </c>
      <c r="AB1339" s="17">
        <v>0.22187383858680501</v>
      </c>
      <c r="AC1339" s="17">
        <v>0.25077964070245201</v>
      </c>
      <c r="AD1339" s="17">
        <v>0.15885646911895801</v>
      </c>
      <c r="AE1339" s="17"/>
      <c r="AF1339" s="17">
        <v>0.24325045919082999</v>
      </c>
      <c r="AG1339" s="17">
        <v>0.20900123246236599</v>
      </c>
      <c r="AH1339" s="17">
        <v>0.26049151498082002</v>
      </c>
      <c r="AI1339" s="17"/>
      <c r="AJ1339" s="17">
        <v>0.23792181179701599</v>
      </c>
      <c r="AK1339" s="17">
        <v>0.20047598661114799</v>
      </c>
      <c r="AL1339" s="17">
        <v>0.16544419086241</v>
      </c>
      <c r="AM1339" s="17">
        <v>0.20657538816139401</v>
      </c>
      <c r="AN1339" s="17">
        <v>0.244472705976926</v>
      </c>
      <c r="AO1339" s="17"/>
      <c r="AP1339" s="17">
        <v>0.25743073027283397</v>
      </c>
      <c r="AQ1339" s="17">
        <v>0.18315424884067499</v>
      </c>
      <c r="AR1339" s="17">
        <v>0.17962007315536899</v>
      </c>
      <c r="AS1339" s="17">
        <v>0.27965939851304</v>
      </c>
      <c r="AT1339" s="17">
        <v>0.28645423812091803</v>
      </c>
      <c r="AU1339" s="17"/>
      <c r="AV1339" s="17">
        <v>0.17503361473405499</v>
      </c>
      <c r="AW1339" s="17">
        <v>0.242589134960773</v>
      </c>
      <c r="AX1339" s="17">
        <v>0.17300885504076599</v>
      </c>
      <c r="AY1339" s="17">
        <v>0.29496935713761302</v>
      </c>
      <c r="AZ1339" s="17">
        <v>0.28463333293306098</v>
      </c>
      <c r="BA1339" s="17">
        <v>0.20979110382404501</v>
      </c>
      <c r="BB1339" s="17"/>
      <c r="BC1339" s="17">
        <v>0.29483181239877299</v>
      </c>
      <c r="BD1339" s="17">
        <v>0.245426890576498</v>
      </c>
      <c r="BE1339" s="17">
        <v>0.15849729863622999</v>
      </c>
      <c r="BF1339" s="17">
        <v>0.23687272903898501</v>
      </c>
      <c r="BG1339" s="17">
        <v>0.25994199050925898</v>
      </c>
    </row>
    <row r="1340" spans="2:59" x14ac:dyDescent="0.35">
      <c r="B1340" t="s">
        <v>539</v>
      </c>
      <c r="C1340" s="17">
        <v>0.12647418378099101</v>
      </c>
      <c r="D1340" s="17">
        <v>0.106462644162405</v>
      </c>
      <c r="E1340" s="17">
        <v>0.14511708060390199</v>
      </c>
      <c r="F1340" s="17"/>
      <c r="G1340" s="17">
        <v>0.10137148429859801</v>
      </c>
      <c r="H1340" s="17">
        <v>6.8695381451165702E-2</v>
      </c>
      <c r="I1340" s="17">
        <v>0.13980407429095701</v>
      </c>
      <c r="J1340" s="17">
        <v>0.171002636075304</v>
      </c>
      <c r="K1340" s="17">
        <v>0.15146224476876699</v>
      </c>
      <c r="L1340" s="17">
        <v>0.126380128036295</v>
      </c>
      <c r="M1340" s="17"/>
      <c r="N1340" s="17">
        <v>7.1805112040487104E-2</v>
      </c>
      <c r="O1340" s="17">
        <v>0.105619050268139</v>
      </c>
      <c r="P1340" s="17">
        <v>0.18243774507725599</v>
      </c>
      <c r="Q1340" s="17">
        <v>0.15814108597066601</v>
      </c>
      <c r="R1340" s="17"/>
      <c r="S1340" s="17">
        <v>7.3122119950746606E-2</v>
      </c>
      <c r="T1340" s="17">
        <v>0.147826450652189</v>
      </c>
      <c r="U1340" s="17">
        <v>0.17940382972018801</v>
      </c>
      <c r="V1340" s="17">
        <v>0.10595742174551399</v>
      </c>
      <c r="W1340" s="17">
        <v>8.98839691779489E-2</v>
      </c>
      <c r="X1340" s="17">
        <v>0.11954513779518899</v>
      </c>
      <c r="Y1340" s="17">
        <v>0.12944294918437299</v>
      </c>
      <c r="Z1340" s="17">
        <v>0.179608345823938</v>
      </c>
      <c r="AA1340" s="17">
        <v>0.152436982762121</v>
      </c>
      <c r="AB1340" s="17">
        <v>0.13407306430400801</v>
      </c>
      <c r="AC1340" s="17">
        <v>0.141490126858724</v>
      </c>
      <c r="AD1340" s="17">
        <v>8.8612748899393495E-2</v>
      </c>
      <c r="AE1340" s="17"/>
      <c r="AF1340" s="17">
        <v>0.18923489158336201</v>
      </c>
      <c r="AG1340" s="17">
        <v>7.5727266063169305E-2</v>
      </c>
      <c r="AH1340" s="17">
        <v>0.13310908661304399</v>
      </c>
      <c r="AI1340" s="17"/>
      <c r="AJ1340" s="17">
        <v>0.12928457492869999</v>
      </c>
      <c r="AK1340" s="17">
        <v>0.102800313162259</v>
      </c>
      <c r="AL1340" s="17">
        <v>4.1092336094895099E-2</v>
      </c>
      <c r="AM1340" s="17">
        <v>0.345025653388426</v>
      </c>
      <c r="AN1340" s="17">
        <v>0.16828932455388401</v>
      </c>
      <c r="AO1340" s="17"/>
      <c r="AP1340" s="17">
        <v>9.8164427827478404E-2</v>
      </c>
      <c r="AQ1340" s="17">
        <v>5.7970593950266998E-2</v>
      </c>
      <c r="AR1340" s="17">
        <v>7.5731350455568905E-2</v>
      </c>
      <c r="AS1340" s="17">
        <v>0.33668537171518098</v>
      </c>
      <c r="AT1340" s="17">
        <v>0.13010057194535801</v>
      </c>
      <c r="AU1340" s="17"/>
      <c r="AV1340" s="17">
        <v>3.7060419447939003E-2</v>
      </c>
      <c r="AW1340" s="17">
        <v>9.1775463978064506E-2</v>
      </c>
      <c r="AX1340" s="17">
        <v>5.7067708179594299E-2</v>
      </c>
      <c r="AY1340" s="17">
        <v>0.31242009635088402</v>
      </c>
      <c r="AZ1340" s="17">
        <v>0.15325707875974201</v>
      </c>
      <c r="BA1340" s="17">
        <v>0.116228503330843</v>
      </c>
      <c r="BB1340" s="17"/>
      <c r="BC1340" s="17">
        <v>0.14149107534104699</v>
      </c>
      <c r="BD1340" s="17">
        <v>0.15771725246523299</v>
      </c>
      <c r="BE1340" s="17">
        <v>9.2537810341973795E-2</v>
      </c>
      <c r="BF1340" s="17">
        <v>5.1144033748601103E-2</v>
      </c>
      <c r="BG1340" s="17">
        <v>3.1094125694150199E-2</v>
      </c>
    </row>
    <row r="1341" spans="2:59" x14ac:dyDescent="0.35">
      <c r="B1341" t="s">
        <v>100</v>
      </c>
      <c r="C1341" s="17">
        <v>4.6693580970734901E-2</v>
      </c>
      <c r="D1341" s="17">
        <v>3.2810265849937001E-2</v>
      </c>
      <c r="E1341" s="17">
        <v>5.94783635319713E-2</v>
      </c>
      <c r="F1341" s="17"/>
      <c r="G1341" s="17">
        <v>6.1240888725249097E-2</v>
      </c>
      <c r="H1341" s="17">
        <v>5.9283620107684301E-2</v>
      </c>
      <c r="I1341" s="17">
        <v>6.03822079457592E-2</v>
      </c>
      <c r="J1341" s="17">
        <v>2.7964600433438E-2</v>
      </c>
      <c r="K1341" s="17">
        <v>4.59852923569571E-2</v>
      </c>
      <c r="L1341" s="17">
        <v>3.1289489546777703E-2</v>
      </c>
      <c r="M1341" s="17"/>
      <c r="N1341" s="17">
        <v>2.67341470438207E-2</v>
      </c>
      <c r="O1341" s="17">
        <v>4.1925259636206601E-2</v>
      </c>
      <c r="P1341" s="17">
        <v>5.2551242972376497E-2</v>
      </c>
      <c r="Q1341" s="17">
        <v>6.8104022765150304E-2</v>
      </c>
      <c r="R1341" s="17"/>
      <c r="S1341" s="17">
        <v>4.20495694188616E-2</v>
      </c>
      <c r="T1341" s="17">
        <v>6.0779784827473399E-2</v>
      </c>
      <c r="U1341" s="17">
        <v>5.2980689987017902E-2</v>
      </c>
      <c r="V1341" s="17">
        <v>4.0378049634721899E-2</v>
      </c>
      <c r="W1341" s="17">
        <v>4.3939091024113398E-2</v>
      </c>
      <c r="X1341" s="17">
        <v>6.2774894564595798E-2</v>
      </c>
      <c r="Y1341" s="17">
        <v>6.8963812049995202E-2</v>
      </c>
      <c r="Z1341" s="17">
        <v>3.2574410213717202E-2</v>
      </c>
      <c r="AA1341" s="17">
        <v>2.9493023275984701E-2</v>
      </c>
      <c r="AB1341" s="17">
        <v>3.0112905162599499E-2</v>
      </c>
      <c r="AC1341" s="17">
        <v>3.3156347416475301E-2</v>
      </c>
      <c r="AD1341" s="17">
        <v>6.2648012237254094E-2</v>
      </c>
      <c r="AE1341" s="17"/>
      <c r="AF1341" s="17">
        <v>3.5851748553727698E-2</v>
      </c>
      <c r="AG1341" s="17">
        <v>2.51402186514573E-2</v>
      </c>
      <c r="AH1341" s="17">
        <v>0.122481290156589</v>
      </c>
      <c r="AI1341" s="17"/>
      <c r="AJ1341" s="17">
        <v>3.3312206960401297E-2</v>
      </c>
      <c r="AK1341" s="17">
        <v>2.5085520062960099E-2</v>
      </c>
      <c r="AL1341" s="17">
        <v>1.8733531101379701E-2</v>
      </c>
      <c r="AM1341" s="17">
        <v>5.8573393947120397E-2</v>
      </c>
      <c r="AN1341" s="17">
        <v>0.126856896263739</v>
      </c>
      <c r="AO1341" s="17"/>
      <c r="AP1341" s="17">
        <v>3.1068281333694901E-2</v>
      </c>
      <c r="AQ1341" s="17">
        <v>2.81357281091811E-2</v>
      </c>
      <c r="AR1341" s="17">
        <v>2.9216045888147898E-2</v>
      </c>
      <c r="AS1341" s="17">
        <v>2.3446441138981498E-2</v>
      </c>
      <c r="AT1341" s="17">
        <v>5.9775424663856699E-2</v>
      </c>
      <c r="AU1341" s="17"/>
      <c r="AV1341" s="17">
        <v>2.3866078184569001E-2</v>
      </c>
      <c r="AW1341" s="17">
        <v>3.5151759743536501E-2</v>
      </c>
      <c r="AX1341" s="17">
        <v>2.0972809639909398E-2</v>
      </c>
      <c r="AY1341" s="17">
        <v>2.5965175981796901E-2</v>
      </c>
      <c r="AZ1341" s="17">
        <v>5.82801709289065E-2</v>
      </c>
      <c r="BA1341" s="17">
        <v>0.10063428187216999</v>
      </c>
      <c r="BB1341" s="17"/>
      <c r="BC1341" s="17">
        <v>5.9200535153807299E-2</v>
      </c>
      <c r="BD1341" s="17">
        <v>6.3536046199721294E-2</v>
      </c>
      <c r="BE1341" s="17">
        <v>4.26323031937988E-2</v>
      </c>
      <c r="BF1341" s="17">
        <v>1.41109202701024E-2</v>
      </c>
      <c r="BG1341" s="17">
        <v>0</v>
      </c>
    </row>
    <row r="1342" spans="2:59" x14ac:dyDescent="0.35">
      <c r="B1342" t="s">
        <v>540</v>
      </c>
      <c r="C1342" s="17">
        <v>0.59491922366391703</v>
      </c>
      <c r="D1342" s="17">
        <v>0.64619067622172599</v>
      </c>
      <c r="E1342" s="17">
        <v>0.54656899608545395</v>
      </c>
      <c r="F1342" s="17"/>
      <c r="G1342" s="17">
        <v>0.57993699677180899</v>
      </c>
      <c r="H1342" s="17">
        <v>0.64905293542486797</v>
      </c>
      <c r="I1342" s="17">
        <v>0.57624203835922705</v>
      </c>
      <c r="J1342" s="17">
        <v>0.58167222788896999</v>
      </c>
      <c r="K1342" s="17">
        <v>0.59883673673601101</v>
      </c>
      <c r="L1342" s="17">
        <v>0.58434641823281397</v>
      </c>
      <c r="M1342" s="17"/>
      <c r="N1342" s="17">
        <v>0.73384202400534904</v>
      </c>
      <c r="O1342" s="17">
        <v>0.61008675392348399</v>
      </c>
      <c r="P1342" s="17">
        <v>0.50516648136643205</v>
      </c>
      <c r="Q1342" s="17">
        <v>0.50751734535048199</v>
      </c>
      <c r="R1342" s="17"/>
      <c r="S1342" s="17">
        <v>0.66927552608234298</v>
      </c>
      <c r="T1342" s="17">
        <v>0.590350149459964</v>
      </c>
      <c r="U1342" s="17">
        <v>0.508968212858117</v>
      </c>
      <c r="V1342" s="17">
        <v>0.62560747322536003</v>
      </c>
      <c r="W1342" s="17">
        <v>0.70231169505490498</v>
      </c>
      <c r="X1342" s="17">
        <v>0.57593931308263402</v>
      </c>
      <c r="Y1342" s="17">
        <v>0.50320199346519201</v>
      </c>
      <c r="Z1342" s="17">
        <v>0.449274792565865</v>
      </c>
      <c r="AA1342" s="17">
        <v>0.57734846088597602</v>
      </c>
      <c r="AB1342" s="17">
        <v>0.613940191946588</v>
      </c>
      <c r="AC1342" s="17">
        <v>0.57457388502234896</v>
      </c>
      <c r="AD1342" s="17">
        <v>0.689882769744395</v>
      </c>
      <c r="AE1342" s="17"/>
      <c r="AF1342" s="17">
        <v>0.531662900672081</v>
      </c>
      <c r="AG1342" s="17">
        <v>0.69013128282300795</v>
      </c>
      <c r="AH1342" s="17">
        <v>0.48391810824954701</v>
      </c>
      <c r="AI1342" s="17"/>
      <c r="AJ1342" s="17">
        <v>0.59948140631388303</v>
      </c>
      <c r="AK1342" s="17">
        <v>0.67163818016363297</v>
      </c>
      <c r="AL1342" s="17">
        <v>0.77472994194131495</v>
      </c>
      <c r="AM1342" s="17">
        <v>0.38982556450306</v>
      </c>
      <c r="AN1342" s="17">
        <v>0.46038107320545102</v>
      </c>
      <c r="AO1342" s="17"/>
      <c r="AP1342" s="17">
        <v>0.61333656056599195</v>
      </c>
      <c r="AQ1342" s="17">
        <v>0.73073942909987699</v>
      </c>
      <c r="AR1342" s="17">
        <v>0.71543253050091404</v>
      </c>
      <c r="AS1342" s="17">
        <v>0.36020878863279798</v>
      </c>
      <c r="AT1342" s="17">
        <v>0.52366976526986697</v>
      </c>
      <c r="AU1342" s="17"/>
      <c r="AV1342" s="17">
        <v>0.764039887633437</v>
      </c>
      <c r="AW1342" s="17">
        <v>0.63048364131762602</v>
      </c>
      <c r="AX1342" s="17">
        <v>0.74895062713973004</v>
      </c>
      <c r="AY1342" s="17">
        <v>0.36664537052970603</v>
      </c>
      <c r="AZ1342" s="17">
        <v>0.50382941737829001</v>
      </c>
      <c r="BA1342" s="17">
        <v>0.57334611097294197</v>
      </c>
      <c r="BB1342" s="17"/>
      <c r="BC1342" s="17">
        <v>0.50447657710637295</v>
      </c>
      <c r="BD1342" s="17">
        <v>0.53331981075854795</v>
      </c>
      <c r="BE1342" s="17">
        <v>0.70633258782799702</v>
      </c>
      <c r="BF1342" s="17">
        <v>0.697872316942311</v>
      </c>
      <c r="BG1342" s="17">
        <v>0.70896388379659103</v>
      </c>
    </row>
    <row r="1343" spans="2:59" x14ac:dyDescent="0.35">
      <c r="B1343" t="s">
        <v>141</v>
      </c>
      <c r="C1343" s="17">
        <v>-0.54822564269318197</v>
      </c>
      <c r="D1343" s="17">
        <v>-0.61338041037178903</v>
      </c>
      <c r="E1343" s="17">
        <v>-0.48709063255348201</v>
      </c>
      <c r="F1343" s="17"/>
      <c r="G1343" s="17">
        <v>-0.51869610804655897</v>
      </c>
      <c r="H1343" s="17">
        <v>-0.58976931531718302</v>
      </c>
      <c r="I1343" s="17">
        <v>-0.51585983041346795</v>
      </c>
      <c r="J1343" s="17">
        <v>-0.55370762745553204</v>
      </c>
      <c r="K1343" s="17">
        <v>-0.55285144437905398</v>
      </c>
      <c r="L1343" s="17">
        <v>-0.55305692868603595</v>
      </c>
      <c r="M1343" s="17"/>
      <c r="N1343" s="17">
        <v>-0.70710787696152899</v>
      </c>
      <c r="O1343" s="17">
        <v>-0.56816149428727702</v>
      </c>
      <c r="P1343" s="17">
        <v>-0.45261523839405499</v>
      </c>
      <c r="Q1343" s="17">
        <v>-0.439413322585331</v>
      </c>
      <c r="R1343" s="17"/>
      <c r="S1343" s="17">
        <v>-0.62722595666348202</v>
      </c>
      <c r="T1343" s="17">
        <v>-0.52957036463249096</v>
      </c>
      <c r="U1343" s="17">
        <v>-0.455987522871099</v>
      </c>
      <c r="V1343" s="17">
        <v>-0.58522942359063801</v>
      </c>
      <c r="W1343" s="17">
        <v>-0.65837260403079101</v>
      </c>
      <c r="X1343" s="17">
        <v>-0.51316441851803796</v>
      </c>
      <c r="Y1343" s="17">
        <v>-0.43423818141519699</v>
      </c>
      <c r="Z1343" s="17">
        <v>-0.41670038235214801</v>
      </c>
      <c r="AA1343" s="17">
        <v>-0.547855437609992</v>
      </c>
      <c r="AB1343" s="17">
        <v>-0.58382728678398799</v>
      </c>
      <c r="AC1343" s="17">
        <v>-0.54141753760587397</v>
      </c>
      <c r="AD1343" s="17">
        <v>-0.62723475750714097</v>
      </c>
      <c r="AE1343" s="17"/>
      <c r="AF1343" s="17">
        <v>-0.49581115211835303</v>
      </c>
      <c r="AG1343" s="17">
        <v>-0.66499106417155096</v>
      </c>
      <c r="AH1343" s="17">
        <v>-0.36143681809295802</v>
      </c>
      <c r="AI1343" s="17"/>
      <c r="AJ1343" s="17">
        <v>-0.56616919935348098</v>
      </c>
      <c r="AK1343" s="17">
        <v>-0.64655266010067303</v>
      </c>
      <c r="AL1343" s="17">
        <v>-0.75599641083993596</v>
      </c>
      <c r="AM1343" s="17">
        <v>-0.33125217055593997</v>
      </c>
      <c r="AN1343" s="17">
        <v>-0.33352417694171199</v>
      </c>
      <c r="AO1343" s="17"/>
      <c r="AP1343" s="17">
        <v>-0.58226827923229696</v>
      </c>
      <c r="AQ1343" s="17">
        <v>-0.70260370099069602</v>
      </c>
      <c r="AR1343" s="17">
        <v>-0.68621648461276596</v>
      </c>
      <c r="AS1343" s="17">
        <v>-0.33676234749381601</v>
      </c>
      <c r="AT1343" s="17">
        <v>-0.46389434060601098</v>
      </c>
      <c r="AU1343" s="17"/>
      <c r="AV1343" s="17">
        <v>-0.74017380944886801</v>
      </c>
      <c r="AW1343" s="17">
        <v>-0.59533188157409</v>
      </c>
      <c r="AX1343" s="17">
        <v>-0.72797781749982104</v>
      </c>
      <c r="AY1343" s="17">
        <v>-0.34068019454790899</v>
      </c>
      <c r="AZ1343" s="17">
        <v>-0.44554924644938299</v>
      </c>
      <c r="BA1343" s="17">
        <v>-0.47271182910077197</v>
      </c>
      <c r="BB1343" s="17"/>
      <c r="BC1343" s="17">
        <v>-0.44527604195256598</v>
      </c>
      <c r="BD1343" s="17">
        <v>-0.46978376455882598</v>
      </c>
      <c r="BE1343" s="17">
        <v>-0.66370028463419894</v>
      </c>
      <c r="BF1343" s="17">
        <v>-0.68376139667220903</v>
      </c>
      <c r="BG1343" s="17">
        <v>-0.70896388379659103</v>
      </c>
    </row>
    <row r="1344" spans="2:59" x14ac:dyDescent="0.35">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c r="AF1344" s="17"/>
      <c r="AG1344" s="17"/>
      <c r="AH1344" s="17"/>
      <c r="AI1344" s="17"/>
      <c r="AJ1344" s="17"/>
      <c r="AK1344" s="17"/>
      <c r="AL1344" s="17"/>
      <c r="AM1344" s="17"/>
      <c r="AN1344" s="17"/>
      <c r="AO1344" s="17"/>
      <c r="AP1344" s="17"/>
      <c r="AQ1344" s="17"/>
      <c r="AR1344" s="17"/>
      <c r="AS1344" s="17"/>
      <c r="AT1344" s="17"/>
      <c r="AU1344" s="17"/>
      <c r="AV1344" s="17"/>
      <c r="AW1344" s="17"/>
      <c r="AX1344" s="17"/>
      <c r="AY1344" s="17"/>
      <c r="AZ1344" s="17"/>
      <c r="BA1344" s="17"/>
      <c r="BB1344" s="17"/>
      <c r="BC1344" s="17"/>
      <c r="BD1344" s="17"/>
      <c r="BE1344" s="17"/>
      <c r="BF1344" s="17"/>
      <c r="BG1344" s="17"/>
    </row>
    <row r="1345" spans="2:59" x14ac:dyDescent="0.35">
      <c r="B1345" s="6" t="s">
        <v>544</v>
      </c>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c r="AX1345" s="17"/>
      <c r="AY1345" s="17"/>
      <c r="AZ1345" s="17"/>
      <c r="BA1345" s="17"/>
      <c r="BB1345" s="17"/>
      <c r="BC1345" s="17"/>
      <c r="BD1345" s="17"/>
      <c r="BE1345" s="17"/>
      <c r="BF1345" s="17"/>
      <c r="BG1345" s="17"/>
    </row>
    <row r="1346" spans="2:59" x14ac:dyDescent="0.35">
      <c r="B1346" s="24" t="s">
        <v>79</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c r="BA1346" s="17"/>
      <c r="BB1346" s="17"/>
      <c r="BC1346" s="17"/>
      <c r="BD1346" s="17"/>
      <c r="BE1346" s="17"/>
      <c r="BF1346" s="17"/>
      <c r="BG1346" s="17"/>
    </row>
    <row r="1347" spans="2:59" x14ac:dyDescent="0.35">
      <c r="B1347" t="s">
        <v>536</v>
      </c>
      <c r="C1347" s="17">
        <v>9.5433422401831905E-2</v>
      </c>
      <c r="D1347" s="17">
        <v>0.115072331515285</v>
      </c>
      <c r="E1347" s="17">
        <v>7.7029568821768299E-2</v>
      </c>
      <c r="F1347" s="17"/>
      <c r="G1347" s="17">
        <v>0.115777214215636</v>
      </c>
      <c r="H1347" s="17">
        <v>0.173289505991569</v>
      </c>
      <c r="I1347" s="17">
        <v>9.1232061492005898E-2</v>
      </c>
      <c r="J1347" s="17">
        <v>7.9053339381252502E-2</v>
      </c>
      <c r="K1347" s="17">
        <v>6.3137715571277606E-2</v>
      </c>
      <c r="L1347" s="17">
        <v>5.7161018478791702E-2</v>
      </c>
      <c r="M1347" s="17"/>
      <c r="N1347" s="17">
        <v>0.15916449851926301</v>
      </c>
      <c r="O1347" s="17">
        <v>9.5047404662224597E-2</v>
      </c>
      <c r="P1347" s="17">
        <v>6.0372238090094399E-2</v>
      </c>
      <c r="Q1347" s="17">
        <v>5.8161296975106198E-2</v>
      </c>
      <c r="R1347" s="17"/>
      <c r="S1347" s="17">
        <v>0.15950582753112399</v>
      </c>
      <c r="T1347" s="17">
        <v>7.9369850194574307E-2</v>
      </c>
      <c r="U1347" s="17">
        <v>6.9912773294925901E-2</v>
      </c>
      <c r="V1347" s="17">
        <v>6.9396869637311898E-2</v>
      </c>
      <c r="W1347" s="17">
        <v>9.12479901994417E-2</v>
      </c>
      <c r="X1347" s="17">
        <v>8.9963962327438404E-2</v>
      </c>
      <c r="Y1347" s="17">
        <v>9.4965838585172893E-2</v>
      </c>
      <c r="Z1347" s="17">
        <v>7.4333128352123301E-2</v>
      </c>
      <c r="AA1347" s="17">
        <v>0.10102721794481</v>
      </c>
      <c r="AB1347" s="17">
        <v>7.7054684601154194E-2</v>
      </c>
      <c r="AC1347" s="17">
        <v>9.8332596842146805E-2</v>
      </c>
      <c r="AD1347" s="17">
        <v>9.6712114346275996E-2</v>
      </c>
      <c r="AE1347" s="17"/>
      <c r="AF1347" s="17">
        <v>7.8393971567840504E-2</v>
      </c>
      <c r="AG1347" s="17">
        <v>0.118316097526192</v>
      </c>
      <c r="AH1347" s="17">
        <v>6.53890584724552E-2</v>
      </c>
      <c r="AI1347" s="17"/>
      <c r="AJ1347" s="17">
        <v>0.102099512413348</v>
      </c>
      <c r="AK1347" s="17">
        <v>0.13543688059506301</v>
      </c>
      <c r="AL1347" s="17">
        <v>8.9326693012442698E-2</v>
      </c>
      <c r="AM1347" s="17">
        <v>0</v>
      </c>
      <c r="AN1347" s="17">
        <v>2.83720225533588E-2</v>
      </c>
      <c r="AO1347" s="17"/>
      <c r="AP1347" s="17">
        <v>0.11597557525179</v>
      </c>
      <c r="AQ1347" s="17">
        <v>0.13623250307752399</v>
      </c>
      <c r="AR1347" s="17">
        <v>0.102474377641607</v>
      </c>
      <c r="AS1347" s="17">
        <v>3.2532826285416698E-2</v>
      </c>
      <c r="AT1347" s="17">
        <v>8.2120457820726606E-2</v>
      </c>
      <c r="AU1347" s="17"/>
      <c r="AV1347" s="17">
        <v>0.153067531181456</v>
      </c>
      <c r="AW1347" s="17">
        <v>0.134014911599527</v>
      </c>
      <c r="AX1347" s="17">
        <v>0.117177698457767</v>
      </c>
      <c r="AY1347" s="17">
        <v>2.8813807883666699E-2</v>
      </c>
      <c r="AZ1347" s="17">
        <v>4.8497976371328397E-2</v>
      </c>
      <c r="BA1347" s="17">
        <v>3.2331671711116103E-2</v>
      </c>
      <c r="BB1347" s="17"/>
      <c r="BC1347" s="17">
        <v>7.0384182709160401E-2</v>
      </c>
      <c r="BD1347" s="17">
        <v>5.9861228766304897E-2</v>
      </c>
      <c r="BE1347" s="17">
        <v>0.133552369786718</v>
      </c>
      <c r="BF1347" s="17">
        <v>0.177500939028953</v>
      </c>
      <c r="BG1347" s="17">
        <v>0.27031353586179202</v>
      </c>
    </row>
    <row r="1348" spans="2:59" x14ac:dyDescent="0.35">
      <c r="B1348" t="s">
        <v>537</v>
      </c>
      <c r="C1348" s="17">
        <v>0.35868129677685101</v>
      </c>
      <c r="D1348" s="17">
        <v>0.39999582914037202</v>
      </c>
      <c r="E1348" s="17">
        <v>0.32121054707945401</v>
      </c>
      <c r="F1348" s="17"/>
      <c r="G1348" s="17">
        <v>0.336755996144605</v>
      </c>
      <c r="H1348" s="17">
        <v>0.39460771891259</v>
      </c>
      <c r="I1348" s="17">
        <v>0.371719617983506</v>
      </c>
      <c r="J1348" s="17">
        <v>0.36345453369340602</v>
      </c>
      <c r="K1348" s="17">
        <v>0.30937050457010101</v>
      </c>
      <c r="L1348" s="17">
        <v>0.36295570982075798</v>
      </c>
      <c r="M1348" s="17"/>
      <c r="N1348" s="17">
        <v>0.410194734602503</v>
      </c>
      <c r="O1348" s="17">
        <v>0.40035158968887502</v>
      </c>
      <c r="P1348" s="17">
        <v>0.28455513048716402</v>
      </c>
      <c r="Q1348" s="17">
        <v>0.32569640672183597</v>
      </c>
      <c r="R1348" s="17"/>
      <c r="S1348" s="17">
        <v>0.41924215516755398</v>
      </c>
      <c r="T1348" s="17">
        <v>0.35886752702610403</v>
      </c>
      <c r="U1348" s="17">
        <v>0.288708302989445</v>
      </c>
      <c r="V1348" s="17">
        <v>0.38084955721282698</v>
      </c>
      <c r="W1348" s="17">
        <v>0.41320517373732202</v>
      </c>
      <c r="X1348" s="17">
        <v>0.35704458036334702</v>
      </c>
      <c r="Y1348" s="17">
        <v>0.331488255954347</v>
      </c>
      <c r="Z1348" s="17">
        <v>0.31685563073635298</v>
      </c>
      <c r="AA1348" s="17">
        <v>0.320559344634266</v>
      </c>
      <c r="AB1348" s="17">
        <v>0.34449201506576599</v>
      </c>
      <c r="AC1348" s="17">
        <v>0.36077977855794302</v>
      </c>
      <c r="AD1348" s="17">
        <v>0.37920378015092199</v>
      </c>
      <c r="AE1348" s="17"/>
      <c r="AF1348" s="17">
        <v>0.27398431336046802</v>
      </c>
      <c r="AG1348" s="17">
        <v>0.429236284050585</v>
      </c>
      <c r="AH1348" s="17">
        <v>0.36231101613586902</v>
      </c>
      <c r="AI1348" s="17"/>
      <c r="AJ1348" s="17">
        <v>0.31905070964853</v>
      </c>
      <c r="AK1348" s="17">
        <v>0.42651987938143798</v>
      </c>
      <c r="AL1348" s="17">
        <v>0.43001376977229799</v>
      </c>
      <c r="AM1348" s="17">
        <v>0.20472412960671901</v>
      </c>
      <c r="AN1348" s="17">
        <v>0.34299760908409699</v>
      </c>
      <c r="AO1348" s="17"/>
      <c r="AP1348" s="17">
        <v>0.34311198380293501</v>
      </c>
      <c r="AQ1348" s="17">
        <v>0.44490830676933302</v>
      </c>
      <c r="AR1348" s="17">
        <v>0.421469527432695</v>
      </c>
      <c r="AS1348" s="17">
        <v>0.21310915531539201</v>
      </c>
      <c r="AT1348" s="17">
        <v>0.32750906717681899</v>
      </c>
      <c r="AU1348" s="17"/>
      <c r="AV1348" s="17">
        <v>0.48264965368590101</v>
      </c>
      <c r="AW1348" s="17">
        <v>0.35624421986320598</v>
      </c>
      <c r="AX1348" s="17">
        <v>0.434480149892781</v>
      </c>
      <c r="AY1348" s="17">
        <v>0.19620603951206</v>
      </c>
      <c r="AZ1348" s="17">
        <v>0.31753959458145797</v>
      </c>
      <c r="BA1348" s="17">
        <v>0.349652165221988</v>
      </c>
      <c r="BB1348" s="17"/>
      <c r="BC1348" s="17">
        <v>0.32597721877673103</v>
      </c>
      <c r="BD1348" s="17">
        <v>0.319867067139746</v>
      </c>
      <c r="BE1348" s="17">
        <v>0.43124493495527499</v>
      </c>
      <c r="BF1348" s="17">
        <v>0.39355073411936797</v>
      </c>
      <c r="BG1348" s="17">
        <v>0.37714051481602501</v>
      </c>
    </row>
    <row r="1349" spans="2:59" x14ac:dyDescent="0.35">
      <c r="B1349" t="s">
        <v>538</v>
      </c>
      <c r="C1349" s="17">
        <v>0.31569830704934798</v>
      </c>
      <c r="D1349" s="17">
        <v>0.27985029052374699</v>
      </c>
      <c r="E1349" s="17">
        <v>0.35119914620229797</v>
      </c>
      <c r="F1349" s="17"/>
      <c r="G1349" s="17">
        <v>0.32744802725671901</v>
      </c>
      <c r="H1349" s="17">
        <v>0.25711470305231499</v>
      </c>
      <c r="I1349" s="17">
        <v>0.29929266849966402</v>
      </c>
      <c r="J1349" s="17">
        <v>0.31876599976065301</v>
      </c>
      <c r="K1349" s="17">
        <v>0.36145346505124398</v>
      </c>
      <c r="L1349" s="17">
        <v>0.33535924811283002</v>
      </c>
      <c r="M1349" s="17"/>
      <c r="N1349" s="17">
        <v>0.303100373056019</v>
      </c>
      <c r="O1349" s="17">
        <v>0.28592359150291802</v>
      </c>
      <c r="P1349" s="17">
        <v>0.34059867612938499</v>
      </c>
      <c r="Q1349" s="17">
        <v>0.33699053692775699</v>
      </c>
      <c r="R1349" s="17"/>
      <c r="S1349" s="17">
        <v>0.242010478283991</v>
      </c>
      <c r="T1349" s="17">
        <v>0.30702328262836998</v>
      </c>
      <c r="U1349" s="17">
        <v>0.33402337098005203</v>
      </c>
      <c r="V1349" s="17">
        <v>0.32498858684458198</v>
      </c>
      <c r="W1349" s="17">
        <v>0.290350771597015</v>
      </c>
      <c r="X1349" s="17">
        <v>0.35134301662447498</v>
      </c>
      <c r="Y1349" s="17">
        <v>0.289335262346681</v>
      </c>
      <c r="Z1349" s="17">
        <v>0.300016736692226</v>
      </c>
      <c r="AA1349" s="17">
        <v>0.33429645213511799</v>
      </c>
      <c r="AB1349" s="17">
        <v>0.38089639783039198</v>
      </c>
      <c r="AC1349" s="17">
        <v>0.35601011144626399</v>
      </c>
      <c r="AD1349" s="17">
        <v>0.33333635820267199</v>
      </c>
      <c r="AE1349" s="17"/>
      <c r="AF1349" s="17">
        <v>0.32561991713763</v>
      </c>
      <c r="AG1349" s="17">
        <v>0.30459216376265602</v>
      </c>
      <c r="AH1349" s="17">
        <v>0.32437163762458698</v>
      </c>
      <c r="AI1349" s="17"/>
      <c r="AJ1349" s="17">
        <v>0.34200895170261802</v>
      </c>
      <c r="AK1349" s="17">
        <v>0.26966086850141902</v>
      </c>
      <c r="AL1349" s="17">
        <v>0.34467989808049498</v>
      </c>
      <c r="AM1349" s="17">
        <v>0.19015243247352201</v>
      </c>
      <c r="AN1349" s="17">
        <v>0.31928495858080203</v>
      </c>
      <c r="AO1349" s="17"/>
      <c r="AP1349" s="17">
        <v>0.34149266796487698</v>
      </c>
      <c r="AQ1349" s="17">
        <v>0.27741026532461499</v>
      </c>
      <c r="AR1349" s="17">
        <v>0.31490219241269302</v>
      </c>
      <c r="AS1349" s="17">
        <v>0.28760181179621103</v>
      </c>
      <c r="AT1349" s="17">
        <v>0.33559043216502299</v>
      </c>
      <c r="AU1349" s="17"/>
      <c r="AV1349" s="17">
        <v>0.261034864543434</v>
      </c>
      <c r="AW1349" s="17">
        <v>0.31625059790728599</v>
      </c>
      <c r="AX1349" s="17">
        <v>0.32452657673824897</v>
      </c>
      <c r="AY1349" s="17">
        <v>0.327742847549643</v>
      </c>
      <c r="AZ1349" s="17">
        <v>0.32974738908138002</v>
      </c>
      <c r="BA1349" s="17">
        <v>0.35112597904946302</v>
      </c>
      <c r="BB1349" s="17"/>
      <c r="BC1349" s="17">
        <v>0.33539902298323399</v>
      </c>
      <c r="BD1349" s="17">
        <v>0.334472436141245</v>
      </c>
      <c r="BE1349" s="17">
        <v>0.25616434111973901</v>
      </c>
      <c r="BF1349" s="17">
        <v>0.32542805570822497</v>
      </c>
      <c r="BG1349" s="17">
        <v>0.23287955908306299</v>
      </c>
    </row>
    <row r="1350" spans="2:59" x14ac:dyDescent="0.35">
      <c r="B1350" t="s">
        <v>539</v>
      </c>
      <c r="C1350" s="17">
        <v>0.19270051114334399</v>
      </c>
      <c r="D1350" s="17">
        <v>0.17848899348609601</v>
      </c>
      <c r="E1350" s="17">
        <v>0.203278105045583</v>
      </c>
      <c r="F1350" s="17"/>
      <c r="G1350" s="17">
        <v>0.16582928206070799</v>
      </c>
      <c r="H1350" s="17">
        <v>0.119466499952709</v>
      </c>
      <c r="I1350" s="17">
        <v>0.18381247734144401</v>
      </c>
      <c r="J1350" s="17">
        <v>0.21324006007396101</v>
      </c>
      <c r="K1350" s="17">
        <v>0.24302046207820599</v>
      </c>
      <c r="L1350" s="17">
        <v>0.22673349996873199</v>
      </c>
      <c r="M1350" s="17"/>
      <c r="N1350" s="17">
        <v>9.9462632851889707E-2</v>
      </c>
      <c r="O1350" s="17">
        <v>0.17459907850325501</v>
      </c>
      <c r="P1350" s="17">
        <v>0.281350189426126</v>
      </c>
      <c r="Q1350" s="17">
        <v>0.23447292071568701</v>
      </c>
      <c r="R1350" s="17"/>
      <c r="S1350" s="17">
        <v>0.14888876385731301</v>
      </c>
      <c r="T1350" s="17">
        <v>0.202170171275218</v>
      </c>
      <c r="U1350" s="17">
        <v>0.27000449011153199</v>
      </c>
      <c r="V1350" s="17">
        <v>0.198513695909559</v>
      </c>
      <c r="W1350" s="17">
        <v>0.17463726227631801</v>
      </c>
      <c r="X1350" s="17">
        <v>0.15081607115268</v>
      </c>
      <c r="Y1350" s="17">
        <v>0.23846598138493899</v>
      </c>
      <c r="Z1350" s="17">
        <v>0.27421804307571301</v>
      </c>
      <c r="AA1350" s="17">
        <v>0.207453337008492</v>
      </c>
      <c r="AB1350" s="17">
        <v>0.162965177081137</v>
      </c>
      <c r="AC1350" s="17">
        <v>0.168606849854013</v>
      </c>
      <c r="AD1350" s="17">
        <v>0.14584350495307599</v>
      </c>
      <c r="AE1350" s="17"/>
      <c r="AF1350" s="17">
        <v>0.29201109094507999</v>
      </c>
      <c r="AG1350" s="17">
        <v>0.124204057553448</v>
      </c>
      <c r="AH1350" s="17">
        <v>0.16352524106216301</v>
      </c>
      <c r="AI1350" s="17"/>
      <c r="AJ1350" s="17">
        <v>0.21105200010151701</v>
      </c>
      <c r="AK1350" s="17">
        <v>0.14428122418903699</v>
      </c>
      <c r="AL1350" s="17">
        <v>0.106278473695871</v>
      </c>
      <c r="AM1350" s="17">
        <v>0.57802666265102598</v>
      </c>
      <c r="AN1350" s="17">
        <v>0.22495260431706099</v>
      </c>
      <c r="AO1350" s="17"/>
      <c r="AP1350" s="17">
        <v>0.17961331210589501</v>
      </c>
      <c r="AQ1350" s="17">
        <v>0.113902881815166</v>
      </c>
      <c r="AR1350" s="17">
        <v>0.11462660108558199</v>
      </c>
      <c r="AS1350" s="17">
        <v>0.44532345662478101</v>
      </c>
      <c r="AT1350" s="17">
        <v>0.17314969013607501</v>
      </c>
      <c r="AU1350" s="17"/>
      <c r="AV1350" s="17">
        <v>8.4185260779499699E-2</v>
      </c>
      <c r="AW1350" s="17">
        <v>0.16629065105788701</v>
      </c>
      <c r="AX1350" s="17">
        <v>0.107341165370089</v>
      </c>
      <c r="AY1350" s="17">
        <v>0.42176587611340599</v>
      </c>
      <c r="AZ1350" s="17">
        <v>0.223714851758093</v>
      </c>
      <c r="BA1350" s="17">
        <v>0.18027673169973599</v>
      </c>
      <c r="BB1350" s="17"/>
      <c r="BC1350" s="17">
        <v>0.23156924862775999</v>
      </c>
      <c r="BD1350" s="17">
        <v>0.23587015795212199</v>
      </c>
      <c r="BE1350" s="17">
        <v>0.14041088156346701</v>
      </c>
      <c r="BF1350" s="17">
        <v>7.8069971090590606E-2</v>
      </c>
      <c r="BG1350" s="17">
        <v>8.6574467984746606E-2</v>
      </c>
    </row>
    <row r="1351" spans="2:59" x14ac:dyDescent="0.35">
      <c r="B1351" t="s">
        <v>100</v>
      </c>
      <c r="C1351" s="17">
        <v>3.7486462628624997E-2</v>
      </c>
      <c r="D1351" s="17">
        <v>2.65925553345004E-2</v>
      </c>
      <c r="E1351" s="17">
        <v>4.7282632850897198E-2</v>
      </c>
      <c r="F1351" s="17"/>
      <c r="G1351" s="17">
        <v>5.4189480322331597E-2</v>
      </c>
      <c r="H1351" s="17">
        <v>5.5521572090816998E-2</v>
      </c>
      <c r="I1351" s="17">
        <v>5.3943174683380203E-2</v>
      </c>
      <c r="J1351" s="17">
        <v>2.5486067090727201E-2</v>
      </c>
      <c r="K1351" s="17">
        <v>2.3017852729171499E-2</v>
      </c>
      <c r="L1351" s="17">
        <v>1.7790523618887898E-2</v>
      </c>
      <c r="M1351" s="17"/>
      <c r="N1351" s="17">
        <v>2.8077760970325698E-2</v>
      </c>
      <c r="O1351" s="17">
        <v>4.4078335642727597E-2</v>
      </c>
      <c r="P1351" s="17">
        <v>3.3123765867230898E-2</v>
      </c>
      <c r="Q1351" s="17">
        <v>4.46788386596138E-2</v>
      </c>
      <c r="R1351" s="17"/>
      <c r="S1351" s="17">
        <v>3.0352775160017501E-2</v>
      </c>
      <c r="T1351" s="17">
        <v>5.2569168875733902E-2</v>
      </c>
      <c r="U1351" s="17">
        <v>3.7351062624045098E-2</v>
      </c>
      <c r="V1351" s="17">
        <v>2.6251290395719801E-2</v>
      </c>
      <c r="W1351" s="17">
        <v>3.0558802189904099E-2</v>
      </c>
      <c r="X1351" s="17">
        <v>5.0832369532060002E-2</v>
      </c>
      <c r="Y1351" s="17">
        <v>4.5744661728860499E-2</v>
      </c>
      <c r="Z1351" s="17">
        <v>3.4576461143584598E-2</v>
      </c>
      <c r="AA1351" s="17">
        <v>3.6663648277313998E-2</v>
      </c>
      <c r="AB1351" s="17">
        <v>3.4591725421550201E-2</v>
      </c>
      <c r="AC1351" s="17">
        <v>1.6270663299633E-2</v>
      </c>
      <c r="AD1351" s="17">
        <v>4.4904242347053001E-2</v>
      </c>
      <c r="AE1351" s="17"/>
      <c r="AF1351" s="17">
        <v>2.99907069889815E-2</v>
      </c>
      <c r="AG1351" s="17">
        <v>2.3651397107118999E-2</v>
      </c>
      <c r="AH1351" s="17">
        <v>8.4403046704925599E-2</v>
      </c>
      <c r="AI1351" s="17"/>
      <c r="AJ1351" s="17">
        <v>2.5788826133986899E-2</v>
      </c>
      <c r="AK1351" s="17">
        <v>2.4101147333042201E-2</v>
      </c>
      <c r="AL1351" s="17">
        <v>2.97011654388935E-2</v>
      </c>
      <c r="AM1351" s="17">
        <v>2.7096775268733001E-2</v>
      </c>
      <c r="AN1351" s="17">
        <v>8.4392805464680698E-2</v>
      </c>
      <c r="AO1351" s="17"/>
      <c r="AP1351" s="17">
        <v>1.9806460874502999E-2</v>
      </c>
      <c r="AQ1351" s="17">
        <v>2.7546043013362199E-2</v>
      </c>
      <c r="AR1351" s="17">
        <v>4.6527301427422597E-2</v>
      </c>
      <c r="AS1351" s="17">
        <v>2.1432749978198801E-2</v>
      </c>
      <c r="AT1351" s="17">
        <v>8.1630352701355796E-2</v>
      </c>
      <c r="AU1351" s="17"/>
      <c r="AV1351" s="17">
        <v>1.9062689809708499E-2</v>
      </c>
      <c r="AW1351" s="17">
        <v>2.7199619572094502E-2</v>
      </c>
      <c r="AX1351" s="17">
        <v>1.6474409541113101E-2</v>
      </c>
      <c r="AY1351" s="17">
        <v>2.5471428941224599E-2</v>
      </c>
      <c r="AZ1351" s="17">
        <v>8.0500188207741005E-2</v>
      </c>
      <c r="BA1351" s="17">
        <v>8.6613452317696293E-2</v>
      </c>
      <c r="BB1351" s="17"/>
      <c r="BC1351" s="17">
        <v>3.6670326903115003E-2</v>
      </c>
      <c r="BD1351" s="17">
        <v>4.99291100005822E-2</v>
      </c>
      <c r="BE1351" s="17">
        <v>3.8627472574801001E-2</v>
      </c>
      <c r="BF1351" s="17">
        <v>2.5450300052863899E-2</v>
      </c>
      <c r="BG1351" s="17">
        <v>3.3091922254373303E-2</v>
      </c>
    </row>
    <row r="1352" spans="2:59" x14ac:dyDescent="0.35">
      <c r="B1352" t="s">
        <v>540</v>
      </c>
      <c r="C1352" s="17">
        <v>0.45411471917868301</v>
      </c>
      <c r="D1352" s="17">
        <v>0.51506816065565697</v>
      </c>
      <c r="E1352" s="17">
        <v>0.39824011590122199</v>
      </c>
      <c r="F1352" s="17"/>
      <c r="G1352" s="17">
        <v>0.45253321036024102</v>
      </c>
      <c r="H1352" s="17">
        <v>0.56789722490415895</v>
      </c>
      <c r="I1352" s="17">
        <v>0.46295167947551202</v>
      </c>
      <c r="J1352" s="17">
        <v>0.442507873074659</v>
      </c>
      <c r="K1352" s="17">
        <v>0.37250822014137802</v>
      </c>
      <c r="L1352" s="17">
        <v>0.42011672829954999</v>
      </c>
      <c r="M1352" s="17"/>
      <c r="N1352" s="17">
        <v>0.56935923312176595</v>
      </c>
      <c r="O1352" s="17">
        <v>0.49539899435109902</v>
      </c>
      <c r="P1352" s="17">
        <v>0.34492736857725798</v>
      </c>
      <c r="Q1352" s="17">
        <v>0.383857703696942</v>
      </c>
      <c r="R1352" s="17"/>
      <c r="S1352" s="17">
        <v>0.578747982698678</v>
      </c>
      <c r="T1352" s="17">
        <v>0.43823737722067801</v>
      </c>
      <c r="U1352" s="17">
        <v>0.35862107628437101</v>
      </c>
      <c r="V1352" s="17">
        <v>0.45024642685013899</v>
      </c>
      <c r="W1352" s="17">
        <v>0.50445316393676298</v>
      </c>
      <c r="X1352" s="17">
        <v>0.44700854269078499</v>
      </c>
      <c r="Y1352" s="17">
        <v>0.42645409453951899</v>
      </c>
      <c r="Z1352" s="17">
        <v>0.391188759088476</v>
      </c>
      <c r="AA1352" s="17">
        <v>0.42158656257907501</v>
      </c>
      <c r="AB1352" s="17">
        <v>0.42154669966692099</v>
      </c>
      <c r="AC1352" s="17">
        <v>0.45911237540008998</v>
      </c>
      <c r="AD1352" s="17">
        <v>0.47591589449719801</v>
      </c>
      <c r="AE1352" s="17"/>
      <c r="AF1352" s="17">
        <v>0.35237828492830903</v>
      </c>
      <c r="AG1352" s="17">
        <v>0.54755238157677699</v>
      </c>
      <c r="AH1352" s="17">
        <v>0.42770007460832399</v>
      </c>
      <c r="AI1352" s="17"/>
      <c r="AJ1352" s="17">
        <v>0.42115022206187802</v>
      </c>
      <c r="AK1352" s="17">
        <v>0.56195675997650096</v>
      </c>
      <c r="AL1352" s="17">
        <v>0.519340462784741</v>
      </c>
      <c r="AM1352" s="17">
        <v>0.20472412960671901</v>
      </c>
      <c r="AN1352" s="17">
        <v>0.37136963163745601</v>
      </c>
      <c r="AO1352" s="17"/>
      <c r="AP1352" s="17">
        <v>0.45908755905472398</v>
      </c>
      <c r="AQ1352" s="17">
        <v>0.58114080984685701</v>
      </c>
      <c r="AR1352" s="17">
        <v>0.523943905074302</v>
      </c>
      <c r="AS1352" s="17">
        <v>0.245641981600809</v>
      </c>
      <c r="AT1352" s="17">
        <v>0.40962952499754601</v>
      </c>
      <c r="AU1352" s="17"/>
      <c r="AV1352" s="17">
        <v>0.63571718486735695</v>
      </c>
      <c r="AW1352" s="17">
        <v>0.49025913146273298</v>
      </c>
      <c r="AX1352" s="17">
        <v>0.55165784835054898</v>
      </c>
      <c r="AY1352" s="17">
        <v>0.225019847395726</v>
      </c>
      <c r="AZ1352" s="17">
        <v>0.366037570952786</v>
      </c>
      <c r="BA1352" s="17">
        <v>0.381983836933104</v>
      </c>
      <c r="BB1352" s="17"/>
      <c r="BC1352" s="17">
        <v>0.396361401485891</v>
      </c>
      <c r="BD1352" s="17">
        <v>0.37972829590605101</v>
      </c>
      <c r="BE1352" s="17">
        <v>0.56479730474199297</v>
      </c>
      <c r="BF1352" s="17">
        <v>0.57105167314832095</v>
      </c>
      <c r="BG1352" s="17">
        <v>0.64745405067781703</v>
      </c>
    </row>
    <row r="1353" spans="2:59" x14ac:dyDescent="0.35">
      <c r="B1353" t="s">
        <v>141</v>
      </c>
      <c r="C1353" s="17">
        <v>-0.41662825655005797</v>
      </c>
      <c r="D1353" s="17">
        <v>-0.48847560532115702</v>
      </c>
      <c r="E1353" s="17">
        <v>-0.35095748305032498</v>
      </c>
      <c r="F1353" s="17"/>
      <c r="G1353" s="17">
        <v>-0.39834373003790902</v>
      </c>
      <c r="H1353" s="17">
        <v>-0.51237565281334196</v>
      </c>
      <c r="I1353" s="17">
        <v>-0.40900850479213102</v>
      </c>
      <c r="J1353" s="17">
        <v>-0.41702180598393201</v>
      </c>
      <c r="K1353" s="17">
        <v>-0.34949036741220701</v>
      </c>
      <c r="L1353" s="17">
        <v>-0.40232620468066199</v>
      </c>
      <c r="M1353" s="17"/>
      <c r="N1353" s="17">
        <v>-0.54128147215143996</v>
      </c>
      <c r="O1353" s="17">
        <v>-0.45132065870837201</v>
      </c>
      <c r="P1353" s="17">
        <v>-0.31180360271002699</v>
      </c>
      <c r="Q1353" s="17">
        <v>-0.33917886503732902</v>
      </c>
      <c r="R1353" s="17"/>
      <c r="S1353" s="17">
        <v>-0.548395207538661</v>
      </c>
      <c r="T1353" s="17">
        <v>-0.38566820834494397</v>
      </c>
      <c r="U1353" s="17">
        <v>-0.32127001366032598</v>
      </c>
      <c r="V1353" s="17">
        <v>-0.423995136454419</v>
      </c>
      <c r="W1353" s="17">
        <v>-0.47389436174685901</v>
      </c>
      <c r="X1353" s="17">
        <v>-0.396176173158725</v>
      </c>
      <c r="Y1353" s="17">
        <v>-0.380709432810659</v>
      </c>
      <c r="Z1353" s="17">
        <v>-0.35661229794489202</v>
      </c>
      <c r="AA1353" s="17">
        <v>-0.38492291430176101</v>
      </c>
      <c r="AB1353" s="17">
        <v>-0.38695497424537101</v>
      </c>
      <c r="AC1353" s="17">
        <v>-0.44284171210045697</v>
      </c>
      <c r="AD1353" s="17">
        <v>-0.43101165215014497</v>
      </c>
      <c r="AE1353" s="17"/>
      <c r="AF1353" s="17">
        <v>-0.32238757793932699</v>
      </c>
      <c r="AG1353" s="17">
        <v>-0.52390098446965805</v>
      </c>
      <c r="AH1353" s="17">
        <v>-0.343297027903399</v>
      </c>
      <c r="AI1353" s="17"/>
      <c r="AJ1353" s="17">
        <v>-0.39536139592789099</v>
      </c>
      <c r="AK1353" s="17">
        <v>-0.53785561264345905</v>
      </c>
      <c r="AL1353" s="17">
        <v>-0.48963929734584699</v>
      </c>
      <c r="AM1353" s="17">
        <v>-0.17762735433798599</v>
      </c>
      <c r="AN1353" s="17">
        <v>-0.28697682617277598</v>
      </c>
      <c r="AO1353" s="17"/>
      <c r="AP1353" s="17">
        <v>-0.43928109818022099</v>
      </c>
      <c r="AQ1353" s="17">
        <v>-0.55359476683349496</v>
      </c>
      <c r="AR1353" s="17">
        <v>-0.47741660364687999</v>
      </c>
      <c r="AS1353" s="17">
        <v>-0.22420923162261</v>
      </c>
      <c r="AT1353" s="17">
        <v>-0.32799917229619002</v>
      </c>
      <c r="AU1353" s="17"/>
      <c r="AV1353" s="17">
        <v>-0.61665449505764902</v>
      </c>
      <c r="AW1353" s="17">
        <v>-0.46305951189063799</v>
      </c>
      <c r="AX1353" s="17">
        <v>-0.53518343880943497</v>
      </c>
      <c r="AY1353" s="17">
        <v>-0.199548418454502</v>
      </c>
      <c r="AZ1353" s="17">
        <v>-0.28553738274504498</v>
      </c>
      <c r="BA1353" s="17">
        <v>-0.29537038461540799</v>
      </c>
      <c r="BB1353" s="17"/>
      <c r="BC1353" s="17">
        <v>-0.35969107458277599</v>
      </c>
      <c r="BD1353" s="17">
        <v>-0.32979918590546897</v>
      </c>
      <c r="BE1353" s="17">
        <v>-0.52616983216719204</v>
      </c>
      <c r="BF1353" s="17">
        <v>-0.54560137309545698</v>
      </c>
      <c r="BG1353" s="17">
        <v>-0.61436212842344295</v>
      </c>
    </row>
    <row r="1354" spans="2:59" x14ac:dyDescent="0.3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row>
    <row r="1355" spans="2:59" x14ac:dyDescent="0.35">
      <c r="B1355" s="6" t="s">
        <v>545</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row>
    <row r="1356" spans="2:59" x14ac:dyDescent="0.35">
      <c r="B1356" s="24" t="s">
        <v>79</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row>
    <row r="1357" spans="2:59" x14ac:dyDescent="0.35">
      <c r="B1357" t="s">
        <v>536</v>
      </c>
      <c r="C1357" s="17">
        <v>8.0539511093299099E-2</v>
      </c>
      <c r="D1357" s="17">
        <v>8.6236963218058404E-2</v>
      </c>
      <c r="E1357" s="17">
        <v>7.5617246437476401E-2</v>
      </c>
      <c r="F1357" s="17"/>
      <c r="G1357" s="17">
        <v>0.14594967457195401</v>
      </c>
      <c r="H1357" s="17">
        <v>0.17192592844806701</v>
      </c>
      <c r="I1357" s="17">
        <v>8.9073021546324696E-2</v>
      </c>
      <c r="J1357" s="17">
        <v>4.5523047790835797E-2</v>
      </c>
      <c r="K1357" s="17">
        <v>2.7046236097006501E-2</v>
      </c>
      <c r="L1357" s="17">
        <v>2.01748042907639E-2</v>
      </c>
      <c r="M1357" s="17"/>
      <c r="N1357" s="17">
        <v>0.133801946236313</v>
      </c>
      <c r="O1357" s="17">
        <v>7.4080498558301205E-2</v>
      </c>
      <c r="P1357" s="17">
        <v>5.9586138716000402E-2</v>
      </c>
      <c r="Q1357" s="17">
        <v>4.8435641928586397E-2</v>
      </c>
      <c r="R1357" s="17"/>
      <c r="S1357" s="17">
        <v>0.179196444422315</v>
      </c>
      <c r="T1357" s="17">
        <v>5.8626466678354798E-2</v>
      </c>
      <c r="U1357" s="17">
        <v>3.9924529745712999E-2</v>
      </c>
      <c r="V1357" s="17">
        <v>6.3279734552034603E-2</v>
      </c>
      <c r="W1357" s="17">
        <v>7.6506106596147497E-2</v>
      </c>
      <c r="X1357" s="17">
        <v>9.6617894589526701E-2</v>
      </c>
      <c r="Y1357" s="17">
        <v>7.8529169432750595E-2</v>
      </c>
      <c r="Z1357" s="17">
        <v>3.0937464671664999E-2</v>
      </c>
      <c r="AA1357" s="17">
        <v>8.7047713512983793E-2</v>
      </c>
      <c r="AB1357" s="17">
        <v>4.1532786148452801E-2</v>
      </c>
      <c r="AC1357" s="17">
        <v>5.5237121363929297E-2</v>
      </c>
      <c r="AD1357" s="17">
        <v>4.1795899030364202E-2</v>
      </c>
      <c r="AE1357" s="17"/>
      <c r="AF1357" s="17">
        <v>5.4893411001689603E-2</v>
      </c>
      <c r="AG1357" s="17">
        <v>9.71954061696301E-2</v>
      </c>
      <c r="AH1357" s="17">
        <v>7.0940130515400199E-2</v>
      </c>
      <c r="AI1357" s="17"/>
      <c r="AJ1357" s="17">
        <v>6.6231537797057094E-2</v>
      </c>
      <c r="AK1357" s="17">
        <v>0.13124264074095801</v>
      </c>
      <c r="AL1357" s="17">
        <v>5.8046549306749198E-2</v>
      </c>
      <c r="AM1357" s="17">
        <v>2.18310925165329E-2</v>
      </c>
      <c r="AN1357" s="17">
        <v>3.6880696328423897E-2</v>
      </c>
      <c r="AO1357" s="17"/>
      <c r="AP1357" s="17">
        <v>7.11984926529039E-2</v>
      </c>
      <c r="AQ1357" s="17">
        <v>0.127097392648503</v>
      </c>
      <c r="AR1357" s="17">
        <v>6.4958608136571297E-2</v>
      </c>
      <c r="AS1357" s="17">
        <v>2.7318524789500798E-2</v>
      </c>
      <c r="AT1357" s="17">
        <v>0.10636444440532999</v>
      </c>
      <c r="AU1357" s="17"/>
      <c r="AV1357" s="17">
        <v>0.14763759857115299</v>
      </c>
      <c r="AW1357" s="17">
        <v>8.6858616670247094E-2</v>
      </c>
      <c r="AX1357" s="17">
        <v>6.8479441341813899E-2</v>
      </c>
      <c r="AY1357" s="17">
        <v>1.72334340915485E-2</v>
      </c>
      <c r="AZ1357" s="17">
        <v>9.6944546168823198E-2</v>
      </c>
      <c r="BA1357" s="17">
        <v>1.13529705997311E-2</v>
      </c>
      <c r="BB1357" s="17"/>
      <c r="BC1357" s="17">
        <v>5.0755890359406801E-2</v>
      </c>
      <c r="BD1357" s="17">
        <v>5.4314022866442199E-2</v>
      </c>
      <c r="BE1357" s="17">
        <v>0.117516690562569</v>
      </c>
      <c r="BF1357" s="17">
        <v>0.131654028777351</v>
      </c>
      <c r="BG1357" s="17">
        <v>0.219637042546036</v>
      </c>
    </row>
    <row r="1358" spans="2:59" x14ac:dyDescent="0.35">
      <c r="B1358" t="s">
        <v>537</v>
      </c>
      <c r="C1358" s="17">
        <v>0.26407043287896398</v>
      </c>
      <c r="D1358" s="17">
        <v>0.29086583140202898</v>
      </c>
      <c r="E1358" s="17">
        <v>0.24001598706768101</v>
      </c>
      <c r="F1358" s="17"/>
      <c r="G1358" s="17">
        <v>0.29829478067147203</v>
      </c>
      <c r="H1358" s="17">
        <v>0.36316029590571203</v>
      </c>
      <c r="I1358" s="17">
        <v>0.25563029248329</v>
      </c>
      <c r="J1358" s="17">
        <v>0.25962700286102502</v>
      </c>
      <c r="K1358" s="17">
        <v>0.20647786398932999</v>
      </c>
      <c r="L1358" s="17">
        <v>0.21011098095483399</v>
      </c>
      <c r="M1358" s="17"/>
      <c r="N1358" s="17">
        <v>0.32765369989505</v>
      </c>
      <c r="O1358" s="17">
        <v>0.27747102821341402</v>
      </c>
      <c r="P1358" s="17">
        <v>0.21143197279095799</v>
      </c>
      <c r="Q1358" s="17">
        <v>0.22641561719137199</v>
      </c>
      <c r="R1358" s="17"/>
      <c r="S1358" s="17">
        <v>0.33506801269029302</v>
      </c>
      <c r="T1358" s="17">
        <v>0.26513168117168101</v>
      </c>
      <c r="U1358" s="17">
        <v>0.18193287663367799</v>
      </c>
      <c r="V1358" s="17">
        <v>0.33993970446787503</v>
      </c>
      <c r="W1358" s="17">
        <v>0.30019024324862398</v>
      </c>
      <c r="X1358" s="17">
        <v>0.24734126720362201</v>
      </c>
      <c r="Y1358" s="17">
        <v>0.23085368935217301</v>
      </c>
      <c r="Z1358" s="17">
        <v>0.27237589996567402</v>
      </c>
      <c r="AA1358" s="17">
        <v>0.22961603325975799</v>
      </c>
      <c r="AB1358" s="17">
        <v>0.18814042559810201</v>
      </c>
      <c r="AC1358" s="17">
        <v>0.26501334811133698</v>
      </c>
      <c r="AD1358" s="17">
        <v>0.315162070614673</v>
      </c>
      <c r="AE1358" s="17"/>
      <c r="AF1358" s="17">
        <v>0.19072578736572801</v>
      </c>
      <c r="AG1358" s="17">
        <v>0.31155585485968501</v>
      </c>
      <c r="AH1358" s="17">
        <v>0.28757577659592798</v>
      </c>
      <c r="AI1358" s="17"/>
      <c r="AJ1358" s="17">
        <v>0.24512855836383801</v>
      </c>
      <c r="AK1358" s="17">
        <v>0.31329487614600199</v>
      </c>
      <c r="AL1358" s="17">
        <v>0.32600048039352503</v>
      </c>
      <c r="AM1358" s="17">
        <v>0.176337243703481</v>
      </c>
      <c r="AN1358" s="17">
        <v>0.23832314726686299</v>
      </c>
      <c r="AO1358" s="17"/>
      <c r="AP1358" s="17">
        <v>0.27095670690363699</v>
      </c>
      <c r="AQ1358" s="17">
        <v>0.34555434368028998</v>
      </c>
      <c r="AR1358" s="17">
        <v>0.28558282992470702</v>
      </c>
      <c r="AS1358" s="17">
        <v>0.15306988240863301</v>
      </c>
      <c r="AT1358" s="17">
        <v>0.18157393708500799</v>
      </c>
      <c r="AU1358" s="17"/>
      <c r="AV1358" s="17">
        <v>0.39714508689033001</v>
      </c>
      <c r="AW1358" s="17">
        <v>0.26969009386762299</v>
      </c>
      <c r="AX1358" s="17">
        <v>0.28703782664454902</v>
      </c>
      <c r="AY1358" s="17">
        <v>0.128999257916597</v>
      </c>
      <c r="AZ1358" s="17">
        <v>0.20031115657917301</v>
      </c>
      <c r="BA1358" s="17">
        <v>0.25217090445456802</v>
      </c>
      <c r="BB1358" s="17"/>
      <c r="BC1358" s="17">
        <v>0.21439691189488699</v>
      </c>
      <c r="BD1358" s="17">
        <v>0.228703513781361</v>
      </c>
      <c r="BE1358" s="17">
        <v>0.32939834588308098</v>
      </c>
      <c r="BF1358" s="17">
        <v>0.354921945055865</v>
      </c>
      <c r="BG1358" s="17">
        <v>0.38321688887818101</v>
      </c>
    </row>
    <row r="1359" spans="2:59" x14ac:dyDescent="0.35">
      <c r="B1359" t="s">
        <v>538</v>
      </c>
      <c r="C1359" s="17">
        <v>0.36482401824466498</v>
      </c>
      <c r="D1359" s="17">
        <v>0.36283328357894601</v>
      </c>
      <c r="E1359" s="17">
        <v>0.365610907672694</v>
      </c>
      <c r="F1359" s="17"/>
      <c r="G1359" s="17">
        <v>0.36679685823477898</v>
      </c>
      <c r="H1359" s="17">
        <v>0.27951997596258299</v>
      </c>
      <c r="I1359" s="17">
        <v>0.36914275779741901</v>
      </c>
      <c r="J1359" s="17">
        <v>0.39029366054530101</v>
      </c>
      <c r="K1359" s="17">
        <v>0.37426759146779898</v>
      </c>
      <c r="L1359" s="17">
        <v>0.402123457017242</v>
      </c>
      <c r="M1359" s="17"/>
      <c r="N1359" s="17">
        <v>0.342469367315067</v>
      </c>
      <c r="O1359" s="17">
        <v>0.36782454874729698</v>
      </c>
      <c r="P1359" s="17">
        <v>0.36859844646325801</v>
      </c>
      <c r="Q1359" s="17">
        <v>0.38320069835717702</v>
      </c>
      <c r="R1359" s="17"/>
      <c r="S1359" s="17">
        <v>0.30140130381802599</v>
      </c>
      <c r="T1359" s="17">
        <v>0.35687377509776103</v>
      </c>
      <c r="U1359" s="17">
        <v>0.37918248941955701</v>
      </c>
      <c r="V1359" s="17">
        <v>0.31940142785345299</v>
      </c>
      <c r="W1359" s="17">
        <v>0.31592929420077098</v>
      </c>
      <c r="X1359" s="17">
        <v>0.40247485424374801</v>
      </c>
      <c r="Y1359" s="17">
        <v>0.37009889964623899</v>
      </c>
      <c r="Z1359" s="17">
        <v>0.369671834548564</v>
      </c>
      <c r="AA1359" s="17">
        <v>0.38451059318805603</v>
      </c>
      <c r="AB1359" s="17">
        <v>0.45904394749087202</v>
      </c>
      <c r="AC1359" s="17">
        <v>0.397957234945719</v>
      </c>
      <c r="AD1359" s="17">
        <v>0.36427275523748898</v>
      </c>
      <c r="AE1359" s="17"/>
      <c r="AF1359" s="17">
        <v>0.35010507969819199</v>
      </c>
      <c r="AG1359" s="17">
        <v>0.37236121896331698</v>
      </c>
      <c r="AH1359" s="17">
        <v>0.36119048791131197</v>
      </c>
      <c r="AI1359" s="17"/>
      <c r="AJ1359" s="17">
        <v>0.35602116659289901</v>
      </c>
      <c r="AK1359" s="17">
        <v>0.34725349633250802</v>
      </c>
      <c r="AL1359" s="17">
        <v>0.42873341008837301</v>
      </c>
      <c r="AM1359" s="17">
        <v>0.24299078448084799</v>
      </c>
      <c r="AN1359" s="17">
        <v>0.39582386388015001</v>
      </c>
      <c r="AO1359" s="17"/>
      <c r="AP1359" s="17">
        <v>0.373110708304776</v>
      </c>
      <c r="AQ1359" s="17">
        <v>0.34164384848563401</v>
      </c>
      <c r="AR1359" s="17">
        <v>0.44853493609008799</v>
      </c>
      <c r="AS1359" s="17">
        <v>0.29449774572202903</v>
      </c>
      <c r="AT1359" s="17">
        <v>0.42504270735251798</v>
      </c>
      <c r="AU1359" s="17"/>
      <c r="AV1359" s="17">
        <v>0.32997354637299098</v>
      </c>
      <c r="AW1359" s="17">
        <v>0.380539420595425</v>
      </c>
      <c r="AX1359" s="17">
        <v>0.42522415959781601</v>
      </c>
      <c r="AY1359" s="17">
        <v>0.318781580735845</v>
      </c>
      <c r="AZ1359" s="17">
        <v>0.38941892651203103</v>
      </c>
      <c r="BA1359" s="17">
        <v>0.379048755143014</v>
      </c>
      <c r="BB1359" s="17"/>
      <c r="BC1359" s="17">
        <v>0.369217402804705</v>
      </c>
      <c r="BD1359" s="17">
        <v>0.40033339532036799</v>
      </c>
      <c r="BE1359" s="17">
        <v>0.33464895984983101</v>
      </c>
      <c r="BF1359" s="17">
        <v>0.34883313652652898</v>
      </c>
      <c r="BG1359" s="17">
        <v>0.29088110099711001</v>
      </c>
    </row>
    <row r="1360" spans="2:59" x14ac:dyDescent="0.35">
      <c r="B1360" t="s">
        <v>539</v>
      </c>
      <c r="C1360" s="17">
        <v>0.255115191150249</v>
      </c>
      <c r="D1360" s="17">
        <v>0.238707590472619</v>
      </c>
      <c r="E1360" s="17">
        <v>0.27040289442648902</v>
      </c>
      <c r="F1360" s="17"/>
      <c r="G1360" s="17">
        <v>0.14084113799082901</v>
      </c>
      <c r="H1360" s="17">
        <v>0.145311334370444</v>
      </c>
      <c r="I1360" s="17">
        <v>0.23106658204758701</v>
      </c>
      <c r="J1360" s="17">
        <v>0.27982470009684601</v>
      </c>
      <c r="K1360" s="17">
        <v>0.35745208298773101</v>
      </c>
      <c r="L1360" s="17">
        <v>0.351164045230626</v>
      </c>
      <c r="M1360" s="17"/>
      <c r="N1360" s="17">
        <v>0.167588061968962</v>
      </c>
      <c r="O1360" s="17">
        <v>0.24611708325844001</v>
      </c>
      <c r="P1360" s="17">
        <v>0.32635719544140801</v>
      </c>
      <c r="Q1360" s="17">
        <v>0.296689472935801</v>
      </c>
      <c r="R1360" s="17"/>
      <c r="S1360" s="17">
        <v>0.15636961691638701</v>
      </c>
      <c r="T1360" s="17">
        <v>0.274391793335929</v>
      </c>
      <c r="U1360" s="17">
        <v>0.35959967268476001</v>
      </c>
      <c r="V1360" s="17">
        <v>0.23618333615936099</v>
      </c>
      <c r="W1360" s="17">
        <v>0.26055884802954099</v>
      </c>
      <c r="X1360" s="17">
        <v>0.203953849363437</v>
      </c>
      <c r="Y1360" s="17">
        <v>0.27004548642648601</v>
      </c>
      <c r="Z1360" s="17">
        <v>0.31548848339334601</v>
      </c>
      <c r="AA1360" s="17">
        <v>0.27163070701495001</v>
      </c>
      <c r="AB1360" s="17">
        <v>0.29552918592091398</v>
      </c>
      <c r="AC1360" s="17">
        <v>0.26599909256997201</v>
      </c>
      <c r="AD1360" s="17">
        <v>0.23227269761184899</v>
      </c>
      <c r="AE1360" s="17"/>
      <c r="AF1360" s="17">
        <v>0.37835377059916803</v>
      </c>
      <c r="AG1360" s="17">
        <v>0.19544047085782701</v>
      </c>
      <c r="AH1360" s="17">
        <v>0.19359483592406501</v>
      </c>
      <c r="AI1360" s="17"/>
      <c r="AJ1360" s="17">
        <v>0.307126117035813</v>
      </c>
      <c r="AK1360" s="17">
        <v>0.181923780664447</v>
      </c>
      <c r="AL1360" s="17">
        <v>0.16899368175642501</v>
      </c>
      <c r="AM1360" s="17">
        <v>0.50624029204198395</v>
      </c>
      <c r="AN1360" s="17">
        <v>0.250496415410218</v>
      </c>
      <c r="AO1360" s="17"/>
      <c r="AP1360" s="17">
        <v>0.25884924028047501</v>
      </c>
      <c r="AQ1360" s="17">
        <v>0.15519475802003399</v>
      </c>
      <c r="AR1360" s="17">
        <v>0.179317155940935</v>
      </c>
      <c r="AS1360" s="17">
        <v>0.51540208921072495</v>
      </c>
      <c r="AT1360" s="17">
        <v>0.225508350171225</v>
      </c>
      <c r="AU1360" s="17"/>
      <c r="AV1360" s="17">
        <v>9.7708321060624007E-2</v>
      </c>
      <c r="AW1360" s="17">
        <v>0.23203869319287601</v>
      </c>
      <c r="AX1360" s="17">
        <v>0.20209880063188199</v>
      </c>
      <c r="AY1360" s="17">
        <v>0.51758233135204201</v>
      </c>
      <c r="AZ1360" s="17">
        <v>0.26182896491721902</v>
      </c>
      <c r="BA1360" s="17">
        <v>0.28981440279092302</v>
      </c>
      <c r="BB1360" s="17"/>
      <c r="BC1360" s="17">
        <v>0.32579123558158601</v>
      </c>
      <c r="BD1360" s="17">
        <v>0.26316566546964698</v>
      </c>
      <c r="BE1360" s="17">
        <v>0.18855868171958701</v>
      </c>
      <c r="BF1360" s="17">
        <v>0.14882256722859899</v>
      </c>
      <c r="BG1360" s="17">
        <v>0.106264967578673</v>
      </c>
    </row>
    <row r="1361" spans="2:59" x14ac:dyDescent="0.35">
      <c r="B1361" t="s">
        <v>100</v>
      </c>
      <c r="C1361" s="17">
        <v>3.54508466328219E-2</v>
      </c>
      <c r="D1361" s="17">
        <v>2.13563313283478E-2</v>
      </c>
      <c r="E1361" s="17">
        <v>4.8352964395658601E-2</v>
      </c>
      <c r="F1361" s="17"/>
      <c r="G1361" s="17">
        <v>4.8117548530966101E-2</v>
      </c>
      <c r="H1361" s="17">
        <v>4.0082465313193698E-2</v>
      </c>
      <c r="I1361" s="17">
        <v>5.5087346125380098E-2</v>
      </c>
      <c r="J1361" s="17">
        <v>2.4731588705992399E-2</v>
      </c>
      <c r="K1361" s="17">
        <v>3.4756225458133401E-2</v>
      </c>
      <c r="L1361" s="17">
        <v>1.6426712506533801E-2</v>
      </c>
      <c r="M1361" s="17"/>
      <c r="N1361" s="17">
        <v>2.8486924584606901E-2</v>
      </c>
      <c r="O1361" s="17">
        <v>3.4506841222548601E-2</v>
      </c>
      <c r="P1361" s="17">
        <v>3.4026246588375698E-2</v>
      </c>
      <c r="Q1361" s="17">
        <v>4.5258569587063299E-2</v>
      </c>
      <c r="R1361" s="17"/>
      <c r="S1361" s="17">
        <v>2.7964622152978201E-2</v>
      </c>
      <c r="T1361" s="17">
        <v>4.4976283716274199E-2</v>
      </c>
      <c r="U1361" s="17">
        <v>3.9360431516292399E-2</v>
      </c>
      <c r="V1361" s="17">
        <v>4.1195796967276203E-2</v>
      </c>
      <c r="W1361" s="17">
        <v>4.6815507924915803E-2</v>
      </c>
      <c r="X1361" s="17">
        <v>4.9612134599666E-2</v>
      </c>
      <c r="Y1361" s="17">
        <v>5.0472755142350299E-2</v>
      </c>
      <c r="Z1361" s="17">
        <v>1.1526317420751201E-2</v>
      </c>
      <c r="AA1361" s="17">
        <v>2.7194953024252101E-2</v>
      </c>
      <c r="AB1361" s="17">
        <v>1.5753654841658901E-2</v>
      </c>
      <c r="AC1361" s="17">
        <v>1.5793203009043001E-2</v>
      </c>
      <c r="AD1361" s="17">
        <v>4.6496577505624498E-2</v>
      </c>
      <c r="AE1361" s="17"/>
      <c r="AF1361" s="17">
        <v>2.59219513352218E-2</v>
      </c>
      <c r="AG1361" s="17">
        <v>2.34470491495407E-2</v>
      </c>
      <c r="AH1361" s="17">
        <v>8.6698769053295099E-2</v>
      </c>
      <c r="AI1361" s="17"/>
      <c r="AJ1361" s="17">
        <v>2.5492620210392201E-2</v>
      </c>
      <c r="AK1361" s="17">
        <v>2.6285206116085098E-2</v>
      </c>
      <c r="AL1361" s="17">
        <v>1.8225878454928301E-2</v>
      </c>
      <c r="AM1361" s="17">
        <v>5.2600587257154302E-2</v>
      </c>
      <c r="AN1361" s="17">
        <v>7.8475877114345102E-2</v>
      </c>
      <c r="AO1361" s="17"/>
      <c r="AP1361" s="17">
        <v>2.58848518582077E-2</v>
      </c>
      <c r="AQ1361" s="17">
        <v>3.0509657165539099E-2</v>
      </c>
      <c r="AR1361" s="17">
        <v>2.1606469907698999E-2</v>
      </c>
      <c r="AS1361" s="17">
        <v>9.7117578691122003E-3</v>
      </c>
      <c r="AT1361" s="17">
        <v>6.1510560985918901E-2</v>
      </c>
      <c r="AU1361" s="17"/>
      <c r="AV1361" s="17">
        <v>2.75354471049023E-2</v>
      </c>
      <c r="AW1361" s="17">
        <v>3.0873175673828801E-2</v>
      </c>
      <c r="AX1361" s="17">
        <v>1.7159771783938599E-2</v>
      </c>
      <c r="AY1361" s="17">
        <v>1.7403395903967198E-2</v>
      </c>
      <c r="AZ1361" s="17">
        <v>5.1496405822754499E-2</v>
      </c>
      <c r="BA1361" s="17">
        <v>6.76129670117636E-2</v>
      </c>
      <c r="BB1361" s="17"/>
      <c r="BC1361" s="17">
        <v>3.9838559359415E-2</v>
      </c>
      <c r="BD1361" s="17">
        <v>5.34834025621823E-2</v>
      </c>
      <c r="BE1361" s="17">
        <v>2.9877321984931499E-2</v>
      </c>
      <c r="BF1361" s="17">
        <v>1.5768322411655902E-2</v>
      </c>
      <c r="BG1361" s="17">
        <v>0</v>
      </c>
    </row>
    <row r="1362" spans="2:59" x14ac:dyDescent="0.35">
      <c r="B1362" t="s">
        <v>540</v>
      </c>
      <c r="C1362" s="17">
        <v>0.34460994397226302</v>
      </c>
      <c r="D1362" s="17">
        <v>0.377102794620088</v>
      </c>
      <c r="E1362" s="17">
        <v>0.31563323350515798</v>
      </c>
      <c r="F1362" s="17"/>
      <c r="G1362" s="17">
        <v>0.44424445524342598</v>
      </c>
      <c r="H1362" s="17">
        <v>0.53508622435377895</v>
      </c>
      <c r="I1362" s="17">
        <v>0.34470331402961402</v>
      </c>
      <c r="J1362" s="17">
        <v>0.30515005065186102</v>
      </c>
      <c r="K1362" s="17">
        <v>0.23352410008633601</v>
      </c>
      <c r="L1362" s="17">
        <v>0.23028578524559801</v>
      </c>
      <c r="M1362" s="17"/>
      <c r="N1362" s="17">
        <v>0.46145564613136397</v>
      </c>
      <c r="O1362" s="17">
        <v>0.35155152677171497</v>
      </c>
      <c r="P1362" s="17">
        <v>0.27101811150695898</v>
      </c>
      <c r="Q1362" s="17">
        <v>0.274851259119959</v>
      </c>
      <c r="R1362" s="17"/>
      <c r="S1362" s="17">
        <v>0.51426445711260804</v>
      </c>
      <c r="T1362" s="17">
        <v>0.32375814785003498</v>
      </c>
      <c r="U1362" s="17">
        <v>0.221857406379391</v>
      </c>
      <c r="V1362" s="17">
        <v>0.40321943901990998</v>
      </c>
      <c r="W1362" s="17">
        <v>0.37669634984477202</v>
      </c>
      <c r="X1362" s="17">
        <v>0.343959161793148</v>
      </c>
      <c r="Y1362" s="17">
        <v>0.309382858784924</v>
      </c>
      <c r="Z1362" s="17">
        <v>0.30331336463733899</v>
      </c>
      <c r="AA1362" s="17">
        <v>0.31666374677274201</v>
      </c>
      <c r="AB1362" s="17">
        <v>0.229673211746555</v>
      </c>
      <c r="AC1362" s="17">
        <v>0.32025046947526598</v>
      </c>
      <c r="AD1362" s="17">
        <v>0.35695796964503701</v>
      </c>
      <c r="AE1362" s="17"/>
      <c r="AF1362" s="17">
        <v>0.245619198367418</v>
      </c>
      <c r="AG1362" s="17">
        <v>0.40875126102931503</v>
      </c>
      <c r="AH1362" s="17">
        <v>0.35851590711132802</v>
      </c>
      <c r="AI1362" s="17"/>
      <c r="AJ1362" s="17">
        <v>0.31136009616089599</v>
      </c>
      <c r="AK1362" s="17">
        <v>0.44453751688696003</v>
      </c>
      <c r="AL1362" s="17">
        <v>0.38404702970027399</v>
      </c>
      <c r="AM1362" s="17">
        <v>0.19816833622001401</v>
      </c>
      <c r="AN1362" s="17">
        <v>0.27520384359528699</v>
      </c>
      <c r="AO1362" s="17"/>
      <c r="AP1362" s="17">
        <v>0.342155199556541</v>
      </c>
      <c r="AQ1362" s="17">
        <v>0.47265173632879298</v>
      </c>
      <c r="AR1362" s="17">
        <v>0.35054143806127802</v>
      </c>
      <c r="AS1362" s="17">
        <v>0.18038840719813401</v>
      </c>
      <c r="AT1362" s="17">
        <v>0.28793838149033801</v>
      </c>
      <c r="AU1362" s="17"/>
      <c r="AV1362" s="17">
        <v>0.54478268546148301</v>
      </c>
      <c r="AW1362" s="17">
        <v>0.35654871053787002</v>
      </c>
      <c r="AX1362" s="17">
        <v>0.35551726798636302</v>
      </c>
      <c r="AY1362" s="17">
        <v>0.14623269200814601</v>
      </c>
      <c r="AZ1362" s="17">
        <v>0.29725570274799601</v>
      </c>
      <c r="BA1362" s="17">
        <v>0.26352387505429897</v>
      </c>
      <c r="BB1362" s="17"/>
      <c r="BC1362" s="17">
        <v>0.265152802254294</v>
      </c>
      <c r="BD1362" s="17">
        <v>0.28301753664780299</v>
      </c>
      <c r="BE1362" s="17">
        <v>0.446915036445651</v>
      </c>
      <c r="BF1362" s="17">
        <v>0.48657597383321599</v>
      </c>
      <c r="BG1362" s="17">
        <v>0.60285393142421795</v>
      </c>
    </row>
    <row r="1363" spans="2:59" x14ac:dyDescent="0.35">
      <c r="B1363" t="s">
        <v>141</v>
      </c>
      <c r="C1363" s="17">
        <v>-0.30915909733944102</v>
      </c>
      <c r="D1363" s="17">
        <v>-0.35574646329173998</v>
      </c>
      <c r="E1363" s="17">
        <v>-0.26728026910949898</v>
      </c>
      <c r="F1363" s="17"/>
      <c r="G1363" s="17">
        <v>-0.39612690671245998</v>
      </c>
      <c r="H1363" s="17">
        <v>-0.49500375904058502</v>
      </c>
      <c r="I1363" s="17">
        <v>-0.289615967904234</v>
      </c>
      <c r="J1363" s="17">
        <v>-0.280418461945868</v>
      </c>
      <c r="K1363" s="17">
        <v>-0.198767874628203</v>
      </c>
      <c r="L1363" s="17">
        <v>-0.21385907273906399</v>
      </c>
      <c r="M1363" s="17"/>
      <c r="N1363" s="17">
        <v>-0.43296872154675697</v>
      </c>
      <c r="O1363" s="17">
        <v>-0.31704468554916598</v>
      </c>
      <c r="P1363" s="17">
        <v>-0.23699186491858301</v>
      </c>
      <c r="Q1363" s="17">
        <v>-0.22959268953289499</v>
      </c>
      <c r="R1363" s="17"/>
      <c r="S1363" s="17">
        <v>-0.48629983495962997</v>
      </c>
      <c r="T1363" s="17">
        <v>-0.27878186413376099</v>
      </c>
      <c r="U1363" s="17">
        <v>-0.18249697486309899</v>
      </c>
      <c r="V1363" s="17">
        <v>-0.36202364205263299</v>
      </c>
      <c r="W1363" s="17">
        <v>-0.329880841919856</v>
      </c>
      <c r="X1363" s="17">
        <v>-0.29434702719348199</v>
      </c>
      <c r="Y1363" s="17">
        <v>-0.258910103642574</v>
      </c>
      <c r="Z1363" s="17">
        <v>-0.29178704721658799</v>
      </c>
      <c r="AA1363" s="17">
        <v>-0.28946879374848999</v>
      </c>
      <c r="AB1363" s="17">
        <v>-0.213919556904896</v>
      </c>
      <c r="AC1363" s="17">
        <v>-0.30445726646622301</v>
      </c>
      <c r="AD1363" s="17">
        <v>-0.31046139213941298</v>
      </c>
      <c r="AE1363" s="17"/>
      <c r="AF1363" s="17">
        <v>-0.21969724703219601</v>
      </c>
      <c r="AG1363" s="17">
        <v>-0.38530421187977398</v>
      </c>
      <c r="AH1363" s="17">
        <v>-0.27181713805803298</v>
      </c>
      <c r="AI1363" s="17"/>
      <c r="AJ1363" s="17">
        <v>-0.28586747595050299</v>
      </c>
      <c r="AK1363" s="17">
        <v>-0.41825231077087499</v>
      </c>
      <c r="AL1363" s="17">
        <v>-0.36582115124534598</v>
      </c>
      <c r="AM1363" s="17">
        <v>-0.14556774896285901</v>
      </c>
      <c r="AN1363" s="17">
        <v>-0.19672796648094201</v>
      </c>
      <c r="AO1363" s="17"/>
      <c r="AP1363" s="17">
        <v>-0.31627034769833301</v>
      </c>
      <c r="AQ1363" s="17">
        <v>-0.44214207916325399</v>
      </c>
      <c r="AR1363" s="17">
        <v>-0.32893496815357898</v>
      </c>
      <c r="AS1363" s="17">
        <v>-0.17067664932902199</v>
      </c>
      <c r="AT1363" s="17">
        <v>-0.22642782050441901</v>
      </c>
      <c r="AU1363" s="17"/>
      <c r="AV1363" s="17">
        <v>-0.51724723835658004</v>
      </c>
      <c r="AW1363" s="17">
        <v>-0.32567553486404099</v>
      </c>
      <c r="AX1363" s="17">
        <v>-0.338357496202425</v>
      </c>
      <c r="AY1363" s="17">
        <v>-0.12882929610417801</v>
      </c>
      <c r="AZ1363" s="17">
        <v>-0.24575929692524201</v>
      </c>
      <c r="BA1363" s="17">
        <v>-0.195910908042536</v>
      </c>
      <c r="BB1363" s="17"/>
      <c r="BC1363" s="17">
        <v>-0.225314242894879</v>
      </c>
      <c r="BD1363" s="17">
        <v>-0.22953413408562101</v>
      </c>
      <c r="BE1363" s="17">
        <v>-0.41703771446071902</v>
      </c>
      <c r="BF1363" s="17">
        <v>-0.470807651421561</v>
      </c>
      <c r="BG1363" s="17">
        <v>-0.60285393142421795</v>
      </c>
    </row>
    <row r="1364" spans="2:59" x14ac:dyDescent="0.3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row>
    <row r="1365" spans="2:59" x14ac:dyDescent="0.35">
      <c r="B1365" s="6" t="s">
        <v>549</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row>
    <row r="1366" spans="2:59" x14ac:dyDescent="0.35">
      <c r="B1366" s="24" t="s">
        <v>79</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row>
    <row r="1367" spans="2:59" x14ac:dyDescent="0.35">
      <c r="B1367" t="s">
        <v>323</v>
      </c>
      <c r="C1367" s="17">
        <v>7.5004270147979293E-2</v>
      </c>
      <c r="D1367" s="17">
        <v>8.2757111791255999E-2</v>
      </c>
      <c r="E1367" s="17">
        <v>6.7060761756017495E-2</v>
      </c>
      <c r="F1367" s="17"/>
      <c r="G1367" s="17">
        <v>0.145398698877092</v>
      </c>
      <c r="H1367" s="17">
        <v>0.14806219550760899</v>
      </c>
      <c r="I1367" s="17">
        <v>6.3399646007176194E-2</v>
      </c>
      <c r="J1367" s="17">
        <v>4.4730173628289897E-2</v>
      </c>
      <c r="K1367" s="17">
        <v>3.7228881123862398E-2</v>
      </c>
      <c r="L1367" s="17">
        <v>2.80965328784019E-2</v>
      </c>
      <c r="M1367" s="17"/>
      <c r="N1367" s="17">
        <v>0.124464226589255</v>
      </c>
      <c r="O1367" s="17">
        <v>7.1153828806623701E-2</v>
      </c>
      <c r="P1367" s="17">
        <v>5.29441776462133E-2</v>
      </c>
      <c r="Q1367" s="17">
        <v>4.5246913460674797E-2</v>
      </c>
      <c r="R1367" s="17"/>
      <c r="S1367" s="17">
        <v>0.12530642264650299</v>
      </c>
      <c r="T1367" s="17">
        <v>6.0703044466200999E-2</v>
      </c>
      <c r="U1367" s="17">
        <v>3.7596231368550101E-2</v>
      </c>
      <c r="V1367" s="17">
        <v>9.6523310567413104E-2</v>
      </c>
      <c r="W1367" s="17">
        <v>6.9078448794933994E-2</v>
      </c>
      <c r="X1367" s="17">
        <v>8.2109454888369293E-2</v>
      </c>
      <c r="Y1367" s="17">
        <v>5.4658282266694301E-2</v>
      </c>
      <c r="Z1367" s="17">
        <v>3.3410686826833402E-2</v>
      </c>
      <c r="AA1367" s="17">
        <v>0.103335908972325</v>
      </c>
      <c r="AB1367" s="17">
        <v>4.5486661629086801E-2</v>
      </c>
      <c r="AC1367" s="17">
        <v>5.4064607097388098E-2</v>
      </c>
      <c r="AD1367" s="17">
        <v>5.8610489135273398E-2</v>
      </c>
      <c r="AE1367" s="17"/>
      <c r="AF1367" s="17">
        <v>5.92021376522429E-2</v>
      </c>
      <c r="AG1367" s="17">
        <v>8.2833869863211507E-2</v>
      </c>
      <c r="AH1367" s="17">
        <v>4.9011165670073999E-2</v>
      </c>
      <c r="AI1367" s="17"/>
      <c r="AJ1367" s="17">
        <v>6.7289653219660905E-2</v>
      </c>
      <c r="AK1367" s="17">
        <v>0.128649187452403</v>
      </c>
      <c r="AL1367" s="17">
        <v>2.5278418475457899E-2</v>
      </c>
      <c r="AM1367" s="17">
        <v>0</v>
      </c>
      <c r="AN1367" s="17">
        <v>1.8724896665227201E-2</v>
      </c>
      <c r="AO1367" s="17"/>
      <c r="AP1367" s="17">
        <v>7.8167758141922603E-2</v>
      </c>
      <c r="AQ1367" s="17">
        <v>0.119502362411837</v>
      </c>
      <c r="AR1367" s="17">
        <v>5.0839002369225901E-2</v>
      </c>
      <c r="AS1367" s="17">
        <v>3.9969227663248799E-2</v>
      </c>
      <c r="AT1367" s="17">
        <v>6.8198780123728306E-2</v>
      </c>
      <c r="AU1367" s="17"/>
      <c r="AV1367" s="17">
        <v>0.13924269047049601</v>
      </c>
      <c r="AW1367" s="17">
        <v>9.3283850713949498E-2</v>
      </c>
      <c r="AX1367" s="17">
        <v>6.4899858616990797E-2</v>
      </c>
      <c r="AY1367" s="17">
        <v>2.8939417857326798E-2</v>
      </c>
      <c r="AZ1367" s="17">
        <v>5.2565948452137599E-2</v>
      </c>
      <c r="BA1367" s="17">
        <v>5.5669310521767002E-3</v>
      </c>
      <c r="BB1367" s="17"/>
      <c r="BC1367" s="17">
        <v>4.0913168611212601E-2</v>
      </c>
      <c r="BD1367" s="17">
        <v>6.3059689252814605E-2</v>
      </c>
      <c r="BE1367" s="17">
        <v>0.109295539980025</v>
      </c>
      <c r="BF1367" s="17">
        <v>0.104835217942524</v>
      </c>
      <c r="BG1367" s="17">
        <v>0.17288271292224</v>
      </c>
    </row>
    <row r="1368" spans="2:59" x14ac:dyDescent="0.35">
      <c r="B1368" t="s">
        <v>324</v>
      </c>
      <c r="C1368" s="17">
        <v>0.30699449185417599</v>
      </c>
      <c r="D1368" s="17">
        <v>0.33454789735764501</v>
      </c>
      <c r="E1368" s="17">
        <v>0.27947935915722699</v>
      </c>
      <c r="F1368" s="17"/>
      <c r="G1368" s="17">
        <v>0.29132458854842103</v>
      </c>
      <c r="H1368" s="17">
        <v>0.34846578169350001</v>
      </c>
      <c r="I1368" s="17">
        <v>0.32818272761278</v>
      </c>
      <c r="J1368" s="17">
        <v>0.288142187944329</v>
      </c>
      <c r="K1368" s="17">
        <v>0.27020561390508102</v>
      </c>
      <c r="L1368" s="17">
        <v>0.30667949048344501</v>
      </c>
      <c r="M1368" s="17"/>
      <c r="N1368" s="17">
        <v>0.35746666202553401</v>
      </c>
      <c r="O1368" s="17">
        <v>0.33070034407337401</v>
      </c>
      <c r="P1368" s="17">
        <v>0.261740816896323</v>
      </c>
      <c r="Q1368" s="17">
        <v>0.26634845185359701</v>
      </c>
      <c r="R1368" s="17"/>
      <c r="S1368" s="17">
        <v>0.34379461693425001</v>
      </c>
      <c r="T1368" s="17">
        <v>0.29518432482256701</v>
      </c>
      <c r="U1368" s="17">
        <v>0.241321451021063</v>
      </c>
      <c r="V1368" s="17">
        <v>0.36729410485486602</v>
      </c>
      <c r="W1368" s="17">
        <v>0.322041305600067</v>
      </c>
      <c r="X1368" s="17">
        <v>0.28269094178397702</v>
      </c>
      <c r="Y1368" s="17">
        <v>0.27948725681193198</v>
      </c>
      <c r="Z1368" s="17">
        <v>0.314959273005334</v>
      </c>
      <c r="AA1368" s="17">
        <v>0.27770095557885699</v>
      </c>
      <c r="AB1368" s="17">
        <v>0.30332233260111102</v>
      </c>
      <c r="AC1368" s="17">
        <v>0.33398096051397502</v>
      </c>
      <c r="AD1368" s="17">
        <v>0.35430706155609198</v>
      </c>
      <c r="AE1368" s="17"/>
      <c r="AF1368" s="17">
        <v>0.28061407905248498</v>
      </c>
      <c r="AG1368" s="17">
        <v>0.33544510891984902</v>
      </c>
      <c r="AH1368" s="17">
        <v>0.30988161225113398</v>
      </c>
      <c r="AI1368" s="17"/>
      <c r="AJ1368" s="17">
        <v>0.32356180951899199</v>
      </c>
      <c r="AK1368" s="17">
        <v>0.32790189403767001</v>
      </c>
      <c r="AL1368" s="17">
        <v>0.35913929700326502</v>
      </c>
      <c r="AM1368" s="17">
        <v>0.20133733556310099</v>
      </c>
      <c r="AN1368" s="17">
        <v>0.27587874703090598</v>
      </c>
      <c r="AO1368" s="17"/>
      <c r="AP1368" s="17">
        <v>0.34945946716697501</v>
      </c>
      <c r="AQ1368" s="17">
        <v>0.365536969992241</v>
      </c>
      <c r="AR1368" s="17">
        <v>0.34380496666277499</v>
      </c>
      <c r="AS1368" s="17">
        <v>0.18847672420841899</v>
      </c>
      <c r="AT1368" s="17">
        <v>0.26725084907288399</v>
      </c>
      <c r="AU1368" s="17"/>
      <c r="AV1368" s="17">
        <v>0.37897687718499501</v>
      </c>
      <c r="AW1368" s="17">
        <v>0.36588979449876202</v>
      </c>
      <c r="AX1368" s="17">
        <v>0.33769775377758798</v>
      </c>
      <c r="AY1368" s="17">
        <v>0.19970869908668101</v>
      </c>
      <c r="AZ1368" s="17">
        <v>0.25560447537905601</v>
      </c>
      <c r="BA1368" s="17">
        <v>0.27947635157831402</v>
      </c>
      <c r="BB1368" s="17"/>
      <c r="BC1368" s="17">
        <v>0.26754983430256202</v>
      </c>
      <c r="BD1368" s="17">
        <v>0.27049467847563102</v>
      </c>
      <c r="BE1368" s="17">
        <v>0.35905205126122303</v>
      </c>
      <c r="BF1368" s="17">
        <v>0.38602603662811402</v>
      </c>
      <c r="BG1368" s="17">
        <v>0.28897313709815098</v>
      </c>
    </row>
    <row r="1369" spans="2:59" x14ac:dyDescent="0.35">
      <c r="B1369" t="s">
        <v>325</v>
      </c>
      <c r="C1369" s="17">
        <v>0.30828835307583302</v>
      </c>
      <c r="D1369" s="17">
        <v>0.30373827094096101</v>
      </c>
      <c r="E1369" s="17">
        <v>0.31435661074399401</v>
      </c>
      <c r="F1369" s="17"/>
      <c r="G1369" s="17">
        <v>0.29283811534203902</v>
      </c>
      <c r="H1369" s="17">
        <v>0.23845942955576699</v>
      </c>
      <c r="I1369" s="17">
        <v>0.27799562636116598</v>
      </c>
      <c r="J1369" s="17">
        <v>0.35716891671465201</v>
      </c>
      <c r="K1369" s="17">
        <v>0.32543855850009901</v>
      </c>
      <c r="L1369" s="17">
        <v>0.348676611325894</v>
      </c>
      <c r="M1369" s="17"/>
      <c r="N1369" s="17">
        <v>0.276182654239221</v>
      </c>
      <c r="O1369" s="17">
        <v>0.30593906043840802</v>
      </c>
      <c r="P1369" s="17">
        <v>0.32224290038936598</v>
      </c>
      <c r="Q1369" s="17">
        <v>0.333676717408458</v>
      </c>
      <c r="R1369" s="17"/>
      <c r="S1369" s="17">
        <v>0.27471419443153</v>
      </c>
      <c r="T1369" s="17">
        <v>0.29721632582263302</v>
      </c>
      <c r="U1369" s="17">
        <v>0.324901331713907</v>
      </c>
      <c r="V1369" s="17">
        <v>0.268766571929207</v>
      </c>
      <c r="W1369" s="17">
        <v>0.30991584126892302</v>
      </c>
      <c r="X1369" s="17">
        <v>0.35632447800752398</v>
      </c>
      <c r="Y1369" s="17">
        <v>0.337649500038535</v>
      </c>
      <c r="Z1369" s="17">
        <v>0.319786921479082</v>
      </c>
      <c r="AA1369" s="17">
        <v>0.25920702593681999</v>
      </c>
      <c r="AB1369" s="17">
        <v>0.36437064098157201</v>
      </c>
      <c r="AC1369" s="17">
        <v>0.318114900308129</v>
      </c>
      <c r="AD1369" s="17">
        <v>0.34116852719478002</v>
      </c>
      <c r="AE1369" s="17"/>
      <c r="AF1369" s="17">
        <v>0.32603006303535198</v>
      </c>
      <c r="AG1369" s="17">
        <v>0.31727967804642598</v>
      </c>
      <c r="AH1369" s="17">
        <v>0.26552287632801003</v>
      </c>
      <c r="AI1369" s="17"/>
      <c r="AJ1369" s="17">
        <v>0.32623252660017998</v>
      </c>
      <c r="AK1369" s="17">
        <v>0.30092286184343298</v>
      </c>
      <c r="AL1369" s="17">
        <v>0.286515081040634</v>
      </c>
      <c r="AM1369" s="17">
        <v>0.312802703496741</v>
      </c>
      <c r="AN1369" s="17">
        <v>0.29695915761841801</v>
      </c>
      <c r="AO1369" s="17"/>
      <c r="AP1369" s="17">
        <v>0.29471064319688101</v>
      </c>
      <c r="AQ1369" s="17">
        <v>0.28995556195140099</v>
      </c>
      <c r="AR1369" s="17">
        <v>0.336880682412393</v>
      </c>
      <c r="AS1369" s="17">
        <v>0.34296583943356101</v>
      </c>
      <c r="AT1369" s="17">
        <v>0.252546291369804</v>
      </c>
      <c r="AU1369" s="17"/>
      <c r="AV1369" s="17">
        <v>0.29364482621959798</v>
      </c>
      <c r="AW1369" s="17">
        <v>0.286152915365883</v>
      </c>
      <c r="AX1369" s="17">
        <v>0.32912462662682601</v>
      </c>
      <c r="AY1369" s="17">
        <v>0.359476556391436</v>
      </c>
      <c r="AZ1369" s="17">
        <v>0.29893871154149099</v>
      </c>
      <c r="BA1369" s="17">
        <v>0.307792555875051</v>
      </c>
      <c r="BB1369" s="17"/>
      <c r="BC1369" s="17">
        <v>0.31550825873036498</v>
      </c>
      <c r="BD1369" s="17">
        <v>0.32331630572687398</v>
      </c>
      <c r="BE1369" s="17">
        <v>0.28768206131885399</v>
      </c>
      <c r="BF1369" s="17">
        <v>0.29691267441673003</v>
      </c>
      <c r="BG1369" s="17">
        <v>0.30720090335490502</v>
      </c>
    </row>
    <row r="1370" spans="2:59" x14ac:dyDescent="0.35">
      <c r="B1370" t="s">
        <v>326</v>
      </c>
      <c r="C1370" s="17">
        <v>0.15780607557429599</v>
      </c>
      <c r="D1370" s="17">
        <v>0.15790659806864599</v>
      </c>
      <c r="E1370" s="17">
        <v>0.15809829946564799</v>
      </c>
      <c r="F1370" s="17"/>
      <c r="G1370" s="17">
        <v>0.15712280752969501</v>
      </c>
      <c r="H1370" s="17">
        <v>0.13221419390366301</v>
      </c>
      <c r="I1370" s="17">
        <v>0.16915432117631399</v>
      </c>
      <c r="J1370" s="17">
        <v>0.15775282426388301</v>
      </c>
      <c r="K1370" s="17">
        <v>0.15787701459081399</v>
      </c>
      <c r="L1370" s="17">
        <v>0.16977165431604499</v>
      </c>
      <c r="M1370" s="17"/>
      <c r="N1370" s="17">
        <v>0.14171979779268801</v>
      </c>
      <c r="O1370" s="17">
        <v>0.15532170785143401</v>
      </c>
      <c r="P1370" s="17">
        <v>0.18388703112895899</v>
      </c>
      <c r="Q1370" s="17">
        <v>0.15511842268583301</v>
      </c>
      <c r="R1370" s="17"/>
      <c r="S1370" s="17">
        <v>0.14330706442220201</v>
      </c>
      <c r="T1370" s="17">
        <v>0.15889370935630501</v>
      </c>
      <c r="U1370" s="17">
        <v>0.22582569139935199</v>
      </c>
      <c r="V1370" s="17">
        <v>0.17229230101224699</v>
      </c>
      <c r="W1370" s="17">
        <v>0.124424297928675</v>
      </c>
      <c r="X1370" s="17">
        <v>0.118151061238999</v>
      </c>
      <c r="Y1370" s="17">
        <v>0.14598354418234499</v>
      </c>
      <c r="Z1370" s="17">
        <v>0.18524625196821401</v>
      </c>
      <c r="AA1370" s="17">
        <v>0.19583279468561399</v>
      </c>
      <c r="AB1370" s="17">
        <v>0.124422214940182</v>
      </c>
      <c r="AC1370" s="17">
        <v>0.16831785648125899</v>
      </c>
      <c r="AD1370" s="17">
        <v>0.13121248011279499</v>
      </c>
      <c r="AE1370" s="17"/>
      <c r="AF1370" s="17">
        <v>0.16777834335988501</v>
      </c>
      <c r="AG1370" s="17">
        <v>0.14235140556317999</v>
      </c>
      <c r="AH1370" s="17">
        <v>0.16355326623607799</v>
      </c>
      <c r="AI1370" s="17"/>
      <c r="AJ1370" s="17">
        <v>0.15035615483884501</v>
      </c>
      <c r="AK1370" s="17">
        <v>0.130447721003835</v>
      </c>
      <c r="AL1370" s="17">
        <v>0.19030371804886501</v>
      </c>
      <c r="AM1370" s="17">
        <v>0.28682729862983403</v>
      </c>
      <c r="AN1370" s="17">
        <v>0.16710879541681301</v>
      </c>
      <c r="AO1370" s="17"/>
      <c r="AP1370" s="17">
        <v>0.14291901388074599</v>
      </c>
      <c r="AQ1370" s="17">
        <v>0.123491772579482</v>
      </c>
      <c r="AR1370" s="17">
        <v>0.14917024041558699</v>
      </c>
      <c r="AS1370" s="17">
        <v>0.22754416975532599</v>
      </c>
      <c r="AT1370" s="17">
        <v>0.2201599042007</v>
      </c>
      <c r="AU1370" s="17"/>
      <c r="AV1370" s="17">
        <v>0.114917614209882</v>
      </c>
      <c r="AW1370" s="17">
        <v>0.12870006860116401</v>
      </c>
      <c r="AX1370" s="17">
        <v>0.17641504170531</v>
      </c>
      <c r="AY1370" s="17">
        <v>0.21716913562217899</v>
      </c>
      <c r="AZ1370" s="17">
        <v>0.188960112035785</v>
      </c>
      <c r="BA1370" s="17">
        <v>0.13386656498361801</v>
      </c>
      <c r="BB1370" s="17"/>
      <c r="BC1370" s="17">
        <v>0.16529239190011399</v>
      </c>
      <c r="BD1370" s="17">
        <v>0.15890951853468399</v>
      </c>
      <c r="BE1370" s="17">
        <v>0.156870672792951</v>
      </c>
      <c r="BF1370" s="17">
        <v>0.121061923664617</v>
      </c>
      <c r="BG1370" s="17">
        <v>0.16175875144868401</v>
      </c>
    </row>
    <row r="1371" spans="2:59" x14ac:dyDescent="0.35">
      <c r="B1371" t="s">
        <v>327</v>
      </c>
      <c r="C1371" s="17">
        <v>6.1279989185935399E-2</v>
      </c>
      <c r="D1371" s="17">
        <v>6.3110578700650205E-2</v>
      </c>
      <c r="E1371" s="17">
        <v>5.9977708889791002E-2</v>
      </c>
      <c r="F1371" s="17"/>
      <c r="G1371" s="17">
        <v>3.2218966293692197E-2</v>
      </c>
      <c r="H1371" s="17">
        <v>5.9564092452184102E-2</v>
      </c>
      <c r="I1371" s="17">
        <v>6.4051364574634298E-2</v>
      </c>
      <c r="J1371" s="17">
        <v>5.58542299507249E-2</v>
      </c>
      <c r="K1371" s="17">
        <v>0.110326694603837</v>
      </c>
      <c r="L1371" s="17">
        <v>5.1254691261785501E-2</v>
      </c>
      <c r="M1371" s="17"/>
      <c r="N1371" s="17">
        <v>4.3466543686289001E-2</v>
      </c>
      <c r="O1371" s="17">
        <v>5.6503062052872297E-2</v>
      </c>
      <c r="P1371" s="17">
        <v>7.7489848716651002E-2</v>
      </c>
      <c r="Q1371" s="17">
        <v>7.1319238545796304E-2</v>
      </c>
      <c r="R1371" s="17"/>
      <c r="S1371" s="17">
        <v>5.3865738825316797E-2</v>
      </c>
      <c r="T1371" s="17">
        <v>5.9199626614864498E-2</v>
      </c>
      <c r="U1371" s="17">
        <v>8.0995939208566597E-2</v>
      </c>
      <c r="V1371" s="17">
        <v>3.7930204714397397E-2</v>
      </c>
      <c r="W1371" s="17">
        <v>8.0982505973998004E-2</v>
      </c>
      <c r="X1371" s="17">
        <v>4.9007157919535402E-2</v>
      </c>
      <c r="Y1371" s="17">
        <v>6.0070859055688902E-2</v>
      </c>
      <c r="Z1371" s="17">
        <v>6.63221560843998E-2</v>
      </c>
      <c r="AA1371" s="17">
        <v>6.7238735133387698E-2</v>
      </c>
      <c r="AB1371" s="17">
        <v>8.4666181763937601E-2</v>
      </c>
      <c r="AC1371" s="17">
        <v>4.7875829846617902E-2</v>
      </c>
      <c r="AD1371" s="17">
        <v>4.0035405986574603E-2</v>
      </c>
      <c r="AE1371" s="17"/>
      <c r="AF1371" s="17">
        <v>7.6588310204655799E-2</v>
      </c>
      <c r="AG1371" s="17">
        <v>5.31284542096295E-2</v>
      </c>
      <c r="AH1371" s="17">
        <v>5.5582934032518599E-2</v>
      </c>
      <c r="AI1371" s="17"/>
      <c r="AJ1371" s="17">
        <v>5.3955455300558897E-2</v>
      </c>
      <c r="AK1371" s="17">
        <v>4.3434716289272098E-2</v>
      </c>
      <c r="AL1371" s="17">
        <v>5.5055210234200798E-2</v>
      </c>
      <c r="AM1371" s="17">
        <v>0.12131490040783501</v>
      </c>
      <c r="AN1371" s="17">
        <v>7.2525707157530706E-2</v>
      </c>
      <c r="AO1371" s="17"/>
      <c r="AP1371" s="17">
        <v>4.5565480632838801E-2</v>
      </c>
      <c r="AQ1371" s="17">
        <v>3.04276932393177E-2</v>
      </c>
      <c r="AR1371" s="17">
        <v>5.4047312620017697E-2</v>
      </c>
      <c r="AS1371" s="17">
        <v>0.131775254419147</v>
      </c>
      <c r="AT1371" s="17">
        <v>8.7921539671466001E-2</v>
      </c>
      <c r="AU1371" s="17"/>
      <c r="AV1371" s="17">
        <v>1.82938246419753E-2</v>
      </c>
      <c r="AW1371" s="17">
        <v>4.1702631074466E-2</v>
      </c>
      <c r="AX1371" s="17">
        <v>4.5698234006062197E-2</v>
      </c>
      <c r="AY1371" s="17">
        <v>0.112947874631062</v>
      </c>
      <c r="AZ1371" s="17">
        <v>9.4845220820095499E-2</v>
      </c>
      <c r="BA1371" s="17">
        <v>9.7799811572086601E-2</v>
      </c>
      <c r="BB1371" s="17"/>
      <c r="BC1371" s="17">
        <v>6.8399832454544396E-2</v>
      </c>
      <c r="BD1371" s="17">
        <v>7.5384331749527897E-2</v>
      </c>
      <c r="BE1371" s="17">
        <v>4.2604924606332799E-2</v>
      </c>
      <c r="BF1371" s="17">
        <v>3.7671468885500402E-2</v>
      </c>
      <c r="BG1371" s="17">
        <v>1.9282429049363E-2</v>
      </c>
    </row>
    <row r="1372" spans="2:59" x14ac:dyDescent="0.35">
      <c r="B1372" t="s">
        <v>100</v>
      </c>
      <c r="C1372" s="17">
        <v>9.0626820161780197E-2</v>
      </c>
      <c r="D1372" s="17">
        <v>5.7939543140842001E-2</v>
      </c>
      <c r="E1372" s="17">
        <v>0.121027259987322</v>
      </c>
      <c r="F1372" s="17"/>
      <c r="G1372" s="17">
        <v>8.1096823409060007E-2</v>
      </c>
      <c r="H1372" s="17">
        <v>7.3234306887277195E-2</v>
      </c>
      <c r="I1372" s="17">
        <v>9.7216314267929996E-2</v>
      </c>
      <c r="J1372" s="17">
        <v>9.63516674981202E-2</v>
      </c>
      <c r="K1372" s="17">
        <v>9.8923237276307294E-2</v>
      </c>
      <c r="L1372" s="17">
        <v>9.5521019734428503E-2</v>
      </c>
      <c r="M1372" s="17"/>
      <c r="N1372" s="17">
        <v>5.67001156670126E-2</v>
      </c>
      <c r="O1372" s="17">
        <v>8.0381996777288703E-2</v>
      </c>
      <c r="P1372" s="17">
        <v>0.101695225222488</v>
      </c>
      <c r="Q1372" s="17">
        <v>0.12829025604564101</v>
      </c>
      <c r="R1372" s="17"/>
      <c r="S1372" s="17">
        <v>5.9011962740198001E-2</v>
      </c>
      <c r="T1372" s="17">
        <v>0.12880296891742801</v>
      </c>
      <c r="U1372" s="17">
        <v>8.9359355288560899E-2</v>
      </c>
      <c r="V1372" s="17">
        <v>5.7193506921869801E-2</v>
      </c>
      <c r="W1372" s="17">
        <v>9.3557600433402499E-2</v>
      </c>
      <c r="X1372" s="17">
        <v>0.11171690616159601</v>
      </c>
      <c r="Y1372" s="17">
        <v>0.12215055764480499</v>
      </c>
      <c r="Z1372" s="17">
        <v>8.0274710636136906E-2</v>
      </c>
      <c r="AA1372" s="17">
        <v>9.6684579692995307E-2</v>
      </c>
      <c r="AB1372" s="17">
        <v>7.7731968084110897E-2</v>
      </c>
      <c r="AC1372" s="17">
        <v>7.7645845752630602E-2</v>
      </c>
      <c r="AD1372" s="17">
        <v>7.4666036014484793E-2</v>
      </c>
      <c r="AE1372" s="17"/>
      <c r="AF1372" s="17">
        <v>8.9787066695380197E-2</v>
      </c>
      <c r="AG1372" s="17">
        <v>6.8961483397704304E-2</v>
      </c>
      <c r="AH1372" s="17">
        <v>0.156448145482185</v>
      </c>
      <c r="AI1372" s="17"/>
      <c r="AJ1372" s="17">
        <v>7.8604400521763707E-2</v>
      </c>
      <c r="AK1372" s="17">
        <v>6.8643619373386394E-2</v>
      </c>
      <c r="AL1372" s="17">
        <v>8.3708275197578202E-2</v>
      </c>
      <c r="AM1372" s="17">
        <v>7.7717761902488094E-2</v>
      </c>
      <c r="AN1372" s="17">
        <v>0.16880269611110499</v>
      </c>
      <c r="AO1372" s="17"/>
      <c r="AP1372" s="17">
        <v>8.9177636980636493E-2</v>
      </c>
      <c r="AQ1372" s="17">
        <v>7.1085639825721206E-2</v>
      </c>
      <c r="AR1372" s="17">
        <v>6.5257795520000703E-2</v>
      </c>
      <c r="AS1372" s="17">
        <v>6.9268784520298596E-2</v>
      </c>
      <c r="AT1372" s="17">
        <v>0.103922635561417</v>
      </c>
      <c r="AU1372" s="17"/>
      <c r="AV1372" s="17">
        <v>5.4924167273053402E-2</v>
      </c>
      <c r="AW1372" s="17">
        <v>8.4270739745775106E-2</v>
      </c>
      <c r="AX1372" s="17">
        <v>4.6164485267222603E-2</v>
      </c>
      <c r="AY1372" s="17">
        <v>8.1758316411315202E-2</v>
      </c>
      <c r="AZ1372" s="17">
        <v>0.109085531771435</v>
      </c>
      <c r="BA1372" s="17">
        <v>0.17549778493875401</v>
      </c>
      <c r="BB1372" s="17"/>
      <c r="BC1372" s="17">
        <v>0.14233651400120201</v>
      </c>
      <c r="BD1372" s="17">
        <v>0.10883547626046899</v>
      </c>
      <c r="BE1372" s="17">
        <v>4.4494750040615101E-2</v>
      </c>
      <c r="BF1372" s="17">
        <v>5.3492678462513897E-2</v>
      </c>
      <c r="BG1372" s="17">
        <v>4.9902066126656597E-2</v>
      </c>
    </row>
    <row r="1373" spans="2:59" x14ac:dyDescent="0.35">
      <c r="B1373" t="s">
        <v>328</v>
      </c>
      <c r="C1373" s="17">
        <v>0.38199876200215499</v>
      </c>
      <c r="D1373" s="17">
        <v>0.41730500914890101</v>
      </c>
      <c r="E1373" s="17">
        <v>0.34654012091324399</v>
      </c>
      <c r="F1373" s="17"/>
      <c r="G1373" s="17">
        <v>0.43672328742551397</v>
      </c>
      <c r="H1373" s="17">
        <v>0.49652797720110797</v>
      </c>
      <c r="I1373" s="17">
        <v>0.39158237361995701</v>
      </c>
      <c r="J1373" s="17">
        <v>0.33287236157261901</v>
      </c>
      <c r="K1373" s="17">
        <v>0.30743449502894299</v>
      </c>
      <c r="L1373" s="17">
        <v>0.33477602336184697</v>
      </c>
      <c r="M1373" s="17"/>
      <c r="N1373" s="17">
        <v>0.481930888614789</v>
      </c>
      <c r="O1373" s="17">
        <v>0.40185417287999697</v>
      </c>
      <c r="P1373" s="17">
        <v>0.31468499454253601</v>
      </c>
      <c r="Q1373" s="17">
        <v>0.31159536531427201</v>
      </c>
      <c r="R1373" s="17"/>
      <c r="S1373" s="17">
        <v>0.469101039580753</v>
      </c>
      <c r="T1373" s="17">
        <v>0.35588736928876802</v>
      </c>
      <c r="U1373" s="17">
        <v>0.27891768238961301</v>
      </c>
      <c r="V1373" s="17">
        <v>0.463817415422279</v>
      </c>
      <c r="W1373" s="17">
        <v>0.39111975439500102</v>
      </c>
      <c r="X1373" s="17">
        <v>0.36480039667234598</v>
      </c>
      <c r="Y1373" s="17">
        <v>0.33414553907862599</v>
      </c>
      <c r="Z1373" s="17">
        <v>0.34836995983216801</v>
      </c>
      <c r="AA1373" s="17">
        <v>0.38103686455118202</v>
      </c>
      <c r="AB1373" s="17">
        <v>0.34880899423019801</v>
      </c>
      <c r="AC1373" s="17">
        <v>0.388045567611363</v>
      </c>
      <c r="AD1373" s="17">
        <v>0.41291755069136499</v>
      </c>
      <c r="AE1373" s="17"/>
      <c r="AF1373" s="17">
        <v>0.339816216704728</v>
      </c>
      <c r="AG1373" s="17">
        <v>0.41827897878305997</v>
      </c>
      <c r="AH1373" s="17">
        <v>0.35889277792120799</v>
      </c>
      <c r="AI1373" s="17"/>
      <c r="AJ1373" s="17">
        <v>0.39085146273865301</v>
      </c>
      <c r="AK1373" s="17">
        <v>0.45655108149007301</v>
      </c>
      <c r="AL1373" s="17">
        <v>0.384417715478723</v>
      </c>
      <c r="AM1373" s="17">
        <v>0.20133733556310099</v>
      </c>
      <c r="AN1373" s="17">
        <v>0.29460364369613301</v>
      </c>
      <c r="AO1373" s="17"/>
      <c r="AP1373" s="17">
        <v>0.42762722530889702</v>
      </c>
      <c r="AQ1373" s="17">
        <v>0.48503933240407798</v>
      </c>
      <c r="AR1373" s="17">
        <v>0.394643969032001</v>
      </c>
      <c r="AS1373" s="17">
        <v>0.228445951871668</v>
      </c>
      <c r="AT1373" s="17">
        <v>0.33544962919661198</v>
      </c>
      <c r="AU1373" s="17"/>
      <c r="AV1373" s="17">
        <v>0.51821956765549104</v>
      </c>
      <c r="AW1373" s="17">
        <v>0.45917364521271198</v>
      </c>
      <c r="AX1373" s="17">
        <v>0.40259761239457897</v>
      </c>
      <c r="AY1373" s="17">
        <v>0.228648116944007</v>
      </c>
      <c r="AZ1373" s="17">
        <v>0.30817042383119397</v>
      </c>
      <c r="BA1373" s="17">
        <v>0.285043282630491</v>
      </c>
      <c r="BB1373" s="17"/>
      <c r="BC1373" s="17">
        <v>0.30846300291377499</v>
      </c>
      <c r="BD1373" s="17">
        <v>0.33355436772844599</v>
      </c>
      <c r="BE1373" s="17">
        <v>0.46834759124124797</v>
      </c>
      <c r="BF1373" s="17">
        <v>0.49086125457063801</v>
      </c>
      <c r="BG1373" s="17">
        <v>0.46185585002039098</v>
      </c>
    </row>
    <row r="1374" spans="2:59" x14ac:dyDescent="0.35">
      <c r="B1374" t="s">
        <v>329</v>
      </c>
      <c r="C1374" s="17">
        <v>0.21908606476023201</v>
      </c>
      <c r="D1374" s="17">
        <v>0.221017176769296</v>
      </c>
      <c r="E1374" s="17">
        <v>0.218076008355439</v>
      </c>
      <c r="F1374" s="17"/>
      <c r="G1374" s="17">
        <v>0.18934177382338699</v>
      </c>
      <c r="H1374" s="17">
        <v>0.19177828635584701</v>
      </c>
      <c r="I1374" s="17">
        <v>0.23320568575094799</v>
      </c>
      <c r="J1374" s="17">
        <v>0.21360705421460799</v>
      </c>
      <c r="K1374" s="17">
        <v>0.26820370919464998</v>
      </c>
      <c r="L1374" s="17">
        <v>0.22102634557782999</v>
      </c>
      <c r="M1374" s="17"/>
      <c r="N1374" s="17">
        <v>0.185186341478977</v>
      </c>
      <c r="O1374" s="17">
        <v>0.21182476990430599</v>
      </c>
      <c r="P1374" s="17">
        <v>0.26137687984560998</v>
      </c>
      <c r="Q1374" s="17">
        <v>0.22643766123162901</v>
      </c>
      <c r="R1374" s="17"/>
      <c r="S1374" s="17">
        <v>0.19717280324751901</v>
      </c>
      <c r="T1374" s="17">
        <v>0.21809333597117</v>
      </c>
      <c r="U1374" s="17">
        <v>0.306821630607919</v>
      </c>
      <c r="V1374" s="17">
        <v>0.210222505726645</v>
      </c>
      <c r="W1374" s="17">
        <v>0.20540680390267299</v>
      </c>
      <c r="X1374" s="17">
        <v>0.16715821915853399</v>
      </c>
      <c r="Y1374" s="17">
        <v>0.20605440323803401</v>
      </c>
      <c r="Z1374" s="17">
        <v>0.25156840805261399</v>
      </c>
      <c r="AA1374" s="17">
        <v>0.263071529819002</v>
      </c>
      <c r="AB1374" s="17">
        <v>0.209088396704119</v>
      </c>
      <c r="AC1374" s="17">
        <v>0.216193686327877</v>
      </c>
      <c r="AD1374" s="17">
        <v>0.17124788609937</v>
      </c>
      <c r="AE1374" s="17"/>
      <c r="AF1374" s="17">
        <v>0.24436665356454099</v>
      </c>
      <c r="AG1374" s="17">
        <v>0.19547985977280899</v>
      </c>
      <c r="AH1374" s="17">
        <v>0.21913620026859701</v>
      </c>
      <c r="AI1374" s="17"/>
      <c r="AJ1374" s="17">
        <v>0.20431161013940299</v>
      </c>
      <c r="AK1374" s="17">
        <v>0.17388243729310801</v>
      </c>
      <c r="AL1374" s="17">
        <v>0.24535892828306499</v>
      </c>
      <c r="AM1374" s="17">
        <v>0.40814219903767002</v>
      </c>
      <c r="AN1374" s="17">
        <v>0.23963450257434299</v>
      </c>
      <c r="AO1374" s="17"/>
      <c r="AP1374" s="17">
        <v>0.18848449451358501</v>
      </c>
      <c r="AQ1374" s="17">
        <v>0.15391946581879901</v>
      </c>
      <c r="AR1374" s="17">
        <v>0.20321755303560499</v>
      </c>
      <c r="AS1374" s="17">
        <v>0.35931942417447199</v>
      </c>
      <c r="AT1374" s="17">
        <v>0.30808144387216602</v>
      </c>
      <c r="AU1374" s="17"/>
      <c r="AV1374" s="17">
        <v>0.13321143885185799</v>
      </c>
      <c r="AW1374" s="17">
        <v>0.17040269967562999</v>
      </c>
      <c r="AX1374" s="17">
        <v>0.22211327571137199</v>
      </c>
      <c r="AY1374" s="17">
        <v>0.33011701025324097</v>
      </c>
      <c r="AZ1374" s="17">
        <v>0.283805332855881</v>
      </c>
      <c r="BA1374" s="17">
        <v>0.23166637655570499</v>
      </c>
      <c r="BB1374" s="17"/>
      <c r="BC1374" s="17">
        <v>0.233692224354658</v>
      </c>
      <c r="BD1374" s="17">
        <v>0.23429385028421201</v>
      </c>
      <c r="BE1374" s="17">
        <v>0.199475597399284</v>
      </c>
      <c r="BF1374" s="17">
        <v>0.15873339255011701</v>
      </c>
      <c r="BG1374" s="17">
        <v>0.18104118049804699</v>
      </c>
    </row>
    <row r="1375" spans="2:59" x14ac:dyDescent="0.35">
      <c r="B1375" t="s">
        <v>141</v>
      </c>
      <c r="C1375" s="17">
        <v>0.162912697241923</v>
      </c>
      <c r="D1375" s="17">
        <v>0.19628783237960601</v>
      </c>
      <c r="E1375" s="17">
        <v>0.12846411255780499</v>
      </c>
      <c r="F1375" s="17"/>
      <c r="G1375" s="17">
        <v>0.24738151360212701</v>
      </c>
      <c r="H1375" s="17">
        <v>0.30474969084526099</v>
      </c>
      <c r="I1375" s="17">
        <v>0.15837668786900899</v>
      </c>
      <c r="J1375" s="17">
        <v>0.119265307358011</v>
      </c>
      <c r="K1375" s="17">
        <v>3.9230785834293097E-2</v>
      </c>
      <c r="L1375" s="17">
        <v>0.113749677784017</v>
      </c>
      <c r="M1375" s="17"/>
      <c r="N1375" s="17">
        <v>0.296744547135813</v>
      </c>
      <c r="O1375" s="17">
        <v>0.19002940297569099</v>
      </c>
      <c r="P1375" s="17">
        <v>5.3308114696926603E-2</v>
      </c>
      <c r="Q1375" s="17">
        <v>8.5157704082642602E-2</v>
      </c>
      <c r="R1375" s="17"/>
      <c r="S1375" s="17">
        <v>0.27192823633323399</v>
      </c>
      <c r="T1375" s="17">
        <v>0.13779403331759801</v>
      </c>
      <c r="U1375" s="17">
        <v>-2.7903948218305701E-2</v>
      </c>
      <c r="V1375" s="17">
        <v>0.25359490969563397</v>
      </c>
      <c r="W1375" s="17">
        <v>0.185712950492328</v>
      </c>
      <c r="X1375" s="17">
        <v>0.197642177513812</v>
      </c>
      <c r="Y1375" s="17">
        <v>0.12809113584059201</v>
      </c>
      <c r="Z1375" s="17">
        <v>9.6801551779553893E-2</v>
      </c>
      <c r="AA1375" s="17">
        <v>0.11796533473218</v>
      </c>
      <c r="AB1375" s="17">
        <v>0.13972059752607899</v>
      </c>
      <c r="AC1375" s="17">
        <v>0.171851881283486</v>
      </c>
      <c r="AD1375" s="17">
        <v>0.24166966459199499</v>
      </c>
      <c r="AE1375" s="17"/>
      <c r="AF1375" s="17">
        <v>9.5449563140186794E-2</v>
      </c>
      <c r="AG1375" s="17">
        <v>0.22279911901025101</v>
      </c>
      <c r="AH1375" s="17">
        <v>0.13975657765261101</v>
      </c>
      <c r="AI1375" s="17"/>
      <c r="AJ1375" s="17">
        <v>0.18653985259924899</v>
      </c>
      <c r="AK1375" s="17">
        <v>0.28266864419696502</v>
      </c>
      <c r="AL1375" s="17">
        <v>0.13905878719565701</v>
      </c>
      <c r="AM1375" s="17">
        <v>-0.206804863474568</v>
      </c>
      <c r="AN1375" s="17">
        <v>5.4969141121789897E-2</v>
      </c>
      <c r="AO1375" s="17"/>
      <c r="AP1375" s="17">
        <v>0.23914273079531201</v>
      </c>
      <c r="AQ1375" s="17">
        <v>0.33111986658527898</v>
      </c>
      <c r="AR1375" s="17">
        <v>0.19142641599639601</v>
      </c>
      <c r="AS1375" s="17">
        <v>-0.13087347230280499</v>
      </c>
      <c r="AT1375" s="17">
        <v>2.7368185324445501E-2</v>
      </c>
      <c r="AU1375" s="17"/>
      <c r="AV1375" s="17">
        <v>0.385008128803633</v>
      </c>
      <c r="AW1375" s="17">
        <v>0.28877094553708199</v>
      </c>
      <c r="AX1375" s="17">
        <v>0.18048433668320699</v>
      </c>
      <c r="AY1375" s="17">
        <v>-0.101468893309234</v>
      </c>
      <c r="AZ1375" s="17">
        <v>2.4365090975313398E-2</v>
      </c>
      <c r="BA1375" s="17">
        <v>5.3376906074785999E-2</v>
      </c>
      <c r="BB1375" s="17"/>
      <c r="BC1375" s="17">
        <v>7.4770778559116499E-2</v>
      </c>
      <c r="BD1375" s="17">
        <v>9.92605174442341E-2</v>
      </c>
      <c r="BE1375" s="17">
        <v>0.26887199384196397</v>
      </c>
      <c r="BF1375" s="17">
        <v>0.33212786202052103</v>
      </c>
      <c r="BG1375" s="17">
        <v>0.28081466952234402</v>
      </c>
    </row>
    <row r="1376" spans="2:59" x14ac:dyDescent="0.35">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row>
    <row r="1377" spans="2:59" x14ac:dyDescent="0.35">
      <c r="B1377" s="6" t="s">
        <v>550</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row>
    <row r="1378" spans="2:59" x14ac:dyDescent="0.35">
      <c r="B1378" s="24" t="s">
        <v>79</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row>
    <row r="1379" spans="2:59" x14ac:dyDescent="0.35">
      <c r="B1379" t="s">
        <v>323</v>
      </c>
      <c r="C1379" s="17">
        <v>0.161918534990876</v>
      </c>
      <c r="D1379" s="17">
        <v>0.17854154707773401</v>
      </c>
      <c r="E1379" s="17">
        <v>0.14524263001919599</v>
      </c>
      <c r="F1379" s="17"/>
      <c r="G1379" s="17">
        <v>0.158201679306778</v>
      </c>
      <c r="H1379" s="17">
        <v>0.166596876282288</v>
      </c>
      <c r="I1379" s="17">
        <v>0.18172321306380501</v>
      </c>
      <c r="J1379" s="17">
        <v>0.16179027536127999</v>
      </c>
      <c r="K1379" s="17">
        <v>0.17019808897460001</v>
      </c>
      <c r="L1379" s="17">
        <v>0.13906525812839901</v>
      </c>
      <c r="M1379" s="17"/>
      <c r="N1379" s="17">
        <v>0.20923729135930499</v>
      </c>
      <c r="O1379" s="17">
        <v>0.152527055841922</v>
      </c>
      <c r="P1379" s="17">
        <v>0.144623700824037</v>
      </c>
      <c r="Q1379" s="17">
        <v>0.136215180875466</v>
      </c>
      <c r="R1379" s="17"/>
      <c r="S1379" s="17">
        <v>0.18209302630552099</v>
      </c>
      <c r="T1379" s="17">
        <v>0.178733059626382</v>
      </c>
      <c r="U1379" s="17">
        <v>0.15862275205547599</v>
      </c>
      <c r="V1379" s="17">
        <v>0.17533719764807401</v>
      </c>
      <c r="W1379" s="17">
        <v>0.14819753312516201</v>
      </c>
      <c r="X1379" s="17">
        <v>0.155355695646615</v>
      </c>
      <c r="Y1379" s="17">
        <v>0.14334258905407499</v>
      </c>
      <c r="Z1379" s="17">
        <v>0.13545190797486301</v>
      </c>
      <c r="AA1379" s="17">
        <v>0.15007821063066801</v>
      </c>
      <c r="AB1379" s="17">
        <v>0.16914270433748799</v>
      </c>
      <c r="AC1379" s="17">
        <v>0.15460034486919899</v>
      </c>
      <c r="AD1379" s="17">
        <v>0.13359876368757301</v>
      </c>
      <c r="AE1379" s="17"/>
      <c r="AF1379" s="17">
        <v>0.170682066938524</v>
      </c>
      <c r="AG1379" s="17">
        <v>0.17666567377382</v>
      </c>
      <c r="AH1379" s="17">
        <v>0.109299212575606</v>
      </c>
      <c r="AI1379" s="17"/>
      <c r="AJ1379" s="17">
        <v>0.15125221397452401</v>
      </c>
      <c r="AK1379" s="17">
        <v>0.202865925898668</v>
      </c>
      <c r="AL1379" s="17">
        <v>0.14510642177223301</v>
      </c>
      <c r="AM1379" s="17">
        <v>0.26125231746132799</v>
      </c>
      <c r="AN1379" s="17">
        <v>8.28993194582055E-2</v>
      </c>
      <c r="AO1379" s="17"/>
      <c r="AP1379" s="17">
        <v>0.146283434655432</v>
      </c>
      <c r="AQ1379" s="17">
        <v>0.190637639150221</v>
      </c>
      <c r="AR1379" s="17">
        <v>0.13771577451377301</v>
      </c>
      <c r="AS1379" s="17">
        <v>0.163642530799752</v>
      </c>
      <c r="AT1379" s="17">
        <v>0.17280024951909601</v>
      </c>
      <c r="AU1379" s="17"/>
      <c r="AV1379" s="17">
        <v>0.19089425711004901</v>
      </c>
      <c r="AW1379" s="17">
        <v>0.13412773833455599</v>
      </c>
      <c r="AX1379" s="17">
        <v>0.14506829525352</v>
      </c>
      <c r="AY1379" s="17">
        <v>0.18104498301715799</v>
      </c>
      <c r="AZ1379" s="17">
        <v>0.17080627313641</v>
      </c>
      <c r="BA1379" s="17">
        <v>0.123668168329286</v>
      </c>
      <c r="BB1379" s="17"/>
      <c r="BC1379" s="17">
        <v>0.127130488980704</v>
      </c>
      <c r="BD1379" s="17">
        <v>0.14277362995427501</v>
      </c>
      <c r="BE1379" s="17">
        <v>0.19012995518966899</v>
      </c>
      <c r="BF1379" s="17">
        <v>0.21241460465774401</v>
      </c>
      <c r="BG1379" s="17">
        <v>0.27584619153025802</v>
      </c>
    </row>
    <row r="1380" spans="2:59" x14ac:dyDescent="0.35">
      <c r="B1380" t="s">
        <v>324</v>
      </c>
      <c r="C1380" s="17">
        <v>0.34965318035877402</v>
      </c>
      <c r="D1380" s="17">
        <v>0.372615364400809</v>
      </c>
      <c r="E1380" s="17">
        <v>0.327631839038446</v>
      </c>
      <c r="F1380" s="17"/>
      <c r="G1380" s="17">
        <v>0.37047900490362901</v>
      </c>
      <c r="H1380" s="17">
        <v>0.378632563300275</v>
      </c>
      <c r="I1380" s="17">
        <v>0.35644079147492902</v>
      </c>
      <c r="J1380" s="17">
        <v>0.33524061558796397</v>
      </c>
      <c r="K1380" s="17">
        <v>0.30839659463045999</v>
      </c>
      <c r="L1380" s="17">
        <v>0.34615878978776898</v>
      </c>
      <c r="M1380" s="17"/>
      <c r="N1380" s="17">
        <v>0.36329432744086798</v>
      </c>
      <c r="O1380" s="17">
        <v>0.35803024785767801</v>
      </c>
      <c r="P1380" s="17">
        <v>0.35965463244357498</v>
      </c>
      <c r="Q1380" s="17">
        <v>0.31616272973939902</v>
      </c>
      <c r="R1380" s="17"/>
      <c r="S1380" s="17">
        <v>0.36272491408713498</v>
      </c>
      <c r="T1380" s="17">
        <v>0.36619989934974601</v>
      </c>
      <c r="U1380" s="17">
        <v>0.32119882650419801</v>
      </c>
      <c r="V1380" s="17">
        <v>0.32243279139233899</v>
      </c>
      <c r="W1380" s="17">
        <v>0.353050394461495</v>
      </c>
      <c r="X1380" s="17">
        <v>0.27536171659491399</v>
      </c>
      <c r="Y1380" s="17">
        <v>0.36772853857648502</v>
      </c>
      <c r="Z1380" s="17">
        <v>0.37324728911114302</v>
      </c>
      <c r="AA1380" s="17">
        <v>0.31819279529048999</v>
      </c>
      <c r="AB1380" s="17">
        <v>0.41713063488180602</v>
      </c>
      <c r="AC1380" s="17">
        <v>0.39465604701766399</v>
      </c>
      <c r="AD1380" s="17">
        <v>0.34738728781261402</v>
      </c>
      <c r="AE1380" s="17"/>
      <c r="AF1380" s="17">
        <v>0.337206404248722</v>
      </c>
      <c r="AG1380" s="17">
        <v>0.37403941646914401</v>
      </c>
      <c r="AH1380" s="17">
        <v>0.32195585430275198</v>
      </c>
      <c r="AI1380" s="17"/>
      <c r="AJ1380" s="17">
        <v>0.33627797895797901</v>
      </c>
      <c r="AK1380" s="17">
        <v>0.36909596805880601</v>
      </c>
      <c r="AL1380" s="17">
        <v>0.37286511437020298</v>
      </c>
      <c r="AM1380" s="17">
        <v>0.33639618088983902</v>
      </c>
      <c r="AN1380" s="17">
        <v>0.30998873695336898</v>
      </c>
      <c r="AO1380" s="17"/>
      <c r="AP1380" s="17">
        <v>0.321682005663597</v>
      </c>
      <c r="AQ1380" s="17">
        <v>0.34365919676225298</v>
      </c>
      <c r="AR1380" s="17">
        <v>0.340401526036198</v>
      </c>
      <c r="AS1380" s="17">
        <v>0.38355786505364903</v>
      </c>
      <c r="AT1380" s="17">
        <v>0.388303062058169</v>
      </c>
      <c r="AU1380" s="17"/>
      <c r="AV1380" s="17">
        <v>0.35775010525207102</v>
      </c>
      <c r="AW1380" s="17">
        <v>0.33491540425083099</v>
      </c>
      <c r="AX1380" s="17">
        <v>0.40038223039987297</v>
      </c>
      <c r="AY1380" s="17">
        <v>0.355836513635368</v>
      </c>
      <c r="AZ1380" s="17">
        <v>0.35866703279390699</v>
      </c>
      <c r="BA1380" s="17">
        <v>0.26908083032305102</v>
      </c>
      <c r="BB1380" s="17"/>
      <c r="BC1380" s="17">
        <v>0.32250671443953699</v>
      </c>
      <c r="BD1380" s="17">
        <v>0.38840044585660299</v>
      </c>
      <c r="BE1380" s="17">
        <v>0.33507924136460399</v>
      </c>
      <c r="BF1380" s="17">
        <v>0.35782691674537598</v>
      </c>
      <c r="BG1380" s="17">
        <v>0.39054871808844699</v>
      </c>
    </row>
    <row r="1381" spans="2:59" x14ac:dyDescent="0.35">
      <c r="B1381" t="s">
        <v>325</v>
      </c>
      <c r="C1381" s="17">
        <v>0.24522999327183101</v>
      </c>
      <c r="D1381" s="17">
        <v>0.23552126808483401</v>
      </c>
      <c r="E1381" s="17">
        <v>0.25663455350894598</v>
      </c>
      <c r="F1381" s="17"/>
      <c r="G1381" s="17">
        <v>0.25620646171940697</v>
      </c>
      <c r="H1381" s="17">
        <v>0.22865084585940301</v>
      </c>
      <c r="I1381" s="17">
        <v>0.192437213743505</v>
      </c>
      <c r="J1381" s="17">
        <v>0.24202659350915201</v>
      </c>
      <c r="K1381" s="17">
        <v>0.24807245176433801</v>
      </c>
      <c r="L1381" s="17">
        <v>0.29487577430609302</v>
      </c>
      <c r="M1381" s="17"/>
      <c r="N1381" s="17">
        <v>0.21949133653556799</v>
      </c>
      <c r="O1381" s="17">
        <v>0.225050498590599</v>
      </c>
      <c r="P1381" s="17">
        <v>0.26556777963781802</v>
      </c>
      <c r="Q1381" s="17">
        <v>0.27656231153991201</v>
      </c>
      <c r="R1381" s="17"/>
      <c r="S1381" s="17">
        <v>0.25020974133235102</v>
      </c>
      <c r="T1381" s="17">
        <v>0.20726920711095401</v>
      </c>
      <c r="U1381" s="17">
        <v>0.291708730169011</v>
      </c>
      <c r="V1381" s="17">
        <v>0.241112440827006</v>
      </c>
      <c r="W1381" s="17">
        <v>0.28004645084384699</v>
      </c>
      <c r="X1381" s="17">
        <v>0.34180868506333101</v>
      </c>
      <c r="Y1381" s="17">
        <v>0.25199549245298403</v>
      </c>
      <c r="Z1381" s="17">
        <v>0.29957346812655899</v>
      </c>
      <c r="AA1381" s="17">
        <v>0.20667294044867801</v>
      </c>
      <c r="AB1381" s="17">
        <v>0.16727569316594501</v>
      </c>
      <c r="AC1381" s="17">
        <v>0.21953157378236901</v>
      </c>
      <c r="AD1381" s="17">
        <v>0.23138160857009199</v>
      </c>
      <c r="AE1381" s="17"/>
      <c r="AF1381" s="17">
        <v>0.26087695176271303</v>
      </c>
      <c r="AG1381" s="17">
        <v>0.22024939209268601</v>
      </c>
      <c r="AH1381" s="17">
        <v>0.25698086744732401</v>
      </c>
      <c r="AI1381" s="17"/>
      <c r="AJ1381" s="17">
        <v>0.270534375333843</v>
      </c>
      <c r="AK1381" s="17">
        <v>0.23408557606095201</v>
      </c>
      <c r="AL1381" s="17">
        <v>0.25426873429638902</v>
      </c>
      <c r="AM1381" s="17">
        <v>0.24763158507011701</v>
      </c>
      <c r="AN1381" s="17">
        <v>0.26848846606778698</v>
      </c>
      <c r="AO1381" s="17"/>
      <c r="AP1381" s="17">
        <v>0.281131833992733</v>
      </c>
      <c r="AQ1381" s="17">
        <v>0.23715069330309199</v>
      </c>
      <c r="AR1381" s="17">
        <v>0.277213519662735</v>
      </c>
      <c r="AS1381" s="17">
        <v>0.25645305613472802</v>
      </c>
      <c r="AT1381" s="17">
        <v>0.21730622059126001</v>
      </c>
      <c r="AU1381" s="17"/>
      <c r="AV1381" s="17">
        <v>0.225763464575893</v>
      </c>
      <c r="AW1381" s="17">
        <v>0.27273442082000898</v>
      </c>
      <c r="AX1381" s="17">
        <v>0.261190914240295</v>
      </c>
      <c r="AY1381" s="17">
        <v>0.27127883433454503</v>
      </c>
      <c r="AZ1381" s="17">
        <v>0.21796068807237301</v>
      </c>
      <c r="BA1381" s="17">
        <v>0.284195854472654</v>
      </c>
      <c r="BB1381" s="17"/>
      <c r="BC1381" s="17">
        <v>0.29208943446330599</v>
      </c>
      <c r="BD1381" s="17">
        <v>0.216011711811881</v>
      </c>
      <c r="BE1381" s="17">
        <v>0.23757322533389699</v>
      </c>
      <c r="BF1381" s="17">
        <v>0.22921458747145901</v>
      </c>
      <c r="BG1381" s="17">
        <v>0.181648837035078</v>
      </c>
    </row>
    <row r="1382" spans="2:59" x14ac:dyDescent="0.35">
      <c r="B1382" t="s">
        <v>326</v>
      </c>
      <c r="C1382" s="17">
        <v>0.12776931567049099</v>
      </c>
      <c r="D1382" s="17">
        <v>0.14408576497001199</v>
      </c>
      <c r="E1382" s="17">
        <v>0.111020685567416</v>
      </c>
      <c r="F1382" s="17"/>
      <c r="G1382" s="17">
        <v>0.12133293910311201</v>
      </c>
      <c r="H1382" s="17">
        <v>0.135867737737253</v>
      </c>
      <c r="I1382" s="17">
        <v>0.12610232352883799</v>
      </c>
      <c r="J1382" s="17">
        <v>0.14797192089063399</v>
      </c>
      <c r="K1382" s="17">
        <v>0.112019261480805</v>
      </c>
      <c r="L1382" s="17">
        <v>0.12110590535985501</v>
      </c>
      <c r="M1382" s="17"/>
      <c r="N1382" s="17">
        <v>0.127909331970426</v>
      </c>
      <c r="O1382" s="17">
        <v>0.14691754867703899</v>
      </c>
      <c r="P1382" s="17">
        <v>0.117313754679629</v>
      </c>
      <c r="Q1382" s="17">
        <v>0.117150453993836</v>
      </c>
      <c r="R1382" s="17"/>
      <c r="S1382" s="17">
        <v>0.11059694823133399</v>
      </c>
      <c r="T1382" s="17">
        <v>0.12668646635231601</v>
      </c>
      <c r="U1382" s="17">
        <v>0.152597268349458</v>
      </c>
      <c r="V1382" s="17">
        <v>0.16043523914351299</v>
      </c>
      <c r="W1382" s="17">
        <v>0.12636912446558499</v>
      </c>
      <c r="X1382" s="17">
        <v>0.110840606777159</v>
      </c>
      <c r="Y1382" s="17">
        <v>0.11243711169548801</v>
      </c>
      <c r="Z1382" s="17">
        <v>0.106152959236853</v>
      </c>
      <c r="AA1382" s="17">
        <v>0.15540765618576699</v>
      </c>
      <c r="AB1382" s="17">
        <v>9.8345188010521695E-2</v>
      </c>
      <c r="AC1382" s="17">
        <v>0.122416799975596</v>
      </c>
      <c r="AD1382" s="17">
        <v>0.168343176530348</v>
      </c>
      <c r="AE1382" s="17"/>
      <c r="AF1382" s="17">
        <v>0.12535153205973301</v>
      </c>
      <c r="AG1382" s="17">
        <v>0.12696114510824499</v>
      </c>
      <c r="AH1382" s="17">
        <v>0.13926615838586401</v>
      </c>
      <c r="AI1382" s="17"/>
      <c r="AJ1382" s="17">
        <v>0.14238942888129599</v>
      </c>
      <c r="AK1382" s="17">
        <v>0.115995041223711</v>
      </c>
      <c r="AL1382" s="17">
        <v>0.11865151687601699</v>
      </c>
      <c r="AM1382" s="17">
        <v>4.78345601700913E-2</v>
      </c>
      <c r="AN1382" s="17">
        <v>0.14562405505480699</v>
      </c>
      <c r="AO1382" s="17"/>
      <c r="AP1382" s="17">
        <v>0.147863418694794</v>
      </c>
      <c r="AQ1382" s="17">
        <v>0.129202659700516</v>
      </c>
      <c r="AR1382" s="17">
        <v>0.14440974151973199</v>
      </c>
      <c r="AS1382" s="17">
        <v>8.8105134603625498E-2</v>
      </c>
      <c r="AT1382" s="17">
        <v>9.3459571739828995E-2</v>
      </c>
      <c r="AU1382" s="17"/>
      <c r="AV1382" s="17">
        <v>0.13736372870154301</v>
      </c>
      <c r="AW1382" s="17">
        <v>0.155078546954</v>
      </c>
      <c r="AX1382" s="17">
        <v>0.11776157796938901</v>
      </c>
      <c r="AY1382" s="17">
        <v>9.5005153250745697E-2</v>
      </c>
      <c r="AZ1382" s="17">
        <v>0.13248708475700199</v>
      </c>
      <c r="BA1382" s="17">
        <v>0.10625575904909999</v>
      </c>
      <c r="BB1382" s="17"/>
      <c r="BC1382" s="17">
        <v>0.119583158499658</v>
      </c>
      <c r="BD1382" s="17">
        <v>0.139694236734244</v>
      </c>
      <c r="BE1382" s="17">
        <v>0.121046010957747</v>
      </c>
      <c r="BF1382" s="17">
        <v>0.13092169595140499</v>
      </c>
      <c r="BG1382" s="17">
        <v>4.51233595973691E-2</v>
      </c>
    </row>
    <row r="1383" spans="2:59" x14ac:dyDescent="0.35">
      <c r="B1383" t="s">
        <v>327</v>
      </c>
      <c r="C1383" s="17">
        <v>2.8599561074946E-2</v>
      </c>
      <c r="D1383" s="17">
        <v>2.3637805244715E-2</v>
      </c>
      <c r="E1383" s="17">
        <v>3.2863311643452603E-2</v>
      </c>
      <c r="F1383" s="17"/>
      <c r="G1383" s="17">
        <v>1.55100717948059E-2</v>
      </c>
      <c r="H1383" s="17">
        <v>3.36319034244556E-2</v>
      </c>
      <c r="I1383" s="17">
        <v>3.7452604414217397E-2</v>
      </c>
      <c r="J1383" s="17">
        <v>2.84062312117511E-2</v>
      </c>
      <c r="K1383" s="17">
        <v>5.2387136140095797E-2</v>
      </c>
      <c r="L1383" s="17">
        <v>1.02428377033363E-2</v>
      </c>
      <c r="M1383" s="17"/>
      <c r="N1383" s="17">
        <v>2.4707201408920701E-2</v>
      </c>
      <c r="O1383" s="17">
        <v>3.3549644396695902E-2</v>
      </c>
      <c r="P1383" s="17">
        <v>2.5817028086086099E-2</v>
      </c>
      <c r="Q1383" s="17">
        <v>3.0148754919600999E-2</v>
      </c>
      <c r="R1383" s="17"/>
      <c r="S1383" s="17">
        <v>3.52971254184309E-2</v>
      </c>
      <c r="T1383" s="17">
        <v>1.8826318639307199E-2</v>
      </c>
      <c r="U1383" s="17">
        <v>1.93471721968651E-2</v>
      </c>
      <c r="V1383" s="17">
        <v>2.5797121409463299E-2</v>
      </c>
      <c r="W1383" s="17">
        <v>3.4456411221162601E-2</v>
      </c>
      <c r="X1383" s="17">
        <v>2.1134467342608401E-2</v>
      </c>
      <c r="Y1383" s="17">
        <v>3.4378811413821597E-2</v>
      </c>
      <c r="Z1383" s="17">
        <v>3.2266663585228297E-2</v>
      </c>
      <c r="AA1383" s="17">
        <v>3.6972949890932402E-2</v>
      </c>
      <c r="AB1383" s="17">
        <v>4.0082504080167697E-2</v>
      </c>
      <c r="AC1383" s="17">
        <v>7.7665714770564402E-3</v>
      </c>
      <c r="AD1383" s="17">
        <v>3.08297004940087E-2</v>
      </c>
      <c r="AE1383" s="17"/>
      <c r="AF1383" s="17">
        <v>3.5679696906870097E-2</v>
      </c>
      <c r="AG1383" s="17">
        <v>2.6732001432692099E-2</v>
      </c>
      <c r="AH1383" s="17">
        <v>1.50590600805333E-2</v>
      </c>
      <c r="AI1383" s="17"/>
      <c r="AJ1383" s="17">
        <v>2.6733976889602998E-2</v>
      </c>
      <c r="AK1383" s="17">
        <v>1.9913005037414298E-2</v>
      </c>
      <c r="AL1383" s="17">
        <v>1.14261388835122E-2</v>
      </c>
      <c r="AM1383" s="17">
        <v>5.9153415257009699E-2</v>
      </c>
      <c r="AN1383" s="17">
        <v>3.46383582349334E-2</v>
      </c>
      <c r="AO1383" s="17"/>
      <c r="AP1383" s="17">
        <v>2.2066416557641601E-2</v>
      </c>
      <c r="AQ1383" s="17">
        <v>2.4857099474687099E-2</v>
      </c>
      <c r="AR1383" s="17">
        <v>2.68172824565788E-2</v>
      </c>
      <c r="AS1383" s="17">
        <v>4.2037523904769801E-2</v>
      </c>
      <c r="AT1383" s="17">
        <v>3.2268272594292102E-2</v>
      </c>
      <c r="AU1383" s="17"/>
      <c r="AV1383" s="17">
        <v>2.5805546766705399E-2</v>
      </c>
      <c r="AW1383" s="17">
        <v>3.0875156658844199E-2</v>
      </c>
      <c r="AX1383" s="17">
        <v>2.0748052090963399E-2</v>
      </c>
      <c r="AY1383" s="17">
        <v>2.94426797552979E-2</v>
      </c>
      <c r="AZ1383" s="17">
        <v>2.9697350750826499E-2</v>
      </c>
      <c r="BA1383" s="17">
        <v>3.0462593539083701E-2</v>
      </c>
      <c r="BB1383" s="17"/>
      <c r="BC1383" s="17">
        <v>2.8296713575970099E-2</v>
      </c>
      <c r="BD1383" s="17">
        <v>1.62645241425051E-2</v>
      </c>
      <c r="BE1383" s="17">
        <v>3.5930796916600401E-2</v>
      </c>
      <c r="BF1383" s="17">
        <v>3.04981164446585E-2</v>
      </c>
      <c r="BG1383" s="17">
        <v>2.4733187196198301E-2</v>
      </c>
    </row>
    <row r="1384" spans="2:59" x14ac:dyDescent="0.35">
      <c r="B1384" t="s">
        <v>100</v>
      </c>
      <c r="C1384" s="17">
        <v>8.6829414633081206E-2</v>
      </c>
      <c r="D1384" s="17">
        <v>4.5598250221895099E-2</v>
      </c>
      <c r="E1384" s="17">
        <v>0.12660698022254299</v>
      </c>
      <c r="F1384" s="17"/>
      <c r="G1384" s="17">
        <v>7.8269843172267595E-2</v>
      </c>
      <c r="H1384" s="17">
        <v>5.6620073396326097E-2</v>
      </c>
      <c r="I1384" s="17">
        <v>0.105843853774706</v>
      </c>
      <c r="J1384" s="17">
        <v>8.4564363439218596E-2</v>
      </c>
      <c r="K1384" s="17">
        <v>0.108926467009702</v>
      </c>
      <c r="L1384" s="17">
        <v>8.8551434714547503E-2</v>
      </c>
      <c r="M1384" s="17"/>
      <c r="N1384" s="17">
        <v>5.5360511284911901E-2</v>
      </c>
      <c r="O1384" s="17">
        <v>8.3925004636065406E-2</v>
      </c>
      <c r="P1384" s="17">
        <v>8.7023104328854697E-2</v>
      </c>
      <c r="Q1384" s="17">
        <v>0.123760568931785</v>
      </c>
      <c r="R1384" s="17"/>
      <c r="S1384" s="17">
        <v>5.9078244625228198E-2</v>
      </c>
      <c r="T1384" s="17">
        <v>0.102285048921296</v>
      </c>
      <c r="U1384" s="17">
        <v>5.6525250724991899E-2</v>
      </c>
      <c r="V1384" s="17">
        <v>7.4885209579605802E-2</v>
      </c>
      <c r="W1384" s="17">
        <v>5.78800858827489E-2</v>
      </c>
      <c r="X1384" s="17">
        <v>9.5498828575372299E-2</v>
      </c>
      <c r="Y1384" s="17">
        <v>9.0117456807145599E-2</v>
      </c>
      <c r="Z1384" s="17">
        <v>5.3307711965353603E-2</v>
      </c>
      <c r="AA1384" s="17">
        <v>0.132675447553464</v>
      </c>
      <c r="AB1384" s="17">
        <v>0.108023275524072</v>
      </c>
      <c r="AC1384" s="17">
        <v>0.101028662878115</v>
      </c>
      <c r="AD1384" s="17">
        <v>8.8459462905364494E-2</v>
      </c>
      <c r="AE1384" s="17"/>
      <c r="AF1384" s="17">
        <v>7.0203348083438796E-2</v>
      </c>
      <c r="AG1384" s="17">
        <v>7.5352371123413794E-2</v>
      </c>
      <c r="AH1384" s="17">
        <v>0.15743884720792101</v>
      </c>
      <c r="AI1384" s="17"/>
      <c r="AJ1384" s="17">
        <v>7.2812025962755003E-2</v>
      </c>
      <c r="AK1384" s="17">
        <v>5.8044483720448597E-2</v>
      </c>
      <c r="AL1384" s="17">
        <v>9.7682073801645494E-2</v>
      </c>
      <c r="AM1384" s="17">
        <v>4.7731941151615699E-2</v>
      </c>
      <c r="AN1384" s="17">
        <v>0.15836106423089699</v>
      </c>
      <c r="AO1384" s="17"/>
      <c r="AP1384" s="17">
        <v>8.0972890435801803E-2</v>
      </c>
      <c r="AQ1384" s="17">
        <v>7.44927116092306E-2</v>
      </c>
      <c r="AR1384" s="17">
        <v>7.3442155810982596E-2</v>
      </c>
      <c r="AS1384" s="17">
        <v>6.6203889503475194E-2</v>
      </c>
      <c r="AT1384" s="17">
        <v>9.5862623497354305E-2</v>
      </c>
      <c r="AU1384" s="17"/>
      <c r="AV1384" s="17">
        <v>6.2422897593737599E-2</v>
      </c>
      <c r="AW1384" s="17">
        <v>7.2268732981759107E-2</v>
      </c>
      <c r="AX1384" s="17">
        <v>5.4848930045959803E-2</v>
      </c>
      <c r="AY1384" s="17">
        <v>6.7391836006885197E-2</v>
      </c>
      <c r="AZ1384" s="17">
        <v>9.0381570489481797E-2</v>
      </c>
      <c r="BA1384" s="17">
        <v>0.18633679428682501</v>
      </c>
      <c r="BB1384" s="17"/>
      <c r="BC1384" s="17">
        <v>0.11039349004082601</v>
      </c>
      <c r="BD1384" s="17">
        <v>9.6855451500491005E-2</v>
      </c>
      <c r="BE1384" s="17">
        <v>8.02407702374833E-2</v>
      </c>
      <c r="BF1384" s="17">
        <v>3.9124078729357699E-2</v>
      </c>
      <c r="BG1384" s="17">
        <v>8.2099706552649795E-2</v>
      </c>
    </row>
    <row r="1385" spans="2:59" x14ac:dyDescent="0.35">
      <c r="B1385" t="s">
        <v>328</v>
      </c>
      <c r="C1385" s="17">
        <v>0.51157171534964996</v>
      </c>
      <c r="D1385" s="17">
        <v>0.55115691147854395</v>
      </c>
      <c r="E1385" s="17">
        <v>0.47287446905764202</v>
      </c>
      <c r="F1385" s="17"/>
      <c r="G1385" s="17">
        <v>0.52868068421040704</v>
      </c>
      <c r="H1385" s="17">
        <v>0.54522943958256298</v>
      </c>
      <c r="I1385" s="17">
        <v>0.53816400453873403</v>
      </c>
      <c r="J1385" s="17">
        <v>0.49703089094924402</v>
      </c>
      <c r="K1385" s="17">
        <v>0.47859468360506002</v>
      </c>
      <c r="L1385" s="17">
        <v>0.48522404791616802</v>
      </c>
      <c r="M1385" s="17"/>
      <c r="N1385" s="17">
        <v>0.572531618800173</v>
      </c>
      <c r="O1385" s="17">
        <v>0.51055730369959995</v>
      </c>
      <c r="P1385" s="17">
        <v>0.50427833326761295</v>
      </c>
      <c r="Q1385" s="17">
        <v>0.45237791061486499</v>
      </c>
      <c r="R1385" s="17"/>
      <c r="S1385" s="17">
        <v>0.54481794039265596</v>
      </c>
      <c r="T1385" s="17">
        <v>0.54493295897612704</v>
      </c>
      <c r="U1385" s="17">
        <v>0.479821578559674</v>
      </c>
      <c r="V1385" s="17">
        <v>0.49776998904041198</v>
      </c>
      <c r="W1385" s="17">
        <v>0.50124792758665604</v>
      </c>
      <c r="X1385" s="17">
        <v>0.43071741224152998</v>
      </c>
      <c r="Y1385" s="17">
        <v>0.51107112763055995</v>
      </c>
      <c r="Z1385" s="17">
        <v>0.50869919708600697</v>
      </c>
      <c r="AA1385" s="17">
        <v>0.468271005921159</v>
      </c>
      <c r="AB1385" s="17">
        <v>0.58627333921929403</v>
      </c>
      <c r="AC1385" s="17">
        <v>0.54925639188686304</v>
      </c>
      <c r="AD1385" s="17">
        <v>0.48098605150018697</v>
      </c>
      <c r="AE1385" s="17"/>
      <c r="AF1385" s="17">
        <v>0.507888471187246</v>
      </c>
      <c r="AG1385" s="17">
        <v>0.55070509024296399</v>
      </c>
      <c r="AH1385" s="17">
        <v>0.43125506687835802</v>
      </c>
      <c r="AI1385" s="17"/>
      <c r="AJ1385" s="17">
        <v>0.48753019293250299</v>
      </c>
      <c r="AK1385" s="17">
        <v>0.57196189395747499</v>
      </c>
      <c r="AL1385" s="17">
        <v>0.51797153614243596</v>
      </c>
      <c r="AM1385" s="17">
        <v>0.59764849835116596</v>
      </c>
      <c r="AN1385" s="17">
        <v>0.39288805641157498</v>
      </c>
      <c r="AO1385" s="17"/>
      <c r="AP1385" s="17">
        <v>0.46796544031902998</v>
      </c>
      <c r="AQ1385" s="17">
        <v>0.53429683591247401</v>
      </c>
      <c r="AR1385" s="17">
        <v>0.47811730054997198</v>
      </c>
      <c r="AS1385" s="17">
        <v>0.54720039585340097</v>
      </c>
      <c r="AT1385" s="17">
        <v>0.56110331157726501</v>
      </c>
      <c r="AU1385" s="17"/>
      <c r="AV1385" s="17">
        <v>0.548644362362121</v>
      </c>
      <c r="AW1385" s="17">
        <v>0.46904314258538699</v>
      </c>
      <c r="AX1385" s="17">
        <v>0.54545052565339303</v>
      </c>
      <c r="AY1385" s="17">
        <v>0.53688149665252605</v>
      </c>
      <c r="AZ1385" s="17">
        <v>0.52947330593031605</v>
      </c>
      <c r="BA1385" s="17">
        <v>0.39274899865233698</v>
      </c>
      <c r="BB1385" s="17"/>
      <c r="BC1385" s="17">
        <v>0.44963720342023999</v>
      </c>
      <c r="BD1385" s="17">
        <v>0.53117407581087805</v>
      </c>
      <c r="BE1385" s="17">
        <v>0.52520919655427301</v>
      </c>
      <c r="BF1385" s="17">
        <v>0.57024152140312001</v>
      </c>
      <c r="BG1385" s="17">
        <v>0.66639490961870496</v>
      </c>
    </row>
    <row r="1386" spans="2:59" x14ac:dyDescent="0.35">
      <c r="B1386" t="s">
        <v>329</v>
      </c>
      <c r="C1386" s="17">
        <v>0.15636887674543701</v>
      </c>
      <c r="D1386" s="17">
        <v>0.167723570214727</v>
      </c>
      <c r="E1386" s="17">
        <v>0.143883997210869</v>
      </c>
      <c r="F1386" s="17"/>
      <c r="G1386" s="17">
        <v>0.136843010897918</v>
      </c>
      <c r="H1386" s="17">
        <v>0.16949964116170799</v>
      </c>
      <c r="I1386" s="17">
        <v>0.16355492794305601</v>
      </c>
      <c r="J1386" s="17">
        <v>0.176378152102385</v>
      </c>
      <c r="K1386" s="17">
        <v>0.16440639762090101</v>
      </c>
      <c r="L1386" s="17">
        <v>0.131348743063192</v>
      </c>
      <c r="M1386" s="17"/>
      <c r="N1386" s="17">
        <v>0.152616533379347</v>
      </c>
      <c r="O1386" s="17">
        <v>0.18046719307373499</v>
      </c>
      <c r="P1386" s="17">
        <v>0.143130782765715</v>
      </c>
      <c r="Q1386" s="17">
        <v>0.14729920891343701</v>
      </c>
      <c r="R1386" s="17"/>
      <c r="S1386" s="17">
        <v>0.145894073649765</v>
      </c>
      <c r="T1386" s="17">
        <v>0.14551278499162301</v>
      </c>
      <c r="U1386" s="17">
        <v>0.17194444054632299</v>
      </c>
      <c r="V1386" s="17">
        <v>0.18623236055297601</v>
      </c>
      <c r="W1386" s="17">
        <v>0.16082553568674801</v>
      </c>
      <c r="X1386" s="17">
        <v>0.131975074119767</v>
      </c>
      <c r="Y1386" s="17">
        <v>0.14681592310930999</v>
      </c>
      <c r="Z1386" s="17">
        <v>0.13841962282208101</v>
      </c>
      <c r="AA1386" s="17">
        <v>0.19238060607669899</v>
      </c>
      <c r="AB1386" s="17">
        <v>0.138427692090689</v>
      </c>
      <c r="AC1386" s="17">
        <v>0.13018337145265299</v>
      </c>
      <c r="AD1386" s="17">
        <v>0.19917287702435699</v>
      </c>
      <c r="AE1386" s="17"/>
      <c r="AF1386" s="17">
        <v>0.16103122896660299</v>
      </c>
      <c r="AG1386" s="17">
        <v>0.15369314654093699</v>
      </c>
      <c r="AH1386" s="17">
        <v>0.15432521846639699</v>
      </c>
      <c r="AI1386" s="17"/>
      <c r="AJ1386" s="17">
        <v>0.16912340577089899</v>
      </c>
      <c r="AK1386" s="17">
        <v>0.13590804626112499</v>
      </c>
      <c r="AL1386" s="17">
        <v>0.13007765575953001</v>
      </c>
      <c r="AM1386" s="17">
        <v>0.10698797542710101</v>
      </c>
      <c r="AN1386" s="17">
        <v>0.18026241328973999</v>
      </c>
      <c r="AO1386" s="17"/>
      <c r="AP1386" s="17">
        <v>0.16992983525243599</v>
      </c>
      <c r="AQ1386" s="17">
        <v>0.15405975917520301</v>
      </c>
      <c r="AR1386" s="17">
        <v>0.17122702397631101</v>
      </c>
      <c r="AS1386" s="17">
        <v>0.13014265850839499</v>
      </c>
      <c r="AT1386" s="17">
        <v>0.12572784433412099</v>
      </c>
      <c r="AU1386" s="17"/>
      <c r="AV1386" s="17">
        <v>0.163169275468249</v>
      </c>
      <c r="AW1386" s="17">
        <v>0.185953703612844</v>
      </c>
      <c r="AX1386" s="17">
        <v>0.138509630060352</v>
      </c>
      <c r="AY1386" s="17">
        <v>0.12444783300604401</v>
      </c>
      <c r="AZ1386" s="17">
        <v>0.16218443550782899</v>
      </c>
      <c r="BA1386" s="17">
        <v>0.13671835258818399</v>
      </c>
      <c r="BB1386" s="17"/>
      <c r="BC1386" s="17">
        <v>0.147879872075628</v>
      </c>
      <c r="BD1386" s="17">
        <v>0.15595876087674901</v>
      </c>
      <c r="BE1386" s="17">
        <v>0.15697680787434701</v>
      </c>
      <c r="BF1386" s="17">
        <v>0.16141981239606301</v>
      </c>
      <c r="BG1386" s="17">
        <v>6.9856546793567495E-2</v>
      </c>
    </row>
    <row r="1387" spans="2:59" x14ac:dyDescent="0.35">
      <c r="B1387" t="s">
        <v>141</v>
      </c>
      <c r="C1387" s="17">
        <v>0.35520283860421298</v>
      </c>
      <c r="D1387" s="17">
        <v>0.38343334126381701</v>
      </c>
      <c r="E1387" s="17">
        <v>0.32899047184677399</v>
      </c>
      <c r="F1387" s="17"/>
      <c r="G1387" s="17">
        <v>0.39183767331248998</v>
      </c>
      <c r="H1387" s="17">
        <v>0.37572979842085402</v>
      </c>
      <c r="I1387" s="17">
        <v>0.37460907659567799</v>
      </c>
      <c r="J1387" s="17">
        <v>0.32065273884685902</v>
      </c>
      <c r="K1387" s="17">
        <v>0.31418828598415899</v>
      </c>
      <c r="L1387" s="17">
        <v>0.35387530485297602</v>
      </c>
      <c r="M1387" s="17"/>
      <c r="N1387" s="17">
        <v>0.41991508542082601</v>
      </c>
      <c r="O1387" s="17">
        <v>0.33009011062586502</v>
      </c>
      <c r="P1387" s="17">
        <v>0.36114755050189801</v>
      </c>
      <c r="Q1387" s="17">
        <v>0.30507870170142798</v>
      </c>
      <c r="R1387" s="17"/>
      <c r="S1387" s="17">
        <v>0.39892386674289099</v>
      </c>
      <c r="T1387" s="17">
        <v>0.39942017398450402</v>
      </c>
      <c r="U1387" s="17">
        <v>0.30787713801334998</v>
      </c>
      <c r="V1387" s="17">
        <v>0.31153762848743599</v>
      </c>
      <c r="W1387" s="17">
        <v>0.34042239189990797</v>
      </c>
      <c r="X1387" s="17">
        <v>0.29874233812176199</v>
      </c>
      <c r="Y1387" s="17">
        <v>0.36425520452124999</v>
      </c>
      <c r="Z1387" s="17">
        <v>0.37027957426392599</v>
      </c>
      <c r="AA1387" s="17">
        <v>0.27589039984445901</v>
      </c>
      <c r="AB1387" s="17">
        <v>0.44784564712860497</v>
      </c>
      <c r="AC1387" s="17">
        <v>0.41907302043421002</v>
      </c>
      <c r="AD1387" s="17">
        <v>0.28181317447582999</v>
      </c>
      <c r="AE1387" s="17"/>
      <c r="AF1387" s="17">
        <v>0.34685724222064301</v>
      </c>
      <c r="AG1387" s="17">
        <v>0.39701194370202703</v>
      </c>
      <c r="AH1387" s="17">
        <v>0.276929848411961</v>
      </c>
      <c r="AI1387" s="17"/>
      <c r="AJ1387" s="17">
        <v>0.31840678716160498</v>
      </c>
      <c r="AK1387" s="17">
        <v>0.43605384769635003</v>
      </c>
      <c r="AL1387" s="17">
        <v>0.38789388038290701</v>
      </c>
      <c r="AM1387" s="17">
        <v>0.49066052292406498</v>
      </c>
      <c r="AN1387" s="17">
        <v>0.21262564312183399</v>
      </c>
      <c r="AO1387" s="17"/>
      <c r="AP1387" s="17">
        <v>0.29803560506659399</v>
      </c>
      <c r="AQ1387" s="17">
        <v>0.38023707673727097</v>
      </c>
      <c r="AR1387" s="17">
        <v>0.30689027657366102</v>
      </c>
      <c r="AS1387" s="17">
        <v>0.41705773734500601</v>
      </c>
      <c r="AT1387" s="17">
        <v>0.43537546724314402</v>
      </c>
      <c r="AU1387" s="17"/>
      <c r="AV1387" s="17">
        <v>0.385475086893872</v>
      </c>
      <c r="AW1387" s="17">
        <v>0.28308943897254302</v>
      </c>
      <c r="AX1387" s="17">
        <v>0.40694089559304097</v>
      </c>
      <c r="AY1387" s="17">
        <v>0.41243366364648198</v>
      </c>
      <c r="AZ1387" s="17">
        <v>0.36728887042248698</v>
      </c>
      <c r="BA1387" s="17">
        <v>0.25603064606415399</v>
      </c>
      <c r="BB1387" s="17"/>
      <c r="BC1387" s="17">
        <v>0.30175733134461202</v>
      </c>
      <c r="BD1387" s="17">
        <v>0.37521531493412902</v>
      </c>
      <c r="BE1387" s="17">
        <v>0.36823238867992603</v>
      </c>
      <c r="BF1387" s="17">
        <v>0.408821709007056</v>
      </c>
      <c r="BG1387" s="17">
        <v>0.59653836282513795</v>
      </c>
    </row>
    <row r="1388" spans="2:59" x14ac:dyDescent="0.35">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row>
    <row r="1389" spans="2:59" x14ac:dyDescent="0.35">
      <c r="B1389" s="6" t="s">
        <v>551</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row>
    <row r="1390" spans="2:59" x14ac:dyDescent="0.35">
      <c r="B1390" s="24" t="s">
        <v>79</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row>
    <row r="1391" spans="2:59" x14ac:dyDescent="0.35">
      <c r="B1391" t="s">
        <v>323</v>
      </c>
      <c r="C1391" s="17">
        <v>0.103934573798229</v>
      </c>
      <c r="D1391" s="17">
        <v>0.117320263603809</v>
      </c>
      <c r="E1391" s="17">
        <v>9.1697419068060698E-2</v>
      </c>
      <c r="F1391" s="17"/>
      <c r="G1391" s="17">
        <v>0.15093488120743301</v>
      </c>
      <c r="H1391" s="17">
        <v>0.200908840358718</v>
      </c>
      <c r="I1391" s="17">
        <v>0.100604464739678</v>
      </c>
      <c r="J1391" s="17">
        <v>5.6876781311490703E-2</v>
      </c>
      <c r="K1391" s="17">
        <v>6.7637510616618393E-2</v>
      </c>
      <c r="L1391" s="17">
        <v>5.9170535142205903E-2</v>
      </c>
      <c r="M1391" s="17"/>
      <c r="N1391" s="17">
        <v>0.16349268006534201</v>
      </c>
      <c r="O1391" s="17">
        <v>9.0673341595824505E-2</v>
      </c>
      <c r="P1391" s="17">
        <v>6.9437245875088704E-2</v>
      </c>
      <c r="Q1391" s="17">
        <v>8.4067544694667401E-2</v>
      </c>
      <c r="R1391" s="17"/>
      <c r="S1391" s="17">
        <v>0.18815668693948101</v>
      </c>
      <c r="T1391" s="17">
        <v>6.6186139023716603E-2</v>
      </c>
      <c r="U1391" s="17">
        <v>4.9586347929346103E-2</v>
      </c>
      <c r="V1391" s="17">
        <v>0.102224322394615</v>
      </c>
      <c r="W1391" s="17">
        <v>0.10945195459661899</v>
      </c>
      <c r="X1391" s="17">
        <v>0.136190455441386</v>
      </c>
      <c r="Y1391" s="17">
        <v>7.1142923871533398E-2</v>
      </c>
      <c r="Z1391" s="17">
        <v>6.4123803092349399E-2</v>
      </c>
      <c r="AA1391" s="17">
        <v>0.13359245200192299</v>
      </c>
      <c r="AB1391" s="17">
        <v>4.4954263127302198E-2</v>
      </c>
      <c r="AC1391" s="17">
        <v>9.6074251023013396E-2</v>
      </c>
      <c r="AD1391" s="17">
        <v>0.13577638727767</v>
      </c>
      <c r="AE1391" s="17"/>
      <c r="AF1391" s="17">
        <v>7.4706792676900696E-2</v>
      </c>
      <c r="AG1391" s="17">
        <v>0.132161313254853</v>
      </c>
      <c r="AH1391" s="17">
        <v>9.3515013263443303E-2</v>
      </c>
      <c r="AI1391" s="17"/>
      <c r="AJ1391" s="17">
        <v>0.105313043275053</v>
      </c>
      <c r="AK1391" s="17">
        <v>0.15064208576847599</v>
      </c>
      <c r="AL1391" s="17">
        <v>9.2275374509661598E-2</v>
      </c>
      <c r="AM1391" s="17">
        <v>2.15298936713306E-2</v>
      </c>
      <c r="AN1391" s="17">
        <v>5.8873721261325701E-2</v>
      </c>
      <c r="AO1391" s="17"/>
      <c r="AP1391" s="17">
        <v>0.116916636710288</v>
      </c>
      <c r="AQ1391" s="17">
        <v>0.16001084839848501</v>
      </c>
      <c r="AR1391" s="17">
        <v>7.4997080099805893E-2</v>
      </c>
      <c r="AS1391" s="17">
        <v>3.6941955636763002E-2</v>
      </c>
      <c r="AT1391" s="17">
        <v>7.3673089336125597E-2</v>
      </c>
      <c r="AU1391" s="17"/>
      <c r="AV1391" s="17">
        <v>0.191485399813042</v>
      </c>
      <c r="AW1391" s="17">
        <v>0.13461170190709601</v>
      </c>
      <c r="AX1391" s="17">
        <v>6.5475599338288101E-2</v>
      </c>
      <c r="AY1391" s="17">
        <v>2.0249882025578501E-2</v>
      </c>
      <c r="AZ1391" s="17">
        <v>6.9526606194038498E-2</v>
      </c>
      <c r="BA1391" s="17">
        <v>5.2113860409105199E-2</v>
      </c>
      <c r="BB1391" s="17"/>
      <c r="BC1391" s="17">
        <v>6.9796701538242301E-2</v>
      </c>
      <c r="BD1391" s="17">
        <v>8.3313290113954594E-2</v>
      </c>
      <c r="BE1391" s="17">
        <v>0.13693114417032301</v>
      </c>
      <c r="BF1391" s="17">
        <v>0.157302110369686</v>
      </c>
      <c r="BG1391" s="17">
        <v>0.245794350986692</v>
      </c>
    </row>
    <row r="1392" spans="2:59" x14ac:dyDescent="0.35">
      <c r="B1392" t="s">
        <v>324</v>
      </c>
      <c r="C1392" s="17">
        <v>0.32712912841545799</v>
      </c>
      <c r="D1392" s="17">
        <v>0.34829278693541299</v>
      </c>
      <c r="E1392" s="17">
        <v>0.30819747428451999</v>
      </c>
      <c r="F1392" s="17"/>
      <c r="G1392" s="17">
        <v>0.31119710265119899</v>
      </c>
      <c r="H1392" s="17">
        <v>0.34305604002350099</v>
      </c>
      <c r="I1392" s="17">
        <v>0.30285900413334699</v>
      </c>
      <c r="J1392" s="17">
        <v>0.35559753380074899</v>
      </c>
      <c r="K1392" s="17">
        <v>0.333485773380504</v>
      </c>
      <c r="L1392" s="17">
        <v>0.31727011458249998</v>
      </c>
      <c r="M1392" s="17"/>
      <c r="N1392" s="17">
        <v>0.38186200850663299</v>
      </c>
      <c r="O1392" s="17">
        <v>0.322819369208041</v>
      </c>
      <c r="P1392" s="17">
        <v>0.28089330486456399</v>
      </c>
      <c r="Q1392" s="17">
        <v>0.31391271925834602</v>
      </c>
      <c r="R1392" s="17"/>
      <c r="S1392" s="17">
        <v>0.34295192545049402</v>
      </c>
      <c r="T1392" s="17">
        <v>0.35411348556910799</v>
      </c>
      <c r="U1392" s="17">
        <v>0.25025450079121597</v>
      </c>
      <c r="V1392" s="17">
        <v>0.34655831854633501</v>
      </c>
      <c r="W1392" s="17">
        <v>0.34714933746843701</v>
      </c>
      <c r="X1392" s="17">
        <v>0.35234639137478002</v>
      </c>
      <c r="Y1392" s="17">
        <v>0.302714747927122</v>
      </c>
      <c r="Z1392" s="17">
        <v>0.330969686663244</v>
      </c>
      <c r="AA1392" s="17">
        <v>0.28772530498013499</v>
      </c>
      <c r="AB1392" s="17">
        <v>0.342126313121216</v>
      </c>
      <c r="AC1392" s="17">
        <v>0.30300863294730901</v>
      </c>
      <c r="AD1392" s="17">
        <v>0.36078132610705899</v>
      </c>
      <c r="AE1392" s="17"/>
      <c r="AF1392" s="17">
        <v>0.29559007295842599</v>
      </c>
      <c r="AG1392" s="17">
        <v>0.35417888438360201</v>
      </c>
      <c r="AH1392" s="17">
        <v>0.33986845791221398</v>
      </c>
      <c r="AI1392" s="17"/>
      <c r="AJ1392" s="17">
        <v>0.30772982866384802</v>
      </c>
      <c r="AK1392" s="17">
        <v>0.38998418884957198</v>
      </c>
      <c r="AL1392" s="17">
        <v>0.36896243457951799</v>
      </c>
      <c r="AM1392" s="17">
        <v>0.202737354101963</v>
      </c>
      <c r="AN1392" s="17">
        <v>0.297114301269439</v>
      </c>
      <c r="AO1392" s="17"/>
      <c r="AP1392" s="17">
        <v>0.31416315094379899</v>
      </c>
      <c r="AQ1392" s="17">
        <v>0.40968253559977102</v>
      </c>
      <c r="AR1392" s="17">
        <v>0.386432385358846</v>
      </c>
      <c r="AS1392" s="17">
        <v>0.20903777827325801</v>
      </c>
      <c r="AT1392" s="17">
        <v>0.231697489699216</v>
      </c>
      <c r="AU1392" s="17"/>
      <c r="AV1392" s="17">
        <v>0.430917511494392</v>
      </c>
      <c r="AW1392" s="17">
        <v>0.33355255445148502</v>
      </c>
      <c r="AX1392" s="17">
        <v>0.44359122449894001</v>
      </c>
      <c r="AY1392" s="17">
        <v>0.20403145300318801</v>
      </c>
      <c r="AZ1392" s="17">
        <v>0.27130446671445702</v>
      </c>
      <c r="BA1392" s="17">
        <v>0.30033884977098901</v>
      </c>
      <c r="BB1392" s="17"/>
      <c r="BC1392" s="17">
        <v>0.31962416239811398</v>
      </c>
      <c r="BD1392" s="17">
        <v>0.29113114964648501</v>
      </c>
      <c r="BE1392" s="17">
        <v>0.34883692919779802</v>
      </c>
      <c r="BF1392" s="17">
        <v>0.39311769470794</v>
      </c>
      <c r="BG1392" s="17">
        <v>0.32185625759696002</v>
      </c>
    </row>
    <row r="1393" spans="2:59" x14ac:dyDescent="0.35">
      <c r="B1393" t="s">
        <v>325</v>
      </c>
      <c r="C1393" s="17">
        <v>0.22878625332983599</v>
      </c>
      <c r="D1393" s="17">
        <v>0.227479654751084</v>
      </c>
      <c r="E1393" s="17">
        <v>0.23055734584168699</v>
      </c>
      <c r="F1393" s="17"/>
      <c r="G1393" s="17">
        <v>0.246987895896365</v>
      </c>
      <c r="H1393" s="17">
        <v>0.164577680695325</v>
      </c>
      <c r="I1393" s="17">
        <v>0.259702923021843</v>
      </c>
      <c r="J1393" s="17">
        <v>0.244939043793378</v>
      </c>
      <c r="K1393" s="17">
        <v>0.197229670450804</v>
      </c>
      <c r="L1393" s="17">
        <v>0.25166489699887301</v>
      </c>
      <c r="M1393" s="17"/>
      <c r="N1393" s="17">
        <v>0.19929088259446101</v>
      </c>
      <c r="O1393" s="17">
        <v>0.23698351860293199</v>
      </c>
      <c r="P1393" s="17">
        <v>0.235988580910969</v>
      </c>
      <c r="Q1393" s="17">
        <v>0.244183228803422</v>
      </c>
      <c r="R1393" s="17"/>
      <c r="S1393" s="17">
        <v>0.230552863561935</v>
      </c>
      <c r="T1393" s="17">
        <v>0.19953197549891899</v>
      </c>
      <c r="U1393" s="17">
        <v>0.26072327552083302</v>
      </c>
      <c r="V1393" s="17">
        <v>0.23909636236201201</v>
      </c>
      <c r="W1393" s="17">
        <v>0.26627384504252399</v>
      </c>
      <c r="X1393" s="17">
        <v>0.214614586994956</v>
      </c>
      <c r="Y1393" s="17">
        <v>0.24316455950587099</v>
      </c>
      <c r="Z1393" s="17">
        <v>0.21316946375114601</v>
      </c>
      <c r="AA1393" s="17">
        <v>0.177916964600775</v>
      </c>
      <c r="AB1393" s="17">
        <v>0.24351852670516</v>
      </c>
      <c r="AC1393" s="17">
        <v>0.294857241143686</v>
      </c>
      <c r="AD1393" s="17">
        <v>0.19954967912480701</v>
      </c>
      <c r="AE1393" s="17"/>
      <c r="AF1393" s="17">
        <v>0.21914139215459699</v>
      </c>
      <c r="AG1393" s="17">
        <v>0.232692957756098</v>
      </c>
      <c r="AH1393" s="17">
        <v>0.22747805988738701</v>
      </c>
      <c r="AI1393" s="17"/>
      <c r="AJ1393" s="17">
        <v>0.22687371760904201</v>
      </c>
      <c r="AK1393" s="17">
        <v>0.21903399035366899</v>
      </c>
      <c r="AL1393" s="17">
        <v>0.27874006147666902</v>
      </c>
      <c r="AM1393" s="17">
        <v>0.16636344780333301</v>
      </c>
      <c r="AN1393" s="17">
        <v>0.24765077993408099</v>
      </c>
      <c r="AO1393" s="17"/>
      <c r="AP1393" s="17">
        <v>0.23688432693352701</v>
      </c>
      <c r="AQ1393" s="17">
        <v>0.22236264128222599</v>
      </c>
      <c r="AR1393" s="17">
        <v>0.24941896329993299</v>
      </c>
      <c r="AS1393" s="17">
        <v>0.23552873278004299</v>
      </c>
      <c r="AT1393" s="17">
        <v>0.223817434867563</v>
      </c>
      <c r="AU1393" s="17"/>
      <c r="AV1393" s="17">
        <v>0.217894197187358</v>
      </c>
      <c r="AW1393" s="17">
        <v>0.23387077312444501</v>
      </c>
      <c r="AX1393" s="17">
        <v>0.25598768085956902</v>
      </c>
      <c r="AY1393" s="17">
        <v>0.233622088010007</v>
      </c>
      <c r="AZ1393" s="17">
        <v>0.21595098224126499</v>
      </c>
      <c r="BA1393" s="17">
        <v>0.21056936360778999</v>
      </c>
      <c r="BB1393" s="17"/>
      <c r="BC1393" s="17">
        <v>0.24580086517032501</v>
      </c>
      <c r="BD1393" s="17">
        <v>0.20809783150239</v>
      </c>
      <c r="BE1393" s="17">
        <v>0.245170486769443</v>
      </c>
      <c r="BF1393" s="17">
        <v>0.20987615553451899</v>
      </c>
      <c r="BG1393" s="17">
        <v>0.25155051011268798</v>
      </c>
    </row>
    <row r="1394" spans="2:59" x14ac:dyDescent="0.35">
      <c r="B1394" t="s">
        <v>326</v>
      </c>
      <c r="C1394" s="17">
        <v>0.17607574897018899</v>
      </c>
      <c r="D1394" s="17">
        <v>0.16110216313211001</v>
      </c>
      <c r="E1394" s="17">
        <v>0.19021387981708399</v>
      </c>
      <c r="F1394" s="17"/>
      <c r="G1394" s="17">
        <v>0.17161972979615001</v>
      </c>
      <c r="H1394" s="17">
        <v>0.169460790870578</v>
      </c>
      <c r="I1394" s="17">
        <v>0.18386099407826401</v>
      </c>
      <c r="J1394" s="17">
        <v>0.167294711548758</v>
      </c>
      <c r="K1394" s="17">
        <v>0.15813421727868399</v>
      </c>
      <c r="L1394" s="17">
        <v>0.19726730048698701</v>
      </c>
      <c r="M1394" s="17"/>
      <c r="N1394" s="17">
        <v>0.152441609746226</v>
      </c>
      <c r="O1394" s="17">
        <v>0.20542202790115699</v>
      </c>
      <c r="P1394" s="17">
        <v>0.18249879276181499</v>
      </c>
      <c r="Q1394" s="17">
        <v>0.1657351723729</v>
      </c>
      <c r="R1394" s="17"/>
      <c r="S1394" s="17">
        <v>0.151677914421011</v>
      </c>
      <c r="T1394" s="17">
        <v>0.18915215571045699</v>
      </c>
      <c r="U1394" s="17">
        <v>0.229029560170144</v>
      </c>
      <c r="V1394" s="17">
        <v>0.18336570597700599</v>
      </c>
      <c r="W1394" s="17">
        <v>0.15260822282175701</v>
      </c>
      <c r="X1394" s="17">
        <v>0.13731134363964601</v>
      </c>
      <c r="Y1394" s="17">
        <v>0.14007517788207699</v>
      </c>
      <c r="Z1394" s="17">
        <v>0.217865913267554</v>
      </c>
      <c r="AA1394" s="17">
        <v>0.22270865056618699</v>
      </c>
      <c r="AB1394" s="17">
        <v>0.182149267662571</v>
      </c>
      <c r="AC1394" s="17">
        <v>0.13945020419464799</v>
      </c>
      <c r="AD1394" s="17">
        <v>0.154370687546348</v>
      </c>
      <c r="AE1394" s="17"/>
      <c r="AF1394" s="17">
        <v>0.18115770011636201</v>
      </c>
      <c r="AG1394" s="17">
        <v>0.16522401409776</v>
      </c>
      <c r="AH1394" s="17">
        <v>0.16585509833058201</v>
      </c>
      <c r="AI1394" s="17"/>
      <c r="AJ1394" s="17">
        <v>0.16941497556959501</v>
      </c>
      <c r="AK1394" s="17">
        <v>0.138723289573182</v>
      </c>
      <c r="AL1394" s="17">
        <v>0.17494241205130501</v>
      </c>
      <c r="AM1394" s="17">
        <v>0.26165525261153399</v>
      </c>
      <c r="AN1394" s="17">
        <v>0.199057493136029</v>
      </c>
      <c r="AO1394" s="17"/>
      <c r="AP1394" s="17">
        <v>0.168735622730072</v>
      </c>
      <c r="AQ1394" s="17">
        <v>0.12509328543203099</v>
      </c>
      <c r="AR1394" s="17">
        <v>0.19101258986615299</v>
      </c>
      <c r="AS1394" s="17">
        <v>0.196488035051676</v>
      </c>
      <c r="AT1394" s="17">
        <v>0.244866699993564</v>
      </c>
      <c r="AU1394" s="17"/>
      <c r="AV1394" s="17">
        <v>0.113274470405953</v>
      </c>
      <c r="AW1394" s="17">
        <v>0.16144965415662799</v>
      </c>
      <c r="AX1394" s="17">
        <v>0.160960403223151</v>
      </c>
      <c r="AY1394" s="17">
        <v>0.20982951411379799</v>
      </c>
      <c r="AZ1394" s="17">
        <v>0.25706370130577899</v>
      </c>
      <c r="BA1394" s="17">
        <v>0.21819484862844299</v>
      </c>
      <c r="BB1394" s="17"/>
      <c r="BC1394" s="17">
        <v>0.191421616006167</v>
      </c>
      <c r="BD1394" s="17">
        <v>0.218493786468549</v>
      </c>
      <c r="BE1394" s="17">
        <v>0.139617877468279</v>
      </c>
      <c r="BF1394" s="17">
        <v>0.15045121067188999</v>
      </c>
      <c r="BG1394" s="17">
        <v>9.1818546214127397E-2</v>
      </c>
    </row>
    <row r="1395" spans="2:59" x14ac:dyDescent="0.35">
      <c r="B1395" t="s">
        <v>327</v>
      </c>
      <c r="C1395" s="17">
        <v>0.131497824414541</v>
      </c>
      <c r="D1395" s="17">
        <v>0.117378846312685</v>
      </c>
      <c r="E1395" s="17">
        <v>0.14357806878858201</v>
      </c>
      <c r="F1395" s="17"/>
      <c r="G1395" s="17">
        <v>8.6577568623683598E-2</v>
      </c>
      <c r="H1395" s="17">
        <v>8.2295766334901002E-2</v>
      </c>
      <c r="I1395" s="17">
        <v>0.106777998849602</v>
      </c>
      <c r="J1395" s="17">
        <v>0.15599947036158801</v>
      </c>
      <c r="K1395" s="17">
        <v>0.216506618019078</v>
      </c>
      <c r="L1395" s="17">
        <v>0.14445168371270301</v>
      </c>
      <c r="M1395" s="17"/>
      <c r="N1395" s="17">
        <v>8.2860494353323502E-2</v>
      </c>
      <c r="O1395" s="17">
        <v>0.108394271183417</v>
      </c>
      <c r="P1395" s="17">
        <v>0.190397103050964</v>
      </c>
      <c r="Q1395" s="17">
        <v>0.15643342660176399</v>
      </c>
      <c r="R1395" s="17"/>
      <c r="S1395" s="17">
        <v>6.9218977651020197E-2</v>
      </c>
      <c r="T1395" s="17">
        <v>0.14211710825758</v>
      </c>
      <c r="U1395" s="17">
        <v>0.18365115919950201</v>
      </c>
      <c r="V1395" s="17">
        <v>9.4577353465095895E-2</v>
      </c>
      <c r="W1395" s="17">
        <v>9.6270933717797796E-2</v>
      </c>
      <c r="X1395" s="17">
        <v>0.13029902680267599</v>
      </c>
      <c r="Y1395" s="17">
        <v>0.19077457348011001</v>
      </c>
      <c r="Z1395" s="17">
        <v>0.14118221368252701</v>
      </c>
      <c r="AA1395" s="17">
        <v>0.12819302937993299</v>
      </c>
      <c r="AB1395" s="17">
        <v>0.16479548470943101</v>
      </c>
      <c r="AC1395" s="17">
        <v>0.166609670691344</v>
      </c>
      <c r="AD1395" s="17">
        <v>0.116652807843106</v>
      </c>
      <c r="AE1395" s="17"/>
      <c r="AF1395" s="17">
        <v>0.20633919632738701</v>
      </c>
      <c r="AG1395" s="17">
        <v>8.6738361191635693E-2</v>
      </c>
      <c r="AH1395" s="17">
        <v>0.108242979289339</v>
      </c>
      <c r="AI1395" s="17"/>
      <c r="AJ1395" s="17">
        <v>0.16388975899963901</v>
      </c>
      <c r="AK1395" s="17">
        <v>8.50584886283859E-2</v>
      </c>
      <c r="AL1395" s="17">
        <v>6.1957254009834199E-2</v>
      </c>
      <c r="AM1395" s="17">
        <v>0.34771405181184001</v>
      </c>
      <c r="AN1395" s="17">
        <v>0.128825686428681</v>
      </c>
      <c r="AO1395" s="17"/>
      <c r="AP1395" s="17">
        <v>0.14213157614915201</v>
      </c>
      <c r="AQ1395" s="17">
        <v>5.57157522723222E-2</v>
      </c>
      <c r="AR1395" s="17">
        <v>7.6174348910538897E-2</v>
      </c>
      <c r="AS1395" s="17">
        <v>0.310541916943187</v>
      </c>
      <c r="AT1395" s="17">
        <v>0.157071158370962</v>
      </c>
      <c r="AU1395" s="17"/>
      <c r="AV1395" s="17">
        <v>2.6949215589693799E-2</v>
      </c>
      <c r="AW1395" s="17">
        <v>0.11161055739487601</v>
      </c>
      <c r="AX1395" s="17">
        <v>6.3610880564821004E-2</v>
      </c>
      <c r="AY1395" s="17">
        <v>0.318050501848884</v>
      </c>
      <c r="AZ1395" s="17">
        <v>0.129360464549342</v>
      </c>
      <c r="BA1395" s="17">
        <v>0.13633740905233299</v>
      </c>
      <c r="BB1395" s="17"/>
      <c r="BC1395" s="17">
        <v>0.142965376582526</v>
      </c>
      <c r="BD1395" s="17">
        <v>0.160397827573449</v>
      </c>
      <c r="BE1395" s="17">
        <v>9.5298608524415102E-2</v>
      </c>
      <c r="BF1395" s="17">
        <v>6.5696619410345602E-2</v>
      </c>
      <c r="BG1395" s="17">
        <v>2.1099061139695899E-2</v>
      </c>
    </row>
    <row r="1396" spans="2:59" x14ac:dyDescent="0.35">
      <c r="B1396" t="s">
        <v>100</v>
      </c>
      <c r="C1396" s="17">
        <v>3.2576471071746799E-2</v>
      </c>
      <c r="D1396" s="17">
        <v>2.8426285264899102E-2</v>
      </c>
      <c r="E1396" s="17">
        <v>3.5755812200066302E-2</v>
      </c>
      <c r="F1396" s="17"/>
      <c r="G1396" s="17">
        <v>3.26828218251684E-2</v>
      </c>
      <c r="H1396" s="17">
        <v>3.9700881716976999E-2</v>
      </c>
      <c r="I1396" s="17">
        <v>4.61946151772668E-2</v>
      </c>
      <c r="J1396" s="17">
        <v>1.9292459184035701E-2</v>
      </c>
      <c r="K1396" s="17">
        <v>2.70062102543113E-2</v>
      </c>
      <c r="L1396" s="17">
        <v>3.0175469076732402E-2</v>
      </c>
      <c r="M1396" s="17"/>
      <c r="N1396" s="17">
        <v>2.0052324734014401E-2</v>
      </c>
      <c r="O1396" s="17">
        <v>3.57074715086289E-2</v>
      </c>
      <c r="P1396" s="17">
        <v>4.0784972536600003E-2</v>
      </c>
      <c r="Q1396" s="17">
        <v>3.5667908268900303E-2</v>
      </c>
      <c r="R1396" s="17"/>
      <c r="S1396" s="17">
        <v>1.7441631976058702E-2</v>
      </c>
      <c r="T1396" s="17">
        <v>4.8899135940219197E-2</v>
      </c>
      <c r="U1396" s="17">
        <v>2.6755156388959301E-2</v>
      </c>
      <c r="V1396" s="17">
        <v>3.4177937254936397E-2</v>
      </c>
      <c r="W1396" s="17">
        <v>2.8245706352866801E-2</v>
      </c>
      <c r="X1396" s="17">
        <v>2.9238195746555298E-2</v>
      </c>
      <c r="Y1396" s="17">
        <v>5.2128017333286897E-2</v>
      </c>
      <c r="Z1396" s="17">
        <v>3.2688919543178298E-2</v>
      </c>
      <c r="AA1396" s="17">
        <v>4.9863598471047703E-2</v>
      </c>
      <c r="AB1396" s="17">
        <v>2.2456144674319101E-2</v>
      </c>
      <c r="AC1396" s="17">
        <v>0</v>
      </c>
      <c r="AD1396" s="17">
        <v>3.28691121010097E-2</v>
      </c>
      <c r="AE1396" s="17"/>
      <c r="AF1396" s="17">
        <v>2.30648457663266E-2</v>
      </c>
      <c r="AG1396" s="17">
        <v>2.90044693160511E-2</v>
      </c>
      <c r="AH1396" s="17">
        <v>6.5040391317034305E-2</v>
      </c>
      <c r="AI1396" s="17"/>
      <c r="AJ1396" s="17">
        <v>2.6778675882823001E-2</v>
      </c>
      <c r="AK1396" s="17">
        <v>1.6557956826714699E-2</v>
      </c>
      <c r="AL1396" s="17">
        <v>2.3122463373012402E-2</v>
      </c>
      <c r="AM1396" s="17">
        <v>0</v>
      </c>
      <c r="AN1396" s="17">
        <v>6.8478017970444893E-2</v>
      </c>
      <c r="AO1396" s="17"/>
      <c r="AP1396" s="17">
        <v>2.1168686533161701E-2</v>
      </c>
      <c r="AQ1396" s="17">
        <v>2.7134937015164898E-2</v>
      </c>
      <c r="AR1396" s="17">
        <v>2.1964632464723199E-2</v>
      </c>
      <c r="AS1396" s="17">
        <v>1.14615813150729E-2</v>
      </c>
      <c r="AT1396" s="17">
        <v>6.8874127732568999E-2</v>
      </c>
      <c r="AU1396" s="17"/>
      <c r="AV1396" s="17">
        <v>1.9479205509560199E-2</v>
      </c>
      <c r="AW1396" s="17">
        <v>2.4904758965470401E-2</v>
      </c>
      <c r="AX1396" s="17">
        <v>1.03742115152307E-2</v>
      </c>
      <c r="AY1396" s="17">
        <v>1.4216560998543799E-2</v>
      </c>
      <c r="AZ1396" s="17">
        <v>5.67937789951177E-2</v>
      </c>
      <c r="BA1396" s="17">
        <v>8.2445668531340902E-2</v>
      </c>
      <c r="BB1396" s="17"/>
      <c r="BC1396" s="17">
        <v>3.03912783046251E-2</v>
      </c>
      <c r="BD1396" s="17">
        <v>3.85661146951728E-2</v>
      </c>
      <c r="BE1396" s="17">
        <v>3.4144953869743297E-2</v>
      </c>
      <c r="BF1396" s="17">
        <v>2.3556209305619E-2</v>
      </c>
      <c r="BG1396" s="17">
        <v>6.7881273949837201E-2</v>
      </c>
    </row>
    <row r="1397" spans="2:59" x14ac:dyDescent="0.35">
      <c r="B1397" t="s">
        <v>328</v>
      </c>
      <c r="C1397" s="17">
        <v>0.43106370221368701</v>
      </c>
      <c r="D1397" s="17">
        <v>0.46561305053922197</v>
      </c>
      <c r="E1397" s="17">
        <v>0.39989489335257999</v>
      </c>
      <c r="F1397" s="17"/>
      <c r="G1397" s="17">
        <v>0.46213198385863302</v>
      </c>
      <c r="H1397" s="17">
        <v>0.54396488038221902</v>
      </c>
      <c r="I1397" s="17">
        <v>0.40346346887302498</v>
      </c>
      <c r="J1397" s="17">
        <v>0.41247431511223998</v>
      </c>
      <c r="K1397" s="17">
        <v>0.40112328399712299</v>
      </c>
      <c r="L1397" s="17">
        <v>0.37644064972470598</v>
      </c>
      <c r="M1397" s="17"/>
      <c r="N1397" s="17">
        <v>0.545354688571975</v>
      </c>
      <c r="O1397" s="17">
        <v>0.41349271080386502</v>
      </c>
      <c r="P1397" s="17">
        <v>0.35033055073965302</v>
      </c>
      <c r="Q1397" s="17">
        <v>0.397980263953013</v>
      </c>
      <c r="R1397" s="17"/>
      <c r="S1397" s="17">
        <v>0.53110861238997498</v>
      </c>
      <c r="T1397" s="17">
        <v>0.42029962459282499</v>
      </c>
      <c r="U1397" s="17">
        <v>0.29984084872056199</v>
      </c>
      <c r="V1397" s="17">
        <v>0.44878264094095</v>
      </c>
      <c r="W1397" s="17">
        <v>0.45660129206505501</v>
      </c>
      <c r="X1397" s="17">
        <v>0.48853684681616599</v>
      </c>
      <c r="Y1397" s="17">
        <v>0.37385767179865498</v>
      </c>
      <c r="Z1397" s="17">
        <v>0.395093489755594</v>
      </c>
      <c r="AA1397" s="17">
        <v>0.42131775698205798</v>
      </c>
      <c r="AB1397" s="17">
        <v>0.38708057624851899</v>
      </c>
      <c r="AC1397" s="17">
        <v>0.39908288397032299</v>
      </c>
      <c r="AD1397" s="17">
        <v>0.49655771338472998</v>
      </c>
      <c r="AE1397" s="17"/>
      <c r="AF1397" s="17">
        <v>0.37029686563532699</v>
      </c>
      <c r="AG1397" s="17">
        <v>0.48634019763845499</v>
      </c>
      <c r="AH1397" s="17">
        <v>0.43338347117565701</v>
      </c>
      <c r="AI1397" s="17"/>
      <c r="AJ1397" s="17">
        <v>0.41304287193890099</v>
      </c>
      <c r="AK1397" s="17">
        <v>0.54062627461804902</v>
      </c>
      <c r="AL1397" s="17">
        <v>0.461237809089179</v>
      </c>
      <c r="AM1397" s="17">
        <v>0.22426724777329399</v>
      </c>
      <c r="AN1397" s="17">
        <v>0.355988022530765</v>
      </c>
      <c r="AO1397" s="17"/>
      <c r="AP1397" s="17">
        <v>0.431079787654087</v>
      </c>
      <c r="AQ1397" s="17">
        <v>0.56969338399825598</v>
      </c>
      <c r="AR1397" s="17">
        <v>0.46142946545865199</v>
      </c>
      <c r="AS1397" s="17">
        <v>0.24597973391002101</v>
      </c>
      <c r="AT1397" s="17">
        <v>0.30537057903534198</v>
      </c>
      <c r="AU1397" s="17"/>
      <c r="AV1397" s="17">
        <v>0.62240291130743397</v>
      </c>
      <c r="AW1397" s="17">
        <v>0.468164256358581</v>
      </c>
      <c r="AX1397" s="17">
        <v>0.50906682383722801</v>
      </c>
      <c r="AY1397" s="17">
        <v>0.22428133502876599</v>
      </c>
      <c r="AZ1397" s="17">
        <v>0.34083107290849501</v>
      </c>
      <c r="BA1397" s="17">
        <v>0.352452710180094</v>
      </c>
      <c r="BB1397" s="17"/>
      <c r="BC1397" s="17">
        <v>0.389420863936357</v>
      </c>
      <c r="BD1397" s="17">
        <v>0.37444443976043901</v>
      </c>
      <c r="BE1397" s="17">
        <v>0.48576807336812</v>
      </c>
      <c r="BF1397" s="17">
        <v>0.550419805077626</v>
      </c>
      <c r="BG1397" s="17">
        <v>0.56765060858365202</v>
      </c>
    </row>
    <row r="1398" spans="2:59" x14ac:dyDescent="0.35">
      <c r="B1398" t="s">
        <v>329</v>
      </c>
      <c r="C1398" s="17">
        <v>0.30757357338473001</v>
      </c>
      <c r="D1398" s="17">
        <v>0.27848100944479498</v>
      </c>
      <c r="E1398" s="17">
        <v>0.33379194860566602</v>
      </c>
      <c r="F1398" s="17"/>
      <c r="G1398" s="17">
        <v>0.25819729841983402</v>
      </c>
      <c r="H1398" s="17">
        <v>0.25175655720547901</v>
      </c>
      <c r="I1398" s="17">
        <v>0.29063899292786499</v>
      </c>
      <c r="J1398" s="17">
        <v>0.32329418191034598</v>
      </c>
      <c r="K1398" s="17">
        <v>0.37464083529776199</v>
      </c>
      <c r="L1398" s="17">
        <v>0.34171898419968899</v>
      </c>
      <c r="M1398" s="17"/>
      <c r="N1398" s="17">
        <v>0.23530210409954899</v>
      </c>
      <c r="O1398" s="17">
        <v>0.31381629908457398</v>
      </c>
      <c r="P1398" s="17">
        <v>0.37289589581277899</v>
      </c>
      <c r="Q1398" s="17">
        <v>0.32216859897466499</v>
      </c>
      <c r="R1398" s="17"/>
      <c r="S1398" s="17">
        <v>0.220896892072031</v>
      </c>
      <c r="T1398" s="17">
        <v>0.33126926396803702</v>
      </c>
      <c r="U1398" s="17">
        <v>0.41268071936964601</v>
      </c>
      <c r="V1398" s="17">
        <v>0.27794305944210101</v>
      </c>
      <c r="W1398" s="17">
        <v>0.248879156539554</v>
      </c>
      <c r="X1398" s="17">
        <v>0.267610370442322</v>
      </c>
      <c r="Y1398" s="17">
        <v>0.33084975136218697</v>
      </c>
      <c r="Z1398" s="17">
        <v>0.35904812695008198</v>
      </c>
      <c r="AA1398" s="17">
        <v>0.35090167994611898</v>
      </c>
      <c r="AB1398" s="17">
        <v>0.34694475237200201</v>
      </c>
      <c r="AC1398" s="17">
        <v>0.30605987488599201</v>
      </c>
      <c r="AD1398" s="17">
        <v>0.27102349538945403</v>
      </c>
      <c r="AE1398" s="17"/>
      <c r="AF1398" s="17">
        <v>0.38749689644374902</v>
      </c>
      <c r="AG1398" s="17">
        <v>0.25196237528939502</v>
      </c>
      <c r="AH1398" s="17">
        <v>0.274098077619921</v>
      </c>
      <c r="AI1398" s="17"/>
      <c r="AJ1398" s="17">
        <v>0.33330473456923398</v>
      </c>
      <c r="AK1398" s="17">
        <v>0.223781778201567</v>
      </c>
      <c r="AL1398" s="17">
        <v>0.23689966606113899</v>
      </c>
      <c r="AM1398" s="17">
        <v>0.609369304423374</v>
      </c>
      <c r="AN1398" s="17">
        <v>0.32788317956471003</v>
      </c>
      <c r="AO1398" s="17"/>
      <c r="AP1398" s="17">
        <v>0.31086719887922398</v>
      </c>
      <c r="AQ1398" s="17">
        <v>0.180809037704353</v>
      </c>
      <c r="AR1398" s="17">
        <v>0.26718693877669197</v>
      </c>
      <c r="AS1398" s="17">
        <v>0.507029951994863</v>
      </c>
      <c r="AT1398" s="17">
        <v>0.401937858364526</v>
      </c>
      <c r="AU1398" s="17"/>
      <c r="AV1398" s="17">
        <v>0.140223685995647</v>
      </c>
      <c r="AW1398" s="17">
        <v>0.27306021155150401</v>
      </c>
      <c r="AX1398" s="17">
        <v>0.224571283787972</v>
      </c>
      <c r="AY1398" s="17">
        <v>0.52788001596268197</v>
      </c>
      <c r="AZ1398" s="17">
        <v>0.38642416585512201</v>
      </c>
      <c r="BA1398" s="17">
        <v>0.35453225768077501</v>
      </c>
      <c r="BB1398" s="17"/>
      <c r="BC1398" s="17">
        <v>0.33438699258869398</v>
      </c>
      <c r="BD1398" s="17">
        <v>0.378891614041997</v>
      </c>
      <c r="BE1398" s="17">
        <v>0.23491648599269399</v>
      </c>
      <c r="BF1398" s="17">
        <v>0.21614783008223601</v>
      </c>
      <c r="BG1398" s="17">
        <v>0.112917607353823</v>
      </c>
    </row>
    <row r="1399" spans="2:59" x14ac:dyDescent="0.35">
      <c r="B1399" t="s">
        <v>141</v>
      </c>
      <c r="C1399" s="17">
        <v>0.123490128828957</v>
      </c>
      <c r="D1399" s="17">
        <v>0.18713204109442599</v>
      </c>
      <c r="E1399" s="17">
        <v>6.6102944746914E-2</v>
      </c>
      <c r="F1399" s="17"/>
      <c r="G1399" s="17">
        <v>0.203934685438799</v>
      </c>
      <c r="H1399" s="17">
        <v>0.292208323176741</v>
      </c>
      <c r="I1399" s="17">
        <v>0.11282447594516</v>
      </c>
      <c r="J1399" s="17">
        <v>8.9180133201894093E-2</v>
      </c>
      <c r="K1399" s="17">
        <v>2.64824486993607E-2</v>
      </c>
      <c r="L1399" s="17">
        <v>3.47216655250168E-2</v>
      </c>
      <c r="M1399" s="17"/>
      <c r="N1399" s="17">
        <v>0.31005258447242601</v>
      </c>
      <c r="O1399" s="17">
        <v>9.9676411719291397E-2</v>
      </c>
      <c r="P1399" s="17">
        <v>-2.25653450731262E-2</v>
      </c>
      <c r="Q1399" s="17">
        <v>7.5811664978348806E-2</v>
      </c>
      <c r="R1399" s="17"/>
      <c r="S1399" s="17">
        <v>0.31021172031794497</v>
      </c>
      <c r="T1399" s="17">
        <v>8.9030360624788002E-2</v>
      </c>
      <c r="U1399" s="17">
        <v>-0.112839870649085</v>
      </c>
      <c r="V1399" s="17">
        <v>0.17083958149884801</v>
      </c>
      <c r="W1399" s="17">
        <v>0.20772213552550101</v>
      </c>
      <c r="X1399" s="17">
        <v>0.22092647637384399</v>
      </c>
      <c r="Y1399" s="17">
        <v>4.30079204364682E-2</v>
      </c>
      <c r="Z1399" s="17">
        <v>3.6045362805512203E-2</v>
      </c>
      <c r="AA1399" s="17">
        <v>7.0416077035938399E-2</v>
      </c>
      <c r="AB1399" s="17">
        <v>4.0135823876516499E-2</v>
      </c>
      <c r="AC1399" s="17">
        <v>9.3023009084330893E-2</v>
      </c>
      <c r="AD1399" s="17">
        <v>0.22553421799527601</v>
      </c>
      <c r="AE1399" s="17"/>
      <c r="AF1399" s="17">
        <v>-1.72000308084224E-2</v>
      </c>
      <c r="AG1399" s="17">
        <v>0.23437782234905999</v>
      </c>
      <c r="AH1399" s="17">
        <v>0.15928539355573601</v>
      </c>
      <c r="AI1399" s="17"/>
      <c r="AJ1399" s="17">
        <v>7.9738137369666798E-2</v>
      </c>
      <c r="AK1399" s="17">
        <v>0.31684449641648099</v>
      </c>
      <c r="AL1399" s="17">
        <v>0.22433814302804</v>
      </c>
      <c r="AM1399" s="17">
        <v>-0.38510205665008002</v>
      </c>
      <c r="AN1399" s="17">
        <v>2.8104842966054502E-2</v>
      </c>
      <c r="AO1399" s="17"/>
      <c r="AP1399" s="17">
        <v>0.120212588774863</v>
      </c>
      <c r="AQ1399" s="17">
        <v>0.388884346293903</v>
      </c>
      <c r="AR1399" s="17">
        <v>0.19424252668195999</v>
      </c>
      <c r="AS1399" s="17">
        <v>-0.26105021808484202</v>
      </c>
      <c r="AT1399" s="17">
        <v>-9.65672793291842E-2</v>
      </c>
      <c r="AU1399" s="17"/>
      <c r="AV1399" s="17">
        <v>0.48217922531178697</v>
      </c>
      <c r="AW1399" s="17">
        <v>0.19510404480707699</v>
      </c>
      <c r="AX1399" s="17">
        <v>0.28449554004925598</v>
      </c>
      <c r="AY1399" s="17">
        <v>-0.30359868093391601</v>
      </c>
      <c r="AZ1399" s="17">
        <v>-4.5593092946626099E-2</v>
      </c>
      <c r="BA1399" s="17">
        <v>-2.0795475006816799E-3</v>
      </c>
      <c r="BB1399" s="17"/>
      <c r="BC1399" s="17">
        <v>5.5033871347663202E-2</v>
      </c>
      <c r="BD1399" s="17">
        <v>-4.4471742815579999E-3</v>
      </c>
      <c r="BE1399" s="17">
        <v>0.25085158737542701</v>
      </c>
      <c r="BF1399" s="17">
        <v>0.33427197499539102</v>
      </c>
      <c r="BG1399" s="17">
        <v>0.45473300122982802</v>
      </c>
    </row>
    <row r="1400" spans="2:59"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row>
    <row r="1401" spans="2:59" x14ac:dyDescent="0.35">
      <c r="B1401" s="6" t="s">
        <v>556</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row>
    <row r="1402" spans="2:59" x14ac:dyDescent="0.35">
      <c r="B1402" s="24" t="s">
        <v>79</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row>
    <row r="1403" spans="2:59" x14ac:dyDescent="0.35">
      <c r="B1403" t="s">
        <v>552</v>
      </c>
      <c r="C1403" s="17">
        <v>2.8248767669024601E-2</v>
      </c>
      <c r="D1403" s="17">
        <v>3.2490683020165403E-2</v>
      </c>
      <c r="E1403" s="17">
        <v>2.4333845044585401E-2</v>
      </c>
      <c r="F1403" s="17"/>
      <c r="G1403" s="17">
        <v>6.5347165548359301E-2</v>
      </c>
      <c r="H1403" s="17">
        <v>5.8914938659582798E-2</v>
      </c>
      <c r="I1403" s="17">
        <v>2.39994697419866E-2</v>
      </c>
      <c r="J1403" s="17">
        <v>1.2672962355442199E-2</v>
      </c>
      <c r="K1403" s="17">
        <v>1.35662825898388E-2</v>
      </c>
      <c r="L1403" s="17">
        <v>4.5379752116486496E-3</v>
      </c>
      <c r="M1403" s="17"/>
      <c r="N1403" s="17">
        <v>4.1749783118027101E-2</v>
      </c>
      <c r="O1403" s="17">
        <v>3.2230588270910597E-2</v>
      </c>
      <c r="P1403" s="17">
        <v>1.7305074994563699E-2</v>
      </c>
      <c r="Q1403" s="17">
        <v>1.9233496061937298E-2</v>
      </c>
      <c r="R1403" s="17"/>
      <c r="S1403" s="17">
        <v>3.7528815557854499E-2</v>
      </c>
      <c r="T1403" s="17">
        <v>2.2012694249179499E-2</v>
      </c>
      <c r="U1403" s="17">
        <v>6.0083960995939703E-3</v>
      </c>
      <c r="V1403" s="17">
        <v>3.9178488564029203E-2</v>
      </c>
      <c r="W1403" s="17">
        <v>3.4662221842301097E-2</v>
      </c>
      <c r="X1403" s="17">
        <v>5.3463542403447799E-2</v>
      </c>
      <c r="Y1403" s="17">
        <v>2.1613677163206901E-2</v>
      </c>
      <c r="Z1403" s="17">
        <v>0</v>
      </c>
      <c r="AA1403" s="17">
        <v>3.5417867165418997E-2</v>
      </c>
      <c r="AB1403" s="17">
        <v>1.4800194489578301E-2</v>
      </c>
      <c r="AC1403" s="17">
        <v>3.8318010712069403E-2</v>
      </c>
      <c r="AD1403" s="17">
        <v>0</v>
      </c>
      <c r="AE1403" s="17"/>
      <c r="AF1403" s="17">
        <v>2.01995317292188E-2</v>
      </c>
      <c r="AG1403" s="17">
        <v>3.89436826946832E-2</v>
      </c>
      <c r="AH1403" s="17">
        <v>1.6965805374783899E-2</v>
      </c>
      <c r="AI1403" s="17"/>
      <c r="AJ1403" s="17">
        <v>2.9264478546065401E-2</v>
      </c>
      <c r="AK1403" s="17">
        <v>5.2303736028953801E-2</v>
      </c>
      <c r="AL1403" s="17">
        <v>1.05459156258483E-2</v>
      </c>
      <c r="AM1403" s="17">
        <v>0</v>
      </c>
      <c r="AN1403" s="17">
        <v>7.0227728735784197E-3</v>
      </c>
      <c r="AO1403" s="17"/>
      <c r="AP1403" s="17">
        <v>3.1462542911249197E-2</v>
      </c>
      <c r="AQ1403" s="17">
        <v>4.9867279977362199E-2</v>
      </c>
      <c r="AR1403" s="17">
        <v>8.14168807985363E-3</v>
      </c>
      <c r="AS1403" s="17">
        <v>6.7028838325205497E-3</v>
      </c>
      <c r="AT1403" s="17">
        <v>2.1079774754161899E-2</v>
      </c>
      <c r="AU1403" s="17"/>
      <c r="AV1403" s="17">
        <v>5.8041936302531398E-2</v>
      </c>
      <c r="AW1403" s="17">
        <v>3.4778071330914602E-2</v>
      </c>
      <c r="AX1403" s="17">
        <v>1.35787768207771E-2</v>
      </c>
      <c r="AY1403" s="17">
        <v>7.9791960749234902E-3</v>
      </c>
      <c r="AZ1403" s="17">
        <v>7.3202919893844802E-3</v>
      </c>
      <c r="BA1403" s="17">
        <v>6.5510936535743301E-3</v>
      </c>
      <c r="BB1403" s="17"/>
      <c r="BC1403" s="17">
        <v>2.2553058486633901E-2</v>
      </c>
      <c r="BD1403" s="17">
        <v>2.9186158733278799E-2</v>
      </c>
      <c r="BE1403" s="17">
        <v>2.5156452653402401E-2</v>
      </c>
      <c r="BF1403" s="17">
        <v>5.9415969700963099E-2</v>
      </c>
      <c r="BG1403" s="17">
        <v>6.6543264961954104E-2</v>
      </c>
    </row>
    <row r="1404" spans="2:59" x14ac:dyDescent="0.35">
      <c r="B1404" t="s">
        <v>553</v>
      </c>
      <c r="C1404" s="17">
        <v>0.200082167379773</v>
      </c>
      <c r="D1404" s="17">
        <v>0.240529915626194</v>
      </c>
      <c r="E1404" s="17">
        <v>0.161132927653067</v>
      </c>
      <c r="F1404" s="17"/>
      <c r="G1404" s="17">
        <v>0.28602005137467401</v>
      </c>
      <c r="H1404" s="17">
        <v>0.32586502627764102</v>
      </c>
      <c r="I1404" s="17">
        <v>0.21488366213319701</v>
      </c>
      <c r="J1404" s="17">
        <v>0.179809676684001</v>
      </c>
      <c r="K1404" s="17">
        <v>0.132445086274873</v>
      </c>
      <c r="L1404" s="17">
        <v>9.0616455198315002E-2</v>
      </c>
      <c r="M1404" s="17"/>
      <c r="N1404" s="17">
        <v>0.23897858067915501</v>
      </c>
      <c r="O1404" s="17">
        <v>0.23733989796041099</v>
      </c>
      <c r="P1404" s="17">
        <v>0.17123633965281301</v>
      </c>
      <c r="Q1404" s="17">
        <v>0.14517618113873201</v>
      </c>
      <c r="R1404" s="17"/>
      <c r="S1404" s="17">
        <v>0.270057368721075</v>
      </c>
      <c r="T1404" s="17">
        <v>0.188034523300533</v>
      </c>
      <c r="U1404" s="17">
        <v>0.190528707599254</v>
      </c>
      <c r="V1404" s="17">
        <v>0.21627924465085099</v>
      </c>
      <c r="W1404" s="17">
        <v>0.231990981027488</v>
      </c>
      <c r="X1404" s="17">
        <v>0.220060805056151</v>
      </c>
      <c r="Y1404" s="17">
        <v>0.185413649674606</v>
      </c>
      <c r="Z1404" s="17">
        <v>0.19823143885609401</v>
      </c>
      <c r="AA1404" s="17">
        <v>0.18014525087431901</v>
      </c>
      <c r="AB1404" s="17">
        <v>0.15516893582409</v>
      </c>
      <c r="AC1404" s="17">
        <v>0.13918236587200999</v>
      </c>
      <c r="AD1404" s="17">
        <v>0.118285666825587</v>
      </c>
      <c r="AE1404" s="17"/>
      <c r="AF1404" s="17">
        <v>0.16133090416557999</v>
      </c>
      <c r="AG1404" s="17">
        <v>0.20366006159532599</v>
      </c>
      <c r="AH1404" s="17">
        <v>0.224623623970194</v>
      </c>
      <c r="AI1404" s="17"/>
      <c r="AJ1404" s="17">
        <v>0.17500273047641399</v>
      </c>
      <c r="AK1404" s="17">
        <v>0.26982651565957599</v>
      </c>
      <c r="AL1404" s="17">
        <v>0.17125222596106901</v>
      </c>
      <c r="AM1404" s="17">
        <v>0.103846761914877</v>
      </c>
      <c r="AN1404" s="17">
        <v>0.17435072835637999</v>
      </c>
      <c r="AO1404" s="17"/>
      <c r="AP1404" s="17">
        <v>0.17158246064618601</v>
      </c>
      <c r="AQ1404" s="17">
        <v>0.28212997104217502</v>
      </c>
      <c r="AR1404" s="17">
        <v>0.14311609964619901</v>
      </c>
      <c r="AS1404" s="17">
        <v>0.12091100152732399</v>
      </c>
      <c r="AT1404" s="17">
        <v>0.18843350501918299</v>
      </c>
      <c r="AU1404" s="17"/>
      <c r="AV1404" s="17">
        <v>0.30764292315028302</v>
      </c>
      <c r="AW1404" s="17">
        <v>0.194335859523322</v>
      </c>
      <c r="AX1404" s="17">
        <v>0.141647312194771</v>
      </c>
      <c r="AY1404" s="17">
        <v>0.119025065773912</v>
      </c>
      <c r="AZ1404" s="17">
        <v>0.158698244773639</v>
      </c>
      <c r="BA1404" s="17">
        <v>0.191818839371173</v>
      </c>
      <c r="BB1404" s="17"/>
      <c r="BC1404" s="17">
        <v>0.148046450507062</v>
      </c>
      <c r="BD1404" s="17">
        <v>0.21964284675464499</v>
      </c>
      <c r="BE1404" s="17">
        <v>0.22669210553772501</v>
      </c>
      <c r="BF1404" s="17">
        <v>0.28333062916016799</v>
      </c>
      <c r="BG1404" s="17">
        <v>0.33381839501552701</v>
      </c>
    </row>
    <row r="1405" spans="2:59" x14ac:dyDescent="0.35">
      <c r="B1405" t="s">
        <v>554</v>
      </c>
      <c r="C1405" s="17">
        <v>0.50544864622238495</v>
      </c>
      <c r="D1405" s="17">
        <v>0.50673348987307498</v>
      </c>
      <c r="E1405" s="17">
        <v>0.50423171790853005</v>
      </c>
      <c r="F1405" s="17"/>
      <c r="G1405" s="17">
        <v>0.44452898687226899</v>
      </c>
      <c r="H1405" s="17">
        <v>0.41857161220906802</v>
      </c>
      <c r="I1405" s="17">
        <v>0.48569463261547602</v>
      </c>
      <c r="J1405" s="17">
        <v>0.50029534311206003</v>
      </c>
      <c r="K1405" s="17">
        <v>0.53141370142866495</v>
      </c>
      <c r="L1405" s="17">
        <v>0.61930586957874001</v>
      </c>
      <c r="M1405" s="17"/>
      <c r="N1405" s="17">
        <v>0.52494146063555502</v>
      </c>
      <c r="O1405" s="17">
        <v>0.47634252964666701</v>
      </c>
      <c r="P1405" s="17">
        <v>0.50079991313370298</v>
      </c>
      <c r="Q1405" s="17">
        <v>0.51780964468875101</v>
      </c>
      <c r="R1405" s="17"/>
      <c r="S1405" s="17">
        <v>0.48422401804368398</v>
      </c>
      <c r="T1405" s="17">
        <v>0.49278345021605702</v>
      </c>
      <c r="U1405" s="17">
        <v>0.51999718141673101</v>
      </c>
      <c r="V1405" s="17">
        <v>0.47337557077328202</v>
      </c>
      <c r="W1405" s="17">
        <v>0.498400665152676</v>
      </c>
      <c r="X1405" s="17">
        <v>0.45328116338163599</v>
      </c>
      <c r="Y1405" s="17">
        <v>0.51931311313129902</v>
      </c>
      <c r="Z1405" s="17">
        <v>0.52062158739779596</v>
      </c>
      <c r="AA1405" s="17">
        <v>0.49119287949391299</v>
      </c>
      <c r="AB1405" s="17">
        <v>0.558038004761926</v>
      </c>
      <c r="AC1405" s="17">
        <v>0.54293232538945901</v>
      </c>
      <c r="AD1405" s="17">
        <v>0.66523016227833398</v>
      </c>
      <c r="AE1405" s="17"/>
      <c r="AF1405" s="17">
        <v>0.50190540379255699</v>
      </c>
      <c r="AG1405" s="17">
        <v>0.53687521390402604</v>
      </c>
      <c r="AH1405" s="17">
        <v>0.43389657071398202</v>
      </c>
      <c r="AI1405" s="17"/>
      <c r="AJ1405" s="17">
        <v>0.53643880161738999</v>
      </c>
      <c r="AK1405" s="17">
        <v>0.44727059295171501</v>
      </c>
      <c r="AL1405" s="17">
        <v>0.60792320990342397</v>
      </c>
      <c r="AM1405" s="17">
        <v>0.38455450838767402</v>
      </c>
      <c r="AN1405" s="17">
        <v>0.47941349053666299</v>
      </c>
      <c r="AO1405" s="17"/>
      <c r="AP1405" s="17">
        <v>0.54224367003151996</v>
      </c>
      <c r="AQ1405" s="17">
        <v>0.46503060685291397</v>
      </c>
      <c r="AR1405" s="17">
        <v>0.59944939618238002</v>
      </c>
      <c r="AS1405" s="17">
        <v>0.47832238201830701</v>
      </c>
      <c r="AT1405" s="17">
        <v>0.50748198342109896</v>
      </c>
      <c r="AU1405" s="17"/>
      <c r="AV1405" s="17">
        <v>0.44829965271503902</v>
      </c>
      <c r="AW1405" s="17">
        <v>0.53995471214609603</v>
      </c>
      <c r="AX1405" s="17">
        <v>0.60603842727301305</v>
      </c>
      <c r="AY1405" s="17">
        <v>0.49312768408987001</v>
      </c>
      <c r="AZ1405" s="17">
        <v>0.548218547166482</v>
      </c>
      <c r="BA1405" s="17">
        <v>0.50892774152294595</v>
      </c>
      <c r="BB1405" s="17"/>
      <c r="BC1405" s="17">
        <v>0.47924188483307001</v>
      </c>
      <c r="BD1405" s="17">
        <v>0.47034636179376099</v>
      </c>
      <c r="BE1405" s="17">
        <v>0.55162514834443199</v>
      </c>
      <c r="BF1405" s="17">
        <v>0.45554184616024201</v>
      </c>
      <c r="BG1405" s="17">
        <v>0.343633881520164</v>
      </c>
    </row>
    <row r="1406" spans="2:59" x14ac:dyDescent="0.35">
      <c r="B1406" t="s">
        <v>555</v>
      </c>
      <c r="C1406" s="17">
        <v>0.24032337434110401</v>
      </c>
      <c r="D1406" s="17">
        <v>0.19954259321793499</v>
      </c>
      <c r="E1406" s="17">
        <v>0.28025989664967899</v>
      </c>
      <c r="F1406" s="17"/>
      <c r="G1406" s="17">
        <v>0.175895404613161</v>
      </c>
      <c r="H1406" s="17">
        <v>0.169743899910858</v>
      </c>
      <c r="I1406" s="17">
        <v>0.24273567998574799</v>
      </c>
      <c r="J1406" s="17">
        <v>0.27508319496742101</v>
      </c>
      <c r="K1406" s="17">
        <v>0.30752259129221199</v>
      </c>
      <c r="L1406" s="17">
        <v>0.26527702243423301</v>
      </c>
      <c r="M1406" s="17"/>
      <c r="N1406" s="17">
        <v>0.18445465288521801</v>
      </c>
      <c r="O1406" s="17">
        <v>0.22654120047519199</v>
      </c>
      <c r="P1406" s="17">
        <v>0.28464692842679801</v>
      </c>
      <c r="Q1406" s="17">
        <v>0.27638348652684402</v>
      </c>
      <c r="R1406" s="17"/>
      <c r="S1406" s="17">
        <v>0.19081635088125101</v>
      </c>
      <c r="T1406" s="17">
        <v>0.25863970917196</v>
      </c>
      <c r="U1406" s="17">
        <v>0.27063047934718099</v>
      </c>
      <c r="V1406" s="17">
        <v>0.24459769265613601</v>
      </c>
      <c r="W1406" s="17">
        <v>0.19793645316453601</v>
      </c>
      <c r="X1406" s="17">
        <v>0.223225857987608</v>
      </c>
      <c r="Y1406" s="17">
        <v>0.24468575217570701</v>
      </c>
      <c r="Z1406" s="17">
        <v>0.248117881814539</v>
      </c>
      <c r="AA1406" s="17">
        <v>0.28084422362329098</v>
      </c>
      <c r="AB1406" s="17">
        <v>0.244771469569115</v>
      </c>
      <c r="AC1406" s="17">
        <v>0.27956729802646102</v>
      </c>
      <c r="AD1406" s="17">
        <v>0.19959843497132901</v>
      </c>
      <c r="AE1406" s="17"/>
      <c r="AF1406" s="17">
        <v>0.29610953731601702</v>
      </c>
      <c r="AG1406" s="17">
        <v>0.201592186868611</v>
      </c>
      <c r="AH1406" s="17">
        <v>0.265201372231954</v>
      </c>
      <c r="AI1406" s="17"/>
      <c r="AJ1406" s="17">
        <v>0.244105609857516</v>
      </c>
      <c r="AK1406" s="17">
        <v>0.21407515998986701</v>
      </c>
      <c r="AL1406" s="17">
        <v>0.18883772696569101</v>
      </c>
      <c r="AM1406" s="17">
        <v>0.46614197329782497</v>
      </c>
      <c r="AN1406" s="17">
        <v>0.285095890784897</v>
      </c>
      <c r="AO1406" s="17"/>
      <c r="AP1406" s="17">
        <v>0.23654541836356399</v>
      </c>
      <c r="AQ1406" s="17">
        <v>0.18146242763946599</v>
      </c>
      <c r="AR1406" s="17">
        <v>0.226628065911681</v>
      </c>
      <c r="AS1406" s="17">
        <v>0.38626618935668899</v>
      </c>
      <c r="AT1406" s="17">
        <v>0.25003558916909402</v>
      </c>
      <c r="AU1406" s="17"/>
      <c r="AV1406" s="17">
        <v>0.16244086267947599</v>
      </c>
      <c r="AW1406" s="17">
        <v>0.21826719997965599</v>
      </c>
      <c r="AX1406" s="17">
        <v>0.228816059784054</v>
      </c>
      <c r="AY1406" s="17">
        <v>0.36289137655309101</v>
      </c>
      <c r="AZ1406" s="17">
        <v>0.247108580389612</v>
      </c>
      <c r="BA1406" s="17">
        <v>0.243484095210007</v>
      </c>
      <c r="BB1406" s="17"/>
      <c r="BC1406" s="17">
        <v>0.32921027257956198</v>
      </c>
      <c r="BD1406" s="17">
        <v>0.25369886068523501</v>
      </c>
      <c r="BE1406" s="17">
        <v>0.17289602464724299</v>
      </c>
      <c r="BF1406" s="17">
        <v>0.182002377925467</v>
      </c>
      <c r="BG1406" s="17">
        <v>0.14299982495514901</v>
      </c>
    </row>
    <row r="1407" spans="2:59" x14ac:dyDescent="0.35">
      <c r="B1407" t="s">
        <v>100</v>
      </c>
      <c r="C1407" s="17">
        <v>2.5897044387713099E-2</v>
      </c>
      <c r="D1407" s="17">
        <v>2.0703318262629999E-2</v>
      </c>
      <c r="E1407" s="17">
        <v>3.0041612744138999E-2</v>
      </c>
      <c r="F1407" s="17"/>
      <c r="G1407" s="17">
        <v>2.8208391591536701E-2</v>
      </c>
      <c r="H1407" s="17">
        <v>2.6904522942849601E-2</v>
      </c>
      <c r="I1407" s="17">
        <v>3.2686555523592099E-2</v>
      </c>
      <c r="J1407" s="17">
        <v>3.2138822881076702E-2</v>
      </c>
      <c r="K1407" s="17">
        <v>1.5052338414410799E-2</v>
      </c>
      <c r="L1407" s="17">
        <v>2.0262677577064001E-2</v>
      </c>
      <c r="M1407" s="17"/>
      <c r="N1407" s="17">
        <v>9.8755226820446095E-3</v>
      </c>
      <c r="O1407" s="17">
        <v>2.7545783646818998E-2</v>
      </c>
      <c r="P1407" s="17">
        <v>2.60117437921214E-2</v>
      </c>
      <c r="Q1407" s="17">
        <v>4.1397191583735303E-2</v>
      </c>
      <c r="R1407" s="17"/>
      <c r="S1407" s="17">
        <v>1.7373446796136199E-2</v>
      </c>
      <c r="T1407" s="17">
        <v>3.85296230622705E-2</v>
      </c>
      <c r="U1407" s="17">
        <v>1.2835235537239399E-2</v>
      </c>
      <c r="V1407" s="17">
        <v>2.6569003355702399E-2</v>
      </c>
      <c r="W1407" s="17">
        <v>3.7009678812998402E-2</v>
      </c>
      <c r="X1407" s="17">
        <v>4.9968631171157601E-2</v>
      </c>
      <c r="Y1407" s="17">
        <v>2.8973807855181201E-2</v>
      </c>
      <c r="Z1407" s="17">
        <v>3.3029091931571102E-2</v>
      </c>
      <c r="AA1407" s="17">
        <v>1.23997788430577E-2</v>
      </c>
      <c r="AB1407" s="17">
        <v>2.7221395355290799E-2</v>
      </c>
      <c r="AC1407" s="17">
        <v>0</v>
      </c>
      <c r="AD1407" s="17">
        <v>1.6885735924750098E-2</v>
      </c>
      <c r="AE1407" s="17"/>
      <c r="AF1407" s="17">
        <v>2.04546229966267E-2</v>
      </c>
      <c r="AG1407" s="17">
        <v>1.89288549373532E-2</v>
      </c>
      <c r="AH1407" s="17">
        <v>5.9312627709086498E-2</v>
      </c>
      <c r="AI1407" s="17"/>
      <c r="AJ1407" s="17">
        <v>1.5188379502615E-2</v>
      </c>
      <c r="AK1407" s="17">
        <v>1.65239953698882E-2</v>
      </c>
      <c r="AL1407" s="17">
        <v>2.14409215439684E-2</v>
      </c>
      <c r="AM1407" s="17">
        <v>4.5456756399624099E-2</v>
      </c>
      <c r="AN1407" s="17">
        <v>5.41171174484818E-2</v>
      </c>
      <c r="AO1407" s="17"/>
      <c r="AP1407" s="17">
        <v>1.8165908047480899E-2</v>
      </c>
      <c r="AQ1407" s="17">
        <v>2.1509714488082098E-2</v>
      </c>
      <c r="AR1407" s="17">
        <v>2.2664750179886398E-2</v>
      </c>
      <c r="AS1407" s="17">
        <v>7.7975432651595997E-3</v>
      </c>
      <c r="AT1407" s="17">
        <v>3.2969147636462699E-2</v>
      </c>
      <c r="AU1407" s="17"/>
      <c r="AV1407" s="17">
        <v>2.3574625152670701E-2</v>
      </c>
      <c r="AW1407" s="17">
        <v>1.26641570200112E-2</v>
      </c>
      <c r="AX1407" s="17">
        <v>9.9194239273841696E-3</v>
      </c>
      <c r="AY1407" s="17">
        <v>1.69766775082036E-2</v>
      </c>
      <c r="AZ1407" s="17">
        <v>3.8654335680881599E-2</v>
      </c>
      <c r="BA1407" s="17">
        <v>4.9218230242299398E-2</v>
      </c>
      <c r="BB1407" s="17"/>
      <c r="BC1407" s="17">
        <v>2.09483335936725E-2</v>
      </c>
      <c r="BD1407" s="17">
        <v>2.7125772033079799E-2</v>
      </c>
      <c r="BE1407" s="17">
        <v>2.3630268817196699E-2</v>
      </c>
      <c r="BF1407" s="17">
        <v>1.97091770531596E-2</v>
      </c>
      <c r="BG1407" s="17">
        <v>0.113004633547206</v>
      </c>
    </row>
    <row r="1408" spans="2:59" x14ac:dyDescent="0.35">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row>
    <row r="1409" spans="2:59" x14ac:dyDescent="0.35">
      <c r="B1409" s="6" t="s">
        <v>561</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row>
    <row r="1410" spans="2:59" x14ac:dyDescent="0.35">
      <c r="B1410" s="24" t="s">
        <v>79</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row>
    <row r="1411" spans="2:59" x14ac:dyDescent="0.35">
      <c r="B1411" t="s">
        <v>557</v>
      </c>
      <c r="C1411" s="17">
        <v>4.6563365456910803E-2</v>
      </c>
      <c r="D1411" s="17">
        <v>5.1293680395735099E-2</v>
      </c>
      <c r="E1411" s="17">
        <v>4.2316495978845597E-2</v>
      </c>
      <c r="F1411" s="17"/>
      <c r="G1411" s="17">
        <v>9.2436882062088804E-2</v>
      </c>
      <c r="H1411" s="17">
        <v>0.10901126281352901</v>
      </c>
      <c r="I1411" s="17">
        <v>4.8658362467930101E-2</v>
      </c>
      <c r="J1411" s="17">
        <v>1.19790167260503E-2</v>
      </c>
      <c r="K1411" s="17">
        <v>1.7401889202713301E-2</v>
      </c>
      <c r="L1411" s="17">
        <v>1.1216100992520701E-2</v>
      </c>
      <c r="M1411" s="17"/>
      <c r="N1411" s="17">
        <v>7.6666981027816605E-2</v>
      </c>
      <c r="O1411" s="17">
        <v>4.4201938744926401E-2</v>
      </c>
      <c r="P1411" s="17">
        <v>2.29719080116258E-2</v>
      </c>
      <c r="Q1411" s="17">
        <v>3.7404029646194603E-2</v>
      </c>
      <c r="R1411" s="17"/>
      <c r="S1411" s="17">
        <v>9.15785465466879E-2</v>
      </c>
      <c r="T1411" s="17">
        <v>2.2857494129580901E-2</v>
      </c>
      <c r="U1411" s="17">
        <v>2.5578025650469599E-2</v>
      </c>
      <c r="V1411" s="17">
        <v>4.40183394316346E-2</v>
      </c>
      <c r="W1411" s="17">
        <v>1.6309537640755701E-2</v>
      </c>
      <c r="X1411" s="17">
        <v>7.9922531796255594E-2</v>
      </c>
      <c r="Y1411" s="17">
        <v>2.7938823950214499E-2</v>
      </c>
      <c r="Z1411" s="17">
        <v>4.3615988330790598E-2</v>
      </c>
      <c r="AA1411" s="17">
        <v>6.5001941042960601E-2</v>
      </c>
      <c r="AB1411" s="17">
        <v>2.6581312159298098E-2</v>
      </c>
      <c r="AC1411" s="17">
        <v>3.7164361996122802E-2</v>
      </c>
      <c r="AD1411" s="17">
        <v>3.4539025805811203E-2</v>
      </c>
      <c r="AE1411" s="17"/>
      <c r="AF1411" s="17">
        <v>3.0923380385647799E-2</v>
      </c>
      <c r="AG1411" s="17">
        <v>5.7587649336679599E-2</v>
      </c>
      <c r="AH1411" s="17">
        <v>5.5973710608459099E-2</v>
      </c>
      <c r="AI1411" s="17"/>
      <c r="AJ1411" s="17">
        <v>3.9717090767645E-2</v>
      </c>
      <c r="AK1411" s="17">
        <v>8.4587041602553606E-2</v>
      </c>
      <c r="AL1411" s="17">
        <v>4.2244522527342801E-2</v>
      </c>
      <c r="AM1411" s="17">
        <v>0</v>
      </c>
      <c r="AN1411" s="17">
        <v>1.83944521876062E-2</v>
      </c>
      <c r="AO1411" s="17"/>
      <c r="AP1411" s="17">
        <v>4.78572993077966E-2</v>
      </c>
      <c r="AQ1411" s="17">
        <v>8.0962867535483096E-2</v>
      </c>
      <c r="AR1411" s="17">
        <v>4.9026072668400103E-2</v>
      </c>
      <c r="AS1411" s="17">
        <v>1.46309080381965E-2</v>
      </c>
      <c r="AT1411" s="17">
        <v>1.9486538450944699E-2</v>
      </c>
      <c r="AU1411" s="17"/>
      <c r="AV1411" s="17">
        <v>9.1448791896564699E-2</v>
      </c>
      <c r="AW1411" s="17">
        <v>5.0785239699438198E-2</v>
      </c>
      <c r="AX1411" s="17">
        <v>4.48123275358586E-2</v>
      </c>
      <c r="AY1411" s="17">
        <v>1.8817917531551698E-2</v>
      </c>
      <c r="AZ1411" s="17">
        <v>1.11941156985895E-2</v>
      </c>
      <c r="BA1411" s="17">
        <v>1.15603381052445E-2</v>
      </c>
      <c r="BB1411" s="17"/>
      <c r="BC1411" s="17">
        <v>2.5359828351581001E-2</v>
      </c>
      <c r="BD1411" s="17">
        <v>2.8209515676979002E-2</v>
      </c>
      <c r="BE1411" s="17">
        <v>7.0292870780243294E-2</v>
      </c>
      <c r="BF1411" s="17">
        <v>8.4572280501407804E-2</v>
      </c>
      <c r="BG1411" s="17">
        <v>0.15466613746458399</v>
      </c>
    </row>
    <row r="1412" spans="2:59" x14ac:dyDescent="0.35">
      <c r="B1412" t="s">
        <v>558</v>
      </c>
      <c r="C1412" s="17">
        <v>0.28110492011419003</v>
      </c>
      <c r="D1412" s="17">
        <v>0.33766060308551199</v>
      </c>
      <c r="E1412" s="17">
        <v>0.226847450484851</v>
      </c>
      <c r="F1412" s="17"/>
      <c r="G1412" s="17">
        <v>0.35057900891553001</v>
      </c>
      <c r="H1412" s="17">
        <v>0.35292711786380998</v>
      </c>
      <c r="I1412" s="17">
        <v>0.28008899658425501</v>
      </c>
      <c r="J1412" s="17">
        <v>0.28136402515185699</v>
      </c>
      <c r="K1412" s="17">
        <v>0.230950822744967</v>
      </c>
      <c r="L1412" s="17">
        <v>0.21082199523935899</v>
      </c>
      <c r="M1412" s="17"/>
      <c r="N1412" s="17">
        <v>0.32683226670207</v>
      </c>
      <c r="O1412" s="17">
        <v>0.30487595948702001</v>
      </c>
      <c r="P1412" s="17">
        <v>0.27199230166359201</v>
      </c>
      <c r="Q1412" s="17">
        <v>0.21369419811152199</v>
      </c>
      <c r="R1412" s="17"/>
      <c r="S1412" s="17">
        <v>0.31714979901086299</v>
      </c>
      <c r="T1412" s="17">
        <v>0.27118288368934301</v>
      </c>
      <c r="U1412" s="17">
        <v>0.20699342302327101</v>
      </c>
      <c r="V1412" s="17">
        <v>0.310432875527833</v>
      </c>
      <c r="W1412" s="17">
        <v>0.38821461450837902</v>
      </c>
      <c r="X1412" s="17">
        <v>0.23677372818763201</v>
      </c>
      <c r="Y1412" s="17">
        <v>0.29649675418671501</v>
      </c>
      <c r="Z1412" s="17">
        <v>0.21282080918915</v>
      </c>
      <c r="AA1412" s="17">
        <v>0.25829444692889703</v>
      </c>
      <c r="AB1412" s="17">
        <v>0.29616181575254802</v>
      </c>
      <c r="AC1412" s="17">
        <v>0.23371195498959499</v>
      </c>
      <c r="AD1412" s="17">
        <v>0.31527076136221499</v>
      </c>
      <c r="AE1412" s="17"/>
      <c r="AF1412" s="17">
        <v>0.25243968668627298</v>
      </c>
      <c r="AG1412" s="17">
        <v>0.28848655203960499</v>
      </c>
      <c r="AH1412" s="17">
        <v>0.28909350908623799</v>
      </c>
      <c r="AI1412" s="17"/>
      <c r="AJ1412" s="17">
        <v>0.26854439350063503</v>
      </c>
      <c r="AK1412" s="17">
        <v>0.32283585769124301</v>
      </c>
      <c r="AL1412" s="17">
        <v>0.26976327953312901</v>
      </c>
      <c r="AM1412" s="17">
        <v>0.17810978745699499</v>
      </c>
      <c r="AN1412" s="17">
        <v>0.24912227956465699</v>
      </c>
      <c r="AO1412" s="17"/>
      <c r="AP1412" s="17">
        <v>0.26789784630086899</v>
      </c>
      <c r="AQ1412" s="17">
        <v>0.343082961579669</v>
      </c>
      <c r="AR1412" s="17">
        <v>0.25027556716813998</v>
      </c>
      <c r="AS1412" s="17">
        <v>0.20247509689492399</v>
      </c>
      <c r="AT1412" s="17">
        <v>0.239989714963107</v>
      </c>
      <c r="AU1412" s="17"/>
      <c r="AV1412" s="17">
        <v>0.36780787501398299</v>
      </c>
      <c r="AW1412" s="17">
        <v>0.29263578245167399</v>
      </c>
      <c r="AX1412" s="17">
        <v>0.28417839443430398</v>
      </c>
      <c r="AY1412" s="17">
        <v>0.20250223731150599</v>
      </c>
      <c r="AZ1412" s="17">
        <v>0.25774134294484202</v>
      </c>
      <c r="BA1412" s="17">
        <v>0.22179246890668999</v>
      </c>
      <c r="BB1412" s="17"/>
      <c r="BC1412" s="17">
        <v>0.25255398859964201</v>
      </c>
      <c r="BD1412" s="17">
        <v>0.25551229177831097</v>
      </c>
      <c r="BE1412" s="17">
        <v>0.30355384420026099</v>
      </c>
      <c r="BF1412" s="17">
        <v>0.35786301684056898</v>
      </c>
      <c r="BG1412" s="17">
        <v>0.370622491716735</v>
      </c>
    </row>
    <row r="1413" spans="2:59" x14ac:dyDescent="0.35">
      <c r="B1413" t="s">
        <v>559</v>
      </c>
      <c r="C1413" s="17">
        <v>0.45431656347440402</v>
      </c>
      <c r="D1413" s="17">
        <v>0.41503177932267199</v>
      </c>
      <c r="E1413" s="17">
        <v>0.493495460048331</v>
      </c>
      <c r="F1413" s="17"/>
      <c r="G1413" s="17">
        <v>0.39387265737091798</v>
      </c>
      <c r="H1413" s="17">
        <v>0.35243042693097199</v>
      </c>
      <c r="I1413" s="17">
        <v>0.412873852142494</v>
      </c>
      <c r="J1413" s="17">
        <v>0.45001206137678001</v>
      </c>
      <c r="K1413" s="17">
        <v>0.48446833249240201</v>
      </c>
      <c r="L1413" s="17">
        <v>0.59412410878922794</v>
      </c>
      <c r="M1413" s="17"/>
      <c r="N1413" s="17">
        <v>0.41284771843241003</v>
      </c>
      <c r="O1413" s="17">
        <v>0.444239354044066</v>
      </c>
      <c r="P1413" s="17">
        <v>0.480656621939063</v>
      </c>
      <c r="Q1413" s="17">
        <v>0.487236057046815</v>
      </c>
      <c r="R1413" s="17"/>
      <c r="S1413" s="17">
        <v>0.43357410233730298</v>
      </c>
      <c r="T1413" s="17">
        <v>0.45172532712117602</v>
      </c>
      <c r="U1413" s="17">
        <v>0.50302240855904501</v>
      </c>
      <c r="V1413" s="17">
        <v>0.44701159182072198</v>
      </c>
      <c r="W1413" s="17">
        <v>0.41408202604622402</v>
      </c>
      <c r="X1413" s="17">
        <v>0.46680516090659702</v>
      </c>
      <c r="Y1413" s="17">
        <v>0.45313483133026</v>
      </c>
      <c r="Z1413" s="17">
        <v>0.512677710156481</v>
      </c>
      <c r="AA1413" s="17">
        <v>0.41594062966111101</v>
      </c>
      <c r="AB1413" s="17">
        <v>0.45859657456390501</v>
      </c>
      <c r="AC1413" s="17">
        <v>0.500064406016417</v>
      </c>
      <c r="AD1413" s="17">
        <v>0.488144129407243</v>
      </c>
      <c r="AE1413" s="17"/>
      <c r="AF1413" s="17">
        <v>0.47430232058982802</v>
      </c>
      <c r="AG1413" s="17">
        <v>0.47017761974099298</v>
      </c>
      <c r="AH1413" s="17">
        <v>0.38141269311451298</v>
      </c>
      <c r="AI1413" s="17"/>
      <c r="AJ1413" s="17">
        <v>0.48649071967247598</v>
      </c>
      <c r="AK1413" s="17">
        <v>0.39928949520102702</v>
      </c>
      <c r="AL1413" s="17">
        <v>0.55030885941832697</v>
      </c>
      <c r="AM1413" s="17">
        <v>0.40516343505449098</v>
      </c>
      <c r="AN1413" s="17">
        <v>0.43851208489844301</v>
      </c>
      <c r="AO1413" s="17"/>
      <c r="AP1413" s="17">
        <v>0.50222758632576003</v>
      </c>
      <c r="AQ1413" s="17">
        <v>0.406657261402458</v>
      </c>
      <c r="AR1413" s="17">
        <v>0.51239845532001604</v>
      </c>
      <c r="AS1413" s="17">
        <v>0.46783691687967899</v>
      </c>
      <c r="AT1413" s="17">
        <v>0.47404591946823799</v>
      </c>
      <c r="AU1413" s="17"/>
      <c r="AV1413" s="17">
        <v>0.39638539315078403</v>
      </c>
      <c r="AW1413" s="17">
        <v>0.49570246927064798</v>
      </c>
      <c r="AX1413" s="17">
        <v>0.53000934413880296</v>
      </c>
      <c r="AY1413" s="17">
        <v>0.46074463902620899</v>
      </c>
      <c r="AZ1413" s="17">
        <v>0.45983212269761697</v>
      </c>
      <c r="BA1413" s="17">
        <v>0.43178868105024998</v>
      </c>
      <c r="BB1413" s="17"/>
      <c r="BC1413" s="17">
        <v>0.469456486782797</v>
      </c>
      <c r="BD1413" s="17">
        <v>0.45946000939942999</v>
      </c>
      <c r="BE1413" s="17">
        <v>0.43374200858603601</v>
      </c>
      <c r="BF1413" s="17">
        <v>0.41085255474597299</v>
      </c>
      <c r="BG1413" s="17">
        <v>0.31635855920504102</v>
      </c>
    </row>
    <row r="1414" spans="2:59" x14ac:dyDescent="0.35">
      <c r="B1414" t="s">
        <v>560</v>
      </c>
      <c r="C1414" s="17">
        <v>0.16240737038935199</v>
      </c>
      <c r="D1414" s="17">
        <v>0.154975854716179</v>
      </c>
      <c r="E1414" s="17">
        <v>0.16928121463701701</v>
      </c>
      <c r="F1414" s="17"/>
      <c r="G1414" s="17">
        <v>0.110637930149056</v>
      </c>
      <c r="H1414" s="17">
        <v>0.12766896500517699</v>
      </c>
      <c r="I1414" s="17">
        <v>0.18966389288058499</v>
      </c>
      <c r="J1414" s="17">
        <v>0.20043858529721401</v>
      </c>
      <c r="K1414" s="17">
        <v>0.20572763934813601</v>
      </c>
      <c r="L1414" s="17">
        <v>0.143101041282754</v>
      </c>
      <c r="M1414" s="17"/>
      <c r="N1414" s="17">
        <v>0.14285143031248801</v>
      </c>
      <c r="O1414" s="17">
        <v>0.16547415417716199</v>
      </c>
      <c r="P1414" s="17">
        <v>0.16017707768297401</v>
      </c>
      <c r="Q1414" s="17">
        <v>0.18257355000613901</v>
      </c>
      <c r="R1414" s="17"/>
      <c r="S1414" s="17">
        <v>0.120585942574379</v>
      </c>
      <c r="T1414" s="17">
        <v>0.19661480259676301</v>
      </c>
      <c r="U1414" s="17">
        <v>0.22394052894319</v>
      </c>
      <c r="V1414" s="17">
        <v>0.13412707608718399</v>
      </c>
      <c r="W1414" s="17">
        <v>0.12484131811122499</v>
      </c>
      <c r="X1414" s="17">
        <v>0.130996221064417</v>
      </c>
      <c r="Y1414" s="17">
        <v>0.159400514070278</v>
      </c>
      <c r="Z1414" s="17">
        <v>0.15183783871325701</v>
      </c>
      <c r="AA1414" s="17">
        <v>0.20415908174655101</v>
      </c>
      <c r="AB1414" s="17">
        <v>0.178818053600688</v>
      </c>
      <c r="AC1414" s="17">
        <v>0.178889468833209</v>
      </c>
      <c r="AD1414" s="17">
        <v>0.104644285735583</v>
      </c>
      <c r="AE1414" s="17"/>
      <c r="AF1414" s="17">
        <v>0.19525908758011101</v>
      </c>
      <c r="AG1414" s="17">
        <v>0.136030503338224</v>
      </c>
      <c r="AH1414" s="17">
        <v>0.173065369313673</v>
      </c>
      <c r="AI1414" s="17"/>
      <c r="AJ1414" s="17">
        <v>0.14992432965513899</v>
      </c>
      <c r="AK1414" s="17">
        <v>0.149851531290916</v>
      </c>
      <c r="AL1414" s="17">
        <v>0.11018941889086201</v>
      </c>
      <c r="AM1414" s="17">
        <v>0.389630002219781</v>
      </c>
      <c r="AN1414" s="17">
        <v>0.19784738087905401</v>
      </c>
      <c r="AO1414" s="17"/>
      <c r="AP1414" s="17">
        <v>0.131811016162932</v>
      </c>
      <c r="AQ1414" s="17">
        <v>0.124000946716585</v>
      </c>
      <c r="AR1414" s="17">
        <v>0.13983782668898301</v>
      </c>
      <c r="AS1414" s="17">
        <v>0.28158627159791499</v>
      </c>
      <c r="AT1414" s="17">
        <v>0.16668334260011899</v>
      </c>
      <c r="AU1414" s="17"/>
      <c r="AV1414" s="17">
        <v>0.105922247744356</v>
      </c>
      <c r="AW1414" s="17">
        <v>0.12264640979130199</v>
      </c>
      <c r="AX1414" s="17">
        <v>0.125300145400984</v>
      </c>
      <c r="AY1414" s="17">
        <v>0.28305708993991802</v>
      </c>
      <c r="AZ1414" s="17">
        <v>0.17677343365801901</v>
      </c>
      <c r="BA1414" s="17">
        <v>0.17380650550290799</v>
      </c>
      <c r="BB1414" s="17"/>
      <c r="BC1414" s="17">
        <v>0.19546027790633799</v>
      </c>
      <c r="BD1414" s="17">
        <v>0.18963082462620701</v>
      </c>
      <c r="BE1414" s="17">
        <v>0.14166952299039601</v>
      </c>
      <c r="BF1414" s="17">
        <v>0.110850565993532</v>
      </c>
      <c r="BG1414" s="17">
        <v>0.12725868591948999</v>
      </c>
    </row>
    <row r="1415" spans="2:59" x14ac:dyDescent="0.35">
      <c r="B1415" t="s">
        <v>100</v>
      </c>
      <c r="C1415" s="17">
        <v>5.5607780565143199E-2</v>
      </c>
      <c r="D1415" s="17">
        <v>4.1038082479902101E-2</v>
      </c>
      <c r="E1415" s="17">
        <v>6.8059378850955504E-2</v>
      </c>
      <c r="F1415" s="17"/>
      <c r="G1415" s="17">
        <v>5.2473521502407597E-2</v>
      </c>
      <c r="H1415" s="17">
        <v>5.7962227386511599E-2</v>
      </c>
      <c r="I1415" s="17">
        <v>6.8714895924735897E-2</v>
      </c>
      <c r="J1415" s="17">
        <v>5.6206311448098803E-2</v>
      </c>
      <c r="K1415" s="17">
        <v>6.14513162117825E-2</v>
      </c>
      <c r="L1415" s="17">
        <v>4.07367536961388E-2</v>
      </c>
      <c r="M1415" s="17"/>
      <c r="N1415" s="17">
        <v>4.0801603525215703E-2</v>
      </c>
      <c r="O1415" s="17">
        <v>4.1208593546825899E-2</v>
      </c>
      <c r="P1415" s="17">
        <v>6.4202090702745795E-2</v>
      </c>
      <c r="Q1415" s="17">
        <v>7.9092165189328906E-2</v>
      </c>
      <c r="R1415" s="17"/>
      <c r="S1415" s="17">
        <v>3.7111609530767802E-2</v>
      </c>
      <c r="T1415" s="17">
        <v>5.7619492463137197E-2</v>
      </c>
      <c r="U1415" s="17">
        <v>4.0465613824025103E-2</v>
      </c>
      <c r="V1415" s="17">
        <v>6.4410117132626898E-2</v>
      </c>
      <c r="W1415" s="17">
        <v>5.6552503693416502E-2</v>
      </c>
      <c r="X1415" s="17">
        <v>8.5502358045098495E-2</v>
      </c>
      <c r="Y1415" s="17">
        <v>6.3029076462532405E-2</v>
      </c>
      <c r="Z1415" s="17">
        <v>7.9047653610320401E-2</v>
      </c>
      <c r="AA1415" s="17">
        <v>5.66039006204807E-2</v>
      </c>
      <c r="AB1415" s="17">
        <v>3.9842243923559999E-2</v>
      </c>
      <c r="AC1415" s="17">
        <v>5.0169808164657E-2</v>
      </c>
      <c r="AD1415" s="17">
        <v>5.74017976891475E-2</v>
      </c>
      <c r="AE1415" s="17"/>
      <c r="AF1415" s="17">
        <v>4.7075524758139801E-2</v>
      </c>
      <c r="AG1415" s="17">
        <v>4.7717675544498898E-2</v>
      </c>
      <c r="AH1415" s="17">
        <v>0.100454717877117</v>
      </c>
      <c r="AI1415" s="17"/>
      <c r="AJ1415" s="17">
        <v>5.5323466404106403E-2</v>
      </c>
      <c r="AK1415" s="17">
        <v>4.34360742142599E-2</v>
      </c>
      <c r="AL1415" s="17">
        <v>2.74939196303393E-2</v>
      </c>
      <c r="AM1415" s="17">
        <v>2.7096775268733001E-2</v>
      </c>
      <c r="AN1415" s="17">
        <v>9.6123802470240299E-2</v>
      </c>
      <c r="AO1415" s="17"/>
      <c r="AP1415" s="17">
        <v>5.0206251902641101E-2</v>
      </c>
      <c r="AQ1415" s="17">
        <v>4.5295962765805303E-2</v>
      </c>
      <c r="AR1415" s="17">
        <v>4.8462078154461102E-2</v>
      </c>
      <c r="AS1415" s="17">
        <v>3.3470806589285501E-2</v>
      </c>
      <c r="AT1415" s="17">
        <v>9.9794484517591903E-2</v>
      </c>
      <c r="AU1415" s="17"/>
      <c r="AV1415" s="17">
        <v>3.8435692194312102E-2</v>
      </c>
      <c r="AW1415" s="17">
        <v>3.8230098786937401E-2</v>
      </c>
      <c r="AX1415" s="17">
        <v>1.5699788490050898E-2</v>
      </c>
      <c r="AY1415" s="17">
        <v>3.4878116190815503E-2</v>
      </c>
      <c r="AZ1415" s="17">
        <v>9.4458985000933096E-2</v>
      </c>
      <c r="BA1415" s="17">
        <v>0.161052006434908</v>
      </c>
      <c r="BB1415" s="17"/>
      <c r="BC1415" s="17">
        <v>5.7169418359642801E-2</v>
      </c>
      <c r="BD1415" s="17">
        <v>6.71873585190738E-2</v>
      </c>
      <c r="BE1415" s="17">
        <v>5.0741753443062899E-2</v>
      </c>
      <c r="BF1415" s="17">
        <v>3.5861581918518702E-2</v>
      </c>
      <c r="BG1415" s="17">
        <v>3.1094125694150199E-2</v>
      </c>
    </row>
    <row r="1416" spans="2:59" x14ac:dyDescent="0.35">
      <c r="B1416" t="s">
        <v>509</v>
      </c>
      <c r="C1416" s="17">
        <v>0.327668285571101</v>
      </c>
      <c r="D1416" s="17">
        <v>0.388954283481247</v>
      </c>
      <c r="E1416" s="17">
        <v>0.26916394646369601</v>
      </c>
      <c r="F1416" s="17"/>
      <c r="G1416" s="17">
        <v>0.44301589097761801</v>
      </c>
      <c r="H1416" s="17">
        <v>0.461938380677339</v>
      </c>
      <c r="I1416" s="17">
        <v>0.328747359052185</v>
      </c>
      <c r="J1416" s="17">
        <v>0.293343041877907</v>
      </c>
      <c r="K1416" s="17">
        <v>0.24835271194767999</v>
      </c>
      <c r="L1416" s="17">
        <v>0.22203809623188001</v>
      </c>
      <c r="M1416" s="17"/>
      <c r="N1416" s="17">
        <v>0.40349924772988699</v>
      </c>
      <c r="O1416" s="17">
        <v>0.34907789823194602</v>
      </c>
      <c r="P1416" s="17">
        <v>0.29496420967521703</v>
      </c>
      <c r="Q1416" s="17">
        <v>0.25109822775771701</v>
      </c>
      <c r="R1416" s="17"/>
      <c r="S1416" s="17">
        <v>0.408728345557551</v>
      </c>
      <c r="T1416" s="17">
        <v>0.294040377818924</v>
      </c>
      <c r="U1416" s="17">
        <v>0.23257144867373999</v>
      </c>
      <c r="V1416" s="17">
        <v>0.35445121495946702</v>
      </c>
      <c r="W1416" s="17">
        <v>0.40452415214913501</v>
      </c>
      <c r="X1416" s="17">
        <v>0.31669625998388801</v>
      </c>
      <c r="Y1416" s="17">
        <v>0.32443557813692903</v>
      </c>
      <c r="Z1416" s="17">
        <v>0.25643679751994097</v>
      </c>
      <c r="AA1416" s="17">
        <v>0.323296387971857</v>
      </c>
      <c r="AB1416" s="17">
        <v>0.32274312791184601</v>
      </c>
      <c r="AC1416" s="17">
        <v>0.27087631698571701</v>
      </c>
      <c r="AD1416" s="17">
        <v>0.34980978716802602</v>
      </c>
      <c r="AE1416" s="17"/>
      <c r="AF1416" s="17">
        <v>0.28336306707192099</v>
      </c>
      <c r="AG1416" s="17">
        <v>0.34607420137628397</v>
      </c>
      <c r="AH1416" s="17">
        <v>0.345067219694697</v>
      </c>
      <c r="AI1416" s="17"/>
      <c r="AJ1416" s="17">
        <v>0.30826148426827998</v>
      </c>
      <c r="AK1416" s="17">
        <v>0.40742289929379599</v>
      </c>
      <c r="AL1416" s="17">
        <v>0.31200780206047202</v>
      </c>
      <c r="AM1416" s="17">
        <v>0.17810978745699499</v>
      </c>
      <c r="AN1416" s="17">
        <v>0.26751673175226298</v>
      </c>
      <c r="AO1416" s="17"/>
      <c r="AP1416" s="17">
        <v>0.31575514560866602</v>
      </c>
      <c r="AQ1416" s="17">
        <v>0.42404582911515198</v>
      </c>
      <c r="AR1416" s="17">
        <v>0.29930163983654001</v>
      </c>
      <c r="AS1416" s="17">
        <v>0.21710600493311999</v>
      </c>
      <c r="AT1416" s="17">
        <v>0.25947625341405101</v>
      </c>
      <c r="AU1416" s="17"/>
      <c r="AV1416" s="17">
        <v>0.45925666691054701</v>
      </c>
      <c r="AW1416" s="17">
        <v>0.34342102215111298</v>
      </c>
      <c r="AX1416" s="17">
        <v>0.32899072197016199</v>
      </c>
      <c r="AY1416" s="17">
        <v>0.221320154843058</v>
      </c>
      <c r="AZ1416" s="17">
        <v>0.26893545864343099</v>
      </c>
      <c r="BA1416" s="17">
        <v>0.233352807011934</v>
      </c>
      <c r="BB1416" s="17"/>
      <c r="BC1416" s="17">
        <v>0.27791381695122302</v>
      </c>
      <c r="BD1416" s="17">
        <v>0.28372180745529002</v>
      </c>
      <c r="BE1416" s="17">
        <v>0.37384671498050398</v>
      </c>
      <c r="BF1416" s="17">
        <v>0.44243529734197701</v>
      </c>
      <c r="BG1416" s="17">
        <v>0.52528862918131902</v>
      </c>
    </row>
    <row r="1417" spans="2:59" x14ac:dyDescent="0.35">
      <c r="B1417" t="s">
        <v>141</v>
      </c>
      <c r="C1417" s="17">
        <v>-0.27206050500595802</v>
      </c>
      <c r="D1417" s="17">
        <v>-0.34791620100134502</v>
      </c>
      <c r="E1417" s="17">
        <v>-0.20110456761274101</v>
      </c>
      <c r="F1417" s="17"/>
      <c r="G1417" s="17">
        <v>-0.39054236947521098</v>
      </c>
      <c r="H1417" s="17">
        <v>-0.40397615329082698</v>
      </c>
      <c r="I1417" s="17">
        <v>-0.26003246312744899</v>
      </c>
      <c r="J1417" s="17">
        <v>-0.23713673042980801</v>
      </c>
      <c r="K1417" s="17">
        <v>-0.18690139573589801</v>
      </c>
      <c r="L1417" s="17">
        <v>-0.18130134253574101</v>
      </c>
      <c r="M1417" s="17"/>
      <c r="N1417" s="17">
        <v>-0.36269764420467099</v>
      </c>
      <c r="O1417" s="17">
        <v>-0.30786930468512003</v>
      </c>
      <c r="P1417" s="17">
        <v>-0.23076211897247201</v>
      </c>
      <c r="Q1417" s="17">
        <v>-0.17200606256838799</v>
      </c>
      <c r="R1417" s="17"/>
      <c r="S1417" s="17">
        <v>-0.37161673602678302</v>
      </c>
      <c r="T1417" s="17">
        <v>-0.23642088535578701</v>
      </c>
      <c r="U1417" s="17">
        <v>-0.192105834849715</v>
      </c>
      <c r="V1417" s="17">
        <v>-0.29004109782684001</v>
      </c>
      <c r="W1417" s="17">
        <v>-0.34797164845571898</v>
      </c>
      <c r="X1417" s="17">
        <v>-0.231193901938789</v>
      </c>
      <c r="Y1417" s="17">
        <v>-0.261406501674397</v>
      </c>
      <c r="Z1417" s="17">
        <v>-0.17738914390961999</v>
      </c>
      <c r="AA1417" s="17">
        <v>-0.26669248735137702</v>
      </c>
      <c r="AB1417" s="17">
        <v>-0.282900883988286</v>
      </c>
      <c r="AC1417" s="17">
        <v>-0.22070650882106099</v>
      </c>
      <c r="AD1417" s="17">
        <v>-0.29240798947887903</v>
      </c>
      <c r="AE1417" s="17"/>
      <c r="AF1417" s="17">
        <v>-0.23628754231378099</v>
      </c>
      <c r="AG1417" s="17">
        <v>-0.29835652583178501</v>
      </c>
      <c r="AH1417" s="17">
        <v>-0.24461250181758001</v>
      </c>
      <c r="AI1417" s="17"/>
      <c r="AJ1417" s="17">
        <v>-0.25293801786417303</v>
      </c>
      <c r="AK1417" s="17">
        <v>-0.363986825079536</v>
      </c>
      <c r="AL1417" s="17">
        <v>-0.28451388243013298</v>
      </c>
      <c r="AM1417" s="17">
        <v>-0.15101301218826199</v>
      </c>
      <c r="AN1417" s="17">
        <v>-0.17139292928202299</v>
      </c>
      <c r="AO1417" s="17"/>
      <c r="AP1417" s="17">
        <v>-0.26554889370602502</v>
      </c>
      <c r="AQ1417" s="17">
        <v>-0.37874986634934599</v>
      </c>
      <c r="AR1417" s="17">
        <v>-0.25083956168207899</v>
      </c>
      <c r="AS1417" s="17">
        <v>-0.18363519834383499</v>
      </c>
      <c r="AT1417" s="17">
        <v>-0.15968176889645899</v>
      </c>
      <c r="AU1417" s="17"/>
      <c r="AV1417" s="17">
        <v>-0.42082097471623497</v>
      </c>
      <c r="AW1417" s="17">
        <v>-0.30519092336417503</v>
      </c>
      <c r="AX1417" s="17">
        <v>-0.313290933480111</v>
      </c>
      <c r="AY1417" s="17">
        <v>-0.18644203865224299</v>
      </c>
      <c r="AZ1417" s="17">
        <v>-0.17447647364249799</v>
      </c>
      <c r="BA1417" s="17">
        <v>-7.23008005770263E-2</v>
      </c>
      <c r="BB1417" s="17"/>
      <c r="BC1417" s="17">
        <v>-0.22074439859157999</v>
      </c>
      <c r="BD1417" s="17">
        <v>-0.21653444893621601</v>
      </c>
      <c r="BE1417" s="17">
        <v>-0.323104961537441</v>
      </c>
      <c r="BF1417" s="17">
        <v>-0.40657371542345799</v>
      </c>
      <c r="BG1417" s="17">
        <v>-0.49419450348716898</v>
      </c>
    </row>
    <row r="1418" spans="2:59" x14ac:dyDescent="0.3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row>
    <row r="1419" spans="2:59" x14ac:dyDescent="0.35">
      <c r="B1419" s="6" t="s">
        <v>566</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row>
    <row r="1420" spans="2:59" x14ac:dyDescent="0.35">
      <c r="B1420" s="24" t="s">
        <v>331</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row>
    <row r="1421" spans="2:59" x14ac:dyDescent="0.35">
      <c r="B1421" t="s">
        <v>562</v>
      </c>
      <c r="C1421" s="17">
        <v>0.21907405424528401</v>
      </c>
      <c r="D1421" s="17">
        <v>0.18754582490380201</v>
      </c>
      <c r="E1421" s="17">
        <v>0.25606103725047902</v>
      </c>
      <c r="F1421" s="17"/>
      <c r="G1421" s="17">
        <v>0.32793982578071901</v>
      </c>
      <c r="H1421" s="17">
        <v>0.25683313257766999</v>
      </c>
      <c r="I1421" s="17">
        <v>0.22993263571206701</v>
      </c>
      <c r="J1421" s="17">
        <v>0.20063690292499001</v>
      </c>
      <c r="K1421" s="17">
        <v>0.18894017269504901</v>
      </c>
      <c r="L1421" s="17">
        <v>0.128757525959493</v>
      </c>
      <c r="M1421" s="17"/>
      <c r="N1421" s="17">
        <v>0.26809687995474002</v>
      </c>
      <c r="O1421" s="17">
        <v>0.203858911418969</v>
      </c>
      <c r="P1421" s="17">
        <v>0.251014569538836</v>
      </c>
      <c r="Q1421" s="17">
        <v>0.160950259572369</v>
      </c>
      <c r="R1421" s="17"/>
      <c r="S1421" s="17">
        <v>0.21310599653045001</v>
      </c>
      <c r="T1421" s="17">
        <v>0.248351576780099</v>
      </c>
      <c r="U1421" s="17">
        <v>0.11259894960804299</v>
      </c>
      <c r="V1421" s="17">
        <v>0.195736992756564</v>
      </c>
      <c r="W1421" s="17">
        <v>0.22127629922529299</v>
      </c>
      <c r="X1421" s="17">
        <v>0.260965709839308</v>
      </c>
      <c r="Y1421" s="17">
        <v>0.18495097588873499</v>
      </c>
      <c r="Z1421" s="17">
        <v>0.35219609359765502</v>
      </c>
      <c r="AA1421" s="17">
        <v>0.25712146949568998</v>
      </c>
      <c r="AB1421" s="17">
        <v>0.193104940391293</v>
      </c>
      <c r="AC1421" s="17">
        <v>0.15894148855667301</v>
      </c>
      <c r="AD1421" s="17">
        <v>0.26847540824762101</v>
      </c>
      <c r="AE1421" s="17"/>
      <c r="AF1421" s="17">
        <v>0.20778858633217101</v>
      </c>
      <c r="AG1421" s="17">
        <v>0.210585742283703</v>
      </c>
      <c r="AH1421" s="17">
        <v>0.21232337476359101</v>
      </c>
      <c r="AI1421" s="17"/>
      <c r="AJ1421" s="17">
        <v>0.18977687052405301</v>
      </c>
      <c r="AK1421" s="17">
        <v>0.27040180826398502</v>
      </c>
      <c r="AL1421" s="17">
        <v>0.22452706660407501</v>
      </c>
      <c r="AM1421" s="17">
        <v>0.44376530939183501</v>
      </c>
      <c r="AN1421" s="17">
        <v>0.12820134424570401</v>
      </c>
      <c r="AO1421" s="17"/>
      <c r="AP1421" s="17">
        <v>0.15866766103913599</v>
      </c>
      <c r="AQ1421" s="17">
        <v>0.25300442920015598</v>
      </c>
      <c r="AR1421" s="17">
        <v>0.10107795934580099</v>
      </c>
      <c r="AS1421" s="17">
        <v>0.27710823099291398</v>
      </c>
      <c r="AT1421" s="17">
        <v>0.21928270913494</v>
      </c>
      <c r="AU1421" s="17"/>
      <c r="AV1421" s="17">
        <v>0.24484578431912701</v>
      </c>
      <c r="AW1421" s="17">
        <v>0.14894164195590601</v>
      </c>
      <c r="AX1421" s="17">
        <v>0.19325422159524799</v>
      </c>
      <c r="AY1421" s="17">
        <v>0.247783838063658</v>
      </c>
      <c r="AZ1421" s="17">
        <v>0.22561302709405501</v>
      </c>
      <c r="BA1421" s="17">
        <v>0.14073588166468201</v>
      </c>
      <c r="BB1421" s="17"/>
      <c r="BC1421" s="17">
        <v>0.22727856768199101</v>
      </c>
      <c r="BD1421" s="17">
        <v>0.13251798424139899</v>
      </c>
      <c r="BE1421" s="17">
        <v>0.242352151032835</v>
      </c>
      <c r="BF1421" s="17">
        <v>0.36661089601222102</v>
      </c>
      <c r="BG1421" s="17">
        <v>0.170430197770883</v>
      </c>
    </row>
    <row r="1422" spans="2:59" x14ac:dyDescent="0.35">
      <c r="B1422" t="s">
        <v>563</v>
      </c>
      <c r="C1422" s="17">
        <v>0.37347151597400602</v>
      </c>
      <c r="D1422" s="17">
        <v>0.38883081660066898</v>
      </c>
      <c r="E1422" s="17">
        <v>0.35954753147538498</v>
      </c>
      <c r="F1422" s="17"/>
      <c r="G1422" s="17">
        <v>0.33399604740206401</v>
      </c>
      <c r="H1422" s="17">
        <v>0.35669983809283001</v>
      </c>
      <c r="I1422" s="17">
        <v>0.43604902281893998</v>
      </c>
      <c r="J1422" s="17">
        <v>0.33352737889704598</v>
      </c>
      <c r="K1422" s="17">
        <v>0.33098780378652398</v>
      </c>
      <c r="L1422" s="17">
        <v>0.421064847234004</v>
      </c>
      <c r="M1422" s="17"/>
      <c r="N1422" s="17">
        <v>0.43003572303052501</v>
      </c>
      <c r="O1422" s="17">
        <v>0.35123146597788002</v>
      </c>
      <c r="P1422" s="17">
        <v>0.32227014100908002</v>
      </c>
      <c r="Q1422" s="17">
        <v>0.38220229480782397</v>
      </c>
      <c r="R1422" s="17"/>
      <c r="S1422" s="17">
        <v>0.41705697114856899</v>
      </c>
      <c r="T1422" s="17">
        <v>0.335071341998252</v>
      </c>
      <c r="U1422" s="17">
        <v>0.66793648773385605</v>
      </c>
      <c r="V1422" s="17">
        <v>0.3911251403721</v>
      </c>
      <c r="W1422" s="17">
        <v>0.36658412127155898</v>
      </c>
      <c r="X1422" s="17">
        <v>0.21493089340105601</v>
      </c>
      <c r="Y1422" s="17">
        <v>0.33495218287976802</v>
      </c>
      <c r="Z1422" s="17">
        <v>0.18486139399236401</v>
      </c>
      <c r="AA1422" s="17">
        <v>0.408360565303242</v>
      </c>
      <c r="AB1422" s="17">
        <v>0.39556924849626901</v>
      </c>
      <c r="AC1422" s="17">
        <v>0.32447905069876298</v>
      </c>
      <c r="AD1422" s="17">
        <v>0.39703328188527298</v>
      </c>
      <c r="AE1422" s="17"/>
      <c r="AF1422" s="17">
        <v>0.33730764751305697</v>
      </c>
      <c r="AG1422" s="17">
        <v>0.39609148791464699</v>
      </c>
      <c r="AH1422" s="17">
        <v>0.41886331522747999</v>
      </c>
      <c r="AI1422" s="17"/>
      <c r="AJ1422" s="17">
        <v>0.35575594705486902</v>
      </c>
      <c r="AK1422" s="17">
        <v>0.37049870291121401</v>
      </c>
      <c r="AL1422" s="17">
        <v>0.37476516310378399</v>
      </c>
      <c r="AM1422" s="17">
        <v>0.124562589909753</v>
      </c>
      <c r="AN1422" s="17">
        <v>0.49663884557097598</v>
      </c>
      <c r="AO1422" s="17"/>
      <c r="AP1422" s="17">
        <v>0.31109908920842999</v>
      </c>
      <c r="AQ1422" s="17">
        <v>0.36955812062986898</v>
      </c>
      <c r="AR1422" s="17">
        <v>0.49943452224243401</v>
      </c>
      <c r="AS1422" s="17">
        <v>0.31746940162944898</v>
      </c>
      <c r="AT1422" s="17">
        <v>0.37145354456110102</v>
      </c>
      <c r="AU1422" s="17"/>
      <c r="AV1422" s="17">
        <v>0.391991428837001</v>
      </c>
      <c r="AW1422" s="17">
        <v>0.34574498998495801</v>
      </c>
      <c r="AX1422" s="17">
        <v>0.409488413353435</v>
      </c>
      <c r="AY1422" s="17">
        <v>0.34806219665162502</v>
      </c>
      <c r="AZ1422" s="17">
        <v>0.41482112597864101</v>
      </c>
      <c r="BA1422" s="17">
        <v>0.39642167119433303</v>
      </c>
      <c r="BB1422" s="17"/>
      <c r="BC1422" s="17">
        <v>0.33406365441866498</v>
      </c>
      <c r="BD1422" s="17">
        <v>0.42960816081475101</v>
      </c>
      <c r="BE1422" s="17">
        <v>0.3769996881955</v>
      </c>
      <c r="BF1422" s="17">
        <v>0.435137833702538</v>
      </c>
      <c r="BG1422" s="17">
        <v>0.19363086608409399</v>
      </c>
    </row>
    <row r="1423" spans="2:59" x14ac:dyDescent="0.35">
      <c r="B1423" t="s">
        <v>564</v>
      </c>
      <c r="C1423" s="17">
        <v>0.139336998733086</v>
      </c>
      <c r="D1423" s="17">
        <v>0.157437929143351</v>
      </c>
      <c r="E1423" s="17">
        <v>0.11654950315252501</v>
      </c>
      <c r="F1423" s="17"/>
      <c r="G1423" s="17">
        <v>0.132712572975767</v>
      </c>
      <c r="H1423" s="17">
        <v>0.111907680218171</v>
      </c>
      <c r="I1423" s="17">
        <v>7.0308201701378595E-2</v>
      </c>
      <c r="J1423" s="17">
        <v>0.16680896154031299</v>
      </c>
      <c r="K1423" s="17">
        <v>0.235440026767824</v>
      </c>
      <c r="L1423" s="17">
        <v>0.14339192978976401</v>
      </c>
      <c r="M1423" s="17"/>
      <c r="N1423" s="17">
        <v>0.113736116361654</v>
      </c>
      <c r="O1423" s="17">
        <v>0.18887652492555099</v>
      </c>
      <c r="P1423" s="17">
        <v>0.146503031246427</v>
      </c>
      <c r="Q1423" s="17">
        <v>0.11082160904211399</v>
      </c>
      <c r="R1423" s="17"/>
      <c r="S1423" s="17">
        <v>0.16056214028511101</v>
      </c>
      <c r="T1423" s="17">
        <v>0.16548604951548601</v>
      </c>
      <c r="U1423" s="17">
        <v>7.0563444337012907E-2</v>
      </c>
      <c r="V1423" s="17">
        <v>9.0887233514308594E-2</v>
      </c>
      <c r="W1423" s="17">
        <v>0.20280663718657799</v>
      </c>
      <c r="X1423" s="17">
        <v>8.6267577768609702E-2</v>
      </c>
      <c r="Y1423" s="17">
        <v>0.19872720231068799</v>
      </c>
      <c r="Z1423" s="17">
        <v>0.142023736479679</v>
      </c>
      <c r="AA1423" s="17">
        <v>8.94052061999559E-2</v>
      </c>
      <c r="AB1423" s="17">
        <v>0.17811562484506999</v>
      </c>
      <c r="AC1423" s="17">
        <v>0.144616680032436</v>
      </c>
      <c r="AD1423" s="17">
        <v>0.13897825206765499</v>
      </c>
      <c r="AE1423" s="17"/>
      <c r="AF1423" s="17">
        <v>0.13929116422747201</v>
      </c>
      <c r="AG1423" s="17">
        <v>0.15040299134944801</v>
      </c>
      <c r="AH1423" s="17">
        <v>0.117959327176828</v>
      </c>
      <c r="AI1423" s="17"/>
      <c r="AJ1423" s="17">
        <v>0.157117620087041</v>
      </c>
      <c r="AK1423" s="17">
        <v>0.13680067136299801</v>
      </c>
      <c r="AL1423" s="17">
        <v>0.18996398266886799</v>
      </c>
      <c r="AM1423" s="17">
        <v>0</v>
      </c>
      <c r="AN1423" s="17">
        <v>0.14336650444356</v>
      </c>
      <c r="AO1423" s="17"/>
      <c r="AP1423" s="17">
        <v>0.179257252606113</v>
      </c>
      <c r="AQ1423" s="17">
        <v>0.14096596929709701</v>
      </c>
      <c r="AR1423" s="17">
        <v>0.194711232264033</v>
      </c>
      <c r="AS1423" s="17">
        <v>0.103790007049953</v>
      </c>
      <c r="AT1423" s="17">
        <v>5.4437694608402497E-2</v>
      </c>
      <c r="AU1423" s="17"/>
      <c r="AV1423" s="17">
        <v>0.138208499440751</v>
      </c>
      <c r="AW1423" s="17">
        <v>0.16197096739757999</v>
      </c>
      <c r="AX1423" s="17">
        <v>0.14007400970237699</v>
      </c>
      <c r="AY1423" s="17">
        <v>0.139829472080788</v>
      </c>
      <c r="AZ1423" s="17">
        <v>7.6869559061284107E-2</v>
      </c>
      <c r="BA1423" s="17">
        <v>0.13862298575788301</v>
      </c>
      <c r="BB1423" s="17"/>
      <c r="BC1423" s="17">
        <v>8.2248212276074595E-2</v>
      </c>
      <c r="BD1423" s="17">
        <v>0.14302118269306199</v>
      </c>
      <c r="BE1423" s="17">
        <v>0.15603443954788099</v>
      </c>
      <c r="BF1423" s="17">
        <v>0.120627506329263</v>
      </c>
      <c r="BG1423" s="17">
        <v>0.33769315039577902</v>
      </c>
    </row>
    <row r="1424" spans="2:59" x14ac:dyDescent="0.35">
      <c r="B1424" t="s">
        <v>565</v>
      </c>
      <c r="C1424" s="17">
        <v>7.91864981478764E-2</v>
      </c>
      <c r="D1424" s="17">
        <v>9.6895517020419E-2</v>
      </c>
      <c r="E1424" s="17">
        <v>6.0135834948150203E-2</v>
      </c>
      <c r="F1424" s="17"/>
      <c r="G1424" s="17">
        <v>5.4015382614057597E-2</v>
      </c>
      <c r="H1424" s="17">
        <v>8.7157509115547704E-2</v>
      </c>
      <c r="I1424" s="17">
        <v>8.5563520916895897E-2</v>
      </c>
      <c r="J1424" s="17">
        <v>4.9217279039858397E-2</v>
      </c>
      <c r="K1424" s="17">
        <v>0.149773002561393</v>
      </c>
      <c r="L1424" s="17">
        <v>5.8557195494178198E-2</v>
      </c>
      <c r="M1424" s="17"/>
      <c r="N1424" s="17">
        <v>7.8461984395977805E-2</v>
      </c>
      <c r="O1424" s="17">
        <v>9.0569136312471099E-2</v>
      </c>
      <c r="P1424" s="17">
        <v>7.7228755216079206E-2</v>
      </c>
      <c r="Q1424" s="17">
        <v>7.0639968647254997E-2</v>
      </c>
      <c r="R1424" s="17"/>
      <c r="S1424" s="17">
        <v>0.102439629098419</v>
      </c>
      <c r="T1424" s="17">
        <v>7.8914483091816603E-2</v>
      </c>
      <c r="U1424" s="17">
        <v>2.8692636175279999E-2</v>
      </c>
      <c r="V1424" s="17">
        <v>9.1013452210682397E-2</v>
      </c>
      <c r="W1424" s="17">
        <v>6.7821496839471807E-2</v>
      </c>
      <c r="X1424" s="17">
        <v>3.6221546635809898E-2</v>
      </c>
      <c r="Y1424" s="17">
        <v>8.4236654192452201E-2</v>
      </c>
      <c r="Z1424" s="17">
        <v>0.13749338301087899</v>
      </c>
      <c r="AA1424" s="17">
        <v>5.6977096064656202E-2</v>
      </c>
      <c r="AB1424" s="17">
        <v>6.2304811620385397E-2</v>
      </c>
      <c r="AC1424" s="17">
        <v>0.16376491067895199</v>
      </c>
      <c r="AD1424" s="17">
        <v>0.13563913062765001</v>
      </c>
      <c r="AE1424" s="17"/>
      <c r="AF1424" s="17">
        <v>9.4812770887075695E-2</v>
      </c>
      <c r="AG1424" s="17">
        <v>7.1155782463446796E-2</v>
      </c>
      <c r="AH1424" s="17">
        <v>8.7362952600840704E-2</v>
      </c>
      <c r="AI1424" s="17"/>
      <c r="AJ1424" s="17">
        <v>0.10429994957736199</v>
      </c>
      <c r="AK1424" s="17">
        <v>4.5922207966607599E-2</v>
      </c>
      <c r="AL1424" s="17">
        <v>0</v>
      </c>
      <c r="AM1424" s="17">
        <v>0.14133687325990801</v>
      </c>
      <c r="AN1424" s="17">
        <v>5.9941873893135801E-2</v>
      </c>
      <c r="AO1424" s="17"/>
      <c r="AP1424" s="17">
        <v>0.15189815634520801</v>
      </c>
      <c r="AQ1424" s="17">
        <v>4.8359712922151202E-2</v>
      </c>
      <c r="AR1424" s="17">
        <v>5.9639577323799799E-2</v>
      </c>
      <c r="AS1424" s="17">
        <v>9.6699341170976297E-2</v>
      </c>
      <c r="AT1424" s="17">
        <v>7.6057360912972397E-2</v>
      </c>
      <c r="AU1424" s="17"/>
      <c r="AV1424" s="17">
        <v>6.0558363835080301E-2</v>
      </c>
      <c r="AW1424" s="17">
        <v>0.14128772705974399</v>
      </c>
      <c r="AX1424" s="17">
        <v>5.0600561640049099E-2</v>
      </c>
      <c r="AY1424" s="17">
        <v>9.2901597135997299E-2</v>
      </c>
      <c r="AZ1424" s="17">
        <v>5.0955250142792702E-2</v>
      </c>
      <c r="BA1424" s="17">
        <v>4.6169481501111803E-2</v>
      </c>
      <c r="BB1424" s="17"/>
      <c r="BC1424" s="17">
        <v>9.2715064154197696E-2</v>
      </c>
      <c r="BD1424" s="17">
        <v>7.0690006468148894E-2</v>
      </c>
      <c r="BE1424" s="17">
        <v>0.101479511110159</v>
      </c>
      <c r="BF1424" s="17">
        <v>2.1442369021393001E-2</v>
      </c>
      <c r="BG1424" s="17">
        <v>0</v>
      </c>
    </row>
    <row r="1425" spans="2:59" x14ac:dyDescent="0.35">
      <c r="B1425" t="s">
        <v>100</v>
      </c>
      <c r="C1425" s="17">
        <v>0.18893093289974799</v>
      </c>
      <c r="D1425" s="17">
        <v>0.169289912331759</v>
      </c>
      <c r="E1425" s="17">
        <v>0.207706093173461</v>
      </c>
      <c r="F1425" s="17"/>
      <c r="G1425" s="17">
        <v>0.15133617122739301</v>
      </c>
      <c r="H1425" s="17">
        <v>0.187401839995781</v>
      </c>
      <c r="I1425" s="17">
        <v>0.178146618850719</v>
      </c>
      <c r="J1425" s="17">
        <v>0.24980947759779301</v>
      </c>
      <c r="K1425" s="17">
        <v>9.4858994189210094E-2</v>
      </c>
      <c r="L1425" s="17">
        <v>0.24822850152256201</v>
      </c>
      <c r="M1425" s="17"/>
      <c r="N1425" s="17">
        <v>0.109669296257103</v>
      </c>
      <c r="O1425" s="17">
        <v>0.165463961365129</v>
      </c>
      <c r="P1425" s="17">
        <v>0.20298350298957701</v>
      </c>
      <c r="Q1425" s="17">
        <v>0.27538586793043801</v>
      </c>
      <c r="R1425" s="17"/>
      <c r="S1425" s="17">
        <v>0.10683526293745201</v>
      </c>
      <c r="T1425" s="17">
        <v>0.172176548614346</v>
      </c>
      <c r="U1425" s="17">
        <v>0.120208482145809</v>
      </c>
      <c r="V1425" s="17">
        <v>0.23123718114634501</v>
      </c>
      <c r="W1425" s="17">
        <v>0.14151144547709801</v>
      </c>
      <c r="X1425" s="17">
        <v>0.40161427235521602</v>
      </c>
      <c r="Y1425" s="17">
        <v>0.197132984728357</v>
      </c>
      <c r="Z1425" s="17">
        <v>0.183425392919422</v>
      </c>
      <c r="AA1425" s="17">
        <v>0.18813566293645601</v>
      </c>
      <c r="AB1425" s="17">
        <v>0.17090537464698299</v>
      </c>
      <c r="AC1425" s="17">
        <v>0.208197870033176</v>
      </c>
      <c r="AD1425" s="17">
        <v>5.9873927171800498E-2</v>
      </c>
      <c r="AE1425" s="17"/>
      <c r="AF1425" s="17">
        <v>0.22079983104022399</v>
      </c>
      <c r="AG1425" s="17">
        <v>0.171763995988755</v>
      </c>
      <c r="AH1425" s="17">
        <v>0.16349103023125999</v>
      </c>
      <c r="AI1425" s="17"/>
      <c r="AJ1425" s="17">
        <v>0.19304961275667601</v>
      </c>
      <c r="AK1425" s="17">
        <v>0.17637660949519501</v>
      </c>
      <c r="AL1425" s="17">
        <v>0.210743787623274</v>
      </c>
      <c r="AM1425" s="17">
        <v>0.29033522743850299</v>
      </c>
      <c r="AN1425" s="17">
        <v>0.17185143184662299</v>
      </c>
      <c r="AO1425" s="17"/>
      <c r="AP1425" s="17">
        <v>0.19907784080111299</v>
      </c>
      <c r="AQ1425" s="17">
        <v>0.18811176795072701</v>
      </c>
      <c r="AR1425" s="17">
        <v>0.14513670882393201</v>
      </c>
      <c r="AS1425" s="17">
        <v>0.204933019156707</v>
      </c>
      <c r="AT1425" s="17">
        <v>0.27876869078258398</v>
      </c>
      <c r="AU1425" s="17"/>
      <c r="AV1425" s="17">
        <v>0.164395923568041</v>
      </c>
      <c r="AW1425" s="17">
        <v>0.20205467360181101</v>
      </c>
      <c r="AX1425" s="17">
        <v>0.20658279370889099</v>
      </c>
      <c r="AY1425" s="17">
        <v>0.17142289606793101</v>
      </c>
      <c r="AZ1425" s="17">
        <v>0.23174103772322699</v>
      </c>
      <c r="BA1425" s="17">
        <v>0.27804997988198898</v>
      </c>
      <c r="BB1425" s="17"/>
      <c r="BC1425" s="17">
        <v>0.26369450146907197</v>
      </c>
      <c r="BD1425" s="17">
        <v>0.22416266578263999</v>
      </c>
      <c r="BE1425" s="17">
        <v>0.12313421011362501</v>
      </c>
      <c r="BF1425" s="17">
        <v>5.61813949345846E-2</v>
      </c>
      <c r="BG1425" s="17">
        <v>0.29824578574924399</v>
      </c>
    </row>
    <row r="1426" spans="2:59" x14ac:dyDescent="0.35">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row>
    <row r="1427" spans="2:59" x14ac:dyDescent="0.35">
      <c r="B1427" s="6" t="s">
        <v>567</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row>
    <row r="1428" spans="2:59" x14ac:dyDescent="0.35">
      <c r="B1428" s="24" t="s">
        <v>331</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row>
    <row r="1429" spans="2:59" x14ac:dyDescent="0.35">
      <c r="B1429" t="s">
        <v>562</v>
      </c>
      <c r="C1429" s="17">
        <v>0.18466806710113701</v>
      </c>
      <c r="D1429" s="17">
        <v>0.18636381258575299</v>
      </c>
      <c r="E1429" s="17">
        <v>0.181177433270614</v>
      </c>
      <c r="F1429" s="17"/>
      <c r="G1429" s="17">
        <v>0.29546842763665498</v>
      </c>
      <c r="H1429" s="17">
        <v>0.18995678924415099</v>
      </c>
      <c r="I1429" s="17">
        <v>0.30365534539587802</v>
      </c>
      <c r="J1429" s="17">
        <v>0.15676849742095</v>
      </c>
      <c r="K1429" s="17">
        <v>0.14508663785029299</v>
      </c>
      <c r="L1429" s="17">
        <v>9.2147543891478306E-2</v>
      </c>
      <c r="M1429" s="17"/>
      <c r="N1429" s="17">
        <v>0.14941623155868899</v>
      </c>
      <c r="O1429" s="17">
        <v>0.215428238099483</v>
      </c>
      <c r="P1429" s="17">
        <v>0.19215825347554799</v>
      </c>
      <c r="Q1429" s="17">
        <v>0.18185454750816701</v>
      </c>
      <c r="R1429" s="17"/>
      <c r="S1429" s="17">
        <v>0.208888540992623</v>
      </c>
      <c r="T1429" s="17">
        <v>0.17259858748533299</v>
      </c>
      <c r="U1429" s="17">
        <v>0.23046714866193599</v>
      </c>
      <c r="V1429" s="17">
        <v>0.14371745899788599</v>
      </c>
      <c r="W1429" s="17">
        <v>0.160653418717808</v>
      </c>
      <c r="X1429" s="17">
        <v>0.22234252373636901</v>
      </c>
      <c r="Y1429" s="17">
        <v>0.23803222642511401</v>
      </c>
      <c r="Z1429" s="17">
        <v>8.2949991354209995E-2</v>
      </c>
      <c r="AA1429" s="17">
        <v>0.144001588640396</v>
      </c>
      <c r="AB1429" s="17">
        <v>0.17519625306105199</v>
      </c>
      <c r="AC1429" s="17">
        <v>0.189744905267451</v>
      </c>
      <c r="AD1429" s="17">
        <v>0.18057781523503</v>
      </c>
      <c r="AE1429" s="17"/>
      <c r="AF1429" s="17">
        <v>0.16772130958475701</v>
      </c>
      <c r="AG1429" s="17">
        <v>0.186657408422918</v>
      </c>
      <c r="AH1429" s="17">
        <v>0.18411057277873599</v>
      </c>
      <c r="AI1429" s="17"/>
      <c r="AJ1429" s="17">
        <v>0.10554546629796301</v>
      </c>
      <c r="AK1429" s="17">
        <v>0.21067607223917401</v>
      </c>
      <c r="AL1429" s="17">
        <v>0.27300838062213101</v>
      </c>
      <c r="AM1429" s="17">
        <v>0.56223450961332599</v>
      </c>
      <c r="AN1429" s="17">
        <v>0.17386074916133201</v>
      </c>
      <c r="AO1429" s="17"/>
      <c r="AP1429" s="17">
        <v>8.68234333696076E-2</v>
      </c>
      <c r="AQ1429" s="17">
        <v>0.198020699118692</v>
      </c>
      <c r="AR1429" s="17">
        <v>0.230677439405926</v>
      </c>
      <c r="AS1429" s="17">
        <v>0.25983271349631198</v>
      </c>
      <c r="AT1429" s="17">
        <v>0.250371855633019</v>
      </c>
      <c r="AU1429" s="17"/>
      <c r="AV1429" s="17">
        <v>0.18048380904198</v>
      </c>
      <c r="AW1429" s="17">
        <v>0.103171959466742</v>
      </c>
      <c r="AX1429" s="17">
        <v>0.26515229417385699</v>
      </c>
      <c r="AY1429" s="17">
        <v>0.26002298719012801</v>
      </c>
      <c r="AZ1429" s="17">
        <v>0.29236199518668199</v>
      </c>
      <c r="BA1429" s="17">
        <v>0.12390399907445999</v>
      </c>
      <c r="BB1429" s="17"/>
      <c r="BC1429" s="17">
        <v>0.11918425585206199</v>
      </c>
      <c r="BD1429" s="17">
        <v>0.197983762445226</v>
      </c>
      <c r="BE1429" s="17">
        <v>0.2016965669046</v>
      </c>
      <c r="BF1429" s="17">
        <v>0.173265717079432</v>
      </c>
      <c r="BG1429" s="17">
        <v>0.18119606540442301</v>
      </c>
    </row>
    <row r="1430" spans="2:59" x14ac:dyDescent="0.35">
      <c r="B1430" t="s">
        <v>563</v>
      </c>
      <c r="C1430" s="17">
        <v>0.26704937837800802</v>
      </c>
      <c r="D1430" s="17">
        <v>0.24218851477095599</v>
      </c>
      <c r="E1430" s="17">
        <v>0.28672432366003597</v>
      </c>
      <c r="F1430" s="17"/>
      <c r="G1430" s="17">
        <v>0.35734500522676499</v>
      </c>
      <c r="H1430" s="17">
        <v>0.34128174884158102</v>
      </c>
      <c r="I1430" s="17">
        <v>0.21021053774225801</v>
      </c>
      <c r="J1430" s="17">
        <v>0.263808277747833</v>
      </c>
      <c r="K1430" s="17">
        <v>0.248446765175036</v>
      </c>
      <c r="L1430" s="17">
        <v>0.22401683316040299</v>
      </c>
      <c r="M1430" s="17"/>
      <c r="N1430" s="17">
        <v>0.35230681994285301</v>
      </c>
      <c r="O1430" s="17">
        <v>0.18031094801766601</v>
      </c>
      <c r="P1430" s="17">
        <v>0.258122892132429</v>
      </c>
      <c r="Q1430" s="17">
        <v>0.27879158771432599</v>
      </c>
      <c r="R1430" s="17"/>
      <c r="S1430" s="17">
        <v>0.28496217978055499</v>
      </c>
      <c r="T1430" s="17">
        <v>0.258454407988014</v>
      </c>
      <c r="U1430" s="17">
        <v>0.25623706925967099</v>
      </c>
      <c r="V1430" s="17">
        <v>0.224995288665192</v>
      </c>
      <c r="W1430" s="17">
        <v>0.17388520221476</v>
      </c>
      <c r="X1430" s="17">
        <v>0.38500245262530702</v>
      </c>
      <c r="Y1430" s="17">
        <v>0.233899132430583</v>
      </c>
      <c r="Z1430" s="17">
        <v>0.29133533523513</v>
      </c>
      <c r="AA1430" s="17">
        <v>0.27280651791641702</v>
      </c>
      <c r="AB1430" s="17">
        <v>0.20475815328545499</v>
      </c>
      <c r="AC1430" s="17">
        <v>0.373296529919107</v>
      </c>
      <c r="AD1430" s="17">
        <v>0.21364179319455201</v>
      </c>
      <c r="AE1430" s="17"/>
      <c r="AF1430" s="17">
        <v>0.25709489683266601</v>
      </c>
      <c r="AG1430" s="17">
        <v>0.24379252433290399</v>
      </c>
      <c r="AH1430" s="17">
        <v>0.28210754346198902</v>
      </c>
      <c r="AI1430" s="17"/>
      <c r="AJ1430" s="17">
        <v>0.29056566719052701</v>
      </c>
      <c r="AK1430" s="17">
        <v>0.27948767931875801</v>
      </c>
      <c r="AL1430" s="17">
        <v>0.202655052043165</v>
      </c>
      <c r="AM1430" s="17">
        <v>0.181992030198</v>
      </c>
      <c r="AN1430" s="17">
        <v>0.23647003682694301</v>
      </c>
      <c r="AO1430" s="17"/>
      <c r="AP1430" s="17">
        <v>0.23416652891713299</v>
      </c>
      <c r="AQ1430" s="17">
        <v>0.27609098879413302</v>
      </c>
      <c r="AR1430" s="17">
        <v>0.28592342501951201</v>
      </c>
      <c r="AS1430" s="17">
        <v>0.354356722530909</v>
      </c>
      <c r="AT1430" s="17">
        <v>0.21312960782856999</v>
      </c>
      <c r="AU1430" s="17"/>
      <c r="AV1430" s="17">
        <v>0.28586613241613701</v>
      </c>
      <c r="AW1430" s="17">
        <v>0.235980676759798</v>
      </c>
      <c r="AX1430" s="17">
        <v>0.27308199452804699</v>
      </c>
      <c r="AY1430" s="17">
        <v>0.31438244996702802</v>
      </c>
      <c r="AZ1430" s="17">
        <v>0.21687740624152599</v>
      </c>
      <c r="BA1430" s="17">
        <v>0.25484917467407903</v>
      </c>
      <c r="BB1430" s="17"/>
      <c r="BC1430" s="17">
        <v>0.2249763346725</v>
      </c>
      <c r="BD1430" s="17">
        <v>0.31910655570577801</v>
      </c>
      <c r="BE1430" s="17">
        <v>0.27726609241725397</v>
      </c>
      <c r="BF1430" s="17">
        <v>0.32361367996054602</v>
      </c>
      <c r="BG1430" s="17">
        <v>0.35520093587530699</v>
      </c>
    </row>
    <row r="1431" spans="2:59" x14ac:dyDescent="0.35">
      <c r="B1431" t="s">
        <v>564</v>
      </c>
      <c r="C1431" s="17">
        <v>0.18543891434499901</v>
      </c>
      <c r="D1431" s="17">
        <v>0.21057242381264299</v>
      </c>
      <c r="E1431" s="17">
        <v>0.165393764266379</v>
      </c>
      <c r="F1431" s="17"/>
      <c r="G1431" s="17">
        <v>0.12869801810558801</v>
      </c>
      <c r="H1431" s="17">
        <v>0.168669937590049</v>
      </c>
      <c r="I1431" s="17">
        <v>0.18506804378703301</v>
      </c>
      <c r="J1431" s="17">
        <v>0.160484901940393</v>
      </c>
      <c r="K1431" s="17">
        <v>0.171701486534691</v>
      </c>
      <c r="L1431" s="17">
        <v>0.25757115278496001</v>
      </c>
      <c r="M1431" s="17"/>
      <c r="N1431" s="17">
        <v>0.19335932258094499</v>
      </c>
      <c r="O1431" s="17">
        <v>0.16402750777492101</v>
      </c>
      <c r="P1431" s="17">
        <v>0.186360435170591</v>
      </c>
      <c r="Q1431" s="17">
        <v>0.19929185276482</v>
      </c>
      <c r="R1431" s="17"/>
      <c r="S1431" s="17">
        <v>0.114366132050839</v>
      </c>
      <c r="T1431" s="17">
        <v>0.239719665521374</v>
      </c>
      <c r="U1431" s="17">
        <v>0.223422503006734</v>
      </c>
      <c r="V1431" s="17">
        <v>0.23202635596992099</v>
      </c>
      <c r="W1431" s="17">
        <v>0.122956622657013</v>
      </c>
      <c r="X1431" s="17">
        <v>0.21989984420463701</v>
      </c>
      <c r="Y1431" s="17">
        <v>0.24238463264069901</v>
      </c>
      <c r="Z1431" s="17">
        <v>9.7421918063482493E-2</v>
      </c>
      <c r="AA1431" s="17">
        <v>0.13716762468165</v>
      </c>
      <c r="AB1431" s="17">
        <v>0.22297976873258299</v>
      </c>
      <c r="AC1431" s="17">
        <v>0.18301011960935601</v>
      </c>
      <c r="AD1431" s="17">
        <v>0.101315138760998</v>
      </c>
      <c r="AE1431" s="17"/>
      <c r="AF1431" s="17">
        <v>0.20078243259477399</v>
      </c>
      <c r="AG1431" s="17">
        <v>0.20356732108664199</v>
      </c>
      <c r="AH1431" s="17">
        <v>0.13679054882594599</v>
      </c>
      <c r="AI1431" s="17"/>
      <c r="AJ1431" s="17">
        <v>0.243462906533049</v>
      </c>
      <c r="AK1431" s="17">
        <v>0.18434776672442699</v>
      </c>
      <c r="AL1431" s="17">
        <v>0.111849705234777</v>
      </c>
      <c r="AM1431" s="17">
        <v>7.5660469222447305E-2</v>
      </c>
      <c r="AN1431" s="17">
        <v>0.12606232354082</v>
      </c>
      <c r="AO1431" s="17"/>
      <c r="AP1431" s="17">
        <v>0.27158063220200201</v>
      </c>
      <c r="AQ1431" s="17">
        <v>0.20617903080296199</v>
      </c>
      <c r="AR1431" s="17">
        <v>0.19407734476012101</v>
      </c>
      <c r="AS1431" s="17">
        <v>0.111962751892176</v>
      </c>
      <c r="AT1431" s="17">
        <v>0.13443993089369699</v>
      </c>
      <c r="AU1431" s="17"/>
      <c r="AV1431" s="17">
        <v>0.205489587273991</v>
      </c>
      <c r="AW1431" s="17">
        <v>0.30733590929750498</v>
      </c>
      <c r="AX1431" s="17">
        <v>0.192407011264142</v>
      </c>
      <c r="AY1431" s="17">
        <v>0.10669747844621801</v>
      </c>
      <c r="AZ1431" s="17">
        <v>8.3579528161518604E-2</v>
      </c>
      <c r="BA1431" s="17">
        <v>0.150636499171104</v>
      </c>
      <c r="BB1431" s="17"/>
      <c r="BC1431" s="17">
        <v>0.20569560855119101</v>
      </c>
      <c r="BD1431" s="17">
        <v>0.16039492725448101</v>
      </c>
      <c r="BE1431" s="17">
        <v>0.19198993802477801</v>
      </c>
      <c r="BF1431" s="17">
        <v>0.13538583865801301</v>
      </c>
      <c r="BG1431" s="17">
        <v>0.10252081343696801</v>
      </c>
    </row>
    <row r="1432" spans="2:59" x14ac:dyDescent="0.35">
      <c r="B1432" t="s">
        <v>565</v>
      </c>
      <c r="C1432" s="17">
        <v>0.17748321256264701</v>
      </c>
      <c r="D1432" s="17">
        <v>0.202170570431252</v>
      </c>
      <c r="E1432" s="17">
        <v>0.15776557505017699</v>
      </c>
      <c r="F1432" s="17"/>
      <c r="G1432" s="17">
        <v>7.9345234579665996E-2</v>
      </c>
      <c r="H1432" s="17">
        <v>0.12799924164019699</v>
      </c>
      <c r="I1432" s="17">
        <v>0.14688095525188699</v>
      </c>
      <c r="J1432" s="17">
        <v>0.21567573695363901</v>
      </c>
      <c r="K1432" s="17">
        <v>0.21204051182762601</v>
      </c>
      <c r="L1432" s="17">
        <v>0.22749988521070399</v>
      </c>
      <c r="M1432" s="17"/>
      <c r="N1432" s="17">
        <v>0.18390023158427901</v>
      </c>
      <c r="O1432" s="17">
        <v>0.22216024742385701</v>
      </c>
      <c r="P1432" s="17">
        <v>0.14875433784751299</v>
      </c>
      <c r="Q1432" s="17">
        <v>0.14876967405862601</v>
      </c>
      <c r="R1432" s="17"/>
      <c r="S1432" s="17">
        <v>0.180409121250386</v>
      </c>
      <c r="T1432" s="17">
        <v>0.134320637850046</v>
      </c>
      <c r="U1432" s="17">
        <v>0.13735622654933599</v>
      </c>
      <c r="V1432" s="17">
        <v>0.287715794404095</v>
      </c>
      <c r="W1432" s="17">
        <v>0.20128721525000901</v>
      </c>
      <c r="X1432" s="17">
        <v>0.17275517943368701</v>
      </c>
      <c r="Y1432" s="17">
        <v>0.13365555389775</v>
      </c>
      <c r="Z1432" s="17">
        <v>0.22173141070991401</v>
      </c>
      <c r="AA1432" s="17">
        <v>0.191980530443456</v>
      </c>
      <c r="AB1432" s="17">
        <v>0.145743162655421</v>
      </c>
      <c r="AC1432" s="17">
        <v>0.12260121184735601</v>
      </c>
      <c r="AD1432" s="17">
        <v>0.33578436817617702</v>
      </c>
      <c r="AE1432" s="17"/>
      <c r="AF1432" s="17">
        <v>0.187160242152873</v>
      </c>
      <c r="AG1432" s="17">
        <v>0.189499806041354</v>
      </c>
      <c r="AH1432" s="17">
        <v>0.18368830568442501</v>
      </c>
      <c r="AI1432" s="17"/>
      <c r="AJ1432" s="17">
        <v>0.17189656254880301</v>
      </c>
      <c r="AK1432" s="17">
        <v>0.150404436450329</v>
      </c>
      <c r="AL1432" s="17">
        <v>0.172325167657158</v>
      </c>
      <c r="AM1432" s="17">
        <v>0.18011299096622699</v>
      </c>
      <c r="AN1432" s="17">
        <v>0.22882768748748999</v>
      </c>
      <c r="AO1432" s="17"/>
      <c r="AP1432" s="17">
        <v>0.15362631445272601</v>
      </c>
      <c r="AQ1432" s="17">
        <v>0.18581464817777499</v>
      </c>
      <c r="AR1432" s="17">
        <v>0.12658691727830801</v>
      </c>
      <c r="AS1432" s="17">
        <v>0.18046364152938299</v>
      </c>
      <c r="AT1432" s="17">
        <v>0.23269717850871</v>
      </c>
      <c r="AU1432" s="17"/>
      <c r="AV1432" s="17">
        <v>0.164179207724999</v>
      </c>
      <c r="AW1432" s="17">
        <v>0.16758819086664301</v>
      </c>
      <c r="AX1432" s="17">
        <v>0.125368013398725</v>
      </c>
      <c r="AY1432" s="17">
        <v>0.190925781426146</v>
      </c>
      <c r="AZ1432" s="17">
        <v>0.24102249746506699</v>
      </c>
      <c r="BA1432" s="17">
        <v>0.116991164219352</v>
      </c>
      <c r="BB1432" s="17"/>
      <c r="BC1432" s="17">
        <v>0.176692392772206</v>
      </c>
      <c r="BD1432" s="17">
        <v>0.13145553397554599</v>
      </c>
      <c r="BE1432" s="17">
        <v>0.171790775848537</v>
      </c>
      <c r="BF1432" s="17">
        <v>0.24473093232906301</v>
      </c>
      <c r="BG1432" s="17">
        <v>0.25932353332636299</v>
      </c>
    </row>
    <row r="1433" spans="2:59" x14ac:dyDescent="0.35">
      <c r="B1433" t="s">
        <v>100</v>
      </c>
      <c r="C1433" s="17">
        <v>0.18536042761321</v>
      </c>
      <c r="D1433" s="17">
        <v>0.158704678399395</v>
      </c>
      <c r="E1433" s="17">
        <v>0.208938903752795</v>
      </c>
      <c r="F1433" s="17"/>
      <c r="G1433" s="17">
        <v>0.13914331445132599</v>
      </c>
      <c r="H1433" s="17">
        <v>0.17209228268402299</v>
      </c>
      <c r="I1433" s="17">
        <v>0.154185117822944</v>
      </c>
      <c r="J1433" s="17">
        <v>0.20326258593718399</v>
      </c>
      <c r="K1433" s="17">
        <v>0.222724598612353</v>
      </c>
      <c r="L1433" s="17">
        <v>0.198764584952454</v>
      </c>
      <c r="M1433" s="17"/>
      <c r="N1433" s="17">
        <v>0.121017394333235</v>
      </c>
      <c r="O1433" s="17">
        <v>0.21807305868407301</v>
      </c>
      <c r="P1433" s="17">
        <v>0.21460408137391901</v>
      </c>
      <c r="Q1433" s="17">
        <v>0.191292337954061</v>
      </c>
      <c r="R1433" s="17"/>
      <c r="S1433" s="17">
        <v>0.21137402592559701</v>
      </c>
      <c r="T1433" s="17">
        <v>0.19490670115523301</v>
      </c>
      <c r="U1433" s="17">
        <v>0.152517052522323</v>
      </c>
      <c r="V1433" s="17">
        <v>0.111545101962906</v>
      </c>
      <c r="W1433" s="17">
        <v>0.34121754116040998</v>
      </c>
      <c r="X1433" s="17">
        <v>0</v>
      </c>
      <c r="Y1433" s="17">
        <v>0.15202845460585401</v>
      </c>
      <c r="Z1433" s="17">
        <v>0.30656134463726298</v>
      </c>
      <c r="AA1433" s="17">
        <v>0.25404373831808202</v>
      </c>
      <c r="AB1433" s="17">
        <v>0.25132266226548899</v>
      </c>
      <c r="AC1433" s="17">
        <v>0.13134723335672999</v>
      </c>
      <c r="AD1433" s="17">
        <v>0.16868088463324199</v>
      </c>
      <c r="AE1433" s="17"/>
      <c r="AF1433" s="17">
        <v>0.18724111883493</v>
      </c>
      <c r="AG1433" s="17">
        <v>0.17648294011618201</v>
      </c>
      <c r="AH1433" s="17">
        <v>0.21330302924890299</v>
      </c>
      <c r="AI1433" s="17"/>
      <c r="AJ1433" s="17">
        <v>0.18852939742965799</v>
      </c>
      <c r="AK1433" s="17">
        <v>0.175084045267312</v>
      </c>
      <c r="AL1433" s="17">
        <v>0.240161694442769</v>
      </c>
      <c r="AM1433" s="17">
        <v>0</v>
      </c>
      <c r="AN1433" s="17">
        <v>0.23477920298341401</v>
      </c>
      <c r="AO1433" s="17"/>
      <c r="AP1433" s="17">
        <v>0.25380309105853199</v>
      </c>
      <c r="AQ1433" s="17">
        <v>0.13389463310643901</v>
      </c>
      <c r="AR1433" s="17">
        <v>0.162734873536132</v>
      </c>
      <c r="AS1433" s="17">
        <v>9.3384170551220197E-2</v>
      </c>
      <c r="AT1433" s="17">
        <v>0.16936142713600399</v>
      </c>
      <c r="AU1433" s="17"/>
      <c r="AV1433" s="17">
        <v>0.163981263542893</v>
      </c>
      <c r="AW1433" s="17">
        <v>0.185923263609312</v>
      </c>
      <c r="AX1433" s="17">
        <v>0.14399068663522999</v>
      </c>
      <c r="AY1433" s="17">
        <v>0.12797130297048001</v>
      </c>
      <c r="AZ1433" s="17">
        <v>0.166158572945206</v>
      </c>
      <c r="BA1433" s="17">
        <v>0.35361916286100498</v>
      </c>
      <c r="BB1433" s="17"/>
      <c r="BC1433" s="17">
        <v>0.273451408152041</v>
      </c>
      <c r="BD1433" s="17">
        <v>0.19105922061896899</v>
      </c>
      <c r="BE1433" s="17">
        <v>0.15725662680483099</v>
      </c>
      <c r="BF1433" s="17">
        <v>0.123003831972945</v>
      </c>
      <c r="BG1433" s="17">
        <v>0.10175865195694</v>
      </c>
    </row>
    <row r="1434" spans="2:59"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row>
    <row r="1435" spans="2:59" x14ac:dyDescent="0.35">
      <c r="B1435" s="6" t="s">
        <v>568</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row>
    <row r="1436" spans="2:59" x14ac:dyDescent="0.35">
      <c r="B1436" s="24" t="s">
        <v>331</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row>
    <row r="1437" spans="2:59" x14ac:dyDescent="0.35">
      <c r="B1437" t="s">
        <v>562</v>
      </c>
      <c r="C1437" s="17">
        <v>0.180536211044796</v>
      </c>
      <c r="D1437" s="17">
        <v>0.13092493348081299</v>
      </c>
      <c r="E1437" s="17">
        <v>0.22669895662475001</v>
      </c>
      <c r="F1437" s="17"/>
      <c r="G1437" s="17">
        <v>0.20925833041973199</v>
      </c>
      <c r="H1437" s="17">
        <v>0.23193847177816501</v>
      </c>
      <c r="I1437" s="17">
        <v>0.15094138829215001</v>
      </c>
      <c r="J1437" s="17">
        <v>0.179945268006417</v>
      </c>
      <c r="K1437" s="17">
        <v>0.19841324368208499</v>
      </c>
      <c r="L1437" s="17">
        <v>0.131754361799027</v>
      </c>
      <c r="M1437" s="17"/>
      <c r="N1437" s="17">
        <v>0.181180159883474</v>
      </c>
      <c r="O1437" s="17">
        <v>0.16672627831350401</v>
      </c>
      <c r="P1437" s="17">
        <v>0.18152845995066799</v>
      </c>
      <c r="Q1437" s="17">
        <v>0.19335638681338399</v>
      </c>
      <c r="R1437" s="17"/>
      <c r="S1437" s="17">
        <v>0.18139815331055301</v>
      </c>
      <c r="T1437" s="17">
        <v>0.14096861527012</v>
      </c>
      <c r="U1437" s="17">
        <v>0.19462587665491901</v>
      </c>
      <c r="V1437" s="17">
        <v>0.115944045257769</v>
      </c>
      <c r="W1437" s="17">
        <v>0.21436582481723301</v>
      </c>
      <c r="X1437" s="17">
        <v>0.25079742097879698</v>
      </c>
      <c r="Y1437" s="17">
        <v>3.3371016743373297E-2</v>
      </c>
      <c r="Z1437" s="17">
        <v>0.226392542488036</v>
      </c>
      <c r="AA1437" s="17">
        <v>0.26024611123983299</v>
      </c>
      <c r="AB1437" s="17">
        <v>9.5629143385086796E-2</v>
      </c>
      <c r="AC1437" s="17">
        <v>0.22964834186553801</v>
      </c>
      <c r="AD1437" s="17">
        <v>0.292153641563211</v>
      </c>
      <c r="AE1437" s="17"/>
      <c r="AF1437" s="17">
        <v>0.200878453271817</v>
      </c>
      <c r="AG1437" s="17">
        <v>0.14856135072462601</v>
      </c>
      <c r="AH1437" s="17">
        <v>0.215317739386573</v>
      </c>
      <c r="AI1437" s="17"/>
      <c r="AJ1437" s="17">
        <v>0.197302296126871</v>
      </c>
      <c r="AK1437" s="17">
        <v>0.170369424469201</v>
      </c>
      <c r="AL1437" s="17">
        <v>9.26582776592179E-2</v>
      </c>
      <c r="AM1437" s="17">
        <v>0.25991242474223197</v>
      </c>
      <c r="AN1437" s="17">
        <v>0.17770151554295499</v>
      </c>
      <c r="AO1437" s="17"/>
      <c r="AP1437" s="17">
        <v>0.153891346249556</v>
      </c>
      <c r="AQ1437" s="17">
        <v>0.14878119012010901</v>
      </c>
      <c r="AR1437" s="17">
        <v>0.29139241061040999</v>
      </c>
      <c r="AS1437" s="17">
        <v>0.25528041938651702</v>
      </c>
      <c r="AT1437" s="17">
        <v>0.112379642202574</v>
      </c>
      <c r="AU1437" s="17"/>
      <c r="AV1437" s="17">
        <v>0.16544667636305799</v>
      </c>
      <c r="AW1437" s="17">
        <v>0.15920998552530799</v>
      </c>
      <c r="AX1437" s="17">
        <v>0.23603867018164901</v>
      </c>
      <c r="AY1437" s="17">
        <v>0.26003009183901099</v>
      </c>
      <c r="AZ1437" s="17">
        <v>0.107425188144062</v>
      </c>
      <c r="BA1437" s="17">
        <v>0.130300226142336</v>
      </c>
      <c r="BB1437" s="17"/>
      <c r="BC1437" s="17">
        <v>0.20747648570087199</v>
      </c>
      <c r="BD1437" s="17">
        <v>0.19775018636862501</v>
      </c>
      <c r="BE1437" s="17">
        <v>0.154955353389612</v>
      </c>
      <c r="BF1437" s="17">
        <v>0.18361930694117001</v>
      </c>
      <c r="BG1437" s="17">
        <v>0.27249342273493599</v>
      </c>
    </row>
    <row r="1438" spans="2:59" x14ac:dyDescent="0.35">
      <c r="B1438" t="s">
        <v>563</v>
      </c>
      <c r="C1438" s="17">
        <v>0.56939746875101505</v>
      </c>
      <c r="D1438" s="17">
        <v>0.62964997622613805</v>
      </c>
      <c r="E1438" s="17">
        <v>0.51108530275053998</v>
      </c>
      <c r="F1438" s="17"/>
      <c r="G1438" s="17">
        <v>0.57528361192883604</v>
      </c>
      <c r="H1438" s="17">
        <v>0.57981413683097405</v>
      </c>
      <c r="I1438" s="17">
        <v>0.57227038246153406</v>
      </c>
      <c r="J1438" s="17">
        <v>0.533960464374448</v>
      </c>
      <c r="K1438" s="17">
        <v>0.55653777271619098</v>
      </c>
      <c r="L1438" s="17">
        <v>0.593049420340788</v>
      </c>
      <c r="M1438" s="17"/>
      <c r="N1438" s="17">
        <v>0.64048176368567999</v>
      </c>
      <c r="O1438" s="17">
        <v>0.56211011984082204</v>
      </c>
      <c r="P1438" s="17">
        <v>0.52741842768032299</v>
      </c>
      <c r="Q1438" s="17">
        <v>0.53738396626215301</v>
      </c>
      <c r="R1438" s="17"/>
      <c r="S1438" s="17">
        <v>0.64884604005090096</v>
      </c>
      <c r="T1438" s="17">
        <v>0.56463787627883999</v>
      </c>
      <c r="U1438" s="17">
        <v>0.62359508876192304</v>
      </c>
      <c r="V1438" s="17">
        <v>0.623167721668344</v>
      </c>
      <c r="W1438" s="17">
        <v>0.59941688613310595</v>
      </c>
      <c r="X1438" s="17">
        <v>0.455368509257012</v>
      </c>
      <c r="Y1438" s="17">
        <v>0.65733104687893795</v>
      </c>
      <c r="Z1438" s="17">
        <v>0.49073891701886002</v>
      </c>
      <c r="AA1438" s="17">
        <v>0.50861584234530499</v>
      </c>
      <c r="AB1438" s="17">
        <v>0.605295291128922</v>
      </c>
      <c r="AC1438" s="17">
        <v>0.42716235581266998</v>
      </c>
      <c r="AD1438" s="17">
        <v>0.41442751782683501</v>
      </c>
      <c r="AE1438" s="17"/>
      <c r="AF1438" s="17">
        <v>0.54639321333027702</v>
      </c>
      <c r="AG1438" s="17">
        <v>0.62243363990391298</v>
      </c>
      <c r="AH1438" s="17">
        <v>0.48512748517918203</v>
      </c>
      <c r="AI1438" s="17"/>
      <c r="AJ1438" s="17">
        <v>0.59263170622219496</v>
      </c>
      <c r="AK1438" s="17">
        <v>0.55873315801496104</v>
      </c>
      <c r="AL1438" s="17">
        <v>0.77866217202247401</v>
      </c>
      <c r="AM1438" s="17">
        <v>0.45856833558512999</v>
      </c>
      <c r="AN1438" s="17">
        <v>0.55024382965312102</v>
      </c>
      <c r="AO1438" s="17"/>
      <c r="AP1438" s="17">
        <v>0.64230159284647403</v>
      </c>
      <c r="AQ1438" s="17">
        <v>0.61066351430473598</v>
      </c>
      <c r="AR1438" s="17">
        <v>0.56402645825630104</v>
      </c>
      <c r="AS1438" s="17">
        <v>0.48132740898235199</v>
      </c>
      <c r="AT1438" s="17">
        <v>0.47096108991039398</v>
      </c>
      <c r="AU1438" s="17"/>
      <c r="AV1438" s="17">
        <v>0.61673284154322405</v>
      </c>
      <c r="AW1438" s="17">
        <v>0.608636316742596</v>
      </c>
      <c r="AX1438" s="17">
        <v>0.600952880348674</v>
      </c>
      <c r="AY1438" s="17">
        <v>0.50408199891877203</v>
      </c>
      <c r="AZ1438" s="17">
        <v>0.44511350856182103</v>
      </c>
      <c r="BA1438" s="17">
        <v>0.56370854928307201</v>
      </c>
      <c r="BB1438" s="17"/>
      <c r="BC1438" s="17">
        <v>0.50883465672690797</v>
      </c>
      <c r="BD1438" s="17">
        <v>0.54929378548080299</v>
      </c>
      <c r="BE1438" s="17">
        <v>0.61809244652150397</v>
      </c>
      <c r="BF1438" s="17">
        <v>0.54556272598167799</v>
      </c>
      <c r="BG1438" s="17">
        <v>0.62619314570836004</v>
      </c>
    </row>
    <row r="1439" spans="2:59" x14ac:dyDescent="0.35">
      <c r="B1439" t="s">
        <v>564</v>
      </c>
      <c r="C1439" s="17">
        <v>0.15678387212228401</v>
      </c>
      <c r="D1439" s="17">
        <v>0.166547397504722</v>
      </c>
      <c r="E1439" s="17">
        <v>0.14767533375142</v>
      </c>
      <c r="F1439" s="17"/>
      <c r="G1439" s="17">
        <v>0.15551949503366899</v>
      </c>
      <c r="H1439" s="17">
        <v>0.13531311597204099</v>
      </c>
      <c r="I1439" s="17">
        <v>0.15386540593312301</v>
      </c>
      <c r="J1439" s="17">
        <v>0.18013769060266299</v>
      </c>
      <c r="K1439" s="17">
        <v>0.121081649601207</v>
      </c>
      <c r="L1439" s="17">
        <v>0.17897930400772399</v>
      </c>
      <c r="M1439" s="17"/>
      <c r="N1439" s="17">
        <v>0.12150873164708299</v>
      </c>
      <c r="O1439" s="17">
        <v>0.183246042876334</v>
      </c>
      <c r="P1439" s="17">
        <v>0.16908116082223101</v>
      </c>
      <c r="Q1439" s="17">
        <v>0.156272572519637</v>
      </c>
      <c r="R1439" s="17"/>
      <c r="S1439" s="17">
        <v>0.114441746409396</v>
      </c>
      <c r="T1439" s="17">
        <v>0.23583894417196499</v>
      </c>
      <c r="U1439" s="17">
        <v>8.8514669005340399E-2</v>
      </c>
      <c r="V1439" s="17">
        <v>0.114699176543645</v>
      </c>
      <c r="W1439" s="17">
        <v>0.13459315271723901</v>
      </c>
      <c r="X1439" s="17">
        <v>0.17743700185074401</v>
      </c>
      <c r="Y1439" s="17">
        <v>0.23192169255425199</v>
      </c>
      <c r="Z1439" s="17">
        <v>0.13898478094098299</v>
      </c>
      <c r="AA1439" s="17">
        <v>0.122843151368034</v>
      </c>
      <c r="AB1439" s="17">
        <v>0.18845528955350199</v>
      </c>
      <c r="AC1439" s="17">
        <v>0.15409660215283499</v>
      </c>
      <c r="AD1439" s="17">
        <v>0.25123044805551598</v>
      </c>
      <c r="AE1439" s="17"/>
      <c r="AF1439" s="17">
        <v>0.13594774801797599</v>
      </c>
      <c r="AG1439" s="17">
        <v>0.15473198135674299</v>
      </c>
      <c r="AH1439" s="17">
        <v>0.18597527456349899</v>
      </c>
      <c r="AI1439" s="17"/>
      <c r="AJ1439" s="17">
        <v>0.12688488155358299</v>
      </c>
      <c r="AK1439" s="17">
        <v>0.19378337228477799</v>
      </c>
      <c r="AL1439" s="17">
        <v>0.12867955031830799</v>
      </c>
      <c r="AM1439" s="17">
        <v>0.17750872488387201</v>
      </c>
      <c r="AN1439" s="17">
        <v>0.175948470329478</v>
      </c>
      <c r="AO1439" s="17"/>
      <c r="AP1439" s="17">
        <v>0.13989735963781999</v>
      </c>
      <c r="AQ1439" s="17">
        <v>0.16644377598313101</v>
      </c>
      <c r="AR1439" s="17">
        <v>0.11915674758058301</v>
      </c>
      <c r="AS1439" s="17">
        <v>0.156380932705737</v>
      </c>
      <c r="AT1439" s="17">
        <v>0.148131513037008</v>
      </c>
      <c r="AU1439" s="17"/>
      <c r="AV1439" s="17">
        <v>0.14470303284950001</v>
      </c>
      <c r="AW1439" s="17">
        <v>0.16826203839614901</v>
      </c>
      <c r="AX1439" s="17">
        <v>0.14372911810875399</v>
      </c>
      <c r="AY1439" s="17">
        <v>0.163746445087183</v>
      </c>
      <c r="AZ1439" s="17">
        <v>0.245499700948272</v>
      </c>
      <c r="BA1439" s="17">
        <v>0.10188448694105801</v>
      </c>
      <c r="BB1439" s="17"/>
      <c r="BC1439" s="17">
        <v>0.14784574540151099</v>
      </c>
      <c r="BD1439" s="17">
        <v>0.164482105328976</v>
      </c>
      <c r="BE1439" s="17">
        <v>0.14676596444163101</v>
      </c>
      <c r="BF1439" s="17">
        <v>0.194478933751567</v>
      </c>
      <c r="BG1439" s="17">
        <v>0.101313431556704</v>
      </c>
    </row>
    <row r="1440" spans="2:59" x14ac:dyDescent="0.35">
      <c r="B1440" t="s">
        <v>565</v>
      </c>
      <c r="C1440" s="17">
        <v>1.9808298959311899E-2</v>
      </c>
      <c r="D1440" s="17">
        <v>1.7111473183176601E-2</v>
      </c>
      <c r="E1440" s="17">
        <v>2.2657371955329499E-2</v>
      </c>
      <c r="F1440" s="17"/>
      <c r="G1440" s="17">
        <v>1.15583094235384E-2</v>
      </c>
      <c r="H1440" s="17">
        <v>1.1709142914093701E-2</v>
      </c>
      <c r="I1440" s="17">
        <v>3.61640182323065E-2</v>
      </c>
      <c r="J1440" s="17">
        <v>2.5027949336530401E-2</v>
      </c>
      <c r="K1440" s="17">
        <v>1.32862091706781E-2</v>
      </c>
      <c r="L1440" s="17">
        <v>1.78286460378029E-2</v>
      </c>
      <c r="M1440" s="17"/>
      <c r="N1440" s="17">
        <v>9.1931933091748703E-3</v>
      </c>
      <c r="O1440" s="17">
        <v>2.4861468540030299E-2</v>
      </c>
      <c r="P1440" s="17">
        <v>3.2039936007566903E-2</v>
      </c>
      <c r="Q1440" s="17">
        <v>1.5320909862594E-2</v>
      </c>
      <c r="R1440" s="17"/>
      <c r="S1440" s="17">
        <v>1.23333588995956E-2</v>
      </c>
      <c r="T1440" s="17">
        <v>2.1777957947703101E-2</v>
      </c>
      <c r="U1440" s="17">
        <v>0</v>
      </c>
      <c r="V1440" s="17">
        <v>5.7922713540353901E-2</v>
      </c>
      <c r="W1440" s="17">
        <v>0</v>
      </c>
      <c r="X1440" s="17">
        <v>0</v>
      </c>
      <c r="Y1440" s="17">
        <v>2.7038740901030499E-2</v>
      </c>
      <c r="Z1440" s="17">
        <v>0</v>
      </c>
      <c r="AA1440" s="17">
        <v>4.7124168168616101E-2</v>
      </c>
      <c r="AB1440" s="17">
        <v>1.93627030354462E-2</v>
      </c>
      <c r="AC1440" s="17">
        <v>3.6523391930802701E-2</v>
      </c>
      <c r="AD1440" s="17">
        <v>0</v>
      </c>
      <c r="AE1440" s="17"/>
      <c r="AF1440" s="17">
        <v>3.9028870505774201E-2</v>
      </c>
      <c r="AG1440" s="17">
        <v>9.9636207482466793E-3</v>
      </c>
      <c r="AH1440" s="17">
        <v>9.9014709490755203E-3</v>
      </c>
      <c r="AI1440" s="17"/>
      <c r="AJ1440" s="17">
        <v>1.7870995664141302E-2</v>
      </c>
      <c r="AK1440" s="17">
        <v>1.7007786835213499E-2</v>
      </c>
      <c r="AL1440" s="17">
        <v>0</v>
      </c>
      <c r="AM1440" s="17">
        <v>0.104010514788766</v>
      </c>
      <c r="AN1440" s="17">
        <v>2.5909103384781002E-2</v>
      </c>
      <c r="AO1440" s="17"/>
      <c r="AP1440" s="17">
        <v>1.7305512872447099E-2</v>
      </c>
      <c r="AQ1440" s="17">
        <v>8.3482766533612002E-3</v>
      </c>
      <c r="AR1440" s="17">
        <v>0</v>
      </c>
      <c r="AS1440" s="17">
        <v>4.8037385230908301E-2</v>
      </c>
      <c r="AT1440" s="17">
        <v>3.6911145389807998E-2</v>
      </c>
      <c r="AU1440" s="17"/>
      <c r="AV1440" s="17">
        <v>1.01607107769267E-2</v>
      </c>
      <c r="AW1440" s="17">
        <v>1.12572904130003E-2</v>
      </c>
      <c r="AX1440" s="17">
        <v>0</v>
      </c>
      <c r="AY1440" s="17">
        <v>3.6831994878737603E-2</v>
      </c>
      <c r="AZ1440" s="17">
        <v>2.6987664563861299E-2</v>
      </c>
      <c r="BA1440" s="17">
        <v>4.3245209579002401E-2</v>
      </c>
      <c r="BB1440" s="17"/>
      <c r="BC1440" s="17">
        <v>2.53345105580291E-2</v>
      </c>
      <c r="BD1440" s="17">
        <v>9.2192079212421191E-3</v>
      </c>
      <c r="BE1440" s="17">
        <v>3.8472211877668597E-2</v>
      </c>
      <c r="BF1440" s="17">
        <v>1.5466758800864599E-2</v>
      </c>
      <c r="BG1440" s="17">
        <v>0</v>
      </c>
    </row>
    <row r="1441" spans="2:59" x14ac:dyDescent="0.35">
      <c r="B1441" t="s">
        <v>100</v>
      </c>
      <c r="C1441" s="17">
        <v>7.34741491225928E-2</v>
      </c>
      <c r="D1441" s="17">
        <v>5.5766219605151303E-2</v>
      </c>
      <c r="E1441" s="17">
        <v>9.1883034917959405E-2</v>
      </c>
      <c r="F1441" s="17"/>
      <c r="G1441" s="17">
        <v>4.8380253194223601E-2</v>
      </c>
      <c r="H1441" s="17">
        <v>4.1225132504726598E-2</v>
      </c>
      <c r="I1441" s="17">
        <v>8.6758805080886695E-2</v>
      </c>
      <c r="J1441" s="17">
        <v>8.0928627679940607E-2</v>
      </c>
      <c r="K1441" s="17">
        <v>0.110681124829838</v>
      </c>
      <c r="L1441" s="17">
        <v>7.8388267814658394E-2</v>
      </c>
      <c r="M1441" s="17"/>
      <c r="N1441" s="17">
        <v>4.7636151474587898E-2</v>
      </c>
      <c r="O1441" s="17">
        <v>6.3056090429309597E-2</v>
      </c>
      <c r="P1441" s="17">
        <v>8.9932015539210902E-2</v>
      </c>
      <c r="Q1441" s="17">
        <v>9.7666164542232106E-2</v>
      </c>
      <c r="R1441" s="17"/>
      <c r="S1441" s="17">
        <v>4.29807013295542E-2</v>
      </c>
      <c r="T1441" s="17">
        <v>3.6776606331372003E-2</v>
      </c>
      <c r="U1441" s="17">
        <v>9.3264365577817795E-2</v>
      </c>
      <c r="V1441" s="17">
        <v>8.8266342989887794E-2</v>
      </c>
      <c r="W1441" s="17">
        <v>5.1624136332422299E-2</v>
      </c>
      <c r="X1441" s="17">
        <v>0.11639706791344701</v>
      </c>
      <c r="Y1441" s="17">
        <v>5.0337502922406803E-2</v>
      </c>
      <c r="Z1441" s="17">
        <v>0.14388375955212099</v>
      </c>
      <c r="AA1441" s="17">
        <v>6.1170726878211998E-2</v>
      </c>
      <c r="AB1441" s="17">
        <v>9.1257572897042893E-2</v>
      </c>
      <c r="AC1441" s="17">
        <v>0.15256930823815401</v>
      </c>
      <c r="AD1441" s="17">
        <v>4.2188392554438098E-2</v>
      </c>
      <c r="AE1441" s="17"/>
      <c r="AF1441" s="17">
        <v>7.7751714874155803E-2</v>
      </c>
      <c r="AG1441" s="17">
        <v>6.4309407266471205E-2</v>
      </c>
      <c r="AH1441" s="17">
        <v>0.10367802992167099</v>
      </c>
      <c r="AI1441" s="17"/>
      <c r="AJ1441" s="17">
        <v>6.5310120433209204E-2</v>
      </c>
      <c r="AK1441" s="17">
        <v>6.01062583958464E-2</v>
      </c>
      <c r="AL1441" s="17">
        <v>0</v>
      </c>
      <c r="AM1441" s="17">
        <v>0</v>
      </c>
      <c r="AN1441" s="17">
        <v>7.0197081089664506E-2</v>
      </c>
      <c r="AO1441" s="17"/>
      <c r="AP1441" s="17">
        <v>4.6604188393702999E-2</v>
      </c>
      <c r="AQ1441" s="17">
        <v>6.5763242938662897E-2</v>
      </c>
      <c r="AR1441" s="17">
        <v>2.54243835527064E-2</v>
      </c>
      <c r="AS1441" s="17">
        <v>5.8973853694486003E-2</v>
      </c>
      <c r="AT1441" s="17">
        <v>0.23161660946021601</v>
      </c>
      <c r="AU1441" s="17"/>
      <c r="AV1441" s="17">
        <v>6.2956738467291898E-2</v>
      </c>
      <c r="AW1441" s="17">
        <v>5.26343689229469E-2</v>
      </c>
      <c r="AX1441" s="17">
        <v>1.9279331360923701E-2</v>
      </c>
      <c r="AY1441" s="17">
        <v>3.5309469276297099E-2</v>
      </c>
      <c r="AZ1441" s="17">
        <v>0.174973937781984</v>
      </c>
      <c r="BA1441" s="17">
        <v>0.16086152805453199</v>
      </c>
      <c r="BB1441" s="17"/>
      <c r="BC1441" s="17">
        <v>0.11050860161268</v>
      </c>
      <c r="BD1441" s="17">
        <v>7.9254714900353296E-2</v>
      </c>
      <c r="BE1441" s="17">
        <v>4.1714023769584503E-2</v>
      </c>
      <c r="BF1441" s="17">
        <v>6.0872274524719203E-2</v>
      </c>
      <c r="BG1441" s="17">
        <v>0</v>
      </c>
    </row>
    <row r="1442" spans="2:59" x14ac:dyDescent="0.35">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c r="BF1442" s="17"/>
      <c r="BG1442" s="17"/>
    </row>
    <row r="1443" spans="2:59" x14ac:dyDescent="0.35">
      <c r="B1443" s="6" t="s">
        <v>569</v>
      </c>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c r="AX1443" s="17"/>
      <c r="AY1443" s="17"/>
      <c r="AZ1443" s="17"/>
      <c r="BA1443" s="17"/>
      <c r="BB1443" s="17"/>
      <c r="BC1443" s="17"/>
      <c r="BD1443" s="17"/>
      <c r="BE1443" s="17"/>
      <c r="BF1443" s="17"/>
      <c r="BG1443" s="17"/>
    </row>
    <row r="1444" spans="2:59" x14ac:dyDescent="0.35">
      <c r="B1444" s="24" t="s">
        <v>331</v>
      </c>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row>
    <row r="1445" spans="2:59" x14ac:dyDescent="0.35">
      <c r="B1445" t="s">
        <v>562</v>
      </c>
      <c r="C1445" s="17">
        <v>0.13675234446307299</v>
      </c>
      <c r="D1445" s="17">
        <v>0.14359905568008199</v>
      </c>
      <c r="E1445" s="17">
        <v>0.12444925336658801</v>
      </c>
      <c r="F1445" s="17"/>
      <c r="G1445" s="17">
        <v>0.15605509451684699</v>
      </c>
      <c r="H1445" s="17">
        <v>0.157228133950499</v>
      </c>
      <c r="I1445" s="17">
        <v>0.130545373077116</v>
      </c>
      <c r="J1445" s="17">
        <v>0.155586808248904</v>
      </c>
      <c r="K1445" s="17">
        <v>0.107918156861778</v>
      </c>
      <c r="L1445" s="17">
        <v>0.116790958104241</v>
      </c>
      <c r="M1445" s="17"/>
      <c r="N1445" s="17">
        <v>0.14305886725599701</v>
      </c>
      <c r="O1445" s="17">
        <v>0.17470712431916399</v>
      </c>
      <c r="P1445" s="17">
        <v>0.13753515609359099</v>
      </c>
      <c r="Q1445" s="17">
        <v>8.7370908700929104E-2</v>
      </c>
      <c r="R1445" s="17"/>
      <c r="S1445" s="17">
        <v>0.109806561175641</v>
      </c>
      <c r="T1445" s="17">
        <v>0.175290857964254</v>
      </c>
      <c r="U1445" s="17">
        <v>0.11469319773469699</v>
      </c>
      <c r="V1445" s="17">
        <v>0.16711462470827099</v>
      </c>
      <c r="W1445" s="17">
        <v>0.16490187668481501</v>
      </c>
      <c r="X1445" s="17">
        <v>0.144355186196575</v>
      </c>
      <c r="Y1445" s="17">
        <v>0.11906006772198199</v>
      </c>
      <c r="Z1445" s="17">
        <v>7.4848353596665598E-2</v>
      </c>
      <c r="AA1445" s="17">
        <v>7.2035521989072093E-2</v>
      </c>
      <c r="AB1445" s="17">
        <v>0.21129674457914699</v>
      </c>
      <c r="AC1445" s="17">
        <v>0.147818506191435</v>
      </c>
      <c r="AD1445" s="17">
        <v>7.8310638918119305E-2</v>
      </c>
      <c r="AE1445" s="17"/>
      <c r="AF1445" s="17">
        <v>0.14549708224614899</v>
      </c>
      <c r="AG1445" s="17">
        <v>0.12229802442121999</v>
      </c>
      <c r="AH1445" s="17">
        <v>0.196023160933646</v>
      </c>
      <c r="AI1445" s="17"/>
      <c r="AJ1445" s="17">
        <v>0.12818836363147801</v>
      </c>
      <c r="AK1445" s="17">
        <v>0.15310443765609599</v>
      </c>
      <c r="AL1445" s="17">
        <v>2.42570147121095E-2</v>
      </c>
      <c r="AM1445" s="17">
        <v>0.28723287774510797</v>
      </c>
      <c r="AN1445" s="17">
        <v>0.126154710102136</v>
      </c>
      <c r="AO1445" s="17"/>
      <c r="AP1445" s="17">
        <v>8.0525042209777603E-2</v>
      </c>
      <c r="AQ1445" s="17">
        <v>0.15573369039632101</v>
      </c>
      <c r="AR1445" s="17">
        <v>0</v>
      </c>
      <c r="AS1445" s="17">
        <v>0.23394777883463599</v>
      </c>
      <c r="AT1445" s="17">
        <v>0.19535318254619</v>
      </c>
      <c r="AU1445" s="17"/>
      <c r="AV1445" s="17">
        <v>0.165246621562468</v>
      </c>
      <c r="AW1445" s="17">
        <v>5.46474087266655E-2</v>
      </c>
      <c r="AX1445" s="17">
        <v>1.9887169560456001E-2</v>
      </c>
      <c r="AY1445" s="17">
        <v>0.23866231631601201</v>
      </c>
      <c r="AZ1445" s="17">
        <v>0.206702791875532</v>
      </c>
      <c r="BA1445" s="17">
        <v>9.8532371002216401E-2</v>
      </c>
      <c r="BB1445" s="17"/>
      <c r="BC1445" s="17">
        <v>9.3936031651512805E-2</v>
      </c>
      <c r="BD1445" s="17">
        <v>0.152347306089229</v>
      </c>
      <c r="BE1445" s="17">
        <v>0.131764317123678</v>
      </c>
      <c r="BF1445" s="17">
        <v>0.16645306864078999</v>
      </c>
      <c r="BG1445" s="17">
        <v>0.220066704117205</v>
      </c>
    </row>
    <row r="1446" spans="2:59" x14ac:dyDescent="0.35">
      <c r="B1446" t="s">
        <v>563</v>
      </c>
      <c r="C1446" s="17">
        <v>0.50046996829413104</v>
      </c>
      <c r="D1446" s="17">
        <v>0.46119773518544799</v>
      </c>
      <c r="E1446" s="17">
        <v>0.54396326770032899</v>
      </c>
      <c r="F1446" s="17"/>
      <c r="G1446" s="17">
        <v>0.54714804846582998</v>
      </c>
      <c r="H1446" s="17">
        <v>0.53204965450957298</v>
      </c>
      <c r="I1446" s="17">
        <v>0.57138344371220096</v>
      </c>
      <c r="J1446" s="17">
        <v>0.501389211095561</v>
      </c>
      <c r="K1446" s="17">
        <v>0.39500070968122297</v>
      </c>
      <c r="L1446" s="17">
        <v>0.45776285767640601</v>
      </c>
      <c r="M1446" s="17"/>
      <c r="N1446" s="17">
        <v>0.55241000604006796</v>
      </c>
      <c r="O1446" s="17">
        <v>0.43698753734523998</v>
      </c>
      <c r="P1446" s="17">
        <v>0.519584053196399</v>
      </c>
      <c r="Q1446" s="17">
        <v>0.48233741043777201</v>
      </c>
      <c r="R1446" s="17"/>
      <c r="S1446" s="17">
        <v>0.62609801724254399</v>
      </c>
      <c r="T1446" s="17">
        <v>0.45223682881615301</v>
      </c>
      <c r="U1446" s="17">
        <v>0.56433236023336697</v>
      </c>
      <c r="V1446" s="17">
        <v>0.482032247057057</v>
      </c>
      <c r="W1446" s="17">
        <v>0.37783282813735902</v>
      </c>
      <c r="X1446" s="17">
        <v>0.48973481021762</v>
      </c>
      <c r="Y1446" s="17">
        <v>0.52830200641190495</v>
      </c>
      <c r="Z1446" s="17">
        <v>0.70130880751857505</v>
      </c>
      <c r="AA1446" s="17">
        <v>0.427712284690551</v>
      </c>
      <c r="AB1446" s="17">
        <v>0.41833324493635798</v>
      </c>
      <c r="AC1446" s="17">
        <v>0.49013632419764502</v>
      </c>
      <c r="AD1446" s="17">
        <v>0.41511517274520898</v>
      </c>
      <c r="AE1446" s="17"/>
      <c r="AF1446" s="17">
        <v>0.51163888149550996</v>
      </c>
      <c r="AG1446" s="17">
        <v>0.50416553272130504</v>
      </c>
      <c r="AH1446" s="17">
        <v>0.38412394862648802</v>
      </c>
      <c r="AI1446" s="17"/>
      <c r="AJ1446" s="17">
        <v>0.47677133433115398</v>
      </c>
      <c r="AK1446" s="17">
        <v>0.56084839040004497</v>
      </c>
      <c r="AL1446" s="17">
        <v>0.38902474271902698</v>
      </c>
      <c r="AM1446" s="17">
        <v>0.55841673832892602</v>
      </c>
      <c r="AN1446" s="17">
        <v>0.44932768028065301</v>
      </c>
      <c r="AO1446" s="17"/>
      <c r="AP1446" s="17">
        <v>0.50944611736975698</v>
      </c>
      <c r="AQ1446" s="17">
        <v>0.49468583988922699</v>
      </c>
      <c r="AR1446" s="17">
        <v>0.50345879588998499</v>
      </c>
      <c r="AS1446" s="17">
        <v>0.50524672292157602</v>
      </c>
      <c r="AT1446" s="17">
        <v>0.54278019288709201</v>
      </c>
      <c r="AU1446" s="17"/>
      <c r="AV1446" s="17">
        <v>0.49370700542898799</v>
      </c>
      <c r="AW1446" s="17">
        <v>0.53041822087584001</v>
      </c>
      <c r="AX1446" s="17">
        <v>0.55219562717091297</v>
      </c>
      <c r="AY1446" s="17">
        <v>0.46721428245079899</v>
      </c>
      <c r="AZ1446" s="17">
        <v>0.53475056849596003</v>
      </c>
      <c r="BA1446" s="17">
        <v>0.44357526332192898</v>
      </c>
      <c r="BB1446" s="17"/>
      <c r="BC1446" s="17">
        <v>0.57552173489908398</v>
      </c>
      <c r="BD1446" s="17">
        <v>0.455851412654315</v>
      </c>
      <c r="BE1446" s="17">
        <v>0.50680085701475097</v>
      </c>
      <c r="BF1446" s="17">
        <v>0.47442500712209701</v>
      </c>
      <c r="BG1446" s="17">
        <v>0.49091090102392898</v>
      </c>
    </row>
    <row r="1447" spans="2:59" x14ac:dyDescent="0.35">
      <c r="B1447" t="s">
        <v>564</v>
      </c>
      <c r="C1447" s="17">
        <v>0.24352997306847701</v>
      </c>
      <c r="D1447" s="17">
        <v>0.27880124134169698</v>
      </c>
      <c r="E1447" s="17">
        <v>0.21275525473447901</v>
      </c>
      <c r="F1447" s="17"/>
      <c r="G1447" s="17">
        <v>0.22520276547597001</v>
      </c>
      <c r="H1447" s="17">
        <v>0.23965184295721401</v>
      </c>
      <c r="I1447" s="17">
        <v>0.25927044219530598</v>
      </c>
      <c r="J1447" s="17">
        <v>0.22614650102023501</v>
      </c>
      <c r="K1447" s="17">
        <v>0.24761338612668399</v>
      </c>
      <c r="L1447" s="17">
        <v>0.25694373614112698</v>
      </c>
      <c r="M1447" s="17"/>
      <c r="N1447" s="17">
        <v>0.21786964832316499</v>
      </c>
      <c r="O1447" s="17">
        <v>0.28618031948155798</v>
      </c>
      <c r="P1447" s="17">
        <v>0.18018759665838899</v>
      </c>
      <c r="Q1447" s="17">
        <v>0.29094182955146602</v>
      </c>
      <c r="R1447" s="17"/>
      <c r="S1447" s="17">
        <v>0.198772935645919</v>
      </c>
      <c r="T1447" s="17">
        <v>0.22859587617558</v>
      </c>
      <c r="U1447" s="17">
        <v>0.23972075022134101</v>
      </c>
      <c r="V1447" s="17">
        <v>0.235612100546713</v>
      </c>
      <c r="W1447" s="17">
        <v>0.28842577287284599</v>
      </c>
      <c r="X1447" s="17">
        <v>0.28428239748800999</v>
      </c>
      <c r="Y1447" s="17">
        <v>0.23730808059731301</v>
      </c>
      <c r="Z1447" s="17">
        <v>0.18588274976542801</v>
      </c>
      <c r="AA1447" s="17">
        <v>0.348006231933354</v>
      </c>
      <c r="AB1447" s="17">
        <v>0.18278931793769099</v>
      </c>
      <c r="AC1447" s="17">
        <v>0.24110793731747299</v>
      </c>
      <c r="AD1447" s="17">
        <v>0.29395829413991797</v>
      </c>
      <c r="AE1447" s="17"/>
      <c r="AF1447" s="17">
        <v>0.20546587559247501</v>
      </c>
      <c r="AG1447" s="17">
        <v>0.24883184479689699</v>
      </c>
      <c r="AH1447" s="17">
        <v>0.32423623338172702</v>
      </c>
      <c r="AI1447" s="17"/>
      <c r="AJ1447" s="17">
        <v>0.23595153117484499</v>
      </c>
      <c r="AK1447" s="17">
        <v>0.210520578875799</v>
      </c>
      <c r="AL1447" s="17">
        <v>0.42752279424588802</v>
      </c>
      <c r="AM1447" s="17">
        <v>0.15435038392596601</v>
      </c>
      <c r="AN1447" s="17">
        <v>0.325029156525175</v>
      </c>
      <c r="AO1447" s="17"/>
      <c r="AP1447" s="17">
        <v>0.25984845978629401</v>
      </c>
      <c r="AQ1447" s="17">
        <v>0.252066006577914</v>
      </c>
      <c r="AR1447" s="17">
        <v>0.35059242561861498</v>
      </c>
      <c r="AS1447" s="17">
        <v>0.15272357803419701</v>
      </c>
      <c r="AT1447" s="17">
        <v>0.19231189888931399</v>
      </c>
      <c r="AU1447" s="17"/>
      <c r="AV1447" s="17">
        <v>0.26023595835121699</v>
      </c>
      <c r="AW1447" s="17">
        <v>0.26814253196438198</v>
      </c>
      <c r="AX1447" s="17">
        <v>0.34827710240776</v>
      </c>
      <c r="AY1447" s="17">
        <v>0.194639125587243</v>
      </c>
      <c r="AZ1447" s="17">
        <v>0.16123555349844801</v>
      </c>
      <c r="BA1447" s="17">
        <v>0.233011868039776</v>
      </c>
      <c r="BB1447" s="17"/>
      <c r="BC1447" s="17">
        <v>0.248440674990798</v>
      </c>
      <c r="BD1447" s="17">
        <v>0.22674211295548499</v>
      </c>
      <c r="BE1447" s="17">
        <v>0.25854251809983197</v>
      </c>
      <c r="BF1447" s="17">
        <v>0.27438311578310298</v>
      </c>
      <c r="BG1447" s="17">
        <v>0.28902239485886599</v>
      </c>
    </row>
    <row r="1448" spans="2:59" x14ac:dyDescent="0.35">
      <c r="B1448" t="s">
        <v>565</v>
      </c>
      <c r="C1448" s="17">
        <v>4.31633272640485E-2</v>
      </c>
      <c r="D1448" s="17">
        <v>6.8626491002873199E-2</v>
      </c>
      <c r="E1448" s="17">
        <v>1.9360038064996001E-2</v>
      </c>
      <c r="F1448" s="17"/>
      <c r="G1448" s="17">
        <v>4.1106065485694801E-2</v>
      </c>
      <c r="H1448" s="17">
        <v>3.6364389758834999E-2</v>
      </c>
      <c r="I1448" s="17">
        <v>0</v>
      </c>
      <c r="J1448" s="17">
        <v>6.2852940962004902E-2</v>
      </c>
      <c r="K1448" s="17">
        <v>6.7928118284270894E-2</v>
      </c>
      <c r="L1448" s="17">
        <v>5.25526426704509E-2</v>
      </c>
      <c r="M1448" s="17"/>
      <c r="N1448" s="17">
        <v>3.2588080261165199E-2</v>
      </c>
      <c r="O1448" s="17">
        <v>4.9332983103951497E-2</v>
      </c>
      <c r="P1448" s="17">
        <v>4.4184625138125502E-2</v>
      </c>
      <c r="Q1448" s="17">
        <v>4.9150315108905801E-2</v>
      </c>
      <c r="R1448" s="17"/>
      <c r="S1448" s="17">
        <v>1.2256559911216301E-2</v>
      </c>
      <c r="T1448" s="17">
        <v>4.8261836893420902E-2</v>
      </c>
      <c r="U1448" s="17">
        <v>2.6950510654182702E-2</v>
      </c>
      <c r="V1448" s="17">
        <v>5.8712014864581302E-2</v>
      </c>
      <c r="W1448" s="17">
        <v>2.7324866064010099E-2</v>
      </c>
      <c r="X1448" s="17">
        <v>2.6038866216965599E-2</v>
      </c>
      <c r="Y1448" s="17">
        <v>2.4998549073209898E-2</v>
      </c>
      <c r="Z1448" s="17">
        <v>0</v>
      </c>
      <c r="AA1448" s="17">
        <v>5.5690456423493899E-2</v>
      </c>
      <c r="AB1448" s="17">
        <v>0.12040790521226399</v>
      </c>
      <c r="AC1448" s="17">
        <v>5.93863354015053E-2</v>
      </c>
      <c r="AD1448" s="17">
        <v>7.4635469653241804E-2</v>
      </c>
      <c r="AE1448" s="17"/>
      <c r="AF1448" s="17">
        <v>5.7890835123669701E-2</v>
      </c>
      <c r="AG1448" s="17">
        <v>4.2502397181656201E-2</v>
      </c>
      <c r="AH1448" s="17">
        <v>1.2941801045634201E-2</v>
      </c>
      <c r="AI1448" s="17"/>
      <c r="AJ1448" s="17">
        <v>6.2701742274379496E-2</v>
      </c>
      <c r="AK1448" s="17">
        <v>3.1931691001476199E-2</v>
      </c>
      <c r="AL1448" s="17">
        <v>6.8338765964794504E-2</v>
      </c>
      <c r="AM1448" s="17">
        <v>0</v>
      </c>
      <c r="AN1448" s="17">
        <v>1.49783000707605E-2</v>
      </c>
      <c r="AO1448" s="17"/>
      <c r="AP1448" s="17">
        <v>5.4838694512877699E-2</v>
      </c>
      <c r="AQ1448" s="17">
        <v>3.1400514925001503E-2</v>
      </c>
      <c r="AR1448" s="17">
        <v>5.9431847438496103E-2</v>
      </c>
      <c r="AS1448" s="17">
        <v>7.3029912196218003E-2</v>
      </c>
      <c r="AT1448" s="17">
        <v>0</v>
      </c>
      <c r="AU1448" s="17"/>
      <c r="AV1448" s="17">
        <v>2.7923062624239801E-2</v>
      </c>
      <c r="AW1448" s="17">
        <v>6.1695850931630603E-2</v>
      </c>
      <c r="AX1448" s="17">
        <v>3.5631445226638601E-2</v>
      </c>
      <c r="AY1448" s="17">
        <v>6.9940106043358305E-2</v>
      </c>
      <c r="AZ1448" s="17">
        <v>5.3325627558952302E-2</v>
      </c>
      <c r="BA1448" s="17">
        <v>1.8350400384540101E-2</v>
      </c>
      <c r="BB1448" s="17"/>
      <c r="BC1448" s="17">
        <v>3.5248884010186401E-2</v>
      </c>
      <c r="BD1448" s="17">
        <v>6.7580576984497306E-2</v>
      </c>
      <c r="BE1448" s="17">
        <v>3.0739434903299501E-2</v>
      </c>
      <c r="BF1448" s="17">
        <v>2.62026280792284E-2</v>
      </c>
      <c r="BG1448" s="17">
        <v>0</v>
      </c>
    </row>
    <row r="1449" spans="2:59" x14ac:dyDescent="0.35">
      <c r="B1449" t="s">
        <v>100</v>
      </c>
      <c r="C1449" s="17">
        <v>7.6084386910270405E-2</v>
      </c>
      <c r="D1449" s="17">
        <v>4.7775476789900698E-2</v>
      </c>
      <c r="E1449" s="17">
        <v>9.9472186133608101E-2</v>
      </c>
      <c r="F1449" s="17"/>
      <c r="G1449" s="17">
        <v>3.0488026055657501E-2</v>
      </c>
      <c r="H1449" s="17">
        <v>3.4705978823878901E-2</v>
      </c>
      <c r="I1449" s="17">
        <v>3.8800741015376498E-2</v>
      </c>
      <c r="J1449" s="17">
        <v>5.4024538673294799E-2</v>
      </c>
      <c r="K1449" s="17">
        <v>0.18153962904604401</v>
      </c>
      <c r="L1449" s="17">
        <v>0.115949805407775</v>
      </c>
      <c r="M1449" s="17"/>
      <c r="N1449" s="17">
        <v>5.40733981196048E-2</v>
      </c>
      <c r="O1449" s="17">
        <v>5.27920357500863E-2</v>
      </c>
      <c r="P1449" s="17">
        <v>0.118508568913496</v>
      </c>
      <c r="Q1449" s="17">
        <v>9.0199536200926494E-2</v>
      </c>
      <c r="R1449" s="17"/>
      <c r="S1449" s="17">
        <v>5.3065926024678703E-2</v>
      </c>
      <c r="T1449" s="17">
        <v>9.5614600150591797E-2</v>
      </c>
      <c r="U1449" s="17">
        <v>5.4303181156412098E-2</v>
      </c>
      <c r="V1449" s="17">
        <v>5.6529012823377599E-2</v>
      </c>
      <c r="W1449" s="17">
        <v>0.14151465624097001</v>
      </c>
      <c r="X1449" s="17">
        <v>5.5588739880829199E-2</v>
      </c>
      <c r="Y1449" s="17">
        <v>9.0331296195591104E-2</v>
      </c>
      <c r="Z1449" s="17">
        <v>3.7960089119330999E-2</v>
      </c>
      <c r="AA1449" s="17">
        <v>9.6555504963529007E-2</v>
      </c>
      <c r="AB1449" s="17">
        <v>6.7172787334539394E-2</v>
      </c>
      <c r="AC1449" s="17">
        <v>6.1550896891941202E-2</v>
      </c>
      <c r="AD1449" s="17">
        <v>0.137980424543512</v>
      </c>
      <c r="AE1449" s="17"/>
      <c r="AF1449" s="17">
        <v>7.9507325542196E-2</v>
      </c>
      <c r="AG1449" s="17">
        <v>8.2202200878921494E-2</v>
      </c>
      <c r="AH1449" s="17">
        <v>8.2674856012503906E-2</v>
      </c>
      <c r="AI1449" s="17"/>
      <c r="AJ1449" s="17">
        <v>9.6387028588143395E-2</v>
      </c>
      <c r="AK1449" s="17">
        <v>4.35949020665845E-2</v>
      </c>
      <c r="AL1449" s="17">
        <v>9.0856682358181201E-2</v>
      </c>
      <c r="AM1449" s="17">
        <v>0</v>
      </c>
      <c r="AN1449" s="17">
        <v>8.4510153021275E-2</v>
      </c>
      <c r="AO1449" s="17"/>
      <c r="AP1449" s="17">
        <v>9.5341686121294206E-2</v>
      </c>
      <c r="AQ1449" s="17">
        <v>6.6113948211536294E-2</v>
      </c>
      <c r="AR1449" s="17">
        <v>8.65169310529042E-2</v>
      </c>
      <c r="AS1449" s="17">
        <v>3.5052008013373298E-2</v>
      </c>
      <c r="AT1449" s="17">
        <v>6.9554725677404394E-2</v>
      </c>
      <c r="AU1449" s="17"/>
      <c r="AV1449" s="17">
        <v>5.2887352033087497E-2</v>
      </c>
      <c r="AW1449" s="17">
        <v>8.5095987501481493E-2</v>
      </c>
      <c r="AX1449" s="17">
        <v>4.4008655634232202E-2</v>
      </c>
      <c r="AY1449" s="17">
        <v>2.9544169602587499E-2</v>
      </c>
      <c r="AZ1449" s="17">
        <v>4.3985458571108298E-2</v>
      </c>
      <c r="BA1449" s="17">
        <v>0.20653009725153801</v>
      </c>
      <c r="BB1449" s="17"/>
      <c r="BC1449" s="17">
        <v>4.6852674448418799E-2</v>
      </c>
      <c r="BD1449" s="17">
        <v>9.7478591316474003E-2</v>
      </c>
      <c r="BE1449" s="17">
        <v>7.2152872858439701E-2</v>
      </c>
      <c r="BF1449" s="17">
        <v>5.8536180374781102E-2</v>
      </c>
      <c r="BG1449" s="17">
        <v>0</v>
      </c>
    </row>
    <row r="1450" spans="2:59" x14ac:dyDescent="0.35">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row>
    <row r="1451" spans="2:59" x14ac:dyDescent="0.35">
      <c r="B1451" s="6" t="s">
        <v>582</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row>
    <row r="1452" spans="2:59" x14ac:dyDescent="0.35">
      <c r="B1452" s="24" t="s">
        <v>331</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row>
    <row r="1453" spans="2:59" x14ac:dyDescent="0.35">
      <c r="B1453" t="s">
        <v>576</v>
      </c>
      <c r="C1453" s="17">
        <v>0.55208459013810296</v>
      </c>
      <c r="D1453" s="17">
        <v>0.53484687941442</v>
      </c>
      <c r="E1453" s="17">
        <v>0.56762210984262595</v>
      </c>
      <c r="F1453" s="17"/>
      <c r="G1453" s="17">
        <v>0.473328211905366</v>
      </c>
      <c r="H1453" s="17">
        <v>0.528127882841398</v>
      </c>
      <c r="I1453" s="17">
        <v>0.52227796894601997</v>
      </c>
      <c r="J1453" s="17">
        <v>0.57972840440953799</v>
      </c>
      <c r="K1453" s="17">
        <v>0.591853964715778</v>
      </c>
      <c r="L1453" s="17">
        <v>0.59331406504320805</v>
      </c>
      <c r="M1453" s="17"/>
      <c r="N1453" s="17">
        <v>0.53615206432539897</v>
      </c>
      <c r="O1453" s="17">
        <v>0.544103731238471</v>
      </c>
      <c r="P1453" s="17">
        <v>0.53598581303994497</v>
      </c>
      <c r="Q1453" s="17">
        <v>0.58991852238953002</v>
      </c>
      <c r="R1453" s="17"/>
      <c r="S1453" s="17">
        <v>0.50192338667365299</v>
      </c>
      <c r="T1453" s="17">
        <v>0.59926211669597496</v>
      </c>
      <c r="U1453" s="17">
        <v>0.53435793810402099</v>
      </c>
      <c r="V1453" s="17">
        <v>0.658411099914058</v>
      </c>
      <c r="W1453" s="17">
        <v>0.53020518951378903</v>
      </c>
      <c r="X1453" s="17">
        <v>0.50981795083504999</v>
      </c>
      <c r="Y1453" s="17">
        <v>0.629156781277595</v>
      </c>
      <c r="Z1453" s="17">
        <v>0.51239120194945298</v>
      </c>
      <c r="AA1453" s="17">
        <v>0.51091210461742997</v>
      </c>
      <c r="AB1453" s="17">
        <v>0.58008864640482505</v>
      </c>
      <c r="AC1453" s="17">
        <v>0.52963536740853101</v>
      </c>
      <c r="AD1453" s="17">
        <v>0.36389093108838899</v>
      </c>
      <c r="AE1453" s="17"/>
      <c r="AF1453" s="17">
        <v>0.57521885366880698</v>
      </c>
      <c r="AG1453" s="17">
        <v>0.56466937003430695</v>
      </c>
      <c r="AH1453" s="17">
        <v>0.49622259689820303</v>
      </c>
      <c r="AI1453" s="17"/>
      <c r="AJ1453" s="17">
        <v>0.56050014847437901</v>
      </c>
      <c r="AK1453" s="17">
        <v>0.57536726504743996</v>
      </c>
      <c r="AL1453" s="17">
        <v>0.57269491187213695</v>
      </c>
      <c r="AM1453" s="17">
        <v>0.633960439403222</v>
      </c>
      <c r="AN1453" s="17">
        <v>0.49145149260276499</v>
      </c>
      <c r="AO1453" s="17"/>
      <c r="AP1453" s="17">
        <v>0.50676573447512097</v>
      </c>
      <c r="AQ1453" s="17">
        <v>0.57360128431423896</v>
      </c>
      <c r="AR1453" s="17">
        <v>0.55816628297261806</v>
      </c>
      <c r="AS1453" s="17">
        <v>0.573791969120927</v>
      </c>
      <c r="AT1453" s="17">
        <v>0.53966190487357302</v>
      </c>
      <c r="AU1453" s="17"/>
      <c r="AV1453" s="17">
        <v>0.53985307923021797</v>
      </c>
      <c r="AW1453" s="17">
        <v>0.50541932614876195</v>
      </c>
      <c r="AX1453" s="17">
        <v>0.57599504811223101</v>
      </c>
      <c r="AY1453" s="17">
        <v>0.59923657274848496</v>
      </c>
      <c r="AZ1453" s="17">
        <v>0.50697392954338305</v>
      </c>
      <c r="BA1453" s="17">
        <v>0.59631333656996099</v>
      </c>
      <c r="BB1453" s="17"/>
      <c r="BC1453" s="17">
        <v>0.58079357420567601</v>
      </c>
      <c r="BD1453" s="17">
        <v>0.55187651568231999</v>
      </c>
      <c r="BE1453" s="17">
        <v>0.51901422593020996</v>
      </c>
      <c r="BF1453" s="17">
        <v>0.52920518888943602</v>
      </c>
      <c r="BG1453" s="17">
        <v>0.52802544488521996</v>
      </c>
    </row>
    <row r="1454" spans="2:59" x14ac:dyDescent="0.35">
      <c r="B1454" t="s">
        <v>577</v>
      </c>
      <c r="C1454" s="17">
        <v>0.29510231064489301</v>
      </c>
      <c r="D1454" s="17">
        <v>0.29685323581370898</v>
      </c>
      <c r="E1454" s="17">
        <v>0.29340770397021299</v>
      </c>
      <c r="F1454" s="17"/>
      <c r="G1454" s="17">
        <v>0.29173269566572702</v>
      </c>
      <c r="H1454" s="17">
        <v>0.26928982651896799</v>
      </c>
      <c r="I1454" s="17">
        <v>0.30824928305672</v>
      </c>
      <c r="J1454" s="17">
        <v>0.28928608327720101</v>
      </c>
      <c r="K1454" s="17">
        <v>0.30351188758595898</v>
      </c>
      <c r="L1454" s="17">
        <v>0.30526159804981601</v>
      </c>
      <c r="M1454" s="17"/>
      <c r="N1454" s="17">
        <v>0.33766212161304798</v>
      </c>
      <c r="O1454" s="17">
        <v>0.28316719719176198</v>
      </c>
      <c r="P1454" s="17">
        <v>0.28473364089029202</v>
      </c>
      <c r="Q1454" s="17">
        <v>0.273467629886188</v>
      </c>
      <c r="R1454" s="17"/>
      <c r="S1454" s="17">
        <v>0.32899554784923202</v>
      </c>
      <c r="T1454" s="17">
        <v>0.29143629847179803</v>
      </c>
      <c r="U1454" s="17">
        <v>0.29277116822513</v>
      </c>
      <c r="V1454" s="17">
        <v>0.23098749995699999</v>
      </c>
      <c r="W1454" s="17">
        <v>0.310826560568704</v>
      </c>
      <c r="X1454" s="17">
        <v>0.30734862695068899</v>
      </c>
      <c r="Y1454" s="17">
        <v>0.248410911095645</v>
      </c>
      <c r="Z1454" s="17">
        <v>0.26103252732138499</v>
      </c>
      <c r="AA1454" s="17">
        <v>0.28551563528269702</v>
      </c>
      <c r="AB1454" s="17">
        <v>0.26705880259496001</v>
      </c>
      <c r="AC1454" s="17">
        <v>0.36550056359962702</v>
      </c>
      <c r="AD1454" s="17">
        <v>0.48445445188707897</v>
      </c>
      <c r="AE1454" s="17"/>
      <c r="AF1454" s="17">
        <v>0.26476718159032597</v>
      </c>
      <c r="AG1454" s="17">
        <v>0.33217448063125199</v>
      </c>
      <c r="AH1454" s="17">
        <v>0.29451958566376002</v>
      </c>
      <c r="AI1454" s="17"/>
      <c r="AJ1454" s="17">
        <v>0.29351894361943998</v>
      </c>
      <c r="AK1454" s="17">
        <v>0.29367006560555903</v>
      </c>
      <c r="AL1454" s="17">
        <v>0.36510326622469103</v>
      </c>
      <c r="AM1454" s="17">
        <v>0.242990576311579</v>
      </c>
      <c r="AN1454" s="17">
        <v>0.30627665652637698</v>
      </c>
      <c r="AO1454" s="17"/>
      <c r="AP1454" s="17">
        <v>0.336636115125514</v>
      </c>
      <c r="AQ1454" s="17">
        <v>0.27763050432632902</v>
      </c>
      <c r="AR1454" s="17">
        <v>0.34555769629446398</v>
      </c>
      <c r="AS1454" s="17">
        <v>0.26168761524711598</v>
      </c>
      <c r="AT1454" s="17">
        <v>0.29334066035126199</v>
      </c>
      <c r="AU1454" s="17"/>
      <c r="AV1454" s="17">
        <v>0.30297547645602502</v>
      </c>
      <c r="AW1454" s="17">
        <v>0.34479627165527099</v>
      </c>
      <c r="AX1454" s="17">
        <v>0.30984987970882499</v>
      </c>
      <c r="AY1454" s="17">
        <v>0.25221838010284398</v>
      </c>
      <c r="AZ1454" s="17">
        <v>0.32092115500624302</v>
      </c>
      <c r="BA1454" s="17">
        <v>0.25066878250178698</v>
      </c>
      <c r="BB1454" s="17"/>
      <c r="BC1454" s="17">
        <v>0.28469040783301403</v>
      </c>
      <c r="BD1454" s="17">
        <v>0.27752809405546403</v>
      </c>
      <c r="BE1454" s="17">
        <v>0.31941021139664</v>
      </c>
      <c r="BF1454" s="17">
        <v>0.26257567212867899</v>
      </c>
      <c r="BG1454" s="17">
        <v>0.40661262888613597</v>
      </c>
    </row>
    <row r="1455" spans="2:59" x14ac:dyDescent="0.35">
      <c r="B1455" t="s">
        <v>578</v>
      </c>
      <c r="C1455" s="17">
        <v>7.0106156062939601E-2</v>
      </c>
      <c r="D1455" s="17">
        <v>8.4814983972969604E-2</v>
      </c>
      <c r="E1455" s="17">
        <v>5.6420100702833098E-2</v>
      </c>
      <c r="F1455" s="17"/>
      <c r="G1455" s="17">
        <v>0.12698045563157501</v>
      </c>
      <c r="H1455" s="17">
        <v>0.107433814592911</v>
      </c>
      <c r="I1455" s="17">
        <v>7.1150223558563097E-2</v>
      </c>
      <c r="J1455" s="17">
        <v>4.7771741705226703E-2</v>
      </c>
      <c r="K1455" s="17">
        <v>4.1276225614075797E-2</v>
      </c>
      <c r="L1455" s="17">
        <v>4.3776472218420202E-2</v>
      </c>
      <c r="M1455" s="17"/>
      <c r="N1455" s="17">
        <v>8.3573811551465496E-2</v>
      </c>
      <c r="O1455" s="17">
        <v>8.4159119900487703E-2</v>
      </c>
      <c r="P1455" s="17">
        <v>7.8078331760654096E-2</v>
      </c>
      <c r="Q1455" s="17">
        <v>3.5564594139753901E-2</v>
      </c>
      <c r="R1455" s="17"/>
      <c r="S1455" s="17">
        <v>0.112084080174621</v>
      </c>
      <c r="T1455" s="17">
        <v>6.0711829447729099E-2</v>
      </c>
      <c r="U1455" s="17">
        <v>5.5970823865478497E-2</v>
      </c>
      <c r="V1455" s="17">
        <v>4.2604565754682397E-2</v>
      </c>
      <c r="W1455" s="17">
        <v>4.8848728321106899E-2</v>
      </c>
      <c r="X1455" s="17">
        <v>0.111007948501099</v>
      </c>
      <c r="Y1455" s="17">
        <v>3.4883613030872597E-2</v>
      </c>
      <c r="Z1455" s="17">
        <v>3.7335779257494803E-2</v>
      </c>
      <c r="AA1455" s="17">
        <v>0.101177535113968</v>
      </c>
      <c r="AB1455" s="17">
        <v>6.1108780252730997E-2</v>
      </c>
      <c r="AC1455" s="17">
        <v>1.81400041487432E-2</v>
      </c>
      <c r="AD1455" s="17">
        <v>0.12387289377595399</v>
      </c>
      <c r="AE1455" s="17"/>
      <c r="AF1455" s="17">
        <v>8.5100781559900904E-2</v>
      </c>
      <c r="AG1455" s="17">
        <v>4.4558110621366803E-2</v>
      </c>
      <c r="AH1455" s="17">
        <v>7.1855484160016095E-2</v>
      </c>
      <c r="AI1455" s="17"/>
      <c r="AJ1455" s="17">
        <v>7.0411583352027005E-2</v>
      </c>
      <c r="AK1455" s="17">
        <v>8.4976842270245503E-2</v>
      </c>
      <c r="AL1455" s="17">
        <v>0</v>
      </c>
      <c r="AM1455" s="17">
        <v>6.0534927456577903E-2</v>
      </c>
      <c r="AN1455" s="17">
        <v>4.533920101958E-2</v>
      </c>
      <c r="AO1455" s="17"/>
      <c r="AP1455" s="17">
        <v>7.3430452417469899E-2</v>
      </c>
      <c r="AQ1455" s="17">
        <v>8.2101745739145998E-2</v>
      </c>
      <c r="AR1455" s="17">
        <v>3.8450911765676499E-2</v>
      </c>
      <c r="AS1455" s="17">
        <v>8.6170993688574699E-2</v>
      </c>
      <c r="AT1455" s="17">
        <v>2.31279119362248E-2</v>
      </c>
      <c r="AU1455" s="17"/>
      <c r="AV1455" s="17">
        <v>8.2005937124123504E-2</v>
      </c>
      <c r="AW1455" s="17">
        <v>7.1392196175167302E-2</v>
      </c>
      <c r="AX1455" s="17">
        <v>5.7084251683332303E-2</v>
      </c>
      <c r="AY1455" s="17">
        <v>7.6019964833094297E-2</v>
      </c>
      <c r="AZ1455" s="17">
        <v>6.2399441291382703E-2</v>
      </c>
      <c r="BA1455" s="17">
        <v>2.2407116822499101E-2</v>
      </c>
      <c r="BB1455" s="17"/>
      <c r="BC1455" s="17">
        <v>3.1324225190808699E-2</v>
      </c>
      <c r="BD1455" s="17">
        <v>7.7758545638933696E-2</v>
      </c>
      <c r="BE1455" s="17">
        <v>7.8777949522327306E-2</v>
      </c>
      <c r="BF1455" s="17">
        <v>0.16693738012961501</v>
      </c>
      <c r="BG1455" s="17">
        <v>6.5361926228644604E-2</v>
      </c>
    </row>
    <row r="1456" spans="2:59" x14ac:dyDescent="0.35">
      <c r="B1456" t="s">
        <v>579</v>
      </c>
      <c r="C1456" s="17">
        <v>1.85994825009443E-2</v>
      </c>
      <c r="D1456" s="17">
        <v>2.05846083193479E-2</v>
      </c>
      <c r="E1456" s="17">
        <v>1.6817977346710599E-2</v>
      </c>
      <c r="F1456" s="17"/>
      <c r="G1456" s="17">
        <v>2.61865373165985E-2</v>
      </c>
      <c r="H1456" s="17">
        <v>1.98591055570707E-2</v>
      </c>
      <c r="I1456" s="17">
        <v>2.18015117743867E-2</v>
      </c>
      <c r="J1456" s="17">
        <v>2.0633387671116599E-2</v>
      </c>
      <c r="K1456" s="17">
        <v>1.86660218805299E-2</v>
      </c>
      <c r="L1456" s="17">
        <v>8.4305257264272598E-3</v>
      </c>
      <c r="M1456" s="17"/>
      <c r="N1456" s="17">
        <v>1.54049163077127E-2</v>
      </c>
      <c r="O1456" s="17">
        <v>1.29590880555598E-2</v>
      </c>
      <c r="P1456" s="17">
        <v>3.3963017716675897E-2</v>
      </c>
      <c r="Q1456" s="17">
        <v>1.4328942135665001E-2</v>
      </c>
      <c r="R1456" s="17"/>
      <c r="S1456" s="17">
        <v>2.2199620740900702E-2</v>
      </c>
      <c r="T1456" s="17">
        <v>6.8048296896699098E-3</v>
      </c>
      <c r="U1456" s="17">
        <v>3.6996921135333101E-2</v>
      </c>
      <c r="V1456" s="17">
        <v>1.03303169341219E-2</v>
      </c>
      <c r="W1456" s="17">
        <v>2.16838407821736E-2</v>
      </c>
      <c r="X1456" s="17">
        <v>1.6024132214618798E-2</v>
      </c>
      <c r="Y1456" s="17">
        <v>1.03049752325458E-2</v>
      </c>
      <c r="Z1456" s="17">
        <v>2.1355083995687699E-2</v>
      </c>
      <c r="AA1456" s="17">
        <v>4.1310492603225397E-2</v>
      </c>
      <c r="AB1456" s="17">
        <v>0</v>
      </c>
      <c r="AC1456" s="17">
        <v>3.5124817242680101E-2</v>
      </c>
      <c r="AD1456" s="17">
        <v>0</v>
      </c>
      <c r="AE1456" s="17"/>
      <c r="AF1456" s="17">
        <v>1.0008600055326999E-2</v>
      </c>
      <c r="AG1456" s="17">
        <v>1.73765811717537E-2</v>
      </c>
      <c r="AH1456" s="17">
        <v>3.0301233362226801E-2</v>
      </c>
      <c r="AI1456" s="17"/>
      <c r="AJ1456" s="17">
        <v>1.5675824332848899E-2</v>
      </c>
      <c r="AK1456" s="17">
        <v>1.52580817451938E-2</v>
      </c>
      <c r="AL1456" s="17">
        <v>1.61682475888663E-2</v>
      </c>
      <c r="AM1456" s="17">
        <v>0</v>
      </c>
      <c r="AN1456" s="17">
        <v>3.3084376819513303E-2</v>
      </c>
      <c r="AO1456" s="17"/>
      <c r="AP1456" s="17">
        <v>8.4306659746555407E-3</v>
      </c>
      <c r="AQ1456" s="17">
        <v>1.7954621646943301E-2</v>
      </c>
      <c r="AR1456" s="17">
        <v>1.92400342608058E-2</v>
      </c>
      <c r="AS1456" s="17">
        <v>2.5234679852343601E-2</v>
      </c>
      <c r="AT1456" s="17">
        <v>2.75810865555518E-2</v>
      </c>
      <c r="AU1456" s="17"/>
      <c r="AV1456" s="17">
        <v>2.8189707490646899E-2</v>
      </c>
      <c r="AW1456" s="17">
        <v>4.5785844789557597E-3</v>
      </c>
      <c r="AX1456" s="17">
        <v>1.92735283567321E-2</v>
      </c>
      <c r="AY1456" s="17">
        <v>2.48313198079377E-2</v>
      </c>
      <c r="AZ1456" s="17">
        <v>2.1031529949427301E-2</v>
      </c>
      <c r="BA1456" s="17">
        <v>1.6556335077792101E-2</v>
      </c>
      <c r="BB1456" s="17"/>
      <c r="BC1456" s="17">
        <v>2.1292533924070298E-2</v>
      </c>
      <c r="BD1456" s="17">
        <v>1.1102016537722499E-2</v>
      </c>
      <c r="BE1456" s="17">
        <v>2.67756971154859E-2</v>
      </c>
      <c r="BF1456" s="17">
        <v>1.7581904871052802E-2</v>
      </c>
      <c r="BG1456" s="17">
        <v>0</v>
      </c>
    </row>
    <row r="1457" spans="2:59" x14ac:dyDescent="0.35">
      <c r="B1457" t="s">
        <v>100</v>
      </c>
      <c r="C1457" s="17">
        <v>6.4107460653119994E-2</v>
      </c>
      <c r="D1457" s="17">
        <v>6.2900292479553602E-2</v>
      </c>
      <c r="E1457" s="17">
        <v>6.5732108137617803E-2</v>
      </c>
      <c r="F1457" s="17"/>
      <c r="G1457" s="17">
        <v>8.1772099480733995E-2</v>
      </c>
      <c r="H1457" s="17">
        <v>7.5289370489652799E-2</v>
      </c>
      <c r="I1457" s="17">
        <v>7.6521012664309898E-2</v>
      </c>
      <c r="J1457" s="17">
        <v>6.2580382936918005E-2</v>
      </c>
      <c r="K1457" s="17">
        <v>4.4691900203657701E-2</v>
      </c>
      <c r="L1457" s="17">
        <v>4.9217338962128598E-2</v>
      </c>
      <c r="M1457" s="17"/>
      <c r="N1457" s="17">
        <v>2.72070862023749E-2</v>
      </c>
      <c r="O1457" s="17">
        <v>7.5610863613719895E-2</v>
      </c>
      <c r="P1457" s="17">
        <v>6.7239196592434006E-2</v>
      </c>
      <c r="Q1457" s="17">
        <v>8.6720311448863593E-2</v>
      </c>
      <c r="R1457" s="17"/>
      <c r="S1457" s="17">
        <v>3.4797364561592797E-2</v>
      </c>
      <c r="T1457" s="17">
        <v>4.17849256948273E-2</v>
      </c>
      <c r="U1457" s="17">
        <v>7.99031486700372E-2</v>
      </c>
      <c r="V1457" s="17">
        <v>5.7666517440137802E-2</v>
      </c>
      <c r="W1457" s="17">
        <v>8.8435680814226494E-2</v>
      </c>
      <c r="X1457" s="17">
        <v>5.5801341498542698E-2</v>
      </c>
      <c r="Y1457" s="17">
        <v>7.7243719363340999E-2</v>
      </c>
      <c r="Z1457" s="17">
        <v>0.16788540747597899</v>
      </c>
      <c r="AA1457" s="17">
        <v>6.1084232382679897E-2</v>
      </c>
      <c r="AB1457" s="17">
        <v>9.1743770747484202E-2</v>
      </c>
      <c r="AC1457" s="17">
        <v>5.1599247600418903E-2</v>
      </c>
      <c r="AD1457" s="17">
        <v>2.77817232485786E-2</v>
      </c>
      <c r="AE1457" s="17"/>
      <c r="AF1457" s="17">
        <v>6.4904583125639695E-2</v>
      </c>
      <c r="AG1457" s="17">
        <v>4.1221457541320901E-2</v>
      </c>
      <c r="AH1457" s="17">
        <v>0.107101099915794</v>
      </c>
      <c r="AI1457" s="17"/>
      <c r="AJ1457" s="17">
        <v>5.9893500221304699E-2</v>
      </c>
      <c r="AK1457" s="17">
        <v>3.0727745331562199E-2</v>
      </c>
      <c r="AL1457" s="17">
        <v>4.60335743143057E-2</v>
      </c>
      <c r="AM1457" s="17">
        <v>6.2514056828620906E-2</v>
      </c>
      <c r="AN1457" s="17">
        <v>0.123848273031764</v>
      </c>
      <c r="AO1457" s="17"/>
      <c r="AP1457" s="17">
        <v>7.4737032007239398E-2</v>
      </c>
      <c r="AQ1457" s="17">
        <v>4.8711843973342897E-2</v>
      </c>
      <c r="AR1457" s="17">
        <v>3.8585074706435997E-2</v>
      </c>
      <c r="AS1457" s="17">
        <v>5.3114742091038503E-2</v>
      </c>
      <c r="AT1457" s="17">
        <v>0.116288436283389</v>
      </c>
      <c r="AU1457" s="17"/>
      <c r="AV1457" s="17">
        <v>4.69757996989867E-2</v>
      </c>
      <c r="AW1457" s="17">
        <v>7.3813621541843705E-2</v>
      </c>
      <c r="AX1457" s="17">
        <v>3.7797292138879897E-2</v>
      </c>
      <c r="AY1457" s="17">
        <v>4.76937625076388E-2</v>
      </c>
      <c r="AZ1457" s="17">
        <v>8.8673944209563801E-2</v>
      </c>
      <c r="BA1457" s="17">
        <v>0.11405442902796099</v>
      </c>
      <c r="BB1457" s="17"/>
      <c r="BC1457" s="17">
        <v>8.1899258846431497E-2</v>
      </c>
      <c r="BD1457" s="17">
        <v>8.1734828085560707E-2</v>
      </c>
      <c r="BE1457" s="17">
        <v>5.6021916035336697E-2</v>
      </c>
      <c r="BF1457" s="17">
        <v>2.3699853981216198E-2</v>
      </c>
      <c r="BG1457" s="17">
        <v>0</v>
      </c>
    </row>
    <row r="1458" spans="2:59" x14ac:dyDescent="0.35">
      <c r="B1458" t="s">
        <v>580</v>
      </c>
      <c r="C1458" s="17">
        <v>0.84718690078299597</v>
      </c>
      <c r="D1458" s="17">
        <v>0.83170011522812903</v>
      </c>
      <c r="E1458" s="17">
        <v>0.86102981381283805</v>
      </c>
      <c r="F1458" s="17"/>
      <c r="G1458" s="17">
        <v>0.76506090757109202</v>
      </c>
      <c r="H1458" s="17">
        <v>0.79741770936036604</v>
      </c>
      <c r="I1458" s="17">
        <v>0.83052725200274002</v>
      </c>
      <c r="J1458" s="17">
        <v>0.86901448768673895</v>
      </c>
      <c r="K1458" s="17">
        <v>0.89536585230173604</v>
      </c>
      <c r="L1458" s="17">
        <v>0.89857566309302395</v>
      </c>
      <c r="M1458" s="17"/>
      <c r="N1458" s="17">
        <v>0.87381418593844695</v>
      </c>
      <c r="O1458" s="17">
        <v>0.82727092843023298</v>
      </c>
      <c r="P1458" s="17">
        <v>0.82071945393023604</v>
      </c>
      <c r="Q1458" s="17">
        <v>0.86338615227571702</v>
      </c>
      <c r="R1458" s="17"/>
      <c r="S1458" s="17">
        <v>0.83091893452288501</v>
      </c>
      <c r="T1458" s="17">
        <v>0.89069841516777304</v>
      </c>
      <c r="U1458" s="17">
        <v>0.82712910632915104</v>
      </c>
      <c r="V1458" s="17">
        <v>0.88939859987105796</v>
      </c>
      <c r="W1458" s="17">
        <v>0.84103175008249298</v>
      </c>
      <c r="X1458" s="17">
        <v>0.81716657778573998</v>
      </c>
      <c r="Y1458" s="17">
        <v>0.87756769237324095</v>
      </c>
      <c r="Z1458" s="17">
        <v>0.77342372927083902</v>
      </c>
      <c r="AA1458" s="17">
        <v>0.79642773990012705</v>
      </c>
      <c r="AB1458" s="17">
        <v>0.847147448999785</v>
      </c>
      <c r="AC1458" s="17">
        <v>0.89513593100815803</v>
      </c>
      <c r="AD1458" s="17">
        <v>0.84834538297546702</v>
      </c>
      <c r="AE1458" s="17"/>
      <c r="AF1458" s="17">
        <v>0.83998603525913196</v>
      </c>
      <c r="AG1458" s="17">
        <v>0.89684385066555905</v>
      </c>
      <c r="AH1458" s="17">
        <v>0.79074218256196305</v>
      </c>
      <c r="AI1458" s="17"/>
      <c r="AJ1458" s="17">
        <v>0.85401909209381899</v>
      </c>
      <c r="AK1458" s="17">
        <v>0.86903733065299904</v>
      </c>
      <c r="AL1458" s="17">
        <v>0.93779817809682797</v>
      </c>
      <c r="AM1458" s="17">
        <v>0.87695101571480105</v>
      </c>
      <c r="AN1458" s="17">
        <v>0.79772814912914203</v>
      </c>
      <c r="AO1458" s="17"/>
      <c r="AP1458" s="17">
        <v>0.84340184960063502</v>
      </c>
      <c r="AQ1458" s="17">
        <v>0.85123178864056803</v>
      </c>
      <c r="AR1458" s="17">
        <v>0.90372397926708203</v>
      </c>
      <c r="AS1458" s="17">
        <v>0.83547958436804304</v>
      </c>
      <c r="AT1458" s="17">
        <v>0.83300256522483496</v>
      </c>
      <c r="AU1458" s="17"/>
      <c r="AV1458" s="17">
        <v>0.84282855568624304</v>
      </c>
      <c r="AW1458" s="17">
        <v>0.850215597804033</v>
      </c>
      <c r="AX1458" s="17">
        <v>0.88584492782105595</v>
      </c>
      <c r="AY1458" s="17">
        <v>0.85145495285132899</v>
      </c>
      <c r="AZ1458" s="17">
        <v>0.82789508454962601</v>
      </c>
      <c r="BA1458" s="17">
        <v>0.84698211907174703</v>
      </c>
      <c r="BB1458" s="17"/>
      <c r="BC1458" s="17">
        <v>0.86548398203868904</v>
      </c>
      <c r="BD1458" s="17">
        <v>0.82940460973778296</v>
      </c>
      <c r="BE1458" s="17">
        <v>0.83842443732685001</v>
      </c>
      <c r="BF1458" s="17">
        <v>0.79178086101811596</v>
      </c>
      <c r="BG1458" s="17">
        <v>0.93463807377135499</v>
      </c>
    </row>
    <row r="1459" spans="2:59" x14ac:dyDescent="0.35">
      <c r="B1459" t="s">
        <v>141</v>
      </c>
      <c r="C1459" s="17">
        <v>-0.78307944012987596</v>
      </c>
      <c r="D1459" s="17">
        <v>-0.76879982274857495</v>
      </c>
      <c r="E1459" s="17">
        <v>-0.79529770567522096</v>
      </c>
      <c r="F1459" s="17"/>
      <c r="G1459" s="17">
        <v>-0.68328880809035797</v>
      </c>
      <c r="H1459" s="17">
        <v>-0.72212833887071304</v>
      </c>
      <c r="I1459" s="17">
        <v>-0.75400623933843103</v>
      </c>
      <c r="J1459" s="17">
        <v>-0.80643410474982102</v>
      </c>
      <c r="K1459" s="17">
        <v>-0.85067395209807894</v>
      </c>
      <c r="L1459" s="17">
        <v>-0.84935832413089496</v>
      </c>
      <c r="M1459" s="17"/>
      <c r="N1459" s="17">
        <v>-0.84660709973607196</v>
      </c>
      <c r="O1459" s="17">
        <v>-0.75166006481651304</v>
      </c>
      <c r="P1459" s="17">
        <v>-0.753480257337802</v>
      </c>
      <c r="Q1459" s="17">
        <v>-0.77666584082685397</v>
      </c>
      <c r="R1459" s="17"/>
      <c r="S1459" s="17">
        <v>-0.79612156996129202</v>
      </c>
      <c r="T1459" s="17">
        <v>-0.84891348947294598</v>
      </c>
      <c r="U1459" s="17">
        <v>-0.74722595765911404</v>
      </c>
      <c r="V1459" s="17">
        <v>-0.83173208243092001</v>
      </c>
      <c r="W1459" s="17">
        <v>-0.75259606926826605</v>
      </c>
      <c r="X1459" s="17">
        <v>-0.76136523628719699</v>
      </c>
      <c r="Y1459" s="17">
        <v>-0.80032397300989999</v>
      </c>
      <c r="Z1459" s="17">
        <v>-0.60553832179486</v>
      </c>
      <c r="AA1459" s="17">
        <v>-0.73534350751744704</v>
      </c>
      <c r="AB1459" s="17">
        <v>-0.75540367825230104</v>
      </c>
      <c r="AC1459" s="17">
        <v>-0.84353668340773902</v>
      </c>
      <c r="AD1459" s="17">
        <v>-0.82056365972688905</v>
      </c>
      <c r="AE1459" s="17"/>
      <c r="AF1459" s="17">
        <v>-0.775081452133493</v>
      </c>
      <c r="AG1459" s="17">
        <v>-0.85562239312423805</v>
      </c>
      <c r="AH1459" s="17">
        <v>-0.68364108264616896</v>
      </c>
      <c r="AI1459" s="17"/>
      <c r="AJ1459" s="17">
        <v>-0.79412559187251497</v>
      </c>
      <c r="AK1459" s="17">
        <v>-0.83830958532143596</v>
      </c>
      <c r="AL1459" s="17">
        <v>-0.89176460378252198</v>
      </c>
      <c r="AM1459" s="17">
        <v>-0.81443695888617995</v>
      </c>
      <c r="AN1459" s="17">
        <v>-0.67387987609737798</v>
      </c>
      <c r="AO1459" s="17"/>
      <c r="AP1459" s="17">
        <v>-0.768664817593396</v>
      </c>
      <c r="AQ1459" s="17">
        <v>-0.80251994466722498</v>
      </c>
      <c r="AR1459" s="17">
        <v>-0.86513890456064602</v>
      </c>
      <c r="AS1459" s="17">
        <v>-0.78236484227700498</v>
      </c>
      <c r="AT1459" s="17">
        <v>-0.71671412894144604</v>
      </c>
      <c r="AU1459" s="17"/>
      <c r="AV1459" s="17">
        <v>-0.79585275598725602</v>
      </c>
      <c r="AW1459" s="17">
        <v>-0.77640197626218999</v>
      </c>
      <c r="AX1459" s="17">
        <v>-0.848047635682176</v>
      </c>
      <c r="AY1459" s="17">
        <v>-0.80376119034368998</v>
      </c>
      <c r="AZ1459" s="17">
        <v>-0.73922114034006203</v>
      </c>
      <c r="BA1459" s="17">
        <v>-0.732927690043786</v>
      </c>
      <c r="BB1459" s="17"/>
      <c r="BC1459" s="17">
        <v>-0.78358472319225803</v>
      </c>
      <c r="BD1459" s="17">
        <v>-0.74766978165222198</v>
      </c>
      <c r="BE1459" s="17">
        <v>-0.782402521291513</v>
      </c>
      <c r="BF1459" s="17">
        <v>-0.76808100703689897</v>
      </c>
      <c r="BG1459" s="17">
        <v>-0.93463807377135499</v>
      </c>
    </row>
    <row r="1460" spans="2:59" x14ac:dyDescent="0.35">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c r="BE1460" s="17"/>
      <c r="BF1460" s="17"/>
      <c r="BG1460" s="17"/>
    </row>
    <row r="1461" spans="2:59" x14ac:dyDescent="0.35">
      <c r="B1461" s="6" t="s">
        <v>583</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row>
    <row r="1462" spans="2:59" x14ac:dyDescent="0.35">
      <c r="B1462" s="24" t="s">
        <v>331</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row>
    <row r="1463" spans="2:59" x14ac:dyDescent="0.35">
      <c r="B1463" t="s">
        <v>576</v>
      </c>
      <c r="C1463" s="17">
        <v>0.25654122381425798</v>
      </c>
      <c r="D1463" s="17">
        <v>0.25129358822084802</v>
      </c>
      <c r="E1463" s="17">
        <v>0.26172690129443699</v>
      </c>
      <c r="F1463" s="17"/>
      <c r="G1463" s="17">
        <v>0.35785357854210098</v>
      </c>
      <c r="H1463" s="17">
        <v>0.252463654777137</v>
      </c>
      <c r="I1463" s="17">
        <v>0.26747930340176501</v>
      </c>
      <c r="J1463" s="17">
        <v>0.25141903007905703</v>
      </c>
      <c r="K1463" s="17">
        <v>0.22959170336157</v>
      </c>
      <c r="L1463" s="17">
        <v>0.21041447428802901</v>
      </c>
      <c r="M1463" s="17"/>
      <c r="N1463" s="17">
        <v>0.241698626097545</v>
      </c>
      <c r="O1463" s="17">
        <v>0.221734348426853</v>
      </c>
      <c r="P1463" s="17">
        <v>0.29058241278480801</v>
      </c>
      <c r="Q1463" s="17">
        <v>0.27742917689263402</v>
      </c>
      <c r="R1463" s="17"/>
      <c r="S1463" s="17">
        <v>0.24871054862313099</v>
      </c>
      <c r="T1463" s="17">
        <v>0.26885056876638302</v>
      </c>
      <c r="U1463" s="17">
        <v>0.238781570518107</v>
      </c>
      <c r="V1463" s="17">
        <v>0.285861948795821</v>
      </c>
      <c r="W1463" s="17">
        <v>0.22157422517154601</v>
      </c>
      <c r="X1463" s="17">
        <v>0.26120025486414999</v>
      </c>
      <c r="Y1463" s="17">
        <v>0.20676028020660001</v>
      </c>
      <c r="Z1463" s="17">
        <v>0.210310717086546</v>
      </c>
      <c r="AA1463" s="17">
        <v>0.29984382621080702</v>
      </c>
      <c r="AB1463" s="17">
        <v>0.34020615875049398</v>
      </c>
      <c r="AC1463" s="17">
        <v>0.16223037937016699</v>
      </c>
      <c r="AD1463" s="17">
        <v>0.185715486928103</v>
      </c>
      <c r="AE1463" s="17"/>
      <c r="AF1463" s="17">
        <v>0.24674165326491801</v>
      </c>
      <c r="AG1463" s="17">
        <v>0.24027424653836399</v>
      </c>
      <c r="AH1463" s="17">
        <v>0.231811372900773</v>
      </c>
      <c r="AI1463" s="17"/>
      <c r="AJ1463" s="17">
        <v>0.22081219621397399</v>
      </c>
      <c r="AK1463" s="17">
        <v>0.28125470890040799</v>
      </c>
      <c r="AL1463" s="17">
        <v>0.21071152881994901</v>
      </c>
      <c r="AM1463" s="17">
        <v>0.42429376505911198</v>
      </c>
      <c r="AN1463" s="17">
        <v>0.20546546598319301</v>
      </c>
      <c r="AO1463" s="17"/>
      <c r="AP1463" s="17">
        <v>0.159707010398282</v>
      </c>
      <c r="AQ1463" s="17">
        <v>0.26778179768691102</v>
      </c>
      <c r="AR1463" s="17">
        <v>0.26454496950727602</v>
      </c>
      <c r="AS1463" s="17">
        <v>0.30824797655013703</v>
      </c>
      <c r="AT1463" s="17">
        <v>0.26570117654851499</v>
      </c>
      <c r="AU1463" s="17"/>
      <c r="AV1463" s="17">
        <v>0.27672362562298197</v>
      </c>
      <c r="AW1463" s="17">
        <v>0.166769719804753</v>
      </c>
      <c r="AX1463" s="17">
        <v>0.25246873736620101</v>
      </c>
      <c r="AY1463" s="17">
        <v>0.31073045968436003</v>
      </c>
      <c r="AZ1463" s="17">
        <v>0.29201239953126401</v>
      </c>
      <c r="BA1463" s="17">
        <v>0.192349951552552</v>
      </c>
      <c r="BB1463" s="17"/>
      <c r="BC1463" s="17">
        <v>0.23482532405758999</v>
      </c>
      <c r="BD1463" s="17">
        <v>0.27255098133599798</v>
      </c>
      <c r="BE1463" s="17">
        <v>0.252849742778048</v>
      </c>
      <c r="BF1463" s="17">
        <v>0.30234046866115499</v>
      </c>
      <c r="BG1463" s="17">
        <v>0.174586792449404</v>
      </c>
    </row>
    <row r="1464" spans="2:59" x14ac:dyDescent="0.35">
      <c r="B1464" t="s">
        <v>577</v>
      </c>
      <c r="C1464" s="17">
        <v>0.38637360414279698</v>
      </c>
      <c r="D1464" s="17">
        <v>0.39574383173786598</v>
      </c>
      <c r="E1464" s="17">
        <v>0.37623471946689802</v>
      </c>
      <c r="F1464" s="17"/>
      <c r="G1464" s="17">
        <v>0.33143164899824301</v>
      </c>
      <c r="H1464" s="17">
        <v>0.45823558700330802</v>
      </c>
      <c r="I1464" s="17">
        <v>0.43966420320071298</v>
      </c>
      <c r="J1464" s="17">
        <v>0.36230015905957103</v>
      </c>
      <c r="K1464" s="17">
        <v>0.34939477995102602</v>
      </c>
      <c r="L1464" s="17">
        <v>0.36776167683928301</v>
      </c>
      <c r="M1464" s="17"/>
      <c r="N1464" s="17">
        <v>0.41064402399022298</v>
      </c>
      <c r="O1464" s="17">
        <v>0.39507059124282601</v>
      </c>
      <c r="P1464" s="17">
        <v>0.35120809925162499</v>
      </c>
      <c r="Q1464" s="17">
        <v>0.38343550722721997</v>
      </c>
      <c r="R1464" s="17"/>
      <c r="S1464" s="17">
        <v>0.48196019296862902</v>
      </c>
      <c r="T1464" s="17">
        <v>0.39292167881210499</v>
      </c>
      <c r="U1464" s="17">
        <v>0.37564272420788902</v>
      </c>
      <c r="V1464" s="17">
        <v>0.458580538857497</v>
      </c>
      <c r="W1464" s="17">
        <v>0.41229996016792397</v>
      </c>
      <c r="X1464" s="17">
        <v>0.33341227503500198</v>
      </c>
      <c r="Y1464" s="17">
        <v>0.375333338630438</v>
      </c>
      <c r="Z1464" s="17">
        <v>0.41401929408365301</v>
      </c>
      <c r="AA1464" s="17">
        <v>0.31170538785672303</v>
      </c>
      <c r="AB1464" s="17">
        <v>0.276813667077206</v>
      </c>
      <c r="AC1464" s="17">
        <v>0.41753964734687299</v>
      </c>
      <c r="AD1464" s="17">
        <v>0.39597573816385401</v>
      </c>
      <c r="AE1464" s="17"/>
      <c r="AF1464" s="17">
        <v>0.36776210039694601</v>
      </c>
      <c r="AG1464" s="17">
        <v>0.39938044615191898</v>
      </c>
      <c r="AH1464" s="17">
        <v>0.41573909211751098</v>
      </c>
      <c r="AI1464" s="17"/>
      <c r="AJ1464" s="17">
        <v>0.39056508607631901</v>
      </c>
      <c r="AK1464" s="17">
        <v>0.41628595455675799</v>
      </c>
      <c r="AL1464" s="17">
        <v>0.37801681238323098</v>
      </c>
      <c r="AM1464" s="17">
        <v>0.226894650828807</v>
      </c>
      <c r="AN1464" s="17">
        <v>0.36333012019162197</v>
      </c>
      <c r="AO1464" s="17"/>
      <c r="AP1464" s="17">
        <v>0.43961005235963402</v>
      </c>
      <c r="AQ1464" s="17">
        <v>0.39487354866941998</v>
      </c>
      <c r="AR1464" s="17">
        <v>0.308071913900136</v>
      </c>
      <c r="AS1464" s="17">
        <v>0.39157147375541401</v>
      </c>
      <c r="AT1464" s="17">
        <v>0.42242890700651398</v>
      </c>
      <c r="AU1464" s="17"/>
      <c r="AV1464" s="17">
        <v>0.406941908010513</v>
      </c>
      <c r="AW1464" s="17">
        <v>0.40440760567117601</v>
      </c>
      <c r="AX1464" s="17">
        <v>0.35045278331165802</v>
      </c>
      <c r="AY1464" s="17">
        <v>0.36413444489283298</v>
      </c>
      <c r="AZ1464" s="17">
        <v>0.433186257421599</v>
      </c>
      <c r="BA1464" s="17">
        <v>0.35760920289167197</v>
      </c>
      <c r="BB1464" s="17"/>
      <c r="BC1464" s="17">
        <v>0.36928931502126999</v>
      </c>
      <c r="BD1464" s="17">
        <v>0.33353123058731499</v>
      </c>
      <c r="BE1464" s="17">
        <v>0.42422921880210901</v>
      </c>
      <c r="BF1464" s="17">
        <v>0.420559649090817</v>
      </c>
      <c r="BG1464" s="17">
        <v>0.40666010880384201</v>
      </c>
    </row>
    <row r="1465" spans="2:59" x14ac:dyDescent="0.35">
      <c r="B1465" t="s">
        <v>578</v>
      </c>
      <c r="C1465" s="17">
        <v>0.19729724623595499</v>
      </c>
      <c r="D1465" s="17">
        <v>0.205973704819435</v>
      </c>
      <c r="E1465" s="17">
        <v>0.19034336207121699</v>
      </c>
      <c r="F1465" s="17"/>
      <c r="G1465" s="17">
        <v>0.17009117612090599</v>
      </c>
      <c r="H1465" s="17">
        <v>0.17507002937572</v>
      </c>
      <c r="I1465" s="17">
        <v>0.13762284548505199</v>
      </c>
      <c r="J1465" s="17">
        <v>0.20494190507057899</v>
      </c>
      <c r="K1465" s="17">
        <v>0.22732734692571299</v>
      </c>
      <c r="L1465" s="17">
        <v>0.253163920913066</v>
      </c>
      <c r="M1465" s="17"/>
      <c r="N1465" s="17">
        <v>0.21185427837790299</v>
      </c>
      <c r="O1465" s="17">
        <v>0.22993027296909799</v>
      </c>
      <c r="P1465" s="17">
        <v>0.20275497569866999</v>
      </c>
      <c r="Q1465" s="17">
        <v>0.14501834577535899</v>
      </c>
      <c r="R1465" s="17"/>
      <c r="S1465" s="17">
        <v>0.178150114319263</v>
      </c>
      <c r="T1465" s="17">
        <v>0.20108071660581101</v>
      </c>
      <c r="U1465" s="17">
        <v>0.22837466554962099</v>
      </c>
      <c r="V1465" s="17">
        <v>0.16052414069586099</v>
      </c>
      <c r="W1465" s="17">
        <v>0.20071499661540501</v>
      </c>
      <c r="X1465" s="17">
        <v>0.239084427995572</v>
      </c>
      <c r="Y1465" s="17">
        <v>0.16809837938989899</v>
      </c>
      <c r="Z1465" s="17">
        <v>0.13610977703258501</v>
      </c>
      <c r="AA1465" s="17">
        <v>0.20573990893757799</v>
      </c>
      <c r="AB1465" s="17">
        <v>0.218291801346952</v>
      </c>
      <c r="AC1465" s="17">
        <v>0.18954103672506301</v>
      </c>
      <c r="AD1465" s="17">
        <v>0.24428719698728299</v>
      </c>
      <c r="AE1465" s="17"/>
      <c r="AF1465" s="17">
        <v>0.23482778516578801</v>
      </c>
      <c r="AG1465" s="17">
        <v>0.21242530743155</v>
      </c>
      <c r="AH1465" s="17">
        <v>0.109367470027043</v>
      </c>
      <c r="AI1465" s="17"/>
      <c r="AJ1465" s="17">
        <v>0.22030696769137101</v>
      </c>
      <c r="AK1465" s="17">
        <v>0.18879414810602399</v>
      </c>
      <c r="AL1465" s="17">
        <v>0.22000334523797199</v>
      </c>
      <c r="AM1465" s="17">
        <v>0.23511990076515199</v>
      </c>
      <c r="AN1465" s="17">
        <v>0.17840181160150101</v>
      </c>
      <c r="AO1465" s="17"/>
      <c r="AP1465" s="17">
        <v>0.21565205648136601</v>
      </c>
      <c r="AQ1465" s="17">
        <v>0.186617915089061</v>
      </c>
      <c r="AR1465" s="17">
        <v>0.29631224331234002</v>
      </c>
      <c r="AS1465" s="17">
        <v>0.18404750207307799</v>
      </c>
      <c r="AT1465" s="17">
        <v>0.154290053733771</v>
      </c>
      <c r="AU1465" s="17"/>
      <c r="AV1465" s="17">
        <v>0.188581721541182</v>
      </c>
      <c r="AW1465" s="17">
        <v>0.23016985561057199</v>
      </c>
      <c r="AX1465" s="17">
        <v>0.28582884443563</v>
      </c>
      <c r="AY1465" s="17">
        <v>0.189909824167207</v>
      </c>
      <c r="AZ1465" s="17">
        <v>0.15464126177687501</v>
      </c>
      <c r="BA1465" s="17">
        <v>0.15417246854159</v>
      </c>
      <c r="BB1465" s="17"/>
      <c r="BC1465" s="17">
        <v>0.22983164568694001</v>
      </c>
      <c r="BD1465" s="17">
        <v>0.18516997173600799</v>
      </c>
      <c r="BE1465" s="17">
        <v>0.17865792861025501</v>
      </c>
      <c r="BF1465" s="17">
        <v>0.177798821381074</v>
      </c>
      <c r="BG1465" s="17">
        <v>0.35519701648207302</v>
      </c>
    </row>
    <row r="1466" spans="2:59" x14ac:dyDescent="0.35">
      <c r="B1466" t="s">
        <v>579</v>
      </c>
      <c r="C1466" s="17">
        <v>5.22520246988986E-2</v>
      </c>
      <c r="D1466" s="17">
        <v>5.667420898877E-2</v>
      </c>
      <c r="E1466" s="17">
        <v>4.8361087803454099E-2</v>
      </c>
      <c r="F1466" s="17"/>
      <c r="G1466" s="17">
        <v>6.4361817879293806E-2</v>
      </c>
      <c r="H1466" s="17">
        <v>1.3456330340927299E-2</v>
      </c>
      <c r="I1466" s="17">
        <v>6.1583335223910199E-2</v>
      </c>
      <c r="J1466" s="17">
        <v>6.3073239084388596E-2</v>
      </c>
      <c r="K1466" s="17">
        <v>5.5803283643480903E-2</v>
      </c>
      <c r="L1466" s="17">
        <v>5.5439835585953598E-2</v>
      </c>
      <c r="M1466" s="17"/>
      <c r="N1466" s="17">
        <v>4.2448548638796102E-2</v>
      </c>
      <c r="O1466" s="17">
        <v>5.3523280221702198E-2</v>
      </c>
      <c r="P1466" s="17">
        <v>4.74569431764316E-2</v>
      </c>
      <c r="Q1466" s="17">
        <v>6.4892186936018698E-2</v>
      </c>
      <c r="R1466" s="17"/>
      <c r="S1466" s="17">
        <v>3.1923676750734403E-2</v>
      </c>
      <c r="T1466" s="17">
        <v>3.7141117240117497E-2</v>
      </c>
      <c r="U1466" s="17">
        <v>6.6604081711935104E-2</v>
      </c>
      <c r="V1466" s="17">
        <v>4.80617974711905E-2</v>
      </c>
      <c r="W1466" s="17">
        <v>3.3059272092274002E-2</v>
      </c>
      <c r="X1466" s="17">
        <v>4.4889470358356803E-2</v>
      </c>
      <c r="Y1466" s="17">
        <v>8.3756894099458301E-2</v>
      </c>
      <c r="Z1466" s="17">
        <v>6.8602972022113795E-2</v>
      </c>
      <c r="AA1466" s="17">
        <v>9.5432576836911698E-2</v>
      </c>
      <c r="AB1466" s="17">
        <v>3.8313227875090797E-2</v>
      </c>
      <c r="AC1466" s="17">
        <v>6.4730324812346196E-2</v>
      </c>
      <c r="AD1466" s="17">
        <v>0</v>
      </c>
      <c r="AE1466" s="17"/>
      <c r="AF1466" s="17">
        <v>5.0106740154863397E-2</v>
      </c>
      <c r="AG1466" s="17">
        <v>4.9081438185337299E-2</v>
      </c>
      <c r="AH1466" s="17">
        <v>7.3381731944095002E-2</v>
      </c>
      <c r="AI1466" s="17"/>
      <c r="AJ1466" s="17">
        <v>5.37656461869543E-2</v>
      </c>
      <c r="AK1466" s="17">
        <v>5.0854061951162897E-2</v>
      </c>
      <c r="AL1466" s="17">
        <v>3.2607350743975902E-2</v>
      </c>
      <c r="AM1466" s="17">
        <v>0</v>
      </c>
      <c r="AN1466" s="17">
        <v>6.8797017169844293E-2</v>
      </c>
      <c r="AO1466" s="17"/>
      <c r="AP1466" s="17">
        <v>6.0426639898675701E-2</v>
      </c>
      <c r="AQ1466" s="17">
        <v>5.7509710057921701E-2</v>
      </c>
      <c r="AR1466" s="17">
        <v>1.1578972768595401E-2</v>
      </c>
      <c r="AS1466" s="17">
        <v>5.4099809517850699E-2</v>
      </c>
      <c r="AT1466" s="17">
        <v>1.0618346254691199E-2</v>
      </c>
      <c r="AU1466" s="17"/>
      <c r="AV1466" s="17">
        <v>5.8790509502862097E-2</v>
      </c>
      <c r="AW1466" s="17">
        <v>6.7904215617260302E-2</v>
      </c>
      <c r="AX1466" s="17">
        <v>2.4557683680362499E-2</v>
      </c>
      <c r="AY1466" s="17">
        <v>5.9639421318758899E-2</v>
      </c>
      <c r="AZ1466" s="17">
        <v>8.0968553149322903E-3</v>
      </c>
      <c r="BA1466" s="17">
        <v>3.2949759655470999E-2</v>
      </c>
      <c r="BB1466" s="17"/>
      <c r="BC1466" s="17">
        <v>3.9328982318769697E-2</v>
      </c>
      <c r="BD1466" s="17">
        <v>7.1058898859059805E-2</v>
      </c>
      <c r="BE1466" s="17">
        <v>5.4476428515033301E-2</v>
      </c>
      <c r="BF1466" s="17">
        <v>4.4618734724681197E-2</v>
      </c>
      <c r="BG1466" s="17">
        <v>0</v>
      </c>
    </row>
    <row r="1467" spans="2:59" x14ac:dyDescent="0.35">
      <c r="B1467" t="s">
        <v>100</v>
      </c>
      <c r="C1467" s="17">
        <v>0.107535901108091</v>
      </c>
      <c r="D1467" s="17">
        <v>9.0314666233080806E-2</v>
      </c>
      <c r="E1467" s="17">
        <v>0.123333929363993</v>
      </c>
      <c r="F1467" s="17"/>
      <c r="G1467" s="17">
        <v>7.6261778459455101E-2</v>
      </c>
      <c r="H1467" s="17">
        <v>0.10077439850290799</v>
      </c>
      <c r="I1467" s="17">
        <v>9.3650312688559306E-2</v>
      </c>
      <c r="J1467" s="17">
        <v>0.118265666706404</v>
      </c>
      <c r="K1467" s="17">
        <v>0.13788288611821101</v>
      </c>
      <c r="L1467" s="17">
        <v>0.11322009237366799</v>
      </c>
      <c r="M1467" s="17"/>
      <c r="N1467" s="17">
        <v>9.3354522895533296E-2</v>
      </c>
      <c r="O1467" s="17">
        <v>9.9741507139520097E-2</v>
      </c>
      <c r="P1467" s="17">
        <v>0.107997569088465</v>
      </c>
      <c r="Q1467" s="17">
        <v>0.12922478316876801</v>
      </c>
      <c r="R1467" s="17"/>
      <c r="S1467" s="17">
        <v>5.92554673382426E-2</v>
      </c>
      <c r="T1467" s="17">
        <v>0.100005918575583</v>
      </c>
      <c r="U1467" s="17">
        <v>9.0596958012448395E-2</v>
      </c>
      <c r="V1467" s="17">
        <v>4.6971574179630902E-2</v>
      </c>
      <c r="W1467" s="17">
        <v>0.13235154595285101</v>
      </c>
      <c r="X1467" s="17">
        <v>0.121413571746919</v>
      </c>
      <c r="Y1467" s="17">
        <v>0.16605110767360601</v>
      </c>
      <c r="Z1467" s="17">
        <v>0.17095723977510199</v>
      </c>
      <c r="AA1467" s="17">
        <v>8.7278300157980507E-2</v>
      </c>
      <c r="AB1467" s="17">
        <v>0.12637514495025701</v>
      </c>
      <c r="AC1467" s="17">
        <v>0.16595861174555099</v>
      </c>
      <c r="AD1467" s="17">
        <v>0.17402157792076001</v>
      </c>
      <c r="AE1467" s="17"/>
      <c r="AF1467" s="17">
        <v>0.10056172101748501</v>
      </c>
      <c r="AG1467" s="17">
        <v>9.8838561692829202E-2</v>
      </c>
      <c r="AH1467" s="17">
        <v>0.16970033301057799</v>
      </c>
      <c r="AI1467" s="17"/>
      <c r="AJ1467" s="17">
        <v>0.114550103831383</v>
      </c>
      <c r="AK1467" s="17">
        <v>6.2811126485647004E-2</v>
      </c>
      <c r="AL1467" s="17">
        <v>0.15866096281487199</v>
      </c>
      <c r="AM1467" s="17">
        <v>0.113691683346929</v>
      </c>
      <c r="AN1467" s="17">
        <v>0.18400558505383899</v>
      </c>
      <c r="AO1467" s="17"/>
      <c r="AP1467" s="17">
        <v>0.124604240862042</v>
      </c>
      <c r="AQ1467" s="17">
        <v>9.3217028496686394E-2</v>
      </c>
      <c r="AR1467" s="17">
        <v>0.119491900511652</v>
      </c>
      <c r="AS1467" s="17">
        <v>6.2033238103520398E-2</v>
      </c>
      <c r="AT1467" s="17">
        <v>0.14696151645650901</v>
      </c>
      <c r="AU1467" s="17"/>
      <c r="AV1467" s="17">
        <v>6.8962235322461096E-2</v>
      </c>
      <c r="AW1467" s="17">
        <v>0.130748603296239</v>
      </c>
      <c r="AX1467" s="17">
        <v>8.6691951206148102E-2</v>
      </c>
      <c r="AY1467" s="17">
        <v>7.5585849936840505E-2</v>
      </c>
      <c r="AZ1467" s="17">
        <v>0.11206322595533</v>
      </c>
      <c r="BA1467" s="17">
        <v>0.26291861735871402</v>
      </c>
      <c r="BB1467" s="17"/>
      <c r="BC1467" s="17">
        <v>0.12672473291542999</v>
      </c>
      <c r="BD1467" s="17">
        <v>0.13768891748161999</v>
      </c>
      <c r="BE1467" s="17">
        <v>8.9786681294554693E-2</v>
      </c>
      <c r="BF1467" s="17">
        <v>5.4682326142272503E-2</v>
      </c>
      <c r="BG1467" s="17">
        <v>6.3556082264681402E-2</v>
      </c>
    </row>
    <row r="1468" spans="2:59" x14ac:dyDescent="0.35">
      <c r="B1468" t="s">
        <v>580</v>
      </c>
      <c r="C1468" s="17">
        <v>0.64291482795705501</v>
      </c>
      <c r="D1468" s="17">
        <v>0.647037419958714</v>
      </c>
      <c r="E1468" s="17">
        <v>0.637961620761335</v>
      </c>
      <c r="F1468" s="17"/>
      <c r="G1468" s="17">
        <v>0.68928522754034505</v>
      </c>
      <c r="H1468" s="17">
        <v>0.71069924178044497</v>
      </c>
      <c r="I1468" s="17">
        <v>0.70714350660247804</v>
      </c>
      <c r="J1468" s="17">
        <v>0.613719189138628</v>
      </c>
      <c r="K1468" s="17">
        <v>0.57898648331259595</v>
      </c>
      <c r="L1468" s="17">
        <v>0.57817615112731202</v>
      </c>
      <c r="M1468" s="17"/>
      <c r="N1468" s="17">
        <v>0.65234265008776804</v>
      </c>
      <c r="O1468" s="17">
        <v>0.61680493966967997</v>
      </c>
      <c r="P1468" s="17">
        <v>0.641790512036434</v>
      </c>
      <c r="Q1468" s="17">
        <v>0.660864684119854</v>
      </c>
      <c r="R1468" s="17"/>
      <c r="S1468" s="17">
        <v>0.73067074159176004</v>
      </c>
      <c r="T1468" s="17">
        <v>0.66177224757848796</v>
      </c>
      <c r="U1468" s="17">
        <v>0.61442429472599602</v>
      </c>
      <c r="V1468" s="17">
        <v>0.744442487653318</v>
      </c>
      <c r="W1468" s="17">
        <v>0.63387418533947004</v>
      </c>
      <c r="X1468" s="17">
        <v>0.59461252989915203</v>
      </c>
      <c r="Y1468" s="17">
        <v>0.58209361883703703</v>
      </c>
      <c r="Z1468" s="17">
        <v>0.62433001117019904</v>
      </c>
      <c r="AA1468" s="17">
        <v>0.61154921406752905</v>
      </c>
      <c r="AB1468" s="17">
        <v>0.61701982582769999</v>
      </c>
      <c r="AC1468" s="17">
        <v>0.57977002671704003</v>
      </c>
      <c r="AD1468" s="17">
        <v>0.58169122509195703</v>
      </c>
      <c r="AE1468" s="17"/>
      <c r="AF1468" s="17">
        <v>0.61450375366186405</v>
      </c>
      <c r="AG1468" s="17">
        <v>0.63965469269028297</v>
      </c>
      <c r="AH1468" s="17">
        <v>0.64755046501828395</v>
      </c>
      <c r="AI1468" s="17"/>
      <c r="AJ1468" s="17">
        <v>0.61137728229029198</v>
      </c>
      <c r="AK1468" s="17">
        <v>0.69754066345716703</v>
      </c>
      <c r="AL1468" s="17">
        <v>0.58872834120318096</v>
      </c>
      <c r="AM1468" s="17">
        <v>0.65118841588791798</v>
      </c>
      <c r="AN1468" s="17">
        <v>0.56879558617481596</v>
      </c>
      <c r="AO1468" s="17"/>
      <c r="AP1468" s="17">
        <v>0.59931706275791596</v>
      </c>
      <c r="AQ1468" s="17">
        <v>0.66265534635633105</v>
      </c>
      <c r="AR1468" s="17">
        <v>0.57261688340741201</v>
      </c>
      <c r="AS1468" s="17">
        <v>0.69981945030555104</v>
      </c>
      <c r="AT1468" s="17">
        <v>0.68813008355502903</v>
      </c>
      <c r="AU1468" s="17"/>
      <c r="AV1468" s="17">
        <v>0.68366553363349503</v>
      </c>
      <c r="AW1468" s="17">
        <v>0.57117732547592903</v>
      </c>
      <c r="AX1468" s="17">
        <v>0.60292152067785898</v>
      </c>
      <c r="AY1468" s="17">
        <v>0.67486490457719295</v>
      </c>
      <c r="AZ1468" s="17">
        <v>0.72519865695286301</v>
      </c>
      <c r="BA1468" s="17">
        <v>0.54995915444422505</v>
      </c>
      <c r="BB1468" s="17"/>
      <c r="BC1468" s="17">
        <v>0.60411463907885998</v>
      </c>
      <c r="BD1468" s="17">
        <v>0.60608221192331202</v>
      </c>
      <c r="BE1468" s="17">
        <v>0.67707896158015701</v>
      </c>
      <c r="BF1468" s="17">
        <v>0.72290011775197205</v>
      </c>
      <c r="BG1468" s="17">
        <v>0.58124690125324596</v>
      </c>
    </row>
    <row r="1469" spans="2:59" x14ac:dyDescent="0.35">
      <c r="B1469" t="s">
        <v>141</v>
      </c>
      <c r="C1469" s="17">
        <v>-0.53537892684896404</v>
      </c>
      <c r="D1469" s="17">
        <v>-0.55672275372563396</v>
      </c>
      <c r="E1469" s="17">
        <v>-0.51462769139734199</v>
      </c>
      <c r="F1469" s="17"/>
      <c r="G1469" s="17">
        <v>-0.61302344908089001</v>
      </c>
      <c r="H1469" s="17">
        <v>-0.60992484327753704</v>
      </c>
      <c r="I1469" s="17">
        <v>-0.61349319391391899</v>
      </c>
      <c r="J1469" s="17">
        <v>-0.49545352243222401</v>
      </c>
      <c r="K1469" s="17">
        <v>-0.44110359719438502</v>
      </c>
      <c r="L1469" s="17">
        <v>-0.46495605875364299</v>
      </c>
      <c r="M1469" s="17"/>
      <c r="N1469" s="17">
        <v>-0.55898812719223401</v>
      </c>
      <c r="O1469" s="17">
        <v>-0.51706343253015896</v>
      </c>
      <c r="P1469" s="17">
        <v>-0.53379294294796897</v>
      </c>
      <c r="Q1469" s="17">
        <v>-0.53163990095108704</v>
      </c>
      <c r="R1469" s="17"/>
      <c r="S1469" s="17">
        <v>-0.67141527425351699</v>
      </c>
      <c r="T1469" s="17">
        <v>-0.56176632900290402</v>
      </c>
      <c r="U1469" s="17">
        <v>-0.52382733671354798</v>
      </c>
      <c r="V1469" s="17">
        <v>-0.69747091347368695</v>
      </c>
      <c r="W1469" s="17">
        <v>-0.50152263938661901</v>
      </c>
      <c r="X1469" s="17">
        <v>-0.47319895815223301</v>
      </c>
      <c r="Y1469" s="17">
        <v>-0.41604251116343199</v>
      </c>
      <c r="Z1469" s="17">
        <v>-0.45337277139509702</v>
      </c>
      <c r="AA1469" s="17">
        <v>-0.52427091390954905</v>
      </c>
      <c r="AB1469" s="17">
        <v>-0.49064468087744301</v>
      </c>
      <c r="AC1469" s="17">
        <v>-0.41381141497148999</v>
      </c>
      <c r="AD1469" s="17">
        <v>-0.40766964717119702</v>
      </c>
      <c r="AE1469" s="17"/>
      <c r="AF1469" s="17">
        <v>-0.51394203264437899</v>
      </c>
      <c r="AG1469" s="17">
        <v>-0.54081613099745396</v>
      </c>
      <c r="AH1469" s="17">
        <v>-0.47785013200770599</v>
      </c>
      <c r="AI1469" s="17"/>
      <c r="AJ1469" s="17">
        <v>-0.49682717845891</v>
      </c>
      <c r="AK1469" s="17">
        <v>-0.63472953697152001</v>
      </c>
      <c r="AL1469" s="17">
        <v>-0.430067378388309</v>
      </c>
      <c r="AM1469" s="17">
        <v>-0.53749673254098895</v>
      </c>
      <c r="AN1469" s="17">
        <v>-0.384790001120976</v>
      </c>
      <c r="AO1469" s="17"/>
      <c r="AP1469" s="17">
        <v>-0.47471282189587399</v>
      </c>
      <c r="AQ1469" s="17">
        <v>-0.56943831785964505</v>
      </c>
      <c r="AR1469" s="17">
        <v>-0.45312498289576097</v>
      </c>
      <c r="AS1469" s="17">
        <v>-0.63778621220203002</v>
      </c>
      <c r="AT1469" s="17">
        <v>-0.54116856709852001</v>
      </c>
      <c r="AU1469" s="17"/>
      <c r="AV1469" s="17">
        <v>-0.61470329831103399</v>
      </c>
      <c r="AW1469" s="17">
        <v>-0.44042872217968998</v>
      </c>
      <c r="AX1469" s="17">
        <v>-0.51622956947171095</v>
      </c>
      <c r="AY1469" s="17">
        <v>-0.59927905464035303</v>
      </c>
      <c r="AZ1469" s="17">
        <v>-0.61313543099753298</v>
      </c>
      <c r="BA1469" s="17">
        <v>-0.28704053708550997</v>
      </c>
      <c r="BB1469" s="17"/>
      <c r="BC1469" s="17">
        <v>-0.47738990616343102</v>
      </c>
      <c r="BD1469" s="17">
        <v>-0.46839329444169298</v>
      </c>
      <c r="BE1469" s="17">
        <v>-0.58729228028560199</v>
      </c>
      <c r="BF1469" s="17">
        <v>-0.66821779160969996</v>
      </c>
      <c r="BG1469" s="17">
        <v>-0.51769081898856495</v>
      </c>
    </row>
    <row r="1470" spans="2:59" x14ac:dyDescent="0.35">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row>
    <row r="1471" spans="2:59" x14ac:dyDescent="0.35">
      <c r="B1471" s="6" t="s">
        <v>584</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row>
    <row r="1472" spans="2:59" x14ac:dyDescent="0.35">
      <c r="B1472" s="24" t="s">
        <v>331</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row>
    <row r="1473" spans="2:59" x14ac:dyDescent="0.35">
      <c r="B1473" t="s">
        <v>576</v>
      </c>
      <c r="C1473" s="17">
        <v>0.198781000133504</v>
      </c>
      <c r="D1473" s="17">
        <v>0.179887177577751</v>
      </c>
      <c r="E1473" s="17">
        <v>0.21668489822690501</v>
      </c>
      <c r="F1473" s="17"/>
      <c r="G1473" s="17">
        <v>0.28359955622587402</v>
      </c>
      <c r="H1473" s="17">
        <v>0.22897101939004499</v>
      </c>
      <c r="I1473" s="17">
        <v>0.205569488350307</v>
      </c>
      <c r="J1473" s="17">
        <v>0.16126430719812401</v>
      </c>
      <c r="K1473" s="17">
        <v>0.191617276937394</v>
      </c>
      <c r="L1473" s="17">
        <v>0.152800741435837</v>
      </c>
      <c r="M1473" s="17"/>
      <c r="N1473" s="17">
        <v>0.19016179025480101</v>
      </c>
      <c r="O1473" s="17">
        <v>0.196378272122713</v>
      </c>
      <c r="P1473" s="17">
        <v>0.19616995563859699</v>
      </c>
      <c r="Q1473" s="17">
        <v>0.21208057168019701</v>
      </c>
      <c r="R1473" s="17"/>
      <c r="S1473" s="17">
        <v>0.20016264397497199</v>
      </c>
      <c r="T1473" s="17">
        <v>0.21437939563753</v>
      </c>
      <c r="U1473" s="17">
        <v>0.15582423024723999</v>
      </c>
      <c r="V1473" s="17">
        <v>0.18449964844537001</v>
      </c>
      <c r="W1473" s="17">
        <v>0.118622087417296</v>
      </c>
      <c r="X1473" s="17">
        <v>0.25177874204751499</v>
      </c>
      <c r="Y1473" s="17">
        <v>0.115124685535534</v>
      </c>
      <c r="Z1473" s="17">
        <v>0.25824074337540498</v>
      </c>
      <c r="AA1473" s="17">
        <v>0.28709338139305102</v>
      </c>
      <c r="AB1473" s="17">
        <v>0.197097698547606</v>
      </c>
      <c r="AC1473" s="17">
        <v>0.170794829014973</v>
      </c>
      <c r="AD1473" s="17">
        <v>0.175812507949764</v>
      </c>
      <c r="AE1473" s="17"/>
      <c r="AF1473" s="17">
        <v>0.18065759815690499</v>
      </c>
      <c r="AG1473" s="17">
        <v>0.20474627795886199</v>
      </c>
      <c r="AH1473" s="17">
        <v>0.163894124298191</v>
      </c>
      <c r="AI1473" s="17"/>
      <c r="AJ1473" s="17">
        <v>0.17999172562021101</v>
      </c>
      <c r="AK1473" s="17">
        <v>0.22935245111389299</v>
      </c>
      <c r="AL1473" s="17">
        <v>0.20694796223137199</v>
      </c>
      <c r="AM1473" s="17">
        <v>0.222457704315142</v>
      </c>
      <c r="AN1473" s="17">
        <v>0.139207710231883</v>
      </c>
      <c r="AO1473" s="17"/>
      <c r="AP1473" s="17">
        <v>0.14197791906568299</v>
      </c>
      <c r="AQ1473" s="17">
        <v>0.21843287700456801</v>
      </c>
      <c r="AR1473" s="17">
        <v>0.19014177043022401</v>
      </c>
      <c r="AS1473" s="17">
        <v>0.217056058691212</v>
      </c>
      <c r="AT1473" s="17">
        <v>0.249503628504741</v>
      </c>
      <c r="AU1473" s="17"/>
      <c r="AV1473" s="17">
        <v>0.2111120554465</v>
      </c>
      <c r="AW1473" s="17">
        <v>0.15568446348131701</v>
      </c>
      <c r="AX1473" s="17">
        <v>0.22142049554648599</v>
      </c>
      <c r="AY1473" s="17">
        <v>0.17474713175739101</v>
      </c>
      <c r="AZ1473" s="17">
        <v>0.27019925788558502</v>
      </c>
      <c r="BA1473" s="17">
        <v>0.203614423135169</v>
      </c>
      <c r="BB1473" s="17"/>
      <c r="BC1473" s="17">
        <v>0.19452826364683101</v>
      </c>
      <c r="BD1473" s="17">
        <v>0.19747992938259801</v>
      </c>
      <c r="BE1473" s="17">
        <v>0.19155118908744501</v>
      </c>
      <c r="BF1473" s="17">
        <v>0.253682725973569</v>
      </c>
      <c r="BG1473" s="17">
        <v>0.218035669836842</v>
      </c>
    </row>
    <row r="1474" spans="2:59" x14ac:dyDescent="0.35">
      <c r="B1474" t="s">
        <v>577</v>
      </c>
      <c r="C1474" s="17">
        <v>0.407370353221021</v>
      </c>
      <c r="D1474" s="17">
        <v>0.42566296434802497</v>
      </c>
      <c r="E1474" s="17">
        <v>0.38880631621703099</v>
      </c>
      <c r="F1474" s="17"/>
      <c r="G1474" s="17">
        <v>0.43998552208818598</v>
      </c>
      <c r="H1474" s="17">
        <v>0.50883462461179996</v>
      </c>
      <c r="I1474" s="17">
        <v>0.42872249975965099</v>
      </c>
      <c r="J1474" s="17">
        <v>0.39179382993793099</v>
      </c>
      <c r="K1474" s="17">
        <v>0.31397432220412902</v>
      </c>
      <c r="L1474" s="17">
        <v>0.37033956354234598</v>
      </c>
      <c r="M1474" s="17"/>
      <c r="N1474" s="17">
        <v>0.43451986902588902</v>
      </c>
      <c r="O1474" s="17">
        <v>0.44034601301068499</v>
      </c>
      <c r="P1474" s="17">
        <v>0.35543413179494898</v>
      </c>
      <c r="Q1474" s="17">
        <v>0.39136325516790499</v>
      </c>
      <c r="R1474" s="17"/>
      <c r="S1474" s="17">
        <v>0.50907183021997204</v>
      </c>
      <c r="T1474" s="17">
        <v>0.38838867679995698</v>
      </c>
      <c r="U1474" s="17">
        <v>0.44581089784633798</v>
      </c>
      <c r="V1474" s="17">
        <v>0.430728766815477</v>
      </c>
      <c r="W1474" s="17">
        <v>0.47018852224317098</v>
      </c>
      <c r="X1474" s="17">
        <v>0.35600271349294499</v>
      </c>
      <c r="Y1474" s="17">
        <v>0.36169201768985498</v>
      </c>
      <c r="Z1474" s="17">
        <v>0.40875907873364897</v>
      </c>
      <c r="AA1474" s="17">
        <v>0.36731659029937702</v>
      </c>
      <c r="AB1474" s="17">
        <v>0.33030035248801998</v>
      </c>
      <c r="AC1474" s="17">
        <v>0.436897498692841</v>
      </c>
      <c r="AD1474" s="17">
        <v>0.35522774269101498</v>
      </c>
      <c r="AE1474" s="17"/>
      <c r="AF1474" s="17">
        <v>0.36206958219250102</v>
      </c>
      <c r="AG1474" s="17">
        <v>0.42818602592708699</v>
      </c>
      <c r="AH1474" s="17">
        <v>0.43792660278741602</v>
      </c>
      <c r="AI1474" s="17"/>
      <c r="AJ1474" s="17">
        <v>0.38481041059883497</v>
      </c>
      <c r="AK1474" s="17">
        <v>0.47036663983634502</v>
      </c>
      <c r="AL1474" s="17">
        <v>0.37123640670624602</v>
      </c>
      <c r="AM1474" s="17">
        <v>0.40127873423668498</v>
      </c>
      <c r="AN1474" s="17">
        <v>0.38547201008697302</v>
      </c>
      <c r="AO1474" s="17"/>
      <c r="AP1474" s="17">
        <v>0.39659477039153002</v>
      </c>
      <c r="AQ1474" s="17">
        <v>0.43491552867084798</v>
      </c>
      <c r="AR1474" s="17">
        <v>0.35179173321000201</v>
      </c>
      <c r="AS1474" s="17">
        <v>0.41930185793135999</v>
      </c>
      <c r="AT1474" s="17">
        <v>0.43245523048085699</v>
      </c>
      <c r="AU1474" s="17"/>
      <c r="AV1474" s="17">
        <v>0.44751452779527801</v>
      </c>
      <c r="AW1474" s="17">
        <v>0.379642715077457</v>
      </c>
      <c r="AX1474" s="17">
        <v>0.39323981145965903</v>
      </c>
      <c r="AY1474" s="17">
        <v>0.432603288081995</v>
      </c>
      <c r="AZ1474" s="17">
        <v>0.43018223354909702</v>
      </c>
      <c r="BA1474" s="17">
        <v>0.2910480140642</v>
      </c>
      <c r="BB1474" s="17"/>
      <c r="BC1474" s="17">
        <v>0.39081822824824303</v>
      </c>
      <c r="BD1474" s="17">
        <v>0.41094209448910701</v>
      </c>
      <c r="BE1474" s="17">
        <v>0.39868970217155397</v>
      </c>
      <c r="BF1474" s="17">
        <v>0.49354796262738698</v>
      </c>
      <c r="BG1474" s="17">
        <v>0.42482716675965798</v>
      </c>
    </row>
    <row r="1475" spans="2:59" x14ac:dyDescent="0.35">
      <c r="B1475" t="s">
        <v>578</v>
      </c>
      <c r="C1475" s="17">
        <v>0.218927648627917</v>
      </c>
      <c r="D1475" s="17">
        <v>0.24573193758653999</v>
      </c>
      <c r="E1475" s="17">
        <v>0.19464155572779501</v>
      </c>
      <c r="F1475" s="17"/>
      <c r="G1475" s="17">
        <v>0.13392247840681701</v>
      </c>
      <c r="H1475" s="17">
        <v>0.14322497031756701</v>
      </c>
      <c r="I1475" s="17">
        <v>0.217823520101602</v>
      </c>
      <c r="J1475" s="17">
        <v>0.23491156834292001</v>
      </c>
      <c r="K1475" s="17">
        <v>0.31886871272939898</v>
      </c>
      <c r="L1475" s="17">
        <v>0.24715784957997999</v>
      </c>
      <c r="M1475" s="17"/>
      <c r="N1475" s="17">
        <v>0.23767413655258501</v>
      </c>
      <c r="O1475" s="17">
        <v>0.20191788633128899</v>
      </c>
      <c r="P1475" s="17">
        <v>0.25254648680729702</v>
      </c>
      <c r="Q1475" s="17">
        <v>0.188541292858349</v>
      </c>
      <c r="R1475" s="17"/>
      <c r="S1475" s="17">
        <v>0.16939428097853801</v>
      </c>
      <c r="T1475" s="17">
        <v>0.222373851506211</v>
      </c>
      <c r="U1475" s="17">
        <v>0.159834354725963</v>
      </c>
      <c r="V1475" s="17">
        <v>0.22104385185849401</v>
      </c>
      <c r="W1475" s="17">
        <v>0.277495730987317</v>
      </c>
      <c r="X1475" s="17">
        <v>0.22654138353516501</v>
      </c>
      <c r="Y1475" s="17">
        <v>0.30417993608425797</v>
      </c>
      <c r="Z1475" s="17">
        <v>0.129468593151845</v>
      </c>
      <c r="AA1475" s="17">
        <v>0.21159474651424701</v>
      </c>
      <c r="AB1475" s="17">
        <v>0.25618445079353103</v>
      </c>
      <c r="AC1475" s="17">
        <v>0.182254894207032</v>
      </c>
      <c r="AD1475" s="17">
        <v>0.27105350002936401</v>
      </c>
      <c r="AE1475" s="17"/>
      <c r="AF1475" s="17">
        <v>0.25253600216245398</v>
      </c>
      <c r="AG1475" s="17">
        <v>0.21271004423727399</v>
      </c>
      <c r="AH1475" s="17">
        <v>0.241092595524038</v>
      </c>
      <c r="AI1475" s="17"/>
      <c r="AJ1475" s="17">
        <v>0.24115535408625999</v>
      </c>
      <c r="AK1475" s="17">
        <v>0.17348600869782899</v>
      </c>
      <c r="AL1475" s="17">
        <v>0.24367777959197201</v>
      </c>
      <c r="AM1475" s="17">
        <v>0.149002840184598</v>
      </c>
      <c r="AN1475" s="17">
        <v>0.26188355111008299</v>
      </c>
      <c r="AO1475" s="17"/>
      <c r="AP1475" s="17">
        <v>0.272950902623323</v>
      </c>
      <c r="AQ1475" s="17">
        <v>0.199876213726703</v>
      </c>
      <c r="AR1475" s="17">
        <v>0.24122993698786899</v>
      </c>
      <c r="AS1475" s="17">
        <v>0.17837955282537599</v>
      </c>
      <c r="AT1475" s="17">
        <v>0.15323003104558899</v>
      </c>
      <c r="AU1475" s="17"/>
      <c r="AV1475" s="17">
        <v>0.209281225420516</v>
      </c>
      <c r="AW1475" s="17">
        <v>0.26005390693267899</v>
      </c>
      <c r="AX1475" s="17">
        <v>0.183516300364608</v>
      </c>
      <c r="AY1475" s="17">
        <v>0.20802564066707999</v>
      </c>
      <c r="AZ1475" s="17">
        <v>0.16201232812850899</v>
      </c>
      <c r="BA1475" s="17">
        <v>0.214905817460393</v>
      </c>
      <c r="BB1475" s="17"/>
      <c r="BC1475" s="17">
        <v>0.20981545565549101</v>
      </c>
      <c r="BD1475" s="17">
        <v>0.20183464080135</v>
      </c>
      <c r="BE1475" s="17">
        <v>0.236407042585945</v>
      </c>
      <c r="BF1475" s="17">
        <v>0.16322163612663401</v>
      </c>
      <c r="BG1475" s="17">
        <v>0.22954897057784901</v>
      </c>
    </row>
    <row r="1476" spans="2:59" x14ac:dyDescent="0.35">
      <c r="B1476" t="s">
        <v>579</v>
      </c>
      <c r="C1476" s="17">
        <v>5.8716258450078503E-2</v>
      </c>
      <c r="D1476" s="17">
        <v>5.7408297979055799E-2</v>
      </c>
      <c r="E1476" s="17">
        <v>6.0399443054034198E-2</v>
      </c>
      <c r="F1476" s="17"/>
      <c r="G1476" s="17">
        <v>6.2936043862052093E-2</v>
      </c>
      <c r="H1476" s="17">
        <v>3.4638899068542603E-2</v>
      </c>
      <c r="I1476" s="17">
        <v>4.7510741820343101E-2</v>
      </c>
      <c r="J1476" s="17">
        <v>7.46923155975978E-2</v>
      </c>
      <c r="K1476" s="17">
        <v>4.3318093963841502E-2</v>
      </c>
      <c r="L1476" s="17">
        <v>8.1715715763462093E-2</v>
      </c>
      <c r="M1476" s="17"/>
      <c r="N1476" s="17">
        <v>6.0366977423701403E-2</v>
      </c>
      <c r="O1476" s="17">
        <v>6.0391420438206798E-2</v>
      </c>
      <c r="P1476" s="17">
        <v>6.7687198469431206E-2</v>
      </c>
      <c r="Q1476" s="17">
        <v>4.7674404138924299E-2</v>
      </c>
      <c r="R1476" s="17"/>
      <c r="S1476" s="17">
        <v>5.9661129245306997E-2</v>
      </c>
      <c r="T1476" s="17">
        <v>7.7776701384715999E-2</v>
      </c>
      <c r="U1476" s="17">
        <v>4.2463032655482097E-2</v>
      </c>
      <c r="V1476" s="17">
        <v>6.3599481176944805E-2</v>
      </c>
      <c r="W1476" s="17">
        <v>0</v>
      </c>
      <c r="X1476" s="17">
        <v>3.0012955449371399E-2</v>
      </c>
      <c r="Y1476" s="17">
        <v>8.6186070255024699E-2</v>
      </c>
      <c r="Z1476" s="17">
        <v>6.13822849219154E-2</v>
      </c>
      <c r="AA1476" s="17">
        <v>4.8553917489829797E-2</v>
      </c>
      <c r="AB1476" s="17">
        <v>6.8194973507041304E-2</v>
      </c>
      <c r="AC1476" s="17">
        <v>8.2887407266550098E-2</v>
      </c>
      <c r="AD1476" s="17">
        <v>9.1123861327287101E-2</v>
      </c>
      <c r="AE1476" s="17"/>
      <c r="AF1476" s="17">
        <v>7.1257615817094597E-2</v>
      </c>
      <c r="AG1476" s="17">
        <v>4.6692727424046197E-2</v>
      </c>
      <c r="AH1476" s="17">
        <v>4.1355485091123398E-2</v>
      </c>
      <c r="AI1476" s="17"/>
      <c r="AJ1476" s="17">
        <v>6.1122971991320399E-2</v>
      </c>
      <c r="AK1476" s="17">
        <v>4.05574771848266E-2</v>
      </c>
      <c r="AL1476" s="17">
        <v>5.5424797212705601E-2</v>
      </c>
      <c r="AM1476" s="17">
        <v>0.118713898969333</v>
      </c>
      <c r="AN1476" s="17">
        <v>5.0586230874703701E-2</v>
      </c>
      <c r="AO1476" s="17"/>
      <c r="AP1476" s="17">
        <v>7.3094816587038106E-2</v>
      </c>
      <c r="AQ1476" s="17">
        <v>4.6681595306883997E-2</v>
      </c>
      <c r="AR1476" s="17">
        <v>6.4416755739559406E-2</v>
      </c>
      <c r="AS1476" s="17">
        <v>7.5039659040141204E-2</v>
      </c>
      <c r="AT1476" s="17">
        <v>3.6386030396965599E-2</v>
      </c>
      <c r="AU1476" s="17"/>
      <c r="AV1476" s="17">
        <v>4.1941533707158501E-2</v>
      </c>
      <c r="AW1476" s="17">
        <v>7.7413327049782293E-2</v>
      </c>
      <c r="AX1476" s="17">
        <v>6.6581682432505507E-2</v>
      </c>
      <c r="AY1476" s="17">
        <v>7.4807841049127202E-2</v>
      </c>
      <c r="AZ1476" s="17">
        <v>3.9677627048138799E-2</v>
      </c>
      <c r="BA1476" s="17">
        <v>4.8784065061768203E-2</v>
      </c>
      <c r="BB1476" s="17"/>
      <c r="BC1476" s="17">
        <v>4.06454439401304E-2</v>
      </c>
      <c r="BD1476" s="17">
        <v>7.2148141504578503E-2</v>
      </c>
      <c r="BE1476" s="17">
        <v>5.3643035091423298E-2</v>
      </c>
      <c r="BF1476" s="17">
        <v>5.5322199790826698E-2</v>
      </c>
      <c r="BG1476" s="17">
        <v>0</v>
      </c>
    </row>
    <row r="1477" spans="2:59" x14ac:dyDescent="0.35">
      <c r="B1477" t="s">
        <v>100</v>
      </c>
      <c r="C1477" s="17">
        <v>0.116204739567479</v>
      </c>
      <c r="D1477" s="17">
        <v>9.13096225086278E-2</v>
      </c>
      <c r="E1477" s="17">
        <v>0.13946778677423399</v>
      </c>
      <c r="F1477" s="17"/>
      <c r="G1477" s="17">
        <v>7.9556399417071599E-2</v>
      </c>
      <c r="H1477" s="17">
        <v>8.4330486612046104E-2</v>
      </c>
      <c r="I1477" s="17">
        <v>0.100373749968097</v>
      </c>
      <c r="J1477" s="17">
        <v>0.137337978923426</v>
      </c>
      <c r="K1477" s="17">
        <v>0.13222159416523599</v>
      </c>
      <c r="L1477" s="17">
        <v>0.14798612967837599</v>
      </c>
      <c r="M1477" s="17"/>
      <c r="N1477" s="17">
        <v>7.7277226743024299E-2</v>
      </c>
      <c r="O1477" s="17">
        <v>0.100966408097106</v>
      </c>
      <c r="P1477" s="17">
        <v>0.12816222728972601</v>
      </c>
      <c r="Q1477" s="17">
        <v>0.16034047615462399</v>
      </c>
      <c r="R1477" s="17"/>
      <c r="S1477" s="17">
        <v>6.1710115581210603E-2</v>
      </c>
      <c r="T1477" s="17">
        <v>9.7081374671585494E-2</v>
      </c>
      <c r="U1477" s="17">
        <v>0.19606748452497699</v>
      </c>
      <c r="V1477" s="17">
        <v>0.100128251703715</v>
      </c>
      <c r="W1477" s="17">
        <v>0.133693659352216</v>
      </c>
      <c r="X1477" s="17">
        <v>0.13566420547500299</v>
      </c>
      <c r="Y1477" s="17">
        <v>0.132817290435328</v>
      </c>
      <c r="Z1477" s="17">
        <v>0.14214929981718599</v>
      </c>
      <c r="AA1477" s="17">
        <v>8.5441364303494999E-2</v>
      </c>
      <c r="AB1477" s="17">
        <v>0.14822252466380201</v>
      </c>
      <c r="AC1477" s="17">
        <v>0.12716537081860399</v>
      </c>
      <c r="AD1477" s="17">
        <v>0.10678238800257001</v>
      </c>
      <c r="AE1477" s="17"/>
      <c r="AF1477" s="17">
        <v>0.13347920167104599</v>
      </c>
      <c r="AG1477" s="17">
        <v>0.107664924452731</v>
      </c>
      <c r="AH1477" s="17">
        <v>0.115731192299232</v>
      </c>
      <c r="AI1477" s="17"/>
      <c r="AJ1477" s="17">
        <v>0.132919537703374</v>
      </c>
      <c r="AK1477" s="17">
        <v>8.62374231671066E-2</v>
      </c>
      <c r="AL1477" s="17">
        <v>0.122713054257704</v>
      </c>
      <c r="AM1477" s="17">
        <v>0.10854682229424301</v>
      </c>
      <c r="AN1477" s="17">
        <v>0.16285049769635801</v>
      </c>
      <c r="AO1477" s="17"/>
      <c r="AP1477" s="17">
        <v>0.11538159133242699</v>
      </c>
      <c r="AQ1477" s="17">
        <v>0.10009378529099699</v>
      </c>
      <c r="AR1477" s="17">
        <v>0.152419803632345</v>
      </c>
      <c r="AS1477" s="17">
        <v>0.11022287151191</v>
      </c>
      <c r="AT1477" s="17">
        <v>0.12842507957184701</v>
      </c>
      <c r="AU1477" s="17"/>
      <c r="AV1477" s="17">
        <v>9.0150657630548095E-2</v>
      </c>
      <c r="AW1477" s="17">
        <v>0.12720558745876501</v>
      </c>
      <c r="AX1477" s="17">
        <v>0.135241710196742</v>
      </c>
      <c r="AY1477" s="17">
        <v>0.109816098444407</v>
      </c>
      <c r="AZ1477" s="17">
        <v>9.7928553388669598E-2</v>
      </c>
      <c r="BA1477" s="17">
        <v>0.24164768027847</v>
      </c>
      <c r="BB1477" s="17"/>
      <c r="BC1477" s="17">
        <v>0.164192608509305</v>
      </c>
      <c r="BD1477" s="17">
        <v>0.117595193822366</v>
      </c>
      <c r="BE1477" s="17">
        <v>0.119709031063633</v>
      </c>
      <c r="BF1477" s="17">
        <v>3.4225475481583903E-2</v>
      </c>
      <c r="BG1477" s="17">
        <v>0.12758819282565001</v>
      </c>
    </row>
    <row r="1478" spans="2:59" x14ac:dyDescent="0.35">
      <c r="B1478" t="s">
        <v>580</v>
      </c>
      <c r="C1478" s="17">
        <v>0.60615135335452497</v>
      </c>
      <c r="D1478" s="17">
        <v>0.60555014192577605</v>
      </c>
      <c r="E1478" s="17">
        <v>0.60549121444393705</v>
      </c>
      <c r="F1478" s="17"/>
      <c r="G1478" s="17">
        <v>0.72358507831405905</v>
      </c>
      <c r="H1478" s="17">
        <v>0.73780564400184401</v>
      </c>
      <c r="I1478" s="17">
        <v>0.63429198810995802</v>
      </c>
      <c r="J1478" s="17">
        <v>0.55305813713605501</v>
      </c>
      <c r="K1478" s="17">
        <v>0.50559159914152296</v>
      </c>
      <c r="L1478" s="17">
        <v>0.52314030497818198</v>
      </c>
      <c r="M1478" s="17"/>
      <c r="N1478" s="17">
        <v>0.62468165928068997</v>
      </c>
      <c r="O1478" s="17">
        <v>0.63672428513339796</v>
      </c>
      <c r="P1478" s="17">
        <v>0.55160408743354605</v>
      </c>
      <c r="Q1478" s="17">
        <v>0.60344382684810205</v>
      </c>
      <c r="R1478" s="17"/>
      <c r="S1478" s="17">
        <v>0.70923447419494401</v>
      </c>
      <c r="T1478" s="17">
        <v>0.60276807243748798</v>
      </c>
      <c r="U1478" s="17">
        <v>0.601635128093578</v>
      </c>
      <c r="V1478" s="17">
        <v>0.61522841526084704</v>
      </c>
      <c r="W1478" s="17">
        <v>0.58881060966046705</v>
      </c>
      <c r="X1478" s="17">
        <v>0.60778145554046004</v>
      </c>
      <c r="Y1478" s="17">
        <v>0.47681670322538899</v>
      </c>
      <c r="Z1478" s="17">
        <v>0.66699982210905395</v>
      </c>
      <c r="AA1478" s="17">
        <v>0.65440997169242798</v>
      </c>
      <c r="AB1478" s="17">
        <v>0.52739805103562598</v>
      </c>
      <c r="AC1478" s="17">
        <v>0.60769232770781401</v>
      </c>
      <c r="AD1478" s="17">
        <v>0.53104025064077898</v>
      </c>
      <c r="AE1478" s="17"/>
      <c r="AF1478" s="17">
        <v>0.54272718034940504</v>
      </c>
      <c r="AG1478" s="17">
        <v>0.63293230388594801</v>
      </c>
      <c r="AH1478" s="17">
        <v>0.60182072708560697</v>
      </c>
      <c r="AI1478" s="17"/>
      <c r="AJ1478" s="17">
        <v>0.56480213621904596</v>
      </c>
      <c r="AK1478" s="17">
        <v>0.69971909095023799</v>
      </c>
      <c r="AL1478" s="17">
        <v>0.57818436893761804</v>
      </c>
      <c r="AM1478" s="17">
        <v>0.62373643855182703</v>
      </c>
      <c r="AN1478" s="17">
        <v>0.52467972031885601</v>
      </c>
      <c r="AO1478" s="17"/>
      <c r="AP1478" s="17">
        <v>0.53857268945721304</v>
      </c>
      <c r="AQ1478" s="17">
        <v>0.65334840567541597</v>
      </c>
      <c r="AR1478" s="17">
        <v>0.54193350364022597</v>
      </c>
      <c r="AS1478" s="17">
        <v>0.63635791662257202</v>
      </c>
      <c r="AT1478" s="17">
        <v>0.68195885898559805</v>
      </c>
      <c r="AU1478" s="17"/>
      <c r="AV1478" s="17">
        <v>0.65862658324177703</v>
      </c>
      <c r="AW1478" s="17">
        <v>0.53532717855877399</v>
      </c>
      <c r="AX1478" s="17">
        <v>0.61466030700614405</v>
      </c>
      <c r="AY1478" s="17">
        <v>0.60735041983938598</v>
      </c>
      <c r="AZ1478" s="17">
        <v>0.70038149143468198</v>
      </c>
      <c r="BA1478" s="17">
        <v>0.49466243719936898</v>
      </c>
      <c r="BB1478" s="17"/>
      <c r="BC1478" s="17">
        <v>0.58534649189507404</v>
      </c>
      <c r="BD1478" s="17">
        <v>0.60842202387170496</v>
      </c>
      <c r="BE1478" s="17">
        <v>0.59024089125899903</v>
      </c>
      <c r="BF1478" s="17">
        <v>0.74723068860095598</v>
      </c>
      <c r="BG1478" s="17">
        <v>0.64286283659650101</v>
      </c>
    </row>
    <row r="1479" spans="2:59" x14ac:dyDescent="0.35">
      <c r="B1479" t="s">
        <v>141</v>
      </c>
      <c r="C1479" s="17">
        <v>-0.48994661378704701</v>
      </c>
      <c r="D1479" s="17">
        <v>-0.51424051941714799</v>
      </c>
      <c r="E1479" s="17">
        <v>-0.46602342766970301</v>
      </c>
      <c r="F1479" s="17"/>
      <c r="G1479" s="17">
        <v>-0.644028678896988</v>
      </c>
      <c r="H1479" s="17">
        <v>-0.653475157389798</v>
      </c>
      <c r="I1479" s="17">
        <v>-0.53391823814186001</v>
      </c>
      <c r="J1479" s="17">
        <v>-0.41572015821262898</v>
      </c>
      <c r="K1479" s="17">
        <v>-0.37337000497628697</v>
      </c>
      <c r="L1479" s="17">
        <v>-0.37515417529980599</v>
      </c>
      <c r="M1479" s="17"/>
      <c r="N1479" s="17">
        <v>-0.54740443253766502</v>
      </c>
      <c r="O1479" s="17">
        <v>-0.53575787703629196</v>
      </c>
      <c r="P1479" s="17">
        <v>-0.42344186014382001</v>
      </c>
      <c r="Q1479" s="17">
        <v>-0.443103350693478</v>
      </c>
      <c r="R1479" s="17"/>
      <c r="S1479" s="17">
        <v>-0.64752435861373303</v>
      </c>
      <c r="T1479" s="17">
        <v>-0.50568669776590203</v>
      </c>
      <c r="U1479" s="17">
        <v>-0.40556764356860098</v>
      </c>
      <c r="V1479" s="17">
        <v>-0.51510016355713195</v>
      </c>
      <c r="W1479" s="17">
        <v>-0.45511695030825</v>
      </c>
      <c r="X1479" s="17">
        <v>-0.47211725006545602</v>
      </c>
      <c r="Y1479" s="17">
        <v>-0.34399941279006102</v>
      </c>
      <c r="Z1479" s="17">
        <v>-0.52485052229186702</v>
      </c>
      <c r="AA1479" s="17">
        <v>-0.56896860738893296</v>
      </c>
      <c r="AB1479" s="17">
        <v>-0.379175526371824</v>
      </c>
      <c r="AC1479" s="17">
        <v>-0.48052695688920999</v>
      </c>
      <c r="AD1479" s="17">
        <v>-0.42425786263820903</v>
      </c>
      <c r="AE1479" s="17"/>
      <c r="AF1479" s="17">
        <v>-0.40924797867835899</v>
      </c>
      <c r="AG1479" s="17">
        <v>-0.525267379433217</v>
      </c>
      <c r="AH1479" s="17">
        <v>-0.48608953478637501</v>
      </c>
      <c r="AI1479" s="17"/>
      <c r="AJ1479" s="17">
        <v>-0.43188259851567201</v>
      </c>
      <c r="AK1479" s="17">
        <v>-0.61348166778313096</v>
      </c>
      <c r="AL1479" s="17">
        <v>-0.45547131467991397</v>
      </c>
      <c r="AM1479" s="17">
        <v>-0.51518961625758497</v>
      </c>
      <c r="AN1479" s="17">
        <v>-0.361829222622499</v>
      </c>
      <c r="AO1479" s="17"/>
      <c r="AP1479" s="17">
        <v>-0.423191098124786</v>
      </c>
      <c r="AQ1479" s="17">
        <v>-0.55325462038441797</v>
      </c>
      <c r="AR1479" s="17">
        <v>-0.38951370000788099</v>
      </c>
      <c r="AS1479" s="17">
        <v>-0.526135045110662</v>
      </c>
      <c r="AT1479" s="17">
        <v>-0.55353377941375204</v>
      </c>
      <c r="AU1479" s="17"/>
      <c r="AV1479" s="17">
        <v>-0.56847592561122895</v>
      </c>
      <c r="AW1479" s="17">
        <v>-0.40812159110001001</v>
      </c>
      <c r="AX1479" s="17">
        <v>-0.47941859680940202</v>
      </c>
      <c r="AY1479" s="17">
        <v>-0.497534321394979</v>
      </c>
      <c r="AZ1479" s="17">
        <v>-0.60245293804601296</v>
      </c>
      <c r="BA1479" s="17">
        <v>-0.25301475692089898</v>
      </c>
      <c r="BB1479" s="17"/>
      <c r="BC1479" s="17">
        <v>-0.42115388338576898</v>
      </c>
      <c r="BD1479" s="17">
        <v>-0.49082683004933902</v>
      </c>
      <c r="BE1479" s="17">
        <v>-0.47053186019536702</v>
      </c>
      <c r="BF1479" s="17">
        <v>-0.71300521311937204</v>
      </c>
      <c r="BG1479" s="17">
        <v>-0.51527464377084997</v>
      </c>
    </row>
    <row r="1480" spans="2:59" x14ac:dyDescent="0.3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row>
    <row r="1481" spans="2:59" x14ac:dyDescent="0.35">
      <c r="B1481" s="6" t="s">
        <v>585</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row>
    <row r="1482" spans="2:59" x14ac:dyDescent="0.35">
      <c r="B1482" s="24" t="s">
        <v>331</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row>
    <row r="1483" spans="2:59" x14ac:dyDescent="0.35">
      <c r="B1483" t="s">
        <v>576</v>
      </c>
      <c r="C1483" s="17">
        <v>0.205431825280325</v>
      </c>
      <c r="D1483" s="17">
        <v>0.213238497641111</v>
      </c>
      <c r="E1483" s="17">
        <v>0.19762616863784299</v>
      </c>
      <c r="F1483" s="17"/>
      <c r="G1483" s="17">
        <v>0.29454773435228399</v>
      </c>
      <c r="H1483" s="17">
        <v>0.25814987079042401</v>
      </c>
      <c r="I1483" s="17">
        <v>0.18944625430848799</v>
      </c>
      <c r="J1483" s="17">
        <v>0.177226320556061</v>
      </c>
      <c r="K1483" s="17">
        <v>0.16485560434112501</v>
      </c>
      <c r="L1483" s="17">
        <v>0.17425439342770699</v>
      </c>
      <c r="M1483" s="17"/>
      <c r="N1483" s="17">
        <v>0.231672297646384</v>
      </c>
      <c r="O1483" s="17">
        <v>0.212382832008463</v>
      </c>
      <c r="P1483" s="17">
        <v>0.17075963014008999</v>
      </c>
      <c r="Q1483" s="17">
        <v>0.201865402570932</v>
      </c>
      <c r="R1483" s="17"/>
      <c r="S1483" s="17">
        <v>0.23396725368399601</v>
      </c>
      <c r="T1483" s="17">
        <v>0.180799871495225</v>
      </c>
      <c r="U1483" s="17">
        <v>0.116380059846922</v>
      </c>
      <c r="V1483" s="17">
        <v>0.15178308312890501</v>
      </c>
      <c r="W1483" s="17">
        <v>0.181200446241047</v>
      </c>
      <c r="X1483" s="17">
        <v>0.246220781353852</v>
      </c>
      <c r="Y1483" s="17">
        <v>0.33949320522973297</v>
      </c>
      <c r="Z1483" s="17">
        <v>0.18744967325254799</v>
      </c>
      <c r="AA1483" s="17">
        <v>0.24905730830177999</v>
      </c>
      <c r="AB1483" s="17">
        <v>0.224149166731273</v>
      </c>
      <c r="AC1483" s="17">
        <v>0.112566361069832</v>
      </c>
      <c r="AD1483" s="17">
        <v>0.124795121159451</v>
      </c>
      <c r="AE1483" s="17"/>
      <c r="AF1483" s="17">
        <v>0.209697204125737</v>
      </c>
      <c r="AG1483" s="17">
        <v>0.20057925088587</v>
      </c>
      <c r="AH1483" s="17">
        <v>0.169858864265439</v>
      </c>
      <c r="AI1483" s="17"/>
      <c r="AJ1483" s="17">
        <v>0.17791532174188199</v>
      </c>
      <c r="AK1483" s="17">
        <v>0.25080849106180603</v>
      </c>
      <c r="AL1483" s="17">
        <v>0.22003408774615099</v>
      </c>
      <c r="AM1483" s="17">
        <v>0.38291753587660798</v>
      </c>
      <c r="AN1483" s="17">
        <v>0.139501018514056</v>
      </c>
      <c r="AO1483" s="17"/>
      <c r="AP1483" s="17">
        <v>0.20451162129259001</v>
      </c>
      <c r="AQ1483" s="17">
        <v>0.23309483551897101</v>
      </c>
      <c r="AR1483" s="17">
        <v>0.172073709006378</v>
      </c>
      <c r="AS1483" s="17">
        <v>0.19862424495598199</v>
      </c>
      <c r="AT1483" s="17">
        <v>0.25300673979034899</v>
      </c>
      <c r="AU1483" s="17"/>
      <c r="AV1483" s="17">
        <v>0.22480490040062601</v>
      </c>
      <c r="AW1483" s="17">
        <v>0.195825137753321</v>
      </c>
      <c r="AX1483" s="17">
        <v>0.190707885170319</v>
      </c>
      <c r="AY1483" s="17">
        <v>0.211847731923827</v>
      </c>
      <c r="AZ1483" s="17">
        <v>0.24415388947598299</v>
      </c>
      <c r="BA1483" s="17">
        <v>0.141056805519711</v>
      </c>
      <c r="BB1483" s="17"/>
      <c r="BC1483" s="17">
        <v>0.17596564204902301</v>
      </c>
      <c r="BD1483" s="17">
        <v>0.19545417768329701</v>
      </c>
      <c r="BE1483" s="17">
        <v>0.22993342327157301</v>
      </c>
      <c r="BF1483" s="17">
        <v>0.21782680218615399</v>
      </c>
      <c r="BG1483" s="17">
        <v>0.32894048868881298</v>
      </c>
    </row>
    <row r="1484" spans="2:59" x14ac:dyDescent="0.35">
      <c r="B1484" t="s">
        <v>577</v>
      </c>
      <c r="C1484" s="17">
        <v>0.46866342108353898</v>
      </c>
      <c r="D1484" s="17">
        <v>0.44432061532543998</v>
      </c>
      <c r="E1484" s="17">
        <v>0.490081927145538</v>
      </c>
      <c r="F1484" s="17"/>
      <c r="G1484" s="17">
        <v>0.419356386859909</v>
      </c>
      <c r="H1484" s="17">
        <v>0.427613146210718</v>
      </c>
      <c r="I1484" s="17">
        <v>0.45837748100319597</v>
      </c>
      <c r="J1484" s="17">
        <v>0.46601262560348999</v>
      </c>
      <c r="K1484" s="17">
        <v>0.52139914677950805</v>
      </c>
      <c r="L1484" s="17">
        <v>0.504556796997364</v>
      </c>
      <c r="M1484" s="17"/>
      <c r="N1484" s="17">
        <v>0.47585856365377199</v>
      </c>
      <c r="O1484" s="17">
        <v>0.48984709503071699</v>
      </c>
      <c r="P1484" s="17">
        <v>0.47171593214510699</v>
      </c>
      <c r="Q1484" s="17">
        <v>0.43740420892082399</v>
      </c>
      <c r="R1484" s="17"/>
      <c r="S1484" s="17">
        <v>0.44790300883457002</v>
      </c>
      <c r="T1484" s="17">
        <v>0.53744279779403004</v>
      </c>
      <c r="U1484" s="17">
        <v>0.50580925410265098</v>
      </c>
      <c r="V1484" s="17">
        <v>0.49426079073754597</v>
      </c>
      <c r="W1484" s="17">
        <v>0.56169248906063696</v>
      </c>
      <c r="X1484" s="17">
        <v>0.38035575852276199</v>
      </c>
      <c r="Y1484" s="17">
        <v>0.45196664601360798</v>
      </c>
      <c r="Z1484" s="17">
        <v>0.453265653521502</v>
      </c>
      <c r="AA1484" s="17">
        <v>0.38110351522337299</v>
      </c>
      <c r="AB1484" s="17">
        <v>0.41644755822979201</v>
      </c>
      <c r="AC1484" s="17">
        <v>0.47968392738604498</v>
      </c>
      <c r="AD1484" s="17">
        <v>0.65297562621326899</v>
      </c>
      <c r="AE1484" s="17"/>
      <c r="AF1484" s="17">
        <v>0.44731982960146999</v>
      </c>
      <c r="AG1484" s="17">
        <v>0.49579684475396801</v>
      </c>
      <c r="AH1484" s="17">
        <v>0.45760613702893199</v>
      </c>
      <c r="AI1484" s="17"/>
      <c r="AJ1484" s="17">
        <v>0.49700598795227702</v>
      </c>
      <c r="AK1484" s="17">
        <v>0.45423318991276201</v>
      </c>
      <c r="AL1484" s="17">
        <v>0.437823546477353</v>
      </c>
      <c r="AM1484" s="17">
        <v>0.119019612439697</v>
      </c>
      <c r="AN1484" s="17">
        <v>0.45110809526498902</v>
      </c>
      <c r="AO1484" s="17"/>
      <c r="AP1484" s="17">
        <v>0.50777655864960203</v>
      </c>
      <c r="AQ1484" s="17">
        <v>0.45602791386317398</v>
      </c>
      <c r="AR1484" s="17">
        <v>0.43250737957441598</v>
      </c>
      <c r="AS1484" s="17">
        <v>0.468518194620753</v>
      </c>
      <c r="AT1484" s="17">
        <v>0.34923778339948103</v>
      </c>
      <c r="AU1484" s="17"/>
      <c r="AV1484" s="17">
        <v>0.48583686006479199</v>
      </c>
      <c r="AW1484" s="17">
        <v>0.50907186651408398</v>
      </c>
      <c r="AX1484" s="17">
        <v>0.45956217060871501</v>
      </c>
      <c r="AY1484" s="17">
        <v>0.45460372629298301</v>
      </c>
      <c r="AZ1484" s="17">
        <v>0.33388658177873298</v>
      </c>
      <c r="BA1484" s="17">
        <v>0.44241781554514698</v>
      </c>
      <c r="BB1484" s="17"/>
      <c r="BC1484" s="17">
        <v>0.47903445795062899</v>
      </c>
      <c r="BD1484" s="17">
        <v>0.50126288641859296</v>
      </c>
      <c r="BE1484" s="17">
        <v>0.459607155580392</v>
      </c>
      <c r="BF1484" s="17">
        <v>0.43704434021559202</v>
      </c>
      <c r="BG1484" s="17">
        <v>0.35208762629277202</v>
      </c>
    </row>
    <row r="1485" spans="2:59" x14ac:dyDescent="0.35">
      <c r="B1485" t="s">
        <v>578</v>
      </c>
      <c r="C1485" s="17">
        <v>0.16414758225764001</v>
      </c>
      <c r="D1485" s="17">
        <v>0.17330886429373099</v>
      </c>
      <c r="E1485" s="17">
        <v>0.15648807380062199</v>
      </c>
      <c r="F1485" s="17"/>
      <c r="G1485" s="17">
        <v>0.15675876241883499</v>
      </c>
      <c r="H1485" s="17">
        <v>0.17352842032288501</v>
      </c>
      <c r="I1485" s="17">
        <v>0.17341684745397601</v>
      </c>
      <c r="J1485" s="17">
        <v>0.16749992031613201</v>
      </c>
      <c r="K1485" s="17">
        <v>0.152175918545846</v>
      </c>
      <c r="L1485" s="17">
        <v>0.15962292553247201</v>
      </c>
      <c r="M1485" s="17"/>
      <c r="N1485" s="17">
        <v>0.16675568990537501</v>
      </c>
      <c r="O1485" s="17">
        <v>0.14532109322879999</v>
      </c>
      <c r="P1485" s="17">
        <v>0.20205263576065199</v>
      </c>
      <c r="Q1485" s="17">
        <v>0.14807956342360601</v>
      </c>
      <c r="R1485" s="17"/>
      <c r="S1485" s="17">
        <v>0.16960430124475101</v>
      </c>
      <c r="T1485" s="17">
        <v>0.18030175922912201</v>
      </c>
      <c r="U1485" s="17">
        <v>0.206468521959524</v>
      </c>
      <c r="V1485" s="17">
        <v>0.24616647807362901</v>
      </c>
      <c r="W1485" s="17">
        <v>0.103714135249993</v>
      </c>
      <c r="X1485" s="17">
        <v>0.108558283218969</v>
      </c>
      <c r="Y1485" s="17">
        <v>7.9945028198949705E-2</v>
      </c>
      <c r="Z1485" s="17">
        <v>0.145191367508268</v>
      </c>
      <c r="AA1485" s="17">
        <v>0.20591870460779799</v>
      </c>
      <c r="AB1485" s="17">
        <v>0.14315620676711899</v>
      </c>
      <c r="AC1485" s="17">
        <v>0.189167849229953</v>
      </c>
      <c r="AD1485" s="17">
        <v>0.104037485879667</v>
      </c>
      <c r="AE1485" s="17"/>
      <c r="AF1485" s="17">
        <v>0.18256705521797501</v>
      </c>
      <c r="AG1485" s="17">
        <v>0.14591978069490799</v>
      </c>
      <c r="AH1485" s="17">
        <v>0.17564223645225999</v>
      </c>
      <c r="AI1485" s="17"/>
      <c r="AJ1485" s="17">
        <v>0.198543730473691</v>
      </c>
      <c r="AK1485" s="17">
        <v>0.159499697158587</v>
      </c>
      <c r="AL1485" s="17">
        <v>6.1020298760035903E-2</v>
      </c>
      <c r="AM1485" s="17">
        <v>0.16705832507431001</v>
      </c>
      <c r="AN1485" s="17">
        <v>0.16636973201369001</v>
      </c>
      <c r="AO1485" s="17"/>
      <c r="AP1485" s="17">
        <v>0.15819279950821799</v>
      </c>
      <c r="AQ1485" s="17">
        <v>0.169986427783653</v>
      </c>
      <c r="AR1485" s="17">
        <v>0.17593295704225301</v>
      </c>
      <c r="AS1485" s="17">
        <v>0.17176489224087599</v>
      </c>
      <c r="AT1485" s="17">
        <v>0.212532825693309</v>
      </c>
      <c r="AU1485" s="17"/>
      <c r="AV1485" s="17">
        <v>0.16490683579636101</v>
      </c>
      <c r="AW1485" s="17">
        <v>0.17698472831433601</v>
      </c>
      <c r="AX1485" s="17">
        <v>0.150065438074937</v>
      </c>
      <c r="AY1485" s="17">
        <v>0.168772706911303</v>
      </c>
      <c r="AZ1485" s="17">
        <v>0.21695405317331901</v>
      </c>
      <c r="BA1485" s="17">
        <v>0.145908698083317</v>
      </c>
      <c r="BB1485" s="17"/>
      <c r="BC1485" s="17">
        <v>0.17669578521995</v>
      </c>
      <c r="BD1485" s="17">
        <v>0.16920521615004</v>
      </c>
      <c r="BE1485" s="17">
        <v>0.14419733845100299</v>
      </c>
      <c r="BF1485" s="17">
        <v>0.174507922133781</v>
      </c>
      <c r="BG1485" s="17">
        <v>6.4032110560968997E-2</v>
      </c>
    </row>
    <row r="1486" spans="2:59" x14ac:dyDescent="0.35">
      <c r="B1486" t="s">
        <v>579</v>
      </c>
      <c r="C1486" s="17">
        <v>5.68055736197072E-2</v>
      </c>
      <c r="D1486" s="17">
        <v>7.0917873739535606E-2</v>
      </c>
      <c r="E1486" s="17">
        <v>4.35995102853729E-2</v>
      </c>
      <c r="F1486" s="17"/>
      <c r="G1486" s="17">
        <v>5.99112632239963E-2</v>
      </c>
      <c r="H1486" s="17">
        <v>4.6769520741699301E-2</v>
      </c>
      <c r="I1486" s="17">
        <v>6.6266747614941002E-2</v>
      </c>
      <c r="J1486" s="17">
        <v>7.0724591736498504E-2</v>
      </c>
      <c r="K1486" s="17">
        <v>5.6422327510682803E-2</v>
      </c>
      <c r="L1486" s="17">
        <v>4.3421540713731402E-2</v>
      </c>
      <c r="M1486" s="17"/>
      <c r="N1486" s="17">
        <v>3.7607304616195797E-2</v>
      </c>
      <c r="O1486" s="17">
        <v>6.0969154896432301E-2</v>
      </c>
      <c r="P1486" s="17">
        <v>5.6037348460961402E-2</v>
      </c>
      <c r="Q1486" s="17">
        <v>7.2469964360292002E-2</v>
      </c>
      <c r="R1486" s="17"/>
      <c r="S1486" s="17">
        <v>4.85684317178234E-2</v>
      </c>
      <c r="T1486" s="17">
        <v>2.1831589585214601E-2</v>
      </c>
      <c r="U1486" s="17">
        <v>4.82527745993633E-2</v>
      </c>
      <c r="V1486" s="17">
        <v>5.0359186582703303E-2</v>
      </c>
      <c r="W1486" s="17">
        <v>4.9368301441242997E-2</v>
      </c>
      <c r="X1486" s="17">
        <v>0.113136956624777</v>
      </c>
      <c r="Y1486" s="17">
        <v>3.1128641528915198E-2</v>
      </c>
      <c r="Z1486" s="17">
        <v>6.6000152522691299E-2</v>
      </c>
      <c r="AA1486" s="17">
        <v>5.5680944347174501E-2</v>
      </c>
      <c r="AB1486" s="17">
        <v>9.1030371208773997E-2</v>
      </c>
      <c r="AC1486" s="17">
        <v>0.120077136111284</v>
      </c>
      <c r="AD1486" s="17">
        <v>0</v>
      </c>
      <c r="AE1486" s="17"/>
      <c r="AF1486" s="17">
        <v>5.1707493600180898E-2</v>
      </c>
      <c r="AG1486" s="17">
        <v>7.0291973097530006E-2</v>
      </c>
      <c r="AH1486" s="17">
        <v>4.0078562187003099E-2</v>
      </c>
      <c r="AI1486" s="17"/>
      <c r="AJ1486" s="17">
        <v>4.0692786773274099E-2</v>
      </c>
      <c r="AK1486" s="17">
        <v>6.2587463681415906E-2</v>
      </c>
      <c r="AL1486" s="17">
        <v>0.100421101591863</v>
      </c>
      <c r="AM1486" s="17">
        <v>0.17117593680145299</v>
      </c>
      <c r="AN1486" s="17">
        <v>6.07578684211122E-2</v>
      </c>
      <c r="AO1486" s="17"/>
      <c r="AP1486" s="17">
        <v>4.2961799277929501E-2</v>
      </c>
      <c r="AQ1486" s="17">
        <v>6.1650565055640899E-2</v>
      </c>
      <c r="AR1486" s="17">
        <v>9.14270476803897E-2</v>
      </c>
      <c r="AS1486" s="17">
        <v>5.6778088899247299E-2</v>
      </c>
      <c r="AT1486" s="17">
        <v>2.38210069819626E-2</v>
      </c>
      <c r="AU1486" s="17"/>
      <c r="AV1486" s="17">
        <v>5.4459864420435398E-2</v>
      </c>
      <c r="AW1486" s="17">
        <v>3.5346870876751098E-2</v>
      </c>
      <c r="AX1486" s="17">
        <v>9.1818499394900305E-2</v>
      </c>
      <c r="AY1486" s="17">
        <v>7.1871642612349407E-2</v>
      </c>
      <c r="AZ1486" s="17">
        <v>4.8244193674694402E-2</v>
      </c>
      <c r="BA1486" s="17">
        <v>1.9672998560270102E-2</v>
      </c>
      <c r="BB1486" s="17"/>
      <c r="BC1486" s="17">
        <v>4.3474581222330097E-2</v>
      </c>
      <c r="BD1486" s="17">
        <v>3.8706680551202299E-2</v>
      </c>
      <c r="BE1486" s="17">
        <v>6.7586270080986402E-2</v>
      </c>
      <c r="BF1486" s="17">
        <v>7.3150718369648607E-2</v>
      </c>
      <c r="BG1486" s="17">
        <v>0.14042299963785401</v>
      </c>
    </row>
    <row r="1487" spans="2:59" x14ac:dyDescent="0.35">
      <c r="B1487" t="s">
        <v>100</v>
      </c>
      <c r="C1487" s="17">
        <v>0.104951597758789</v>
      </c>
      <c r="D1487" s="17">
        <v>9.8214149000182202E-2</v>
      </c>
      <c r="E1487" s="17">
        <v>0.11220432013062499</v>
      </c>
      <c r="F1487" s="17"/>
      <c r="G1487" s="17">
        <v>6.9425853144976499E-2</v>
      </c>
      <c r="H1487" s="17">
        <v>9.3939041934274201E-2</v>
      </c>
      <c r="I1487" s="17">
        <v>0.11249266961939799</v>
      </c>
      <c r="J1487" s="17">
        <v>0.118536541787818</v>
      </c>
      <c r="K1487" s="17">
        <v>0.105147002822838</v>
      </c>
      <c r="L1487" s="17">
        <v>0.118144343328726</v>
      </c>
      <c r="M1487" s="17"/>
      <c r="N1487" s="17">
        <v>8.8106144178273602E-2</v>
      </c>
      <c r="O1487" s="17">
        <v>9.1479824835588697E-2</v>
      </c>
      <c r="P1487" s="17">
        <v>9.9434453493189801E-2</v>
      </c>
      <c r="Q1487" s="17">
        <v>0.14018086072434499</v>
      </c>
      <c r="R1487" s="17"/>
      <c r="S1487" s="17">
        <v>9.9957004518860498E-2</v>
      </c>
      <c r="T1487" s="17">
        <v>7.9623981896408499E-2</v>
      </c>
      <c r="U1487" s="17">
        <v>0.12308938949154</v>
      </c>
      <c r="V1487" s="17">
        <v>5.7430461477216997E-2</v>
      </c>
      <c r="W1487" s="17">
        <v>0.10402462800708</v>
      </c>
      <c r="X1487" s="17">
        <v>0.151728220279641</v>
      </c>
      <c r="Y1487" s="17">
        <v>9.7466479028794198E-2</v>
      </c>
      <c r="Z1487" s="17">
        <v>0.14809315319499</v>
      </c>
      <c r="AA1487" s="17">
        <v>0.10823952751987501</v>
      </c>
      <c r="AB1487" s="17">
        <v>0.125216697063042</v>
      </c>
      <c r="AC1487" s="17">
        <v>9.8504726202885695E-2</v>
      </c>
      <c r="AD1487" s="17">
        <v>0.118191766747614</v>
      </c>
      <c r="AE1487" s="17"/>
      <c r="AF1487" s="17">
        <v>0.108708417454637</v>
      </c>
      <c r="AG1487" s="17">
        <v>8.7412150567724001E-2</v>
      </c>
      <c r="AH1487" s="17">
        <v>0.15681420006636601</v>
      </c>
      <c r="AI1487" s="17"/>
      <c r="AJ1487" s="17">
        <v>8.5842173058875801E-2</v>
      </c>
      <c r="AK1487" s="17">
        <v>7.2871158185428705E-2</v>
      </c>
      <c r="AL1487" s="17">
        <v>0.18070096542459799</v>
      </c>
      <c r="AM1487" s="17">
        <v>0.15982858980793199</v>
      </c>
      <c r="AN1487" s="17">
        <v>0.182263285786153</v>
      </c>
      <c r="AO1487" s="17"/>
      <c r="AP1487" s="17">
        <v>8.6557221271660198E-2</v>
      </c>
      <c r="AQ1487" s="17">
        <v>7.9240257778561002E-2</v>
      </c>
      <c r="AR1487" s="17">
        <v>0.128058906696564</v>
      </c>
      <c r="AS1487" s="17">
        <v>0.104314579283141</v>
      </c>
      <c r="AT1487" s="17">
        <v>0.16140164413489799</v>
      </c>
      <c r="AU1487" s="17"/>
      <c r="AV1487" s="17">
        <v>6.9991539317786497E-2</v>
      </c>
      <c r="AW1487" s="17">
        <v>8.2771396541508099E-2</v>
      </c>
      <c r="AX1487" s="17">
        <v>0.107846006751129</v>
      </c>
      <c r="AY1487" s="17">
        <v>9.2904192259536694E-2</v>
      </c>
      <c r="AZ1487" s="17">
        <v>0.15676128189727101</v>
      </c>
      <c r="BA1487" s="17">
        <v>0.250943682291555</v>
      </c>
      <c r="BB1487" s="17"/>
      <c r="BC1487" s="17">
        <v>0.124829533558068</v>
      </c>
      <c r="BD1487" s="17">
        <v>9.5371039196868304E-2</v>
      </c>
      <c r="BE1487" s="17">
        <v>9.8675812616044994E-2</v>
      </c>
      <c r="BF1487" s="17">
        <v>9.7470217094825395E-2</v>
      </c>
      <c r="BG1487" s="17">
        <v>0.11451677481959199</v>
      </c>
    </row>
    <row r="1488" spans="2:59" x14ac:dyDescent="0.35">
      <c r="B1488" t="s">
        <v>580</v>
      </c>
      <c r="C1488" s="17">
        <v>0.67409524636386497</v>
      </c>
      <c r="D1488" s="17">
        <v>0.65755911296655101</v>
      </c>
      <c r="E1488" s="17">
        <v>0.68770809578338099</v>
      </c>
      <c r="F1488" s="17"/>
      <c r="G1488" s="17">
        <v>0.71390412121219304</v>
      </c>
      <c r="H1488" s="17">
        <v>0.68576301700114095</v>
      </c>
      <c r="I1488" s="17">
        <v>0.64782373531168402</v>
      </c>
      <c r="J1488" s="17">
        <v>0.64323894615955102</v>
      </c>
      <c r="K1488" s="17">
        <v>0.68625475112063306</v>
      </c>
      <c r="L1488" s="17">
        <v>0.67881119042507099</v>
      </c>
      <c r="M1488" s="17"/>
      <c r="N1488" s="17">
        <v>0.70753086130015497</v>
      </c>
      <c r="O1488" s="17">
        <v>0.70222992703917897</v>
      </c>
      <c r="P1488" s="17">
        <v>0.64247556228519598</v>
      </c>
      <c r="Q1488" s="17">
        <v>0.63926961149175698</v>
      </c>
      <c r="R1488" s="17"/>
      <c r="S1488" s="17">
        <v>0.68187026251856497</v>
      </c>
      <c r="T1488" s="17">
        <v>0.71824266928925495</v>
      </c>
      <c r="U1488" s="17">
        <v>0.622189313949573</v>
      </c>
      <c r="V1488" s="17">
        <v>0.64604387386645101</v>
      </c>
      <c r="W1488" s="17">
        <v>0.74289293530168399</v>
      </c>
      <c r="X1488" s="17">
        <v>0.62657653987661299</v>
      </c>
      <c r="Y1488" s="17">
        <v>0.79145985124334095</v>
      </c>
      <c r="Z1488" s="17">
        <v>0.64071532677405096</v>
      </c>
      <c r="AA1488" s="17">
        <v>0.63016082352515201</v>
      </c>
      <c r="AB1488" s="17">
        <v>0.64059672496106501</v>
      </c>
      <c r="AC1488" s="17">
        <v>0.59225028845587702</v>
      </c>
      <c r="AD1488" s="17">
        <v>0.77777074737271901</v>
      </c>
      <c r="AE1488" s="17"/>
      <c r="AF1488" s="17">
        <v>0.65701703372720699</v>
      </c>
      <c r="AG1488" s="17">
        <v>0.69637609563983804</v>
      </c>
      <c r="AH1488" s="17">
        <v>0.62746500129437099</v>
      </c>
      <c r="AI1488" s="17"/>
      <c r="AJ1488" s="17">
        <v>0.67492130969415898</v>
      </c>
      <c r="AK1488" s="17">
        <v>0.70504168097456799</v>
      </c>
      <c r="AL1488" s="17">
        <v>0.65785763422350396</v>
      </c>
      <c r="AM1488" s="17">
        <v>0.50193714831630498</v>
      </c>
      <c r="AN1488" s="17">
        <v>0.59060911377904501</v>
      </c>
      <c r="AO1488" s="17"/>
      <c r="AP1488" s="17">
        <v>0.71228817994219296</v>
      </c>
      <c r="AQ1488" s="17">
        <v>0.68912274938214502</v>
      </c>
      <c r="AR1488" s="17">
        <v>0.60458108858079396</v>
      </c>
      <c r="AS1488" s="17">
        <v>0.66714243957673502</v>
      </c>
      <c r="AT1488" s="17">
        <v>0.60224452318983002</v>
      </c>
      <c r="AU1488" s="17"/>
      <c r="AV1488" s="17">
        <v>0.71064176046541805</v>
      </c>
      <c r="AW1488" s="17">
        <v>0.70489700426740498</v>
      </c>
      <c r="AX1488" s="17">
        <v>0.65027005577903396</v>
      </c>
      <c r="AY1488" s="17">
        <v>0.66645145821681095</v>
      </c>
      <c r="AZ1488" s="17">
        <v>0.57804047125471603</v>
      </c>
      <c r="BA1488" s="17">
        <v>0.58347462106485803</v>
      </c>
      <c r="BB1488" s="17"/>
      <c r="BC1488" s="17">
        <v>0.65500009999965203</v>
      </c>
      <c r="BD1488" s="17">
        <v>0.69671706410189005</v>
      </c>
      <c r="BE1488" s="17">
        <v>0.68954057885196596</v>
      </c>
      <c r="BF1488" s="17">
        <v>0.65487114240174504</v>
      </c>
      <c r="BG1488" s="17">
        <v>0.681028114981585</v>
      </c>
    </row>
    <row r="1489" spans="2:59" x14ac:dyDescent="0.35">
      <c r="B1489" t="s">
        <v>141</v>
      </c>
      <c r="C1489" s="17">
        <v>-0.56914364860507605</v>
      </c>
      <c r="D1489" s="17">
        <v>-0.55934496396636901</v>
      </c>
      <c r="E1489" s="17">
        <v>-0.57550377565275601</v>
      </c>
      <c r="F1489" s="17"/>
      <c r="G1489" s="17">
        <v>-0.64447826806721598</v>
      </c>
      <c r="H1489" s="17">
        <v>-0.59182397506686701</v>
      </c>
      <c r="I1489" s="17">
        <v>-0.53533106569228595</v>
      </c>
      <c r="J1489" s="17">
        <v>-0.52470240437173299</v>
      </c>
      <c r="K1489" s="17">
        <v>-0.58110774829779599</v>
      </c>
      <c r="L1489" s="17">
        <v>-0.56066684709634496</v>
      </c>
      <c r="M1489" s="17"/>
      <c r="N1489" s="17">
        <v>-0.61942471712188196</v>
      </c>
      <c r="O1489" s="17">
        <v>-0.61075010220359105</v>
      </c>
      <c r="P1489" s="17">
        <v>-0.54304110879200695</v>
      </c>
      <c r="Q1489" s="17">
        <v>-0.49908875076741199</v>
      </c>
      <c r="R1489" s="17"/>
      <c r="S1489" s="17">
        <v>-0.58191325799970495</v>
      </c>
      <c r="T1489" s="17">
        <v>-0.638618687392847</v>
      </c>
      <c r="U1489" s="17">
        <v>-0.49909992445803197</v>
      </c>
      <c r="V1489" s="17">
        <v>-0.58861341238923404</v>
      </c>
      <c r="W1489" s="17">
        <v>-0.63886830729460498</v>
      </c>
      <c r="X1489" s="17">
        <v>-0.47484831959697299</v>
      </c>
      <c r="Y1489" s="17">
        <v>-0.69399337221454704</v>
      </c>
      <c r="Z1489" s="17">
        <v>-0.49262217357906002</v>
      </c>
      <c r="AA1489" s="17">
        <v>-0.52192129600527803</v>
      </c>
      <c r="AB1489" s="17">
        <v>-0.51538002789802395</v>
      </c>
      <c r="AC1489" s="17">
        <v>-0.49374556225299099</v>
      </c>
      <c r="AD1489" s="17">
        <v>-0.659578980625106</v>
      </c>
      <c r="AE1489" s="17"/>
      <c r="AF1489" s="17">
        <v>-0.54830861627256899</v>
      </c>
      <c r="AG1489" s="17">
        <v>-0.60896394507211404</v>
      </c>
      <c r="AH1489" s="17">
        <v>-0.47065080122800501</v>
      </c>
      <c r="AI1489" s="17"/>
      <c r="AJ1489" s="17">
        <v>-0.589079136635284</v>
      </c>
      <c r="AK1489" s="17">
        <v>-0.63217052278913899</v>
      </c>
      <c r="AL1489" s="17">
        <v>-0.477156668798906</v>
      </c>
      <c r="AM1489" s="17">
        <v>-0.34210855850837302</v>
      </c>
      <c r="AN1489" s="17">
        <v>-0.40834582799289199</v>
      </c>
      <c r="AO1489" s="17"/>
      <c r="AP1489" s="17">
        <v>-0.62573095867053197</v>
      </c>
      <c r="AQ1489" s="17">
        <v>-0.60988249160358399</v>
      </c>
      <c r="AR1489" s="17">
        <v>-0.47652218188423001</v>
      </c>
      <c r="AS1489" s="17">
        <v>-0.562827860293594</v>
      </c>
      <c r="AT1489" s="17">
        <v>-0.44084287905493302</v>
      </c>
      <c r="AU1489" s="17"/>
      <c r="AV1489" s="17">
        <v>-0.64065022114763104</v>
      </c>
      <c r="AW1489" s="17">
        <v>-0.62212560772589698</v>
      </c>
      <c r="AX1489" s="17">
        <v>-0.54242404902790498</v>
      </c>
      <c r="AY1489" s="17">
        <v>-0.57354726595727401</v>
      </c>
      <c r="AZ1489" s="17">
        <v>-0.42127918935744602</v>
      </c>
      <c r="BA1489" s="17">
        <v>-0.33253093877330298</v>
      </c>
      <c r="BB1489" s="17"/>
      <c r="BC1489" s="17">
        <v>-0.530170566441583</v>
      </c>
      <c r="BD1489" s="17">
        <v>-0.60134602490502098</v>
      </c>
      <c r="BE1489" s="17">
        <v>-0.59086476623592099</v>
      </c>
      <c r="BF1489" s="17">
        <v>-0.55740092530691998</v>
      </c>
      <c r="BG1489" s="17">
        <v>-0.566511340161993</v>
      </c>
    </row>
    <row r="1490" spans="2:59" x14ac:dyDescent="0.35">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row>
    <row r="1491" spans="2:59" x14ac:dyDescent="0.35">
      <c r="B1491" s="6" t="s">
        <v>586</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row>
    <row r="1492" spans="2:59" x14ac:dyDescent="0.35">
      <c r="B1492" s="24" t="s">
        <v>331</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row>
    <row r="1493" spans="2:59" x14ac:dyDescent="0.35">
      <c r="B1493" t="s">
        <v>576</v>
      </c>
      <c r="C1493" s="17">
        <v>0.18139016976349201</v>
      </c>
      <c r="D1493" s="17">
        <v>0.19005711091250299</v>
      </c>
      <c r="E1493" s="17">
        <v>0.1743312958521</v>
      </c>
      <c r="F1493" s="17"/>
      <c r="G1493" s="17">
        <v>0.23480471790573901</v>
      </c>
      <c r="H1493" s="17">
        <v>0.202206280947337</v>
      </c>
      <c r="I1493" s="17">
        <v>0.13364277888616599</v>
      </c>
      <c r="J1493" s="17">
        <v>0.177191804256807</v>
      </c>
      <c r="K1493" s="17">
        <v>0.17408263818266601</v>
      </c>
      <c r="L1493" s="17">
        <v>0.17980637854093201</v>
      </c>
      <c r="M1493" s="17"/>
      <c r="N1493" s="17">
        <v>0.174433407164168</v>
      </c>
      <c r="O1493" s="17">
        <v>0.143341023879622</v>
      </c>
      <c r="P1493" s="17">
        <v>0.208398852678851</v>
      </c>
      <c r="Q1493" s="17">
        <v>0.203696478196634</v>
      </c>
      <c r="R1493" s="17"/>
      <c r="S1493" s="17">
        <v>0.18803688736054699</v>
      </c>
      <c r="T1493" s="17">
        <v>0.15673594246247699</v>
      </c>
      <c r="U1493" s="17">
        <v>0.141582432583441</v>
      </c>
      <c r="V1493" s="17">
        <v>0.28060479168223901</v>
      </c>
      <c r="W1493" s="17">
        <v>0.19023631724989301</v>
      </c>
      <c r="X1493" s="17">
        <v>0.148430921370067</v>
      </c>
      <c r="Y1493" s="17">
        <v>0.18150946076925401</v>
      </c>
      <c r="Z1493" s="17">
        <v>0.14325354465678899</v>
      </c>
      <c r="AA1493" s="17">
        <v>0.16749035303225099</v>
      </c>
      <c r="AB1493" s="17">
        <v>0.21438942760176299</v>
      </c>
      <c r="AC1493" s="17">
        <v>0.17390501438033201</v>
      </c>
      <c r="AD1493" s="17">
        <v>0.143295681015114</v>
      </c>
      <c r="AE1493" s="17"/>
      <c r="AF1493" s="17">
        <v>0.189054155926655</v>
      </c>
      <c r="AG1493" s="17">
        <v>0.16847015596506801</v>
      </c>
      <c r="AH1493" s="17">
        <v>0.175748458825191</v>
      </c>
      <c r="AI1493" s="17"/>
      <c r="AJ1493" s="17">
        <v>0.186554816909207</v>
      </c>
      <c r="AK1493" s="17">
        <v>0.17889710109413201</v>
      </c>
      <c r="AL1493" s="17">
        <v>0.20952849755962299</v>
      </c>
      <c r="AM1493" s="17">
        <v>0.17721728382120899</v>
      </c>
      <c r="AN1493" s="17">
        <v>0.115902858035977</v>
      </c>
      <c r="AO1493" s="17"/>
      <c r="AP1493" s="17">
        <v>0.17206137649901401</v>
      </c>
      <c r="AQ1493" s="17">
        <v>0.19862858717545401</v>
      </c>
      <c r="AR1493" s="17">
        <v>0.117829671147003</v>
      </c>
      <c r="AS1493" s="17">
        <v>0.21068317412488799</v>
      </c>
      <c r="AT1493" s="17">
        <v>0.157758667882061</v>
      </c>
      <c r="AU1493" s="17"/>
      <c r="AV1493" s="17">
        <v>0.207546573965563</v>
      </c>
      <c r="AW1493" s="17">
        <v>0.16463232413419901</v>
      </c>
      <c r="AX1493" s="17">
        <v>0.16463061462206499</v>
      </c>
      <c r="AY1493" s="17">
        <v>0.203644490912153</v>
      </c>
      <c r="AZ1493" s="17">
        <v>0.15001633163888001</v>
      </c>
      <c r="BA1493" s="17">
        <v>0.10136630664084</v>
      </c>
      <c r="BB1493" s="17"/>
      <c r="BC1493" s="17">
        <v>0.17931108685320299</v>
      </c>
      <c r="BD1493" s="17">
        <v>0.172722793828886</v>
      </c>
      <c r="BE1493" s="17">
        <v>0.15716871805236901</v>
      </c>
      <c r="BF1493" s="17">
        <v>0.24551492593398699</v>
      </c>
      <c r="BG1493" s="17">
        <v>0.24283529061912201</v>
      </c>
    </row>
    <row r="1494" spans="2:59" x14ac:dyDescent="0.35">
      <c r="B1494" t="s">
        <v>577</v>
      </c>
      <c r="C1494" s="17">
        <v>0.342643312202913</v>
      </c>
      <c r="D1494" s="17">
        <v>0.39120991311470099</v>
      </c>
      <c r="E1494" s="17">
        <v>0.29441015524895198</v>
      </c>
      <c r="F1494" s="17"/>
      <c r="G1494" s="17">
        <v>0.33308393814325898</v>
      </c>
      <c r="H1494" s="17">
        <v>0.38292977093741398</v>
      </c>
      <c r="I1494" s="17">
        <v>0.363234813808469</v>
      </c>
      <c r="J1494" s="17">
        <v>0.273937384939336</v>
      </c>
      <c r="K1494" s="17">
        <v>0.36070665220313802</v>
      </c>
      <c r="L1494" s="17">
        <v>0.34494918361499799</v>
      </c>
      <c r="M1494" s="17"/>
      <c r="N1494" s="17">
        <v>0.34445171057677498</v>
      </c>
      <c r="O1494" s="17">
        <v>0.35403729993942601</v>
      </c>
      <c r="P1494" s="17">
        <v>0.344219777193433</v>
      </c>
      <c r="Q1494" s="17">
        <v>0.32794997007739601</v>
      </c>
      <c r="R1494" s="17"/>
      <c r="S1494" s="17">
        <v>0.39448898788916897</v>
      </c>
      <c r="T1494" s="17">
        <v>0.31966228063879498</v>
      </c>
      <c r="U1494" s="17">
        <v>0.29559281189966902</v>
      </c>
      <c r="V1494" s="17">
        <v>0.40977935627765799</v>
      </c>
      <c r="W1494" s="17">
        <v>0.29756297000175402</v>
      </c>
      <c r="X1494" s="17">
        <v>0.36202744681325599</v>
      </c>
      <c r="Y1494" s="17">
        <v>0.32905042628780001</v>
      </c>
      <c r="Z1494" s="17">
        <v>0.37024083765486998</v>
      </c>
      <c r="AA1494" s="17">
        <v>0.35518361073337101</v>
      </c>
      <c r="AB1494" s="17">
        <v>0.29264493960694399</v>
      </c>
      <c r="AC1494" s="17">
        <v>0.33431189166262498</v>
      </c>
      <c r="AD1494" s="17">
        <v>0.29734739770140201</v>
      </c>
      <c r="AE1494" s="17"/>
      <c r="AF1494" s="17">
        <v>0.34095840466136301</v>
      </c>
      <c r="AG1494" s="17">
        <v>0.32252732286330099</v>
      </c>
      <c r="AH1494" s="17">
        <v>0.379032252318175</v>
      </c>
      <c r="AI1494" s="17"/>
      <c r="AJ1494" s="17">
        <v>0.35760385489030799</v>
      </c>
      <c r="AK1494" s="17">
        <v>0.380689404591946</v>
      </c>
      <c r="AL1494" s="17">
        <v>0.27247246005075199</v>
      </c>
      <c r="AM1494" s="17">
        <v>0.39519378525066801</v>
      </c>
      <c r="AN1494" s="17">
        <v>0.37212473815258601</v>
      </c>
      <c r="AO1494" s="17"/>
      <c r="AP1494" s="17">
        <v>0.33596894249652698</v>
      </c>
      <c r="AQ1494" s="17">
        <v>0.35903161631492297</v>
      </c>
      <c r="AR1494" s="17">
        <v>0.37154133118872001</v>
      </c>
      <c r="AS1494" s="17">
        <v>0.36209710084142499</v>
      </c>
      <c r="AT1494" s="17">
        <v>0.205602301659986</v>
      </c>
      <c r="AU1494" s="17"/>
      <c r="AV1494" s="17">
        <v>0.34942505982408001</v>
      </c>
      <c r="AW1494" s="17">
        <v>0.33102409053989901</v>
      </c>
      <c r="AX1494" s="17">
        <v>0.379203997016479</v>
      </c>
      <c r="AY1494" s="17">
        <v>0.37480501141448702</v>
      </c>
      <c r="AZ1494" s="17">
        <v>0.26911800562292199</v>
      </c>
      <c r="BA1494" s="17">
        <v>0.27797952668717002</v>
      </c>
      <c r="BB1494" s="17"/>
      <c r="BC1494" s="17">
        <v>0.32918139893507498</v>
      </c>
      <c r="BD1494" s="17">
        <v>0.343425343440529</v>
      </c>
      <c r="BE1494" s="17">
        <v>0.35113638077849502</v>
      </c>
      <c r="BF1494" s="17">
        <v>0.37382606575096</v>
      </c>
      <c r="BG1494" s="17">
        <v>7.1496763370755806E-2</v>
      </c>
    </row>
    <row r="1495" spans="2:59" x14ac:dyDescent="0.35">
      <c r="B1495" t="s">
        <v>578</v>
      </c>
      <c r="C1495" s="17">
        <v>0.24834504741465999</v>
      </c>
      <c r="D1495" s="17">
        <v>0.23828278993028101</v>
      </c>
      <c r="E1495" s="17">
        <v>0.25808509821113801</v>
      </c>
      <c r="F1495" s="17"/>
      <c r="G1495" s="17">
        <v>0.21284466091955201</v>
      </c>
      <c r="H1495" s="17">
        <v>0.18058294794347499</v>
      </c>
      <c r="I1495" s="17">
        <v>0.24858252680908999</v>
      </c>
      <c r="J1495" s="17">
        <v>0.28998723148678202</v>
      </c>
      <c r="K1495" s="17">
        <v>0.242355640712584</v>
      </c>
      <c r="L1495" s="17">
        <v>0.29261590692944001</v>
      </c>
      <c r="M1495" s="17"/>
      <c r="N1495" s="17">
        <v>0.28327582560985298</v>
      </c>
      <c r="O1495" s="17">
        <v>0.25661200335130002</v>
      </c>
      <c r="P1495" s="17">
        <v>0.206918244821643</v>
      </c>
      <c r="Q1495" s="17">
        <v>0.240540298840214</v>
      </c>
      <c r="R1495" s="17"/>
      <c r="S1495" s="17">
        <v>0.246565262869019</v>
      </c>
      <c r="T1495" s="17">
        <v>0.32678755450399499</v>
      </c>
      <c r="U1495" s="17">
        <v>0.281358402848289</v>
      </c>
      <c r="V1495" s="17">
        <v>0.17976425838062099</v>
      </c>
      <c r="W1495" s="17">
        <v>0.22718360404253901</v>
      </c>
      <c r="X1495" s="17">
        <v>0.23235906582407601</v>
      </c>
      <c r="Y1495" s="17">
        <v>0.25379226934523402</v>
      </c>
      <c r="Z1495" s="17">
        <v>0.20505561141187301</v>
      </c>
      <c r="AA1495" s="17">
        <v>0.21063515010546099</v>
      </c>
      <c r="AB1495" s="17">
        <v>0.23882790968817799</v>
      </c>
      <c r="AC1495" s="17">
        <v>0.240949414634929</v>
      </c>
      <c r="AD1495" s="17">
        <v>0.33723701108920001</v>
      </c>
      <c r="AE1495" s="17"/>
      <c r="AF1495" s="17">
        <v>0.27243523408510201</v>
      </c>
      <c r="AG1495" s="17">
        <v>0.26642111020575099</v>
      </c>
      <c r="AH1495" s="17">
        <v>0.15961670317835799</v>
      </c>
      <c r="AI1495" s="17"/>
      <c r="AJ1495" s="17">
        <v>0.259996903094596</v>
      </c>
      <c r="AK1495" s="17">
        <v>0.25317982055067501</v>
      </c>
      <c r="AL1495" s="17">
        <v>0.23775789054152699</v>
      </c>
      <c r="AM1495" s="17">
        <v>0.216106369487541</v>
      </c>
      <c r="AN1495" s="17">
        <v>0.20074205084414601</v>
      </c>
      <c r="AO1495" s="17"/>
      <c r="AP1495" s="17">
        <v>0.28923375992730799</v>
      </c>
      <c r="AQ1495" s="17">
        <v>0.23447580004676799</v>
      </c>
      <c r="AR1495" s="17">
        <v>0.276724113527333</v>
      </c>
      <c r="AS1495" s="17">
        <v>0.240506509956254</v>
      </c>
      <c r="AT1495" s="17">
        <v>0.26431965274740299</v>
      </c>
      <c r="AU1495" s="17"/>
      <c r="AV1495" s="17">
        <v>0.23464206192105</v>
      </c>
      <c r="AW1495" s="17">
        <v>0.285768572594852</v>
      </c>
      <c r="AX1495" s="17">
        <v>0.30411637072674103</v>
      </c>
      <c r="AY1495" s="17">
        <v>0.25148805888685</v>
      </c>
      <c r="AZ1495" s="17">
        <v>0.262820293497256</v>
      </c>
      <c r="BA1495" s="17">
        <v>0.178374070526651</v>
      </c>
      <c r="BB1495" s="17"/>
      <c r="BC1495" s="17">
        <v>0.26238016242999501</v>
      </c>
      <c r="BD1495" s="17">
        <v>0.24273140131797299</v>
      </c>
      <c r="BE1495" s="17">
        <v>0.24382001934997999</v>
      </c>
      <c r="BF1495" s="17">
        <v>0.22849841185603101</v>
      </c>
      <c r="BG1495" s="17">
        <v>0.42884613326642002</v>
      </c>
    </row>
    <row r="1496" spans="2:59" x14ac:dyDescent="0.35">
      <c r="B1496" t="s">
        <v>579</v>
      </c>
      <c r="C1496" s="17">
        <v>8.366298246586E-2</v>
      </c>
      <c r="D1496" s="17">
        <v>8.3160121148717903E-2</v>
      </c>
      <c r="E1496" s="17">
        <v>8.4748560207793505E-2</v>
      </c>
      <c r="F1496" s="17"/>
      <c r="G1496" s="17">
        <v>7.1357176081417104E-2</v>
      </c>
      <c r="H1496" s="17">
        <v>8.8201527482648895E-2</v>
      </c>
      <c r="I1496" s="17">
        <v>0.12531948810978399</v>
      </c>
      <c r="J1496" s="17">
        <v>7.7743106347695698E-2</v>
      </c>
      <c r="K1496" s="17">
        <v>6.8288988640962806E-2</v>
      </c>
      <c r="L1496" s="17">
        <v>6.9416764384859705E-2</v>
      </c>
      <c r="M1496" s="17"/>
      <c r="N1496" s="17">
        <v>7.1890784876497693E-2</v>
      </c>
      <c r="O1496" s="17">
        <v>9.8906714892373404E-2</v>
      </c>
      <c r="P1496" s="17">
        <v>9.8078360121949995E-2</v>
      </c>
      <c r="Q1496" s="17">
        <v>6.7657513345026898E-2</v>
      </c>
      <c r="R1496" s="17"/>
      <c r="S1496" s="17">
        <v>5.7840059457095097E-2</v>
      </c>
      <c r="T1496" s="17">
        <v>8.6590714191071394E-2</v>
      </c>
      <c r="U1496" s="17">
        <v>0.12804804553951199</v>
      </c>
      <c r="V1496" s="17">
        <v>6.9104268486656004E-2</v>
      </c>
      <c r="W1496" s="17">
        <v>5.1695825300147602E-2</v>
      </c>
      <c r="X1496" s="17">
        <v>9.0791360742762006E-2</v>
      </c>
      <c r="Y1496" s="17">
        <v>7.3340017083286496E-2</v>
      </c>
      <c r="Z1496" s="17">
        <v>6.5865883115322904E-2</v>
      </c>
      <c r="AA1496" s="17">
        <v>7.9895314312225504E-2</v>
      </c>
      <c r="AB1496" s="17">
        <v>0.112092152067575</v>
      </c>
      <c r="AC1496" s="17">
        <v>0.14354617797673699</v>
      </c>
      <c r="AD1496" s="17">
        <v>3.3108600470520597E-2</v>
      </c>
      <c r="AE1496" s="17"/>
      <c r="AF1496" s="17">
        <v>7.3339136286076606E-2</v>
      </c>
      <c r="AG1496" s="17">
        <v>9.23790393966505E-2</v>
      </c>
      <c r="AH1496" s="17">
        <v>0.10563953424726</v>
      </c>
      <c r="AI1496" s="17"/>
      <c r="AJ1496" s="17">
        <v>7.0954777165449207E-2</v>
      </c>
      <c r="AK1496" s="17">
        <v>8.2024517789050497E-2</v>
      </c>
      <c r="AL1496" s="17">
        <v>4.87196984970477E-2</v>
      </c>
      <c r="AM1496" s="17">
        <v>4.8761961273519901E-2</v>
      </c>
      <c r="AN1496" s="17">
        <v>9.7388330767737397E-2</v>
      </c>
      <c r="AO1496" s="17"/>
      <c r="AP1496" s="17">
        <v>7.1097496958530196E-2</v>
      </c>
      <c r="AQ1496" s="17">
        <v>7.6615452851972299E-2</v>
      </c>
      <c r="AR1496" s="17">
        <v>3.5051091883030801E-2</v>
      </c>
      <c r="AS1496" s="17">
        <v>9.5324543435580805E-2</v>
      </c>
      <c r="AT1496" s="17">
        <v>0.116320677178141</v>
      </c>
      <c r="AU1496" s="17"/>
      <c r="AV1496" s="17">
        <v>8.9686772295180198E-2</v>
      </c>
      <c r="AW1496" s="17">
        <v>9.03748195259481E-2</v>
      </c>
      <c r="AX1496" s="17">
        <v>1.15991300728591E-2</v>
      </c>
      <c r="AY1496" s="17">
        <v>7.0909764789909693E-2</v>
      </c>
      <c r="AZ1496" s="17">
        <v>8.4214609563039902E-2</v>
      </c>
      <c r="BA1496" s="17">
        <v>0.14151254352187101</v>
      </c>
      <c r="BB1496" s="17"/>
      <c r="BC1496" s="17">
        <v>6.0825509099264E-2</v>
      </c>
      <c r="BD1496" s="17">
        <v>7.3744581824831096E-2</v>
      </c>
      <c r="BE1496" s="17">
        <v>0.106225326884513</v>
      </c>
      <c r="BF1496" s="17">
        <v>8.2840389164867398E-2</v>
      </c>
      <c r="BG1496" s="17">
        <v>7.50610734092097E-2</v>
      </c>
    </row>
    <row r="1497" spans="2:59" x14ac:dyDescent="0.35">
      <c r="B1497" t="s">
        <v>100</v>
      </c>
      <c r="C1497" s="17">
        <v>0.14395848815307499</v>
      </c>
      <c r="D1497" s="17">
        <v>9.7290064893796893E-2</v>
      </c>
      <c r="E1497" s="17">
        <v>0.18842489048001601</v>
      </c>
      <c r="F1497" s="17"/>
      <c r="G1497" s="17">
        <v>0.14790950695003299</v>
      </c>
      <c r="H1497" s="17">
        <v>0.146079472689125</v>
      </c>
      <c r="I1497" s="17">
        <v>0.12922039238649</v>
      </c>
      <c r="J1497" s="17">
        <v>0.18114047296937899</v>
      </c>
      <c r="K1497" s="17">
        <v>0.15456608026065</v>
      </c>
      <c r="L1497" s="17">
        <v>0.11321176652977</v>
      </c>
      <c r="M1497" s="17"/>
      <c r="N1497" s="17">
        <v>0.12594827177270601</v>
      </c>
      <c r="O1497" s="17">
        <v>0.14710295793727901</v>
      </c>
      <c r="P1497" s="17">
        <v>0.14238476518412399</v>
      </c>
      <c r="Q1497" s="17">
        <v>0.16015573954072901</v>
      </c>
      <c r="R1497" s="17"/>
      <c r="S1497" s="17">
        <v>0.113068802424171</v>
      </c>
      <c r="T1497" s="17">
        <v>0.110223508203661</v>
      </c>
      <c r="U1497" s="17">
        <v>0.15341830712908899</v>
      </c>
      <c r="V1497" s="17">
        <v>6.0747325172826001E-2</v>
      </c>
      <c r="W1497" s="17">
        <v>0.23332128340566599</v>
      </c>
      <c r="X1497" s="17">
        <v>0.16639120524984</v>
      </c>
      <c r="Y1497" s="17">
        <v>0.16230782651442499</v>
      </c>
      <c r="Z1497" s="17">
        <v>0.215584123161145</v>
      </c>
      <c r="AA1497" s="17">
        <v>0.18679557181669201</v>
      </c>
      <c r="AB1497" s="17">
        <v>0.142045571035539</v>
      </c>
      <c r="AC1497" s="17">
        <v>0.107287501345377</v>
      </c>
      <c r="AD1497" s="17">
        <v>0.18901130972376401</v>
      </c>
      <c r="AE1497" s="17"/>
      <c r="AF1497" s="17">
        <v>0.124213069040803</v>
      </c>
      <c r="AG1497" s="17">
        <v>0.150202371569229</v>
      </c>
      <c r="AH1497" s="17">
        <v>0.17996305143101601</v>
      </c>
      <c r="AI1497" s="17"/>
      <c r="AJ1497" s="17">
        <v>0.12488964794044</v>
      </c>
      <c r="AK1497" s="17">
        <v>0.105209155974197</v>
      </c>
      <c r="AL1497" s="17">
        <v>0.23152145335105001</v>
      </c>
      <c r="AM1497" s="17">
        <v>0.162720600167062</v>
      </c>
      <c r="AN1497" s="17">
        <v>0.21384202219955301</v>
      </c>
      <c r="AO1497" s="17"/>
      <c r="AP1497" s="17">
        <v>0.13163842411862001</v>
      </c>
      <c r="AQ1497" s="17">
        <v>0.13124854361088301</v>
      </c>
      <c r="AR1497" s="17">
        <v>0.198853792253914</v>
      </c>
      <c r="AS1497" s="17">
        <v>9.1388671641851799E-2</v>
      </c>
      <c r="AT1497" s="17">
        <v>0.25599870053240897</v>
      </c>
      <c r="AU1497" s="17"/>
      <c r="AV1497" s="17">
        <v>0.118699531994127</v>
      </c>
      <c r="AW1497" s="17">
        <v>0.12820019320510101</v>
      </c>
      <c r="AX1497" s="17">
        <v>0.140449887561856</v>
      </c>
      <c r="AY1497" s="17">
        <v>9.9152673996600896E-2</v>
      </c>
      <c r="AZ1497" s="17">
        <v>0.23383075967790301</v>
      </c>
      <c r="BA1497" s="17">
        <v>0.30076755262346699</v>
      </c>
      <c r="BB1497" s="17"/>
      <c r="BC1497" s="17">
        <v>0.16830184268246301</v>
      </c>
      <c r="BD1497" s="17">
        <v>0.16737587958778199</v>
      </c>
      <c r="BE1497" s="17">
        <v>0.14164955493464301</v>
      </c>
      <c r="BF1497" s="17">
        <v>6.9320207294154806E-2</v>
      </c>
      <c r="BG1497" s="17">
        <v>0.18176073933449199</v>
      </c>
    </row>
    <row r="1498" spans="2:59" x14ac:dyDescent="0.35">
      <c r="B1498" t="s">
        <v>580</v>
      </c>
      <c r="C1498" s="17">
        <v>0.52403348196640498</v>
      </c>
      <c r="D1498" s="17">
        <v>0.58126702402720398</v>
      </c>
      <c r="E1498" s="17">
        <v>0.46874145110105198</v>
      </c>
      <c r="F1498" s="17"/>
      <c r="G1498" s="17">
        <v>0.56788865604899796</v>
      </c>
      <c r="H1498" s="17">
        <v>0.58513605188475104</v>
      </c>
      <c r="I1498" s="17">
        <v>0.496877592694635</v>
      </c>
      <c r="J1498" s="17">
        <v>0.45112918919614298</v>
      </c>
      <c r="K1498" s="17">
        <v>0.53478929038580403</v>
      </c>
      <c r="L1498" s="17">
        <v>0.524755562155931</v>
      </c>
      <c r="M1498" s="17"/>
      <c r="N1498" s="17">
        <v>0.51888511774094304</v>
      </c>
      <c r="O1498" s="17">
        <v>0.49737832381904801</v>
      </c>
      <c r="P1498" s="17">
        <v>0.55261862987228305</v>
      </c>
      <c r="Q1498" s="17">
        <v>0.53164644827402996</v>
      </c>
      <c r="R1498" s="17"/>
      <c r="S1498" s="17">
        <v>0.582525875249715</v>
      </c>
      <c r="T1498" s="17">
        <v>0.476398223101273</v>
      </c>
      <c r="U1498" s="17">
        <v>0.43717524448311001</v>
      </c>
      <c r="V1498" s="17">
        <v>0.690384147959897</v>
      </c>
      <c r="W1498" s="17">
        <v>0.48779928725164801</v>
      </c>
      <c r="X1498" s="17">
        <v>0.51045836818332202</v>
      </c>
      <c r="Y1498" s="17">
        <v>0.51055988705705402</v>
      </c>
      <c r="Z1498" s="17">
        <v>0.513494382311659</v>
      </c>
      <c r="AA1498" s="17">
        <v>0.52267396376562203</v>
      </c>
      <c r="AB1498" s="17">
        <v>0.50703436720870698</v>
      </c>
      <c r="AC1498" s="17">
        <v>0.508216906042957</v>
      </c>
      <c r="AD1498" s="17">
        <v>0.44064307871651598</v>
      </c>
      <c r="AE1498" s="17"/>
      <c r="AF1498" s="17">
        <v>0.53001256058801804</v>
      </c>
      <c r="AG1498" s="17">
        <v>0.49099747882836903</v>
      </c>
      <c r="AH1498" s="17">
        <v>0.55478071114336602</v>
      </c>
      <c r="AI1498" s="17"/>
      <c r="AJ1498" s="17">
        <v>0.54415867179951405</v>
      </c>
      <c r="AK1498" s="17">
        <v>0.55958650568607804</v>
      </c>
      <c r="AL1498" s="17">
        <v>0.48200095761037498</v>
      </c>
      <c r="AM1498" s="17">
        <v>0.572411069071878</v>
      </c>
      <c r="AN1498" s="17">
        <v>0.48802759618856301</v>
      </c>
      <c r="AO1498" s="17"/>
      <c r="AP1498" s="17">
        <v>0.50803031899554196</v>
      </c>
      <c r="AQ1498" s="17">
        <v>0.55766020349037704</v>
      </c>
      <c r="AR1498" s="17">
        <v>0.489371002335723</v>
      </c>
      <c r="AS1498" s="17">
        <v>0.57278027496631301</v>
      </c>
      <c r="AT1498" s="17">
        <v>0.363360969542047</v>
      </c>
      <c r="AU1498" s="17"/>
      <c r="AV1498" s="17">
        <v>0.55697163378964298</v>
      </c>
      <c r="AW1498" s="17">
        <v>0.49565641467409799</v>
      </c>
      <c r="AX1498" s="17">
        <v>0.54383461163854396</v>
      </c>
      <c r="AY1498" s="17">
        <v>0.57844950232664005</v>
      </c>
      <c r="AZ1498" s="17">
        <v>0.41913433726180199</v>
      </c>
      <c r="BA1498" s="17">
        <v>0.37934583332800997</v>
      </c>
      <c r="BB1498" s="17"/>
      <c r="BC1498" s="17">
        <v>0.50849248578827899</v>
      </c>
      <c r="BD1498" s="17">
        <v>0.516148137269414</v>
      </c>
      <c r="BE1498" s="17">
        <v>0.50830509883086505</v>
      </c>
      <c r="BF1498" s="17">
        <v>0.61934099168494605</v>
      </c>
      <c r="BG1498" s="17">
        <v>0.31433205398987801</v>
      </c>
    </row>
    <row r="1499" spans="2:59" x14ac:dyDescent="0.35">
      <c r="B1499" t="s">
        <v>141</v>
      </c>
      <c r="C1499" s="17">
        <v>-0.38007499381332999</v>
      </c>
      <c r="D1499" s="17">
        <v>-0.48397695913340699</v>
      </c>
      <c r="E1499" s="17">
        <v>-0.28031656062103599</v>
      </c>
      <c r="F1499" s="17"/>
      <c r="G1499" s="17">
        <v>-0.419979149098965</v>
      </c>
      <c r="H1499" s="17">
        <v>-0.43905657919562602</v>
      </c>
      <c r="I1499" s="17">
        <v>-0.36765720030814503</v>
      </c>
      <c r="J1499" s="17">
        <v>-0.26998871622676401</v>
      </c>
      <c r="K1499" s="17">
        <v>-0.38022321012515398</v>
      </c>
      <c r="L1499" s="17">
        <v>-0.411543795626161</v>
      </c>
      <c r="M1499" s="17"/>
      <c r="N1499" s="17">
        <v>-0.39293684596823703</v>
      </c>
      <c r="O1499" s="17">
        <v>-0.350275365881769</v>
      </c>
      <c r="P1499" s="17">
        <v>-0.41023386468815998</v>
      </c>
      <c r="Q1499" s="17">
        <v>-0.37149070873330198</v>
      </c>
      <c r="R1499" s="17"/>
      <c r="S1499" s="17">
        <v>-0.469457072825545</v>
      </c>
      <c r="T1499" s="17">
        <v>-0.366174714897612</v>
      </c>
      <c r="U1499" s="17">
        <v>-0.28375693735402102</v>
      </c>
      <c r="V1499" s="17">
        <v>-0.629636822787071</v>
      </c>
      <c r="W1499" s="17">
        <v>-0.25447800384598201</v>
      </c>
      <c r="X1499" s="17">
        <v>-0.344067162933483</v>
      </c>
      <c r="Y1499" s="17">
        <v>-0.34825206054262903</v>
      </c>
      <c r="Z1499" s="17">
        <v>-0.297910259150514</v>
      </c>
      <c r="AA1499" s="17">
        <v>-0.33587839194892999</v>
      </c>
      <c r="AB1499" s="17">
        <v>-0.36498879617316798</v>
      </c>
      <c r="AC1499" s="17">
        <v>-0.40092940469757998</v>
      </c>
      <c r="AD1499" s="17">
        <v>-0.25163176899275302</v>
      </c>
      <c r="AE1499" s="17"/>
      <c r="AF1499" s="17">
        <v>-0.40579949154721601</v>
      </c>
      <c r="AG1499" s="17">
        <v>-0.34079510725913997</v>
      </c>
      <c r="AH1499" s="17">
        <v>-0.37481765971234998</v>
      </c>
      <c r="AI1499" s="17"/>
      <c r="AJ1499" s="17">
        <v>-0.419269023859075</v>
      </c>
      <c r="AK1499" s="17">
        <v>-0.45437734971188098</v>
      </c>
      <c r="AL1499" s="17">
        <v>-0.25047950425932503</v>
      </c>
      <c r="AM1499" s="17">
        <v>-0.40969046890481597</v>
      </c>
      <c r="AN1499" s="17">
        <v>-0.27418557398901</v>
      </c>
      <c r="AO1499" s="17"/>
      <c r="AP1499" s="17">
        <v>-0.37639189487692098</v>
      </c>
      <c r="AQ1499" s="17">
        <v>-0.42641165987949498</v>
      </c>
      <c r="AR1499" s="17">
        <v>-0.29051721008180897</v>
      </c>
      <c r="AS1499" s="17">
        <v>-0.48139160332446101</v>
      </c>
      <c r="AT1499" s="17">
        <v>-0.107362269009638</v>
      </c>
      <c r="AU1499" s="17"/>
      <c r="AV1499" s="17">
        <v>-0.43827210179551601</v>
      </c>
      <c r="AW1499" s="17">
        <v>-0.36745622146899698</v>
      </c>
      <c r="AX1499" s="17">
        <v>-0.40338472407668802</v>
      </c>
      <c r="AY1499" s="17">
        <v>-0.479296828330039</v>
      </c>
      <c r="AZ1499" s="17">
        <v>-0.18530357758389901</v>
      </c>
      <c r="BA1499" s="17">
        <v>-7.8578280704542494E-2</v>
      </c>
      <c r="BB1499" s="17"/>
      <c r="BC1499" s="17">
        <v>-0.34019064310581598</v>
      </c>
      <c r="BD1499" s="17">
        <v>-0.348772257681633</v>
      </c>
      <c r="BE1499" s="17">
        <v>-0.36665554389622201</v>
      </c>
      <c r="BF1499" s="17">
        <v>-0.55002078439079205</v>
      </c>
      <c r="BG1499" s="17">
        <v>-0.13257131465538599</v>
      </c>
    </row>
    <row r="1500" spans="2:59" x14ac:dyDescent="0.35">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row>
    <row r="1501" spans="2:59" x14ac:dyDescent="0.35">
      <c r="B1501" s="6" t="s">
        <v>587</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row>
    <row r="1502" spans="2:59" x14ac:dyDescent="0.35">
      <c r="B1502" s="24" t="s">
        <v>331</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row>
    <row r="1503" spans="2:59" x14ac:dyDescent="0.35">
      <c r="B1503" t="s">
        <v>576</v>
      </c>
      <c r="C1503" s="17">
        <v>0.27767983601937701</v>
      </c>
      <c r="D1503" s="17">
        <v>0.286553878507115</v>
      </c>
      <c r="E1503" s="17">
        <v>0.27111228326658099</v>
      </c>
      <c r="F1503" s="17"/>
      <c r="G1503" s="17">
        <v>0.28733183249566702</v>
      </c>
      <c r="H1503" s="17">
        <v>0.367882960709767</v>
      </c>
      <c r="I1503" s="17">
        <v>0.28405602477560399</v>
      </c>
      <c r="J1503" s="17">
        <v>0.25220149044863499</v>
      </c>
      <c r="K1503" s="17">
        <v>0.28732180108529198</v>
      </c>
      <c r="L1503" s="17">
        <v>0.21059967978840399</v>
      </c>
      <c r="M1503" s="17"/>
      <c r="N1503" s="17">
        <v>0.31944081808303598</v>
      </c>
      <c r="O1503" s="17">
        <v>0.24277225400696101</v>
      </c>
      <c r="P1503" s="17">
        <v>0.24676057542069299</v>
      </c>
      <c r="Q1503" s="17">
        <v>0.297718864938742</v>
      </c>
      <c r="R1503" s="17"/>
      <c r="S1503" s="17">
        <v>0.34003856931269</v>
      </c>
      <c r="T1503" s="17">
        <v>0.26747007896905001</v>
      </c>
      <c r="U1503" s="17">
        <v>0.21523508862023799</v>
      </c>
      <c r="V1503" s="17">
        <v>0.24382369607365201</v>
      </c>
      <c r="W1503" s="17">
        <v>0.21411667021894501</v>
      </c>
      <c r="X1503" s="17">
        <v>0.29274074004198197</v>
      </c>
      <c r="Y1503" s="17">
        <v>0.256497089649732</v>
      </c>
      <c r="Z1503" s="17">
        <v>0.14431924862423601</v>
      </c>
      <c r="AA1503" s="17">
        <v>0.31903006711077397</v>
      </c>
      <c r="AB1503" s="17">
        <v>0.384911380582664</v>
      </c>
      <c r="AC1503" s="17">
        <v>0.251676430693697</v>
      </c>
      <c r="AD1503" s="17">
        <v>0.20815757156838799</v>
      </c>
      <c r="AE1503" s="17"/>
      <c r="AF1503" s="17">
        <v>0.270277759662855</v>
      </c>
      <c r="AG1503" s="17">
        <v>0.277121519950704</v>
      </c>
      <c r="AH1503" s="17">
        <v>0.27723058958623198</v>
      </c>
      <c r="AI1503" s="17"/>
      <c r="AJ1503" s="17">
        <v>0.271083853940561</v>
      </c>
      <c r="AK1503" s="17">
        <v>0.32646201328028301</v>
      </c>
      <c r="AL1503" s="17">
        <v>0.24970161394364601</v>
      </c>
      <c r="AM1503" s="17">
        <v>0.397582239486095</v>
      </c>
      <c r="AN1503" s="17">
        <v>0.19210909192577399</v>
      </c>
      <c r="AO1503" s="17"/>
      <c r="AP1503" s="17">
        <v>0.25282107818368299</v>
      </c>
      <c r="AQ1503" s="17">
        <v>0.31064852680096799</v>
      </c>
      <c r="AR1503" s="17">
        <v>0.206034170357284</v>
      </c>
      <c r="AS1503" s="17">
        <v>0.30796231789821099</v>
      </c>
      <c r="AT1503" s="17">
        <v>0.23942165361475101</v>
      </c>
      <c r="AU1503" s="17"/>
      <c r="AV1503" s="17">
        <v>0.29445104903866898</v>
      </c>
      <c r="AW1503" s="17">
        <v>0.253971716904909</v>
      </c>
      <c r="AX1503" s="17">
        <v>0.28219666812024602</v>
      </c>
      <c r="AY1503" s="17">
        <v>0.29853947800584002</v>
      </c>
      <c r="AZ1503" s="17">
        <v>0.264726221707271</v>
      </c>
      <c r="BA1503" s="17">
        <v>0.17614035787482901</v>
      </c>
      <c r="BB1503" s="17"/>
      <c r="BC1503" s="17">
        <v>0.27243521204242299</v>
      </c>
      <c r="BD1503" s="17">
        <v>0.25133652423416097</v>
      </c>
      <c r="BE1503" s="17">
        <v>0.27894517973594901</v>
      </c>
      <c r="BF1503" s="17">
        <v>0.369488773968981</v>
      </c>
      <c r="BG1503" s="17">
        <v>0.40043725205956898</v>
      </c>
    </row>
    <row r="1504" spans="2:59" x14ac:dyDescent="0.35">
      <c r="B1504" t="s">
        <v>577</v>
      </c>
      <c r="C1504" s="17">
        <v>0.42635580829535602</v>
      </c>
      <c r="D1504" s="17">
        <v>0.42183701957803599</v>
      </c>
      <c r="E1504" s="17">
        <v>0.42659771250728701</v>
      </c>
      <c r="F1504" s="17"/>
      <c r="G1504" s="17">
        <v>0.464524689957165</v>
      </c>
      <c r="H1504" s="17">
        <v>0.33693532438312701</v>
      </c>
      <c r="I1504" s="17">
        <v>0.38966109422418599</v>
      </c>
      <c r="J1504" s="17">
        <v>0.42187011538131702</v>
      </c>
      <c r="K1504" s="17">
        <v>0.43163118178626603</v>
      </c>
      <c r="L1504" s="17">
        <v>0.50218697371307397</v>
      </c>
      <c r="M1504" s="17"/>
      <c r="N1504" s="17">
        <v>0.42196809910069699</v>
      </c>
      <c r="O1504" s="17">
        <v>0.427475663222182</v>
      </c>
      <c r="P1504" s="17">
        <v>0.44410925106072502</v>
      </c>
      <c r="Q1504" s="17">
        <v>0.41438848666933298</v>
      </c>
      <c r="R1504" s="17"/>
      <c r="S1504" s="17">
        <v>0.40559421858579298</v>
      </c>
      <c r="T1504" s="17">
        <v>0.43917441775773602</v>
      </c>
      <c r="U1504" s="17">
        <v>0.43229925359931698</v>
      </c>
      <c r="V1504" s="17">
        <v>0.49253378308440798</v>
      </c>
      <c r="W1504" s="17">
        <v>0.51652294240503205</v>
      </c>
      <c r="X1504" s="17">
        <v>0.438172217057055</v>
      </c>
      <c r="Y1504" s="17">
        <v>0.45842109530771402</v>
      </c>
      <c r="Z1504" s="17">
        <v>0.49685526057308799</v>
      </c>
      <c r="AA1504" s="17">
        <v>0.352065905859133</v>
      </c>
      <c r="AB1504" s="17">
        <v>0.31941935819804701</v>
      </c>
      <c r="AC1504" s="17">
        <v>0.45850950665707202</v>
      </c>
      <c r="AD1504" s="17">
        <v>0.371742146059241</v>
      </c>
      <c r="AE1504" s="17"/>
      <c r="AF1504" s="17">
        <v>0.41275392923260701</v>
      </c>
      <c r="AG1504" s="17">
        <v>0.42985742238180602</v>
      </c>
      <c r="AH1504" s="17">
        <v>0.45354197404938101</v>
      </c>
      <c r="AI1504" s="17"/>
      <c r="AJ1504" s="17">
        <v>0.43355296801330401</v>
      </c>
      <c r="AK1504" s="17">
        <v>0.39254076896675999</v>
      </c>
      <c r="AL1504" s="17">
        <v>0.42187917198020403</v>
      </c>
      <c r="AM1504" s="17">
        <v>0.259588600832385</v>
      </c>
      <c r="AN1504" s="17">
        <v>0.46938578800070302</v>
      </c>
      <c r="AO1504" s="17"/>
      <c r="AP1504" s="17">
        <v>0.44939260041750301</v>
      </c>
      <c r="AQ1504" s="17">
        <v>0.40490279941053298</v>
      </c>
      <c r="AR1504" s="17">
        <v>0.468059621343693</v>
      </c>
      <c r="AS1504" s="17">
        <v>0.43692520558827802</v>
      </c>
      <c r="AT1504" s="17">
        <v>0.370932697993476</v>
      </c>
      <c r="AU1504" s="17"/>
      <c r="AV1504" s="17">
        <v>0.42087122174340802</v>
      </c>
      <c r="AW1504" s="17">
        <v>0.445207754115517</v>
      </c>
      <c r="AX1504" s="17">
        <v>0.463747209296901</v>
      </c>
      <c r="AY1504" s="17">
        <v>0.44964541694812998</v>
      </c>
      <c r="AZ1504" s="17">
        <v>0.377731489178188</v>
      </c>
      <c r="BA1504" s="17">
        <v>0.348080867448822</v>
      </c>
      <c r="BB1504" s="17"/>
      <c r="BC1504" s="17">
        <v>0.41005199905076101</v>
      </c>
      <c r="BD1504" s="17">
        <v>0.470595722073824</v>
      </c>
      <c r="BE1504" s="17">
        <v>0.413660821931497</v>
      </c>
      <c r="BF1504" s="17">
        <v>0.36878218339980101</v>
      </c>
      <c r="BG1504" s="17">
        <v>0.28313921838470302</v>
      </c>
    </row>
    <row r="1505" spans="2:59" x14ac:dyDescent="0.35">
      <c r="B1505" t="s">
        <v>578</v>
      </c>
      <c r="C1505" s="17">
        <v>0.17126193904319501</v>
      </c>
      <c r="D1505" s="17">
        <v>0.197421214728181</v>
      </c>
      <c r="E1505" s="17">
        <v>0.147255959650506</v>
      </c>
      <c r="F1505" s="17"/>
      <c r="G1505" s="17">
        <v>0.16436950370836301</v>
      </c>
      <c r="H1505" s="17">
        <v>0.16120900507472999</v>
      </c>
      <c r="I1505" s="17">
        <v>0.20636009556639701</v>
      </c>
      <c r="J1505" s="17">
        <v>0.16582889558196001</v>
      </c>
      <c r="K1505" s="17">
        <v>0.15266834729172399</v>
      </c>
      <c r="L1505" s="17">
        <v>0.17228386960327899</v>
      </c>
      <c r="M1505" s="17"/>
      <c r="N1505" s="17">
        <v>0.14747158895905199</v>
      </c>
      <c r="O1505" s="17">
        <v>0.201972649362646</v>
      </c>
      <c r="P1505" s="17">
        <v>0.178497086683264</v>
      </c>
      <c r="Q1505" s="17">
        <v>0.15779306638603299</v>
      </c>
      <c r="R1505" s="17"/>
      <c r="S1505" s="17">
        <v>0.16168423229357401</v>
      </c>
      <c r="T1505" s="17">
        <v>0.17219771050990901</v>
      </c>
      <c r="U1505" s="17">
        <v>0.24133962703067</v>
      </c>
      <c r="V1505" s="17">
        <v>0.189128070500902</v>
      </c>
      <c r="W1505" s="17">
        <v>0.129946368171594</v>
      </c>
      <c r="X1505" s="17">
        <v>0.13916509901055499</v>
      </c>
      <c r="Y1505" s="17">
        <v>0.16132665959365</v>
      </c>
      <c r="Z1505" s="17">
        <v>0.12847699591213099</v>
      </c>
      <c r="AA1505" s="17">
        <v>0.170907608898412</v>
      </c>
      <c r="AB1505" s="17">
        <v>0.15755349903708901</v>
      </c>
      <c r="AC1505" s="17">
        <v>0.20624590225203701</v>
      </c>
      <c r="AD1505" s="17">
        <v>0.21341206733639301</v>
      </c>
      <c r="AE1505" s="17"/>
      <c r="AF1505" s="17">
        <v>0.17464050935342201</v>
      </c>
      <c r="AG1505" s="17">
        <v>0.18875503785724099</v>
      </c>
      <c r="AH1505" s="17">
        <v>0.12949645666922199</v>
      </c>
      <c r="AI1505" s="17"/>
      <c r="AJ1505" s="17">
        <v>0.18615059874201101</v>
      </c>
      <c r="AK1505" s="17">
        <v>0.18209154625469501</v>
      </c>
      <c r="AL1505" s="17">
        <v>0.14467608864926701</v>
      </c>
      <c r="AM1505" s="17">
        <v>0.180375515061071</v>
      </c>
      <c r="AN1505" s="17">
        <v>0.15396144067887901</v>
      </c>
      <c r="AO1505" s="17"/>
      <c r="AP1505" s="17">
        <v>0.18488299821217599</v>
      </c>
      <c r="AQ1505" s="17">
        <v>0.17518272580149399</v>
      </c>
      <c r="AR1505" s="17">
        <v>0.203125075864728</v>
      </c>
      <c r="AS1505" s="17">
        <v>0.153171822385545</v>
      </c>
      <c r="AT1505" s="17">
        <v>0.22135333260302001</v>
      </c>
      <c r="AU1505" s="17"/>
      <c r="AV1505" s="17">
        <v>0.169911588951773</v>
      </c>
      <c r="AW1505" s="17">
        <v>0.20736282922007099</v>
      </c>
      <c r="AX1505" s="17">
        <v>0.15745372934760099</v>
      </c>
      <c r="AY1505" s="17">
        <v>0.14558056032199099</v>
      </c>
      <c r="AZ1505" s="17">
        <v>0.229213592830559</v>
      </c>
      <c r="BA1505" s="17">
        <v>0.16266068222753499</v>
      </c>
      <c r="BB1505" s="17"/>
      <c r="BC1505" s="17">
        <v>0.15797239249301501</v>
      </c>
      <c r="BD1505" s="17">
        <v>0.163031125708063</v>
      </c>
      <c r="BE1505" s="17">
        <v>0.176455244266078</v>
      </c>
      <c r="BF1505" s="17">
        <v>0.18583643699865501</v>
      </c>
      <c r="BG1505" s="17">
        <v>0.19040176359160799</v>
      </c>
    </row>
    <row r="1506" spans="2:59" x14ac:dyDescent="0.35">
      <c r="B1506" t="s">
        <v>579</v>
      </c>
      <c r="C1506" s="17">
        <v>3.6287280776175102E-2</v>
      </c>
      <c r="D1506" s="17">
        <v>3.43978454268805E-2</v>
      </c>
      <c r="E1506" s="17">
        <v>3.8370418373050802E-2</v>
      </c>
      <c r="F1506" s="17"/>
      <c r="G1506" s="17">
        <v>2.9511947727505601E-2</v>
      </c>
      <c r="H1506" s="17">
        <v>4.6758193507049801E-2</v>
      </c>
      <c r="I1506" s="17">
        <v>3.3580029999081697E-2</v>
      </c>
      <c r="J1506" s="17">
        <v>5.5750634596117399E-2</v>
      </c>
      <c r="K1506" s="17">
        <v>2.5337887629100699E-2</v>
      </c>
      <c r="L1506" s="17">
        <v>2.6193982257193799E-2</v>
      </c>
      <c r="M1506" s="17"/>
      <c r="N1506" s="17">
        <v>3.9316668311668197E-2</v>
      </c>
      <c r="O1506" s="17">
        <v>4.1060866863539297E-2</v>
      </c>
      <c r="P1506" s="17">
        <v>4.9309569234414999E-2</v>
      </c>
      <c r="Q1506" s="17">
        <v>1.72549092733544E-2</v>
      </c>
      <c r="R1506" s="17"/>
      <c r="S1506" s="17">
        <v>3.2831441706938101E-2</v>
      </c>
      <c r="T1506" s="17">
        <v>5.01384078758529E-2</v>
      </c>
      <c r="U1506" s="17">
        <v>6.0011853138522399E-2</v>
      </c>
      <c r="V1506" s="17">
        <v>1.34993660131431E-2</v>
      </c>
      <c r="W1506" s="17">
        <v>1.78521497846412E-2</v>
      </c>
      <c r="X1506" s="17">
        <v>3.3538822586345898E-2</v>
      </c>
      <c r="Y1506" s="17">
        <v>3.5991125222232599E-2</v>
      </c>
      <c r="Z1506" s="17">
        <v>8.8470180809492399E-2</v>
      </c>
      <c r="AA1506" s="17">
        <v>5.5194144015878098E-2</v>
      </c>
      <c r="AB1506" s="17">
        <v>1.54396839410004E-2</v>
      </c>
      <c r="AC1506" s="17">
        <v>0</v>
      </c>
      <c r="AD1506" s="17">
        <v>3.5104392350464898E-2</v>
      </c>
      <c r="AE1506" s="17"/>
      <c r="AF1506" s="17">
        <v>4.36814182048956E-2</v>
      </c>
      <c r="AG1506" s="17">
        <v>2.7280707775853199E-2</v>
      </c>
      <c r="AH1506" s="17">
        <v>4.4238907602839002E-2</v>
      </c>
      <c r="AI1506" s="17"/>
      <c r="AJ1506" s="17">
        <v>2.6758294525161101E-2</v>
      </c>
      <c r="AK1506" s="17">
        <v>4.5881100290835301E-2</v>
      </c>
      <c r="AL1506" s="17">
        <v>3.2166351969242397E-2</v>
      </c>
      <c r="AM1506" s="17">
        <v>4.8761961273519901E-2</v>
      </c>
      <c r="AN1506" s="17">
        <v>4.5401610744000197E-2</v>
      </c>
      <c r="AO1506" s="17"/>
      <c r="AP1506" s="17">
        <v>2.2569208056737702E-2</v>
      </c>
      <c r="AQ1506" s="17">
        <v>3.6501223700979697E-2</v>
      </c>
      <c r="AR1506" s="17">
        <v>3.6937372517656997E-2</v>
      </c>
      <c r="AS1506" s="17">
        <v>5.7443424319220698E-2</v>
      </c>
      <c r="AT1506" s="17">
        <v>0</v>
      </c>
      <c r="AU1506" s="17"/>
      <c r="AV1506" s="17">
        <v>4.9005564569927197E-2</v>
      </c>
      <c r="AW1506" s="17">
        <v>1.2420434249735501E-2</v>
      </c>
      <c r="AX1506" s="17">
        <v>2.3076199100113499E-2</v>
      </c>
      <c r="AY1506" s="17">
        <v>5.4867152618446297E-2</v>
      </c>
      <c r="AZ1506" s="17">
        <v>0</v>
      </c>
      <c r="BA1506" s="17">
        <v>7.5519617519442098E-2</v>
      </c>
      <c r="BB1506" s="17"/>
      <c r="BC1506" s="17">
        <v>2.9014188618056099E-2</v>
      </c>
      <c r="BD1506" s="17">
        <v>3.0628678977595001E-2</v>
      </c>
      <c r="BE1506" s="17">
        <v>4.0258088443250101E-2</v>
      </c>
      <c r="BF1506" s="17">
        <v>5.0614415167160899E-2</v>
      </c>
      <c r="BG1506" s="17">
        <v>7.50610734092097E-2</v>
      </c>
    </row>
    <row r="1507" spans="2:59" x14ac:dyDescent="0.35">
      <c r="B1507" t="s">
        <v>100</v>
      </c>
      <c r="C1507" s="17">
        <v>8.8415135865896805E-2</v>
      </c>
      <c r="D1507" s="17">
        <v>5.97900417597877E-2</v>
      </c>
      <c r="E1507" s="17">
        <v>0.116663626202575</v>
      </c>
      <c r="F1507" s="17"/>
      <c r="G1507" s="17">
        <v>5.4262026111299599E-2</v>
      </c>
      <c r="H1507" s="17">
        <v>8.7214516325326799E-2</v>
      </c>
      <c r="I1507" s="17">
        <v>8.6342755434731994E-2</v>
      </c>
      <c r="J1507" s="17">
        <v>0.10434886399197001</v>
      </c>
      <c r="K1507" s="17">
        <v>0.103040782207617</v>
      </c>
      <c r="L1507" s="17">
        <v>8.8735494638049001E-2</v>
      </c>
      <c r="M1507" s="17"/>
      <c r="N1507" s="17">
        <v>7.18028255455464E-2</v>
      </c>
      <c r="O1507" s="17">
        <v>8.6718566544671596E-2</v>
      </c>
      <c r="P1507" s="17">
        <v>8.1323517600903394E-2</v>
      </c>
      <c r="Q1507" s="17">
        <v>0.112844672732537</v>
      </c>
      <c r="R1507" s="17"/>
      <c r="S1507" s="17">
        <v>5.98515381010047E-2</v>
      </c>
      <c r="T1507" s="17">
        <v>7.1019384887452797E-2</v>
      </c>
      <c r="U1507" s="17">
        <v>5.11141776112519E-2</v>
      </c>
      <c r="V1507" s="17">
        <v>6.1015084327895298E-2</v>
      </c>
      <c r="W1507" s="17">
        <v>0.121561869419788</v>
      </c>
      <c r="X1507" s="17">
        <v>9.6383121304062402E-2</v>
      </c>
      <c r="Y1507" s="17">
        <v>8.7764030226670994E-2</v>
      </c>
      <c r="Z1507" s="17">
        <v>0.141878314081053</v>
      </c>
      <c r="AA1507" s="17">
        <v>0.10280227411580301</v>
      </c>
      <c r="AB1507" s="17">
        <v>0.122676078241199</v>
      </c>
      <c r="AC1507" s="17">
        <v>8.3568160397193503E-2</v>
      </c>
      <c r="AD1507" s="17">
        <v>0.171583822685513</v>
      </c>
      <c r="AE1507" s="17"/>
      <c r="AF1507" s="17">
        <v>9.8646383546220504E-2</v>
      </c>
      <c r="AG1507" s="17">
        <v>7.6985312034395501E-2</v>
      </c>
      <c r="AH1507" s="17">
        <v>9.5492072092326602E-2</v>
      </c>
      <c r="AI1507" s="17"/>
      <c r="AJ1507" s="17">
        <v>8.2454284778962897E-2</v>
      </c>
      <c r="AK1507" s="17">
        <v>5.3024571207426402E-2</v>
      </c>
      <c r="AL1507" s="17">
        <v>0.15157677345764001</v>
      </c>
      <c r="AM1507" s="17">
        <v>0.113691683346929</v>
      </c>
      <c r="AN1507" s="17">
        <v>0.13914206865064399</v>
      </c>
      <c r="AO1507" s="17"/>
      <c r="AP1507" s="17">
        <v>9.0334115129900902E-2</v>
      </c>
      <c r="AQ1507" s="17">
        <v>7.2764724286025803E-2</v>
      </c>
      <c r="AR1507" s="17">
        <v>8.5843759916638396E-2</v>
      </c>
      <c r="AS1507" s="17">
        <v>4.44972298087443E-2</v>
      </c>
      <c r="AT1507" s="17">
        <v>0.168292315788754</v>
      </c>
      <c r="AU1507" s="17"/>
      <c r="AV1507" s="17">
        <v>6.5760575696223594E-2</v>
      </c>
      <c r="AW1507" s="17">
        <v>8.1037265509766906E-2</v>
      </c>
      <c r="AX1507" s="17">
        <v>7.3526194135139403E-2</v>
      </c>
      <c r="AY1507" s="17">
        <v>5.1367392105593199E-2</v>
      </c>
      <c r="AZ1507" s="17">
        <v>0.128328696283983</v>
      </c>
      <c r="BA1507" s="17">
        <v>0.237598474929372</v>
      </c>
      <c r="BB1507" s="17"/>
      <c r="BC1507" s="17">
        <v>0.130526207795746</v>
      </c>
      <c r="BD1507" s="17">
        <v>8.4407949006357702E-2</v>
      </c>
      <c r="BE1507" s="17">
        <v>9.0680665623225298E-2</v>
      </c>
      <c r="BF1507" s="17">
        <v>2.52781904654019E-2</v>
      </c>
      <c r="BG1507" s="17">
        <v>5.0960692554910397E-2</v>
      </c>
    </row>
    <row r="1508" spans="2:59" x14ac:dyDescent="0.35">
      <c r="B1508" t="s">
        <v>580</v>
      </c>
      <c r="C1508" s="17">
        <v>0.70403564431473298</v>
      </c>
      <c r="D1508" s="17">
        <v>0.70839089808515099</v>
      </c>
      <c r="E1508" s="17">
        <v>0.69770999577386805</v>
      </c>
      <c r="F1508" s="17"/>
      <c r="G1508" s="17">
        <v>0.75185652245283197</v>
      </c>
      <c r="H1508" s="17">
        <v>0.70481828509289401</v>
      </c>
      <c r="I1508" s="17">
        <v>0.67371711899979003</v>
      </c>
      <c r="J1508" s="17">
        <v>0.67407160582995296</v>
      </c>
      <c r="K1508" s="17">
        <v>0.71895298287155796</v>
      </c>
      <c r="L1508" s="17">
        <v>0.71278665350147796</v>
      </c>
      <c r="M1508" s="17"/>
      <c r="N1508" s="17">
        <v>0.74140891718373403</v>
      </c>
      <c r="O1508" s="17">
        <v>0.67024791722914301</v>
      </c>
      <c r="P1508" s="17">
        <v>0.69086982648141804</v>
      </c>
      <c r="Q1508" s="17">
        <v>0.71210735160807503</v>
      </c>
      <c r="R1508" s="17"/>
      <c r="S1508" s="17">
        <v>0.74563278789848297</v>
      </c>
      <c r="T1508" s="17">
        <v>0.70664449672678598</v>
      </c>
      <c r="U1508" s="17">
        <v>0.64753434221955497</v>
      </c>
      <c r="V1508" s="17">
        <v>0.73635747915806005</v>
      </c>
      <c r="W1508" s="17">
        <v>0.73063961262397703</v>
      </c>
      <c r="X1508" s="17">
        <v>0.73091295709903703</v>
      </c>
      <c r="Y1508" s="17">
        <v>0.71491818495744697</v>
      </c>
      <c r="Z1508" s="17">
        <v>0.64117450919732399</v>
      </c>
      <c r="AA1508" s="17">
        <v>0.67109597296990697</v>
      </c>
      <c r="AB1508" s="17">
        <v>0.70433073878071195</v>
      </c>
      <c r="AC1508" s="17">
        <v>0.71018593735076896</v>
      </c>
      <c r="AD1508" s="17">
        <v>0.57989971762762904</v>
      </c>
      <c r="AE1508" s="17"/>
      <c r="AF1508" s="17">
        <v>0.68303168889546195</v>
      </c>
      <c r="AG1508" s="17">
        <v>0.70697894233251002</v>
      </c>
      <c r="AH1508" s="17">
        <v>0.73077256363561305</v>
      </c>
      <c r="AI1508" s="17"/>
      <c r="AJ1508" s="17">
        <v>0.70463682195386501</v>
      </c>
      <c r="AK1508" s="17">
        <v>0.71900278224704295</v>
      </c>
      <c r="AL1508" s="17">
        <v>0.67158078592385095</v>
      </c>
      <c r="AM1508" s="17">
        <v>0.65717084031848005</v>
      </c>
      <c r="AN1508" s="17">
        <v>0.66149487992647704</v>
      </c>
      <c r="AO1508" s="17"/>
      <c r="AP1508" s="17">
        <v>0.702213678601186</v>
      </c>
      <c r="AQ1508" s="17">
        <v>0.71555132621150097</v>
      </c>
      <c r="AR1508" s="17">
        <v>0.67409379170097705</v>
      </c>
      <c r="AS1508" s="17">
        <v>0.74488752348648901</v>
      </c>
      <c r="AT1508" s="17">
        <v>0.61035435160822704</v>
      </c>
      <c r="AU1508" s="17"/>
      <c r="AV1508" s="17">
        <v>0.715322270782077</v>
      </c>
      <c r="AW1508" s="17">
        <v>0.69917947102042599</v>
      </c>
      <c r="AX1508" s="17">
        <v>0.74594387741714696</v>
      </c>
      <c r="AY1508" s="17">
        <v>0.74818489495397</v>
      </c>
      <c r="AZ1508" s="17">
        <v>0.642457710885459</v>
      </c>
      <c r="BA1508" s="17">
        <v>0.52422122532365101</v>
      </c>
      <c r="BB1508" s="17"/>
      <c r="BC1508" s="17">
        <v>0.682487211093184</v>
      </c>
      <c r="BD1508" s="17">
        <v>0.72193224630798503</v>
      </c>
      <c r="BE1508" s="17">
        <v>0.69260600166744601</v>
      </c>
      <c r="BF1508" s="17">
        <v>0.73827095736878201</v>
      </c>
      <c r="BG1508" s="17">
        <v>0.68357647044427206</v>
      </c>
    </row>
    <row r="1509" spans="2:59" x14ac:dyDescent="0.35">
      <c r="B1509" t="s">
        <v>141</v>
      </c>
      <c r="C1509" s="17">
        <v>-0.61562050844883598</v>
      </c>
      <c r="D1509" s="17">
        <v>-0.64860085632536302</v>
      </c>
      <c r="E1509" s="17">
        <v>-0.58104636957129396</v>
      </c>
      <c r="F1509" s="17"/>
      <c r="G1509" s="17">
        <v>-0.69759449634153203</v>
      </c>
      <c r="H1509" s="17">
        <v>-0.61760376876756695</v>
      </c>
      <c r="I1509" s="17">
        <v>-0.58737436356505801</v>
      </c>
      <c r="J1509" s="17">
        <v>-0.56972274183798299</v>
      </c>
      <c r="K1509" s="17">
        <v>-0.61591220066394103</v>
      </c>
      <c r="L1509" s="17">
        <v>-0.62405115886342899</v>
      </c>
      <c r="M1509" s="17"/>
      <c r="N1509" s="17">
        <v>-0.66960609163818696</v>
      </c>
      <c r="O1509" s="17">
        <v>-0.58352935068447098</v>
      </c>
      <c r="P1509" s="17">
        <v>-0.60954630888051498</v>
      </c>
      <c r="Q1509" s="17">
        <v>-0.59926267887553797</v>
      </c>
      <c r="R1509" s="17"/>
      <c r="S1509" s="17">
        <v>-0.68578124979747801</v>
      </c>
      <c r="T1509" s="17">
        <v>-0.63562511183933301</v>
      </c>
      <c r="U1509" s="17">
        <v>-0.59642016460830305</v>
      </c>
      <c r="V1509" s="17">
        <v>-0.675342394830165</v>
      </c>
      <c r="W1509" s="17">
        <v>-0.60907774320418895</v>
      </c>
      <c r="X1509" s="17">
        <v>-0.63452983579497402</v>
      </c>
      <c r="Y1509" s="17">
        <v>-0.62715415473077596</v>
      </c>
      <c r="Z1509" s="17">
        <v>-0.49929619511627199</v>
      </c>
      <c r="AA1509" s="17">
        <v>-0.56829369885410297</v>
      </c>
      <c r="AB1509" s="17">
        <v>-0.58165466053951198</v>
      </c>
      <c r="AC1509" s="17">
        <v>-0.62661777695357601</v>
      </c>
      <c r="AD1509" s="17">
        <v>-0.40831589494211601</v>
      </c>
      <c r="AE1509" s="17"/>
      <c r="AF1509" s="17">
        <v>-0.58438530534924205</v>
      </c>
      <c r="AG1509" s="17">
        <v>-0.62999363029811495</v>
      </c>
      <c r="AH1509" s="17">
        <v>-0.63528049154328603</v>
      </c>
      <c r="AI1509" s="17"/>
      <c r="AJ1509" s="17">
        <v>-0.62218253717490202</v>
      </c>
      <c r="AK1509" s="17">
        <v>-0.66597821103961596</v>
      </c>
      <c r="AL1509" s="17">
        <v>-0.52000401246621097</v>
      </c>
      <c r="AM1509" s="17">
        <v>-0.54347915697155103</v>
      </c>
      <c r="AN1509" s="17">
        <v>-0.522352811275833</v>
      </c>
      <c r="AO1509" s="17"/>
      <c r="AP1509" s="17">
        <v>-0.61187956347128503</v>
      </c>
      <c r="AQ1509" s="17">
        <v>-0.64278660192547499</v>
      </c>
      <c r="AR1509" s="17">
        <v>-0.58825003178433799</v>
      </c>
      <c r="AS1509" s="17">
        <v>-0.70039029367774497</v>
      </c>
      <c r="AT1509" s="17">
        <v>-0.44206203581947301</v>
      </c>
      <c r="AU1509" s="17"/>
      <c r="AV1509" s="17">
        <v>-0.64956169508585304</v>
      </c>
      <c r="AW1509" s="17">
        <v>-0.61814220551065902</v>
      </c>
      <c r="AX1509" s="17">
        <v>-0.67241768328200702</v>
      </c>
      <c r="AY1509" s="17">
        <v>-0.69681750284837696</v>
      </c>
      <c r="AZ1509" s="17">
        <v>-0.51412901460147598</v>
      </c>
      <c r="BA1509" s="17">
        <v>-0.28662275039427898</v>
      </c>
      <c r="BB1509" s="17"/>
      <c r="BC1509" s="17">
        <v>-0.55196100329743802</v>
      </c>
      <c r="BD1509" s="17">
        <v>-0.63752429730162696</v>
      </c>
      <c r="BE1509" s="17">
        <v>-0.60192533604422105</v>
      </c>
      <c r="BF1509" s="17">
        <v>-0.71299276690337998</v>
      </c>
      <c r="BG1509" s="17">
        <v>-0.63261577788936196</v>
      </c>
    </row>
    <row r="1510" spans="2:59" x14ac:dyDescent="0.35">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row>
    <row r="1511" spans="2:59" x14ac:dyDescent="0.35">
      <c r="B1511" s="6" t="s">
        <v>600</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row>
    <row r="1512" spans="2:59" x14ac:dyDescent="0.35">
      <c r="B1512" s="24" t="s">
        <v>331</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row>
    <row r="1513" spans="2:59" x14ac:dyDescent="0.35">
      <c r="B1513" t="s">
        <v>595</v>
      </c>
      <c r="C1513" s="17">
        <v>0.15224167777601999</v>
      </c>
      <c r="D1513" s="17">
        <v>0.18118557157703499</v>
      </c>
      <c r="E1513" s="17">
        <v>0.12868434456461</v>
      </c>
      <c r="F1513" s="17"/>
      <c r="G1513" s="17">
        <v>0.14300651790413699</v>
      </c>
      <c r="H1513" s="17">
        <v>0.23215987588106099</v>
      </c>
      <c r="I1513" s="17">
        <v>0.27470312137173702</v>
      </c>
      <c r="J1513" s="17">
        <v>0.14358989580638101</v>
      </c>
      <c r="K1513" s="17">
        <v>8.3289774260652497E-2</v>
      </c>
      <c r="L1513" s="17">
        <v>5.54055685203068E-2</v>
      </c>
      <c r="M1513" s="17"/>
      <c r="N1513" s="17">
        <v>0.24106353885197199</v>
      </c>
      <c r="O1513" s="17">
        <v>0.15554460638459</v>
      </c>
      <c r="P1513" s="17">
        <v>7.4260400495708007E-2</v>
      </c>
      <c r="Q1513" s="17">
        <v>0.123075033321403</v>
      </c>
      <c r="R1513" s="17"/>
      <c r="S1513" s="17">
        <v>0.18801778904592301</v>
      </c>
      <c r="T1513" s="17">
        <v>8.4440623212165403E-2</v>
      </c>
      <c r="U1513" s="17">
        <v>0.14914107698860701</v>
      </c>
      <c r="V1513" s="17">
        <v>0.117004007965765</v>
      </c>
      <c r="W1513" s="17">
        <v>0.22811998021452701</v>
      </c>
      <c r="X1513" s="17">
        <v>0.29100371914114898</v>
      </c>
      <c r="Y1513" s="17">
        <v>0.15564789820244701</v>
      </c>
      <c r="Z1513" s="17">
        <v>8.3303835196276099E-2</v>
      </c>
      <c r="AA1513" s="17">
        <v>0.12132845834137999</v>
      </c>
      <c r="AB1513" s="17">
        <v>0.103730650513324</v>
      </c>
      <c r="AC1513" s="17">
        <v>0.10860238060215301</v>
      </c>
      <c r="AD1513" s="17">
        <v>0</v>
      </c>
      <c r="AE1513" s="17"/>
      <c r="AF1513" s="17">
        <v>0.152623313126863</v>
      </c>
      <c r="AG1513" s="17">
        <v>0.15747262696601699</v>
      </c>
      <c r="AH1513" s="17">
        <v>0.175700521187062</v>
      </c>
      <c r="AI1513" s="17"/>
      <c r="AJ1513" s="17">
        <v>0.14288995823925599</v>
      </c>
      <c r="AK1513" s="17">
        <v>0.19426539961820599</v>
      </c>
      <c r="AL1513" s="17">
        <v>0.128866124804733</v>
      </c>
      <c r="AM1513" s="17">
        <v>0</v>
      </c>
      <c r="AN1513" s="17">
        <v>0.138619955837923</v>
      </c>
      <c r="AO1513" s="17"/>
      <c r="AP1513" s="17">
        <v>0.15424007292924699</v>
      </c>
      <c r="AQ1513" s="17">
        <v>0.22538318142289701</v>
      </c>
      <c r="AR1513" s="17">
        <v>8.0220422961868598E-2</v>
      </c>
      <c r="AS1513" s="17">
        <v>9.61156203599937E-2</v>
      </c>
      <c r="AT1513" s="17">
        <v>0.112584301662464</v>
      </c>
      <c r="AU1513" s="17"/>
      <c r="AV1513" s="17">
        <v>0.26497571794279001</v>
      </c>
      <c r="AW1513" s="17">
        <v>0.17211881769704701</v>
      </c>
      <c r="AX1513" s="17">
        <v>7.5383344246922196E-2</v>
      </c>
      <c r="AY1513" s="17">
        <v>0.10356783746395699</v>
      </c>
      <c r="AZ1513" s="17">
        <v>0.12426624683811301</v>
      </c>
      <c r="BA1513" s="17">
        <v>9.2143556894332596E-2</v>
      </c>
      <c r="BB1513" s="17"/>
      <c r="BC1513" s="17">
        <v>0.11362815646803499</v>
      </c>
      <c r="BD1513" s="17">
        <v>0.12508550484713701</v>
      </c>
      <c r="BE1513" s="17">
        <v>0.17753382256797701</v>
      </c>
      <c r="BF1513" s="17">
        <v>0.238196990856336</v>
      </c>
      <c r="BG1513" s="17">
        <v>0.433238168424187</v>
      </c>
    </row>
    <row r="1514" spans="2:59" x14ac:dyDescent="0.35">
      <c r="B1514" t="s">
        <v>596</v>
      </c>
      <c r="C1514" s="17">
        <v>0.48762725458358303</v>
      </c>
      <c r="D1514" s="17">
        <v>0.50278637505170098</v>
      </c>
      <c r="E1514" s="17">
        <v>0.46901823588079999</v>
      </c>
      <c r="F1514" s="17"/>
      <c r="G1514" s="17">
        <v>0.436783524283956</v>
      </c>
      <c r="H1514" s="17">
        <v>0.40768759850342701</v>
      </c>
      <c r="I1514" s="17">
        <v>0.47171244322414502</v>
      </c>
      <c r="J1514" s="17">
        <v>0.54737732877788003</v>
      </c>
      <c r="K1514" s="17">
        <v>0.50001967848645701</v>
      </c>
      <c r="L1514" s="17">
        <v>0.55241127304331905</v>
      </c>
      <c r="M1514" s="17"/>
      <c r="N1514" s="17">
        <v>0.500053920444397</v>
      </c>
      <c r="O1514" s="17">
        <v>0.486980845642288</v>
      </c>
      <c r="P1514" s="17">
        <v>0.49829152707504198</v>
      </c>
      <c r="Q1514" s="17">
        <v>0.46628176790450299</v>
      </c>
      <c r="R1514" s="17"/>
      <c r="S1514" s="17">
        <v>0.44657181307566901</v>
      </c>
      <c r="T1514" s="17">
        <v>0.55148687776980099</v>
      </c>
      <c r="U1514" s="17">
        <v>0.37311052665810002</v>
      </c>
      <c r="V1514" s="17">
        <v>0.37320444148819099</v>
      </c>
      <c r="W1514" s="17">
        <v>0.44696612352340098</v>
      </c>
      <c r="X1514" s="17">
        <v>0.44676008459630701</v>
      </c>
      <c r="Y1514" s="17">
        <v>0.44428139908344799</v>
      </c>
      <c r="Z1514" s="17">
        <v>0.56938720847082203</v>
      </c>
      <c r="AA1514" s="17">
        <v>0.61805356682651302</v>
      </c>
      <c r="AB1514" s="17">
        <v>0.57961495450497402</v>
      </c>
      <c r="AC1514" s="17">
        <v>0.52844853600297803</v>
      </c>
      <c r="AD1514" s="17">
        <v>0.53419658170915296</v>
      </c>
      <c r="AE1514" s="17"/>
      <c r="AF1514" s="17">
        <v>0.46661930731395102</v>
      </c>
      <c r="AG1514" s="17">
        <v>0.52865859427500905</v>
      </c>
      <c r="AH1514" s="17">
        <v>0.410073838025032</v>
      </c>
      <c r="AI1514" s="17"/>
      <c r="AJ1514" s="17">
        <v>0.47149463355020699</v>
      </c>
      <c r="AK1514" s="17">
        <v>0.50666395225444305</v>
      </c>
      <c r="AL1514" s="17">
        <v>0.51246388703456003</v>
      </c>
      <c r="AM1514" s="17">
        <v>0.53663491019272802</v>
      </c>
      <c r="AN1514" s="17">
        <v>0.45569217027646702</v>
      </c>
      <c r="AO1514" s="17"/>
      <c r="AP1514" s="17">
        <v>0.43617549529566302</v>
      </c>
      <c r="AQ1514" s="17">
        <v>0.47628336452036701</v>
      </c>
      <c r="AR1514" s="17">
        <v>0.61135830763886101</v>
      </c>
      <c r="AS1514" s="17">
        <v>0.47846094678203499</v>
      </c>
      <c r="AT1514" s="17">
        <v>0.51655640249397305</v>
      </c>
      <c r="AU1514" s="17"/>
      <c r="AV1514" s="17">
        <v>0.47611479804469597</v>
      </c>
      <c r="AW1514" s="17">
        <v>0.385195705355033</v>
      </c>
      <c r="AX1514" s="17">
        <v>0.64596309173102096</v>
      </c>
      <c r="AY1514" s="17">
        <v>0.47622987891993201</v>
      </c>
      <c r="AZ1514" s="17">
        <v>0.52252050493134405</v>
      </c>
      <c r="BA1514" s="17">
        <v>0.51678562902143599</v>
      </c>
      <c r="BB1514" s="17"/>
      <c r="BC1514" s="17">
        <v>0.49137721567395898</v>
      </c>
      <c r="BD1514" s="17">
        <v>0.48513694144532499</v>
      </c>
      <c r="BE1514" s="17">
        <v>0.54427416510908699</v>
      </c>
      <c r="BF1514" s="17">
        <v>0.40068780007535398</v>
      </c>
      <c r="BG1514" s="17">
        <v>0</v>
      </c>
    </row>
    <row r="1515" spans="2:59" x14ac:dyDescent="0.35">
      <c r="B1515" t="s">
        <v>597</v>
      </c>
      <c r="C1515" s="17">
        <v>0.27322004303613101</v>
      </c>
      <c r="D1515" s="17">
        <v>0.234411303725546</v>
      </c>
      <c r="E1515" s="17">
        <v>0.31245093632451698</v>
      </c>
      <c r="F1515" s="17"/>
      <c r="G1515" s="17">
        <v>0.280020119344767</v>
      </c>
      <c r="H1515" s="17">
        <v>0.27157842222848</v>
      </c>
      <c r="I1515" s="17">
        <v>0.18617242096991399</v>
      </c>
      <c r="J1515" s="17">
        <v>0.233568321785073</v>
      </c>
      <c r="K1515" s="17">
        <v>0.327760973669038</v>
      </c>
      <c r="L1515" s="17">
        <v>0.326098333245113</v>
      </c>
      <c r="M1515" s="17"/>
      <c r="N1515" s="17">
        <v>0.216340200883129</v>
      </c>
      <c r="O1515" s="17">
        <v>0.26437322107000999</v>
      </c>
      <c r="P1515" s="17">
        <v>0.290731865340558</v>
      </c>
      <c r="Q1515" s="17">
        <v>0.32597368021892398</v>
      </c>
      <c r="R1515" s="17"/>
      <c r="S1515" s="17">
        <v>0.27003894737895401</v>
      </c>
      <c r="T1515" s="17">
        <v>0.22939307003672599</v>
      </c>
      <c r="U1515" s="17">
        <v>0.31247829814141298</v>
      </c>
      <c r="V1515" s="17">
        <v>0.41152530497395601</v>
      </c>
      <c r="W1515" s="17">
        <v>0.20179634169791</v>
      </c>
      <c r="X1515" s="17">
        <v>0.23956757259112799</v>
      </c>
      <c r="Y1515" s="17">
        <v>0.35596455028865498</v>
      </c>
      <c r="Z1515" s="17">
        <v>0.25809851109666998</v>
      </c>
      <c r="AA1515" s="17">
        <v>0.166088442510201</v>
      </c>
      <c r="AB1515" s="17">
        <v>0.29542451993647501</v>
      </c>
      <c r="AC1515" s="17">
        <v>0.30865016588738198</v>
      </c>
      <c r="AD1515" s="17">
        <v>0.37414136074333998</v>
      </c>
      <c r="AE1515" s="17"/>
      <c r="AF1515" s="17">
        <v>0.28271216645170599</v>
      </c>
      <c r="AG1515" s="17">
        <v>0.23709950320107401</v>
      </c>
      <c r="AH1515" s="17">
        <v>0.31832184393020102</v>
      </c>
      <c r="AI1515" s="17"/>
      <c r="AJ1515" s="17">
        <v>0.32018179444829498</v>
      </c>
      <c r="AK1515" s="17">
        <v>0.206188634716053</v>
      </c>
      <c r="AL1515" s="17">
        <v>0.30192309061682698</v>
      </c>
      <c r="AM1515" s="17">
        <v>0.15971256110263299</v>
      </c>
      <c r="AN1515" s="17">
        <v>0.26735164994433902</v>
      </c>
      <c r="AO1515" s="17"/>
      <c r="AP1515" s="17">
        <v>0.33505001590772199</v>
      </c>
      <c r="AQ1515" s="17">
        <v>0.22464321840582199</v>
      </c>
      <c r="AR1515" s="17">
        <v>0.24672752392185601</v>
      </c>
      <c r="AS1515" s="17">
        <v>0.27185722582690403</v>
      </c>
      <c r="AT1515" s="17">
        <v>0.30275035925632998</v>
      </c>
      <c r="AU1515" s="17"/>
      <c r="AV1515" s="17">
        <v>0.18103317323556001</v>
      </c>
      <c r="AW1515" s="17">
        <v>0.37401342426184297</v>
      </c>
      <c r="AX1515" s="17">
        <v>0.20222218822701299</v>
      </c>
      <c r="AY1515" s="17">
        <v>0.282089804653751</v>
      </c>
      <c r="AZ1515" s="17">
        <v>0.28459759987682898</v>
      </c>
      <c r="BA1515" s="17">
        <v>0.391070814084231</v>
      </c>
      <c r="BB1515" s="17"/>
      <c r="BC1515" s="17">
        <v>0.35128654962330402</v>
      </c>
      <c r="BD1515" s="17">
        <v>0.29719669203708599</v>
      </c>
      <c r="BE1515" s="17">
        <v>0.18116193175949899</v>
      </c>
      <c r="BF1515" s="17">
        <v>0.26035888700947402</v>
      </c>
      <c r="BG1515" s="17">
        <v>0.35249520885972402</v>
      </c>
    </row>
    <row r="1516" spans="2:59" x14ac:dyDescent="0.35">
      <c r="B1516" t="s">
        <v>598</v>
      </c>
      <c r="C1516" s="17">
        <v>8.6911024604266501E-2</v>
      </c>
      <c r="D1516" s="17">
        <v>8.1616749645717898E-2</v>
      </c>
      <c r="E1516" s="17">
        <v>8.9846483230072896E-2</v>
      </c>
      <c r="F1516" s="17"/>
      <c r="G1516" s="17">
        <v>0.14018983846713901</v>
      </c>
      <c r="H1516" s="17">
        <v>8.8574103387031394E-2</v>
      </c>
      <c r="I1516" s="17">
        <v>6.7412014434203804E-2</v>
      </c>
      <c r="J1516" s="17">
        <v>7.5464453630666894E-2</v>
      </c>
      <c r="K1516" s="17">
        <v>8.8929573583852006E-2</v>
      </c>
      <c r="L1516" s="17">
        <v>6.6084825191261007E-2</v>
      </c>
      <c r="M1516" s="17"/>
      <c r="N1516" s="17">
        <v>4.2542339820501499E-2</v>
      </c>
      <c r="O1516" s="17">
        <v>9.3101326903111598E-2</v>
      </c>
      <c r="P1516" s="17">
        <v>0.136716207088692</v>
      </c>
      <c r="Q1516" s="17">
        <v>8.4669518555169299E-2</v>
      </c>
      <c r="R1516" s="17"/>
      <c r="S1516" s="17">
        <v>9.5371450499454405E-2</v>
      </c>
      <c r="T1516" s="17">
        <v>0.134679428981307</v>
      </c>
      <c r="U1516" s="17">
        <v>0.16527009821188099</v>
      </c>
      <c r="V1516" s="17">
        <v>9.8266245572088601E-2</v>
      </c>
      <c r="W1516" s="17">
        <v>0.123117554564162</v>
      </c>
      <c r="X1516" s="17">
        <v>2.26686236714163E-2</v>
      </c>
      <c r="Y1516" s="17">
        <v>4.4106152425449997E-2</v>
      </c>
      <c r="Z1516" s="17">
        <v>8.9210445236232394E-2</v>
      </c>
      <c r="AA1516" s="17">
        <v>9.4529532321905793E-2</v>
      </c>
      <c r="AB1516" s="17">
        <v>2.1229875045226901E-2</v>
      </c>
      <c r="AC1516" s="17">
        <v>5.4298917507487603E-2</v>
      </c>
      <c r="AD1516" s="17">
        <v>9.1662057547507003E-2</v>
      </c>
      <c r="AE1516" s="17"/>
      <c r="AF1516" s="17">
        <v>9.8045213107479601E-2</v>
      </c>
      <c r="AG1516" s="17">
        <v>7.6769275557899502E-2</v>
      </c>
      <c r="AH1516" s="17">
        <v>9.5903796857703894E-2</v>
      </c>
      <c r="AI1516" s="17"/>
      <c r="AJ1516" s="17">
        <v>6.5433613762242104E-2</v>
      </c>
      <c r="AK1516" s="17">
        <v>9.2882013411297301E-2</v>
      </c>
      <c r="AL1516" s="17">
        <v>5.6746897543880098E-2</v>
      </c>
      <c r="AM1516" s="17">
        <v>0.30365252870463999</v>
      </c>
      <c r="AN1516" s="17">
        <v>0.13833622394127101</v>
      </c>
      <c r="AO1516" s="17"/>
      <c r="AP1516" s="17">
        <v>7.4534415867367101E-2</v>
      </c>
      <c r="AQ1516" s="17">
        <v>7.3690235650913705E-2</v>
      </c>
      <c r="AR1516" s="17">
        <v>6.1693745477413901E-2</v>
      </c>
      <c r="AS1516" s="17">
        <v>0.15356620703106799</v>
      </c>
      <c r="AT1516" s="17">
        <v>6.8108936587232202E-2</v>
      </c>
      <c r="AU1516" s="17"/>
      <c r="AV1516" s="17">
        <v>7.78763107769542E-2</v>
      </c>
      <c r="AW1516" s="17">
        <v>6.8672052686077206E-2</v>
      </c>
      <c r="AX1516" s="17">
        <v>7.6431375795044304E-2</v>
      </c>
      <c r="AY1516" s="17">
        <v>0.13811247896236001</v>
      </c>
      <c r="AZ1516" s="17">
        <v>6.8615648353713796E-2</v>
      </c>
      <c r="BA1516" s="17">
        <v>0</v>
      </c>
      <c r="BB1516" s="17"/>
      <c r="BC1516" s="17">
        <v>4.3708078234702498E-2</v>
      </c>
      <c r="BD1516" s="17">
        <v>9.2580861670451001E-2</v>
      </c>
      <c r="BE1516" s="17">
        <v>9.7030080563437204E-2</v>
      </c>
      <c r="BF1516" s="17">
        <v>0.100756322058837</v>
      </c>
      <c r="BG1516" s="17">
        <v>0.21426662271608901</v>
      </c>
    </row>
    <row r="1517" spans="2:59" x14ac:dyDescent="0.3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row>
    <row r="1518" spans="2:59" x14ac:dyDescent="0.35">
      <c r="B1518" s="6" t="s">
        <v>601</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row>
    <row r="1519" spans="2:59" x14ac:dyDescent="0.35">
      <c r="B1519" s="24" t="s">
        <v>331</v>
      </c>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row>
    <row r="1520" spans="2:59" x14ac:dyDescent="0.35">
      <c r="B1520" t="s">
        <v>595</v>
      </c>
      <c r="C1520" s="17">
        <v>0.123368098769235</v>
      </c>
      <c r="D1520" s="17">
        <v>9.0832805315479007E-2</v>
      </c>
      <c r="E1520" s="17">
        <v>0.15135343184646599</v>
      </c>
      <c r="F1520" s="17"/>
      <c r="G1520" s="17">
        <v>0.101708148480221</v>
      </c>
      <c r="H1520" s="17">
        <v>9.3592089342417695E-2</v>
      </c>
      <c r="I1520" s="17">
        <v>0.108568259346824</v>
      </c>
      <c r="J1520" s="17">
        <v>0.119370608351938</v>
      </c>
      <c r="K1520" s="17">
        <v>0.193021379267762</v>
      </c>
      <c r="L1520" s="17">
        <v>0.13819475410637899</v>
      </c>
      <c r="M1520" s="17"/>
      <c r="N1520" s="17">
        <v>8.5079991217252807E-2</v>
      </c>
      <c r="O1520" s="17">
        <v>0.13124207041022701</v>
      </c>
      <c r="P1520" s="17">
        <v>0.19741181003761399</v>
      </c>
      <c r="Q1520" s="17">
        <v>9.2579574003325796E-2</v>
      </c>
      <c r="R1520" s="17"/>
      <c r="S1520" s="17">
        <v>0.12911964848034899</v>
      </c>
      <c r="T1520" s="17">
        <v>4.7172528431374303E-2</v>
      </c>
      <c r="U1520" s="17">
        <v>0.14989762692210901</v>
      </c>
      <c r="V1520" s="17">
        <v>0.103329758667164</v>
      </c>
      <c r="W1520" s="17">
        <v>0.22572643574107701</v>
      </c>
      <c r="X1520" s="17">
        <v>7.3143158885196097E-2</v>
      </c>
      <c r="Y1520" s="17">
        <v>0.137941070155053</v>
      </c>
      <c r="Z1520" s="17">
        <v>0.16502460690311799</v>
      </c>
      <c r="AA1520" s="17">
        <v>0.14242429512089799</v>
      </c>
      <c r="AB1520" s="17">
        <v>0.100689901627316</v>
      </c>
      <c r="AC1520" s="17">
        <v>0.145581763051154</v>
      </c>
      <c r="AD1520" s="17">
        <v>0.129042499787864</v>
      </c>
      <c r="AE1520" s="17"/>
      <c r="AF1520" s="17">
        <v>0.16963740481942699</v>
      </c>
      <c r="AG1520" s="17">
        <v>9.34881334574999E-2</v>
      </c>
      <c r="AH1520" s="17">
        <v>0.108805399414263</v>
      </c>
      <c r="AI1520" s="17"/>
      <c r="AJ1520" s="17">
        <v>0.100089268093304</v>
      </c>
      <c r="AK1520" s="17">
        <v>0.12601148643329799</v>
      </c>
      <c r="AL1520" s="17">
        <v>0.11560139491219</v>
      </c>
      <c r="AM1520" s="17">
        <v>0.15903117851613</v>
      </c>
      <c r="AN1520" s="17">
        <v>0.147340594805667</v>
      </c>
      <c r="AO1520" s="17"/>
      <c r="AP1520" s="17">
        <v>6.6146330936096398E-2</v>
      </c>
      <c r="AQ1520" s="17">
        <v>0.13951446185931601</v>
      </c>
      <c r="AR1520" s="17">
        <v>0.116757108644573</v>
      </c>
      <c r="AS1520" s="17">
        <v>0.12890412672733501</v>
      </c>
      <c r="AT1520" s="17">
        <v>0.17641188777566399</v>
      </c>
      <c r="AU1520" s="17"/>
      <c r="AV1520" s="17">
        <v>0.101235296902758</v>
      </c>
      <c r="AW1520" s="17">
        <v>8.9712404258539297E-2</v>
      </c>
      <c r="AX1520" s="17">
        <v>0.15705106683806999</v>
      </c>
      <c r="AY1520" s="17">
        <v>0.15000546449788599</v>
      </c>
      <c r="AZ1520" s="17">
        <v>0.11216151675416799</v>
      </c>
      <c r="BA1520" s="17">
        <v>8.2926933258108501E-2</v>
      </c>
      <c r="BB1520" s="17"/>
      <c r="BC1520" s="17">
        <v>0.16741471344757899</v>
      </c>
      <c r="BD1520" s="17">
        <v>0.1587643422484</v>
      </c>
      <c r="BE1520" s="17">
        <v>9.9361586015404998E-2</v>
      </c>
      <c r="BF1520" s="17">
        <v>8.83833706153727E-2</v>
      </c>
      <c r="BG1520" s="17">
        <v>0</v>
      </c>
    </row>
    <row r="1521" spans="2:59" x14ac:dyDescent="0.35">
      <c r="B1521" t="s">
        <v>596</v>
      </c>
      <c r="C1521" s="17">
        <v>0.433623457169247</v>
      </c>
      <c r="D1521" s="17">
        <v>0.434401707001138</v>
      </c>
      <c r="E1521" s="17">
        <v>0.43072125854702797</v>
      </c>
      <c r="F1521" s="17"/>
      <c r="G1521" s="17">
        <v>0.38367129788351101</v>
      </c>
      <c r="H1521" s="17">
        <v>0.34031104852043398</v>
      </c>
      <c r="I1521" s="17">
        <v>0.38516352888278799</v>
      </c>
      <c r="J1521" s="17">
        <v>0.47257895968859398</v>
      </c>
      <c r="K1521" s="17">
        <v>0.46273587055500198</v>
      </c>
      <c r="L1521" s="17">
        <v>0.53679093712333004</v>
      </c>
      <c r="M1521" s="17"/>
      <c r="N1521" s="17">
        <v>0.42943887309933898</v>
      </c>
      <c r="O1521" s="17">
        <v>0.35850107689701199</v>
      </c>
      <c r="P1521" s="17">
        <v>0.46819023618114602</v>
      </c>
      <c r="Q1521" s="17">
        <v>0.48128793956049998</v>
      </c>
      <c r="R1521" s="17"/>
      <c r="S1521" s="17">
        <v>0.408415597999987</v>
      </c>
      <c r="T1521" s="17">
        <v>0.52777819436030604</v>
      </c>
      <c r="U1521" s="17">
        <v>0.53913821420703301</v>
      </c>
      <c r="V1521" s="17">
        <v>0.404874166179019</v>
      </c>
      <c r="W1521" s="17">
        <v>0.22052416790778701</v>
      </c>
      <c r="X1521" s="17">
        <v>0.41350754777082499</v>
      </c>
      <c r="Y1521" s="17">
        <v>0.47366003162453002</v>
      </c>
      <c r="Z1521" s="17">
        <v>0.449861457266926</v>
      </c>
      <c r="AA1521" s="17">
        <v>0.42040634105798003</v>
      </c>
      <c r="AB1521" s="17">
        <v>0.45216611866989698</v>
      </c>
      <c r="AC1521" s="17">
        <v>0.40880845454082498</v>
      </c>
      <c r="AD1521" s="17">
        <v>0.56797818129260003</v>
      </c>
      <c r="AE1521" s="17"/>
      <c r="AF1521" s="17">
        <v>0.454053796753079</v>
      </c>
      <c r="AG1521" s="17">
        <v>0.40483345048754099</v>
      </c>
      <c r="AH1521" s="17">
        <v>0.46172848791201798</v>
      </c>
      <c r="AI1521" s="17"/>
      <c r="AJ1521" s="17">
        <v>0.49233282907274001</v>
      </c>
      <c r="AK1521" s="17">
        <v>0.34873729397522701</v>
      </c>
      <c r="AL1521" s="17">
        <v>0.43603409209902799</v>
      </c>
      <c r="AM1521" s="17">
        <v>0.37121803315471602</v>
      </c>
      <c r="AN1521" s="17">
        <v>0.51029780276009096</v>
      </c>
      <c r="AO1521" s="17"/>
      <c r="AP1521" s="17">
        <v>0.51198871362846898</v>
      </c>
      <c r="AQ1521" s="17">
        <v>0.32477289270104598</v>
      </c>
      <c r="AR1521" s="17">
        <v>0.50889821241664301</v>
      </c>
      <c r="AS1521" s="17">
        <v>0.46312544689309998</v>
      </c>
      <c r="AT1521" s="17">
        <v>0.34500758495377198</v>
      </c>
      <c r="AU1521" s="17"/>
      <c r="AV1521" s="17">
        <v>0.27259758870180401</v>
      </c>
      <c r="AW1521" s="17">
        <v>0.47772956780102899</v>
      </c>
      <c r="AX1521" s="17">
        <v>0.39629930139866698</v>
      </c>
      <c r="AY1521" s="17">
        <v>0.50407197480377397</v>
      </c>
      <c r="AZ1521" s="17">
        <v>0.493880650246179</v>
      </c>
      <c r="BA1521" s="17">
        <v>0.58785428267358397</v>
      </c>
      <c r="BB1521" s="17"/>
      <c r="BC1521" s="17">
        <v>0.437482326891458</v>
      </c>
      <c r="BD1521" s="17">
        <v>0.47582692958400202</v>
      </c>
      <c r="BE1521" s="17">
        <v>0.37200318828451601</v>
      </c>
      <c r="BF1521" s="17">
        <v>0.38879151004444701</v>
      </c>
      <c r="BG1521" s="17">
        <v>0.31112755992424701</v>
      </c>
    </row>
    <row r="1522" spans="2:59" x14ac:dyDescent="0.35">
      <c r="B1522" t="s">
        <v>597</v>
      </c>
      <c r="C1522" s="17">
        <v>0.30491089476861299</v>
      </c>
      <c r="D1522" s="17">
        <v>0.322730866550197</v>
      </c>
      <c r="E1522" s="17">
        <v>0.29013350216837003</v>
      </c>
      <c r="F1522" s="17"/>
      <c r="G1522" s="17">
        <v>0.328126587227418</v>
      </c>
      <c r="H1522" s="17">
        <v>0.29695193005580001</v>
      </c>
      <c r="I1522" s="17">
        <v>0.28512773213294901</v>
      </c>
      <c r="J1522" s="17">
        <v>0.32699831284974401</v>
      </c>
      <c r="K1522" s="17">
        <v>0.31459137254043601</v>
      </c>
      <c r="L1522" s="17">
        <v>0.285495531381324</v>
      </c>
      <c r="M1522" s="17"/>
      <c r="N1522" s="17">
        <v>0.28430503011564301</v>
      </c>
      <c r="O1522" s="17">
        <v>0.34444980605922598</v>
      </c>
      <c r="P1522" s="17">
        <v>0.253223299137675</v>
      </c>
      <c r="Q1522" s="17">
        <v>0.33198242076040801</v>
      </c>
      <c r="R1522" s="17"/>
      <c r="S1522" s="17">
        <v>0.27262743576645598</v>
      </c>
      <c r="T1522" s="17">
        <v>0.31935146024199701</v>
      </c>
      <c r="U1522" s="17">
        <v>0.24265671063618999</v>
      </c>
      <c r="V1522" s="17">
        <v>0.29479031981718001</v>
      </c>
      <c r="W1522" s="17">
        <v>0.35264502685784499</v>
      </c>
      <c r="X1522" s="17">
        <v>0.31521249409450403</v>
      </c>
      <c r="Y1522" s="17">
        <v>0.276074020806721</v>
      </c>
      <c r="Z1522" s="17">
        <v>0.29991705928199702</v>
      </c>
      <c r="AA1522" s="17">
        <v>0.31278585921492202</v>
      </c>
      <c r="AB1522" s="17">
        <v>0.379396351458893</v>
      </c>
      <c r="AC1522" s="17">
        <v>0.33316507942482199</v>
      </c>
      <c r="AD1522" s="17">
        <v>0.21111441395681901</v>
      </c>
      <c r="AE1522" s="17"/>
      <c r="AF1522" s="17">
        <v>0.25539114761444198</v>
      </c>
      <c r="AG1522" s="17">
        <v>0.344404818401716</v>
      </c>
      <c r="AH1522" s="17">
        <v>0.28633982606678299</v>
      </c>
      <c r="AI1522" s="17"/>
      <c r="AJ1522" s="17">
        <v>0.29533567221222701</v>
      </c>
      <c r="AK1522" s="17">
        <v>0.33926318382534998</v>
      </c>
      <c r="AL1522" s="17">
        <v>0.346611780440293</v>
      </c>
      <c r="AM1522" s="17">
        <v>0.24570612441869</v>
      </c>
      <c r="AN1522" s="17">
        <v>0.22144329731842999</v>
      </c>
      <c r="AO1522" s="17"/>
      <c r="AP1522" s="17">
        <v>0.31066217755761799</v>
      </c>
      <c r="AQ1522" s="17">
        <v>0.32850677873779199</v>
      </c>
      <c r="AR1522" s="17">
        <v>0.37434467893878398</v>
      </c>
      <c r="AS1522" s="17">
        <v>0.27811865096267502</v>
      </c>
      <c r="AT1522" s="17">
        <v>0.40577065466260398</v>
      </c>
      <c r="AU1522" s="17"/>
      <c r="AV1522" s="17">
        <v>0.378242582016871</v>
      </c>
      <c r="AW1522" s="17">
        <v>0.29167009975465202</v>
      </c>
      <c r="AX1522" s="17">
        <v>0.40868411393304099</v>
      </c>
      <c r="AY1522" s="17">
        <v>0.23682548351103799</v>
      </c>
      <c r="AZ1522" s="17">
        <v>0.28864873292809201</v>
      </c>
      <c r="BA1522" s="17">
        <v>0.26832677198163302</v>
      </c>
      <c r="BB1522" s="17"/>
      <c r="BC1522" s="17">
        <v>0.298246980980933</v>
      </c>
      <c r="BD1522" s="17">
        <v>0.25929783807372497</v>
      </c>
      <c r="BE1522" s="17">
        <v>0.37093458375484001</v>
      </c>
      <c r="BF1522" s="17">
        <v>0.23531054404343199</v>
      </c>
      <c r="BG1522" s="17">
        <v>0.225002323203955</v>
      </c>
    </row>
    <row r="1523" spans="2:59" x14ac:dyDescent="0.35">
      <c r="B1523" t="s">
        <v>598</v>
      </c>
      <c r="C1523" s="17">
        <v>0.13809754929290499</v>
      </c>
      <c r="D1523" s="17">
        <v>0.152034621133185</v>
      </c>
      <c r="E1523" s="17">
        <v>0.12779180743813501</v>
      </c>
      <c r="F1523" s="17"/>
      <c r="G1523" s="17">
        <v>0.18649396640884899</v>
      </c>
      <c r="H1523" s="17">
        <v>0.26914493208134799</v>
      </c>
      <c r="I1523" s="17">
        <v>0.22114047963743899</v>
      </c>
      <c r="J1523" s="17">
        <v>8.1052119109724305E-2</v>
      </c>
      <c r="K1523" s="17">
        <v>2.96513776367993E-2</v>
      </c>
      <c r="L1523" s="17">
        <v>3.9518777388966898E-2</v>
      </c>
      <c r="M1523" s="17"/>
      <c r="N1523" s="17">
        <v>0.201176105567765</v>
      </c>
      <c r="O1523" s="17">
        <v>0.16580704663353599</v>
      </c>
      <c r="P1523" s="17">
        <v>8.1174654643564895E-2</v>
      </c>
      <c r="Q1523" s="17">
        <v>9.4150065675766101E-2</v>
      </c>
      <c r="R1523" s="17"/>
      <c r="S1523" s="17">
        <v>0.189837317753209</v>
      </c>
      <c r="T1523" s="17">
        <v>0.10569781696632199</v>
      </c>
      <c r="U1523" s="17">
        <v>6.8307448234667195E-2</v>
      </c>
      <c r="V1523" s="17">
        <v>0.197005755336637</v>
      </c>
      <c r="W1523" s="17">
        <v>0.201104369493291</v>
      </c>
      <c r="X1523" s="17">
        <v>0.198136799249475</v>
      </c>
      <c r="Y1523" s="17">
        <v>0.112324877413697</v>
      </c>
      <c r="Z1523" s="17">
        <v>8.5196876547959294E-2</v>
      </c>
      <c r="AA1523" s="17">
        <v>0.1243835046062</v>
      </c>
      <c r="AB1523" s="17">
        <v>6.7747628243893201E-2</v>
      </c>
      <c r="AC1523" s="17">
        <v>0.112444702983199</v>
      </c>
      <c r="AD1523" s="17">
        <v>9.1864904962716695E-2</v>
      </c>
      <c r="AE1523" s="17"/>
      <c r="AF1523" s="17">
        <v>0.120917650813052</v>
      </c>
      <c r="AG1523" s="17">
        <v>0.157273597653243</v>
      </c>
      <c r="AH1523" s="17">
        <v>0.14312628660693599</v>
      </c>
      <c r="AI1523" s="17"/>
      <c r="AJ1523" s="17">
        <v>0.11224223062173</v>
      </c>
      <c r="AK1523" s="17">
        <v>0.18598803576612499</v>
      </c>
      <c r="AL1523" s="17">
        <v>0.101752732548489</v>
      </c>
      <c r="AM1523" s="17">
        <v>0.22404466391046399</v>
      </c>
      <c r="AN1523" s="17">
        <v>0.120918305115812</v>
      </c>
      <c r="AO1523" s="17"/>
      <c r="AP1523" s="17">
        <v>0.111202777877816</v>
      </c>
      <c r="AQ1523" s="17">
        <v>0.20720586670184599</v>
      </c>
      <c r="AR1523" s="17">
        <v>0</v>
      </c>
      <c r="AS1523" s="17">
        <v>0.12985177541689</v>
      </c>
      <c r="AT1523" s="17">
        <v>7.2809872607960804E-2</v>
      </c>
      <c r="AU1523" s="17"/>
      <c r="AV1523" s="17">
        <v>0.24792453237856699</v>
      </c>
      <c r="AW1523" s="17">
        <v>0.14088792818578</v>
      </c>
      <c r="AX1523" s="17">
        <v>3.7965517830221097E-2</v>
      </c>
      <c r="AY1523" s="17">
        <v>0.10909707718730099</v>
      </c>
      <c r="AZ1523" s="17">
        <v>0.105309100071561</v>
      </c>
      <c r="BA1523" s="17">
        <v>6.0892012086674399E-2</v>
      </c>
      <c r="BB1523" s="17"/>
      <c r="BC1523" s="17">
        <v>9.6855978680030305E-2</v>
      </c>
      <c r="BD1523" s="17">
        <v>0.10611089009387301</v>
      </c>
      <c r="BE1523" s="17">
        <v>0.157700641945239</v>
      </c>
      <c r="BF1523" s="17">
        <v>0.28751457529674801</v>
      </c>
      <c r="BG1523" s="17">
        <v>0.46387011687179802</v>
      </c>
    </row>
    <row r="1524" spans="2:59" x14ac:dyDescent="0.35">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row>
    <row r="1525" spans="2:59" x14ac:dyDescent="0.35">
      <c r="B1525" s="6" t="s">
        <v>602</v>
      </c>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c r="BA1525" s="17"/>
      <c r="BB1525" s="17"/>
      <c r="BC1525" s="17"/>
      <c r="BD1525" s="17"/>
      <c r="BE1525" s="17"/>
      <c r="BF1525" s="17"/>
      <c r="BG1525" s="17"/>
    </row>
    <row r="1526" spans="2:59" x14ac:dyDescent="0.35">
      <c r="B1526" s="24" t="s">
        <v>331</v>
      </c>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row>
    <row r="1527" spans="2:59" x14ac:dyDescent="0.35">
      <c r="B1527" t="s">
        <v>595</v>
      </c>
      <c r="C1527" s="17">
        <v>0.10719666734586</v>
      </c>
      <c r="D1527" s="17">
        <v>0.13890213540746199</v>
      </c>
      <c r="E1527" s="17">
        <v>8.0437695443993595E-2</v>
      </c>
      <c r="F1527" s="17"/>
      <c r="G1527" s="17">
        <v>0.122204828462392</v>
      </c>
      <c r="H1527" s="17">
        <v>0.20994487231947101</v>
      </c>
      <c r="I1527" s="17">
        <v>0.13748524865082801</v>
      </c>
      <c r="J1527" s="17">
        <v>8.3953280807044395E-2</v>
      </c>
      <c r="K1527" s="17">
        <v>4.5726195230811402E-2</v>
      </c>
      <c r="L1527" s="17">
        <v>4.0766109409361602E-2</v>
      </c>
      <c r="M1527" s="17"/>
      <c r="N1527" s="17">
        <v>0.20313033831914301</v>
      </c>
      <c r="O1527" s="17">
        <v>9.4626599614512405E-2</v>
      </c>
      <c r="P1527" s="17">
        <v>7.0856670637108099E-2</v>
      </c>
      <c r="Q1527" s="17">
        <v>5.0610350257554497E-2</v>
      </c>
      <c r="R1527" s="17"/>
      <c r="S1527" s="17">
        <v>0.16692769063089499</v>
      </c>
      <c r="T1527" s="17">
        <v>5.0833837295776903E-2</v>
      </c>
      <c r="U1527" s="17">
        <v>7.1428200376809803E-2</v>
      </c>
      <c r="V1527" s="17">
        <v>8.4734170010573706E-2</v>
      </c>
      <c r="W1527" s="17">
        <v>0.21088586353080399</v>
      </c>
      <c r="X1527" s="17">
        <v>0.117316390570832</v>
      </c>
      <c r="Y1527" s="17">
        <v>0.131373695126589</v>
      </c>
      <c r="Z1527" s="17">
        <v>4.21929777289103E-2</v>
      </c>
      <c r="AA1527" s="17">
        <v>8.3046375196558497E-2</v>
      </c>
      <c r="AB1527" s="17">
        <v>6.0494815890870302E-2</v>
      </c>
      <c r="AC1527" s="17">
        <v>0.10367206514835101</v>
      </c>
      <c r="AD1527" s="17">
        <v>7.8682590550171197E-2</v>
      </c>
      <c r="AE1527" s="17"/>
      <c r="AF1527" s="17">
        <v>9.4448110015827202E-2</v>
      </c>
      <c r="AG1527" s="17">
        <v>0.124406211930413</v>
      </c>
      <c r="AH1527" s="17">
        <v>0.124766288816074</v>
      </c>
      <c r="AI1527" s="17"/>
      <c r="AJ1527" s="17">
        <v>8.0117365112607294E-2</v>
      </c>
      <c r="AK1527" s="17">
        <v>0.128863574673477</v>
      </c>
      <c r="AL1527" s="17">
        <v>0.155424673218298</v>
      </c>
      <c r="AM1527" s="17">
        <v>8.0289247380678205E-2</v>
      </c>
      <c r="AN1527" s="17">
        <v>0.149304932030879</v>
      </c>
      <c r="AO1527" s="17"/>
      <c r="AP1527" s="17">
        <v>0.107418928608423</v>
      </c>
      <c r="AQ1527" s="17">
        <v>0.13821551527775799</v>
      </c>
      <c r="AR1527" s="17">
        <v>9.4187630890244803E-2</v>
      </c>
      <c r="AS1527" s="17">
        <v>6.3601792423457801E-2</v>
      </c>
      <c r="AT1527" s="17">
        <v>3.1957745692994297E-2</v>
      </c>
      <c r="AU1527" s="17"/>
      <c r="AV1527" s="17">
        <v>0.18381789162133499</v>
      </c>
      <c r="AW1527" s="17">
        <v>0.11942731060374701</v>
      </c>
      <c r="AX1527" s="17">
        <v>0.10591841352897199</v>
      </c>
      <c r="AY1527" s="17">
        <v>5.3436078444023899E-2</v>
      </c>
      <c r="AZ1527" s="17">
        <v>5.1376499022400199E-2</v>
      </c>
      <c r="BA1527" s="17">
        <v>2.6001421801390999E-2</v>
      </c>
      <c r="BB1527" s="17"/>
      <c r="BC1527" s="17">
        <v>8.2243524655783606E-2</v>
      </c>
      <c r="BD1527" s="17">
        <v>7.3035337575997394E-2</v>
      </c>
      <c r="BE1527" s="17">
        <v>0.14636970299090399</v>
      </c>
      <c r="BF1527" s="17">
        <v>0.17252226107881799</v>
      </c>
      <c r="BG1527" s="17">
        <v>0.46387011687179802</v>
      </c>
    </row>
    <row r="1528" spans="2:59" x14ac:dyDescent="0.35">
      <c r="B1528" t="s">
        <v>596</v>
      </c>
      <c r="C1528" s="17">
        <v>0.41992898622432301</v>
      </c>
      <c r="D1528" s="17">
        <v>0.477053109343193</v>
      </c>
      <c r="E1528" s="17">
        <v>0.37169325970963901</v>
      </c>
      <c r="F1528" s="17"/>
      <c r="G1528" s="17">
        <v>0.40057718031468098</v>
      </c>
      <c r="H1528" s="17">
        <v>0.34776328623018299</v>
      </c>
      <c r="I1528" s="17">
        <v>0.51306378195962599</v>
      </c>
      <c r="J1528" s="17">
        <v>0.41928051468959299</v>
      </c>
      <c r="K1528" s="17">
        <v>0.39166866372856202</v>
      </c>
      <c r="L1528" s="17">
        <v>0.45030856282376902</v>
      </c>
      <c r="M1528" s="17"/>
      <c r="N1528" s="17">
        <v>0.44541411810173898</v>
      </c>
      <c r="O1528" s="17">
        <v>0.45815057103322798</v>
      </c>
      <c r="P1528" s="17">
        <v>0.37975943069528001</v>
      </c>
      <c r="Q1528" s="17">
        <v>0.39061399628989901</v>
      </c>
      <c r="R1528" s="17"/>
      <c r="S1528" s="17">
        <v>0.43078033698914803</v>
      </c>
      <c r="T1528" s="17">
        <v>0.47483552479827601</v>
      </c>
      <c r="U1528" s="17">
        <v>0.352074907824104</v>
      </c>
      <c r="V1528" s="17">
        <v>0.31399978286449398</v>
      </c>
      <c r="W1528" s="17">
        <v>0.381312241888843</v>
      </c>
      <c r="X1528" s="17">
        <v>0.488526206127816</v>
      </c>
      <c r="Y1528" s="17">
        <v>0.43703672452728398</v>
      </c>
      <c r="Z1528" s="17">
        <v>0.321031933541853</v>
      </c>
      <c r="AA1528" s="17">
        <v>0.38669873859486797</v>
      </c>
      <c r="AB1528" s="17">
        <v>0.50618533001979304</v>
      </c>
      <c r="AC1528" s="17">
        <v>0.44544187312967998</v>
      </c>
      <c r="AD1528" s="17">
        <v>0.30559696182774199</v>
      </c>
      <c r="AE1528" s="17"/>
      <c r="AF1528" s="17">
        <v>0.41875481230391298</v>
      </c>
      <c r="AG1528" s="17">
        <v>0.44342849064611101</v>
      </c>
      <c r="AH1528" s="17">
        <v>0.34450707802949898</v>
      </c>
      <c r="AI1528" s="17"/>
      <c r="AJ1528" s="17">
        <v>0.47159528554560698</v>
      </c>
      <c r="AK1528" s="17">
        <v>0.42443952043952998</v>
      </c>
      <c r="AL1528" s="17">
        <v>0.41351325342142697</v>
      </c>
      <c r="AM1528" s="17">
        <v>0.44056977586990098</v>
      </c>
      <c r="AN1528" s="17">
        <v>0.32910817650893198</v>
      </c>
      <c r="AO1528" s="17"/>
      <c r="AP1528" s="17">
        <v>0.41683003025818099</v>
      </c>
      <c r="AQ1528" s="17">
        <v>0.47196457824976501</v>
      </c>
      <c r="AR1528" s="17">
        <v>0.43140986257133401</v>
      </c>
      <c r="AS1528" s="17">
        <v>0.333643741442532</v>
      </c>
      <c r="AT1528" s="17">
        <v>0.380027690905339</v>
      </c>
      <c r="AU1528" s="17"/>
      <c r="AV1528" s="17">
        <v>0.48062859292066701</v>
      </c>
      <c r="AW1528" s="17">
        <v>0.36210471991724003</v>
      </c>
      <c r="AX1528" s="17">
        <v>0.464583891210402</v>
      </c>
      <c r="AY1528" s="17">
        <v>0.37110709398101199</v>
      </c>
      <c r="AZ1528" s="17">
        <v>0.408264961453988</v>
      </c>
      <c r="BA1528" s="17">
        <v>0.42284456284308802</v>
      </c>
      <c r="BB1528" s="17"/>
      <c r="BC1528" s="17">
        <v>0.42438521082495001</v>
      </c>
      <c r="BD1528" s="17">
        <v>0.36617847757073502</v>
      </c>
      <c r="BE1528" s="17">
        <v>0.46373415928162498</v>
      </c>
      <c r="BF1528" s="17">
        <v>0.41348999873025599</v>
      </c>
      <c r="BG1528" s="17">
        <v>0.108711961810352</v>
      </c>
    </row>
    <row r="1529" spans="2:59" x14ac:dyDescent="0.35">
      <c r="B1529" t="s">
        <v>597</v>
      </c>
      <c r="C1529" s="17">
        <v>0.30930886738966801</v>
      </c>
      <c r="D1529" s="17">
        <v>0.21653628625312499</v>
      </c>
      <c r="E1529" s="17">
        <v>0.38843679345822901</v>
      </c>
      <c r="F1529" s="17"/>
      <c r="G1529" s="17">
        <v>0.321525354177923</v>
      </c>
      <c r="H1529" s="17">
        <v>0.30615234729604501</v>
      </c>
      <c r="I1529" s="17">
        <v>0.18179471607303899</v>
      </c>
      <c r="J1529" s="17">
        <v>0.33186745018117902</v>
      </c>
      <c r="K1529" s="17">
        <v>0.38296898154849102</v>
      </c>
      <c r="L1529" s="17">
        <v>0.328999486592991</v>
      </c>
      <c r="M1529" s="17"/>
      <c r="N1529" s="17">
        <v>0.25233662425223902</v>
      </c>
      <c r="O1529" s="17">
        <v>0.28834905392028398</v>
      </c>
      <c r="P1529" s="17">
        <v>0.29316488715663802</v>
      </c>
      <c r="Q1529" s="17">
        <v>0.402487447080279</v>
      </c>
      <c r="R1529" s="17"/>
      <c r="S1529" s="17">
        <v>0.27591050873950101</v>
      </c>
      <c r="T1529" s="17">
        <v>0.25708736296774698</v>
      </c>
      <c r="U1529" s="17">
        <v>0.38191262303543499</v>
      </c>
      <c r="V1529" s="17">
        <v>0.40386233631317597</v>
      </c>
      <c r="W1529" s="17">
        <v>0.28767914590718302</v>
      </c>
      <c r="X1529" s="17">
        <v>0.25403641730961501</v>
      </c>
      <c r="Y1529" s="17">
        <v>0.18765402388031999</v>
      </c>
      <c r="Z1529" s="17">
        <v>0.41910784278844099</v>
      </c>
      <c r="AA1529" s="17">
        <v>0.38284873501514199</v>
      </c>
      <c r="AB1529" s="17">
        <v>0.326376895596942</v>
      </c>
      <c r="AC1529" s="17">
        <v>0.28151784423825099</v>
      </c>
      <c r="AD1529" s="17">
        <v>0.52385554265936995</v>
      </c>
      <c r="AE1529" s="17"/>
      <c r="AF1529" s="17">
        <v>0.29728185029756299</v>
      </c>
      <c r="AG1529" s="17">
        <v>0.29242103448651702</v>
      </c>
      <c r="AH1529" s="17">
        <v>0.33728077461804201</v>
      </c>
      <c r="AI1529" s="17"/>
      <c r="AJ1529" s="17">
        <v>0.32310980149110102</v>
      </c>
      <c r="AK1529" s="17">
        <v>0.221615687987675</v>
      </c>
      <c r="AL1529" s="17">
        <v>0.28563955597620899</v>
      </c>
      <c r="AM1529" s="17">
        <v>0.21516488273225701</v>
      </c>
      <c r="AN1529" s="17">
        <v>0.34395236236570398</v>
      </c>
      <c r="AO1529" s="17"/>
      <c r="AP1529" s="17">
        <v>0.35458307800824701</v>
      </c>
      <c r="AQ1529" s="17">
        <v>0.23701597661641799</v>
      </c>
      <c r="AR1529" s="17">
        <v>0.395489778788575</v>
      </c>
      <c r="AS1529" s="17">
        <v>0.41242260420048299</v>
      </c>
      <c r="AT1529" s="17">
        <v>0.23312557814250801</v>
      </c>
      <c r="AU1529" s="17"/>
      <c r="AV1529" s="17">
        <v>0.216029264386187</v>
      </c>
      <c r="AW1529" s="17">
        <v>0.35945473736996297</v>
      </c>
      <c r="AX1529" s="17">
        <v>0.34164353633835598</v>
      </c>
      <c r="AY1529" s="17">
        <v>0.36238030168764701</v>
      </c>
      <c r="AZ1529" s="17">
        <v>0.27935778222734498</v>
      </c>
      <c r="BA1529" s="17">
        <v>0.42459081684828798</v>
      </c>
      <c r="BB1529" s="17"/>
      <c r="BC1529" s="17">
        <v>0.31097826011343399</v>
      </c>
      <c r="BD1529" s="17">
        <v>0.39520223189570602</v>
      </c>
      <c r="BE1529" s="17">
        <v>0.250017764845681</v>
      </c>
      <c r="BF1529" s="17">
        <v>0.28351855815173299</v>
      </c>
      <c r="BG1529" s="17">
        <v>0.225002323203955</v>
      </c>
    </row>
    <row r="1530" spans="2:59" x14ac:dyDescent="0.35">
      <c r="B1530" t="s">
        <v>598</v>
      </c>
      <c r="C1530" s="17">
        <v>0.16356547904014901</v>
      </c>
      <c r="D1530" s="17">
        <v>0.16750846899621999</v>
      </c>
      <c r="E1530" s="17">
        <v>0.15943225138813799</v>
      </c>
      <c r="F1530" s="17"/>
      <c r="G1530" s="17">
        <v>0.155692637045004</v>
      </c>
      <c r="H1530" s="17">
        <v>0.13613949415430099</v>
      </c>
      <c r="I1530" s="17">
        <v>0.16765625331650799</v>
      </c>
      <c r="J1530" s="17">
        <v>0.16489875432218301</v>
      </c>
      <c r="K1530" s="17">
        <v>0.17963615949213599</v>
      </c>
      <c r="L1530" s="17">
        <v>0.179925841173878</v>
      </c>
      <c r="M1530" s="17"/>
      <c r="N1530" s="17">
        <v>9.9118919326878996E-2</v>
      </c>
      <c r="O1530" s="17">
        <v>0.15887377543197601</v>
      </c>
      <c r="P1530" s="17">
        <v>0.25621901151097298</v>
      </c>
      <c r="Q1530" s="17">
        <v>0.15628820637226801</v>
      </c>
      <c r="R1530" s="17"/>
      <c r="S1530" s="17">
        <v>0.12638146364045599</v>
      </c>
      <c r="T1530" s="17">
        <v>0.217243274938199</v>
      </c>
      <c r="U1530" s="17">
        <v>0.19458426876365101</v>
      </c>
      <c r="V1530" s="17">
        <v>0.197403710811757</v>
      </c>
      <c r="W1530" s="17">
        <v>0.12012274867316999</v>
      </c>
      <c r="X1530" s="17">
        <v>0.140120985991737</v>
      </c>
      <c r="Y1530" s="17">
        <v>0.243935556465807</v>
      </c>
      <c r="Z1530" s="17">
        <v>0.21766724594079501</v>
      </c>
      <c r="AA1530" s="17">
        <v>0.14740615119343201</v>
      </c>
      <c r="AB1530" s="17">
        <v>0.106942958492395</v>
      </c>
      <c r="AC1530" s="17">
        <v>0.169368217483717</v>
      </c>
      <c r="AD1530" s="17">
        <v>9.1864904962716695E-2</v>
      </c>
      <c r="AE1530" s="17"/>
      <c r="AF1530" s="17">
        <v>0.18951522738269599</v>
      </c>
      <c r="AG1530" s="17">
        <v>0.13974426293695899</v>
      </c>
      <c r="AH1530" s="17">
        <v>0.19344585853638499</v>
      </c>
      <c r="AI1530" s="17"/>
      <c r="AJ1530" s="17">
        <v>0.12517754785068499</v>
      </c>
      <c r="AK1530" s="17">
        <v>0.22508121689931801</v>
      </c>
      <c r="AL1530" s="17">
        <v>0.145422517384066</v>
      </c>
      <c r="AM1530" s="17">
        <v>0.26397609401716299</v>
      </c>
      <c r="AN1530" s="17">
        <v>0.17763452909448499</v>
      </c>
      <c r="AO1530" s="17"/>
      <c r="AP1530" s="17">
        <v>0.12116796312514901</v>
      </c>
      <c r="AQ1530" s="17">
        <v>0.15280392985606001</v>
      </c>
      <c r="AR1530" s="17">
        <v>7.8912727749846007E-2</v>
      </c>
      <c r="AS1530" s="17">
        <v>0.190331861933527</v>
      </c>
      <c r="AT1530" s="17">
        <v>0.35488898525915902</v>
      </c>
      <c r="AU1530" s="17"/>
      <c r="AV1530" s="17">
        <v>0.119524251071811</v>
      </c>
      <c r="AW1530" s="17">
        <v>0.15901323210905</v>
      </c>
      <c r="AX1530" s="17">
        <v>8.7854158922269804E-2</v>
      </c>
      <c r="AY1530" s="17">
        <v>0.21307652588731801</v>
      </c>
      <c r="AZ1530" s="17">
        <v>0.26100075729626598</v>
      </c>
      <c r="BA1530" s="17">
        <v>0.12656319850723199</v>
      </c>
      <c r="BB1530" s="17"/>
      <c r="BC1530" s="17">
        <v>0.182393004405833</v>
      </c>
      <c r="BD1530" s="17">
        <v>0.16558395295756101</v>
      </c>
      <c r="BE1530" s="17">
        <v>0.139878372881792</v>
      </c>
      <c r="BF1530" s="17">
        <v>0.130469182039193</v>
      </c>
      <c r="BG1530" s="17">
        <v>0.20241559811389501</v>
      </c>
    </row>
    <row r="1531" spans="2:59" x14ac:dyDescent="0.35">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c r="AX1531" s="17"/>
      <c r="AY1531" s="17"/>
      <c r="AZ1531" s="17"/>
      <c r="BA1531" s="17"/>
      <c r="BB1531" s="17"/>
      <c r="BC1531" s="17"/>
      <c r="BD1531" s="17"/>
      <c r="BE1531" s="17"/>
      <c r="BF1531" s="17"/>
      <c r="BG1531" s="17"/>
    </row>
    <row r="1532" spans="2:59" x14ac:dyDescent="0.35">
      <c r="B1532" s="6" t="s">
        <v>603</v>
      </c>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c r="AX1532" s="17"/>
      <c r="AY1532" s="17"/>
      <c r="AZ1532" s="17"/>
      <c r="BA1532" s="17"/>
      <c r="BB1532" s="17"/>
      <c r="BC1532" s="17"/>
      <c r="BD1532" s="17"/>
      <c r="BE1532" s="17"/>
      <c r="BF1532" s="17"/>
      <c r="BG1532" s="17"/>
    </row>
    <row r="1533" spans="2:59" x14ac:dyDescent="0.35">
      <c r="B1533" s="24" t="s">
        <v>331</v>
      </c>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c r="AB1533" s="17"/>
      <c r="AC1533" s="17"/>
      <c r="AD1533" s="17"/>
      <c r="AE1533" s="17"/>
      <c r="AF1533" s="17"/>
      <c r="AG1533" s="17"/>
      <c r="AH1533" s="17"/>
      <c r="AI1533" s="17"/>
      <c r="AJ1533" s="17"/>
      <c r="AK1533" s="17"/>
      <c r="AL1533" s="17"/>
      <c r="AM1533" s="17"/>
      <c r="AN1533" s="17"/>
      <c r="AO1533" s="17"/>
      <c r="AP1533" s="17"/>
      <c r="AQ1533" s="17"/>
      <c r="AR1533" s="17"/>
      <c r="AS1533" s="17"/>
      <c r="AT1533" s="17"/>
      <c r="AU1533" s="17"/>
      <c r="AV1533" s="17"/>
      <c r="AW1533" s="17"/>
      <c r="AX1533" s="17"/>
      <c r="AY1533" s="17"/>
      <c r="AZ1533" s="17"/>
      <c r="BA1533" s="17"/>
      <c r="BB1533" s="17"/>
      <c r="BC1533" s="17"/>
      <c r="BD1533" s="17"/>
      <c r="BE1533" s="17"/>
      <c r="BF1533" s="17"/>
      <c r="BG1533" s="17"/>
    </row>
    <row r="1534" spans="2:59" x14ac:dyDescent="0.35">
      <c r="B1534" t="s">
        <v>595</v>
      </c>
      <c r="C1534" s="17">
        <v>8.9734619114430106E-2</v>
      </c>
      <c r="D1534" s="17">
        <v>0.112433833245541</v>
      </c>
      <c r="E1534" s="17">
        <v>7.0784801879690107E-2</v>
      </c>
      <c r="F1534" s="17"/>
      <c r="G1534" s="17">
        <v>0.12698995739627</v>
      </c>
      <c r="H1534" s="17">
        <v>0.18634999242345501</v>
      </c>
      <c r="I1534" s="17">
        <v>0.110824105672246</v>
      </c>
      <c r="J1534" s="17">
        <v>4.6959069007199303E-2</v>
      </c>
      <c r="K1534" s="17">
        <v>1.39913360285987E-2</v>
      </c>
      <c r="L1534" s="17">
        <v>4.0697691813839698E-2</v>
      </c>
      <c r="M1534" s="17"/>
      <c r="N1534" s="17">
        <v>0.166646408271655</v>
      </c>
      <c r="O1534" s="17">
        <v>5.8788086837307699E-2</v>
      </c>
      <c r="P1534" s="17">
        <v>6.5540826504087699E-2</v>
      </c>
      <c r="Q1534" s="17">
        <v>6.0364623956781799E-2</v>
      </c>
      <c r="R1534" s="17"/>
      <c r="S1534" s="17">
        <v>0.147602895295391</v>
      </c>
      <c r="T1534" s="17">
        <v>6.6290380780152605E-2</v>
      </c>
      <c r="U1534" s="17">
        <v>6.6898508923622202E-2</v>
      </c>
      <c r="V1534" s="17">
        <v>9.36466236640454E-2</v>
      </c>
      <c r="W1534" s="17">
        <v>8.2079469746681802E-2</v>
      </c>
      <c r="X1534" s="17">
        <v>0.119380007584378</v>
      </c>
      <c r="Y1534" s="17">
        <v>0.156847832541395</v>
      </c>
      <c r="Z1534" s="17">
        <v>4.21929777289103E-2</v>
      </c>
      <c r="AA1534" s="17">
        <v>0.101264839397884</v>
      </c>
      <c r="AB1534" s="17">
        <v>1.8769868519183198E-2</v>
      </c>
      <c r="AC1534" s="17">
        <v>2.4109980157915399E-2</v>
      </c>
      <c r="AD1534" s="17">
        <v>0</v>
      </c>
      <c r="AE1534" s="17"/>
      <c r="AF1534" s="17">
        <v>8.1213540577414506E-2</v>
      </c>
      <c r="AG1534" s="17">
        <v>7.2014147502968306E-2</v>
      </c>
      <c r="AH1534" s="17">
        <v>0.146329431723801</v>
      </c>
      <c r="AI1534" s="17"/>
      <c r="AJ1534" s="17">
        <v>6.9852684123084999E-2</v>
      </c>
      <c r="AK1534" s="17">
        <v>0.118327639883469</v>
      </c>
      <c r="AL1534" s="17">
        <v>5.7490494521753498E-2</v>
      </c>
      <c r="AM1534" s="17">
        <v>0</v>
      </c>
      <c r="AN1534" s="17">
        <v>0.12217380989528499</v>
      </c>
      <c r="AO1534" s="17"/>
      <c r="AP1534" s="17">
        <v>7.7514501826439805E-2</v>
      </c>
      <c r="AQ1534" s="17">
        <v>0.103654000031768</v>
      </c>
      <c r="AR1534" s="17">
        <v>1.88716611554153E-2</v>
      </c>
      <c r="AS1534" s="17">
        <v>6.1116321272678499E-2</v>
      </c>
      <c r="AT1534" s="17">
        <v>0</v>
      </c>
      <c r="AU1534" s="17"/>
      <c r="AV1534" s="17">
        <v>0.12775431386015099</v>
      </c>
      <c r="AW1534" s="17">
        <v>0.1201220824803</v>
      </c>
      <c r="AX1534" s="17">
        <v>0</v>
      </c>
      <c r="AY1534" s="17">
        <v>5.3149836420308398E-2</v>
      </c>
      <c r="AZ1534" s="17">
        <v>7.5942754810058202E-2</v>
      </c>
      <c r="BA1534" s="17">
        <v>3.8576513748919003E-2</v>
      </c>
      <c r="BB1534" s="17"/>
      <c r="BC1534" s="17">
        <v>8.1068312345398894E-2</v>
      </c>
      <c r="BD1534" s="17">
        <v>4.35224535956934E-2</v>
      </c>
      <c r="BE1534" s="17">
        <v>0.105667528491784</v>
      </c>
      <c r="BF1534" s="17">
        <v>0.110720075007759</v>
      </c>
      <c r="BG1534" s="17">
        <v>0.538792829329925</v>
      </c>
    </row>
    <row r="1535" spans="2:59" x14ac:dyDescent="0.35">
      <c r="B1535" t="s">
        <v>596</v>
      </c>
      <c r="C1535" s="17">
        <v>0.50175081690908996</v>
      </c>
      <c r="D1535" s="17">
        <v>0.53040234964650201</v>
      </c>
      <c r="E1535" s="17">
        <v>0.47548155344633503</v>
      </c>
      <c r="F1535" s="17"/>
      <c r="G1535" s="17">
        <v>0.45186592992513702</v>
      </c>
      <c r="H1535" s="17">
        <v>0.44480564295446401</v>
      </c>
      <c r="I1535" s="17">
        <v>0.59950959842389195</v>
      </c>
      <c r="J1535" s="17">
        <v>0.510533248768405</v>
      </c>
      <c r="K1535" s="17">
        <v>0.50993037408579101</v>
      </c>
      <c r="L1535" s="17">
        <v>0.51123042784703798</v>
      </c>
      <c r="M1535" s="17"/>
      <c r="N1535" s="17">
        <v>0.535128753861981</v>
      </c>
      <c r="O1535" s="17">
        <v>0.56915116129306897</v>
      </c>
      <c r="P1535" s="17">
        <v>0.397129756620203</v>
      </c>
      <c r="Q1535" s="17">
        <v>0.49078293799570399</v>
      </c>
      <c r="R1535" s="17"/>
      <c r="S1535" s="17">
        <v>0.50753238032976</v>
      </c>
      <c r="T1535" s="17">
        <v>0.466732534858527</v>
      </c>
      <c r="U1535" s="17">
        <v>0.43692384723097999</v>
      </c>
      <c r="V1535" s="17">
        <v>0.53534412554189104</v>
      </c>
      <c r="W1535" s="17">
        <v>0.40359409852588501</v>
      </c>
      <c r="X1535" s="17">
        <v>0.53218491898037901</v>
      </c>
      <c r="Y1535" s="17">
        <v>0.47444964154959801</v>
      </c>
      <c r="Z1535" s="17">
        <v>0.51524771142305104</v>
      </c>
      <c r="AA1535" s="17">
        <v>0.63194858028150203</v>
      </c>
      <c r="AB1535" s="17">
        <v>0.43347779473777598</v>
      </c>
      <c r="AC1535" s="17">
        <v>0.59082375028804601</v>
      </c>
      <c r="AD1535" s="17">
        <v>0.52375209063895101</v>
      </c>
      <c r="AE1535" s="17"/>
      <c r="AF1535" s="17">
        <v>0.47574793539472898</v>
      </c>
      <c r="AG1535" s="17">
        <v>0.58325816394282703</v>
      </c>
      <c r="AH1535" s="17">
        <v>0.34464014947193</v>
      </c>
      <c r="AI1535" s="17"/>
      <c r="AJ1535" s="17">
        <v>0.50793945561954501</v>
      </c>
      <c r="AK1535" s="17">
        <v>0.503908793039756</v>
      </c>
      <c r="AL1535" s="17">
        <v>0.67095547487533702</v>
      </c>
      <c r="AM1535" s="17">
        <v>0.419791954280888</v>
      </c>
      <c r="AN1535" s="17">
        <v>0.40527996986673498</v>
      </c>
      <c r="AO1535" s="17"/>
      <c r="AP1535" s="17">
        <v>0.539209267958769</v>
      </c>
      <c r="AQ1535" s="17">
        <v>0.52755291508496904</v>
      </c>
      <c r="AR1535" s="17">
        <v>0.69323193083913803</v>
      </c>
      <c r="AS1535" s="17">
        <v>0.41263553629177802</v>
      </c>
      <c r="AT1535" s="17">
        <v>0.62923775387493697</v>
      </c>
      <c r="AU1535" s="17"/>
      <c r="AV1535" s="17">
        <v>0.55114245929355199</v>
      </c>
      <c r="AW1535" s="17">
        <v>0.475666734753658</v>
      </c>
      <c r="AX1535" s="17">
        <v>0.694313342196756</v>
      </c>
      <c r="AY1535" s="17">
        <v>0.40669791677003803</v>
      </c>
      <c r="AZ1535" s="17">
        <v>0.48914916191887498</v>
      </c>
      <c r="BA1535" s="17">
        <v>0.45203505274358502</v>
      </c>
      <c r="BB1535" s="17"/>
      <c r="BC1535" s="17">
        <v>0.50658544114090998</v>
      </c>
      <c r="BD1535" s="17">
        <v>0.55094474324925902</v>
      </c>
      <c r="BE1535" s="17">
        <v>0.56384534139131504</v>
      </c>
      <c r="BF1535" s="17">
        <v>0.39577621913970601</v>
      </c>
      <c r="BG1535" s="17">
        <v>0.108711961810352</v>
      </c>
    </row>
    <row r="1536" spans="2:59" x14ac:dyDescent="0.35">
      <c r="B1536" t="s">
        <v>597</v>
      </c>
      <c r="C1536" s="17">
        <v>0.30806225317407898</v>
      </c>
      <c r="D1536" s="17">
        <v>0.261453698055642</v>
      </c>
      <c r="E1536" s="17">
        <v>0.35062485956477302</v>
      </c>
      <c r="F1536" s="17"/>
      <c r="G1536" s="17">
        <v>0.30524462812762498</v>
      </c>
      <c r="H1536" s="17">
        <v>0.27213493695874502</v>
      </c>
      <c r="I1536" s="17">
        <v>0.208812621336675</v>
      </c>
      <c r="J1536" s="17">
        <v>0.28613773258897202</v>
      </c>
      <c r="K1536" s="17">
        <v>0.400076844351548</v>
      </c>
      <c r="L1536" s="17">
        <v>0.37088072263300298</v>
      </c>
      <c r="M1536" s="17"/>
      <c r="N1536" s="17">
        <v>0.21953145170716701</v>
      </c>
      <c r="O1536" s="17">
        <v>0.28122110779443099</v>
      </c>
      <c r="P1536" s="17">
        <v>0.38222816553156203</v>
      </c>
      <c r="Q1536" s="17">
        <v>0.36294855161842199</v>
      </c>
      <c r="R1536" s="17"/>
      <c r="S1536" s="17">
        <v>0.27589647229735598</v>
      </c>
      <c r="T1536" s="17">
        <v>0.33207509922608303</v>
      </c>
      <c r="U1536" s="17">
        <v>0.35596223381386899</v>
      </c>
      <c r="V1536" s="17">
        <v>0.24094893750407101</v>
      </c>
      <c r="W1536" s="17">
        <v>0.393789561199892</v>
      </c>
      <c r="X1536" s="17">
        <v>0.25833131182598701</v>
      </c>
      <c r="Y1536" s="17">
        <v>0.30234447914785501</v>
      </c>
      <c r="Z1536" s="17">
        <v>0.39635276443085599</v>
      </c>
      <c r="AA1536" s="17">
        <v>0.15501858063165699</v>
      </c>
      <c r="AB1536" s="17">
        <v>0.46526054537524802</v>
      </c>
      <c r="AC1536" s="17">
        <v>0.30373462062434098</v>
      </c>
      <c r="AD1536" s="17">
        <v>0.292720946850825</v>
      </c>
      <c r="AE1536" s="17"/>
      <c r="AF1536" s="17">
        <v>0.32357322564823598</v>
      </c>
      <c r="AG1536" s="17">
        <v>0.26622659079852101</v>
      </c>
      <c r="AH1536" s="17">
        <v>0.37192395701383102</v>
      </c>
      <c r="AI1536" s="17"/>
      <c r="AJ1536" s="17">
        <v>0.317506791925938</v>
      </c>
      <c r="AK1536" s="17">
        <v>0.28599963340214701</v>
      </c>
      <c r="AL1536" s="17">
        <v>0.20718939810628501</v>
      </c>
      <c r="AM1536" s="17">
        <v>0.29813528731272398</v>
      </c>
      <c r="AN1536" s="17">
        <v>0.35929312633370902</v>
      </c>
      <c r="AO1536" s="17"/>
      <c r="AP1536" s="17">
        <v>0.31006463468129403</v>
      </c>
      <c r="AQ1536" s="17">
        <v>0.27984378006114502</v>
      </c>
      <c r="AR1536" s="17">
        <v>0.244286653766464</v>
      </c>
      <c r="AS1536" s="17">
        <v>0.32053210915430003</v>
      </c>
      <c r="AT1536" s="17">
        <v>0.25772411180952398</v>
      </c>
      <c r="AU1536" s="17"/>
      <c r="AV1536" s="17">
        <v>0.246638519534538</v>
      </c>
      <c r="AW1536" s="17">
        <v>0.28788115981026802</v>
      </c>
      <c r="AX1536" s="17">
        <v>0.24607059693127101</v>
      </c>
      <c r="AY1536" s="17">
        <v>0.37008372593674099</v>
      </c>
      <c r="AZ1536" s="17">
        <v>0.315352851378294</v>
      </c>
      <c r="BA1536" s="17">
        <v>0.48127660072314399</v>
      </c>
      <c r="BB1536" s="17"/>
      <c r="BC1536" s="17">
        <v>0.28992337273811503</v>
      </c>
      <c r="BD1536" s="17">
        <v>0.32729394102040399</v>
      </c>
      <c r="BE1536" s="17">
        <v>0.22712274693609599</v>
      </c>
      <c r="BF1536" s="17">
        <v>0.31529215405407301</v>
      </c>
      <c r="BG1536" s="17">
        <v>0.225002323203955</v>
      </c>
    </row>
    <row r="1537" spans="2:59" x14ac:dyDescent="0.35">
      <c r="B1537" t="s">
        <v>598</v>
      </c>
      <c r="C1537" s="17">
        <v>0.1004523108024</v>
      </c>
      <c r="D1537" s="17">
        <v>9.5710119052315204E-2</v>
      </c>
      <c r="E1537" s="17">
        <v>0.103108785109202</v>
      </c>
      <c r="F1537" s="17"/>
      <c r="G1537" s="17">
        <v>0.115899484550969</v>
      </c>
      <c r="H1537" s="17">
        <v>9.6709427663336497E-2</v>
      </c>
      <c r="I1537" s="17">
        <v>8.0853674567187103E-2</v>
      </c>
      <c r="J1537" s="17">
        <v>0.156369949635423</v>
      </c>
      <c r="K1537" s="17">
        <v>7.6001445534062698E-2</v>
      </c>
      <c r="L1537" s="17">
        <v>7.7191157706119701E-2</v>
      </c>
      <c r="M1537" s="17"/>
      <c r="N1537" s="17">
        <v>7.8693386159196493E-2</v>
      </c>
      <c r="O1537" s="17">
        <v>9.0839644075192696E-2</v>
      </c>
      <c r="P1537" s="17">
        <v>0.15510125134414801</v>
      </c>
      <c r="Q1537" s="17">
        <v>8.5903886429092094E-2</v>
      </c>
      <c r="R1537" s="17"/>
      <c r="S1537" s="17">
        <v>6.8968252077492895E-2</v>
      </c>
      <c r="T1537" s="17">
        <v>0.13490198513523699</v>
      </c>
      <c r="U1537" s="17">
        <v>0.14021541003152899</v>
      </c>
      <c r="V1537" s="17">
        <v>0.13006031328999201</v>
      </c>
      <c r="W1537" s="17">
        <v>0.120536870527541</v>
      </c>
      <c r="X1537" s="17">
        <v>9.01037616092564E-2</v>
      </c>
      <c r="Y1537" s="17">
        <v>6.6358046761152797E-2</v>
      </c>
      <c r="Z1537" s="17">
        <v>4.62065464171834E-2</v>
      </c>
      <c r="AA1537" s="17">
        <v>0.111767999688957</v>
      </c>
      <c r="AB1537" s="17">
        <v>8.2491791367792194E-2</v>
      </c>
      <c r="AC1537" s="17">
        <v>8.1331648929697103E-2</v>
      </c>
      <c r="AD1537" s="17">
        <v>0.18352696251022399</v>
      </c>
      <c r="AE1537" s="17"/>
      <c r="AF1537" s="17">
        <v>0.119465298379621</v>
      </c>
      <c r="AG1537" s="17">
        <v>7.8501097755683702E-2</v>
      </c>
      <c r="AH1537" s="17">
        <v>0.13710646179043701</v>
      </c>
      <c r="AI1537" s="17"/>
      <c r="AJ1537" s="17">
        <v>0.104701068331432</v>
      </c>
      <c r="AK1537" s="17">
        <v>9.1763933674627304E-2</v>
      </c>
      <c r="AL1537" s="17">
        <v>6.4364632496624802E-2</v>
      </c>
      <c r="AM1537" s="17">
        <v>0.28207275840638801</v>
      </c>
      <c r="AN1537" s="17">
        <v>0.113253093904271</v>
      </c>
      <c r="AO1537" s="17"/>
      <c r="AP1537" s="17">
        <v>7.3211595533497598E-2</v>
      </c>
      <c r="AQ1537" s="17">
        <v>8.8949304822117103E-2</v>
      </c>
      <c r="AR1537" s="17">
        <v>4.3609754238982501E-2</v>
      </c>
      <c r="AS1537" s="17">
        <v>0.20571603328124399</v>
      </c>
      <c r="AT1537" s="17">
        <v>0.11303813431554</v>
      </c>
      <c r="AU1537" s="17"/>
      <c r="AV1537" s="17">
        <v>7.4464707311759706E-2</v>
      </c>
      <c r="AW1537" s="17">
        <v>0.11633002295577501</v>
      </c>
      <c r="AX1537" s="17">
        <v>5.96160608719725E-2</v>
      </c>
      <c r="AY1537" s="17">
        <v>0.17006852087291299</v>
      </c>
      <c r="AZ1537" s="17">
        <v>0.11955523189277301</v>
      </c>
      <c r="BA1537" s="17">
        <v>2.8111832784352701E-2</v>
      </c>
      <c r="BB1537" s="17"/>
      <c r="BC1537" s="17">
        <v>0.12242287377557599</v>
      </c>
      <c r="BD1537" s="17">
        <v>7.8238862134644399E-2</v>
      </c>
      <c r="BE1537" s="17">
        <v>0.103364383180805</v>
      </c>
      <c r="BF1537" s="17">
        <v>0.17821155179846301</v>
      </c>
      <c r="BG1537" s="17">
        <v>0.12749288565576899</v>
      </c>
    </row>
    <row r="1538" spans="2:59" x14ac:dyDescent="0.35">
      <c r="C1538" s="17"/>
      <c r="D1538" s="17"/>
      <c r="E1538" s="17"/>
      <c r="F1538" s="17"/>
      <c r="G1538" s="17"/>
      <c r="H1538" s="17"/>
      <c r="I1538" s="17"/>
      <c r="J1538" s="17"/>
      <c r="K1538" s="17"/>
      <c r="L1538" s="17"/>
      <c r="M1538" s="17"/>
      <c r="N1538" s="17"/>
      <c r="O1538" s="17"/>
      <c r="P1538" s="17"/>
      <c r="Q1538" s="17"/>
      <c r="R1538" s="17"/>
      <c r="S1538" s="17"/>
      <c r="T1538" s="17"/>
      <c r="U1538" s="17"/>
      <c r="V1538" s="17"/>
      <c r="W1538" s="17"/>
      <c r="X1538" s="17"/>
      <c r="Y1538" s="17"/>
      <c r="Z1538" s="17"/>
      <c r="AA1538" s="17"/>
      <c r="AB1538" s="17"/>
      <c r="AC1538" s="17"/>
      <c r="AD1538" s="17"/>
      <c r="AE1538" s="17"/>
      <c r="AF1538" s="17"/>
      <c r="AG1538" s="17"/>
      <c r="AH1538" s="17"/>
      <c r="AI1538" s="17"/>
      <c r="AJ1538" s="17"/>
      <c r="AK1538" s="17"/>
      <c r="AL1538" s="17"/>
      <c r="AM1538" s="17"/>
      <c r="AN1538" s="17"/>
      <c r="AO1538" s="17"/>
      <c r="AP1538" s="17"/>
      <c r="AQ1538" s="17"/>
      <c r="AR1538" s="17"/>
      <c r="AS1538" s="17"/>
      <c r="AT1538" s="17"/>
      <c r="AU1538" s="17"/>
      <c r="AV1538" s="17"/>
      <c r="AW1538" s="17"/>
      <c r="AX1538" s="17"/>
      <c r="AY1538" s="17"/>
      <c r="AZ1538" s="17"/>
      <c r="BA1538" s="17"/>
      <c r="BB1538" s="17"/>
      <c r="BC1538" s="17"/>
      <c r="BD1538" s="17"/>
      <c r="BE1538" s="17"/>
      <c r="BF1538" s="17"/>
      <c r="BG1538" s="17"/>
    </row>
    <row r="1539" spans="2:59" x14ac:dyDescent="0.35">
      <c r="B1539" s="6" t="s">
        <v>604</v>
      </c>
      <c r="C1539" s="17"/>
      <c r="D1539" s="17"/>
      <c r="E1539" s="17"/>
      <c r="F1539" s="17"/>
      <c r="G1539" s="17"/>
      <c r="H1539" s="17"/>
      <c r="I1539" s="17"/>
      <c r="J1539" s="17"/>
      <c r="K1539" s="17"/>
      <c r="L1539" s="17"/>
      <c r="M1539" s="17"/>
      <c r="N1539" s="17"/>
      <c r="O1539" s="17"/>
      <c r="P1539" s="17"/>
      <c r="Q1539" s="17"/>
      <c r="R1539" s="17"/>
      <c r="S1539" s="17"/>
      <c r="T1539" s="17"/>
      <c r="U1539" s="17"/>
      <c r="V1539" s="17"/>
      <c r="W1539" s="17"/>
      <c r="X1539" s="17"/>
      <c r="Y1539" s="17"/>
      <c r="Z1539" s="17"/>
      <c r="AA1539" s="17"/>
      <c r="AB1539" s="17"/>
      <c r="AC1539" s="17"/>
      <c r="AD1539" s="17"/>
      <c r="AE1539" s="17"/>
      <c r="AF1539" s="17"/>
      <c r="AG1539" s="17"/>
      <c r="AH1539" s="17"/>
      <c r="AI1539" s="17"/>
      <c r="AJ1539" s="17"/>
      <c r="AK1539" s="17"/>
      <c r="AL1539" s="17"/>
      <c r="AM1539" s="17"/>
      <c r="AN1539" s="17"/>
      <c r="AO1539" s="17"/>
      <c r="AP1539" s="17"/>
      <c r="AQ1539" s="17"/>
      <c r="AR1539" s="17"/>
      <c r="AS1539" s="17"/>
      <c r="AT1539" s="17"/>
      <c r="AU1539" s="17"/>
      <c r="AV1539" s="17"/>
      <c r="AW1539" s="17"/>
      <c r="AX1539" s="17"/>
      <c r="AY1539" s="17"/>
      <c r="AZ1539" s="17"/>
      <c r="BA1539" s="17"/>
      <c r="BB1539" s="17"/>
      <c r="BC1539" s="17"/>
      <c r="BD1539" s="17"/>
      <c r="BE1539" s="17"/>
      <c r="BF1539" s="17"/>
      <c r="BG1539" s="17"/>
    </row>
    <row r="1540" spans="2:59" x14ac:dyDescent="0.35">
      <c r="B1540" s="24" t="s">
        <v>331</v>
      </c>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c r="AB1540" s="17"/>
      <c r="AC1540" s="17"/>
      <c r="AD1540" s="17"/>
      <c r="AE1540" s="17"/>
      <c r="AF1540" s="17"/>
      <c r="AG1540" s="17"/>
      <c r="AH1540" s="17"/>
      <c r="AI1540" s="17"/>
      <c r="AJ1540" s="17"/>
      <c r="AK1540" s="17"/>
      <c r="AL1540" s="17"/>
      <c r="AM1540" s="17"/>
      <c r="AN1540" s="17"/>
      <c r="AO1540" s="17"/>
      <c r="AP1540" s="17"/>
      <c r="AQ1540" s="17"/>
      <c r="AR1540" s="17"/>
      <c r="AS1540" s="17"/>
      <c r="AT1540" s="17"/>
      <c r="AU1540" s="17"/>
      <c r="AV1540" s="17"/>
      <c r="AW1540" s="17"/>
      <c r="AX1540" s="17"/>
      <c r="AY1540" s="17"/>
      <c r="AZ1540" s="17"/>
      <c r="BA1540" s="17"/>
      <c r="BB1540" s="17"/>
      <c r="BC1540" s="17"/>
      <c r="BD1540" s="17"/>
      <c r="BE1540" s="17"/>
      <c r="BF1540" s="17"/>
      <c r="BG1540" s="17"/>
    </row>
    <row r="1541" spans="2:59" x14ac:dyDescent="0.35">
      <c r="B1541" t="s">
        <v>595</v>
      </c>
      <c r="C1541" s="17">
        <v>0.261291439176703</v>
      </c>
      <c r="D1541" s="17">
        <v>0.222444397297097</v>
      </c>
      <c r="E1541" s="17">
        <v>0.300365700596053</v>
      </c>
      <c r="F1541" s="17"/>
      <c r="G1541" s="17">
        <v>0.233310175901075</v>
      </c>
      <c r="H1541" s="17">
        <v>0.262412799859922</v>
      </c>
      <c r="I1541" s="17">
        <v>0.23550697059967099</v>
      </c>
      <c r="J1541" s="17">
        <v>0.29376922833743502</v>
      </c>
      <c r="K1541" s="17">
        <v>0.252587505275021</v>
      </c>
      <c r="L1541" s="17">
        <v>0.27902340628156602</v>
      </c>
      <c r="M1541" s="17"/>
      <c r="N1541" s="17">
        <v>0.26481138040221802</v>
      </c>
      <c r="O1541" s="17">
        <v>0.25684260266317799</v>
      </c>
      <c r="P1541" s="17">
        <v>0.30813274049226902</v>
      </c>
      <c r="Q1541" s="17">
        <v>0.22212680091649101</v>
      </c>
      <c r="R1541" s="17"/>
      <c r="S1541" s="17">
        <v>0.22533434365480001</v>
      </c>
      <c r="T1541" s="17">
        <v>0.262676543567187</v>
      </c>
      <c r="U1541" s="17">
        <v>0.38182009362986002</v>
      </c>
      <c r="V1541" s="17">
        <v>0.41666409098642598</v>
      </c>
      <c r="W1541" s="17">
        <v>0.19286645520953899</v>
      </c>
      <c r="X1541" s="17">
        <v>0.15947220339382501</v>
      </c>
      <c r="Y1541" s="17">
        <v>0.29345549691424</v>
      </c>
      <c r="Z1541" s="17">
        <v>0.34347215046698198</v>
      </c>
      <c r="AA1541" s="17">
        <v>0.247457459986439</v>
      </c>
      <c r="AB1541" s="17">
        <v>0.31246114152172599</v>
      </c>
      <c r="AC1541" s="17">
        <v>0.16771317031257499</v>
      </c>
      <c r="AD1541" s="17">
        <v>0.14619607775505999</v>
      </c>
      <c r="AE1541" s="17"/>
      <c r="AF1541" s="17">
        <v>0.242806449930139</v>
      </c>
      <c r="AG1541" s="17">
        <v>0.29027387901115498</v>
      </c>
      <c r="AH1541" s="17">
        <v>0.218241291035987</v>
      </c>
      <c r="AI1541" s="17"/>
      <c r="AJ1541" s="17">
        <v>0.21109128552774301</v>
      </c>
      <c r="AK1541" s="17">
        <v>0.29330640001599301</v>
      </c>
      <c r="AL1541" s="17">
        <v>0.23792801850832501</v>
      </c>
      <c r="AM1541" s="17">
        <v>9.6065134322826401E-2</v>
      </c>
      <c r="AN1541" s="17">
        <v>0.25558306463311098</v>
      </c>
      <c r="AO1541" s="17"/>
      <c r="AP1541" s="17">
        <v>0.14546753554905301</v>
      </c>
      <c r="AQ1541" s="17">
        <v>0.26782595949820398</v>
      </c>
      <c r="AR1541" s="17">
        <v>0.27794248773053698</v>
      </c>
      <c r="AS1541" s="17">
        <v>0.18090997134770401</v>
      </c>
      <c r="AT1541" s="17">
        <v>0.47755942412637498</v>
      </c>
      <c r="AU1541" s="17"/>
      <c r="AV1541" s="17">
        <v>0.279878631311959</v>
      </c>
      <c r="AW1541" s="17">
        <v>0.15291768420490001</v>
      </c>
      <c r="AX1541" s="17">
        <v>0.26833246389402099</v>
      </c>
      <c r="AY1541" s="17">
        <v>0.231993064967598</v>
      </c>
      <c r="AZ1541" s="17">
        <v>0.460838889234292</v>
      </c>
      <c r="BA1541" s="17">
        <v>0.191500561672896</v>
      </c>
      <c r="BB1541" s="17"/>
      <c r="BC1541" s="17">
        <v>0.27673629405327799</v>
      </c>
      <c r="BD1541" s="17">
        <v>0.29397815895754098</v>
      </c>
      <c r="BE1541" s="17">
        <v>0.25850397997813701</v>
      </c>
      <c r="BF1541" s="17">
        <v>0.192518733710629</v>
      </c>
      <c r="BG1541" s="17">
        <v>7.0664510896202098E-2</v>
      </c>
    </row>
    <row r="1542" spans="2:59" x14ac:dyDescent="0.35">
      <c r="B1542" t="s">
        <v>596</v>
      </c>
      <c r="C1542" s="17">
        <v>0.45025100451331401</v>
      </c>
      <c r="D1542" s="17">
        <v>0.51027948260553802</v>
      </c>
      <c r="E1542" s="17">
        <v>0.398632109375615</v>
      </c>
      <c r="F1542" s="17"/>
      <c r="G1542" s="17">
        <v>0.40798899712137898</v>
      </c>
      <c r="H1542" s="17">
        <v>0.399681474816942</v>
      </c>
      <c r="I1542" s="17">
        <v>0.36777980126659598</v>
      </c>
      <c r="J1542" s="17">
        <v>0.53606777870524003</v>
      </c>
      <c r="K1542" s="17">
        <v>0.492805417986098</v>
      </c>
      <c r="L1542" s="17">
        <v>0.49132779884932998</v>
      </c>
      <c r="M1542" s="17"/>
      <c r="N1542" s="17">
        <v>0.407012067653926</v>
      </c>
      <c r="O1542" s="17">
        <v>0.42411749426215301</v>
      </c>
      <c r="P1542" s="17">
        <v>0.40600987716792702</v>
      </c>
      <c r="Q1542" s="17">
        <v>0.55805459963023596</v>
      </c>
      <c r="R1542" s="17"/>
      <c r="S1542" s="17">
        <v>0.38140996253970699</v>
      </c>
      <c r="T1542" s="17">
        <v>0.49762542243036301</v>
      </c>
      <c r="U1542" s="17">
        <v>0.45253487209342802</v>
      </c>
      <c r="V1542" s="17">
        <v>0.45385057385706301</v>
      </c>
      <c r="W1542" s="17">
        <v>0.48654937632734602</v>
      </c>
      <c r="X1542" s="17">
        <v>0.477283507303565</v>
      </c>
      <c r="Y1542" s="17">
        <v>0.391913307754086</v>
      </c>
      <c r="Z1542" s="17">
        <v>0.52701746791955895</v>
      </c>
      <c r="AA1542" s="17">
        <v>0.44721993972525298</v>
      </c>
      <c r="AB1542" s="17">
        <v>0.39426641701587301</v>
      </c>
      <c r="AC1542" s="17">
        <v>0.58020602659564202</v>
      </c>
      <c r="AD1542" s="17">
        <v>0.391053803720945</v>
      </c>
      <c r="AE1542" s="17"/>
      <c r="AF1542" s="17">
        <v>0.47070883603557501</v>
      </c>
      <c r="AG1542" s="17">
        <v>0.42180585628652001</v>
      </c>
      <c r="AH1542" s="17">
        <v>0.49812313554440402</v>
      </c>
      <c r="AI1542" s="17"/>
      <c r="AJ1542" s="17">
        <v>0.49667787369744498</v>
      </c>
      <c r="AK1542" s="17">
        <v>0.43967108301569802</v>
      </c>
      <c r="AL1542" s="17">
        <v>0.556458602052189</v>
      </c>
      <c r="AM1542" s="17">
        <v>0.32286088629933801</v>
      </c>
      <c r="AN1542" s="17">
        <v>0.438823185987119</v>
      </c>
      <c r="AO1542" s="17"/>
      <c r="AP1542" s="17">
        <v>0.59351795357623005</v>
      </c>
      <c r="AQ1542" s="17">
        <v>0.421043252695119</v>
      </c>
      <c r="AR1542" s="17">
        <v>0.52520780046689097</v>
      </c>
      <c r="AS1542" s="17">
        <v>0.45280834718863699</v>
      </c>
      <c r="AT1542" s="17">
        <v>0.24410793674916301</v>
      </c>
      <c r="AU1542" s="17"/>
      <c r="AV1542" s="17">
        <v>0.37707918463525297</v>
      </c>
      <c r="AW1542" s="17">
        <v>0.55869748573315903</v>
      </c>
      <c r="AX1542" s="17">
        <v>0.45969260905952303</v>
      </c>
      <c r="AY1542" s="17">
        <v>0.46295473755116001</v>
      </c>
      <c r="AZ1542" s="17">
        <v>0.32550683024818999</v>
      </c>
      <c r="BA1542" s="17">
        <v>0.50635478557810998</v>
      </c>
      <c r="BB1542" s="17"/>
      <c r="BC1542" s="17">
        <v>0.45626341537892801</v>
      </c>
      <c r="BD1542" s="17">
        <v>0.47789035839753802</v>
      </c>
      <c r="BE1542" s="17">
        <v>0.37559656775712702</v>
      </c>
      <c r="BF1542" s="17">
        <v>0.47815697257962703</v>
      </c>
      <c r="BG1542" s="17">
        <v>0.11274975545041201</v>
      </c>
    </row>
    <row r="1543" spans="2:59" x14ac:dyDescent="0.35">
      <c r="B1543" t="s">
        <v>597</v>
      </c>
      <c r="C1543" s="17">
        <v>0.17439646767237099</v>
      </c>
      <c r="D1543" s="17">
        <v>0.15582956373236101</v>
      </c>
      <c r="E1543" s="17">
        <v>0.185977605786948</v>
      </c>
      <c r="F1543" s="17"/>
      <c r="G1543" s="17">
        <v>0.191967652309641</v>
      </c>
      <c r="H1543" s="17">
        <v>0.18867771452089899</v>
      </c>
      <c r="I1543" s="17">
        <v>0.25453091112083098</v>
      </c>
      <c r="J1543" s="17">
        <v>8.5984380758260606E-2</v>
      </c>
      <c r="K1543" s="17">
        <v>0.19865256525036901</v>
      </c>
      <c r="L1543" s="17">
        <v>0.14822471842798801</v>
      </c>
      <c r="M1543" s="17"/>
      <c r="N1543" s="17">
        <v>0.192167681880337</v>
      </c>
      <c r="O1543" s="17">
        <v>0.16889731932809099</v>
      </c>
      <c r="P1543" s="17">
        <v>0.19722353266675499</v>
      </c>
      <c r="Q1543" s="17">
        <v>0.141858104148567</v>
      </c>
      <c r="R1543" s="17"/>
      <c r="S1543" s="17">
        <v>0.23236417802572401</v>
      </c>
      <c r="T1543" s="17">
        <v>0.120348799655303</v>
      </c>
      <c r="U1543" s="17">
        <v>0.11678992302380301</v>
      </c>
      <c r="V1543" s="17">
        <v>7.5670734253328001E-2</v>
      </c>
      <c r="W1543" s="17">
        <v>0.21862927427655701</v>
      </c>
      <c r="X1543" s="17">
        <v>0.13474400490574401</v>
      </c>
      <c r="Y1543" s="17">
        <v>0.214274614486402</v>
      </c>
      <c r="Z1543" s="17">
        <v>8.73174038845492E-2</v>
      </c>
      <c r="AA1543" s="17">
        <v>0.21072669673960201</v>
      </c>
      <c r="AB1543" s="17">
        <v>0.20520137253027701</v>
      </c>
      <c r="AC1543" s="17">
        <v>0.17514286235492299</v>
      </c>
      <c r="AD1543" s="17">
        <v>0.31192178103535301</v>
      </c>
      <c r="AE1543" s="17"/>
      <c r="AF1543" s="17">
        <v>0.158121084993982</v>
      </c>
      <c r="AG1543" s="17">
        <v>0.17712936287497799</v>
      </c>
      <c r="AH1543" s="17">
        <v>0.153750428724447</v>
      </c>
      <c r="AI1543" s="17"/>
      <c r="AJ1543" s="17">
        <v>0.178285854053991</v>
      </c>
      <c r="AK1543" s="17">
        <v>0.14117768962202801</v>
      </c>
      <c r="AL1543" s="17">
        <v>0.17736168594221999</v>
      </c>
      <c r="AM1543" s="17">
        <v>0.27742145067319601</v>
      </c>
      <c r="AN1543" s="17">
        <v>0.18380763240879999</v>
      </c>
      <c r="AO1543" s="17"/>
      <c r="AP1543" s="17">
        <v>0.165309549202347</v>
      </c>
      <c r="AQ1543" s="17">
        <v>0.171219067840953</v>
      </c>
      <c r="AR1543" s="17">
        <v>0.19684971180257199</v>
      </c>
      <c r="AS1543" s="17">
        <v>0.19952366452169101</v>
      </c>
      <c r="AT1543" s="17">
        <v>0.27833263912446199</v>
      </c>
      <c r="AU1543" s="17"/>
      <c r="AV1543" s="17">
        <v>0.18444584679147</v>
      </c>
      <c r="AW1543" s="17">
        <v>0.18428890345666399</v>
      </c>
      <c r="AX1543" s="17">
        <v>0.18403364509444001</v>
      </c>
      <c r="AY1543" s="17">
        <v>0.152137767867767</v>
      </c>
      <c r="AZ1543" s="17">
        <v>0.19562452161089999</v>
      </c>
      <c r="BA1543" s="17">
        <v>0.19687979246680301</v>
      </c>
      <c r="BB1543" s="17"/>
      <c r="BC1543" s="17">
        <v>0.16728184280599501</v>
      </c>
      <c r="BD1543" s="17">
        <v>0.17653382715195001</v>
      </c>
      <c r="BE1543" s="17">
        <v>0.189340034688537</v>
      </c>
      <c r="BF1543" s="17">
        <v>0.19448650842087201</v>
      </c>
      <c r="BG1543" s="17">
        <v>0.22096452956389401</v>
      </c>
    </row>
    <row r="1544" spans="2:59" x14ac:dyDescent="0.35">
      <c r="B1544" t="s">
        <v>598</v>
      </c>
      <c r="C1544" s="17">
        <v>0.114061088637613</v>
      </c>
      <c r="D1544" s="17">
        <v>0.111446556365004</v>
      </c>
      <c r="E1544" s="17">
        <v>0.115024584241383</v>
      </c>
      <c r="F1544" s="17"/>
      <c r="G1544" s="17">
        <v>0.16673317466790599</v>
      </c>
      <c r="H1544" s="17">
        <v>0.14922801080223699</v>
      </c>
      <c r="I1544" s="17">
        <v>0.14218231701290299</v>
      </c>
      <c r="J1544" s="17">
        <v>8.4178612199064307E-2</v>
      </c>
      <c r="K1544" s="17">
        <v>5.5954511488512097E-2</v>
      </c>
      <c r="L1544" s="17">
        <v>8.1424076441115795E-2</v>
      </c>
      <c r="M1544" s="17"/>
      <c r="N1544" s="17">
        <v>0.136008870063519</v>
      </c>
      <c r="O1544" s="17">
        <v>0.15014258374657799</v>
      </c>
      <c r="P1544" s="17">
        <v>8.8633849673049006E-2</v>
      </c>
      <c r="Q1544" s="17">
        <v>7.7960495304706307E-2</v>
      </c>
      <c r="R1544" s="17"/>
      <c r="S1544" s="17">
        <v>0.16089151577976901</v>
      </c>
      <c r="T1544" s="17">
        <v>0.119349234347147</v>
      </c>
      <c r="U1544" s="17">
        <v>4.8855111252909103E-2</v>
      </c>
      <c r="V1544" s="17">
        <v>5.3814600903182797E-2</v>
      </c>
      <c r="W1544" s="17">
        <v>0.101954894186558</v>
      </c>
      <c r="X1544" s="17">
        <v>0.22850028439686701</v>
      </c>
      <c r="Y1544" s="17">
        <v>0.10035658084527201</v>
      </c>
      <c r="Z1544" s="17">
        <v>4.21929777289103E-2</v>
      </c>
      <c r="AA1544" s="17">
        <v>9.4595903548705701E-2</v>
      </c>
      <c r="AB1544" s="17">
        <v>8.80710689321237E-2</v>
      </c>
      <c r="AC1544" s="17">
        <v>7.6937940736861096E-2</v>
      </c>
      <c r="AD1544" s="17">
        <v>0.15082833748864199</v>
      </c>
      <c r="AE1544" s="17"/>
      <c r="AF1544" s="17">
        <v>0.12836362904030399</v>
      </c>
      <c r="AG1544" s="17">
        <v>0.11079090182734599</v>
      </c>
      <c r="AH1544" s="17">
        <v>0.12988514469516099</v>
      </c>
      <c r="AI1544" s="17"/>
      <c r="AJ1544" s="17">
        <v>0.11394498672082</v>
      </c>
      <c r="AK1544" s="17">
        <v>0.12584482734628</v>
      </c>
      <c r="AL1544" s="17">
        <v>2.8251693497266701E-2</v>
      </c>
      <c r="AM1544" s="17">
        <v>0.30365252870463999</v>
      </c>
      <c r="AN1544" s="17">
        <v>0.12178611697097</v>
      </c>
      <c r="AO1544" s="17"/>
      <c r="AP1544" s="17">
        <v>9.5704961672369596E-2</v>
      </c>
      <c r="AQ1544" s="17">
        <v>0.13991171996572399</v>
      </c>
      <c r="AR1544" s="17">
        <v>0</v>
      </c>
      <c r="AS1544" s="17">
        <v>0.16675801694196801</v>
      </c>
      <c r="AT1544" s="17">
        <v>0</v>
      </c>
      <c r="AU1544" s="17"/>
      <c r="AV1544" s="17">
        <v>0.158596337261318</v>
      </c>
      <c r="AW1544" s="17">
        <v>0.104095926605277</v>
      </c>
      <c r="AX1544" s="17">
        <v>8.7941281952015005E-2</v>
      </c>
      <c r="AY1544" s="17">
        <v>0.15291442961347501</v>
      </c>
      <c r="AZ1544" s="17">
        <v>1.80297589066175E-2</v>
      </c>
      <c r="BA1544" s="17">
        <v>0.10526486028219099</v>
      </c>
      <c r="BB1544" s="17"/>
      <c r="BC1544" s="17">
        <v>9.9718447761798501E-2</v>
      </c>
      <c r="BD1544" s="17">
        <v>5.1597655492972003E-2</v>
      </c>
      <c r="BE1544" s="17">
        <v>0.176559417576198</v>
      </c>
      <c r="BF1544" s="17">
        <v>0.134837785288871</v>
      </c>
      <c r="BG1544" s="17">
        <v>0.59562120408949104</v>
      </c>
    </row>
    <row r="1545" spans="2:59" x14ac:dyDescent="0.35">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row>
    <row r="1546" spans="2:59" x14ac:dyDescent="0.35">
      <c r="B1546" s="6" t="s">
        <v>605</v>
      </c>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row>
    <row r="1547" spans="2:59" x14ac:dyDescent="0.35">
      <c r="B1547" s="24" t="s">
        <v>331</v>
      </c>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row>
    <row r="1548" spans="2:59" x14ac:dyDescent="0.35">
      <c r="B1548" t="s">
        <v>595</v>
      </c>
      <c r="C1548" s="17">
        <v>8.2974293793587298E-2</v>
      </c>
      <c r="D1548" s="17">
        <v>8.7277463414133602E-2</v>
      </c>
      <c r="E1548" s="17">
        <v>7.6782530910953994E-2</v>
      </c>
      <c r="F1548" s="17"/>
      <c r="G1548" s="17">
        <v>0.16106907544042201</v>
      </c>
      <c r="H1548" s="17">
        <v>0.17995588457860501</v>
      </c>
      <c r="I1548" s="17">
        <v>8.5730296232903402E-2</v>
      </c>
      <c r="J1548" s="17">
        <v>1.1200866530365901E-2</v>
      </c>
      <c r="K1548" s="17">
        <v>3.0953427526189601E-2</v>
      </c>
      <c r="L1548" s="17">
        <v>2.35438356241226E-2</v>
      </c>
      <c r="M1548" s="17"/>
      <c r="N1548" s="17">
        <v>0.13741307364290001</v>
      </c>
      <c r="O1548" s="17">
        <v>3.2500592008050798E-2</v>
      </c>
      <c r="P1548" s="17">
        <v>6.1580148540208997E-2</v>
      </c>
      <c r="Q1548" s="17">
        <v>9.3463004555863496E-2</v>
      </c>
      <c r="R1548" s="17"/>
      <c r="S1548" s="17">
        <v>0.152936908409288</v>
      </c>
      <c r="T1548" s="17">
        <v>3.1800389527341301E-2</v>
      </c>
      <c r="U1548" s="17">
        <v>6.7608011872308194E-2</v>
      </c>
      <c r="V1548" s="17">
        <v>8.8190642395144403E-2</v>
      </c>
      <c r="W1548" s="17">
        <v>5.3872039204447698E-2</v>
      </c>
      <c r="X1548" s="17">
        <v>0.159751972029258</v>
      </c>
      <c r="Y1548" s="17">
        <v>9.4429167386886406E-2</v>
      </c>
      <c r="Z1548" s="17">
        <v>4.21929777289103E-2</v>
      </c>
      <c r="AA1548" s="17">
        <v>5.1211161801200597E-2</v>
      </c>
      <c r="AB1548" s="17">
        <v>1.24235869977911E-2</v>
      </c>
      <c r="AC1548" s="17">
        <v>0.112158062258524</v>
      </c>
      <c r="AD1548" s="17">
        <v>0</v>
      </c>
      <c r="AE1548" s="17"/>
      <c r="AF1548" s="17">
        <v>7.36242323356541E-2</v>
      </c>
      <c r="AG1548" s="17">
        <v>7.9016540659350099E-2</v>
      </c>
      <c r="AH1548" s="17">
        <v>7.8488741432274897E-2</v>
      </c>
      <c r="AI1548" s="17"/>
      <c r="AJ1548" s="17">
        <v>5.7697284851720702E-2</v>
      </c>
      <c r="AK1548" s="17">
        <v>0.11410852305729401</v>
      </c>
      <c r="AL1548" s="17">
        <v>5.7490494521753498E-2</v>
      </c>
      <c r="AM1548" s="17">
        <v>0</v>
      </c>
      <c r="AN1548" s="17">
        <v>9.6980567198472298E-2</v>
      </c>
      <c r="AO1548" s="17"/>
      <c r="AP1548" s="17">
        <v>3.7679395804794201E-2</v>
      </c>
      <c r="AQ1548" s="17">
        <v>0.12548525072635</v>
      </c>
      <c r="AR1548" s="17">
        <v>1.88716611554153E-2</v>
      </c>
      <c r="AS1548" s="17">
        <v>8.8328645606316106E-2</v>
      </c>
      <c r="AT1548" s="17">
        <v>0</v>
      </c>
      <c r="AU1548" s="17"/>
      <c r="AV1548" s="17">
        <v>0.14500057857988799</v>
      </c>
      <c r="AW1548" s="17">
        <v>5.4091496596507402E-2</v>
      </c>
      <c r="AX1548" s="17">
        <v>0</v>
      </c>
      <c r="AY1548" s="17">
        <v>8.6736060808925805E-2</v>
      </c>
      <c r="AZ1548" s="17">
        <v>6.7287211153542997E-2</v>
      </c>
      <c r="BA1548" s="17">
        <v>8.6770213203175794E-2</v>
      </c>
      <c r="BB1548" s="17"/>
      <c r="BC1548" s="17">
        <v>4.7355137512540203E-2</v>
      </c>
      <c r="BD1548" s="17">
        <v>4.31657200277408E-2</v>
      </c>
      <c r="BE1548" s="17">
        <v>0.11174268375221701</v>
      </c>
      <c r="BF1548" s="17">
        <v>0.14368387440010399</v>
      </c>
      <c r="BG1548" s="17">
        <v>0.46812831843372299</v>
      </c>
    </row>
    <row r="1549" spans="2:59" x14ac:dyDescent="0.35">
      <c r="B1549" t="s">
        <v>596</v>
      </c>
      <c r="C1549" s="17">
        <v>0.38452912568955899</v>
      </c>
      <c r="D1549" s="17">
        <v>0.43954978181316401</v>
      </c>
      <c r="E1549" s="17">
        <v>0.33635540094807398</v>
      </c>
      <c r="F1549" s="17"/>
      <c r="G1549" s="17">
        <v>0.34543029707292</v>
      </c>
      <c r="H1549" s="17">
        <v>0.30284300306509399</v>
      </c>
      <c r="I1549" s="17">
        <v>0.42300887230070999</v>
      </c>
      <c r="J1549" s="17">
        <v>0.43187684936794501</v>
      </c>
      <c r="K1549" s="17">
        <v>0.40800412898636301</v>
      </c>
      <c r="L1549" s="17">
        <v>0.40887805999680699</v>
      </c>
      <c r="M1549" s="17"/>
      <c r="N1549" s="17">
        <v>0.41746342601428599</v>
      </c>
      <c r="O1549" s="17">
        <v>0.42038303797438498</v>
      </c>
      <c r="P1549" s="17">
        <v>0.336983150462142</v>
      </c>
      <c r="Q1549" s="17">
        <v>0.35603833815800201</v>
      </c>
      <c r="R1549" s="17"/>
      <c r="S1549" s="17">
        <v>0.40856149632920502</v>
      </c>
      <c r="T1549" s="17">
        <v>0.32404117249264103</v>
      </c>
      <c r="U1549" s="17">
        <v>0.26253405386170098</v>
      </c>
      <c r="V1549" s="17">
        <v>0.36796335068681502</v>
      </c>
      <c r="W1549" s="17">
        <v>0.488163981219503</v>
      </c>
      <c r="X1549" s="17">
        <v>0.38761216050455799</v>
      </c>
      <c r="Y1549" s="17">
        <v>0.48240001761679002</v>
      </c>
      <c r="Z1549" s="17">
        <v>0.38405849841078199</v>
      </c>
      <c r="AA1549" s="17">
        <v>0.29273642876456102</v>
      </c>
      <c r="AB1549" s="17">
        <v>0.47379179084871398</v>
      </c>
      <c r="AC1549" s="17">
        <v>0.36218490886011201</v>
      </c>
      <c r="AD1549" s="17">
        <v>0.38777976292170202</v>
      </c>
      <c r="AE1549" s="17"/>
      <c r="AF1549" s="17">
        <v>0.36886289014337598</v>
      </c>
      <c r="AG1549" s="17">
        <v>0.41323339829101202</v>
      </c>
      <c r="AH1549" s="17">
        <v>0.353227387398999</v>
      </c>
      <c r="AI1549" s="17"/>
      <c r="AJ1549" s="17">
        <v>0.492196483591748</v>
      </c>
      <c r="AK1549" s="17">
        <v>0.35234973749031401</v>
      </c>
      <c r="AL1549" s="17">
        <v>0.390119314231053</v>
      </c>
      <c r="AM1549" s="17">
        <v>0</v>
      </c>
      <c r="AN1549" s="17">
        <v>0.24620058377502299</v>
      </c>
      <c r="AO1549" s="17"/>
      <c r="AP1549" s="17">
        <v>0.52768829750856805</v>
      </c>
      <c r="AQ1549" s="17">
        <v>0.37536463293913502</v>
      </c>
      <c r="AR1549" s="17">
        <v>0.47855073531390901</v>
      </c>
      <c r="AS1549" s="17">
        <v>0.29799211426826</v>
      </c>
      <c r="AT1549" s="17">
        <v>0.29763493207083602</v>
      </c>
      <c r="AU1549" s="17"/>
      <c r="AV1549" s="17">
        <v>0.39636082196231098</v>
      </c>
      <c r="AW1549" s="17">
        <v>0.49108641486106602</v>
      </c>
      <c r="AX1549" s="17">
        <v>0.47721006736604699</v>
      </c>
      <c r="AY1549" s="17">
        <v>0.25534279015918199</v>
      </c>
      <c r="AZ1549" s="17">
        <v>0.275114130723359</v>
      </c>
      <c r="BA1549" s="17">
        <v>0.43650402932221499</v>
      </c>
      <c r="BB1549" s="17"/>
      <c r="BC1549" s="17">
        <v>0.37000954376829198</v>
      </c>
      <c r="BD1549" s="17">
        <v>0.411784132664053</v>
      </c>
      <c r="BE1549" s="17">
        <v>0.41955183347757002</v>
      </c>
      <c r="BF1549" s="17">
        <v>0.31764473889747102</v>
      </c>
      <c r="BG1549" s="17">
        <v>0.24024264110618099</v>
      </c>
    </row>
    <row r="1550" spans="2:59" x14ac:dyDescent="0.35">
      <c r="B1550" t="s">
        <v>597</v>
      </c>
      <c r="C1550" s="17">
        <v>0.36541055201317302</v>
      </c>
      <c r="D1550" s="17">
        <v>0.309468278961051</v>
      </c>
      <c r="E1550" s="17">
        <v>0.41727448177022403</v>
      </c>
      <c r="F1550" s="17"/>
      <c r="G1550" s="17">
        <v>0.35300565489154501</v>
      </c>
      <c r="H1550" s="17">
        <v>0.399531409995808</v>
      </c>
      <c r="I1550" s="17">
        <v>0.32052765170804798</v>
      </c>
      <c r="J1550" s="17">
        <v>0.37409785571432802</v>
      </c>
      <c r="K1550" s="17">
        <v>0.335587495252757</v>
      </c>
      <c r="L1550" s="17">
        <v>0.38590663512318002</v>
      </c>
      <c r="M1550" s="17"/>
      <c r="N1550" s="17">
        <v>0.33104987683655801</v>
      </c>
      <c r="O1550" s="17">
        <v>0.38493011959200202</v>
      </c>
      <c r="P1550" s="17">
        <v>0.34546876920271002</v>
      </c>
      <c r="Q1550" s="17">
        <v>0.39915853797769701</v>
      </c>
      <c r="R1550" s="17"/>
      <c r="S1550" s="17">
        <v>0.32362762831240399</v>
      </c>
      <c r="T1550" s="17">
        <v>0.41235864781888998</v>
      </c>
      <c r="U1550" s="17">
        <v>0.413098657639766</v>
      </c>
      <c r="V1550" s="17">
        <v>0.304788804154979</v>
      </c>
      <c r="W1550" s="17">
        <v>0.34066079046247799</v>
      </c>
      <c r="X1550" s="17">
        <v>0.32751184950226803</v>
      </c>
      <c r="Y1550" s="17">
        <v>0.27434904398562998</v>
      </c>
      <c r="Z1550" s="17">
        <v>0.39563087296465099</v>
      </c>
      <c r="AA1550" s="17">
        <v>0.444239249439355</v>
      </c>
      <c r="AB1550" s="17">
        <v>0.39175092168600101</v>
      </c>
      <c r="AC1550" s="17">
        <v>0.36048767943937798</v>
      </c>
      <c r="AD1550" s="17">
        <v>0.54711236837752697</v>
      </c>
      <c r="AE1550" s="17"/>
      <c r="AF1550" s="17">
        <v>0.33959247420084099</v>
      </c>
      <c r="AG1550" s="17">
        <v>0.36347949307704702</v>
      </c>
      <c r="AH1550" s="17">
        <v>0.41203796654727798</v>
      </c>
      <c r="AI1550" s="17"/>
      <c r="AJ1550" s="17">
        <v>0.341170368751118</v>
      </c>
      <c r="AK1550" s="17">
        <v>0.342499410399839</v>
      </c>
      <c r="AL1550" s="17">
        <v>0.41016832093369099</v>
      </c>
      <c r="AM1550" s="17">
        <v>0.48945184790542301</v>
      </c>
      <c r="AN1550" s="17">
        <v>0.437632611627437</v>
      </c>
      <c r="AO1550" s="17"/>
      <c r="AP1550" s="17">
        <v>0.36594386565577097</v>
      </c>
      <c r="AQ1550" s="17">
        <v>0.336222357822268</v>
      </c>
      <c r="AR1550" s="17">
        <v>0.431870849438453</v>
      </c>
      <c r="AS1550" s="17">
        <v>0.326013547001274</v>
      </c>
      <c r="AT1550" s="17">
        <v>0.29587361177591298</v>
      </c>
      <c r="AU1550" s="17"/>
      <c r="AV1550" s="17">
        <v>0.32858159789749303</v>
      </c>
      <c r="AW1550" s="17">
        <v>0.34915207415224703</v>
      </c>
      <c r="AX1550" s="17">
        <v>0.402177612304285</v>
      </c>
      <c r="AY1550" s="17">
        <v>0.40362260979411002</v>
      </c>
      <c r="AZ1550" s="17">
        <v>0.32640702751441603</v>
      </c>
      <c r="BA1550" s="17">
        <v>0.39113460285734902</v>
      </c>
      <c r="BB1550" s="17"/>
      <c r="BC1550" s="17">
        <v>0.35127430599227</v>
      </c>
      <c r="BD1550" s="17">
        <v>0.32975356740056899</v>
      </c>
      <c r="BE1550" s="17">
        <v>0.35098262483362103</v>
      </c>
      <c r="BF1550" s="17">
        <v>0.43329334219151</v>
      </c>
      <c r="BG1550" s="17">
        <v>0.22096452956389401</v>
      </c>
    </row>
    <row r="1551" spans="2:59" x14ac:dyDescent="0.35">
      <c r="B1551" t="s">
        <v>598</v>
      </c>
      <c r="C1551" s="17">
        <v>0.16708602850368101</v>
      </c>
      <c r="D1551" s="17">
        <v>0.16370447581165201</v>
      </c>
      <c r="E1551" s="17">
        <v>0.169587586370748</v>
      </c>
      <c r="F1551" s="17"/>
      <c r="G1551" s="17">
        <v>0.14049497259511301</v>
      </c>
      <c r="H1551" s="17">
        <v>0.117669702360493</v>
      </c>
      <c r="I1551" s="17">
        <v>0.17073317975833899</v>
      </c>
      <c r="J1551" s="17">
        <v>0.18282442838736099</v>
      </c>
      <c r="K1551" s="17">
        <v>0.22545494823469001</v>
      </c>
      <c r="L1551" s="17">
        <v>0.181671469255891</v>
      </c>
      <c r="M1551" s="17"/>
      <c r="N1551" s="17">
        <v>0.11407362350625599</v>
      </c>
      <c r="O1551" s="17">
        <v>0.16218625042556201</v>
      </c>
      <c r="P1551" s="17">
        <v>0.25596793179493899</v>
      </c>
      <c r="Q1551" s="17">
        <v>0.15134011930843699</v>
      </c>
      <c r="R1551" s="17"/>
      <c r="S1551" s="17">
        <v>0.114873966949102</v>
      </c>
      <c r="T1551" s="17">
        <v>0.23179979016112801</v>
      </c>
      <c r="U1551" s="17">
        <v>0.256759276626225</v>
      </c>
      <c r="V1551" s="17">
        <v>0.239057202763062</v>
      </c>
      <c r="W1551" s="17">
        <v>0.117303189113571</v>
      </c>
      <c r="X1551" s="17">
        <v>0.12512401796391501</v>
      </c>
      <c r="Y1551" s="17">
        <v>0.14882177101069399</v>
      </c>
      <c r="Z1551" s="17">
        <v>0.17811765089565701</v>
      </c>
      <c r="AA1551" s="17">
        <v>0.21181315999488301</v>
      </c>
      <c r="AB1551" s="17">
        <v>0.122033700467494</v>
      </c>
      <c r="AC1551" s="17">
        <v>0.165169349441987</v>
      </c>
      <c r="AD1551" s="17">
        <v>6.5107868700771204E-2</v>
      </c>
      <c r="AE1551" s="17"/>
      <c r="AF1551" s="17">
        <v>0.21792040332012899</v>
      </c>
      <c r="AG1551" s="17">
        <v>0.144270567972591</v>
      </c>
      <c r="AH1551" s="17">
        <v>0.156245904621448</v>
      </c>
      <c r="AI1551" s="17"/>
      <c r="AJ1551" s="17">
        <v>0.10893586280541299</v>
      </c>
      <c r="AK1551" s="17">
        <v>0.191042329052553</v>
      </c>
      <c r="AL1551" s="17">
        <v>0.142221870313502</v>
      </c>
      <c r="AM1551" s="17">
        <v>0.51054815209457705</v>
      </c>
      <c r="AN1551" s="17">
        <v>0.21918623739906801</v>
      </c>
      <c r="AO1551" s="17"/>
      <c r="AP1551" s="17">
        <v>6.8688441030866396E-2</v>
      </c>
      <c r="AQ1551" s="17">
        <v>0.162927758512248</v>
      </c>
      <c r="AR1551" s="17">
        <v>7.0706754092222907E-2</v>
      </c>
      <c r="AS1551" s="17">
        <v>0.28766569312415002</v>
      </c>
      <c r="AT1551" s="17">
        <v>0.406491456153251</v>
      </c>
      <c r="AU1551" s="17"/>
      <c r="AV1551" s="17">
        <v>0.130057001560307</v>
      </c>
      <c r="AW1551" s="17">
        <v>0.10567001439017901</v>
      </c>
      <c r="AX1551" s="17">
        <v>0.120612320329668</v>
      </c>
      <c r="AY1551" s="17">
        <v>0.25429853923778301</v>
      </c>
      <c r="AZ1551" s="17">
        <v>0.33119163060868101</v>
      </c>
      <c r="BA1551" s="17">
        <v>8.5591154617259899E-2</v>
      </c>
      <c r="BB1551" s="17"/>
      <c r="BC1551" s="17">
        <v>0.23136101272689799</v>
      </c>
      <c r="BD1551" s="17">
        <v>0.21529657990763701</v>
      </c>
      <c r="BE1551" s="17">
        <v>0.117722857936592</v>
      </c>
      <c r="BF1551" s="17">
        <v>0.10537804451091599</v>
      </c>
      <c r="BG1551" s="17">
        <v>7.0664510896202098E-2</v>
      </c>
    </row>
    <row r="1552" spans="2:59" x14ac:dyDescent="0.35">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c r="AY1552" s="17"/>
      <c r="AZ1552" s="17"/>
      <c r="BA1552" s="17"/>
      <c r="BB1552" s="17"/>
      <c r="BC1552" s="17"/>
      <c r="BD1552" s="17"/>
      <c r="BE1552" s="17"/>
      <c r="BF1552" s="17"/>
      <c r="BG1552" s="17"/>
    </row>
    <row r="1553" spans="2:59" x14ac:dyDescent="0.35">
      <c r="B1553" s="6" t="s">
        <v>606</v>
      </c>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c r="BF1553" s="17"/>
      <c r="BG1553" s="17"/>
    </row>
    <row r="1554" spans="2:59" x14ac:dyDescent="0.35">
      <c r="B1554" s="24" t="s">
        <v>331</v>
      </c>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c r="BA1554" s="17"/>
      <c r="BB1554" s="17"/>
      <c r="BC1554" s="17"/>
      <c r="BD1554" s="17"/>
      <c r="BE1554" s="17"/>
      <c r="BF1554" s="17"/>
      <c r="BG1554" s="17"/>
    </row>
    <row r="1555" spans="2:59" x14ac:dyDescent="0.35">
      <c r="B1555" t="s">
        <v>595</v>
      </c>
      <c r="C1555" s="17">
        <v>0.14994489100247199</v>
      </c>
      <c r="D1555" s="17">
        <v>0.130178697874961</v>
      </c>
      <c r="E1555" s="17">
        <v>0.16688750678796099</v>
      </c>
      <c r="F1555" s="17"/>
      <c r="G1555" s="17">
        <v>7.4284363253043106E-2</v>
      </c>
      <c r="H1555" s="17">
        <v>4.3311686792199801E-2</v>
      </c>
      <c r="I1555" s="17">
        <v>0.15137754757239</v>
      </c>
      <c r="J1555" s="17">
        <v>0.21800868279994101</v>
      </c>
      <c r="K1555" s="17">
        <v>0.188370155375812</v>
      </c>
      <c r="L1555" s="17">
        <v>0.22344974494771699</v>
      </c>
      <c r="M1555" s="17"/>
      <c r="N1555" s="17">
        <v>0.143601092404852</v>
      </c>
      <c r="O1555" s="17">
        <v>0.11604415944254801</v>
      </c>
      <c r="P1555" s="17">
        <v>0.22148993803827199</v>
      </c>
      <c r="Q1555" s="17">
        <v>0.12852925030663401</v>
      </c>
      <c r="R1555" s="17"/>
      <c r="S1555" s="17">
        <v>0.10863150988071101</v>
      </c>
      <c r="T1555" s="17">
        <v>0.30893390545100202</v>
      </c>
      <c r="U1555" s="17">
        <v>0.227142026498549</v>
      </c>
      <c r="V1555" s="17">
        <v>0.29755898147906701</v>
      </c>
      <c r="W1555" s="17">
        <v>0.140163545593536</v>
      </c>
      <c r="X1555" s="17">
        <v>0</v>
      </c>
      <c r="Y1555" s="17">
        <v>0.12815924460456601</v>
      </c>
      <c r="Z1555" s="17">
        <v>9.1319538325670704E-2</v>
      </c>
      <c r="AA1555" s="17">
        <v>0.13764605998420801</v>
      </c>
      <c r="AB1555" s="17">
        <v>9.95455934211356E-2</v>
      </c>
      <c r="AC1555" s="17">
        <v>5.2501041017671703E-2</v>
      </c>
      <c r="AD1555" s="17">
        <v>0.31654072585273801</v>
      </c>
      <c r="AE1555" s="17"/>
      <c r="AF1555" s="17">
        <v>0.19756516128638699</v>
      </c>
      <c r="AG1555" s="17">
        <v>0.156509399852582</v>
      </c>
      <c r="AH1555" s="17">
        <v>0.100312667514493</v>
      </c>
      <c r="AI1555" s="17"/>
      <c r="AJ1555" s="17">
        <v>0.152641063046495</v>
      </c>
      <c r="AK1555" s="17">
        <v>0.176370960333149</v>
      </c>
      <c r="AL1555" s="17">
        <v>0.118122263225529</v>
      </c>
      <c r="AM1555" s="17">
        <v>0.17567299911700199</v>
      </c>
      <c r="AN1555" s="17">
        <v>0.16493825265355999</v>
      </c>
      <c r="AO1555" s="17"/>
      <c r="AP1555" s="17">
        <v>8.4113439105211796E-2</v>
      </c>
      <c r="AQ1555" s="17">
        <v>0.167532171317918</v>
      </c>
      <c r="AR1555" s="17">
        <v>0.126635256182868</v>
      </c>
      <c r="AS1555" s="17">
        <v>0.173036056114518</v>
      </c>
      <c r="AT1555" s="17">
        <v>0.17930320040144501</v>
      </c>
      <c r="AU1555" s="17"/>
      <c r="AV1555" s="17">
        <v>0.14594265946507301</v>
      </c>
      <c r="AW1555" s="17">
        <v>8.0951639718396903E-2</v>
      </c>
      <c r="AX1555" s="17">
        <v>0.134970553485907</v>
      </c>
      <c r="AY1555" s="17">
        <v>0.19205783339399801</v>
      </c>
      <c r="AZ1555" s="17">
        <v>0.217361901707189</v>
      </c>
      <c r="BA1555" s="17">
        <v>0.112480590174639</v>
      </c>
      <c r="BB1555" s="17"/>
      <c r="BC1555" s="17">
        <v>0.167577710476221</v>
      </c>
      <c r="BD1555" s="17">
        <v>0.164332799285549</v>
      </c>
      <c r="BE1555" s="17">
        <v>0.14130992213610999</v>
      </c>
      <c r="BF1555" s="17">
        <v>0.123902906333007</v>
      </c>
      <c r="BG1555" s="17">
        <v>0.176219171801939</v>
      </c>
    </row>
    <row r="1556" spans="2:59" x14ac:dyDescent="0.35">
      <c r="B1556" t="s">
        <v>596</v>
      </c>
      <c r="C1556" s="17">
        <v>0.43887863312540698</v>
      </c>
      <c r="D1556" s="17">
        <v>0.42818818124051899</v>
      </c>
      <c r="E1556" s="17">
        <v>0.455508563981051</v>
      </c>
      <c r="F1556" s="17"/>
      <c r="G1556" s="17">
        <v>0.31885236557935898</v>
      </c>
      <c r="H1556" s="17">
        <v>0.353800025713644</v>
      </c>
      <c r="I1556" s="17">
        <v>0.43821204582929701</v>
      </c>
      <c r="J1556" s="17">
        <v>0.44417548011923802</v>
      </c>
      <c r="K1556" s="17">
        <v>0.58014665971775303</v>
      </c>
      <c r="L1556" s="17">
        <v>0.51722218085777405</v>
      </c>
      <c r="M1556" s="17"/>
      <c r="N1556" s="17">
        <v>0.38351517849083799</v>
      </c>
      <c r="O1556" s="17">
        <v>0.46230770114517</v>
      </c>
      <c r="P1556" s="17">
        <v>0.42236868387263299</v>
      </c>
      <c r="Q1556" s="17">
        <v>0.48774025465732201</v>
      </c>
      <c r="R1556" s="17"/>
      <c r="S1556" s="17">
        <v>0.282327199345415</v>
      </c>
      <c r="T1556" s="17">
        <v>0.45493727879462498</v>
      </c>
      <c r="U1556" s="17">
        <v>0.35736130862008297</v>
      </c>
      <c r="V1556" s="17">
        <v>0.33826286502643998</v>
      </c>
      <c r="W1556" s="17">
        <v>0.41630505450505201</v>
      </c>
      <c r="X1556" s="17">
        <v>0.44049367638965098</v>
      </c>
      <c r="Y1556" s="17">
        <v>0.49410160584823898</v>
      </c>
      <c r="Z1556" s="17">
        <v>0.54967275682360095</v>
      </c>
      <c r="AA1556" s="17">
        <v>0.50572658904224999</v>
      </c>
      <c r="AB1556" s="17">
        <v>0.62815352706483096</v>
      </c>
      <c r="AC1556" s="17">
        <v>0.54938649719146504</v>
      </c>
      <c r="AD1556" s="17">
        <v>0.43836041319178598</v>
      </c>
      <c r="AE1556" s="17"/>
      <c r="AF1556" s="17">
        <v>0.45462206853700798</v>
      </c>
      <c r="AG1556" s="17">
        <v>0.41955724172143299</v>
      </c>
      <c r="AH1556" s="17">
        <v>0.51559915384244404</v>
      </c>
      <c r="AI1556" s="17"/>
      <c r="AJ1556" s="17">
        <v>0.47886754252700198</v>
      </c>
      <c r="AK1556" s="17">
        <v>0.36964703250306902</v>
      </c>
      <c r="AL1556" s="17">
        <v>0.446962266406217</v>
      </c>
      <c r="AM1556" s="17">
        <v>0.32658428192899802</v>
      </c>
      <c r="AN1556" s="17">
        <v>0.54477674149569699</v>
      </c>
      <c r="AO1556" s="17"/>
      <c r="AP1556" s="17">
        <v>0.55616643360603302</v>
      </c>
      <c r="AQ1556" s="17">
        <v>0.34070743305104101</v>
      </c>
      <c r="AR1556" s="17">
        <v>0.50471432667814997</v>
      </c>
      <c r="AS1556" s="17">
        <v>0.41344817867463901</v>
      </c>
      <c r="AT1556" s="17">
        <v>0.34777493863831999</v>
      </c>
      <c r="AU1556" s="17"/>
      <c r="AV1556" s="17">
        <v>0.334619116510674</v>
      </c>
      <c r="AW1556" s="17">
        <v>0.56478815513443503</v>
      </c>
      <c r="AX1556" s="17">
        <v>0.37308203470024598</v>
      </c>
      <c r="AY1556" s="17">
        <v>0.49279735552241899</v>
      </c>
      <c r="AZ1556" s="17">
        <v>0.40484143691601798</v>
      </c>
      <c r="BA1556" s="17">
        <v>0.44328592182223903</v>
      </c>
      <c r="BB1556" s="17"/>
      <c r="BC1556" s="17">
        <v>0.48288223008449799</v>
      </c>
      <c r="BD1556" s="17">
        <v>0.45956979436376899</v>
      </c>
      <c r="BE1556" s="17">
        <v>0.34813852280371099</v>
      </c>
      <c r="BF1556" s="17">
        <v>0.44009438600573803</v>
      </c>
      <c r="BG1556" s="17">
        <v>0.24024264110618099</v>
      </c>
    </row>
    <row r="1557" spans="2:59" x14ac:dyDescent="0.35">
      <c r="B1557" t="s">
        <v>597</v>
      </c>
      <c r="C1557" s="17">
        <v>0.27387837191018799</v>
      </c>
      <c r="D1557" s="17">
        <v>0.30335229297710198</v>
      </c>
      <c r="E1557" s="17">
        <v>0.24756143918967999</v>
      </c>
      <c r="F1557" s="17"/>
      <c r="G1557" s="17">
        <v>0.370601968305313</v>
      </c>
      <c r="H1557" s="17">
        <v>0.33635130606382202</v>
      </c>
      <c r="I1557" s="17">
        <v>0.262354665884661</v>
      </c>
      <c r="J1557" s="17">
        <v>0.25473097913536602</v>
      </c>
      <c r="K1557" s="17">
        <v>0.18741462397724601</v>
      </c>
      <c r="L1557" s="17">
        <v>0.21953717103295101</v>
      </c>
      <c r="M1557" s="17"/>
      <c r="N1557" s="17">
        <v>0.308550818073133</v>
      </c>
      <c r="O1557" s="17">
        <v>0.28686431094822601</v>
      </c>
      <c r="P1557" s="17">
        <v>0.22185182158293201</v>
      </c>
      <c r="Q1557" s="17">
        <v>0.26952104767627899</v>
      </c>
      <c r="R1557" s="17"/>
      <c r="S1557" s="17">
        <v>0.40025307344653399</v>
      </c>
      <c r="T1557" s="17">
        <v>0.13145808769430201</v>
      </c>
      <c r="U1557" s="17">
        <v>0.27428022995575302</v>
      </c>
      <c r="V1557" s="17">
        <v>0.23747417524651901</v>
      </c>
      <c r="W1557" s="17">
        <v>0.284827391719081</v>
      </c>
      <c r="X1557" s="17">
        <v>0.293743796613125</v>
      </c>
      <c r="Y1557" s="17">
        <v>0.27307768095162099</v>
      </c>
      <c r="Z1557" s="17">
        <v>0.31681472712181802</v>
      </c>
      <c r="AA1557" s="17">
        <v>0.246305243434254</v>
      </c>
      <c r="AB1557" s="17">
        <v>0.197300101827209</v>
      </c>
      <c r="AC1557" s="17">
        <v>0.37220460514313197</v>
      </c>
      <c r="AD1557" s="17">
        <v>0.16401065190118699</v>
      </c>
      <c r="AE1557" s="17"/>
      <c r="AF1557" s="17">
        <v>0.224434401442343</v>
      </c>
      <c r="AG1557" s="17">
        <v>0.27456535411293298</v>
      </c>
      <c r="AH1557" s="17">
        <v>0.26242946742138701</v>
      </c>
      <c r="AI1557" s="17"/>
      <c r="AJ1557" s="17">
        <v>0.25789590161714898</v>
      </c>
      <c r="AK1557" s="17">
        <v>0.263392894336134</v>
      </c>
      <c r="AL1557" s="17">
        <v>0.30557222219028202</v>
      </c>
      <c r="AM1557" s="17">
        <v>0.293185578271629</v>
      </c>
      <c r="AN1557" s="17">
        <v>0.21029198010602601</v>
      </c>
      <c r="AO1557" s="17"/>
      <c r="AP1557" s="17">
        <v>0.28526100013446298</v>
      </c>
      <c r="AQ1557" s="17">
        <v>0.28567225404903901</v>
      </c>
      <c r="AR1557" s="17">
        <v>0.29982671239443698</v>
      </c>
      <c r="AS1557" s="17">
        <v>0.25224848210205603</v>
      </c>
      <c r="AT1557" s="17">
        <v>0.40011198835227402</v>
      </c>
      <c r="AU1557" s="17"/>
      <c r="AV1557" s="17">
        <v>0.287824202938045</v>
      </c>
      <c r="AW1557" s="17">
        <v>0.26534483878041898</v>
      </c>
      <c r="AX1557" s="17">
        <v>0.333307833697361</v>
      </c>
      <c r="AY1557" s="17">
        <v>0.22163004766215599</v>
      </c>
      <c r="AZ1557" s="17">
        <v>0.30857060083965299</v>
      </c>
      <c r="BA1557" s="17">
        <v>0.319156639391319</v>
      </c>
      <c r="BB1557" s="17"/>
      <c r="BC1557" s="17">
        <v>0.26601940224389198</v>
      </c>
      <c r="BD1557" s="17">
        <v>0.23490009443072099</v>
      </c>
      <c r="BE1557" s="17">
        <v>0.34348545379374301</v>
      </c>
      <c r="BF1557" s="17">
        <v>0.24779527798328299</v>
      </c>
      <c r="BG1557" s="17">
        <v>0.112252567753543</v>
      </c>
    </row>
    <row r="1558" spans="2:59" x14ac:dyDescent="0.35">
      <c r="B1558" t="s">
        <v>598</v>
      </c>
      <c r="C1558" s="17">
        <v>0.13729810396193301</v>
      </c>
      <c r="D1558" s="17">
        <v>0.138280827907418</v>
      </c>
      <c r="E1558" s="17">
        <v>0.130042490041307</v>
      </c>
      <c r="F1558" s="17"/>
      <c r="G1558" s="17">
        <v>0.236261302862285</v>
      </c>
      <c r="H1558" s="17">
        <v>0.266536981430334</v>
      </c>
      <c r="I1558" s="17">
        <v>0.14805574071365199</v>
      </c>
      <c r="J1558" s="17">
        <v>8.3084857945456198E-2</v>
      </c>
      <c r="K1558" s="17">
        <v>4.4068560929189399E-2</v>
      </c>
      <c r="L1558" s="17">
        <v>3.9790903161557097E-2</v>
      </c>
      <c r="M1558" s="17"/>
      <c r="N1558" s="17">
        <v>0.164332911031178</v>
      </c>
      <c r="O1558" s="17">
        <v>0.13478382846405701</v>
      </c>
      <c r="P1558" s="17">
        <v>0.134289556506163</v>
      </c>
      <c r="Q1558" s="17">
        <v>0.114209447359765</v>
      </c>
      <c r="R1558" s="17"/>
      <c r="S1558" s="17">
        <v>0.20878821732734101</v>
      </c>
      <c r="T1558" s="17">
        <v>0.10467072806007199</v>
      </c>
      <c r="U1558" s="17">
        <v>0.141216434925616</v>
      </c>
      <c r="V1558" s="17">
        <v>0.126703978247974</v>
      </c>
      <c r="W1558" s="17">
        <v>0.15870400818233099</v>
      </c>
      <c r="X1558" s="17">
        <v>0.26576252699722502</v>
      </c>
      <c r="Y1558" s="17">
        <v>0.104661468595573</v>
      </c>
      <c r="Z1558" s="17">
        <v>4.21929777289103E-2</v>
      </c>
      <c r="AA1558" s="17">
        <v>0.110322107539289</v>
      </c>
      <c r="AB1558" s="17">
        <v>7.5000777686824893E-2</v>
      </c>
      <c r="AC1558" s="17">
        <v>2.5907856647731299E-2</v>
      </c>
      <c r="AD1558" s="17">
        <v>8.1088209054288499E-2</v>
      </c>
      <c r="AE1558" s="17"/>
      <c r="AF1558" s="17">
        <v>0.123378368734261</v>
      </c>
      <c r="AG1558" s="17">
        <v>0.149368004313053</v>
      </c>
      <c r="AH1558" s="17">
        <v>0.121658711221675</v>
      </c>
      <c r="AI1558" s="17"/>
      <c r="AJ1558" s="17">
        <v>0.110595492809354</v>
      </c>
      <c r="AK1558" s="17">
        <v>0.19058911282764801</v>
      </c>
      <c r="AL1558" s="17">
        <v>0.12934324817797199</v>
      </c>
      <c r="AM1558" s="17">
        <v>0.20455714068237199</v>
      </c>
      <c r="AN1558" s="17">
        <v>7.9993025744717297E-2</v>
      </c>
      <c r="AO1558" s="17"/>
      <c r="AP1558" s="17">
        <v>7.4459127154292107E-2</v>
      </c>
      <c r="AQ1558" s="17">
        <v>0.206088141582002</v>
      </c>
      <c r="AR1558" s="17">
        <v>6.8823704744545106E-2</v>
      </c>
      <c r="AS1558" s="17">
        <v>0.16126728310878799</v>
      </c>
      <c r="AT1558" s="17">
        <v>7.2809872607960804E-2</v>
      </c>
      <c r="AU1558" s="17"/>
      <c r="AV1558" s="17">
        <v>0.23161402108620799</v>
      </c>
      <c r="AW1558" s="17">
        <v>8.8915366366748905E-2</v>
      </c>
      <c r="AX1558" s="17">
        <v>0.15863957811648599</v>
      </c>
      <c r="AY1558" s="17">
        <v>9.35147634214262E-2</v>
      </c>
      <c r="AZ1558" s="17">
        <v>6.9226060537139797E-2</v>
      </c>
      <c r="BA1558" s="17">
        <v>0.12507684861180199</v>
      </c>
      <c r="BB1558" s="17"/>
      <c r="BC1558" s="17">
        <v>8.3520657195388398E-2</v>
      </c>
      <c r="BD1558" s="17">
        <v>0.14119731191996099</v>
      </c>
      <c r="BE1558" s="17">
        <v>0.16706610126643601</v>
      </c>
      <c r="BF1558" s="17">
        <v>0.18820742967797299</v>
      </c>
      <c r="BG1558" s="17">
        <v>0.47128561933833701</v>
      </c>
    </row>
    <row r="1559" spans="2:59" x14ac:dyDescent="0.35">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c r="AP1559" s="17"/>
      <c r="AQ1559" s="17"/>
      <c r="AR1559" s="17"/>
      <c r="AS1559" s="17"/>
      <c r="AT1559" s="17"/>
      <c r="AU1559" s="17"/>
      <c r="AV1559" s="17"/>
      <c r="AW1559" s="17"/>
      <c r="AX1559" s="17"/>
      <c r="AY1559" s="17"/>
      <c r="AZ1559" s="17"/>
      <c r="BA1559" s="17"/>
      <c r="BB1559" s="17"/>
      <c r="BC1559" s="17"/>
      <c r="BD1559" s="17"/>
      <c r="BE1559" s="17"/>
      <c r="BF1559" s="17"/>
      <c r="BG1559" s="17"/>
    </row>
    <row r="1560" spans="2:59" x14ac:dyDescent="0.35">
      <c r="B1560" s="6" t="s">
        <v>613</v>
      </c>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c r="AB1560" s="17"/>
      <c r="AC1560" s="17"/>
      <c r="AD1560" s="17"/>
      <c r="AE1560" s="17"/>
      <c r="AF1560" s="17"/>
      <c r="AG1560" s="17"/>
      <c r="AH1560" s="17"/>
      <c r="AI1560" s="17"/>
      <c r="AJ1560" s="17"/>
      <c r="AK1560" s="17"/>
      <c r="AL1560" s="17"/>
      <c r="AM1560" s="17"/>
      <c r="AN1560" s="17"/>
      <c r="AO1560" s="17"/>
      <c r="AP1560" s="17"/>
      <c r="AQ1560" s="17"/>
      <c r="AR1560" s="17"/>
      <c r="AS1560" s="17"/>
      <c r="AT1560" s="17"/>
      <c r="AU1560" s="17"/>
      <c r="AV1560" s="17"/>
      <c r="AW1560" s="17"/>
      <c r="AX1560" s="17"/>
      <c r="AY1560" s="17"/>
      <c r="AZ1560" s="17"/>
      <c r="BA1560" s="17"/>
      <c r="BB1560" s="17"/>
      <c r="BC1560" s="17"/>
      <c r="BD1560" s="17"/>
      <c r="BE1560" s="17"/>
      <c r="BF1560" s="17"/>
      <c r="BG1560" s="17"/>
    </row>
    <row r="1561" spans="2:59" x14ac:dyDescent="0.35">
      <c r="B1561" s="24" t="s">
        <v>331</v>
      </c>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c r="AB1561" s="17"/>
      <c r="AC1561" s="17"/>
      <c r="AD1561" s="17"/>
      <c r="AE1561" s="17"/>
      <c r="AF1561" s="17"/>
      <c r="AG1561" s="17"/>
      <c r="AH1561" s="17"/>
      <c r="AI1561" s="17"/>
      <c r="AJ1561" s="17"/>
      <c r="AK1561" s="17"/>
      <c r="AL1561" s="17"/>
      <c r="AM1561" s="17"/>
      <c r="AN1561" s="17"/>
      <c r="AO1561" s="17"/>
      <c r="AP1561" s="17"/>
      <c r="AQ1561" s="17"/>
      <c r="AR1561" s="17"/>
      <c r="AS1561" s="17"/>
      <c r="AT1561" s="17"/>
      <c r="AU1561" s="17"/>
      <c r="AV1561" s="17"/>
      <c r="AW1561" s="17"/>
      <c r="AX1561" s="17"/>
      <c r="AY1561" s="17"/>
      <c r="AZ1561" s="17"/>
      <c r="BA1561" s="17"/>
      <c r="BB1561" s="17"/>
      <c r="BC1561" s="17"/>
      <c r="BD1561" s="17"/>
      <c r="BE1561" s="17"/>
      <c r="BF1561" s="17"/>
      <c r="BG1561" s="17"/>
    </row>
    <row r="1562" spans="2:59" x14ac:dyDescent="0.35">
      <c r="B1562" t="s">
        <v>595</v>
      </c>
      <c r="C1562" s="17">
        <v>0.25559647578259398</v>
      </c>
      <c r="D1562" s="17">
        <v>0.28517319288800502</v>
      </c>
      <c r="E1562" s="17">
        <v>0.22338170338875801</v>
      </c>
      <c r="F1562" s="17"/>
      <c r="G1562" s="17">
        <v>0.170736585393097</v>
      </c>
      <c r="H1562" s="17">
        <v>0.16754823929503701</v>
      </c>
      <c r="I1562" s="17">
        <v>0.248627496819534</v>
      </c>
      <c r="J1562" s="17">
        <v>0.204408722948796</v>
      </c>
      <c r="K1562" s="17">
        <v>0.40783574841442799</v>
      </c>
      <c r="L1562" s="17">
        <v>0.32746663136945198</v>
      </c>
      <c r="M1562" s="17"/>
      <c r="N1562" s="17">
        <v>0.25339435286777801</v>
      </c>
      <c r="O1562" s="17">
        <v>0.27887773231516499</v>
      </c>
      <c r="P1562" s="17">
        <v>0.26878033931286799</v>
      </c>
      <c r="Q1562" s="17">
        <v>0.220277875651816</v>
      </c>
      <c r="R1562" s="17"/>
      <c r="S1562" s="17">
        <v>0.177953093869196</v>
      </c>
      <c r="T1562" s="17">
        <v>0.35595319400520098</v>
      </c>
      <c r="U1562" s="17">
        <v>0.193363506035829</v>
      </c>
      <c r="V1562" s="17">
        <v>0.20349625420197001</v>
      </c>
      <c r="W1562" s="17">
        <v>0.168592866017341</v>
      </c>
      <c r="X1562" s="17">
        <v>0.189400495758865</v>
      </c>
      <c r="Y1562" s="17">
        <v>0.195020826250795</v>
      </c>
      <c r="Z1562" s="17">
        <v>0.300762134510414</v>
      </c>
      <c r="AA1562" s="17">
        <v>0.30526674754404398</v>
      </c>
      <c r="AB1562" s="17">
        <v>0.32717701410433903</v>
      </c>
      <c r="AC1562" s="17">
        <v>0.43507891992554498</v>
      </c>
      <c r="AD1562" s="17">
        <v>0.34458809225762699</v>
      </c>
      <c r="AE1562" s="17"/>
      <c r="AF1562" s="17">
        <v>0.35219991374989601</v>
      </c>
      <c r="AG1562" s="17">
        <v>0.19267816628561399</v>
      </c>
      <c r="AH1562" s="17">
        <v>0.32770639400366702</v>
      </c>
      <c r="AI1562" s="17"/>
      <c r="AJ1562" s="17">
        <v>0.32883760686204599</v>
      </c>
      <c r="AK1562" s="17">
        <v>0.19583885140983501</v>
      </c>
      <c r="AL1562" s="17">
        <v>0.20249815965562501</v>
      </c>
      <c r="AM1562" s="17">
        <v>0.51490140922849204</v>
      </c>
      <c r="AN1562" s="17">
        <v>0.20664064427939899</v>
      </c>
      <c r="AO1562" s="17"/>
      <c r="AP1562" s="17">
        <v>0.293774633588401</v>
      </c>
      <c r="AQ1562" s="17">
        <v>0.21033584614293799</v>
      </c>
      <c r="AR1562" s="17">
        <v>0.224672622767457</v>
      </c>
      <c r="AS1562" s="17">
        <v>0.40556953793736999</v>
      </c>
      <c r="AT1562" s="17">
        <v>0.164380336462014</v>
      </c>
      <c r="AU1562" s="17"/>
      <c r="AV1562" s="17">
        <v>0.222743986718306</v>
      </c>
      <c r="AW1562" s="17">
        <v>0.230859883099819</v>
      </c>
      <c r="AX1562" s="17">
        <v>0.19508592064101701</v>
      </c>
      <c r="AY1562" s="17">
        <v>0.47104558516517803</v>
      </c>
      <c r="AZ1562" s="17">
        <v>0.13846372060850801</v>
      </c>
      <c r="BA1562" s="17">
        <v>0.14811142465341701</v>
      </c>
      <c r="BB1562" s="17"/>
      <c r="BC1562" s="17">
        <v>0.36760946796821697</v>
      </c>
      <c r="BD1562" s="17">
        <v>0.22649066765328699</v>
      </c>
      <c r="BE1562" s="17">
        <v>0.196432116041759</v>
      </c>
      <c r="BF1562" s="17">
        <v>0.235173036840365</v>
      </c>
      <c r="BG1562" s="17">
        <v>0.307687639897537</v>
      </c>
    </row>
    <row r="1563" spans="2:59" x14ac:dyDescent="0.35">
      <c r="B1563" t="s">
        <v>596</v>
      </c>
      <c r="C1563" s="17">
        <v>0.50578734570348904</v>
      </c>
      <c r="D1563" s="17">
        <v>0.44257447461247601</v>
      </c>
      <c r="E1563" s="17">
        <v>0.57463840335468397</v>
      </c>
      <c r="F1563" s="17"/>
      <c r="G1563" s="17">
        <v>0.51419172837830396</v>
      </c>
      <c r="H1563" s="17">
        <v>0.475649783731666</v>
      </c>
      <c r="I1563" s="17">
        <v>0.50764731306805699</v>
      </c>
      <c r="J1563" s="17">
        <v>0.55568531677878696</v>
      </c>
      <c r="K1563" s="17">
        <v>0.448801734802523</v>
      </c>
      <c r="L1563" s="17">
        <v>0.52247203973745104</v>
      </c>
      <c r="M1563" s="17"/>
      <c r="N1563" s="17">
        <v>0.47002292599351803</v>
      </c>
      <c r="O1563" s="17">
        <v>0.48011486380905399</v>
      </c>
      <c r="P1563" s="17">
        <v>0.52107220274368804</v>
      </c>
      <c r="Q1563" s="17">
        <v>0.56402851703840695</v>
      </c>
      <c r="R1563" s="17"/>
      <c r="S1563" s="17">
        <v>0.46598802057820299</v>
      </c>
      <c r="T1563" s="17">
        <v>0.37528750692203999</v>
      </c>
      <c r="U1563" s="17">
        <v>0.62055990251326698</v>
      </c>
      <c r="V1563" s="17">
        <v>0.53369858828972105</v>
      </c>
      <c r="W1563" s="17">
        <v>0.68601102396635105</v>
      </c>
      <c r="X1563" s="17">
        <v>0.59572892037027803</v>
      </c>
      <c r="Y1563" s="17">
        <v>0.57425148193023101</v>
      </c>
      <c r="Z1563" s="17">
        <v>0.47972040543440703</v>
      </c>
      <c r="AA1563" s="17">
        <v>0.44657987256846499</v>
      </c>
      <c r="AB1563" s="17">
        <v>0.47911708344225701</v>
      </c>
      <c r="AC1563" s="17">
        <v>0.43490780803784002</v>
      </c>
      <c r="AD1563" s="17">
        <v>0.45101310912458298</v>
      </c>
      <c r="AE1563" s="17"/>
      <c r="AF1563" s="17">
        <v>0.47144125439254903</v>
      </c>
      <c r="AG1563" s="17">
        <v>0.57157419525435404</v>
      </c>
      <c r="AH1563" s="17">
        <v>0.29559170691090397</v>
      </c>
      <c r="AI1563" s="17"/>
      <c r="AJ1563" s="17">
        <v>0.49842913238561298</v>
      </c>
      <c r="AK1563" s="17">
        <v>0.50399916820836599</v>
      </c>
      <c r="AL1563" s="17">
        <v>0.60000755739586897</v>
      </c>
      <c r="AM1563" s="17">
        <v>0.34516634481577702</v>
      </c>
      <c r="AN1563" s="17">
        <v>0.499412555368068</v>
      </c>
      <c r="AO1563" s="17"/>
      <c r="AP1563" s="17">
        <v>0.55122652065387501</v>
      </c>
      <c r="AQ1563" s="17">
        <v>0.52071933277000904</v>
      </c>
      <c r="AR1563" s="17">
        <v>0.47118402362147099</v>
      </c>
      <c r="AS1563" s="17">
        <v>0.43837216298627502</v>
      </c>
      <c r="AT1563" s="17">
        <v>0.66832883316885805</v>
      </c>
      <c r="AU1563" s="17"/>
      <c r="AV1563" s="17">
        <v>0.50037937442535096</v>
      </c>
      <c r="AW1563" s="17">
        <v>0.57663907165112904</v>
      </c>
      <c r="AX1563" s="17">
        <v>0.46351936128621002</v>
      </c>
      <c r="AY1563" s="17">
        <v>0.37016751350909499</v>
      </c>
      <c r="AZ1563" s="17">
        <v>0.61623004771513601</v>
      </c>
      <c r="BA1563" s="17">
        <v>0.50301762074268297</v>
      </c>
      <c r="BB1563" s="17"/>
      <c r="BC1563" s="17">
        <v>0.446116272040883</v>
      </c>
      <c r="BD1563" s="17">
        <v>0.59269272228098102</v>
      </c>
      <c r="BE1563" s="17">
        <v>0.49065192011256098</v>
      </c>
      <c r="BF1563" s="17">
        <v>0.48251936322268302</v>
      </c>
      <c r="BG1563" s="17">
        <v>0.40688217574837698</v>
      </c>
    </row>
    <row r="1564" spans="2:59" x14ac:dyDescent="0.35">
      <c r="B1564" t="s">
        <v>597</v>
      </c>
      <c r="C1564" s="17">
        <v>0.165816561587809</v>
      </c>
      <c r="D1564" s="17">
        <v>0.191628848251919</v>
      </c>
      <c r="E1564" s="17">
        <v>0.13770198291820501</v>
      </c>
      <c r="F1564" s="17"/>
      <c r="G1564" s="17">
        <v>0.23563597308801501</v>
      </c>
      <c r="H1564" s="17">
        <v>0.19102682691606401</v>
      </c>
      <c r="I1564" s="17">
        <v>0.17626343629810201</v>
      </c>
      <c r="J1564" s="17">
        <v>0.20483077710206099</v>
      </c>
      <c r="K1564" s="17">
        <v>0.103153361303803</v>
      </c>
      <c r="L1564" s="17">
        <v>0.10049769944931899</v>
      </c>
      <c r="M1564" s="17"/>
      <c r="N1564" s="17">
        <v>0.192108680691151</v>
      </c>
      <c r="O1564" s="17">
        <v>0.16739708180798299</v>
      </c>
      <c r="P1564" s="17">
        <v>0.14774578959385901</v>
      </c>
      <c r="Q1564" s="17">
        <v>0.148451189483567</v>
      </c>
      <c r="R1564" s="17"/>
      <c r="S1564" s="17">
        <v>0.195958452267671</v>
      </c>
      <c r="T1564" s="17">
        <v>0.23428330937894401</v>
      </c>
      <c r="U1564" s="17">
        <v>0.160001123528589</v>
      </c>
      <c r="V1564" s="17">
        <v>0.19565408390369099</v>
      </c>
      <c r="W1564" s="17">
        <v>0.117546916746775</v>
      </c>
      <c r="X1564" s="17">
        <v>0.15538700373461101</v>
      </c>
      <c r="Y1564" s="17">
        <v>0.15929419545644299</v>
      </c>
      <c r="Z1564" s="17">
        <v>0.17643460255385701</v>
      </c>
      <c r="AA1564" s="17">
        <v>0.18106011793707599</v>
      </c>
      <c r="AB1564" s="17">
        <v>0.11043290443103999</v>
      </c>
      <c r="AC1564" s="17">
        <v>8.7873058464292705E-2</v>
      </c>
      <c r="AD1564" s="17">
        <v>4.3287619398965797E-2</v>
      </c>
      <c r="AE1564" s="17"/>
      <c r="AF1564" s="17">
        <v>0.120883970909566</v>
      </c>
      <c r="AG1564" s="17">
        <v>0.17396887103532099</v>
      </c>
      <c r="AH1564" s="17">
        <v>0.23073888749653601</v>
      </c>
      <c r="AI1564" s="17"/>
      <c r="AJ1564" s="17">
        <v>0.122247669625897</v>
      </c>
      <c r="AK1564" s="17">
        <v>0.21728766242469899</v>
      </c>
      <c r="AL1564" s="17">
        <v>0.153574090036185</v>
      </c>
      <c r="AM1564" s="17">
        <v>0.139932245955731</v>
      </c>
      <c r="AN1564" s="17">
        <v>0.17391112644210299</v>
      </c>
      <c r="AO1564" s="17"/>
      <c r="AP1564" s="17">
        <v>7.5715507522352898E-2</v>
      </c>
      <c r="AQ1564" s="17">
        <v>0.19773129595237901</v>
      </c>
      <c r="AR1564" s="17">
        <v>0.249755699059483</v>
      </c>
      <c r="AS1564" s="17">
        <v>0.14226934138331199</v>
      </c>
      <c r="AT1564" s="17">
        <v>0.12793823497043899</v>
      </c>
      <c r="AU1564" s="17"/>
      <c r="AV1564" s="17">
        <v>0.20021176388433101</v>
      </c>
      <c r="AW1564" s="17">
        <v>0.109691400331318</v>
      </c>
      <c r="AX1564" s="17">
        <v>0.27381112992113099</v>
      </c>
      <c r="AY1564" s="17">
        <v>0.129882461379871</v>
      </c>
      <c r="AZ1564" s="17">
        <v>0.15398624087703</v>
      </c>
      <c r="BA1564" s="17">
        <v>0.28076123676970499</v>
      </c>
      <c r="BB1564" s="17"/>
      <c r="BC1564" s="17">
        <v>0.11524204947882299</v>
      </c>
      <c r="BD1564" s="17">
        <v>0.110773350229749</v>
      </c>
      <c r="BE1564" s="17">
        <v>0.23854125899654199</v>
      </c>
      <c r="BF1564" s="17">
        <v>0.187623715684024</v>
      </c>
      <c r="BG1564" s="17">
        <v>0.19880129361381799</v>
      </c>
    </row>
    <row r="1565" spans="2:59" x14ac:dyDescent="0.35">
      <c r="B1565" t="s">
        <v>598</v>
      </c>
      <c r="C1565" s="17">
        <v>7.2799616926108396E-2</v>
      </c>
      <c r="D1565" s="17">
        <v>8.0623484247599395E-2</v>
      </c>
      <c r="E1565" s="17">
        <v>6.4277910338352007E-2</v>
      </c>
      <c r="F1565" s="17"/>
      <c r="G1565" s="17">
        <v>7.9435713140584799E-2</v>
      </c>
      <c r="H1565" s="17">
        <v>0.16577515005723301</v>
      </c>
      <c r="I1565" s="17">
        <v>6.7461753814307496E-2</v>
      </c>
      <c r="J1565" s="17">
        <v>3.5075183170357002E-2</v>
      </c>
      <c r="K1565" s="17">
        <v>4.0209155479246403E-2</v>
      </c>
      <c r="L1565" s="17">
        <v>4.9563629443777402E-2</v>
      </c>
      <c r="M1565" s="17"/>
      <c r="N1565" s="17">
        <v>8.4474040447552995E-2</v>
      </c>
      <c r="O1565" s="17">
        <v>7.3610322067797301E-2</v>
      </c>
      <c r="P1565" s="17">
        <v>6.2401668349585597E-2</v>
      </c>
      <c r="Q1565" s="17">
        <v>6.7242417826210696E-2</v>
      </c>
      <c r="R1565" s="17"/>
      <c r="S1565" s="17">
        <v>0.16010043328493001</v>
      </c>
      <c r="T1565" s="17">
        <v>3.4475989693815601E-2</v>
      </c>
      <c r="U1565" s="17">
        <v>2.6075467922314601E-2</v>
      </c>
      <c r="V1565" s="17">
        <v>6.7151073604618805E-2</v>
      </c>
      <c r="W1565" s="17">
        <v>2.7849193269533199E-2</v>
      </c>
      <c r="X1565" s="17">
        <v>5.9483580136247001E-2</v>
      </c>
      <c r="Y1565" s="17">
        <v>7.1433496362531004E-2</v>
      </c>
      <c r="Z1565" s="17">
        <v>4.3082857501322402E-2</v>
      </c>
      <c r="AA1565" s="17">
        <v>6.7093261950414998E-2</v>
      </c>
      <c r="AB1565" s="17">
        <v>8.3272998022364098E-2</v>
      </c>
      <c r="AC1565" s="17">
        <v>4.2140213572321797E-2</v>
      </c>
      <c r="AD1565" s="17">
        <v>0.16111117921882401</v>
      </c>
      <c r="AE1565" s="17"/>
      <c r="AF1565" s="17">
        <v>5.5474860947989299E-2</v>
      </c>
      <c r="AG1565" s="17">
        <v>6.1778767424711903E-2</v>
      </c>
      <c r="AH1565" s="17">
        <v>0.14596301158889299</v>
      </c>
      <c r="AI1565" s="17"/>
      <c r="AJ1565" s="17">
        <v>5.0485591126443699E-2</v>
      </c>
      <c r="AK1565" s="17">
        <v>8.2874317957099403E-2</v>
      </c>
      <c r="AL1565" s="17">
        <v>4.3920192912320397E-2</v>
      </c>
      <c r="AM1565" s="17">
        <v>0</v>
      </c>
      <c r="AN1565" s="17">
        <v>0.12003567391043</v>
      </c>
      <c r="AO1565" s="17"/>
      <c r="AP1565" s="17">
        <v>7.9283338235370801E-2</v>
      </c>
      <c r="AQ1565" s="17">
        <v>7.1213525134674299E-2</v>
      </c>
      <c r="AR1565" s="17">
        <v>5.4387654551588401E-2</v>
      </c>
      <c r="AS1565" s="17">
        <v>1.37889576930438E-2</v>
      </c>
      <c r="AT1565" s="17">
        <v>3.9352595398688898E-2</v>
      </c>
      <c r="AU1565" s="17"/>
      <c r="AV1565" s="17">
        <v>7.6664874972012506E-2</v>
      </c>
      <c r="AW1565" s="17">
        <v>8.2809644917733405E-2</v>
      </c>
      <c r="AX1565" s="17">
        <v>6.7583588151642504E-2</v>
      </c>
      <c r="AY1565" s="17">
        <v>2.8904439945855599E-2</v>
      </c>
      <c r="AZ1565" s="17">
        <v>9.1319990799325096E-2</v>
      </c>
      <c r="BA1565" s="17">
        <v>6.8109717834194394E-2</v>
      </c>
      <c r="BB1565" s="17"/>
      <c r="BC1565" s="17">
        <v>7.1032210512076296E-2</v>
      </c>
      <c r="BD1565" s="17">
        <v>7.0043259835983696E-2</v>
      </c>
      <c r="BE1565" s="17">
        <v>7.4374704849138495E-2</v>
      </c>
      <c r="BF1565" s="17">
        <v>9.4683884252927994E-2</v>
      </c>
      <c r="BG1565" s="17">
        <v>8.6628890740266903E-2</v>
      </c>
    </row>
    <row r="1566" spans="2:59" x14ac:dyDescent="0.35">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c r="BA1566" s="17"/>
      <c r="BB1566" s="17"/>
      <c r="BC1566" s="17"/>
      <c r="BD1566" s="17"/>
      <c r="BE1566" s="17"/>
      <c r="BF1566" s="17"/>
      <c r="BG1566" s="17"/>
    </row>
    <row r="1567" spans="2:59" x14ac:dyDescent="0.35">
      <c r="B1567" s="6" t="s">
        <v>614</v>
      </c>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c r="AF1567" s="17"/>
      <c r="AG1567" s="17"/>
      <c r="AH1567" s="17"/>
      <c r="AI1567" s="17"/>
      <c r="AJ1567" s="17"/>
      <c r="AK1567" s="17"/>
      <c r="AL1567" s="17"/>
      <c r="AM1567" s="17"/>
      <c r="AN1567" s="17"/>
      <c r="AO1567" s="17"/>
      <c r="AP1567" s="17"/>
      <c r="AQ1567" s="17"/>
      <c r="AR1567" s="17"/>
      <c r="AS1567" s="17"/>
      <c r="AT1567" s="17"/>
      <c r="AU1567" s="17"/>
      <c r="AV1567" s="17"/>
      <c r="AW1567" s="17"/>
      <c r="AX1567" s="17"/>
      <c r="AY1567" s="17"/>
      <c r="AZ1567" s="17"/>
      <c r="BA1567" s="17"/>
      <c r="BB1567" s="17"/>
      <c r="BC1567" s="17"/>
      <c r="BD1567" s="17"/>
      <c r="BE1567" s="17"/>
      <c r="BF1567" s="17"/>
      <c r="BG1567" s="17"/>
    </row>
    <row r="1568" spans="2:59" x14ac:dyDescent="0.35">
      <c r="B1568" s="24" t="s">
        <v>331</v>
      </c>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c r="BA1568" s="17"/>
      <c r="BB1568" s="17"/>
      <c r="BC1568" s="17"/>
      <c r="BD1568" s="17"/>
      <c r="BE1568" s="17"/>
      <c r="BF1568" s="17"/>
      <c r="BG1568" s="17"/>
    </row>
    <row r="1569" spans="2:59" x14ac:dyDescent="0.35">
      <c r="B1569" t="s">
        <v>595</v>
      </c>
      <c r="C1569" s="17">
        <v>0.23189612678699201</v>
      </c>
      <c r="D1569" s="17">
        <v>0.23612639574180699</v>
      </c>
      <c r="E1569" s="17">
        <v>0.22728854471294499</v>
      </c>
      <c r="F1569" s="17"/>
      <c r="G1569" s="17">
        <v>0.166058691522288</v>
      </c>
      <c r="H1569" s="17">
        <v>0.17744956008662399</v>
      </c>
      <c r="I1569" s="17">
        <v>0.256739274696413</v>
      </c>
      <c r="J1569" s="17">
        <v>0.18123381262699301</v>
      </c>
      <c r="K1569" s="17">
        <v>0.34383852144231197</v>
      </c>
      <c r="L1569" s="17">
        <v>0.26064813790454799</v>
      </c>
      <c r="M1569" s="17"/>
      <c r="N1569" s="17">
        <v>0.18466872736822901</v>
      </c>
      <c r="O1569" s="17">
        <v>0.23978512437847399</v>
      </c>
      <c r="P1569" s="17">
        <v>0.267534432033398</v>
      </c>
      <c r="Q1569" s="17">
        <v>0.25209118378899398</v>
      </c>
      <c r="R1569" s="17"/>
      <c r="S1569" s="17">
        <v>0.189248775012826</v>
      </c>
      <c r="T1569" s="17">
        <v>0.339735961604477</v>
      </c>
      <c r="U1569" s="17">
        <v>0.22567184996728001</v>
      </c>
      <c r="V1569" s="17">
        <v>0.21662125963935999</v>
      </c>
      <c r="W1569" s="17">
        <v>0.14940588519272899</v>
      </c>
      <c r="X1569" s="17">
        <v>0.25882928473502997</v>
      </c>
      <c r="Y1569" s="17">
        <v>0.18633616355084101</v>
      </c>
      <c r="Z1569" s="17">
        <v>0.26638186025792199</v>
      </c>
      <c r="AA1569" s="17">
        <v>0.16108858183532601</v>
      </c>
      <c r="AB1569" s="17">
        <v>0.29407820782536798</v>
      </c>
      <c r="AC1569" s="17">
        <v>0.37288767750736401</v>
      </c>
      <c r="AD1569" s="17">
        <v>0.17496430027488799</v>
      </c>
      <c r="AE1569" s="17"/>
      <c r="AF1569" s="17">
        <v>0.30521208762567797</v>
      </c>
      <c r="AG1569" s="17">
        <v>0.170169145323259</v>
      </c>
      <c r="AH1569" s="17">
        <v>0.31479977384963498</v>
      </c>
      <c r="AI1569" s="17"/>
      <c r="AJ1569" s="17">
        <v>0.23479990685612401</v>
      </c>
      <c r="AK1569" s="17">
        <v>0.20429828243341899</v>
      </c>
      <c r="AL1569" s="17">
        <v>0.16974414767836099</v>
      </c>
      <c r="AM1569" s="17">
        <v>0.62764624911272704</v>
      </c>
      <c r="AN1569" s="17">
        <v>0.22520241904535199</v>
      </c>
      <c r="AO1569" s="17"/>
      <c r="AP1569" s="17">
        <v>0.20073344664107101</v>
      </c>
      <c r="AQ1569" s="17">
        <v>0.19205756197545301</v>
      </c>
      <c r="AR1569" s="17">
        <v>0.23468624570320901</v>
      </c>
      <c r="AS1569" s="17">
        <v>0.37604183283287301</v>
      </c>
      <c r="AT1569" s="17">
        <v>0.27845594415411001</v>
      </c>
      <c r="AU1569" s="17"/>
      <c r="AV1569" s="17">
        <v>0.21049123500342901</v>
      </c>
      <c r="AW1569" s="17">
        <v>0.165193149267293</v>
      </c>
      <c r="AX1569" s="17">
        <v>0.21772597406895</v>
      </c>
      <c r="AY1569" s="17">
        <v>0.44574756068256599</v>
      </c>
      <c r="AZ1569" s="17">
        <v>0.208879446235616</v>
      </c>
      <c r="BA1569" s="17">
        <v>0.147744176016291</v>
      </c>
      <c r="BB1569" s="17"/>
      <c r="BC1569" s="17">
        <v>0.29720490055287602</v>
      </c>
      <c r="BD1569" s="17">
        <v>0.242641377723745</v>
      </c>
      <c r="BE1569" s="17">
        <v>0.21304455701799799</v>
      </c>
      <c r="BF1569" s="17">
        <v>0.15645219618949299</v>
      </c>
      <c r="BG1569" s="17">
        <v>0.123098762676344</v>
      </c>
    </row>
    <row r="1570" spans="2:59" x14ac:dyDescent="0.35">
      <c r="B1570" t="s">
        <v>596</v>
      </c>
      <c r="C1570" s="17">
        <v>0.465267973617629</v>
      </c>
      <c r="D1570" s="17">
        <v>0.44884656117083999</v>
      </c>
      <c r="E1570" s="17">
        <v>0.48315407174248698</v>
      </c>
      <c r="F1570" s="17"/>
      <c r="G1570" s="17">
        <v>0.45229960032257599</v>
      </c>
      <c r="H1570" s="17">
        <v>0.42195507269801202</v>
      </c>
      <c r="I1570" s="17">
        <v>0.50421927743049899</v>
      </c>
      <c r="J1570" s="17">
        <v>0.48405514649825099</v>
      </c>
      <c r="K1570" s="17">
        <v>0.44014737723555197</v>
      </c>
      <c r="L1570" s="17">
        <v>0.47510663773358103</v>
      </c>
      <c r="M1570" s="17"/>
      <c r="N1570" s="17">
        <v>0.48431527275453701</v>
      </c>
      <c r="O1570" s="17">
        <v>0.46993827855804998</v>
      </c>
      <c r="P1570" s="17">
        <v>0.43552605555459301</v>
      </c>
      <c r="Q1570" s="17">
        <v>0.46773553051857603</v>
      </c>
      <c r="R1570" s="17"/>
      <c r="S1570" s="17">
        <v>0.38680092485981399</v>
      </c>
      <c r="T1570" s="17">
        <v>0.37740963476690698</v>
      </c>
      <c r="U1570" s="17">
        <v>0.53804329086358804</v>
      </c>
      <c r="V1570" s="17">
        <v>0.39188158027365899</v>
      </c>
      <c r="W1570" s="17">
        <v>0.62531456448172296</v>
      </c>
      <c r="X1570" s="17">
        <v>0.56415463891733098</v>
      </c>
      <c r="Y1570" s="17">
        <v>0.58243119274383603</v>
      </c>
      <c r="Z1570" s="17">
        <v>0.46378641763994599</v>
      </c>
      <c r="AA1570" s="17">
        <v>0.39872456755722502</v>
      </c>
      <c r="AB1570" s="17">
        <v>0.50647920324781603</v>
      </c>
      <c r="AC1570" s="17">
        <v>0.44195102694925797</v>
      </c>
      <c r="AD1570" s="17">
        <v>0.479627808003457</v>
      </c>
      <c r="AE1570" s="17"/>
      <c r="AF1570" s="17">
        <v>0.41741470280169501</v>
      </c>
      <c r="AG1570" s="17">
        <v>0.51409581678202498</v>
      </c>
      <c r="AH1570" s="17">
        <v>0.36602709744219902</v>
      </c>
      <c r="AI1570" s="17"/>
      <c r="AJ1570" s="17">
        <v>0.44034080594361402</v>
      </c>
      <c r="AK1570" s="17">
        <v>0.43937831310079301</v>
      </c>
      <c r="AL1570" s="17">
        <v>0.63452577557302903</v>
      </c>
      <c r="AM1570" s="17">
        <v>0.30584119384026798</v>
      </c>
      <c r="AN1570" s="17">
        <v>0.48402881326327102</v>
      </c>
      <c r="AO1570" s="17"/>
      <c r="AP1570" s="17">
        <v>0.49434953898589101</v>
      </c>
      <c r="AQ1570" s="17">
        <v>0.43548421686690397</v>
      </c>
      <c r="AR1570" s="17">
        <v>0.63784825004761603</v>
      </c>
      <c r="AS1570" s="17">
        <v>0.40727684895383298</v>
      </c>
      <c r="AT1570" s="17">
        <v>0.37561103862405798</v>
      </c>
      <c r="AU1570" s="17"/>
      <c r="AV1570" s="17">
        <v>0.42183343371135801</v>
      </c>
      <c r="AW1570" s="17">
        <v>0.487431510980047</v>
      </c>
      <c r="AX1570" s="17">
        <v>0.55114014016441604</v>
      </c>
      <c r="AY1570" s="17">
        <v>0.35173652775309</v>
      </c>
      <c r="AZ1570" s="17">
        <v>0.42476802416392101</v>
      </c>
      <c r="BA1570" s="17">
        <v>0.59825982017666701</v>
      </c>
      <c r="BB1570" s="17"/>
      <c r="BC1570" s="17">
        <v>0.37457769888307701</v>
      </c>
      <c r="BD1570" s="17">
        <v>0.50767733978024399</v>
      </c>
      <c r="BE1570" s="17">
        <v>0.47412028611853202</v>
      </c>
      <c r="BF1570" s="17">
        <v>0.45929004242139598</v>
      </c>
      <c r="BG1570" s="17">
        <v>0.39577953541981298</v>
      </c>
    </row>
    <row r="1571" spans="2:59" x14ac:dyDescent="0.35">
      <c r="B1571" t="s">
        <v>597</v>
      </c>
      <c r="C1571" s="17">
        <v>0.21217972607507299</v>
      </c>
      <c r="D1571" s="17">
        <v>0.224801848853425</v>
      </c>
      <c r="E1571" s="17">
        <v>0.198431790123208</v>
      </c>
      <c r="F1571" s="17"/>
      <c r="G1571" s="17">
        <v>0.25124022112955702</v>
      </c>
      <c r="H1571" s="17">
        <v>0.266155095667785</v>
      </c>
      <c r="I1571" s="17">
        <v>0.135063064636574</v>
      </c>
      <c r="J1571" s="17">
        <v>0.25128585982859197</v>
      </c>
      <c r="K1571" s="17">
        <v>0.170342536344846</v>
      </c>
      <c r="L1571" s="17">
        <v>0.21172170243025101</v>
      </c>
      <c r="M1571" s="17"/>
      <c r="N1571" s="17">
        <v>0.21573658095158901</v>
      </c>
      <c r="O1571" s="17">
        <v>0.18795836174890601</v>
      </c>
      <c r="P1571" s="17">
        <v>0.214983732106381</v>
      </c>
      <c r="Q1571" s="17">
        <v>0.22649247552315899</v>
      </c>
      <c r="R1571" s="17"/>
      <c r="S1571" s="17">
        <v>0.26750524105194801</v>
      </c>
      <c r="T1571" s="17">
        <v>0.22822920156669299</v>
      </c>
      <c r="U1571" s="17">
        <v>0.21020939124681701</v>
      </c>
      <c r="V1571" s="17">
        <v>0.24709368690646499</v>
      </c>
      <c r="W1571" s="17">
        <v>0.139826892244937</v>
      </c>
      <c r="X1571" s="17">
        <v>0.177016076347639</v>
      </c>
      <c r="Y1571" s="17">
        <v>0.18345652096391199</v>
      </c>
      <c r="Z1571" s="17">
        <v>0.22794817576168599</v>
      </c>
      <c r="AA1571" s="17">
        <v>0.25572276692701401</v>
      </c>
      <c r="AB1571" s="17">
        <v>0.13469242682069599</v>
      </c>
      <c r="AC1571" s="17">
        <v>0.18516129554337901</v>
      </c>
      <c r="AD1571" s="17">
        <v>0.18864790621083299</v>
      </c>
      <c r="AE1571" s="17"/>
      <c r="AF1571" s="17">
        <v>0.19861491632893399</v>
      </c>
      <c r="AG1571" s="17">
        <v>0.21641307347123001</v>
      </c>
      <c r="AH1571" s="17">
        <v>0.219218358132235</v>
      </c>
      <c r="AI1571" s="17"/>
      <c r="AJ1571" s="17">
        <v>0.25104942217485998</v>
      </c>
      <c r="AK1571" s="17">
        <v>0.24341359554107</v>
      </c>
      <c r="AL1571" s="17">
        <v>0.12470479064779599</v>
      </c>
      <c r="AM1571" s="17">
        <v>6.6512557047004303E-2</v>
      </c>
      <c r="AN1571" s="17">
        <v>0.15956794216186199</v>
      </c>
      <c r="AO1571" s="17"/>
      <c r="AP1571" s="17">
        <v>0.196279025373685</v>
      </c>
      <c r="AQ1571" s="17">
        <v>0.28690319105942103</v>
      </c>
      <c r="AR1571" s="17">
        <v>8.0849930978899698E-2</v>
      </c>
      <c r="AS1571" s="17">
        <v>0.168655465185506</v>
      </c>
      <c r="AT1571" s="17">
        <v>0.23301617137875799</v>
      </c>
      <c r="AU1571" s="17"/>
      <c r="AV1571" s="17">
        <v>0.26923833625442301</v>
      </c>
      <c r="AW1571" s="17">
        <v>0.25671295367534402</v>
      </c>
      <c r="AX1571" s="17">
        <v>9.7829489073338396E-2</v>
      </c>
      <c r="AY1571" s="17">
        <v>0.129790671042362</v>
      </c>
      <c r="AZ1571" s="17">
        <v>0.27271628450753199</v>
      </c>
      <c r="BA1571" s="17">
        <v>0.20694182205761999</v>
      </c>
      <c r="BB1571" s="17"/>
      <c r="BC1571" s="17">
        <v>0.23382182659693501</v>
      </c>
      <c r="BD1571" s="17">
        <v>0.21193284622758499</v>
      </c>
      <c r="BE1571" s="17">
        <v>0.216770445067173</v>
      </c>
      <c r="BF1571" s="17">
        <v>0.21152330615876999</v>
      </c>
      <c r="BG1571" s="17">
        <v>8.6805171266039399E-2</v>
      </c>
    </row>
    <row r="1572" spans="2:59" x14ac:dyDescent="0.35">
      <c r="B1572" t="s">
        <v>598</v>
      </c>
      <c r="C1572" s="17">
        <v>9.0656173520306194E-2</v>
      </c>
      <c r="D1572" s="17">
        <v>9.0225194233927997E-2</v>
      </c>
      <c r="E1572" s="17">
        <v>9.1125593421360299E-2</v>
      </c>
      <c r="F1572" s="17"/>
      <c r="G1572" s="17">
        <v>0.13040148702557899</v>
      </c>
      <c r="H1572" s="17">
        <v>0.13444027154757901</v>
      </c>
      <c r="I1572" s="17">
        <v>0.103978383236513</v>
      </c>
      <c r="J1572" s="17">
        <v>8.3425181046163602E-2</v>
      </c>
      <c r="K1572" s="17">
        <v>4.5671564977289199E-2</v>
      </c>
      <c r="L1572" s="17">
        <v>5.2523521931619799E-2</v>
      </c>
      <c r="M1572" s="17"/>
      <c r="N1572" s="17">
        <v>0.115279418925645</v>
      </c>
      <c r="O1572" s="17">
        <v>0.10231823531457</v>
      </c>
      <c r="P1572" s="17">
        <v>8.1955780305627904E-2</v>
      </c>
      <c r="Q1572" s="17">
        <v>5.3680810169271301E-2</v>
      </c>
      <c r="R1572" s="17"/>
      <c r="S1572" s="17">
        <v>0.15644505907541101</v>
      </c>
      <c r="T1572" s="17">
        <v>5.4625202061922999E-2</v>
      </c>
      <c r="U1572" s="17">
        <v>2.6075467922314601E-2</v>
      </c>
      <c r="V1572" s="17">
        <v>0.14440347318051699</v>
      </c>
      <c r="W1572" s="17">
        <v>8.5452658080610699E-2</v>
      </c>
      <c r="X1572" s="17">
        <v>0</v>
      </c>
      <c r="Y1572" s="17">
        <v>4.7776122741410798E-2</v>
      </c>
      <c r="Z1572" s="17">
        <v>4.1883546340446103E-2</v>
      </c>
      <c r="AA1572" s="17">
        <v>0.18446408368043499</v>
      </c>
      <c r="AB1572" s="17">
        <v>6.4750162106120696E-2</v>
      </c>
      <c r="AC1572" s="17">
        <v>0</v>
      </c>
      <c r="AD1572" s="17">
        <v>0.15675998551082199</v>
      </c>
      <c r="AE1572" s="17"/>
      <c r="AF1572" s="17">
        <v>7.8758293243693003E-2</v>
      </c>
      <c r="AG1572" s="17">
        <v>9.9321964423486606E-2</v>
      </c>
      <c r="AH1572" s="17">
        <v>9.9954770575930801E-2</v>
      </c>
      <c r="AI1572" s="17"/>
      <c r="AJ1572" s="17">
        <v>7.3809865025401794E-2</v>
      </c>
      <c r="AK1572" s="17">
        <v>0.112909808924719</v>
      </c>
      <c r="AL1572" s="17">
        <v>7.1025286100813795E-2</v>
      </c>
      <c r="AM1572" s="17">
        <v>0</v>
      </c>
      <c r="AN1572" s="17">
        <v>0.13120082552951501</v>
      </c>
      <c r="AO1572" s="17"/>
      <c r="AP1572" s="17">
        <v>0.10863798899935299</v>
      </c>
      <c r="AQ1572" s="17">
        <v>8.5555030098221602E-2</v>
      </c>
      <c r="AR1572" s="17">
        <v>4.6615573270275899E-2</v>
      </c>
      <c r="AS1572" s="17">
        <v>4.8025853027787703E-2</v>
      </c>
      <c r="AT1572" s="17">
        <v>0.112916845843073</v>
      </c>
      <c r="AU1572" s="17"/>
      <c r="AV1572" s="17">
        <v>9.8436995030789398E-2</v>
      </c>
      <c r="AW1572" s="17">
        <v>9.0662386077315901E-2</v>
      </c>
      <c r="AX1572" s="17">
        <v>0.133304396693295</v>
      </c>
      <c r="AY1572" s="17">
        <v>7.2725240521981399E-2</v>
      </c>
      <c r="AZ1572" s="17">
        <v>9.3636245092931905E-2</v>
      </c>
      <c r="BA1572" s="17">
        <v>4.7054181749421997E-2</v>
      </c>
      <c r="BB1572" s="17"/>
      <c r="BC1572" s="17">
        <v>9.4395573967111998E-2</v>
      </c>
      <c r="BD1572" s="17">
        <v>3.7748436268425903E-2</v>
      </c>
      <c r="BE1572" s="17">
        <v>9.6064711796295693E-2</v>
      </c>
      <c r="BF1572" s="17">
        <v>0.17273445523034101</v>
      </c>
      <c r="BG1572" s="17">
        <v>0.39431653063780397</v>
      </c>
    </row>
    <row r="1573" spans="2:59" x14ac:dyDescent="0.35">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c r="AX1573" s="17"/>
      <c r="AY1573" s="17"/>
      <c r="AZ1573" s="17"/>
      <c r="BA1573" s="17"/>
      <c r="BB1573" s="17"/>
      <c r="BC1573" s="17"/>
      <c r="BD1573" s="17"/>
      <c r="BE1573" s="17"/>
      <c r="BF1573" s="17"/>
      <c r="BG1573" s="17"/>
    </row>
    <row r="1574" spans="2:59" x14ac:dyDescent="0.35">
      <c r="B1574" s="6" t="s">
        <v>615</v>
      </c>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c r="AX1574" s="17"/>
      <c r="AY1574" s="17"/>
      <c r="AZ1574" s="17"/>
      <c r="BA1574" s="17"/>
      <c r="BB1574" s="17"/>
      <c r="BC1574" s="17"/>
      <c r="BD1574" s="17"/>
      <c r="BE1574" s="17"/>
      <c r="BF1574" s="17"/>
      <c r="BG1574" s="17"/>
    </row>
    <row r="1575" spans="2:59" x14ac:dyDescent="0.35">
      <c r="B1575" s="24" t="s">
        <v>331</v>
      </c>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c r="AB1575" s="17"/>
      <c r="AC1575" s="17"/>
      <c r="AD1575" s="17"/>
      <c r="AE1575" s="17"/>
      <c r="AF1575" s="17"/>
      <c r="AG1575" s="17"/>
      <c r="AH1575" s="17"/>
      <c r="AI1575" s="17"/>
      <c r="AJ1575" s="17"/>
      <c r="AK1575" s="17"/>
      <c r="AL1575" s="17"/>
      <c r="AM1575" s="17"/>
      <c r="AN1575" s="17"/>
      <c r="AO1575" s="17"/>
      <c r="AP1575" s="17"/>
      <c r="AQ1575" s="17"/>
      <c r="AR1575" s="17"/>
      <c r="AS1575" s="17"/>
      <c r="AT1575" s="17"/>
      <c r="AU1575" s="17"/>
      <c r="AV1575" s="17"/>
      <c r="AW1575" s="17"/>
      <c r="AX1575" s="17"/>
      <c r="AY1575" s="17"/>
      <c r="AZ1575" s="17"/>
      <c r="BA1575" s="17"/>
      <c r="BB1575" s="17"/>
      <c r="BC1575" s="17"/>
      <c r="BD1575" s="17"/>
      <c r="BE1575" s="17"/>
      <c r="BF1575" s="17"/>
      <c r="BG1575" s="17"/>
    </row>
    <row r="1576" spans="2:59" x14ac:dyDescent="0.35">
      <c r="B1576" t="s">
        <v>595</v>
      </c>
      <c r="C1576" s="17">
        <v>8.1315367437160405E-2</v>
      </c>
      <c r="D1576" s="17">
        <v>8.6824578116616993E-2</v>
      </c>
      <c r="E1576" s="17">
        <v>7.5314770160733693E-2</v>
      </c>
      <c r="F1576" s="17"/>
      <c r="G1576" s="17">
        <v>5.5412752467142001E-2</v>
      </c>
      <c r="H1576" s="17">
        <v>0.15124552389747001</v>
      </c>
      <c r="I1576" s="17">
        <v>4.6256579905775003E-2</v>
      </c>
      <c r="J1576" s="17">
        <v>9.4622451390793005E-2</v>
      </c>
      <c r="K1576" s="17">
        <v>7.4923766959906102E-2</v>
      </c>
      <c r="L1576" s="17">
        <v>6.6968442829078406E-2</v>
      </c>
      <c r="M1576" s="17"/>
      <c r="N1576" s="17">
        <v>0.117037755276599</v>
      </c>
      <c r="O1576" s="17">
        <v>6.3101568262056207E-2</v>
      </c>
      <c r="P1576" s="17">
        <v>5.8090352974345102E-2</v>
      </c>
      <c r="Q1576" s="17">
        <v>7.0208850433621794E-2</v>
      </c>
      <c r="R1576" s="17"/>
      <c r="S1576" s="17">
        <v>0.14503143291862</v>
      </c>
      <c r="T1576" s="17">
        <v>1.6532984926042001E-2</v>
      </c>
      <c r="U1576" s="17">
        <v>0</v>
      </c>
      <c r="V1576" s="17">
        <v>9.2534175452766404E-2</v>
      </c>
      <c r="W1576" s="17">
        <v>6.3363474399096897E-2</v>
      </c>
      <c r="X1576" s="17">
        <v>6.5970011722433497E-2</v>
      </c>
      <c r="Y1576" s="17">
        <v>2.7849977996129899E-2</v>
      </c>
      <c r="Z1576" s="17">
        <v>3.9917924244380301E-2</v>
      </c>
      <c r="AA1576" s="17">
        <v>0.145943232516558</v>
      </c>
      <c r="AB1576" s="17">
        <v>0.121155181878965</v>
      </c>
      <c r="AC1576" s="17">
        <v>0.142065706125549</v>
      </c>
      <c r="AD1576" s="17">
        <v>6.0427257575557503E-2</v>
      </c>
      <c r="AE1576" s="17"/>
      <c r="AF1576" s="17">
        <v>6.9387717128683593E-2</v>
      </c>
      <c r="AG1576" s="17">
        <v>8.77244286391059E-2</v>
      </c>
      <c r="AH1576" s="17">
        <v>0.12117249789685899</v>
      </c>
      <c r="AI1576" s="17"/>
      <c r="AJ1576" s="17">
        <v>9.2937607038549405E-2</v>
      </c>
      <c r="AK1576" s="17">
        <v>7.9065824376470195E-2</v>
      </c>
      <c r="AL1576" s="17">
        <v>0.10901876599292799</v>
      </c>
      <c r="AM1576" s="17">
        <v>6.6512557047004303E-2</v>
      </c>
      <c r="AN1576" s="17">
        <v>8.1374694606602294E-2</v>
      </c>
      <c r="AO1576" s="17"/>
      <c r="AP1576" s="17">
        <v>8.4274227206843702E-2</v>
      </c>
      <c r="AQ1576" s="17">
        <v>9.6091759607107002E-2</v>
      </c>
      <c r="AR1576" s="17">
        <v>3.0481263341199501E-2</v>
      </c>
      <c r="AS1576" s="17">
        <v>0.100872538339635</v>
      </c>
      <c r="AT1576" s="17">
        <v>8.1844024395312007E-2</v>
      </c>
      <c r="AU1576" s="17"/>
      <c r="AV1576" s="17">
        <v>0.105257792172613</v>
      </c>
      <c r="AW1576" s="17">
        <v>9.8379290823141494E-2</v>
      </c>
      <c r="AX1576" s="17">
        <v>0</v>
      </c>
      <c r="AY1576" s="17">
        <v>9.4864724452595306E-2</v>
      </c>
      <c r="AZ1576" s="17">
        <v>9.5627654981675594E-2</v>
      </c>
      <c r="BA1576" s="17">
        <v>2.0246892855102099E-2</v>
      </c>
      <c r="BB1576" s="17"/>
      <c r="BC1576" s="17">
        <v>4.1436102030939101E-2</v>
      </c>
      <c r="BD1576" s="17">
        <v>9.1656582658252106E-2</v>
      </c>
      <c r="BE1576" s="17">
        <v>7.7803637926559505E-2</v>
      </c>
      <c r="BF1576" s="17">
        <v>0.140885290642661</v>
      </c>
      <c r="BG1576" s="17">
        <v>0.11605837326605099</v>
      </c>
    </row>
    <row r="1577" spans="2:59" x14ac:dyDescent="0.35">
      <c r="B1577" t="s">
        <v>596</v>
      </c>
      <c r="C1577" s="17">
        <v>0.29224916647347099</v>
      </c>
      <c r="D1577" s="17">
        <v>0.31951949289019499</v>
      </c>
      <c r="E1577" s="17">
        <v>0.26254650016708703</v>
      </c>
      <c r="F1577" s="17"/>
      <c r="G1577" s="17">
        <v>0.35270235578805698</v>
      </c>
      <c r="H1577" s="17">
        <v>0.31470454389836</v>
      </c>
      <c r="I1577" s="17">
        <v>0.290955557054286</v>
      </c>
      <c r="J1577" s="17">
        <v>0.24405456864067199</v>
      </c>
      <c r="K1577" s="17">
        <v>0.30558236863570998</v>
      </c>
      <c r="L1577" s="17">
        <v>0.26496983788846601</v>
      </c>
      <c r="M1577" s="17"/>
      <c r="N1577" s="17">
        <v>0.28377184063945898</v>
      </c>
      <c r="O1577" s="17">
        <v>0.31942016989154998</v>
      </c>
      <c r="P1577" s="17">
        <v>0.253594838702417</v>
      </c>
      <c r="Q1577" s="17">
        <v>0.31087433992767499</v>
      </c>
      <c r="R1577" s="17"/>
      <c r="S1577" s="17">
        <v>0.30742244893258402</v>
      </c>
      <c r="T1577" s="17">
        <v>0.21842759249756799</v>
      </c>
      <c r="U1577" s="17">
        <v>0.26668042181477802</v>
      </c>
      <c r="V1577" s="17">
        <v>0.17242708421234201</v>
      </c>
      <c r="W1577" s="17">
        <v>0.36301981732966798</v>
      </c>
      <c r="X1577" s="17">
        <v>0.19070818741016601</v>
      </c>
      <c r="Y1577" s="17">
        <v>0.18497918613497399</v>
      </c>
      <c r="Z1577" s="17">
        <v>0.40363858926297902</v>
      </c>
      <c r="AA1577" s="17">
        <v>0.42361913436884602</v>
      </c>
      <c r="AB1577" s="17">
        <v>0.33816844516308803</v>
      </c>
      <c r="AC1577" s="17">
        <v>0.38210267384904201</v>
      </c>
      <c r="AD1577" s="17">
        <v>0.38559105083840201</v>
      </c>
      <c r="AE1577" s="17"/>
      <c r="AF1577" s="17">
        <v>0.22979413468441601</v>
      </c>
      <c r="AG1577" s="17">
        <v>0.33146213030465399</v>
      </c>
      <c r="AH1577" s="17">
        <v>0.295037541509232</v>
      </c>
      <c r="AI1577" s="17"/>
      <c r="AJ1577" s="17">
        <v>0.237555147024505</v>
      </c>
      <c r="AK1577" s="17">
        <v>0.328485394614908</v>
      </c>
      <c r="AL1577" s="17">
        <v>0.24413354450625799</v>
      </c>
      <c r="AM1577" s="17">
        <v>0.18167404355708899</v>
      </c>
      <c r="AN1577" s="17">
        <v>0.38191333403795802</v>
      </c>
      <c r="AO1577" s="17"/>
      <c r="AP1577" s="17">
        <v>0.22240170946563301</v>
      </c>
      <c r="AQ1577" s="17">
        <v>0.32262804041688797</v>
      </c>
      <c r="AR1577" s="17">
        <v>0.28334170739286402</v>
      </c>
      <c r="AS1577" s="17">
        <v>0.29472821626354201</v>
      </c>
      <c r="AT1577" s="17">
        <v>0.229412055624444</v>
      </c>
      <c r="AU1577" s="17"/>
      <c r="AV1577" s="17">
        <v>0.32465715510104698</v>
      </c>
      <c r="AW1577" s="17">
        <v>0.24493036527863701</v>
      </c>
      <c r="AX1577" s="17">
        <v>0.29578116778307501</v>
      </c>
      <c r="AY1577" s="17">
        <v>0.22541571830973001</v>
      </c>
      <c r="AZ1577" s="17">
        <v>0.25275230146094702</v>
      </c>
      <c r="BA1577" s="17">
        <v>0.43959302813704698</v>
      </c>
      <c r="BB1577" s="17"/>
      <c r="BC1577" s="17">
        <v>0.26523175174217301</v>
      </c>
      <c r="BD1577" s="17">
        <v>0.26780685876432497</v>
      </c>
      <c r="BE1577" s="17">
        <v>0.32149911437330803</v>
      </c>
      <c r="BF1577" s="17">
        <v>0.37316713037098598</v>
      </c>
      <c r="BG1577" s="17">
        <v>0.20990393394238299</v>
      </c>
    </row>
    <row r="1578" spans="2:59" x14ac:dyDescent="0.35">
      <c r="B1578" t="s">
        <v>597</v>
      </c>
      <c r="C1578" s="17">
        <v>0.35350734459182598</v>
      </c>
      <c r="D1578" s="17">
        <v>0.34513188867571498</v>
      </c>
      <c r="E1578" s="17">
        <v>0.36262983797303899</v>
      </c>
      <c r="F1578" s="17"/>
      <c r="G1578" s="17">
        <v>0.26014472785887</v>
      </c>
      <c r="H1578" s="17">
        <v>0.32312971914737798</v>
      </c>
      <c r="I1578" s="17">
        <v>0.37619175321961801</v>
      </c>
      <c r="J1578" s="17">
        <v>0.39479533536053701</v>
      </c>
      <c r="K1578" s="17">
        <v>0.31063174594778797</v>
      </c>
      <c r="L1578" s="17">
        <v>0.41507610782051002</v>
      </c>
      <c r="M1578" s="17"/>
      <c r="N1578" s="17">
        <v>0.35415833200774199</v>
      </c>
      <c r="O1578" s="17">
        <v>0.30663585894339901</v>
      </c>
      <c r="P1578" s="17">
        <v>0.41304529766019399</v>
      </c>
      <c r="Q1578" s="17">
        <v>0.35451519717580199</v>
      </c>
      <c r="R1578" s="17"/>
      <c r="S1578" s="17">
        <v>0.32592208665674</v>
      </c>
      <c r="T1578" s="17">
        <v>0.40242595033387701</v>
      </c>
      <c r="U1578" s="17">
        <v>0.38329978622434902</v>
      </c>
      <c r="V1578" s="17">
        <v>0.48517961739631899</v>
      </c>
      <c r="W1578" s="17">
        <v>0.279354134521966</v>
      </c>
      <c r="X1578" s="17">
        <v>0.532368158392722</v>
      </c>
      <c r="Y1578" s="17">
        <v>0.46287121455767399</v>
      </c>
      <c r="Z1578" s="17">
        <v>0.32896561090820797</v>
      </c>
      <c r="AA1578" s="17">
        <v>0.17281389496730701</v>
      </c>
      <c r="AB1578" s="17">
        <v>0.289405140261281</v>
      </c>
      <c r="AC1578" s="17">
        <v>0.187737420118678</v>
      </c>
      <c r="AD1578" s="17">
        <v>0.35823409276616203</v>
      </c>
      <c r="AE1578" s="17"/>
      <c r="AF1578" s="17">
        <v>0.38701585213274098</v>
      </c>
      <c r="AG1578" s="17">
        <v>0.37755326098523401</v>
      </c>
      <c r="AH1578" s="17">
        <v>0.21958137197167399</v>
      </c>
      <c r="AI1578" s="17"/>
      <c r="AJ1578" s="17">
        <v>0.43700662944764401</v>
      </c>
      <c r="AK1578" s="17">
        <v>0.266400249259448</v>
      </c>
      <c r="AL1578" s="17">
        <v>0.47305774762956698</v>
      </c>
      <c r="AM1578" s="17">
        <v>0.30377769680459299</v>
      </c>
      <c r="AN1578" s="17">
        <v>0.25316156583034</v>
      </c>
      <c r="AO1578" s="17"/>
      <c r="AP1578" s="17">
        <v>0.44294592621080497</v>
      </c>
      <c r="AQ1578" s="17">
        <v>0.29886040450761497</v>
      </c>
      <c r="AR1578" s="17">
        <v>0.48341326104160598</v>
      </c>
      <c r="AS1578" s="17">
        <v>0.20669643038921501</v>
      </c>
      <c r="AT1578" s="17">
        <v>0.42225954278639699</v>
      </c>
      <c r="AU1578" s="17"/>
      <c r="AV1578" s="17">
        <v>0.28303420032716903</v>
      </c>
      <c r="AW1578" s="17">
        <v>0.46375776979252098</v>
      </c>
      <c r="AX1578" s="17">
        <v>0.44802646613198999</v>
      </c>
      <c r="AY1578" s="17">
        <v>0.23470383293568001</v>
      </c>
      <c r="AZ1578" s="17">
        <v>0.44424228403753402</v>
      </c>
      <c r="BA1578" s="17">
        <v>0.32237449978976501</v>
      </c>
      <c r="BB1578" s="17"/>
      <c r="BC1578" s="17">
        <v>0.41473070761173297</v>
      </c>
      <c r="BD1578" s="17">
        <v>0.34255906941662501</v>
      </c>
      <c r="BE1578" s="17">
        <v>0.351836958385363</v>
      </c>
      <c r="BF1578" s="17">
        <v>0.26874582622145099</v>
      </c>
      <c r="BG1578" s="17">
        <v>0.39577953541981298</v>
      </c>
    </row>
    <row r="1579" spans="2:59" x14ac:dyDescent="0.35">
      <c r="B1579" t="s">
        <v>598</v>
      </c>
      <c r="C1579" s="17">
        <v>0.27292812149754297</v>
      </c>
      <c r="D1579" s="17">
        <v>0.24852404031747299</v>
      </c>
      <c r="E1579" s="17">
        <v>0.29950889169914002</v>
      </c>
      <c r="F1579" s="17"/>
      <c r="G1579" s="17">
        <v>0.33174016388592997</v>
      </c>
      <c r="H1579" s="17">
        <v>0.21092021305679201</v>
      </c>
      <c r="I1579" s="17">
        <v>0.28659610982032002</v>
      </c>
      <c r="J1579" s="17">
        <v>0.26652764460799699</v>
      </c>
      <c r="K1579" s="17">
        <v>0.308862118456597</v>
      </c>
      <c r="L1579" s="17">
        <v>0.25298561146194498</v>
      </c>
      <c r="M1579" s="17"/>
      <c r="N1579" s="17">
        <v>0.24503207207620001</v>
      </c>
      <c r="O1579" s="17">
        <v>0.31084240290299497</v>
      </c>
      <c r="P1579" s="17">
        <v>0.275269510663043</v>
      </c>
      <c r="Q1579" s="17">
        <v>0.264401612462901</v>
      </c>
      <c r="R1579" s="17"/>
      <c r="S1579" s="17">
        <v>0.22162403149205701</v>
      </c>
      <c r="T1579" s="17">
        <v>0.362613472242514</v>
      </c>
      <c r="U1579" s="17">
        <v>0.35001979196087302</v>
      </c>
      <c r="V1579" s="17">
        <v>0.24985912293857199</v>
      </c>
      <c r="W1579" s="17">
        <v>0.29426257374926901</v>
      </c>
      <c r="X1579" s="17">
        <v>0.21095364247467799</v>
      </c>
      <c r="Y1579" s="17">
        <v>0.32429962131122197</v>
      </c>
      <c r="Z1579" s="17">
        <v>0.227477875584433</v>
      </c>
      <c r="AA1579" s="17">
        <v>0.25762373814729</v>
      </c>
      <c r="AB1579" s="17">
        <v>0.25127123269666701</v>
      </c>
      <c r="AC1579" s="17">
        <v>0.28809419990673102</v>
      </c>
      <c r="AD1579" s="17">
        <v>0.19574759881987799</v>
      </c>
      <c r="AE1579" s="17"/>
      <c r="AF1579" s="17">
        <v>0.31380229605415999</v>
      </c>
      <c r="AG1579" s="17">
        <v>0.20326018007100599</v>
      </c>
      <c r="AH1579" s="17">
        <v>0.36420858862223499</v>
      </c>
      <c r="AI1579" s="17"/>
      <c r="AJ1579" s="17">
        <v>0.23250061648930201</v>
      </c>
      <c r="AK1579" s="17">
        <v>0.32604853174917398</v>
      </c>
      <c r="AL1579" s="17">
        <v>0.17378994187124699</v>
      </c>
      <c r="AM1579" s="17">
        <v>0.44803570259131398</v>
      </c>
      <c r="AN1579" s="17">
        <v>0.28355040552509903</v>
      </c>
      <c r="AO1579" s="17"/>
      <c r="AP1579" s="17">
        <v>0.25037813711671802</v>
      </c>
      <c r="AQ1579" s="17">
        <v>0.28241979546839102</v>
      </c>
      <c r="AR1579" s="17">
        <v>0.20276376822433101</v>
      </c>
      <c r="AS1579" s="17">
        <v>0.39770281500760801</v>
      </c>
      <c r="AT1579" s="17">
        <v>0.26648437719384699</v>
      </c>
      <c r="AU1579" s="17"/>
      <c r="AV1579" s="17">
        <v>0.287050852399171</v>
      </c>
      <c r="AW1579" s="17">
        <v>0.192932574105701</v>
      </c>
      <c r="AX1579" s="17">
        <v>0.25619236608493501</v>
      </c>
      <c r="AY1579" s="17">
        <v>0.44501572430199499</v>
      </c>
      <c r="AZ1579" s="17">
        <v>0.207377759519844</v>
      </c>
      <c r="BA1579" s="17">
        <v>0.217785579218086</v>
      </c>
      <c r="BB1579" s="17"/>
      <c r="BC1579" s="17">
        <v>0.27860143861515502</v>
      </c>
      <c r="BD1579" s="17">
        <v>0.29797748916079803</v>
      </c>
      <c r="BE1579" s="17">
        <v>0.248860289314769</v>
      </c>
      <c r="BF1579" s="17">
        <v>0.217201752764902</v>
      </c>
      <c r="BG1579" s="17">
        <v>0.27825815737175402</v>
      </c>
    </row>
    <row r="1580" spans="2:59" x14ac:dyDescent="0.35">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c r="BA1580" s="17"/>
      <c r="BB1580" s="17"/>
      <c r="BC1580" s="17"/>
      <c r="BD1580" s="17"/>
      <c r="BE1580" s="17"/>
      <c r="BF1580" s="17"/>
      <c r="BG1580" s="17"/>
    </row>
    <row r="1581" spans="2:59" x14ac:dyDescent="0.35">
      <c r="B1581" s="6" t="s">
        <v>616</v>
      </c>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c r="BF1581" s="17"/>
      <c r="BG1581" s="17"/>
    </row>
    <row r="1582" spans="2:59" x14ac:dyDescent="0.35">
      <c r="B1582" s="24" t="s">
        <v>331</v>
      </c>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row>
    <row r="1583" spans="2:59" x14ac:dyDescent="0.35">
      <c r="B1583" t="s">
        <v>595</v>
      </c>
      <c r="C1583" s="17">
        <v>0.17671096260514499</v>
      </c>
      <c r="D1583" s="17">
        <v>0.190321858119464</v>
      </c>
      <c r="E1583" s="17">
        <v>0.16188606167015199</v>
      </c>
      <c r="F1583" s="17"/>
      <c r="G1583" s="17">
        <v>0.11776142732646901</v>
      </c>
      <c r="H1583" s="17">
        <v>9.9475640977958496E-2</v>
      </c>
      <c r="I1583" s="17">
        <v>0.197659292708048</v>
      </c>
      <c r="J1583" s="17">
        <v>0.17175055141530901</v>
      </c>
      <c r="K1583" s="17">
        <v>0.27949704640448497</v>
      </c>
      <c r="L1583" s="17">
        <v>0.19258184993056199</v>
      </c>
      <c r="M1583" s="17"/>
      <c r="N1583" s="17">
        <v>0.14528461546964799</v>
      </c>
      <c r="O1583" s="17">
        <v>0.206273681124163</v>
      </c>
      <c r="P1583" s="17">
        <v>0.175635860853566</v>
      </c>
      <c r="Q1583" s="17">
        <v>0.185205917845914</v>
      </c>
      <c r="R1583" s="17"/>
      <c r="S1583" s="17">
        <v>0.11439822912422801</v>
      </c>
      <c r="T1583" s="17">
        <v>0.184849319261567</v>
      </c>
      <c r="U1583" s="17">
        <v>0.14621591995143601</v>
      </c>
      <c r="V1583" s="17">
        <v>0.158936395079251</v>
      </c>
      <c r="W1583" s="17">
        <v>0.15475800724414501</v>
      </c>
      <c r="X1583" s="17">
        <v>0.20125352027287999</v>
      </c>
      <c r="Y1583" s="17">
        <v>0.112684040831572</v>
      </c>
      <c r="Z1583" s="17">
        <v>0.21657898305107601</v>
      </c>
      <c r="AA1583" s="17">
        <v>0.27609197747055603</v>
      </c>
      <c r="AB1583" s="17">
        <v>0.215927002297502</v>
      </c>
      <c r="AC1583" s="17">
        <v>0.185247043694382</v>
      </c>
      <c r="AD1583" s="17">
        <v>0.14801785421307101</v>
      </c>
      <c r="AE1583" s="17"/>
      <c r="AF1583" s="17">
        <v>0.24885925764036701</v>
      </c>
      <c r="AG1583" s="17">
        <v>0.12775648276209201</v>
      </c>
      <c r="AH1583" s="17">
        <v>0.18441597210261501</v>
      </c>
      <c r="AI1583" s="17"/>
      <c r="AJ1583" s="17">
        <v>0.18357531819748299</v>
      </c>
      <c r="AK1583" s="17">
        <v>0.16750590533236201</v>
      </c>
      <c r="AL1583" s="17">
        <v>0.12907930563900299</v>
      </c>
      <c r="AM1583" s="17">
        <v>0.326072445980364</v>
      </c>
      <c r="AN1583" s="17">
        <v>0.19356014958689399</v>
      </c>
      <c r="AO1583" s="17"/>
      <c r="AP1583" s="17">
        <v>0.150076741647757</v>
      </c>
      <c r="AQ1583" s="17">
        <v>0.13520614899982999</v>
      </c>
      <c r="AR1583" s="17">
        <v>0.19230593596598999</v>
      </c>
      <c r="AS1583" s="17">
        <v>0.31545391204517298</v>
      </c>
      <c r="AT1583" s="17">
        <v>0.23678006279390801</v>
      </c>
      <c r="AU1583" s="17"/>
      <c r="AV1583" s="17">
        <v>0.141802340746216</v>
      </c>
      <c r="AW1583" s="17">
        <v>0.107001440868811</v>
      </c>
      <c r="AX1583" s="17">
        <v>0.27247445879550097</v>
      </c>
      <c r="AY1583" s="17">
        <v>0.33373234286611098</v>
      </c>
      <c r="AZ1583" s="17">
        <v>0.21943420686717799</v>
      </c>
      <c r="BA1583" s="17">
        <v>8.2265280390398002E-2</v>
      </c>
      <c r="BB1583" s="17"/>
      <c r="BC1583" s="17">
        <v>0.14251084903759301</v>
      </c>
      <c r="BD1583" s="17">
        <v>0.244738076483589</v>
      </c>
      <c r="BE1583" s="17">
        <v>0.17358744123977701</v>
      </c>
      <c r="BF1583" s="17">
        <v>0.100367339034263</v>
      </c>
      <c r="BG1583" s="17">
        <v>0</v>
      </c>
    </row>
    <row r="1584" spans="2:59" x14ac:dyDescent="0.35">
      <c r="B1584" t="s">
        <v>596</v>
      </c>
      <c r="C1584" s="17">
        <v>0.48069235619457701</v>
      </c>
      <c r="D1584" s="17">
        <v>0.435797635819896</v>
      </c>
      <c r="E1584" s="17">
        <v>0.52959140044619701</v>
      </c>
      <c r="F1584" s="17"/>
      <c r="G1584" s="17">
        <v>0.489631472194274</v>
      </c>
      <c r="H1584" s="17">
        <v>0.42307754284969901</v>
      </c>
      <c r="I1584" s="17">
        <v>0.443342146298567</v>
      </c>
      <c r="J1584" s="17">
        <v>0.61437612464264701</v>
      </c>
      <c r="K1584" s="17">
        <v>0.39907012022384802</v>
      </c>
      <c r="L1584" s="17">
        <v>0.505739435039542</v>
      </c>
      <c r="M1584" s="17"/>
      <c r="N1584" s="17">
        <v>0.48358734439030299</v>
      </c>
      <c r="O1584" s="17">
        <v>0.43922022907319902</v>
      </c>
      <c r="P1584" s="17">
        <v>0.52525930804499399</v>
      </c>
      <c r="Q1584" s="17">
        <v>0.47867806120351902</v>
      </c>
      <c r="R1584" s="17"/>
      <c r="S1584" s="17">
        <v>0.39359132886312997</v>
      </c>
      <c r="T1584" s="17">
        <v>0.47814266607331601</v>
      </c>
      <c r="U1584" s="17">
        <v>0.60464444602418699</v>
      </c>
      <c r="V1584" s="17">
        <v>0.43472918577134301</v>
      </c>
      <c r="W1584" s="17">
        <v>0.610279228917331</v>
      </c>
      <c r="X1584" s="17">
        <v>0.52086425433671901</v>
      </c>
      <c r="Y1584" s="17">
        <v>0.50034407222135902</v>
      </c>
      <c r="Z1584" s="17">
        <v>0.60410862682805999</v>
      </c>
      <c r="AA1584" s="17">
        <v>0.46405728527051499</v>
      </c>
      <c r="AB1584" s="17">
        <v>0.41144295885913001</v>
      </c>
      <c r="AC1584" s="17">
        <v>0.448183876227911</v>
      </c>
      <c r="AD1584" s="17">
        <v>0.40515114129948099</v>
      </c>
      <c r="AE1584" s="17"/>
      <c r="AF1584" s="17">
        <v>0.48470778986242102</v>
      </c>
      <c r="AG1584" s="17">
        <v>0.49171494532187199</v>
      </c>
      <c r="AH1584" s="17">
        <v>0.36989155712782801</v>
      </c>
      <c r="AI1584" s="17"/>
      <c r="AJ1584" s="17">
        <v>0.50536036851866795</v>
      </c>
      <c r="AK1584" s="17">
        <v>0.47814281035609102</v>
      </c>
      <c r="AL1584" s="17">
        <v>0.51883156983684897</v>
      </c>
      <c r="AM1584" s="17">
        <v>0.42716581445058799</v>
      </c>
      <c r="AN1584" s="17">
        <v>0.423227108356107</v>
      </c>
      <c r="AO1584" s="17"/>
      <c r="AP1584" s="17">
        <v>0.57826773055106895</v>
      </c>
      <c r="AQ1584" s="17">
        <v>0.45352499925527501</v>
      </c>
      <c r="AR1584" s="17">
        <v>0.47316020474401599</v>
      </c>
      <c r="AS1584" s="17">
        <v>0.34034060052010401</v>
      </c>
      <c r="AT1584" s="17">
        <v>0.45800946773206902</v>
      </c>
      <c r="AU1584" s="17"/>
      <c r="AV1584" s="17">
        <v>0.49462760967485497</v>
      </c>
      <c r="AW1584" s="17">
        <v>0.56262104512158495</v>
      </c>
      <c r="AX1584" s="17">
        <v>0.462151156035773</v>
      </c>
      <c r="AY1584" s="17">
        <v>0.35429915374315002</v>
      </c>
      <c r="AZ1584" s="17">
        <v>0.35277759558229099</v>
      </c>
      <c r="BA1584" s="17">
        <v>0.55668917874871404</v>
      </c>
      <c r="BB1584" s="17"/>
      <c r="BC1584" s="17">
        <v>0.49389669756208199</v>
      </c>
      <c r="BD1584" s="17">
        <v>0.49849130594381202</v>
      </c>
      <c r="BE1584" s="17">
        <v>0.43607093212679998</v>
      </c>
      <c r="BF1584" s="17">
        <v>0.59063787369632104</v>
      </c>
      <c r="BG1584" s="17">
        <v>0.71050756472764298</v>
      </c>
    </row>
    <row r="1585" spans="2:59" x14ac:dyDescent="0.35">
      <c r="B1585" t="s">
        <v>597</v>
      </c>
      <c r="C1585" s="17">
        <v>0.23210791513453799</v>
      </c>
      <c r="D1585" s="17">
        <v>0.26328612646440402</v>
      </c>
      <c r="E1585" s="17">
        <v>0.19814880540444699</v>
      </c>
      <c r="F1585" s="17"/>
      <c r="G1585" s="17">
        <v>0.206454034057835</v>
      </c>
      <c r="H1585" s="17">
        <v>0.29060716088601402</v>
      </c>
      <c r="I1585" s="17">
        <v>0.259577410769114</v>
      </c>
      <c r="J1585" s="17">
        <v>0.15868399913925399</v>
      </c>
      <c r="K1585" s="17">
        <v>0.26308159914812901</v>
      </c>
      <c r="L1585" s="17">
        <v>0.212724316044475</v>
      </c>
      <c r="M1585" s="17"/>
      <c r="N1585" s="17">
        <v>0.23334847703991099</v>
      </c>
      <c r="O1585" s="17">
        <v>0.232360279410008</v>
      </c>
      <c r="P1585" s="17">
        <v>0.22309426949358299</v>
      </c>
      <c r="Q1585" s="17">
        <v>0.241027752743639</v>
      </c>
      <c r="R1585" s="17"/>
      <c r="S1585" s="17">
        <v>0.33139897111210997</v>
      </c>
      <c r="T1585" s="17">
        <v>0.25611974638549601</v>
      </c>
      <c r="U1585" s="17">
        <v>0.19593925407733201</v>
      </c>
      <c r="V1585" s="17">
        <v>0.25908499475403002</v>
      </c>
      <c r="W1585" s="17">
        <v>0.17956009445014101</v>
      </c>
      <c r="X1585" s="17">
        <v>0.123310166816264</v>
      </c>
      <c r="Y1585" s="17">
        <v>0.22514948157779599</v>
      </c>
      <c r="Z1585" s="17">
        <v>0.179312390120864</v>
      </c>
      <c r="AA1585" s="17">
        <v>0.147378753743658</v>
      </c>
      <c r="AB1585" s="17">
        <v>0.29036319658117399</v>
      </c>
      <c r="AC1585" s="17">
        <v>0.26787039598540002</v>
      </c>
      <c r="AD1585" s="17">
        <v>0.28773108391982199</v>
      </c>
      <c r="AE1585" s="17"/>
      <c r="AF1585" s="17">
        <v>0.17226220059391101</v>
      </c>
      <c r="AG1585" s="17">
        <v>0.28293464676941199</v>
      </c>
      <c r="AH1585" s="17">
        <v>0.25050871693223598</v>
      </c>
      <c r="AI1585" s="17"/>
      <c r="AJ1585" s="17">
        <v>0.21648774272736299</v>
      </c>
      <c r="AK1585" s="17">
        <v>0.237584197566901</v>
      </c>
      <c r="AL1585" s="17">
        <v>0.301674749529241</v>
      </c>
      <c r="AM1585" s="17">
        <v>0.24676173956904801</v>
      </c>
      <c r="AN1585" s="17">
        <v>0.20770132784572501</v>
      </c>
      <c r="AO1585" s="17"/>
      <c r="AP1585" s="17">
        <v>0.18972728291477001</v>
      </c>
      <c r="AQ1585" s="17">
        <v>0.30108345902700501</v>
      </c>
      <c r="AR1585" s="17">
        <v>0.249558181588658</v>
      </c>
      <c r="AS1585" s="17">
        <v>0.214895771043981</v>
      </c>
      <c r="AT1585" s="17">
        <v>6.8825128599161595E-2</v>
      </c>
      <c r="AU1585" s="17"/>
      <c r="AV1585" s="17">
        <v>0.26272693619586301</v>
      </c>
      <c r="AW1585" s="17">
        <v>0.23484051425333399</v>
      </c>
      <c r="AX1585" s="17">
        <v>0.17255374657154399</v>
      </c>
      <c r="AY1585" s="17">
        <v>0.21211640965818701</v>
      </c>
      <c r="AZ1585" s="17">
        <v>0.13506579225118001</v>
      </c>
      <c r="BA1585" s="17">
        <v>0.28403619330285901</v>
      </c>
      <c r="BB1585" s="17"/>
      <c r="BC1585" s="17">
        <v>0.24175200413744</v>
      </c>
      <c r="BD1585" s="17">
        <v>0.15492659822299401</v>
      </c>
      <c r="BE1585" s="17">
        <v>0.30443832488376898</v>
      </c>
      <c r="BF1585" s="17">
        <v>0.17000646918583101</v>
      </c>
      <c r="BG1585" s="17">
        <v>8.6805171266039399E-2</v>
      </c>
    </row>
    <row r="1586" spans="2:59" x14ac:dyDescent="0.35">
      <c r="B1586" t="s">
        <v>598</v>
      </c>
      <c r="C1586" s="17">
        <v>0.11048876606574</v>
      </c>
      <c r="D1586" s="17">
        <v>0.110594379596235</v>
      </c>
      <c r="E1586" s="17">
        <v>0.110373732479204</v>
      </c>
      <c r="F1586" s="17"/>
      <c r="G1586" s="17">
        <v>0.18615306642142099</v>
      </c>
      <c r="H1586" s="17">
        <v>0.18683965528632801</v>
      </c>
      <c r="I1586" s="17">
        <v>9.9421150224270505E-2</v>
      </c>
      <c r="J1586" s="17">
        <v>5.51893248027902E-2</v>
      </c>
      <c r="K1586" s="17">
        <v>5.8351234223538703E-2</v>
      </c>
      <c r="L1586" s="17">
        <v>8.8954398985421304E-2</v>
      </c>
      <c r="M1586" s="17"/>
      <c r="N1586" s="17">
        <v>0.137779563100138</v>
      </c>
      <c r="O1586" s="17">
        <v>0.122145810392631</v>
      </c>
      <c r="P1586" s="17">
        <v>7.6010561607857796E-2</v>
      </c>
      <c r="Q1586" s="17">
        <v>9.5088268206928603E-2</v>
      </c>
      <c r="R1586" s="17"/>
      <c r="S1586" s="17">
        <v>0.16061147090053199</v>
      </c>
      <c r="T1586" s="17">
        <v>8.0888268279621395E-2</v>
      </c>
      <c r="U1586" s="17">
        <v>5.3200379947045399E-2</v>
      </c>
      <c r="V1586" s="17">
        <v>0.147249424395376</v>
      </c>
      <c r="W1586" s="17">
        <v>5.5402669388383001E-2</v>
      </c>
      <c r="X1586" s="17">
        <v>0.154572058574136</v>
      </c>
      <c r="Y1586" s="17">
        <v>0.161822405369272</v>
      </c>
      <c r="Z1586" s="17">
        <v>0</v>
      </c>
      <c r="AA1586" s="17">
        <v>0.112471983515271</v>
      </c>
      <c r="AB1586" s="17">
        <v>8.2266842262194106E-2</v>
      </c>
      <c r="AC1586" s="17">
        <v>9.8698684092307004E-2</v>
      </c>
      <c r="AD1586" s="17">
        <v>0.15909992056762601</v>
      </c>
      <c r="AE1586" s="17"/>
      <c r="AF1586" s="17">
        <v>9.41707519033015E-2</v>
      </c>
      <c r="AG1586" s="17">
        <v>9.7593925146623794E-2</v>
      </c>
      <c r="AH1586" s="17">
        <v>0.195183753837322</v>
      </c>
      <c r="AI1586" s="17"/>
      <c r="AJ1586" s="17">
        <v>9.4576570556486106E-2</v>
      </c>
      <c r="AK1586" s="17">
        <v>0.116767086744646</v>
      </c>
      <c r="AL1586" s="17">
        <v>5.0414374994907703E-2</v>
      </c>
      <c r="AM1586" s="17">
        <v>0</v>
      </c>
      <c r="AN1586" s="17">
        <v>0.175511414211274</v>
      </c>
      <c r="AO1586" s="17"/>
      <c r="AP1586" s="17">
        <v>8.1928244886403795E-2</v>
      </c>
      <c r="AQ1586" s="17">
        <v>0.11018539271789</v>
      </c>
      <c r="AR1586" s="17">
        <v>8.4975677701336794E-2</v>
      </c>
      <c r="AS1586" s="17">
        <v>0.12930971639074099</v>
      </c>
      <c r="AT1586" s="17">
        <v>0.23638534087486099</v>
      </c>
      <c r="AU1586" s="17"/>
      <c r="AV1586" s="17">
        <v>0.10084311338306599</v>
      </c>
      <c r="AW1586" s="17">
        <v>9.5536999756269794E-2</v>
      </c>
      <c r="AX1586" s="17">
        <v>9.2820638597181496E-2</v>
      </c>
      <c r="AY1586" s="17">
        <v>9.9852093732551495E-2</v>
      </c>
      <c r="AZ1586" s="17">
        <v>0.29272240529935101</v>
      </c>
      <c r="BA1586" s="17">
        <v>7.7009347558029101E-2</v>
      </c>
      <c r="BB1586" s="17"/>
      <c r="BC1586" s="17">
        <v>0.121840449262884</v>
      </c>
      <c r="BD1586" s="17">
        <v>0.10184401934960501</v>
      </c>
      <c r="BE1586" s="17">
        <v>8.5903301749654298E-2</v>
      </c>
      <c r="BF1586" s="17">
        <v>0.138988318083584</v>
      </c>
      <c r="BG1586" s="17">
        <v>0.20268726400631701</v>
      </c>
    </row>
    <row r="1587" spans="2:59" x14ac:dyDescent="0.35">
      <c r="C1587" s="17"/>
      <c r="D1587" s="17"/>
      <c r="E1587" s="17"/>
      <c r="F1587" s="17"/>
      <c r="G1587" s="17"/>
      <c r="H1587" s="17"/>
      <c r="I1587" s="17"/>
      <c r="J1587" s="17"/>
      <c r="K1587" s="17"/>
      <c r="L1587" s="17"/>
      <c r="M1587" s="17"/>
      <c r="N1587" s="17"/>
      <c r="O1587" s="17"/>
      <c r="P1587" s="17"/>
      <c r="Q1587" s="17"/>
      <c r="R1587" s="17"/>
      <c r="S1587" s="17"/>
      <c r="T1587" s="17"/>
      <c r="U1587" s="17"/>
      <c r="V1587" s="17"/>
      <c r="W1587" s="17"/>
      <c r="X1587" s="17"/>
      <c r="Y1587" s="17"/>
      <c r="Z1587" s="17"/>
      <c r="AA1587" s="17"/>
      <c r="AB1587" s="17"/>
      <c r="AC1587" s="17"/>
      <c r="AD1587" s="17"/>
      <c r="AE1587" s="17"/>
      <c r="AF1587" s="17"/>
      <c r="AG1587" s="17"/>
      <c r="AH1587" s="17"/>
      <c r="AI1587" s="17"/>
      <c r="AJ1587" s="17"/>
      <c r="AK1587" s="17"/>
      <c r="AL1587" s="17"/>
      <c r="AM1587" s="17"/>
      <c r="AN1587" s="17"/>
      <c r="AO1587" s="17"/>
      <c r="AP1587" s="17"/>
      <c r="AQ1587" s="17"/>
      <c r="AR1587" s="17"/>
      <c r="AS1587" s="17"/>
      <c r="AT1587" s="17"/>
      <c r="AU1587" s="17"/>
      <c r="AV1587" s="17"/>
      <c r="AW1587" s="17"/>
      <c r="AX1587" s="17"/>
      <c r="AY1587" s="17"/>
      <c r="AZ1587" s="17"/>
      <c r="BA1587" s="17"/>
      <c r="BB1587" s="17"/>
      <c r="BC1587" s="17"/>
      <c r="BD1587" s="17"/>
      <c r="BE1587" s="17"/>
      <c r="BF1587" s="17"/>
      <c r="BG1587" s="17"/>
    </row>
    <row r="1588" spans="2:59" x14ac:dyDescent="0.35">
      <c r="B1588" s="6" t="s">
        <v>617</v>
      </c>
      <c r="C1588" s="17"/>
      <c r="D1588" s="17"/>
      <c r="E1588" s="17"/>
      <c r="F1588" s="17"/>
      <c r="G1588" s="17"/>
      <c r="H1588" s="17"/>
      <c r="I1588" s="17"/>
      <c r="J1588" s="17"/>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17"/>
      <c r="AH1588" s="17"/>
      <c r="AI1588" s="17"/>
      <c r="AJ1588" s="17"/>
      <c r="AK1588" s="17"/>
      <c r="AL1588" s="17"/>
      <c r="AM1588" s="17"/>
      <c r="AN1588" s="17"/>
      <c r="AO1588" s="17"/>
      <c r="AP1588" s="17"/>
      <c r="AQ1588" s="17"/>
      <c r="AR1588" s="17"/>
      <c r="AS1588" s="17"/>
      <c r="AT1588" s="17"/>
      <c r="AU1588" s="17"/>
      <c r="AV1588" s="17"/>
      <c r="AW1588" s="17"/>
      <c r="AX1588" s="17"/>
      <c r="AY1588" s="17"/>
      <c r="AZ1588" s="17"/>
      <c r="BA1588" s="17"/>
      <c r="BB1588" s="17"/>
      <c r="BC1588" s="17"/>
      <c r="BD1588" s="17"/>
      <c r="BE1588" s="17"/>
      <c r="BF1588" s="17"/>
      <c r="BG1588" s="17"/>
    </row>
    <row r="1589" spans="2:59" x14ac:dyDescent="0.35">
      <c r="B1589" s="24" t="s">
        <v>331</v>
      </c>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row>
    <row r="1590" spans="2:59" x14ac:dyDescent="0.35">
      <c r="B1590" t="s">
        <v>595</v>
      </c>
      <c r="C1590" s="17">
        <v>0.21785495247897699</v>
      </c>
      <c r="D1590" s="17">
        <v>0.24426747154414899</v>
      </c>
      <c r="E1590" s="17">
        <v>0.18908660449093601</v>
      </c>
      <c r="F1590" s="17"/>
      <c r="G1590" s="17">
        <v>0.23578361234673301</v>
      </c>
      <c r="H1590" s="17">
        <v>0.217027612811758</v>
      </c>
      <c r="I1590" s="17">
        <v>0.19546519605701501</v>
      </c>
      <c r="J1590" s="17">
        <v>0.209360816530408</v>
      </c>
      <c r="K1590" s="17">
        <v>0.23393824410050801</v>
      </c>
      <c r="L1590" s="17">
        <v>0.22369281290901399</v>
      </c>
      <c r="M1590" s="17"/>
      <c r="N1590" s="17">
        <v>0.27857931515370798</v>
      </c>
      <c r="O1590" s="17">
        <v>0.24348936796112999</v>
      </c>
      <c r="P1590" s="17">
        <v>0.122652506264842</v>
      </c>
      <c r="Q1590" s="17">
        <v>0.192282790183264</v>
      </c>
      <c r="R1590" s="17"/>
      <c r="S1590" s="17">
        <v>0.23701845540803401</v>
      </c>
      <c r="T1590" s="17">
        <v>0.27394177891677901</v>
      </c>
      <c r="U1590" s="17">
        <v>0.241294096492284</v>
      </c>
      <c r="V1590" s="17">
        <v>0.13879408108847799</v>
      </c>
      <c r="W1590" s="17">
        <v>0.19964020674165101</v>
      </c>
      <c r="X1590" s="17">
        <v>0.16818252942373199</v>
      </c>
      <c r="Y1590" s="17">
        <v>0.187951517028112</v>
      </c>
      <c r="Z1590" s="17">
        <v>0.12800810497442699</v>
      </c>
      <c r="AA1590" s="17">
        <v>0.179754533059024</v>
      </c>
      <c r="AB1590" s="17">
        <v>0.24860390675868799</v>
      </c>
      <c r="AC1590" s="17">
        <v>0.19193794270735001</v>
      </c>
      <c r="AD1590" s="17">
        <v>0.48765633120493102</v>
      </c>
      <c r="AE1590" s="17"/>
      <c r="AF1590" s="17">
        <v>0.18946474430034099</v>
      </c>
      <c r="AG1590" s="17">
        <v>0.22555742778401699</v>
      </c>
      <c r="AH1590" s="17">
        <v>0.247358265176784</v>
      </c>
      <c r="AI1590" s="17"/>
      <c r="AJ1590" s="17">
        <v>0.192717333416069</v>
      </c>
      <c r="AK1590" s="17">
        <v>0.204943434694596</v>
      </c>
      <c r="AL1590" s="17">
        <v>0.22882549852617801</v>
      </c>
      <c r="AM1590" s="17">
        <v>0.15935051652718499</v>
      </c>
      <c r="AN1590" s="17">
        <v>0.25557094183005802</v>
      </c>
      <c r="AO1590" s="17"/>
      <c r="AP1590" s="17">
        <v>0.18863055031189899</v>
      </c>
      <c r="AQ1590" s="17">
        <v>0.24114825001508899</v>
      </c>
      <c r="AR1590" s="17">
        <v>0.24553924880189801</v>
      </c>
      <c r="AS1590" s="17">
        <v>0.13908828578937499</v>
      </c>
      <c r="AT1590" s="17">
        <v>0.277723048064553</v>
      </c>
      <c r="AU1590" s="17"/>
      <c r="AV1590" s="17">
        <v>0.23530403413042</v>
      </c>
      <c r="AW1590" s="17">
        <v>0.22957506724485899</v>
      </c>
      <c r="AX1590" s="17">
        <v>0.30530817093464302</v>
      </c>
      <c r="AY1590" s="17">
        <v>0.113935461266632</v>
      </c>
      <c r="AZ1590" s="17">
        <v>0.257184217344541</v>
      </c>
      <c r="BA1590" s="17">
        <v>0.14589445330434</v>
      </c>
      <c r="BB1590" s="17"/>
      <c r="BC1590" s="17">
        <v>0.252275602908626</v>
      </c>
      <c r="BD1590" s="17">
        <v>0.25934427083392497</v>
      </c>
      <c r="BE1590" s="17">
        <v>0.21826026335627099</v>
      </c>
      <c r="BF1590" s="17">
        <v>0.14396565523774099</v>
      </c>
      <c r="BG1590" s="17">
        <v>0.11605837326605099</v>
      </c>
    </row>
    <row r="1591" spans="2:59" x14ac:dyDescent="0.35">
      <c r="B1591" t="s">
        <v>596</v>
      </c>
      <c r="C1591" s="17">
        <v>0.48591773451592501</v>
      </c>
      <c r="D1591" s="17">
        <v>0.463124890054948</v>
      </c>
      <c r="E1591" s="17">
        <v>0.51074355591799303</v>
      </c>
      <c r="F1591" s="17"/>
      <c r="G1591" s="17">
        <v>0.36378268577513401</v>
      </c>
      <c r="H1591" s="17">
        <v>0.42028237583914502</v>
      </c>
      <c r="I1591" s="17">
        <v>0.50359117892334504</v>
      </c>
      <c r="J1591" s="17">
        <v>0.54049692163542495</v>
      </c>
      <c r="K1591" s="17">
        <v>0.49122263750957001</v>
      </c>
      <c r="L1591" s="17">
        <v>0.55618452505119298</v>
      </c>
      <c r="M1591" s="17"/>
      <c r="N1591" s="17">
        <v>0.385445969777299</v>
      </c>
      <c r="O1591" s="17">
        <v>0.47671523413318601</v>
      </c>
      <c r="P1591" s="17">
        <v>0.54886228610294996</v>
      </c>
      <c r="Q1591" s="17">
        <v>0.57231451273572698</v>
      </c>
      <c r="R1591" s="17"/>
      <c r="S1591" s="17">
        <v>0.35707257680570897</v>
      </c>
      <c r="T1591" s="17">
        <v>0.47618553646973699</v>
      </c>
      <c r="U1591" s="17">
        <v>0.52257980542688998</v>
      </c>
      <c r="V1591" s="17">
        <v>0.58544821650263801</v>
      </c>
      <c r="W1591" s="17">
        <v>0.62372472208597596</v>
      </c>
      <c r="X1591" s="17">
        <v>0.47873831972938102</v>
      </c>
      <c r="Y1591" s="17">
        <v>0.47737020001531699</v>
      </c>
      <c r="Z1591" s="17">
        <v>0.440389119047154</v>
      </c>
      <c r="AA1591" s="17">
        <v>0.46333222296597898</v>
      </c>
      <c r="AB1591" s="17">
        <v>0.44673637871716199</v>
      </c>
      <c r="AC1591" s="17">
        <v>0.61242110492385504</v>
      </c>
      <c r="AD1591" s="17">
        <v>0.51234366879506898</v>
      </c>
      <c r="AE1591" s="17"/>
      <c r="AF1591" s="17">
        <v>0.49909465933264302</v>
      </c>
      <c r="AG1591" s="17">
        <v>0.52769565056123102</v>
      </c>
      <c r="AH1591" s="17">
        <v>0.373034107769384</v>
      </c>
      <c r="AI1591" s="17"/>
      <c r="AJ1591" s="17">
        <v>0.54647808940820397</v>
      </c>
      <c r="AK1591" s="17">
        <v>0.43514876951961001</v>
      </c>
      <c r="AL1591" s="17">
        <v>0.54913581412912704</v>
      </c>
      <c r="AM1591" s="17">
        <v>0.47448438018102201</v>
      </c>
      <c r="AN1591" s="17">
        <v>0.44621767997670703</v>
      </c>
      <c r="AO1591" s="17"/>
      <c r="AP1591" s="17">
        <v>0.52431687655229797</v>
      </c>
      <c r="AQ1591" s="17">
        <v>0.40460194237764102</v>
      </c>
      <c r="AR1591" s="17">
        <v>0.59476437906169499</v>
      </c>
      <c r="AS1591" s="17">
        <v>0.58565035184465397</v>
      </c>
      <c r="AT1591" s="17">
        <v>0.32610724170980399</v>
      </c>
      <c r="AU1591" s="17"/>
      <c r="AV1591" s="17">
        <v>0.41663997532443398</v>
      </c>
      <c r="AW1591" s="17">
        <v>0.47748335231945499</v>
      </c>
      <c r="AX1591" s="17">
        <v>0.48240321150821103</v>
      </c>
      <c r="AY1591" s="17">
        <v>0.53723356784815601</v>
      </c>
      <c r="AZ1591" s="17">
        <v>0.43076827506870802</v>
      </c>
      <c r="BA1591" s="17">
        <v>0.61417535744848295</v>
      </c>
      <c r="BB1591" s="17"/>
      <c r="BC1591" s="17">
        <v>0.556116649086006</v>
      </c>
      <c r="BD1591" s="17">
        <v>0.453384510189978</v>
      </c>
      <c r="BE1591" s="17">
        <v>0.47938093239336999</v>
      </c>
      <c r="BF1591" s="17">
        <v>0.43854603936209902</v>
      </c>
      <c r="BG1591" s="17">
        <v>0.3704123038123</v>
      </c>
    </row>
    <row r="1592" spans="2:59" x14ac:dyDescent="0.35">
      <c r="B1592" t="s">
        <v>597</v>
      </c>
      <c r="C1592" s="17">
        <v>0.20701037091525301</v>
      </c>
      <c r="D1592" s="17">
        <v>0.22112329567199701</v>
      </c>
      <c r="E1592" s="17">
        <v>0.19163866291840201</v>
      </c>
      <c r="F1592" s="17"/>
      <c r="G1592" s="17">
        <v>0.31709411247729202</v>
      </c>
      <c r="H1592" s="17">
        <v>0.25943794112024599</v>
      </c>
      <c r="I1592" s="17">
        <v>0.21387984046386799</v>
      </c>
      <c r="J1592" s="17">
        <v>0.13738729838716801</v>
      </c>
      <c r="K1592" s="17">
        <v>0.181210367007962</v>
      </c>
      <c r="L1592" s="17">
        <v>0.15902118173354901</v>
      </c>
      <c r="M1592" s="17"/>
      <c r="N1592" s="17">
        <v>0.24941108226036801</v>
      </c>
      <c r="O1592" s="17">
        <v>0.196986774348787</v>
      </c>
      <c r="P1592" s="17">
        <v>0.21981723652735899</v>
      </c>
      <c r="Q1592" s="17">
        <v>0.15299374945899</v>
      </c>
      <c r="R1592" s="17"/>
      <c r="S1592" s="17">
        <v>0.31155916847728998</v>
      </c>
      <c r="T1592" s="17">
        <v>0.16727029102969701</v>
      </c>
      <c r="U1592" s="17">
        <v>0.20384655810247401</v>
      </c>
      <c r="V1592" s="17">
        <v>0.130247834599173</v>
      </c>
      <c r="W1592" s="17">
        <v>0.118577605860003</v>
      </c>
      <c r="X1592" s="17">
        <v>0.23555788871785799</v>
      </c>
      <c r="Y1592" s="17">
        <v>0.278082791960445</v>
      </c>
      <c r="Z1592" s="17">
        <v>0.34333053188641999</v>
      </c>
      <c r="AA1592" s="17">
        <v>0.21961569717830901</v>
      </c>
      <c r="AB1592" s="17">
        <v>0.202987415522837</v>
      </c>
      <c r="AC1592" s="17">
        <v>0.153500738796473</v>
      </c>
      <c r="AD1592" s="17">
        <v>0</v>
      </c>
      <c r="AE1592" s="17"/>
      <c r="AF1592" s="17">
        <v>0.19997077266121199</v>
      </c>
      <c r="AG1592" s="17">
        <v>0.17464369065548299</v>
      </c>
      <c r="AH1592" s="17">
        <v>0.26243622117026699</v>
      </c>
      <c r="AI1592" s="17"/>
      <c r="AJ1592" s="17">
        <v>0.17154302639313199</v>
      </c>
      <c r="AK1592" s="17">
        <v>0.26910950189008798</v>
      </c>
      <c r="AL1592" s="17">
        <v>0.19761743534790799</v>
      </c>
      <c r="AM1592" s="17">
        <v>0</v>
      </c>
      <c r="AN1592" s="17">
        <v>0.217009832609003</v>
      </c>
      <c r="AO1592" s="17"/>
      <c r="AP1592" s="17">
        <v>0.18341782220677399</v>
      </c>
      <c r="AQ1592" s="17">
        <v>0.28998546721830998</v>
      </c>
      <c r="AR1592" s="17">
        <v>0.110022150013253</v>
      </c>
      <c r="AS1592" s="17">
        <v>0.15803996582740201</v>
      </c>
      <c r="AT1592" s="17">
        <v>0.26316072454148498</v>
      </c>
      <c r="AU1592" s="17"/>
      <c r="AV1592" s="17">
        <v>0.28312757662627303</v>
      </c>
      <c r="AW1592" s="17">
        <v>0.16979928515650899</v>
      </c>
      <c r="AX1592" s="17">
        <v>0.14052489472281601</v>
      </c>
      <c r="AY1592" s="17">
        <v>0.22061783564822601</v>
      </c>
      <c r="AZ1592" s="17">
        <v>0.248652773409725</v>
      </c>
      <c r="BA1592" s="17">
        <v>0.178692600861206</v>
      </c>
      <c r="BB1592" s="17"/>
      <c r="BC1592" s="17">
        <v>0.117126106134723</v>
      </c>
      <c r="BD1592" s="17">
        <v>0.21627387369312501</v>
      </c>
      <c r="BE1592" s="17">
        <v>0.22025908721033299</v>
      </c>
      <c r="BF1592" s="17">
        <v>0.29934652857511101</v>
      </c>
      <c r="BG1592" s="17">
        <v>0.321900056290162</v>
      </c>
    </row>
    <row r="1593" spans="2:59" x14ac:dyDescent="0.35">
      <c r="B1593" t="s">
        <v>598</v>
      </c>
      <c r="C1593" s="17">
        <v>8.9216942089845305E-2</v>
      </c>
      <c r="D1593" s="17">
        <v>7.1484342728905997E-2</v>
      </c>
      <c r="E1593" s="17">
        <v>0.108531176672669</v>
      </c>
      <c r="F1593" s="17"/>
      <c r="G1593" s="17">
        <v>8.3339589400840602E-2</v>
      </c>
      <c r="H1593" s="17">
        <v>0.103252070228851</v>
      </c>
      <c r="I1593" s="17">
        <v>8.7063784555772503E-2</v>
      </c>
      <c r="J1593" s="17">
        <v>0.11275496344699899</v>
      </c>
      <c r="K1593" s="17">
        <v>9.3628751381959793E-2</v>
      </c>
      <c r="L1593" s="17">
        <v>6.1101480306243801E-2</v>
      </c>
      <c r="M1593" s="17"/>
      <c r="N1593" s="17">
        <v>8.6563632808626306E-2</v>
      </c>
      <c r="O1593" s="17">
        <v>8.2808623556897401E-2</v>
      </c>
      <c r="P1593" s="17">
        <v>0.10866797110484901</v>
      </c>
      <c r="Q1593" s="17">
        <v>8.2408947622018905E-2</v>
      </c>
      <c r="R1593" s="17"/>
      <c r="S1593" s="17">
        <v>9.4349799308966503E-2</v>
      </c>
      <c r="T1593" s="17">
        <v>8.2602393583787098E-2</v>
      </c>
      <c r="U1593" s="17">
        <v>3.22795399783527E-2</v>
      </c>
      <c r="V1593" s="17">
        <v>0.14550986780971201</v>
      </c>
      <c r="W1593" s="17">
        <v>5.8057465312370798E-2</v>
      </c>
      <c r="X1593" s="17">
        <v>0.117521262129029</v>
      </c>
      <c r="Y1593" s="17">
        <v>5.6595490996125701E-2</v>
      </c>
      <c r="Z1593" s="17">
        <v>8.8272244091999602E-2</v>
      </c>
      <c r="AA1593" s="17">
        <v>0.13729754679668901</v>
      </c>
      <c r="AB1593" s="17">
        <v>0.101672299001313</v>
      </c>
      <c r="AC1593" s="17">
        <v>4.2140213572321797E-2</v>
      </c>
      <c r="AD1593" s="17">
        <v>0</v>
      </c>
      <c r="AE1593" s="17"/>
      <c r="AF1593" s="17">
        <v>0.111469823705803</v>
      </c>
      <c r="AG1593" s="17">
        <v>7.2103230999268797E-2</v>
      </c>
      <c r="AH1593" s="17">
        <v>0.11717140588356501</v>
      </c>
      <c r="AI1593" s="17"/>
      <c r="AJ1593" s="17">
        <v>8.9261550782594998E-2</v>
      </c>
      <c r="AK1593" s="17">
        <v>9.0798293895705207E-2</v>
      </c>
      <c r="AL1593" s="17">
        <v>2.4421251996787699E-2</v>
      </c>
      <c r="AM1593" s="17">
        <v>0.36616510329179303</v>
      </c>
      <c r="AN1593" s="17">
        <v>8.1201545584232399E-2</v>
      </c>
      <c r="AO1593" s="17"/>
      <c r="AP1593" s="17">
        <v>0.103634750929029</v>
      </c>
      <c r="AQ1593" s="17">
        <v>6.4264340388959298E-2</v>
      </c>
      <c r="AR1593" s="17">
        <v>4.9674222123153901E-2</v>
      </c>
      <c r="AS1593" s="17">
        <v>0.11722139653857</v>
      </c>
      <c r="AT1593" s="17">
        <v>0.13300898568415701</v>
      </c>
      <c r="AU1593" s="17"/>
      <c r="AV1593" s="17">
        <v>6.4928413918872593E-2</v>
      </c>
      <c r="AW1593" s="17">
        <v>0.123142295279177</v>
      </c>
      <c r="AX1593" s="17">
        <v>7.1763722834330898E-2</v>
      </c>
      <c r="AY1593" s="17">
        <v>0.12821313523698499</v>
      </c>
      <c r="AZ1593" s="17">
        <v>6.3394734177025805E-2</v>
      </c>
      <c r="BA1593" s="17">
        <v>6.1237588385970598E-2</v>
      </c>
      <c r="BB1593" s="17"/>
      <c r="BC1593" s="17">
        <v>7.4481641870645002E-2</v>
      </c>
      <c r="BD1593" s="17">
        <v>7.0997345282971899E-2</v>
      </c>
      <c r="BE1593" s="17">
        <v>8.2099717040025499E-2</v>
      </c>
      <c r="BF1593" s="17">
        <v>0.11814177682504901</v>
      </c>
      <c r="BG1593" s="17">
        <v>0.19162926663148699</v>
      </c>
    </row>
    <row r="1594" spans="2:59" x14ac:dyDescent="0.35">
      <c r="C1594" s="17"/>
      <c r="D1594" s="17"/>
      <c r="E1594" s="17"/>
      <c r="F1594" s="17"/>
      <c r="G1594" s="17"/>
      <c r="H1594" s="17"/>
      <c r="I1594" s="17"/>
      <c r="J1594" s="17"/>
      <c r="K1594" s="17"/>
      <c r="L1594" s="17"/>
      <c r="M1594" s="17"/>
      <c r="N1594" s="17"/>
      <c r="O1594" s="17"/>
      <c r="P1594" s="17"/>
      <c r="Q1594" s="17"/>
      <c r="R1594" s="17"/>
      <c r="S1594" s="17"/>
      <c r="T1594" s="17"/>
      <c r="U1594" s="17"/>
      <c r="V1594" s="17"/>
      <c r="W1594" s="17"/>
      <c r="X1594" s="17"/>
      <c r="Y1594" s="17"/>
      <c r="Z1594" s="17"/>
      <c r="AA1594" s="17"/>
      <c r="AB1594" s="17"/>
      <c r="AC1594" s="17"/>
      <c r="AD1594" s="17"/>
      <c r="AE1594" s="17"/>
      <c r="AF1594" s="17"/>
      <c r="AG1594" s="17"/>
      <c r="AH1594" s="17"/>
      <c r="AI1594" s="17"/>
      <c r="AJ1594" s="17"/>
      <c r="AK1594" s="17"/>
      <c r="AL1594" s="17"/>
      <c r="AM1594" s="17"/>
      <c r="AN1594" s="17"/>
      <c r="AO1594" s="17"/>
      <c r="AP1594" s="17"/>
      <c r="AQ1594" s="17"/>
      <c r="AR1594" s="17"/>
      <c r="AS1594" s="17"/>
      <c r="AT1594" s="17"/>
      <c r="AU1594" s="17"/>
      <c r="AV1594" s="17"/>
      <c r="AW1594" s="17"/>
      <c r="AX1594" s="17"/>
      <c r="AY1594" s="17"/>
      <c r="AZ1594" s="17"/>
      <c r="BA1594" s="17"/>
      <c r="BB1594" s="17"/>
      <c r="BC1594" s="17"/>
      <c r="BD1594" s="17"/>
      <c r="BE1594" s="17"/>
      <c r="BF1594" s="17"/>
      <c r="BG1594" s="17"/>
    </row>
    <row r="1595" spans="2:59" x14ac:dyDescent="0.35">
      <c r="B1595" s="6" t="s">
        <v>618</v>
      </c>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c r="BA1595" s="17"/>
      <c r="BB1595" s="17"/>
      <c r="BC1595" s="17"/>
      <c r="BD1595" s="17"/>
      <c r="BE1595" s="17"/>
      <c r="BF1595" s="17"/>
      <c r="BG1595" s="17"/>
    </row>
    <row r="1596" spans="2:59" x14ac:dyDescent="0.35">
      <c r="B1596" s="24" t="s">
        <v>331</v>
      </c>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c r="BA1596" s="17"/>
      <c r="BB1596" s="17"/>
      <c r="BC1596" s="17"/>
      <c r="BD1596" s="17"/>
      <c r="BE1596" s="17"/>
      <c r="BF1596" s="17"/>
      <c r="BG1596" s="17"/>
    </row>
    <row r="1597" spans="2:59" x14ac:dyDescent="0.35">
      <c r="B1597" t="s">
        <v>595</v>
      </c>
      <c r="C1597" s="17">
        <v>0.16715728264354199</v>
      </c>
      <c r="D1597" s="17">
        <v>0.16477396090221599</v>
      </c>
      <c r="E1597" s="17">
        <v>0.16975318154484501</v>
      </c>
      <c r="F1597" s="17"/>
      <c r="G1597" s="17">
        <v>0.100568843488647</v>
      </c>
      <c r="H1597" s="17">
        <v>9.8497784637582006E-2</v>
      </c>
      <c r="I1597" s="17">
        <v>0.191896984319812</v>
      </c>
      <c r="J1597" s="17">
        <v>0.104338129017118</v>
      </c>
      <c r="K1597" s="17">
        <v>0.33247903650109201</v>
      </c>
      <c r="L1597" s="17">
        <v>0.18109698675355401</v>
      </c>
      <c r="M1597" s="17"/>
      <c r="N1597" s="17">
        <v>0.11981944284601399</v>
      </c>
      <c r="O1597" s="17">
        <v>0.202741087730755</v>
      </c>
      <c r="P1597" s="17">
        <v>0.16377510556955999</v>
      </c>
      <c r="Q1597" s="17">
        <v>0.19143873247593199</v>
      </c>
      <c r="R1597" s="17"/>
      <c r="S1597" s="17">
        <v>5.88975926315463E-2</v>
      </c>
      <c r="T1597" s="17">
        <v>0.23712235531179901</v>
      </c>
      <c r="U1597" s="17">
        <v>0.28810201763293802</v>
      </c>
      <c r="V1597" s="17">
        <v>0.10967051064953399</v>
      </c>
      <c r="W1597" s="17">
        <v>8.6115589622002303E-2</v>
      </c>
      <c r="X1597" s="17">
        <v>0.20206024336622799</v>
      </c>
      <c r="Y1597" s="17">
        <v>7.6934710371451706E-2</v>
      </c>
      <c r="Z1597" s="17">
        <v>0.170463218419065</v>
      </c>
      <c r="AA1597" s="17">
        <v>0.186873869681908</v>
      </c>
      <c r="AB1597" s="17">
        <v>0.21807427849147401</v>
      </c>
      <c r="AC1597" s="17">
        <v>0.325817761013034</v>
      </c>
      <c r="AD1597" s="17">
        <v>0.143349028160669</v>
      </c>
      <c r="AE1597" s="17"/>
      <c r="AF1597" s="17">
        <v>0.20139617429714601</v>
      </c>
      <c r="AG1597" s="17">
        <v>0.136413649693611</v>
      </c>
      <c r="AH1597" s="17">
        <v>0.23046283738491399</v>
      </c>
      <c r="AI1597" s="17"/>
      <c r="AJ1597" s="17">
        <v>0.18822996396181901</v>
      </c>
      <c r="AK1597" s="17">
        <v>0.14447424811776299</v>
      </c>
      <c r="AL1597" s="17">
        <v>6.9895608997384603E-2</v>
      </c>
      <c r="AM1597" s="17">
        <v>0.438817285864599</v>
      </c>
      <c r="AN1597" s="17">
        <v>0.117185752280783</v>
      </c>
      <c r="AO1597" s="17"/>
      <c r="AP1597" s="17">
        <v>0.18494571138933</v>
      </c>
      <c r="AQ1597" s="17">
        <v>0.13443042342603601</v>
      </c>
      <c r="AR1597" s="17">
        <v>0.14785891729441999</v>
      </c>
      <c r="AS1597" s="17">
        <v>0.19697786411721699</v>
      </c>
      <c r="AT1597" s="17">
        <v>0.24806558920548699</v>
      </c>
      <c r="AU1597" s="17"/>
      <c r="AV1597" s="17">
        <v>0.126994665598782</v>
      </c>
      <c r="AW1597" s="17">
        <v>0.14765974929879</v>
      </c>
      <c r="AX1597" s="17">
        <v>0.16052742472366399</v>
      </c>
      <c r="AY1597" s="17">
        <v>0.20863228863001099</v>
      </c>
      <c r="AZ1597" s="17">
        <v>0.22421610262289901</v>
      </c>
      <c r="BA1597" s="17">
        <v>0.17590225430404899</v>
      </c>
      <c r="BB1597" s="17"/>
      <c r="BC1597" s="17">
        <v>0.22568008603127299</v>
      </c>
      <c r="BD1597" s="17">
        <v>0.198269989686302</v>
      </c>
      <c r="BE1597" s="17">
        <v>0.145083767043063</v>
      </c>
      <c r="BF1597" s="17">
        <v>6.9268713660842002E-2</v>
      </c>
      <c r="BG1597" s="17">
        <v>0</v>
      </c>
    </row>
    <row r="1598" spans="2:59" x14ac:dyDescent="0.35">
      <c r="B1598" t="s">
        <v>596</v>
      </c>
      <c r="C1598" s="17">
        <v>0.50434305412247704</v>
      </c>
      <c r="D1598" s="17">
        <v>0.49135754626425598</v>
      </c>
      <c r="E1598" s="17">
        <v>0.51848678679504001</v>
      </c>
      <c r="F1598" s="17"/>
      <c r="G1598" s="17">
        <v>0.45640655554809201</v>
      </c>
      <c r="H1598" s="17">
        <v>0.46792406999972203</v>
      </c>
      <c r="I1598" s="17">
        <v>0.46713173045724998</v>
      </c>
      <c r="J1598" s="17">
        <v>0.62228221355448698</v>
      </c>
      <c r="K1598" s="17">
        <v>0.41987984329904898</v>
      </c>
      <c r="L1598" s="17">
        <v>0.56403257342761903</v>
      </c>
      <c r="M1598" s="17"/>
      <c r="N1598" s="17">
        <v>0.53238779386526403</v>
      </c>
      <c r="O1598" s="17">
        <v>0.49899017388083899</v>
      </c>
      <c r="P1598" s="17">
        <v>0.51693424221839501</v>
      </c>
      <c r="Q1598" s="17">
        <v>0.45725912238765798</v>
      </c>
      <c r="R1598" s="17"/>
      <c r="S1598" s="17">
        <v>0.46498611069614798</v>
      </c>
      <c r="T1598" s="17">
        <v>0.42964451733880399</v>
      </c>
      <c r="U1598" s="17">
        <v>0.46795468206969598</v>
      </c>
      <c r="V1598" s="17">
        <v>0.57769159926337199</v>
      </c>
      <c r="W1598" s="17">
        <v>0.59850367536701998</v>
      </c>
      <c r="X1598" s="17">
        <v>0.46045430086726002</v>
      </c>
      <c r="Y1598" s="17">
        <v>0.56437778070558597</v>
      </c>
      <c r="Z1598" s="17">
        <v>0.49963433539288898</v>
      </c>
      <c r="AA1598" s="17">
        <v>0.46836408198394902</v>
      </c>
      <c r="AB1598" s="17">
        <v>0.53818426180454404</v>
      </c>
      <c r="AC1598" s="17">
        <v>0.49383623772045998</v>
      </c>
      <c r="AD1598" s="17">
        <v>0.62362856987926596</v>
      </c>
      <c r="AE1598" s="17"/>
      <c r="AF1598" s="17">
        <v>0.53143931963658797</v>
      </c>
      <c r="AG1598" s="17">
        <v>0.54031859714920605</v>
      </c>
      <c r="AH1598" s="17">
        <v>0.34505723500805302</v>
      </c>
      <c r="AI1598" s="17"/>
      <c r="AJ1598" s="17">
        <v>0.52385380783783797</v>
      </c>
      <c r="AK1598" s="17">
        <v>0.49383132354000497</v>
      </c>
      <c r="AL1598" s="17">
        <v>0.595643907959024</v>
      </c>
      <c r="AM1598" s="17">
        <v>0.42159916868404002</v>
      </c>
      <c r="AN1598" s="17">
        <v>0.54381430262862895</v>
      </c>
      <c r="AO1598" s="17"/>
      <c r="AP1598" s="17">
        <v>0.52561590426991001</v>
      </c>
      <c r="AQ1598" s="17">
        <v>0.496003173089827</v>
      </c>
      <c r="AR1598" s="17">
        <v>0.50939299541544203</v>
      </c>
      <c r="AS1598" s="17">
        <v>0.47728564749721503</v>
      </c>
      <c r="AT1598" s="17">
        <v>0.53589260653167503</v>
      </c>
      <c r="AU1598" s="17"/>
      <c r="AV1598" s="17">
        <v>0.48015213186668199</v>
      </c>
      <c r="AW1598" s="17">
        <v>0.543034510928456</v>
      </c>
      <c r="AX1598" s="17">
        <v>0.57945061705038803</v>
      </c>
      <c r="AY1598" s="17">
        <v>0.49279733671239601</v>
      </c>
      <c r="AZ1598" s="17">
        <v>0.37634881069544401</v>
      </c>
      <c r="BA1598" s="17">
        <v>0.53432275761889603</v>
      </c>
      <c r="BB1598" s="17"/>
      <c r="BC1598" s="17">
        <v>0.450163582113775</v>
      </c>
      <c r="BD1598" s="17">
        <v>0.53777806615218604</v>
      </c>
      <c r="BE1598" s="17">
        <v>0.49219269864756199</v>
      </c>
      <c r="BF1598" s="17">
        <v>0.54950183742982295</v>
      </c>
      <c r="BG1598" s="17">
        <v>0.28378341307203397</v>
      </c>
    </row>
    <row r="1599" spans="2:59" x14ac:dyDescent="0.35">
      <c r="B1599" t="s">
        <v>597</v>
      </c>
      <c r="C1599" s="17">
        <v>0.234118976150371</v>
      </c>
      <c r="D1599" s="17">
        <v>0.24860151467830499</v>
      </c>
      <c r="E1599" s="17">
        <v>0.218344687181803</v>
      </c>
      <c r="F1599" s="17"/>
      <c r="G1599" s="17">
        <v>0.28727839017045897</v>
      </c>
      <c r="H1599" s="17">
        <v>0.29098978666828301</v>
      </c>
      <c r="I1599" s="17">
        <v>0.247793335877497</v>
      </c>
      <c r="J1599" s="17">
        <v>0.18907959671303201</v>
      </c>
      <c r="K1599" s="17">
        <v>0.215204359167361</v>
      </c>
      <c r="L1599" s="17">
        <v>0.18865485777798199</v>
      </c>
      <c r="M1599" s="17"/>
      <c r="N1599" s="17">
        <v>0.22931746083166801</v>
      </c>
      <c r="O1599" s="17">
        <v>0.20576860906231301</v>
      </c>
      <c r="P1599" s="17">
        <v>0.25339318122133297</v>
      </c>
      <c r="Q1599" s="17">
        <v>0.25787884696922903</v>
      </c>
      <c r="R1599" s="17"/>
      <c r="S1599" s="17">
        <v>0.24983332556346699</v>
      </c>
      <c r="T1599" s="17">
        <v>0.25164571582671103</v>
      </c>
      <c r="U1599" s="17">
        <v>0.24394330029736599</v>
      </c>
      <c r="V1599" s="17">
        <v>0.14621412876176201</v>
      </c>
      <c r="W1599" s="17">
        <v>0.26797408069936002</v>
      </c>
      <c r="X1599" s="17">
        <v>0.30541959360281901</v>
      </c>
      <c r="Y1599" s="17">
        <v>0.29836476292361802</v>
      </c>
      <c r="Z1599" s="17">
        <v>0.292392392017713</v>
      </c>
      <c r="AA1599" s="17">
        <v>0.22931421656645501</v>
      </c>
      <c r="AB1599" s="17">
        <v>0.15709931920408901</v>
      </c>
      <c r="AC1599" s="17">
        <v>0.18034600126650599</v>
      </c>
      <c r="AD1599" s="17">
        <v>0.17259514438450799</v>
      </c>
      <c r="AE1599" s="17"/>
      <c r="AF1599" s="17">
        <v>0.198732126231944</v>
      </c>
      <c r="AG1599" s="17">
        <v>0.24634806717438301</v>
      </c>
      <c r="AH1599" s="17">
        <v>0.25100470729787699</v>
      </c>
      <c r="AI1599" s="17"/>
      <c r="AJ1599" s="17">
        <v>0.22151688487226701</v>
      </c>
      <c r="AK1599" s="17">
        <v>0.24627323466537701</v>
      </c>
      <c r="AL1599" s="17">
        <v>0.31142876597254299</v>
      </c>
      <c r="AM1599" s="17">
        <v>0.13958354545136101</v>
      </c>
      <c r="AN1599" s="17">
        <v>0.18640660046445801</v>
      </c>
      <c r="AO1599" s="17"/>
      <c r="AP1599" s="17">
        <v>0.19913231402394099</v>
      </c>
      <c r="AQ1599" s="17">
        <v>0.27178466366352499</v>
      </c>
      <c r="AR1599" s="17">
        <v>0.31226682394893901</v>
      </c>
      <c r="AS1599" s="17">
        <v>0.21211405750729301</v>
      </c>
      <c r="AT1599" s="17">
        <v>0.11881584525443099</v>
      </c>
      <c r="AU1599" s="17"/>
      <c r="AV1599" s="17">
        <v>0.28181145370627703</v>
      </c>
      <c r="AW1599" s="17">
        <v>0.21705932238463199</v>
      </c>
      <c r="AX1599" s="17">
        <v>0.23831794703510301</v>
      </c>
      <c r="AY1599" s="17">
        <v>0.19757397630170001</v>
      </c>
      <c r="AZ1599" s="17">
        <v>0.23715068507921</v>
      </c>
      <c r="BA1599" s="17">
        <v>0.21823415007821301</v>
      </c>
      <c r="BB1599" s="17"/>
      <c r="BC1599" s="17">
        <v>0.242203731406819</v>
      </c>
      <c r="BD1599" s="17">
        <v>0.20500100285275299</v>
      </c>
      <c r="BE1599" s="17">
        <v>0.269305889687733</v>
      </c>
      <c r="BF1599" s="17">
        <v>0.25266923665686097</v>
      </c>
      <c r="BG1599" s="17">
        <v>0.29653282468265002</v>
      </c>
    </row>
    <row r="1600" spans="2:59" x14ac:dyDescent="0.35">
      <c r="B1600" t="s">
        <v>598</v>
      </c>
      <c r="C1600" s="17">
        <v>9.4380687083609693E-2</v>
      </c>
      <c r="D1600" s="17">
        <v>9.5266978155222698E-2</v>
      </c>
      <c r="E1600" s="17">
        <v>9.3415344478311693E-2</v>
      </c>
      <c r="F1600" s="17"/>
      <c r="G1600" s="17">
        <v>0.15574621079280199</v>
      </c>
      <c r="H1600" s="17">
        <v>0.142588358694413</v>
      </c>
      <c r="I1600" s="17">
        <v>9.3177949345441699E-2</v>
      </c>
      <c r="J1600" s="17">
        <v>8.4300060715362293E-2</v>
      </c>
      <c r="K1600" s="17">
        <v>3.2436761032499303E-2</v>
      </c>
      <c r="L1600" s="17">
        <v>6.6215582040844198E-2</v>
      </c>
      <c r="M1600" s="17"/>
      <c r="N1600" s="17">
        <v>0.118475302457053</v>
      </c>
      <c r="O1600" s="17">
        <v>9.25001293260935E-2</v>
      </c>
      <c r="P1600" s="17">
        <v>6.5897470990712498E-2</v>
      </c>
      <c r="Q1600" s="17">
        <v>9.3423298167181396E-2</v>
      </c>
      <c r="R1600" s="17"/>
      <c r="S1600" s="17">
        <v>0.22628297110883799</v>
      </c>
      <c r="T1600" s="17">
        <v>8.1587411522685296E-2</v>
      </c>
      <c r="U1600" s="17">
        <v>0</v>
      </c>
      <c r="V1600" s="17">
        <v>0.16642376132533199</v>
      </c>
      <c r="W1600" s="17">
        <v>4.7406654311618099E-2</v>
      </c>
      <c r="X1600" s="17">
        <v>3.2065862163692699E-2</v>
      </c>
      <c r="Y1600" s="17">
        <v>6.0322745999344299E-2</v>
      </c>
      <c r="Z1600" s="17">
        <v>3.7510054170333797E-2</v>
      </c>
      <c r="AA1600" s="17">
        <v>0.115447831767688</v>
      </c>
      <c r="AB1600" s="17">
        <v>8.6642140499893799E-2</v>
      </c>
      <c r="AC1600" s="17">
        <v>0</v>
      </c>
      <c r="AD1600" s="17">
        <v>6.0427257575557503E-2</v>
      </c>
      <c r="AE1600" s="17"/>
      <c r="AF1600" s="17">
        <v>6.8432379834322904E-2</v>
      </c>
      <c r="AG1600" s="17">
        <v>7.6919685982799899E-2</v>
      </c>
      <c r="AH1600" s="17">
        <v>0.17347522030915599</v>
      </c>
      <c r="AI1600" s="17"/>
      <c r="AJ1600" s="17">
        <v>6.6399343328075705E-2</v>
      </c>
      <c r="AK1600" s="17">
        <v>0.11542119367685499</v>
      </c>
      <c r="AL1600" s="17">
        <v>2.30317170710484E-2</v>
      </c>
      <c r="AM1600" s="17">
        <v>0</v>
      </c>
      <c r="AN1600" s="17">
        <v>0.15259334462613</v>
      </c>
      <c r="AO1600" s="17"/>
      <c r="AP1600" s="17">
        <v>9.0306070316819295E-2</v>
      </c>
      <c r="AQ1600" s="17">
        <v>9.7781739820612001E-2</v>
      </c>
      <c r="AR1600" s="17">
        <v>3.0481263341199501E-2</v>
      </c>
      <c r="AS1600" s="17">
        <v>0.113622430878275</v>
      </c>
      <c r="AT1600" s="17">
        <v>9.7225959008406401E-2</v>
      </c>
      <c r="AU1600" s="17"/>
      <c r="AV1600" s="17">
        <v>0.111041748828259</v>
      </c>
      <c r="AW1600" s="17">
        <v>9.2246417388122004E-2</v>
      </c>
      <c r="AX1600" s="17">
        <v>2.17040111908453E-2</v>
      </c>
      <c r="AY1600" s="17">
        <v>0.100996398355894</v>
      </c>
      <c r="AZ1600" s="17">
        <v>0.162284401602447</v>
      </c>
      <c r="BA1600" s="17">
        <v>7.15408379988417E-2</v>
      </c>
      <c r="BB1600" s="17"/>
      <c r="BC1600" s="17">
        <v>8.1952600448133101E-2</v>
      </c>
      <c r="BD1600" s="17">
        <v>5.8950941308759802E-2</v>
      </c>
      <c r="BE1600" s="17">
        <v>9.3417644621642204E-2</v>
      </c>
      <c r="BF1600" s="17">
        <v>0.12856021225247399</v>
      </c>
      <c r="BG1600" s="17">
        <v>0.41968376224531601</v>
      </c>
    </row>
    <row r="1601" spans="2:59" x14ac:dyDescent="0.35">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c r="AP1601" s="17"/>
      <c r="AQ1601" s="17"/>
      <c r="AR1601" s="17"/>
      <c r="AS1601" s="17"/>
      <c r="AT1601" s="17"/>
      <c r="AU1601" s="17"/>
      <c r="AV1601" s="17"/>
      <c r="AW1601" s="17"/>
      <c r="AX1601" s="17"/>
      <c r="AY1601" s="17"/>
      <c r="AZ1601" s="17"/>
      <c r="BA1601" s="17"/>
      <c r="BB1601" s="17"/>
      <c r="BC1601" s="17"/>
      <c r="BD1601" s="17"/>
      <c r="BE1601" s="17"/>
      <c r="BF1601" s="17"/>
      <c r="BG1601" s="17"/>
    </row>
    <row r="1602" spans="2:59" x14ac:dyDescent="0.35">
      <c r="B1602" s="6" t="s">
        <v>632</v>
      </c>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c r="BA1602" s="17"/>
      <c r="BB1602" s="17"/>
      <c r="BC1602" s="17"/>
      <c r="BD1602" s="17"/>
      <c r="BE1602" s="17"/>
      <c r="BF1602" s="17"/>
      <c r="BG1602" s="17"/>
    </row>
    <row r="1603" spans="2:59" x14ac:dyDescent="0.35">
      <c r="B1603" s="24" t="s">
        <v>331</v>
      </c>
      <c r="C1603" s="17"/>
      <c r="D1603" s="17"/>
      <c r="E1603" s="17"/>
      <c r="F1603" s="17"/>
      <c r="G1603" s="17"/>
      <c r="H1603" s="17"/>
      <c r="I1603" s="17"/>
      <c r="J1603" s="17"/>
      <c r="K1603" s="17"/>
      <c r="L1603" s="17"/>
      <c r="M1603" s="17"/>
      <c r="N1603" s="17"/>
      <c r="O1603" s="17"/>
      <c r="P1603" s="17"/>
      <c r="Q1603" s="17"/>
      <c r="R1603" s="17"/>
      <c r="S1603" s="17"/>
      <c r="T1603" s="17"/>
      <c r="U1603" s="17"/>
      <c r="V1603" s="17"/>
      <c r="W1603" s="17"/>
      <c r="X1603" s="17"/>
      <c r="Y1603" s="17"/>
      <c r="Z1603" s="17"/>
      <c r="AA1603" s="17"/>
      <c r="AB1603" s="17"/>
      <c r="AC1603" s="17"/>
      <c r="AD1603" s="17"/>
      <c r="AE1603" s="17"/>
      <c r="AF1603" s="17"/>
      <c r="AG1603" s="17"/>
      <c r="AH1603" s="17"/>
      <c r="AI1603" s="17"/>
      <c r="AJ1603" s="17"/>
      <c r="AK1603" s="17"/>
      <c r="AL1603" s="17"/>
      <c r="AM1603" s="17"/>
      <c r="AN1603" s="17"/>
      <c r="AO1603" s="17"/>
      <c r="AP1603" s="17"/>
      <c r="AQ1603" s="17"/>
      <c r="AR1603" s="17"/>
      <c r="AS1603" s="17"/>
      <c r="AT1603" s="17"/>
      <c r="AU1603" s="17"/>
      <c r="AV1603" s="17"/>
      <c r="AW1603" s="17"/>
      <c r="AX1603" s="17"/>
      <c r="AY1603" s="17"/>
      <c r="AZ1603" s="17"/>
      <c r="BA1603" s="17"/>
      <c r="BB1603" s="17"/>
      <c r="BC1603" s="17"/>
      <c r="BD1603" s="17"/>
      <c r="BE1603" s="17"/>
      <c r="BF1603" s="17"/>
      <c r="BG1603" s="17"/>
    </row>
    <row r="1604" spans="2:59" x14ac:dyDescent="0.35">
      <c r="B1604" t="s">
        <v>619</v>
      </c>
      <c r="C1604" s="17">
        <v>0.49251625355281098</v>
      </c>
      <c r="D1604" s="17">
        <v>0.48078116641959201</v>
      </c>
      <c r="E1604" s="17">
        <v>0.50372415025907702</v>
      </c>
      <c r="F1604" s="17"/>
      <c r="G1604" s="17">
        <v>0.44193336193383298</v>
      </c>
      <c r="H1604" s="17">
        <v>0.42614175280566702</v>
      </c>
      <c r="I1604" s="17">
        <v>0.45359792144852201</v>
      </c>
      <c r="J1604" s="17">
        <v>0.59439720733618195</v>
      </c>
      <c r="K1604" s="17">
        <v>0.50878614897031904</v>
      </c>
      <c r="L1604" s="17">
        <v>0.52546655161384304</v>
      </c>
      <c r="M1604" s="17"/>
      <c r="N1604" s="17">
        <v>0.483807517199078</v>
      </c>
      <c r="O1604" s="17">
        <v>0.54075976148572502</v>
      </c>
      <c r="P1604" s="17">
        <v>0.43973310372887398</v>
      </c>
      <c r="Q1604" s="17">
        <v>0.496497014870456</v>
      </c>
      <c r="R1604" s="17"/>
      <c r="S1604" s="17">
        <v>0.42769143359928102</v>
      </c>
      <c r="T1604" s="17">
        <v>0.44836944064488898</v>
      </c>
      <c r="U1604" s="17">
        <v>0.51289756250959095</v>
      </c>
      <c r="V1604" s="17">
        <v>0.50569519669186402</v>
      </c>
      <c r="W1604" s="17">
        <v>0.54950971559765005</v>
      </c>
      <c r="X1604" s="17">
        <v>0.54788019760370599</v>
      </c>
      <c r="Y1604" s="17">
        <v>0.483355755386977</v>
      </c>
      <c r="Z1604" s="17">
        <v>0.49295951893518097</v>
      </c>
      <c r="AA1604" s="17">
        <v>0.46510621578783701</v>
      </c>
      <c r="AB1604" s="17">
        <v>0.51913298887251802</v>
      </c>
      <c r="AC1604" s="17">
        <v>0.59416942367709202</v>
      </c>
      <c r="AD1604" s="17">
        <v>0.46499556053448299</v>
      </c>
      <c r="AE1604" s="17"/>
      <c r="AF1604" s="17">
        <v>0.38408253829041999</v>
      </c>
      <c r="AG1604" s="17">
        <v>0.59945902048742705</v>
      </c>
      <c r="AH1604" s="17">
        <v>0.40122272527317798</v>
      </c>
      <c r="AI1604" s="17"/>
      <c r="AJ1604" s="17">
        <v>0.42027174520469501</v>
      </c>
      <c r="AK1604" s="17">
        <v>0.56550152380995999</v>
      </c>
      <c r="AL1604" s="17">
        <v>0.59273529465838903</v>
      </c>
      <c r="AM1604" s="17">
        <v>8.4287983698465893E-2</v>
      </c>
      <c r="AN1604" s="17">
        <v>0.43550238799588997</v>
      </c>
      <c r="AO1604" s="17"/>
      <c r="AP1604" s="17">
        <v>0.427783532291718</v>
      </c>
      <c r="AQ1604" s="17">
        <v>0.557623841110647</v>
      </c>
      <c r="AR1604" s="17">
        <v>0.63432374925558899</v>
      </c>
      <c r="AS1604" s="17">
        <v>0.301514577645693</v>
      </c>
      <c r="AT1604" s="17">
        <v>0.68820862017361795</v>
      </c>
      <c r="AU1604" s="17"/>
      <c r="AV1604" s="17">
        <v>0.54092140580177395</v>
      </c>
      <c r="AW1604" s="17">
        <v>0.422273486828324</v>
      </c>
      <c r="AX1604" s="17">
        <v>0.66219852723800998</v>
      </c>
      <c r="AY1604" s="17">
        <v>0.27428060438311203</v>
      </c>
      <c r="AZ1604" s="17">
        <v>0.64525897294425605</v>
      </c>
      <c r="BA1604" s="17">
        <v>0.54490102574746502</v>
      </c>
      <c r="BB1604" s="17"/>
      <c r="BC1604" s="17">
        <v>0.41791061112622901</v>
      </c>
      <c r="BD1604" s="17">
        <v>0.54947918370030002</v>
      </c>
      <c r="BE1604" s="17">
        <v>0.52661796468357203</v>
      </c>
      <c r="BF1604" s="17">
        <v>0.44865250234779502</v>
      </c>
      <c r="BG1604" s="17">
        <v>0.42574961523402999</v>
      </c>
    </row>
    <row r="1605" spans="2:59" x14ac:dyDescent="0.35">
      <c r="B1605" t="s">
        <v>620</v>
      </c>
      <c r="C1605" s="17">
        <v>0.48457333137568098</v>
      </c>
      <c r="D1605" s="17">
        <v>0.46080151578584</v>
      </c>
      <c r="E1605" s="17">
        <v>0.50955242393007005</v>
      </c>
      <c r="F1605" s="17"/>
      <c r="G1605" s="17">
        <v>0.401271712955653</v>
      </c>
      <c r="H1605" s="17">
        <v>0.401035671929103</v>
      </c>
      <c r="I1605" s="17">
        <v>0.49270807315767401</v>
      </c>
      <c r="J1605" s="17">
        <v>0.46849393911382797</v>
      </c>
      <c r="K1605" s="17">
        <v>0.55201991095750202</v>
      </c>
      <c r="L1605" s="17">
        <v>0.57757761824613596</v>
      </c>
      <c r="M1605" s="17"/>
      <c r="N1605" s="17">
        <v>0.45526285643469699</v>
      </c>
      <c r="O1605" s="17">
        <v>0.41675981746430102</v>
      </c>
      <c r="P1605" s="17">
        <v>0.56168073870620805</v>
      </c>
      <c r="Q1605" s="17">
        <v>0.523606258977515</v>
      </c>
      <c r="R1605" s="17"/>
      <c r="S1605" s="17">
        <v>0.42974846494843499</v>
      </c>
      <c r="T1605" s="17">
        <v>0.53888939866207997</v>
      </c>
      <c r="U1605" s="17">
        <v>0.511085767557381</v>
      </c>
      <c r="V1605" s="17">
        <v>0.52578609637556495</v>
      </c>
      <c r="W1605" s="17">
        <v>0.46802114014596202</v>
      </c>
      <c r="X1605" s="17">
        <v>0.51982182214992401</v>
      </c>
      <c r="Y1605" s="17">
        <v>0.41575342856259301</v>
      </c>
      <c r="Z1605" s="17">
        <v>0.56825602734713498</v>
      </c>
      <c r="AA1605" s="17">
        <v>0.47898559651927503</v>
      </c>
      <c r="AB1605" s="17">
        <v>0.43019702222767398</v>
      </c>
      <c r="AC1605" s="17">
        <v>0.52293857262979204</v>
      </c>
      <c r="AD1605" s="17">
        <v>0.46864251924455103</v>
      </c>
      <c r="AE1605" s="17"/>
      <c r="AF1605" s="17">
        <v>0.51509489611290105</v>
      </c>
      <c r="AG1605" s="17">
        <v>0.47290507043334801</v>
      </c>
      <c r="AH1605" s="17">
        <v>0.47946915767445902</v>
      </c>
      <c r="AI1605" s="17"/>
      <c r="AJ1605" s="17">
        <v>0.54429012902828999</v>
      </c>
      <c r="AK1605" s="17">
        <v>0.44588407508716799</v>
      </c>
      <c r="AL1605" s="17">
        <v>0.51687578747367402</v>
      </c>
      <c r="AM1605" s="17">
        <v>0.41713124848883598</v>
      </c>
      <c r="AN1605" s="17">
        <v>0.391205896544919</v>
      </c>
      <c r="AO1605" s="17"/>
      <c r="AP1605" s="17">
        <v>0.52697536289114999</v>
      </c>
      <c r="AQ1605" s="17">
        <v>0.45491499242113498</v>
      </c>
      <c r="AR1605" s="17">
        <v>0.51718834799442404</v>
      </c>
      <c r="AS1605" s="17">
        <v>0.56512095023976405</v>
      </c>
      <c r="AT1605" s="17">
        <v>0.44112759723850198</v>
      </c>
      <c r="AU1605" s="17"/>
      <c r="AV1605" s="17">
        <v>0.44827874259516898</v>
      </c>
      <c r="AW1605" s="17">
        <v>0.49877501309411398</v>
      </c>
      <c r="AX1605" s="17">
        <v>0.482647045133828</v>
      </c>
      <c r="AY1605" s="17">
        <v>0.52852697787027503</v>
      </c>
      <c r="AZ1605" s="17">
        <v>0.45047372999361202</v>
      </c>
      <c r="BA1605" s="17">
        <v>0.52346857693971305</v>
      </c>
      <c r="BB1605" s="17"/>
      <c r="BC1605" s="17">
        <v>0.57836334549905599</v>
      </c>
      <c r="BD1605" s="17">
        <v>0.47247650195165802</v>
      </c>
      <c r="BE1605" s="17">
        <v>0.443570159604945</v>
      </c>
      <c r="BF1605" s="17">
        <v>0.42428318408572901</v>
      </c>
      <c r="BG1605" s="17">
        <v>0.24089797606413699</v>
      </c>
    </row>
    <row r="1606" spans="2:59" x14ac:dyDescent="0.35">
      <c r="B1606" t="s">
        <v>621</v>
      </c>
      <c r="C1606" s="17">
        <v>0.34093874292890802</v>
      </c>
      <c r="D1606" s="17">
        <v>0.32842828626296</v>
      </c>
      <c r="E1606" s="17">
        <v>0.35424988870586499</v>
      </c>
      <c r="F1606" s="17"/>
      <c r="G1606" s="17">
        <v>0.39249804317994602</v>
      </c>
      <c r="H1606" s="17">
        <v>0.35102383360301898</v>
      </c>
      <c r="I1606" s="17">
        <v>0.32666966953820098</v>
      </c>
      <c r="J1606" s="17">
        <v>0.36672782082237498</v>
      </c>
      <c r="K1606" s="17">
        <v>0.31164441845655599</v>
      </c>
      <c r="L1606" s="17">
        <v>0.30561718450866299</v>
      </c>
      <c r="M1606" s="17"/>
      <c r="N1606" s="17">
        <v>0.37475839974099501</v>
      </c>
      <c r="O1606" s="17">
        <v>0.35940045422165601</v>
      </c>
      <c r="P1606" s="17">
        <v>0.31590850851718799</v>
      </c>
      <c r="Q1606" s="17">
        <v>0.30180037903025098</v>
      </c>
      <c r="R1606" s="17"/>
      <c r="S1606" s="17">
        <v>0.36142316716735501</v>
      </c>
      <c r="T1606" s="17">
        <v>0.33898506672536299</v>
      </c>
      <c r="U1606" s="17">
        <v>0.36839955054553902</v>
      </c>
      <c r="V1606" s="17">
        <v>0.34540471790425897</v>
      </c>
      <c r="W1606" s="17">
        <v>0.38843064245590903</v>
      </c>
      <c r="X1606" s="17">
        <v>0.35416380656560098</v>
      </c>
      <c r="Y1606" s="17">
        <v>0.264832915837728</v>
      </c>
      <c r="Z1606" s="17">
        <v>0.50100171912055302</v>
      </c>
      <c r="AA1606" s="17">
        <v>0.31016622242214797</v>
      </c>
      <c r="AB1606" s="17">
        <v>0.28031968462304102</v>
      </c>
      <c r="AC1606" s="17">
        <v>0.27415509195854398</v>
      </c>
      <c r="AD1606" s="17">
        <v>0.36673350603403598</v>
      </c>
      <c r="AE1606" s="17"/>
      <c r="AF1606" s="17">
        <v>0.33042251143405099</v>
      </c>
      <c r="AG1606" s="17">
        <v>0.34926463324142298</v>
      </c>
      <c r="AH1606" s="17">
        <v>0.330061023899897</v>
      </c>
      <c r="AI1606" s="17"/>
      <c r="AJ1606" s="17">
        <v>0.32615629302760302</v>
      </c>
      <c r="AK1606" s="17">
        <v>0.36419839506799501</v>
      </c>
      <c r="AL1606" s="17">
        <v>0.367116817628721</v>
      </c>
      <c r="AM1606" s="17">
        <v>0.37106816154897998</v>
      </c>
      <c r="AN1606" s="17">
        <v>0.34281975684426103</v>
      </c>
      <c r="AO1606" s="17"/>
      <c r="AP1606" s="17">
        <v>0.28328173376289101</v>
      </c>
      <c r="AQ1606" s="17">
        <v>0.352637548777124</v>
      </c>
      <c r="AR1606" s="17">
        <v>0.4177306151297</v>
      </c>
      <c r="AS1606" s="17">
        <v>0.35938708538584901</v>
      </c>
      <c r="AT1606" s="17">
        <v>0.271954301969485</v>
      </c>
      <c r="AU1606" s="17"/>
      <c r="AV1606" s="17">
        <v>0.38609634422218497</v>
      </c>
      <c r="AW1606" s="17">
        <v>0.32105127908036901</v>
      </c>
      <c r="AX1606" s="17">
        <v>0.34456565577645998</v>
      </c>
      <c r="AY1606" s="17">
        <v>0.34221946071251103</v>
      </c>
      <c r="AZ1606" s="17">
        <v>0.30788033584581198</v>
      </c>
      <c r="BA1606" s="17">
        <v>0.299974184612884</v>
      </c>
      <c r="BB1606" s="17"/>
      <c r="BC1606" s="17">
        <v>0.33025056741813802</v>
      </c>
      <c r="BD1606" s="17">
        <v>0.336244973570478</v>
      </c>
      <c r="BE1606" s="17">
        <v>0.38516231086881503</v>
      </c>
      <c r="BF1606" s="17">
        <v>0.30379855995761201</v>
      </c>
      <c r="BG1606" s="17">
        <v>0.51139763348931899</v>
      </c>
    </row>
    <row r="1607" spans="2:59" x14ac:dyDescent="0.35">
      <c r="B1607" t="s">
        <v>622</v>
      </c>
      <c r="C1607" s="17">
        <v>0.24152855420422001</v>
      </c>
      <c r="D1607" s="17">
        <v>0.22624769164675601</v>
      </c>
      <c r="E1607" s="17">
        <v>0.25695532181075997</v>
      </c>
      <c r="F1607" s="17"/>
      <c r="G1607" s="17">
        <v>0.21973142379602101</v>
      </c>
      <c r="H1607" s="17">
        <v>0.13869223300148101</v>
      </c>
      <c r="I1607" s="17">
        <v>0.21873670813698401</v>
      </c>
      <c r="J1607" s="17">
        <v>0.22517217155236</v>
      </c>
      <c r="K1607" s="17">
        <v>0.34625075031882502</v>
      </c>
      <c r="L1607" s="17">
        <v>0.30879254368380399</v>
      </c>
      <c r="M1607" s="17"/>
      <c r="N1607" s="17">
        <v>0.25349138897746898</v>
      </c>
      <c r="O1607" s="17">
        <v>0.183600456380065</v>
      </c>
      <c r="P1607" s="17">
        <v>0.26885439190821597</v>
      </c>
      <c r="Q1607" s="17">
        <v>0.26184978092415701</v>
      </c>
      <c r="R1607" s="17"/>
      <c r="S1607" s="17">
        <v>0.196929926211448</v>
      </c>
      <c r="T1607" s="17">
        <v>0.272394456443318</v>
      </c>
      <c r="U1607" s="17">
        <v>0.173771815330234</v>
      </c>
      <c r="V1607" s="17">
        <v>0.275976676802693</v>
      </c>
      <c r="W1607" s="17">
        <v>0.20842339381085501</v>
      </c>
      <c r="X1607" s="17">
        <v>0.249542432405122</v>
      </c>
      <c r="Y1607" s="17">
        <v>0.20003466654309399</v>
      </c>
      <c r="Z1607" s="17">
        <v>0.279727489481363</v>
      </c>
      <c r="AA1607" s="17">
        <v>0.239892184148013</v>
      </c>
      <c r="AB1607" s="17">
        <v>0.29496709632214202</v>
      </c>
      <c r="AC1607" s="17">
        <v>0.26859834409001099</v>
      </c>
      <c r="AD1607" s="17">
        <v>0.34536843489524999</v>
      </c>
      <c r="AE1607" s="17"/>
      <c r="AF1607" s="17">
        <v>0.344125013338412</v>
      </c>
      <c r="AG1607" s="17">
        <v>0.17466369230369999</v>
      </c>
      <c r="AH1607" s="17">
        <v>0.25287631539064398</v>
      </c>
      <c r="AI1607" s="17"/>
      <c r="AJ1607" s="17">
        <v>0.33411461239665602</v>
      </c>
      <c r="AK1607" s="17">
        <v>0.15965899633901101</v>
      </c>
      <c r="AL1607" s="17">
        <v>0.21080272919563101</v>
      </c>
      <c r="AM1607" s="17">
        <v>0.39156718720665301</v>
      </c>
      <c r="AN1607" s="17">
        <v>0.22544950024061</v>
      </c>
      <c r="AO1607" s="17"/>
      <c r="AP1607" s="17">
        <v>0.345038291916335</v>
      </c>
      <c r="AQ1607" s="17">
        <v>0.20169122890139701</v>
      </c>
      <c r="AR1607" s="17">
        <v>0.170812715964795</v>
      </c>
      <c r="AS1607" s="17">
        <v>0.37424008689162402</v>
      </c>
      <c r="AT1607" s="17">
        <v>0.101313509243827</v>
      </c>
      <c r="AU1607" s="17"/>
      <c r="AV1607" s="17">
        <v>0.16947793501187799</v>
      </c>
      <c r="AW1607" s="17">
        <v>0.34725911082593702</v>
      </c>
      <c r="AX1607" s="17">
        <v>0.14033306594122699</v>
      </c>
      <c r="AY1607" s="17">
        <v>0.37323399842018101</v>
      </c>
      <c r="AZ1607" s="17">
        <v>0.10051262316146101</v>
      </c>
      <c r="BA1607" s="17">
        <v>0.243467025190165</v>
      </c>
      <c r="BB1607" s="17"/>
      <c r="BC1607" s="17">
        <v>0.28843342069372602</v>
      </c>
      <c r="BD1607" s="17">
        <v>0.23727923146087099</v>
      </c>
      <c r="BE1607" s="17">
        <v>0.193236539278657</v>
      </c>
      <c r="BF1607" s="17">
        <v>0.24655594980675299</v>
      </c>
      <c r="BG1607" s="17">
        <v>0</v>
      </c>
    </row>
    <row r="1608" spans="2:59" x14ac:dyDescent="0.35">
      <c r="B1608" t="s">
        <v>623</v>
      </c>
      <c r="C1608" s="17">
        <v>0.21698199181980199</v>
      </c>
      <c r="D1608" s="17">
        <v>0.23361117455286301</v>
      </c>
      <c r="E1608" s="17">
        <v>0.20048107974394</v>
      </c>
      <c r="F1608" s="17"/>
      <c r="G1608" s="17">
        <v>0.1868588482561</v>
      </c>
      <c r="H1608" s="17">
        <v>0.26165031042660702</v>
      </c>
      <c r="I1608" s="17">
        <v>0.19443414980738899</v>
      </c>
      <c r="J1608" s="17">
        <v>0.15712531600240501</v>
      </c>
      <c r="K1608" s="17">
        <v>0.28454697713708499</v>
      </c>
      <c r="L1608" s="17">
        <v>0.22294668625491401</v>
      </c>
      <c r="M1608" s="17"/>
      <c r="N1608" s="17">
        <v>0.219998020727497</v>
      </c>
      <c r="O1608" s="17">
        <v>0.18445979529269901</v>
      </c>
      <c r="P1608" s="17">
        <v>0.214494847341691</v>
      </c>
      <c r="Q1608" s="17">
        <v>0.251410536679261</v>
      </c>
      <c r="R1608" s="17"/>
      <c r="S1608" s="17">
        <v>0.20263561373487901</v>
      </c>
      <c r="T1608" s="17">
        <v>0.22547991299004</v>
      </c>
      <c r="U1608" s="17">
        <v>0.16756050054213301</v>
      </c>
      <c r="V1608" s="17">
        <v>0.365032809534932</v>
      </c>
      <c r="W1608" s="17">
        <v>0.20383221491167999</v>
      </c>
      <c r="X1608" s="17">
        <v>0.19591622239466899</v>
      </c>
      <c r="Y1608" s="17">
        <v>0.150786020679091</v>
      </c>
      <c r="Z1608" s="17">
        <v>0.186870973110978</v>
      </c>
      <c r="AA1608" s="17">
        <v>0.193317847635854</v>
      </c>
      <c r="AB1608" s="17">
        <v>0.225318941460983</v>
      </c>
      <c r="AC1608" s="17">
        <v>0.30182542159832598</v>
      </c>
      <c r="AD1608" s="17">
        <v>0.20668718809682299</v>
      </c>
      <c r="AE1608" s="17"/>
      <c r="AF1608" s="17">
        <v>0.22760452421072999</v>
      </c>
      <c r="AG1608" s="17">
        <v>0.23049371736702101</v>
      </c>
      <c r="AH1608" s="17">
        <v>0.17977374475147201</v>
      </c>
      <c r="AI1608" s="17"/>
      <c r="AJ1608" s="17">
        <v>0.25065142973966198</v>
      </c>
      <c r="AK1608" s="17">
        <v>0.21341708795718201</v>
      </c>
      <c r="AL1608" s="17">
        <v>0.180759972652587</v>
      </c>
      <c r="AM1608" s="17">
        <v>0.15723108034174199</v>
      </c>
      <c r="AN1608" s="17">
        <v>0.17939544477331601</v>
      </c>
      <c r="AO1608" s="17"/>
      <c r="AP1608" s="17">
        <v>0.28109500953681499</v>
      </c>
      <c r="AQ1608" s="17">
        <v>0.21413852619405699</v>
      </c>
      <c r="AR1608" s="17">
        <v>0.24929070474245099</v>
      </c>
      <c r="AS1608" s="17">
        <v>0.17046951606521901</v>
      </c>
      <c r="AT1608" s="17">
        <v>0.17112149980117999</v>
      </c>
      <c r="AU1608" s="17"/>
      <c r="AV1608" s="17">
        <v>0.22931596342871599</v>
      </c>
      <c r="AW1608" s="17">
        <v>0.26679988746656702</v>
      </c>
      <c r="AX1608" s="17">
        <v>0.23770787580057501</v>
      </c>
      <c r="AY1608" s="17">
        <v>0.222041703383765</v>
      </c>
      <c r="AZ1608" s="17">
        <v>0.137789481424021</v>
      </c>
      <c r="BA1608" s="17">
        <v>0.18454165052250701</v>
      </c>
      <c r="BB1608" s="17"/>
      <c r="BC1608" s="17">
        <v>0.25467367629464099</v>
      </c>
      <c r="BD1608" s="17">
        <v>0.222126609680244</v>
      </c>
      <c r="BE1608" s="17">
        <v>0.19094768148028701</v>
      </c>
      <c r="BF1608" s="17">
        <v>0.196750196260983</v>
      </c>
      <c r="BG1608" s="17">
        <v>0.27983446422628599</v>
      </c>
    </row>
    <row r="1609" spans="2:59" x14ac:dyDescent="0.35">
      <c r="B1609" t="s">
        <v>624</v>
      </c>
      <c r="C1609" s="17">
        <v>0.18517287280632699</v>
      </c>
      <c r="D1609" s="17">
        <v>0.20598795475322501</v>
      </c>
      <c r="E1609" s="17">
        <v>0.166234996338156</v>
      </c>
      <c r="F1609" s="17"/>
      <c r="G1609" s="17">
        <v>0.20110337741540801</v>
      </c>
      <c r="H1609" s="17">
        <v>0.25678329668238398</v>
      </c>
      <c r="I1609" s="17">
        <v>0.21131399129612999</v>
      </c>
      <c r="J1609" s="17">
        <v>0.20415944783575499</v>
      </c>
      <c r="K1609" s="17">
        <v>9.8782271431625199E-2</v>
      </c>
      <c r="L1609" s="17">
        <v>0.13213924204341801</v>
      </c>
      <c r="M1609" s="17"/>
      <c r="N1609" s="17">
        <v>0.19471307605903901</v>
      </c>
      <c r="O1609" s="17">
        <v>0.238802034977454</v>
      </c>
      <c r="P1609" s="17">
        <v>0.15666053880210001</v>
      </c>
      <c r="Q1609" s="17">
        <v>0.143207613433915</v>
      </c>
      <c r="R1609" s="17"/>
      <c r="S1609" s="17">
        <v>0.18567033498795801</v>
      </c>
      <c r="T1609" s="17">
        <v>0.16523207749845301</v>
      </c>
      <c r="U1609" s="17">
        <v>0.270423923723903</v>
      </c>
      <c r="V1609" s="17">
        <v>0.17098089310131401</v>
      </c>
      <c r="W1609" s="17">
        <v>0.179464982046148</v>
      </c>
      <c r="X1609" s="17">
        <v>0.13451381467471801</v>
      </c>
      <c r="Y1609" s="17">
        <v>0.179202692285724</v>
      </c>
      <c r="Z1609" s="17">
        <v>0.224080617719942</v>
      </c>
      <c r="AA1609" s="17">
        <v>0.16310551440993701</v>
      </c>
      <c r="AB1609" s="17">
        <v>0.20063589559247</v>
      </c>
      <c r="AC1609" s="17">
        <v>0.26843273296348402</v>
      </c>
      <c r="AD1609" s="17">
        <v>0.100585877406347</v>
      </c>
      <c r="AE1609" s="17"/>
      <c r="AF1609" s="17">
        <v>0.16612199348805401</v>
      </c>
      <c r="AG1609" s="17">
        <v>0.19046479906894301</v>
      </c>
      <c r="AH1609" s="17">
        <v>0.20645958945405099</v>
      </c>
      <c r="AI1609" s="17"/>
      <c r="AJ1609" s="17">
        <v>0.1221056982818</v>
      </c>
      <c r="AK1609" s="17">
        <v>0.23626342396443001</v>
      </c>
      <c r="AL1609" s="17">
        <v>0.214379359652658</v>
      </c>
      <c r="AM1609" s="17">
        <v>0.26808555151557401</v>
      </c>
      <c r="AN1609" s="17">
        <v>0.205175295588365</v>
      </c>
      <c r="AO1609" s="17"/>
      <c r="AP1609" s="17">
        <v>0.126199497282803</v>
      </c>
      <c r="AQ1609" s="17">
        <v>0.21800109727262501</v>
      </c>
      <c r="AR1609" s="17">
        <v>0.213231019529426</v>
      </c>
      <c r="AS1609" s="17">
        <v>0.126564747676538</v>
      </c>
      <c r="AT1609" s="17">
        <v>0.32994994760007901</v>
      </c>
      <c r="AU1609" s="17"/>
      <c r="AV1609" s="17">
        <v>0.20162686098250299</v>
      </c>
      <c r="AW1609" s="17">
        <v>0.13455244882143499</v>
      </c>
      <c r="AX1609" s="17">
        <v>0.23520246781273599</v>
      </c>
      <c r="AY1609" s="17">
        <v>0.15253300065099301</v>
      </c>
      <c r="AZ1609" s="17">
        <v>0.29713681216641702</v>
      </c>
      <c r="BA1609" s="17">
        <v>0.15071806375315699</v>
      </c>
      <c r="BB1609" s="17"/>
      <c r="BC1609" s="17">
        <v>0.120162527549978</v>
      </c>
      <c r="BD1609" s="17">
        <v>0.19497724782228901</v>
      </c>
      <c r="BE1609" s="17">
        <v>0.227456430214942</v>
      </c>
      <c r="BF1609" s="17">
        <v>0.236502390651122</v>
      </c>
      <c r="BG1609" s="17">
        <v>0.37709428568814501</v>
      </c>
    </row>
    <row r="1610" spans="2:59" x14ac:dyDescent="0.35">
      <c r="B1610" t="s">
        <v>625</v>
      </c>
      <c r="C1610" s="17">
        <v>0.16154590081636999</v>
      </c>
      <c r="D1610" s="17">
        <v>0.18301335060116</v>
      </c>
      <c r="E1610" s="17">
        <v>0.13738995102243301</v>
      </c>
      <c r="F1610" s="17"/>
      <c r="G1610" s="17">
        <v>0.18582444629929901</v>
      </c>
      <c r="H1610" s="17">
        <v>0.156319738363666</v>
      </c>
      <c r="I1610" s="17">
        <v>0.13623339744312299</v>
      </c>
      <c r="J1610" s="17">
        <v>0.12703616282535801</v>
      </c>
      <c r="K1610" s="17">
        <v>0.18084117517409801</v>
      </c>
      <c r="L1610" s="17">
        <v>0.18377744343546101</v>
      </c>
      <c r="M1610" s="17"/>
      <c r="N1610" s="17">
        <v>0.16592410354301301</v>
      </c>
      <c r="O1610" s="17">
        <v>0.16838346473087801</v>
      </c>
      <c r="P1610" s="17">
        <v>0.16579271568073101</v>
      </c>
      <c r="Q1610" s="17">
        <v>0.14599249786118701</v>
      </c>
      <c r="R1610" s="17"/>
      <c r="S1610" s="17">
        <v>0.17010535838122201</v>
      </c>
      <c r="T1610" s="17">
        <v>0.16526993909381399</v>
      </c>
      <c r="U1610" s="17">
        <v>0.17933672387979399</v>
      </c>
      <c r="V1610" s="17">
        <v>0.14052473282490499</v>
      </c>
      <c r="W1610" s="17">
        <v>0.180341679043378</v>
      </c>
      <c r="X1610" s="17">
        <v>9.7547766445058096E-2</v>
      </c>
      <c r="Y1610" s="17">
        <v>0.195931925655149</v>
      </c>
      <c r="Z1610" s="17">
        <v>0.12835491942100499</v>
      </c>
      <c r="AA1610" s="17">
        <v>0.126436611957327</v>
      </c>
      <c r="AB1610" s="17">
        <v>0.20193744557460999</v>
      </c>
      <c r="AC1610" s="17">
        <v>0.15096236240546801</v>
      </c>
      <c r="AD1610" s="17">
        <v>0.245341689892287</v>
      </c>
      <c r="AE1610" s="17"/>
      <c r="AF1610" s="17">
        <v>0.164723141215571</v>
      </c>
      <c r="AG1610" s="17">
        <v>0.15814987748387399</v>
      </c>
      <c r="AH1610" s="17">
        <v>0.119922472437671</v>
      </c>
      <c r="AI1610" s="17"/>
      <c r="AJ1610" s="17">
        <v>0.160743837583913</v>
      </c>
      <c r="AK1610" s="17">
        <v>0.16356831882922801</v>
      </c>
      <c r="AL1610" s="17">
        <v>0.189286484061817</v>
      </c>
      <c r="AM1610" s="17">
        <v>0.226711871089499</v>
      </c>
      <c r="AN1610" s="17">
        <v>0.13612908024141401</v>
      </c>
      <c r="AO1610" s="17"/>
      <c r="AP1610" s="17">
        <v>0.16451848422784801</v>
      </c>
      <c r="AQ1610" s="17">
        <v>0.141696358663573</v>
      </c>
      <c r="AR1610" s="17">
        <v>0.18583508233822299</v>
      </c>
      <c r="AS1610" s="17">
        <v>0.178320380195958</v>
      </c>
      <c r="AT1610" s="17">
        <v>0.18817994708195901</v>
      </c>
      <c r="AU1610" s="17"/>
      <c r="AV1610" s="17">
        <v>0.16132195797366999</v>
      </c>
      <c r="AW1610" s="17">
        <v>0.12387439717922299</v>
      </c>
      <c r="AX1610" s="17">
        <v>0.170254507174116</v>
      </c>
      <c r="AY1610" s="17">
        <v>0.19687704793751701</v>
      </c>
      <c r="AZ1610" s="17">
        <v>0.204255422778163</v>
      </c>
      <c r="BA1610" s="17">
        <v>0.134950744429708</v>
      </c>
      <c r="BB1610" s="17"/>
      <c r="BC1610" s="17">
        <v>0.12679914702223199</v>
      </c>
      <c r="BD1610" s="17">
        <v>0.163130530203345</v>
      </c>
      <c r="BE1610" s="17">
        <v>0.189380849656821</v>
      </c>
      <c r="BF1610" s="17">
        <v>0.13684514711898399</v>
      </c>
      <c r="BG1610" s="17">
        <v>5.8339623652417703E-2</v>
      </c>
    </row>
    <row r="1611" spans="2:59" x14ac:dyDescent="0.35">
      <c r="B1611" t="s">
        <v>626</v>
      </c>
      <c r="C1611" s="17">
        <v>0.155136048396919</v>
      </c>
      <c r="D1611" s="17">
        <v>0.13450489633242499</v>
      </c>
      <c r="E1611" s="17">
        <v>0.17509644226124099</v>
      </c>
      <c r="F1611" s="17"/>
      <c r="G1611" s="17">
        <v>0.12480708325291499</v>
      </c>
      <c r="H1611" s="17">
        <v>0.123208764988433</v>
      </c>
      <c r="I1611" s="17">
        <v>0.15383333587480399</v>
      </c>
      <c r="J1611" s="17">
        <v>0.138699378074534</v>
      </c>
      <c r="K1611" s="17">
        <v>0.190913709523964</v>
      </c>
      <c r="L1611" s="17">
        <v>0.19488865907024799</v>
      </c>
      <c r="M1611" s="17"/>
      <c r="N1611" s="17">
        <v>0.12664461923336501</v>
      </c>
      <c r="O1611" s="17">
        <v>0.13431573800202801</v>
      </c>
      <c r="P1611" s="17">
        <v>0.17348387305603799</v>
      </c>
      <c r="Q1611" s="17">
        <v>0.194558245635536</v>
      </c>
      <c r="R1611" s="17"/>
      <c r="S1611" s="17">
        <v>0.15998924237818701</v>
      </c>
      <c r="T1611" s="17">
        <v>9.1815604871392995E-2</v>
      </c>
      <c r="U1611" s="17">
        <v>0.21232962098779901</v>
      </c>
      <c r="V1611" s="17">
        <v>0.15670363599092399</v>
      </c>
      <c r="W1611" s="17">
        <v>0.105706331978049</v>
      </c>
      <c r="X1611" s="17">
        <v>0.11779153863809</v>
      </c>
      <c r="Y1611" s="17">
        <v>0.22166186730536</v>
      </c>
      <c r="Z1611" s="17">
        <v>0.170490750879602</v>
      </c>
      <c r="AA1611" s="17">
        <v>0.183038290408813</v>
      </c>
      <c r="AB1611" s="17">
        <v>0.16840332061697699</v>
      </c>
      <c r="AC1611" s="17">
        <v>0.13455506389932201</v>
      </c>
      <c r="AD1611" s="17">
        <v>0.166090424056652</v>
      </c>
      <c r="AE1611" s="17"/>
      <c r="AF1611" s="17">
        <v>0.226955353560475</v>
      </c>
      <c r="AG1611" s="17">
        <v>0.112989299959549</v>
      </c>
      <c r="AH1611" s="17">
        <v>0.147706800430874</v>
      </c>
      <c r="AI1611" s="17"/>
      <c r="AJ1611" s="17">
        <v>0.21267712227528801</v>
      </c>
      <c r="AK1611" s="17">
        <v>0.101034630620236</v>
      </c>
      <c r="AL1611" s="17">
        <v>0.11067943807915399</v>
      </c>
      <c r="AM1611" s="17">
        <v>0.34633912474324602</v>
      </c>
      <c r="AN1611" s="17">
        <v>0.15233539217809</v>
      </c>
      <c r="AO1611" s="17"/>
      <c r="AP1611" s="17">
        <v>0.19532281221063999</v>
      </c>
      <c r="AQ1611" s="17">
        <v>0.11564078582698301</v>
      </c>
      <c r="AR1611" s="17">
        <v>0.104918143041474</v>
      </c>
      <c r="AS1611" s="17">
        <v>0.32428970859505901</v>
      </c>
      <c r="AT1611" s="17">
        <v>5.5048394615984798E-2</v>
      </c>
      <c r="AU1611" s="17"/>
      <c r="AV1611" s="17">
        <v>9.2966684760822899E-2</v>
      </c>
      <c r="AW1611" s="17">
        <v>0.19079872641874199</v>
      </c>
      <c r="AX1611" s="17">
        <v>0.128935760483226</v>
      </c>
      <c r="AY1611" s="17">
        <v>0.30103368395677998</v>
      </c>
      <c r="AZ1611" s="17">
        <v>8.08913548450306E-2</v>
      </c>
      <c r="BA1611" s="17">
        <v>9.6294096901381104E-2</v>
      </c>
      <c r="BB1611" s="17"/>
      <c r="BC1611" s="17">
        <v>0.20337820746976201</v>
      </c>
      <c r="BD1611" s="17">
        <v>0.124316835879174</v>
      </c>
      <c r="BE1611" s="17">
        <v>0.126399782930677</v>
      </c>
      <c r="BF1611" s="17">
        <v>0.15147090664219101</v>
      </c>
      <c r="BG1611" s="17">
        <v>0.103725795277596</v>
      </c>
    </row>
    <row r="1612" spans="2:59" x14ac:dyDescent="0.35">
      <c r="B1612" t="s">
        <v>627</v>
      </c>
      <c r="C1612" s="17">
        <v>0.13349204469319501</v>
      </c>
      <c r="D1612" s="17">
        <v>0.123777658068404</v>
      </c>
      <c r="E1612" s="17">
        <v>0.144224440852149</v>
      </c>
      <c r="F1612" s="17"/>
      <c r="G1612" s="17">
        <v>0.195033276488144</v>
      </c>
      <c r="H1612" s="17">
        <v>0.128440065871544</v>
      </c>
      <c r="I1612" s="17">
        <v>0.14570953449030899</v>
      </c>
      <c r="J1612" s="17">
        <v>0.118995776365104</v>
      </c>
      <c r="K1612" s="17">
        <v>0.142846491625262</v>
      </c>
      <c r="L1612" s="17">
        <v>8.9967401720571799E-2</v>
      </c>
      <c r="M1612" s="17"/>
      <c r="N1612" s="17">
        <v>0.114575700089096</v>
      </c>
      <c r="O1612" s="17">
        <v>0.14729739348920901</v>
      </c>
      <c r="P1612" s="17">
        <v>0.15635873236263001</v>
      </c>
      <c r="Q1612" s="17">
        <v>0.120605874611564</v>
      </c>
      <c r="R1612" s="17"/>
      <c r="S1612" s="17">
        <v>0.17717629285388001</v>
      </c>
      <c r="T1612" s="17">
        <v>0.132965770669949</v>
      </c>
      <c r="U1612" s="17">
        <v>0.11515683801759601</v>
      </c>
      <c r="V1612" s="17">
        <v>0.111310406966459</v>
      </c>
      <c r="W1612" s="17">
        <v>8.8505031498264497E-2</v>
      </c>
      <c r="X1612" s="17">
        <v>0.156020362759349</v>
      </c>
      <c r="Y1612" s="17">
        <v>0.18618021936639101</v>
      </c>
      <c r="Z1612" s="17">
        <v>4.4626460089643799E-2</v>
      </c>
      <c r="AA1612" s="17">
        <v>0.152152924180633</v>
      </c>
      <c r="AB1612" s="17">
        <v>9.4061459294529901E-2</v>
      </c>
      <c r="AC1612" s="17">
        <v>0.108090115585179</v>
      </c>
      <c r="AD1612" s="17">
        <v>0.15212610330687701</v>
      </c>
      <c r="AE1612" s="17"/>
      <c r="AF1612" s="17">
        <v>0.103508169025082</v>
      </c>
      <c r="AG1612" s="17">
        <v>0.128730417408319</v>
      </c>
      <c r="AH1612" s="17">
        <v>0.17143587048956699</v>
      </c>
      <c r="AI1612" s="17"/>
      <c r="AJ1612" s="17">
        <v>0.101602115143342</v>
      </c>
      <c r="AK1612" s="17">
        <v>0.16478684332374699</v>
      </c>
      <c r="AL1612" s="17">
        <v>0.12899796014342699</v>
      </c>
      <c r="AM1612" s="17">
        <v>0.120369697581633</v>
      </c>
      <c r="AN1612" s="17">
        <v>0.12870098070451</v>
      </c>
      <c r="AO1612" s="17"/>
      <c r="AP1612" s="17">
        <v>9.5570856640822793E-2</v>
      </c>
      <c r="AQ1612" s="17">
        <v>0.14185662198423599</v>
      </c>
      <c r="AR1612" s="17">
        <v>9.5092185455772499E-2</v>
      </c>
      <c r="AS1612" s="17">
        <v>0.10662833373885799</v>
      </c>
      <c r="AT1612" s="17">
        <v>0.21350854760683399</v>
      </c>
      <c r="AU1612" s="17"/>
      <c r="AV1612" s="17">
        <v>0.15528309599094101</v>
      </c>
      <c r="AW1612" s="17">
        <v>8.5879591546659903E-2</v>
      </c>
      <c r="AX1612" s="17">
        <v>0.14096802070395101</v>
      </c>
      <c r="AY1612" s="17">
        <v>0.10585837067859</v>
      </c>
      <c r="AZ1612" s="17">
        <v>0.173047154807143</v>
      </c>
      <c r="BA1612" s="17">
        <v>0.134166554742922</v>
      </c>
      <c r="BB1612" s="17"/>
      <c r="BC1612" s="17">
        <v>0.15116778796965599</v>
      </c>
      <c r="BD1612" s="17">
        <v>0.127891756301661</v>
      </c>
      <c r="BE1612" s="17">
        <v>0.12494027841722</v>
      </c>
      <c r="BF1612" s="17">
        <v>0.15039294311107901</v>
      </c>
      <c r="BG1612" s="17">
        <v>0.118424274430612</v>
      </c>
    </row>
    <row r="1613" spans="2:59" x14ac:dyDescent="0.35">
      <c r="B1613" t="s">
        <v>628</v>
      </c>
      <c r="C1613" s="17">
        <v>0.12710261001606399</v>
      </c>
      <c r="D1613" s="17">
        <v>0.138568272201883</v>
      </c>
      <c r="E1613" s="17">
        <v>0.116887189174347</v>
      </c>
      <c r="F1613" s="17"/>
      <c r="G1613" s="17">
        <v>0.13942246207148001</v>
      </c>
      <c r="H1613" s="17">
        <v>0.17290039232772</v>
      </c>
      <c r="I1613" s="17">
        <v>0.141685203984071</v>
      </c>
      <c r="J1613" s="17">
        <v>0.12017690892079499</v>
      </c>
      <c r="K1613" s="17">
        <v>6.7192254198186793E-2</v>
      </c>
      <c r="L1613" s="17">
        <v>0.111180918333691</v>
      </c>
      <c r="M1613" s="17"/>
      <c r="N1613" s="17">
        <v>0.17836450516397101</v>
      </c>
      <c r="O1613" s="17">
        <v>0.14357512694768301</v>
      </c>
      <c r="P1613" s="17">
        <v>7.5703227217296401E-2</v>
      </c>
      <c r="Q1613" s="17">
        <v>9.6878232422649702E-2</v>
      </c>
      <c r="R1613" s="17"/>
      <c r="S1613" s="17">
        <v>0.15182402801025899</v>
      </c>
      <c r="T1613" s="17">
        <v>0.114879120988304</v>
      </c>
      <c r="U1613" s="17">
        <v>8.6204688828857595E-2</v>
      </c>
      <c r="V1613" s="17">
        <v>0.10155276076370801</v>
      </c>
      <c r="W1613" s="17">
        <v>0.17786572738943901</v>
      </c>
      <c r="X1613" s="17">
        <v>0.14497730964827901</v>
      </c>
      <c r="Y1613" s="17">
        <v>0.105357405703579</v>
      </c>
      <c r="Z1613" s="17">
        <v>0.10526989455590199</v>
      </c>
      <c r="AA1613" s="17">
        <v>0.13843830431160301</v>
      </c>
      <c r="AB1613" s="17">
        <v>0.14779681846126799</v>
      </c>
      <c r="AC1613" s="17">
        <v>7.0706997687054504E-2</v>
      </c>
      <c r="AD1613" s="17">
        <v>0.12607422950455099</v>
      </c>
      <c r="AE1613" s="17"/>
      <c r="AF1613" s="17">
        <v>0.116624266676877</v>
      </c>
      <c r="AG1613" s="17">
        <v>0.144894195016053</v>
      </c>
      <c r="AH1613" s="17">
        <v>0.11138437910629601</v>
      </c>
      <c r="AI1613" s="17"/>
      <c r="AJ1613" s="17">
        <v>0.13548891120984699</v>
      </c>
      <c r="AK1613" s="17">
        <v>0.13478854980372801</v>
      </c>
      <c r="AL1613" s="17">
        <v>0.10891503876498</v>
      </c>
      <c r="AM1613" s="17">
        <v>0.12833265683634701</v>
      </c>
      <c r="AN1613" s="17">
        <v>0.112843103090351</v>
      </c>
      <c r="AO1613" s="17"/>
      <c r="AP1613" s="17">
        <v>0.13928787537457801</v>
      </c>
      <c r="AQ1613" s="17">
        <v>0.147016639644378</v>
      </c>
      <c r="AR1613" s="17">
        <v>6.6146045970001996E-2</v>
      </c>
      <c r="AS1613" s="17">
        <v>9.7122610536791998E-2</v>
      </c>
      <c r="AT1613" s="17">
        <v>7.8301518166359205E-2</v>
      </c>
      <c r="AU1613" s="17"/>
      <c r="AV1613" s="17">
        <v>0.16097175029185801</v>
      </c>
      <c r="AW1613" s="17">
        <v>0.14041382504191199</v>
      </c>
      <c r="AX1613" s="17">
        <v>9.9818967143902607E-2</v>
      </c>
      <c r="AY1613" s="17">
        <v>9.4324723041957104E-2</v>
      </c>
      <c r="AZ1613" s="17">
        <v>3.9321570475742501E-2</v>
      </c>
      <c r="BA1613" s="17">
        <v>0.184096398336205</v>
      </c>
      <c r="BB1613" s="17"/>
      <c r="BC1613" s="17">
        <v>0.122216617410013</v>
      </c>
      <c r="BD1613" s="17">
        <v>8.0559410295518802E-2</v>
      </c>
      <c r="BE1613" s="17">
        <v>0.15015515094096599</v>
      </c>
      <c r="BF1613" s="17">
        <v>0.188041948372489</v>
      </c>
      <c r="BG1613" s="17">
        <v>0.22205082543364699</v>
      </c>
    </row>
    <row r="1614" spans="2:59" x14ac:dyDescent="0.35">
      <c r="B1614" t="s">
        <v>629</v>
      </c>
      <c r="C1614" s="17">
        <v>8.6196431354392894E-2</v>
      </c>
      <c r="D1614" s="17">
        <v>7.9457805225571596E-2</v>
      </c>
      <c r="E1614" s="17">
        <v>9.3586070595499907E-2</v>
      </c>
      <c r="F1614" s="17"/>
      <c r="G1614" s="17">
        <v>9.6046451439385394E-2</v>
      </c>
      <c r="H1614" s="17">
        <v>9.4825272595119206E-2</v>
      </c>
      <c r="I1614" s="17">
        <v>8.3863591398654E-2</v>
      </c>
      <c r="J1614" s="17">
        <v>8.9470235120485603E-2</v>
      </c>
      <c r="K1614" s="17">
        <v>5.9114078116285301E-2</v>
      </c>
      <c r="L1614" s="17">
        <v>8.8253611693301301E-2</v>
      </c>
      <c r="M1614" s="17"/>
      <c r="N1614" s="17">
        <v>9.1193934278844799E-2</v>
      </c>
      <c r="O1614" s="17">
        <v>9.1570127391179201E-2</v>
      </c>
      <c r="P1614" s="17">
        <v>8.8399047852967996E-2</v>
      </c>
      <c r="Q1614" s="17">
        <v>7.3021902658385304E-2</v>
      </c>
      <c r="R1614" s="17"/>
      <c r="S1614" s="17">
        <v>7.8999480778326595E-2</v>
      </c>
      <c r="T1614" s="17">
        <v>5.0179491586700299E-2</v>
      </c>
      <c r="U1614" s="17">
        <v>0.15278779533087999</v>
      </c>
      <c r="V1614" s="17">
        <v>9.0302306435593893E-2</v>
      </c>
      <c r="W1614" s="17">
        <v>0.118253365778863</v>
      </c>
      <c r="X1614" s="17">
        <v>0.101048653742593</v>
      </c>
      <c r="Y1614" s="17">
        <v>9.7476571468810794E-2</v>
      </c>
      <c r="Z1614" s="17">
        <v>4.5189970257467502E-2</v>
      </c>
      <c r="AA1614" s="17">
        <v>6.7977064610470303E-2</v>
      </c>
      <c r="AB1614" s="17">
        <v>0.10738238667779</v>
      </c>
      <c r="AC1614" s="17">
        <v>3.7467931696309201E-2</v>
      </c>
      <c r="AD1614" s="17">
        <v>5.9205678672347897E-2</v>
      </c>
      <c r="AE1614" s="17"/>
      <c r="AF1614" s="17">
        <v>8.4749371036000595E-2</v>
      </c>
      <c r="AG1614" s="17">
        <v>9.5098909090241601E-2</v>
      </c>
      <c r="AH1614" s="17">
        <v>7.0093397792359902E-2</v>
      </c>
      <c r="AI1614" s="17"/>
      <c r="AJ1614" s="17">
        <v>9.6880509568624804E-2</v>
      </c>
      <c r="AK1614" s="17">
        <v>8.3655735257640099E-2</v>
      </c>
      <c r="AL1614" s="17">
        <v>7.2892675099498705E-2</v>
      </c>
      <c r="AM1614" s="17">
        <v>0.12897752791690401</v>
      </c>
      <c r="AN1614" s="17">
        <v>0.11622641505659601</v>
      </c>
      <c r="AO1614" s="17"/>
      <c r="AP1614" s="17">
        <v>9.2192361196999806E-2</v>
      </c>
      <c r="AQ1614" s="17">
        <v>0.102642981358761</v>
      </c>
      <c r="AR1614" s="17">
        <v>8.3072608816658997E-2</v>
      </c>
      <c r="AS1614" s="17">
        <v>4.7835150853920601E-2</v>
      </c>
      <c r="AT1614" s="17">
        <v>2.1359231118320301E-2</v>
      </c>
      <c r="AU1614" s="17"/>
      <c r="AV1614" s="17">
        <v>0.101850135682632</v>
      </c>
      <c r="AW1614" s="17">
        <v>0.11393992103534099</v>
      </c>
      <c r="AX1614" s="17">
        <v>0.13558945739255299</v>
      </c>
      <c r="AY1614" s="17">
        <v>4.7333666463245098E-2</v>
      </c>
      <c r="AZ1614" s="17">
        <v>4.9131704521778098E-2</v>
      </c>
      <c r="BA1614" s="17">
        <v>2.40320615536633E-2</v>
      </c>
      <c r="BB1614" s="17"/>
      <c r="BC1614" s="17">
        <v>7.10691771306695E-2</v>
      </c>
      <c r="BD1614" s="17">
        <v>0.111848754165676</v>
      </c>
      <c r="BE1614" s="17">
        <v>6.0457487478884901E-2</v>
      </c>
      <c r="BF1614" s="17">
        <v>0.10454257194029599</v>
      </c>
      <c r="BG1614" s="17">
        <v>0.15354733134841</v>
      </c>
    </row>
    <row r="1615" spans="2:59" x14ac:dyDescent="0.35">
      <c r="B1615" t="s">
        <v>630</v>
      </c>
      <c r="C1615" s="17">
        <v>7.7091463136944094E-2</v>
      </c>
      <c r="D1615" s="17">
        <v>7.9605269528940203E-2</v>
      </c>
      <c r="E1615" s="17">
        <v>7.5275739156282301E-2</v>
      </c>
      <c r="F1615" s="17"/>
      <c r="G1615" s="17">
        <v>0.100629320885618</v>
      </c>
      <c r="H1615" s="17">
        <v>0.152505514693415</v>
      </c>
      <c r="I1615" s="17">
        <v>7.3627644467305201E-2</v>
      </c>
      <c r="J1615" s="17">
        <v>7.3668850416528195E-2</v>
      </c>
      <c r="K1615" s="17">
        <v>4.5548415876822498E-2</v>
      </c>
      <c r="L1615" s="17">
        <v>2.21497070595486E-2</v>
      </c>
      <c r="M1615" s="17"/>
      <c r="N1615" s="17">
        <v>0.106350530405007</v>
      </c>
      <c r="O1615" s="17">
        <v>8.2728168695380203E-2</v>
      </c>
      <c r="P1615" s="17">
        <v>5.4784969477403099E-2</v>
      </c>
      <c r="Q1615" s="17">
        <v>5.7548590528896597E-2</v>
      </c>
      <c r="R1615" s="17"/>
      <c r="S1615" s="17">
        <v>0.15919056655838801</v>
      </c>
      <c r="T1615" s="17">
        <v>4.9095973643060703E-2</v>
      </c>
      <c r="U1615" s="17">
        <v>7.7175295833762397E-2</v>
      </c>
      <c r="V1615" s="17">
        <v>2.5097996555452601E-2</v>
      </c>
      <c r="W1615" s="17">
        <v>4.79945238246803E-2</v>
      </c>
      <c r="X1615" s="17">
        <v>7.5749731335903001E-2</v>
      </c>
      <c r="Y1615" s="17">
        <v>9.5031881640971302E-2</v>
      </c>
      <c r="Z1615" s="17">
        <v>2.0795182365917299E-2</v>
      </c>
      <c r="AA1615" s="17">
        <v>0.105360375095816</v>
      </c>
      <c r="AB1615" s="17">
        <v>5.6627702483280203E-2</v>
      </c>
      <c r="AC1615" s="17">
        <v>5.4313148341580998E-2</v>
      </c>
      <c r="AD1615" s="17">
        <v>2.72031792955791E-2</v>
      </c>
      <c r="AE1615" s="17"/>
      <c r="AF1615" s="17">
        <v>5.2268953939361901E-2</v>
      </c>
      <c r="AG1615" s="17">
        <v>8.4121624725282701E-2</v>
      </c>
      <c r="AH1615" s="17">
        <v>0.1090401650177</v>
      </c>
      <c r="AI1615" s="17"/>
      <c r="AJ1615" s="17">
        <v>7.0952963470497704E-2</v>
      </c>
      <c r="AK1615" s="17">
        <v>0.114249053015942</v>
      </c>
      <c r="AL1615" s="17">
        <v>5.9368632715792499E-2</v>
      </c>
      <c r="AM1615" s="17">
        <v>3.8001815419059698E-2</v>
      </c>
      <c r="AN1615" s="17">
        <v>7.8076918870194995E-2</v>
      </c>
      <c r="AO1615" s="17"/>
      <c r="AP1615" s="17">
        <v>7.3314347203710897E-2</v>
      </c>
      <c r="AQ1615" s="17">
        <v>9.8597494689960694E-2</v>
      </c>
      <c r="AR1615" s="17">
        <v>5.9575535515267203E-2</v>
      </c>
      <c r="AS1615" s="17">
        <v>6.1159771216740301E-2</v>
      </c>
      <c r="AT1615" s="17">
        <v>8.7604280507701901E-2</v>
      </c>
      <c r="AU1615" s="17"/>
      <c r="AV1615" s="17">
        <v>0.10596789478346</v>
      </c>
      <c r="AW1615" s="17">
        <v>9.3343296482727198E-2</v>
      </c>
      <c r="AX1615" s="17">
        <v>4.8788791438404498E-2</v>
      </c>
      <c r="AY1615" s="17">
        <v>5.5788660683895701E-2</v>
      </c>
      <c r="AZ1615" s="17">
        <v>0.111231453007512</v>
      </c>
      <c r="BA1615" s="17">
        <v>3.1054278465569001E-2</v>
      </c>
      <c r="BB1615" s="17"/>
      <c r="BC1615" s="17">
        <v>4.6330460896047601E-2</v>
      </c>
      <c r="BD1615" s="17">
        <v>8.1375161447465899E-2</v>
      </c>
      <c r="BE1615" s="17">
        <v>9.9045790920310003E-2</v>
      </c>
      <c r="BF1615" s="17">
        <v>7.3794680718295896E-2</v>
      </c>
      <c r="BG1615" s="17">
        <v>0.25132807242706301</v>
      </c>
    </row>
    <row r="1616" spans="2:59" x14ac:dyDescent="0.35">
      <c r="B1616" t="s">
        <v>631</v>
      </c>
      <c r="C1616" s="17">
        <v>5.3922123282797101E-2</v>
      </c>
      <c r="D1616" s="17">
        <v>5.0633057257337799E-2</v>
      </c>
      <c r="E1616" s="17">
        <v>5.7631010428216597E-2</v>
      </c>
      <c r="F1616" s="17"/>
      <c r="G1616" s="17">
        <v>4.0492163194576103E-2</v>
      </c>
      <c r="H1616" s="17">
        <v>7.3850148431711005E-2</v>
      </c>
      <c r="I1616" s="17">
        <v>8.0791129992192706E-2</v>
      </c>
      <c r="J1616" s="17">
        <v>7.6094103424595994E-2</v>
      </c>
      <c r="K1616" s="17">
        <v>2.3088847658448E-2</v>
      </c>
      <c r="L1616" s="17">
        <v>2.7263505682133701E-2</v>
      </c>
      <c r="M1616" s="17"/>
      <c r="N1616" s="17">
        <v>6.9710756506081495E-2</v>
      </c>
      <c r="O1616" s="17">
        <v>6.5904704449557497E-2</v>
      </c>
      <c r="P1616" s="17">
        <v>4.0873273573231603E-2</v>
      </c>
      <c r="Q1616" s="17">
        <v>3.4775645048336599E-2</v>
      </c>
      <c r="R1616" s="17"/>
      <c r="S1616" s="17">
        <v>6.5081919771106403E-2</v>
      </c>
      <c r="T1616" s="17">
        <v>5.40337637614118E-2</v>
      </c>
      <c r="U1616" s="17">
        <v>5.4239042171872899E-2</v>
      </c>
      <c r="V1616" s="17">
        <v>0.10473916396937</v>
      </c>
      <c r="W1616" s="17">
        <v>7.2518743245418293E-2</v>
      </c>
      <c r="X1616" s="17">
        <v>3.2902554730423098E-2</v>
      </c>
      <c r="Y1616" s="17">
        <v>5.53435052192289E-2</v>
      </c>
      <c r="Z1616" s="17">
        <v>0</v>
      </c>
      <c r="AA1616" s="17">
        <v>5.9699136704776903E-2</v>
      </c>
      <c r="AB1616" s="17">
        <v>1.9415565265694702E-2</v>
      </c>
      <c r="AC1616" s="17">
        <v>3.5770857712384897E-2</v>
      </c>
      <c r="AD1616" s="17">
        <v>5.43887520245942E-2</v>
      </c>
      <c r="AE1616" s="17"/>
      <c r="AF1616" s="17">
        <v>5.4346977864695799E-2</v>
      </c>
      <c r="AG1616" s="17">
        <v>4.92466115323539E-2</v>
      </c>
      <c r="AH1616" s="17">
        <v>5.8331362889915098E-2</v>
      </c>
      <c r="AI1616" s="17"/>
      <c r="AJ1616" s="17">
        <v>4.8843185011203598E-2</v>
      </c>
      <c r="AK1616" s="17">
        <v>3.6446413835848998E-2</v>
      </c>
      <c r="AL1616" s="17">
        <v>5.70196240163083E-2</v>
      </c>
      <c r="AM1616" s="17">
        <v>5.5558502577513103E-2</v>
      </c>
      <c r="AN1616" s="17">
        <v>6.4495185007090505E-2</v>
      </c>
      <c r="AO1616" s="17"/>
      <c r="AP1616" s="17">
        <v>4.22075900699318E-2</v>
      </c>
      <c r="AQ1616" s="17">
        <v>4.7249346764993302E-2</v>
      </c>
      <c r="AR1616" s="17">
        <v>4.6789185144126798E-2</v>
      </c>
      <c r="AS1616" s="17">
        <v>6.3010683660712302E-2</v>
      </c>
      <c r="AT1616" s="17">
        <v>3.02358145667036E-2</v>
      </c>
      <c r="AU1616" s="17"/>
      <c r="AV1616" s="17">
        <v>3.8929469443862198E-2</v>
      </c>
      <c r="AW1616" s="17">
        <v>5.4067119736150603E-2</v>
      </c>
      <c r="AX1616" s="17">
        <v>5.0255684898008003E-2</v>
      </c>
      <c r="AY1616" s="17">
        <v>6.7695196430225604E-2</v>
      </c>
      <c r="AZ1616" s="17">
        <v>6.1962985973781901E-2</v>
      </c>
      <c r="BA1616" s="17">
        <v>3.7847145278498501E-2</v>
      </c>
      <c r="BB1616" s="17"/>
      <c r="BC1616" s="17">
        <v>3.0493619232927E-2</v>
      </c>
      <c r="BD1616" s="17">
        <v>4.4595336854663402E-2</v>
      </c>
      <c r="BE1616" s="17">
        <v>5.1779842966074498E-2</v>
      </c>
      <c r="BF1616" s="17">
        <v>9.9207258112331095E-2</v>
      </c>
      <c r="BG1616" s="17">
        <v>6.6729680222906707E-2</v>
      </c>
    </row>
    <row r="1617" spans="2:59" x14ac:dyDescent="0.35">
      <c r="B1617" t="s">
        <v>100</v>
      </c>
      <c r="C1617" s="17">
        <v>2.5409344079592E-2</v>
      </c>
      <c r="D1617" s="17">
        <v>2.6672841646268E-2</v>
      </c>
      <c r="E1617" s="17">
        <v>2.2106034384433301E-2</v>
      </c>
      <c r="F1617" s="17"/>
      <c r="G1617" s="17">
        <v>2.4917841109928202E-2</v>
      </c>
      <c r="H1617" s="17">
        <v>2.5324712544986399E-2</v>
      </c>
      <c r="I1617" s="17">
        <v>3.7172571657829501E-2</v>
      </c>
      <c r="J1617" s="17">
        <v>1.8076303842887199E-2</v>
      </c>
      <c r="K1617" s="17">
        <v>1.9727292054608499E-2</v>
      </c>
      <c r="L1617" s="17">
        <v>2.5743810134111401E-2</v>
      </c>
      <c r="M1617" s="17"/>
      <c r="N1617" s="17">
        <v>1.2773558375122999E-2</v>
      </c>
      <c r="O1617" s="17">
        <v>2.99250819077015E-2</v>
      </c>
      <c r="P1617" s="17">
        <v>3.8514640332688199E-2</v>
      </c>
      <c r="Q1617" s="17">
        <v>2.3527519645284201E-2</v>
      </c>
      <c r="R1617" s="17"/>
      <c r="S1617" s="17">
        <v>3.09175971608571E-2</v>
      </c>
      <c r="T1617" s="17">
        <v>4.1062541850834397E-2</v>
      </c>
      <c r="U1617" s="17">
        <v>1.49245671606288E-2</v>
      </c>
      <c r="V1617" s="17">
        <v>0</v>
      </c>
      <c r="W1617" s="17">
        <v>2.3641116953753798E-2</v>
      </c>
      <c r="X1617" s="17">
        <v>3.6933303903757798E-2</v>
      </c>
      <c r="Y1617" s="17">
        <v>8.5336438530036005E-3</v>
      </c>
      <c r="Z1617" s="17">
        <v>0</v>
      </c>
      <c r="AA1617" s="17">
        <v>4.5179356120773999E-2</v>
      </c>
      <c r="AB1617" s="17">
        <v>4.35376403988154E-2</v>
      </c>
      <c r="AC1617" s="17">
        <v>0</v>
      </c>
      <c r="AD1617" s="17">
        <v>0</v>
      </c>
      <c r="AE1617" s="17"/>
      <c r="AF1617" s="17">
        <v>2.8731998973577099E-2</v>
      </c>
      <c r="AG1617" s="17">
        <v>1.81515645038944E-2</v>
      </c>
      <c r="AH1617" s="17">
        <v>3.9144602974764901E-2</v>
      </c>
      <c r="AI1617" s="17"/>
      <c r="AJ1617" s="17">
        <v>2.5210524697572002E-2</v>
      </c>
      <c r="AK1617" s="17">
        <v>1.52621054095798E-2</v>
      </c>
      <c r="AL1617" s="17">
        <v>2.5008777504818801E-2</v>
      </c>
      <c r="AM1617" s="17">
        <v>0</v>
      </c>
      <c r="AN1617" s="17">
        <v>4.5155141293658899E-2</v>
      </c>
      <c r="AO1617" s="17"/>
      <c r="AP1617" s="17">
        <v>2.9563208136421E-2</v>
      </c>
      <c r="AQ1617" s="17">
        <v>1.9130735470557599E-2</v>
      </c>
      <c r="AR1617" s="17">
        <v>1.2587857307053399E-2</v>
      </c>
      <c r="AS1617" s="17">
        <v>1.38364592678678E-2</v>
      </c>
      <c r="AT1617" s="17">
        <v>2.12947900896957E-2</v>
      </c>
      <c r="AU1617" s="17"/>
      <c r="AV1617" s="17">
        <v>1.9794636634649199E-2</v>
      </c>
      <c r="AW1617" s="17">
        <v>2.5693294763660501E-2</v>
      </c>
      <c r="AX1617" s="17">
        <v>0</v>
      </c>
      <c r="AY1617" s="17">
        <v>2.5302843345268999E-2</v>
      </c>
      <c r="AZ1617" s="17">
        <v>2.84430506430692E-2</v>
      </c>
      <c r="BA1617" s="17">
        <v>5.6994486472166803E-2</v>
      </c>
      <c r="BB1617" s="17"/>
      <c r="BC1617" s="17">
        <v>2.4884535857101001E-2</v>
      </c>
      <c r="BD1617" s="17">
        <v>3.1966012917587397E-2</v>
      </c>
      <c r="BE1617" s="17">
        <v>2.2479274847266702E-2</v>
      </c>
      <c r="BF1617" s="17">
        <v>3.3876988392904601E-2</v>
      </c>
      <c r="BG1617" s="17">
        <v>0</v>
      </c>
    </row>
    <row r="1618" spans="2:59" x14ac:dyDescent="0.35">
      <c r="B1618" t="s">
        <v>122</v>
      </c>
      <c r="C1618" s="17">
        <v>4.7418592536283598E-3</v>
      </c>
      <c r="D1618" s="17">
        <v>3.6820856499656701E-3</v>
      </c>
      <c r="E1618" s="17">
        <v>5.8281007744989902E-3</v>
      </c>
      <c r="F1618" s="17"/>
      <c r="G1618" s="17">
        <v>1.01682645088243E-2</v>
      </c>
      <c r="H1618" s="17">
        <v>6.4584997191100297E-3</v>
      </c>
      <c r="I1618" s="17">
        <v>6.8101022643306201E-3</v>
      </c>
      <c r="J1618" s="17">
        <v>5.7506578290989598E-3</v>
      </c>
      <c r="K1618" s="17">
        <v>0</v>
      </c>
      <c r="L1618" s="17">
        <v>0</v>
      </c>
      <c r="M1618" s="17"/>
      <c r="N1618" s="17">
        <v>2.2657179123878302E-3</v>
      </c>
      <c r="O1618" s="17">
        <v>4.4244175305856396E-3</v>
      </c>
      <c r="P1618" s="17">
        <v>0</v>
      </c>
      <c r="Q1618" s="17">
        <v>1.2247817331251E-2</v>
      </c>
      <c r="R1618" s="17"/>
      <c r="S1618" s="17">
        <v>4.1963813386082897E-3</v>
      </c>
      <c r="T1618" s="17">
        <v>7.8985808413056108E-3</v>
      </c>
      <c r="U1618" s="17">
        <v>0</v>
      </c>
      <c r="V1618" s="17">
        <v>1.3585057628782799E-2</v>
      </c>
      <c r="W1618" s="17">
        <v>0</v>
      </c>
      <c r="X1618" s="17">
        <v>0</v>
      </c>
      <c r="Y1618" s="17">
        <v>1.13761802729041E-2</v>
      </c>
      <c r="Z1618" s="17">
        <v>0</v>
      </c>
      <c r="AA1618" s="17">
        <v>0</v>
      </c>
      <c r="AB1618" s="17">
        <v>0</v>
      </c>
      <c r="AC1618" s="17">
        <v>0</v>
      </c>
      <c r="AD1618" s="17">
        <v>3.7766979960438797E-2</v>
      </c>
      <c r="AE1618" s="17"/>
      <c r="AF1618" s="17">
        <v>3.6148639247339299E-3</v>
      </c>
      <c r="AG1618" s="17">
        <v>1.51273308591635E-3</v>
      </c>
      <c r="AH1618" s="17">
        <v>1.39228726874793E-2</v>
      </c>
      <c r="AI1618" s="17"/>
      <c r="AJ1618" s="17">
        <v>0</v>
      </c>
      <c r="AK1618" s="17">
        <v>2.2901037104114601E-3</v>
      </c>
      <c r="AL1618" s="17">
        <v>0</v>
      </c>
      <c r="AM1618" s="17">
        <v>5.0366519955459099E-2</v>
      </c>
      <c r="AN1618" s="17">
        <v>1.5725904759938399E-2</v>
      </c>
      <c r="AO1618" s="17"/>
      <c r="AP1618" s="17">
        <v>0</v>
      </c>
      <c r="AQ1618" s="17">
        <v>4.6049177031308296E-3</v>
      </c>
      <c r="AR1618" s="17">
        <v>0</v>
      </c>
      <c r="AS1618" s="17">
        <v>1.6862207038254098E-2</v>
      </c>
      <c r="AT1618" s="17">
        <v>0</v>
      </c>
      <c r="AU1618" s="17"/>
      <c r="AV1618" s="17">
        <v>5.6768239159562302E-3</v>
      </c>
      <c r="AW1618" s="17">
        <v>0</v>
      </c>
      <c r="AX1618" s="17">
        <v>0</v>
      </c>
      <c r="AY1618" s="17">
        <v>1.45152791882992E-2</v>
      </c>
      <c r="AZ1618" s="17">
        <v>0</v>
      </c>
      <c r="BA1618" s="17">
        <v>0</v>
      </c>
      <c r="BB1618" s="17"/>
      <c r="BC1618" s="17">
        <v>5.5835336805048997E-3</v>
      </c>
      <c r="BD1618" s="17">
        <v>7.1894862473581202E-3</v>
      </c>
      <c r="BE1618" s="17">
        <v>7.2973424583119197E-3</v>
      </c>
      <c r="BF1618" s="17">
        <v>0</v>
      </c>
      <c r="BG1618" s="17">
        <v>0</v>
      </c>
    </row>
    <row r="1619" spans="2:59" x14ac:dyDescent="0.35">
      <c r="C1619" s="17"/>
      <c r="D1619" s="17"/>
      <c r="E1619" s="17"/>
      <c r="F1619" s="17"/>
      <c r="G1619" s="17"/>
      <c r="H1619" s="17"/>
      <c r="I1619" s="17"/>
      <c r="J1619" s="17"/>
      <c r="K1619" s="17"/>
      <c r="L1619" s="17"/>
      <c r="M1619" s="17"/>
      <c r="N1619" s="17"/>
      <c r="O1619" s="17"/>
      <c r="P1619" s="17"/>
      <c r="Q1619" s="17"/>
      <c r="R1619" s="17"/>
      <c r="S1619" s="17"/>
      <c r="T1619" s="17"/>
      <c r="U1619" s="17"/>
      <c r="V1619" s="17"/>
      <c r="W1619" s="17"/>
      <c r="X1619" s="17"/>
      <c r="Y1619" s="17"/>
      <c r="Z1619" s="17"/>
      <c r="AA1619" s="17"/>
      <c r="AB1619" s="17"/>
      <c r="AC1619" s="17"/>
      <c r="AD1619" s="17"/>
      <c r="AE1619" s="17"/>
      <c r="AF1619" s="17"/>
      <c r="AG1619" s="17"/>
      <c r="AH1619" s="17"/>
      <c r="AI1619" s="17"/>
      <c r="AJ1619" s="17"/>
      <c r="AK1619" s="17"/>
      <c r="AL1619" s="17"/>
      <c r="AM1619" s="17"/>
      <c r="AN1619" s="17"/>
      <c r="AO1619" s="17"/>
      <c r="AP1619" s="17"/>
      <c r="AQ1619" s="17"/>
      <c r="AR1619" s="17"/>
      <c r="AS1619" s="17"/>
      <c r="AT1619" s="17"/>
      <c r="AU1619" s="17"/>
      <c r="AV1619" s="17"/>
      <c r="AW1619" s="17"/>
      <c r="AX1619" s="17"/>
      <c r="AY1619" s="17"/>
      <c r="AZ1619" s="17"/>
      <c r="BA1619" s="17"/>
      <c r="BB1619" s="17"/>
      <c r="BC1619" s="17"/>
      <c r="BD1619" s="17"/>
      <c r="BE1619" s="17"/>
      <c r="BF1619" s="17"/>
      <c r="BG1619" s="17"/>
    </row>
    <row r="1620" spans="2:59" x14ac:dyDescent="0.35">
      <c r="B1620" s="6" t="s">
        <v>633</v>
      </c>
      <c r="C1620" s="17"/>
      <c r="D1620" s="17"/>
      <c r="E1620" s="17"/>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17"/>
      <c r="AE1620" s="17"/>
      <c r="AF1620" s="17"/>
      <c r="AG1620" s="17"/>
      <c r="AH1620" s="17"/>
      <c r="AI1620" s="17"/>
      <c r="AJ1620" s="17"/>
      <c r="AK1620" s="17"/>
      <c r="AL1620" s="17"/>
      <c r="AM1620" s="17"/>
      <c r="AN1620" s="17"/>
      <c r="AO1620" s="17"/>
      <c r="AP1620" s="17"/>
      <c r="AQ1620" s="17"/>
      <c r="AR1620" s="17"/>
      <c r="AS1620" s="17"/>
      <c r="AT1620" s="17"/>
      <c r="AU1620" s="17"/>
      <c r="AV1620" s="17"/>
      <c r="AW1620" s="17"/>
      <c r="AX1620" s="17"/>
      <c r="AY1620" s="17"/>
      <c r="AZ1620" s="17"/>
      <c r="BA1620" s="17"/>
      <c r="BB1620" s="17"/>
      <c r="BC1620" s="17"/>
      <c r="BD1620" s="17"/>
      <c r="BE1620" s="17"/>
      <c r="BF1620" s="17"/>
      <c r="BG1620" s="17"/>
    </row>
    <row r="1621" spans="2:59" x14ac:dyDescent="0.35">
      <c r="B1621" s="24" t="s">
        <v>331</v>
      </c>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c r="AP1621" s="17"/>
      <c r="AQ1621" s="17"/>
      <c r="AR1621" s="17"/>
      <c r="AS1621" s="17"/>
      <c r="AT1621" s="17"/>
      <c r="AU1621" s="17"/>
      <c r="AV1621" s="17"/>
      <c r="AW1621" s="17"/>
      <c r="AX1621" s="17"/>
      <c r="AY1621" s="17"/>
      <c r="AZ1621" s="17"/>
      <c r="BA1621" s="17"/>
      <c r="BB1621" s="17"/>
      <c r="BC1621" s="17"/>
      <c r="BD1621" s="17"/>
      <c r="BE1621" s="17"/>
      <c r="BF1621" s="17"/>
      <c r="BG1621" s="17"/>
    </row>
    <row r="1622" spans="2:59" x14ac:dyDescent="0.35">
      <c r="B1622" t="s">
        <v>619</v>
      </c>
      <c r="C1622" s="17">
        <v>0.41275614102242802</v>
      </c>
      <c r="D1622" s="17">
        <v>0.40129786707995502</v>
      </c>
      <c r="E1622" s="17">
        <v>0.42300400611563599</v>
      </c>
      <c r="F1622" s="17"/>
      <c r="G1622" s="17">
        <v>0.42018593061234999</v>
      </c>
      <c r="H1622" s="17">
        <v>0.39040233052463202</v>
      </c>
      <c r="I1622" s="17">
        <v>0.41639692852461002</v>
      </c>
      <c r="J1622" s="17">
        <v>0.43652452555383697</v>
      </c>
      <c r="K1622" s="17">
        <v>0.40537180838502701</v>
      </c>
      <c r="L1622" s="17">
        <v>0.409516689837092</v>
      </c>
      <c r="M1622" s="17"/>
      <c r="N1622" s="17">
        <v>0.414124556191592</v>
      </c>
      <c r="O1622" s="17">
        <v>0.44062767943395997</v>
      </c>
      <c r="P1622" s="17">
        <v>0.37304124310492498</v>
      </c>
      <c r="Q1622" s="17">
        <v>0.41472926677268002</v>
      </c>
      <c r="R1622" s="17"/>
      <c r="S1622" s="17">
        <v>0.36087229162663498</v>
      </c>
      <c r="T1622" s="17">
        <v>0.45877191752669</v>
      </c>
      <c r="U1622" s="17">
        <v>0.47020921000516602</v>
      </c>
      <c r="V1622" s="17">
        <v>0.388207482198969</v>
      </c>
      <c r="W1622" s="17">
        <v>0.42593404188623302</v>
      </c>
      <c r="X1622" s="17">
        <v>0.41156203255961998</v>
      </c>
      <c r="Y1622" s="17">
        <v>0.37884333762697397</v>
      </c>
      <c r="Z1622" s="17">
        <v>0.389289339378947</v>
      </c>
      <c r="AA1622" s="17">
        <v>0.43024766902698702</v>
      </c>
      <c r="AB1622" s="17">
        <v>0.446717635038137</v>
      </c>
      <c r="AC1622" s="17">
        <v>0.44172493892382098</v>
      </c>
      <c r="AD1622" s="17">
        <v>0.28553790281661201</v>
      </c>
      <c r="AE1622" s="17"/>
      <c r="AF1622" s="17">
        <v>0.30876188869933802</v>
      </c>
      <c r="AG1622" s="17">
        <v>0.49925648724895499</v>
      </c>
      <c r="AH1622" s="17">
        <v>0.36009189385456303</v>
      </c>
      <c r="AI1622" s="17"/>
      <c r="AJ1622" s="17">
        <v>0.35344989236364399</v>
      </c>
      <c r="AK1622" s="17">
        <v>0.439350480833404</v>
      </c>
      <c r="AL1622" s="17">
        <v>0.56979187149357602</v>
      </c>
      <c r="AM1622" s="17">
        <v>0.132095170006164</v>
      </c>
      <c r="AN1622" s="17">
        <v>0.39191016255173</v>
      </c>
      <c r="AO1622" s="17"/>
      <c r="AP1622" s="17">
        <v>0.31610193333387299</v>
      </c>
      <c r="AQ1622" s="17">
        <v>0.44298826685930498</v>
      </c>
      <c r="AR1622" s="17">
        <v>0.51903460693538095</v>
      </c>
      <c r="AS1622" s="17">
        <v>0.30313334616260801</v>
      </c>
      <c r="AT1622" s="17">
        <v>0.64402779678827604</v>
      </c>
      <c r="AU1622" s="17"/>
      <c r="AV1622" s="17">
        <v>0.47517406392699901</v>
      </c>
      <c r="AW1622" s="17">
        <v>0.32680850406860201</v>
      </c>
      <c r="AX1622" s="17">
        <v>0.56613572654570998</v>
      </c>
      <c r="AY1622" s="17">
        <v>0.26348216007249597</v>
      </c>
      <c r="AZ1622" s="17">
        <v>0.57496563172492499</v>
      </c>
      <c r="BA1622" s="17">
        <v>0.38995754681098699</v>
      </c>
      <c r="BB1622" s="17"/>
      <c r="BC1622" s="17">
        <v>0.38161316144513902</v>
      </c>
      <c r="BD1622" s="17">
        <v>0.41269617019999599</v>
      </c>
      <c r="BE1622" s="17">
        <v>0.47725884619771097</v>
      </c>
      <c r="BF1622" s="17">
        <v>0.34810484810183201</v>
      </c>
      <c r="BG1622" s="17">
        <v>0.46590324529545102</v>
      </c>
    </row>
    <row r="1623" spans="2:59" x14ac:dyDescent="0.35">
      <c r="B1623" t="s">
        <v>620</v>
      </c>
      <c r="C1623" s="17">
        <v>0.35182359540497499</v>
      </c>
      <c r="D1623" s="17">
        <v>0.34726182917651599</v>
      </c>
      <c r="E1623" s="17">
        <v>0.35935374274118498</v>
      </c>
      <c r="F1623" s="17"/>
      <c r="G1623" s="17">
        <v>0.27155084884157998</v>
      </c>
      <c r="H1623" s="17">
        <v>0.29067295786741398</v>
      </c>
      <c r="I1623" s="17">
        <v>0.38282592543334099</v>
      </c>
      <c r="J1623" s="17">
        <v>0.33649441135068098</v>
      </c>
      <c r="K1623" s="17">
        <v>0.375028829788905</v>
      </c>
      <c r="L1623" s="17">
        <v>0.43277594763238197</v>
      </c>
      <c r="M1623" s="17"/>
      <c r="N1623" s="17">
        <v>0.348743069351928</v>
      </c>
      <c r="O1623" s="17">
        <v>0.31163099445127601</v>
      </c>
      <c r="P1623" s="17">
        <v>0.35386119907824298</v>
      </c>
      <c r="Q1623" s="17">
        <v>0.39800731800470401</v>
      </c>
      <c r="R1623" s="17"/>
      <c r="S1623" s="17">
        <v>0.288042017911876</v>
      </c>
      <c r="T1623" s="17">
        <v>0.33728205977804998</v>
      </c>
      <c r="U1623" s="17">
        <v>0.40944201201760899</v>
      </c>
      <c r="V1623" s="17">
        <v>0.34722359195915697</v>
      </c>
      <c r="W1623" s="17">
        <v>0.36150078327671598</v>
      </c>
      <c r="X1623" s="17">
        <v>0.34360891696608398</v>
      </c>
      <c r="Y1623" s="17">
        <v>0.33634806505444498</v>
      </c>
      <c r="Z1623" s="17">
        <v>0.48187059825468298</v>
      </c>
      <c r="AA1623" s="17">
        <v>0.38027255844360502</v>
      </c>
      <c r="AB1623" s="17">
        <v>0.31039587693454401</v>
      </c>
      <c r="AC1623" s="17">
        <v>0.38438035820081501</v>
      </c>
      <c r="AD1623" s="17">
        <v>0.41248912617206901</v>
      </c>
      <c r="AE1623" s="17"/>
      <c r="AF1623" s="17">
        <v>0.39252407037284698</v>
      </c>
      <c r="AG1623" s="17">
        <v>0.34080573417997201</v>
      </c>
      <c r="AH1623" s="17">
        <v>0.36143589825559802</v>
      </c>
      <c r="AI1623" s="17"/>
      <c r="AJ1623" s="17">
        <v>0.40122611343423498</v>
      </c>
      <c r="AK1623" s="17">
        <v>0.29161348453153502</v>
      </c>
      <c r="AL1623" s="17">
        <v>0.339794858970136</v>
      </c>
      <c r="AM1623" s="17">
        <v>0.43371894298895503</v>
      </c>
      <c r="AN1623" s="17">
        <v>0.34795043480647903</v>
      </c>
      <c r="AO1623" s="17"/>
      <c r="AP1623" s="17">
        <v>0.41236727098092701</v>
      </c>
      <c r="AQ1623" s="17">
        <v>0.28949045297895498</v>
      </c>
      <c r="AR1623" s="17">
        <v>0.317783579559484</v>
      </c>
      <c r="AS1623" s="17">
        <v>0.46123930501718002</v>
      </c>
      <c r="AT1623" s="17">
        <v>0.253791910435201</v>
      </c>
      <c r="AU1623" s="17"/>
      <c r="AV1623" s="17">
        <v>0.27662996173936499</v>
      </c>
      <c r="AW1623" s="17">
        <v>0.39875363464464098</v>
      </c>
      <c r="AX1623" s="17">
        <v>0.28580946163093102</v>
      </c>
      <c r="AY1623" s="17">
        <v>0.46974070187993699</v>
      </c>
      <c r="AZ1623" s="17">
        <v>0.27058948647893799</v>
      </c>
      <c r="BA1623" s="17">
        <v>0.33792766272146302</v>
      </c>
      <c r="BB1623" s="17"/>
      <c r="BC1623" s="17">
        <v>0.41286347447576599</v>
      </c>
      <c r="BD1623" s="17">
        <v>0.30763669864091903</v>
      </c>
      <c r="BE1623" s="17">
        <v>0.29147665110216697</v>
      </c>
      <c r="BF1623" s="17">
        <v>0.317062023695171</v>
      </c>
      <c r="BG1623" s="17">
        <v>0.38238714900924298</v>
      </c>
    </row>
    <row r="1624" spans="2:59" x14ac:dyDescent="0.35">
      <c r="B1624" t="s">
        <v>630</v>
      </c>
      <c r="C1624" s="17">
        <v>0.28981867268712402</v>
      </c>
      <c r="D1624" s="17">
        <v>0.319869262355924</v>
      </c>
      <c r="E1624" s="17">
        <v>0.26094473842771498</v>
      </c>
      <c r="F1624" s="17"/>
      <c r="G1624" s="17">
        <v>0.26497321471107799</v>
      </c>
      <c r="H1624" s="17">
        <v>0.37714348521355201</v>
      </c>
      <c r="I1624" s="17">
        <v>0.260400986966913</v>
      </c>
      <c r="J1624" s="17">
        <v>0.28971110744548001</v>
      </c>
      <c r="K1624" s="17">
        <v>0.23588689038739899</v>
      </c>
      <c r="L1624" s="17">
        <v>0.29116422582962698</v>
      </c>
      <c r="M1624" s="17"/>
      <c r="N1624" s="17">
        <v>0.32818075960978899</v>
      </c>
      <c r="O1624" s="17">
        <v>0.31642935600904698</v>
      </c>
      <c r="P1624" s="17">
        <v>0.241500615766889</v>
      </c>
      <c r="Q1624" s="17">
        <v>0.26160793482524602</v>
      </c>
      <c r="R1624" s="17"/>
      <c r="S1624" s="17">
        <v>0.37101802939644102</v>
      </c>
      <c r="T1624" s="17">
        <v>0.26883505484999898</v>
      </c>
      <c r="U1624" s="17">
        <v>0.31052331870826699</v>
      </c>
      <c r="V1624" s="17">
        <v>0.29432253535612202</v>
      </c>
      <c r="W1624" s="17">
        <v>0.238582419929357</v>
      </c>
      <c r="X1624" s="17">
        <v>0.255194910355099</v>
      </c>
      <c r="Y1624" s="17">
        <v>0.259189109148799</v>
      </c>
      <c r="Z1624" s="17">
        <v>0.22034783491326099</v>
      </c>
      <c r="AA1624" s="17">
        <v>0.31470216820404301</v>
      </c>
      <c r="AB1624" s="17">
        <v>0.28979287048728097</v>
      </c>
      <c r="AC1624" s="17">
        <v>0.21312215493273901</v>
      </c>
      <c r="AD1624" s="17">
        <v>0.34372217164211999</v>
      </c>
      <c r="AE1624" s="17"/>
      <c r="AF1624" s="17">
        <v>0.29117520019176701</v>
      </c>
      <c r="AG1624" s="17">
        <v>0.27711113580916802</v>
      </c>
      <c r="AH1624" s="17">
        <v>0.32219569665079001</v>
      </c>
      <c r="AI1624" s="17"/>
      <c r="AJ1624" s="17">
        <v>0.35298707711903199</v>
      </c>
      <c r="AK1624" s="17">
        <v>0.26481303246084698</v>
      </c>
      <c r="AL1624" s="17">
        <v>0.316182723148835</v>
      </c>
      <c r="AM1624" s="17">
        <v>0.17201764159271199</v>
      </c>
      <c r="AN1624" s="17">
        <v>0.24987413347971901</v>
      </c>
      <c r="AO1624" s="17"/>
      <c r="AP1624" s="17">
        <v>0.358771689679105</v>
      </c>
      <c r="AQ1624" s="17">
        <v>0.31759892152008001</v>
      </c>
      <c r="AR1624" s="17">
        <v>0.27812906283042199</v>
      </c>
      <c r="AS1624" s="17">
        <v>0.17697683008884199</v>
      </c>
      <c r="AT1624" s="17">
        <v>0.220120626987892</v>
      </c>
      <c r="AU1624" s="17"/>
      <c r="AV1624" s="17">
        <v>0.32940222241870898</v>
      </c>
      <c r="AW1624" s="17">
        <v>0.38910741232581703</v>
      </c>
      <c r="AX1624" s="17">
        <v>0.27005961149901098</v>
      </c>
      <c r="AY1624" s="17">
        <v>0.19446993874409299</v>
      </c>
      <c r="AZ1624" s="17">
        <v>0.234596908591756</v>
      </c>
      <c r="BA1624" s="17">
        <v>0.27403442358079</v>
      </c>
      <c r="BB1624" s="17"/>
      <c r="BC1624" s="17">
        <v>0.27806452538446302</v>
      </c>
      <c r="BD1624" s="17">
        <v>0.23623508367987001</v>
      </c>
      <c r="BE1624" s="17">
        <v>0.33435369843409402</v>
      </c>
      <c r="BF1624" s="17">
        <v>0.35546261121563699</v>
      </c>
      <c r="BG1624" s="17">
        <v>0.34156948263480902</v>
      </c>
    </row>
    <row r="1625" spans="2:59" x14ac:dyDescent="0.35">
      <c r="B1625" t="s">
        <v>622</v>
      </c>
      <c r="C1625" s="17">
        <v>0.262914929354647</v>
      </c>
      <c r="D1625" s="17">
        <v>0.23453718785004199</v>
      </c>
      <c r="E1625" s="17">
        <v>0.29144514417749501</v>
      </c>
      <c r="F1625" s="17"/>
      <c r="G1625" s="17">
        <v>0.12828726830849099</v>
      </c>
      <c r="H1625" s="17">
        <v>0.21135924284215499</v>
      </c>
      <c r="I1625" s="17">
        <v>0.24008614606839099</v>
      </c>
      <c r="J1625" s="17">
        <v>0.29667750581244701</v>
      </c>
      <c r="K1625" s="17">
        <v>0.364852851695252</v>
      </c>
      <c r="L1625" s="17">
        <v>0.32939978780116502</v>
      </c>
      <c r="M1625" s="17"/>
      <c r="N1625" s="17">
        <v>0.23718261182025199</v>
      </c>
      <c r="O1625" s="17">
        <v>0.241043338888836</v>
      </c>
      <c r="P1625" s="17">
        <v>0.289003488513985</v>
      </c>
      <c r="Q1625" s="17">
        <v>0.29372866046479301</v>
      </c>
      <c r="R1625" s="17"/>
      <c r="S1625" s="17">
        <v>0.18258510230734901</v>
      </c>
      <c r="T1625" s="17">
        <v>0.22961373049452199</v>
      </c>
      <c r="U1625" s="17">
        <v>0.224157130872146</v>
      </c>
      <c r="V1625" s="17">
        <v>0.28115995960220103</v>
      </c>
      <c r="W1625" s="17">
        <v>0.273528674827061</v>
      </c>
      <c r="X1625" s="17">
        <v>0.28582601827110898</v>
      </c>
      <c r="Y1625" s="17">
        <v>0.28123857364278498</v>
      </c>
      <c r="Z1625" s="17">
        <v>0.27223340688733599</v>
      </c>
      <c r="AA1625" s="17">
        <v>0.332415344634863</v>
      </c>
      <c r="AB1625" s="17">
        <v>0.28663537417502999</v>
      </c>
      <c r="AC1625" s="17">
        <v>0.300231756393947</v>
      </c>
      <c r="AD1625" s="17">
        <v>0.31512912902135198</v>
      </c>
      <c r="AE1625" s="17"/>
      <c r="AF1625" s="17">
        <v>0.36237411195841801</v>
      </c>
      <c r="AG1625" s="17">
        <v>0.21376416860492201</v>
      </c>
      <c r="AH1625" s="17">
        <v>0.272581069793977</v>
      </c>
      <c r="AI1625" s="17"/>
      <c r="AJ1625" s="17">
        <v>0.35591561862264798</v>
      </c>
      <c r="AK1625" s="17">
        <v>0.18479433992833699</v>
      </c>
      <c r="AL1625" s="17">
        <v>0.22374437904083599</v>
      </c>
      <c r="AM1625" s="17">
        <v>0.47028706649305502</v>
      </c>
      <c r="AN1625" s="17">
        <v>0.23734439019333201</v>
      </c>
      <c r="AO1625" s="17"/>
      <c r="AP1625" s="17">
        <v>0.34693501809711103</v>
      </c>
      <c r="AQ1625" s="17">
        <v>0.19697721550123101</v>
      </c>
      <c r="AR1625" s="17">
        <v>0.20799490167974399</v>
      </c>
      <c r="AS1625" s="17">
        <v>0.40376156984679401</v>
      </c>
      <c r="AT1625" s="17">
        <v>8.6187285464268099E-2</v>
      </c>
      <c r="AU1625" s="17"/>
      <c r="AV1625" s="17">
        <v>0.18649471814980001</v>
      </c>
      <c r="AW1625" s="17">
        <v>0.33042678121489599</v>
      </c>
      <c r="AX1625" s="17">
        <v>0.25899798595151602</v>
      </c>
      <c r="AY1625" s="17">
        <v>0.42131719467211398</v>
      </c>
      <c r="AZ1625" s="17">
        <v>0.109396754128826</v>
      </c>
      <c r="BA1625" s="17">
        <v>0.20361679503145699</v>
      </c>
      <c r="BB1625" s="17"/>
      <c r="BC1625" s="17">
        <v>0.33922992246254202</v>
      </c>
      <c r="BD1625" s="17">
        <v>0.25532783840441298</v>
      </c>
      <c r="BE1625" s="17">
        <v>0.23393483718042801</v>
      </c>
      <c r="BF1625" s="17">
        <v>0.185658922779248</v>
      </c>
      <c r="BG1625" s="17">
        <v>0.169125445730854</v>
      </c>
    </row>
    <row r="1626" spans="2:59" x14ac:dyDescent="0.35">
      <c r="B1626" t="s">
        <v>624</v>
      </c>
      <c r="C1626" s="17">
        <v>0.23178073956474499</v>
      </c>
      <c r="D1626" s="17">
        <v>0.242569471666916</v>
      </c>
      <c r="E1626" s="17">
        <v>0.220490728035307</v>
      </c>
      <c r="F1626" s="17"/>
      <c r="G1626" s="17">
        <v>0.28976204802939298</v>
      </c>
      <c r="H1626" s="17">
        <v>0.20996602242631399</v>
      </c>
      <c r="I1626" s="17">
        <v>0.25331814607812098</v>
      </c>
      <c r="J1626" s="17">
        <v>0.30327582706258399</v>
      </c>
      <c r="K1626" s="17">
        <v>0.19639586514247701</v>
      </c>
      <c r="L1626" s="17">
        <v>0.15842385240144699</v>
      </c>
      <c r="M1626" s="17"/>
      <c r="N1626" s="17">
        <v>0.23947268306830199</v>
      </c>
      <c r="O1626" s="17">
        <v>0.241340306164991</v>
      </c>
      <c r="P1626" s="17">
        <v>0.202903053564748</v>
      </c>
      <c r="Q1626" s="17">
        <v>0.23548974176575399</v>
      </c>
      <c r="R1626" s="17"/>
      <c r="S1626" s="17">
        <v>0.27228922627303997</v>
      </c>
      <c r="T1626" s="17">
        <v>0.21085225430770499</v>
      </c>
      <c r="U1626" s="17">
        <v>0.23776920285400599</v>
      </c>
      <c r="V1626" s="17">
        <v>0.27022699202500899</v>
      </c>
      <c r="W1626" s="17">
        <v>0.19988459788320301</v>
      </c>
      <c r="X1626" s="17">
        <v>0.20202002522890899</v>
      </c>
      <c r="Y1626" s="17">
        <v>0.22738977910871799</v>
      </c>
      <c r="Z1626" s="17">
        <v>0.27043900928586301</v>
      </c>
      <c r="AA1626" s="17">
        <v>0.21250872569325499</v>
      </c>
      <c r="AB1626" s="17">
        <v>0.27064763009690201</v>
      </c>
      <c r="AC1626" s="17">
        <v>0.17125487617217899</v>
      </c>
      <c r="AD1626" s="17">
        <v>0.170877968278563</v>
      </c>
      <c r="AE1626" s="17"/>
      <c r="AF1626" s="17">
        <v>0.20881669965121299</v>
      </c>
      <c r="AG1626" s="17">
        <v>0.25130488175522298</v>
      </c>
      <c r="AH1626" s="17">
        <v>0.15802586918797301</v>
      </c>
      <c r="AI1626" s="17"/>
      <c r="AJ1626" s="17">
        <v>0.17709977653015499</v>
      </c>
      <c r="AK1626" s="17">
        <v>0.28024863280287199</v>
      </c>
      <c r="AL1626" s="17">
        <v>0.245569823300057</v>
      </c>
      <c r="AM1626" s="17">
        <v>0.17038913147718801</v>
      </c>
      <c r="AN1626" s="17">
        <v>0.20879532130393599</v>
      </c>
      <c r="AO1626" s="17"/>
      <c r="AP1626" s="17">
        <v>0.121976350921043</v>
      </c>
      <c r="AQ1626" s="17">
        <v>0.29382740037841698</v>
      </c>
      <c r="AR1626" s="17">
        <v>0.29040779581510501</v>
      </c>
      <c r="AS1626" s="17">
        <v>0.18227315536555799</v>
      </c>
      <c r="AT1626" s="17">
        <v>0.42238556283408002</v>
      </c>
      <c r="AU1626" s="17"/>
      <c r="AV1626" s="17">
        <v>0.286991437122259</v>
      </c>
      <c r="AW1626" s="17">
        <v>0.147978368728718</v>
      </c>
      <c r="AX1626" s="17">
        <v>0.29727078790007899</v>
      </c>
      <c r="AY1626" s="17">
        <v>0.162102946208183</v>
      </c>
      <c r="AZ1626" s="17">
        <v>0.41243773564258102</v>
      </c>
      <c r="BA1626" s="17">
        <v>0.20095444347242</v>
      </c>
      <c r="BB1626" s="17"/>
      <c r="BC1626" s="17">
        <v>0.17630755028925199</v>
      </c>
      <c r="BD1626" s="17">
        <v>0.26299579030706999</v>
      </c>
      <c r="BE1626" s="17">
        <v>0.25092059817499301</v>
      </c>
      <c r="BF1626" s="17">
        <v>0.26526945684168701</v>
      </c>
      <c r="BG1626" s="17">
        <v>0.17981516512971299</v>
      </c>
    </row>
    <row r="1627" spans="2:59" x14ac:dyDescent="0.35">
      <c r="B1627" t="s">
        <v>621</v>
      </c>
      <c r="C1627" s="17">
        <v>0.22022900155177799</v>
      </c>
      <c r="D1627" s="17">
        <v>0.22827171575427099</v>
      </c>
      <c r="E1627" s="17">
        <v>0.214192199838456</v>
      </c>
      <c r="F1627" s="17"/>
      <c r="G1627" s="17">
        <v>0.244371852194262</v>
      </c>
      <c r="H1627" s="17">
        <v>0.23178914370919099</v>
      </c>
      <c r="I1627" s="17">
        <v>0.21524867330533601</v>
      </c>
      <c r="J1627" s="17">
        <v>0.22273746849714801</v>
      </c>
      <c r="K1627" s="17">
        <v>0.21459647358782999</v>
      </c>
      <c r="L1627" s="17">
        <v>0.19897126813702901</v>
      </c>
      <c r="M1627" s="17"/>
      <c r="N1627" s="17">
        <v>0.25753651962874702</v>
      </c>
      <c r="O1627" s="17">
        <v>0.24889130735967199</v>
      </c>
      <c r="P1627" s="17">
        <v>0.217294004570973</v>
      </c>
      <c r="Q1627" s="17">
        <v>0.14984910196989501</v>
      </c>
      <c r="R1627" s="17"/>
      <c r="S1627" s="17">
        <v>0.23890060485556799</v>
      </c>
      <c r="T1627" s="17">
        <v>0.201929138711093</v>
      </c>
      <c r="U1627" s="17">
        <v>0.12780904214111899</v>
      </c>
      <c r="V1627" s="17">
        <v>0.231416230621208</v>
      </c>
      <c r="W1627" s="17">
        <v>0.23518384911142201</v>
      </c>
      <c r="X1627" s="17">
        <v>0.27947020006711198</v>
      </c>
      <c r="Y1627" s="17">
        <v>0.156431882694122</v>
      </c>
      <c r="Z1627" s="17">
        <v>0.25297157762657202</v>
      </c>
      <c r="AA1627" s="17">
        <v>0.241184353044541</v>
      </c>
      <c r="AB1627" s="17">
        <v>0.22691499923396799</v>
      </c>
      <c r="AC1627" s="17">
        <v>0.20593933305959999</v>
      </c>
      <c r="AD1627" s="17">
        <v>0.24285990162555901</v>
      </c>
      <c r="AE1627" s="17"/>
      <c r="AF1627" s="17">
        <v>0.21984908477239201</v>
      </c>
      <c r="AG1627" s="17">
        <v>0.23225959984508801</v>
      </c>
      <c r="AH1627" s="17">
        <v>0.17619397630212399</v>
      </c>
      <c r="AI1627" s="17"/>
      <c r="AJ1627" s="17">
        <v>0.22318643743171199</v>
      </c>
      <c r="AK1627" s="17">
        <v>0.250202823191991</v>
      </c>
      <c r="AL1627" s="17">
        <v>0.180973922241498</v>
      </c>
      <c r="AM1627" s="17">
        <v>0.29038593431410897</v>
      </c>
      <c r="AN1627" s="17">
        <v>0.215156412851775</v>
      </c>
      <c r="AO1627" s="17"/>
      <c r="AP1627" s="17">
        <v>0.22286720738289201</v>
      </c>
      <c r="AQ1627" s="17">
        <v>0.235496323286847</v>
      </c>
      <c r="AR1627" s="17">
        <v>0.22596461754069999</v>
      </c>
      <c r="AS1627" s="17">
        <v>0.21949296907098301</v>
      </c>
      <c r="AT1627" s="17">
        <v>0.16366176824599499</v>
      </c>
      <c r="AU1627" s="17"/>
      <c r="AV1627" s="17">
        <v>0.25072051435262899</v>
      </c>
      <c r="AW1627" s="17">
        <v>0.23495620270997</v>
      </c>
      <c r="AX1627" s="17">
        <v>0.20906746599787299</v>
      </c>
      <c r="AY1627" s="17">
        <v>0.20231374181589901</v>
      </c>
      <c r="AZ1627" s="17">
        <v>0.145706207715288</v>
      </c>
      <c r="BA1627" s="17">
        <v>0.20982418884937301</v>
      </c>
      <c r="BB1627" s="17"/>
      <c r="BC1627" s="17">
        <v>0.20079312586032999</v>
      </c>
      <c r="BD1627" s="17">
        <v>0.21949707664672</v>
      </c>
      <c r="BE1627" s="17">
        <v>0.216691747580007</v>
      </c>
      <c r="BF1627" s="17">
        <v>0.24528336983563301</v>
      </c>
      <c r="BG1627" s="17">
        <v>0.34879042169137903</v>
      </c>
    </row>
    <row r="1628" spans="2:59" x14ac:dyDescent="0.35">
      <c r="B1628" t="s">
        <v>623</v>
      </c>
      <c r="C1628" s="17">
        <v>0.18429953112705399</v>
      </c>
      <c r="D1628" s="17">
        <v>0.205992812527933</v>
      </c>
      <c r="E1628" s="17">
        <v>0.1625217108825</v>
      </c>
      <c r="F1628" s="17"/>
      <c r="G1628" s="17">
        <v>0.20188361839381899</v>
      </c>
      <c r="H1628" s="17">
        <v>0.21886214360862899</v>
      </c>
      <c r="I1628" s="17">
        <v>0.166204590949867</v>
      </c>
      <c r="J1628" s="17">
        <v>0.17378701967516799</v>
      </c>
      <c r="K1628" s="17">
        <v>0.20659427918989401</v>
      </c>
      <c r="L1628" s="17">
        <v>0.151397073554287</v>
      </c>
      <c r="M1628" s="17"/>
      <c r="N1628" s="17">
        <v>0.20450407506495399</v>
      </c>
      <c r="O1628" s="17">
        <v>0.17609171054448799</v>
      </c>
      <c r="P1628" s="17">
        <v>0.14850074665210899</v>
      </c>
      <c r="Q1628" s="17">
        <v>0.19854240869756901</v>
      </c>
      <c r="R1628" s="17"/>
      <c r="S1628" s="17">
        <v>0.246455800061221</v>
      </c>
      <c r="T1628" s="17">
        <v>0.150902774199977</v>
      </c>
      <c r="U1628" s="17">
        <v>0.20432390074789</v>
      </c>
      <c r="V1628" s="17">
        <v>0.13624951723333301</v>
      </c>
      <c r="W1628" s="17">
        <v>0.174762709030157</v>
      </c>
      <c r="X1628" s="17">
        <v>0.17085203447398201</v>
      </c>
      <c r="Y1628" s="17">
        <v>0.16172777136720701</v>
      </c>
      <c r="Z1628" s="17">
        <v>0.19745226078813399</v>
      </c>
      <c r="AA1628" s="17">
        <v>0.14467040898299299</v>
      </c>
      <c r="AB1628" s="17">
        <v>0.18619075885305</v>
      </c>
      <c r="AC1628" s="17">
        <v>0.25465580484142802</v>
      </c>
      <c r="AD1628" s="17">
        <v>0.210580452923358</v>
      </c>
      <c r="AE1628" s="17"/>
      <c r="AF1628" s="17">
        <v>0.171214409925635</v>
      </c>
      <c r="AG1628" s="17">
        <v>0.20616784853554801</v>
      </c>
      <c r="AH1628" s="17">
        <v>0.18151658525361899</v>
      </c>
      <c r="AI1628" s="17"/>
      <c r="AJ1628" s="17">
        <v>0.174623711009637</v>
      </c>
      <c r="AK1628" s="17">
        <v>0.21803263460673999</v>
      </c>
      <c r="AL1628" s="17">
        <v>0.19806877414038701</v>
      </c>
      <c r="AM1628" s="17">
        <v>0.17979997942929599</v>
      </c>
      <c r="AN1628" s="17">
        <v>0.13478543709492799</v>
      </c>
      <c r="AO1628" s="17"/>
      <c r="AP1628" s="17">
        <v>0.20029272434039599</v>
      </c>
      <c r="AQ1628" s="17">
        <v>0.205322990909135</v>
      </c>
      <c r="AR1628" s="17">
        <v>0.20627336057093801</v>
      </c>
      <c r="AS1628" s="17">
        <v>0.16643503776787</v>
      </c>
      <c r="AT1628" s="17">
        <v>0.119175426440949</v>
      </c>
      <c r="AU1628" s="17"/>
      <c r="AV1628" s="17">
        <v>0.21535528217834801</v>
      </c>
      <c r="AW1628" s="17">
        <v>0.19725718285973501</v>
      </c>
      <c r="AX1628" s="17">
        <v>0.18751740367679801</v>
      </c>
      <c r="AY1628" s="17">
        <v>0.178151824761832</v>
      </c>
      <c r="AZ1628" s="17">
        <v>0.12832414669757899</v>
      </c>
      <c r="BA1628" s="17">
        <v>0.14631325050653901</v>
      </c>
      <c r="BB1628" s="17"/>
      <c r="BC1628" s="17">
        <v>0.190228678702764</v>
      </c>
      <c r="BD1628" s="17">
        <v>0.17350628629939299</v>
      </c>
      <c r="BE1628" s="17">
        <v>0.194237332471627</v>
      </c>
      <c r="BF1628" s="17">
        <v>0.205243959139399</v>
      </c>
      <c r="BG1628" s="17">
        <v>0.15389669928602401</v>
      </c>
    </row>
    <row r="1629" spans="2:59" x14ac:dyDescent="0.35">
      <c r="B1629" t="s">
        <v>628</v>
      </c>
      <c r="C1629" s="17">
        <v>0.13571624638756699</v>
      </c>
      <c r="D1629" s="17">
        <v>0.16279518858439801</v>
      </c>
      <c r="E1629" s="17">
        <v>0.10752956581069301</v>
      </c>
      <c r="F1629" s="17"/>
      <c r="G1629" s="17">
        <v>0.17465291797551499</v>
      </c>
      <c r="H1629" s="17">
        <v>0.18573963481485001</v>
      </c>
      <c r="I1629" s="17">
        <v>8.8197074405657605E-2</v>
      </c>
      <c r="J1629" s="17">
        <v>0.10476961883595701</v>
      </c>
      <c r="K1629" s="17">
        <v>0.114047967951665</v>
      </c>
      <c r="L1629" s="17">
        <v>0.141649420171306</v>
      </c>
      <c r="M1629" s="17"/>
      <c r="N1629" s="17">
        <v>0.153913724855573</v>
      </c>
      <c r="O1629" s="17">
        <v>0.155451063910961</v>
      </c>
      <c r="P1629" s="17">
        <v>0.11661529343449099</v>
      </c>
      <c r="Q1629" s="17">
        <v>0.111276729697267</v>
      </c>
      <c r="R1629" s="17"/>
      <c r="S1629" s="17">
        <v>0.18756357817302499</v>
      </c>
      <c r="T1629" s="17">
        <v>0.13467678514619399</v>
      </c>
      <c r="U1629" s="17">
        <v>6.8001770030694506E-2</v>
      </c>
      <c r="V1629" s="17">
        <v>0.130302040107666</v>
      </c>
      <c r="W1629" s="17">
        <v>0.111362261865854</v>
      </c>
      <c r="X1629" s="17">
        <v>0.13282295482314699</v>
      </c>
      <c r="Y1629" s="17">
        <v>0.138113010714218</v>
      </c>
      <c r="Z1629" s="17">
        <v>0.14435653180011901</v>
      </c>
      <c r="AA1629" s="17">
        <v>0.12973313820080601</v>
      </c>
      <c r="AB1629" s="17">
        <v>0.123568700443763</v>
      </c>
      <c r="AC1629" s="17">
        <v>0.15378328660128401</v>
      </c>
      <c r="AD1629" s="17">
        <v>0.15640460746905099</v>
      </c>
      <c r="AE1629" s="17"/>
      <c r="AF1629" s="17">
        <v>0.11945364715734599</v>
      </c>
      <c r="AG1629" s="17">
        <v>0.138693438568679</v>
      </c>
      <c r="AH1629" s="17">
        <v>0.137560246150875</v>
      </c>
      <c r="AI1629" s="17"/>
      <c r="AJ1629" s="17">
        <v>0.17096059193069399</v>
      </c>
      <c r="AK1629" s="17">
        <v>0.14015695272505099</v>
      </c>
      <c r="AL1629" s="17">
        <v>0.13057399921811599</v>
      </c>
      <c r="AM1629" s="17">
        <v>8.5990349379129194E-2</v>
      </c>
      <c r="AN1629" s="17">
        <v>0.103067851351135</v>
      </c>
      <c r="AO1629" s="17"/>
      <c r="AP1629" s="17">
        <v>0.186501450187428</v>
      </c>
      <c r="AQ1629" s="17">
        <v>0.153191631850564</v>
      </c>
      <c r="AR1629" s="17">
        <v>0.10071717025175</v>
      </c>
      <c r="AS1629" s="17">
        <v>0.12721451036756801</v>
      </c>
      <c r="AT1629" s="17">
        <v>5.1515187077836498E-2</v>
      </c>
      <c r="AU1629" s="17"/>
      <c r="AV1629" s="17">
        <v>0.155602401338478</v>
      </c>
      <c r="AW1629" s="17">
        <v>0.17256114808724399</v>
      </c>
      <c r="AX1629" s="17">
        <v>0.13609901301396199</v>
      </c>
      <c r="AY1629" s="17">
        <v>0.117167867442209</v>
      </c>
      <c r="AZ1629" s="17">
        <v>3.95597992478307E-2</v>
      </c>
      <c r="BA1629" s="17">
        <v>9.8856725001747997E-2</v>
      </c>
      <c r="BB1629" s="17"/>
      <c r="BC1629" s="17">
        <v>0.101581347512359</v>
      </c>
      <c r="BD1629" s="17">
        <v>0.12122724817932901</v>
      </c>
      <c r="BE1629" s="17">
        <v>0.139790404090746</v>
      </c>
      <c r="BF1629" s="17">
        <v>0.19206829949974399</v>
      </c>
      <c r="BG1629" s="17">
        <v>0.28816052789410901</v>
      </c>
    </row>
    <row r="1630" spans="2:59" x14ac:dyDescent="0.35">
      <c r="B1630" t="s">
        <v>629</v>
      </c>
      <c r="C1630" s="17">
        <v>0.125517396891831</v>
      </c>
      <c r="D1630" s="17">
        <v>0.11535804475052799</v>
      </c>
      <c r="E1630" s="17">
        <v>0.13662003798337499</v>
      </c>
      <c r="F1630" s="17"/>
      <c r="G1630" s="17">
        <v>0.110543999406665</v>
      </c>
      <c r="H1630" s="17">
        <v>0.15342472756127301</v>
      </c>
      <c r="I1630" s="17">
        <v>0.14164804026296901</v>
      </c>
      <c r="J1630" s="17">
        <v>0.10783014803166099</v>
      </c>
      <c r="K1630" s="17">
        <v>0.111180197784323</v>
      </c>
      <c r="L1630" s="17">
        <v>0.12253943167696101</v>
      </c>
      <c r="M1630" s="17"/>
      <c r="N1630" s="17">
        <v>0.13219291937515701</v>
      </c>
      <c r="O1630" s="17">
        <v>0.12218247190216899</v>
      </c>
      <c r="P1630" s="17">
        <v>0.121413168276572</v>
      </c>
      <c r="Q1630" s="17">
        <v>0.12555961435239499</v>
      </c>
      <c r="R1630" s="17"/>
      <c r="S1630" s="17">
        <v>0.15493114639344899</v>
      </c>
      <c r="T1630" s="17">
        <v>0.106654242008828</v>
      </c>
      <c r="U1630" s="17">
        <v>0.12538811935962099</v>
      </c>
      <c r="V1630" s="17">
        <v>8.1155577903950296E-2</v>
      </c>
      <c r="W1630" s="17">
        <v>0.19282944747829001</v>
      </c>
      <c r="X1630" s="17">
        <v>9.2308859891087905E-2</v>
      </c>
      <c r="Y1630" s="17">
        <v>0.120740885345491</v>
      </c>
      <c r="Z1630" s="17">
        <v>0.10300591363006301</v>
      </c>
      <c r="AA1630" s="17">
        <v>0.134918945968451</v>
      </c>
      <c r="AB1630" s="17">
        <v>0.11694112735644099</v>
      </c>
      <c r="AC1630" s="17">
        <v>0.15902160993345499</v>
      </c>
      <c r="AD1630" s="17">
        <v>8.8592156392266197E-2</v>
      </c>
      <c r="AE1630" s="17"/>
      <c r="AF1630" s="17">
        <v>0.117991776728056</v>
      </c>
      <c r="AG1630" s="17">
        <v>0.14762538400700301</v>
      </c>
      <c r="AH1630" s="17">
        <v>0.116723861886481</v>
      </c>
      <c r="AI1630" s="17"/>
      <c r="AJ1630" s="17">
        <v>0.13365099522503601</v>
      </c>
      <c r="AK1630" s="17">
        <v>0.15344276905416501</v>
      </c>
      <c r="AL1630" s="17">
        <v>6.4098800069398998E-2</v>
      </c>
      <c r="AM1630" s="17">
        <v>7.8309372623720105E-2</v>
      </c>
      <c r="AN1630" s="17">
        <v>0.13130894952049199</v>
      </c>
      <c r="AO1630" s="17"/>
      <c r="AP1630" s="17">
        <v>0.12674413749413499</v>
      </c>
      <c r="AQ1630" s="17">
        <v>0.14936897155848999</v>
      </c>
      <c r="AR1630" s="17">
        <v>0.113704932807895</v>
      </c>
      <c r="AS1630" s="17">
        <v>0.103548445935695</v>
      </c>
      <c r="AT1630" s="17">
        <v>8.32868000964129E-2</v>
      </c>
      <c r="AU1630" s="17"/>
      <c r="AV1630" s="17">
        <v>0.12824272462974701</v>
      </c>
      <c r="AW1630" s="17">
        <v>0.138217886331334</v>
      </c>
      <c r="AX1630" s="17">
        <v>0.109059573319572</v>
      </c>
      <c r="AY1630" s="17">
        <v>0.10466727156594099</v>
      </c>
      <c r="AZ1630" s="17">
        <v>0.11456637509472101</v>
      </c>
      <c r="BA1630" s="17">
        <v>0.129354708173504</v>
      </c>
      <c r="BB1630" s="17"/>
      <c r="BC1630" s="17">
        <v>0.11025973098132601</v>
      </c>
      <c r="BD1630" s="17">
        <v>0.12572951658954301</v>
      </c>
      <c r="BE1630" s="17">
        <v>0.130057079206847</v>
      </c>
      <c r="BF1630" s="17">
        <v>0.157027467535025</v>
      </c>
      <c r="BG1630" s="17">
        <v>0.101144635427518</v>
      </c>
    </row>
    <row r="1631" spans="2:59" x14ac:dyDescent="0.35">
      <c r="B1631" t="s">
        <v>626</v>
      </c>
      <c r="C1631" s="17">
        <v>0.120673485436721</v>
      </c>
      <c r="D1631" s="17">
        <v>0.115293312561073</v>
      </c>
      <c r="E1631" s="17">
        <v>0.12529292275767201</v>
      </c>
      <c r="F1631" s="17"/>
      <c r="G1631" s="17">
        <v>5.0596902625441503E-2</v>
      </c>
      <c r="H1631" s="17">
        <v>7.2834155036228101E-2</v>
      </c>
      <c r="I1631" s="17">
        <v>0.111161140209887</v>
      </c>
      <c r="J1631" s="17">
        <v>0.15218361613238901</v>
      </c>
      <c r="K1631" s="17">
        <v>0.142607189978635</v>
      </c>
      <c r="L1631" s="17">
        <v>0.179726748736943</v>
      </c>
      <c r="M1631" s="17"/>
      <c r="N1631" s="17">
        <v>7.4690922071194099E-2</v>
      </c>
      <c r="O1631" s="17">
        <v>0.11363205350158601</v>
      </c>
      <c r="P1631" s="17">
        <v>0.18302500071750299</v>
      </c>
      <c r="Q1631" s="17">
        <v>0.125836764808267</v>
      </c>
      <c r="R1631" s="17"/>
      <c r="S1631" s="17">
        <v>8.8095595535800306E-2</v>
      </c>
      <c r="T1631" s="17">
        <v>0.14412018545956101</v>
      </c>
      <c r="U1631" s="17">
        <v>0.137447526513885</v>
      </c>
      <c r="V1631" s="17">
        <v>0.12962061079335599</v>
      </c>
      <c r="W1631" s="17">
        <v>0.116918571314645</v>
      </c>
      <c r="X1631" s="17">
        <v>9.3318451471564104E-2</v>
      </c>
      <c r="Y1631" s="17">
        <v>0.121620827642416</v>
      </c>
      <c r="Z1631" s="17">
        <v>0.189341662574216</v>
      </c>
      <c r="AA1631" s="17">
        <v>0.116165646908753</v>
      </c>
      <c r="AB1631" s="17">
        <v>0.13537138481138</v>
      </c>
      <c r="AC1631" s="17">
        <v>0.12481068116175099</v>
      </c>
      <c r="AD1631" s="17">
        <v>8.2521532549885895E-2</v>
      </c>
      <c r="AE1631" s="17"/>
      <c r="AF1631" s="17">
        <v>0.20580952118499801</v>
      </c>
      <c r="AG1631" s="17">
        <v>8.1548974564616794E-2</v>
      </c>
      <c r="AH1631" s="17">
        <v>7.81920452523681E-2</v>
      </c>
      <c r="AI1631" s="17"/>
      <c r="AJ1631" s="17">
        <v>0.17078443714800401</v>
      </c>
      <c r="AK1631" s="17">
        <v>9.4469465875984093E-2</v>
      </c>
      <c r="AL1631" s="17">
        <v>5.0621206326127099E-2</v>
      </c>
      <c r="AM1631" s="17">
        <v>0.21182535176220499</v>
      </c>
      <c r="AN1631" s="17">
        <v>0.115457802107146</v>
      </c>
      <c r="AO1631" s="17"/>
      <c r="AP1631" s="17">
        <v>0.15575193806499599</v>
      </c>
      <c r="AQ1631" s="17">
        <v>9.3388740278306306E-2</v>
      </c>
      <c r="AR1631" s="17">
        <v>6.1159905731430299E-2</v>
      </c>
      <c r="AS1631" s="17">
        <v>0.24079068193126801</v>
      </c>
      <c r="AT1631" s="17">
        <v>8.5307880284339097E-2</v>
      </c>
      <c r="AU1631" s="17"/>
      <c r="AV1631" s="17">
        <v>6.5311425265655407E-2</v>
      </c>
      <c r="AW1631" s="17">
        <v>0.135470713783782</v>
      </c>
      <c r="AX1631" s="17">
        <v>9.4840643532954697E-2</v>
      </c>
      <c r="AY1631" s="17">
        <v>0.27159835530337201</v>
      </c>
      <c r="AZ1631" s="17">
        <v>6.1755721260845199E-2</v>
      </c>
      <c r="BA1631" s="17">
        <v>7.8091503099790002E-2</v>
      </c>
      <c r="BB1631" s="17"/>
      <c r="BC1631" s="17">
        <v>0.20217867463570599</v>
      </c>
      <c r="BD1631" s="17">
        <v>8.3157198999951096E-2</v>
      </c>
      <c r="BE1631" s="17">
        <v>8.9088407386679003E-2</v>
      </c>
      <c r="BF1631" s="17">
        <v>9.4039296123825306E-2</v>
      </c>
      <c r="BG1631" s="17">
        <v>0</v>
      </c>
    </row>
    <row r="1632" spans="2:59" x14ac:dyDescent="0.35">
      <c r="B1632" t="s">
        <v>627</v>
      </c>
      <c r="C1632" s="17">
        <v>0.11384659246792</v>
      </c>
      <c r="D1632" s="17">
        <v>0.119217780110341</v>
      </c>
      <c r="E1632" s="17">
        <v>0.10952881321116301</v>
      </c>
      <c r="F1632" s="17"/>
      <c r="G1632" s="17">
        <v>0.24098585608822301</v>
      </c>
      <c r="H1632" s="17">
        <v>0.16393898043715499</v>
      </c>
      <c r="I1632" s="17">
        <v>6.1638709160969501E-2</v>
      </c>
      <c r="J1632" s="17">
        <v>0.108522196416185</v>
      </c>
      <c r="K1632" s="17">
        <v>5.80396996526506E-2</v>
      </c>
      <c r="L1632" s="17">
        <v>6.25339299530982E-2</v>
      </c>
      <c r="M1632" s="17"/>
      <c r="N1632" s="17">
        <v>0.122526930409353</v>
      </c>
      <c r="O1632" s="17">
        <v>9.5601851031702698E-2</v>
      </c>
      <c r="P1632" s="17">
        <v>9.3543183433398694E-2</v>
      </c>
      <c r="Q1632" s="17">
        <v>0.14206647975349801</v>
      </c>
      <c r="R1632" s="17"/>
      <c r="S1632" s="17">
        <v>0.13980217861348301</v>
      </c>
      <c r="T1632" s="17">
        <v>0.111341774022974</v>
      </c>
      <c r="U1632" s="17">
        <v>0.11634289021481201</v>
      </c>
      <c r="V1632" s="17">
        <v>0.101858885935159</v>
      </c>
      <c r="W1632" s="17">
        <v>0.139723570385058</v>
      </c>
      <c r="X1632" s="17">
        <v>0.124807183054695</v>
      </c>
      <c r="Y1632" s="17">
        <v>0.120649882134461</v>
      </c>
      <c r="Z1632" s="17">
        <v>0.11100493347797399</v>
      </c>
      <c r="AA1632" s="17">
        <v>8.6038288728585793E-2</v>
      </c>
      <c r="AB1632" s="17">
        <v>0.12399266624375101</v>
      </c>
      <c r="AC1632" s="17">
        <v>6.5642374856132404E-2</v>
      </c>
      <c r="AD1632" s="17">
        <v>5.6394672233682899E-2</v>
      </c>
      <c r="AE1632" s="17"/>
      <c r="AF1632" s="17">
        <v>7.5867002672442396E-2</v>
      </c>
      <c r="AG1632" s="17">
        <v>0.10145950866301801</v>
      </c>
      <c r="AH1632" s="17">
        <v>0.13131757455974599</v>
      </c>
      <c r="AI1632" s="17"/>
      <c r="AJ1632" s="17">
        <v>6.5691906801116806E-2</v>
      </c>
      <c r="AK1632" s="17">
        <v>0.13464168986800901</v>
      </c>
      <c r="AL1632" s="17">
        <v>8.6929598980092601E-2</v>
      </c>
      <c r="AM1632" s="17">
        <v>7.3124444295647004E-2</v>
      </c>
      <c r="AN1632" s="17">
        <v>0.14072494489712101</v>
      </c>
      <c r="AO1632" s="17"/>
      <c r="AP1632" s="17">
        <v>5.2872847940377998E-2</v>
      </c>
      <c r="AQ1632" s="17">
        <v>0.13728815678820699</v>
      </c>
      <c r="AR1632" s="17">
        <v>0.112987517587539</v>
      </c>
      <c r="AS1632" s="17">
        <v>7.8463185495954393E-2</v>
      </c>
      <c r="AT1632" s="17">
        <v>0.12566859903733699</v>
      </c>
      <c r="AU1632" s="17"/>
      <c r="AV1632" s="17">
        <v>0.16726178348776899</v>
      </c>
      <c r="AW1632" s="17">
        <v>5.5950082459729898E-2</v>
      </c>
      <c r="AX1632" s="17">
        <v>0.14651948825151401</v>
      </c>
      <c r="AY1632" s="17">
        <v>8.3735616068965499E-2</v>
      </c>
      <c r="AZ1632" s="17">
        <v>0.161004059809573</v>
      </c>
      <c r="BA1632" s="17">
        <v>7.0954415999664303E-2</v>
      </c>
      <c r="BB1632" s="17"/>
      <c r="BC1632" s="17">
        <v>0.10494859970732399</v>
      </c>
      <c r="BD1632" s="17">
        <v>0.127492782317671</v>
      </c>
      <c r="BE1632" s="17">
        <v>0.13032371498393999</v>
      </c>
      <c r="BF1632" s="17">
        <v>0.11265783952544101</v>
      </c>
      <c r="BG1632" s="17">
        <v>0.123519066794136</v>
      </c>
    </row>
    <row r="1633" spans="2:59" x14ac:dyDescent="0.35">
      <c r="B1633" t="s">
        <v>631</v>
      </c>
      <c r="C1633" s="17">
        <v>8.2546174009792195E-2</v>
      </c>
      <c r="D1633" s="17">
        <v>8.6465648188024297E-2</v>
      </c>
      <c r="E1633" s="17">
        <v>7.7424695382173794E-2</v>
      </c>
      <c r="F1633" s="17"/>
      <c r="G1633" s="17">
        <v>0.100081195500877</v>
      </c>
      <c r="H1633" s="17">
        <v>0.106989184967163</v>
      </c>
      <c r="I1633" s="17">
        <v>0.105804923430789</v>
      </c>
      <c r="J1633" s="17">
        <v>8.3644315782690506E-2</v>
      </c>
      <c r="K1633" s="17">
        <v>5.8201287579367197E-2</v>
      </c>
      <c r="L1633" s="17">
        <v>4.5450972009409202E-2</v>
      </c>
      <c r="M1633" s="17"/>
      <c r="N1633" s="17">
        <v>7.9345874539260897E-2</v>
      </c>
      <c r="O1633" s="17">
        <v>8.9902170156777303E-2</v>
      </c>
      <c r="P1633" s="17">
        <v>7.7049339888278695E-2</v>
      </c>
      <c r="Q1633" s="17">
        <v>8.3686058395070803E-2</v>
      </c>
      <c r="R1633" s="17"/>
      <c r="S1633" s="17">
        <v>8.3395469055010704E-2</v>
      </c>
      <c r="T1633" s="17">
        <v>5.4371416874847402E-2</v>
      </c>
      <c r="U1633" s="17">
        <v>9.8903160631357304E-2</v>
      </c>
      <c r="V1633" s="17">
        <v>8.0756007202757593E-2</v>
      </c>
      <c r="W1633" s="17">
        <v>0.10097971791519</v>
      </c>
      <c r="X1633" s="17">
        <v>0.11139832773231299</v>
      </c>
      <c r="Y1633" s="17">
        <v>9.9334873372434296E-2</v>
      </c>
      <c r="Z1633" s="17">
        <v>0</v>
      </c>
      <c r="AA1633" s="17">
        <v>5.4708073394906999E-2</v>
      </c>
      <c r="AB1633" s="17">
        <v>8.4345730249947806E-2</v>
      </c>
      <c r="AC1633" s="17">
        <v>7.07266803847061E-2</v>
      </c>
      <c r="AD1633" s="17">
        <v>0.20167051187606</v>
      </c>
      <c r="AE1633" s="17"/>
      <c r="AF1633" s="17">
        <v>4.9906073425939203E-2</v>
      </c>
      <c r="AG1633" s="17">
        <v>0.10206658558388899</v>
      </c>
      <c r="AH1633" s="17">
        <v>8.6094047883155403E-2</v>
      </c>
      <c r="AI1633" s="17"/>
      <c r="AJ1633" s="17">
        <v>5.5582620031604302E-2</v>
      </c>
      <c r="AK1633" s="17">
        <v>0.104291142205736</v>
      </c>
      <c r="AL1633" s="17">
        <v>0.12859716898339099</v>
      </c>
      <c r="AM1633" s="17">
        <v>0</v>
      </c>
      <c r="AN1633" s="17">
        <v>7.9699914643890299E-2</v>
      </c>
      <c r="AO1633" s="17"/>
      <c r="AP1633" s="17">
        <v>6.7200802790345293E-2</v>
      </c>
      <c r="AQ1633" s="17">
        <v>9.2771908347297399E-2</v>
      </c>
      <c r="AR1633" s="17">
        <v>7.8125714243140201E-2</v>
      </c>
      <c r="AS1633" s="17">
        <v>4.0190514400479001E-2</v>
      </c>
      <c r="AT1633" s="17">
        <v>0.15173973679152</v>
      </c>
      <c r="AU1633" s="17"/>
      <c r="AV1633" s="17">
        <v>8.8959981876278599E-2</v>
      </c>
      <c r="AW1633" s="17">
        <v>4.8181736924816802E-2</v>
      </c>
      <c r="AX1633" s="17">
        <v>8.0924382430683603E-2</v>
      </c>
      <c r="AY1633" s="17">
        <v>4.0639525080238603E-2</v>
      </c>
      <c r="AZ1633" s="17">
        <v>0.19415581286374201</v>
      </c>
      <c r="BA1633" s="17">
        <v>0.13217953035052801</v>
      </c>
      <c r="BB1633" s="17"/>
      <c r="BC1633" s="17">
        <v>5.9465063630152699E-2</v>
      </c>
      <c r="BD1633" s="17">
        <v>0.119699802467176</v>
      </c>
      <c r="BE1633" s="17">
        <v>5.8601366997277103E-2</v>
      </c>
      <c r="BF1633" s="17">
        <v>0.13375475943031601</v>
      </c>
      <c r="BG1633" s="17">
        <v>0.190248747017043</v>
      </c>
    </row>
    <row r="1634" spans="2:59" x14ac:dyDescent="0.35">
      <c r="B1634" t="s">
        <v>625</v>
      </c>
      <c r="C1634" s="17">
        <v>6.9230975176223203E-2</v>
      </c>
      <c r="D1634" s="17">
        <v>7.8260614014068697E-2</v>
      </c>
      <c r="E1634" s="17">
        <v>6.0920090373088702E-2</v>
      </c>
      <c r="F1634" s="17"/>
      <c r="G1634" s="17">
        <v>9.6906260040042103E-2</v>
      </c>
      <c r="H1634" s="17">
        <v>7.1177007131862799E-2</v>
      </c>
      <c r="I1634" s="17">
        <v>5.4705427747856701E-2</v>
      </c>
      <c r="J1634" s="17">
        <v>5.2228941012363299E-2</v>
      </c>
      <c r="K1634" s="17">
        <v>6.4861870406082697E-2</v>
      </c>
      <c r="L1634" s="17">
        <v>7.5607973916799104E-2</v>
      </c>
      <c r="M1634" s="17"/>
      <c r="N1634" s="17">
        <v>7.5278797081723303E-2</v>
      </c>
      <c r="O1634" s="17">
        <v>8.0865479189476203E-2</v>
      </c>
      <c r="P1634" s="17">
        <v>6.9600738490092406E-2</v>
      </c>
      <c r="Q1634" s="17">
        <v>4.9723122771392E-2</v>
      </c>
      <c r="R1634" s="17"/>
      <c r="S1634" s="17">
        <v>7.4042682076446598E-2</v>
      </c>
      <c r="T1634" s="17">
        <v>5.2058800974443299E-2</v>
      </c>
      <c r="U1634" s="17">
        <v>0.114412494574739</v>
      </c>
      <c r="V1634" s="17">
        <v>8.5518980781364703E-2</v>
      </c>
      <c r="W1634" s="17">
        <v>9.7070273756977105E-2</v>
      </c>
      <c r="X1634" s="17">
        <v>7.2786427298175096E-2</v>
      </c>
      <c r="Y1634" s="17">
        <v>6.2522937488557695E-2</v>
      </c>
      <c r="Z1634" s="17">
        <v>0</v>
      </c>
      <c r="AA1634" s="17">
        <v>5.1133237940299101E-2</v>
      </c>
      <c r="AB1634" s="17">
        <v>7.4461500085016896E-2</v>
      </c>
      <c r="AC1634" s="17">
        <v>5.1176902751711398E-2</v>
      </c>
      <c r="AD1634" s="17">
        <v>5.7868007257415803E-2</v>
      </c>
      <c r="AE1634" s="17"/>
      <c r="AF1634" s="17">
        <v>6.6340047576382205E-2</v>
      </c>
      <c r="AG1634" s="17">
        <v>7.6573717242174294E-2</v>
      </c>
      <c r="AH1634" s="17">
        <v>1.80668188759882E-2</v>
      </c>
      <c r="AI1634" s="17"/>
      <c r="AJ1634" s="17">
        <v>6.6507323715160702E-2</v>
      </c>
      <c r="AK1634" s="17">
        <v>9.2931264391560103E-2</v>
      </c>
      <c r="AL1634" s="17">
        <v>6.9772016210591106E-2</v>
      </c>
      <c r="AM1634" s="17">
        <v>0</v>
      </c>
      <c r="AN1634" s="17">
        <v>3.83739942476026E-2</v>
      </c>
      <c r="AO1634" s="17"/>
      <c r="AP1634" s="17">
        <v>6.64894998039431E-2</v>
      </c>
      <c r="AQ1634" s="17">
        <v>8.1729030854176501E-2</v>
      </c>
      <c r="AR1634" s="17">
        <v>7.0089903645312604E-2</v>
      </c>
      <c r="AS1634" s="17">
        <v>5.5209202186329E-2</v>
      </c>
      <c r="AT1634" s="17">
        <v>8.9541723601307605E-2</v>
      </c>
      <c r="AU1634" s="17"/>
      <c r="AV1634" s="17">
        <v>7.5299461313691196E-2</v>
      </c>
      <c r="AW1634" s="17">
        <v>7.2201533887545605E-2</v>
      </c>
      <c r="AX1634" s="17">
        <v>7.1180961688808997E-2</v>
      </c>
      <c r="AY1634" s="17">
        <v>6.1223457722603701E-2</v>
      </c>
      <c r="AZ1634" s="17">
        <v>7.3944584769388103E-2</v>
      </c>
      <c r="BA1634" s="17">
        <v>4.2556693307895799E-2</v>
      </c>
      <c r="BB1634" s="17"/>
      <c r="BC1634" s="17">
        <v>3.7272424566140001E-2</v>
      </c>
      <c r="BD1634" s="17">
        <v>8.9922970313315295E-2</v>
      </c>
      <c r="BE1634" s="17">
        <v>8.7986719353934303E-2</v>
      </c>
      <c r="BF1634" s="17">
        <v>4.4519367119617903E-2</v>
      </c>
      <c r="BG1634" s="17">
        <v>0</v>
      </c>
    </row>
    <row r="1635" spans="2:59" x14ac:dyDescent="0.35">
      <c r="B1635" t="s">
        <v>100</v>
      </c>
      <c r="C1635" s="17">
        <v>5.2095701522906303E-2</v>
      </c>
      <c r="D1635" s="17">
        <v>4.3913457561272497E-2</v>
      </c>
      <c r="E1635" s="17">
        <v>5.8339870496500003E-2</v>
      </c>
      <c r="F1635" s="17"/>
      <c r="G1635" s="17">
        <v>3.8104207008223701E-2</v>
      </c>
      <c r="H1635" s="17">
        <v>2.6784479602236101E-2</v>
      </c>
      <c r="I1635" s="17">
        <v>6.8393313467845204E-2</v>
      </c>
      <c r="J1635" s="17">
        <v>5.5726611358870901E-2</v>
      </c>
      <c r="K1635" s="17">
        <v>6.6245890986263295E-2</v>
      </c>
      <c r="L1635" s="17">
        <v>5.8614973561228502E-2</v>
      </c>
      <c r="M1635" s="17"/>
      <c r="N1635" s="17">
        <v>2.5939501720132301E-2</v>
      </c>
      <c r="O1635" s="17">
        <v>5.5844851846636498E-2</v>
      </c>
      <c r="P1635" s="17">
        <v>7.9443317810824907E-2</v>
      </c>
      <c r="Q1635" s="17">
        <v>5.3988935892066499E-2</v>
      </c>
      <c r="R1635" s="17"/>
      <c r="S1635" s="17">
        <v>2.5050312831868201E-2</v>
      </c>
      <c r="T1635" s="17">
        <v>6.5424089425548601E-2</v>
      </c>
      <c r="U1635" s="17">
        <v>7.6280613003736106E-2</v>
      </c>
      <c r="V1635" s="17">
        <v>6.8671560648054505E-2</v>
      </c>
      <c r="W1635" s="17">
        <v>4.7397676445230602E-2</v>
      </c>
      <c r="X1635" s="17">
        <v>6.6818137719140996E-2</v>
      </c>
      <c r="Y1635" s="17">
        <v>4.4987769158701299E-2</v>
      </c>
      <c r="Z1635" s="17">
        <v>2.8347078263323201E-2</v>
      </c>
      <c r="AA1635" s="17">
        <v>6.1902485058846102E-2</v>
      </c>
      <c r="AB1635" s="17">
        <v>5.75174998039098E-2</v>
      </c>
      <c r="AC1635" s="17">
        <v>3.10988352204081E-2</v>
      </c>
      <c r="AD1635" s="17">
        <v>2.5400398387819999E-2</v>
      </c>
      <c r="AE1635" s="17"/>
      <c r="AF1635" s="17">
        <v>5.1044424212350697E-2</v>
      </c>
      <c r="AG1635" s="17">
        <v>3.9967380029457898E-2</v>
      </c>
      <c r="AH1635" s="17">
        <v>9.5911286107813007E-2</v>
      </c>
      <c r="AI1635" s="17"/>
      <c r="AJ1635" s="17">
        <v>4.0121150587154701E-2</v>
      </c>
      <c r="AK1635" s="17">
        <v>2.5090050408996499E-2</v>
      </c>
      <c r="AL1635" s="17">
        <v>3.46547565070702E-2</v>
      </c>
      <c r="AM1635" s="17">
        <v>0</v>
      </c>
      <c r="AN1635" s="17">
        <v>0.10701669194101</v>
      </c>
      <c r="AO1635" s="17"/>
      <c r="AP1635" s="17">
        <v>4.1694118983249602E-2</v>
      </c>
      <c r="AQ1635" s="17">
        <v>3.0859832056864499E-2</v>
      </c>
      <c r="AR1635" s="17">
        <v>4.0920462620746799E-2</v>
      </c>
      <c r="AS1635" s="17">
        <v>4.6202109314425401E-2</v>
      </c>
      <c r="AT1635" s="17">
        <v>5.8756908900717497E-2</v>
      </c>
      <c r="AU1635" s="17"/>
      <c r="AV1635" s="17">
        <v>2.6570508635768202E-2</v>
      </c>
      <c r="AW1635" s="17">
        <v>3.5403271173574703E-2</v>
      </c>
      <c r="AX1635" s="17">
        <v>1.9575201198485E-2</v>
      </c>
      <c r="AY1635" s="17">
        <v>5.1804151701487798E-2</v>
      </c>
      <c r="AZ1635" s="17">
        <v>6.9123398878682296E-2</v>
      </c>
      <c r="BA1635" s="17">
        <v>0.15467443652159299</v>
      </c>
      <c r="BB1635" s="17"/>
      <c r="BC1635" s="17">
        <v>5.2749101803404502E-2</v>
      </c>
      <c r="BD1635" s="17">
        <v>8.75245636665066E-2</v>
      </c>
      <c r="BE1635" s="17">
        <v>3.7076726784195199E-2</v>
      </c>
      <c r="BF1635" s="17">
        <v>3.9566751585847701E-2</v>
      </c>
      <c r="BG1635" s="17">
        <v>0</v>
      </c>
    </row>
    <row r="1636" spans="2:59" x14ac:dyDescent="0.35">
      <c r="B1636" t="s">
        <v>122</v>
      </c>
      <c r="C1636" s="17">
        <v>1.25363049044151E-2</v>
      </c>
      <c r="D1636" s="17">
        <v>4.3178944494687201E-3</v>
      </c>
      <c r="E1636" s="17">
        <v>2.0751224508045101E-2</v>
      </c>
      <c r="F1636" s="17"/>
      <c r="G1636" s="17">
        <v>1.22629907019072E-2</v>
      </c>
      <c r="H1636" s="17">
        <v>1.35625302604105E-2</v>
      </c>
      <c r="I1636" s="17">
        <v>1.81391243702437E-2</v>
      </c>
      <c r="J1636" s="17">
        <v>0</v>
      </c>
      <c r="K1636" s="17">
        <v>1.7089106627284498E-2</v>
      </c>
      <c r="L1636" s="17">
        <v>1.43296375687017E-2</v>
      </c>
      <c r="M1636" s="17"/>
      <c r="N1636" s="17">
        <v>1.1415336840249301E-2</v>
      </c>
      <c r="O1636" s="17">
        <v>1.1763799362027901E-2</v>
      </c>
      <c r="P1636" s="17">
        <v>1.81749976832505E-2</v>
      </c>
      <c r="Q1636" s="17">
        <v>9.6317787182243694E-3</v>
      </c>
      <c r="R1636" s="17"/>
      <c r="S1636" s="17">
        <v>1.0370819907664299E-2</v>
      </c>
      <c r="T1636" s="17">
        <v>7.9227010440434207E-3</v>
      </c>
      <c r="U1636" s="17">
        <v>1.5525955467051201E-2</v>
      </c>
      <c r="V1636" s="17">
        <v>4.3107087420811298E-2</v>
      </c>
      <c r="W1636" s="17">
        <v>0</v>
      </c>
      <c r="X1636" s="17">
        <v>1.28701845420358E-2</v>
      </c>
      <c r="Y1636" s="17">
        <v>0</v>
      </c>
      <c r="Z1636" s="17">
        <v>2.2773305203016399E-2</v>
      </c>
      <c r="AA1636" s="17">
        <v>8.4010180888165007E-3</v>
      </c>
      <c r="AB1636" s="17">
        <v>0</v>
      </c>
      <c r="AC1636" s="17">
        <v>1.90745502143366E-2</v>
      </c>
      <c r="AD1636" s="17">
        <v>3.7766979960438797E-2</v>
      </c>
      <c r="AE1636" s="17"/>
      <c r="AF1636" s="17">
        <v>2.6307199079004601E-2</v>
      </c>
      <c r="AG1636" s="17">
        <v>2.2854431623238101E-3</v>
      </c>
      <c r="AH1636" s="17">
        <v>1.3884212053483299E-2</v>
      </c>
      <c r="AI1636" s="17"/>
      <c r="AJ1636" s="17">
        <v>1.0407612279932799E-2</v>
      </c>
      <c r="AK1636" s="17">
        <v>1.0030557395532999E-2</v>
      </c>
      <c r="AL1636" s="17">
        <v>0</v>
      </c>
      <c r="AM1636" s="17">
        <v>0.10592502253297199</v>
      </c>
      <c r="AN1636" s="17">
        <v>1.5682237518139401E-2</v>
      </c>
      <c r="AO1636" s="17"/>
      <c r="AP1636" s="17">
        <v>1.146936687162E-2</v>
      </c>
      <c r="AQ1636" s="17">
        <v>3.6179506631771798E-3</v>
      </c>
      <c r="AR1636" s="17">
        <v>2.4092712983285601E-2</v>
      </c>
      <c r="AS1636" s="17">
        <v>3.1884657551640702E-2</v>
      </c>
      <c r="AT1636" s="17">
        <v>0</v>
      </c>
      <c r="AU1636" s="17"/>
      <c r="AV1636" s="17">
        <v>6.8462852079941502E-3</v>
      </c>
      <c r="AW1636" s="17">
        <v>1.0587928870574E-2</v>
      </c>
      <c r="AX1636" s="17">
        <v>2.2257140698108201E-2</v>
      </c>
      <c r="AY1636" s="17">
        <v>2.3215457973648899E-2</v>
      </c>
      <c r="AZ1636" s="17">
        <v>0</v>
      </c>
      <c r="BA1636" s="17">
        <v>1.06317551443675E-2</v>
      </c>
      <c r="BB1636" s="17"/>
      <c r="BC1636" s="17">
        <v>2.23211484035391E-2</v>
      </c>
      <c r="BD1636" s="17">
        <v>5.5743704959288097E-3</v>
      </c>
      <c r="BE1636" s="17">
        <v>9.5777180169026501E-3</v>
      </c>
      <c r="BF1636" s="17">
        <v>1.6825533401744398E-2</v>
      </c>
      <c r="BG1636" s="17">
        <v>0</v>
      </c>
    </row>
    <row r="1637" spans="2:59" x14ac:dyDescent="0.35">
      <c r="C1637" s="17"/>
      <c r="D1637" s="17"/>
      <c r="E1637" s="17"/>
      <c r="F1637" s="17"/>
      <c r="G1637" s="17"/>
      <c r="H1637" s="17"/>
      <c r="I1637" s="17"/>
      <c r="J1637" s="17"/>
      <c r="K1637" s="17"/>
      <c r="L1637" s="17"/>
      <c r="M1637" s="17"/>
      <c r="N1637" s="17"/>
      <c r="O1637" s="17"/>
      <c r="P1637" s="17"/>
      <c r="Q1637" s="17"/>
      <c r="R1637" s="17"/>
      <c r="S1637" s="17"/>
      <c r="T1637" s="17"/>
      <c r="U1637" s="17"/>
      <c r="V1637" s="17"/>
      <c r="W1637" s="17"/>
      <c r="X1637" s="17"/>
      <c r="Y1637" s="17"/>
      <c r="Z1637" s="17"/>
      <c r="AA1637" s="17"/>
      <c r="AB1637" s="17"/>
      <c r="AC1637" s="17"/>
      <c r="AD1637" s="17"/>
      <c r="AE1637" s="17"/>
      <c r="AF1637" s="17"/>
      <c r="AG1637" s="17"/>
      <c r="AH1637" s="17"/>
      <c r="AI1637" s="17"/>
      <c r="AJ1637" s="17"/>
      <c r="AK1637" s="17"/>
      <c r="AL1637" s="17"/>
      <c r="AM1637" s="17"/>
      <c r="AN1637" s="17"/>
      <c r="AO1637" s="17"/>
      <c r="AP1637" s="17"/>
      <c r="AQ1637" s="17"/>
      <c r="AR1637" s="17"/>
      <c r="AS1637" s="17"/>
      <c r="AT1637" s="17"/>
      <c r="AU1637" s="17"/>
      <c r="AV1637" s="17"/>
      <c r="AW1637" s="17"/>
      <c r="AX1637" s="17"/>
      <c r="AY1637" s="17"/>
      <c r="AZ1637" s="17"/>
      <c r="BA1637" s="17"/>
      <c r="BB1637" s="17"/>
      <c r="BC1637" s="17"/>
      <c r="BD1637" s="17"/>
      <c r="BE1637" s="17"/>
      <c r="BF1637" s="17"/>
      <c r="BG1637" s="17"/>
    </row>
    <row r="1638" spans="2:59" x14ac:dyDescent="0.35">
      <c r="B1638" s="6" t="s">
        <v>634</v>
      </c>
      <c r="C1638" s="17"/>
      <c r="D1638" s="17"/>
      <c r="E1638" s="17"/>
      <c r="F1638" s="17"/>
      <c r="G1638" s="17"/>
      <c r="H1638" s="17"/>
      <c r="I1638" s="17"/>
      <c r="J1638" s="17"/>
      <c r="K1638" s="17"/>
      <c r="L1638" s="17"/>
      <c r="M1638" s="17"/>
      <c r="N1638" s="17"/>
      <c r="O1638" s="17"/>
      <c r="P1638" s="17"/>
      <c r="Q1638" s="17"/>
      <c r="R1638" s="17"/>
      <c r="S1638" s="17"/>
      <c r="T1638" s="17"/>
      <c r="U1638" s="17"/>
      <c r="V1638" s="17"/>
      <c r="W1638" s="17"/>
      <c r="X1638" s="17"/>
      <c r="Y1638" s="17"/>
      <c r="Z1638" s="17"/>
      <c r="AA1638" s="17"/>
      <c r="AB1638" s="17"/>
      <c r="AC1638" s="17"/>
      <c r="AD1638" s="17"/>
      <c r="AE1638" s="17"/>
      <c r="AF1638" s="17"/>
      <c r="AG1638" s="17"/>
      <c r="AH1638" s="17"/>
      <c r="AI1638" s="17"/>
      <c r="AJ1638" s="17"/>
      <c r="AK1638" s="17"/>
      <c r="AL1638" s="17"/>
      <c r="AM1638" s="17"/>
      <c r="AN1638" s="17"/>
      <c r="AO1638" s="17"/>
      <c r="AP1638" s="17"/>
      <c r="AQ1638" s="17"/>
      <c r="AR1638" s="17"/>
      <c r="AS1638" s="17"/>
      <c r="AT1638" s="17"/>
      <c r="AU1638" s="17"/>
      <c r="AV1638" s="17"/>
      <c r="AW1638" s="17"/>
      <c r="AX1638" s="17"/>
      <c r="AY1638" s="17"/>
      <c r="AZ1638" s="17"/>
      <c r="BA1638" s="17"/>
      <c r="BB1638" s="17"/>
      <c r="BC1638" s="17"/>
      <c r="BD1638" s="17"/>
      <c r="BE1638" s="17"/>
      <c r="BF1638" s="17"/>
      <c r="BG1638" s="17"/>
    </row>
    <row r="1639" spans="2:59" x14ac:dyDescent="0.35">
      <c r="B1639" s="24" t="s">
        <v>331</v>
      </c>
      <c r="C1639" s="17"/>
      <c r="D1639" s="17"/>
      <c r="E1639" s="17"/>
      <c r="F1639" s="17"/>
      <c r="G1639" s="17"/>
      <c r="H1639" s="17"/>
      <c r="I1639" s="17"/>
      <c r="J1639" s="17"/>
      <c r="K1639" s="17"/>
      <c r="L1639" s="17"/>
      <c r="M1639" s="17"/>
      <c r="N1639" s="17"/>
      <c r="O1639" s="17"/>
      <c r="P1639" s="17"/>
      <c r="Q1639" s="17"/>
      <c r="R1639" s="17"/>
      <c r="S1639" s="17"/>
      <c r="T1639" s="17"/>
      <c r="U1639" s="17"/>
      <c r="V1639" s="17"/>
      <c r="W1639" s="17"/>
      <c r="X1639" s="17"/>
      <c r="Y1639" s="17"/>
      <c r="Z1639" s="17"/>
      <c r="AA1639" s="17"/>
      <c r="AB1639" s="17"/>
      <c r="AC1639" s="17"/>
      <c r="AD1639" s="17"/>
      <c r="AE1639" s="17"/>
      <c r="AF1639" s="17"/>
      <c r="AG1639" s="17"/>
      <c r="AH1639" s="17"/>
      <c r="AI1639" s="17"/>
      <c r="AJ1639" s="17"/>
      <c r="AK1639" s="17"/>
      <c r="AL1639" s="17"/>
      <c r="AM1639" s="17"/>
      <c r="AN1639" s="17"/>
      <c r="AO1639" s="17"/>
      <c r="AP1639" s="17"/>
      <c r="AQ1639" s="17"/>
      <c r="AR1639" s="17"/>
      <c r="AS1639" s="17"/>
      <c r="AT1639" s="17"/>
      <c r="AU1639" s="17"/>
      <c r="AV1639" s="17"/>
      <c r="AW1639" s="17"/>
      <c r="AX1639" s="17"/>
      <c r="AY1639" s="17"/>
      <c r="AZ1639" s="17"/>
      <c r="BA1639" s="17"/>
      <c r="BB1639" s="17"/>
      <c r="BC1639" s="17"/>
      <c r="BD1639" s="17"/>
      <c r="BE1639" s="17"/>
      <c r="BF1639" s="17"/>
      <c r="BG1639" s="17"/>
    </row>
    <row r="1640" spans="2:59" x14ac:dyDescent="0.35">
      <c r="B1640" t="s">
        <v>626</v>
      </c>
      <c r="C1640" s="17">
        <v>0.33203660876443503</v>
      </c>
      <c r="D1640" s="17">
        <v>0.360979027006194</v>
      </c>
      <c r="E1640" s="17">
        <v>0.30173649791898599</v>
      </c>
      <c r="F1640" s="17"/>
      <c r="G1640" s="17">
        <v>0.35304805675083401</v>
      </c>
      <c r="H1640" s="17">
        <v>0.34952696297478297</v>
      </c>
      <c r="I1640" s="17">
        <v>0.37782802830751899</v>
      </c>
      <c r="J1640" s="17">
        <v>0.40246147815748101</v>
      </c>
      <c r="K1640" s="17">
        <v>0.29766405707010402</v>
      </c>
      <c r="L1640" s="17">
        <v>0.23258689701332899</v>
      </c>
      <c r="M1640" s="17"/>
      <c r="N1640" s="17">
        <v>0.388956622385775</v>
      </c>
      <c r="O1640" s="17">
        <v>0.38462783142511098</v>
      </c>
      <c r="P1640" s="17">
        <v>0.28270294969126297</v>
      </c>
      <c r="Q1640" s="17">
        <v>0.25559800910992198</v>
      </c>
      <c r="R1640" s="17"/>
      <c r="S1640" s="17">
        <v>0.352908098463739</v>
      </c>
      <c r="T1640" s="17">
        <v>0.29666987188626898</v>
      </c>
      <c r="U1640" s="17">
        <v>0.397694018284244</v>
      </c>
      <c r="V1640" s="17">
        <v>0.36320936424261202</v>
      </c>
      <c r="W1640" s="17">
        <v>0.25211184674846898</v>
      </c>
      <c r="X1640" s="17">
        <v>0.31555114375476701</v>
      </c>
      <c r="Y1640" s="17">
        <v>0.26841299384651002</v>
      </c>
      <c r="Z1640" s="17">
        <v>0.215585071863727</v>
      </c>
      <c r="AA1640" s="17">
        <v>0.34086253728833499</v>
      </c>
      <c r="AB1640" s="17">
        <v>0.46158780154811901</v>
      </c>
      <c r="AC1640" s="17">
        <v>0.325522530809841</v>
      </c>
      <c r="AD1640" s="17">
        <v>0.28058626466263298</v>
      </c>
      <c r="AE1640" s="17"/>
      <c r="AF1640" s="17">
        <v>0.22164473499659401</v>
      </c>
      <c r="AG1640" s="17">
        <v>0.415122284237183</v>
      </c>
      <c r="AH1640" s="17">
        <v>0.29750913701974702</v>
      </c>
      <c r="AI1640" s="17"/>
      <c r="AJ1640" s="17">
        <v>0.253000120029093</v>
      </c>
      <c r="AK1640" s="17">
        <v>0.43878491807730502</v>
      </c>
      <c r="AL1640" s="17">
        <v>0.40460548165882798</v>
      </c>
      <c r="AM1640" s="17">
        <v>5.1588953336197597E-2</v>
      </c>
      <c r="AN1640" s="17">
        <v>0.25507020894027999</v>
      </c>
      <c r="AO1640" s="17"/>
      <c r="AP1640" s="17">
        <v>0.28182301595429099</v>
      </c>
      <c r="AQ1640" s="17">
        <v>0.41645666531883901</v>
      </c>
      <c r="AR1640" s="17">
        <v>0.37187528706540202</v>
      </c>
      <c r="AS1640" s="17">
        <v>0.10709949660882</v>
      </c>
      <c r="AT1640" s="17">
        <v>0.53725080997121999</v>
      </c>
      <c r="AU1640" s="17"/>
      <c r="AV1640" s="17">
        <v>0.45044511214557997</v>
      </c>
      <c r="AW1640" s="17">
        <v>0.28752264579495801</v>
      </c>
      <c r="AX1640" s="17">
        <v>0.38733922334223903</v>
      </c>
      <c r="AY1640" s="17">
        <v>0.14345835888991301</v>
      </c>
      <c r="AZ1640" s="17">
        <v>0.52288811571206595</v>
      </c>
      <c r="BA1640" s="17">
        <v>0.27030593412910098</v>
      </c>
      <c r="BB1640" s="17"/>
      <c r="BC1640" s="17">
        <v>0.27827315386495499</v>
      </c>
      <c r="BD1640" s="17">
        <v>0.30217659667237601</v>
      </c>
      <c r="BE1640" s="17">
        <v>0.409508470546526</v>
      </c>
      <c r="BF1640" s="17">
        <v>0.445834726625706</v>
      </c>
      <c r="BG1640" s="17">
        <v>0.28495256388770002</v>
      </c>
    </row>
    <row r="1641" spans="2:59" x14ac:dyDescent="0.35">
      <c r="B1641" t="s">
        <v>631</v>
      </c>
      <c r="C1641" s="17">
        <v>0.262329504768052</v>
      </c>
      <c r="D1641" s="17">
        <v>0.26243381099544</v>
      </c>
      <c r="E1641" s="17">
        <v>0.26275893017464202</v>
      </c>
      <c r="F1641" s="17"/>
      <c r="G1641" s="17">
        <v>0.20517373153679899</v>
      </c>
      <c r="H1641" s="17">
        <v>0.32324363777694998</v>
      </c>
      <c r="I1641" s="17">
        <v>0.28511491301581599</v>
      </c>
      <c r="J1641" s="17">
        <v>0.216679930585439</v>
      </c>
      <c r="K1641" s="17">
        <v>0.25889687536825101</v>
      </c>
      <c r="L1641" s="17">
        <v>0.271044916769763</v>
      </c>
      <c r="M1641" s="17"/>
      <c r="N1641" s="17">
        <v>0.28493168886043602</v>
      </c>
      <c r="O1641" s="17">
        <v>0.259725856923534</v>
      </c>
      <c r="P1641" s="17">
        <v>0.26401784328946698</v>
      </c>
      <c r="Q1641" s="17">
        <v>0.238458494742668</v>
      </c>
      <c r="R1641" s="17"/>
      <c r="S1641" s="17">
        <v>0.29862999746831898</v>
      </c>
      <c r="T1641" s="17">
        <v>0.25868252951218701</v>
      </c>
      <c r="U1641" s="17">
        <v>0.267350776167596</v>
      </c>
      <c r="V1641" s="17">
        <v>0.22962317729117701</v>
      </c>
      <c r="W1641" s="17">
        <v>0.14369537895121201</v>
      </c>
      <c r="X1641" s="17">
        <v>0.26022808436307598</v>
      </c>
      <c r="Y1641" s="17">
        <v>0.21900372568648099</v>
      </c>
      <c r="Z1641" s="17">
        <v>0.32585150066008101</v>
      </c>
      <c r="AA1641" s="17">
        <v>0.32373057017781098</v>
      </c>
      <c r="AB1641" s="17">
        <v>0.23396074862246399</v>
      </c>
      <c r="AC1641" s="17">
        <v>0.26552514945541</v>
      </c>
      <c r="AD1641" s="17">
        <v>0.35822348473197801</v>
      </c>
      <c r="AE1641" s="17"/>
      <c r="AF1641" s="17">
        <v>0.313759166689344</v>
      </c>
      <c r="AG1641" s="17">
        <v>0.247265728746728</v>
      </c>
      <c r="AH1641" s="17">
        <v>0.236220503751258</v>
      </c>
      <c r="AI1641" s="17"/>
      <c r="AJ1641" s="17">
        <v>0.31096058376596702</v>
      </c>
      <c r="AK1641" s="17">
        <v>0.22808454193330799</v>
      </c>
      <c r="AL1641" s="17">
        <v>0.29971357212741601</v>
      </c>
      <c r="AM1641" s="17">
        <v>0.38587750021697598</v>
      </c>
      <c r="AN1641" s="17">
        <v>0.193169909897796</v>
      </c>
      <c r="AO1641" s="17"/>
      <c r="AP1641" s="17">
        <v>0.29111239034743402</v>
      </c>
      <c r="AQ1641" s="17">
        <v>0.24570567203327701</v>
      </c>
      <c r="AR1641" s="17">
        <v>0.25860227507378197</v>
      </c>
      <c r="AS1641" s="17">
        <v>0.37024785894711898</v>
      </c>
      <c r="AT1641" s="17">
        <v>0.207293528597006</v>
      </c>
      <c r="AU1641" s="17"/>
      <c r="AV1641" s="17">
        <v>0.23897596010375</v>
      </c>
      <c r="AW1641" s="17">
        <v>0.28054116166023402</v>
      </c>
      <c r="AX1641" s="17">
        <v>0.29011929271421</v>
      </c>
      <c r="AY1641" s="17">
        <v>0.37397202938607099</v>
      </c>
      <c r="AZ1641" s="17">
        <v>0.180118109092717</v>
      </c>
      <c r="BA1641" s="17">
        <v>0.21433589097015801</v>
      </c>
      <c r="BB1641" s="17"/>
      <c r="BC1641" s="17">
        <v>0.27249777420600202</v>
      </c>
      <c r="BD1641" s="17">
        <v>0.22380914897425599</v>
      </c>
      <c r="BE1641" s="17">
        <v>0.28825141505240898</v>
      </c>
      <c r="BF1641" s="17">
        <v>0.30256688276559102</v>
      </c>
      <c r="BG1641" s="17">
        <v>0.176342320478238</v>
      </c>
    </row>
    <row r="1642" spans="2:59" x14ac:dyDescent="0.35">
      <c r="B1642" t="s">
        <v>625</v>
      </c>
      <c r="C1642" s="17">
        <v>0.247954588707131</v>
      </c>
      <c r="D1642" s="17">
        <v>0.26375957463455002</v>
      </c>
      <c r="E1642" s="17">
        <v>0.234499594693311</v>
      </c>
      <c r="F1642" s="17"/>
      <c r="G1642" s="17">
        <v>0.171295503585495</v>
      </c>
      <c r="H1642" s="17">
        <v>0.26275556652286303</v>
      </c>
      <c r="I1642" s="17">
        <v>0.26373251436539202</v>
      </c>
      <c r="J1642" s="17">
        <v>0.27740405917288102</v>
      </c>
      <c r="K1642" s="17">
        <v>0.25636217841016601</v>
      </c>
      <c r="L1642" s="17">
        <v>0.248849461977069</v>
      </c>
      <c r="M1642" s="17"/>
      <c r="N1642" s="17">
        <v>0.247406698211698</v>
      </c>
      <c r="O1642" s="17">
        <v>0.24952872233815801</v>
      </c>
      <c r="P1642" s="17">
        <v>0.25647125653152902</v>
      </c>
      <c r="Q1642" s="17">
        <v>0.240253589861851</v>
      </c>
      <c r="R1642" s="17"/>
      <c r="S1642" s="17">
        <v>0.25200970340450302</v>
      </c>
      <c r="T1642" s="17">
        <v>0.21118619259200799</v>
      </c>
      <c r="U1642" s="17">
        <v>0.22716946190040399</v>
      </c>
      <c r="V1642" s="17">
        <v>0.30760932653228901</v>
      </c>
      <c r="W1642" s="17">
        <v>0.17877314350758</v>
      </c>
      <c r="X1642" s="17">
        <v>0.25997811828603201</v>
      </c>
      <c r="Y1642" s="17">
        <v>0.209241248885528</v>
      </c>
      <c r="Z1642" s="17">
        <v>0.454125197308474</v>
      </c>
      <c r="AA1642" s="17">
        <v>0.25931132816385299</v>
      </c>
      <c r="AB1642" s="17">
        <v>0.22021325945435999</v>
      </c>
      <c r="AC1642" s="17">
        <v>0.21411628487188</v>
      </c>
      <c r="AD1642" s="17">
        <v>0.30761839703857402</v>
      </c>
      <c r="AE1642" s="17"/>
      <c r="AF1642" s="17">
        <v>0.26507414964090298</v>
      </c>
      <c r="AG1642" s="17">
        <v>0.26022955411153997</v>
      </c>
      <c r="AH1642" s="17">
        <v>0.25785115060375902</v>
      </c>
      <c r="AI1642" s="17"/>
      <c r="AJ1642" s="17">
        <v>0.30157051877583302</v>
      </c>
      <c r="AK1642" s="17">
        <v>0.23109400823625401</v>
      </c>
      <c r="AL1642" s="17">
        <v>0.22240069260468801</v>
      </c>
      <c r="AM1642" s="17">
        <v>0.11962482394964501</v>
      </c>
      <c r="AN1642" s="17">
        <v>0.240926545340957</v>
      </c>
      <c r="AO1642" s="17"/>
      <c r="AP1642" s="17">
        <v>0.330344136996986</v>
      </c>
      <c r="AQ1642" s="17">
        <v>0.27116209091238302</v>
      </c>
      <c r="AR1642" s="17">
        <v>0.184505050672678</v>
      </c>
      <c r="AS1642" s="17">
        <v>0.18128874702418599</v>
      </c>
      <c r="AT1642" s="17">
        <v>0.20053296287055</v>
      </c>
      <c r="AU1642" s="17"/>
      <c r="AV1642" s="17">
        <v>0.26978580622188197</v>
      </c>
      <c r="AW1642" s="17">
        <v>0.31514570557371202</v>
      </c>
      <c r="AX1642" s="17">
        <v>0.20459146631064501</v>
      </c>
      <c r="AY1642" s="17">
        <v>0.203682447201395</v>
      </c>
      <c r="AZ1642" s="17">
        <v>0.18459888680589401</v>
      </c>
      <c r="BA1642" s="17">
        <v>0.27138469448934799</v>
      </c>
      <c r="BB1642" s="17"/>
      <c r="BC1642" s="17">
        <v>0.27608433358947598</v>
      </c>
      <c r="BD1642" s="17">
        <v>0.22994243837870501</v>
      </c>
      <c r="BE1642" s="17">
        <v>0.26175534934232803</v>
      </c>
      <c r="BF1642" s="17">
        <v>0.26950897924414402</v>
      </c>
      <c r="BG1642" s="17">
        <v>0.19785442375793499</v>
      </c>
    </row>
    <row r="1643" spans="2:59" x14ac:dyDescent="0.35">
      <c r="B1643" t="s">
        <v>629</v>
      </c>
      <c r="C1643" s="17">
        <v>0.22014104433252399</v>
      </c>
      <c r="D1643" s="17">
        <v>0.22262897841208601</v>
      </c>
      <c r="E1643" s="17">
        <v>0.214972861760647</v>
      </c>
      <c r="F1643" s="17"/>
      <c r="G1643" s="17">
        <v>0.28031855867621902</v>
      </c>
      <c r="H1643" s="17">
        <v>0.19498982959564201</v>
      </c>
      <c r="I1643" s="17">
        <v>0.18436987380535999</v>
      </c>
      <c r="J1643" s="17">
        <v>0.19132732789333101</v>
      </c>
      <c r="K1643" s="17">
        <v>0.23144190010372201</v>
      </c>
      <c r="L1643" s="17">
        <v>0.24268111275454299</v>
      </c>
      <c r="M1643" s="17"/>
      <c r="N1643" s="17">
        <v>0.213534750004649</v>
      </c>
      <c r="O1643" s="17">
        <v>0.23215330735283399</v>
      </c>
      <c r="P1643" s="17">
        <v>0.198035125708314</v>
      </c>
      <c r="Q1643" s="17">
        <v>0.23579181640234601</v>
      </c>
      <c r="R1643" s="17"/>
      <c r="S1643" s="17">
        <v>0.20736836398317801</v>
      </c>
      <c r="T1643" s="17">
        <v>0.266994484554123</v>
      </c>
      <c r="U1643" s="17">
        <v>0.221997521901241</v>
      </c>
      <c r="V1643" s="17">
        <v>0.19278934022737301</v>
      </c>
      <c r="W1643" s="17">
        <v>0.30626277620334103</v>
      </c>
      <c r="X1643" s="17">
        <v>0.201283547989866</v>
      </c>
      <c r="Y1643" s="17">
        <v>0.21470574213988899</v>
      </c>
      <c r="Z1643" s="17">
        <v>0.22087305923636</v>
      </c>
      <c r="AA1643" s="17">
        <v>0.183422445499795</v>
      </c>
      <c r="AB1643" s="17">
        <v>0.21423146040865099</v>
      </c>
      <c r="AC1643" s="17">
        <v>0.181987536052474</v>
      </c>
      <c r="AD1643" s="17">
        <v>0.233577696468457</v>
      </c>
      <c r="AE1643" s="17"/>
      <c r="AF1643" s="17">
        <v>0.24948559640252899</v>
      </c>
      <c r="AG1643" s="17">
        <v>0.18551796060731701</v>
      </c>
      <c r="AH1643" s="17">
        <v>0.16465879378366599</v>
      </c>
      <c r="AI1643" s="17"/>
      <c r="AJ1643" s="17">
        <v>0.19978451528705801</v>
      </c>
      <c r="AK1643" s="17">
        <v>0.22031652918050099</v>
      </c>
      <c r="AL1643" s="17">
        <v>0.35233332483046398</v>
      </c>
      <c r="AM1643" s="17">
        <v>0.164725506326553</v>
      </c>
      <c r="AN1643" s="17">
        <v>0.18501506136919901</v>
      </c>
      <c r="AO1643" s="17"/>
      <c r="AP1643" s="17">
        <v>0.205255571275888</v>
      </c>
      <c r="AQ1643" s="17">
        <v>0.22366314385295399</v>
      </c>
      <c r="AR1643" s="17">
        <v>0.28783868976663401</v>
      </c>
      <c r="AS1643" s="17">
        <v>0.22961987982826401</v>
      </c>
      <c r="AT1643" s="17">
        <v>0.23065117426470899</v>
      </c>
      <c r="AU1643" s="17"/>
      <c r="AV1643" s="17">
        <v>0.20464922643630601</v>
      </c>
      <c r="AW1643" s="17">
        <v>0.19975954531689</v>
      </c>
      <c r="AX1643" s="17">
        <v>0.35599333607262401</v>
      </c>
      <c r="AY1643" s="17">
        <v>0.21848028558129901</v>
      </c>
      <c r="AZ1643" s="17">
        <v>0.25062455340830198</v>
      </c>
      <c r="BA1643" s="17">
        <v>0.14378065883399199</v>
      </c>
      <c r="BB1643" s="17"/>
      <c r="BC1643" s="17">
        <v>0.21085640911033801</v>
      </c>
      <c r="BD1643" s="17">
        <v>0.24788152294162599</v>
      </c>
      <c r="BE1643" s="17">
        <v>0.21909158140356999</v>
      </c>
      <c r="BF1643" s="17">
        <v>0.19999338722621199</v>
      </c>
      <c r="BG1643" s="17">
        <v>0.165686958524776</v>
      </c>
    </row>
    <row r="1644" spans="2:59" x14ac:dyDescent="0.35">
      <c r="B1644" t="s">
        <v>621</v>
      </c>
      <c r="C1644" s="17">
        <v>0.14813066140259101</v>
      </c>
      <c r="D1644" s="17">
        <v>0.14610732051977299</v>
      </c>
      <c r="E1644" s="17">
        <v>0.15140240730110899</v>
      </c>
      <c r="F1644" s="17"/>
      <c r="G1644" s="17">
        <v>0.15980398443089799</v>
      </c>
      <c r="H1644" s="17">
        <v>0.177223280801623</v>
      </c>
      <c r="I1644" s="17">
        <v>9.6439362034996201E-2</v>
      </c>
      <c r="J1644" s="17">
        <v>0.155937631258002</v>
      </c>
      <c r="K1644" s="17">
        <v>0.131415812226467</v>
      </c>
      <c r="L1644" s="17">
        <v>0.16093847103542999</v>
      </c>
      <c r="M1644" s="17"/>
      <c r="N1644" s="17">
        <v>0.120430439291987</v>
      </c>
      <c r="O1644" s="17">
        <v>0.140090573513449</v>
      </c>
      <c r="P1644" s="17">
        <v>0.15689762745289301</v>
      </c>
      <c r="Q1644" s="17">
        <v>0.18157194105161301</v>
      </c>
      <c r="R1644" s="17"/>
      <c r="S1644" s="17">
        <v>0.142056773223078</v>
      </c>
      <c r="T1644" s="17">
        <v>0.13875984381217099</v>
      </c>
      <c r="U1644" s="17">
        <v>0.12871608567361101</v>
      </c>
      <c r="V1644" s="17">
        <v>0.187725597379575</v>
      </c>
      <c r="W1644" s="17">
        <v>0.15939213190336499</v>
      </c>
      <c r="X1644" s="17">
        <v>0.17992618815168099</v>
      </c>
      <c r="Y1644" s="17">
        <v>0.10746186854050201</v>
      </c>
      <c r="Z1644" s="17">
        <v>8.6362120800096795E-2</v>
      </c>
      <c r="AA1644" s="17">
        <v>0.15272547916691501</v>
      </c>
      <c r="AB1644" s="17">
        <v>0.14127201392585401</v>
      </c>
      <c r="AC1644" s="17">
        <v>0.17574602776705001</v>
      </c>
      <c r="AD1644" s="17">
        <v>0.18062670195835501</v>
      </c>
      <c r="AE1644" s="17"/>
      <c r="AF1644" s="17">
        <v>0.140693781740371</v>
      </c>
      <c r="AG1644" s="17">
        <v>0.13885761558863799</v>
      </c>
      <c r="AH1644" s="17">
        <v>0.14938116559667999</v>
      </c>
      <c r="AI1644" s="17"/>
      <c r="AJ1644" s="17">
        <v>0.146172979752862</v>
      </c>
      <c r="AK1644" s="17">
        <v>0.131998790863742</v>
      </c>
      <c r="AL1644" s="17">
        <v>0.171619674459706</v>
      </c>
      <c r="AM1644" s="17">
        <v>3.8533453108244103E-2</v>
      </c>
      <c r="AN1644" s="17">
        <v>0.17205842721555301</v>
      </c>
      <c r="AO1644" s="17"/>
      <c r="AP1644" s="17">
        <v>0.12734590327982001</v>
      </c>
      <c r="AQ1644" s="17">
        <v>0.14446755192088701</v>
      </c>
      <c r="AR1644" s="17">
        <v>0.16748554927439899</v>
      </c>
      <c r="AS1644" s="17">
        <v>0.17086484440657401</v>
      </c>
      <c r="AT1644" s="17">
        <v>0.12764129047439601</v>
      </c>
      <c r="AU1644" s="17"/>
      <c r="AV1644" s="17">
        <v>0.12554230957114801</v>
      </c>
      <c r="AW1644" s="17">
        <v>0.15123480889631799</v>
      </c>
      <c r="AX1644" s="17">
        <v>0.17228196525523301</v>
      </c>
      <c r="AY1644" s="17">
        <v>0.15052295690371501</v>
      </c>
      <c r="AZ1644" s="17">
        <v>0.148252359944618</v>
      </c>
      <c r="BA1644" s="17">
        <v>0.117790499365789</v>
      </c>
      <c r="BB1644" s="17"/>
      <c r="BC1644" s="17">
        <v>0.195512677373397</v>
      </c>
      <c r="BD1644" s="17">
        <v>0.14021140862152801</v>
      </c>
      <c r="BE1644" s="17">
        <v>0.13696204613135601</v>
      </c>
      <c r="BF1644" s="17">
        <v>0.116760514780998</v>
      </c>
      <c r="BG1644" s="17">
        <v>0</v>
      </c>
    </row>
    <row r="1645" spans="2:59" x14ac:dyDescent="0.35">
      <c r="B1645" t="s">
        <v>628</v>
      </c>
      <c r="C1645" s="17">
        <v>0.14298384628858701</v>
      </c>
      <c r="D1645" s="17">
        <v>0.136944645695563</v>
      </c>
      <c r="E1645" s="17">
        <v>0.150172655543024</v>
      </c>
      <c r="F1645" s="17"/>
      <c r="G1645" s="17">
        <v>0.16137680305324101</v>
      </c>
      <c r="H1645" s="17">
        <v>9.0149166165775604E-2</v>
      </c>
      <c r="I1645" s="17">
        <v>0.22208551420026701</v>
      </c>
      <c r="J1645" s="17">
        <v>0.14172769078123401</v>
      </c>
      <c r="K1645" s="17">
        <v>0.154337861431558</v>
      </c>
      <c r="L1645" s="17">
        <v>0.105341492938614</v>
      </c>
      <c r="M1645" s="17"/>
      <c r="N1645" s="17">
        <v>0.129332965915753</v>
      </c>
      <c r="O1645" s="17">
        <v>0.155970051427892</v>
      </c>
      <c r="P1645" s="17">
        <v>0.116088457545216</v>
      </c>
      <c r="Q1645" s="17">
        <v>0.16976301827978801</v>
      </c>
      <c r="R1645" s="17"/>
      <c r="S1645" s="17">
        <v>0.10823663090517099</v>
      </c>
      <c r="T1645" s="17">
        <v>9.8041460876197306E-2</v>
      </c>
      <c r="U1645" s="17">
        <v>0.229509355267349</v>
      </c>
      <c r="V1645" s="17">
        <v>0.16435094745998299</v>
      </c>
      <c r="W1645" s="17">
        <v>7.6163292704809593E-2</v>
      </c>
      <c r="X1645" s="17">
        <v>0.122721000077333</v>
      </c>
      <c r="Y1645" s="17">
        <v>0.126052558114542</v>
      </c>
      <c r="Z1645" s="17">
        <v>0.20355333792369501</v>
      </c>
      <c r="AA1645" s="17">
        <v>0.21298664181822299</v>
      </c>
      <c r="AB1645" s="17">
        <v>0.139465384629964</v>
      </c>
      <c r="AC1645" s="17">
        <v>0.181943316423857</v>
      </c>
      <c r="AD1645" s="17">
        <v>8.9378905006118906E-2</v>
      </c>
      <c r="AE1645" s="17"/>
      <c r="AF1645" s="17">
        <v>0.12745641846022801</v>
      </c>
      <c r="AG1645" s="17">
        <v>0.142434499271753</v>
      </c>
      <c r="AH1645" s="17">
        <v>0.156181038386843</v>
      </c>
      <c r="AI1645" s="17"/>
      <c r="AJ1645" s="17">
        <v>0.104579450283884</v>
      </c>
      <c r="AK1645" s="17">
        <v>0.17099783510022801</v>
      </c>
      <c r="AL1645" s="17">
        <v>0.108412845479214</v>
      </c>
      <c r="AM1645" s="17">
        <v>0.21849702875940699</v>
      </c>
      <c r="AN1645" s="17">
        <v>0.143513577521861</v>
      </c>
      <c r="AO1645" s="17"/>
      <c r="AP1645" s="17">
        <v>9.4497033235688005E-2</v>
      </c>
      <c r="AQ1645" s="17">
        <v>0.14413599625433901</v>
      </c>
      <c r="AR1645" s="17">
        <v>0.143244944956191</v>
      </c>
      <c r="AS1645" s="17">
        <v>0.12321940471502001</v>
      </c>
      <c r="AT1645" s="17">
        <v>0.237337551683029</v>
      </c>
      <c r="AU1645" s="17"/>
      <c r="AV1645" s="17">
        <v>0.150578359828138</v>
      </c>
      <c r="AW1645" s="17">
        <v>8.7548505357150599E-2</v>
      </c>
      <c r="AX1645" s="17">
        <v>0.13938557790238801</v>
      </c>
      <c r="AY1645" s="17">
        <v>0.13755484238979901</v>
      </c>
      <c r="AZ1645" s="17">
        <v>0.25250046974838902</v>
      </c>
      <c r="BA1645" s="17">
        <v>0.12783747435484699</v>
      </c>
      <c r="BB1645" s="17"/>
      <c r="BC1645" s="17">
        <v>0.146766708855225</v>
      </c>
      <c r="BD1645" s="17">
        <v>0.13697488963148899</v>
      </c>
      <c r="BE1645" s="17">
        <v>0.14222029483672</v>
      </c>
      <c r="BF1645" s="17">
        <v>0.12928262573235599</v>
      </c>
      <c r="BG1645" s="17">
        <v>4.14094726876039E-2</v>
      </c>
    </row>
    <row r="1646" spans="2:59" x14ac:dyDescent="0.35">
      <c r="B1646" t="s">
        <v>624</v>
      </c>
      <c r="C1646" s="17">
        <v>0.13062288493660901</v>
      </c>
      <c r="D1646" s="17">
        <v>0.14349574554365899</v>
      </c>
      <c r="E1646" s="17">
        <v>0.117322547793297</v>
      </c>
      <c r="F1646" s="17"/>
      <c r="G1646" s="17">
        <v>0.127185394227362</v>
      </c>
      <c r="H1646" s="17">
        <v>0.12921994698895201</v>
      </c>
      <c r="I1646" s="17">
        <v>0.13555011182929999</v>
      </c>
      <c r="J1646" s="17">
        <v>9.6980321157073196E-2</v>
      </c>
      <c r="K1646" s="17">
        <v>0.158078132739293</v>
      </c>
      <c r="L1646" s="17">
        <v>0.13934395887311199</v>
      </c>
      <c r="M1646" s="17"/>
      <c r="N1646" s="17">
        <v>0.15797708727652399</v>
      </c>
      <c r="O1646" s="17">
        <v>0.152020639162459</v>
      </c>
      <c r="P1646" s="17">
        <v>0.118834160493466</v>
      </c>
      <c r="Q1646" s="17">
        <v>8.7170302498545599E-2</v>
      </c>
      <c r="R1646" s="17"/>
      <c r="S1646" s="17">
        <v>0.17277483649450301</v>
      </c>
      <c r="T1646" s="17">
        <v>0.18424218879086199</v>
      </c>
      <c r="U1646" s="17">
        <v>0.100050407049042</v>
      </c>
      <c r="V1646" s="17">
        <v>0.141553273723072</v>
      </c>
      <c r="W1646" s="17">
        <v>0.103164699790027</v>
      </c>
      <c r="X1646" s="17">
        <v>0.12698865838008999</v>
      </c>
      <c r="Y1646" s="17">
        <v>8.9817255682218197E-2</v>
      </c>
      <c r="Z1646" s="17">
        <v>8.3689069481857406E-2</v>
      </c>
      <c r="AA1646" s="17">
        <v>7.6406692953656805E-2</v>
      </c>
      <c r="AB1646" s="17">
        <v>0.15165176422342</v>
      </c>
      <c r="AC1646" s="17">
        <v>0.18332143171392801</v>
      </c>
      <c r="AD1646" s="17">
        <v>5.5416684842485298E-2</v>
      </c>
      <c r="AE1646" s="17"/>
      <c r="AF1646" s="17">
        <v>0.17503902595444401</v>
      </c>
      <c r="AG1646" s="17">
        <v>0.12205438540746601</v>
      </c>
      <c r="AH1646" s="17">
        <v>9.6469943529259694E-2</v>
      </c>
      <c r="AI1646" s="17"/>
      <c r="AJ1646" s="17">
        <v>0.20951037966870201</v>
      </c>
      <c r="AK1646" s="17">
        <v>9.6733796147860096E-2</v>
      </c>
      <c r="AL1646" s="17">
        <v>0.14521803430779801</v>
      </c>
      <c r="AM1646" s="17">
        <v>0.245151381737997</v>
      </c>
      <c r="AN1646" s="17">
        <v>7.05594069304427E-2</v>
      </c>
      <c r="AO1646" s="17"/>
      <c r="AP1646" s="17">
        <v>0.235311099184394</v>
      </c>
      <c r="AQ1646" s="17">
        <v>0.10753112468989801</v>
      </c>
      <c r="AR1646" s="17">
        <v>0.116246214236645</v>
      </c>
      <c r="AS1646" s="17">
        <v>0.148982442201997</v>
      </c>
      <c r="AT1646" s="17">
        <v>2.3327092094900099E-2</v>
      </c>
      <c r="AU1646" s="17"/>
      <c r="AV1646" s="17">
        <v>9.0161155032211601E-2</v>
      </c>
      <c r="AW1646" s="17">
        <v>0.24409554672099701</v>
      </c>
      <c r="AX1646" s="17">
        <v>0.13846372039340199</v>
      </c>
      <c r="AY1646" s="17">
        <v>0.16922326699642501</v>
      </c>
      <c r="AZ1646" s="17">
        <v>6.3327752721198297E-2</v>
      </c>
      <c r="BA1646" s="17">
        <v>5.7309144486009198E-2</v>
      </c>
      <c r="BB1646" s="17"/>
      <c r="BC1646" s="17">
        <v>0.13473920559587199</v>
      </c>
      <c r="BD1646" s="17">
        <v>0.12338405030427201</v>
      </c>
      <c r="BE1646" s="17">
        <v>0.13069790865700801</v>
      </c>
      <c r="BF1646" s="17">
        <v>0.16430832128442099</v>
      </c>
      <c r="BG1646" s="17">
        <v>0.10843595330289101</v>
      </c>
    </row>
    <row r="1647" spans="2:59" x14ac:dyDescent="0.35">
      <c r="B1647" t="s">
        <v>627</v>
      </c>
      <c r="C1647" s="17">
        <v>0.12871703566689999</v>
      </c>
      <c r="D1647" s="17">
        <v>0.155998910255853</v>
      </c>
      <c r="E1647" s="17">
        <v>0.102913821936867</v>
      </c>
      <c r="F1647" s="17"/>
      <c r="G1647" s="17">
        <v>0.10236439962197499</v>
      </c>
      <c r="H1647" s="17">
        <v>0.12637587898981301</v>
      </c>
      <c r="I1647" s="17">
        <v>0.11636374120423799</v>
      </c>
      <c r="J1647" s="17">
        <v>9.0643937855811096E-2</v>
      </c>
      <c r="K1647" s="17">
        <v>0.173460303251468</v>
      </c>
      <c r="L1647" s="17">
        <v>0.16080322870587399</v>
      </c>
      <c r="M1647" s="17"/>
      <c r="N1647" s="17">
        <v>0.17877656936814801</v>
      </c>
      <c r="O1647" s="17">
        <v>0.12913776532679599</v>
      </c>
      <c r="P1647" s="17">
        <v>0.108468762629216</v>
      </c>
      <c r="Q1647" s="17">
        <v>8.8983390298213699E-2</v>
      </c>
      <c r="R1647" s="17"/>
      <c r="S1647" s="17">
        <v>0.13417980611651001</v>
      </c>
      <c r="T1647" s="17">
        <v>0.119922309387839</v>
      </c>
      <c r="U1647" s="17">
        <v>0.13225912983723701</v>
      </c>
      <c r="V1647" s="17">
        <v>0.159512869167592</v>
      </c>
      <c r="W1647" s="17">
        <v>0.12900066755808701</v>
      </c>
      <c r="X1647" s="17">
        <v>0.103490045702941</v>
      </c>
      <c r="Y1647" s="17">
        <v>8.1176089525393305E-2</v>
      </c>
      <c r="Z1647" s="17">
        <v>0.14553724945083199</v>
      </c>
      <c r="AA1647" s="17">
        <v>0.108893537899432</v>
      </c>
      <c r="AB1647" s="17">
        <v>0.17919342356144299</v>
      </c>
      <c r="AC1647" s="17">
        <v>0.124889026811373</v>
      </c>
      <c r="AD1647" s="17">
        <v>0.14411609863279801</v>
      </c>
      <c r="AE1647" s="17"/>
      <c r="AF1647" s="17">
        <v>0.17000696657383799</v>
      </c>
      <c r="AG1647" s="17">
        <v>0.123944946857446</v>
      </c>
      <c r="AH1647" s="17">
        <v>7.4945515277945504E-2</v>
      </c>
      <c r="AI1647" s="17"/>
      <c r="AJ1647" s="17">
        <v>0.17771604099715399</v>
      </c>
      <c r="AK1647" s="17">
        <v>0.118068159430624</v>
      </c>
      <c r="AL1647" s="17">
        <v>0.12471181011461201</v>
      </c>
      <c r="AM1647" s="17">
        <v>0.115536019078264</v>
      </c>
      <c r="AN1647" s="17">
        <v>7.9846028918192799E-2</v>
      </c>
      <c r="AO1647" s="17"/>
      <c r="AP1647" s="17">
        <v>0.190382189217814</v>
      </c>
      <c r="AQ1647" s="17">
        <v>0.10791073630720199</v>
      </c>
      <c r="AR1647" s="17">
        <v>0.11581977856101799</v>
      </c>
      <c r="AS1647" s="17">
        <v>0.168098947396458</v>
      </c>
      <c r="AT1647" s="17">
        <v>3.8269786290360298E-2</v>
      </c>
      <c r="AU1647" s="17"/>
      <c r="AV1647" s="17">
        <v>0.106468990522273</v>
      </c>
      <c r="AW1647" s="17">
        <v>0.20007661825741899</v>
      </c>
      <c r="AX1647" s="17">
        <v>0.161760756810018</v>
      </c>
      <c r="AY1647" s="17">
        <v>0.12940414594833899</v>
      </c>
      <c r="AZ1647" s="17">
        <v>5.4449397531726597E-2</v>
      </c>
      <c r="BA1647" s="17">
        <v>9.2517819301280793E-2</v>
      </c>
      <c r="BB1647" s="17"/>
      <c r="BC1647" s="17">
        <v>0.13572382772042199</v>
      </c>
      <c r="BD1647" s="17">
        <v>0.10889033758745501</v>
      </c>
      <c r="BE1647" s="17">
        <v>0.12166924344606</v>
      </c>
      <c r="BF1647" s="17">
        <v>0.13246864390330601</v>
      </c>
      <c r="BG1647" s="17">
        <v>7.7805444158607101E-2</v>
      </c>
    </row>
    <row r="1648" spans="2:59" x14ac:dyDescent="0.35">
      <c r="B1648" t="s">
        <v>619</v>
      </c>
      <c r="C1648" s="17">
        <v>0.10625359638557801</v>
      </c>
      <c r="D1648" s="17">
        <v>0.114277259246131</v>
      </c>
      <c r="E1648" s="17">
        <v>9.7526795195901406E-2</v>
      </c>
      <c r="F1648" s="17"/>
      <c r="G1648" s="17">
        <v>8.6421005865812695E-2</v>
      </c>
      <c r="H1648" s="17">
        <v>9.3982132968680895E-2</v>
      </c>
      <c r="I1648" s="17">
        <v>0.111600454635221</v>
      </c>
      <c r="J1648" s="17">
        <v>0.11197883893751299</v>
      </c>
      <c r="K1648" s="17">
        <v>0.13153352364106</v>
      </c>
      <c r="L1648" s="17">
        <v>0.106027298169192</v>
      </c>
      <c r="M1648" s="17"/>
      <c r="N1648" s="17">
        <v>0.106748029117487</v>
      </c>
      <c r="O1648" s="17">
        <v>0.11605563195122801</v>
      </c>
      <c r="P1648" s="17">
        <v>0.11173173206161199</v>
      </c>
      <c r="Q1648" s="17">
        <v>9.06958075168873E-2</v>
      </c>
      <c r="R1648" s="17"/>
      <c r="S1648" s="17">
        <v>9.8067207086580996E-2</v>
      </c>
      <c r="T1648" s="17">
        <v>0.13290568623746399</v>
      </c>
      <c r="U1648" s="17">
        <v>8.62496672190219E-2</v>
      </c>
      <c r="V1648" s="17">
        <v>0.107812034800471</v>
      </c>
      <c r="W1648" s="17">
        <v>0.12991113820603201</v>
      </c>
      <c r="X1648" s="17">
        <v>8.1122608226724596E-2</v>
      </c>
      <c r="Y1648" s="17">
        <v>9.6833319479679505E-2</v>
      </c>
      <c r="Z1648" s="17">
        <v>0.10723018968808699</v>
      </c>
      <c r="AA1648" s="17">
        <v>0.101857388483633</v>
      </c>
      <c r="AB1648" s="17">
        <v>8.1940855333490006E-2</v>
      </c>
      <c r="AC1648" s="17">
        <v>0.13487645374132801</v>
      </c>
      <c r="AD1648" s="17">
        <v>0.17113763700526899</v>
      </c>
      <c r="AE1648" s="17"/>
      <c r="AF1648" s="17">
        <v>0.162733610490159</v>
      </c>
      <c r="AG1648" s="17">
        <v>8.8045552488532297E-2</v>
      </c>
      <c r="AH1648" s="17">
        <v>6.8665361294148505E-2</v>
      </c>
      <c r="AI1648" s="17"/>
      <c r="AJ1648" s="17">
        <v>0.15822676427346599</v>
      </c>
      <c r="AK1648" s="17">
        <v>5.82520479564047E-2</v>
      </c>
      <c r="AL1648" s="17">
        <v>8.47920768093543E-2</v>
      </c>
      <c r="AM1648" s="17">
        <v>0.3177364464322</v>
      </c>
      <c r="AN1648" s="17">
        <v>6.4114769052663403E-2</v>
      </c>
      <c r="AO1648" s="17"/>
      <c r="AP1648" s="17">
        <v>0.14842888354393299</v>
      </c>
      <c r="AQ1648" s="17">
        <v>6.7486889106474393E-2</v>
      </c>
      <c r="AR1648" s="17">
        <v>4.40094430384812E-2</v>
      </c>
      <c r="AS1648" s="17">
        <v>0.22665932857040899</v>
      </c>
      <c r="AT1648" s="17">
        <v>2.2807674921939001E-2</v>
      </c>
      <c r="AU1648" s="17"/>
      <c r="AV1648" s="17">
        <v>4.9934299736799699E-2</v>
      </c>
      <c r="AW1648" s="17">
        <v>0.16199819055006501</v>
      </c>
      <c r="AX1648" s="17">
        <v>1.7454182596771499E-2</v>
      </c>
      <c r="AY1648" s="17">
        <v>0.24581823179246501</v>
      </c>
      <c r="AZ1648" s="17">
        <v>5.1843922256996702E-2</v>
      </c>
      <c r="BA1648" s="17">
        <v>9.3199885588279005E-2</v>
      </c>
      <c r="BB1648" s="17"/>
      <c r="BC1648" s="17">
        <v>9.6910381558435094E-2</v>
      </c>
      <c r="BD1648" s="17">
        <v>0.122651730010018</v>
      </c>
      <c r="BE1648" s="17">
        <v>9.0355176608819698E-2</v>
      </c>
      <c r="BF1648" s="17">
        <v>9.7736919464754601E-2</v>
      </c>
      <c r="BG1648" s="17">
        <v>7.0464789557331597E-2</v>
      </c>
    </row>
    <row r="1649" spans="2:59" x14ac:dyDescent="0.35">
      <c r="B1649" t="s">
        <v>100</v>
      </c>
      <c r="C1649" s="17">
        <v>0.10131317397749701</v>
      </c>
      <c r="D1649" s="17">
        <v>7.4129608447209394E-2</v>
      </c>
      <c r="E1649" s="17">
        <v>0.12672486001671801</v>
      </c>
      <c r="F1649" s="17"/>
      <c r="G1649" s="17">
        <v>7.9179289605576603E-2</v>
      </c>
      <c r="H1649" s="17">
        <v>5.3498490683920902E-2</v>
      </c>
      <c r="I1649" s="17">
        <v>9.0909472252587706E-2</v>
      </c>
      <c r="J1649" s="17">
        <v>0.122412273858958</v>
      </c>
      <c r="K1649" s="17">
        <v>0.14954669962112399</v>
      </c>
      <c r="L1649" s="17">
        <v>0.118804087680201</v>
      </c>
      <c r="M1649" s="17"/>
      <c r="N1649" s="17">
        <v>7.3738155454636606E-2</v>
      </c>
      <c r="O1649" s="17">
        <v>7.1843139677117404E-2</v>
      </c>
      <c r="P1649" s="17">
        <v>0.11936858301162701</v>
      </c>
      <c r="Q1649" s="17">
        <v>0.14896601162915299</v>
      </c>
      <c r="R1649" s="17"/>
      <c r="S1649" s="17">
        <v>5.1639667132192001E-2</v>
      </c>
      <c r="T1649" s="17">
        <v>0.123810658894372</v>
      </c>
      <c r="U1649" s="17">
        <v>0.104053979221281</v>
      </c>
      <c r="V1649" s="17">
        <v>5.60168577762368E-2</v>
      </c>
      <c r="W1649" s="17">
        <v>0.14928576358541801</v>
      </c>
      <c r="X1649" s="17">
        <v>0.14125234446610499</v>
      </c>
      <c r="Y1649" s="17">
        <v>0.154778169605918</v>
      </c>
      <c r="Z1649" s="17">
        <v>6.3584705693499499E-2</v>
      </c>
      <c r="AA1649" s="17">
        <v>7.9692582249857993E-2</v>
      </c>
      <c r="AB1649" s="17">
        <v>9.9705162976820597E-2</v>
      </c>
      <c r="AC1649" s="17">
        <v>9.97602195140255E-2</v>
      </c>
      <c r="AD1649" s="17">
        <v>0.13751700346283899</v>
      </c>
      <c r="AE1649" s="17"/>
      <c r="AF1649" s="17">
        <v>8.3166099389313394E-2</v>
      </c>
      <c r="AG1649" s="17">
        <v>9.6372020775517098E-2</v>
      </c>
      <c r="AH1649" s="17">
        <v>0.170934911229636</v>
      </c>
      <c r="AI1649" s="17"/>
      <c r="AJ1649" s="17">
        <v>9.4298152700227303E-2</v>
      </c>
      <c r="AK1649" s="17">
        <v>6.9803324556674401E-2</v>
      </c>
      <c r="AL1649" s="17">
        <v>3.9221193284997E-2</v>
      </c>
      <c r="AM1649" s="17">
        <v>3.9154576056574797E-2</v>
      </c>
      <c r="AN1649" s="17">
        <v>0.15563762833653</v>
      </c>
      <c r="AO1649" s="17"/>
      <c r="AP1649" s="17">
        <v>9.3049396933835404E-2</v>
      </c>
      <c r="AQ1649" s="17">
        <v>7.3362003425501393E-2</v>
      </c>
      <c r="AR1649" s="17">
        <v>7.8616198333305701E-2</v>
      </c>
      <c r="AS1649" s="17">
        <v>8.1253946174638894E-2</v>
      </c>
      <c r="AT1649" s="17">
        <v>0.14051491313876999</v>
      </c>
      <c r="AU1649" s="17"/>
      <c r="AV1649" s="17">
        <v>6.5983826407531906E-2</v>
      </c>
      <c r="AW1649" s="17">
        <v>6.8782513986026403E-2</v>
      </c>
      <c r="AX1649" s="17">
        <v>1.0428260637058401E-2</v>
      </c>
      <c r="AY1649" s="17">
        <v>9.3619889001352E-2</v>
      </c>
      <c r="AZ1649" s="17">
        <v>9.6724320748879003E-2</v>
      </c>
      <c r="BA1649" s="17">
        <v>0.26629694093852102</v>
      </c>
      <c r="BB1649" s="17"/>
      <c r="BC1649" s="17">
        <v>9.87734559082208E-2</v>
      </c>
      <c r="BD1649" s="17">
        <v>0.119027975528369</v>
      </c>
      <c r="BE1649" s="17">
        <v>8.3671505270269897E-2</v>
      </c>
      <c r="BF1649" s="17">
        <v>6.9681987935089701E-2</v>
      </c>
      <c r="BG1649" s="17">
        <v>6.0084650778193999E-2</v>
      </c>
    </row>
    <row r="1650" spans="2:59" x14ac:dyDescent="0.35">
      <c r="B1650" t="s">
        <v>630</v>
      </c>
      <c r="C1650" s="17">
        <v>9.9885295264631302E-2</v>
      </c>
      <c r="D1650" s="17">
        <v>0.111684094449093</v>
      </c>
      <c r="E1650" s="17">
        <v>8.7140700145432501E-2</v>
      </c>
      <c r="F1650" s="17"/>
      <c r="G1650" s="17">
        <v>0.123405945450011</v>
      </c>
      <c r="H1650" s="17">
        <v>8.6155345507105102E-2</v>
      </c>
      <c r="I1650" s="17">
        <v>0.100651119068522</v>
      </c>
      <c r="J1650" s="17">
        <v>8.0629797353443597E-2</v>
      </c>
      <c r="K1650" s="17">
        <v>0.105743422212723</v>
      </c>
      <c r="L1650" s="17">
        <v>0.10556727000269001</v>
      </c>
      <c r="M1650" s="17"/>
      <c r="N1650" s="17">
        <v>0.105756769720472</v>
      </c>
      <c r="O1650" s="17">
        <v>8.5933458858738404E-2</v>
      </c>
      <c r="P1650" s="17">
        <v>0.10928936064538</v>
      </c>
      <c r="Q1650" s="17">
        <v>9.9934040016212103E-2</v>
      </c>
      <c r="R1650" s="17"/>
      <c r="S1650" s="17">
        <v>0.102376277680476</v>
      </c>
      <c r="T1650" s="17">
        <v>8.5493948999023905E-2</v>
      </c>
      <c r="U1650" s="17">
        <v>0.123353336120703</v>
      </c>
      <c r="V1650" s="17">
        <v>0.14232830725133799</v>
      </c>
      <c r="W1650" s="17">
        <v>0.15549831778468201</v>
      </c>
      <c r="X1650" s="17">
        <v>6.4821288647681094E-2</v>
      </c>
      <c r="Y1650" s="17">
        <v>0.110058018357048</v>
      </c>
      <c r="Z1650" s="17">
        <v>0.12162706651525999</v>
      </c>
      <c r="AA1650" s="17">
        <v>7.0934912961922003E-2</v>
      </c>
      <c r="AB1650" s="17">
        <v>8.7203679076064994E-2</v>
      </c>
      <c r="AC1650" s="17">
        <v>3.7023085849026402E-2</v>
      </c>
      <c r="AD1650" s="17">
        <v>0.11677103251709001</v>
      </c>
      <c r="AE1650" s="17"/>
      <c r="AF1650" s="17">
        <v>0.10636445482849299</v>
      </c>
      <c r="AG1650" s="17">
        <v>9.8072493709664005E-2</v>
      </c>
      <c r="AH1650" s="17">
        <v>8.8109657298823904E-2</v>
      </c>
      <c r="AI1650" s="17"/>
      <c r="AJ1650" s="17">
        <v>8.7935883271319598E-2</v>
      </c>
      <c r="AK1650" s="17">
        <v>0.1308508968554</v>
      </c>
      <c r="AL1650" s="17">
        <v>6.2599295951584102E-2</v>
      </c>
      <c r="AM1650" s="17">
        <v>4.6104820627034901E-2</v>
      </c>
      <c r="AN1650" s="17">
        <v>9.9360477836859501E-2</v>
      </c>
      <c r="AO1650" s="17"/>
      <c r="AP1650" s="17">
        <v>7.3922966120340106E-2</v>
      </c>
      <c r="AQ1650" s="17">
        <v>0.123637695561945</v>
      </c>
      <c r="AR1650" s="17">
        <v>0.11725873764907099</v>
      </c>
      <c r="AS1650" s="17">
        <v>8.5626758941299397E-2</v>
      </c>
      <c r="AT1650" s="17">
        <v>9.7293015447952602E-2</v>
      </c>
      <c r="AU1650" s="17"/>
      <c r="AV1650" s="17">
        <v>0.115992763101855</v>
      </c>
      <c r="AW1650" s="17">
        <v>6.90326538671895E-2</v>
      </c>
      <c r="AX1650" s="17">
        <v>0.18061976454564799</v>
      </c>
      <c r="AY1650" s="17">
        <v>9.8270660268805501E-2</v>
      </c>
      <c r="AZ1650" s="17">
        <v>0.129516223203996</v>
      </c>
      <c r="BA1650" s="17">
        <v>3.4479453395580402E-2</v>
      </c>
      <c r="BB1650" s="17"/>
      <c r="BC1650" s="17">
        <v>7.3557070775491104E-2</v>
      </c>
      <c r="BD1650" s="17">
        <v>0.12701855446747001</v>
      </c>
      <c r="BE1650" s="17">
        <v>8.7259661782558104E-2</v>
      </c>
      <c r="BF1650" s="17">
        <v>0.108360944077789</v>
      </c>
      <c r="BG1650" s="17">
        <v>9.8536876319630706E-2</v>
      </c>
    </row>
    <row r="1651" spans="2:59" x14ac:dyDescent="0.35">
      <c r="B1651" t="s">
        <v>623</v>
      </c>
      <c r="C1651" s="17">
        <v>7.5927456681161104E-2</v>
      </c>
      <c r="D1651" s="17">
        <v>7.9474290695062705E-2</v>
      </c>
      <c r="E1651" s="17">
        <v>7.3082690407220596E-2</v>
      </c>
      <c r="F1651" s="17"/>
      <c r="G1651" s="17">
        <v>9.9091634762899797E-2</v>
      </c>
      <c r="H1651" s="17">
        <v>7.1491364580262604E-2</v>
      </c>
      <c r="I1651" s="17">
        <v>5.8078205143742401E-2</v>
      </c>
      <c r="J1651" s="17">
        <v>8.3806327740589007E-2</v>
      </c>
      <c r="K1651" s="17">
        <v>6.6307256037851897E-2</v>
      </c>
      <c r="L1651" s="17">
        <v>7.7393675450450394E-2</v>
      </c>
      <c r="M1651" s="17"/>
      <c r="N1651" s="17">
        <v>7.1415749683442498E-2</v>
      </c>
      <c r="O1651" s="17">
        <v>7.1616431523464794E-2</v>
      </c>
      <c r="P1651" s="17">
        <v>0.102733994363627</v>
      </c>
      <c r="Q1651" s="17">
        <v>6.1921531843533897E-2</v>
      </c>
      <c r="R1651" s="17"/>
      <c r="S1651" s="17">
        <v>9.6122155944433602E-2</v>
      </c>
      <c r="T1651" s="17">
        <v>8.9465704741196E-2</v>
      </c>
      <c r="U1651" s="17">
        <v>0.116596977633091</v>
      </c>
      <c r="V1651" s="17">
        <v>5.1575859308228097E-2</v>
      </c>
      <c r="W1651" s="17">
        <v>7.1657333387027497E-2</v>
      </c>
      <c r="X1651" s="17">
        <v>5.18088220472998E-2</v>
      </c>
      <c r="Y1651" s="17">
        <v>5.90084919907745E-2</v>
      </c>
      <c r="Z1651" s="17">
        <v>0.14564385758586099</v>
      </c>
      <c r="AA1651" s="17">
        <v>7.0544757494360094E-2</v>
      </c>
      <c r="AB1651" s="17">
        <v>5.2098385520294901E-2</v>
      </c>
      <c r="AC1651" s="17">
        <v>3.6148952443463903E-2</v>
      </c>
      <c r="AD1651" s="17">
        <v>6.3955468938052096E-2</v>
      </c>
      <c r="AE1651" s="17"/>
      <c r="AF1651" s="17">
        <v>9.1197623614640996E-2</v>
      </c>
      <c r="AG1651" s="17">
        <v>5.6528279807016399E-2</v>
      </c>
      <c r="AH1651" s="17">
        <v>8.7973068794785197E-2</v>
      </c>
      <c r="AI1651" s="17"/>
      <c r="AJ1651" s="17">
        <v>7.2833457024331597E-2</v>
      </c>
      <c r="AK1651" s="17">
        <v>7.9590492274255603E-2</v>
      </c>
      <c r="AL1651" s="17">
        <v>8.8930359847001594E-2</v>
      </c>
      <c r="AM1651" s="17">
        <v>8.3199230984342801E-2</v>
      </c>
      <c r="AN1651" s="17">
        <v>7.4837542442507204E-2</v>
      </c>
      <c r="AO1651" s="17"/>
      <c r="AP1651" s="17">
        <v>7.3137309445717003E-2</v>
      </c>
      <c r="AQ1651" s="17">
        <v>6.6940282106075097E-2</v>
      </c>
      <c r="AR1651" s="17">
        <v>6.6583427387972696E-2</v>
      </c>
      <c r="AS1651" s="17">
        <v>0.122335448790398</v>
      </c>
      <c r="AT1651" s="17">
        <v>1.6865996938414701E-2</v>
      </c>
      <c r="AU1651" s="17"/>
      <c r="AV1651" s="17">
        <v>5.7471028643977198E-2</v>
      </c>
      <c r="AW1651" s="17">
        <v>7.9468892266720798E-2</v>
      </c>
      <c r="AX1651" s="17">
        <v>0.115343547037888</v>
      </c>
      <c r="AY1651" s="17">
        <v>0.10277746329152899</v>
      </c>
      <c r="AZ1651" s="17">
        <v>2.4634741400471099E-2</v>
      </c>
      <c r="BA1651" s="17">
        <v>9.5233527679086799E-2</v>
      </c>
      <c r="BB1651" s="17"/>
      <c r="BC1651" s="17">
        <v>7.86519001148311E-2</v>
      </c>
      <c r="BD1651" s="17">
        <v>7.0130450414200393E-2</v>
      </c>
      <c r="BE1651" s="17">
        <v>5.4678361175222401E-2</v>
      </c>
      <c r="BF1651" s="17">
        <v>0.110141996385015</v>
      </c>
      <c r="BG1651" s="17">
        <v>0.13278111214732399</v>
      </c>
    </row>
    <row r="1652" spans="2:59" x14ac:dyDescent="0.35">
      <c r="B1652" t="s">
        <v>622</v>
      </c>
      <c r="C1652" s="17">
        <v>6.8298555037994493E-2</v>
      </c>
      <c r="D1652" s="17">
        <v>8.4202578045839402E-2</v>
      </c>
      <c r="E1652" s="17">
        <v>5.0554561077024003E-2</v>
      </c>
      <c r="F1652" s="17"/>
      <c r="G1652" s="17">
        <v>0.103072254163836</v>
      </c>
      <c r="H1652" s="17">
        <v>0.11508015212957</v>
      </c>
      <c r="I1652" s="17">
        <v>4.18304253699575E-2</v>
      </c>
      <c r="J1652" s="17">
        <v>5.9739331262986098E-2</v>
      </c>
      <c r="K1652" s="17">
        <v>4.9690671879676497E-2</v>
      </c>
      <c r="L1652" s="17">
        <v>4.3749976677621802E-2</v>
      </c>
      <c r="M1652" s="17"/>
      <c r="N1652" s="17">
        <v>9.2925251244472401E-2</v>
      </c>
      <c r="O1652" s="17">
        <v>6.2064828376269802E-2</v>
      </c>
      <c r="P1652" s="17">
        <v>5.0192399831779901E-2</v>
      </c>
      <c r="Q1652" s="17">
        <v>6.3004052364677099E-2</v>
      </c>
      <c r="R1652" s="17"/>
      <c r="S1652" s="17">
        <v>0.11121496036751299</v>
      </c>
      <c r="T1652" s="17">
        <v>3.4657411646491901E-2</v>
      </c>
      <c r="U1652" s="17">
        <v>5.24975618268761E-2</v>
      </c>
      <c r="V1652" s="17">
        <v>9.3164574221799107E-2</v>
      </c>
      <c r="W1652" s="17">
        <v>6.8293318320584703E-2</v>
      </c>
      <c r="X1652" s="17">
        <v>7.1017685365149796E-2</v>
      </c>
      <c r="Y1652" s="17">
        <v>4.7991925450964298E-2</v>
      </c>
      <c r="Z1652" s="17">
        <v>6.7732963410479005E-2</v>
      </c>
      <c r="AA1652" s="17">
        <v>6.3413604133875895E-2</v>
      </c>
      <c r="AB1652" s="17">
        <v>6.3441034564338999E-2</v>
      </c>
      <c r="AC1652" s="17">
        <v>9.02354523749124E-2</v>
      </c>
      <c r="AD1652" s="17">
        <v>0</v>
      </c>
      <c r="AE1652" s="17"/>
      <c r="AF1652" s="17">
        <v>5.5880783120363299E-2</v>
      </c>
      <c r="AG1652" s="17">
        <v>7.7271711666229898E-2</v>
      </c>
      <c r="AH1652" s="17">
        <v>6.7424783463858107E-2</v>
      </c>
      <c r="AI1652" s="17"/>
      <c r="AJ1652" s="17">
        <v>5.5610463406139003E-2</v>
      </c>
      <c r="AK1652" s="17">
        <v>9.2416267132656105E-2</v>
      </c>
      <c r="AL1652" s="17">
        <v>4.07183421649365E-2</v>
      </c>
      <c r="AM1652" s="17">
        <v>3.8533453108244103E-2</v>
      </c>
      <c r="AN1652" s="17">
        <v>6.6712035956453905E-2</v>
      </c>
      <c r="AO1652" s="17"/>
      <c r="AP1652" s="17">
        <v>6.1140894085220401E-2</v>
      </c>
      <c r="AQ1652" s="17">
        <v>7.4577000916740299E-2</v>
      </c>
      <c r="AR1652" s="17">
        <v>8.1166431855394405E-2</v>
      </c>
      <c r="AS1652" s="17">
        <v>6.6220833874398602E-2</v>
      </c>
      <c r="AT1652" s="17">
        <v>5.4002045075425602E-2</v>
      </c>
      <c r="AU1652" s="17"/>
      <c r="AV1652" s="17">
        <v>8.3960695069230096E-2</v>
      </c>
      <c r="AW1652" s="17">
        <v>6.2403749212239103E-2</v>
      </c>
      <c r="AX1652" s="17">
        <v>9.5522542004188304E-2</v>
      </c>
      <c r="AY1652" s="17">
        <v>5.73791865667755E-2</v>
      </c>
      <c r="AZ1652" s="17">
        <v>8.1314887587709106E-2</v>
      </c>
      <c r="BA1652" s="17">
        <v>4.0800033233242897E-2</v>
      </c>
      <c r="BB1652" s="17"/>
      <c r="BC1652" s="17">
        <v>5.9592667467090701E-2</v>
      </c>
      <c r="BD1652" s="17">
        <v>5.2973284020352999E-2</v>
      </c>
      <c r="BE1652" s="17">
        <v>8.2293188824523994E-2</v>
      </c>
      <c r="BF1652" s="17">
        <v>5.7210674472403002E-2</v>
      </c>
      <c r="BG1652" s="17">
        <v>0.27040989772035101</v>
      </c>
    </row>
    <row r="1653" spans="2:59" x14ac:dyDescent="0.35">
      <c r="B1653" t="s">
        <v>620</v>
      </c>
      <c r="C1653" s="17">
        <v>4.1963965364713397E-2</v>
      </c>
      <c r="D1653" s="17">
        <v>5.1775586246937899E-2</v>
      </c>
      <c r="E1653" s="17">
        <v>3.2646854094479302E-2</v>
      </c>
      <c r="F1653" s="17"/>
      <c r="G1653" s="17">
        <v>7.8852311576112805E-2</v>
      </c>
      <c r="H1653" s="17">
        <v>4.14165082323599E-2</v>
      </c>
      <c r="I1653" s="17">
        <v>2.58844825664916E-2</v>
      </c>
      <c r="J1653" s="17">
        <v>4.0545821260009503E-2</v>
      </c>
      <c r="K1653" s="17">
        <v>5.47515284551221E-2</v>
      </c>
      <c r="L1653" s="17">
        <v>2.2249106562201599E-2</v>
      </c>
      <c r="M1653" s="17"/>
      <c r="N1653" s="17">
        <v>4.9034869359769598E-2</v>
      </c>
      <c r="O1653" s="17">
        <v>4.2145268095934801E-2</v>
      </c>
      <c r="P1653" s="17">
        <v>4.2340949465334898E-2</v>
      </c>
      <c r="Q1653" s="17">
        <v>3.34014774130241E-2</v>
      </c>
      <c r="R1653" s="17"/>
      <c r="S1653" s="17">
        <v>7.3641318630579197E-2</v>
      </c>
      <c r="T1653" s="17">
        <v>1.85416835061098E-2</v>
      </c>
      <c r="U1653" s="17">
        <v>7.8847577571122707E-2</v>
      </c>
      <c r="V1653" s="17">
        <v>6.9618099619480497E-2</v>
      </c>
      <c r="W1653" s="17">
        <v>5.29527310608384E-2</v>
      </c>
      <c r="X1653" s="17">
        <v>1.23036361078023E-2</v>
      </c>
      <c r="Y1653" s="17">
        <v>3.7500244695049603E-2</v>
      </c>
      <c r="Z1653" s="17">
        <v>6.4374099428069001E-2</v>
      </c>
      <c r="AA1653" s="17">
        <v>9.1499046740295496E-3</v>
      </c>
      <c r="AB1653" s="17">
        <v>4.07764912884949E-2</v>
      </c>
      <c r="AC1653" s="17">
        <v>1.9770528683585101E-2</v>
      </c>
      <c r="AD1653" s="17">
        <v>0</v>
      </c>
      <c r="AE1653" s="17"/>
      <c r="AF1653" s="17">
        <v>1.48964328939198E-2</v>
      </c>
      <c r="AG1653" s="17">
        <v>5.6918079907249598E-2</v>
      </c>
      <c r="AH1653" s="17">
        <v>3.6274730995705801E-2</v>
      </c>
      <c r="AI1653" s="17"/>
      <c r="AJ1653" s="17">
        <v>3.7109471091421098E-2</v>
      </c>
      <c r="AK1653" s="17">
        <v>4.7499075970401802E-2</v>
      </c>
      <c r="AL1653" s="17">
        <v>8.5976464419856805E-2</v>
      </c>
      <c r="AM1653" s="17">
        <v>0</v>
      </c>
      <c r="AN1653" s="17">
        <v>3.6403629542405197E-2</v>
      </c>
      <c r="AO1653" s="17"/>
      <c r="AP1653" s="17">
        <v>3.0290519784387099E-2</v>
      </c>
      <c r="AQ1653" s="17">
        <v>6.4607551851165707E-2</v>
      </c>
      <c r="AR1653" s="17">
        <v>6.6591935083920195E-2</v>
      </c>
      <c r="AS1653" s="17">
        <v>3.1623718748707397E-2</v>
      </c>
      <c r="AT1653" s="17">
        <v>5.7107038355930902E-2</v>
      </c>
      <c r="AU1653" s="17"/>
      <c r="AV1653" s="17">
        <v>5.68714126700261E-2</v>
      </c>
      <c r="AW1653" s="17">
        <v>3.7997406697558703E-2</v>
      </c>
      <c r="AX1653" s="17">
        <v>6.1518437942225002E-2</v>
      </c>
      <c r="AY1653" s="17">
        <v>3.28326123233941E-2</v>
      </c>
      <c r="AZ1653" s="17">
        <v>3.87946924889696E-2</v>
      </c>
      <c r="BA1653" s="17">
        <v>2.4274888527695899E-2</v>
      </c>
      <c r="BB1653" s="17"/>
      <c r="BC1653" s="17">
        <v>1.48661698347448E-2</v>
      </c>
      <c r="BD1653" s="17">
        <v>4.6517055215531102E-2</v>
      </c>
      <c r="BE1653" s="17">
        <v>5.3579895627755503E-2</v>
      </c>
      <c r="BF1653" s="17">
        <v>3.4486428990123601E-2</v>
      </c>
      <c r="BG1653" s="17">
        <v>6.23163225899925E-2</v>
      </c>
    </row>
    <row r="1654" spans="2:59" x14ac:dyDescent="0.35">
      <c r="B1654" t="s">
        <v>122</v>
      </c>
      <c r="C1654" s="17">
        <v>5.6999591612535899E-2</v>
      </c>
      <c r="D1654" s="17">
        <v>5.3905565082046698E-2</v>
      </c>
      <c r="E1654" s="17">
        <v>6.0542590769000898E-2</v>
      </c>
      <c r="F1654" s="17"/>
      <c r="G1654" s="17">
        <v>6.4266560389617103E-2</v>
      </c>
      <c r="H1654" s="17">
        <v>7.9376438390086804E-2</v>
      </c>
      <c r="I1654" s="17">
        <v>5.2079784668275897E-2</v>
      </c>
      <c r="J1654" s="17">
        <v>4.6088632066277301E-2</v>
      </c>
      <c r="K1654" s="17">
        <v>1.9774898702853899E-2</v>
      </c>
      <c r="L1654" s="17">
        <v>6.8791984503686399E-2</v>
      </c>
      <c r="M1654" s="17"/>
      <c r="N1654" s="17">
        <v>6.0596983833161901E-2</v>
      </c>
      <c r="O1654" s="17">
        <v>4.8109061116720898E-2</v>
      </c>
      <c r="P1654" s="17">
        <v>4.5567995314724101E-2</v>
      </c>
      <c r="Q1654" s="17">
        <v>6.8745067379511304E-2</v>
      </c>
      <c r="R1654" s="17"/>
      <c r="S1654" s="17">
        <v>5.6507751168756198E-2</v>
      </c>
      <c r="T1654" s="17">
        <v>2.7770451220323799E-2</v>
      </c>
      <c r="U1654" s="17">
        <v>2.30367907823757E-2</v>
      </c>
      <c r="V1654" s="17">
        <v>8.0533077208095494E-2</v>
      </c>
      <c r="W1654" s="17">
        <v>9.0981588893534499E-2</v>
      </c>
      <c r="X1654" s="17">
        <v>8.5783196130328906E-2</v>
      </c>
      <c r="Y1654" s="17">
        <v>6.6058624770837904E-2</v>
      </c>
      <c r="Z1654" s="17">
        <v>6.0017829439622299E-2</v>
      </c>
      <c r="AA1654" s="17">
        <v>4.7742249588102803E-2</v>
      </c>
      <c r="AB1654" s="17">
        <v>4.9704130054466999E-2</v>
      </c>
      <c r="AC1654" s="17">
        <v>1.8300442599061599E-2</v>
      </c>
      <c r="AD1654" s="17">
        <v>0.11708893388067</v>
      </c>
      <c r="AE1654" s="17"/>
      <c r="AF1654" s="17">
        <v>4.7175255392084697E-2</v>
      </c>
      <c r="AG1654" s="17">
        <v>5.5988782998304502E-2</v>
      </c>
      <c r="AH1654" s="17">
        <v>6.7417552003151998E-2</v>
      </c>
      <c r="AI1654" s="17"/>
      <c r="AJ1654" s="17">
        <v>3.6370273002313699E-2</v>
      </c>
      <c r="AK1654" s="17">
        <v>5.48697582987396E-2</v>
      </c>
      <c r="AL1654" s="17">
        <v>5.2711025511349603E-2</v>
      </c>
      <c r="AM1654" s="17">
        <v>5.0366519955459099E-2</v>
      </c>
      <c r="AN1654" s="17">
        <v>0.127698267490721</v>
      </c>
      <c r="AO1654" s="17"/>
      <c r="AP1654" s="17">
        <v>2.70283573094042E-2</v>
      </c>
      <c r="AQ1654" s="17">
        <v>7.3177323876159203E-2</v>
      </c>
      <c r="AR1654" s="17">
        <v>9.3907556675350196E-2</v>
      </c>
      <c r="AS1654" s="17">
        <v>3.1970076463848203E-2</v>
      </c>
      <c r="AT1654" s="17">
        <v>5.1680985876753897E-2</v>
      </c>
      <c r="AU1654" s="17"/>
      <c r="AV1654" s="17">
        <v>9.0668190692306999E-2</v>
      </c>
      <c r="AW1654" s="17">
        <v>3.49827645577225E-2</v>
      </c>
      <c r="AX1654" s="17">
        <v>6.6471904069471899E-2</v>
      </c>
      <c r="AY1654" s="17">
        <v>1.4247578056542099E-2</v>
      </c>
      <c r="AZ1654" s="17">
        <v>3.5108596284037903E-2</v>
      </c>
      <c r="BA1654" s="17">
        <v>8.0651112355682106E-2</v>
      </c>
      <c r="BB1654" s="17"/>
      <c r="BC1654" s="17">
        <v>7.6941481976901996E-2</v>
      </c>
      <c r="BD1654" s="17">
        <v>5.3639849350103803E-2</v>
      </c>
      <c r="BE1654" s="17">
        <v>5.3967594839343103E-2</v>
      </c>
      <c r="BF1654" s="17">
        <v>3.5413588925015498E-2</v>
      </c>
      <c r="BG1654" s="17">
        <v>0.208832059651411</v>
      </c>
    </row>
    <row r="1655" spans="2:59" x14ac:dyDescent="0.35">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c r="BA1655" s="17"/>
      <c r="BB1655" s="17"/>
      <c r="BC1655" s="17"/>
      <c r="BD1655" s="17"/>
      <c r="BE1655" s="17"/>
      <c r="BF1655" s="17"/>
      <c r="BG1655" s="17"/>
    </row>
    <row r="1656" spans="2:59" x14ac:dyDescent="0.35">
      <c r="B1656" s="6" t="s">
        <v>657</v>
      </c>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c r="BA1656" s="17"/>
      <c r="BB1656" s="17"/>
      <c r="BC1656" s="17"/>
      <c r="BD1656" s="17"/>
      <c r="BE1656" s="17"/>
      <c r="BF1656" s="17"/>
      <c r="BG1656" s="17"/>
    </row>
    <row r="1657" spans="2:59" x14ac:dyDescent="0.35">
      <c r="B1657" s="24" t="s">
        <v>331</v>
      </c>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row>
    <row r="1658" spans="2:59" x14ac:dyDescent="0.35">
      <c r="B1658" t="s">
        <v>649</v>
      </c>
      <c r="C1658" s="17">
        <v>9.8822690293084103E-2</v>
      </c>
      <c r="D1658" s="17">
        <v>0.131599215046312</v>
      </c>
      <c r="E1658" s="17">
        <v>6.7341870447493707E-2</v>
      </c>
      <c r="F1658" s="17"/>
      <c r="G1658" s="17">
        <v>9.5882339749916501E-2</v>
      </c>
      <c r="H1658" s="17">
        <v>0.151733835999912</v>
      </c>
      <c r="I1658" s="17">
        <v>0.116287293310397</v>
      </c>
      <c r="J1658" s="17">
        <v>0.11906104379957801</v>
      </c>
      <c r="K1658" s="17">
        <v>7.1067513215932299E-2</v>
      </c>
      <c r="L1658" s="17">
        <v>4.4040317694210802E-2</v>
      </c>
      <c r="M1658" s="17"/>
      <c r="N1658" s="17">
        <v>0.168555874133512</v>
      </c>
      <c r="O1658" s="17">
        <v>0.102901975241818</v>
      </c>
      <c r="P1658" s="17">
        <v>5.1466563792590701E-2</v>
      </c>
      <c r="Q1658" s="17">
        <v>5.66671575409083E-2</v>
      </c>
      <c r="R1658" s="17"/>
      <c r="S1658" s="17">
        <v>0.204226734629437</v>
      </c>
      <c r="T1658" s="17">
        <v>4.8999617478172497E-2</v>
      </c>
      <c r="U1658" s="17">
        <v>3.9255909659548602E-2</v>
      </c>
      <c r="V1658" s="17">
        <v>8.8368756626957298E-2</v>
      </c>
      <c r="W1658" s="17">
        <v>9.4368745813267499E-2</v>
      </c>
      <c r="X1658" s="17">
        <v>0.13546391559106499</v>
      </c>
      <c r="Y1658" s="17">
        <v>5.93103756946591E-2</v>
      </c>
      <c r="Z1658" s="17">
        <v>6.2193002725827097E-2</v>
      </c>
      <c r="AA1658" s="17">
        <v>7.0840987377656206E-2</v>
      </c>
      <c r="AB1658" s="17">
        <v>8.7168409297295399E-2</v>
      </c>
      <c r="AC1658" s="17">
        <v>9.2158370209574E-2</v>
      </c>
      <c r="AD1658" s="17">
        <v>0.15257636755435799</v>
      </c>
      <c r="AE1658" s="17"/>
      <c r="AF1658" s="17">
        <v>7.4070093892742994E-2</v>
      </c>
      <c r="AG1658" s="17">
        <v>0.124540931200262</v>
      </c>
      <c r="AH1658" s="17">
        <v>7.2584078129392895E-2</v>
      </c>
      <c r="AI1658" s="17"/>
      <c r="AJ1658" s="17">
        <v>9.7845150809800899E-2</v>
      </c>
      <c r="AK1658" s="17">
        <v>9.5422336458784604E-2</v>
      </c>
      <c r="AL1658" s="17">
        <v>0.18640230863568599</v>
      </c>
      <c r="AM1658" s="17">
        <v>5.0366519955459099E-2</v>
      </c>
      <c r="AN1658" s="17">
        <v>6.20849938819222E-2</v>
      </c>
      <c r="AO1658" s="17"/>
      <c r="AP1658" s="17">
        <v>0.111929876519077</v>
      </c>
      <c r="AQ1658" s="17">
        <v>0.116427689446087</v>
      </c>
      <c r="AR1658" s="17">
        <v>0.12751091707440801</v>
      </c>
      <c r="AS1658" s="17">
        <v>4.8197607306360697E-2</v>
      </c>
      <c r="AT1658" s="17">
        <v>4.6026632728243498E-2</v>
      </c>
      <c r="AU1658" s="17"/>
      <c r="AV1658" s="17">
        <v>0.124539334202261</v>
      </c>
      <c r="AW1658" s="17">
        <v>9.3372572585153593E-2</v>
      </c>
      <c r="AX1658" s="17">
        <v>0.107790731437545</v>
      </c>
      <c r="AY1658" s="17">
        <v>6.3236165191336194E-2</v>
      </c>
      <c r="AZ1658" s="17">
        <v>0.102070714271466</v>
      </c>
      <c r="BA1658" s="17">
        <v>5.4216973525705398E-2</v>
      </c>
      <c r="BB1658" s="17"/>
      <c r="BC1658" s="17">
        <v>4.1784940754329002E-2</v>
      </c>
      <c r="BD1658" s="17">
        <v>7.7337260791804502E-2</v>
      </c>
      <c r="BE1658" s="17">
        <v>0.12099025634999699</v>
      </c>
      <c r="BF1658" s="17">
        <v>0.193338667046839</v>
      </c>
      <c r="BG1658" s="17">
        <v>0.31060150093894001</v>
      </c>
    </row>
    <row r="1659" spans="2:59" x14ac:dyDescent="0.35">
      <c r="B1659" t="s">
        <v>650</v>
      </c>
      <c r="C1659" s="17">
        <v>0.16179165491553901</v>
      </c>
      <c r="D1659" s="17">
        <v>0.17690508717688599</v>
      </c>
      <c r="E1659" s="17">
        <v>0.148276714817518</v>
      </c>
      <c r="F1659" s="17"/>
      <c r="G1659" s="17">
        <v>0.206744841379847</v>
      </c>
      <c r="H1659" s="17">
        <v>0.223932345391083</v>
      </c>
      <c r="I1659" s="17">
        <v>0.19361147964370601</v>
      </c>
      <c r="J1659" s="17">
        <v>0.150538496198203</v>
      </c>
      <c r="K1659" s="17">
        <v>0.10753453946154</v>
      </c>
      <c r="L1659" s="17">
        <v>9.5144781889440602E-2</v>
      </c>
      <c r="M1659" s="17"/>
      <c r="N1659" s="17">
        <v>0.23968707769789999</v>
      </c>
      <c r="O1659" s="17">
        <v>0.12860091877122701</v>
      </c>
      <c r="P1659" s="17">
        <v>0.13782337296864999</v>
      </c>
      <c r="Q1659" s="17">
        <v>0.12921255942058801</v>
      </c>
      <c r="R1659" s="17"/>
      <c r="S1659" s="17">
        <v>0.21020274824914101</v>
      </c>
      <c r="T1659" s="17">
        <v>0.14789094897056099</v>
      </c>
      <c r="U1659" s="17">
        <v>0.160004863084</v>
      </c>
      <c r="V1659" s="17">
        <v>0.16848509612552101</v>
      </c>
      <c r="W1659" s="17">
        <v>0.13619625668734101</v>
      </c>
      <c r="X1659" s="17">
        <v>0.102370743226095</v>
      </c>
      <c r="Y1659" s="17">
        <v>0.17274747497679299</v>
      </c>
      <c r="Z1659" s="17">
        <v>0.13808707538996701</v>
      </c>
      <c r="AA1659" s="17">
        <v>0.16706152240602001</v>
      </c>
      <c r="AB1659" s="17">
        <v>0.14918822975162499</v>
      </c>
      <c r="AC1659" s="17">
        <v>0.23457922113145099</v>
      </c>
      <c r="AD1659" s="17">
        <v>0.11136062657886001</v>
      </c>
      <c r="AE1659" s="17"/>
      <c r="AF1659" s="17">
        <v>0.15476158895973499</v>
      </c>
      <c r="AG1659" s="17">
        <v>0.15426171884664899</v>
      </c>
      <c r="AH1659" s="17">
        <v>0.17881497966955301</v>
      </c>
      <c r="AI1659" s="17"/>
      <c r="AJ1659" s="17">
        <v>0.15862375586421501</v>
      </c>
      <c r="AK1659" s="17">
        <v>0.20946390761230299</v>
      </c>
      <c r="AL1659" s="17">
        <v>0.113119650655406</v>
      </c>
      <c r="AM1659" s="17">
        <v>7.6716616179674998E-2</v>
      </c>
      <c r="AN1659" s="17">
        <v>0.116164265484311</v>
      </c>
      <c r="AO1659" s="17"/>
      <c r="AP1659" s="17">
        <v>0.13935219928245901</v>
      </c>
      <c r="AQ1659" s="17">
        <v>0.23170067531643901</v>
      </c>
      <c r="AR1659" s="17">
        <v>0.115599898362274</v>
      </c>
      <c r="AS1659" s="17">
        <v>0.100406746371901</v>
      </c>
      <c r="AT1659" s="17">
        <v>0.200065874965284</v>
      </c>
      <c r="AU1659" s="17"/>
      <c r="AV1659" s="17">
        <v>0.24793597317527699</v>
      </c>
      <c r="AW1659" s="17">
        <v>0.163918293917759</v>
      </c>
      <c r="AX1659" s="17">
        <v>0.105461005667333</v>
      </c>
      <c r="AY1659" s="17">
        <v>9.1688072069202806E-2</v>
      </c>
      <c r="AZ1659" s="17">
        <v>0.15944829271691299</v>
      </c>
      <c r="BA1659" s="17">
        <v>0.170005255388989</v>
      </c>
      <c r="BB1659" s="17"/>
      <c r="BC1659" s="17">
        <v>0.136225459124975</v>
      </c>
      <c r="BD1659" s="17">
        <v>0.13439135223361801</v>
      </c>
      <c r="BE1659" s="17">
        <v>0.21864602938088601</v>
      </c>
      <c r="BF1659" s="17">
        <v>0.16712157795770499</v>
      </c>
      <c r="BG1659" s="17">
        <v>0.29911913790828298</v>
      </c>
    </row>
    <row r="1660" spans="2:59" x14ac:dyDescent="0.35">
      <c r="B1660" t="s">
        <v>651</v>
      </c>
      <c r="C1660" s="17">
        <v>0.25480325727072001</v>
      </c>
      <c r="D1660" s="17">
        <v>0.24148962441215599</v>
      </c>
      <c r="E1660" s="17">
        <v>0.26552087098044802</v>
      </c>
      <c r="F1660" s="17"/>
      <c r="G1660" s="17">
        <v>0.31875733127508199</v>
      </c>
      <c r="H1660" s="17">
        <v>0.32269350725241702</v>
      </c>
      <c r="I1660" s="17">
        <v>0.22334726044952299</v>
      </c>
      <c r="J1660" s="17">
        <v>0.216156510749795</v>
      </c>
      <c r="K1660" s="17">
        <v>0.20135538135144901</v>
      </c>
      <c r="L1660" s="17">
        <v>0.24115000775482501</v>
      </c>
      <c r="M1660" s="17"/>
      <c r="N1660" s="17">
        <v>0.265706043839955</v>
      </c>
      <c r="O1660" s="17">
        <v>0.27809435460933202</v>
      </c>
      <c r="P1660" s="17">
        <v>0.22640003923420299</v>
      </c>
      <c r="Q1660" s="17">
        <v>0.239766771235191</v>
      </c>
      <c r="R1660" s="17"/>
      <c r="S1660" s="17">
        <v>0.22914197517143001</v>
      </c>
      <c r="T1660" s="17">
        <v>0.25703154322511601</v>
      </c>
      <c r="U1660" s="17">
        <v>0.22103531606031801</v>
      </c>
      <c r="V1660" s="17">
        <v>0.30858424396207801</v>
      </c>
      <c r="W1660" s="17">
        <v>0.320579844113204</v>
      </c>
      <c r="X1660" s="17">
        <v>0.28885241683239898</v>
      </c>
      <c r="Y1660" s="17">
        <v>0.25357343736742899</v>
      </c>
      <c r="Z1660" s="17">
        <v>0.232396167698455</v>
      </c>
      <c r="AA1660" s="17">
        <v>0.32110454433647201</v>
      </c>
      <c r="AB1660" s="17">
        <v>0.140971191179394</v>
      </c>
      <c r="AC1660" s="17">
        <v>0.20214276369808001</v>
      </c>
      <c r="AD1660" s="17">
        <v>0.262565663752161</v>
      </c>
      <c r="AE1660" s="17"/>
      <c r="AF1660" s="17">
        <v>0.21492922959716099</v>
      </c>
      <c r="AG1660" s="17">
        <v>0.28364685305182102</v>
      </c>
      <c r="AH1660" s="17">
        <v>0.233114439885755</v>
      </c>
      <c r="AI1660" s="17"/>
      <c r="AJ1660" s="17">
        <v>0.26083082000364299</v>
      </c>
      <c r="AK1660" s="17">
        <v>0.30835588229892802</v>
      </c>
      <c r="AL1660" s="17">
        <v>0.24169187897410899</v>
      </c>
      <c r="AM1660" s="17">
        <v>0.139558067770058</v>
      </c>
      <c r="AN1660" s="17">
        <v>0.22916753351212699</v>
      </c>
      <c r="AO1660" s="17"/>
      <c r="AP1660" s="17">
        <v>0.25801420386030999</v>
      </c>
      <c r="AQ1660" s="17">
        <v>0.32049356005401902</v>
      </c>
      <c r="AR1660" s="17">
        <v>0.29926593562298098</v>
      </c>
      <c r="AS1660" s="17">
        <v>0.202999133626064</v>
      </c>
      <c r="AT1660" s="17">
        <v>0.15132428405758799</v>
      </c>
      <c r="AU1660" s="17"/>
      <c r="AV1660" s="17">
        <v>0.322515774574481</v>
      </c>
      <c r="AW1660" s="17">
        <v>0.27980690894521998</v>
      </c>
      <c r="AX1660" s="17">
        <v>0.32830689872719199</v>
      </c>
      <c r="AY1660" s="17">
        <v>0.17698319191183201</v>
      </c>
      <c r="AZ1660" s="17">
        <v>0.20607399830726</v>
      </c>
      <c r="BA1660" s="17">
        <v>0.214289066612254</v>
      </c>
      <c r="BB1660" s="17"/>
      <c r="BC1660" s="17">
        <v>0.21122615630896399</v>
      </c>
      <c r="BD1660" s="17">
        <v>0.287339590883609</v>
      </c>
      <c r="BE1660" s="17">
        <v>0.30061064744731802</v>
      </c>
      <c r="BF1660" s="17">
        <v>0.25622222732109301</v>
      </c>
      <c r="BG1660" s="17">
        <v>0.112412652240466</v>
      </c>
    </row>
    <row r="1661" spans="2:59" x14ac:dyDescent="0.35">
      <c r="B1661" t="s">
        <v>652</v>
      </c>
      <c r="C1661" s="17">
        <v>0.149608544265903</v>
      </c>
      <c r="D1661" s="17">
        <v>0.13854700632442399</v>
      </c>
      <c r="E1661" s="17">
        <v>0.15953283236406601</v>
      </c>
      <c r="F1661" s="17"/>
      <c r="G1661" s="17">
        <v>0.18336072350295499</v>
      </c>
      <c r="H1661" s="17">
        <v>0.11192198706494599</v>
      </c>
      <c r="I1661" s="17">
        <v>0.13173200339821101</v>
      </c>
      <c r="J1661" s="17">
        <v>0.179290530154605</v>
      </c>
      <c r="K1661" s="17">
        <v>0.12615996474156499</v>
      </c>
      <c r="L1661" s="17">
        <v>0.163276560279807</v>
      </c>
      <c r="M1661" s="17"/>
      <c r="N1661" s="17">
        <v>0.117171847534187</v>
      </c>
      <c r="O1661" s="17">
        <v>0.17159480583558201</v>
      </c>
      <c r="P1661" s="17">
        <v>0.17781600754038601</v>
      </c>
      <c r="Q1661" s="17">
        <v>0.138906936957093</v>
      </c>
      <c r="R1661" s="17"/>
      <c r="S1661" s="17">
        <v>0.149565194374366</v>
      </c>
      <c r="T1661" s="17">
        <v>0.16937204805602801</v>
      </c>
      <c r="U1661" s="17">
        <v>0.10584545895773401</v>
      </c>
      <c r="V1661" s="17">
        <v>0.186516017006392</v>
      </c>
      <c r="W1661" s="17">
        <v>0.14931820856203101</v>
      </c>
      <c r="X1661" s="17">
        <v>0.13759035331194899</v>
      </c>
      <c r="Y1661" s="17">
        <v>0.2012998351103</v>
      </c>
      <c r="Z1661" s="17">
        <v>0.149977216517342</v>
      </c>
      <c r="AA1661" s="17">
        <v>7.8996982613677699E-2</v>
      </c>
      <c r="AB1661" s="17">
        <v>0.166200274078845</v>
      </c>
      <c r="AC1661" s="17">
        <v>0.16216641927035999</v>
      </c>
      <c r="AD1661" s="17">
        <v>0.174856274539582</v>
      </c>
      <c r="AE1661" s="17"/>
      <c r="AF1661" s="17">
        <v>0.14640075739056099</v>
      </c>
      <c r="AG1661" s="17">
        <v>0.14567525409004001</v>
      </c>
      <c r="AH1661" s="17">
        <v>0.13671034166857199</v>
      </c>
      <c r="AI1661" s="17"/>
      <c r="AJ1661" s="17">
        <v>0.16016428332972599</v>
      </c>
      <c r="AK1661" s="17">
        <v>0.13866667665386401</v>
      </c>
      <c r="AL1661" s="17">
        <v>0.142540736855089</v>
      </c>
      <c r="AM1661" s="17">
        <v>8.9918883584117801E-2</v>
      </c>
      <c r="AN1661" s="17">
        <v>0.16756932808886699</v>
      </c>
      <c r="AO1661" s="17"/>
      <c r="AP1661" s="17">
        <v>0.13685337714944801</v>
      </c>
      <c r="AQ1661" s="17">
        <v>0.123394574420474</v>
      </c>
      <c r="AR1661" s="17">
        <v>0.137772752937659</v>
      </c>
      <c r="AS1661" s="17">
        <v>0.157811452500529</v>
      </c>
      <c r="AT1661" s="17">
        <v>0.21706582869636301</v>
      </c>
      <c r="AU1661" s="17"/>
      <c r="AV1661" s="17">
        <v>0.12318804394144001</v>
      </c>
      <c r="AW1661" s="17">
        <v>0.14437348351432899</v>
      </c>
      <c r="AX1661" s="17">
        <v>0.17589452738230901</v>
      </c>
      <c r="AY1661" s="17">
        <v>0.20329112741795</v>
      </c>
      <c r="AZ1661" s="17">
        <v>0.18049415514521699</v>
      </c>
      <c r="BA1661" s="17">
        <v>0.101568988706913</v>
      </c>
      <c r="BB1661" s="17"/>
      <c r="BC1661" s="17">
        <v>0.19572103713127201</v>
      </c>
      <c r="BD1661" s="17">
        <v>0.15021928262798301</v>
      </c>
      <c r="BE1661" s="17">
        <v>0.125941124838121</v>
      </c>
      <c r="BF1661" s="17">
        <v>0.116167336616323</v>
      </c>
      <c r="BG1661" s="17">
        <v>0.14719410288093099</v>
      </c>
    </row>
    <row r="1662" spans="2:59" x14ac:dyDescent="0.35">
      <c r="B1662" t="s">
        <v>653</v>
      </c>
      <c r="C1662" s="17">
        <v>0.11571712060998</v>
      </c>
      <c r="D1662" s="17">
        <v>0.12699043052827</v>
      </c>
      <c r="E1662" s="17">
        <v>0.1055933800976</v>
      </c>
      <c r="F1662" s="17"/>
      <c r="G1662" s="17">
        <v>6.9869402363132493E-2</v>
      </c>
      <c r="H1662" s="17">
        <v>7.3259570391124101E-2</v>
      </c>
      <c r="I1662" s="17">
        <v>0.105109600205487</v>
      </c>
      <c r="J1662" s="17">
        <v>0.120093940377192</v>
      </c>
      <c r="K1662" s="17">
        <v>0.13266930709025099</v>
      </c>
      <c r="L1662" s="17">
        <v>0.17828184163252001</v>
      </c>
      <c r="M1662" s="17"/>
      <c r="N1662" s="17">
        <v>8.5769094854629802E-2</v>
      </c>
      <c r="O1662" s="17">
        <v>9.5162459523780996E-2</v>
      </c>
      <c r="P1662" s="17">
        <v>0.12423491890355499</v>
      </c>
      <c r="Q1662" s="17">
        <v>0.165243119728888</v>
      </c>
      <c r="R1662" s="17"/>
      <c r="S1662" s="17">
        <v>6.1498166490323303E-2</v>
      </c>
      <c r="T1662" s="17">
        <v>0.101536260429111</v>
      </c>
      <c r="U1662" s="17">
        <v>0.25272261007546198</v>
      </c>
      <c r="V1662" s="17">
        <v>2.82287819222031E-2</v>
      </c>
      <c r="W1662" s="17">
        <v>9.4289992014125898E-2</v>
      </c>
      <c r="X1662" s="17">
        <v>0.123424348217323</v>
      </c>
      <c r="Y1662" s="17">
        <v>0.11525770662556301</v>
      </c>
      <c r="Z1662" s="17">
        <v>0.17030546829663801</v>
      </c>
      <c r="AA1662" s="17">
        <v>0.177068020980027</v>
      </c>
      <c r="AB1662" s="17">
        <v>0.120281687796647</v>
      </c>
      <c r="AC1662" s="17">
        <v>8.4946922202765701E-2</v>
      </c>
      <c r="AD1662" s="17">
        <v>9.2168524359450693E-2</v>
      </c>
      <c r="AE1662" s="17"/>
      <c r="AF1662" s="17">
        <v>0.14926342051456701</v>
      </c>
      <c r="AG1662" s="17">
        <v>9.97012639191176E-2</v>
      </c>
      <c r="AH1662" s="17">
        <v>0.11937822490404799</v>
      </c>
      <c r="AI1662" s="17"/>
      <c r="AJ1662" s="17">
        <v>0.13129913815598601</v>
      </c>
      <c r="AK1662" s="17">
        <v>7.4521678651534598E-2</v>
      </c>
      <c r="AL1662" s="17">
        <v>0.13492956422966301</v>
      </c>
      <c r="AM1662" s="17">
        <v>0.13727869943289001</v>
      </c>
      <c r="AN1662" s="17">
        <v>0.15671973701179401</v>
      </c>
      <c r="AO1662" s="17"/>
      <c r="AP1662" s="17">
        <v>0.127349020773907</v>
      </c>
      <c r="AQ1662" s="17">
        <v>6.7097472417125006E-2</v>
      </c>
      <c r="AR1662" s="17">
        <v>0.16800506891988101</v>
      </c>
      <c r="AS1662" s="17">
        <v>0.15990645299866599</v>
      </c>
      <c r="AT1662" s="17">
        <v>0.11431233190038199</v>
      </c>
      <c r="AU1662" s="17"/>
      <c r="AV1662" s="17">
        <v>6.6280155349678196E-2</v>
      </c>
      <c r="AW1662" s="17">
        <v>0.12068783226777</v>
      </c>
      <c r="AX1662" s="17">
        <v>0.14998116306788301</v>
      </c>
      <c r="AY1662" s="17">
        <v>0.16407258712535699</v>
      </c>
      <c r="AZ1662" s="17">
        <v>0.123730206068869</v>
      </c>
      <c r="BA1662" s="17">
        <v>9.6707335837293601E-2</v>
      </c>
      <c r="BB1662" s="17"/>
      <c r="BC1662" s="17">
        <v>0.14163849594734801</v>
      </c>
      <c r="BD1662" s="17">
        <v>0.10827664330532399</v>
      </c>
      <c r="BE1662" s="17">
        <v>6.3496923502777497E-2</v>
      </c>
      <c r="BF1662" s="17">
        <v>0.113561648888448</v>
      </c>
      <c r="BG1662" s="17">
        <v>6.0207816474048499E-2</v>
      </c>
    </row>
    <row r="1663" spans="2:59" x14ac:dyDescent="0.35">
      <c r="B1663" t="s">
        <v>654</v>
      </c>
      <c r="C1663" s="17">
        <v>5.5953222069294602E-2</v>
      </c>
      <c r="D1663" s="17">
        <v>6.1119553813634403E-2</v>
      </c>
      <c r="E1663" s="17">
        <v>5.1338885404207897E-2</v>
      </c>
      <c r="F1663" s="17"/>
      <c r="G1663" s="17">
        <v>4.3898207864092098E-2</v>
      </c>
      <c r="H1663" s="17">
        <v>3.9796809976316301E-2</v>
      </c>
      <c r="I1663" s="17">
        <v>7.1233047141032305E-2</v>
      </c>
      <c r="J1663" s="17">
        <v>4.78134968338512E-2</v>
      </c>
      <c r="K1663" s="17">
        <v>7.5528705859955095E-2</v>
      </c>
      <c r="L1663" s="17">
        <v>5.99865419126656E-2</v>
      </c>
      <c r="M1663" s="17"/>
      <c r="N1663" s="17">
        <v>2.7496478284540202E-2</v>
      </c>
      <c r="O1663" s="17">
        <v>6.9800869835169699E-2</v>
      </c>
      <c r="P1663" s="17">
        <v>5.8535605431758203E-2</v>
      </c>
      <c r="Q1663" s="17">
        <v>7.20532671918271E-2</v>
      </c>
      <c r="R1663" s="17"/>
      <c r="S1663" s="17">
        <v>2.55028100699001E-2</v>
      </c>
      <c r="T1663" s="17">
        <v>5.9352092793015898E-2</v>
      </c>
      <c r="U1663" s="17">
        <v>5.3448834742602001E-2</v>
      </c>
      <c r="V1663" s="17">
        <v>7.4019221351869099E-2</v>
      </c>
      <c r="W1663" s="17">
        <v>5.8122008945039702E-2</v>
      </c>
      <c r="X1663" s="17">
        <v>5.3854977045441399E-2</v>
      </c>
      <c r="Y1663" s="17">
        <v>5.0267320721931401E-2</v>
      </c>
      <c r="Z1663" s="17">
        <v>0.13225421646458499</v>
      </c>
      <c r="AA1663" s="17">
        <v>6.4110358441982401E-2</v>
      </c>
      <c r="AB1663" s="17">
        <v>6.2652733023334295E-2</v>
      </c>
      <c r="AC1663" s="17">
        <v>6.3289993237006903E-2</v>
      </c>
      <c r="AD1663" s="17">
        <v>0</v>
      </c>
      <c r="AE1663" s="17"/>
      <c r="AF1663" s="17">
        <v>7.4482954815236105E-2</v>
      </c>
      <c r="AG1663" s="17">
        <v>4.6790233766035902E-2</v>
      </c>
      <c r="AH1663" s="17">
        <v>4.22874665959505E-2</v>
      </c>
      <c r="AI1663" s="17"/>
      <c r="AJ1663" s="17">
        <v>3.8808475390914303E-2</v>
      </c>
      <c r="AK1663" s="17">
        <v>6.4675952748672993E-2</v>
      </c>
      <c r="AL1663" s="17">
        <v>5.6223199690634301E-2</v>
      </c>
      <c r="AM1663" s="17">
        <v>0.25895968422545901</v>
      </c>
      <c r="AN1663" s="17">
        <v>3.59997223959845E-2</v>
      </c>
      <c r="AO1663" s="17"/>
      <c r="AP1663" s="17">
        <v>5.2358732369104502E-2</v>
      </c>
      <c r="AQ1663" s="17">
        <v>4.2232800914884898E-2</v>
      </c>
      <c r="AR1663" s="17">
        <v>3.2051416434882199E-2</v>
      </c>
      <c r="AS1663" s="17">
        <v>0.129773473805184</v>
      </c>
      <c r="AT1663" s="17">
        <v>4.3478270230698203E-2</v>
      </c>
      <c r="AU1663" s="17"/>
      <c r="AV1663" s="17">
        <v>3.0638950360338701E-2</v>
      </c>
      <c r="AW1663" s="17">
        <v>4.9555215216438103E-2</v>
      </c>
      <c r="AX1663" s="17">
        <v>4.1460625083218898E-2</v>
      </c>
      <c r="AY1663" s="17">
        <v>0.110743425794391</v>
      </c>
      <c r="AZ1663" s="17">
        <v>4.9168297971629103E-2</v>
      </c>
      <c r="BA1663" s="17">
        <v>6.9261372270128393E-2</v>
      </c>
      <c r="BB1663" s="17"/>
      <c r="BC1663" s="17">
        <v>7.3574342451856595E-2</v>
      </c>
      <c r="BD1663" s="17">
        <v>6.2686283136363E-2</v>
      </c>
      <c r="BE1663" s="17">
        <v>5.2889980793618202E-2</v>
      </c>
      <c r="BF1663" s="17">
        <v>2.80527256015187E-2</v>
      </c>
      <c r="BG1663" s="17">
        <v>0</v>
      </c>
    </row>
    <row r="1664" spans="2:59" x14ac:dyDescent="0.35">
      <c r="B1664" t="s">
        <v>655</v>
      </c>
      <c r="C1664" s="17">
        <v>2.22712348336278E-2</v>
      </c>
      <c r="D1664" s="17">
        <v>2.4761948984236299E-2</v>
      </c>
      <c r="E1664" s="17">
        <v>1.82790002486738E-2</v>
      </c>
      <c r="F1664" s="17"/>
      <c r="G1664" s="17">
        <v>7.2154718105967904E-3</v>
      </c>
      <c r="H1664" s="17">
        <v>1.8835338494812899E-2</v>
      </c>
      <c r="I1664" s="17">
        <v>3.4928476941361898E-2</v>
      </c>
      <c r="J1664" s="17">
        <v>2.9294139395112499E-2</v>
      </c>
      <c r="K1664" s="17">
        <v>2.19636952955908E-2</v>
      </c>
      <c r="L1664" s="17">
        <v>2.0437455699286601E-2</v>
      </c>
      <c r="M1664" s="17"/>
      <c r="N1664" s="17">
        <v>1.7643577605882799E-2</v>
      </c>
      <c r="O1664" s="17">
        <v>1.89997219279344E-2</v>
      </c>
      <c r="P1664" s="17">
        <v>3.0809842112093599E-2</v>
      </c>
      <c r="Q1664" s="17">
        <v>2.3533667489510499E-2</v>
      </c>
      <c r="R1664" s="17"/>
      <c r="S1664" s="17">
        <v>1.45659350994539E-2</v>
      </c>
      <c r="T1664" s="17">
        <v>2.59686916104814E-2</v>
      </c>
      <c r="U1664" s="17">
        <v>0</v>
      </c>
      <c r="V1664" s="17">
        <v>4.5509363365380397E-2</v>
      </c>
      <c r="W1664" s="17">
        <v>3.60094271135383E-2</v>
      </c>
      <c r="X1664" s="17">
        <v>1.29882548393705E-2</v>
      </c>
      <c r="Y1664" s="17">
        <v>2.7229849956744101E-2</v>
      </c>
      <c r="Z1664" s="17">
        <v>2.2773305203016399E-2</v>
      </c>
      <c r="AA1664" s="17">
        <v>1.72383552955718E-2</v>
      </c>
      <c r="AB1664" s="17">
        <v>9.9102336380290108E-3</v>
      </c>
      <c r="AC1664" s="17">
        <v>3.6678600197535702E-2</v>
      </c>
      <c r="AD1664" s="17">
        <v>5.2455120378664198E-2</v>
      </c>
      <c r="AE1664" s="17"/>
      <c r="AF1664" s="17">
        <v>4.0604243964607899E-2</v>
      </c>
      <c r="AG1664" s="17">
        <v>9.0964457670963898E-3</v>
      </c>
      <c r="AH1664" s="17">
        <v>3.0380932806909799E-2</v>
      </c>
      <c r="AI1664" s="17"/>
      <c r="AJ1664" s="17">
        <v>2.00129555602509E-2</v>
      </c>
      <c r="AK1664" s="17">
        <v>1.6940505473975902E-2</v>
      </c>
      <c r="AL1664" s="17">
        <v>0</v>
      </c>
      <c r="AM1664" s="17">
        <v>0.110024072814386</v>
      </c>
      <c r="AN1664" s="17">
        <v>3.0617716764466299E-2</v>
      </c>
      <c r="AO1664" s="17"/>
      <c r="AP1664" s="17">
        <v>1.7205927250919399E-2</v>
      </c>
      <c r="AQ1664" s="17">
        <v>1.4661569686146301E-2</v>
      </c>
      <c r="AR1664" s="17">
        <v>9.9835949125947308E-3</v>
      </c>
      <c r="AS1664" s="17">
        <v>4.6054071190857603E-2</v>
      </c>
      <c r="AT1664" s="17">
        <v>1.6769798302699999E-2</v>
      </c>
      <c r="AU1664" s="17"/>
      <c r="AV1664" s="17">
        <v>1.0785181010074E-2</v>
      </c>
      <c r="AW1664" s="17">
        <v>1.5465105546421E-2</v>
      </c>
      <c r="AX1664" s="17">
        <v>9.2229661639473201E-3</v>
      </c>
      <c r="AY1664" s="17">
        <v>5.1716842522961902E-2</v>
      </c>
      <c r="AZ1664" s="17">
        <v>1.1392276451116699E-2</v>
      </c>
      <c r="BA1664" s="17">
        <v>0</v>
      </c>
      <c r="BB1664" s="17"/>
      <c r="BC1664" s="17">
        <v>2.69194013432194E-2</v>
      </c>
      <c r="BD1664" s="17">
        <v>4.7467119811344702E-2</v>
      </c>
      <c r="BE1664" s="17">
        <v>9.4028725265763793E-3</v>
      </c>
      <c r="BF1664" s="17">
        <v>1.6563927434185E-2</v>
      </c>
      <c r="BG1664" s="17">
        <v>0</v>
      </c>
    </row>
    <row r="1665" spans="2:59" x14ac:dyDescent="0.35">
      <c r="B1665" t="s">
        <v>123</v>
      </c>
      <c r="C1665" s="17">
        <v>0.14103227574185201</v>
      </c>
      <c r="D1665" s="17">
        <v>9.8587133714081995E-2</v>
      </c>
      <c r="E1665" s="17">
        <v>0.18411644563999199</v>
      </c>
      <c r="F1665" s="17"/>
      <c r="G1665" s="17">
        <v>7.4271682054379506E-2</v>
      </c>
      <c r="H1665" s="17">
        <v>5.7826605429389298E-2</v>
      </c>
      <c r="I1665" s="17">
        <v>0.123750838910282</v>
      </c>
      <c r="J1665" s="17">
        <v>0.137751842491663</v>
      </c>
      <c r="K1665" s="17">
        <v>0.26372089298371498</v>
      </c>
      <c r="L1665" s="17">
        <v>0.19768249313724401</v>
      </c>
      <c r="M1665" s="17"/>
      <c r="N1665" s="17">
        <v>7.7970006049392096E-2</v>
      </c>
      <c r="O1665" s="17">
        <v>0.134844894255156</v>
      </c>
      <c r="P1665" s="17">
        <v>0.192913650016764</v>
      </c>
      <c r="Q1665" s="17">
        <v>0.17461652043599299</v>
      </c>
      <c r="R1665" s="17"/>
      <c r="S1665" s="17">
        <v>0.105296435915949</v>
      </c>
      <c r="T1665" s="17">
        <v>0.18984879743751501</v>
      </c>
      <c r="U1665" s="17">
        <v>0.16768700742033599</v>
      </c>
      <c r="V1665" s="17">
        <v>0.10028851963959901</v>
      </c>
      <c r="W1665" s="17">
        <v>0.111115516751452</v>
      </c>
      <c r="X1665" s="17">
        <v>0.145454990936358</v>
      </c>
      <c r="Y1665" s="17">
        <v>0.12031399954657999</v>
      </c>
      <c r="Z1665" s="17">
        <v>9.2013547704169002E-2</v>
      </c>
      <c r="AA1665" s="17">
        <v>0.103579228548593</v>
      </c>
      <c r="AB1665" s="17">
        <v>0.263627241234831</v>
      </c>
      <c r="AC1665" s="17">
        <v>0.124037710053227</v>
      </c>
      <c r="AD1665" s="17">
        <v>0.15401742283692399</v>
      </c>
      <c r="AE1665" s="17"/>
      <c r="AF1665" s="17">
        <v>0.145487710865389</v>
      </c>
      <c r="AG1665" s="17">
        <v>0.13628729935897799</v>
      </c>
      <c r="AH1665" s="17">
        <v>0.18672953633981901</v>
      </c>
      <c r="AI1665" s="17"/>
      <c r="AJ1665" s="17">
        <v>0.13241542088546401</v>
      </c>
      <c r="AK1665" s="17">
        <v>9.1953060101936407E-2</v>
      </c>
      <c r="AL1665" s="17">
        <v>0.12509266095941299</v>
      </c>
      <c r="AM1665" s="17">
        <v>0.137177456037954</v>
      </c>
      <c r="AN1665" s="17">
        <v>0.201676702860528</v>
      </c>
      <c r="AO1665" s="17"/>
      <c r="AP1665" s="17">
        <v>0.156936662794775</v>
      </c>
      <c r="AQ1665" s="17">
        <v>8.3991657744824894E-2</v>
      </c>
      <c r="AR1665" s="17">
        <v>0.10981041573531999</v>
      </c>
      <c r="AS1665" s="17">
        <v>0.15485106220043801</v>
      </c>
      <c r="AT1665" s="17">
        <v>0.21095697911874201</v>
      </c>
      <c r="AU1665" s="17"/>
      <c r="AV1665" s="17">
        <v>7.4116587386450605E-2</v>
      </c>
      <c r="AW1665" s="17">
        <v>0.13282058800690999</v>
      </c>
      <c r="AX1665" s="17">
        <v>8.1882082470572201E-2</v>
      </c>
      <c r="AY1665" s="17">
        <v>0.13826858796697</v>
      </c>
      <c r="AZ1665" s="17">
        <v>0.167622059067531</v>
      </c>
      <c r="BA1665" s="17">
        <v>0.29395100765871601</v>
      </c>
      <c r="BB1665" s="17"/>
      <c r="BC1665" s="17">
        <v>0.17291016693803599</v>
      </c>
      <c r="BD1665" s="17">
        <v>0.13228246720995401</v>
      </c>
      <c r="BE1665" s="17">
        <v>0.10802216516070599</v>
      </c>
      <c r="BF1665" s="17">
        <v>0.108971889133888</v>
      </c>
      <c r="BG1665" s="17">
        <v>7.0464789557331597E-2</v>
      </c>
    </row>
    <row r="1666" spans="2:59" x14ac:dyDescent="0.35">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c r="BA1666" s="17"/>
      <c r="BB1666" s="17"/>
      <c r="BC1666" s="17"/>
      <c r="BD1666" s="17"/>
      <c r="BE1666" s="17"/>
      <c r="BF1666" s="17"/>
      <c r="BG1666" s="17"/>
    </row>
    <row r="1667" spans="2:59" x14ac:dyDescent="0.35">
      <c r="B1667" s="6" t="s">
        <v>658</v>
      </c>
      <c r="C1667" s="17"/>
      <c r="D1667" s="17"/>
      <c r="E1667" s="17"/>
      <c r="F1667" s="17"/>
      <c r="G1667" s="17"/>
      <c r="H1667" s="17"/>
      <c r="I1667" s="17"/>
      <c r="J1667" s="17"/>
      <c r="K1667" s="17"/>
      <c r="L1667" s="17"/>
      <c r="M1667" s="17"/>
      <c r="N1667" s="17"/>
      <c r="O1667" s="17"/>
      <c r="P1667" s="17"/>
      <c r="Q1667" s="17"/>
      <c r="R1667" s="17"/>
      <c r="S1667" s="17"/>
      <c r="T1667" s="17"/>
      <c r="U1667" s="17"/>
      <c r="V1667" s="17"/>
      <c r="W1667" s="17"/>
      <c r="X1667" s="17"/>
      <c r="Y1667" s="17"/>
      <c r="Z1667" s="17"/>
      <c r="AA1667" s="17"/>
      <c r="AB1667" s="17"/>
      <c r="AC1667" s="17"/>
      <c r="AD1667" s="17"/>
      <c r="AE1667" s="17"/>
      <c r="AF1667" s="17"/>
      <c r="AG1667" s="17"/>
      <c r="AH1667" s="17"/>
      <c r="AI1667" s="17"/>
      <c r="AJ1667" s="17"/>
      <c r="AK1667" s="17"/>
      <c r="AL1667" s="17"/>
      <c r="AM1667" s="17"/>
      <c r="AN1667" s="17"/>
      <c r="AO1667" s="17"/>
      <c r="AP1667" s="17"/>
      <c r="AQ1667" s="17"/>
      <c r="AR1667" s="17"/>
      <c r="AS1667" s="17"/>
      <c r="AT1667" s="17"/>
      <c r="AU1667" s="17"/>
      <c r="AV1667" s="17"/>
      <c r="AW1667" s="17"/>
      <c r="AX1667" s="17"/>
      <c r="AY1667" s="17"/>
      <c r="AZ1667" s="17"/>
      <c r="BA1667" s="17"/>
      <c r="BB1667" s="17"/>
      <c r="BC1667" s="17"/>
      <c r="BD1667" s="17"/>
      <c r="BE1667" s="17"/>
      <c r="BF1667" s="17"/>
      <c r="BG1667" s="17"/>
    </row>
    <row r="1668" spans="2:59" x14ac:dyDescent="0.35">
      <c r="B1668" s="24" t="s">
        <v>331</v>
      </c>
      <c r="C1668" s="17"/>
      <c r="D1668" s="17"/>
      <c r="E1668" s="17"/>
      <c r="F1668" s="17"/>
      <c r="G1668" s="17"/>
      <c r="H1668" s="17"/>
      <c r="I1668" s="17"/>
      <c r="J1668" s="17"/>
      <c r="K1668" s="17"/>
      <c r="L1668" s="17"/>
      <c r="M1668" s="17"/>
      <c r="N1668" s="17"/>
      <c r="O1668" s="17"/>
      <c r="P1668" s="17"/>
      <c r="Q1668" s="17"/>
      <c r="R1668" s="17"/>
      <c r="S1668" s="17"/>
      <c r="T1668" s="17"/>
      <c r="U1668" s="17"/>
      <c r="V1668" s="17"/>
      <c r="W1668" s="17"/>
      <c r="X1668" s="17"/>
      <c r="Y1668" s="17"/>
      <c r="Z1668" s="17"/>
      <c r="AA1668" s="17"/>
      <c r="AB1668" s="17"/>
      <c r="AC1668" s="17"/>
      <c r="AD1668" s="17"/>
      <c r="AE1668" s="17"/>
      <c r="AF1668" s="17"/>
      <c r="AG1668" s="17"/>
      <c r="AH1668" s="17"/>
      <c r="AI1668" s="17"/>
      <c r="AJ1668" s="17"/>
      <c r="AK1668" s="17"/>
      <c r="AL1668" s="17"/>
      <c r="AM1668" s="17"/>
      <c r="AN1668" s="17"/>
      <c r="AO1668" s="17"/>
      <c r="AP1668" s="17"/>
      <c r="AQ1668" s="17"/>
      <c r="AR1668" s="17"/>
      <c r="AS1668" s="17"/>
      <c r="AT1668" s="17"/>
      <c r="AU1668" s="17"/>
      <c r="AV1668" s="17"/>
      <c r="AW1668" s="17"/>
      <c r="AX1668" s="17"/>
      <c r="AY1668" s="17"/>
      <c r="AZ1668" s="17"/>
      <c r="BA1668" s="17"/>
      <c r="BB1668" s="17"/>
      <c r="BC1668" s="17"/>
      <c r="BD1668" s="17"/>
      <c r="BE1668" s="17"/>
      <c r="BF1668" s="17"/>
      <c r="BG1668" s="17"/>
    </row>
    <row r="1669" spans="2:59" x14ac:dyDescent="0.35">
      <c r="B1669" t="s">
        <v>649</v>
      </c>
      <c r="C1669" s="17">
        <v>0.117385481595077</v>
      </c>
      <c r="D1669" s="17">
        <v>0.113056109227577</v>
      </c>
      <c r="E1669" s="17">
        <v>0.118973917610615</v>
      </c>
      <c r="F1669" s="17"/>
      <c r="G1669" s="17">
        <v>7.2928227005381999E-2</v>
      </c>
      <c r="H1669" s="17">
        <v>0.104356459407177</v>
      </c>
      <c r="I1669" s="17">
        <v>9.3885765029738097E-2</v>
      </c>
      <c r="J1669" s="17">
        <v>0.13739609898343699</v>
      </c>
      <c r="K1669" s="17">
        <v>0.17253152423295801</v>
      </c>
      <c r="L1669" s="17">
        <v>0.128301287174787</v>
      </c>
      <c r="M1669" s="17"/>
      <c r="N1669" s="17">
        <v>0.106830094211834</v>
      </c>
      <c r="O1669" s="17">
        <v>0.107147521356954</v>
      </c>
      <c r="P1669" s="17">
        <v>0.145951440134299</v>
      </c>
      <c r="Q1669" s="17">
        <v>0.115315354261706</v>
      </c>
      <c r="R1669" s="17"/>
      <c r="S1669" s="17">
        <v>0.100126498203533</v>
      </c>
      <c r="T1669" s="17">
        <v>0.156220833777345</v>
      </c>
      <c r="U1669" s="17">
        <v>0.148298276396928</v>
      </c>
      <c r="V1669" s="17">
        <v>0.13096007007086599</v>
      </c>
      <c r="W1669" s="17">
        <v>0.106223207468731</v>
      </c>
      <c r="X1669" s="17">
        <v>0.12516964328316599</v>
      </c>
      <c r="Y1669" s="17">
        <v>5.9003392596447699E-2</v>
      </c>
      <c r="Z1669" s="17">
        <v>4.0801094868445999E-2</v>
      </c>
      <c r="AA1669" s="17">
        <v>0.103628233062073</v>
      </c>
      <c r="AB1669" s="17">
        <v>0.11049922880486</v>
      </c>
      <c r="AC1669" s="17">
        <v>0.220871700677164</v>
      </c>
      <c r="AD1669" s="17">
        <v>9.0686145866915702E-2</v>
      </c>
      <c r="AE1669" s="17"/>
      <c r="AF1669" s="17">
        <v>0.16169780696581501</v>
      </c>
      <c r="AG1669" s="17">
        <v>9.9437991642378001E-2</v>
      </c>
      <c r="AH1669" s="17">
        <v>9.1429029604290599E-2</v>
      </c>
      <c r="AI1669" s="17"/>
      <c r="AJ1669" s="17">
        <v>0.10211135542109</v>
      </c>
      <c r="AK1669" s="17">
        <v>0.13548055050685601</v>
      </c>
      <c r="AL1669" s="17">
        <v>9.1912863336045994E-2</v>
      </c>
      <c r="AM1669" s="17">
        <v>0.26053893848484999</v>
      </c>
      <c r="AN1669" s="17">
        <v>0.120870675752015</v>
      </c>
      <c r="AO1669" s="17"/>
      <c r="AP1669" s="17">
        <v>9.6093022310730497E-2</v>
      </c>
      <c r="AQ1669" s="17">
        <v>0.13670448875722799</v>
      </c>
      <c r="AR1669" s="17">
        <v>0.135338603156888</v>
      </c>
      <c r="AS1669" s="17">
        <v>0.14022396536416201</v>
      </c>
      <c r="AT1669" s="17">
        <v>3.76312237421665E-2</v>
      </c>
      <c r="AU1669" s="17"/>
      <c r="AV1669" s="17">
        <v>0.13753906276824299</v>
      </c>
      <c r="AW1669" s="17">
        <v>8.7155787748412206E-2</v>
      </c>
      <c r="AX1669" s="17">
        <v>0.102115489437573</v>
      </c>
      <c r="AY1669" s="17">
        <v>0.16436231392133999</v>
      </c>
      <c r="AZ1669" s="17">
        <v>9.5970456738200302E-2</v>
      </c>
      <c r="BA1669" s="17">
        <v>8.1654787235559301E-2</v>
      </c>
      <c r="BB1669" s="17"/>
      <c r="BC1669" s="17">
        <v>0.14032616285118099</v>
      </c>
      <c r="BD1669" s="17">
        <v>0.13159571437407999</v>
      </c>
      <c r="BE1669" s="17">
        <v>9.5067352155306595E-2</v>
      </c>
      <c r="BF1669" s="17">
        <v>8.6515419266978796E-2</v>
      </c>
      <c r="BG1669" s="17">
        <v>0.156268036741007</v>
      </c>
    </row>
    <row r="1670" spans="2:59" x14ac:dyDescent="0.35">
      <c r="B1670" t="s">
        <v>650</v>
      </c>
      <c r="C1670" s="17">
        <v>0.20850354677866301</v>
      </c>
      <c r="D1670" s="17">
        <v>0.217481622994977</v>
      </c>
      <c r="E1670" s="17">
        <v>0.20144307812764001</v>
      </c>
      <c r="F1670" s="17"/>
      <c r="G1670" s="17">
        <v>0.22051228178054399</v>
      </c>
      <c r="H1670" s="17">
        <v>0.186080841084481</v>
      </c>
      <c r="I1670" s="17">
        <v>0.21665303569913399</v>
      </c>
      <c r="J1670" s="17">
        <v>0.21698929540353501</v>
      </c>
      <c r="K1670" s="17">
        <v>0.16031414057458299</v>
      </c>
      <c r="L1670" s="17">
        <v>0.23600736504247399</v>
      </c>
      <c r="M1670" s="17"/>
      <c r="N1670" s="17">
        <v>0.21027077936563099</v>
      </c>
      <c r="O1670" s="17">
        <v>0.21260132499097201</v>
      </c>
      <c r="P1670" s="17">
        <v>0.188078221696724</v>
      </c>
      <c r="Q1670" s="17">
        <v>0.22134412249083299</v>
      </c>
      <c r="R1670" s="17"/>
      <c r="S1670" s="17">
        <v>0.21226304243462199</v>
      </c>
      <c r="T1670" s="17">
        <v>0.14722694658257299</v>
      </c>
      <c r="U1670" s="17">
        <v>0.21919153907528999</v>
      </c>
      <c r="V1670" s="17">
        <v>0.17414119625427399</v>
      </c>
      <c r="W1670" s="17">
        <v>0.20346275885786999</v>
      </c>
      <c r="X1670" s="17">
        <v>0.16181591307461099</v>
      </c>
      <c r="Y1670" s="17">
        <v>0.161272612624004</v>
      </c>
      <c r="Z1670" s="17">
        <v>0.29519029502484601</v>
      </c>
      <c r="AA1670" s="17">
        <v>0.26048433114240399</v>
      </c>
      <c r="AB1670" s="17">
        <v>0.233900675859226</v>
      </c>
      <c r="AC1670" s="17">
        <v>0.32914937456363602</v>
      </c>
      <c r="AD1670" s="17">
        <v>0.197030850457422</v>
      </c>
      <c r="AE1670" s="17"/>
      <c r="AF1670" s="17">
        <v>0.21763656670887399</v>
      </c>
      <c r="AG1670" s="17">
        <v>0.244274371920852</v>
      </c>
      <c r="AH1670" s="17">
        <v>0.11714208513652501</v>
      </c>
      <c r="AI1670" s="17"/>
      <c r="AJ1670" s="17">
        <v>0.225067080508497</v>
      </c>
      <c r="AK1670" s="17">
        <v>0.25987093851718501</v>
      </c>
      <c r="AL1670" s="17">
        <v>0.18039005882231701</v>
      </c>
      <c r="AM1670" s="17">
        <v>0.22728603854488399</v>
      </c>
      <c r="AN1670" s="17">
        <v>0.12891977640021901</v>
      </c>
      <c r="AO1670" s="17"/>
      <c r="AP1670" s="17">
        <v>0.26676509934271803</v>
      </c>
      <c r="AQ1670" s="17">
        <v>0.224535756464247</v>
      </c>
      <c r="AR1670" s="17">
        <v>0.230035285321391</v>
      </c>
      <c r="AS1670" s="17">
        <v>0.18371031186164699</v>
      </c>
      <c r="AT1670" s="17">
        <v>0.19558940928447599</v>
      </c>
      <c r="AU1670" s="17"/>
      <c r="AV1670" s="17">
        <v>0.20917948380951901</v>
      </c>
      <c r="AW1670" s="17">
        <v>0.237826199016759</v>
      </c>
      <c r="AX1670" s="17">
        <v>0.22443937618667301</v>
      </c>
      <c r="AY1670" s="17">
        <v>0.19870193626048399</v>
      </c>
      <c r="AZ1670" s="17">
        <v>0.17841111251318201</v>
      </c>
      <c r="BA1670" s="17">
        <v>0.20824631521436099</v>
      </c>
      <c r="BB1670" s="17"/>
      <c r="BC1670" s="17">
        <v>0.19575721252039499</v>
      </c>
      <c r="BD1670" s="17">
        <v>0.18892549563442801</v>
      </c>
      <c r="BE1670" s="17">
        <v>0.20905591610575899</v>
      </c>
      <c r="BF1670" s="17">
        <v>0.250428658744069</v>
      </c>
      <c r="BG1670" s="17">
        <v>3.8749461827820998E-2</v>
      </c>
    </row>
    <row r="1671" spans="2:59" x14ac:dyDescent="0.35">
      <c r="B1671" t="s">
        <v>651</v>
      </c>
      <c r="C1671" s="17">
        <v>0.29845355359235698</v>
      </c>
      <c r="D1671" s="17">
        <v>0.28144353590406501</v>
      </c>
      <c r="E1671" s="17">
        <v>0.312883711673688</v>
      </c>
      <c r="F1671" s="17"/>
      <c r="G1671" s="17">
        <v>0.29975037235541102</v>
      </c>
      <c r="H1671" s="17">
        <v>0.339383758745325</v>
      </c>
      <c r="I1671" s="17">
        <v>0.32125377144593098</v>
      </c>
      <c r="J1671" s="17">
        <v>0.26038642439342002</v>
      </c>
      <c r="K1671" s="17">
        <v>0.26931183649464102</v>
      </c>
      <c r="L1671" s="17">
        <v>0.29288195188278598</v>
      </c>
      <c r="M1671" s="17"/>
      <c r="N1671" s="17">
        <v>0.32100087364817997</v>
      </c>
      <c r="O1671" s="17">
        <v>0.30208743018545098</v>
      </c>
      <c r="P1671" s="17">
        <v>0.26470550591467601</v>
      </c>
      <c r="Q1671" s="17">
        <v>0.30006720564509298</v>
      </c>
      <c r="R1671" s="17"/>
      <c r="S1671" s="17">
        <v>0.27360233031724301</v>
      </c>
      <c r="T1671" s="17">
        <v>0.28656095127211101</v>
      </c>
      <c r="U1671" s="17">
        <v>0.28244534395890702</v>
      </c>
      <c r="V1671" s="17">
        <v>0.29200976345701402</v>
      </c>
      <c r="W1671" s="17">
        <v>0.304354843344949</v>
      </c>
      <c r="X1671" s="17">
        <v>0.401531778883011</v>
      </c>
      <c r="Y1671" s="17">
        <v>0.28523398175627002</v>
      </c>
      <c r="Z1671" s="17">
        <v>0.31451086615645601</v>
      </c>
      <c r="AA1671" s="17">
        <v>0.34473568909758001</v>
      </c>
      <c r="AB1671" s="17">
        <v>0.25229847292359803</v>
      </c>
      <c r="AC1671" s="17">
        <v>0.25561971037106501</v>
      </c>
      <c r="AD1671" s="17">
        <v>0.25222909906715302</v>
      </c>
      <c r="AE1671" s="17"/>
      <c r="AF1671" s="17">
        <v>0.27219593919914697</v>
      </c>
      <c r="AG1671" s="17">
        <v>0.30147199806352198</v>
      </c>
      <c r="AH1671" s="17">
        <v>0.35590383988669899</v>
      </c>
      <c r="AI1671" s="17"/>
      <c r="AJ1671" s="17">
        <v>0.33026717332476102</v>
      </c>
      <c r="AK1671" s="17">
        <v>0.29999677093062899</v>
      </c>
      <c r="AL1671" s="17">
        <v>0.28307245574429901</v>
      </c>
      <c r="AM1671" s="17">
        <v>0.109819453061007</v>
      </c>
      <c r="AN1671" s="17">
        <v>0.30687318019320697</v>
      </c>
      <c r="AO1671" s="17"/>
      <c r="AP1671" s="17">
        <v>0.33924134284176399</v>
      </c>
      <c r="AQ1671" s="17">
        <v>0.28404951389892102</v>
      </c>
      <c r="AR1671" s="17">
        <v>0.25793939385166498</v>
      </c>
      <c r="AS1671" s="17">
        <v>0.244048808916909</v>
      </c>
      <c r="AT1671" s="17">
        <v>0.36560154427562502</v>
      </c>
      <c r="AU1671" s="17"/>
      <c r="AV1671" s="17">
        <v>0.31110784087652099</v>
      </c>
      <c r="AW1671" s="17">
        <v>0.334095578199535</v>
      </c>
      <c r="AX1671" s="17">
        <v>0.30572422282170197</v>
      </c>
      <c r="AY1671" s="17">
        <v>0.23488212485460899</v>
      </c>
      <c r="AZ1671" s="17">
        <v>0.342564716363845</v>
      </c>
      <c r="BA1671" s="17">
        <v>0.23280056862670601</v>
      </c>
      <c r="BB1671" s="17"/>
      <c r="BC1671" s="17">
        <v>0.249684433045263</v>
      </c>
      <c r="BD1671" s="17">
        <v>0.36742733984363202</v>
      </c>
      <c r="BE1671" s="17">
        <v>0.29415370172873601</v>
      </c>
      <c r="BF1671" s="17">
        <v>0.31633602410518802</v>
      </c>
      <c r="BG1671" s="17">
        <v>0.30368721039802599</v>
      </c>
    </row>
    <row r="1672" spans="2:59" x14ac:dyDescent="0.35">
      <c r="B1672" t="s">
        <v>652</v>
      </c>
      <c r="C1672" s="17">
        <v>0.19611893371005601</v>
      </c>
      <c r="D1672" s="17">
        <v>0.20826011714055501</v>
      </c>
      <c r="E1672" s="17">
        <v>0.185831590394301</v>
      </c>
      <c r="F1672" s="17"/>
      <c r="G1672" s="17">
        <v>0.210081066098639</v>
      </c>
      <c r="H1672" s="17">
        <v>0.192970017337246</v>
      </c>
      <c r="I1672" s="17">
        <v>0.15040853722722</v>
      </c>
      <c r="J1672" s="17">
        <v>0.21257014754404199</v>
      </c>
      <c r="K1672" s="17">
        <v>0.210441188383165</v>
      </c>
      <c r="L1672" s="17">
        <v>0.203492740030603</v>
      </c>
      <c r="M1672" s="17"/>
      <c r="N1672" s="17">
        <v>0.19078902941002701</v>
      </c>
      <c r="O1672" s="17">
        <v>0.21037689173557</v>
      </c>
      <c r="P1672" s="17">
        <v>0.20371722223459501</v>
      </c>
      <c r="Q1672" s="17">
        <v>0.176878835217222</v>
      </c>
      <c r="R1672" s="17"/>
      <c r="S1672" s="17">
        <v>0.21875294504944101</v>
      </c>
      <c r="T1672" s="17">
        <v>0.208961078707769</v>
      </c>
      <c r="U1672" s="17">
        <v>0.14237155277222299</v>
      </c>
      <c r="V1672" s="17">
        <v>0.18678229523519599</v>
      </c>
      <c r="W1672" s="17">
        <v>0.21930600912015899</v>
      </c>
      <c r="X1672" s="17">
        <v>0.141591842263945</v>
      </c>
      <c r="Y1672" s="17">
        <v>0.29939645166272399</v>
      </c>
      <c r="Z1672" s="17">
        <v>0.171598761913624</v>
      </c>
      <c r="AA1672" s="17">
        <v>0.14519772963236299</v>
      </c>
      <c r="AB1672" s="17">
        <v>0.219523686086293</v>
      </c>
      <c r="AC1672" s="17">
        <v>0.123668125762358</v>
      </c>
      <c r="AD1672" s="17">
        <v>0.31197640342551203</v>
      </c>
      <c r="AE1672" s="17"/>
      <c r="AF1672" s="17">
        <v>0.19233450159905099</v>
      </c>
      <c r="AG1672" s="17">
        <v>0.2081695874859</v>
      </c>
      <c r="AH1672" s="17">
        <v>0.13786417021941699</v>
      </c>
      <c r="AI1672" s="17"/>
      <c r="AJ1672" s="17">
        <v>0.195365136406707</v>
      </c>
      <c r="AK1672" s="17">
        <v>0.13719743994685199</v>
      </c>
      <c r="AL1672" s="17">
        <v>0.24851039365090399</v>
      </c>
      <c r="AM1672" s="17">
        <v>0.22357469157450299</v>
      </c>
      <c r="AN1672" s="17">
        <v>0.16596327166782199</v>
      </c>
      <c r="AO1672" s="17"/>
      <c r="AP1672" s="17">
        <v>0.17636465963805401</v>
      </c>
      <c r="AQ1672" s="17">
        <v>0.163842188613188</v>
      </c>
      <c r="AR1672" s="17">
        <v>0.25186079638917003</v>
      </c>
      <c r="AS1672" s="17">
        <v>0.20509309753017599</v>
      </c>
      <c r="AT1672" s="17">
        <v>0.23208504936493099</v>
      </c>
      <c r="AU1672" s="17"/>
      <c r="AV1672" s="17">
        <v>0.17481117952369399</v>
      </c>
      <c r="AW1672" s="17">
        <v>0.19688103510683</v>
      </c>
      <c r="AX1672" s="17">
        <v>0.24388842473269501</v>
      </c>
      <c r="AY1672" s="17">
        <v>0.21486067116189</v>
      </c>
      <c r="AZ1672" s="17">
        <v>0.21448592857926099</v>
      </c>
      <c r="BA1672" s="17">
        <v>0.18548370942790601</v>
      </c>
      <c r="BB1672" s="17"/>
      <c r="BC1672" s="17">
        <v>0.23826140722403299</v>
      </c>
      <c r="BD1672" s="17">
        <v>0.17969168249721801</v>
      </c>
      <c r="BE1672" s="17">
        <v>0.19630957697555601</v>
      </c>
      <c r="BF1672" s="17">
        <v>0.19800511478831001</v>
      </c>
      <c r="BG1672" s="17">
        <v>0.190845942220083</v>
      </c>
    </row>
    <row r="1673" spans="2:59" x14ac:dyDescent="0.35">
      <c r="B1673" t="s">
        <v>653</v>
      </c>
      <c r="C1673" s="17">
        <v>7.6476749919273307E-2</v>
      </c>
      <c r="D1673" s="17">
        <v>8.3704224980135494E-2</v>
      </c>
      <c r="E1673" s="17">
        <v>7.0005994002002095E-2</v>
      </c>
      <c r="F1673" s="17"/>
      <c r="G1673" s="17">
        <v>0.12252529772293699</v>
      </c>
      <c r="H1673" s="17">
        <v>6.2579877816772697E-2</v>
      </c>
      <c r="I1673" s="17">
        <v>0.103475935311553</v>
      </c>
      <c r="J1673" s="17">
        <v>6.54161017499542E-2</v>
      </c>
      <c r="K1673" s="17">
        <v>8.6848868051023598E-2</v>
      </c>
      <c r="L1673" s="17">
        <v>3.6258751876647503E-2</v>
      </c>
      <c r="M1673" s="17"/>
      <c r="N1673" s="17">
        <v>8.9045519156810804E-2</v>
      </c>
      <c r="O1673" s="17">
        <v>7.9526183866063999E-2</v>
      </c>
      <c r="P1673" s="17">
        <v>7.0104672135812299E-2</v>
      </c>
      <c r="Q1673" s="17">
        <v>6.4695358699658603E-2</v>
      </c>
      <c r="R1673" s="17"/>
      <c r="S1673" s="17">
        <v>8.8907998236932906E-2</v>
      </c>
      <c r="T1673" s="17">
        <v>9.2866931461688798E-2</v>
      </c>
      <c r="U1673" s="17">
        <v>7.7863688706944795E-2</v>
      </c>
      <c r="V1673" s="17">
        <v>0.120779465196935</v>
      </c>
      <c r="W1673" s="17">
        <v>4.95759154802589E-2</v>
      </c>
      <c r="X1673" s="17">
        <v>9.4051965199876505E-2</v>
      </c>
      <c r="Y1673" s="17">
        <v>0.112155417311952</v>
      </c>
      <c r="Z1673" s="17">
        <v>4.5189970257467502E-2</v>
      </c>
      <c r="AA1673" s="17">
        <v>3.3779016491084203E-2</v>
      </c>
      <c r="AB1673" s="17">
        <v>8.7445091862048796E-2</v>
      </c>
      <c r="AC1673" s="17">
        <v>0</v>
      </c>
      <c r="AD1673" s="17">
        <v>3.4449424532277298E-2</v>
      </c>
      <c r="AE1673" s="17"/>
      <c r="AF1673" s="17">
        <v>5.6095502832340098E-2</v>
      </c>
      <c r="AG1673" s="17">
        <v>6.0073362776843803E-2</v>
      </c>
      <c r="AH1673" s="17">
        <v>0.11157263359715699</v>
      </c>
      <c r="AI1673" s="17"/>
      <c r="AJ1673" s="17">
        <v>5.8589880526600899E-2</v>
      </c>
      <c r="AK1673" s="17">
        <v>7.2138059192690507E-2</v>
      </c>
      <c r="AL1673" s="17">
        <v>8.6676421462251296E-2</v>
      </c>
      <c r="AM1673" s="17">
        <v>0.13376481042184399</v>
      </c>
      <c r="AN1673" s="17">
        <v>0.112972396414338</v>
      </c>
      <c r="AO1673" s="17"/>
      <c r="AP1673" s="17">
        <v>4.4147600652246599E-2</v>
      </c>
      <c r="AQ1673" s="17">
        <v>9.7868118453489902E-2</v>
      </c>
      <c r="AR1673" s="17">
        <v>4.94662505063862E-2</v>
      </c>
      <c r="AS1673" s="17">
        <v>0.102044995915151</v>
      </c>
      <c r="AT1673" s="17">
        <v>9.1966796392962596E-2</v>
      </c>
      <c r="AU1673" s="17"/>
      <c r="AV1673" s="17">
        <v>6.4658928467174706E-2</v>
      </c>
      <c r="AW1673" s="17">
        <v>6.3389060532046307E-2</v>
      </c>
      <c r="AX1673" s="17">
        <v>6.3747151956374204E-2</v>
      </c>
      <c r="AY1673" s="17">
        <v>8.7766510648459001E-2</v>
      </c>
      <c r="AZ1673" s="17">
        <v>0.103932263187673</v>
      </c>
      <c r="BA1673" s="17">
        <v>0.11674184418995399</v>
      </c>
      <c r="BB1673" s="17"/>
      <c r="BC1673" s="17">
        <v>9.2323182303089904E-2</v>
      </c>
      <c r="BD1673" s="17">
        <v>6.03877734243305E-2</v>
      </c>
      <c r="BE1673" s="17">
        <v>7.0507552222641101E-2</v>
      </c>
      <c r="BF1673" s="17">
        <v>5.3183638736475303E-2</v>
      </c>
      <c r="BG1673" s="17">
        <v>0.121685354257851</v>
      </c>
    </row>
    <row r="1674" spans="2:59" x14ac:dyDescent="0.35">
      <c r="B1674" t="s">
        <v>654</v>
      </c>
      <c r="C1674" s="17">
        <v>2.3168194793619201E-2</v>
      </c>
      <c r="D1674" s="17">
        <v>2.2156413565922801E-2</v>
      </c>
      <c r="E1674" s="17">
        <v>2.4365800648211599E-2</v>
      </c>
      <c r="F1674" s="17"/>
      <c r="G1674" s="17">
        <v>2.9729320679243401E-2</v>
      </c>
      <c r="H1674" s="17">
        <v>3.08388385553021E-2</v>
      </c>
      <c r="I1674" s="17">
        <v>5.4987862542225001E-3</v>
      </c>
      <c r="J1674" s="17">
        <v>2.4649580262120802E-2</v>
      </c>
      <c r="K1674" s="17">
        <v>3.19715890272151E-2</v>
      </c>
      <c r="L1674" s="17">
        <v>1.9467693265364398E-2</v>
      </c>
      <c r="M1674" s="17"/>
      <c r="N1674" s="17">
        <v>2.7305899476956799E-2</v>
      </c>
      <c r="O1674" s="17">
        <v>3.3502850210301902E-2</v>
      </c>
      <c r="P1674" s="17">
        <v>2.2159598829520101E-2</v>
      </c>
      <c r="Q1674" s="17">
        <v>8.3186470134111509E-3</v>
      </c>
      <c r="R1674" s="17"/>
      <c r="S1674" s="17">
        <v>4.6686769504103297E-2</v>
      </c>
      <c r="T1674" s="17">
        <v>2.58576512899398E-2</v>
      </c>
      <c r="U1674" s="17">
        <v>1.38218341063452E-2</v>
      </c>
      <c r="V1674" s="17">
        <v>1.3845908116145699E-2</v>
      </c>
      <c r="W1674" s="17">
        <v>2.5363765786032499E-2</v>
      </c>
      <c r="X1674" s="17">
        <v>1.35415201752443E-2</v>
      </c>
      <c r="Y1674" s="17">
        <v>3.6349828771313798E-2</v>
      </c>
      <c r="Z1674" s="17">
        <v>0</v>
      </c>
      <c r="AA1674" s="17">
        <v>2.6230903372426399E-2</v>
      </c>
      <c r="AB1674" s="17">
        <v>0</v>
      </c>
      <c r="AC1674" s="17">
        <v>0</v>
      </c>
      <c r="AD1674" s="17">
        <v>6.2827279875080397E-2</v>
      </c>
      <c r="AE1674" s="17"/>
      <c r="AF1674" s="17">
        <v>2.81604748695315E-2</v>
      </c>
      <c r="AG1674" s="17">
        <v>2.4581254001467798E-2</v>
      </c>
      <c r="AH1674" s="17">
        <v>6.2899581981912603E-3</v>
      </c>
      <c r="AI1674" s="17"/>
      <c r="AJ1674" s="17">
        <v>2.1109585120295302E-2</v>
      </c>
      <c r="AK1674" s="17">
        <v>2.9401137901886702E-2</v>
      </c>
      <c r="AL1674" s="17">
        <v>5.6999640115917703E-2</v>
      </c>
      <c r="AM1674" s="17">
        <v>0</v>
      </c>
      <c r="AN1674" s="17">
        <v>1.47491171613181E-2</v>
      </c>
      <c r="AO1674" s="17"/>
      <c r="AP1674" s="17">
        <v>1.04516933331426E-2</v>
      </c>
      <c r="AQ1674" s="17">
        <v>2.4858980146492501E-2</v>
      </c>
      <c r="AR1674" s="17">
        <v>3.4068268412622199E-2</v>
      </c>
      <c r="AS1674" s="17">
        <v>4.7910872017997402E-2</v>
      </c>
      <c r="AT1674" s="17">
        <v>0</v>
      </c>
      <c r="AU1674" s="17"/>
      <c r="AV1674" s="17">
        <v>3.06455103260465E-2</v>
      </c>
      <c r="AW1674" s="17">
        <v>1.3224105321504601E-2</v>
      </c>
      <c r="AX1674" s="17">
        <v>3.1472679889836E-2</v>
      </c>
      <c r="AY1674" s="17">
        <v>3.4189122757390902E-2</v>
      </c>
      <c r="AZ1674" s="17">
        <v>0</v>
      </c>
      <c r="BA1674" s="17">
        <v>1.3129656496929499E-2</v>
      </c>
      <c r="BB1674" s="17"/>
      <c r="BC1674" s="17">
        <v>1.5015213676600799E-2</v>
      </c>
      <c r="BD1674" s="17">
        <v>4.2686595004571498E-3</v>
      </c>
      <c r="BE1674" s="17">
        <v>4.9210725321050898E-2</v>
      </c>
      <c r="BF1674" s="17">
        <v>1.7103416044417601E-2</v>
      </c>
      <c r="BG1674" s="17">
        <v>4.14094726876039E-2</v>
      </c>
    </row>
    <row r="1675" spans="2:59" x14ac:dyDescent="0.35">
      <c r="B1675" t="s">
        <v>655</v>
      </c>
      <c r="C1675" s="17">
        <v>1.4705373319899601E-2</v>
      </c>
      <c r="D1675" s="17">
        <v>1.7377628147787101E-2</v>
      </c>
      <c r="E1675" s="17">
        <v>1.2196019340515301E-2</v>
      </c>
      <c r="F1675" s="17"/>
      <c r="G1675" s="17">
        <v>1.2205597005403201E-2</v>
      </c>
      <c r="H1675" s="17">
        <v>3.0652904059226299E-2</v>
      </c>
      <c r="I1675" s="17">
        <v>1.6150061440831798E-2</v>
      </c>
      <c r="J1675" s="17">
        <v>1.14474265857239E-2</v>
      </c>
      <c r="K1675" s="17">
        <v>0</v>
      </c>
      <c r="L1675" s="17">
        <v>1.36534344068446E-2</v>
      </c>
      <c r="M1675" s="17"/>
      <c r="N1675" s="17">
        <v>1.8103365047089901E-2</v>
      </c>
      <c r="O1675" s="17">
        <v>4.0313260585945502E-3</v>
      </c>
      <c r="P1675" s="17">
        <v>1.76632170253073E-2</v>
      </c>
      <c r="Q1675" s="17">
        <v>1.95760504694385E-2</v>
      </c>
      <c r="R1675" s="17"/>
      <c r="S1675" s="17">
        <v>2.23298727045502E-2</v>
      </c>
      <c r="T1675" s="17">
        <v>1.6012207080363099E-2</v>
      </c>
      <c r="U1675" s="17">
        <v>1.15347303221922E-2</v>
      </c>
      <c r="V1675" s="17">
        <v>2.3330579625839402E-2</v>
      </c>
      <c r="W1675" s="17">
        <v>1.33478535172845E-2</v>
      </c>
      <c r="X1675" s="17">
        <v>1.29882548393705E-2</v>
      </c>
      <c r="Y1675" s="17">
        <v>0</v>
      </c>
      <c r="Z1675" s="17">
        <v>1.9022892111300999E-2</v>
      </c>
      <c r="AA1675" s="17">
        <v>2.4773499102949799E-2</v>
      </c>
      <c r="AB1675" s="17">
        <v>0</v>
      </c>
      <c r="AC1675" s="17">
        <v>1.6651270321055098E-2</v>
      </c>
      <c r="AD1675" s="17">
        <v>0</v>
      </c>
      <c r="AE1675" s="17"/>
      <c r="AF1675" s="17">
        <v>2.3123217805203499E-2</v>
      </c>
      <c r="AG1675" s="17">
        <v>5.3111880392515097E-3</v>
      </c>
      <c r="AH1675" s="17">
        <v>2.1236792335776199E-2</v>
      </c>
      <c r="AI1675" s="17"/>
      <c r="AJ1675" s="17">
        <v>1.20347340461151E-2</v>
      </c>
      <c r="AK1675" s="17">
        <v>1.12996392462043E-2</v>
      </c>
      <c r="AL1675" s="17">
        <v>0</v>
      </c>
      <c r="AM1675" s="17">
        <v>0</v>
      </c>
      <c r="AN1675" s="17">
        <v>2.9796126397477501E-2</v>
      </c>
      <c r="AO1675" s="17"/>
      <c r="AP1675" s="17">
        <v>1.5469447226979001E-2</v>
      </c>
      <c r="AQ1675" s="17">
        <v>1.2364781180247199E-2</v>
      </c>
      <c r="AR1675" s="17">
        <v>0</v>
      </c>
      <c r="AS1675" s="17">
        <v>3.7253631290937401E-2</v>
      </c>
      <c r="AT1675" s="17">
        <v>0</v>
      </c>
      <c r="AU1675" s="17"/>
      <c r="AV1675" s="17">
        <v>1.52429837067163E-2</v>
      </c>
      <c r="AW1675" s="17">
        <v>1.42414324936348E-2</v>
      </c>
      <c r="AX1675" s="17">
        <v>0</v>
      </c>
      <c r="AY1675" s="17">
        <v>3.1453332999913597E-2</v>
      </c>
      <c r="AZ1675" s="17">
        <v>1.22413056450779E-2</v>
      </c>
      <c r="BA1675" s="17">
        <v>1.06317551443675E-2</v>
      </c>
      <c r="BB1675" s="17"/>
      <c r="BC1675" s="17">
        <v>1.9139060681116E-2</v>
      </c>
      <c r="BD1675" s="17">
        <v>4.84143271692634E-3</v>
      </c>
      <c r="BE1675" s="17">
        <v>1.5826441555503799E-2</v>
      </c>
      <c r="BF1675" s="17">
        <v>1.4443842215470499E-2</v>
      </c>
      <c r="BG1675" s="17">
        <v>9.2291935187599594E-2</v>
      </c>
    </row>
    <row r="1676" spans="2:59" x14ac:dyDescent="0.35">
      <c r="B1676" t="s">
        <v>123</v>
      </c>
      <c r="C1676" s="17">
        <v>6.51881662910552E-2</v>
      </c>
      <c r="D1676" s="17">
        <v>5.6520348038981698E-2</v>
      </c>
      <c r="E1676" s="17">
        <v>7.4299888203027006E-2</v>
      </c>
      <c r="F1676" s="17"/>
      <c r="G1676" s="17">
        <v>3.2267837352439703E-2</v>
      </c>
      <c r="H1676" s="17">
        <v>5.3137302994470198E-2</v>
      </c>
      <c r="I1676" s="17">
        <v>9.2674107591369306E-2</v>
      </c>
      <c r="J1676" s="17">
        <v>7.1144925077767596E-2</v>
      </c>
      <c r="K1676" s="17">
        <v>6.8580853236413497E-2</v>
      </c>
      <c r="L1676" s="17">
        <v>6.9936776320494096E-2</v>
      </c>
      <c r="M1676" s="17"/>
      <c r="N1676" s="17">
        <v>3.6654439683470798E-2</v>
      </c>
      <c r="O1676" s="17">
        <v>5.0726471596091997E-2</v>
      </c>
      <c r="P1676" s="17">
        <v>8.76201220290663E-2</v>
      </c>
      <c r="Q1676" s="17">
        <v>9.3804426202637806E-2</v>
      </c>
      <c r="R1676" s="17"/>
      <c r="S1676" s="17">
        <v>3.7330543549573401E-2</v>
      </c>
      <c r="T1676" s="17">
        <v>6.6293399828210101E-2</v>
      </c>
      <c r="U1676" s="17">
        <v>0.104473034661169</v>
      </c>
      <c r="V1676" s="17">
        <v>5.8150722043728897E-2</v>
      </c>
      <c r="W1676" s="17">
        <v>7.8365646424715593E-2</v>
      </c>
      <c r="X1676" s="17">
        <v>4.9309082280776302E-2</v>
      </c>
      <c r="Y1676" s="17">
        <v>4.6588315277288302E-2</v>
      </c>
      <c r="Z1676" s="17">
        <v>0.11368611966786001</v>
      </c>
      <c r="AA1676" s="17">
        <v>6.1170598099119698E-2</v>
      </c>
      <c r="AB1676" s="17">
        <v>9.6332844463973805E-2</v>
      </c>
      <c r="AC1676" s="17">
        <v>5.4039818304722403E-2</v>
      </c>
      <c r="AD1676" s="17">
        <v>5.0800796775639999E-2</v>
      </c>
      <c r="AE1676" s="17"/>
      <c r="AF1676" s="17">
        <v>4.8755990020037901E-2</v>
      </c>
      <c r="AG1676" s="17">
        <v>5.6680246069784203E-2</v>
      </c>
      <c r="AH1676" s="17">
        <v>0.158561491021944</v>
      </c>
      <c r="AI1676" s="17"/>
      <c r="AJ1676" s="17">
        <v>5.5455054645933803E-2</v>
      </c>
      <c r="AK1676" s="17">
        <v>5.46154637576955E-2</v>
      </c>
      <c r="AL1676" s="17">
        <v>5.2438166868265398E-2</v>
      </c>
      <c r="AM1676" s="17">
        <v>4.5016067912911899E-2</v>
      </c>
      <c r="AN1676" s="17">
        <v>0.11985545601360301</v>
      </c>
      <c r="AO1676" s="17"/>
      <c r="AP1676" s="17">
        <v>5.1467134654365101E-2</v>
      </c>
      <c r="AQ1676" s="17">
        <v>5.5776172486186201E-2</v>
      </c>
      <c r="AR1676" s="17">
        <v>4.1291402361876901E-2</v>
      </c>
      <c r="AS1676" s="17">
        <v>3.9714317103019502E-2</v>
      </c>
      <c r="AT1676" s="17">
        <v>7.7125976939838803E-2</v>
      </c>
      <c r="AU1676" s="17"/>
      <c r="AV1676" s="17">
        <v>5.6815010522086297E-2</v>
      </c>
      <c r="AW1676" s="17">
        <v>5.31868015812779E-2</v>
      </c>
      <c r="AX1676" s="17">
        <v>2.8612654975147402E-2</v>
      </c>
      <c r="AY1676" s="17">
        <v>3.3783987395913199E-2</v>
      </c>
      <c r="AZ1676" s="17">
        <v>5.2394216972760699E-2</v>
      </c>
      <c r="BA1676" s="17">
        <v>0.15131136366421599</v>
      </c>
      <c r="BB1676" s="17"/>
      <c r="BC1676" s="17">
        <v>4.94933276983218E-2</v>
      </c>
      <c r="BD1676" s="17">
        <v>6.2861902008927301E-2</v>
      </c>
      <c r="BE1676" s="17">
        <v>6.9868733935445598E-2</v>
      </c>
      <c r="BF1676" s="17">
        <v>6.3983886099090198E-2</v>
      </c>
      <c r="BG1676" s="17">
        <v>5.5062586680008997E-2</v>
      </c>
    </row>
    <row r="1677" spans="2:59" x14ac:dyDescent="0.35">
      <c r="C1677" s="17"/>
      <c r="D1677" s="17"/>
      <c r="E1677" s="17"/>
      <c r="F1677" s="17"/>
      <c r="G1677" s="17"/>
      <c r="H1677" s="17"/>
      <c r="I1677" s="17"/>
      <c r="J1677" s="17"/>
      <c r="K1677" s="17"/>
      <c r="L1677" s="17"/>
      <c r="M1677" s="17"/>
      <c r="N1677" s="17"/>
      <c r="O1677" s="17"/>
      <c r="P1677" s="17"/>
      <c r="Q1677" s="17"/>
      <c r="R1677" s="17"/>
      <c r="S1677" s="17"/>
      <c r="T1677" s="17"/>
      <c r="U1677" s="17"/>
      <c r="V1677" s="17"/>
      <c r="W1677" s="17"/>
      <c r="X1677" s="17"/>
      <c r="Y1677" s="17"/>
      <c r="Z1677" s="17"/>
      <c r="AA1677" s="17"/>
      <c r="AB1677" s="17"/>
      <c r="AC1677" s="17"/>
      <c r="AD1677" s="17"/>
      <c r="AE1677" s="17"/>
      <c r="AF1677" s="17"/>
      <c r="AG1677" s="17"/>
      <c r="AH1677" s="17"/>
      <c r="AI1677" s="17"/>
      <c r="AJ1677" s="17"/>
      <c r="AK1677" s="17"/>
      <c r="AL1677" s="17"/>
      <c r="AM1677" s="17"/>
      <c r="AN1677" s="17"/>
      <c r="AO1677" s="17"/>
      <c r="AP1677" s="17"/>
      <c r="AQ1677" s="17"/>
      <c r="AR1677" s="17"/>
      <c r="AS1677" s="17"/>
      <c r="AT1677" s="17"/>
      <c r="AU1677" s="17"/>
      <c r="AV1677" s="17"/>
      <c r="AW1677" s="17"/>
      <c r="AX1677" s="17"/>
      <c r="AY1677" s="17"/>
      <c r="AZ1677" s="17"/>
      <c r="BA1677" s="17"/>
      <c r="BB1677" s="17"/>
      <c r="BC1677" s="17"/>
      <c r="BD1677" s="17"/>
      <c r="BE1677" s="17"/>
      <c r="BF1677" s="17"/>
      <c r="BG1677" s="17"/>
    </row>
    <row r="1678" spans="2:59" x14ac:dyDescent="0.35">
      <c r="B1678" s="6" t="s">
        <v>659</v>
      </c>
      <c r="C1678" s="17"/>
      <c r="D1678" s="17"/>
      <c r="E1678" s="17"/>
      <c r="F1678" s="17"/>
      <c r="G1678" s="17"/>
      <c r="H1678" s="17"/>
      <c r="I1678" s="17"/>
      <c r="J1678" s="17"/>
      <c r="K1678" s="17"/>
      <c r="L1678" s="17"/>
      <c r="M1678" s="17"/>
      <c r="N1678" s="17"/>
      <c r="O1678" s="17"/>
      <c r="P1678" s="17"/>
      <c r="Q1678" s="17"/>
      <c r="R1678" s="17"/>
      <c r="S1678" s="17"/>
      <c r="T1678" s="17"/>
      <c r="U1678" s="17"/>
      <c r="V1678" s="17"/>
      <c r="W1678" s="17"/>
      <c r="X1678" s="17"/>
      <c r="Y1678" s="17"/>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row>
    <row r="1679" spans="2:59" x14ac:dyDescent="0.35">
      <c r="B1679" s="24" t="s">
        <v>331</v>
      </c>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row>
    <row r="1680" spans="2:59" x14ac:dyDescent="0.35">
      <c r="B1680" t="s">
        <v>649</v>
      </c>
      <c r="C1680" s="17">
        <v>0.119767656976871</v>
      </c>
      <c r="D1680" s="17">
        <v>8.9277614763868404E-2</v>
      </c>
      <c r="E1680" s="17">
        <v>0.14890958836832199</v>
      </c>
      <c r="F1680" s="17"/>
      <c r="G1680" s="17">
        <v>0.143742006843081</v>
      </c>
      <c r="H1680" s="17">
        <v>0.136277163667027</v>
      </c>
      <c r="I1680" s="17">
        <v>0.102259143017132</v>
      </c>
      <c r="J1680" s="17">
        <v>0.12917578573877</v>
      </c>
      <c r="K1680" s="17">
        <v>0.122885845808716</v>
      </c>
      <c r="L1680" s="17">
        <v>9.3567871081474602E-2</v>
      </c>
      <c r="M1680" s="17"/>
      <c r="N1680" s="17">
        <v>0.114044265679596</v>
      </c>
      <c r="O1680" s="17">
        <v>0.1159185813411</v>
      </c>
      <c r="P1680" s="17">
        <v>0.14036586732040801</v>
      </c>
      <c r="Q1680" s="17">
        <v>0.112450739938305</v>
      </c>
      <c r="R1680" s="17"/>
      <c r="S1680" s="17">
        <v>0.10145246923196299</v>
      </c>
      <c r="T1680" s="17">
        <v>0.143526310235252</v>
      </c>
      <c r="U1680" s="17">
        <v>0.13415570414373401</v>
      </c>
      <c r="V1680" s="17">
        <v>0.14530884071363501</v>
      </c>
      <c r="W1680" s="17">
        <v>0.15940023081927401</v>
      </c>
      <c r="X1680" s="17">
        <v>8.7309032270657602E-2</v>
      </c>
      <c r="Y1680" s="17">
        <v>0.11997357213691701</v>
      </c>
      <c r="Z1680" s="17">
        <v>8.8624380244858095E-2</v>
      </c>
      <c r="AA1680" s="17">
        <v>9.3427110053844603E-2</v>
      </c>
      <c r="AB1680" s="17">
        <v>7.1940037059713594E-2</v>
      </c>
      <c r="AC1680" s="17">
        <v>0.206476821788972</v>
      </c>
      <c r="AD1680" s="17">
        <v>0.14320274968038599</v>
      </c>
      <c r="AE1680" s="17"/>
      <c r="AF1680" s="17">
        <v>0.102130756315737</v>
      </c>
      <c r="AG1680" s="17">
        <v>0.109374558108857</v>
      </c>
      <c r="AH1680" s="17">
        <v>0.13779568568556799</v>
      </c>
      <c r="AI1680" s="17"/>
      <c r="AJ1680" s="17">
        <v>0.10575885000689</v>
      </c>
      <c r="AK1680" s="17">
        <v>0.137650719178567</v>
      </c>
      <c r="AL1680" s="17">
        <v>7.1991079181304707E-2</v>
      </c>
      <c r="AM1680" s="17">
        <v>5.0366519955459099E-2</v>
      </c>
      <c r="AN1680" s="17">
        <v>9.1832901236071907E-2</v>
      </c>
      <c r="AO1680" s="17"/>
      <c r="AP1680" s="17">
        <v>8.5562567716969698E-2</v>
      </c>
      <c r="AQ1680" s="17">
        <v>0.16116132390160201</v>
      </c>
      <c r="AR1680" s="17">
        <v>9.3566976142123004E-2</v>
      </c>
      <c r="AS1680" s="17">
        <v>5.0744829773135901E-2</v>
      </c>
      <c r="AT1680" s="17">
        <v>0.13785925097585799</v>
      </c>
      <c r="AU1680" s="17"/>
      <c r="AV1680" s="17">
        <v>0.16717865809647101</v>
      </c>
      <c r="AW1680" s="17">
        <v>7.4822754235198699E-2</v>
      </c>
      <c r="AX1680" s="17">
        <v>0.10721329044087401</v>
      </c>
      <c r="AY1680" s="17">
        <v>7.3362726461756803E-2</v>
      </c>
      <c r="AZ1680" s="17">
        <v>0.12983133138088099</v>
      </c>
      <c r="BA1680" s="17">
        <v>0.101095646824513</v>
      </c>
      <c r="BB1680" s="17"/>
      <c r="BC1680" s="17">
        <v>0.14457499653213601</v>
      </c>
      <c r="BD1680" s="17">
        <v>0.114603265232053</v>
      </c>
      <c r="BE1680" s="17">
        <v>0.116277011511791</v>
      </c>
      <c r="BF1680" s="17">
        <v>0.100180426463697</v>
      </c>
      <c r="BG1680" s="17">
        <v>0.32472088641026498</v>
      </c>
    </row>
    <row r="1681" spans="2:59" x14ac:dyDescent="0.35">
      <c r="B1681" t="s">
        <v>650</v>
      </c>
      <c r="C1681" s="17">
        <v>0.22804771037743199</v>
      </c>
      <c r="D1681" s="17">
        <v>0.20561731478289799</v>
      </c>
      <c r="E1681" s="17">
        <v>0.25213805565582198</v>
      </c>
      <c r="F1681" s="17"/>
      <c r="G1681" s="17">
        <v>0.225820715005282</v>
      </c>
      <c r="H1681" s="17">
        <v>0.25614243389285202</v>
      </c>
      <c r="I1681" s="17">
        <v>0.23003266330639999</v>
      </c>
      <c r="J1681" s="17">
        <v>0.213857645077694</v>
      </c>
      <c r="K1681" s="17">
        <v>0.152476371895958</v>
      </c>
      <c r="L1681" s="17">
        <v>0.26283938862554401</v>
      </c>
      <c r="M1681" s="17"/>
      <c r="N1681" s="17">
        <v>0.25699901943667303</v>
      </c>
      <c r="O1681" s="17">
        <v>0.22584921618502199</v>
      </c>
      <c r="P1681" s="17">
        <v>0.18961423544534101</v>
      </c>
      <c r="Q1681" s="17">
        <v>0.232404365444287</v>
      </c>
      <c r="R1681" s="17"/>
      <c r="S1681" s="17">
        <v>0.229083549703676</v>
      </c>
      <c r="T1681" s="17">
        <v>0.20325526608526601</v>
      </c>
      <c r="U1681" s="17">
        <v>0.19231016924622099</v>
      </c>
      <c r="V1681" s="17">
        <v>0.30112313971663901</v>
      </c>
      <c r="W1681" s="17">
        <v>0.23365017521332401</v>
      </c>
      <c r="X1681" s="17">
        <v>0.29141984793020298</v>
      </c>
      <c r="Y1681" s="17">
        <v>0.15406939246592999</v>
      </c>
      <c r="Z1681" s="17">
        <v>0.16937266769327</v>
      </c>
      <c r="AA1681" s="17">
        <v>0.22164457383511901</v>
      </c>
      <c r="AB1681" s="17">
        <v>0.26316437875052101</v>
      </c>
      <c r="AC1681" s="17">
        <v>0.23579283848492899</v>
      </c>
      <c r="AD1681" s="17">
        <v>0.18385768802288199</v>
      </c>
      <c r="AE1681" s="17"/>
      <c r="AF1681" s="17">
        <v>0.21926964978796101</v>
      </c>
      <c r="AG1681" s="17">
        <v>0.25389456118713799</v>
      </c>
      <c r="AH1681" s="17">
        <v>0.195144887992801</v>
      </c>
      <c r="AI1681" s="17"/>
      <c r="AJ1681" s="17">
        <v>0.23379604119299299</v>
      </c>
      <c r="AK1681" s="17">
        <v>0.24368674735576901</v>
      </c>
      <c r="AL1681" s="17">
        <v>0.16725297933899899</v>
      </c>
      <c r="AM1681" s="17">
        <v>0.21166412391792599</v>
      </c>
      <c r="AN1681" s="17">
        <v>0.204198976404807</v>
      </c>
      <c r="AO1681" s="17"/>
      <c r="AP1681" s="17">
        <v>0.22605334031379701</v>
      </c>
      <c r="AQ1681" s="17">
        <v>0.244601694273653</v>
      </c>
      <c r="AR1681" s="17">
        <v>0.241314078057527</v>
      </c>
      <c r="AS1681" s="17">
        <v>0.19859247306664701</v>
      </c>
      <c r="AT1681" s="17">
        <v>0.26848586337418701</v>
      </c>
      <c r="AU1681" s="17"/>
      <c r="AV1681" s="17">
        <v>0.24308222072000199</v>
      </c>
      <c r="AW1681" s="17">
        <v>0.242684871973981</v>
      </c>
      <c r="AX1681" s="17">
        <v>0.233504873288365</v>
      </c>
      <c r="AY1681" s="17">
        <v>0.18186379659276899</v>
      </c>
      <c r="AZ1681" s="17">
        <v>0.27774734232369702</v>
      </c>
      <c r="BA1681" s="17">
        <v>0.213578002592968</v>
      </c>
      <c r="BB1681" s="17"/>
      <c r="BC1681" s="17">
        <v>0.20861892090615</v>
      </c>
      <c r="BD1681" s="17">
        <v>0.27903676389187998</v>
      </c>
      <c r="BE1681" s="17">
        <v>0.223959919388622</v>
      </c>
      <c r="BF1681" s="17">
        <v>0.21469163997594001</v>
      </c>
      <c r="BG1681" s="17">
        <v>7.7805444158607101E-2</v>
      </c>
    </row>
    <row r="1682" spans="2:59" x14ac:dyDescent="0.35">
      <c r="B1682" t="s">
        <v>651</v>
      </c>
      <c r="C1682" s="17">
        <v>0.26647812473562599</v>
      </c>
      <c r="D1682" s="17">
        <v>0.27328431198570802</v>
      </c>
      <c r="E1682" s="17">
        <v>0.25713969190100699</v>
      </c>
      <c r="F1682" s="17"/>
      <c r="G1682" s="17">
        <v>0.28619422918177201</v>
      </c>
      <c r="H1682" s="17">
        <v>0.27714571356466899</v>
      </c>
      <c r="I1682" s="17">
        <v>0.29898399566537498</v>
      </c>
      <c r="J1682" s="17">
        <v>0.26868745477132699</v>
      </c>
      <c r="K1682" s="17">
        <v>0.23663031485123701</v>
      </c>
      <c r="L1682" s="17">
        <v>0.23466205449170999</v>
      </c>
      <c r="M1682" s="17"/>
      <c r="N1682" s="17">
        <v>0.298115604414594</v>
      </c>
      <c r="O1682" s="17">
        <v>0.27266648638648899</v>
      </c>
      <c r="P1682" s="17">
        <v>0.24200324098766901</v>
      </c>
      <c r="Q1682" s="17">
        <v>0.24632349499603001</v>
      </c>
      <c r="R1682" s="17"/>
      <c r="S1682" s="17">
        <v>0.32029906668192498</v>
      </c>
      <c r="T1682" s="17">
        <v>0.22761506048893301</v>
      </c>
      <c r="U1682" s="17">
        <v>0.24837012478057299</v>
      </c>
      <c r="V1682" s="17">
        <v>0.24154752214755501</v>
      </c>
      <c r="W1682" s="17">
        <v>0.21628242660822999</v>
      </c>
      <c r="X1682" s="17">
        <v>0.23057239662359499</v>
      </c>
      <c r="Y1682" s="17">
        <v>0.28362733866161999</v>
      </c>
      <c r="Z1682" s="17">
        <v>0.29336049348677101</v>
      </c>
      <c r="AA1682" s="17">
        <v>0.30168227709173201</v>
      </c>
      <c r="AB1682" s="17">
        <v>0.26933774363456803</v>
      </c>
      <c r="AC1682" s="17">
        <v>0.294674074469848</v>
      </c>
      <c r="AD1682" s="17">
        <v>0.24343657804432101</v>
      </c>
      <c r="AE1682" s="17"/>
      <c r="AF1682" s="17">
        <v>0.26362670889913697</v>
      </c>
      <c r="AG1682" s="17">
        <v>0.26833512666798998</v>
      </c>
      <c r="AH1682" s="17">
        <v>0.23276404430852199</v>
      </c>
      <c r="AI1682" s="17"/>
      <c r="AJ1682" s="17">
        <v>0.240245980480256</v>
      </c>
      <c r="AK1682" s="17">
        <v>0.313299274496606</v>
      </c>
      <c r="AL1682" s="17">
        <v>0.33836905240376303</v>
      </c>
      <c r="AM1682" s="17">
        <v>0.26566688478921802</v>
      </c>
      <c r="AN1682" s="17">
        <v>0.23287129930814099</v>
      </c>
      <c r="AO1682" s="17"/>
      <c r="AP1682" s="17">
        <v>0.27737543294285999</v>
      </c>
      <c r="AQ1682" s="17">
        <v>0.27764475720844001</v>
      </c>
      <c r="AR1682" s="17">
        <v>0.28272046312417398</v>
      </c>
      <c r="AS1682" s="17">
        <v>0.25670116890752898</v>
      </c>
      <c r="AT1682" s="17">
        <v>0.21727278469476299</v>
      </c>
      <c r="AU1682" s="17"/>
      <c r="AV1682" s="17">
        <v>0.289672341700977</v>
      </c>
      <c r="AW1682" s="17">
        <v>0.27579080502285902</v>
      </c>
      <c r="AX1682" s="17">
        <v>0.29705803958747701</v>
      </c>
      <c r="AY1682" s="17">
        <v>0.28211020247847002</v>
      </c>
      <c r="AZ1682" s="17">
        <v>0.25799948518214999</v>
      </c>
      <c r="BA1682" s="17">
        <v>0.21485560226732001</v>
      </c>
      <c r="BB1682" s="17"/>
      <c r="BC1682" s="17">
        <v>0.26849171255037402</v>
      </c>
      <c r="BD1682" s="17">
        <v>0.24486814517691999</v>
      </c>
      <c r="BE1682" s="17">
        <v>0.27246244794616098</v>
      </c>
      <c r="BF1682" s="17">
        <v>0.29952733799907899</v>
      </c>
      <c r="BG1682" s="17">
        <v>0.27078333293455198</v>
      </c>
    </row>
    <row r="1683" spans="2:59" x14ac:dyDescent="0.35">
      <c r="B1683" t="s">
        <v>652</v>
      </c>
      <c r="C1683" s="17">
        <v>0.16873941252685901</v>
      </c>
      <c r="D1683" s="17">
        <v>0.20362334608243399</v>
      </c>
      <c r="E1683" s="17">
        <v>0.13578195838901999</v>
      </c>
      <c r="F1683" s="17"/>
      <c r="G1683" s="17">
        <v>0.17398089601633199</v>
      </c>
      <c r="H1683" s="17">
        <v>0.14652713896278999</v>
      </c>
      <c r="I1683" s="17">
        <v>0.18284642331765799</v>
      </c>
      <c r="J1683" s="17">
        <v>0.15221216603225601</v>
      </c>
      <c r="K1683" s="17">
        <v>0.169271395197966</v>
      </c>
      <c r="L1683" s="17">
        <v>0.185069291713684</v>
      </c>
      <c r="M1683" s="17"/>
      <c r="N1683" s="17">
        <v>0.189481251689918</v>
      </c>
      <c r="O1683" s="17">
        <v>0.16651088977720299</v>
      </c>
      <c r="P1683" s="17">
        <v>0.15237899623698001</v>
      </c>
      <c r="Q1683" s="17">
        <v>0.15837617720408201</v>
      </c>
      <c r="R1683" s="17"/>
      <c r="S1683" s="17">
        <v>0.19046667069887499</v>
      </c>
      <c r="T1683" s="17">
        <v>0.16662038110562899</v>
      </c>
      <c r="U1683" s="17">
        <v>0.212870787445713</v>
      </c>
      <c r="V1683" s="17">
        <v>0.119412396675732</v>
      </c>
      <c r="W1683" s="17">
        <v>0.180716801485276</v>
      </c>
      <c r="X1683" s="17">
        <v>0.18712160242719</v>
      </c>
      <c r="Y1683" s="17">
        <v>0.201148178877328</v>
      </c>
      <c r="Z1683" s="17">
        <v>0.14490466403895</v>
      </c>
      <c r="AA1683" s="17">
        <v>0.18036631664507399</v>
      </c>
      <c r="AB1683" s="17">
        <v>0.13670004605201999</v>
      </c>
      <c r="AC1683" s="17">
        <v>8.4602585068392605E-2</v>
      </c>
      <c r="AD1683" s="17">
        <v>0.14062073445510101</v>
      </c>
      <c r="AE1683" s="17"/>
      <c r="AF1683" s="17">
        <v>0.15057842604475499</v>
      </c>
      <c r="AG1683" s="17">
        <v>0.18912211341066201</v>
      </c>
      <c r="AH1683" s="17">
        <v>0.152922112728547</v>
      </c>
      <c r="AI1683" s="17"/>
      <c r="AJ1683" s="17">
        <v>0.190129245070183</v>
      </c>
      <c r="AK1683" s="17">
        <v>0.14899668446703701</v>
      </c>
      <c r="AL1683" s="17">
        <v>0.24228597129137699</v>
      </c>
      <c r="AM1683" s="17">
        <v>9.0122406444441694E-2</v>
      </c>
      <c r="AN1683" s="17">
        <v>0.13874137710300899</v>
      </c>
      <c r="AO1683" s="17"/>
      <c r="AP1683" s="17">
        <v>0.19661814584954501</v>
      </c>
      <c r="AQ1683" s="17">
        <v>0.15949652731759201</v>
      </c>
      <c r="AR1683" s="17">
        <v>0.22997788741988401</v>
      </c>
      <c r="AS1683" s="17">
        <v>0.15047488963496899</v>
      </c>
      <c r="AT1683" s="17">
        <v>0.21881160709991601</v>
      </c>
      <c r="AU1683" s="17"/>
      <c r="AV1683" s="17">
        <v>0.15149514500868899</v>
      </c>
      <c r="AW1683" s="17">
        <v>0.16500543005728199</v>
      </c>
      <c r="AX1683" s="17">
        <v>0.23817269631171201</v>
      </c>
      <c r="AY1683" s="17">
        <v>0.151975879710609</v>
      </c>
      <c r="AZ1683" s="17">
        <v>0.16356531082767101</v>
      </c>
      <c r="BA1683" s="17">
        <v>0.23839254660142101</v>
      </c>
      <c r="BB1683" s="17"/>
      <c r="BC1683" s="17">
        <v>0.15308681882116301</v>
      </c>
      <c r="BD1683" s="17">
        <v>0.14042615946454601</v>
      </c>
      <c r="BE1683" s="17">
        <v>0.18670875308010501</v>
      </c>
      <c r="BF1683" s="17">
        <v>0.17611664574542099</v>
      </c>
      <c r="BG1683" s="17">
        <v>6.23163225899925E-2</v>
      </c>
    </row>
    <row r="1684" spans="2:59" x14ac:dyDescent="0.35">
      <c r="B1684" t="s">
        <v>653</v>
      </c>
      <c r="C1684" s="17">
        <v>6.1020918426373097E-2</v>
      </c>
      <c r="D1684" s="17">
        <v>8.1702366344115304E-2</v>
      </c>
      <c r="E1684" s="17">
        <v>4.1145544326068699E-2</v>
      </c>
      <c r="F1684" s="17"/>
      <c r="G1684" s="17">
        <v>7.2546528676180402E-2</v>
      </c>
      <c r="H1684" s="17">
        <v>4.1781050344671999E-2</v>
      </c>
      <c r="I1684" s="17">
        <v>4.7145129793500398E-2</v>
      </c>
      <c r="J1684" s="17">
        <v>5.4003320534415401E-2</v>
      </c>
      <c r="K1684" s="17">
        <v>8.11695658981052E-2</v>
      </c>
      <c r="L1684" s="17">
        <v>7.2972359627740693E-2</v>
      </c>
      <c r="M1684" s="17"/>
      <c r="N1684" s="17">
        <v>3.6266133306130897E-2</v>
      </c>
      <c r="O1684" s="17">
        <v>7.9834742675510106E-2</v>
      </c>
      <c r="P1684" s="17">
        <v>5.7238380984695802E-2</v>
      </c>
      <c r="Q1684" s="17">
        <v>7.3273081999547504E-2</v>
      </c>
      <c r="R1684" s="17"/>
      <c r="S1684" s="17">
        <v>4.2966060799758003E-2</v>
      </c>
      <c r="T1684" s="17">
        <v>5.19673866073233E-2</v>
      </c>
      <c r="U1684" s="17">
        <v>2.6629992662539102E-2</v>
      </c>
      <c r="V1684" s="17">
        <v>0.101413925943368</v>
      </c>
      <c r="W1684" s="17">
        <v>4.0967567652169599E-2</v>
      </c>
      <c r="X1684" s="17">
        <v>5.5832343859906201E-2</v>
      </c>
      <c r="Y1684" s="17">
        <v>8.19182845303143E-2</v>
      </c>
      <c r="Z1684" s="17">
        <v>8.8480265502567504E-2</v>
      </c>
      <c r="AA1684" s="17">
        <v>5.20804413908958E-2</v>
      </c>
      <c r="AB1684" s="17">
        <v>7.3373630127735595E-2</v>
      </c>
      <c r="AC1684" s="17">
        <v>7.6490829653757503E-2</v>
      </c>
      <c r="AD1684" s="17">
        <v>0.112591615156974</v>
      </c>
      <c r="AE1684" s="17"/>
      <c r="AF1684" s="17">
        <v>6.4696507705105294E-2</v>
      </c>
      <c r="AG1684" s="17">
        <v>5.9364508908983399E-2</v>
      </c>
      <c r="AH1684" s="17">
        <v>4.2923980798731401E-2</v>
      </c>
      <c r="AI1684" s="17"/>
      <c r="AJ1684" s="17">
        <v>7.1553342389442401E-2</v>
      </c>
      <c r="AK1684" s="17">
        <v>4.5194252210496999E-2</v>
      </c>
      <c r="AL1684" s="17">
        <v>6.0401745916362701E-2</v>
      </c>
      <c r="AM1684" s="17">
        <v>7.3745567243977697E-2</v>
      </c>
      <c r="AN1684" s="17">
        <v>7.3784482192425893E-2</v>
      </c>
      <c r="AO1684" s="17"/>
      <c r="AP1684" s="17">
        <v>8.4279155417939094E-2</v>
      </c>
      <c r="AQ1684" s="17">
        <v>4.3729691211653203E-2</v>
      </c>
      <c r="AR1684" s="17">
        <v>4.7529351005309799E-2</v>
      </c>
      <c r="AS1684" s="17">
        <v>0.10202115856281301</v>
      </c>
      <c r="AT1684" s="17">
        <v>4.3449685687952003E-2</v>
      </c>
      <c r="AU1684" s="17"/>
      <c r="AV1684" s="17">
        <v>4.1488594785240702E-2</v>
      </c>
      <c r="AW1684" s="17">
        <v>9.2576086163020099E-2</v>
      </c>
      <c r="AX1684" s="17">
        <v>4.3908191383379903E-2</v>
      </c>
      <c r="AY1684" s="17">
        <v>8.8768839805077104E-2</v>
      </c>
      <c r="AZ1684" s="17">
        <v>5.3186977815655699E-2</v>
      </c>
      <c r="BA1684" s="17">
        <v>0</v>
      </c>
      <c r="BB1684" s="17"/>
      <c r="BC1684" s="17">
        <v>6.7388177183006298E-2</v>
      </c>
      <c r="BD1684" s="17">
        <v>7.8614678052402201E-2</v>
      </c>
      <c r="BE1684" s="17">
        <v>4.3282740977445701E-2</v>
      </c>
      <c r="BF1684" s="17">
        <v>6.43023702229686E-2</v>
      </c>
      <c r="BG1684" s="17">
        <v>0</v>
      </c>
    </row>
    <row r="1685" spans="2:59" x14ac:dyDescent="0.35">
      <c r="B1685" t="s">
        <v>654</v>
      </c>
      <c r="C1685" s="17">
        <v>3.2673036446090299E-2</v>
      </c>
      <c r="D1685" s="17">
        <v>3.8970864647393598E-2</v>
      </c>
      <c r="E1685" s="17">
        <v>2.67420378131547E-2</v>
      </c>
      <c r="F1685" s="17"/>
      <c r="G1685" s="17">
        <v>5.0174727827725203E-2</v>
      </c>
      <c r="H1685" s="17">
        <v>2.76613936410917E-2</v>
      </c>
      <c r="I1685" s="17">
        <v>1.9425848184717199E-2</v>
      </c>
      <c r="J1685" s="17">
        <v>4.1014877654568301E-2</v>
      </c>
      <c r="K1685" s="17">
        <v>5.8148316650050297E-2</v>
      </c>
      <c r="L1685" s="17">
        <v>1.2591953119311401E-2</v>
      </c>
      <c r="M1685" s="17"/>
      <c r="N1685" s="17">
        <v>2.9288025428509199E-2</v>
      </c>
      <c r="O1685" s="17">
        <v>3.3387892140519598E-2</v>
      </c>
      <c r="P1685" s="17">
        <v>4.6914863914524499E-2</v>
      </c>
      <c r="Q1685" s="17">
        <v>2.3131714853723701E-2</v>
      </c>
      <c r="R1685" s="17"/>
      <c r="S1685" s="17">
        <v>3.6819050868422402E-2</v>
      </c>
      <c r="T1685" s="17">
        <v>4.9962209320073003E-2</v>
      </c>
      <c r="U1685" s="17">
        <v>2.3315504784964199E-2</v>
      </c>
      <c r="V1685" s="17">
        <v>9.4846715096937092E-3</v>
      </c>
      <c r="W1685" s="17">
        <v>4.1236911877092199E-2</v>
      </c>
      <c r="X1685" s="17">
        <v>1.4878451574767E-2</v>
      </c>
      <c r="Y1685" s="17">
        <v>6.00658547685178E-2</v>
      </c>
      <c r="Z1685" s="17">
        <v>6.2202139539748499E-2</v>
      </c>
      <c r="AA1685" s="17">
        <v>3.3860044128874403E-2</v>
      </c>
      <c r="AB1685" s="17">
        <v>2.4302852692892299E-2</v>
      </c>
      <c r="AC1685" s="17">
        <v>1.74177066841592E-2</v>
      </c>
      <c r="AD1685" s="17">
        <v>0</v>
      </c>
      <c r="AE1685" s="17"/>
      <c r="AF1685" s="17">
        <v>3.92368543544932E-2</v>
      </c>
      <c r="AG1685" s="17">
        <v>2.49462962148734E-2</v>
      </c>
      <c r="AH1685" s="17">
        <v>4.0051649495399799E-2</v>
      </c>
      <c r="AI1685" s="17"/>
      <c r="AJ1685" s="17">
        <v>3.4308751869107701E-2</v>
      </c>
      <c r="AK1685" s="17">
        <v>2.5739952744090799E-2</v>
      </c>
      <c r="AL1685" s="17">
        <v>1.89711780943102E-2</v>
      </c>
      <c r="AM1685" s="17">
        <v>8.9448272620279795E-2</v>
      </c>
      <c r="AN1685" s="17">
        <v>5.2949677116637797E-2</v>
      </c>
      <c r="AO1685" s="17"/>
      <c r="AP1685" s="17">
        <v>2.98351458485203E-2</v>
      </c>
      <c r="AQ1685" s="17">
        <v>3.4297613720915401E-2</v>
      </c>
      <c r="AR1685" s="17">
        <v>0</v>
      </c>
      <c r="AS1685" s="17">
        <v>4.6924344540376403E-2</v>
      </c>
      <c r="AT1685" s="17">
        <v>3.4674210581707603E-2</v>
      </c>
      <c r="AU1685" s="17"/>
      <c r="AV1685" s="17">
        <v>2.8235527060410499E-2</v>
      </c>
      <c r="AW1685" s="17">
        <v>4.0415302250768698E-2</v>
      </c>
      <c r="AX1685" s="17">
        <v>1.1892494494029101E-2</v>
      </c>
      <c r="AY1685" s="17">
        <v>4.0664857777969403E-2</v>
      </c>
      <c r="AZ1685" s="17">
        <v>3.6671275620291703E-2</v>
      </c>
      <c r="BA1685" s="17">
        <v>3.32428644937778E-2</v>
      </c>
      <c r="BB1685" s="17"/>
      <c r="BC1685" s="17">
        <v>2.0118054942756699E-2</v>
      </c>
      <c r="BD1685" s="17">
        <v>5.13184937540999E-2</v>
      </c>
      <c r="BE1685" s="17">
        <v>3.9609462368251101E-2</v>
      </c>
      <c r="BF1685" s="17">
        <v>3.7132500574036602E-2</v>
      </c>
      <c r="BG1685" s="17">
        <v>0</v>
      </c>
    </row>
    <row r="1686" spans="2:59" x14ac:dyDescent="0.35">
      <c r="B1686" t="s">
        <v>655</v>
      </c>
      <c r="C1686" s="17">
        <v>2.5742672644450799E-2</v>
      </c>
      <c r="D1686" s="17">
        <v>2.9524452107006299E-2</v>
      </c>
      <c r="E1686" s="17">
        <v>2.0506782850269301E-2</v>
      </c>
      <c r="F1686" s="17"/>
      <c r="G1686" s="17">
        <v>1.6847792626379501E-2</v>
      </c>
      <c r="H1686" s="17">
        <v>2.8757377817162501E-2</v>
      </c>
      <c r="I1686" s="17">
        <v>1.08444490574E-2</v>
      </c>
      <c r="J1686" s="17">
        <v>3.5419753424328203E-2</v>
      </c>
      <c r="K1686" s="17">
        <v>3.7299057477964401E-2</v>
      </c>
      <c r="L1686" s="17">
        <v>2.6558509315167501E-2</v>
      </c>
      <c r="M1686" s="17"/>
      <c r="N1686" s="17">
        <v>2.1169026814455798E-2</v>
      </c>
      <c r="O1686" s="17">
        <v>2.47923666610874E-2</v>
      </c>
      <c r="P1686" s="17">
        <v>3.9175499014539601E-2</v>
      </c>
      <c r="Q1686" s="17">
        <v>2.00619745584379E-2</v>
      </c>
      <c r="R1686" s="17"/>
      <c r="S1686" s="17">
        <v>1.8847885325760799E-2</v>
      </c>
      <c r="T1686" s="17">
        <v>5.9068023247544003E-2</v>
      </c>
      <c r="U1686" s="17">
        <v>2.30985230141416E-2</v>
      </c>
      <c r="V1686" s="17">
        <v>2.3330579625839402E-2</v>
      </c>
      <c r="W1686" s="17">
        <v>2.3906662370457001E-2</v>
      </c>
      <c r="X1686" s="17">
        <v>1.29882548393705E-2</v>
      </c>
      <c r="Y1686" s="17">
        <v>1.28027568342363E-2</v>
      </c>
      <c r="Z1686" s="17">
        <v>2.0244022116302302E-2</v>
      </c>
      <c r="AA1686" s="17">
        <v>3.4016848358724601E-2</v>
      </c>
      <c r="AB1686" s="17">
        <v>9.9102336380290108E-3</v>
      </c>
      <c r="AC1686" s="17">
        <v>1.7598607101011E-2</v>
      </c>
      <c r="AD1686" s="17">
        <v>5.6560766396619E-2</v>
      </c>
      <c r="AE1686" s="17"/>
      <c r="AF1686" s="17">
        <v>4.7080554488255197E-2</v>
      </c>
      <c r="AG1686" s="17">
        <v>9.3021309159113004E-3</v>
      </c>
      <c r="AH1686" s="17">
        <v>3.2548180739428598E-2</v>
      </c>
      <c r="AI1686" s="17"/>
      <c r="AJ1686" s="17">
        <v>1.8026238989700401E-2</v>
      </c>
      <c r="AK1686" s="17">
        <v>1.3293859365397899E-2</v>
      </c>
      <c r="AL1686" s="17">
        <v>1.22435225052493E-2</v>
      </c>
      <c r="AM1686" s="17">
        <v>3.8206435172438803E-2</v>
      </c>
      <c r="AN1686" s="17">
        <v>5.9211223994443403E-2</v>
      </c>
      <c r="AO1686" s="17"/>
      <c r="AP1686" s="17">
        <v>1.40632046296822E-2</v>
      </c>
      <c r="AQ1686" s="17">
        <v>1.1120308181826501E-2</v>
      </c>
      <c r="AR1686" s="17">
        <v>2.1528963501030299E-2</v>
      </c>
      <c r="AS1686" s="17">
        <v>6.9941008699542603E-2</v>
      </c>
      <c r="AT1686" s="17">
        <v>0</v>
      </c>
      <c r="AU1686" s="17"/>
      <c r="AV1686" s="17">
        <v>1.7879823387159901E-2</v>
      </c>
      <c r="AW1686" s="17">
        <v>1.28389648106885E-2</v>
      </c>
      <c r="AX1686" s="17">
        <v>1.9888717806885999E-2</v>
      </c>
      <c r="AY1686" s="17">
        <v>6.5988197886508601E-2</v>
      </c>
      <c r="AZ1686" s="17">
        <v>0</v>
      </c>
      <c r="BA1686" s="17">
        <v>2.33021749432408E-2</v>
      </c>
      <c r="BB1686" s="17"/>
      <c r="BC1686" s="17">
        <v>3.7091299877689297E-2</v>
      </c>
      <c r="BD1686" s="17">
        <v>1.82840418533479E-2</v>
      </c>
      <c r="BE1686" s="17">
        <v>1.7843906862115799E-2</v>
      </c>
      <c r="BF1686" s="17">
        <v>2.7442996868211798E-2</v>
      </c>
      <c r="BG1686" s="17">
        <v>0.16378765356556799</v>
      </c>
    </row>
    <row r="1687" spans="2:59" x14ac:dyDescent="0.35">
      <c r="B1687" t="s">
        <v>123</v>
      </c>
      <c r="C1687" s="17">
        <v>9.7530467866298404E-2</v>
      </c>
      <c r="D1687" s="17">
        <v>7.79997292865766E-2</v>
      </c>
      <c r="E1687" s="17">
        <v>0.11763634069633599</v>
      </c>
      <c r="F1687" s="17"/>
      <c r="G1687" s="17">
        <v>3.0693103823248202E-2</v>
      </c>
      <c r="H1687" s="17">
        <v>8.5707728109736495E-2</v>
      </c>
      <c r="I1687" s="17">
        <v>0.108462347657817</v>
      </c>
      <c r="J1687" s="17">
        <v>0.105628996766641</v>
      </c>
      <c r="K1687" s="17">
        <v>0.142119132220004</v>
      </c>
      <c r="L1687" s="17">
        <v>0.11173857202536699</v>
      </c>
      <c r="M1687" s="17"/>
      <c r="N1687" s="17">
        <v>5.4636673230122501E-2</v>
      </c>
      <c r="O1687" s="17">
        <v>8.1039824833068805E-2</v>
      </c>
      <c r="P1687" s="17">
        <v>0.132308916095842</v>
      </c>
      <c r="Q1687" s="17">
        <v>0.133978451005588</v>
      </c>
      <c r="R1687" s="17"/>
      <c r="S1687" s="17">
        <v>6.0065246689619697E-2</v>
      </c>
      <c r="T1687" s="17">
        <v>9.7985362909979806E-2</v>
      </c>
      <c r="U1687" s="17">
        <v>0.13924919392211499</v>
      </c>
      <c r="V1687" s="17">
        <v>5.83789236675374E-2</v>
      </c>
      <c r="W1687" s="17">
        <v>0.103839223974176</v>
      </c>
      <c r="X1687" s="17">
        <v>0.11987807047431</v>
      </c>
      <c r="Y1687" s="17">
        <v>8.6394621725136705E-2</v>
      </c>
      <c r="Z1687" s="17">
        <v>0.13281136737753299</v>
      </c>
      <c r="AA1687" s="17">
        <v>8.2922388495736798E-2</v>
      </c>
      <c r="AB1687" s="17">
        <v>0.151271078044521</v>
      </c>
      <c r="AC1687" s="17">
        <v>6.6946536748930099E-2</v>
      </c>
      <c r="AD1687" s="17">
        <v>0.119729868243716</v>
      </c>
      <c r="AE1687" s="17"/>
      <c r="AF1687" s="17">
        <v>0.113380542404555</v>
      </c>
      <c r="AG1687" s="17">
        <v>8.5660704585585404E-2</v>
      </c>
      <c r="AH1687" s="17">
        <v>0.165849458251002</v>
      </c>
      <c r="AI1687" s="17"/>
      <c r="AJ1687" s="17">
        <v>0.106181550001429</v>
      </c>
      <c r="AK1687" s="17">
        <v>7.2138510182035098E-2</v>
      </c>
      <c r="AL1687" s="17">
        <v>8.8484471268634901E-2</v>
      </c>
      <c r="AM1687" s="17">
        <v>0.180779789856259</v>
      </c>
      <c r="AN1687" s="17">
        <v>0.14641006264446399</v>
      </c>
      <c r="AO1687" s="17"/>
      <c r="AP1687" s="17">
        <v>8.6213007280686094E-2</v>
      </c>
      <c r="AQ1687" s="17">
        <v>6.7948084184318094E-2</v>
      </c>
      <c r="AR1687" s="17">
        <v>8.3362280749951806E-2</v>
      </c>
      <c r="AS1687" s="17">
        <v>0.124600126814987</v>
      </c>
      <c r="AT1687" s="17">
        <v>7.9446597585615897E-2</v>
      </c>
      <c r="AU1687" s="17"/>
      <c r="AV1687" s="17">
        <v>6.0967689241049901E-2</v>
      </c>
      <c r="AW1687" s="17">
        <v>9.5865785486202004E-2</v>
      </c>
      <c r="AX1687" s="17">
        <v>4.8361696687276703E-2</v>
      </c>
      <c r="AY1687" s="17">
        <v>0.115265499286841</v>
      </c>
      <c r="AZ1687" s="17">
        <v>8.0998276849653494E-2</v>
      </c>
      <c r="BA1687" s="17">
        <v>0.175533162276761</v>
      </c>
      <c r="BB1687" s="17"/>
      <c r="BC1687" s="17">
        <v>0.100630019186724</v>
      </c>
      <c r="BD1687" s="17">
        <v>7.2848452574751199E-2</v>
      </c>
      <c r="BE1687" s="17">
        <v>9.9855757865508904E-2</v>
      </c>
      <c r="BF1687" s="17">
        <v>8.0606082150646505E-2</v>
      </c>
      <c r="BG1687" s="17">
        <v>0.10058636034101499</v>
      </c>
    </row>
    <row r="1688" spans="2:59" x14ac:dyDescent="0.35">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c r="BA1688" s="17"/>
      <c r="BB1688" s="17"/>
      <c r="BC1688" s="17"/>
      <c r="BD1688" s="17"/>
      <c r="BE1688" s="17"/>
      <c r="BF1688" s="17"/>
      <c r="BG1688" s="17"/>
    </row>
    <row r="1689" spans="2:59" x14ac:dyDescent="0.35">
      <c r="B1689" s="6" t="s">
        <v>660</v>
      </c>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c r="AX1689" s="17"/>
      <c r="AY1689" s="17"/>
      <c r="AZ1689" s="17"/>
      <c r="BA1689" s="17"/>
      <c r="BB1689" s="17"/>
      <c r="BC1689" s="17"/>
      <c r="BD1689" s="17"/>
      <c r="BE1689" s="17"/>
      <c r="BF1689" s="17"/>
      <c r="BG1689" s="17"/>
    </row>
    <row r="1690" spans="2:59" x14ac:dyDescent="0.35">
      <c r="B1690" s="24" t="s">
        <v>331</v>
      </c>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c r="BF1690" s="17"/>
      <c r="BG1690" s="17"/>
    </row>
    <row r="1691" spans="2:59" x14ac:dyDescent="0.35">
      <c r="B1691" t="s">
        <v>649</v>
      </c>
      <c r="C1691" s="17">
        <v>3.1857679796466899E-2</v>
      </c>
      <c r="D1691" s="17">
        <v>2.65682870886211E-2</v>
      </c>
      <c r="E1691" s="17">
        <v>3.7349722526262098E-2</v>
      </c>
      <c r="F1691" s="17"/>
      <c r="G1691" s="17">
        <v>3.12870400997785E-2</v>
      </c>
      <c r="H1691" s="17">
        <v>7.6307471180854902E-2</v>
      </c>
      <c r="I1691" s="17">
        <v>3.98536187163126E-2</v>
      </c>
      <c r="J1691" s="17">
        <v>2.57459508854802E-2</v>
      </c>
      <c r="K1691" s="17">
        <v>1.4545812846074599E-2</v>
      </c>
      <c r="L1691" s="17">
        <v>4.0803323028162902E-3</v>
      </c>
      <c r="M1691" s="17"/>
      <c r="N1691" s="17">
        <v>5.3326459268774398E-2</v>
      </c>
      <c r="O1691" s="17">
        <v>2.3801086886442301E-2</v>
      </c>
      <c r="P1691" s="17">
        <v>2.32571109326806E-2</v>
      </c>
      <c r="Q1691" s="17">
        <v>2.3456858620413999E-2</v>
      </c>
      <c r="R1691" s="17"/>
      <c r="S1691" s="17">
        <v>5.9013942062541701E-2</v>
      </c>
      <c r="T1691" s="17">
        <v>1.77606361647277E-2</v>
      </c>
      <c r="U1691" s="17">
        <v>1.25418935342907E-2</v>
      </c>
      <c r="V1691" s="17">
        <v>5.3889691562109002E-2</v>
      </c>
      <c r="W1691" s="17">
        <v>1.1844495373963799E-2</v>
      </c>
      <c r="X1691" s="17">
        <v>4.9473736612168098E-2</v>
      </c>
      <c r="Y1691" s="17">
        <v>2.1613259061846801E-2</v>
      </c>
      <c r="Z1691" s="17">
        <v>2.00059125025287E-2</v>
      </c>
      <c r="AA1691" s="17">
        <v>2.5797895292378501E-2</v>
      </c>
      <c r="AB1691" s="17">
        <v>1.9660784323830099E-2</v>
      </c>
      <c r="AC1691" s="17">
        <v>5.5802557738860302E-2</v>
      </c>
      <c r="AD1691" s="17">
        <v>0</v>
      </c>
      <c r="AE1691" s="17"/>
      <c r="AF1691" s="17">
        <v>3.0153814714953701E-2</v>
      </c>
      <c r="AG1691" s="17">
        <v>3.10613529708723E-2</v>
      </c>
      <c r="AH1691" s="17">
        <v>3.47434456965377E-2</v>
      </c>
      <c r="AI1691" s="17"/>
      <c r="AJ1691" s="17">
        <v>2.8560568637659999E-2</v>
      </c>
      <c r="AK1691" s="17">
        <v>4.8382598654014099E-2</v>
      </c>
      <c r="AL1691" s="17">
        <v>3.1580093577693501E-2</v>
      </c>
      <c r="AM1691" s="17">
        <v>0.122184157597406</v>
      </c>
      <c r="AN1691" s="17">
        <v>1.3024645915619399E-2</v>
      </c>
      <c r="AO1691" s="17"/>
      <c r="AP1691" s="17">
        <v>2.0862619579121101E-2</v>
      </c>
      <c r="AQ1691" s="17">
        <v>4.5642747608651703E-2</v>
      </c>
      <c r="AR1691" s="17">
        <v>2.41332258954889E-2</v>
      </c>
      <c r="AS1691" s="17">
        <v>6.1056123718411501E-2</v>
      </c>
      <c r="AT1691" s="17">
        <v>0</v>
      </c>
      <c r="AU1691" s="17"/>
      <c r="AV1691" s="17">
        <v>4.9297762969989903E-2</v>
      </c>
      <c r="AW1691" s="17">
        <v>1.0250895940966599E-2</v>
      </c>
      <c r="AX1691" s="17">
        <v>1.06657516429387E-2</v>
      </c>
      <c r="AY1691" s="17">
        <v>5.87097912623794E-2</v>
      </c>
      <c r="AZ1691" s="17">
        <v>2.4624029895686801E-2</v>
      </c>
      <c r="BA1691" s="17">
        <v>1.12679373916749E-2</v>
      </c>
      <c r="BB1691" s="17"/>
      <c r="BC1691" s="17">
        <v>1.1726522500772199E-2</v>
      </c>
      <c r="BD1691" s="17">
        <v>2.3954734095753601E-2</v>
      </c>
      <c r="BE1691" s="17">
        <v>3.3297708527794997E-2</v>
      </c>
      <c r="BF1691" s="17">
        <v>6.6292977780051707E-2</v>
      </c>
      <c r="BG1691" s="17">
        <v>0.11199804209882699</v>
      </c>
    </row>
    <row r="1692" spans="2:59" x14ac:dyDescent="0.35">
      <c r="B1692" t="s">
        <v>650</v>
      </c>
      <c r="C1692" s="17">
        <v>8.1819032931553307E-2</v>
      </c>
      <c r="D1692" s="17">
        <v>0.10733814498695</v>
      </c>
      <c r="E1692" s="17">
        <v>5.7350741580478898E-2</v>
      </c>
      <c r="F1692" s="17"/>
      <c r="G1692" s="17">
        <v>0.121841425429679</v>
      </c>
      <c r="H1692" s="17">
        <v>9.8912093245566393E-2</v>
      </c>
      <c r="I1692" s="17">
        <v>9.5487606058700894E-2</v>
      </c>
      <c r="J1692" s="17">
        <v>9.9238112651098095E-2</v>
      </c>
      <c r="K1692" s="17">
        <v>3.1095553078676501E-2</v>
      </c>
      <c r="L1692" s="17">
        <v>4.6465835314381101E-2</v>
      </c>
      <c r="M1692" s="17"/>
      <c r="N1692" s="17">
        <v>0.11521282809707301</v>
      </c>
      <c r="O1692" s="17">
        <v>0.100820380568451</v>
      </c>
      <c r="P1692" s="17">
        <v>6.3890443049542001E-2</v>
      </c>
      <c r="Q1692" s="17">
        <v>3.9257109557088402E-2</v>
      </c>
      <c r="R1692" s="17"/>
      <c r="S1692" s="17">
        <v>0.127972596998983</v>
      </c>
      <c r="T1692" s="17">
        <v>6.4955319703683997E-2</v>
      </c>
      <c r="U1692" s="17">
        <v>3.7380333377254299E-2</v>
      </c>
      <c r="V1692" s="17">
        <v>0.11908501121661701</v>
      </c>
      <c r="W1692" s="17">
        <v>8.8285013766878806E-2</v>
      </c>
      <c r="X1692" s="17">
        <v>0.113655703640914</v>
      </c>
      <c r="Y1692" s="17">
        <v>8.8530507432605293E-2</v>
      </c>
      <c r="Z1692" s="17">
        <v>2.0795182365917299E-2</v>
      </c>
      <c r="AA1692" s="17">
        <v>8.1745950358747793E-2</v>
      </c>
      <c r="AB1692" s="17">
        <v>3.4604120671947701E-2</v>
      </c>
      <c r="AC1692" s="17">
        <v>7.8754395394977403E-2</v>
      </c>
      <c r="AD1692" s="17">
        <v>3.11620915076373E-2</v>
      </c>
      <c r="AE1692" s="17"/>
      <c r="AF1692" s="17">
        <v>9.35528057105144E-2</v>
      </c>
      <c r="AG1692" s="17">
        <v>6.7607503241515293E-2</v>
      </c>
      <c r="AH1692" s="17">
        <v>0.104365274778682</v>
      </c>
      <c r="AI1692" s="17"/>
      <c r="AJ1692" s="17">
        <v>8.1609294666963594E-2</v>
      </c>
      <c r="AK1692" s="17">
        <v>8.9159277097625694E-2</v>
      </c>
      <c r="AL1692" s="17">
        <v>7.1768242240479105E-2</v>
      </c>
      <c r="AM1692" s="17">
        <v>0.181152055073146</v>
      </c>
      <c r="AN1692" s="17">
        <v>7.6699247501329906E-2</v>
      </c>
      <c r="AO1692" s="17"/>
      <c r="AP1692" s="17">
        <v>9.9430489530593205E-2</v>
      </c>
      <c r="AQ1692" s="17">
        <v>8.4671108950097301E-2</v>
      </c>
      <c r="AR1692" s="17">
        <v>5.2420608582027503E-2</v>
      </c>
      <c r="AS1692" s="17">
        <v>8.3760524006752796E-2</v>
      </c>
      <c r="AT1692" s="17">
        <v>0.14583962872393499</v>
      </c>
      <c r="AU1692" s="17"/>
      <c r="AV1692" s="17">
        <v>0.107183899784821</v>
      </c>
      <c r="AW1692" s="17">
        <v>9.5029795347655904E-2</v>
      </c>
      <c r="AX1692" s="17">
        <v>9.3967093289965303E-2</v>
      </c>
      <c r="AY1692" s="17">
        <v>6.43532513756917E-2</v>
      </c>
      <c r="AZ1692" s="17">
        <v>0.112216295935958</v>
      </c>
      <c r="BA1692" s="17">
        <v>3.5404383476101697E-2</v>
      </c>
      <c r="BB1692" s="17"/>
      <c r="BC1692" s="17">
        <v>7.4319367043686704E-2</v>
      </c>
      <c r="BD1692" s="17">
        <v>5.3107232595591101E-2</v>
      </c>
      <c r="BE1692" s="17">
        <v>0.11833162225157701</v>
      </c>
      <c r="BF1692" s="17">
        <v>9.8511075897630695E-2</v>
      </c>
      <c r="BG1692" s="17">
        <v>0.19773294711061701</v>
      </c>
    </row>
    <row r="1693" spans="2:59" x14ac:dyDescent="0.35">
      <c r="B1693" t="s">
        <v>651</v>
      </c>
      <c r="C1693" s="17">
        <v>0.152501149356185</v>
      </c>
      <c r="D1693" s="17">
        <v>0.174713801755532</v>
      </c>
      <c r="E1693" s="17">
        <v>0.131903256478025</v>
      </c>
      <c r="F1693" s="17"/>
      <c r="G1693" s="17">
        <v>0.212933458394026</v>
      </c>
      <c r="H1693" s="17">
        <v>0.217430517014682</v>
      </c>
      <c r="I1693" s="17">
        <v>0.16567996160248599</v>
      </c>
      <c r="J1693" s="17">
        <v>0.144989597643646</v>
      </c>
      <c r="K1693" s="17">
        <v>9.0188449582327898E-2</v>
      </c>
      <c r="L1693" s="17">
        <v>8.9544730188012706E-2</v>
      </c>
      <c r="M1693" s="17"/>
      <c r="N1693" s="17">
        <v>0.184887854897306</v>
      </c>
      <c r="O1693" s="17">
        <v>0.140470121378371</v>
      </c>
      <c r="P1693" s="17">
        <v>0.14759760732166299</v>
      </c>
      <c r="Q1693" s="17">
        <v>0.128720823148497</v>
      </c>
      <c r="R1693" s="17"/>
      <c r="S1693" s="17">
        <v>0.146666383248409</v>
      </c>
      <c r="T1693" s="17">
        <v>0.10068488675705101</v>
      </c>
      <c r="U1693" s="17">
        <v>0.136527602534708</v>
      </c>
      <c r="V1693" s="17">
        <v>0.15828079394219099</v>
      </c>
      <c r="W1693" s="17">
        <v>0.25683336883818197</v>
      </c>
      <c r="X1693" s="17">
        <v>0.179991432975873</v>
      </c>
      <c r="Y1693" s="17">
        <v>0.13153466167661501</v>
      </c>
      <c r="Z1693" s="17">
        <v>0.19700300984565899</v>
      </c>
      <c r="AA1693" s="17">
        <v>0.16774964135518899</v>
      </c>
      <c r="AB1693" s="17">
        <v>0.126831664279832</v>
      </c>
      <c r="AC1693" s="17">
        <v>0.11530037461944501</v>
      </c>
      <c r="AD1693" s="17">
        <v>0.138881278059063</v>
      </c>
      <c r="AE1693" s="17"/>
      <c r="AF1693" s="17">
        <v>0.113302201648043</v>
      </c>
      <c r="AG1693" s="17">
        <v>0.19129874544034101</v>
      </c>
      <c r="AH1693" s="17">
        <v>0.12844066624202599</v>
      </c>
      <c r="AI1693" s="17"/>
      <c r="AJ1693" s="17">
        <v>0.132978921661254</v>
      </c>
      <c r="AK1693" s="17">
        <v>0.20933603076515001</v>
      </c>
      <c r="AL1693" s="17">
        <v>0.159722063556623</v>
      </c>
      <c r="AM1693" s="17">
        <v>3.8533453108244103E-2</v>
      </c>
      <c r="AN1693" s="17">
        <v>0.14198278746062401</v>
      </c>
      <c r="AO1693" s="17"/>
      <c r="AP1693" s="17">
        <v>0.143064289767834</v>
      </c>
      <c r="AQ1693" s="17">
        <v>0.19927955064849101</v>
      </c>
      <c r="AR1693" s="17">
        <v>0.109449719305429</v>
      </c>
      <c r="AS1693" s="17">
        <v>8.6096991294218703E-2</v>
      </c>
      <c r="AT1693" s="17">
        <v>0.25343705107611297</v>
      </c>
      <c r="AU1693" s="17"/>
      <c r="AV1693" s="17">
        <v>0.19835798569047799</v>
      </c>
      <c r="AW1693" s="17">
        <v>0.14490068673110801</v>
      </c>
      <c r="AX1693" s="17">
        <v>0.15870956424085</v>
      </c>
      <c r="AY1693" s="17">
        <v>0.119402505625848</v>
      </c>
      <c r="AZ1693" s="17">
        <v>0.22916965850281401</v>
      </c>
      <c r="BA1693" s="17">
        <v>0.114869430956537</v>
      </c>
      <c r="BB1693" s="17"/>
      <c r="BC1693" s="17">
        <v>7.4954328199661205E-2</v>
      </c>
      <c r="BD1693" s="17">
        <v>0.15459794132506299</v>
      </c>
      <c r="BE1693" s="17">
        <v>0.17361037362413601</v>
      </c>
      <c r="BF1693" s="17">
        <v>0.216962399812337</v>
      </c>
      <c r="BG1693" s="17">
        <v>0.15124096507799101</v>
      </c>
    </row>
    <row r="1694" spans="2:59" x14ac:dyDescent="0.35">
      <c r="B1694" t="s">
        <v>652</v>
      </c>
      <c r="C1694" s="17">
        <v>0.10893883043977801</v>
      </c>
      <c r="D1694" s="17">
        <v>0.133604164566449</v>
      </c>
      <c r="E1694" s="17">
        <v>7.8660456296371001E-2</v>
      </c>
      <c r="F1694" s="17"/>
      <c r="G1694" s="17">
        <v>0.17703181241002</v>
      </c>
      <c r="H1694" s="17">
        <v>0.16105762724943901</v>
      </c>
      <c r="I1694" s="17">
        <v>0.104895449865545</v>
      </c>
      <c r="J1694" s="17">
        <v>6.5107647413658806E-2</v>
      </c>
      <c r="K1694" s="17">
        <v>6.7222533396915696E-2</v>
      </c>
      <c r="L1694" s="17">
        <v>8.0498965786114596E-2</v>
      </c>
      <c r="M1694" s="17"/>
      <c r="N1694" s="17">
        <v>8.13644805346216E-2</v>
      </c>
      <c r="O1694" s="17">
        <v>0.14111370912006599</v>
      </c>
      <c r="P1694" s="17">
        <v>9.2943687493499405E-2</v>
      </c>
      <c r="Q1694" s="17">
        <v>0.121376525301111</v>
      </c>
      <c r="R1694" s="17"/>
      <c r="S1694" s="17">
        <v>0.129418637043868</v>
      </c>
      <c r="T1694" s="17">
        <v>0.111199118116517</v>
      </c>
      <c r="U1694" s="17">
        <v>0.102083233081328</v>
      </c>
      <c r="V1694" s="17">
        <v>0.15485326436973801</v>
      </c>
      <c r="W1694" s="17">
        <v>6.5959132992197494E-2</v>
      </c>
      <c r="X1694" s="17">
        <v>0.15010491474811399</v>
      </c>
      <c r="Y1694" s="17">
        <v>0.14834892185607601</v>
      </c>
      <c r="Z1694" s="17">
        <v>9.3379836220567405E-2</v>
      </c>
      <c r="AA1694" s="17">
        <v>7.1034943219494703E-2</v>
      </c>
      <c r="AB1694" s="17">
        <v>6.8930413222995604E-2</v>
      </c>
      <c r="AC1694" s="17">
        <v>5.8340204109795298E-2</v>
      </c>
      <c r="AD1694" s="17">
        <v>0.12722946299731799</v>
      </c>
      <c r="AE1694" s="17"/>
      <c r="AF1694" s="17">
        <v>9.4670082534394698E-2</v>
      </c>
      <c r="AG1694" s="17">
        <v>9.9059577737347804E-2</v>
      </c>
      <c r="AH1694" s="17">
        <v>0.11304675897090501</v>
      </c>
      <c r="AI1694" s="17"/>
      <c r="AJ1694" s="17">
        <v>8.96182744531136E-2</v>
      </c>
      <c r="AK1694" s="17">
        <v>0.10835447342426199</v>
      </c>
      <c r="AL1694" s="17">
        <v>9.2845101216146003E-2</v>
      </c>
      <c r="AM1694" s="17">
        <v>3.8117863037072201E-2</v>
      </c>
      <c r="AN1694" s="17">
        <v>0.101391123931083</v>
      </c>
      <c r="AO1694" s="17"/>
      <c r="AP1694" s="17">
        <v>9.9228575112729103E-2</v>
      </c>
      <c r="AQ1694" s="17">
        <v>0.130617750978201</v>
      </c>
      <c r="AR1694" s="17">
        <v>0.15160338392785899</v>
      </c>
      <c r="AS1694" s="17">
        <v>0.106215191108539</v>
      </c>
      <c r="AT1694" s="17">
        <v>5.8002659714454501E-2</v>
      </c>
      <c r="AU1694" s="17"/>
      <c r="AV1694" s="17">
        <v>0.14818328508332401</v>
      </c>
      <c r="AW1694" s="17">
        <v>0.113861104405796</v>
      </c>
      <c r="AX1694" s="17">
        <v>0.129375200855808</v>
      </c>
      <c r="AY1694" s="17">
        <v>7.7367155849931799E-2</v>
      </c>
      <c r="AZ1694" s="17">
        <v>7.6593264964936902E-2</v>
      </c>
      <c r="BA1694" s="17">
        <v>8.3332739914835099E-2</v>
      </c>
      <c r="BB1694" s="17"/>
      <c r="BC1694" s="17">
        <v>0.102943507388917</v>
      </c>
      <c r="BD1694" s="17">
        <v>0.102924682020286</v>
      </c>
      <c r="BE1694" s="17">
        <v>0.105170308491989</v>
      </c>
      <c r="BF1694" s="17">
        <v>0.11722671290049</v>
      </c>
      <c r="BG1694" s="17">
        <v>0.117104115690342</v>
      </c>
    </row>
    <row r="1695" spans="2:59" x14ac:dyDescent="0.35">
      <c r="B1695" t="s">
        <v>653</v>
      </c>
      <c r="C1695" s="17">
        <v>0.21057358842392199</v>
      </c>
      <c r="D1695" s="17">
        <v>0.22465432513018599</v>
      </c>
      <c r="E1695" s="17">
        <v>0.19849749565074301</v>
      </c>
      <c r="F1695" s="17"/>
      <c r="G1695" s="17">
        <v>0.182420270257936</v>
      </c>
      <c r="H1695" s="17">
        <v>0.16742001572279899</v>
      </c>
      <c r="I1695" s="17">
        <v>0.18241635542220699</v>
      </c>
      <c r="J1695" s="17">
        <v>0.231157899106368</v>
      </c>
      <c r="K1695" s="17">
        <v>0.278320528661058</v>
      </c>
      <c r="L1695" s="17">
        <v>0.230698617695138</v>
      </c>
      <c r="M1695" s="17"/>
      <c r="N1695" s="17">
        <v>0.22742543457553999</v>
      </c>
      <c r="O1695" s="17">
        <v>0.19171155897081399</v>
      </c>
      <c r="P1695" s="17">
        <v>0.217903095009187</v>
      </c>
      <c r="Q1695" s="17">
        <v>0.205465130470148</v>
      </c>
      <c r="R1695" s="17"/>
      <c r="S1695" s="17">
        <v>0.149322156273579</v>
      </c>
      <c r="T1695" s="17">
        <v>0.24413889242522899</v>
      </c>
      <c r="U1695" s="17">
        <v>0.24094142711723801</v>
      </c>
      <c r="V1695" s="17">
        <v>0.16993476226578799</v>
      </c>
      <c r="W1695" s="17">
        <v>0.17816629874234699</v>
      </c>
      <c r="X1695" s="17">
        <v>0.14895046527897801</v>
      </c>
      <c r="Y1695" s="17">
        <v>0.26937651268145701</v>
      </c>
      <c r="Z1695" s="17">
        <v>0.237549363539521</v>
      </c>
      <c r="AA1695" s="17">
        <v>0.22905421880889801</v>
      </c>
      <c r="AB1695" s="17">
        <v>0.27125799895748198</v>
      </c>
      <c r="AC1695" s="17">
        <v>0.24239444793758</v>
      </c>
      <c r="AD1695" s="17">
        <v>0.202962990374848</v>
      </c>
      <c r="AE1695" s="17"/>
      <c r="AF1695" s="17">
        <v>0.23814789240311299</v>
      </c>
      <c r="AG1695" s="17">
        <v>0.20819954253814901</v>
      </c>
      <c r="AH1695" s="17">
        <v>0.15973553086414199</v>
      </c>
      <c r="AI1695" s="17"/>
      <c r="AJ1695" s="17">
        <v>0.22286025205059701</v>
      </c>
      <c r="AK1695" s="17">
        <v>0.22590496259505799</v>
      </c>
      <c r="AL1695" s="17">
        <v>0.15553869979142099</v>
      </c>
      <c r="AM1695" s="17">
        <v>0.190020413406603</v>
      </c>
      <c r="AN1695" s="17">
        <v>0.15928498188231299</v>
      </c>
      <c r="AO1695" s="17"/>
      <c r="AP1695" s="17">
        <v>0.177373685947122</v>
      </c>
      <c r="AQ1695" s="17">
        <v>0.20316668434679699</v>
      </c>
      <c r="AR1695" s="17">
        <v>0.27731307752854001</v>
      </c>
      <c r="AS1695" s="17">
        <v>0.25134913413950899</v>
      </c>
      <c r="AT1695" s="17">
        <v>0.134018005302045</v>
      </c>
      <c r="AU1695" s="17"/>
      <c r="AV1695" s="17">
        <v>0.20111032646337801</v>
      </c>
      <c r="AW1695" s="17">
        <v>0.20350916368844801</v>
      </c>
      <c r="AX1695" s="17">
        <v>0.22018719631377601</v>
      </c>
      <c r="AY1695" s="17">
        <v>0.25140126131347101</v>
      </c>
      <c r="AZ1695" s="17">
        <v>0.14898285548228701</v>
      </c>
      <c r="BA1695" s="17">
        <v>0.235930019340201</v>
      </c>
      <c r="BB1695" s="17"/>
      <c r="BC1695" s="17">
        <v>0.241671381546018</v>
      </c>
      <c r="BD1695" s="17">
        <v>0.19206584362342499</v>
      </c>
      <c r="BE1695" s="17">
        <v>0.20696938651449401</v>
      </c>
      <c r="BF1695" s="17">
        <v>0.19897486388094501</v>
      </c>
      <c r="BG1695" s="17">
        <v>7.0464789557331597E-2</v>
      </c>
    </row>
    <row r="1696" spans="2:59" x14ac:dyDescent="0.35">
      <c r="B1696" t="s">
        <v>654</v>
      </c>
      <c r="C1696" s="17">
        <v>0.12689328088266</v>
      </c>
      <c r="D1696" s="17">
        <v>0.108582048324877</v>
      </c>
      <c r="E1696" s="17">
        <v>0.14604908932081301</v>
      </c>
      <c r="F1696" s="17"/>
      <c r="G1696" s="17">
        <v>0.10715882445108101</v>
      </c>
      <c r="H1696" s="17">
        <v>8.4686484799890396E-2</v>
      </c>
      <c r="I1696" s="17">
        <v>0.15451174201326301</v>
      </c>
      <c r="J1696" s="17">
        <v>0.13134871812412899</v>
      </c>
      <c r="K1696" s="17">
        <v>0.14467030826396299</v>
      </c>
      <c r="L1696" s="17">
        <v>0.13976685132403799</v>
      </c>
      <c r="M1696" s="17"/>
      <c r="N1696" s="17">
        <v>0.11273981480546599</v>
      </c>
      <c r="O1696" s="17">
        <v>0.13980057916961999</v>
      </c>
      <c r="P1696" s="17">
        <v>0.106005354900214</v>
      </c>
      <c r="Q1696" s="17">
        <v>0.14885796700485299</v>
      </c>
      <c r="R1696" s="17"/>
      <c r="S1696" s="17">
        <v>0.166240908161358</v>
      </c>
      <c r="T1696" s="17">
        <v>0.121640495119523</v>
      </c>
      <c r="U1696" s="17">
        <v>0.17949454110290899</v>
      </c>
      <c r="V1696" s="17">
        <v>7.6707185120635304E-2</v>
      </c>
      <c r="W1696" s="17">
        <v>0.10265109041643999</v>
      </c>
      <c r="X1696" s="17">
        <v>3.70778190302632E-2</v>
      </c>
      <c r="Y1696" s="17">
        <v>0.154833867919732</v>
      </c>
      <c r="Z1696" s="17">
        <v>6.0479593932138698E-2</v>
      </c>
      <c r="AA1696" s="17">
        <v>0.12654984659329299</v>
      </c>
      <c r="AB1696" s="17">
        <v>0.12781313961037499</v>
      </c>
      <c r="AC1696" s="17">
        <v>0.20173074294913099</v>
      </c>
      <c r="AD1696" s="17">
        <v>0.18235567073534101</v>
      </c>
      <c r="AE1696" s="17"/>
      <c r="AF1696" s="17">
        <v>0.116235542803077</v>
      </c>
      <c r="AG1696" s="17">
        <v>0.13860458159612199</v>
      </c>
      <c r="AH1696" s="17">
        <v>0.106867129195194</v>
      </c>
      <c r="AI1696" s="17"/>
      <c r="AJ1696" s="17">
        <v>0.104807108125793</v>
      </c>
      <c r="AK1696" s="17">
        <v>0.110202502933925</v>
      </c>
      <c r="AL1696" s="17">
        <v>0.25258237697185698</v>
      </c>
      <c r="AM1696" s="17">
        <v>0.203277756983928</v>
      </c>
      <c r="AN1696" s="17">
        <v>0.13698889156837099</v>
      </c>
      <c r="AO1696" s="17"/>
      <c r="AP1696" s="17">
        <v>9.2484365798293194E-2</v>
      </c>
      <c r="AQ1696" s="17">
        <v>0.12157271903519699</v>
      </c>
      <c r="AR1696" s="17">
        <v>0.18724099361419799</v>
      </c>
      <c r="AS1696" s="17">
        <v>0.14693418861276</v>
      </c>
      <c r="AT1696" s="17">
        <v>7.7843725694112006E-2</v>
      </c>
      <c r="AU1696" s="17"/>
      <c r="AV1696" s="17">
        <v>9.5539237124205506E-2</v>
      </c>
      <c r="AW1696" s="17">
        <v>0.101928605793053</v>
      </c>
      <c r="AX1696" s="17">
        <v>0.25565223583431401</v>
      </c>
      <c r="AY1696" s="17">
        <v>0.117234137815869</v>
      </c>
      <c r="AZ1696" s="17">
        <v>0.13501777561609701</v>
      </c>
      <c r="BA1696" s="17">
        <v>9.8702013612273903E-2</v>
      </c>
      <c r="BB1696" s="17"/>
      <c r="BC1696" s="17">
        <v>0.136185104443449</v>
      </c>
      <c r="BD1696" s="17">
        <v>0.14836415004263301</v>
      </c>
      <c r="BE1696" s="17">
        <v>0.149420436197092</v>
      </c>
      <c r="BF1696" s="17">
        <v>5.1848005913028801E-2</v>
      </c>
      <c r="BG1696" s="17">
        <v>0.19385571800763901</v>
      </c>
    </row>
    <row r="1697" spans="2:59" x14ac:dyDescent="0.35">
      <c r="B1697" t="s">
        <v>655</v>
      </c>
      <c r="C1697" s="17">
        <v>0.18410894956800999</v>
      </c>
      <c r="D1697" s="17">
        <v>0.14831961464163401</v>
      </c>
      <c r="E1697" s="17">
        <v>0.21927147985408399</v>
      </c>
      <c r="F1697" s="17"/>
      <c r="G1697" s="17">
        <v>0.115487123413455</v>
      </c>
      <c r="H1697" s="17">
        <v>0.111259483285743</v>
      </c>
      <c r="I1697" s="17">
        <v>0.22063205616738299</v>
      </c>
      <c r="J1697" s="17">
        <v>0.16785137722207499</v>
      </c>
      <c r="K1697" s="17">
        <v>0.25713812519838602</v>
      </c>
      <c r="L1697" s="17">
        <v>0.23176428786042899</v>
      </c>
      <c r="M1697" s="17"/>
      <c r="N1697" s="17">
        <v>0.16612627557000401</v>
      </c>
      <c r="O1697" s="17">
        <v>0.20592048260514301</v>
      </c>
      <c r="P1697" s="17">
        <v>0.171410167366743</v>
      </c>
      <c r="Q1697" s="17">
        <v>0.19384510093634599</v>
      </c>
      <c r="R1697" s="17"/>
      <c r="S1697" s="17">
        <v>0.150526344498362</v>
      </c>
      <c r="T1697" s="17">
        <v>0.19761850298751801</v>
      </c>
      <c r="U1697" s="17">
        <v>0.172777821535886</v>
      </c>
      <c r="V1697" s="17">
        <v>0.17062379579328399</v>
      </c>
      <c r="W1697" s="17">
        <v>0.17829836682338299</v>
      </c>
      <c r="X1697" s="17">
        <v>0.16170397085691701</v>
      </c>
      <c r="Y1697" s="17">
        <v>0.110036406838323</v>
      </c>
      <c r="Z1697" s="17">
        <v>0.267281521897128</v>
      </c>
      <c r="AA1697" s="17">
        <v>0.20997310021858701</v>
      </c>
      <c r="AB1697" s="17">
        <v>0.24372738604865499</v>
      </c>
      <c r="AC1697" s="17">
        <v>0.16149268053175</v>
      </c>
      <c r="AD1697" s="17">
        <v>0.29200810793797299</v>
      </c>
      <c r="AE1697" s="17"/>
      <c r="AF1697" s="17">
        <v>0.202721430751583</v>
      </c>
      <c r="AG1697" s="17">
        <v>0.176490141208754</v>
      </c>
      <c r="AH1697" s="17">
        <v>0.18271677561049501</v>
      </c>
      <c r="AI1697" s="17"/>
      <c r="AJ1697" s="17">
        <v>0.213052736608146</v>
      </c>
      <c r="AK1697" s="17">
        <v>0.13621782322786199</v>
      </c>
      <c r="AL1697" s="17">
        <v>0.182211913327293</v>
      </c>
      <c r="AM1697" s="17">
        <v>0.12765470779271901</v>
      </c>
      <c r="AN1697" s="17">
        <v>0.21734858642686</v>
      </c>
      <c r="AO1697" s="17"/>
      <c r="AP1697" s="17">
        <v>0.223810781489412</v>
      </c>
      <c r="AQ1697" s="17">
        <v>0.144952531738162</v>
      </c>
      <c r="AR1697" s="17">
        <v>0.16513466308594299</v>
      </c>
      <c r="AS1697" s="17">
        <v>0.13515526381954901</v>
      </c>
      <c r="AT1697" s="17">
        <v>0.21056756861211301</v>
      </c>
      <c r="AU1697" s="17"/>
      <c r="AV1697" s="17">
        <v>0.13542385363706599</v>
      </c>
      <c r="AW1697" s="17">
        <v>0.21420241007948801</v>
      </c>
      <c r="AX1697" s="17">
        <v>0.122776547492406</v>
      </c>
      <c r="AY1697" s="17">
        <v>0.18259036909665499</v>
      </c>
      <c r="AZ1697" s="17">
        <v>0.153962539052201</v>
      </c>
      <c r="BA1697" s="17">
        <v>0.200399954009436</v>
      </c>
      <c r="BB1697" s="17"/>
      <c r="BC1697" s="17">
        <v>0.233714902337221</v>
      </c>
      <c r="BD1697" s="17">
        <v>0.197548935671222</v>
      </c>
      <c r="BE1697" s="17">
        <v>0.15506933264453299</v>
      </c>
      <c r="BF1697" s="17">
        <v>0.163486145035387</v>
      </c>
      <c r="BG1697" s="17">
        <v>9.9263798804834602E-2</v>
      </c>
    </row>
    <row r="1698" spans="2:59" x14ac:dyDescent="0.35">
      <c r="B1698" t="s">
        <v>123</v>
      </c>
      <c r="C1698" s="17">
        <v>0.103307488601425</v>
      </c>
      <c r="D1698" s="17">
        <v>7.6219613505751599E-2</v>
      </c>
      <c r="E1698" s="17">
        <v>0.130917758293222</v>
      </c>
      <c r="F1698" s="17"/>
      <c r="G1698" s="17">
        <v>5.1840045544024597E-2</v>
      </c>
      <c r="H1698" s="17">
        <v>8.2926307501025795E-2</v>
      </c>
      <c r="I1698" s="17">
        <v>3.6523210154103099E-2</v>
      </c>
      <c r="J1698" s="17">
        <v>0.134560696953545</v>
      </c>
      <c r="K1698" s="17">
        <v>0.11681868897259901</v>
      </c>
      <c r="L1698" s="17">
        <v>0.17718037952907101</v>
      </c>
      <c r="M1698" s="17"/>
      <c r="N1698" s="17">
        <v>5.8916852251215998E-2</v>
      </c>
      <c r="O1698" s="17">
        <v>5.6362081301093402E-2</v>
      </c>
      <c r="P1698" s="17">
        <v>0.17699253392647199</v>
      </c>
      <c r="Q1698" s="17">
        <v>0.13902048496154301</v>
      </c>
      <c r="R1698" s="17"/>
      <c r="S1698" s="17">
        <v>7.0839031712899805E-2</v>
      </c>
      <c r="T1698" s="17">
        <v>0.14200214872575001</v>
      </c>
      <c r="U1698" s="17">
        <v>0.118253147716386</v>
      </c>
      <c r="V1698" s="17">
        <v>9.6625495729637301E-2</v>
      </c>
      <c r="W1698" s="17">
        <v>0.11796223304660799</v>
      </c>
      <c r="X1698" s="17">
        <v>0.159041956856774</v>
      </c>
      <c r="Y1698" s="17">
        <v>7.5725862533344707E-2</v>
      </c>
      <c r="Z1698" s="17">
        <v>0.10350557969654101</v>
      </c>
      <c r="AA1698" s="17">
        <v>8.8094404153412006E-2</v>
      </c>
      <c r="AB1698" s="17">
        <v>0.107174492884883</v>
      </c>
      <c r="AC1698" s="17">
        <v>8.6184596718462E-2</v>
      </c>
      <c r="AD1698" s="17">
        <v>2.5400398387819999E-2</v>
      </c>
      <c r="AE1698" s="17"/>
      <c r="AF1698" s="17">
        <v>0.11121622943432199</v>
      </c>
      <c r="AG1698" s="17">
        <v>8.76785552668988E-2</v>
      </c>
      <c r="AH1698" s="17">
        <v>0.17008441864201901</v>
      </c>
      <c r="AI1698" s="17"/>
      <c r="AJ1698" s="17">
        <v>0.12651284379647301</v>
      </c>
      <c r="AK1698" s="17">
        <v>7.2442331302103202E-2</v>
      </c>
      <c r="AL1698" s="17">
        <v>5.3751509318487198E-2</v>
      </c>
      <c r="AM1698" s="17">
        <v>9.9059593000882198E-2</v>
      </c>
      <c r="AN1698" s="17">
        <v>0.15327973531379999</v>
      </c>
      <c r="AO1698" s="17"/>
      <c r="AP1698" s="17">
        <v>0.143745192774895</v>
      </c>
      <c r="AQ1698" s="17">
        <v>7.0096906694403396E-2</v>
      </c>
      <c r="AR1698" s="17">
        <v>3.2704328060513502E-2</v>
      </c>
      <c r="AS1698" s="17">
        <v>0.129432583300259</v>
      </c>
      <c r="AT1698" s="17">
        <v>0.120291360877227</v>
      </c>
      <c r="AU1698" s="17"/>
      <c r="AV1698" s="17">
        <v>6.4903649246736805E-2</v>
      </c>
      <c r="AW1698" s="17">
        <v>0.116317338013484</v>
      </c>
      <c r="AX1698" s="17">
        <v>8.6664103299422604E-3</v>
      </c>
      <c r="AY1698" s="17">
        <v>0.12894152766015399</v>
      </c>
      <c r="AZ1698" s="17">
        <v>0.119433580550019</v>
      </c>
      <c r="BA1698" s="17">
        <v>0.220093521298941</v>
      </c>
      <c r="BB1698" s="17"/>
      <c r="BC1698" s="17">
        <v>0.12448488654027499</v>
      </c>
      <c r="BD1698" s="17">
        <v>0.127436480626025</v>
      </c>
      <c r="BE1698" s="17">
        <v>5.8130831748383703E-2</v>
      </c>
      <c r="BF1698" s="17">
        <v>8.6697818780130595E-2</v>
      </c>
      <c r="BG1698" s="17">
        <v>5.8339623652417703E-2</v>
      </c>
    </row>
    <row r="1699" spans="2:59" x14ac:dyDescent="0.35">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c r="BA1699" s="17"/>
      <c r="BB1699" s="17"/>
      <c r="BC1699" s="17"/>
      <c r="BD1699" s="17"/>
      <c r="BE1699" s="17"/>
      <c r="BF1699" s="17"/>
      <c r="BG1699" s="17"/>
    </row>
    <row r="1700" spans="2:59" x14ac:dyDescent="0.35">
      <c r="B1700" s="6" t="s">
        <v>661</v>
      </c>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c r="BA1700" s="17"/>
      <c r="BB1700" s="17"/>
      <c r="BC1700" s="17"/>
      <c r="BD1700" s="17"/>
      <c r="BE1700" s="17"/>
      <c r="BF1700" s="17"/>
      <c r="BG1700" s="17"/>
    </row>
    <row r="1701" spans="2:59" x14ac:dyDescent="0.35">
      <c r="B1701" s="24" t="s">
        <v>331</v>
      </c>
      <c r="C1701" s="17"/>
      <c r="D1701" s="17"/>
      <c r="E1701" s="17"/>
      <c r="F1701" s="17"/>
      <c r="G1701" s="17"/>
      <c r="H1701" s="17"/>
      <c r="I1701" s="17"/>
      <c r="J1701" s="17"/>
      <c r="K1701" s="17"/>
      <c r="L1701" s="17"/>
      <c r="M1701" s="17"/>
      <c r="N1701" s="17"/>
      <c r="O1701" s="17"/>
      <c r="P1701" s="17"/>
      <c r="Q1701" s="17"/>
      <c r="R1701" s="17"/>
      <c r="S1701" s="17"/>
      <c r="T1701" s="17"/>
      <c r="U1701" s="17"/>
      <c r="V1701" s="17"/>
      <c r="W1701" s="17"/>
      <c r="X1701" s="17"/>
      <c r="Y1701" s="17"/>
      <c r="Z1701" s="17"/>
      <c r="AA1701" s="17"/>
      <c r="AB1701" s="17"/>
      <c r="AC1701" s="17"/>
      <c r="AD1701" s="17"/>
      <c r="AE1701" s="17"/>
      <c r="AF1701" s="17"/>
      <c r="AG1701" s="17"/>
      <c r="AH1701" s="17"/>
      <c r="AI1701" s="17"/>
      <c r="AJ1701" s="17"/>
      <c r="AK1701" s="17"/>
      <c r="AL1701" s="17"/>
      <c r="AM1701" s="17"/>
      <c r="AN1701" s="17"/>
      <c r="AO1701" s="17"/>
      <c r="AP1701" s="17"/>
      <c r="AQ1701" s="17"/>
      <c r="AR1701" s="17"/>
      <c r="AS1701" s="17"/>
      <c r="AT1701" s="17"/>
      <c r="AU1701" s="17"/>
      <c r="AV1701" s="17"/>
      <c r="AW1701" s="17"/>
      <c r="AX1701" s="17"/>
      <c r="AY1701" s="17"/>
      <c r="AZ1701" s="17"/>
      <c r="BA1701" s="17"/>
      <c r="BB1701" s="17"/>
      <c r="BC1701" s="17"/>
      <c r="BD1701" s="17"/>
      <c r="BE1701" s="17"/>
      <c r="BF1701" s="17"/>
      <c r="BG1701" s="17"/>
    </row>
    <row r="1702" spans="2:59" x14ac:dyDescent="0.35">
      <c r="B1702" t="s">
        <v>649</v>
      </c>
      <c r="C1702" s="17">
        <v>8.7279653902904694E-2</v>
      </c>
      <c r="D1702" s="17">
        <v>8.7279144002883405E-2</v>
      </c>
      <c r="E1702" s="17">
        <v>8.8031895426106802E-2</v>
      </c>
      <c r="F1702" s="17"/>
      <c r="G1702" s="17">
        <v>6.7435125158926398E-2</v>
      </c>
      <c r="H1702" s="17">
        <v>0.112615400933797</v>
      </c>
      <c r="I1702" s="17">
        <v>9.7059365477065798E-2</v>
      </c>
      <c r="J1702" s="17">
        <v>8.4221029640219394E-2</v>
      </c>
      <c r="K1702" s="17">
        <v>3.7162960866988601E-2</v>
      </c>
      <c r="L1702" s="17">
        <v>0.105990268964317</v>
      </c>
      <c r="M1702" s="17"/>
      <c r="N1702" s="17">
        <v>0.108250545308247</v>
      </c>
      <c r="O1702" s="17">
        <v>8.41774997592135E-2</v>
      </c>
      <c r="P1702" s="17">
        <v>7.5278568800207599E-2</v>
      </c>
      <c r="Q1702" s="17">
        <v>7.7451079713723003E-2</v>
      </c>
      <c r="R1702" s="17"/>
      <c r="S1702" s="17">
        <v>0.11695270255378</v>
      </c>
      <c r="T1702" s="17">
        <v>3.3833038201961999E-2</v>
      </c>
      <c r="U1702" s="17">
        <v>8.6173010344087503E-2</v>
      </c>
      <c r="V1702" s="17">
        <v>8.8387331146461301E-2</v>
      </c>
      <c r="W1702" s="17">
        <v>0.108405843494151</v>
      </c>
      <c r="X1702" s="17">
        <v>0.11511939718504199</v>
      </c>
      <c r="Y1702" s="17">
        <v>5.0696400242134801E-2</v>
      </c>
      <c r="Z1702" s="17">
        <v>0</v>
      </c>
      <c r="AA1702" s="17">
        <v>8.3728361926389494E-2</v>
      </c>
      <c r="AB1702" s="17">
        <v>0.10647343833922999</v>
      </c>
      <c r="AC1702" s="17">
        <v>0.16154989896395999</v>
      </c>
      <c r="AD1702" s="17">
        <v>6.2118760566499301E-2</v>
      </c>
      <c r="AE1702" s="17"/>
      <c r="AF1702" s="17">
        <v>0.101427777709447</v>
      </c>
      <c r="AG1702" s="17">
        <v>8.1174540687453001E-2</v>
      </c>
      <c r="AH1702" s="17">
        <v>0.10841419846643401</v>
      </c>
      <c r="AI1702" s="17"/>
      <c r="AJ1702" s="17">
        <v>8.9901785584294805E-2</v>
      </c>
      <c r="AK1702" s="17">
        <v>0.103201925292478</v>
      </c>
      <c r="AL1702" s="17">
        <v>5.9216148483371603E-2</v>
      </c>
      <c r="AM1702" s="17">
        <v>5.0366519955459099E-2</v>
      </c>
      <c r="AN1702" s="17">
        <v>6.6620260679691401E-2</v>
      </c>
      <c r="AO1702" s="17"/>
      <c r="AP1702" s="17">
        <v>8.9599300368987403E-2</v>
      </c>
      <c r="AQ1702" s="17">
        <v>0.106501609575772</v>
      </c>
      <c r="AR1702" s="17">
        <v>6.8929862885948601E-2</v>
      </c>
      <c r="AS1702" s="17">
        <v>6.5352917198196595E-2</v>
      </c>
      <c r="AT1702" s="17">
        <v>9.49793211186125E-2</v>
      </c>
      <c r="AU1702" s="17"/>
      <c r="AV1702" s="17">
        <v>0.108620727181612</v>
      </c>
      <c r="AW1702" s="17">
        <v>8.2264286685687998E-2</v>
      </c>
      <c r="AX1702" s="17">
        <v>5.3252723109232701E-2</v>
      </c>
      <c r="AY1702" s="17">
        <v>7.5460941656034897E-2</v>
      </c>
      <c r="AZ1702" s="17">
        <v>7.2008715400213405E-2</v>
      </c>
      <c r="BA1702" s="17">
        <v>0.10066111219091101</v>
      </c>
      <c r="BB1702" s="17"/>
      <c r="BC1702" s="17">
        <v>7.0016556585256004E-2</v>
      </c>
      <c r="BD1702" s="17">
        <v>7.1232936846895495E-2</v>
      </c>
      <c r="BE1702" s="17">
        <v>8.1903217250014398E-2</v>
      </c>
      <c r="BF1702" s="17">
        <v>0.10884096174841</v>
      </c>
      <c r="BG1702" s="17">
        <v>0.246495154976589</v>
      </c>
    </row>
    <row r="1703" spans="2:59" x14ac:dyDescent="0.35">
      <c r="B1703" t="s">
        <v>650</v>
      </c>
      <c r="C1703" s="17">
        <v>0.16503931954447301</v>
      </c>
      <c r="D1703" s="17">
        <v>0.165855669491347</v>
      </c>
      <c r="E1703" s="17">
        <v>0.16301159226238299</v>
      </c>
      <c r="F1703" s="17"/>
      <c r="G1703" s="17">
        <v>0.15884916874625599</v>
      </c>
      <c r="H1703" s="17">
        <v>0.164570926583855</v>
      </c>
      <c r="I1703" s="17">
        <v>0.16389738238913501</v>
      </c>
      <c r="J1703" s="17">
        <v>0.147475826365248</v>
      </c>
      <c r="K1703" s="17">
        <v>0.13983479264186999</v>
      </c>
      <c r="L1703" s="17">
        <v>0.200227734889977</v>
      </c>
      <c r="M1703" s="17"/>
      <c r="N1703" s="17">
        <v>0.19250728371963199</v>
      </c>
      <c r="O1703" s="17">
        <v>0.17970516976629899</v>
      </c>
      <c r="P1703" s="17">
        <v>0.15326518225282301</v>
      </c>
      <c r="Q1703" s="17">
        <v>0.128784847109114</v>
      </c>
      <c r="R1703" s="17"/>
      <c r="S1703" s="17">
        <v>0.21813538643022301</v>
      </c>
      <c r="T1703" s="17">
        <v>0.137813741081592</v>
      </c>
      <c r="U1703" s="17">
        <v>0.18518747280509301</v>
      </c>
      <c r="V1703" s="17">
        <v>0.17005002843967801</v>
      </c>
      <c r="W1703" s="17">
        <v>0.18764291448818901</v>
      </c>
      <c r="X1703" s="17">
        <v>0.12526750419918001</v>
      </c>
      <c r="Y1703" s="17">
        <v>0.134940192949148</v>
      </c>
      <c r="Z1703" s="17">
        <v>0.13001968212996301</v>
      </c>
      <c r="AA1703" s="17">
        <v>0.171479139310834</v>
      </c>
      <c r="AB1703" s="17">
        <v>0.133892738479924</v>
      </c>
      <c r="AC1703" s="17">
        <v>0.22913551676250299</v>
      </c>
      <c r="AD1703" s="17">
        <v>9.2832414394703994E-2</v>
      </c>
      <c r="AE1703" s="17"/>
      <c r="AF1703" s="17">
        <v>0.162649465150631</v>
      </c>
      <c r="AG1703" s="17">
        <v>0.18927235028796299</v>
      </c>
      <c r="AH1703" s="17">
        <v>0.122796597901667</v>
      </c>
      <c r="AI1703" s="17"/>
      <c r="AJ1703" s="17">
        <v>0.20113676804548</v>
      </c>
      <c r="AK1703" s="17">
        <v>0.17634154617314099</v>
      </c>
      <c r="AL1703" s="17">
        <v>0.15540823200639001</v>
      </c>
      <c r="AM1703" s="17">
        <v>0.19549139906139301</v>
      </c>
      <c r="AN1703" s="17">
        <v>0.14528202251548</v>
      </c>
      <c r="AO1703" s="17"/>
      <c r="AP1703" s="17">
        <v>0.22629970578390299</v>
      </c>
      <c r="AQ1703" s="17">
        <v>0.187666411904647</v>
      </c>
      <c r="AR1703" s="17">
        <v>0.180554332759122</v>
      </c>
      <c r="AS1703" s="17">
        <v>0.136406069247897</v>
      </c>
      <c r="AT1703" s="17">
        <v>0.105459495687315</v>
      </c>
      <c r="AU1703" s="17"/>
      <c r="AV1703" s="17">
        <v>0.20876986423945201</v>
      </c>
      <c r="AW1703" s="17">
        <v>0.22270520460447399</v>
      </c>
      <c r="AX1703" s="17">
        <v>0.144811456375914</v>
      </c>
      <c r="AY1703" s="17">
        <v>0.13493490727344901</v>
      </c>
      <c r="AZ1703" s="17">
        <v>6.8180449934512596E-2</v>
      </c>
      <c r="BA1703" s="17">
        <v>0.19041034392509301</v>
      </c>
      <c r="BB1703" s="17"/>
      <c r="BC1703" s="17">
        <v>0.12726594208490299</v>
      </c>
      <c r="BD1703" s="17">
        <v>0.12035894507808099</v>
      </c>
      <c r="BE1703" s="17">
        <v>0.20371833264882699</v>
      </c>
      <c r="BF1703" s="17">
        <v>0.1935041344315</v>
      </c>
      <c r="BG1703" s="17">
        <v>0.34481888071867101</v>
      </c>
    </row>
    <row r="1704" spans="2:59" x14ac:dyDescent="0.35">
      <c r="B1704" t="s">
        <v>651</v>
      </c>
      <c r="C1704" s="17">
        <v>0.292338228165679</v>
      </c>
      <c r="D1704" s="17">
        <v>0.30526755116474102</v>
      </c>
      <c r="E1704" s="17">
        <v>0.27982637109025899</v>
      </c>
      <c r="F1704" s="17"/>
      <c r="G1704" s="17">
        <v>0.31340936140939202</v>
      </c>
      <c r="H1704" s="17">
        <v>0.352773382955683</v>
      </c>
      <c r="I1704" s="17">
        <v>0.22503056889411199</v>
      </c>
      <c r="J1704" s="17">
        <v>0.276983946103386</v>
      </c>
      <c r="K1704" s="17">
        <v>0.32241905920398301</v>
      </c>
      <c r="L1704" s="17">
        <v>0.27327294066566299</v>
      </c>
      <c r="M1704" s="17"/>
      <c r="N1704" s="17">
        <v>0.33418611886264599</v>
      </c>
      <c r="O1704" s="17">
        <v>0.27856407859967203</v>
      </c>
      <c r="P1704" s="17">
        <v>0.29373374455583401</v>
      </c>
      <c r="Q1704" s="17">
        <v>0.25847940791410201</v>
      </c>
      <c r="R1704" s="17"/>
      <c r="S1704" s="17">
        <v>0.27572028134788301</v>
      </c>
      <c r="T1704" s="17">
        <v>0.28525601556760999</v>
      </c>
      <c r="U1704" s="17">
        <v>0.27999656673100298</v>
      </c>
      <c r="V1704" s="17">
        <v>0.32812871902759999</v>
      </c>
      <c r="W1704" s="17">
        <v>0.30806451260044998</v>
      </c>
      <c r="X1704" s="17">
        <v>0.26312375835354501</v>
      </c>
      <c r="Y1704" s="17">
        <v>0.29022104630101397</v>
      </c>
      <c r="Z1704" s="17">
        <v>0.29056722183094102</v>
      </c>
      <c r="AA1704" s="17">
        <v>0.34331701265700698</v>
      </c>
      <c r="AB1704" s="17">
        <v>0.29165492987771802</v>
      </c>
      <c r="AC1704" s="17">
        <v>0.204014860329438</v>
      </c>
      <c r="AD1704" s="17">
        <v>0.35802896723456401</v>
      </c>
      <c r="AE1704" s="17"/>
      <c r="AF1704" s="17">
        <v>0.28569299244433699</v>
      </c>
      <c r="AG1704" s="17">
        <v>0.30495524445362099</v>
      </c>
      <c r="AH1704" s="17">
        <v>0.265952981808533</v>
      </c>
      <c r="AI1704" s="17"/>
      <c r="AJ1704" s="17">
        <v>0.31080080445395503</v>
      </c>
      <c r="AK1704" s="17">
        <v>0.294138131999369</v>
      </c>
      <c r="AL1704" s="17">
        <v>0.30433479131390201</v>
      </c>
      <c r="AM1704" s="17">
        <v>0.192247859449827</v>
      </c>
      <c r="AN1704" s="17">
        <v>0.21022029977654899</v>
      </c>
      <c r="AO1704" s="17"/>
      <c r="AP1704" s="17">
        <v>0.27296698893929</v>
      </c>
      <c r="AQ1704" s="17">
        <v>0.33185231912504998</v>
      </c>
      <c r="AR1704" s="17">
        <v>0.27265060740443903</v>
      </c>
      <c r="AS1704" s="17">
        <v>0.25550881145462401</v>
      </c>
      <c r="AT1704" s="17">
        <v>0.27838375143202199</v>
      </c>
      <c r="AU1704" s="17"/>
      <c r="AV1704" s="17">
        <v>0.32451138431431298</v>
      </c>
      <c r="AW1704" s="17">
        <v>0.28678435963714</v>
      </c>
      <c r="AX1704" s="17">
        <v>0.285725455422222</v>
      </c>
      <c r="AY1704" s="17">
        <v>0.27633970032784899</v>
      </c>
      <c r="AZ1704" s="17">
        <v>0.24391911015246301</v>
      </c>
      <c r="BA1704" s="17">
        <v>0.28454629383284602</v>
      </c>
      <c r="BB1704" s="17"/>
      <c r="BC1704" s="17">
        <v>0.298199257321696</v>
      </c>
      <c r="BD1704" s="17">
        <v>0.30910215232459898</v>
      </c>
      <c r="BE1704" s="17">
        <v>0.288848115753288</v>
      </c>
      <c r="BF1704" s="17">
        <v>0.34057597168667703</v>
      </c>
      <c r="BG1704" s="17">
        <v>0.112137858660806</v>
      </c>
    </row>
    <row r="1705" spans="2:59" x14ac:dyDescent="0.35">
      <c r="B1705" t="s">
        <v>652</v>
      </c>
      <c r="C1705" s="17">
        <v>0.14477481450714799</v>
      </c>
      <c r="D1705" s="17">
        <v>0.15921223027234399</v>
      </c>
      <c r="E1705" s="17">
        <v>0.13178015629974901</v>
      </c>
      <c r="F1705" s="17"/>
      <c r="G1705" s="17">
        <v>0.17436923805056101</v>
      </c>
      <c r="H1705" s="17">
        <v>0.14198528444025801</v>
      </c>
      <c r="I1705" s="17">
        <v>0.182268521125732</v>
      </c>
      <c r="J1705" s="17">
        <v>0.13657417856349199</v>
      </c>
      <c r="K1705" s="17">
        <v>0.104303827078774</v>
      </c>
      <c r="L1705" s="17">
        <v>0.128122759198422</v>
      </c>
      <c r="M1705" s="17"/>
      <c r="N1705" s="17">
        <v>0.119092887717705</v>
      </c>
      <c r="O1705" s="17">
        <v>0.15313920415120899</v>
      </c>
      <c r="P1705" s="17">
        <v>9.8852660352604801E-2</v>
      </c>
      <c r="Q1705" s="17">
        <v>0.20348048955102899</v>
      </c>
      <c r="R1705" s="17"/>
      <c r="S1705" s="17">
        <v>0.12351138476696499</v>
      </c>
      <c r="T1705" s="17">
        <v>0.18708179440432501</v>
      </c>
      <c r="U1705" s="17">
        <v>0.13028417637992001</v>
      </c>
      <c r="V1705" s="17">
        <v>0.14614040220565699</v>
      </c>
      <c r="W1705" s="17">
        <v>9.5563558733722104E-2</v>
      </c>
      <c r="X1705" s="17">
        <v>0.110435026178927</v>
      </c>
      <c r="Y1705" s="17">
        <v>0.20734597036657901</v>
      </c>
      <c r="Z1705" s="17">
        <v>0.11239518688134501</v>
      </c>
      <c r="AA1705" s="17">
        <v>0.13059142482964001</v>
      </c>
      <c r="AB1705" s="17">
        <v>0.19554009112505399</v>
      </c>
      <c r="AC1705" s="17">
        <v>0.125845465127567</v>
      </c>
      <c r="AD1705" s="17">
        <v>0.16643724734778201</v>
      </c>
      <c r="AE1705" s="17"/>
      <c r="AF1705" s="17">
        <v>0.1186867197808</v>
      </c>
      <c r="AG1705" s="17">
        <v>0.155814649187351</v>
      </c>
      <c r="AH1705" s="17">
        <v>0.13863390315367699</v>
      </c>
      <c r="AI1705" s="17"/>
      <c r="AJ1705" s="17">
        <v>0.134608649772715</v>
      </c>
      <c r="AK1705" s="17">
        <v>0.16167994978408001</v>
      </c>
      <c r="AL1705" s="17">
        <v>0.10195420321396401</v>
      </c>
      <c r="AM1705" s="17">
        <v>4.3718381436317198E-2</v>
      </c>
      <c r="AN1705" s="17">
        <v>0.14477706126391701</v>
      </c>
      <c r="AO1705" s="17"/>
      <c r="AP1705" s="17">
        <v>0.15560625929660701</v>
      </c>
      <c r="AQ1705" s="17">
        <v>0.13433391547825099</v>
      </c>
      <c r="AR1705" s="17">
        <v>0.13246127100625901</v>
      </c>
      <c r="AS1705" s="17">
        <v>0.13903950836717799</v>
      </c>
      <c r="AT1705" s="17">
        <v>0.108384031308131</v>
      </c>
      <c r="AU1705" s="17"/>
      <c r="AV1705" s="17">
        <v>0.14008521252643799</v>
      </c>
      <c r="AW1705" s="17">
        <v>0.153051064337135</v>
      </c>
      <c r="AX1705" s="17">
        <v>0.17720902241096301</v>
      </c>
      <c r="AY1705" s="17">
        <v>0.13221792988042999</v>
      </c>
      <c r="AZ1705" s="17">
        <v>0.18006549572494099</v>
      </c>
      <c r="BA1705" s="17">
        <v>0.114798138105563</v>
      </c>
      <c r="BB1705" s="17"/>
      <c r="BC1705" s="17">
        <v>0.155260752002191</v>
      </c>
      <c r="BD1705" s="17">
        <v>0.141670957282438</v>
      </c>
      <c r="BE1705" s="17">
        <v>0.12560732913768299</v>
      </c>
      <c r="BF1705" s="17">
        <v>0.13584002554090699</v>
      </c>
      <c r="BG1705" s="17">
        <v>3.8749461827820998E-2</v>
      </c>
    </row>
    <row r="1706" spans="2:59" x14ac:dyDescent="0.35">
      <c r="B1706" t="s">
        <v>653</v>
      </c>
      <c r="C1706" s="17">
        <v>0.14263084837312201</v>
      </c>
      <c r="D1706" s="17">
        <v>0.122315202146006</v>
      </c>
      <c r="E1706" s="17">
        <v>0.16193329896997299</v>
      </c>
      <c r="F1706" s="17"/>
      <c r="G1706" s="17">
        <v>0.15624438815818401</v>
      </c>
      <c r="H1706" s="17">
        <v>0.128835712186468</v>
      </c>
      <c r="I1706" s="17">
        <v>0.146731609548445</v>
      </c>
      <c r="J1706" s="17">
        <v>0.153765692457422</v>
      </c>
      <c r="K1706" s="17">
        <v>0.172786831415563</v>
      </c>
      <c r="L1706" s="17">
        <v>0.113763743551426</v>
      </c>
      <c r="M1706" s="17"/>
      <c r="N1706" s="17">
        <v>0.13262579187631901</v>
      </c>
      <c r="O1706" s="17">
        <v>0.139384587723549</v>
      </c>
      <c r="P1706" s="17">
        <v>0.172899687415078</v>
      </c>
      <c r="Q1706" s="17">
        <v>0.13101270610284901</v>
      </c>
      <c r="R1706" s="17"/>
      <c r="S1706" s="17">
        <v>0.14141613127189701</v>
      </c>
      <c r="T1706" s="17">
        <v>0.15652105623833701</v>
      </c>
      <c r="U1706" s="17">
        <v>0.161540051443921</v>
      </c>
      <c r="V1706" s="17">
        <v>0.15900178114365901</v>
      </c>
      <c r="W1706" s="17">
        <v>8.0087594673408896E-2</v>
      </c>
      <c r="X1706" s="17">
        <v>0.12537386658458199</v>
      </c>
      <c r="Y1706" s="17">
        <v>0.168301883221076</v>
      </c>
      <c r="Z1706" s="17">
        <v>0.16529029424146299</v>
      </c>
      <c r="AA1706" s="17">
        <v>0.14924997134540799</v>
      </c>
      <c r="AB1706" s="17">
        <v>0.133496949916876</v>
      </c>
      <c r="AC1706" s="17">
        <v>8.6778416454555293E-2</v>
      </c>
      <c r="AD1706" s="17">
        <v>0.20492423557337999</v>
      </c>
      <c r="AE1706" s="17"/>
      <c r="AF1706" s="17">
        <v>0.13848141836009001</v>
      </c>
      <c r="AG1706" s="17">
        <v>0.13216795053123301</v>
      </c>
      <c r="AH1706" s="17">
        <v>0.140691860955836</v>
      </c>
      <c r="AI1706" s="17"/>
      <c r="AJ1706" s="17">
        <v>0.117401760239242</v>
      </c>
      <c r="AK1706" s="17">
        <v>0.12734896193675399</v>
      </c>
      <c r="AL1706" s="17">
        <v>0.160048636049337</v>
      </c>
      <c r="AM1706" s="17">
        <v>0.26890152147079999</v>
      </c>
      <c r="AN1706" s="17">
        <v>0.18017906123288799</v>
      </c>
      <c r="AO1706" s="17"/>
      <c r="AP1706" s="17">
        <v>0.121911404170308</v>
      </c>
      <c r="AQ1706" s="17">
        <v>0.12259853473533799</v>
      </c>
      <c r="AR1706" s="17">
        <v>0.16728607419317401</v>
      </c>
      <c r="AS1706" s="17">
        <v>0.17473143526283799</v>
      </c>
      <c r="AT1706" s="17">
        <v>0.15961556363742699</v>
      </c>
      <c r="AU1706" s="17"/>
      <c r="AV1706" s="17">
        <v>0.121374687739804</v>
      </c>
      <c r="AW1706" s="17">
        <v>0.104040924994662</v>
      </c>
      <c r="AX1706" s="17">
        <v>0.175310272827021</v>
      </c>
      <c r="AY1706" s="17">
        <v>0.17734979972934301</v>
      </c>
      <c r="AZ1706" s="17">
        <v>0.175162237801854</v>
      </c>
      <c r="BA1706" s="17">
        <v>0.10447453981683601</v>
      </c>
      <c r="BB1706" s="17"/>
      <c r="BC1706" s="17">
        <v>0.14085473058501</v>
      </c>
      <c r="BD1706" s="17">
        <v>0.20344739490153699</v>
      </c>
      <c r="BE1706" s="17">
        <v>0.136279940268456</v>
      </c>
      <c r="BF1706" s="17">
        <v>0.103716398736918</v>
      </c>
      <c r="BG1706" s="17">
        <v>0.15618135465446001</v>
      </c>
    </row>
    <row r="1707" spans="2:59" x14ac:dyDescent="0.35">
      <c r="B1707" t="s">
        <v>654</v>
      </c>
      <c r="C1707" s="17">
        <v>6.2340030197486303E-2</v>
      </c>
      <c r="D1707" s="17">
        <v>6.07878158842712E-2</v>
      </c>
      <c r="E1707" s="17">
        <v>6.4408125786649201E-2</v>
      </c>
      <c r="F1707" s="17"/>
      <c r="G1707" s="17">
        <v>5.7901894904987601E-2</v>
      </c>
      <c r="H1707" s="17">
        <v>3.00639613748322E-2</v>
      </c>
      <c r="I1707" s="17">
        <v>7.2479526864172306E-2</v>
      </c>
      <c r="J1707" s="17">
        <v>8.4275494623877595E-2</v>
      </c>
      <c r="K1707" s="17">
        <v>8.2348295169023505E-2</v>
      </c>
      <c r="L1707" s="17">
        <v>5.4922045556232299E-2</v>
      </c>
      <c r="M1707" s="17"/>
      <c r="N1707" s="17">
        <v>4.8918989544994101E-2</v>
      </c>
      <c r="O1707" s="17">
        <v>7.1536186513593905E-2</v>
      </c>
      <c r="P1707" s="17">
        <v>5.8545353587907398E-2</v>
      </c>
      <c r="Q1707" s="17">
        <v>7.1749507840418503E-2</v>
      </c>
      <c r="R1707" s="17"/>
      <c r="S1707" s="17">
        <v>4.8176030464363001E-2</v>
      </c>
      <c r="T1707" s="17">
        <v>6.6692977936422093E-2</v>
      </c>
      <c r="U1707" s="17">
        <v>3.3631724720572798E-2</v>
      </c>
      <c r="V1707" s="17">
        <v>5.92730710971432E-2</v>
      </c>
      <c r="W1707" s="17">
        <v>0.117382323368927</v>
      </c>
      <c r="X1707" s="17">
        <v>8.8053563095550999E-2</v>
      </c>
      <c r="Y1707" s="17">
        <v>7.3186569829690101E-2</v>
      </c>
      <c r="Z1707" s="17">
        <v>6.6593027813555902E-2</v>
      </c>
      <c r="AA1707" s="17">
        <v>6.2350800145544401E-2</v>
      </c>
      <c r="AB1707" s="17">
        <v>3.03885980646975E-2</v>
      </c>
      <c r="AC1707" s="17">
        <v>7.0898949357617397E-2</v>
      </c>
      <c r="AD1707" s="17">
        <v>3.0408153575154299E-2</v>
      </c>
      <c r="AE1707" s="17"/>
      <c r="AF1707" s="17">
        <v>7.6696678587853506E-2</v>
      </c>
      <c r="AG1707" s="17">
        <v>5.4542670860170901E-2</v>
      </c>
      <c r="AH1707" s="17">
        <v>4.3436904605316198E-2</v>
      </c>
      <c r="AI1707" s="17"/>
      <c r="AJ1707" s="17">
        <v>4.8940525369320198E-2</v>
      </c>
      <c r="AK1707" s="17">
        <v>6.4254290759774194E-2</v>
      </c>
      <c r="AL1707" s="17">
        <v>0.10942002071772</v>
      </c>
      <c r="AM1707" s="17">
        <v>9.4234177898905994E-2</v>
      </c>
      <c r="AN1707" s="17">
        <v>8.7839114914142702E-2</v>
      </c>
      <c r="AO1707" s="17"/>
      <c r="AP1707" s="17">
        <v>4.7192154450523202E-2</v>
      </c>
      <c r="AQ1707" s="17">
        <v>5.6029137499606502E-2</v>
      </c>
      <c r="AR1707" s="17">
        <v>6.6306057263896906E-2</v>
      </c>
      <c r="AS1707" s="17">
        <v>0.10304547350726299</v>
      </c>
      <c r="AT1707" s="17">
        <v>5.3074044750215897E-2</v>
      </c>
      <c r="AU1707" s="17"/>
      <c r="AV1707" s="17">
        <v>4.1166066866519802E-2</v>
      </c>
      <c r="AW1707" s="17">
        <v>6.8664308879899105E-2</v>
      </c>
      <c r="AX1707" s="17">
        <v>8.4145809208540007E-2</v>
      </c>
      <c r="AY1707" s="17">
        <v>8.4630682839257496E-2</v>
      </c>
      <c r="AZ1707" s="17">
        <v>9.8585656171517197E-2</v>
      </c>
      <c r="BA1707" s="17">
        <v>5.3439386023163699E-2</v>
      </c>
      <c r="BB1707" s="17"/>
      <c r="BC1707" s="17">
        <v>7.5299541257606503E-2</v>
      </c>
      <c r="BD1707" s="17">
        <v>5.8002563300946497E-2</v>
      </c>
      <c r="BE1707" s="17">
        <v>7.4276246714963301E-2</v>
      </c>
      <c r="BF1707" s="17">
        <v>4.7454327332902099E-2</v>
      </c>
      <c r="BG1707" s="17">
        <v>0</v>
      </c>
    </row>
    <row r="1708" spans="2:59" x14ac:dyDescent="0.35">
      <c r="B1708" t="s">
        <v>655</v>
      </c>
      <c r="C1708" s="17">
        <v>3.3832345948858901E-2</v>
      </c>
      <c r="D1708" s="17">
        <v>3.5329155311961298E-2</v>
      </c>
      <c r="E1708" s="17">
        <v>3.09201115728014E-2</v>
      </c>
      <c r="F1708" s="17"/>
      <c r="G1708" s="17">
        <v>4.3572250808529597E-2</v>
      </c>
      <c r="H1708" s="17">
        <v>3.0165183437994798E-2</v>
      </c>
      <c r="I1708" s="17">
        <v>3.9120805361226599E-2</v>
      </c>
      <c r="J1708" s="17">
        <v>2.7598510202053599E-2</v>
      </c>
      <c r="K1708" s="17">
        <v>6.3657332724432594E-2</v>
      </c>
      <c r="L1708" s="17">
        <v>1.1987000034818E-2</v>
      </c>
      <c r="M1708" s="17"/>
      <c r="N1708" s="17">
        <v>2.7123009298646798E-2</v>
      </c>
      <c r="O1708" s="17">
        <v>4.1648226240828597E-2</v>
      </c>
      <c r="P1708" s="17">
        <v>3.2503688387812001E-2</v>
      </c>
      <c r="Q1708" s="17">
        <v>3.45920486056173E-2</v>
      </c>
      <c r="R1708" s="17"/>
      <c r="S1708" s="17">
        <v>2.9941236393651399E-2</v>
      </c>
      <c r="T1708" s="17">
        <v>4.4568078117102901E-2</v>
      </c>
      <c r="U1708" s="17">
        <v>1.15347303221922E-2</v>
      </c>
      <c r="V1708" s="17">
        <v>3.49374866383022E-2</v>
      </c>
      <c r="W1708" s="17">
        <v>2.5748953746271799E-2</v>
      </c>
      <c r="X1708" s="17">
        <v>6.8729528802669901E-2</v>
      </c>
      <c r="Y1708" s="17">
        <v>1.3487096782329301E-2</v>
      </c>
      <c r="Z1708" s="17">
        <v>8.20639596380624E-2</v>
      </c>
      <c r="AA1708" s="17">
        <v>1.63938860105519E-2</v>
      </c>
      <c r="AB1708" s="17">
        <v>2.1279291445452899E-2</v>
      </c>
      <c r="AC1708" s="17">
        <v>5.2697596761612703E-2</v>
      </c>
      <c r="AD1708" s="17">
        <v>3.4449424532277298E-2</v>
      </c>
      <c r="AE1708" s="17"/>
      <c r="AF1708" s="17">
        <v>4.48733203177102E-2</v>
      </c>
      <c r="AG1708" s="17">
        <v>1.58248730045614E-2</v>
      </c>
      <c r="AH1708" s="17">
        <v>5.4107729850819901E-2</v>
      </c>
      <c r="AI1708" s="17"/>
      <c r="AJ1708" s="17">
        <v>1.8969239437603699E-2</v>
      </c>
      <c r="AK1708" s="17">
        <v>1.6851732660804801E-2</v>
      </c>
      <c r="AL1708" s="17">
        <v>2.8775382086610998E-2</v>
      </c>
      <c r="AM1708" s="17">
        <v>0.110024072814386</v>
      </c>
      <c r="AN1708" s="17">
        <v>7.6306827969956206E-2</v>
      </c>
      <c r="AO1708" s="17"/>
      <c r="AP1708" s="17">
        <v>2.2269045350591501E-2</v>
      </c>
      <c r="AQ1708" s="17">
        <v>1.10613744186002E-2</v>
      </c>
      <c r="AR1708" s="17">
        <v>2.3357917128179299E-2</v>
      </c>
      <c r="AS1708" s="17">
        <v>4.8772132976393497E-2</v>
      </c>
      <c r="AT1708" s="17">
        <v>4.1075970073615797E-2</v>
      </c>
      <c r="AU1708" s="17"/>
      <c r="AV1708" s="17">
        <v>2.2084657443460699E-2</v>
      </c>
      <c r="AW1708" s="17">
        <v>2.0750432595243101E-2</v>
      </c>
      <c r="AX1708" s="17">
        <v>2.1578327368001401E-2</v>
      </c>
      <c r="AY1708" s="17">
        <v>4.7606882489014297E-2</v>
      </c>
      <c r="AZ1708" s="17">
        <v>3.8551491373347298E-2</v>
      </c>
      <c r="BA1708" s="17">
        <v>1.2648397066596999E-2</v>
      </c>
      <c r="BB1708" s="17"/>
      <c r="BC1708" s="17">
        <v>5.2001187991371302E-2</v>
      </c>
      <c r="BD1708" s="17">
        <v>2.87965180147596E-2</v>
      </c>
      <c r="BE1708" s="17">
        <v>2.8426618296616E-2</v>
      </c>
      <c r="BF1708" s="17">
        <v>1.47240324789193E-2</v>
      </c>
      <c r="BG1708" s="17">
        <v>4.14094726876039E-2</v>
      </c>
    </row>
    <row r="1709" spans="2:59" x14ac:dyDescent="0.35">
      <c r="B1709" t="s">
        <v>123</v>
      </c>
      <c r="C1709" s="17">
        <v>7.1764759360329097E-2</v>
      </c>
      <c r="D1709" s="17">
        <v>6.3953231726446402E-2</v>
      </c>
      <c r="E1709" s="17">
        <v>8.0088448592078199E-2</v>
      </c>
      <c r="F1709" s="17"/>
      <c r="G1709" s="17">
        <v>2.8218572763163599E-2</v>
      </c>
      <c r="H1709" s="17">
        <v>3.89901480871113E-2</v>
      </c>
      <c r="I1709" s="17">
        <v>7.3412220340111398E-2</v>
      </c>
      <c r="J1709" s="17">
        <v>8.9105322044301202E-2</v>
      </c>
      <c r="K1709" s="17">
        <v>7.7486900899365205E-2</v>
      </c>
      <c r="L1709" s="17">
        <v>0.11171350713914301</v>
      </c>
      <c r="M1709" s="17"/>
      <c r="N1709" s="17">
        <v>3.7295373671808997E-2</v>
      </c>
      <c r="O1709" s="17">
        <v>5.18450472456349E-2</v>
      </c>
      <c r="P1709" s="17">
        <v>0.114921114647734</v>
      </c>
      <c r="Q1709" s="17">
        <v>9.4449913163146701E-2</v>
      </c>
      <c r="R1709" s="17"/>
      <c r="S1709" s="17">
        <v>4.61468467712371E-2</v>
      </c>
      <c r="T1709" s="17">
        <v>8.8233298452649503E-2</v>
      </c>
      <c r="U1709" s="17">
        <v>0.11165226725321099</v>
      </c>
      <c r="V1709" s="17">
        <v>1.40811803014991E-2</v>
      </c>
      <c r="W1709" s="17">
        <v>7.7104298894880005E-2</v>
      </c>
      <c r="X1709" s="17">
        <v>0.10389735560050301</v>
      </c>
      <c r="Y1709" s="17">
        <v>6.18208403080273E-2</v>
      </c>
      <c r="Z1709" s="17">
        <v>0.15307062746467001</v>
      </c>
      <c r="AA1709" s="17">
        <v>4.2889403774624801E-2</v>
      </c>
      <c r="AB1709" s="17">
        <v>8.7273962751047193E-2</v>
      </c>
      <c r="AC1709" s="17">
        <v>6.9079296242746294E-2</v>
      </c>
      <c r="AD1709" s="17">
        <v>5.0800796775639999E-2</v>
      </c>
      <c r="AE1709" s="17"/>
      <c r="AF1709" s="17">
        <v>7.1491627649132E-2</v>
      </c>
      <c r="AG1709" s="17">
        <v>6.6247720987647502E-2</v>
      </c>
      <c r="AH1709" s="17">
        <v>0.12596582325771799</v>
      </c>
      <c r="AI1709" s="17"/>
      <c r="AJ1709" s="17">
        <v>7.8240467097389105E-2</v>
      </c>
      <c r="AK1709" s="17">
        <v>5.6183461393598901E-2</v>
      </c>
      <c r="AL1709" s="17">
        <v>8.0842586128704305E-2</v>
      </c>
      <c r="AM1709" s="17">
        <v>4.5016067912911899E-2</v>
      </c>
      <c r="AN1709" s="17">
        <v>8.8775351647375697E-2</v>
      </c>
      <c r="AO1709" s="17"/>
      <c r="AP1709" s="17">
        <v>6.4155141639790303E-2</v>
      </c>
      <c r="AQ1709" s="17">
        <v>4.9956697262734398E-2</v>
      </c>
      <c r="AR1709" s="17">
        <v>8.84538773589819E-2</v>
      </c>
      <c r="AS1709" s="17">
        <v>7.7143651985610004E-2</v>
      </c>
      <c r="AT1709" s="17">
        <v>0.15902782199266099</v>
      </c>
      <c r="AU1709" s="17"/>
      <c r="AV1709" s="17">
        <v>3.3387399688401098E-2</v>
      </c>
      <c r="AW1709" s="17">
        <v>6.1739418265759197E-2</v>
      </c>
      <c r="AX1709" s="17">
        <v>5.7966933278105898E-2</v>
      </c>
      <c r="AY1709" s="17">
        <v>7.1459155804623406E-2</v>
      </c>
      <c r="AZ1709" s="17">
        <v>0.123526843441151</v>
      </c>
      <c r="BA1709" s="17">
        <v>0.13902178903899001</v>
      </c>
      <c r="BB1709" s="17"/>
      <c r="BC1709" s="17">
        <v>8.1102032171965696E-2</v>
      </c>
      <c r="BD1709" s="17">
        <v>6.7388532250744093E-2</v>
      </c>
      <c r="BE1709" s="17">
        <v>6.0940199930152199E-2</v>
      </c>
      <c r="BF1709" s="17">
        <v>5.5344148043767499E-2</v>
      </c>
      <c r="BG1709" s="17">
        <v>6.0207816474048499E-2</v>
      </c>
    </row>
    <row r="1710" spans="2:59" x14ac:dyDescent="0.35">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c r="BA1710" s="17"/>
      <c r="BB1710" s="17"/>
      <c r="BC1710" s="17"/>
      <c r="BD1710" s="17"/>
      <c r="BE1710" s="17"/>
      <c r="BF1710" s="17"/>
      <c r="BG1710" s="17"/>
    </row>
    <row r="1711" spans="2:59" x14ac:dyDescent="0.35">
      <c r="B1711" s="6" t="s">
        <v>662</v>
      </c>
      <c r="C1711" s="17"/>
      <c r="D1711" s="17"/>
      <c r="E1711" s="17"/>
      <c r="F1711" s="17"/>
      <c r="G1711" s="17"/>
      <c r="H1711" s="17"/>
      <c r="I1711" s="17"/>
      <c r="J1711" s="17"/>
      <c r="K1711" s="17"/>
      <c r="L1711" s="17"/>
      <c r="M1711" s="17"/>
      <c r="N1711" s="17"/>
      <c r="O1711" s="17"/>
      <c r="P1711" s="17"/>
      <c r="Q1711" s="17"/>
      <c r="R1711" s="17"/>
      <c r="S1711" s="17"/>
      <c r="T1711" s="17"/>
      <c r="U1711" s="17"/>
      <c r="V1711" s="17"/>
      <c r="W1711" s="17"/>
      <c r="X1711" s="17"/>
      <c r="Y1711" s="17"/>
      <c r="Z1711" s="17"/>
      <c r="AA1711" s="17"/>
      <c r="AB1711" s="17"/>
      <c r="AC1711" s="17"/>
      <c r="AD1711" s="17"/>
      <c r="AE1711" s="17"/>
      <c r="AF1711" s="17"/>
      <c r="AG1711" s="17"/>
      <c r="AH1711" s="17"/>
      <c r="AI1711" s="17"/>
      <c r="AJ1711" s="17"/>
      <c r="AK1711" s="17"/>
      <c r="AL1711" s="17"/>
      <c r="AM1711" s="17"/>
      <c r="AN1711" s="17"/>
      <c r="AO1711" s="17"/>
      <c r="AP1711" s="17"/>
      <c r="AQ1711" s="17"/>
      <c r="AR1711" s="17"/>
      <c r="AS1711" s="17"/>
      <c r="AT1711" s="17"/>
      <c r="AU1711" s="17"/>
      <c r="AV1711" s="17"/>
      <c r="AW1711" s="17"/>
      <c r="AX1711" s="17"/>
      <c r="AY1711" s="17"/>
      <c r="AZ1711" s="17"/>
      <c r="BA1711" s="17"/>
      <c r="BB1711" s="17"/>
      <c r="BC1711" s="17"/>
      <c r="BD1711" s="17"/>
      <c r="BE1711" s="17"/>
      <c r="BF1711" s="17"/>
      <c r="BG1711" s="17"/>
    </row>
    <row r="1712" spans="2:59" x14ac:dyDescent="0.35">
      <c r="B1712" s="24" t="s">
        <v>331</v>
      </c>
      <c r="C1712" s="17"/>
      <c r="D1712" s="17"/>
      <c r="E1712" s="17"/>
      <c r="F1712" s="17"/>
      <c r="G1712" s="17"/>
      <c r="H1712" s="17"/>
      <c r="I1712" s="17"/>
      <c r="J1712" s="17"/>
      <c r="K1712" s="17"/>
      <c r="L1712" s="17"/>
      <c r="M1712" s="17"/>
      <c r="N1712" s="17"/>
      <c r="O1712" s="17"/>
      <c r="P1712" s="17"/>
      <c r="Q1712" s="17"/>
      <c r="R1712" s="17"/>
      <c r="S1712" s="17"/>
      <c r="T1712" s="17"/>
      <c r="U1712" s="17"/>
      <c r="V1712" s="17"/>
      <c r="W1712" s="17"/>
      <c r="X1712" s="17"/>
      <c r="Y1712" s="17"/>
      <c r="Z1712" s="17"/>
      <c r="AA1712" s="17"/>
      <c r="AB1712" s="17"/>
      <c r="AC1712" s="17"/>
      <c r="AD1712" s="17"/>
      <c r="AE1712" s="17"/>
      <c r="AF1712" s="17"/>
      <c r="AG1712" s="17"/>
      <c r="AH1712" s="17"/>
      <c r="AI1712" s="17"/>
      <c r="AJ1712" s="17"/>
      <c r="AK1712" s="17"/>
      <c r="AL1712" s="17"/>
      <c r="AM1712" s="17"/>
      <c r="AN1712" s="17"/>
      <c r="AO1712" s="17"/>
      <c r="AP1712" s="17"/>
      <c r="AQ1712" s="17"/>
      <c r="AR1712" s="17"/>
      <c r="AS1712" s="17"/>
      <c r="AT1712" s="17"/>
      <c r="AU1712" s="17"/>
      <c r="AV1712" s="17"/>
      <c r="AW1712" s="17"/>
      <c r="AX1712" s="17"/>
      <c r="AY1712" s="17"/>
      <c r="AZ1712" s="17"/>
      <c r="BA1712" s="17"/>
      <c r="BB1712" s="17"/>
      <c r="BC1712" s="17"/>
      <c r="BD1712" s="17"/>
      <c r="BE1712" s="17"/>
      <c r="BF1712" s="17"/>
      <c r="BG1712" s="17"/>
    </row>
    <row r="1713" spans="2:59" x14ac:dyDescent="0.35">
      <c r="B1713" t="s">
        <v>649</v>
      </c>
      <c r="C1713" s="17">
        <v>9.6498948682671198E-2</v>
      </c>
      <c r="D1713" s="17">
        <v>7.5550574484144095E-2</v>
      </c>
      <c r="E1713" s="17">
        <v>0.11626722162599799</v>
      </c>
      <c r="F1713" s="17"/>
      <c r="G1713" s="17">
        <v>8.8123033143123697E-2</v>
      </c>
      <c r="H1713" s="17">
        <v>9.6844434886405401E-2</v>
      </c>
      <c r="I1713" s="17">
        <v>0.103643402614206</v>
      </c>
      <c r="J1713" s="17">
        <v>9.8293354573632696E-2</v>
      </c>
      <c r="K1713" s="17">
        <v>8.8545639553396102E-2</v>
      </c>
      <c r="L1713" s="17">
        <v>0.100024380250351</v>
      </c>
      <c r="M1713" s="17"/>
      <c r="N1713" s="17">
        <v>7.9030059967267502E-2</v>
      </c>
      <c r="O1713" s="17">
        <v>0.11668911560731</v>
      </c>
      <c r="P1713" s="17">
        <v>9.2678537713121997E-2</v>
      </c>
      <c r="Q1713" s="17">
        <v>9.9008092503231601E-2</v>
      </c>
      <c r="R1713" s="17"/>
      <c r="S1713" s="17">
        <v>9.2675725433948405E-2</v>
      </c>
      <c r="T1713" s="17">
        <v>0.12377284216392399</v>
      </c>
      <c r="U1713" s="17">
        <v>7.9674991336948997E-2</v>
      </c>
      <c r="V1713" s="17">
        <v>8.6277742451015105E-2</v>
      </c>
      <c r="W1713" s="17">
        <v>7.4053709160521106E-2</v>
      </c>
      <c r="X1713" s="17">
        <v>8.3005338815517499E-2</v>
      </c>
      <c r="Y1713" s="17">
        <v>9.5474597381419099E-2</v>
      </c>
      <c r="Z1713" s="17">
        <v>2.00059125025287E-2</v>
      </c>
      <c r="AA1713" s="17">
        <v>0.13663468948794999</v>
      </c>
      <c r="AB1713" s="17">
        <v>5.8295978239441403E-2</v>
      </c>
      <c r="AC1713" s="17">
        <v>0.20030939406029299</v>
      </c>
      <c r="AD1713" s="17">
        <v>8.8148179153407294E-2</v>
      </c>
      <c r="AE1713" s="17"/>
      <c r="AF1713" s="17">
        <v>0.122341230156419</v>
      </c>
      <c r="AG1713" s="17">
        <v>6.8043021665453701E-2</v>
      </c>
      <c r="AH1713" s="17">
        <v>0.13441405622557101</v>
      </c>
      <c r="AI1713" s="17"/>
      <c r="AJ1713" s="17">
        <v>9.2289620141271497E-2</v>
      </c>
      <c r="AK1713" s="17">
        <v>9.1376611048457304E-2</v>
      </c>
      <c r="AL1713" s="17">
        <v>8.2756390698476998E-2</v>
      </c>
      <c r="AM1713" s="17">
        <v>0.21443411785781499</v>
      </c>
      <c r="AN1713" s="17">
        <v>0.103858999713594</v>
      </c>
      <c r="AO1713" s="17"/>
      <c r="AP1713" s="17">
        <v>8.4816049506024893E-2</v>
      </c>
      <c r="AQ1713" s="17">
        <v>0.10538694513758599</v>
      </c>
      <c r="AR1713" s="17">
        <v>5.6664626887567897E-2</v>
      </c>
      <c r="AS1713" s="17">
        <v>0.130859148283022</v>
      </c>
      <c r="AT1713" s="17">
        <v>5.6438235174528902E-2</v>
      </c>
      <c r="AU1713" s="17"/>
      <c r="AV1713" s="17">
        <v>9.6485287722817697E-2</v>
      </c>
      <c r="AW1713" s="17">
        <v>8.6169142687305203E-2</v>
      </c>
      <c r="AX1713" s="17">
        <v>6.2453312413384601E-2</v>
      </c>
      <c r="AY1713" s="17">
        <v>0.14083197151956101</v>
      </c>
      <c r="AZ1713" s="17">
        <v>8.3601729964418295E-2</v>
      </c>
      <c r="BA1713" s="17">
        <v>4.0768106703013701E-2</v>
      </c>
      <c r="BB1713" s="17"/>
      <c r="BC1713" s="17">
        <v>0.116467618982382</v>
      </c>
      <c r="BD1713" s="17">
        <v>0.101359361629899</v>
      </c>
      <c r="BE1713" s="17">
        <v>9.9580097577401994E-2</v>
      </c>
      <c r="BF1713" s="17">
        <v>6.2483705474157401E-2</v>
      </c>
      <c r="BG1713" s="17">
        <v>0.16587031333188701</v>
      </c>
    </row>
    <row r="1714" spans="2:59" x14ac:dyDescent="0.35">
      <c r="B1714" t="s">
        <v>650</v>
      </c>
      <c r="C1714" s="17">
        <v>0.20891589466039201</v>
      </c>
      <c r="D1714" s="17">
        <v>0.18862932471799801</v>
      </c>
      <c r="E1714" s="17">
        <v>0.22580697857636201</v>
      </c>
      <c r="F1714" s="17"/>
      <c r="G1714" s="17">
        <v>0.24277892697375</v>
      </c>
      <c r="H1714" s="17">
        <v>0.231618670887691</v>
      </c>
      <c r="I1714" s="17">
        <v>0.189406935601485</v>
      </c>
      <c r="J1714" s="17">
        <v>0.14849299060969301</v>
      </c>
      <c r="K1714" s="17">
        <v>0.19486896478121599</v>
      </c>
      <c r="L1714" s="17">
        <v>0.237356381180448</v>
      </c>
      <c r="M1714" s="17"/>
      <c r="N1714" s="17">
        <v>0.24394383672828901</v>
      </c>
      <c r="O1714" s="17">
        <v>0.17691605408555799</v>
      </c>
      <c r="P1714" s="17">
        <v>0.22863304377381299</v>
      </c>
      <c r="Q1714" s="17">
        <v>0.185603171471701</v>
      </c>
      <c r="R1714" s="17"/>
      <c r="S1714" s="17">
        <v>0.172694368651443</v>
      </c>
      <c r="T1714" s="17">
        <v>0.25475793417630599</v>
      </c>
      <c r="U1714" s="17">
        <v>0.165872905812328</v>
      </c>
      <c r="V1714" s="17">
        <v>0.33596838466068601</v>
      </c>
      <c r="W1714" s="17">
        <v>0.26699471173552197</v>
      </c>
      <c r="X1714" s="17">
        <v>0.16526774477080799</v>
      </c>
      <c r="Y1714" s="17">
        <v>0.19629339148108799</v>
      </c>
      <c r="Z1714" s="17">
        <v>0.16994605328675799</v>
      </c>
      <c r="AA1714" s="17">
        <v>0.21575224568154799</v>
      </c>
      <c r="AB1714" s="17">
        <v>0.15146521921824299</v>
      </c>
      <c r="AC1714" s="17">
        <v>0.25684497354688701</v>
      </c>
      <c r="AD1714" s="17">
        <v>0.110982297462447</v>
      </c>
      <c r="AE1714" s="17"/>
      <c r="AF1714" s="17">
        <v>0.21635075300846601</v>
      </c>
      <c r="AG1714" s="17">
        <v>0.22287375503170101</v>
      </c>
      <c r="AH1714" s="17">
        <v>0.14226456138406501</v>
      </c>
      <c r="AI1714" s="17"/>
      <c r="AJ1714" s="17">
        <v>0.23488602742620099</v>
      </c>
      <c r="AK1714" s="17">
        <v>0.21845616109250501</v>
      </c>
      <c r="AL1714" s="17">
        <v>0.142907016221787</v>
      </c>
      <c r="AM1714" s="17">
        <v>0.23438313083554599</v>
      </c>
      <c r="AN1714" s="17">
        <v>0.154107744591929</v>
      </c>
      <c r="AO1714" s="17"/>
      <c r="AP1714" s="17">
        <v>0.24252729886747401</v>
      </c>
      <c r="AQ1714" s="17">
        <v>0.201558196981206</v>
      </c>
      <c r="AR1714" s="17">
        <v>0.24035177062301799</v>
      </c>
      <c r="AS1714" s="17">
        <v>0.21746286005799301</v>
      </c>
      <c r="AT1714" s="17">
        <v>0.17386538697171</v>
      </c>
      <c r="AU1714" s="17"/>
      <c r="AV1714" s="17">
        <v>0.200544102789701</v>
      </c>
      <c r="AW1714" s="17">
        <v>0.232490399058638</v>
      </c>
      <c r="AX1714" s="17">
        <v>0.23752776875164899</v>
      </c>
      <c r="AY1714" s="17">
        <v>0.19229691646633501</v>
      </c>
      <c r="AZ1714" s="17">
        <v>0.20818621369599899</v>
      </c>
      <c r="BA1714" s="17">
        <v>0.20092257660478399</v>
      </c>
      <c r="BB1714" s="17"/>
      <c r="BC1714" s="17">
        <v>0.188866613261051</v>
      </c>
      <c r="BD1714" s="17">
        <v>0.207535529611172</v>
      </c>
      <c r="BE1714" s="17">
        <v>0.20478170355748501</v>
      </c>
      <c r="BF1714" s="17">
        <v>0.20097726182365599</v>
      </c>
      <c r="BG1714" s="17">
        <v>0.15735440324364999</v>
      </c>
    </row>
    <row r="1715" spans="2:59" x14ac:dyDescent="0.35">
      <c r="B1715" t="s">
        <v>651</v>
      </c>
      <c r="C1715" s="17">
        <v>0.240717589529931</v>
      </c>
      <c r="D1715" s="17">
        <v>0.23117978270613099</v>
      </c>
      <c r="E1715" s="17">
        <v>0.25023319985592501</v>
      </c>
      <c r="F1715" s="17"/>
      <c r="G1715" s="17">
        <v>0.18953633395147201</v>
      </c>
      <c r="H1715" s="17">
        <v>0.30915297409877601</v>
      </c>
      <c r="I1715" s="17">
        <v>0.29858987030596601</v>
      </c>
      <c r="J1715" s="17">
        <v>0.26791515729443099</v>
      </c>
      <c r="K1715" s="17">
        <v>0.19425059530930999</v>
      </c>
      <c r="L1715" s="17">
        <v>0.181074180192072</v>
      </c>
      <c r="M1715" s="17"/>
      <c r="N1715" s="17">
        <v>0.260193322087026</v>
      </c>
      <c r="O1715" s="17">
        <v>0.243821751104176</v>
      </c>
      <c r="P1715" s="17">
        <v>0.22454330143173301</v>
      </c>
      <c r="Q1715" s="17">
        <v>0.23038051674722099</v>
      </c>
      <c r="R1715" s="17"/>
      <c r="S1715" s="17">
        <v>0.27208165294737802</v>
      </c>
      <c r="T1715" s="17">
        <v>0.159560688811406</v>
      </c>
      <c r="U1715" s="17">
        <v>0.34228158393631097</v>
      </c>
      <c r="V1715" s="17">
        <v>0.234047670116658</v>
      </c>
      <c r="W1715" s="17">
        <v>0.146651063597383</v>
      </c>
      <c r="X1715" s="17">
        <v>0.338875582290115</v>
      </c>
      <c r="Y1715" s="17">
        <v>0.20700689117143301</v>
      </c>
      <c r="Z1715" s="17">
        <v>0.20485420944295199</v>
      </c>
      <c r="AA1715" s="17">
        <v>0.25620256120700602</v>
      </c>
      <c r="AB1715" s="17">
        <v>0.24485527643765101</v>
      </c>
      <c r="AC1715" s="17">
        <v>0.17483989438390299</v>
      </c>
      <c r="AD1715" s="17">
        <v>0.263869803068426</v>
      </c>
      <c r="AE1715" s="17"/>
      <c r="AF1715" s="17">
        <v>0.25059062548194999</v>
      </c>
      <c r="AG1715" s="17">
        <v>0.24752829413682101</v>
      </c>
      <c r="AH1715" s="17">
        <v>0.23152512441760001</v>
      </c>
      <c r="AI1715" s="17"/>
      <c r="AJ1715" s="17">
        <v>0.23387531559587799</v>
      </c>
      <c r="AK1715" s="17">
        <v>0.29137414282423502</v>
      </c>
      <c r="AL1715" s="17">
        <v>0.28577576243399599</v>
      </c>
      <c r="AM1715" s="17">
        <v>0.24673798096184399</v>
      </c>
      <c r="AN1715" s="17">
        <v>0.195257683965848</v>
      </c>
      <c r="AO1715" s="17"/>
      <c r="AP1715" s="17">
        <v>0.22915662279037699</v>
      </c>
      <c r="AQ1715" s="17">
        <v>0.268124637417956</v>
      </c>
      <c r="AR1715" s="17">
        <v>0.27146664815521898</v>
      </c>
      <c r="AS1715" s="17">
        <v>0.202454304181205</v>
      </c>
      <c r="AT1715" s="17">
        <v>0.29352264393182997</v>
      </c>
      <c r="AU1715" s="17"/>
      <c r="AV1715" s="17">
        <v>0.27211144885983901</v>
      </c>
      <c r="AW1715" s="17">
        <v>0.21753192993070999</v>
      </c>
      <c r="AX1715" s="17">
        <v>0.241655189675613</v>
      </c>
      <c r="AY1715" s="17">
        <v>0.26483555386140201</v>
      </c>
      <c r="AZ1715" s="17">
        <v>0.28027607499288598</v>
      </c>
      <c r="BA1715" s="17">
        <v>0.22869277461121401</v>
      </c>
      <c r="BB1715" s="17"/>
      <c r="BC1715" s="17">
        <v>0.25681305812430399</v>
      </c>
      <c r="BD1715" s="17">
        <v>0.23498646319586</v>
      </c>
      <c r="BE1715" s="17">
        <v>0.235975756967815</v>
      </c>
      <c r="BF1715" s="17">
        <v>0.27809454899827701</v>
      </c>
      <c r="BG1715" s="17">
        <v>0.20232685282042501</v>
      </c>
    </row>
    <row r="1716" spans="2:59" x14ac:dyDescent="0.35">
      <c r="B1716" t="s">
        <v>652</v>
      </c>
      <c r="C1716" s="17">
        <v>0.21095185622243801</v>
      </c>
      <c r="D1716" s="17">
        <v>0.23385032359807201</v>
      </c>
      <c r="E1716" s="17">
        <v>0.19018088522985299</v>
      </c>
      <c r="F1716" s="17"/>
      <c r="G1716" s="17">
        <v>0.19768776838021401</v>
      </c>
      <c r="H1716" s="17">
        <v>0.175142555639349</v>
      </c>
      <c r="I1716" s="17">
        <v>0.193881857358846</v>
      </c>
      <c r="J1716" s="17">
        <v>0.219332502705572</v>
      </c>
      <c r="K1716" s="17">
        <v>0.221040830372775</v>
      </c>
      <c r="L1716" s="17">
        <v>0.25121569025269902</v>
      </c>
      <c r="M1716" s="17"/>
      <c r="N1716" s="17">
        <v>0.18104930443106701</v>
      </c>
      <c r="O1716" s="17">
        <v>0.214852651701641</v>
      </c>
      <c r="P1716" s="17">
        <v>0.191602766670084</v>
      </c>
      <c r="Q1716" s="17">
        <v>0.25977947630129899</v>
      </c>
      <c r="R1716" s="17"/>
      <c r="S1716" s="17">
        <v>0.21763019067172301</v>
      </c>
      <c r="T1716" s="17">
        <v>0.228115167551703</v>
      </c>
      <c r="U1716" s="17">
        <v>0.17900465553682199</v>
      </c>
      <c r="V1716" s="17">
        <v>0.20433156844271499</v>
      </c>
      <c r="W1716" s="17">
        <v>0.24575723684850501</v>
      </c>
      <c r="X1716" s="17">
        <v>0.19127472076181301</v>
      </c>
      <c r="Y1716" s="17">
        <v>0.22060777653066799</v>
      </c>
      <c r="Z1716" s="17">
        <v>0.23129510375762199</v>
      </c>
      <c r="AA1716" s="17">
        <v>0.179957923427679</v>
      </c>
      <c r="AB1716" s="17">
        <v>0.240038115034441</v>
      </c>
      <c r="AC1716" s="17">
        <v>0.151263956909958</v>
      </c>
      <c r="AD1716" s="17">
        <v>0.25548993008218901</v>
      </c>
      <c r="AE1716" s="17"/>
      <c r="AF1716" s="17">
        <v>0.22060463648197701</v>
      </c>
      <c r="AG1716" s="17">
        <v>0.225989937307181</v>
      </c>
      <c r="AH1716" s="17">
        <v>0.142626463655945</v>
      </c>
      <c r="AI1716" s="17"/>
      <c r="AJ1716" s="17">
        <v>0.23043527797237101</v>
      </c>
      <c r="AK1716" s="17">
        <v>0.18806103890389</v>
      </c>
      <c r="AL1716" s="17">
        <v>0.21251967314738501</v>
      </c>
      <c r="AM1716" s="17">
        <v>0.18683589582542101</v>
      </c>
      <c r="AN1716" s="17">
        <v>0.195713663239346</v>
      </c>
      <c r="AO1716" s="17"/>
      <c r="AP1716" s="17">
        <v>0.23706723908555799</v>
      </c>
      <c r="AQ1716" s="17">
        <v>0.19734207457138001</v>
      </c>
      <c r="AR1716" s="17">
        <v>0.19334082232361399</v>
      </c>
      <c r="AS1716" s="17">
        <v>0.22931859073913</v>
      </c>
      <c r="AT1716" s="17">
        <v>0.14727928250408401</v>
      </c>
      <c r="AU1716" s="17"/>
      <c r="AV1716" s="17">
        <v>0.189691592220604</v>
      </c>
      <c r="AW1716" s="17">
        <v>0.25638500156972799</v>
      </c>
      <c r="AX1716" s="17">
        <v>0.19781085019733599</v>
      </c>
      <c r="AY1716" s="17">
        <v>0.23095834736864199</v>
      </c>
      <c r="AZ1716" s="17">
        <v>0.172913148010615</v>
      </c>
      <c r="BA1716" s="17">
        <v>0.19230166348814801</v>
      </c>
      <c r="BB1716" s="17"/>
      <c r="BC1716" s="17">
        <v>0.231760601079775</v>
      </c>
      <c r="BD1716" s="17">
        <v>0.16490908240232699</v>
      </c>
      <c r="BE1716" s="17">
        <v>0.221875313150698</v>
      </c>
      <c r="BF1716" s="17">
        <v>0.23731867366141701</v>
      </c>
      <c r="BG1716" s="17">
        <v>0.148032887687121</v>
      </c>
    </row>
    <row r="1717" spans="2:59" x14ac:dyDescent="0.35">
      <c r="B1717" t="s">
        <v>653</v>
      </c>
      <c r="C1717" s="17">
        <v>0.105653678352057</v>
      </c>
      <c r="D1717" s="17">
        <v>0.1406441399259</v>
      </c>
      <c r="E1717" s="17">
        <v>7.20477844112518E-2</v>
      </c>
      <c r="F1717" s="17"/>
      <c r="G1717" s="17">
        <v>0.17804422432330899</v>
      </c>
      <c r="H1717" s="17">
        <v>6.3466094905645407E-2</v>
      </c>
      <c r="I1717" s="17">
        <v>9.1833556109577802E-2</v>
      </c>
      <c r="J1717" s="17">
        <v>0.118438761867659</v>
      </c>
      <c r="K1717" s="17">
        <v>9.0138305294223106E-2</v>
      </c>
      <c r="L1717" s="17">
        <v>0.10078399036100601</v>
      </c>
      <c r="M1717" s="17"/>
      <c r="N1717" s="17">
        <v>0.111823979812455</v>
      </c>
      <c r="O1717" s="17">
        <v>0.102992173130607</v>
      </c>
      <c r="P1717" s="17">
        <v>0.113026220130618</v>
      </c>
      <c r="Q1717" s="17">
        <v>9.1001701555248699E-2</v>
      </c>
      <c r="R1717" s="17"/>
      <c r="S1717" s="17">
        <v>0.115083573181364</v>
      </c>
      <c r="T1717" s="17">
        <v>8.6182129735661805E-2</v>
      </c>
      <c r="U1717" s="17">
        <v>0.114312444906585</v>
      </c>
      <c r="V1717" s="17">
        <v>5.7257676402958597E-2</v>
      </c>
      <c r="W1717" s="17">
        <v>0.14582368656259301</v>
      </c>
      <c r="X1717" s="17">
        <v>6.2476577763694703E-2</v>
      </c>
      <c r="Y1717" s="17">
        <v>0.151863288580733</v>
      </c>
      <c r="Z1717" s="17">
        <v>0.15016165680642099</v>
      </c>
      <c r="AA1717" s="17">
        <v>0.102652749021743</v>
      </c>
      <c r="AB1717" s="17">
        <v>8.0770421127176695E-2</v>
      </c>
      <c r="AC1717" s="17">
        <v>0.12077450566095201</v>
      </c>
      <c r="AD1717" s="17">
        <v>0.156223651318773</v>
      </c>
      <c r="AE1717" s="17"/>
      <c r="AF1717" s="17">
        <v>8.3093284039182397E-2</v>
      </c>
      <c r="AG1717" s="17">
        <v>0.10847901149412099</v>
      </c>
      <c r="AH1717" s="17">
        <v>8.3137216005370607E-2</v>
      </c>
      <c r="AI1717" s="17"/>
      <c r="AJ1717" s="17">
        <v>9.9868525762090904E-2</v>
      </c>
      <c r="AK1717" s="17">
        <v>9.9579521741437499E-2</v>
      </c>
      <c r="AL1717" s="17">
        <v>0.13645055306525899</v>
      </c>
      <c r="AM1717" s="17">
        <v>7.2592806606462501E-2</v>
      </c>
      <c r="AN1717" s="17">
        <v>9.3232268024203799E-2</v>
      </c>
      <c r="AO1717" s="17"/>
      <c r="AP1717" s="17">
        <v>0.107094563680231</v>
      </c>
      <c r="AQ1717" s="17">
        <v>0.10312635322776199</v>
      </c>
      <c r="AR1717" s="17">
        <v>0.12817709686324799</v>
      </c>
      <c r="AS1717" s="17">
        <v>0.12568589684534101</v>
      </c>
      <c r="AT1717" s="17">
        <v>9.5648396368192598E-2</v>
      </c>
      <c r="AU1717" s="17"/>
      <c r="AV1717" s="17">
        <v>0.104169771587032</v>
      </c>
      <c r="AW1717" s="17">
        <v>0.109252159792533</v>
      </c>
      <c r="AX1717" s="17">
        <v>0.171741261886139</v>
      </c>
      <c r="AY1717" s="17">
        <v>0.102880043689116</v>
      </c>
      <c r="AZ1717" s="17">
        <v>9.1491407731780897E-2</v>
      </c>
      <c r="BA1717" s="17">
        <v>4.8750668198536497E-2</v>
      </c>
      <c r="BB1717" s="17"/>
      <c r="BC1717" s="17">
        <v>0.11724026863281201</v>
      </c>
      <c r="BD1717" s="17">
        <v>0.13210054029465401</v>
      </c>
      <c r="BE1717" s="17">
        <v>0.10588357603536</v>
      </c>
      <c r="BF1717" s="17">
        <v>7.1601784275862002E-2</v>
      </c>
      <c r="BG1717" s="17">
        <v>0</v>
      </c>
    </row>
    <row r="1718" spans="2:59" x14ac:dyDescent="0.35">
      <c r="B1718" t="s">
        <v>654</v>
      </c>
      <c r="C1718" s="17">
        <v>3.7149224359076201E-2</v>
      </c>
      <c r="D1718" s="17">
        <v>4.1959457547069999E-2</v>
      </c>
      <c r="E1718" s="17">
        <v>3.2724197912709599E-2</v>
      </c>
      <c r="F1718" s="17"/>
      <c r="G1718" s="17">
        <v>4.7755053586603501E-2</v>
      </c>
      <c r="H1718" s="17">
        <v>3.0515218440173599E-2</v>
      </c>
      <c r="I1718" s="17">
        <v>4.1191468915044903E-2</v>
      </c>
      <c r="J1718" s="17">
        <v>3.7349533760126702E-2</v>
      </c>
      <c r="K1718" s="17">
        <v>3.1521535683012997E-2</v>
      </c>
      <c r="L1718" s="17">
        <v>3.5394047442015998E-2</v>
      </c>
      <c r="M1718" s="17"/>
      <c r="N1718" s="17">
        <v>2.7002675247401599E-2</v>
      </c>
      <c r="O1718" s="17">
        <v>5.17867755638085E-2</v>
      </c>
      <c r="P1718" s="17">
        <v>3.98042269021062E-2</v>
      </c>
      <c r="Q1718" s="17">
        <v>3.1021660586570299E-2</v>
      </c>
      <c r="R1718" s="17"/>
      <c r="S1718" s="17">
        <v>5.1238346787233199E-2</v>
      </c>
      <c r="T1718" s="17">
        <v>3.4323568198961901E-2</v>
      </c>
      <c r="U1718" s="17">
        <v>2.4279490901351501E-2</v>
      </c>
      <c r="V1718" s="17">
        <v>1.3069212575516499E-2</v>
      </c>
      <c r="W1718" s="17">
        <v>2.7543420660599401E-2</v>
      </c>
      <c r="X1718" s="17">
        <v>5.2128270548236599E-2</v>
      </c>
      <c r="Y1718" s="17">
        <v>6.0211138209248401E-2</v>
      </c>
      <c r="Z1718" s="17">
        <v>7.0738985121118897E-2</v>
      </c>
      <c r="AA1718" s="17">
        <v>2.10600710015236E-2</v>
      </c>
      <c r="AB1718" s="17">
        <v>3.9262591919094501E-2</v>
      </c>
      <c r="AC1718" s="17">
        <v>2.09637285666423E-2</v>
      </c>
      <c r="AD1718" s="17">
        <v>2.9699634266573099E-2</v>
      </c>
      <c r="AE1718" s="17"/>
      <c r="AF1718" s="17">
        <v>2.6189705261787499E-2</v>
      </c>
      <c r="AG1718" s="17">
        <v>3.8773305130988797E-2</v>
      </c>
      <c r="AH1718" s="17">
        <v>5.1724894483146801E-2</v>
      </c>
      <c r="AI1718" s="17"/>
      <c r="AJ1718" s="17">
        <v>2.7399337184817098E-2</v>
      </c>
      <c r="AK1718" s="17">
        <v>3.4889173439344098E-2</v>
      </c>
      <c r="AL1718" s="17">
        <v>4.4041500732180099E-2</v>
      </c>
      <c r="AM1718" s="17">
        <v>0</v>
      </c>
      <c r="AN1718" s="17">
        <v>6.2723870315557304E-2</v>
      </c>
      <c r="AO1718" s="17"/>
      <c r="AP1718" s="17">
        <v>3.2085668249236199E-2</v>
      </c>
      <c r="AQ1718" s="17">
        <v>2.7821609886297401E-2</v>
      </c>
      <c r="AR1718" s="17">
        <v>5.8481146424666799E-2</v>
      </c>
      <c r="AS1718" s="17">
        <v>3.0291911417103901E-2</v>
      </c>
      <c r="AT1718" s="17">
        <v>6.22804047109922E-2</v>
      </c>
      <c r="AU1718" s="17"/>
      <c r="AV1718" s="17">
        <v>3.5530833202401003E-2</v>
      </c>
      <c r="AW1718" s="17">
        <v>2.4846966660642698E-2</v>
      </c>
      <c r="AX1718" s="17">
        <v>4.4311864582538101E-2</v>
      </c>
      <c r="AY1718" s="17">
        <v>2.6075800775603401E-2</v>
      </c>
      <c r="AZ1718" s="17">
        <v>5.8693308350326601E-2</v>
      </c>
      <c r="BA1718" s="17">
        <v>4.3730939198346898E-2</v>
      </c>
      <c r="BB1718" s="17"/>
      <c r="BC1718" s="17">
        <v>2.41057129751013E-2</v>
      </c>
      <c r="BD1718" s="17">
        <v>4.5201819202395598E-2</v>
      </c>
      <c r="BE1718" s="17">
        <v>3.5572742279111502E-2</v>
      </c>
      <c r="BF1718" s="17">
        <v>3.1446787680509097E-2</v>
      </c>
      <c r="BG1718" s="17">
        <v>0.122249345484382</v>
      </c>
    </row>
    <row r="1719" spans="2:59" x14ac:dyDescent="0.35">
      <c r="B1719" t="s">
        <v>655</v>
      </c>
      <c r="C1719" s="17">
        <v>1.8835149235147199E-2</v>
      </c>
      <c r="D1719" s="17">
        <v>2.0500374759135701E-2</v>
      </c>
      <c r="E1719" s="17">
        <v>1.73547359791969E-2</v>
      </c>
      <c r="F1719" s="17"/>
      <c r="G1719" s="17">
        <v>1.70354434355602E-2</v>
      </c>
      <c r="H1719" s="17">
        <v>3.3549028617480103E-2</v>
      </c>
      <c r="I1719" s="17">
        <v>6.8165953371468599E-3</v>
      </c>
      <c r="J1719" s="17">
        <v>2.0650839864234501E-2</v>
      </c>
      <c r="K1719" s="17">
        <v>2.3715611695182E-2</v>
      </c>
      <c r="L1719" s="17">
        <v>1.28099834505658E-2</v>
      </c>
      <c r="M1719" s="17"/>
      <c r="N1719" s="17">
        <v>2.6920447750260399E-2</v>
      </c>
      <c r="O1719" s="17">
        <v>2.4759944971364901E-2</v>
      </c>
      <c r="P1719" s="17">
        <v>1.3097569301394101E-2</v>
      </c>
      <c r="Q1719" s="17">
        <v>8.3686286313265495E-3</v>
      </c>
      <c r="R1719" s="17"/>
      <c r="S1719" s="17">
        <v>2.6462893847945701E-2</v>
      </c>
      <c r="T1719" s="17">
        <v>1.7108501847103399E-2</v>
      </c>
      <c r="U1719" s="17">
        <v>0</v>
      </c>
      <c r="V1719" s="17">
        <v>9.4846715096937092E-3</v>
      </c>
      <c r="W1719" s="17">
        <v>1.41529860830324E-2</v>
      </c>
      <c r="X1719" s="17">
        <v>1.23757783770185E-2</v>
      </c>
      <c r="Y1719" s="17">
        <v>2.36219264420519E-2</v>
      </c>
      <c r="Z1719" s="17">
        <v>2.0261849821216298E-2</v>
      </c>
      <c r="AA1719" s="17">
        <v>2.9614660967124999E-2</v>
      </c>
      <c r="AB1719" s="17">
        <v>3.2813559545323202E-2</v>
      </c>
      <c r="AC1719" s="17">
        <v>0</v>
      </c>
      <c r="AD1719" s="17">
        <v>3.2419126299926201E-2</v>
      </c>
      <c r="AE1719" s="17"/>
      <c r="AF1719" s="17">
        <v>1.3187875453472201E-2</v>
      </c>
      <c r="AG1719" s="17">
        <v>1.2431676089372099E-2</v>
      </c>
      <c r="AH1719" s="17">
        <v>4.8879274116383098E-2</v>
      </c>
      <c r="AI1719" s="17"/>
      <c r="AJ1719" s="17">
        <v>1.38393849462782E-2</v>
      </c>
      <c r="AK1719" s="17">
        <v>1.49414591141015E-2</v>
      </c>
      <c r="AL1719" s="17">
        <v>0</v>
      </c>
      <c r="AM1719" s="17">
        <v>0</v>
      </c>
      <c r="AN1719" s="17">
        <v>4.73092281196687E-2</v>
      </c>
      <c r="AO1719" s="17"/>
      <c r="AP1719" s="17">
        <v>4.5908771061039903E-3</v>
      </c>
      <c r="AQ1719" s="17">
        <v>2.3284777735713101E-2</v>
      </c>
      <c r="AR1719" s="17">
        <v>1.3400420359489301E-2</v>
      </c>
      <c r="AS1719" s="17">
        <v>7.6341135819968696E-3</v>
      </c>
      <c r="AT1719" s="17">
        <v>0</v>
      </c>
      <c r="AU1719" s="17"/>
      <c r="AV1719" s="17">
        <v>2.8704874147468699E-2</v>
      </c>
      <c r="AW1719" s="17">
        <v>1.8638204832005598E-2</v>
      </c>
      <c r="AX1719" s="17">
        <v>0</v>
      </c>
      <c r="AY1719" s="17">
        <v>6.5715768847151301E-3</v>
      </c>
      <c r="AZ1719" s="17">
        <v>0</v>
      </c>
      <c r="BA1719" s="17">
        <v>2.7373243433378502E-2</v>
      </c>
      <c r="BB1719" s="17"/>
      <c r="BC1719" s="17">
        <v>9.4554695937876208E-3</v>
      </c>
      <c r="BD1719" s="17">
        <v>1.92473649656358E-2</v>
      </c>
      <c r="BE1719" s="17">
        <v>2.2044735005626599E-2</v>
      </c>
      <c r="BF1719" s="17">
        <v>2.8294233885412998E-2</v>
      </c>
      <c r="BG1719" s="17">
        <v>0.13370140787520299</v>
      </c>
    </row>
    <row r="1720" spans="2:59" x14ac:dyDescent="0.35">
      <c r="B1720" t="s">
        <v>123</v>
      </c>
      <c r="C1720" s="17">
        <v>8.1277658958287105E-2</v>
      </c>
      <c r="D1720" s="17">
        <v>6.7686022261549197E-2</v>
      </c>
      <c r="E1720" s="17">
        <v>9.5384996408703404E-2</v>
      </c>
      <c r="F1720" s="17"/>
      <c r="G1720" s="17">
        <v>3.9039216205968098E-2</v>
      </c>
      <c r="H1720" s="17">
        <v>5.9711022524479601E-2</v>
      </c>
      <c r="I1720" s="17">
        <v>7.4636313757727696E-2</v>
      </c>
      <c r="J1720" s="17">
        <v>8.9526859324650904E-2</v>
      </c>
      <c r="K1720" s="17">
        <v>0.15591851731088399</v>
      </c>
      <c r="L1720" s="17">
        <v>8.1341346870841102E-2</v>
      </c>
      <c r="M1720" s="17"/>
      <c r="N1720" s="17">
        <v>7.0036373976232705E-2</v>
      </c>
      <c r="O1720" s="17">
        <v>6.81815338355342E-2</v>
      </c>
      <c r="P1720" s="17">
        <v>9.6614334077128994E-2</v>
      </c>
      <c r="Q1720" s="17">
        <v>9.4836752203402097E-2</v>
      </c>
      <c r="R1720" s="17"/>
      <c r="S1720" s="17">
        <v>5.2133248478965097E-2</v>
      </c>
      <c r="T1720" s="17">
        <v>9.6179167514934299E-2</v>
      </c>
      <c r="U1720" s="17">
        <v>9.4573927569652896E-2</v>
      </c>
      <c r="V1720" s="17">
        <v>5.9563073840756597E-2</v>
      </c>
      <c r="W1720" s="17">
        <v>7.9023185351843703E-2</v>
      </c>
      <c r="X1720" s="17">
        <v>9.4595986672797103E-2</v>
      </c>
      <c r="Y1720" s="17">
        <v>4.4920990203359101E-2</v>
      </c>
      <c r="Z1720" s="17">
        <v>0.13273622926138301</v>
      </c>
      <c r="AA1720" s="17">
        <v>5.81250992054246E-2</v>
      </c>
      <c r="AB1720" s="17">
        <v>0.15249883847862999</v>
      </c>
      <c r="AC1720" s="17">
        <v>7.5003546871364707E-2</v>
      </c>
      <c r="AD1720" s="17">
        <v>6.3167378348258807E-2</v>
      </c>
      <c r="AE1720" s="17"/>
      <c r="AF1720" s="17">
        <v>6.7641890116745498E-2</v>
      </c>
      <c r="AG1720" s="17">
        <v>7.5880999144361694E-2</v>
      </c>
      <c r="AH1720" s="17">
        <v>0.16542840971191899</v>
      </c>
      <c r="AI1720" s="17"/>
      <c r="AJ1720" s="17">
        <v>6.7406510971092501E-2</v>
      </c>
      <c r="AK1720" s="17">
        <v>6.1321891836029603E-2</v>
      </c>
      <c r="AL1720" s="17">
        <v>9.5549103700915794E-2</v>
      </c>
      <c r="AM1720" s="17">
        <v>4.5016067912911899E-2</v>
      </c>
      <c r="AN1720" s="17">
        <v>0.14779654202985301</v>
      </c>
      <c r="AO1720" s="17"/>
      <c r="AP1720" s="17">
        <v>6.26616807149947E-2</v>
      </c>
      <c r="AQ1720" s="17">
        <v>7.3355405042098795E-2</v>
      </c>
      <c r="AR1720" s="17">
        <v>3.8117468363177302E-2</v>
      </c>
      <c r="AS1720" s="17">
        <v>5.6293174894207799E-2</v>
      </c>
      <c r="AT1720" s="17">
        <v>0.17096565033866201</v>
      </c>
      <c r="AU1720" s="17"/>
      <c r="AV1720" s="17">
        <v>7.2762089470136404E-2</v>
      </c>
      <c r="AW1720" s="17">
        <v>5.4686195468437997E-2</v>
      </c>
      <c r="AX1720" s="17">
        <v>4.4499752493340997E-2</v>
      </c>
      <c r="AY1720" s="17">
        <v>3.5549789434625299E-2</v>
      </c>
      <c r="AZ1720" s="17">
        <v>0.104838117253974</v>
      </c>
      <c r="BA1720" s="17">
        <v>0.217460027762578</v>
      </c>
      <c r="BB1720" s="17"/>
      <c r="BC1720" s="17">
        <v>5.5290657350787399E-2</v>
      </c>
      <c r="BD1720" s="17">
        <v>9.4659838698056706E-2</v>
      </c>
      <c r="BE1720" s="17">
        <v>7.4286075426501605E-2</v>
      </c>
      <c r="BF1720" s="17">
        <v>8.9783004200709504E-2</v>
      </c>
      <c r="BG1720" s="17">
        <v>7.0464789557331597E-2</v>
      </c>
    </row>
    <row r="1721" spans="2:59" x14ac:dyDescent="0.35">
      <c r="C1721" s="17"/>
      <c r="D1721" s="17"/>
      <c r="E1721" s="17"/>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c r="AP1721" s="17"/>
      <c r="AQ1721" s="17"/>
      <c r="AR1721" s="17"/>
      <c r="AS1721" s="17"/>
      <c r="AT1721" s="17"/>
      <c r="AU1721" s="17"/>
      <c r="AV1721" s="17"/>
      <c r="AW1721" s="17"/>
      <c r="AX1721" s="17"/>
      <c r="AY1721" s="17"/>
      <c r="AZ1721" s="17"/>
      <c r="BA1721" s="17"/>
      <c r="BB1721" s="17"/>
      <c r="BC1721" s="17"/>
      <c r="BD1721" s="17"/>
      <c r="BE1721" s="17"/>
      <c r="BF1721" s="17"/>
      <c r="BG1721" s="17"/>
    </row>
    <row r="1722" spans="2:59" x14ac:dyDescent="0.35">
      <c r="B1722" s="6" t="s">
        <v>663</v>
      </c>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c r="BA1722" s="17"/>
      <c r="BB1722" s="17"/>
      <c r="BC1722" s="17"/>
      <c r="BD1722" s="17"/>
      <c r="BE1722" s="17"/>
      <c r="BF1722" s="17"/>
      <c r="BG1722" s="17"/>
    </row>
    <row r="1723" spans="2:59" x14ac:dyDescent="0.35">
      <c r="B1723" s="24" t="s">
        <v>331</v>
      </c>
      <c r="C1723" s="17"/>
      <c r="D1723" s="17"/>
      <c r="E1723" s="17"/>
      <c r="F1723" s="17"/>
      <c r="G1723" s="17"/>
      <c r="H1723" s="17"/>
      <c r="I1723" s="17"/>
      <c r="J1723" s="17"/>
      <c r="K1723" s="17"/>
      <c r="L1723" s="17"/>
      <c r="M1723" s="17"/>
      <c r="N1723" s="17"/>
      <c r="O1723" s="17"/>
      <c r="P1723" s="17"/>
      <c r="Q1723" s="17"/>
      <c r="R1723" s="17"/>
      <c r="S1723" s="17"/>
      <c r="T1723" s="17"/>
      <c r="U1723" s="17"/>
      <c r="V1723" s="17"/>
      <c r="W1723" s="17"/>
      <c r="X1723" s="17"/>
      <c r="Y1723" s="17"/>
      <c r="Z1723" s="17"/>
      <c r="AA1723" s="17"/>
      <c r="AB1723" s="17"/>
      <c r="AC1723" s="17"/>
      <c r="AD1723" s="17"/>
      <c r="AE1723" s="17"/>
      <c r="AF1723" s="17"/>
      <c r="AG1723" s="17"/>
      <c r="AH1723" s="17"/>
      <c r="AI1723" s="17"/>
      <c r="AJ1723" s="17"/>
      <c r="AK1723" s="17"/>
      <c r="AL1723" s="17"/>
      <c r="AM1723" s="17"/>
      <c r="AN1723" s="17"/>
      <c r="AO1723" s="17"/>
      <c r="AP1723" s="17"/>
      <c r="AQ1723" s="17"/>
      <c r="AR1723" s="17"/>
      <c r="AS1723" s="17"/>
      <c r="AT1723" s="17"/>
      <c r="AU1723" s="17"/>
      <c r="AV1723" s="17"/>
      <c r="AW1723" s="17"/>
      <c r="AX1723" s="17"/>
      <c r="AY1723" s="17"/>
      <c r="AZ1723" s="17"/>
      <c r="BA1723" s="17"/>
      <c r="BB1723" s="17"/>
      <c r="BC1723" s="17"/>
      <c r="BD1723" s="17"/>
      <c r="BE1723" s="17"/>
      <c r="BF1723" s="17"/>
      <c r="BG1723" s="17"/>
    </row>
    <row r="1724" spans="2:59" x14ac:dyDescent="0.35">
      <c r="B1724" t="s">
        <v>649</v>
      </c>
      <c r="C1724" s="17">
        <v>4.0406940301799803E-2</v>
      </c>
      <c r="D1724" s="17">
        <v>3.5145203792986697E-2</v>
      </c>
      <c r="E1724" s="17">
        <v>4.5945336603200701E-2</v>
      </c>
      <c r="F1724" s="17"/>
      <c r="G1724" s="17">
        <v>4.5459235925934802E-2</v>
      </c>
      <c r="H1724" s="17">
        <v>7.4297350662867107E-2</v>
      </c>
      <c r="I1724" s="17">
        <v>4.8723220662755397E-2</v>
      </c>
      <c r="J1724" s="17">
        <v>2.6838873786069702E-2</v>
      </c>
      <c r="K1724" s="17">
        <v>3.12389551465975E-2</v>
      </c>
      <c r="L1724" s="17">
        <v>1.8005134821589001E-2</v>
      </c>
      <c r="M1724" s="17"/>
      <c r="N1724" s="17">
        <v>4.8831210591042298E-2</v>
      </c>
      <c r="O1724" s="17">
        <v>2.5175335222826702E-2</v>
      </c>
      <c r="P1724" s="17">
        <v>5.1838765875263197E-2</v>
      </c>
      <c r="Q1724" s="17">
        <v>3.6789748872854501E-2</v>
      </c>
      <c r="R1724" s="17"/>
      <c r="S1724" s="17">
        <v>4.68092172979023E-2</v>
      </c>
      <c r="T1724" s="17">
        <v>5.95182672894152E-2</v>
      </c>
      <c r="U1724" s="17">
        <v>1.15637926919494E-2</v>
      </c>
      <c r="V1724" s="17">
        <v>6.4493422569621595E-2</v>
      </c>
      <c r="W1724" s="17">
        <v>1.31968538218343E-2</v>
      </c>
      <c r="X1724" s="17">
        <v>4.9571172604627699E-2</v>
      </c>
      <c r="Y1724" s="17">
        <v>2.1613259061846801E-2</v>
      </c>
      <c r="Z1724" s="17">
        <v>2.00059125025287E-2</v>
      </c>
      <c r="AA1724" s="17">
        <v>4.0566036247268303E-2</v>
      </c>
      <c r="AB1724" s="17">
        <v>9.9102336380290108E-3</v>
      </c>
      <c r="AC1724" s="17">
        <v>0.108802364957218</v>
      </c>
      <c r="AD1724" s="17">
        <v>3.7766979960438797E-2</v>
      </c>
      <c r="AE1724" s="17"/>
      <c r="AF1724" s="17">
        <v>4.0210600599268703E-2</v>
      </c>
      <c r="AG1724" s="17">
        <v>3.2565965211090502E-2</v>
      </c>
      <c r="AH1724" s="17">
        <v>7.3079846156116707E-2</v>
      </c>
      <c r="AI1724" s="17"/>
      <c r="AJ1724" s="17">
        <v>4.9259125606541297E-2</v>
      </c>
      <c r="AK1724" s="17">
        <v>4.7231959025639703E-2</v>
      </c>
      <c r="AL1724" s="17">
        <v>1.5296346945345001E-2</v>
      </c>
      <c r="AM1724" s="17">
        <v>9.8173706263157398E-2</v>
      </c>
      <c r="AN1724" s="17">
        <v>3.6604506653146997E-2</v>
      </c>
      <c r="AO1724" s="17"/>
      <c r="AP1724" s="17">
        <v>2.8785354492025999E-2</v>
      </c>
      <c r="AQ1724" s="17">
        <v>4.7494745240954102E-2</v>
      </c>
      <c r="AR1724" s="17">
        <v>4.7517241167572999E-2</v>
      </c>
      <c r="AS1724" s="17">
        <v>7.054267447557E-2</v>
      </c>
      <c r="AT1724" s="17">
        <v>0</v>
      </c>
      <c r="AU1724" s="17"/>
      <c r="AV1724" s="17">
        <v>4.19799862472265E-2</v>
      </c>
      <c r="AW1724" s="17">
        <v>3.2473486217966599E-2</v>
      </c>
      <c r="AX1724" s="17">
        <v>3.1264838699493501E-2</v>
      </c>
      <c r="AY1724" s="17">
        <v>7.2325925059982699E-2</v>
      </c>
      <c r="AZ1724" s="17">
        <v>3.2190340271258298E-2</v>
      </c>
      <c r="BA1724" s="17">
        <v>1.7387006650376499E-2</v>
      </c>
      <c r="BB1724" s="17"/>
      <c r="BC1724" s="17">
        <v>1.62542104744808E-2</v>
      </c>
      <c r="BD1724" s="17">
        <v>5.2287047528805503E-2</v>
      </c>
      <c r="BE1724" s="17">
        <v>4.3066032685653399E-2</v>
      </c>
      <c r="BF1724" s="17">
        <v>4.5573040539357602E-2</v>
      </c>
      <c r="BG1724" s="17">
        <v>0.19143256829658001</v>
      </c>
    </row>
    <row r="1725" spans="2:59" x14ac:dyDescent="0.35">
      <c r="B1725" t="s">
        <v>650</v>
      </c>
      <c r="C1725" s="17">
        <v>7.91295934798142E-2</v>
      </c>
      <c r="D1725" s="17">
        <v>7.6150278399790994E-2</v>
      </c>
      <c r="E1725" s="17">
        <v>8.0106111444151501E-2</v>
      </c>
      <c r="F1725" s="17"/>
      <c r="G1725" s="17">
        <v>0.14734831079942301</v>
      </c>
      <c r="H1725" s="17">
        <v>0.122826506531235</v>
      </c>
      <c r="I1725" s="17">
        <v>0.106008878613377</v>
      </c>
      <c r="J1725" s="17">
        <v>3.0357789047715598E-2</v>
      </c>
      <c r="K1725" s="17">
        <v>2.1849276296485101E-2</v>
      </c>
      <c r="L1725" s="17">
        <v>4.6679753312982103E-2</v>
      </c>
      <c r="M1725" s="17"/>
      <c r="N1725" s="17">
        <v>8.7370162155811906E-2</v>
      </c>
      <c r="O1725" s="17">
        <v>7.6948358409887799E-2</v>
      </c>
      <c r="P1725" s="17">
        <v>8.9525024172206993E-2</v>
      </c>
      <c r="Q1725" s="17">
        <v>6.2859985518257902E-2</v>
      </c>
      <c r="R1725" s="17"/>
      <c r="S1725" s="17">
        <v>0.11211558535832</v>
      </c>
      <c r="T1725" s="17">
        <v>2.4879373989313499E-2</v>
      </c>
      <c r="U1725" s="17">
        <v>9.2370237775876704E-2</v>
      </c>
      <c r="V1725" s="17">
        <v>6.5564790585996902E-2</v>
      </c>
      <c r="W1725" s="17">
        <v>0.10774762130416</v>
      </c>
      <c r="X1725" s="17">
        <v>7.2071627514088202E-2</v>
      </c>
      <c r="Y1725" s="17">
        <v>0.101021242277713</v>
      </c>
      <c r="Z1725" s="17">
        <v>8.8576129960395197E-2</v>
      </c>
      <c r="AA1725" s="17">
        <v>7.7926451326380999E-2</v>
      </c>
      <c r="AB1725" s="17">
        <v>4.0274926385459701E-2</v>
      </c>
      <c r="AC1725" s="17">
        <v>0.116485553208378</v>
      </c>
      <c r="AD1725" s="17">
        <v>6.8358789370628406E-2</v>
      </c>
      <c r="AE1725" s="17"/>
      <c r="AF1725" s="17">
        <v>6.5529197018437194E-2</v>
      </c>
      <c r="AG1725" s="17">
        <v>8.3742709363923695E-2</v>
      </c>
      <c r="AH1725" s="17">
        <v>8.1622210159521202E-2</v>
      </c>
      <c r="AI1725" s="17"/>
      <c r="AJ1725" s="17">
        <v>5.6949487904357297E-2</v>
      </c>
      <c r="AK1725" s="17">
        <v>0.13026707344909899</v>
      </c>
      <c r="AL1725" s="17">
        <v>0.103304306131485</v>
      </c>
      <c r="AM1725" s="17">
        <v>0.148534253821622</v>
      </c>
      <c r="AN1725" s="17">
        <v>5.2877289369995702E-2</v>
      </c>
      <c r="AO1725" s="17"/>
      <c r="AP1725" s="17">
        <v>5.7740088117160498E-2</v>
      </c>
      <c r="AQ1725" s="17">
        <v>0.111991025538689</v>
      </c>
      <c r="AR1725" s="17">
        <v>5.1511579836941303E-2</v>
      </c>
      <c r="AS1725" s="17">
        <v>8.1308958889385399E-2</v>
      </c>
      <c r="AT1725" s="17">
        <v>8.8634514793208302E-2</v>
      </c>
      <c r="AU1725" s="17"/>
      <c r="AV1725" s="17">
        <v>0.12577439110518601</v>
      </c>
      <c r="AW1725" s="17">
        <v>7.5257336633560906E-2</v>
      </c>
      <c r="AX1725" s="17">
        <v>8.8471734289608903E-2</v>
      </c>
      <c r="AY1725" s="17">
        <v>7.8771850184995398E-2</v>
      </c>
      <c r="AZ1725" s="17">
        <v>6.0212345873727598E-2</v>
      </c>
      <c r="BA1725" s="17">
        <v>2.37567576228668E-2</v>
      </c>
      <c r="BB1725" s="17"/>
      <c r="BC1725" s="17">
        <v>5.9759895237500603E-2</v>
      </c>
      <c r="BD1725" s="17">
        <v>5.1194726503492403E-2</v>
      </c>
      <c r="BE1725" s="17">
        <v>9.2503534198121698E-2</v>
      </c>
      <c r="BF1725" s="17">
        <v>0.12685647326098401</v>
      </c>
      <c r="BG1725" s="17">
        <v>0.31356162535117699</v>
      </c>
    </row>
    <row r="1726" spans="2:59" x14ac:dyDescent="0.35">
      <c r="B1726" t="s">
        <v>651</v>
      </c>
      <c r="C1726" s="17">
        <v>0.172926732908599</v>
      </c>
      <c r="D1726" s="17">
        <v>0.17260135889939801</v>
      </c>
      <c r="E1726" s="17">
        <v>0.17473710961782099</v>
      </c>
      <c r="F1726" s="17"/>
      <c r="G1726" s="17">
        <v>0.22500235792176901</v>
      </c>
      <c r="H1726" s="17">
        <v>0.26264001884115301</v>
      </c>
      <c r="I1726" s="17">
        <v>0.20462684032108699</v>
      </c>
      <c r="J1726" s="17">
        <v>0.179379571068707</v>
      </c>
      <c r="K1726" s="17">
        <v>0.115843798092461</v>
      </c>
      <c r="L1726" s="17">
        <v>6.6075371233651703E-2</v>
      </c>
      <c r="M1726" s="17"/>
      <c r="N1726" s="17">
        <v>0.22237366730630301</v>
      </c>
      <c r="O1726" s="17">
        <v>0.157298430319572</v>
      </c>
      <c r="P1726" s="17">
        <v>0.14338151978878599</v>
      </c>
      <c r="Q1726" s="17">
        <v>0.159634433416597</v>
      </c>
      <c r="R1726" s="17"/>
      <c r="S1726" s="17">
        <v>0.22981637416200901</v>
      </c>
      <c r="T1726" s="17">
        <v>0.16222503910318201</v>
      </c>
      <c r="U1726" s="17">
        <v>6.9144727413561702E-2</v>
      </c>
      <c r="V1726" s="17">
        <v>0.17676483845036001</v>
      </c>
      <c r="W1726" s="17">
        <v>0.162868693033488</v>
      </c>
      <c r="X1726" s="17">
        <v>0.22771361893331199</v>
      </c>
      <c r="Y1726" s="17">
        <v>0.15318988120846899</v>
      </c>
      <c r="Z1726" s="17">
        <v>0.16192652521633599</v>
      </c>
      <c r="AA1726" s="17">
        <v>0.21044787525563399</v>
      </c>
      <c r="AB1726" s="17">
        <v>0.13390201461210999</v>
      </c>
      <c r="AC1726" s="17">
        <v>0.144237642415599</v>
      </c>
      <c r="AD1726" s="17">
        <v>0.14872327045954201</v>
      </c>
      <c r="AE1726" s="17"/>
      <c r="AF1726" s="17">
        <v>0.15704128630140601</v>
      </c>
      <c r="AG1726" s="17">
        <v>0.14882335764469401</v>
      </c>
      <c r="AH1726" s="17">
        <v>0.21985085277709701</v>
      </c>
      <c r="AI1726" s="17"/>
      <c r="AJ1726" s="17">
        <v>0.121950805340623</v>
      </c>
      <c r="AK1726" s="17">
        <v>0.22538014834647099</v>
      </c>
      <c r="AL1726" s="17">
        <v>0.121897594893564</v>
      </c>
      <c r="AM1726" s="17">
        <v>0.14150783692031499</v>
      </c>
      <c r="AN1726" s="17">
        <v>0.21622283189573999</v>
      </c>
      <c r="AO1726" s="17"/>
      <c r="AP1726" s="17">
        <v>0.13130599950934799</v>
      </c>
      <c r="AQ1726" s="17">
        <v>0.210233821250603</v>
      </c>
      <c r="AR1726" s="17">
        <v>0.164446510302242</v>
      </c>
      <c r="AS1726" s="17">
        <v>0.159732329089358</v>
      </c>
      <c r="AT1726" s="17">
        <v>8.51324575795019E-2</v>
      </c>
      <c r="AU1726" s="17"/>
      <c r="AV1726" s="17">
        <v>0.24276545664109</v>
      </c>
      <c r="AW1726" s="17">
        <v>0.14512485330500899</v>
      </c>
      <c r="AX1726" s="17">
        <v>0.16500880012025301</v>
      </c>
      <c r="AY1726" s="17">
        <v>0.16942532055812301</v>
      </c>
      <c r="AZ1726" s="17">
        <v>0.136690788854711</v>
      </c>
      <c r="BA1726" s="17">
        <v>0.15533522880388401</v>
      </c>
      <c r="BB1726" s="17"/>
      <c r="BC1726" s="17">
        <v>0.166791363356419</v>
      </c>
      <c r="BD1726" s="17">
        <v>0.15385663823551801</v>
      </c>
      <c r="BE1726" s="17">
        <v>0.196052332423132</v>
      </c>
      <c r="BF1726" s="17">
        <v>0.22346926213659199</v>
      </c>
      <c r="BG1726" s="17">
        <v>0.135812894747602</v>
      </c>
    </row>
    <row r="1727" spans="2:59" x14ac:dyDescent="0.35">
      <c r="B1727" t="s">
        <v>652</v>
      </c>
      <c r="C1727" s="17">
        <v>0.120710388808352</v>
      </c>
      <c r="D1727" s="17">
        <v>0.120744778313708</v>
      </c>
      <c r="E1727" s="17">
        <v>0.119750009539316</v>
      </c>
      <c r="F1727" s="17"/>
      <c r="G1727" s="17">
        <v>0.18537806981996</v>
      </c>
      <c r="H1727" s="17">
        <v>0.143725793765481</v>
      </c>
      <c r="I1727" s="17">
        <v>0.16934833896103901</v>
      </c>
      <c r="J1727" s="17">
        <v>9.1957849180880499E-2</v>
      </c>
      <c r="K1727" s="17">
        <v>7.5003370713773401E-2</v>
      </c>
      <c r="L1727" s="17">
        <v>6.7980522739988294E-2</v>
      </c>
      <c r="M1727" s="17"/>
      <c r="N1727" s="17">
        <v>0.11937323750758499</v>
      </c>
      <c r="O1727" s="17">
        <v>0.14512436228318401</v>
      </c>
      <c r="P1727" s="17">
        <v>8.7971205137458999E-2</v>
      </c>
      <c r="Q1727" s="17">
        <v>0.122025430268025</v>
      </c>
      <c r="R1727" s="17"/>
      <c r="S1727" s="17">
        <v>0.13917981288050199</v>
      </c>
      <c r="T1727" s="17">
        <v>7.8080970763395693E-2</v>
      </c>
      <c r="U1727" s="17">
        <v>0.113702682530987</v>
      </c>
      <c r="V1727" s="17">
        <v>0.21158245191717201</v>
      </c>
      <c r="W1727" s="17">
        <v>0.105812693733253</v>
      </c>
      <c r="X1727" s="17">
        <v>0.113504862986679</v>
      </c>
      <c r="Y1727" s="17">
        <v>0.17703811320703</v>
      </c>
      <c r="Z1727" s="17">
        <v>0.11684878257857</v>
      </c>
      <c r="AA1727" s="17">
        <v>0.11423374825493</v>
      </c>
      <c r="AB1727" s="17">
        <v>0.10700798573876601</v>
      </c>
      <c r="AC1727" s="17">
        <v>1.49449177016757E-2</v>
      </c>
      <c r="AD1727" s="17">
        <v>0.119845612806788</v>
      </c>
      <c r="AE1727" s="17"/>
      <c r="AF1727" s="17">
        <v>0.10356850628902201</v>
      </c>
      <c r="AG1727" s="17">
        <v>0.122851041919372</v>
      </c>
      <c r="AH1727" s="17">
        <v>0.107314297673124</v>
      </c>
      <c r="AI1727" s="17"/>
      <c r="AJ1727" s="17">
        <v>0.110284254448935</v>
      </c>
      <c r="AK1727" s="17">
        <v>0.11820495125628799</v>
      </c>
      <c r="AL1727" s="17">
        <v>5.4334357858724203E-2</v>
      </c>
      <c r="AM1727" s="17">
        <v>0.15673854873659099</v>
      </c>
      <c r="AN1727" s="17">
        <v>0.118698581934137</v>
      </c>
      <c r="AO1727" s="17"/>
      <c r="AP1727" s="17">
        <v>9.8762547444692095E-2</v>
      </c>
      <c r="AQ1727" s="17">
        <v>0.13551341329012601</v>
      </c>
      <c r="AR1727" s="17">
        <v>7.0894490667344698E-2</v>
      </c>
      <c r="AS1727" s="17">
        <v>0.14294747209658101</v>
      </c>
      <c r="AT1727" s="17">
        <v>0.14703544017240999</v>
      </c>
      <c r="AU1727" s="17"/>
      <c r="AV1727" s="17">
        <v>0.135487840941349</v>
      </c>
      <c r="AW1727" s="17">
        <v>8.9563982080980695E-2</v>
      </c>
      <c r="AX1727" s="17">
        <v>8.2299123664305904E-2</v>
      </c>
      <c r="AY1727" s="17">
        <v>0.14037835023919601</v>
      </c>
      <c r="AZ1727" s="17">
        <v>0.183813054018339</v>
      </c>
      <c r="BA1727" s="17">
        <v>0.118728557559447</v>
      </c>
      <c r="BB1727" s="17"/>
      <c r="BC1727" s="17">
        <v>0.134167832832884</v>
      </c>
      <c r="BD1727" s="17">
        <v>0.102441577868657</v>
      </c>
      <c r="BE1727" s="17">
        <v>0.11982730960552899</v>
      </c>
      <c r="BF1727" s="17">
        <v>0.14175715239887199</v>
      </c>
      <c r="BG1727" s="17">
        <v>0</v>
      </c>
    </row>
    <row r="1728" spans="2:59" x14ac:dyDescent="0.35">
      <c r="B1728" t="s">
        <v>653</v>
      </c>
      <c r="C1728" s="17">
        <v>0.18251448629772399</v>
      </c>
      <c r="D1728" s="17">
        <v>0.19554689531189501</v>
      </c>
      <c r="E1728" s="17">
        <v>0.16722790715439001</v>
      </c>
      <c r="F1728" s="17"/>
      <c r="G1728" s="17">
        <v>0.187932108018665</v>
      </c>
      <c r="H1728" s="17">
        <v>0.187534384026701</v>
      </c>
      <c r="I1728" s="17">
        <v>0.16808207491274499</v>
      </c>
      <c r="J1728" s="17">
        <v>0.22967331117498199</v>
      </c>
      <c r="K1728" s="17">
        <v>0.14775815323160599</v>
      </c>
      <c r="L1728" s="17">
        <v>0.170950033432096</v>
      </c>
      <c r="M1728" s="17"/>
      <c r="N1728" s="17">
        <v>0.20668485570451001</v>
      </c>
      <c r="O1728" s="17">
        <v>0.20565506585913901</v>
      </c>
      <c r="P1728" s="17">
        <v>0.13675191912898599</v>
      </c>
      <c r="Q1728" s="17">
        <v>0.17173077238852</v>
      </c>
      <c r="R1728" s="17"/>
      <c r="S1728" s="17">
        <v>0.17827496180979899</v>
      </c>
      <c r="T1728" s="17">
        <v>0.18020373191664299</v>
      </c>
      <c r="U1728" s="17">
        <v>0.291675372301967</v>
      </c>
      <c r="V1728" s="17">
        <v>0.14644315603968999</v>
      </c>
      <c r="W1728" s="17">
        <v>0.25023735253519203</v>
      </c>
      <c r="X1728" s="17">
        <v>0.16563031399177</v>
      </c>
      <c r="Y1728" s="17">
        <v>0.178512905223496</v>
      </c>
      <c r="Z1728" s="17">
        <v>0.12696688267861</v>
      </c>
      <c r="AA1728" s="17">
        <v>0.17695938490740801</v>
      </c>
      <c r="AB1728" s="17">
        <v>0.101184207448545</v>
      </c>
      <c r="AC1728" s="17">
        <v>0.26732550730718901</v>
      </c>
      <c r="AD1728" s="17">
        <v>0.109113264975884</v>
      </c>
      <c r="AE1728" s="17"/>
      <c r="AF1728" s="17">
        <v>0.17214475854299399</v>
      </c>
      <c r="AG1728" s="17">
        <v>0.17963954733009199</v>
      </c>
      <c r="AH1728" s="17">
        <v>0.15507851335561501</v>
      </c>
      <c r="AI1728" s="17"/>
      <c r="AJ1728" s="17">
        <v>0.16747280541691201</v>
      </c>
      <c r="AK1728" s="17">
        <v>0.184918615363387</v>
      </c>
      <c r="AL1728" s="17">
        <v>0.27474894956818102</v>
      </c>
      <c r="AM1728" s="17">
        <v>0.150924828024909</v>
      </c>
      <c r="AN1728" s="17">
        <v>0.164500695771718</v>
      </c>
      <c r="AO1728" s="17"/>
      <c r="AP1728" s="17">
        <v>0.191321882923255</v>
      </c>
      <c r="AQ1728" s="17">
        <v>0.16007310972531799</v>
      </c>
      <c r="AR1728" s="17">
        <v>0.27833030805466702</v>
      </c>
      <c r="AS1728" s="17">
        <v>0.16373776564068601</v>
      </c>
      <c r="AT1728" s="17">
        <v>0.27391788725947902</v>
      </c>
      <c r="AU1728" s="17"/>
      <c r="AV1728" s="17">
        <v>0.164891331680565</v>
      </c>
      <c r="AW1728" s="17">
        <v>0.176756961411832</v>
      </c>
      <c r="AX1728" s="17">
        <v>0.244896244810766</v>
      </c>
      <c r="AY1728" s="17">
        <v>0.17254257129602499</v>
      </c>
      <c r="AZ1728" s="17">
        <v>0.246233129579881</v>
      </c>
      <c r="BA1728" s="17">
        <v>0.13755691612489901</v>
      </c>
      <c r="BB1728" s="17"/>
      <c r="BC1728" s="17">
        <v>0.15487293541893099</v>
      </c>
      <c r="BD1728" s="17">
        <v>0.20268429598192</v>
      </c>
      <c r="BE1728" s="17">
        <v>0.18667773240892099</v>
      </c>
      <c r="BF1728" s="17">
        <v>0.17804767171800201</v>
      </c>
      <c r="BG1728" s="17">
        <v>6.6729680222906707E-2</v>
      </c>
    </row>
    <row r="1729" spans="2:59" x14ac:dyDescent="0.35">
      <c r="B1729" t="s">
        <v>654</v>
      </c>
      <c r="C1729" s="17">
        <v>0.12515105572485299</v>
      </c>
      <c r="D1729" s="17">
        <v>0.145161341129903</v>
      </c>
      <c r="E1729" s="17">
        <v>0.10649009324360199</v>
      </c>
      <c r="F1729" s="17"/>
      <c r="G1729" s="17">
        <v>8.5198804909800696E-2</v>
      </c>
      <c r="H1729" s="17">
        <v>6.5629542462082399E-2</v>
      </c>
      <c r="I1729" s="17">
        <v>0.106945232058565</v>
      </c>
      <c r="J1729" s="17">
        <v>0.142412394266346</v>
      </c>
      <c r="K1729" s="17">
        <v>0.16161492903608199</v>
      </c>
      <c r="L1729" s="17">
        <v>0.181683929902175</v>
      </c>
      <c r="M1729" s="17"/>
      <c r="N1729" s="17">
        <v>0.122984696431844</v>
      </c>
      <c r="O1729" s="17">
        <v>0.1414330775988</v>
      </c>
      <c r="P1729" s="17">
        <v>0.12016217774155601</v>
      </c>
      <c r="Q1729" s="17">
        <v>0.115261719858624</v>
      </c>
      <c r="R1729" s="17"/>
      <c r="S1729" s="17">
        <v>0.11093484530098</v>
      </c>
      <c r="T1729" s="17">
        <v>0.177487864782227</v>
      </c>
      <c r="U1729" s="17">
        <v>0.14186222720924099</v>
      </c>
      <c r="V1729" s="17">
        <v>0.111730732021559</v>
      </c>
      <c r="W1729" s="17">
        <v>0.128196969852714</v>
      </c>
      <c r="X1729" s="17">
        <v>0.102767137098123</v>
      </c>
      <c r="Y1729" s="17">
        <v>0.11608481947655901</v>
      </c>
      <c r="Z1729" s="17">
        <v>0.10436311303977</v>
      </c>
      <c r="AA1729" s="17">
        <v>0.11380578032373501</v>
      </c>
      <c r="AB1729" s="17">
        <v>0.154685673292215</v>
      </c>
      <c r="AC1729" s="17">
        <v>6.8665102782982004E-2</v>
      </c>
      <c r="AD1729" s="17">
        <v>0.140509199431994</v>
      </c>
      <c r="AE1729" s="17"/>
      <c r="AF1729" s="17">
        <v>0.14459463380048199</v>
      </c>
      <c r="AG1729" s="17">
        <v>0.146992894224869</v>
      </c>
      <c r="AH1729" s="17">
        <v>5.5690846477290001E-2</v>
      </c>
      <c r="AI1729" s="17"/>
      <c r="AJ1729" s="17">
        <v>0.15908050935062701</v>
      </c>
      <c r="AK1729" s="17">
        <v>8.8281278617991898E-2</v>
      </c>
      <c r="AL1729" s="17">
        <v>0.175381764234145</v>
      </c>
      <c r="AM1729" s="17">
        <v>0.16705941781346301</v>
      </c>
      <c r="AN1729" s="17">
        <v>0.119869854489194</v>
      </c>
      <c r="AO1729" s="17"/>
      <c r="AP1729" s="17">
        <v>0.170468001979136</v>
      </c>
      <c r="AQ1729" s="17">
        <v>0.116336534982788</v>
      </c>
      <c r="AR1729" s="17">
        <v>0.18308821963903299</v>
      </c>
      <c r="AS1729" s="17">
        <v>9.0211620416734598E-2</v>
      </c>
      <c r="AT1729" s="17">
        <v>7.9954237083618096E-2</v>
      </c>
      <c r="AU1729" s="17"/>
      <c r="AV1729" s="17">
        <v>0.110494172568614</v>
      </c>
      <c r="AW1729" s="17">
        <v>0.178437601775053</v>
      </c>
      <c r="AX1729" s="17">
        <v>0.16896465657377599</v>
      </c>
      <c r="AY1729" s="17">
        <v>8.6422175020219302E-2</v>
      </c>
      <c r="AZ1729" s="17">
        <v>7.2896933037304296E-2</v>
      </c>
      <c r="BA1729" s="17">
        <v>7.9114652654222406E-2</v>
      </c>
      <c r="BB1729" s="17"/>
      <c r="BC1729" s="17">
        <v>0.14684636438328999</v>
      </c>
      <c r="BD1729" s="17">
        <v>0.14615047350332899</v>
      </c>
      <c r="BE1729" s="17">
        <v>0.135185996342542</v>
      </c>
      <c r="BF1729" s="17">
        <v>0.10114276922142799</v>
      </c>
      <c r="BG1729" s="17">
        <v>4.14094726876039E-2</v>
      </c>
    </row>
    <row r="1730" spans="2:59" x14ac:dyDescent="0.35">
      <c r="B1730" t="s">
        <v>655</v>
      </c>
      <c r="C1730" s="17">
        <v>0.15890023670553199</v>
      </c>
      <c r="D1730" s="17">
        <v>0.16948876792711801</v>
      </c>
      <c r="E1730" s="17">
        <v>0.149823922895815</v>
      </c>
      <c r="F1730" s="17"/>
      <c r="G1730" s="17">
        <v>5.5580853109052301E-2</v>
      </c>
      <c r="H1730" s="17">
        <v>7.6204662455031796E-2</v>
      </c>
      <c r="I1730" s="17">
        <v>8.9812962663364401E-2</v>
      </c>
      <c r="J1730" s="17">
        <v>0.18228530185237099</v>
      </c>
      <c r="K1730" s="17">
        <v>0.229092009926293</v>
      </c>
      <c r="L1730" s="17">
        <v>0.29433301327953099</v>
      </c>
      <c r="M1730" s="17"/>
      <c r="N1730" s="17">
        <v>0.114014363352455</v>
      </c>
      <c r="O1730" s="17">
        <v>0.16592198000165601</v>
      </c>
      <c r="P1730" s="17">
        <v>0.18274862727199201</v>
      </c>
      <c r="Q1730" s="17">
        <v>0.182614608172083</v>
      </c>
      <c r="R1730" s="17"/>
      <c r="S1730" s="17">
        <v>9.0021658106849201E-2</v>
      </c>
      <c r="T1730" s="17">
        <v>0.18353378857966399</v>
      </c>
      <c r="U1730" s="17">
        <v>0.136792628264156</v>
      </c>
      <c r="V1730" s="17">
        <v>9.7775675340764201E-2</v>
      </c>
      <c r="W1730" s="17">
        <v>0.1537567436085</v>
      </c>
      <c r="X1730" s="17">
        <v>0.111566760711847</v>
      </c>
      <c r="Y1730" s="17">
        <v>0.155233637519365</v>
      </c>
      <c r="Z1730" s="17">
        <v>0.248745987629367</v>
      </c>
      <c r="AA1730" s="17">
        <v>0.14719418151950101</v>
      </c>
      <c r="AB1730" s="17">
        <v>0.28762551673922399</v>
      </c>
      <c r="AC1730" s="17">
        <v>0.185820486296677</v>
      </c>
      <c r="AD1730" s="17">
        <v>0.29761325953798301</v>
      </c>
      <c r="AE1730" s="17"/>
      <c r="AF1730" s="17">
        <v>0.18691848025376201</v>
      </c>
      <c r="AG1730" s="17">
        <v>0.18616697263030199</v>
      </c>
      <c r="AH1730" s="17">
        <v>0.10687899021012801</v>
      </c>
      <c r="AI1730" s="17"/>
      <c r="AJ1730" s="17">
        <v>0.18417800784362801</v>
      </c>
      <c r="AK1730" s="17">
        <v>0.13430511779516299</v>
      </c>
      <c r="AL1730" s="17">
        <v>0.179045606341283</v>
      </c>
      <c r="AM1730" s="17">
        <v>3.8001815419059698E-2</v>
      </c>
      <c r="AN1730" s="17">
        <v>0.13023375505159601</v>
      </c>
      <c r="AO1730" s="17"/>
      <c r="AP1730" s="17">
        <v>0.17732408481173201</v>
      </c>
      <c r="AQ1730" s="17">
        <v>0.14170819865815601</v>
      </c>
      <c r="AR1730" s="17">
        <v>0.139382493001206</v>
      </c>
      <c r="AS1730" s="17">
        <v>0.15990429010452401</v>
      </c>
      <c r="AT1730" s="17">
        <v>0.153181097840071</v>
      </c>
      <c r="AU1730" s="17"/>
      <c r="AV1730" s="17">
        <v>0.112264412432108</v>
      </c>
      <c r="AW1730" s="17">
        <v>0.18598731652676201</v>
      </c>
      <c r="AX1730" s="17">
        <v>0.149833939458063</v>
      </c>
      <c r="AY1730" s="17">
        <v>0.148396816327512</v>
      </c>
      <c r="AZ1730" s="17">
        <v>0.15436038947261099</v>
      </c>
      <c r="BA1730" s="17">
        <v>0.198640163266984</v>
      </c>
      <c r="BB1730" s="17"/>
      <c r="BC1730" s="17">
        <v>0.17800038982660399</v>
      </c>
      <c r="BD1730" s="17">
        <v>0.15962285687633901</v>
      </c>
      <c r="BE1730" s="17">
        <v>0.14159023718209199</v>
      </c>
      <c r="BF1730" s="17">
        <v>0.12380705179785099</v>
      </c>
      <c r="BG1730" s="17">
        <v>0.13250631856766501</v>
      </c>
    </row>
    <row r="1731" spans="2:59" x14ac:dyDescent="0.35">
      <c r="B1731" t="s">
        <v>123</v>
      </c>
      <c r="C1731" s="17">
        <v>0.120260565773326</v>
      </c>
      <c r="D1731" s="17">
        <v>8.5161376225199398E-2</v>
      </c>
      <c r="E1731" s="17">
        <v>0.15591950950170499</v>
      </c>
      <c r="F1731" s="17"/>
      <c r="G1731" s="17">
        <v>6.8100259495394805E-2</v>
      </c>
      <c r="H1731" s="17">
        <v>6.7141741255448903E-2</v>
      </c>
      <c r="I1731" s="17">
        <v>0.106452451807067</v>
      </c>
      <c r="J1731" s="17">
        <v>0.117094909622928</v>
      </c>
      <c r="K1731" s="17">
        <v>0.21759950755670199</v>
      </c>
      <c r="L1731" s="17">
        <v>0.15429224127798699</v>
      </c>
      <c r="M1731" s="17"/>
      <c r="N1731" s="17">
        <v>7.8367806950448496E-2</v>
      </c>
      <c r="O1731" s="17">
        <v>8.2443390304935193E-2</v>
      </c>
      <c r="P1731" s="17">
        <v>0.18762076088375099</v>
      </c>
      <c r="Q1731" s="17">
        <v>0.14908330150503901</v>
      </c>
      <c r="R1731" s="17"/>
      <c r="S1731" s="17">
        <v>9.2847545083638405E-2</v>
      </c>
      <c r="T1731" s="17">
        <v>0.134070963576158</v>
      </c>
      <c r="U1731" s="17">
        <v>0.14288833181226199</v>
      </c>
      <c r="V1731" s="17">
        <v>0.12564493307483701</v>
      </c>
      <c r="W1731" s="17">
        <v>7.8183072110858204E-2</v>
      </c>
      <c r="X1731" s="17">
        <v>0.157174506159554</v>
      </c>
      <c r="Y1731" s="17">
        <v>9.7306142025521597E-2</v>
      </c>
      <c r="Z1731" s="17">
        <v>0.13256666639442199</v>
      </c>
      <c r="AA1731" s="17">
        <v>0.118866542165142</v>
      </c>
      <c r="AB1731" s="17">
        <v>0.16540944214565001</v>
      </c>
      <c r="AC1731" s="17">
        <v>9.3718425330281699E-2</v>
      </c>
      <c r="AD1731" s="17">
        <v>7.8069623456741802E-2</v>
      </c>
      <c r="AE1731" s="17"/>
      <c r="AF1731" s="17">
        <v>0.129992537194627</v>
      </c>
      <c r="AG1731" s="17">
        <v>9.9217511675657497E-2</v>
      </c>
      <c r="AH1731" s="17">
        <v>0.200484443191108</v>
      </c>
      <c r="AI1731" s="17"/>
      <c r="AJ1731" s="17">
        <v>0.15082500408837701</v>
      </c>
      <c r="AK1731" s="17">
        <v>7.1410856145961502E-2</v>
      </c>
      <c r="AL1731" s="17">
        <v>7.5991074027272495E-2</v>
      </c>
      <c r="AM1731" s="17">
        <v>9.9059593000882198E-2</v>
      </c>
      <c r="AN1731" s="17">
        <v>0.16099248483447201</v>
      </c>
      <c r="AO1731" s="17"/>
      <c r="AP1731" s="17">
        <v>0.14429204072265001</v>
      </c>
      <c r="AQ1731" s="17">
        <v>7.6649151313364694E-2</v>
      </c>
      <c r="AR1731" s="17">
        <v>6.4829157330992704E-2</v>
      </c>
      <c r="AS1731" s="17">
        <v>0.131614889287161</v>
      </c>
      <c r="AT1731" s="17">
        <v>0.17214436527171201</v>
      </c>
      <c r="AU1731" s="17"/>
      <c r="AV1731" s="17">
        <v>6.6342408383860907E-2</v>
      </c>
      <c r="AW1731" s="17">
        <v>0.116398462048836</v>
      </c>
      <c r="AX1731" s="17">
        <v>6.9260662383733504E-2</v>
      </c>
      <c r="AY1731" s="17">
        <v>0.13173699131394601</v>
      </c>
      <c r="AZ1731" s="17">
        <v>0.11360301889216801</v>
      </c>
      <c r="BA1731" s="17">
        <v>0.26948071731731998</v>
      </c>
      <c r="BB1731" s="17"/>
      <c r="BC1731" s="17">
        <v>0.143307008469891</v>
      </c>
      <c r="BD1731" s="17">
        <v>0.131762383501938</v>
      </c>
      <c r="BE1731" s="17">
        <v>8.5096825154008807E-2</v>
      </c>
      <c r="BF1731" s="17">
        <v>5.9346578926913598E-2</v>
      </c>
      <c r="BG1731" s="17">
        <v>0.11854744012646599</v>
      </c>
    </row>
    <row r="1732" spans="2:59" x14ac:dyDescent="0.35">
      <c r="C1732" s="17"/>
      <c r="D1732" s="17"/>
      <c r="E1732" s="17"/>
      <c r="F1732" s="17"/>
      <c r="G1732" s="17"/>
      <c r="H1732" s="17"/>
      <c r="I1732" s="17"/>
      <c r="J1732" s="17"/>
      <c r="K1732" s="17"/>
      <c r="L1732" s="17"/>
      <c r="M1732" s="17"/>
      <c r="N1732" s="17"/>
      <c r="O1732" s="17"/>
      <c r="P1732" s="17"/>
      <c r="Q1732" s="17"/>
      <c r="R1732" s="17"/>
      <c r="S1732" s="17"/>
      <c r="T1732" s="17"/>
      <c r="U1732" s="17"/>
      <c r="V1732" s="17"/>
      <c r="W1732" s="17"/>
      <c r="X1732" s="17"/>
      <c r="Y1732" s="17"/>
      <c r="Z1732" s="17"/>
      <c r="AA1732" s="17"/>
      <c r="AB1732" s="17"/>
      <c r="AC1732" s="17"/>
      <c r="AD1732" s="17"/>
      <c r="AE1732" s="17"/>
      <c r="AF1732" s="17"/>
      <c r="AG1732" s="17"/>
      <c r="AH1732" s="17"/>
      <c r="AI1732" s="17"/>
      <c r="AJ1732" s="17"/>
      <c r="AK1732" s="17"/>
      <c r="AL1732" s="17"/>
      <c r="AM1732" s="17"/>
      <c r="AN1732" s="17"/>
      <c r="AO1732" s="17"/>
      <c r="AP1732" s="17"/>
      <c r="AQ1732" s="17"/>
      <c r="AR1732" s="17"/>
      <c r="AS1732" s="17"/>
      <c r="AT1732" s="17"/>
      <c r="AU1732" s="17"/>
      <c r="AV1732" s="17"/>
      <c r="AW1732" s="17"/>
      <c r="AX1732" s="17"/>
      <c r="AY1732" s="17"/>
      <c r="AZ1732" s="17"/>
      <c r="BA1732" s="17"/>
      <c r="BB1732" s="17"/>
      <c r="BC1732" s="17"/>
      <c r="BD1732" s="17"/>
      <c r="BE1732" s="17"/>
      <c r="BF1732" s="17"/>
      <c r="BG1732" s="17"/>
    </row>
    <row r="1733" spans="2:59" x14ac:dyDescent="0.35">
      <c r="B1733" s="6" t="s">
        <v>664</v>
      </c>
      <c r="C1733" s="17"/>
      <c r="D1733" s="17"/>
      <c r="E1733" s="17"/>
      <c r="F1733" s="17"/>
      <c r="G1733" s="17"/>
      <c r="H1733" s="17"/>
      <c r="I1733" s="17"/>
      <c r="J1733" s="17"/>
      <c r="K1733" s="17"/>
      <c r="L1733" s="17"/>
      <c r="M1733" s="17"/>
      <c r="N1733" s="17"/>
      <c r="O1733" s="17"/>
      <c r="P1733" s="17"/>
      <c r="Q1733" s="17"/>
      <c r="R1733" s="17"/>
      <c r="S1733" s="17"/>
      <c r="T1733" s="17"/>
      <c r="U1733" s="17"/>
      <c r="V1733" s="17"/>
      <c r="W1733" s="17"/>
      <c r="X1733" s="17"/>
      <c r="Y1733" s="17"/>
      <c r="Z1733" s="17"/>
      <c r="AA1733" s="17"/>
      <c r="AB1733" s="17"/>
      <c r="AC1733" s="17"/>
      <c r="AD1733" s="17"/>
      <c r="AE1733" s="17"/>
      <c r="AF1733" s="17"/>
      <c r="AG1733" s="17"/>
      <c r="AH1733" s="17"/>
      <c r="AI1733" s="17"/>
      <c r="AJ1733" s="17"/>
      <c r="AK1733" s="17"/>
      <c r="AL1733" s="17"/>
      <c r="AM1733" s="17"/>
      <c r="AN1733" s="17"/>
      <c r="AO1733" s="17"/>
      <c r="AP1733" s="17"/>
      <c r="AQ1733" s="17"/>
      <c r="AR1733" s="17"/>
      <c r="AS1733" s="17"/>
      <c r="AT1733" s="17"/>
      <c r="AU1733" s="17"/>
      <c r="AV1733" s="17"/>
      <c r="AW1733" s="17"/>
      <c r="AX1733" s="17"/>
      <c r="AY1733" s="17"/>
      <c r="AZ1733" s="17"/>
      <c r="BA1733" s="17"/>
      <c r="BB1733" s="17"/>
      <c r="BC1733" s="17"/>
      <c r="BD1733" s="17"/>
      <c r="BE1733" s="17"/>
      <c r="BF1733" s="17"/>
      <c r="BG1733" s="17"/>
    </row>
    <row r="1734" spans="2:59" x14ac:dyDescent="0.35">
      <c r="B1734" s="24" t="s">
        <v>331</v>
      </c>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row>
    <row r="1735" spans="2:59" x14ac:dyDescent="0.35">
      <c r="B1735" t="s">
        <v>649</v>
      </c>
      <c r="C1735" s="17">
        <v>2.2708728670466999E-2</v>
      </c>
      <c r="D1735" s="17">
        <v>1.57842054243818E-2</v>
      </c>
      <c r="E1735" s="17">
        <v>2.9734924947233E-2</v>
      </c>
      <c r="F1735" s="17"/>
      <c r="G1735" s="17">
        <v>2.1796894487640599E-2</v>
      </c>
      <c r="H1735" s="17">
        <v>2.2643886664493601E-2</v>
      </c>
      <c r="I1735" s="17">
        <v>4.09247843138709E-2</v>
      </c>
      <c r="J1735" s="17">
        <v>2.1801777518008401E-2</v>
      </c>
      <c r="K1735" s="17">
        <v>2.2574272921510801E-2</v>
      </c>
      <c r="L1735" s="17">
        <v>9.6911777981411908E-3</v>
      </c>
      <c r="M1735" s="17"/>
      <c r="N1735" s="17">
        <v>1.7773156652359699E-2</v>
      </c>
      <c r="O1735" s="17">
        <v>2.1325717957203099E-2</v>
      </c>
      <c r="P1735" s="17">
        <v>3.4392946603926798E-2</v>
      </c>
      <c r="Q1735" s="17">
        <v>1.94744520898734E-2</v>
      </c>
      <c r="R1735" s="17"/>
      <c r="S1735" s="17">
        <v>1.65277337905478E-2</v>
      </c>
      <c r="T1735" s="17">
        <v>4.35018407780529E-2</v>
      </c>
      <c r="U1735" s="17">
        <v>0</v>
      </c>
      <c r="V1735" s="17">
        <v>2.66542702042993E-2</v>
      </c>
      <c r="W1735" s="17">
        <v>2.741821376959E-2</v>
      </c>
      <c r="X1735" s="17">
        <v>0</v>
      </c>
      <c r="Y1735" s="17">
        <v>2.9332618193380899E-2</v>
      </c>
      <c r="Z1735" s="17">
        <v>2.00059125025287E-2</v>
      </c>
      <c r="AA1735" s="17">
        <v>3.0177184095017798E-2</v>
      </c>
      <c r="AB1735" s="17">
        <v>2.1654932650831699E-2</v>
      </c>
      <c r="AC1735" s="17">
        <v>4.86447896086998E-2</v>
      </c>
      <c r="AD1735" s="17">
        <v>0</v>
      </c>
      <c r="AE1735" s="17"/>
      <c r="AF1735" s="17">
        <v>2.29901076084972E-2</v>
      </c>
      <c r="AG1735" s="17">
        <v>1.98945731785076E-2</v>
      </c>
      <c r="AH1735" s="17">
        <v>3.5586383850827297E-2</v>
      </c>
      <c r="AI1735" s="17"/>
      <c r="AJ1735" s="17">
        <v>1.4626783799318199E-2</v>
      </c>
      <c r="AK1735" s="17">
        <v>2.76945421466059E-2</v>
      </c>
      <c r="AL1735" s="17">
        <v>1.5296346945345001E-2</v>
      </c>
      <c r="AM1735" s="17">
        <v>5.0366519955459099E-2</v>
      </c>
      <c r="AN1735" s="17">
        <v>2.31967955956725E-2</v>
      </c>
      <c r="AO1735" s="17"/>
      <c r="AP1735" s="17">
        <v>9.6808196332072299E-3</v>
      </c>
      <c r="AQ1735" s="17">
        <v>2.6049732959629E-2</v>
      </c>
      <c r="AR1735" s="17">
        <v>2.2144421450794701E-2</v>
      </c>
      <c r="AS1735" s="17">
        <v>3.50169183429654E-2</v>
      </c>
      <c r="AT1735" s="17">
        <v>3.69713740183936E-2</v>
      </c>
      <c r="AU1735" s="17"/>
      <c r="AV1735" s="17">
        <v>2.7991439625664801E-2</v>
      </c>
      <c r="AW1735" s="17">
        <v>4.5327396547572198E-3</v>
      </c>
      <c r="AX1735" s="17">
        <v>8.8284699562606091E-3</v>
      </c>
      <c r="AY1735" s="17">
        <v>3.6058717850085603E-2</v>
      </c>
      <c r="AZ1735" s="17">
        <v>5.7306212626584203E-2</v>
      </c>
      <c r="BA1735" s="17">
        <v>0</v>
      </c>
      <c r="BB1735" s="17"/>
      <c r="BC1735" s="17">
        <v>1.0473324337181299E-2</v>
      </c>
      <c r="BD1735" s="17">
        <v>3.1446271146753003E-2</v>
      </c>
      <c r="BE1735" s="17">
        <v>1.9257325517125001E-2</v>
      </c>
      <c r="BF1735" s="17">
        <v>2.9437591794505301E-2</v>
      </c>
      <c r="BG1735" s="17">
        <v>0.178268638803768</v>
      </c>
    </row>
    <row r="1736" spans="2:59" x14ac:dyDescent="0.35">
      <c r="B1736" t="s">
        <v>650</v>
      </c>
      <c r="C1736" s="17">
        <v>5.6961116708066202E-2</v>
      </c>
      <c r="D1736" s="17">
        <v>4.1974782466848701E-2</v>
      </c>
      <c r="E1736" s="17">
        <v>7.0507673700551304E-2</v>
      </c>
      <c r="F1736" s="17"/>
      <c r="G1736" s="17">
        <v>8.5249598826229206E-2</v>
      </c>
      <c r="H1736" s="17">
        <v>9.9418018008597203E-2</v>
      </c>
      <c r="I1736" s="17">
        <v>4.3040847776438199E-2</v>
      </c>
      <c r="J1736" s="17">
        <v>4.7223048634624697E-2</v>
      </c>
      <c r="K1736" s="17">
        <v>1.40724054040263E-2</v>
      </c>
      <c r="L1736" s="17">
        <v>4.6789885211116801E-2</v>
      </c>
      <c r="M1736" s="17"/>
      <c r="N1736" s="17">
        <v>6.7695862434372894E-2</v>
      </c>
      <c r="O1736" s="17">
        <v>3.4416682447878003E-2</v>
      </c>
      <c r="P1736" s="17">
        <v>7.2895889356792906E-2</v>
      </c>
      <c r="Q1736" s="17">
        <v>5.4495476875025303E-2</v>
      </c>
      <c r="R1736" s="17"/>
      <c r="S1736" s="17">
        <v>6.26406596847046E-2</v>
      </c>
      <c r="T1736" s="17">
        <v>5.9626004342490803E-2</v>
      </c>
      <c r="U1736" s="17">
        <v>2.4249702397140201E-2</v>
      </c>
      <c r="V1736" s="17">
        <v>8.8615927700866903E-2</v>
      </c>
      <c r="W1736" s="17">
        <v>5.5596235202105299E-2</v>
      </c>
      <c r="X1736" s="17">
        <v>6.4103282535828393E-2</v>
      </c>
      <c r="Y1736" s="17">
        <v>4.63645028399257E-2</v>
      </c>
      <c r="Z1736" s="17">
        <v>2.0795182365917299E-2</v>
      </c>
      <c r="AA1736" s="17">
        <v>7.7176845894838697E-2</v>
      </c>
      <c r="AB1736" s="17">
        <v>9.7645134862143802E-3</v>
      </c>
      <c r="AC1736" s="17">
        <v>0.14489052095990601</v>
      </c>
      <c r="AD1736" s="17">
        <v>0</v>
      </c>
      <c r="AE1736" s="17"/>
      <c r="AF1736" s="17">
        <v>5.9099340272682301E-2</v>
      </c>
      <c r="AG1736" s="17">
        <v>5.59711839210143E-2</v>
      </c>
      <c r="AH1736" s="17">
        <v>5.0925525533003099E-2</v>
      </c>
      <c r="AI1736" s="17"/>
      <c r="AJ1736" s="17">
        <v>4.8318532590461101E-2</v>
      </c>
      <c r="AK1736" s="17">
        <v>8.1114212890108103E-2</v>
      </c>
      <c r="AL1736" s="17">
        <v>1.34738575147285E-2</v>
      </c>
      <c r="AM1736" s="17">
        <v>0.14317351175509399</v>
      </c>
      <c r="AN1736" s="17">
        <v>5.95866908247734E-2</v>
      </c>
      <c r="AO1736" s="17"/>
      <c r="AP1736" s="17">
        <v>6.5212269351144395E-2</v>
      </c>
      <c r="AQ1736" s="17">
        <v>6.7711721161657995E-2</v>
      </c>
      <c r="AR1736" s="17">
        <v>1.10880719675743E-2</v>
      </c>
      <c r="AS1736" s="17">
        <v>5.8510356766647002E-2</v>
      </c>
      <c r="AT1736" s="17">
        <v>9.5804800626684603E-2</v>
      </c>
      <c r="AU1736" s="17"/>
      <c r="AV1736" s="17">
        <v>6.68273702915166E-2</v>
      </c>
      <c r="AW1736" s="17">
        <v>6.7913743618561201E-2</v>
      </c>
      <c r="AX1736" s="17">
        <v>3.2246989125025403E-2</v>
      </c>
      <c r="AY1736" s="17">
        <v>6.21699609002049E-2</v>
      </c>
      <c r="AZ1736" s="17">
        <v>6.5083357258243602E-2</v>
      </c>
      <c r="BA1736" s="17">
        <v>5.2217211372688602E-2</v>
      </c>
      <c r="BB1736" s="17"/>
      <c r="BC1736" s="17">
        <v>5.7173777824577998E-2</v>
      </c>
      <c r="BD1736" s="17">
        <v>4.4874862266934497E-2</v>
      </c>
      <c r="BE1736" s="17">
        <v>5.0167378459315203E-2</v>
      </c>
      <c r="BF1736" s="17">
        <v>0.116789808934105</v>
      </c>
      <c r="BG1736" s="17">
        <v>0.119443726222019</v>
      </c>
    </row>
    <row r="1737" spans="2:59" x14ac:dyDescent="0.35">
      <c r="B1737" t="s">
        <v>651</v>
      </c>
      <c r="C1737" s="17">
        <v>0.155654790340333</v>
      </c>
      <c r="D1737" s="17">
        <v>0.16965371267381399</v>
      </c>
      <c r="E1737" s="17">
        <v>0.13894445493983701</v>
      </c>
      <c r="F1737" s="17"/>
      <c r="G1737" s="17">
        <v>0.197075470937638</v>
      </c>
      <c r="H1737" s="17">
        <v>0.22454767958319599</v>
      </c>
      <c r="I1737" s="17">
        <v>0.21707719307450499</v>
      </c>
      <c r="J1737" s="17">
        <v>0.117255987159682</v>
      </c>
      <c r="K1737" s="17">
        <v>0.12789894299688401</v>
      </c>
      <c r="L1737" s="17">
        <v>6.6803194718185299E-2</v>
      </c>
      <c r="M1737" s="17"/>
      <c r="N1737" s="17">
        <v>0.19654158380508599</v>
      </c>
      <c r="O1737" s="17">
        <v>0.137010043356318</v>
      </c>
      <c r="P1737" s="17">
        <v>0.118066144225819</v>
      </c>
      <c r="Q1737" s="17">
        <v>0.16269807945430101</v>
      </c>
      <c r="R1737" s="17"/>
      <c r="S1737" s="17">
        <v>0.16599022981868899</v>
      </c>
      <c r="T1737" s="17">
        <v>0.130814884816921</v>
      </c>
      <c r="U1737" s="17">
        <v>0.13349437197220401</v>
      </c>
      <c r="V1737" s="17">
        <v>0.173329387047816</v>
      </c>
      <c r="W1737" s="17">
        <v>0.16814509805504901</v>
      </c>
      <c r="X1737" s="17">
        <v>0.18074347597312099</v>
      </c>
      <c r="Y1737" s="17">
        <v>0.118218252771758</v>
      </c>
      <c r="Z1737" s="17">
        <v>0.13052304994324801</v>
      </c>
      <c r="AA1737" s="17">
        <v>0.22298633206183899</v>
      </c>
      <c r="AB1737" s="17">
        <v>0.119243773040037</v>
      </c>
      <c r="AC1737" s="17">
        <v>0.163044910250915</v>
      </c>
      <c r="AD1737" s="17">
        <v>8.9029283220534799E-2</v>
      </c>
      <c r="AE1737" s="17"/>
      <c r="AF1737" s="17">
        <v>0.15263581208813401</v>
      </c>
      <c r="AG1737" s="17">
        <v>0.154043905510545</v>
      </c>
      <c r="AH1737" s="17">
        <v>0.16730676959903701</v>
      </c>
      <c r="AI1737" s="17"/>
      <c r="AJ1737" s="17">
        <v>0.124261423620909</v>
      </c>
      <c r="AK1737" s="17">
        <v>0.210119312729488</v>
      </c>
      <c r="AL1737" s="17">
        <v>0.13584030500258801</v>
      </c>
      <c r="AM1737" s="17">
        <v>0.17814044774700299</v>
      </c>
      <c r="AN1737" s="17">
        <v>0.14622042545125599</v>
      </c>
      <c r="AO1737" s="17"/>
      <c r="AP1737" s="17">
        <v>0.144377561143814</v>
      </c>
      <c r="AQ1737" s="17">
        <v>0.207833757135262</v>
      </c>
      <c r="AR1737" s="17">
        <v>7.8781588578294995E-2</v>
      </c>
      <c r="AS1737" s="17">
        <v>0.175485320840608</v>
      </c>
      <c r="AT1737" s="17">
        <v>0.120094804133455</v>
      </c>
      <c r="AU1737" s="17"/>
      <c r="AV1737" s="17">
        <v>0.21931336975660301</v>
      </c>
      <c r="AW1737" s="17">
        <v>0.121263323109824</v>
      </c>
      <c r="AX1737" s="17">
        <v>8.1341903547061598E-2</v>
      </c>
      <c r="AY1737" s="17">
        <v>0.17474624121381299</v>
      </c>
      <c r="AZ1737" s="17">
        <v>0.12929401952271199</v>
      </c>
      <c r="BA1737" s="17">
        <v>0.12371240909269</v>
      </c>
      <c r="BB1737" s="17"/>
      <c r="BC1737" s="17">
        <v>0.13259137052780401</v>
      </c>
      <c r="BD1737" s="17">
        <v>0.150336431315612</v>
      </c>
      <c r="BE1737" s="17">
        <v>0.14750166346580701</v>
      </c>
      <c r="BF1737" s="17">
        <v>0.18540195698656201</v>
      </c>
      <c r="BG1737" s="17">
        <v>0.15040218027180099</v>
      </c>
    </row>
    <row r="1738" spans="2:59" x14ac:dyDescent="0.35">
      <c r="B1738" t="s">
        <v>652</v>
      </c>
      <c r="C1738" s="17">
        <v>0.20269809634423699</v>
      </c>
      <c r="D1738" s="17">
        <v>0.22198275833300399</v>
      </c>
      <c r="E1738" s="17">
        <v>0.185420827351267</v>
      </c>
      <c r="F1738" s="17"/>
      <c r="G1738" s="17">
        <v>0.23683864300590801</v>
      </c>
      <c r="H1738" s="17">
        <v>0.21807681666158599</v>
      </c>
      <c r="I1738" s="17">
        <v>0.205995166668964</v>
      </c>
      <c r="J1738" s="17">
        <v>0.14313277960870299</v>
      </c>
      <c r="K1738" s="17">
        <v>0.21308924550057901</v>
      </c>
      <c r="L1738" s="17">
        <v>0.20295303197386799</v>
      </c>
      <c r="M1738" s="17"/>
      <c r="N1738" s="17">
        <v>0.18095473817924501</v>
      </c>
      <c r="O1738" s="17">
        <v>0.226835649781604</v>
      </c>
      <c r="P1738" s="17">
        <v>0.19495724808911799</v>
      </c>
      <c r="Q1738" s="17">
        <v>0.20991598005375001</v>
      </c>
      <c r="R1738" s="17"/>
      <c r="S1738" s="17">
        <v>0.23017381576243501</v>
      </c>
      <c r="T1738" s="17">
        <v>0.20879252136971499</v>
      </c>
      <c r="U1738" s="17">
        <v>0.16547477851300799</v>
      </c>
      <c r="V1738" s="17">
        <v>0.21203776584808301</v>
      </c>
      <c r="W1738" s="17">
        <v>0.18003815284143301</v>
      </c>
      <c r="X1738" s="17">
        <v>0.190379155143927</v>
      </c>
      <c r="Y1738" s="17">
        <v>0.23366679197509199</v>
      </c>
      <c r="Z1738" s="17">
        <v>0.261971684738736</v>
      </c>
      <c r="AA1738" s="17">
        <v>0.19537214244158699</v>
      </c>
      <c r="AB1738" s="17">
        <v>0.23220589320500601</v>
      </c>
      <c r="AC1738" s="17">
        <v>0.136232675835915</v>
      </c>
      <c r="AD1738" s="17">
        <v>9.6119747419343995E-2</v>
      </c>
      <c r="AE1738" s="17"/>
      <c r="AF1738" s="17">
        <v>0.18931920955898801</v>
      </c>
      <c r="AG1738" s="17">
        <v>0.19863377751012301</v>
      </c>
      <c r="AH1738" s="17">
        <v>0.19034313390895799</v>
      </c>
      <c r="AI1738" s="17"/>
      <c r="AJ1738" s="17">
        <v>0.17905075297710199</v>
      </c>
      <c r="AK1738" s="17">
        <v>0.2198165173868</v>
      </c>
      <c r="AL1738" s="17">
        <v>0.17412724331243301</v>
      </c>
      <c r="AM1738" s="17">
        <v>0.16194004408638901</v>
      </c>
      <c r="AN1738" s="17">
        <v>0.195347346903293</v>
      </c>
      <c r="AO1738" s="17"/>
      <c r="AP1738" s="17">
        <v>0.13961690515136599</v>
      </c>
      <c r="AQ1738" s="17">
        <v>0.20472135666607599</v>
      </c>
      <c r="AR1738" s="17">
        <v>0.276827672347563</v>
      </c>
      <c r="AS1738" s="17">
        <v>0.18129531249731001</v>
      </c>
      <c r="AT1738" s="17">
        <v>0.18727837986110599</v>
      </c>
      <c r="AU1738" s="17"/>
      <c r="AV1738" s="17">
        <v>0.233779766450118</v>
      </c>
      <c r="AW1738" s="17">
        <v>0.16129456622373001</v>
      </c>
      <c r="AX1738" s="17">
        <v>0.26200728565259801</v>
      </c>
      <c r="AY1738" s="17">
        <v>0.18982938801632901</v>
      </c>
      <c r="AZ1738" s="17">
        <v>0.24719099469101899</v>
      </c>
      <c r="BA1738" s="17">
        <v>0.17753914334687201</v>
      </c>
      <c r="BB1738" s="17"/>
      <c r="BC1738" s="17">
        <v>0.199703822714451</v>
      </c>
      <c r="BD1738" s="17">
        <v>0.20921184798866799</v>
      </c>
      <c r="BE1738" s="17">
        <v>0.204203192193008</v>
      </c>
      <c r="BF1738" s="17">
        <v>0.20420135670164599</v>
      </c>
      <c r="BG1738" s="17">
        <v>0</v>
      </c>
    </row>
    <row r="1739" spans="2:59" x14ac:dyDescent="0.35">
      <c r="B1739" t="s">
        <v>653</v>
      </c>
      <c r="C1739" s="17">
        <v>0.221333834294862</v>
      </c>
      <c r="D1739" s="17">
        <v>0.21203799765777101</v>
      </c>
      <c r="E1739" s="17">
        <v>0.23240993744487801</v>
      </c>
      <c r="F1739" s="17"/>
      <c r="G1739" s="17">
        <v>0.22212607167026399</v>
      </c>
      <c r="H1739" s="17">
        <v>0.20986305327615901</v>
      </c>
      <c r="I1739" s="17">
        <v>0.18561701029348801</v>
      </c>
      <c r="J1739" s="17">
        <v>0.246050737221922</v>
      </c>
      <c r="K1739" s="17">
        <v>0.17522188037579101</v>
      </c>
      <c r="L1739" s="17">
        <v>0.26851154992458998</v>
      </c>
      <c r="M1739" s="17"/>
      <c r="N1739" s="17">
        <v>0.25815722800076801</v>
      </c>
      <c r="O1739" s="17">
        <v>0.24114755452689901</v>
      </c>
      <c r="P1739" s="17">
        <v>0.21712436168816299</v>
      </c>
      <c r="Q1739" s="17">
        <v>0.15800198515825201</v>
      </c>
      <c r="R1739" s="17"/>
      <c r="S1739" s="17">
        <v>0.21289136756496799</v>
      </c>
      <c r="T1739" s="17">
        <v>0.184106841164171</v>
      </c>
      <c r="U1739" s="17">
        <v>0.200225435982546</v>
      </c>
      <c r="V1739" s="17">
        <v>0.216327507081714</v>
      </c>
      <c r="W1739" s="17">
        <v>0.258650738766739</v>
      </c>
      <c r="X1739" s="17">
        <v>0.215492855226633</v>
      </c>
      <c r="Y1739" s="17">
        <v>0.24400212881581701</v>
      </c>
      <c r="Z1739" s="17">
        <v>0.26473889604627199</v>
      </c>
      <c r="AA1739" s="17">
        <v>0.19967491765824</v>
      </c>
      <c r="AB1739" s="17">
        <v>0.24626271351728199</v>
      </c>
      <c r="AC1739" s="17">
        <v>0.222284550957981</v>
      </c>
      <c r="AD1739" s="17">
        <v>0.28931488649707698</v>
      </c>
      <c r="AE1739" s="17"/>
      <c r="AF1739" s="17">
        <v>0.22624943427712599</v>
      </c>
      <c r="AG1739" s="17">
        <v>0.22755219989088199</v>
      </c>
      <c r="AH1739" s="17">
        <v>0.180128914416532</v>
      </c>
      <c r="AI1739" s="17"/>
      <c r="AJ1739" s="17">
        <v>0.23960143585093299</v>
      </c>
      <c r="AK1739" s="17">
        <v>0.18219547569837499</v>
      </c>
      <c r="AL1739" s="17">
        <v>0.249322200154656</v>
      </c>
      <c r="AM1739" s="17">
        <v>0.32811326770397697</v>
      </c>
      <c r="AN1739" s="17">
        <v>0.22982570126240001</v>
      </c>
      <c r="AO1739" s="17"/>
      <c r="AP1739" s="17">
        <v>0.25049623487800998</v>
      </c>
      <c r="AQ1739" s="17">
        <v>0.197502023770041</v>
      </c>
      <c r="AR1739" s="17">
        <v>0.26761920768026498</v>
      </c>
      <c r="AS1739" s="17">
        <v>0.222296394799952</v>
      </c>
      <c r="AT1739" s="17">
        <v>0.307453821786007</v>
      </c>
      <c r="AU1739" s="17"/>
      <c r="AV1739" s="17">
        <v>0.16649063068333</v>
      </c>
      <c r="AW1739" s="17">
        <v>0.29683934368302001</v>
      </c>
      <c r="AX1739" s="17">
        <v>0.332430356315634</v>
      </c>
      <c r="AY1739" s="17">
        <v>0.205160595329341</v>
      </c>
      <c r="AZ1739" s="17">
        <v>0.2218673376459</v>
      </c>
      <c r="BA1739" s="17">
        <v>0.14699591135119999</v>
      </c>
      <c r="BB1739" s="17"/>
      <c r="BC1739" s="17">
        <v>0.20729870944564599</v>
      </c>
      <c r="BD1739" s="17">
        <v>0.23089206722231201</v>
      </c>
      <c r="BE1739" s="17">
        <v>0.25112836812907002</v>
      </c>
      <c r="BF1739" s="17">
        <v>0.18494690681202999</v>
      </c>
      <c r="BG1739" s="17">
        <v>0.15244624532003501</v>
      </c>
    </row>
    <row r="1740" spans="2:59" x14ac:dyDescent="0.35">
      <c r="B1740" t="s">
        <v>654</v>
      </c>
      <c r="C1740" s="17">
        <v>0.117453814648746</v>
      </c>
      <c r="D1740" s="17">
        <v>0.131109653273559</v>
      </c>
      <c r="E1740" s="17">
        <v>0.104994817669433</v>
      </c>
      <c r="F1740" s="17"/>
      <c r="G1740" s="17">
        <v>5.74463147758437E-2</v>
      </c>
      <c r="H1740" s="17">
        <v>8.2614839836395004E-2</v>
      </c>
      <c r="I1740" s="17">
        <v>9.8592982452316E-2</v>
      </c>
      <c r="J1740" s="17">
        <v>0.17951188327394499</v>
      </c>
      <c r="K1740" s="17">
        <v>0.100500779734766</v>
      </c>
      <c r="L1740" s="17">
        <v>0.166435965227206</v>
      </c>
      <c r="M1740" s="17"/>
      <c r="N1740" s="17">
        <v>0.12780403344754501</v>
      </c>
      <c r="O1740" s="17">
        <v>0.120697492846501</v>
      </c>
      <c r="P1740" s="17">
        <v>0.115831498713342</v>
      </c>
      <c r="Q1740" s="17">
        <v>0.103925799903154</v>
      </c>
      <c r="R1740" s="17"/>
      <c r="S1740" s="17">
        <v>0.12072541904098399</v>
      </c>
      <c r="T1740" s="17">
        <v>0.103058159778554</v>
      </c>
      <c r="U1740" s="17">
        <v>0.19317080197363101</v>
      </c>
      <c r="V1740" s="17">
        <v>9.2958710115467996E-2</v>
      </c>
      <c r="W1740" s="17">
        <v>9.1017092120042303E-2</v>
      </c>
      <c r="X1740" s="17">
        <v>0.12973092393265501</v>
      </c>
      <c r="Y1740" s="17">
        <v>0.10827928355304101</v>
      </c>
      <c r="Z1740" s="17">
        <v>4.0611764932415001E-2</v>
      </c>
      <c r="AA1740" s="17">
        <v>0.116554536596855</v>
      </c>
      <c r="AB1740" s="17">
        <v>0.120031836804759</v>
      </c>
      <c r="AC1740" s="17">
        <v>0.12621246168237599</v>
      </c>
      <c r="AD1740" s="17">
        <v>0.16403911183132</v>
      </c>
      <c r="AE1740" s="17"/>
      <c r="AF1740" s="17">
        <v>0.111542295410509</v>
      </c>
      <c r="AG1740" s="17">
        <v>0.13891480427745201</v>
      </c>
      <c r="AH1740" s="17">
        <v>8.8654445000254295E-2</v>
      </c>
      <c r="AI1740" s="17"/>
      <c r="AJ1740" s="17">
        <v>0.138864157947239</v>
      </c>
      <c r="AK1740" s="17">
        <v>0.113850455231641</v>
      </c>
      <c r="AL1740" s="17">
        <v>0.182661798794094</v>
      </c>
      <c r="AM1740" s="17">
        <v>4.6104820627034901E-2</v>
      </c>
      <c r="AN1740" s="17">
        <v>7.5868372219483504E-2</v>
      </c>
      <c r="AO1740" s="17"/>
      <c r="AP1740" s="17">
        <v>0.15640756780583501</v>
      </c>
      <c r="AQ1740" s="17">
        <v>0.10936459889007499</v>
      </c>
      <c r="AR1740" s="17">
        <v>0.16105815557549699</v>
      </c>
      <c r="AS1740" s="17">
        <v>9.9723395875496904E-2</v>
      </c>
      <c r="AT1740" s="17">
        <v>7.65249005240453E-2</v>
      </c>
      <c r="AU1740" s="17"/>
      <c r="AV1740" s="17">
        <v>0.11108869535886801</v>
      </c>
      <c r="AW1740" s="17">
        <v>0.128841256391829</v>
      </c>
      <c r="AX1740" s="17">
        <v>0.15629376012700899</v>
      </c>
      <c r="AY1740" s="17">
        <v>0.11761681278541899</v>
      </c>
      <c r="AZ1740" s="17">
        <v>0.12507156200203501</v>
      </c>
      <c r="BA1740" s="17">
        <v>5.9075394013278597E-2</v>
      </c>
      <c r="BB1740" s="17"/>
      <c r="BC1740" s="17">
        <v>0.136551298997239</v>
      </c>
      <c r="BD1740" s="17">
        <v>0.110894011404812</v>
      </c>
      <c r="BE1740" s="17">
        <v>0.13940340570446799</v>
      </c>
      <c r="BF1740" s="17">
        <v>0.112663617550483</v>
      </c>
      <c r="BG1740" s="17">
        <v>5.5062586680008997E-2</v>
      </c>
    </row>
    <row r="1741" spans="2:59" x14ac:dyDescent="0.35">
      <c r="B1741" t="s">
        <v>655</v>
      </c>
      <c r="C1741" s="17">
        <v>0.11488453014981199</v>
      </c>
      <c r="D1741" s="17">
        <v>0.12916776762085</v>
      </c>
      <c r="E1741" s="17">
        <v>9.9140583499296997E-2</v>
      </c>
      <c r="F1741" s="17"/>
      <c r="G1741" s="17">
        <v>0.13936954114160499</v>
      </c>
      <c r="H1741" s="17">
        <v>6.2331993102146099E-2</v>
      </c>
      <c r="I1741" s="17">
        <v>9.0594379364577496E-2</v>
      </c>
      <c r="J1741" s="17">
        <v>0.12601298462850999</v>
      </c>
      <c r="K1741" s="17">
        <v>0.182473638305091</v>
      </c>
      <c r="L1741" s="17">
        <v>0.110120917532487</v>
      </c>
      <c r="M1741" s="17"/>
      <c r="N1741" s="17">
        <v>8.1619537372121798E-2</v>
      </c>
      <c r="O1741" s="17">
        <v>0.149122023054435</v>
      </c>
      <c r="P1741" s="17">
        <v>0.103632119878641</v>
      </c>
      <c r="Q1741" s="17">
        <v>0.12746618367298601</v>
      </c>
      <c r="R1741" s="17"/>
      <c r="S1741" s="17">
        <v>0.101251498692355</v>
      </c>
      <c r="T1741" s="17">
        <v>0.135438229869665</v>
      </c>
      <c r="U1741" s="17">
        <v>0.11557849848228099</v>
      </c>
      <c r="V1741" s="17">
        <v>0.136104882763048</v>
      </c>
      <c r="W1741" s="17">
        <v>0.12968343956132999</v>
      </c>
      <c r="X1741" s="17">
        <v>8.6215140778390403E-2</v>
      </c>
      <c r="Y1741" s="17">
        <v>9.5164482134768094E-2</v>
      </c>
      <c r="Z1741" s="17">
        <v>0.15465188500580401</v>
      </c>
      <c r="AA1741" s="17">
        <v>7.5165275730108005E-2</v>
      </c>
      <c r="AB1741" s="17">
        <v>0.102481128964581</v>
      </c>
      <c r="AC1741" s="17">
        <v>8.6117481008142094E-2</v>
      </c>
      <c r="AD1741" s="17">
        <v>0.31069617425608398</v>
      </c>
      <c r="AE1741" s="17"/>
      <c r="AF1741" s="17">
        <v>0.12104759812893801</v>
      </c>
      <c r="AG1741" s="17">
        <v>0.10034158479593699</v>
      </c>
      <c r="AH1741" s="17">
        <v>0.13633089951083799</v>
      </c>
      <c r="AI1741" s="17"/>
      <c r="AJ1741" s="17">
        <v>0.13722622288814801</v>
      </c>
      <c r="AK1741" s="17">
        <v>7.8541624818477707E-2</v>
      </c>
      <c r="AL1741" s="17">
        <v>0.12655246249351401</v>
      </c>
      <c r="AM1741" s="17">
        <v>0</v>
      </c>
      <c r="AN1741" s="17">
        <v>0.12855002844688199</v>
      </c>
      <c r="AO1741" s="17"/>
      <c r="AP1741" s="17">
        <v>0.118791534311223</v>
      </c>
      <c r="AQ1741" s="17">
        <v>0.115793300549052</v>
      </c>
      <c r="AR1741" s="17">
        <v>9.6567253804227995E-2</v>
      </c>
      <c r="AS1741" s="17">
        <v>0.114769284235057</v>
      </c>
      <c r="AT1741" s="17">
        <v>2.08232460013167E-2</v>
      </c>
      <c r="AU1741" s="17"/>
      <c r="AV1741" s="17">
        <v>0.120745025362194</v>
      </c>
      <c r="AW1741" s="17">
        <v>0.109751413509814</v>
      </c>
      <c r="AX1741" s="17">
        <v>7.9312562635362904E-2</v>
      </c>
      <c r="AY1741" s="17">
        <v>0.105048403504287</v>
      </c>
      <c r="AZ1741" s="17">
        <v>3.8140189279636798E-2</v>
      </c>
      <c r="BA1741" s="17">
        <v>0.15406525911701799</v>
      </c>
      <c r="BB1741" s="17"/>
      <c r="BC1741" s="17">
        <v>0.12883604646476701</v>
      </c>
      <c r="BD1741" s="17">
        <v>0.11449487444143901</v>
      </c>
      <c r="BE1741" s="17">
        <v>0.122171986823999</v>
      </c>
      <c r="BF1741" s="17">
        <v>7.6039118008989603E-2</v>
      </c>
      <c r="BG1741" s="17">
        <v>0.15536439301857</v>
      </c>
    </row>
    <row r="1742" spans="2:59" x14ac:dyDescent="0.35">
      <c r="B1742" t="s">
        <v>123</v>
      </c>
      <c r="C1742" s="17">
        <v>0.108305088843478</v>
      </c>
      <c r="D1742" s="17">
        <v>7.8289122549771495E-2</v>
      </c>
      <c r="E1742" s="17">
        <v>0.13884678044750401</v>
      </c>
      <c r="F1742" s="17"/>
      <c r="G1742" s="17">
        <v>4.0097465154870698E-2</v>
      </c>
      <c r="H1742" s="17">
        <v>8.0503712867427094E-2</v>
      </c>
      <c r="I1742" s="17">
        <v>0.11815763605584</v>
      </c>
      <c r="J1742" s="17">
        <v>0.119010801954606</v>
      </c>
      <c r="K1742" s="17">
        <v>0.16416883476135199</v>
      </c>
      <c r="L1742" s="17">
        <v>0.12869427761440499</v>
      </c>
      <c r="M1742" s="17"/>
      <c r="N1742" s="17">
        <v>6.9453860108501006E-2</v>
      </c>
      <c r="O1742" s="17">
        <v>6.9444836029162904E-2</v>
      </c>
      <c r="P1742" s="17">
        <v>0.14309979144419799</v>
      </c>
      <c r="Q1742" s="17">
        <v>0.164022042792659</v>
      </c>
      <c r="R1742" s="17"/>
      <c r="S1742" s="17">
        <v>8.9799275645316104E-2</v>
      </c>
      <c r="T1742" s="17">
        <v>0.13466151788043099</v>
      </c>
      <c r="U1742" s="17">
        <v>0.167806410679191</v>
      </c>
      <c r="V1742" s="17">
        <v>5.39715492387055E-2</v>
      </c>
      <c r="W1742" s="17">
        <v>8.9451029683711297E-2</v>
      </c>
      <c r="X1742" s="17">
        <v>0.13333516640944501</v>
      </c>
      <c r="Y1742" s="17">
        <v>0.12497193971621701</v>
      </c>
      <c r="Z1742" s="17">
        <v>0.106701624465078</v>
      </c>
      <c r="AA1742" s="17">
        <v>8.2892765521515005E-2</v>
      </c>
      <c r="AB1742" s="17">
        <v>0.14835520833128901</v>
      </c>
      <c r="AC1742" s="17">
        <v>7.2572609696065202E-2</v>
      </c>
      <c r="AD1742" s="17">
        <v>5.0800796775639999E-2</v>
      </c>
      <c r="AE1742" s="17"/>
      <c r="AF1742" s="17">
        <v>0.117116202655126</v>
      </c>
      <c r="AG1742" s="17">
        <v>0.10464797091554</v>
      </c>
      <c r="AH1742" s="17">
        <v>0.150723928180549</v>
      </c>
      <c r="AI1742" s="17"/>
      <c r="AJ1742" s="17">
        <v>0.11805069032589</v>
      </c>
      <c r="AK1742" s="17">
        <v>8.6667859098504801E-2</v>
      </c>
      <c r="AL1742" s="17">
        <v>0.10272578578264099</v>
      </c>
      <c r="AM1742" s="17">
        <v>9.2161388125042501E-2</v>
      </c>
      <c r="AN1742" s="17">
        <v>0.14140463929624</v>
      </c>
      <c r="AO1742" s="17"/>
      <c r="AP1742" s="17">
        <v>0.11541710772539999</v>
      </c>
      <c r="AQ1742" s="17">
        <v>7.1023508868207394E-2</v>
      </c>
      <c r="AR1742" s="17">
        <v>8.5913628595782304E-2</v>
      </c>
      <c r="AS1742" s="17">
        <v>0.112903016641965</v>
      </c>
      <c r="AT1742" s="17">
        <v>0.155048673048992</v>
      </c>
      <c r="AU1742" s="17"/>
      <c r="AV1742" s="17">
        <v>5.3763702471705602E-2</v>
      </c>
      <c r="AW1742" s="17">
        <v>0.10956361380846499</v>
      </c>
      <c r="AX1742" s="17">
        <v>4.7538672641047601E-2</v>
      </c>
      <c r="AY1742" s="17">
        <v>0.10936988040052099</v>
      </c>
      <c r="AZ1742" s="17">
        <v>0.116046326973869</v>
      </c>
      <c r="BA1742" s="17">
        <v>0.28639467170625199</v>
      </c>
      <c r="BB1742" s="17"/>
      <c r="BC1742" s="17">
        <v>0.12737164968833301</v>
      </c>
      <c r="BD1742" s="17">
        <v>0.10784963421347001</v>
      </c>
      <c r="BE1742" s="17">
        <v>6.61666797072087E-2</v>
      </c>
      <c r="BF1742" s="17">
        <v>9.0519643211679005E-2</v>
      </c>
      <c r="BG1742" s="17">
        <v>0.18901222968379799</v>
      </c>
    </row>
    <row r="1743" spans="2:59" x14ac:dyDescent="0.35">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row>
    <row r="1744" spans="2:59" x14ac:dyDescent="0.35">
      <c r="B1744" s="6" t="s">
        <v>665</v>
      </c>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c r="BF1744" s="17"/>
      <c r="BG1744" s="17"/>
    </row>
    <row r="1745" spans="2:59" x14ac:dyDescent="0.35">
      <c r="B1745" s="24" t="s">
        <v>331</v>
      </c>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c r="BF1745" s="17"/>
      <c r="BG1745" s="17"/>
    </row>
    <row r="1746" spans="2:59" x14ac:dyDescent="0.35">
      <c r="B1746" t="s">
        <v>649</v>
      </c>
      <c r="C1746" s="17">
        <v>0.10109386849762</v>
      </c>
      <c r="D1746" s="17">
        <v>0.108826119222134</v>
      </c>
      <c r="E1746" s="17">
        <v>9.4337210089827497E-2</v>
      </c>
      <c r="F1746" s="17"/>
      <c r="G1746" s="17">
        <v>9.1954462883018395E-2</v>
      </c>
      <c r="H1746" s="17">
        <v>0.11695496583793499</v>
      </c>
      <c r="I1746" s="17">
        <v>0.11612119337251101</v>
      </c>
      <c r="J1746" s="17">
        <v>0.13973952424410599</v>
      </c>
      <c r="K1746" s="17">
        <v>7.3191288840398203E-2</v>
      </c>
      <c r="L1746" s="17">
        <v>6.9567842646409805E-2</v>
      </c>
      <c r="M1746" s="17"/>
      <c r="N1746" s="17">
        <v>0.123841831641093</v>
      </c>
      <c r="O1746" s="17">
        <v>0.11216842234254901</v>
      </c>
      <c r="P1746" s="17">
        <v>6.5557135580682699E-2</v>
      </c>
      <c r="Q1746" s="17">
        <v>9.5312488571884096E-2</v>
      </c>
      <c r="R1746" s="17"/>
      <c r="S1746" s="17">
        <v>8.9254862013150804E-2</v>
      </c>
      <c r="T1746" s="17">
        <v>0.11131143978090199</v>
      </c>
      <c r="U1746" s="17">
        <v>6.3506235677747103E-2</v>
      </c>
      <c r="V1746" s="17">
        <v>0.108268374341807</v>
      </c>
      <c r="W1746" s="17">
        <v>0.190812346964746</v>
      </c>
      <c r="X1746" s="17">
        <v>9.1299484123573305E-2</v>
      </c>
      <c r="Y1746" s="17">
        <v>7.7890650357374705E-2</v>
      </c>
      <c r="Z1746" s="17">
        <v>9.1770070293255401E-2</v>
      </c>
      <c r="AA1746" s="17">
        <v>0.128264378732736</v>
      </c>
      <c r="AB1746" s="17">
        <v>7.6830729102349699E-2</v>
      </c>
      <c r="AC1746" s="17">
        <v>9.5235023615618697E-2</v>
      </c>
      <c r="AD1746" s="17">
        <v>6.0207865646002501E-2</v>
      </c>
      <c r="AE1746" s="17"/>
      <c r="AF1746" s="17">
        <v>0.105023864838515</v>
      </c>
      <c r="AG1746" s="17">
        <v>9.8362034618281899E-2</v>
      </c>
      <c r="AH1746" s="17">
        <v>0.10606531690042501</v>
      </c>
      <c r="AI1746" s="17"/>
      <c r="AJ1746" s="17">
        <v>0.104635530398485</v>
      </c>
      <c r="AK1746" s="17">
        <v>0.115083972052412</v>
      </c>
      <c r="AL1746" s="17">
        <v>0.135853637543904</v>
      </c>
      <c r="AM1746" s="17">
        <v>0.168288978224441</v>
      </c>
      <c r="AN1746" s="17">
        <v>6.1204490089493899E-2</v>
      </c>
      <c r="AO1746" s="17"/>
      <c r="AP1746" s="17">
        <v>7.6596608426309304E-2</v>
      </c>
      <c r="AQ1746" s="17">
        <v>0.133541874431375</v>
      </c>
      <c r="AR1746" s="17">
        <v>9.9034800087164296E-2</v>
      </c>
      <c r="AS1746" s="17">
        <v>0.138105680878889</v>
      </c>
      <c r="AT1746" s="17">
        <v>7.9938345968008598E-2</v>
      </c>
      <c r="AU1746" s="17"/>
      <c r="AV1746" s="17">
        <v>0.12430674910900801</v>
      </c>
      <c r="AW1746" s="17">
        <v>7.7858605003232995E-2</v>
      </c>
      <c r="AX1746" s="17">
        <v>9.3182422822211106E-2</v>
      </c>
      <c r="AY1746" s="17">
        <v>0.14203790123750501</v>
      </c>
      <c r="AZ1746" s="17">
        <v>0.103740177029377</v>
      </c>
      <c r="BA1746" s="17">
        <v>7.5646514820437799E-2</v>
      </c>
      <c r="BB1746" s="17"/>
      <c r="BC1746" s="17">
        <v>8.5211928927201405E-2</v>
      </c>
      <c r="BD1746" s="17">
        <v>0.128950657893071</v>
      </c>
      <c r="BE1746" s="17">
        <v>9.7604750843097998E-2</v>
      </c>
      <c r="BF1746" s="17">
        <v>0.133430657804297</v>
      </c>
      <c r="BG1746" s="17">
        <v>0.191126047793615</v>
      </c>
    </row>
    <row r="1747" spans="2:59" x14ac:dyDescent="0.35">
      <c r="B1747" t="s">
        <v>650</v>
      </c>
      <c r="C1747" s="17">
        <v>0.21948754970804801</v>
      </c>
      <c r="D1747" s="17">
        <v>0.22525665828701499</v>
      </c>
      <c r="E1747" s="17">
        <v>0.21396000698121201</v>
      </c>
      <c r="F1747" s="17"/>
      <c r="G1747" s="17">
        <v>0.27512495188594199</v>
      </c>
      <c r="H1747" s="17">
        <v>0.31327559508463998</v>
      </c>
      <c r="I1747" s="17">
        <v>0.188449545817509</v>
      </c>
      <c r="J1747" s="17">
        <v>0.20750658404965999</v>
      </c>
      <c r="K1747" s="17">
        <v>0.14056151199735201</v>
      </c>
      <c r="L1747" s="17">
        <v>0.18473702952540599</v>
      </c>
      <c r="M1747" s="17"/>
      <c r="N1747" s="17">
        <v>0.25663600586507102</v>
      </c>
      <c r="O1747" s="17">
        <v>0.21516930763998399</v>
      </c>
      <c r="P1747" s="17">
        <v>0.232260234267091</v>
      </c>
      <c r="Q1747" s="17">
        <v>0.17040824712371</v>
      </c>
      <c r="R1747" s="17"/>
      <c r="S1747" s="17">
        <v>0.31380293140430299</v>
      </c>
      <c r="T1747" s="17">
        <v>0.17353286066902501</v>
      </c>
      <c r="U1747" s="17">
        <v>0.14337606902680899</v>
      </c>
      <c r="V1747" s="17">
        <v>0.20936764789645701</v>
      </c>
      <c r="W1747" s="17">
        <v>0.16951692955339301</v>
      </c>
      <c r="X1747" s="17">
        <v>0.25922777314530698</v>
      </c>
      <c r="Y1747" s="17">
        <v>0.266433626614417</v>
      </c>
      <c r="Z1747" s="17">
        <v>0.172217694648895</v>
      </c>
      <c r="AA1747" s="17">
        <v>0.16278456121153101</v>
      </c>
      <c r="AB1747" s="17">
        <v>0.20945454818818299</v>
      </c>
      <c r="AC1747" s="17">
        <v>0.29014908523510602</v>
      </c>
      <c r="AD1747" s="17">
        <v>0.22899262814312701</v>
      </c>
      <c r="AE1747" s="17"/>
      <c r="AF1747" s="17">
        <v>0.212905218067308</v>
      </c>
      <c r="AG1747" s="17">
        <v>0.23731358443901501</v>
      </c>
      <c r="AH1747" s="17">
        <v>0.16468606127725899</v>
      </c>
      <c r="AI1747" s="17"/>
      <c r="AJ1747" s="17">
        <v>0.18962103091584601</v>
      </c>
      <c r="AK1747" s="17">
        <v>0.27544429864867198</v>
      </c>
      <c r="AL1747" s="17">
        <v>0.161495387502021</v>
      </c>
      <c r="AM1747" s="17">
        <v>0.276450963380936</v>
      </c>
      <c r="AN1747" s="17">
        <v>0.22578085460221201</v>
      </c>
      <c r="AO1747" s="17"/>
      <c r="AP1747" s="17">
        <v>0.188608135391543</v>
      </c>
      <c r="AQ1747" s="17">
        <v>0.25062755626440097</v>
      </c>
      <c r="AR1747" s="17">
        <v>0.21394338373196201</v>
      </c>
      <c r="AS1747" s="17">
        <v>0.216535224592451</v>
      </c>
      <c r="AT1747" s="17">
        <v>0.14523009514173299</v>
      </c>
      <c r="AU1747" s="17"/>
      <c r="AV1747" s="17">
        <v>0.24649182106140799</v>
      </c>
      <c r="AW1747" s="17">
        <v>0.19367028128829999</v>
      </c>
      <c r="AX1747" s="17">
        <v>0.22262927216758399</v>
      </c>
      <c r="AY1747" s="17">
        <v>0.24188963995346299</v>
      </c>
      <c r="AZ1747" s="17">
        <v>0.17253381225315501</v>
      </c>
      <c r="BA1747" s="17">
        <v>0.20064737237642299</v>
      </c>
      <c r="BB1747" s="17"/>
      <c r="BC1747" s="17">
        <v>0.20476402761003801</v>
      </c>
      <c r="BD1747" s="17">
        <v>0.165300095259721</v>
      </c>
      <c r="BE1747" s="17">
        <v>0.26612852842037099</v>
      </c>
      <c r="BF1747" s="17">
        <v>0.229697527430128</v>
      </c>
      <c r="BG1747" s="17">
        <v>0.27083546458578101</v>
      </c>
    </row>
    <row r="1748" spans="2:59" x14ac:dyDescent="0.35">
      <c r="B1748" t="s">
        <v>651</v>
      </c>
      <c r="C1748" s="17">
        <v>0.25483322416041299</v>
      </c>
      <c r="D1748" s="17">
        <v>0.245365412151127</v>
      </c>
      <c r="E1748" s="17">
        <v>0.266367500004351</v>
      </c>
      <c r="F1748" s="17"/>
      <c r="G1748" s="17">
        <v>0.264695047264356</v>
      </c>
      <c r="H1748" s="17">
        <v>0.266884358216809</v>
      </c>
      <c r="I1748" s="17">
        <v>0.23424922689149499</v>
      </c>
      <c r="J1748" s="17">
        <v>0.22801442113730799</v>
      </c>
      <c r="K1748" s="17">
        <v>0.31589683913503702</v>
      </c>
      <c r="L1748" s="17">
        <v>0.23674342664810799</v>
      </c>
      <c r="M1748" s="17"/>
      <c r="N1748" s="17">
        <v>0.22649467346685601</v>
      </c>
      <c r="O1748" s="17">
        <v>0.24676839760791699</v>
      </c>
      <c r="P1748" s="17">
        <v>0.27149493326026602</v>
      </c>
      <c r="Q1748" s="17">
        <v>0.28236565553923598</v>
      </c>
      <c r="R1748" s="17"/>
      <c r="S1748" s="17">
        <v>0.256305397551989</v>
      </c>
      <c r="T1748" s="17">
        <v>0.26591039529624999</v>
      </c>
      <c r="U1748" s="17">
        <v>0.27149925628094701</v>
      </c>
      <c r="V1748" s="17">
        <v>0.275966695441002</v>
      </c>
      <c r="W1748" s="17">
        <v>0.256571139875309</v>
      </c>
      <c r="X1748" s="17">
        <v>0.24741323923403</v>
      </c>
      <c r="Y1748" s="17">
        <v>0.22812849721574399</v>
      </c>
      <c r="Z1748" s="17">
        <v>0.18105099185979201</v>
      </c>
      <c r="AA1748" s="17">
        <v>0.26089496484253399</v>
      </c>
      <c r="AB1748" s="17">
        <v>0.22933472777217101</v>
      </c>
      <c r="AC1748" s="17">
        <v>0.286151413375345</v>
      </c>
      <c r="AD1748" s="17">
        <v>0.291502856334941</v>
      </c>
      <c r="AE1748" s="17"/>
      <c r="AF1748" s="17">
        <v>0.24681206428979</v>
      </c>
      <c r="AG1748" s="17">
        <v>0.25242734872348299</v>
      </c>
      <c r="AH1748" s="17">
        <v>0.26883281624049099</v>
      </c>
      <c r="AI1748" s="17"/>
      <c r="AJ1748" s="17">
        <v>0.26257931073573698</v>
      </c>
      <c r="AK1748" s="17">
        <v>0.242061629963055</v>
      </c>
      <c r="AL1748" s="17">
        <v>0.266686514123601</v>
      </c>
      <c r="AM1748" s="17">
        <v>0.215712750928022</v>
      </c>
      <c r="AN1748" s="17">
        <v>0.27257940132235697</v>
      </c>
      <c r="AO1748" s="17"/>
      <c r="AP1748" s="17">
        <v>0.26331512616552999</v>
      </c>
      <c r="AQ1748" s="17">
        <v>0.241325922244844</v>
      </c>
      <c r="AR1748" s="17">
        <v>0.28503006941960601</v>
      </c>
      <c r="AS1748" s="17">
        <v>0.22582081577985699</v>
      </c>
      <c r="AT1748" s="17">
        <v>0.214521678949008</v>
      </c>
      <c r="AU1748" s="17"/>
      <c r="AV1748" s="17">
        <v>0.272770076560652</v>
      </c>
      <c r="AW1748" s="17">
        <v>0.27601164615625301</v>
      </c>
      <c r="AX1748" s="17">
        <v>0.25862295303793797</v>
      </c>
      <c r="AY1748" s="17">
        <v>0.240888991899991</v>
      </c>
      <c r="AZ1748" s="17">
        <v>0.19471310964830399</v>
      </c>
      <c r="BA1748" s="17">
        <v>0.23552450550159801</v>
      </c>
      <c r="BB1748" s="17"/>
      <c r="BC1748" s="17">
        <v>0.257800040162732</v>
      </c>
      <c r="BD1748" s="17">
        <v>0.26651326451148</v>
      </c>
      <c r="BE1748" s="17">
        <v>0.24005992807244</v>
      </c>
      <c r="BF1748" s="17">
        <v>0.23951049161419199</v>
      </c>
      <c r="BG1748" s="17">
        <v>0.18925381928694801</v>
      </c>
    </row>
    <row r="1749" spans="2:59" x14ac:dyDescent="0.35">
      <c r="B1749" t="s">
        <v>652</v>
      </c>
      <c r="C1749" s="17">
        <v>0.16638324969441901</v>
      </c>
      <c r="D1749" s="17">
        <v>0.17452309837492599</v>
      </c>
      <c r="E1749" s="17">
        <v>0.15554492571055301</v>
      </c>
      <c r="F1749" s="17"/>
      <c r="G1749" s="17">
        <v>0.17658172650204701</v>
      </c>
      <c r="H1749" s="17">
        <v>0.114377803565423</v>
      </c>
      <c r="I1749" s="17">
        <v>0.24679616792117301</v>
      </c>
      <c r="J1749" s="17">
        <v>0.165558048241816</v>
      </c>
      <c r="K1749" s="17">
        <v>0.14057657274521199</v>
      </c>
      <c r="L1749" s="17">
        <v>0.155755611446285</v>
      </c>
      <c r="M1749" s="17"/>
      <c r="N1749" s="17">
        <v>0.12820952490248599</v>
      </c>
      <c r="O1749" s="17">
        <v>0.19331378515668601</v>
      </c>
      <c r="P1749" s="17">
        <v>0.16947287036177</v>
      </c>
      <c r="Q1749" s="17">
        <v>0.179759335557718</v>
      </c>
      <c r="R1749" s="17"/>
      <c r="S1749" s="17">
        <v>0.113555657127033</v>
      </c>
      <c r="T1749" s="17">
        <v>0.16872078496198001</v>
      </c>
      <c r="U1749" s="17">
        <v>0.204057825027428</v>
      </c>
      <c r="V1749" s="17">
        <v>0.177762250318454</v>
      </c>
      <c r="W1749" s="17">
        <v>0.15766291096225199</v>
      </c>
      <c r="X1749" s="17">
        <v>0.143529931646911</v>
      </c>
      <c r="Y1749" s="17">
        <v>0.19848743697952501</v>
      </c>
      <c r="Z1749" s="17">
        <v>0.24933133652872899</v>
      </c>
      <c r="AA1749" s="17">
        <v>0.207768761026004</v>
      </c>
      <c r="AB1749" s="17">
        <v>0.159673252217157</v>
      </c>
      <c r="AC1749" s="17">
        <v>0.12833471438532701</v>
      </c>
      <c r="AD1749" s="17">
        <v>0.117230206462131</v>
      </c>
      <c r="AE1749" s="17"/>
      <c r="AF1749" s="17">
        <v>0.16625838562742501</v>
      </c>
      <c r="AG1749" s="17">
        <v>0.162586671488607</v>
      </c>
      <c r="AH1749" s="17">
        <v>0.156425650678576</v>
      </c>
      <c r="AI1749" s="17"/>
      <c r="AJ1749" s="17">
        <v>0.16768016348478801</v>
      </c>
      <c r="AK1749" s="17">
        <v>0.15678949463595099</v>
      </c>
      <c r="AL1749" s="17">
        <v>0.21140007957496701</v>
      </c>
      <c r="AM1749" s="17">
        <v>0.12450987477152101</v>
      </c>
      <c r="AN1749" s="17">
        <v>0.16344172384656799</v>
      </c>
      <c r="AO1749" s="17"/>
      <c r="AP1749" s="17">
        <v>0.181423504179475</v>
      </c>
      <c r="AQ1749" s="17">
        <v>0.165147274609588</v>
      </c>
      <c r="AR1749" s="17">
        <v>0.14511948197802699</v>
      </c>
      <c r="AS1749" s="17">
        <v>0.17439528533205101</v>
      </c>
      <c r="AT1749" s="17">
        <v>0.28943138978170102</v>
      </c>
      <c r="AU1749" s="17"/>
      <c r="AV1749" s="17">
        <v>0.179227118664472</v>
      </c>
      <c r="AW1749" s="17">
        <v>0.16357481976962801</v>
      </c>
      <c r="AX1749" s="17">
        <v>0.16248891851043501</v>
      </c>
      <c r="AY1749" s="17">
        <v>0.159123993238903</v>
      </c>
      <c r="AZ1749" s="17">
        <v>0.25368845246976002</v>
      </c>
      <c r="BA1749" s="17">
        <v>0.141099027835354</v>
      </c>
      <c r="BB1749" s="17"/>
      <c r="BC1749" s="17">
        <v>0.14980489109435099</v>
      </c>
      <c r="BD1749" s="17">
        <v>0.227441972215597</v>
      </c>
      <c r="BE1749" s="17">
        <v>0.16176516967472501</v>
      </c>
      <c r="BF1749" s="17">
        <v>0.14081426518367299</v>
      </c>
      <c r="BG1749" s="17">
        <v>8.5716565097128605E-2</v>
      </c>
    </row>
    <row r="1750" spans="2:59" x14ac:dyDescent="0.35">
      <c r="B1750" t="s">
        <v>653</v>
      </c>
      <c r="C1750" s="17">
        <v>8.9320636606439505E-2</v>
      </c>
      <c r="D1750" s="17">
        <v>9.0737301272618406E-2</v>
      </c>
      <c r="E1750" s="17">
        <v>8.6048572598784401E-2</v>
      </c>
      <c r="F1750" s="17"/>
      <c r="G1750" s="17">
        <v>0.12976327015202499</v>
      </c>
      <c r="H1750" s="17">
        <v>7.1085349435612497E-2</v>
      </c>
      <c r="I1750" s="17">
        <v>6.6510257742938603E-2</v>
      </c>
      <c r="J1750" s="17">
        <v>8.7181859575842999E-2</v>
      </c>
      <c r="K1750" s="17">
        <v>9.2040534684892594E-2</v>
      </c>
      <c r="L1750" s="17">
        <v>9.4227343053916002E-2</v>
      </c>
      <c r="M1750" s="17"/>
      <c r="N1750" s="17">
        <v>0.112088035818613</v>
      </c>
      <c r="O1750" s="17">
        <v>8.9643021142315801E-2</v>
      </c>
      <c r="P1750" s="17">
        <v>7.1748292957943105E-2</v>
      </c>
      <c r="Q1750" s="17">
        <v>7.4643439035652098E-2</v>
      </c>
      <c r="R1750" s="17"/>
      <c r="S1750" s="17">
        <v>0.118575481450806</v>
      </c>
      <c r="T1750" s="17">
        <v>7.8594469587997096E-2</v>
      </c>
      <c r="U1750" s="17">
        <v>9.2324373592454698E-2</v>
      </c>
      <c r="V1750" s="17">
        <v>8.4817356617534895E-2</v>
      </c>
      <c r="W1750" s="17">
        <v>0.12959142789653799</v>
      </c>
      <c r="X1750" s="17">
        <v>2.871690183239E-2</v>
      </c>
      <c r="Y1750" s="17">
        <v>7.0901518804608293E-2</v>
      </c>
      <c r="Z1750" s="17">
        <v>6.9780613787275902E-2</v>
      </c>
      <c r="AA1750" s="17">
        <v>7.5765131515116699E-2</v>
      </c>
      <c r="AB1750" s="17">
        <v>0.11294753300131399</v>
      </c>
      <c r="AC1750" s="17">
        <v>9.0819125064956097E-2</v>
      </c>
      <c r="AD1750" s="17">
        <v>0.12389772453433701</v>
      </c>
      <c r="AE1750" s="17"/>
      <c r="AF1750" s="17">
        <v>6.5749819436922402E-2</v>
      </c>
      <c r="AG1750" s="17">
        <v>9.4756351872951103E-2</v>
      </c>
      <c r="AH1750" s="17">
        <v>9.2728444822727796E-2</v>
      </c>
      <c r="AI1750" s="17"/>
      <c r="AJ1750" s="17">
        <v>8.3151234182626002E-2</v>
      </c>
      <c r="AK1750" s="17">
        <v>9.2670413843811195E-2</v>
      </c>
      <c r="AL1750" s="17">
        <v>6.28291777002669E-2</v>
      </c>
      <c r="AM1750" s="17">
        <v>0</v>
      </c>
      <c r="AN1750" s="17">
        <v>9.4393855991234094E-2</v>
      </c>
      <c r="AO1750" s="17"/>
      <c r="AP1750" s="17">
        <v>9.2571068016838495E-2</v>
      </c>
      <c r="AQ1750" s="17">
        <v>7.9690329914262503E-2</v>
      </c>
      <c r="AR1750" s="17">
        <v>0.105628533780439</v>
      </c>
      <c r="AS1750" s="17">
        <v>5.9900396029007402E-2</v>
      </c>
      <c r="AT1750" s="17">
        <v>9.5634930580720007E-2</v>
      </c>
      <c r="AU1750" s="17"/>
      <c r="AV1750" s="17">
        <v>8.7393242172259106E-2</v>
      </c>
      <c r="AW1750" s="17">
        <v>9.2459968650785193E-2</v>
      </c>
      <c r="AX1750" s="17">
        <v>0.13509007005332899</v>
      </c>
      <c r="AY1750" s="17">
        <v>5.1068965977535997E-2</v>
      </c>
      <c r="AZ1750" s="17">
        <v>9.9205510223158197E-2</v>
      </c>
      <c r="BA1750" s="17">
        <v>6.2484396622137901E-2</v>
      </c>
      <c r="BB1750" s="17"/>
      <c r="BC1750" s="17">
        <v>0.108665018055134</v>
      </c>
      <c r="BD1750" s="17">
        <v>8.0419052930009602E-2</v>
      </c>
      <c r="BE1750" s="17">
        <v>8.90031228667649E-2</v>
      </c>
      <c r="BF1750" s="17">
        <v>7.9049444668590804E-2</v>
      </c>
      <c r="BG1750" s="17">
        <v>0.22165863054892401</v>
      </c>
    </row>
    <row r="1751" spans="2:59" x14ac:dyDescent="0.35">
      <c r="B1751" t="s">
        <v>654</v>
      </c>
      <c r="C1751" s="17">
        <v>3.8082696229442901E-2</v>
      </c>
      <c r="D1751" s="17">
        <v>4.1849422881483099E-2</v>
      </c>
      <c r="E1751" s="17">
        <v>3.4695063273997302E-2</v>
      </c>
      <c r="F1751" s="17"/>
      <c r="G1751" s="17">
        <v>2.98003547693532E-2</v>
      </c>
      <c r="H1751" s="17">
        <v>3.30815838661557E-2</v>
      </c>
      <c r="I1751" s="17">
        <v>3.2872940788796601E-2</v>
      </c>
      <c r="J1751" s="17">
        <v>3.00100982840238E-2</v>
      </c>
      <c r="K1751" s="17">
        <v>3.9162635301938503E-2</v>
      </c>
      <c r="L1751" s="17">
        <v>5.7919431097995397E-2</v>
      </c>
      <c r="M1751" s="17"/>
      <c r="N1751" s="17">
        <v>5.7207426426401198E-2</v>
      </c>
      <c r="O1751" s="17">
        <v>2.5483911649276901E-2</v>
      </c>
      <c r="P1751" s="17">
        <v>1.7386432472554999E-2</v>
      </c>
      <c r="Q1751" s="17">
        <v>4.8188956423720203E-2</v>
      </c>
      <c r="R1751" s="17"/>
      <c r="S1751" s="17">
        <v>5.0435157409951602E-2</v>
      </c>
      <c r="T1751" s="17">
        <v>6.2824973584392693E-2</v>
      </c>
      <c r="U1751" s="17">
        <v>2.75044142280065E-2</v>
      </c>
      <c r="V1751" s="17">
        <v>0</v>
      </c>
      <c r="W1751" s="17">
        <v>2.7579104629732999E-2</v>
      </c>
      <c r="X1751" s="17">
        <v>4.3705686333150799E-2</v>
      </c>
      <c r="Y1751" s="17">
        <v>5.0023982818070398E-2</v>
      </c>
      <c r="Z1751" s="17">
        <v>8.2734338877460997E-2</v>
      </c>
      <c r="AA1751" s="17">
        <v>2.5010236559179201E-2</v>
      </c>
      <c r="AB1751" s="17">
        <v>2.17426948486515E-2</v>
      </c>
      <c r="AC1751" s="17">
        <v>3.5718149283220799E-2</v>
      </c>
      <c r="AD1751" s="17">
        <v>2.76757714376826E-2</v>
      </c>
      <c r="AE1751" s="17"/>
      <c r="AF1751" s="17">
        <v>4.3427923711573502E-2</v>
      </c>
      <c r="AG1751" s="17">
        <v>3.15232626091849E-2</v>
      </c>
      <c r="AH1751" s="17">
        <v>3.4186327997243401E-2</v>
      </c>
      <c r="AI1751" s="17"/>
      <c r="AJ1751" s="17">
        <v>5.0694442480747899E-2</v>
      </c>
      <c r="AK1751" s="17">
        <v>2.9004460769042499E-2</v>
      </c>
      <c r="AL1751" s="17">
        <v>5.8315146160479503E-2</v>
      </c>
      <c r="AM1751" s="17">
        <v>0</v>
      </c>
      <c r="AN1751" s="17">
        <v>3.2761069693957902E-2</v>
      </c>
      <c r="AO1751" s="17"/>
      <c r="AP1751" s="17">
        <v>3.77457138042201E-2</v>
      </c>
      <c r="AQ1751" s="17">
        <v>3.6317963275090202E-2</v>
      </c>
      <c r="AR1751" s="17">
        <v>5.7827888466060101E-2</v>
      </c>
      <c r="AS1751" s="17">
        <v>3.4060208010844403E-2</v>
      </c>
      <c r="AT1751" s="17">
        <v>1.8883392420167702E-2</v>
      </c>
      <c r="AU1751" s="17"/>
      <c r="AV1751" s="17">
        <v>3.06235296126172E-2</v>
      </c>
      <c r="AW1751" s="17">
        <v>6.0561044791342201E-2</v>
      </c>
      <c r="AX1751" s="17">
        <v>5.3422105296174902E-2</v>
      </c>
      <c r="AY1751" s="17">
        <v>4.2798998881214002E-2</v>
      </c>
      <c r="AZ1751" s="17">
        <v>2.34142611766468E-2</v>
      </c>
      <c r="BA1751" s="17">
        <v>2.3195065863945801E-2</v>
      </c>
      <c r="BB1751" s="17"/>
      <c r="BC1751" s="17">
        <v>3.4652401351301702E-2</v>
      </c>
      <c r="BD1751" s="17">
        <v>1.30738483226363E-2</v>
      </c>
      <c r="BE1751" s="17">
        <v>3.7862270685501902E-2</v>
      </c>
      <c r="BF1751" s="17">
        <v>7.3584140674177803E-2</v>
      </c>
      <c r="BG1751" s="17">
        <v>4.14094726876039E-2</v>
      </c>
    </row>
    <row r="1752" spans="2:59" x14ac:dyDescent="0.35">
      <c r="B1752" t="s">
        <v>655</v>
      </c>
      <c r="C1752" s="17">
        <v>2.8525233045726399E-2</v>
      </c>
      <c r="D1752" s="17">
        <v>3.44501384669436E-2</v>
      </c>
      <c r="E1752" s="17">
        <v>2.2926374282651901E-2</v>
      </c>
      <c r="F1752" s="17"/>
      <c r="G1752" s="17">
        <v>5.81823729216963E-3</v>
      </c>
      <c r="H1752" s="17">
        <v>4.43259931166025E-2</v>
      </c>
      <c r="I1752" s="17">
        <v>3.4104634628411699E-2</v>
      </c>
      <c r="J1752" s="17">
        <v>3.9497504274897399E-2</v>
      </c>
      <c r="K1752" s="17">
        <v>2.25221374931086E-2</v>
      </c>
      <c r="L1752" s="17">
        <v>2.2024512544758401E-2</v>
      </c>
      <c r="M1752" s="17"/>
      <c r="N1752" s="17">
        <v>3.02227748807842E-2</v>
      </c>
      <c r="O1752" s="17">
        <v>4.8015879831020902E-2</v>
      </c>
      <c r="P1752" s="17">
        <v>1.83859663126631E-2</v>
      </c>
      <c r="Q1752" s="17">
        <v>1.49651438786989E-2</v>
      </c>
      <c r="R1752" s="17"/>
      <c r="S1752" s="17">
        <v>1.30530812150826E-2</v>
      </c>
      <c r="T1752" s="17">
        <v>1.71866243459785E-2</v>
      </c>
      <c r="U1752" s="17">
        <v>2.0729246662954601E-2</v>
      </c>
      <c r="V1752" s="17">
        <v>4.5509363365380397E-2</v>
      </c>
      <c r="W1752" s="17">
        <v>0</v>
      </c>
      <c r="X1752" s="17">
        <v>2.3922551100099099E-2</v>
      </c>
      <c r="Y1752" s="17">
        <v>5.1684947701481E-2</v>
      </c>
      <c r="Z1752" s="17">
        <v>4.1940289718532302E-2</v>
      </c>
      <c r="AA1752" s="17">
        <v>4.6944995089421002E-2</v>
      </c>
      <c r="AB1752" s="17">
        <v>3.3170490289346898E-2</v>
      </c>
      <c r="AC1752" s="17">
        <v>0</v>
      </c>
      <c r="AD1752" s="17">
        <v>9.9692150666139803E-2</v>
      </c>
      <c r="AE1752" s="17"/>
      <c r="AF1752" s="17">
        <v>3.1568903115747497E-2</v>
      </c>
      <c r="AG1752" s="17">
        <v>2.3159084607854302E-2</v>
      </c>
      <c r="AH1752" s="17">
        <v>5.2085145441267397E-2</v>
      </c>
      <c r="AI1752" s="17"/>
      <c r="AJ1752" s="17">
        <v>2.24807206960023E-2</v>
      </c>
      <c r="AK1752" s="17">
        <v>1.9396678300493499E-2</v>
      </c>
      <c r="AL1752" s="17">
        <v>1.5357965921505901E-2</v>
      </c>
      <c r="AM1752" s="17">
        <v>0.114462862204655</v>
      </c>
      <c r="AN1752" s="17">
        <v>4.9603730666776001E-2</v>
      </c>
      <c r="AO1752" s="17"/>
      <c r="AP1752" s="17">
        <v>3.1089718789495201E-2</v>
      </c>
      <c r="AQ1752" s="17">
        <v>2.2853842929522299E-2</v>
      </c>
      <c r="AR1752" s="17">
        <v>9.9835949125947308E-3</v>
      </c>
      <c r="AS1752" s="17">
        <v>3.7443831215391597E-2</v>
      </c>
      <c r="AT1752" s="17">
        <v>1.7987775340165501E-2</v>
      </c>
      <c r="AU1752" s="17"/>
      <c r="AV1752" s="17">
        <v>0</v>
      </c>
      <c r="AW1752" s="17">
        <v>2.3657452693440099E-2</v>
      </c>
      <c r="AX1752" s="17">
        <v>9.2229661639473201E-3</v>
      </c>
      <c r="AY1752" s="17">
        <v>2.5640652155265301E-2</v>
      </c>
      <c r="AZ1752" s="17">
        <v>4.3209747948074202E-2</v>
      </c>
      <c r="BA1752" s="17">
        <v>5.1129913751960597E-2</v>
      </c>
      <c r="BB1752" s="17"/>
      <c r="BC1752" s="17">
        <v>2.4388829520788601E-2</v>
      </c>
      <c r="BD1752" s="17">
        <v>2.91687522513789E-2</v>
      </c>
      <c r="BE1752" s="17">
        <v>2.9123214353529599E-2</v>
      </c>
      <c r="BF1752" s="17">
        <v>2.74116030755596E-2</v>
      </c>
      <c r="BG1752" s="17">
        <v>0</v>
      </c>
    </row>
    <row r="1753" spans="2:59" x14ac:dyDescent="0.35">
      <c r="B1753" t="s">
        <v>123</v>
      </c>
      <c r="C1753" s="17">
        <v>0.10227354205789201</v>
      </c>
      <c r="D1753" s="17">
        <v>7.8991849343753404E-2</v>
      </c>
      <c r="E1753" s="17">
        <v>0.12612034705862399</v>
      </c>
      <c r="F1753" s="17"/>
      <c r="G1753" s="17">
        <v>2.6261949251089399E-2</v>
      </c>
      <c r="H1753" s="17">
        <v>4.0014350876821599E-2</v>
      </c>
      <c r="I1753" s="17">
        <v>8.0896032837164997E-2</v>
      </c>
      <c r="J1753" s="17">
        <v>0.10249196019234499</v>
      </c>
      <c r="K1753" s="17">
        <v>0.17604847980206201</v>
      </c>
      <c r="L1753" s="17">
        <v>0.17902480303712101</v>
      </c>
      <c r="M1753" s="17"/>
      <c r="N1753" s="17">
        <v>6.5299726998694699E-2</v>
      </c>
      <c r="O1753" s="17">
        <v>6.9437274630250706E-2</v>
      </c>
      <c r="P1753" s="17">
        <v>0.15369413478702801</v>
      </c>
      <c r="Q1753" s="17">
        <v>0.13435673386938099</v>
      </c>
      <c r="R1753" s="17"/>
      <c r="S1753" s="17">
        <v>4.50174318276838E-2</v>
      </c>
      <c r="T1753" s="17">
        <v>0.121918451773475</v>
      </c>
      <c r="U1753" s="17">
        <v>0.177002579503654</v>
      </c>
      <c r="V1753" s="17">
        <v>9.8308312019363603E-2</v>
      </c>
      <c r="W1753" s="17">
        <v>6.8266140118029103E-2</v>
      </c>
      <c r="X1753" s="17">
        <v>0.16218443258453799</v>
      </c>
      <c r="Y1753" s="17">
        <v>5.6449339508778999E-2</v>
      </c>
      <c r="Z1753" s="17">
        <v>0.11117466428606</v>
      </c>
      <c r="AA1753" s="17">
        <v>9.2566971023477704E-2</v>
      </c>
      <c r="AB1753" s="17">
        <v>0.156846024580828</v>
      </c>
      <c r="AC1753" s="17">
        <v>7.3592489040425493E-2</v>
      </c>
      <c r="AD1753" s="17">
        <v>5.0800796775639999E-2</v>
      </c>
      <c r="AE1753" s="17"/>
      <c r="AF1753" s="17">
        <v>0.128253820912718</v>
      </c>
      <c r="AG1753" s="17">
        <v>9.98716616406225E-2</v>
      </c>
      <c r="AH1753" s="17">
        <v>0.12499023664201001</v>
      </c>
      <c r="AI1753" s="17"/>
      <c r="AJ1753" s="17">
        <v>0.119157567105767</v>
      </c>
      <c r="AK1753" s="17">
        <v>6.95490517865619E-2</v>
      </c>
      <c r="AL1753" s="17">
        <v>8.8062091473255402E-2</v>
      </c>
      <c r="AM1753" s="17">
        <v>0.10057457049042499</v>
      </c>
      <c r="AN1753" s="17">
        <v>0.10023487378740099</v>
      </c>
      <c r="AO1753" s="17"/>
      <c r="AP1753" s="17">
        <v>0.128650125226589</v>
      </c>
      <c r="AQ1753" s="17">
        <v>7.0495236330917505E-2</v>
      </c>
      <c r="AR1753" s="17">
        <v>8.3432247624146902E-2</v>
      </c>
      <c r="AS1753" s="17">
        <v>0.113738558161508</v>
      </c>
      <c r="AT1753" s="17">
        <v>0.138372391818496</v>
      </c>
      <c r="AU1753" s="17"/>
      <c r="AV1753" s="17">
        <v>5.9187462819583599E-2</v>
      </c>
      <c r="AW1753" s="17">
        <v>0.112206181647019</v>
      </c>
      <c r="AX1753" s="17">
        <v>6.5341291948381106E-2</v>
      </c>
      <c r="AY1753" s="17">
        <v>9.6550856656121897E-2</v>
      </c>
      <c r="AZ1753" s="17">
        <v>0.109494929251525</v>
      </c>
      <c r="BA1753" s="17">
        <v>0.210273203228142</v>
      </c>
      <c r="BB1753" s="17"/>
      <c r="BC1753" s="17">
        <v>0.134712863278453</v>
      </c>
      <c r="BD1753" s="17">
        <v>8.9132356616106995E-2</v>
      </c>
      <c r="BE1753" s="17">
        <v>7.8453015083570596E-2</v>
      </c>
      <c r="BF1753" s="17">
        <v>7.6501869549382207E-2</v>
      </c>
      <c r="BG1753" s="17">
        <v>0</v>
      </c>
    </row>
    <row r="1754" spans="2:59" x14ac:dyDescent="0.35">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c r="BA1754" s="17"/>
      <c r="BB1754" s="17"/>
      <c r="BC1754" s="17"/>
      <c r="BD1754" s="17"/>
      <c r="BE1754" s="17"/>
      <c r="BF1754" s="17"/>
      <c r="BG1754" s="17"/>
    </row>
    <row r="1755" spans="2:59" x14ac:dyDescent="0.35">
      <c r="B1755" s="6" t="s">
        <v>666</v>
      </c>
      <c r="C1755" s="17"/>
      <c r="D1755" s="17"/>
      <c r="E1755" s="17"/>
      <c r="F1755" s="17"/>
      <c r="G1755" s="17"/>
      <c r="H1755" s="17"/>
      <c r="I1755" s="17"/>
      <c r="J1755" s="17"/>
      <c r="K1755" s="17"/>
      <c r="L1755" s="17"/>
      <c r="M1755" s="17"/>
      <c r="N1755" s="17"/>
      <c r="O1755" s="17"/>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c r="BA1755" s="17"/>
      <c r="BB1755" s="17"/>
      <c r="BC1755" s="17"/>
      <c r="BD1755" s="17"/>
      <c r="BE1755" s="17"/>
      <c r="BF1755" s="17"/>
      <c r="BG1755" s="17"/>
    </row>
    <row r="1756" spans="2:59" x14ac:dyDescent="0.35">
      <c r="B1756" s="24" t="s">
        <v>331</v>
      </c>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row>
    <row r="1757" spans="2:59" x14ac:dyDescent="0.35">
      <c r="B1757" t="s">
        <v>649</v>
      </c>
      <c r="C1757" s="17">
        <v>4.8759124371332799E-2</v>
      </c>
      <c r="D1757" s="17">
        <v>5.2592087292291201E-2</v>
      </c>
      <c r="E1757" s="17">
        <v>4.5398109444694301E-2</v>
      </c>
      <c r="F1757" s="17"/>
      <c r="G1757" s="17">
        <v>4.3473711712579903E-2</v>
      </c>
      <c r="H1757" s="17">
        <v>0.1072225393656</v>
      </c>
      <c r="I1757" s="17">
        <v>4.7196368138560499E-2</v>
      </c>
      <c r="J1757" s="17">
        <v>3.8886672463795999E-2</v>
      </c>
      <c r="K1757" s="17">
        <v>1.9040147947690201E-2</v>
      </c>
      <c r="L1757" s="17">
        <v>3.0839094381931598E-2</v>
      </c>
      <c r="M1757" s="17"/>
      <c r="N1757" s="17">
        <v>7.0892249981913402E-2</v>
      </c>
      <c r="O1757" s="17">
        <v>3.8741248616987703E-2</v>
      </c>
      <c r="P1757" s="17">
        <v>4.4526532124817102E-2</v>
      </c>
      <c r="Q1757" s="17">
        <v>3.7817977248456799E-2</v>
      </c>
      <c r="R1757" s="17"/>
      <c r="S1757" s="17">
        <v>6.3557913722958798E-2</v>
      </c>
      <c r="T1757" s="17">
        <v>6.1542162644839998E-2</v>
      </c>
      <c r="U1757" s="17">
        <v>0</v>
      </c>
      <c r="V1757" s="17">
        <v>3.0418367228672499E-2</v>
      </c>
      <c r="W1757" s="17">
        <v>2.97885485982449E-2</v>
      </c>
      <c r="X1757" s="17">
        <v>0.106672004488553</v>
      </c>
      <c r="Y1757" s="17">
        <v>3.4416015896083202E-2</v>
      </c>
      <c r="Z1757" s="17">
        <v>1.9125247709673599E-2</v>
      </c>
      <c r="AA1757" s="17">
        <v>5.0152772380306201E-2</v>
      </c>
      <c r="AB1757" s="17">
        <v>5.6468708410147797E-2</v>
      </c>
      <c r="AC1757" s="17">
        <v>5.04876901331478E-2</v>
      </c>
      <c r="AD1757" s="17">
        <v>2.4415511126636799E-2</v>
      </c>
      <c r="AE1757" s="17"/>
      <c r="AF1757" s="17">
        <v>2.1917775187155802E-2</v>
      </c>
      <c r="AG1757" s="17">
        <v>6.3929335291777495E-2</v>
      </c>
      <c r="AH1757" s="17">
        <v>8.2326353806199001E-2</v>
      </c>
      <c r="AI1757" s="17"/>
      <c r="AJ1757" s="17">
        <v>4.9675552878700797E-2</v>
      </c>
      <c r="AK1757" s="17">
        <v>5.2470387715211703E-2</v>
      </c>
      <c r="AL1757" s="17">
        <v>3.4267525039655203E-2</v>
      </c>
      <c r="AM1757" s="17">
        <v>0</v>
      </c>
      <c r="AN1757" s="17">
        <v>2.96934106509146E-2</v>
      </c>
      <c r="AO1757" s="17"/>
      <c r="AP1757" s="17">
        <v>3.0243176251714299E-2</v>
      </c>
      <c r="AQ1757" s="17">
        <v>7.3514392243284502E-2</v>
      </c>
      <c r="AR1757" s="17">
        <v>2.59882776665427E-2</v>
      </c>
      <c r="AS1757" s="17">
        <v>3.9986711285670801E-2</v>
      </c>
      <c r="AT1757" s="17">
        <v>0</v>
      </c>
      <c r="AU1757" s="17"/>
      <c r="AV1757" s="17">
        <v>7.5029432935591903E-2</v>
      </c>
      <c r="AW1757" s="17">
        <v>5.0641292052914101E-2</v>
      </c>
      <c r="AX1757" s="17">
        <v>9.9692338799391902E-3</v>
      </c>
      <c r="AY1757" s="17">
        <v>2.7445683794521201E-2</v>
      </c>
      <c r="AZ1757" s="17">
        <v>4.1442927916157703E-2</v>
      </c>
      <c r="BA1757" s="17">
        <v>1.7387006650376499E-2</v>
      </c>
      <c r="BB1757" s="17"/>
      <c r="BC1757" s="17">
        <v>4.3524044579559502E-2</v>
      </c>
      <c r="BD1757" s="17">
        <v>5.1105473740983801E-2</v>
      </c>
      <c r="BE1757" s="17">
        <v>5.6491973063326401E-2</v>
      </c>
      <c r="BF1757" s="17">
        <v>4.74790602935748E-2</v>
      </c>
      <c r="BG1757" s="17">
        <v>0.207439172645803</v>
      </c>
    </row>
    <row r="1758" spans="2:59" x14ac:dyDescent="0.35">
      <c r="B1758" t="s">
        <v>650</v>
      </c>
      <c r="C1758" s="17">
        <v>0.13618062068789699</v>
      </c>
      <c r="D1758" s="17">
        <v>0.140809349496992</v>
      </c>
      <c r="E1758" s="17">
        <v>0.13278759303135901</v>
      </c>
      <c r="F1758" s="17"/>
      <c r="G1758" s="17">
        <v>0.19652732385677901</v>
      </c>
      <c r="H1758" s="17">
        <v>0.23667060733096901</v>
      </c>
      <c r="I1758" s="17">
        <v>0.13469786696456201</v>
      </c>
      <c r="J1758" s="17">
        <v>6.3641569668950598E-2</v>
      </c>
      <c r="K1758" s="17">
        <v>7.4424975481465899E-2</v>
      </c>
      <c r="L1758" s="17">
        <v>0.10540290102663601</v>
      </c>
      <c r="M1758" s="17"/>
      <c r="N1758" s="17">
        <v>0.17332029156491</v>
      </c>
      <c r="O1758" s="17">
        <v>0.12859972382308599</v>
      </c>
      <c r="P1758" s="17">
        <v>0.12905221206945</v>
      </c>
      <c r="Q1758" s="17">
        <v>0.10406486163617901</v>
      </c>
      <c r="R1758" s="17"/>
      <c r="S1758" s="17">
        <v>0.13560410486590799</v>
      </c>
      <c r="T1758" s="17">
        <v>0.101222939036846</v>
      </c>
      <c r="U1758" s="17">
        <v>8.9128450069689502E-2</v>
      </c>
      <c r="V1758" s="17">
        <v>0.17760268035631099</v>
      </c>
      <c r="W1758" s="17">
        <v>0.11946495515286901</v>
      </c>
      <c r="X1758" s="17">
        <v>0.220233948318658</v>
      </c>
      <c r="Y1758" s="17">
        <v>0.18658874302108699</v>
      </c>
      <c r="Z1758" s="17">
        <v>6.7813547586398695E-2</v>
      </c>
      <c r="AA1758" s="17">
        <v>0.11097801117658899</v>
      </c>
      <c r="AB1758" s="17">
        <v>9.6757883884916907E-2</v>
      </c>
      <c r="AC1758" s="17">
        <v>0.21672852369773399</v>
      </c>
      <c r="AD1758" s="17">
        <v>0.11540715610813999</v>
      </c>
      <c r="AE1758" s="17"/>
      <c r="AF1758" s="17">
        <v>0.12209089724325201</v>
      </c>
      <c r="AG1758" s="17">
        <v>0.157151197523794</v>
      </c>
      <c r="AH1758" s="17">
        <v>0.11008949459513701</v>
      </c>
      <c r="AI1758" s="17"/>
      <c r="AJ1758" s="17">
        <v>0.133793951102815</v>
      </c>
      <c r="AK1758" s="17">
        <v>0.18382642358821599</v>
      </c>
      <c r="AL1758" s="17">
        <v>0.129355975408286</v>
      </c>
      <c r="AM1758" s="17">
        <v>0.19333541195717399</v>
      </c>
      <c r="AN1758" s="17">
        <v>9.6230580456725501E-2</v>
      </c>
      <c r="AO1758" s="17"/>
      <c r="AP1758" s="17">
        <v>0.14677029619499801</v>
      </c>
      <c r="AQ1758" s="17">
        <v>0.16739604473015501</v>
      </c>
      <c r="AR1758" s="17">
        <v>0.15897001059105401</v>
      </c>
      <c r="AS1758" s="17">
        <v>0.116102313998057</v>
      </c>
      <c r="AT1758" s="17">
        <v>0.13277982369677899</v>
      </c>
      <c r="AU1758" s="17"/>
      <c r="AV1758" s="17">
        <v>0.17880867527045199</v>
      </c>
      <c r="AW1758" s="17">
        <v>0.14749340179742801</v>
      </c>
      <c r="AX1758" s="17">
        <v>0.13688846159183601</v>
      </c>
      <c r="AY1758" s="17">
        <v>0.105482923650196</v>
      </c>
      <c r="AZ1758" s="17">
        <v>0.14109934754399001</v>
      </c>
      <c r="BA1758" s="17">
        <v>9.8598108115602906E-2</v>
      </c>
      <c r="BB1758" s="17"/>
      <c r="BC1758" s="17">
        <v>8.9794467939700501E-2</v>
      </c>
      <c r="BD1758" s="17">
        <v>9.5967259221089396E-2</v>
      </c>
      <c r="BE1758" s="17">
        <v>0.170536471506925</v>
      </c>
      <c r="BF1758" s="17">
        <v>0.203644210946197</v>
      </c>
      <c r="BG1758" s="17">
        <v>0.43018180122643701</v>
      </c>
    </row>
    <row r="1759" spans="2:59" x14ac:dyDescent="0.35">
      <c r="B1759" t="s">
        <v>651</v>
      </c>
      <c r="C1759" s="17">
        <v>0.21187559881842699</v>
      </c>
      <c r="D1759" s="17">
        <v>0.22933044545919401</v>
      </c>
      <c r="E1759" s="17">
        <v>0.191872308985895</v>
      </c>
      <c r="F1759" s="17"/>
      <c r="G1759" s="17">
        <v>0.233378250147079</v>
      </c>
      <c r="H1759" s="17">
        <v>0.23618693135050001</v>
      </c>
      <c r="I1759" s="17">
        <v>0.24416235297927</v>
      </c>
      <c r="J1759" s="17">
        <v>0.228008920874893</v>
      </c>
      <c r="K1759" s="17">
        <v>0.18920660980444701</v>
      </c>
      <c r="L1759" s="17">
        <v>0.15211399497144901</v>
      </c>
      <c r="M1759" s="17"/>
      <c r="N1759" s="17">
        <v>0.22019123274563199</v>
      </c>
      <c r="O1759" s="17">
        <v>0.249014205794376</v>
      </c>
      <c r="P1759" s="17">
        <v>0.19700105929344899</v>
      </c>
      <c r="Q1759" s="17">
        <v>0.17678712218859199</v>
      </c>
      <c r="R1759" s="17"/>
      <c r="S1759" s="17">
        <v>0.25696171696207998</v>
      </c>
      <c r="T1759" s="17">
        <v>0.19282664461313201</v>
      </c>
      <c r="U1759" s="17">
        <v>0.22367648764638901</v>
      </c>
      <c r="V1759" s="17">
        <v>0.19643986783739101</v>
      </c>
      <c r="W1759" s="17">
        <v>0.26896766259558902</v>
      </c>
      <c r="X1759" s="17">
        <v>0.16722099960714401</v>
      </c>
      <c r="Y1759" s="17">
        <v>0.21997277446850999</v>
      </c>
      <c r="Z1759" s="17">
        <v>0.13497927415437899</v>
      </c>
      <c r="AA1759" s="17">
        <v>0.22735070849587299</v>
      </c>
      <c r="AB1759" s="17">
        <v>0.147294155196353</v>
      </c>
      <c r="AC1759" s="17">
        <v>0.23536362250088599</v>
      </c>
      <c r="AD1759" s="17">
        <v>0.24716078310520101</v>
      </c>
      <c r="AE1759" s="17"/>
      <c r="AF1759" s="17">
        <v>0.22876185063387</v>
      </c>
      <c r="AG1759" s="17">
        <v>0.218532838950458</v>
      </c>
      <c r="AH1759" s="17">
        <v>0.13023706862331</v>
      </c>
      <c r="AI1759" s="17"/>
      <c r="AJ1759" s="17">
        <v>0.21372810016319399</v>
      </c>
      <c r="AK1759" s="17">
        <v>0.24759901814753801</v>
      </c>
      <c r="AL1759" s="17">
        <v>0.205889395277429</v>
      </c>
      <c r="AM1759" s="17">
        <v>0.19929856134916499</v>
      </c>
      <c r="AN1759" s="17">
        <v>0.161398012088459</v>
      </c>
      <c r="AO1759" s="17"/>
      <c r="AP1759" s="17">
        <v>0.207055577478512</v>
      </c>
      <c r="AQ1759" s="17">
        <v>0.24498572626912901</v>
      </c>
      <c r="AR1759" s="17">
        <v>0.182936660206515</v>
      </c>
      <c r="AS1759" s="17">
        <v>0.23105843763176701</v>
      </c>
      <c r="AT1759" s="17">
        <v>0.16497026234305201</v>
      </c>
      <c r="AU1759" s="17"/>
      <c r="AV1759" s="17">
        <v>0.26908370388259201</v>
      </c>
      <c r="AW1759" s="17">
        <v>0.216765305861255</v>
      </c>
      <c r="AX1759" s="17">
        <v>0.22618582102935</v>
      </c>
      <c r="AY1759" s="17">
        <v>0.20633117976921</v>
      </c>
      <c r="AZ1759" s="17">
        <v>0.17540181904997401</v>
      </c>
      <c r="BA1759" s="17">
        <v>0.16772472368892299</v>
      </c>
      <c r="BB1759" s="17"/>
      <c r="BC1759" s="17">
        <v>0.17061301826901201</v>
      </c>
      <c r="BD1759" s="17">
        <v>0.21184835325752199</v>
      </c>
      <c r="BE1759" s="17">
        <v>0.24488130054041701</v>
      </c>
      <c r="BF1759" s="17">
        <v>0.228505724226851</v>
      </c>
      <c r="BG1759" s="17">
        <v>3.8828312837524998E-2</v>
      </c>
    </row>
    <row r="1760" spans="2:59" x14ac:dyDescent="0.35">
      <c r="B1760" t="s">
        <v>652</v>
      </c>
      <c r="C1760" s="17">
        <v>0.177081486048386</v>
      </c>
      <c r="D1760" s="17">
        <v>0.19727650431679999</v>
      </c>
      <c r="E1760" s="17">
        <v>0.15640977311973001</v>
      </c>
      <c r="F1760" s="17"/>
      <c r="G1760" s="17">
        <v>0.19047552500342699</v>
      </c>
      <c r="H1760" s="17">
        <v>0.12320107067462301</v>
      </c>
      <c r="I1760" s="17">
        <v>0.16602021155272301</v>
      </c>
      <c r="J1760" s="17">
        <v>0.20515021200851699</v>
      </c>
      <c r="K1760" s="17">
        <v>0.189315888069163</v>
      </c>
      <c r="L1760" s="17">
        <v>0.192231314460376</v>
      </c>
      <c r="M1760" s="17"/>
      <c r="N1760" s="17">
        <v>0.165736110007351</v>
      </c>
      <c r="O1760" s="17">
        <v>0.19065460536297199</v>
      </c>
      <c r="P1760" s="17">
        <v>0.144520488346744</v>
      </c>
      <c r="Q1760" s="17">
        <v>0.205806629060069</v>
      </c>
      <c r="R1760" s="17"/>
      <c r="S1760" s="17">
        <v>0.166510755145376</v>
      </c>
      <c r="T1760" s="17">
        <v>0.17176236399071501</v>
      </c>
      <c r="U1760" s="17">
        <v>0.23503678094408001</v>
      </c>
      <c r="V1760" s="17">
        <v>0.112297333490082</v>
      </c>
      <c r="W1760" s="17">
        <v>0.158799152455951</v>
      </c>
      <c r="X1760" s="17">
        <v>0.16456109890871601</v>
      </c>
      <c r="Y1760" s="17">
        <v>0.17492878716287</v>
      </c>
      <c r="Z1760" s="17">
        <v>0.19532508002621801</v>
      </c>
      <c r="AA1760" s="17">
        <v>0.18901725003398501</v>
      </c>
      <c r="AB1760" s="17">
        <v>0.17535887544402201</v>
      </c>
      <c r="AC1760" s="17">
        <v>0.180721565349798</v>
      </c>
      <c r="AD1760" s="17">
        <v>0.29624540575334701</v>
      </c>
      <c r="AE1760" s="17"/>
      <c r="AF1760" s="17">
        <v>0.17137518718303099</v>
      </c>
      <c r="AG1760" s="17">
        <v>0.169817685004017</v>
      </c>
      <c r="AH1760" s="17">
        <v>0.1645744002283</v>
      </c>
      <c r="AI1760" s="17"/>
      <c r="AJ1760" s="17">
        <v>0.161018166086109</v>
      </c>
      <c r="AK1760" s="17">
        <v>0.15254049553114801</v>
      </c>
      <c r="AL1760" s="17">
        <v>0.206306946295367</v>
      </c>
      <c r="AM1760" s="17">
        <v>0</v>
      </c>
      <c r="AN1760" s="17">
        <v>0.19348891928449699</v>
      </c>
      <c r="AO1760" s="17"/>
      <c r="AP1760" s="17">
        <v>0.18227284586765299</v>
      </c>
      <c r="AQ1760" s="17">
        <v>0.13579484231828801</v>
      </c>
      <c r="AR1760" s="17">
        <v>0.24735559436551399</v>
      </c>
      <c r="AS1760" s="17">
        <v>0.13262363959956899</v>
      </c>
      <c r="AT1760" s="17">
        <v>0.18715071527593899</v>
      </c>
      <c r="AU1760" s="17"/>
      <c r="AV1760" s="17">
        <v>0.115618641731878</v>
      </c>
      <c r="AW1760" s="17">
        <v>0.17231432054982099</v>
      </c>
      <c r="AX1760" s="17">
        <v>0.29070970114779598</v>
      </c>
      <c r="AY1760" s="17">
        <v>0.171513722763104</v>
      </c>
      <c r="AZ1760" s="17">
        <v>0.161065602815155</v>
      </c>
      <c r="BA1760" s="17">
        <v>0.214422697383266</v>
      </c>
      <c r="BB1760" s="17"/>
      <c r="BC1760" s="17">
        <v>0.19965552675644699</v>
      </c>
      <c r="BD1760" s="17">
        <v>0.18730717269545399</v>
      </c>
      <c r="BE1760" s="17">
        <v>0.16520334997757999</v>
      </c>
      <c r="BF1760" s="17">
        <v>0.17548178990725899</v>
      </c>
      <c r="BG1760" s="17">
        <v>0.174190584834928</v>
      </c>
    </row>
    <row r="1761" spans="2:59" x14ac:dyDescent="0.35">
      <c r="B1761" t="s">
        <v>653</v>
      </c>
      <c r="C1761" s="17">
        <v>0.15850774083729899</v>
      </c>
      <c r="D1761" s="17">
        <v>0.156922192451147</v>
      </c>
      <c r="E1761" s="17">
        <v>0.16143700964859201</v>
      </c>
      <c r="F1761" s="17"/>
      <c r="G1761" s="17">
        <v>0.150658825523039</v>
      </c>
      <c r="H1761" s="17">
        <v>0.15129115395192899</v>
      </c>
      <c r="I1761" s="17">
        <v>0.15632353745087799</v>
      </c>
      <c r="J1761" s="17">
        <v>0.16838898156674201</v>
      </c>
      <c r="K1761" s="17">
        <v>0.15551629315236201</v>
      </c>
      <c r="L1761" s="17">
        <v>0.166038233061998</v>
      </c>
      <c r="M1761" s="17"/>
      <c r="N1761" s="17">
        <v>0.16281856232056099</v>
      </c>
      <c r="O1761" s="17">
        <v>0.17585772224819099</v>
      </c>
      <c r="P1761" s="17">
        <v>0.14368646296846599</v>
      </c>
      <c r="Q1761" s="17">
        <v>0.148963807640667</v>
      </c>
      <c r="R1761" s="17"/>
      <c r="S1761" s="17">
        <v>0.16565165500710599</v>
      </c>
      <c r="T1761" s="17">
        <v>0.17930629420239799</v>
      </c>
      <c r="U1761" s="17">
        <v>0.16264114686143299</v>
      </c>
      <c r="V1761" s="17">
        <v>0.12443659031913901</v>
      </c>
      <c r="W1761" s="17">
        <v>0.16891839555308999</v>
      </c>
      <c r="X1761" s="17">
        <v>0.114225525765744</v>
      </c>
      <c r="Y1761" s="17">
        <v>0.19031428349481599</v>
      </c>
      <c r="Z1761" s="17">
        <v>0.15395100138972601</v>
      </c>
      <c r="AA1761" s="17">
        <v>0.175777977675553</v>
      </c>
      <c r="AB1761" s="17">
        <v>0.14539540848555499</v>
      </c>
      <c r="AC1761" s="17">
        <v>0.17787060435640101</v>
      </c>
      <c r="AD1761" s="17">
        <v>0.10365783608213799</v>
      </c>
      <c r="AE1761" s="17"/>
      <c r="AF1761" s="17">
        <v>0.170859790401932</v>
      </c>
      <c r="AG1761" s="17">
        <v>0.15225508973304999</v>
      </c>
      <c r="AH1761" s="17">
        <v>0.15955417202127001</v>
      </c>
      <c r="AI1761" s="17"/>
      <c r="AJ1761" s="17">
        <v>0.149576015306742</v>
      </c>
      <c r="AK1761" s="17">
        <v>0.148498977034593</v>
      </c>
      <c r="AL1761" s="17">
        <v>0.23968558744664201</v>
      </c>
      <c r="AM1761" s="17">
        <v>0.210255431674819</v>
      </c>
      <c r="AN1761" s="17">
        <v>0.158897858271386</v>
      </c>
      <c r="AO1761" s="17"/>
      <c r="AP1761" s="17">
        <v>0.144400779224096</v>
      </c>
      <c r="AQ1761" s="17">
        <v>0.141930807970476</v>
      </c>
      <c r="AR1761" s="17">
        <v>0.25114327378509399</v>
      </c>
      <c r="AS1761" s="17">
        <v>0.194391401661062</v>
      </c>
      <c r="AT1761" s="17">
        <v>0.15286527318471499</v>
      </c>
      <c r="AU1761" s="17"/>
      <c r="AV1761" s="17">
        <v>0.14783741430376299</v>
      </c>
      <c r="AW1761" s="17">
        <v>0.13651667601157799</v>
      </c>
      <c r="AX1761" s="17">
        <v>0.21358206778431599</v>
      </c>
      <c r="AY1761" s="17">
        <v>0.203804134283741</v>
      </c>
      <c r="AZ1761" s="17">
        <v>0.15703984629727999</v>
      </c>
      <c r="BA1761" s="17">
        <v>0.119879072193838</v>
      </c>
      <c r="BB1761" s="17"/>
      <c r="BC1761" s="17">
        <v>0.205412021504981</v>
      </c>
      <c r="BD1761" s="17">
        <v>0.16449506293337199</v>
      </c>
      <c r="BE1761" s="17">
        <v>0.144801422919975</v>
      </c>
      <c r="BF1761" s="17">
        <v>0.159746306875514</v>
      </c>
      <c r="BG1761" s="17">
        <v>8.9152311981259294E-2</v>
      </c>
    </row>
    <row r="1762" spans="2:59" x14ac:dyDescent="0.35">
      <c r="B1762" t="s">
        <v>654</v>
      </c>
      <c r="C1762" s="17">
        <v>5.7141901134934003E-2</v>
      </c>
      <c r="D1762" s="17">
        <v>5.6804791282103202E-2</v>
      </c>
      <c r="E1762" s="17">
        <v>5.7966601245035103E-2</v>
      </c>
      <c r="F1762" s="17"/>
      <c r="G1762" s="17">
        <v>7.3213798014657397E-2</v>
      </c>
      <c r="H1762" s="17">
        <v>3.10931066542963E-2</v>
      </c>
      <c r="I1762" s="17">
        <v>5.3609468901274999E-2</v>
      </c>
      <c r="J1762" s="17">
        <v>4.5797439555833902E-2</v>
      </c>
      <c r="K1762" s="17">
        <v>8.08824872081573E-2</v>
      </c>
      <c r="L1762" s="17">
        <v>6.4500517453236095E-2</v>
      </c>
      <c r="M1762" s="17"/>
      <c r="N1762" s="17">
        <v>5.8183769438677597E-2</v>
      </c>
      <c r="O1762" s="17">
        <v>6.05265460147267E-2</v>
      </c>
      <c r="P1762" s="17">
        <v>3.48616086563713E-2</v>
      </c>
      <c r="Q1762" s="17">
        <v>7.2633414843771504E-2</v>
      </c>
      <c r="R1762" s="17"/>
      <c r="S1762" s="17">
        <v>3.0890279338803499E-2</v>
      </c>
      <c r="T1762" s="17">
        <v>8.7529227999402506E-2</v>
      </c>
      <c r="U1762" s="17">
        <v>5.2737952812116198E-2</v>
      </c>
      <c r="V1762" s="17">
        <v>9.0485414179353393E-2</v>
      </c>
      <c r="W1762" s="17">
        <v>6.7045035176667905E-2</v>
      </c>
      <c r="X1762" s="17">
        <v>4.1592319481478103E-2</v>
      </c>
      <c r="Y1762" s="17">
        <v>2.65911409629421E-2</v>
      </c>
      <c r="Z1762" s="17">
        <v>0.105803459947566</v>
      </c>
      <c r="AA1762" s="17">
        <v>5.8118570296064299E-2</v>
      </c>
      <c r="AB1762" s="17">
        <v>6.4191795319131703E-2</v>
      </c>
      <c r="AC1762" s="17">
        <v>1.6059357282384199E-2</v>
      </c>
      <c r="AD1762" s="17">
        <v>6.2827279875080397E-2</v>
      </c>
      <c r="AE1762" s="17"/>
      <c r="AF1762" s="17">
        <v>6.5498758348033106E-2</v>
      </c>
      <c r="AG1762" s="17">
        <v>4.8993421735982701E-2</v>
      </c>
      <c r="AH1762" s="17">
        <v>1.9807226402789001E-2</v>
      </c>
      <c r="AI1762" s="17"/>
      <c r="AJ1762" s="17">
        <v>5.07779033757381E-2</v>
      </c>
      <c r="AK1762" s="17">
        <v>5.1267325193788099E-2</v>
      </c>
      <c r="AL1762" s="17">
        <v>5.61593920216358E-2</v>
      </c>
      <c r="AM1762" s="17">
        <v>0.25984456684552099</v>
      </c>
      <c r="AN1762" s="17">
        <v>6.8827503246926894E-2</v>
      </c>
      <c r="AO1762" s="17"/>
      <c r="AP1762" s="17">
        <v>5.1297099586530101E-2</v>
      </c>
      <c r="AQ1762" s="17">
        <v>5.4830956442163903E-2</v>
      </c>
      <c r="AR1762" s="17">
        <v>4.2972375729900703E-2</v>
      </c>
      <c r="AS1762" s="17">
        <v>7.5603475960374797E-2</v>
      </c>
      <c r="AT1762" s="17">
        <v>3.79692494188128E-2</v>
      </c>
      <c r="AU1762" s="17"/>
      <c r="AV1762" s="17">
        <v>5.8409033666496399E-2</v>
      </c>
      <c r="AW1762" s="17">
        <v>7.3754447841719098E-2</v>
      </c>
      <c r="AX1762" s="17">
        <v>3.19843929735023E-2</v>
      </c>
      <c r="AY1762" s="17">
        <v>6.9726168837773703E-2</v>
      </c>
      <c r="AZ1762" s="17">
        <v>2.5793761988829302E-2</v>
      </c>
      <c r="BA1762" s="17">
        <v>3.1383747180844003E-2</v>
      </c>
      <c r="BB1762" s="17"/>
      <c r="BC1762" s="17">
        <v>4.1495110834591301E-2</v>
      </c>
      <c r="BD1762" s="17">
        <v>6.4393579885232199E-2</v>
      </c>
      <c r="BE1762" s="17">
        <v>5.5379877712236597E-2</v>
      </c>
      <c r="BF1762" s="17">
        <v>4.9474373697960802E-2</v>
      </c>
      <c r="BG1762" s="17">
        <v>0</v>
      </c>
    </row>
    <row r="1763" spans="2:59" x14ac:dyDescent="0.35">
      <c r="B1763" t="s">
        <v>655</v>
      </c>
      <c r="C1763" s="17">
        <v>2.48516465036316E-2</v>
      </c>
      <c r="D1763" s="17">
        <v>2.1156559555654701E-2</v>
      </c>
      <c r="E1763" s="17">
        <v>2.6983540362998298E-2</v>
      </c>
      <c r="F1763" s="17"/>
      <c r="G1763" s="17">
        <v>1.1452959089346E-2</v>
      </c>
      <c r="H1763" s="17">
        <v>1.90754608623417E-2</v>
      </c>
      <c r="I1763" s="17">
        <v>2.7524224638436099E-2</v>
      </c>
      <c r="J1763" s="17">
        <v>5.1392231524180397E-2</v>
      </c>
      <c r="K1763" s="17">
        <v>3.0375603969938599E-2</v>
      </c>
      <c r="L1763" s="17">
        <v>1.28841776201286E-2</v>
      </c>
      <c r="M1763" s="17"/>
      <c r="N1763" s="17">
        <v>2.5867720843841299E-2</v>
      </c>
      <c r="O1763" s="17">
        <v>2.02552943054705E-2</v>
      </c>
      <c r="P1763" s="17">
        <v>3.4841962888803799E-2</v>
      </c>
      <c r="Q1763" s="17">
        <v>1.9686637864320899E-2</v>
      </c>
      <c r="R1763" s="17"/>
      <c r="S1763" s="17">
        <v>1.60833417162893E-2</v>
      </c>
      <c r="T1763" s="17">
        <v>1.54874812096854E-2</v>
      </c>
      <c r="U1763" s="17">
        <v>2.5635134182657501E-2</v>
      </c>
      <c r="V1763" s="17">
        <v>2.6138425151033099E-2</v>
      </c>
      <c r="W1763" s="17">
        <v>2.5997481456996301E-2</v>
      </c>
      <c r="X1763" s="17">
        <v>1.29882548393705E-2</v>
      </c>
      <c r="Y1763" s="17">
        <v>3.88081235010308E-2</v>
      </c>
      <c r="Z1763" s="17">
        <v>0.10620248725029501</v>
      </c>
      <c r="AA1763" s="17">
        <v>1.8741718962021699E-2</v>
      </c>
      <c r="AB1763" s="17">
        <v>1.0957549497076099E-2</v>
      </c>
      <c r="AC1763" s="17">
        <v>3.2543524802686699E-2</v>
      </c>
      <c r="AD1763" s="17">
        <v>3.4449424532277298E-2</v>
      </c>
      <c r="AE1763" s="17"/>
      <c r="AF1763" s="17">
        <v>2.3019810422170599E-2</v>
      </c>
      <c r="AG1763" s="17">
        <v>2.3201029951267899E-2</v>
      </c>
      <c r="AH1763" s="17">
        <v>4.0886181063664602E-2</v>
      </c>
      <c r="AI1763" s="17"/>
      <c r="AJ1763" s="17">
        <v>2.3324926593589399E-2</v>
      </c>
      <c r="AK1763" s="17">
        <v>2.8067318050349899E-2</v>
      </c>
      <c r="AL1763" s="17">
        <v>1.27652549995695E-2</v>
      </c>
      <c r="AM1763" s="17">
        <v>3.8206435172438803E-2</v>
      </c>
      <c r="AN1763" s="17">
        <v>4.3908470914089802E-2</v>
      </c>
      <c r="AO1763" s="17"/>
      <c r="AP1763" s="17">
        <v>2.5625132005735001E-2</v>
      </c>
      <c r="AQ1763" s="17">
        <v>2.5243271174739301E-2</v>
      </c>
      <c r="AR1763" s="17">
        <v>1.0504940100854E-2</v>
      </c>
      <c r="AS1763" s="17">
        <v>3.1356589007977602E-2</v>
      </c>
      <c r="AT1763" s="17">
        <v>1.7634754647141999E-2</v>
      </c>
      <c r="AU1763" s="17"/>
      <c r="AV1763" s="17">
        <v>1.94821885847009E-2</v>
      </c>
      <c r="AW1763" s="17">
        <v>2.3151395864128E-2</v>
      </c>
      <c r="AX1763" s="17">
        <v>9.7045911770962702E-3</v>
      </c>
      <c r="AY1763" s="17">
        <v>3.2933613378580202E-2</v>
      </c>
      <c r="AZ1763" s="17">
        <v>5.8813167430122E-2</v>
      </c>
      <c r="BA1763" s="17">
        <v>1.2648397066596999E-2</v>
      </c>
      <c r="BB1763" s="17"/>
      <c r="BC1763" s="17">
        <v>1.56389782655466E-2</v>
      </c>
      <c r="BD1763" s="17">
        <v>3.7610118601451699E-2</v>
      </c>
      <c r="BE1763" s="17">
        <v>1.6898357289399198E-2</v>
      </c>
      <c r="BF1763" s="17">
        <v>1.9565278035544701E-2</v>
      </c>
      <c r="BG1763" s="17">
        <v>6.0207816474048499E-2</v>
      </c>
    </row>
    <row r="1764" spans="2:59" x14ac:dyDescent="0.35">
      <c r="B1764" t="s">
        <v>123</v>
      </c>
      <c r="C1764" s="17">
        <v>0.18560188159809199</v>
      </c>
      <c r="D1764" s="17">
        <v>0.145108070145818</v>
      </c>
      <c r="E1764" s="17">
        <v>0.227145064161696</v>
      </c>
      <c r="F1764" s="17"/>
      <c r="G1764" s="17">
        <v>0.100819606653093</v>
      </c>
      <c r="H1764" s="17">
        <v>9.5259129809741605E-2</v>
      </c>
      <c r="I1764" s="17">
        <v>0.17046596937429601</v>
      </c>
      <c r="J1764" s="17">
        <v>0.19873397233708701</v>
      </c>
      <c r="K1764" s="17">
        <v>0.26123799436677603</v>
      </c>
      <c r="L1764" s="17">
        <v>0.27598976702424499</v>
      </c>
      <c r="M1764" s="17"/>
      <c r="N1764" s="17">
        <v>0.12299006309711299</v>
      </c>
      <c r="O1764" s="17">
        <v>0.13635065383419101</v>
      </c>
      <c r="P1764" s="17">
        <v>0.27150967365189899</v>
      </c>
      <c r="Q1764" s="17">
        <v>0.23423954951794301</v>
      </c>
      <c r="R1764" s="17"/>
      <c r="S1764" s="17">
        <v>0.16474023324147899</v>
      </c>
      <c r="T1764" s="17">
        <v>0.190322886302981</v>
      </c>
      <c r="U1764" s="17">
        <v>0.21114404748363499</v>
      </c>
      <c r="V1764" s="17">
        <v>0.24218132143801699</v>
      </c>
      <c r="W1764" s="17">
        <v>0.16101876901059201</v>
      </c>
      <c r="X1764" s="17">
        <v>0.17250584859033499</v>
      </c>
      <c r="Y1764" s="17">
        <v>0.128380131492662</v>
      </c>
      <c r="Z1764" s="17">
        <v>0.216799901935744</v>
      </c>
      <c r="AA1764" s="17">
        <v>0.169862990979608</v>
      </c>
      <c r="AB1764" s="17">
        <v>0.30357562376279801</v>
      </c>
      <c r="AC1764" s="17">
        <v>9.0225111876962805E-2</v>
      </c>
      <c r="AD1764" s="17">
        <v>0.11583660341718099</v>
      </c>
      <c r="AE1764" s="17"/>
      <c r="AF1764" s="17">
        <v>0.19647593058055501</v>
      </c>
      <c r="AG1764" s="17">
        <v>0.16611940180965201</v>
      </c>
      <c r="AH1764" s="17">
        <v>0.29252510325933101</v>
      </c>
      <c r="AI1764" s="17"/>
      <c r="AJ1764" s="17">
        <v>0.21810538449311101</v>
      </c>
      <c r="AK1764" s="17">
        <v>0.135730054739155</v>
      </c>
      <c r="AL1764" s="17">
        <v>0.115569923511415</v>
      </c>
      <c r="AM1764" s="17">
        <v>9.9059593000882198E-2</v>
      </c>
      <c r="AN1764" s="17">
        <v>0.247555245087002</v>
      </c>
      <c r="AO1764" s="17"/>
      <c r="AP1764" s="17">
        <v>0.21233509339076101</v>
      </c>
      <c r="AQ1764" s="17">
        <v>0.15630395885176501</v>
      </c>
      <c r="AR1764" s="17">
        <v>8.0128867554525293E-2</v>
      </c>
      <c r="AS1764" s="17">
        <v>0.17887743085552099</v>
      </c>
      <c r="AT1764" s="17">
        <v>0.30662992143355999</v>
      </c>
      <c r="AU1764" s="17"/>
      <c r="AV1764" s="17">
        <v>0.135730909624526</v>
      </c>
      <c r="AW1764" s="17">
        <v>0.17936316002115699</v>
      </c>
      <c r="AX1764" s="17">
        <v>8.0975730416164807E-2</v>
      </c>
      <c r="AY1764" s="17">
        <v>0.18276257352287401</v>
      </c>
      <c r="AZ1764" s="17">
        <v>0.23934352695849101</v>
      </c>
      <c r="BA1764" s="17">
        <v>0.33795624772055199</v>
      </c>
      <c r="BB1764" s="17"/>
      <c r="BC1764" s="17">
        <v>0.23386683185016199</v>
      </c>
      <c r="BD1764" s="17">
        <v>0.18727297966489501</v>
      </c>
      <c r="BE1764" s="17">
        <v>0.145807246990141</v>
      </c>
      <c r="BF1764" s="17">
        <v>0.11610325601709801</v>
      </c>
      <c r="BG1764" s="17">
        <v>0</v>
      </c>
    </row>
    <row r="1765" spans="2:59" x14ac:dyDescent="0.35">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row>
    <row r="1766" spans="2:59" x14ac:dyDescent="0.35">
      <c r="B1766" s="6" t="s">
        <v>667</v>
      </c>
      <c r="C1766" s="17"/>
      <c r="D1766" s="17"/>
      <c r="E1766" s="17"/>
      <c r="F1766" s="17"/>
      <c r="G1766" s="17"/>
      <c r="H1766" s="17"/>
      <c r="I1766" s="17"/>
      <c r="J1766" s="17"/>
      <c r="K1766" s="17"/>
      <c r="L1766" s="17"/>
      <c r="M1766" s="17"/>
      <c r="N1766" s="17"/>
      <c r="O1766" s="17"/>
      <c r="P1766" s="17"/>
      <c r="Q1766" s="17"/>
      <c r="R1766" s="17"/>
      <c r="S1766" s="17"/>
      <c r="T1766" s="17"/>
      <c r="U1766" s="17"/>
      <c r="V1766" s="17"/>
      <c r="W1766" s="17"/>
      <c r="X1766" s="17"/>
      <c r="Y1766" s="17"/>
      <c r="Z1766" s="17"/>
      <c r="AA1766" s="17"/>
      <c r="AB1766" s="17"/>
      <c r="AC1766" s="17"/>
      <c r="AD1766" s="17"/>
      <c r="AE1766" s="17"/>
      <c r="AF1766" s="17"/>
      <c r="AG1766" s="17"/>
      <c r="AH1766" s="17"/>
      <c r="AI1766" s="17"/>
      <c r="AJ1766" s="17"/>
      <c r="AK1766" s="17"/>
      <c r="AL1766" s="17"/>
      <c r="AM1766" s="17"/>
      <c r="AN1766" s="17"/>
      <c r="AO1766" s="17"/>
      <c r="AP1766" s="17"/>
      <c r="AQ1766" s="17"/>
      <c r="AR1766" s="17"/>
      <c r="AS1766" s="17"/>
      <c r="AT1766" s="17"/>
      <c r="AU1766" s="17"/>
      <c r="AV1766" s="17"/>
      <c r="AW1766" s="17"/>
      <c r="AX1766" s="17"/>
      <c r="AY1766" s="17"/>
      <c r="AZ1766" s="17"/>
      <c r="BA1766" s="17"/>
      <c r="BB1766" s="17"/>
      <c r="BC1766" s="17"/>
      <c r="BD1766" s="17"/>
      <c r="BE1766" s="17"/>
      <c r="BF1766" s="17"/>
      <c r="BG1766" s="17"/>
    </row>
    <row r="1767" spans="2:59" x14ac:dyDescent="0.35">
      <c r="B1767" s="24" t="s">
        <v>331</v>
      </c>
      <c r="C1767" s="17"/>
      <c r="D1767" s="17"/>
      <c r="E1767" s="17"/>
      <c r="F1767" s="17"/>
      <c r="G1767" s="17"/>
      <c r="H1767" s="17"/>
      <c r="I1767" s="17"/>
      <c r="J1767" s="17"/>
      <c r="K1767" s="17"/>
      <c r="L1767" s="17"/>
      <c r="M1767" s="17"/>
      <c r="N1767" s="17"/>
      <c r="O1767" s="17"/>
      <c r="P1767" s="17"/>
      <c r="Q1767" s="17"/>
      <c r="R1767" s="17"/>
      <c r="S1767" s="17"/>
      <c r="T1767" s="17"/>
      <c r="U1767" s="17"/>
      <c r="V1767" s="17"/>
      <c r="W1767" s="17"/>
      <c r="X1767" s="17"/>
      <c r="Y1767" s="17"/>
      <c r="Z1767" s="17"/>
      <c r="AA1767" s="17"/>
      <c r="AB1767" s="17"/>
      <c r="AC1767" s="17"/>
      <c r="AD1767" s="17"/>
      <c r="AE1767" s="17"/>
      <c r="AF1767" s="17"/>
      <c r="AG1767" s="17"/>
      <c r="AH1767" s="17"/>
      <c r="AI1767" s="17"/>
      <c r="AJ1767" s="17"/>
      <c r="AK1767" s="17"/>
      <c r="AL1767" s="17"/>
      <c r="AM1767" s="17"/>
      <c r="AN1767" s="17"/>
      <c r="AO1767" s="17"/>
      <c r="AP1767" s="17"/>
      <c r="AQ1767" s="17"/>
      <c r="AR1767" s="17"/>
      <c r="AS1767" s="17"/>
      <c r="AT1767" s="17"/>
      <c r="AU1767" s="17"/>
      <c r="AV1767" s="17"/>
      <c r="AW1767" s="17"/>
      <c r="AX1767" s="17"/>
      <c r="AY1767" s="17"/>
      <c r="AZ1767" s="17"/>
      <c r="BA1767" s="17"/>
      <c r="BB1767" s="17"/>
      <c r="BC1767" s="17"/>
      <c r="BD1767" s="17"/>
      <c r="BE1767" s="17"/>
      <c r="BF1767" s="17"/>
      <c r="BG1767" s="17"/>
    </row>
    <row r="1768" spans="2:59" x14ac:dyDescent="0.35">
      <c r="B1768" t="s">
        <v>649</v>
      </c>
      <c r="C1768" s="17">
        <v>0.159751838604062</v>
      </c>
      <c r="D1768" s="17">
        <v>0.16281987567150999</v>
      </c>
      <c r="E1768" s="17">
        <v>0.15349128949781701</v>
      </c>
      <c r="F1768" s="17"/>
      <c r="G1768" s="17">
        <v>0.13768575127911001</v>
      </c>
      <c r="H1768" s="17">
        <v>0.200892450252318</v>
      </c>
      <c r="I1768" s="17">
        <v>0.19886483374302</v>
      </c>
      <c r="J1768" s="17">
        <v>0.12882831707327899</v>
      </c>
      <c r="K1768" s="17">
        <v>0.130065870845715</v>
      </c>
      <c r="L1768" s="17">
        <v>0.15228920272115501</v>
      </c>
      <c r="M1768" s="17"/>
      <c r="N1768" s="17">
        <v>0.18464411442463999</v>
      </c>
      <c r="O1768" s="17">
        <v>0.199587153667699</v>
      </c>
      <c r="P1768" s="17">
        <v>0.107846472902385</v>
      </c>
      <c r="Q1768" s="17">
        <v>0.13571597317282399</v>
      </c>
      <c r="R1768" s="17"/>
      <c r="S1768" s="17">
        <v>0.20764652924466701</v>
      </c>
      <c r="T1768" s="17">
        <v>0.155236031518524</v>
      </c>
      <c r="U1768" s="17">
        <v>0.122043364476185</v>
      </c>
      <c r="V1768" s="17">
        <v>0.19278656674533501</v>
      </c>
      <c r="W1768" s="17">
        <v>0.187193930958161</v>
      </c>
      <c r="X1768" s="17">
        <v>0.12239732805267201</v>
      </c>
      <c r="Y1768" s="17">
        <v>0.121166901673673</v>
      </c>
      <c r="Z1768" s="17">
        <v>0.128185577770554</v>
      </c>
      <c r="AA1768" s="17">
        <v>0.14594327759645201</v>
      </c>
      <c r="AB1768" s="17">
        <v>0.13764411653190001</v>
      </c>
      <c r="AC1768" s="17">
        <v>0.26088102794457702</v>
      </c>
      <c r="AD1768" s="17">
        <v>8.3939565485915205E-2</v>
      </c>
      <c r="AE1768" s="17"/>
      <c r="AF1768" s="17">
        <v>0.145371627619406</v>
      </c>
      <c r="AG1768" s="17">
        <v>0.18733562809677801</v>
      </c>
      <c r="AH1768" s="17">
        <v>0.137648915372789</v>
      </c>
      <c r="AI1768" s="17"/>
      <c r="AJ1768" s="17">
        <v>0.161006416235946</v>
      </c>
      <c r="AK1768" s="17">
        <v>0.16806344332628401</v>
      </c>
      <c r="AL1768" s="17">
        <v>0.163079983078667</v>
      </c>
      <c r="AM1768" s="17">
        <v>0.19400179523935299</v>
      </c>
      <c r="AN1768" s="17">
        <v>0.12181285627051899</v>
      </c>
      <c r="AO1768" s="17"/>
      <c r="AP1768" s="17">
        <v>0.14251758973682799</v>
      </c>
      <c r="AQ1768" s="17">
        <v>0.187384505536349</v>
      </c>
      <c r="AR1768" s="17">
        <v>0.16233896568876999</v>
      </c>
      <c r="AS1768" s="17">
        <v>0.151846329175367</v>
      </c>
      <c r="AT1768" s="17">
        <v>0.129366750741051</v>
      </c>
      <c r="AU1768" s="17"/>
      <c r="AV1768" s="17">
        <v>0.188456956546841</v>
      </c>
      <c r="AW1768" s="17">
        <v>0.14095343861842799</v>
      </c>
      <c r="AX1768" s="17">
        <v>0.146533432064786</v>
      </c>
      <c r="AY1768" s="17">
        <v>0.15399709924602401</v>
      </c>
      <c r="AZ1768" s="17">
        <v>0.156739501424002</v>
      </c>
      <c r="BA1768" s="17">
        <v>0.15027239523375299</v>
      </c>
      <c r="BB1768" s="17"/>
      <c r="BC1768" s="17">
        <v>0.13748490942459299</v>
      </c>
      <c r="BD1768" s="17">
        <v>0.14336864929344301</v>
      </c>
      <c r="BE1768" s="17">
        <v>0.19328290306985901</v>
      </c>
      <c r="BF1768" s="17">
        <v>0.169147407059133</v>
      </c>
      <c r="BG1768" s="17">
        <v>0.28730943375642798</v>
      </c>
    </row>
    <row r="1769" spans="2:59" x14ac:dyDescent="0.35">
      <c r="B1769" t="s">
        <v>650</v>
      </c>
      <c r="C1769" s="17">
        <v>0.20795236114055199</v>
      </c>
      <c r="D1769" s="17">
        <v>0.196836823502377</v>
      </c>
      <c r="E1769" s="17">
        <v>0.220708230322639</v>
      </c>
      <c r="F1769" s="17"/>
      <c r="G1769" s="17">
        <v>0.19024138781338401</v>
      </c>
      <c r="H1769" s="17">
        <v>0.25013252730212399</v>
      </c>
      <c r="I1769" s="17">
        <v>0.179569821361618</v>
      </c>
      <c r="J1769" s="17">
        <v>0.29233296784781698</v>
      </c>
      <c r="K1769" s="17">
        <v>0.16473606908458699</v>
      </c>
      <c r="L1769" s="17">
        <v>0.168808877079828</v>
      </c>
      <c r="M1769" s="17"/>
      <c r="N1769" s="17">
        <v>0.25898255759223499</v>
      </c>
      <c r="O1769" s="17">
        <v>0.17623433022870999</v>
      </c>
      <c r="P1769" s="17">
        <v>0.177805178958512</v>
      </c>
      <c r="Q1769" s="17">
        <v>0.21072179740007499</v>
      </c>
      <c r="R1769" s="17"/>
      <c r="S1769" s="17">
        <v>0.15621609774774201</v>
      </c>
      <c r="T1769" s="17">
        <v>0.197891857311362</v>
      </c>
      <c r="U1769" s="17">
        <v>0.28143097923475502</v>
      </c>
      <c r="V1769" s="17">
        <v>0.190255222646076</v>
      </c>
      <c r="W1769" s="17">
        <v>0.21549490604372301</v>
      </c>
      <c r="X1769" s="17">
        <v>0.21209230775177201</v>
      </c>
      <c r="Y1769" s="17">
        <v>0.239797967614025</v>
      </c>
      <c r="Z1769" s="17">
        <v>0.14860469054578099</v>
      </c>
      <c r="AA1769" s="17">
        <v>0.23442197816814</v>
      </c>
      <c r="AB1769" s="17">
        <v>0.13001793886332</v>
      </c>
      <c r="AC1769" s="17">
        <v>0.286902451932319</v>
      </c>
      <c r="AD1769" s="17">
        <v>0.33406584268071399</v>
      </c>
      <c r="AE1769" s="17"/>
      <c r="AF1769" s="17">
        <v>0.22691252004485599</v>
      </c>
      <c r="AG1769" s="17">
        <v>0.21204106357158101</v>
      </c>
      <c r="AH1769" s="17">
        <v>0.15367627964230701</v>
      </c>
      <c r="AI1769" s="17"/>
      <c r="AJ1769" s="17">
        <v>0.21987196054309599</v>
      </c>
      <c r="AK1769" s="17">
        <v>0.194197329581552</v>
      </c>
      <c r="AL1769" s="17">
        <v>0.16988585808637199</v>
      </c>
      <c r="AM1769" s="17">
        <v>0.28576246227942897</v>
      </c>
      <c r="AN1769" s="17">
        <v>0.171582877438644</v>
      </c>
      <c r="AO1769" s="17"/>
      <c r="AP1769" s="17">
        <v>0.237549074508484</v>
      </c>
      <c r="AQ1769" s="17">
        <v>0.20973876801024599</v>
      </c>
      <c r="AR1769" s="17">
        <v>0.14036457844461001</v>
      </c>
      <c r="AS1769" s="17">
        <v>0.14417491473557401</v>
      </c>
      <c r="AT1769" s="17">
        <v>0.24759454928493799</v>
      </c>
      <c r="AU1769" s="17"/>
      <c r="AV1769" s="17">
        <v>0.215555643333328</v>
      </c>
      <c r="AW1769" s="17">
        <v>0.24264620226854899</v>
      </c>
      <c r="AX1769" s="17">
        <v>0.148559975571465</v>
      </c>
      <c r="AY1769" s="17">
        <v>0.16609620312895201</v>
      </c>
      <c r="AZ1769" s="17">
        <v>0.25607297102408799</v>
      </c>
      <c r="BA1769" s="17">
        <v>0.185850984087504</v>
      </c>
      <c r="BB1769" s="17"/>
      <c r="BC1769" s="17">
        <v>0.204440675137433</v>
      </c>
      <c r="BD1769" s="17">
        <v>0.20610467941441199</v>
      </c>
      <c r="BE1769" s="17">
        <v>0.19926718773584001</v>
      </c>
      <c r="BF1769" s="17">
        <v>0.25441540881941399</v>
      </c>
      <c r="BG1769" s="17">
        <v>0.34247927018699398</v>
      </c>
    </row>
    <row r="1770" spans="2:59" x14ac:dyDescent="0.35">
      <c r="B1770" t="s">
        <v>651</v>
      </c>
      <c r="C1770" s="17">
        <v>0.244407980530054</v>
      </c>
      <c r="D1770" s="17">
        <v>0.26775481842625098</v>
      </c>
      <c r="E1770" s="17">
        <v>0.21947995445247301</v>
      </c>
      <c r="F1770" s="17"/>
      <c r="G1770" s="17">
        <v>0.26885916847734498</v>
      </c>
      <c r="H1770" s="17">
        <v>0.256579579869811</v>
      </c>
      <c r="I1770" s="17">
        <v>0.23661422075112601</v>
      </c>
      <c r="J1770" s="17">
        <v>0.203262629199433</v>
      </c>
      <c r="K1770" s="17">
        <v>0.25587694852234399</v>
      </c>
      <c r="L1770" s="17">
        <v>0.247996786115845</v>
      </c>
      <c r="M1770" s="17"/>
      <c r="N1770" s="17">
        <v>0.21083027173903099</v>
      </c>
      <c r="O1770" s="17">
        <v>0.24254963380238201</v>
      </c>
      <c r="P1770" s="17">
        <v>0.26970415455424301</v>
      </c>
      <c r="Q1770" s="17">
        <v>0.25942005771282001</v>
      </c>
      <c r="R1770" s="17"/>
      <c r="S1770" s="17">
        <v>0.23735242402737999</v>
      </c>
      <c r="T1770" s="17">
        <v>0.199752793093391</v>
      </c>
      <c r="U1770" s="17">
        <v>0.259409452273691</v>
      </c>
      <c r="V1770" s="17">
        <v>0.212941839363083</v>
      </c>
      <c r="W1770" s="17">
        <v>0.264260671575203</v>
      </c>
      <c r="X1770" s="17">
        <v>0.25554736861977101</v>
      </c>
      <c r="Y1770" s="17">
        <v>0.23365692996021101</v>
      </c>
      <c r="Z1770" s="17">
        <v>0.294139969333861</v>
      </c>
      <c r="AA1770" s="17">
        <v>0.26763101417169</v>
      </c>
      <c r="AB1770" s="17">
        <v>0.29287493162574502</v>
      </c>
      <c r="AC1770" s="17">
        <v>0.17943472337916799</v>
      </c>
      <c r="AD1770" s="17">
        <v>0.258087361111625</v>
      </c>
      <c r="AE1770" s="17"/>
      <c r="AF1770" s="17">
        <v>0.24401102548534601</v>
      </c>
      <c r="AG1770" s="17">
        <v>0.24865867370415001</v>
      </c>
      <c r="AH1770" s="17">
        <v>0.22777503136065699</v>
      </c>
      <c r="AI1770" s="17"/>
      <c r="AJ1770" s="17">
        <v>0.249407761247016</v>
      </c>
      <c r="AK1770" s="17">
        <v>0.25298848541515701</v>
      </c>
      <c r="AL1770" s="17">
        <v>0.22423856351718599</v>
      </c>
      <c r="AM1770" s="17">
        <v>0.20110299587571401</v>
      </c>
      <c r="AN1770" s="17">
        <v>0.235378864565773</v>
      </c>
      <c r="AO1770" s="17"/>
      <c r="AP1770" s="17">
        <v>0.24753959067269199</v>
      </c>
      <c r="AQ1770" s="17">
        <v>0.22868432872515701</v>
      </c>
      <c r="AR1770" s="17">
        <v>0.24834693150174</v>
      </c>
      <c r="AS1770" s="17">
        <v>0.26244923882791099</v>
      </c>
      <c r="AT1770" s="17">
        <v>0.26612856258323903</v>
      </c>
      <c r="AU1770" s="17"/>
      <c r="AV1770" s="17">
        <v>0.23676719418414899</v>
      </c>
      <c r="AW1770" s="17">
        <v>0.25270712512134902</v>
      </c>
      <c r="AX1770" s="17">
        <v>0.23494648440035101</v>
      </c>
      <c r="AY1770" s="17">
        <v>0.279005337488612</v>
      </c>
      <c r="AZ1770" s="17">
        <v>0.241729181931118</v>
      </c>
      <c r="BA1770" s="17">
        <v>0.24318825408782799</v>
      </c>
      <c r="BB1770" s="17"/>
      <c r="BC1770" s="17">
        <v>0.24141057220638901</v>
      </c>
      <c r="BD1770" s="17">
        <v>0.24785152834898999</v>
      </c>
      <c r="BE1770" s="17">
        <v>0.228666502567754</v>
      </c>
      <c r="BF1770" s="17">
        <v>0.217809122695235</v>
      </c>
      <c r="BG1770" s="17">
        <v>0.112412652240466</v>
      </c>
    </row>
    <row r="1771" spans="2:59" x14ac:dyDescent="0.35">
      <c r="B1771" t="s">
        <v>652</v>
      </c>
      <c r="C1771" s="17">
        <v>0.14417386612281499</v>
      </c>
      <c r="D1771" s="17">
        <v>0.134614686824234</v>
      </c>
      <c r="E1771" s="17">
        <v>0.154845162415543</v>
      </c>
      <c r="F1771" s="17"/>
      <c r="G1771" s="17">
        <v>0.16390221967423199</v>
      </c>
      <c r="H1771" s="17">
        <v>0.122519527325367</v>
      </c>
      <c r="I1771" s="17">
        <v>0.13120171776997999</v>
      </c>
      <c r="J1771" s="17">
        <v>0.15604311756632</v>
      </c>
      <c r="K1771" s="17">
        <v>0.13746379523063099</v>
      </c>
      <c r="L1771" s="17">
        <v>0.15374701140793501</v>
      </c>
      <c r="M1771" s="17"/>
      <c r="N1771" s="17">
        <v>0.15068182775828001</v>
      </c>
      <c r="O1771" s="17">
        <v>0.141278679977101</v>
      </c>
      <c r="P1771" s="17">
        <v>0.14860698861417199</v>
      </c>
      <c r="Q1771" s="17">
        <v>0.136321214435069</v>
      </c>
      <c r="R1771" s="17"/>
      <c r="S1771" s="17">
        <v>0.151229128409196</v>
      </c>
      <c r="T1771" s="17">
        <v>0.12136540908547599</v>
      </c>
      <c r="U1771" s="17">
        <v>0.13109363472580199</v>
      </c>
      <c r="V1771" s="17">
        <v>0.18246936747169801</v>
      </c>
      <c r="W1771" s="17">
        <v>0.16372601055254599</v>
      </c>
      <c r="X1771" s="17">
        <v>0.16466805903973999</v>
      </c>
      <c r="Y1771" s="17">
        <v>0.16418511634912</v>
      </c>
      <c r="Z1771" s="17">
        <v>0.145287533073994</v>
      </c>
      <c r="AA1771" s="17">
        <v>0.13601125573908701</v>
      </c>
      <c r="AB1771" s="17">
        <v>0.15262575482034499</v>
      </c>
      <c r="AC1771" s="17">
        <v>5.3042082413103299E-2</v>
      </c>
      <c r="AD1771" s="17">
        <v>0.115960235367997</v>
      </c>
      <c r="AE1771" s="17"/>
      <c r="AF1771" s="17">
        <v>0.16709663826594301</v>
      </c>
      <c r="AG1771" s="17">
        <v>0.12519377391691899</v>
      </c>
      <c r="AH1771" s="17">
        <v>9.9359754107907206E-2</v>
      </c>
      <c r="AI1771" s="17"/>
      <c r="AJ1771" s="17">
        <v>0.14488994685698101</v>
      </c>
      <c r="AK1771" s="17">
        <v>0.13483846176231801</v>
      </c>
      <c r="AL1771" s="17">
        <v>0.21288034267428699</v>
      </c>
      <c r="AM1771" s="17">
        <v>0.12803674662119</v>
      </c>
      <c r="AN1771" s="17">
        <v>0.106165265065646</v>
      </c>
      <c r="AO1771" s="17"/>
      <c r="AP1771" s="17">
        <v>0.149071414101067</v>
      </c>
      <c r="AQ1771" s="17">
        <v>0.13129752575173101</v>
      </c>
      <c r="AR1771" s="17">
        <v>0.22221365482548899</v>
      </c>
      <c r="AS1771" s="17">
        <v>0.19113914884081301</v>
      </c>
      <c r="AT1771" s="17">
        <v>0.11708791058300599</v>
      </c>
      <c r="AU1771" s="17"/>
      <c r="AV1771" s="17">
        <v>0.120287200497447</v>
      </c>
      <c r="AW1771" s="17">
        <v>0.154185436912224</v>
      </c>
      <c r="AX1771" s="17">
        <v>0.25023905522197998</v>
      </c>
      <c r="AY1771" s="17">
        <v>0.188793484788221</v>
      </c>
      <c r="AZ1771" s="17">
        <v>0.116733395607312</v>
      </c>
      <c r="BA1771" s="17">
        <v>0.104890799147545</v>
      </c>
      <c r="BB1771" s="17"/>
      <c r="BC1771" s="17">
        <v>0.16318266742911899</v>
      </c>
      <c r="BD1771" s="17">
        <v>0.14232470791468199</v>
      </c>
      <c r="BE1771" s="17">
        <v>0.13698138634719401</v>
      </c>
      <c r="BF1771" s="17">
        <v>0.16493851171257601</v>
      </c>
      <c r="BG1771" s="17">
        <v>8.5716565097128605E-2</v>
      </c>
    </row>
    <row r="1772" spans="2:59" x14ac:dyDescent="0.35">
      <c r="B1772" t="s">
        <v>653</v>
      </c>
      <c r="C1772" s="17">
        <v>8.1351581150036698E-2</v>
      </c>
      <c r="D1772" s="17">
        <v>0.101156051931199</v>
      </c>
      <c r="E1772" s="17">
        <v>6.2516397526963294E-2</v>
      </c>
      <c r="F1772" s="17"/>
      <c r="G1772" s="17">
        <v>0.11091760210698499</v>
      </c>
      <c r="H1772" s="17">
        <v>7.5017061060920098E-2</v>
      </c>
      <c r="I1772" s="17">
        <v>7.1213131692999407E-2</v>
      </c>
      <c r="J1772" s="17">
        <v>6.8698611022241701E-2</v>
      </c>
      <c r="K1772" s="17">
        <v>6.4271927161301798E-2</v>
      </c>
      <c r="L1772" s="17">
        <v>9.4449086542590599E-2</v>
      </c>
      <c r="M1772" s="17"/>
      <c r="N1772" s="17">
        <v>8.0571016682950095E-2</v>
      </c>
      <c r="O1772" s="17">
        <v>9.9028415254652793E-2</v>
      </c>
      <c r="P1772" s="17">
        <v>5.2704610193738198E-2</v>
      </c>
      <c r="Q1772" s="17">
        <v>8.95082076325973E-2</v>
      </c>
      <c r="R1772" s="17"/>
      <c r="S1772" s="17">
        <v>0.106059688741478</v>
      </c>
      <c r="T1772" s="17">
        <v>9.2680454224092504E-2</v>
      </c>
      <c r="U1772" s="17">
        <v>4.9225077328615002E-2</v>
      </c>
      <c r="V1772" s="17">
        <v>7.1894095705008404E-2</v>
      </c>
      <c r="W1772" s="17">
        <v>4.5161322941829701E-2</v>
      </c>
      <c r="X1772" s="17">
        <v>3.1888887588720098E-2</v>
      </c>
      <c r="Y1772" s="17">
        <v>8.5911804512537604E-2</v>
      </c>
      <c r="Z1772" s="17">
        <v>6.2513029723952104E-2</v>
      </c>
      <c r="AA1772" s="17">
        <v>0.10642617012196</v>
      </c>
      <c r="AB1772" s="17">
        <v>8.7826995219276602E-2</v>
      </c>
      <c r="AC1772" s="17">
        <v>0.13383669073853799</v>
      </c>
      <c r="AD1772" s="17">
        <v>8.8217127110033197E-2</v>
      </c>
      <c r="AE1772" s="17"/>
      <c r="AF1772" s="17">
        <v>6.6844397053678395E-2</v>
      </c>
      <c r="AG1772" s="17">
        <v>8.0601033926989904E-2</v>
      </c>
      <c r="AH1772" s="17">
        <v>9.5649718768949302E-2</v>
      </c>
      <c r="AI1772" s="17"/>
      <c r="AJ1772" s="17">
        <v>6.5953714795647905E-2</v>
      </c>
      <c r="AK1772" s="17">
        <v>9.20535403663887E-2</v>
      </c>
      <c r="AL1772" s="17">
        <v>9.8809122864485802E-2</v>
      </c>
      <c r="AM1772" s="17">
        <v>9.0521429493888597E-2</v>
      </c>
      <c r="AN1772" s="17">
        <v>0.103583905234722</v>
      </c>
      <c r="AO1772" s="17"/>
      <c r="AP1772" s="17">
        <v>9.4399810188768002E-2</v>
      </c>
      <c r="AQ1772" s="17">
        <v>8.68606628841017E-2</v>
      </c>
      <c r="AR1772" s="17">
        <v>0.115145475723858</v>
      </c>
      <c r="AS1772" s="17">
        <v>7.5652406261404403E-2</v>
      </c>
      <c r="AT1772" s="17">
        <v>5.6807064005632402E-2</v>
      </c>
      <c r="AU1772" s="17"/>
      <c r="AV1772" s="17">
        <v>7.6275106375720006E-2</v>
      </c>
      <c r="AW1772" s="17">
        <v>9.7177867365430201E-2</v>
      </c>
      <c r="AX1772" s="17">
        <v>0.12685909656747499</v>
      </c>
      <c r="AY1772" s="17">
        <v>5.5428435520797702E-2</v>
      </c>
      <c r="AZ1772" s="17">
        <v>6.4883966142645105E-2</v>
      </c>
      <c r="BA1772" s="17">
        <v>4.9521996679407598E-2</v>
      </c>
      <c r="BB1772" s="17"/>
      <c r="BC1772" s="17">
        <v>7.1437829264414304E-2</v>
      </c>
      <c r="BD1772" s="17">
        <v>8.7058577124095093E-2</v>
      </c>
      <c r="BE1772" s="17">
        <v>0.10609155784164399</v>
      </c>
      <c r="BF1772" s="17">
        <v>6.09353721377143E-2</v>
      </c>
      <c r="BG1772" s="17">
        <v>0</v>
      </c>
    </row>
    <row r="1773" spans="2:59" x14ac:dyDescent="0.35">
      <c r="B1773" t="s">
        <v>654</v>
      </c>
      <c r="C1773" s="17">
        <v>2.6249613271349E-2</v>
      </c>
      <c r="D1773" s="17">
        <v>3.3861536245770998E-2</v>
      </c>
      <c r="E1773" s="17">
        <v>1.8967018004749901E-2</v>
      </c>
      <c r="F1773" s="17"/>
      <c r="G1773" s="17">
        <v>5.052846352583E-2</v>
      </c>
      <c r="H1773" s="17">
        <v>2.1540253380123098E-2</v>
      </c>
      <c r="I1773" s="17">
        <v>1.6645213453859699E-2</v>
      </c>
      <c r="J1773" s="17">
        <v>1.9567323290695399E-2</v>
      </c>
      <c r="K1773" s="17">
        <v>2.2811962630240601E-2</v>
      </c>
      <c r="L1773" s="17">
        <v>2.8076371361464101E-2</v>
      </c>
      <c r="M1773" s="17"/>
      <c r="N1773" s="17">
        <v>2.23241320954893E-2</v>
      </c>
      <c r="O1773" s="17">
        <v>2.6018862048185099E-2</v>
      </c>
      <c r="P1773" s="17">
        <v>4.6746228190597199E-2</v>
      </c>
      <c r="Q1773" s="17">
        <v>1.2681842578638801E-2</v>
      </c>
      <c r="R1773" s="17"/>
      <c r="S1773" s="17">
        <v>1.5621317756208199E-2</v>
      </c>
      <c r="T1773" s="17">
        <v>4.4381860754977298E-2</v>
      </c>
      <c r="U1773" s="17">
        <v>2.3385398284143401E-2</v>
      </c>
      <c r="V1773" s="17">
        <v>5.2298576072512898E-2</v>
      </c>
      <c r="W1773" s="17">
        <v>2.7458392560515701E-2</v>
      </c>
      <c r="X1773" s="17">
        <v>1.31826126403825E-2</v>
      </c>
      <c r="Y1773" s="17">
        <v>3.4832317520535901E-2</v>
      </c>
      <c r="Z1773" s="17">
        <v>4.3853805412923698E-2</v>
      </c>
      <c r="AA1773" s="17">
        <v>9.3681862890500796E-3</v>
      </c>
      <c r="AB1773" s="17">
        <v>1.96525287390539E-2</v>
      </c>
      <c r="AC1773" s="17">
        <v>3.4388702699219197E-2</v>
      </c>
      <c r="AD1773" s="17">
        <v>0</v>
      </c>
      <c r="AE1773" s="17"/>
      <c r="AF1773" s="17">
        <v>2.82762376020694E-2</v>
      </c>
      <c r="AG1773" s="17">
        <v>2.30625820402886E-2</v>
      </c>
      <c r="AH1773" s="17">
        <v>1.8395510625939301E-2</v>
      </c>
      <c r="AI1773" s="17"/>
      <c r="AJ1773" s="17">
        <v>1.8697062685246402E-2</v>
      </c>
      <c r="AK1773" s="17">
        <v>3.6117883874880997E-2</v>
      </c>
      <c r="AL1773" s="17">
        <v>3.1276245732610598E-2</v>
      </c>
      <c r="AM1773" s="17">
        <v>0</v>
      </c>
      <c r="AN1773" s="17">
        <v>2.2412583634291501E-2</v>
      </c>
      <c r="AO1773" s="17"/>
      <c r="AP1773" s="17">
        <v>3.2153929045466399E-2</v>
      </c>
      <c r="AQ1773" s="17">
        <v>2.2035926604526301E-2</v>
      </c>
      <c r="AR1773" s="17">
        <v>2.57382314737735E-2</v>
      </c>
      <c r="AS1773" s="17">
        <v>2.2824157525000499E-2</v>
      </c>
      <c r="AT1773" s="17">
        <v>2.0642010766012998E-2</v>
      </c>
      <c r="AU1773" s="17"/>
      <c r="AV1773" s="17">
        <v>3.74611976761548E-2</v>
      </c>
      <c r="AW1773" s="17">
        <v>2.04262500696623E-2</v>
      </c>
      <c r="AX1773" s="17">
        <v>2.37772906533887E-2</v>
      </c>
      <c r="AY1773" s="17">
        <v>2.57042977556542E-2</v>
      </c>
      <c r="AZ1773" s="17">
        <v>2.6493199396709799E-2</v>
      </c>
      <c r="BA1773" s="17">
        <v>0</v>
      </c>
      <c r="BB1773" s="17"/>
      <c r="BC1773" s="17">
        <v>2.90527029152081E-2</v>
      </c>
      <c r="BD1773" s="17">
        <v>4.9083455386638497E-2</v>
      </c>
      <c r="BE1773" s="17">
        <v>2.3313520123078999E-2</v>
      </c>
      <c r="BF1773" s="17">
        <v>6.1883114869204399E-3</v>
      </c>
      <c r="BG1773" s="17">
        <v>4.14094726876039E-2</v>
      </c>
    </row>
    <row r="1774" spans="2:59" x14ac:dyDescent="0.35">
      <c r="B1774" t="s">
        <v>655</v>
      </c>
      <c r="C1774" s="17">
        <v>1.42456984812194E-2</v>
      </c>
      <c r="D1774" s="17">
        <v>1.03871135065467E-2</v>
      </c>
      <c r="E1774" s="17">
        <v>1.81746476815886E-2</v>
      </c>
      <c r="F1774" s="17"/>
      <c r="G1774" s="17">
        <v>5.8434643291296502E-3</v>
      </c>
      <c r="H1774" s="17">
        <v>1.95871846548883E-2</v>
      </c>
      <c r="I1774" s="17">
        <v>1.7965257179640801E-2</v>
      </c>
      <c r="J1774" s="17">
        <v>6.6874235645438401E-3</v>
      </c>
      <c r="K1774" s="17">
        <v>1.6384238214318999E-2</v>
      </c>
      <c r="L1774" s="17">
        <v>1.7279277906462501E-2</v>
      </c>
      <c r="M1774" s="17"/>
      <c r="N1774" s="17">
        <v>7.8256237757427394E-3</v>
      </c>
      <c r="O1774" s="17">
        <v>8.3476174752797894E-3</v>
      </c>
      <c r="P1774" s="17">
        <v>2.7395921701932099E-2</v>
      </c>
      <c r="Q1774" s="17">
        <v>1.62066226733159E-2</v>
      </c>
      <c r="R1774" s="17"/>
      <c r="S1774" s="17">
        <v>1.50488339714458E-2</v>
      </c>
      <c r="T1774" s="17">
        <v>1.6804232037975101E-2</v>
      </c>
      <c r="U1774" s="17">
        <v>1.5525955467051201E-2</v>
      </c>
      <c r="V1774" s="17">
        <v>1.3069212575516499E-2</v>
      </c>
      <c r="W1774" s="17">
        <v>0</v>
      </c>
      <c r="X1774" s="17">
        <v>2.5364033216389002E-2</v>
      </c>
      <c r="Y1774" s="17">
        <v>1.3151322480528299E-2</v>
      </c>
      <c r="Z1774" s="17">
        <v>2.0261849821216298E-2</v>
      </c>
      <c r="AA1774" s="17">
        <v>1.5931341614489801E-2</v>
      </c>
      <c r="AB1774" s="17">
        <v>1.0565623959343301E-2</v>
      </c>
      <c r="AC1774" s="17">
        <v>1.49449177016757E-2</v>
      </c>
      <c r="AD1774" s="17">
        <v>0</v>
      </c>
      <c r="AE1774" s="17"/>
      <c r="AF1774" s="17">
        <v>1.3752988949285901E-2</v>
      </c>
      <c r="AG1774" s="17">
        <v>1.5932042863751598E-2</v>
      </c>
      <c r="AH1774" s="17">
        <v>2.1399048655930401E-2</v>
      </c>
      <c r="AI1774" s="17"/>
      <c r="AJ1774" s="17">
        <v>1.18975796358795E-2</v>
      </c>
      <c r="AK1774" s="17">
        <v>1.4545780693296999E-2</v>
      </c>
      <c r="AL1774" s="17">
        <v>2.5486716585646801E-2</v>
      </c>
      <c r="AM1774" s="17">
        <v>5.5558502577513103E-2</v>
      </c>
      <c r="AN1774" s="17">
        <v>2.4100995867939099E-2</v>
      </c>
      <c r="AO1774" s="17"/>
      <c r="AP1774" s="17">
        <v>0</v>
      </c>
      <c r="AQ1774" s="17">
        <v>2.1091198707290301E-2</v>
      </c>
      <c r="AR1774" s="17">
        <v>3.2519209777561099E-2</v>
      </c>
      <c r="AS1774" s="17">
        <v>1.0179362293213701E-2</v>
      </c>
      <c r="AT1774" s="17">
        <v>0</v>
      </c>
      <c r="AU1774" s="17"/>
      <c r="AV1774" s="17">
        <v>1.9118554249187399E-2</v>
      </c>
      <c r="AW1774" s="17">
        <v>0</v>
      </c>
      <c r="AX1774" s="17">
        <v>3.0041640719855801E-2</v>
      </c>
      <c r="AY1774" s="17">
        <v>8.7625709558445501E-3</v>
      </c>
      <c r="AZ1774" s="17">
        <v>9.2795087181771901E-3</v>
      </c>
      <c r="BA1774" s="17">
        <v>1.0179966806951799E-2</v>
      </c>
      <c r="BB1774" s="17"/>
      <c r="BC1774" s="17">
        <v>1.0791997284743299E-2</v>
      </c>
      <c r="BD1774" s="17">
        <v>2.32772855151827E-2</v>
      </c>
      <c r="BE1774" s="17">
        <v>3.0406835170740201E-3</v>
      </c>
      <c r="BF1774" s="17">
        <v>1.8649398226957398E-2</v>
      </c>
      <c r="BG1774" s="17">
        <v>0</v>
      </c>
    </row>
    <row r="1775" spans="2:59" x14ac:dyDescent="0.35">
      <c r="B1775" t="s">
        <v>123</v>
      </c>
      <c r="C1775" s="17">
        <v>0.121867060699912</v>
      </c>
      <c r="D1775" s="17">
        <v>9.2569093892110696E-2</v>
      </c>
      <c r="E1775" s="17">
        <v>0.151817300098226</v>
      </c>
      <c r="F1775" s="17"/>
      <c r="G1775" s="17">
        <v>7.2021942793984398E-2</v>
      </c>
      <c r="H1775" s="17">
        <v>5.3731416154448597E-2</v>
      </c>
      <c r="I1775" s="17">
        <v>0.14792580404775599</v>
      </c>
      <c r="J1775" s="17">
        <v>0.12457961043566999</v>
      </c>
      <c r="K1775" s="17">
        <v>0.20838918831086201</v>
      </c>
      <c r="L1775" s="17">
        <v>0.13735338686471901</v>
      </c>
      <c r="M1775" s="17"/>
      <c r="N1775" s="17">
        <v>8.4140455931632302E-2</v>
      </c>
      <c r="O1775" s="17">
        <v>0.106955307545991</v>
      </c>
      <c r="P1775" s="17">
        <v>0.169190444884421</v>
      </c>
      <c r="Q1775" s="17">
        <v>0.13942428439466001</v>
      </c>
      <c r="R1775" s="17"/>
      <c r="S1775" s="17">
        <v>0.11082598010188301</v>
      </c>
      <c r="T1775" s="17">
        <v>0.17188736197420201</v>
      </c>
      <c r="U1775" s="17">
        <v>0.117886138209758</v>
      </c>
      <c r="V1775" s="17">
        <v>8.4285119420770604E-2</v>
      </c>
      <c r="W1775" s="17">
        <v>9.67047653680215E-2</v>
      </c>
      <c r="X1775" s="17">
        <v>0.17485940309055301</v>
      </c>
      <c r="Y1775" s="17">
        <v>0.10729763988937099</v>
      </c>
      <c r="Z1775" s="17">
        <v>0.157153544317717</v>
      </c>
      <c r="AA1775" s="17">
        <v>8.4266776299131693E-2</v>
      </c>
      <c r="AB1775" s="17">
        <v>0.16879211024101501</v>
      </c>
      <c r="AC1775" s="17">
        <v>3.6569403191399098E-2</v>
      </c>
      <c r="AD1775" s="17">
        <v>0.119729868243716</v>
      </c>
      <c r="AE1775" s="17"/>
      <c r="AF1775" s="17">
        <v>0.107734564979416</v>
      </c>
      <c r="AG1775" s="17">
        <v>0.10717520187954201</v>
      </c>
      <c r="AH1775" s="17">
        <v>0.24609574146552199</v>
      </c>
      <c r="AI1775" s="17"/>
      <c r="AJ1775" s="17">
        <v>0.128275558000188</v>
      </c>
      <c r="AK1775" s="17">
        <v>0.107195074980122</v>
      </c>
      <c r="AL1775" s="17">
        <v>7.4343167460744097E-2</v>
      </c>
      <c r="AM1775" s="17">
        <v>4.5016067912911899E-2</v>
      </c>
      <c r="AN1775" s="17">
        <v>0.214962651922465</v>
      </c>
      <c r="AO1775" s="17"/>
      <c r="AP1775" s="17">
        <v>9.6768591746694194E-2</v>
      </c>
      <c r="AQ1775" s="17">
        <v>0.11290708378059899</v>
      </c>
      <c r="AR1775" s="17">
        <v>5.3332952564198503E-2</v>
      </c>
      <c r="AS1775" s="17">
        <v>0.141734442340716</v>
      </c>
      <c r="AT1775" s="17">
        <v>0.16237315203611999</v>
      </c>
      <c r="AU1775" s="17"/>
      <c r="AV1775" s="17">
        <v>0.10607814713717199</v>
      </c>
      <c r="AW1775" s="17">
        <v>9.1903679644357195E-2</v>
      </c>
      <c r="AX1775" s="17">
        <v>3.9043024800697802E-2</v>
      </c>
      <c r="AY1775" s="17">
        <v>0.12221257111589399</v>
      </c>
      <c r="AZ1775" s="17">
        <v>0.12806827575594701</v>
      </c>
      <c r="BA1775" s="17">
        <v>0.25609560395700898</v>
      </c>
      <c r="BB1775" s="17"/>
      <c r="BC1775" s="17">
        <v>0.142198646338101</v>
      </c>
      <c r="BD1775" s="17">
        <v>0.100931117002557</v>
      </c>
      <c r="BE1775" s="17">
        <v>0.10935625879755601</v>
      </c>
      <c r="BF1775" s="17">
        <v>0.10791646786205</v>
      </c>
      <c r="BG1775" s="17">
        <v>0.13067260603138001</v>
      </c>
    </row>
    <row r="1776" spans="2:59" x14ac:dyDescent="0.35">
      <c r="C1776" s="17"/>
      <c r="D1776" s="17"/>
      <c r="E1776" s="17"/>
      <c r="F1776" s="17"/>
      <c r="G1776" s="17"/>
      <c r="H1776" s="17"/>
      <c r="I1776" s="17"/>
      <c r="J1776" s="17"/>
      <c r="K1776" s="17"/>
      <c r="L1776" s="17"/>
      <c r="M1776" s="17"/>
      <c r="N1776" s="17"/>
      <c r="O1776" s="17"/>
      <c r="P1776" s="17"/>
      <c r="Q1776" s="17"/>
      <c r="R1776" s="17"/>
      <c r="S1776" s="17"/>
      <c r="T1776" s="17"/>
      <c r="U1776" s="17"/>
      <c r="V1776" s="17"/>
      <c r="W1776" s="17"/>
      <c r="X1776" s="17"/>
      <c r="Y1776" s="17"/>
      <c r="Z1776" s="17"/>
      <c r="AA1776" s="17"/>
      <c r="AB1776" s="17"/>
      <c r="AC1776" s="17"/>
      <c r="AD1776" s="17"/>
      <c r="AE1776" s="17"/>
      <c r="AF1776" s="17"/>
      <c r="AG1776" s="17"/>
      <c r="AH1776" s="17"/>
      <c r="AI1776" s="17"/>
      <c r="AJ1776" s="17"/>
      <c r="AK1776" s="17"/>
      <c r="AL1776" s="17"/>
      <c r="AM1776" s="17"/>
      <c r="AN1776" s="17"/>
      <c r="AO1776" s="17"/>
      <c r="AP1776" s="17"/>
      <c r="AQ1776" s="17"/>
      <c r="AR1776" s="17"/>
      <c r="AS1776" s="17"/>
      <c r="AT1776" s="17"/>
      <c r="AU1776" s="17"/>
      <c r="AV1776" s="17"/>
      <c r="AW1776" s="17"/>
      <c r="AX1776" s="17"/>
      <c r="AY1776" s="17"/>
      <c r="AZ1776" s="17"/>
      <c r="BA1776" s="17"/>
      <c r="BB1776" s="17"/>
      <c r="BC1776" s="17"/>
      <c r="BD1776" s="17"/>
      <c r="BE1776" s="17"/>
      <c r="BF1776" s="17"/>
      <c r="BG1776" s="17"/>
    </row>
    <row r="1777" spans="2:59" x14ac:dyDescent="0.35">
      <c r="B1777" s="6" t="s">
        <v>668</v>
      </c>
      <c r="C1777" s="17"/>
      <c r="D1777" s="17"/>
      <c r="E1777" s="17"/>
      <c r="F1777" s="17"/>
      <c r="G1777" s="17"/>
      <c r="H1777" s="17"/>
      <c r="I1777" s="17"/>
      <c r="J1777" s="17"/>
      <c r="K1777" s="17"/>
      <c r="L1777" s="17"/>
      <c r="M1777" s="17"/>
      <c r="N1777" s="17"/>
      <c r="O1777" s="17"/>
      <c r="P1777" s="17"/>
      <c r="Q1777" s="17"/>
      <c r="R1777" s="17"/>
      <c r="S1777" s="17"/>
      <c r="T1777" s="17"/>
      <c r="U1777" s="17"/>
      <c r="V1777" s="17"/>
      <c r="W1777" s="17"/>
      <c r="X1777" s="17"/>
      <c r="Y1777" s="17"/>
      <c r="Z1777" s="17"/>
      <c r="AA1777" s="17"/>
      <c r="AB1777" s="17"/>
      <c r="AC1777" s="17"/>
      <c r="AD1777" s="17"/>
      <c r="AE1777" s="17"/>
      <c r="AF1777" s="17"/>
      <c r="AG1777" s="17"/>
      <c r="AH1777" s="17"/>
      <c r="AI1777" s="17"/>
      <c r="AJ1777" s="17"/>
      <c r="AK1777" s="17"/>
      <c r="AL1777" s="17"/>
      <c r="AM1777" s="17"/>
      <c r="AN1777" s="17"/>
      <c r="AO1777" s="17"/>
      <c r="AP1777" s="17"/>
      <c r="AQ1777" s="17"/>
      <c r="AR1777" s="17"/>
      <c r="AS1777" s="17"/>
      <c r="AT1777" s="17"/>
      <c r="AU1777" s="17"/>
      <c r="AV1777" s="17"/>
      <c r="AW1777" s="17"/>
      <c r="AX1777" s="17"/>
      <c r="AY1777" s="17"/>
      <c r="AZ1777" s="17"/>
      <c r="BA1777" s="17"/>
      <c r="BB1777" s="17"/>
      <c r="BC1777" s="17"/>
      <c r="BD1777" s="17"/>
      <c r="BE1777" s="17"/>
      <c r="BF1777" s="17"/>
      <c r="BG1777" s="17"/>
    </row>
    <row r="1778" spans="2:59" x14ac:dyDescent="0.35">
      <c r="B1778" s="24" t="s">
        <v>331</v>
      </c>
      <c r="C1778" s="17"/>
      <c r="D1778" s="17"/>
      <c r="E1778" s="17"/>
      <c r="F1778" s="17"/>
      <c r="G1778" s="17"/>
      <c r="H1778" s="17"/>
      <c r="I1778" s="17"/>
      <c r="J1778" s="17"/>
      <c r="K1778" s="17"/>
      <c r="L1778" s="17"/>
      <c r="M1778" s="17"/>
      <c r="N1778" s="17"/>
      <c r="O1778" s="17"/>
      <c r="P1778" s="17"/>
      <c r="Q1778" s="17"/>
      <c r="R1778" s="17"/>
      <c r="S1778" s="17"/>
      <c r="T1778" s="17"/>
      <c r="U1778" s="17"/>
      <c r="V1778" s="17"/>
      <c r="W1778" s="17"/>
      <c r="X1778" s="17"/>
      <c r="Y1778" s="17"/>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row>
    <row r="1779" spans="2:59" x14ac:dyDescent="0.35">
      <c r="B1779" t="s">
        <v>649</v>
      </c>
      <c r="C1779" s="17">
        <v>6.12219109043678E-2</v>
      </c>
      <c r="D1779" s="17">
        <v>5.1573968985373198E-2</v>
      </c>
      <c r="E1779" s="17">
        <v>6.9539178084927003E-2</v>
      </c>
      <c r="F1779" s="17"/>
      <c r="G1779" s="17">
        <v>6.7179970904832798E-2</v>
      </c>
      <c r="H1779" s="17">
        <v>8.2917017971243706E-2</v>
      </c>
      <c r="I1779" s="17">
        <v>8.8495039825458602E-2</v>
      </c>
      <c r="J1779" s="17">
        <v>5.0921302096902897E-2</v>
      </c>
      <c r="K1779" s="17">
        <v>5.8399087043101497E-2</v>
      </c>
      <c r="L1779" s="17">
        <v>2.6824131868815899E-2</v>
      </c>
      <c r="M1779" s="17"/>
      <c r="N1779" s="17">
        <v>7.5194126188970506E-2</v>
      </c>
      <c r="O1779" s="17">
        <v>7.1657360710686901E-2</v>
      </c>
      <c r="P1779" s="17">
        <v>4.1354975862263603E-2</v>
      </c>
      <c r="Q1779" s="17">
        <v>5.20136741543617E-2</v>
      </c>
      <c r="R1779" s="17"/>
      <c r="S1779" s="17">
        <v>7.8573304065618604E-2</v>
      </c>
      <c r="T1779" s="17">
        <v>5.30993815325604E-2</v>
      </c>
      <c r="U1779" s="17">
        <v>8.3790289992176595E-2</v>
      </c>
      <c r="V1779" s="17">
        <v>7.4462254159264593E-2</v>
      </c>
      <c r="W1779" s="17">
        <v>5.8481740246228403E-2</v>
      </c>
      <c r="X1779" s="17">
        <v>4.90657218275476E-2</v>
      </c>
      <c r="Y1779" s="17">
        <v>3.3582844593398199E-2</v>
      </c>
      <c r="Z1779" s="17">
        <v>4.5167989893146597E-2</v>
      </c>
      <c r="AA1779" s="17">
        <v>9.5308843863945003E-2</v>
      </c>
      <c r="AB1779" s="17">
        <v>1.98778289101199E-2</v>
      </c>
      <c r="AC1779" s="17">
        <v>8.9176110027285205E-2</v>
      </c>
      <c r="AD1779" s="17">
        <v>0</v>
      </c>
      <c r="AE1779" s="17"/>
      <c r="AF1779" s="17">
        <v>4.1452302750923001E-2</v>
      </c>
      <c r="AG1779" s="17">
        <v>6.9094212882528594E-2</v>
      </c>
      <c r="AH1779" s="17">
        <v>7.1854234075442794E-2</v>
      </c>
      <c r="AI1779" s="17"/>
      <c r="AJ1779" s="17">
        <v>5.3602340324109099E-2</v>
      </c>
      <c r="AK1779" s="17">
        <v>8.1053943094746894E-2</v>
      </c>
      <c r="AL1779" s="17">
        <v>6.3297477893456106E-2</v>
      </c>
      <c r="AM1779" s="17">
        <v>8.8572955127898007E-2</v>
      </c>
      <c r="AN1779" s="17">
        <v>5.1634075682007501E-2</v>
      </c>
      <c r="AO1779" s="17"/>
      <c r="AP1779" s="17">
        <v>3.6425668390898301E-2</v>
      </c>
      <c r="AQ1779" s="17">
        <v>8.07312202166382E-2</v>
      </c>
      <c r="AR1779" s="17">
        <v>6.5198739445470402E-2</v>
      </c>
      <c r="AS1779" s="17">
        <v>7.2114543929205105E-2</v>
      </c>
      <c r="AT1779" s="17">
        <v>7.3439387751952398E-2</v>
      </c>
      <c r="AU1779" s="17"/>
      <c r="AV1779" s="17">
        <v>7.6644988708380005E-2</v>
      </c>
      <c r="AW1779" s="17">
        <v>3.8835158597926002E-2</v>
      </c>
      <c r="AX1779" s="17">
        <v>5.74652534215018E-2</v>
      </c>
      <c r="AY1779" s="17">
        <v>6.2046156926517403E-2</v>
      </c>
      <c r="AZ1779" s="17">
        <v>9.3855044384271405E-2</v>
      </c>
      <c r="BA1779" s="17">
        <v>3.52524773193671E-2</v>
      </c>
      <c r="BB1779" s="17"/>
      <c r="BC1779" s="17">
        <v>2.7819123343757302E-2</v>
      </c>
      <c r="BD1779" s="17">
        <v>8.6695726490085806E-2</v>
      </c>
      <c r="BE1779" s="17">
        <v>6.299184752136E-2</v>
      </c>
      <c r="BF1779" s="17">
        <v>8.5223071751849205E-2</v>
      </c>
      <c r="BG1779" s="17">
        <v>9.9140633108980206E-2</v>
      </c>
    </row>
    <row r="1780" spans="2:59" x14ac:dyDescent="0.35">
      <c r="B1780" t="s">
        <v>650</v>
      </c>
      <c r="C1780" s="17">
        <v>0.11941297442392999</v>
      </c>
      <c r="D1780" s="17">
        <v>9.7314606916063695E-2</v>
      </c>
      <c r="E1780" s="17">
        <v>0.13959619431988601</v>
      </c>
      <c r="F1780" s="17"/>
      <c r="G1780" s="17">
        <v>0.136551071012292</v>
      </c>
      <c r="H1780" s="17">
        <v>0.14768719612328299</v>
      </c>
      <c r="I1780" s="17">
        <v>0.15762019033071401</v>
      </c>
      <c r="J1780" s="17">
        <v>0.13097004997728601</v>
      </c>
      <c r="K1780" s="17">
        <v>4.8439226458839801E-2</v>
      </c>
      <c r="L1780" s="17">
        <v>8.8544102839760094E-2</v>
      </c>
      <c r="M1780" s="17"/>
      <c r="N1780" s="17">
        <v>0.16004885342168501</v>
      </c>
      <c r="O1780" s="17">
        <v>9.8234506192778806E-2</v>
      </c>
      <c r="P1780" s="17">
        <v>0.11154299302633799</v>
      </c>
      <c r="Q1780" s="17">
        <v>0.102518122311116</v>
      </c>
      <c r="R1780" s="17"/>
      <c r="S1780" s="17">
        <v>0.10907063148354899</v>
      </c>
      <c r="T1780" s="17">
        <v>0.102739838347765</v>
      </c>
      <c r="U1780" s="17">
        <v>0.117249576058317</v>
      </c>
      <c r="V1780" s="17">
        <v>0.15997414010393701</v>
      </c>
      <c r="W1780" s="17">
        <v>0.12732423660102801</v>
      </c>
      <c r="X1780" s="17">
        <v>9.1285370218397804E-2</v>
      </c>
      <c r="Y1780" s="17">
        <v>0.13884846525023001</v>
      </c>
      <c r="Z1780" s="17">
        <v>0.11266328433214801</v>
      </c>
      <c r="AA1780" s="17">
        <v>0.124946082266463</v>
      </c>
      <c r="AB1780" s="17">
        <v>0.12955190165555999</v>
      </c>
      <c r="AC1780" s="17">
        <v>0.15129674070424701</v>
      </c>
      <c r="AD1780" s="17">
        <v>5.4823664701791001E-2</v>
      </c>
      <c r="AE1780" s="17"/>
      <c r="AF1780" s="17">
        <v>0.11187825578221</v>
      </c>
      <c r="AG1780" s="17">
        <v>0.14201288756424699</v>
      </c>
      <c r="AH1780" s="17">
        <v>6.4132961320916504E-2</v>
      </c>
      <c r="AI1780" s="17"/>
      <c r="AJ1780" s="17">
        <v>9.7978472976035694E-2</v>
      </c>
      <c r="AK1780" s="17">
        <v>0.16543128027481899</v>
      </c>
      <c r="AL1780" s="17">
        <v>0.148139781880162</v>
      </c>
      <c r="AM1780" s="17">
        <v>0.19908199885149599</v>
      </c>
      <c r="AN1780" s="17">
        <v>6.1491130930211198E-2</v>
      </c>
      <c r="AO1780" s="17"/>
      <c r="AP1780" s="17">
        <v>9.6865755912477397E-2</v>
      </c>
      <c r="AQ1780" s="17">
        <v>0.158375969449602</v>
      </c>
      <c r="AR1780" s="17">
        <v>0.120082024108979</v>
      </c>
      <c r="AS1780" s="17">
        <v>0.108522662888106</v>
      </c>
      <c r="AT1780" s="17">
        <v>0.13987018213864499</v>
      </c>
      <c r="AU1780" s="17"/>
      <c r="AV1780" s="17">
        <v>0.153856893730452</v>
      </c>
      <c r="AW1780" s="17">
        <v>0.10438860583619999</v>
      </c>
      <c r="AX1780" s="17">
        <v>0.149168673426156</v>
      </c>
      <c r="AY1780" s="17">
        <v>0.10635364955304299</v>
      </c>
      <c r="AZ1780" s="17">
        <v>0.15700815181785299</v>
      </c>
      <c r="BA1780" s="17">
        <v>8.1431833146863697E-2</v>
      </c>
      <c r="BB1780" s="17"/>
      <c r="BC1780" s="17">
        <v>7.0605722740895396E-2</v>
      </c>
      <c r="BD1780" s="17">
        <v>8.3815542133858001E-2</v>
      </c>
      <c r="BE1780" s="17">
        <v>0.172959958260367</v>
      </c>
      <c r="BF1780" s="17">
        <v>0.15526411939322701</v>
      </c>
      <c r="BG1780" s="17">
        <v>0.202985089549721</v>
      </c>
    </row>
    <row r="1781" spans="2:59" x14ac:dyDescent="0.35">
      <c r="B1781" t="s">
        <v>651</v>
      </c>
      <c r="C1781" s="17">
        <v>0.214221982504193</v>
      </c>
      <c r="D1781" s="17">
        <v>0.228058677951192</v>
      </c>
      <c r="E1781" s="17">
        <v>0.20014224540602099</v>
      </c>
      <c r="F1781" s="17"/>
      <c r="G1781" s="17">
        <v>0.28531725524165102</v>
      </c>
      <c r="H1781" s="17">
        <v>0.27149407022986999</v>
      </c>
      <c r="I1781" s="17">
        <v>0.229205666379701</v>
      </c>
      <c r="J1781" s="17">
        <v>0.19852806983802199</v>
      </c>
      <c r="K1781" s="17">
        <v>0.14228470383417299</v>
      </c>
      <c r="L1781" s="17">
        <v>0.16116104752247101</v>
      </c>
      <c r="M1781" s="17"/>
      <c r="N1781" s="17">
        <v>0.229303415586604</v>
      </c>
      <c r="O1781" s="17">
        <v>0.22705662842919799</v>
      </c>
      <c r="P1781" s="17">
        <v>0.218359020880809</v>
      </c>
      <c r="Q1781" s="17">
        <v>0.180154665580296</v>
      </c>
      <c r="R1781" s="17"/>
      <c r="S1781" s="17">
        <v>0.252783597886168</v>
      </c>
      <c r="T1781" s="17">
        <v>0.22725602745076001</v>
      </c>
      <c r="U1781" s="17">
        <v>0.17895962155002099</v>
      </c>
      <c r="V1781" s="17">
        <v>0.20279045587244901</v>
      </c>
      <c r="W1781" s="17">
        <v>0.16140984527734001</v>
      </c>
      <c r="X1781" s="17">
        <v>0.29511071771898501</v>
      </c>
      <c r="Y1781" s="17">
        <v>0.18039188688707899</v>
      </c>
      <c r="Z1781" s="17">
        <v>0.12868578274991199</v>
      </c>
      <c r="AA1781" s="17">
        <v>0.22365920502171199</v>
      </c>
      <c r="AB1781" s="17">
        <v>0.22356321021185099</v>
      </c>
      <c r="AC1781" s="17">
        <v>0.15966801245262799</v>
      </c>
      <c r="AD1781" s="17">
        <v>0.215307266218246</v>
      </c>
      <c r="AE1781" s="17"/>
      <c r="AF1781" s="17">
        <v>0.15041455449921101</v>
      </c>
      <c r="AG1781" s="17">
        <v>0.23827507661397901</v>
      </c>
      <c r="AH1781" s="17">
        <v>0.242095125104374</v>
      </c>
      <c r="AI1781" s="17"/>
      <c r="AJ1781" s="17">
        <v>0.179618577935755</v>
      </c>
      <c r="AK1781" s="17">
        <v>0.25475266079516901</v>
      </c>
      <c r="AL1781" s="17">
        <v>0.213758802027122</v>
      </c>
      <c r="AM1781" s="17">
        <v>7.3745567243977697E-2</v>
      </c>
      <c r="AN1781" s="17">
        <v>0.25689690178353503</v>
      </c>
      <c r="AO1781" s="17"/>
      <c r="AP1781" s="17">
        <v>0.19229395212754999</v>
      </c>
      <c r="AQ1781" s="17">
        <v>0.22563504821827801</v>
      </c>
      <c r="AR1781" s="17">
        <v>0.28295715458100201</v>
      </c>
      <c r="AS1781" s="17">
        <v>0.14845950477007999</v>
      </c>
      <c r="AT1781" s="17">
        <v>0.19403910937989399</v>
      </c>
      <c r="AU1781" s="17"/>
      <c r="AV1781" s="17">
        <v>0.253795053420866</v>
      </c>
      <c r="AW1781" s="17">
        <v>0.22216824813598501</v>
      </c>
      <c r="AX1781" s="17">
        <v>0.225903314023679</v>
      </c>
      <c r="AY1781" s="17">
        <v>0.146246284958956</v>
      </c>
      <c r="AZ1781" s="17">
        <v>0.20167198211364901</v>
      </c>
      <c r="BA1781" s="17">
        <v>0.17461210588784501</v>
      </c>
      <c r="BB1781" s="17"/>
      <c r="BC1781" s="17">
        <v>0.159399485183049</v>
      </c>
      <c r="BD1781" s="17">
        <v>0.24595950869538799</v>
      </c>
      <c r="BE1781" s="17">
        <v>0.23271706666013101</v>
      </c>
      <c r="BF1781" s="17">
        <v>0.234180642435661</v>
      </c>
      <c r="BG1781" s="17">
        <v>0.209580588730408</v>
      </c>
    </row>
    <row r="1782" spans="2:59" x14ac:dyDescent="0.35">
      <c r="B1782" t="s">
        <v>652</v>
      </c>
      <c r="C1782" s="17">
        <v>0.17692824515420499</v>
      </c>
      <c r="D1782" s="17">
        <v>0.17552685188275399</v>
      </c>
      <c r="E1782" s="17">
        <v>0.17786837888814</v>
      </c>
      <c r="F1782" s="17"/>
      <c r="G1782" s="17">
        <v>0.17335525076716701</v>
      </c>
      <c r="H1782" s="17">
        <v>0.19593425717295701</v>
      </c>
      <c r="I1782" s="17">
        <v>0.125623757446508</v>
      </c>
      <c r="J1782" s="17">
        <v>0.16957159266262001</v>
      </c>
      <c r="K1782" s="17">
        <v>0.21526574208583901</v>
      </c>
      <c r="L1782" s="17">
        <v>0.18600872721876199</v>
      </c>
      <c r="M1782" s="17"/>
      <c r="N1782" s="17">
        <v>0.16502973915184699</v>
      </c>
      <c r="O1782" s="17">
        <v>0.186119425023655</v>
      </c>
      <c r="P1782" s="17">
        <v>0.158767004246891</v>
      </c>
      <c r="Q1782" s="17">
        <v>0.198001085890606</v>
      </c>
      <c r="R1782" s="17"/>
      <c r="S1782" s="17">
        <v>0.18417965320990101</v>
      </c>
      <c r="T1782" s="17">
        <v>0.158735450451956</v>
      </c>
      <c r="U1782" s="17">
        <v>0.16039811880407201</v>
      </c>
      <c r="V1782" s="17">
        <v>0.21912267326259099</v>
      </c>
      <c r="W1782" s="17">
        <v>0.15366305584029499</v>
      </c>
      <c r="X1782" s="17">
        <v>0.14970787555173701</v>
      </c>
      <c r="Y1782" s="17">
        <v>0.15626532778892799</v>
      </c>
      <c r="Z1782" s="17">
        <v>0.25538248247088302</v>
      </c>
      <c r="AA1782" s="17">
        <v>0.156371852484394</v>
      </c>
      <c r="AB1782" s="17">
        <v>0.21763979537975101</v>
      </c>
      <c r="AC1782" s="17">
        <v>0.12634039074323999</v>
      </c>
      <c r="AD1782" s="17">
        <v>0.26089686560633302</v>
      </c>
      <c r="AE1782" s="17"/>
      <c r="AF1782" s="17">
        <v>0.18271622821657599</v>
      </c>
      <c r="AG1782" s="17">
        <v>0.16003003866683299</v>
      </c>
      <c r="AH1782" s="17">
        <v>0.18057445651567899</v>
      </c>
      <c r="AI1782" s="17"/>
      <c r="AJ1782" s="17">
        <v>0.19321870090589099</v>
      </c>
      <c r="AK1782" s="17">
        <v>0.158993271289537</v>
      </c>
      <c r="AL1782" s="17">
        <v>0.15308036786154</v>
      </c>
      <c r="AM1782" s="17">
        <v>0.132612049784329</v>
      </c>
      <c r="AN1782" s="17">
        <v>0.17467885278985401</v>
      </c>
      <c r="AO1782" s="17"/>
      <c r="AP1782" s="17">
        <v>0.21386956187725101</v>
      </c>
      <c r="AQ1782" s="17">
        <v>0.17400667209147699</v>
      </c>
      <c r="AR1782" s="17">
        <v>0.16696583991435399</v>
      </c>
      <c r="AS1782" s="17">
        <v>0.16463505028869099</v>
      </c>
      <c r="AT1782" s="17">
        <v>0.119042844858726</v>
      </c>
      <c r="AU1782" s="17"/>
      <c r="AV1782" s="17">
        <v>0.177877503396701</v>
      </c>
      <c r="AW1782" s="17">
        <v>0.20835472643021899</v>
      </c>
      <c r="AX1782" s="17">
        <v>0.16889242983373601</v>
      </c>
      <c r="AY1782" s="17">
        <v>0.18760207693539999</v>
      </c>
      <c r="AZ1782" s="17">
        <v>0.16906711053269199</v>
      </c>
      <c r="BA1782" s="17">
        <v>0.13173153857397099</v>
      </c>
      <c r="BB1782" s="17"/>
      <c r="BC1782" s="17">
        <v>0.25663426061017602</v>
      </c>
      <c r="BD1782" s="17">
        <v>0.136945425879062</v>
      </c>
      <c r="BE1782" s="17">
        <v>0.16138189735366101</v>
      </c>
      <c r="BF1782" s="17">
        <v>0.20968813611579201</v>
      </c>
      <c r="BG1782" s="17">
        <v>0.14775809410746199</v>
      </c>
    </row>
    <row r="1783" spans="2:59" x14ac:dyDescent="0.35">
      <c r="B1783" t="s">
        <v>653</v>
      </c>
      <c r="C1783" s="17">
        <v>0.18895959586320599</v>
      </c>
      <c r="D1783" s="17">
        <v>0.22164358380854501</v>
      </c>
      <c r="E1783" s="17">
        <v>0.15834640576433601</v>
      </c>
      <c r="F1783" s="17"/>
      <c r="G1783" s="17">
        <v>0.17018224246295999</v>
      </c>
      <c r="H1783" s="17">
        <v>0.14790829000074601</v>
      </c>
      <c r="I1783" s="17">
        <v>0.16404522746722999</v>
      </c>
      <c r="J1783" s="17">
        <v>0.20862552445697399</v>
      </c>
      <c r="K1783" s="17">
        <v>0.225515567739175</v>
      </c>
      <c r="L1783" s="17">
        <v>0.21838028279816599</v>
      </c>
      <c r="M1783" s="17"/>
      <c r="N1783" s="17">
        <v>0.19826791199813301</v>
      </c>
      <c r="O1783" s="17">
        <v>0.16937940167121701</v>
      </c>
      <c r="P1783" s="17">
        <v>0.21782832969910801</v>
      </c>
      <c r="Q1783" s="17">
        <v>0.16973183480273299</v>
      </c>
      <c r="R1783" s="17"/>
      <c r="S1783" s="17">
        <v>0.16292991528436601</v>
      </c>
      <c r="T1783" s="17">
        <v>0.20237335708269399</v>
      </c>
      <c r="U1783" s="17">
        <v>0.19024582148220001</v>
      </c>
      <c r="V1783" s="17">
        <v>0.16366686198944599</v>
      </c>
      <c r="W1783" s="17">
        <v>0.23523699465094899</v>
      </c>
      <c r="X1783" s="17">
        <v>0.18380422640432201</v>
      </c>
      <c r="Y1783" s="17">
        <v>0.27323396430056901</v>
      </c>
      <c r="Z1783" s="17">
        <v>0.241510441913212</v>
      </c>
      <c r="AA1783" s="17">
        <v>0.172565952996073</v>
      </c>
      <c r="AB1783" s="17">
        <v>0.13721045728790399</v>
      </c>
      <c r="AC1783" s="17">
        <v>0.15577885866041999</v>
      </c>
      <c r="AD1783" s="17">
        <v>0.20828035777589199</v>
      </c>
      <c r="AE1783" s="17"/>
      <c r="AF1783" s="17">
        <v>0.221056514295909</v>
      </c>
      <c r="AG1783" s="17">
        <v>0.18641999170954601</v>
      </c>
      <c r="AH1783" s="17">
        <v>0.14240772561794501</v>
      </c>
      <c r="AI1783" s="17"/>
      <c r="AJ1783" s="17">
        <v>0.20972223600360099</v>
      </c>
      <c r="AK1783" s="17">
        <v>0.16462311233126201</v>
      </c>
      <c r="AL1783" s="17">
        <v>0.234359647445498</v>
      </c>
      <c r="AM1783" s="17">
        <v>0.16559878674428999</v>
      </c>
      <c r="AN1783" s="17">
        <v>0.15713797430429499</v>
      </c>
      <c r="AO1783" s="17"/>
      <c r="AP1783" s="17">
        <v>0.19682935013984501</v>
      </c>
      <c r="AQ1783" s="17">
        <v>0.18141834081281799</v>
      </c>
      <c r="AR1783" s="17">
        <v>0.21947899402017801</v>
      </c>
      <c r="AS1783" s="17">
        <v>0.22046240145995799</v>
      </c>
      <c r="AT1783" s="17">
        <v>0.20593684021849601</v>
      </c>
      <c r="AU1783" s="17"/>
      <c r="AV1783" s="17">
        <v>0.16941402089947499</v>
      </c>
      <c r="AW1783" s="17">
        <v>0.20570263866541499</v>
      </c>
      <c r="AX1783" s="17">
        <v>0.27187737157063202</v>
      </c>
      <c r="AY1783" s="17">
        <v>0.212639992619474</v>
      </c>
      <c r="AZ1783" s="17">
        <v>0.16966968979477401</v>
      </c>
      <c r="BA1783" s="17">
        <v>0.15938271603771201</v>
      </c>
      <c r="BB1783" s="17"/>
      <c r="BC1783" s="17">
        <v>0.19117948472221599</v>
      </c>
      <c r="BD1783" s="17">
        <v>0.20692688990328401</v>
      </c>
      <c r="BE1783" s="17">
        <v>0.18762943898395101</v>
      </c>
      <c r="BF1783" s="17">
        <v>0.1607703579817</v>
      </c>
      <c r="BG1783" s="17">
        <v>6.1477537783802702E-2</v>
      </c>
    </row>
    <row r="1784" spans="2:59" x14ac:dyDescent="0.35">
      <c r="B1784" t="s">
        <v>654</v>
      </c>
      <c r="C1784" s="17">
        <v>8.1041273271251393E-2</v>
      </c>
      <c r="D1784" s="17">
        <v>7.9205485626720099E-2</v>
      </c>
      <c r="E1784" s="17">
        <v>8.3550169667591503E-2</v>
      </c>
      <c r="F1784" s="17"/>
      <c r="G1784" s="17">
        <v>5.8110669789394602E-2</v>
      </c>
      <c r="H1784" s="17">
        <v>7.1999244312860797E-2</v>
      </c>
      <c r="I1784" s="17">
        <v>6.4346607356552593E-2</v>
      </c>
      <c r="J1784" s="17">
        <v>9.9038714508540196E-2</v>
      </c>
      <c r="K1784" s="17">
        <v>8.0208964299055205E-2</v>
      </c>
      <c r="L1784" s="17">
        <v>0.104638416367064</v>
      </c>
      <c r="M1784" s="17"/>
      <c r="N1784" s="17">
        <v>7.6062988626257599E-2</v>
      </c>
      <c r="O1784" s="17">
        <v>7.7337083054928396E-2</v>
      </c>
      <c r="P1784" s="17">
        <v>5.9259971948340699E-2</v>
      </c>
      <c r="Q1784" s="17">
        <v>0.110747810751711</v>
      </c>
      <c r="R1784" s="17"/>
      <c r="S1784" s="17">
        <v>8.7529583614673195E-2</v>
      </c>
      <c r="T1784" s="17">
        <v>5.9641211685012303E-2</v>
      </c>
      <c r="U1784" s="17">
        <v>8.8957353940091799E-2</v>
      </c>
      <c r="V1784" s="17">
        <v>5.9234141474930099E-2</v>
      </c>
      <c r="W1784" s="17">
        <v>9.4413063609731701E-2</v>
      </c>
      <c r="X1784" s="17">
        <v>7.0167623977094196E-2</v>
      </c>
      <c r="Y1784" s="17">
        <v>8.8208252805077103E-2</v>
      </c>
      <c r="Z1784" s="17">
        <v>4.1624432881758197E-2</v>
      </c>
      <c r="AA1784" s="17">
        <v>0.104893341465106</v>
      </c>
      <c r="AB1784" s="17">
        <v>7.0899735085711693E-2</v>
      </c>
      <c r="AC1784" s="17">
        <v>0.107140461797507</v>
      </c>
      <c r="AD1784" s="17">
        <v>0.110643726958087</v>
      </c>
      <c r="AE1784" s="17"/>
      <c r="AF1784" s="17">
        <v>9.8811589896636506E-2</v>
      </c>
      <c r="AG1784" s="17">
        <v>7.6929873292290701E-2</v>
      </c>
      <c r="AH1784" s="17">
        <v>6.9047418383243006E-2</v>
      </c>
      <c r="AI1784" s="17"/>
      <c r="AJ1784" s="17">
        <v>8.3606890782245397E-2</v>
      </c>
      <c r="AK1784" s="17">
        <v>7.9166062897178799E-2</v>
      </c>
      <c r="AL1784" s="17">
        <v>5.0305085350867397E-2</v>
      </c>
      <c r="AM1784" s="17">
        <v>9.7693773963232505E-2</v>
      </c>
      <c r="AN1784" s="17">
        <v>5.8316384994378703E-2</v>
      </c>
      <c r="AO1784" s="17"/>
      <c r="AP1784" s="17">
        <v>9.3810341608903502E-2</v>
      </c>
      <c r="AQ1784" s="17">
        <v>6.24694686319332E-2</v>
      </c>
      <c r="AR1784" s="17">
        <v>5.5413077816359797E-2</v>
      </c>
      <c r="AS1784" s="17">
        <v>0.105921793652186</v>
      </c>
      <c r="AT1784" s="17">
        <v>5.7341393068626401E-2</v>
      </c>
      <c r="AU1784" s="17"/>
      <c r="AV1784" s="17">
        <v>7.4594129340016205E-2</v>
      </c>
      <c r="AW1784" s="17">
        <v>7.0870818166410596E-2</v>
      </c>
      <c r="AX1784" s="17">
        <v>6.0823719093487501E-2</v>
      </c>
      <c r="AY1784" s="17">
        <v>0.112328644458687</v>
      </c>
      <c r="AZ1784" s="17">
        <v>5.6686162971698199E-2</v>
      </c>
      <c r="BA1784" s="17">
        <v>6.4146479197022294E-2</v>
      </c>
      <c r="BB1784" s="17"/>
      <c r="BC1784" s="17">
        <v>9.9348362911529098E-2</v>
      </c>
      <c r="BD1784" s="17">
        <v>8.1666691756076507E-2</v>
      </c>
      <c r="BE1784" s="17">
        <v>6.3994368115861802E-2</v>
      </c>
      <c r="BF1784" s="17">
        <v>7.2050351584889802E-2</v>
      </c>
      <c r="BG1784" s="17">
        <v>9.6472059367612897E-2</v>
      </c>
    </row>
    <row r="1785" spans="2:59" x14ac:dyDescent="0.35">
      <c r="B1785" t="s">
        <v>655</v>
      </c>
      <c r="C1785" s="17">
        <v>3.8990458944710801E-2</v>
      </c>
      <c r="D1785" s="17">
        <v>3.9217625365880998E-2</v>
      </c>
      <c r="E1785" s="17">
        <v>3.9102197892692099E-2</v>
      </c>
      <c r="F1785" s="17"/>
      <c r="G1785" s="17">
        <v>3.6145959786073302E-2</v>
      </c>
      <c r="H1785" s="17">
        <v>1.96086178627322E-2</v>
      </c>
      <c r="I1785" s="17">
        <v>5.757290495563E-2</v>
      </c>
      <c r="J1785" s="17">
        <v>1.83220721765836E-2</v>
      </c>
      <c r="K1785" s="17">
        <v>5.7096457858168699E-2</v>
      </c>
      <c r="L1785" s="17">
        <v>4.7297783981576601E-2</v>
      </c>
      <c r="M1785" s="17"/>
      <c r="N1785" s="17">
        <v>2.6512524919016699E-2</v>
      </c>
      <c r="O1785" s="17">
        <v>7.5089344674139205E-2</v>
      </c>
      <c r="P1785" s="17">
        <v>8.1738462516342605E-3</v>
      </c>
      <c r="Q1785" s="17">
        <v>4.2790827318173401E-2</v>
      </c>
      <c r="R1785" s="17"/>
      <c r="S1785" s="17">
        <v>2.3190172450571801E-2</v>
      </c>
      <c r="T1785" s="17">
        <v>3.78086154857082E-2</v>
      </c>
      <c r="U1785" s="17">
        <v>3.6437903271832203E-2</v>
      </c>
      <c r="V1785" s="17">
        <v>4.8226547938388403E-2</v>
      </c>
      <c r="W1785" s="17">
        <v>1.41529860830324E-2</v>
      </c>
      <c r="X1785" s="17">
        <v>4.3581126653338603E-2</v>
      </c>
      <c r="Y1785" s="17">
        <v>4.9012980563712699E-2</v>
      </c>
      <c r="Z1785" s="17">
        <v>0</v>
      </c>
      <c r="AA1785" s="17">
        <v>1.6890150949331099E-2</v>
      </c>
      <c r="AB1785" s="17">
        <v>6.3036037267056103E-2</v>
      </c>
      <c r="AC1785" s="17">
        <v>0.11792694347772301</v>
      </c>
      <c r="AD1785" s="17">
        <v>6.1480342003571803E-2</v>
      </c>
      <c r="AE1785" s="17"/>
      <c r="AF1785" s="17">
        <v>6.2361297510484297E-2</v>
      </c>
      <c r="AG1785" s="17">
        <v>2.67090664733921E-2</v>
      </c>
      <c r="AH1785" s="17">
        <v>4.0895918044522299E-2</v>
      </c>
      <c r="AI1785" s="17"/>
      <c r="AJ1785" s="17">
        <v>4.5294159756846399E-2</v>
      </c>
      <c r="AK1785" s="17">
        <v>2.63017189294464E-2</v>
      </c>
      <c r="AL1785" s="17">
        <v>1.44211646558651E-2</v>
      </c>
      <c r="AM1785" s="17">
        <v>0.143635275283894</v>
      </c>
      <c r="AN1785" s="17">
        <v>3.6342620589472199E-2</v>
      </c>
      <c r="AO1785" s="17"/>
      <c r="AP1785" s="17">
        <v>4.4825906938881999E-2</v>
      </c>
      <c r="AQ1785" s="17">
        <v>3.7120574847099699E-2</v>
      </c>
      <c r="AR1785" s="17">
        <v>1.27385841777003E-2</v>
      </c>
      <c r="AS1785" s="17">
        <v>4.3697469876825698E-2</v>
      </c>
      <c r="AT1785" s="17">
        <v>2.22675625589678E-2</v>
      </c>
      <c r="AU1785" s="17"/>
      <c r="AV1785" s="17">
        <v>2.4943155461336901E-2</v>
      </c>
      <c r="AW1785" s="17">
        <v>3.7099619526661999E-2</v>
      </c>
      <c r="AX1785" s="17">
        <v>0</v>
      </c>
      <c r="AY1785" s="17">
        <v>4.2536301689959102E-2</v>
      </c>
      <c r="AZ1785" s="17">
        <v>2.82430308939377E-2</v>
      </c>
      <c r="BA1785" s="17">
        <v>0.12110226319655799</v>
      </c>
      <c r="BB1785" s="17"/>
      <c r="BC1785" s="17">
        <v>3.2435912916339502E-2</v>
      </c>
      <c r="BD1785" s="17">
        <v>3.2691662569751402E-2</v>
      </c>
      <c r="BE1785" s="17">
        <v>4.0295510030405803E-2</v>
      </c>
      <c r="BF1785" s="17">
        <v>1.8564623059604799E-2</v>
      </c>
      <c r="BG1785" s="17">
        <v>5.1913391320632898E-2</v>
      </c>
    </row>
    <row r="1786" spans="2:59" x14ac:dyDescent="0.35">
      <c r="B1786" t="s">
        <v>123</v>
      </c>
      <c r="C1786" s="17">
        <v>0.119223558934136</v>
      </c>
      <c r="D1786" s="17">
        <v>0.107459199463471</v>
      </c>
      <c r="E1786" s="17">
        <v>0.131855229976406</v>
      </c>
      <c r="F1786" s="17"/>
      <c r="G1786" s="17">
        <v>7.3157580035629194E-2</v>
      </c>
      <c r="H1786" s="17">
        <v>6.24513063263087E-2</v>
      </c>
      <c r="I1786" s="17">
        <v>0.11309060623820701</v>
      </c>
      <c r="J1786" s="17">
        <v>0.124022674283072</v>
      </c>
      <c r="K1786" s="17">
        <v>0.17279025068164799</v>
      </c>
      <c r="L1786" s="17">
        <v>0.16714550740338399</v>
      </c>
      <c r="M1786" s="17"/>
      <c r="N1786" s="17">
        <v>6.9580440107486694E-2</v>
      </c>
      <c r="O1786" s="17">
        <v>9.5126250243397006E-2</v>
      </c>
      <c r="P1786" s="17">
        <v>0.18471385808461599</v>
      </c>
      <c r="Q1786" s="17">
        <v>0.14404197919100301</v>
      </c>
      <c r="R1786" s="17"/>
      <c r="S1786" s="17">
        <v>0.101743142005152</v>
      </c>
      <c r="T1786" s="17">
        <v>0.158346117963544</v>
      </c>
      <c r="U1786" s="17">
        <v>0.14396131490128899</v>
      </c>
      <c r="V1786" s="17">
        <v>7.2522925198994698E-2</v>
      </c>
      <c r="W1786" s="17">
        <v>0.155318077691395</v>
      </c>
      <c r="X1786" s="17">
        <v>0.11727733764857801</v>
      </c>
      <c r="Y1786" s="17">
        <v>8.0456277811005894E-2</v>
      </c>
      <c r="Z1786" s="17">
        <v>0.174965585758941</v>
      </c>
      <c r="AA1786" s="17">
        <v>0.10536457095297599</v>
      </c>
      <c r="AB1786" s="17">
        <v>0.13822103420204501</v>
      </c>
      <c r="AC1786" s="17">
        <v>9.2672482136950202E-2</v>
      </c>
      <c r="AD1786" s="17">
        <v>8.8567776736078796E-2</v>
      </c>
      <c r="AE1786" s="17"/>
      <c r="AF1786" s="17">
        <v>0.13130925704804999</v>
      </c>
      <c r="AG1786" s="17">
        <v>0.100528852797183</v>
      </c>
      <c r="AH1786" s="17">
        <v>0.18899216093787699</v>
      </c>
      <c r="AI1786" s="17"/>
      <c r="AJ1786" s="17">
        <v>0.136958621315516</v>
      </c>
      <c r="AK1786" s="17">
        <v>6.9677950387841303E-2</v>
      </c>
      <c r="AL1786" s="17">
        <v>0.12263767288548801</v>
      </c>
      <c r="AM1786" s="17">
        <v>9.9059593000882198E-2</v>
      </c>
      <c r="AN1786" s="17">
        <v>0.20350205892624701</v>
      </c>
      <c r="AO1786" s="17"/>
      <c r="AP1786" s="17">
        <v>0.12507946300419401</v>
      </c>
      <c r="AQ1786" s="17">
        <v>8.0242705732153904E-2</v>
      </c>
      <c r="AR1786" s="17">
        <v>7.7165585935955697E-2</v>
      </c>
      <c r="AS1786" s="17">
        <v>0.136186573134948</v>
      </c>
      <c r="AT1786" s="17">
        <v>0.18806268002469201</v>
      </c>
      <c r="AU1786" s="17"/>
      <c r="AV1786" s="17">
        <v>6.8874255042772503E-2</v>
      </c>
      <c r="AW1786" s="17">
        <v>0.112580184641182</v>
      </c>
      <c r="AX1786" s="17">
        <v>6.5869238630807805E-2</v>
      </c>
      <c r="AY1786" s="17">
        <v>0.13024689285796401</v>
      </c>
      <c r="AZ1786" s="17">
        <v>0.123798827491125</v>
      </c>
      <c r="BA1786" s="17">
        <v>0.23234058664066101</v>
      </c>
      <c r="BB1786" s="17"/>
      <c r="BC1786" s="17">
        <v>0.16257764757203799</v>
      </c>
      <c r="BD1786" s="17">
        <v>0.125298552572495</v>
      </c>
      <c r="BE1786" s="17">
        <v>7.8029913074262505E-2</v>
      </c>
      <c r="BF1786" s="17">
        <v>6.4258697677275906E-2</v>
      </c>
      <c r="BG1786" s="17">
        <v>0.13067260603138001</v>
      </c>
    </row>
    <row r="1787" spans="2:59" x14ac:dyDescent="0.35">
      <c r="C1787" s="17"/>
      <c r="D1787" s="17"/>
      <c r="E1787" s="17"/>
      <c r="F1787" s="17"/>
      <c r="G1787" s="17"/>
      <c r="H1787" s="17"/>
      <c r="I1787" s="17"/>
      <c r="J1787" s="17"/>
      <c r="K1787" s="17"/>
      <c r="L1787" s="17"/>
      <c r="M1787" s="17"/>
      <c r="N1787" s="17"/>
      <c r="O1787" s="17"/>
      <c r="P1787" s="17"/>
      <c r="Q1787" s="17"/>
      <c r="R1787" s="17"/>
      <c r="S1787" s="17"/>
      <c r="T1787" s="17"/>
      <c r="U1787" s="17"/>
      <c r="V1787" s="17"/>
      <c r="W1787" s="17"/>
      <c r="X1787" s="17"/>
      <c r="Y1787" s="17"/>
      <c r="Z1787" s="17"/>
      <c r="AA1787" s="17"/>
      <c r="AB1787" s="17"/>
      <c r="AC1787" s="17"/>
      <c r="AD1787" s="17"/>
      <c r="AE1787" s="17"/>
      <c r="AF1787" s="17"/>
      <c r="AG1787" s="17"/>
      <c r="AH1787" s="17"/>
      <c r="AI1787" s="17"/>
      <c r="AJ1787" s="17"/>
      <c r="AK1787" s="17"/>
      <c r="AL1787" s="17"/>
      <c r="AM1787" s="17"/>
      <c r="AN1787" s="17"/>
      <c r="AO1787" s="17"/>
      <c r="AP1787" s="17"/>
      <c r="AQ1787" s="17"/>
      <c r="AR1787" s="17"/>
      <c r="AS1787" s="17"/>
      <c r="AT1787" s="17"/>
      <c r="AU1787" s="17"/>
      <c r="AV1787" s="17"/>
      <c r="AW1787" s="17"/>
      <c r="AX1787" s="17"/>
      <c r="AY1787" s="17"/>
      <c r="AZ1787" s="17"/>
      <c r="BA1787" s="17"/>
      <c r="BB1787" s="17"/>
      <c r="BC1787" s="17"/>
      <c r="BD1787" s="17"/>
      <c r="BE1787" s="17"/>
      <c r="BF1787" s="17"/>
      <c r="BG1787" s="17"/>
    </row>
    <row r="1788" spans="2:59" x14ac:dyDescent="0.35">
      <c r="B1788" s="6" t="s">
        <v>669</v>
      </c>
      <c r="C1788" s="17"/>
      <c r="D1788" s="17"/>
      <c r="E1788" s="17"/>
      <c r="F1788" s="17"/>
      <c r="G1788" s="17"/>
      <c r="H1788" s="17"/>
      <c r="I1788" s="17"/>
      <c r="J1788" s="17"/>
      <c r="K1788" s="17"/>
      <c r="L1788" s="17"/>
      <c r="M1788" s="17"/>
      <c r="N1788" s="17"/>
      <c r="O1788" s="17"/>
      <c r="P1788" s="17"/>
      <c r="Q1788" s="17"/>
      <c r="R1788" s="17"/>
      <c r="S1788" s="17"/>
      <c r="T1788" s="17"/>
      <c r="U1788" s="17"/>
      <c r="V1788" s="17"/>
      <c r="W1788" s="17"/>
      <c r="X1788" s="17"/>
      <c r="Y1788" s="17"/>
      <c r="Z1788" s="17"/>
      <c r="AA1788" s="17"/>
      <c r="AB1788" s="17"/>
      <c r="AC1788" s="17"/>
      <c r="AD1788" s="17"/>
      <c r="AE1788" s="17"/>
      <c r="AF1788" s="17"/>
      <c r="AG1788" s="17"/>
      <c r="AH1788" s="17"/>
      <c r="AI1788" s="17"/>
      <c r="AJ1788" s="17"/>
      <c r="AK1788" s="17"/>
      <c r="AL1788" s="17"/>
      <c r="AM1788" s="17"/>
      <c r="AN1788" s="17"/>
      <c r="AO1788" s="17"/>
      <c r="AP1788" s="17"/>
      <c r="AQ1788" s="17"/>
      <c r="AR1788" s="17"/>
      <c r="AS1788" s="17"/>
      <c r="AT1788" s="17"/>
      <c r="AU1788" s="17"/>
      <c r="AV1788" s="17"/>
      <c r="AW1788" s="17"/>
      <c r="AX1788" s="17"/>
      <c r="AY1788" s="17"/>
      <c r="AZ1788" s="17"/>
      <c r="BA1788" s="17"/>
      <c r="BB1788" s="17"/>
      <c r="BC1788" s="17"/>
      <c r="BD1788" s="17"/>
      <c r="BE1788" s="17"/>
      <c r="BF1788" s="17"/>
      <c r="BG1788" s="17"/>
    </row>
    <row r="1789" spans="2:59" x14ac:dyDescent="0.35">
      <c r="B1789" s="24" t="s">
        <v>331</v>
      </c>
      <c r="C1789" s="17"/>
      <c r="D1789" s="17"/>
      <c r="E1789" s="17"/>
      <c r="F1789" s="17"/>
      <c r="G1789" s="17"/>
      <c r="H1789" s="17"/>
      <c r="I1789" s="17"/>
      <c r="J1789" s="17"/>
      <c r="K1789" s="17"/>
      <c r="L1789" s="17"/>
      <c r="M1789" s="17"/>
      <c r="N1789" s="17"/>
      <c r="O1789" s="17"/>
      <c r="P1789" s="17"/>
      <c r="Q1789" s="17"/>
      <c r="R1789" s="17"/>
      <c r="S1789" s="17"/>
      <c r="T1789" s="17"/>
      <c r="U1789" s="17"/>
      <c r="V1789" s="17"/>
      <c r="W1789" s="17"/>
      <c r="X1789" s="17"/>
      <c r="Y1789" s="17"/>
      <c r="Z1789" s="17"/>
      <c r="AA1789" s="17"/>
      <c r="AB1789" s="17"/>
      <c r="AC1789" s="17"/>
      <c r="AD1789" s="17"/>
      <c r="AE1789" s="17"/>
      <c r="AF1789" s="17"/>
      <c r="AG1789" s="17"/>
      <c r="AH1789" s="17"/>
      <c r="AI1789" s="17"/>
      <c r="AJ1789" s="17"/>
      <c r="AK1789" s="17"/>
      <c r="AL1789" s="17"/>
      <c r="AM1789" s="17"/>
      <c r="AN1789" s="17"/>
      <c r="AO1789" s="17"/>
      <c r="AP1789" s="17"/>
      <c r="AQ1789" s="17"/>
      <c r="AR1789" s="17"/>
      <c r="AS1789" s="17"/>
      <c r="AT1789" s="17"/>
      <c r="AU1789" s="17"/>
      <c r="AV1789" s="17"/>
      <c r="AW1789" s="17"/>
      <c r="AX1789" s="17"/>
      <c r="AY1789" s="17"/>
      <c r="AZ1789" s="17"/>
      <c r="BA1789" s="17"/>
      <c r="BB1789" s="17"/>
      <c r="BC1789" s="17"/>
      <c r="BD1789" s="17"/>
      <c r="BE1789" s="17"/>
      <c r="BF1789" s="17"/>
      <c r="BG1789" s="17"/>
    </row>
    <row r="1790" spans="2:59" x14ac:dyDescent="0.35">
      <c r="B1790" t="s">
        <v>649</v>
      </c>
      <c r="C1790" s="17">
        <v>5.5574668245430503E-2</v>
      </c>
      <c r="D1790" s="17">
        <v>5.1181724793161999E-2</v>
      </c>
      <c r="E1790" s="17">
        <v>6.0386694332608098E-2</v>
      </c>
      <c r="F1790" s="17"/>
      <c r="G1790" s="17">
        <v>6.9466150185370695E-2</v>
      </c>
      <c r="H1790" s="17">
        <v>0.113009522620643</v>
      </c>
      <c r="I1790" s="17">
        <v>6.6155775287779703E-2</v>
      </c>
      <c r="J1790" s="17">
        <v>3.3145628776250699E-2</v>
      </c>
      <c r="K1790" s="17">
        <v>2.1244577401742501E-2</v>
      </c>
      <c r="L1790" s="17">
        <v>2.7984694078452398E-2</v>
      </c>
      <c r="M1790" s="17"/>
      <c r="N1790" s="17">
        <v>8.6932035825516701E-2</v>
      </c>
      <c r="O1790" s="17">
        <v>4.89298362873564E-2</v>
      </c>
      <c r="P1790" s="17">
        <v>4.0101091213621202E-2</v>
      </c>
      <c r="Q1790" s="17">
        <v>4.0486759904460302E-2</v>
      </c>
      <c r="R1790" s="17"/>
      <c r="S1790" s="17">
        <v>7.3315717020788998E-2</v>
      </c>
      <c r="T1790" s="17">
        <v>4.3333160399826202E-2</v>
      </c>
      <c r="U1790" s="17">
        <v>4.0347694104644199E-2</v>
      </c>
      <c r="V1790" s="17">
        <v>7.0355630796622104E-2</v>
      </c>
      <c r="W1790" s="17">
        <v>5.6841841036736097E-2</v>
      </c>
      <c r="X1790" s="17">
        <v>9.1831192208314497E-2</v>
      </c>
      <c r="Y1790" s="17">
        <v>5.55880387317986E-2</v>
      </c>
      <c r="Z1790" s="17">
        <v>0</v>
      </c>
      <c r="AA1790" s="17">
        <v>3.0356578727725101E-2</v>
      </c>
      <c r="AB1790" s="17">
        <v>4.5983090350830202E-2</v>
      </c>
      <c r="AC1790" s="17">
        <v>5.8364023141625102E-2</v>
      </c>
      <c r="AD1790" s="17">
        <v>9.2038899981129699E-2</v>
      </c>
      <c r="AE1790" s="17"/>
      <c r="AF1790" s="17">
        <v>5.4808520222895799E-2</v>
      </c>
      <c r="AG1790" s="17">
        <v>6.0258076781634397E-2</v>
      </c>
      <c r="AH1790" s="17">
        <v>7.0704172626951806E-2</v>
      </c>
      <c r="AI1790" s="17"/>
      <c r="AJ1790" s="17">
        <v>4.9007288969389502E-2</v>
      </c>
      <c r="AK1790" s="17">
        <v>7.7514850382041298E-2</v>
      </c>
      <c r="AL1790" s="17">
        <v>7.7202110010255204E-2</v>
      </c>
      <c r="AM1790" s="17">
        <v>9.8173706263157398E-2</v>
      </c>
      <c r="AN1790" s="17">
        <v>4.3544468637941897E-2</v>
      </c>
      <c r="AO1790" s="17"/>
      <c r="AP1790" s="17">
        <v>5.3163229450787101E-2</v>
      </c>
      <c r="AQ1790" s="17">
        <v>6.9294883263913407E-2</v>
      </c>
      <c r="AR1790" s="17">
        <v>4.06497094244678E-2</v>
      </c>
      <c r="AS1790" s="17">
        <v>3.9365552678844999E-2</v>
      </c>
      <c r="AT1790" s="17">
        <v>1.93758041678408E-2</v>
      </c>
      <c r="AU1790" s="17"/>
      <c r="AV1790" s="17">
        <v>9.6872129381595798E-2</v>
      </c>
      <c r="AW1790" s="17">
        <v>5.4949408933599897E-2</v>
      </c>
      <c r="AX1790" s="17">
        <v>4.3551786750715402E-2</v>
      </c>
      <c r="AY1790" s="17">
        <v>2.7532979752821998E-2</v>
      </c>
      <c r="AZ1790" s="17">
        <v>3.4705730662868799E-2</v>
      </c>
      <c r="BA1790" s="17">
        <v>2.2875042150282899E-2</v>
      </c>
      <c r="BB1790" s="17"/>
      <c r="BC1790" s="17">
        <v>4.1024026931307897E-2</v>
      </c>
      <c r="BD1790" s="17">
        <v>3.9565329413672301E-2</v>
      </c>
      <c r="BE1790" s="17">
        <v>7.0856218688911302E-2</v>
      </c>
      <c r="BF1790" s="17">
        <v>8.2197358390197595E-2</v>
      </c>
      <c r="BG1790" s="17">
        <v>0.349946156674526</v>
      </c>
    </row>
    <row r="1791" spans="2:59" x14ac:dyDescent="0.35">
      <c r="B1791" t="s">
        <v>650</v>
      </c>
      <c r="C1791" s="17">
        <v>0.14968052220337899</v>
      </c>
      <c r="D1791" s="17">
        <v>0.17751454310842901</v>
      </c>
      <c r="E1791" s="17">
        <v>0.123513209130253</v>
      </c>
      <c r="F1791" s="17"/>
      <c r="G1791" s="17">
        <v>0.199496253937686</v>
      </c>
      <c r="H1791" s="17">
        <v>0.21252032519707001</v>
      </c>
      <c r="I1791" s="17">
        <v>0.15853719841521899</v>
      </c>
      <c r="J1791" s="17">
        <v>0.121225958384666</v>
      </c>
      <c r="K1791" s="17">
        <v>9.3605866728323397E-2</v>
      </c>
      <c r="L1791" s="17">
        <v>0.11185951278619299</v>
      </c>
      <c r="M1791" s="17"/>
      <c r="N1791" s="17">
        <v>0.198561408817166</v>
      </c>
      <c r="O1791" s="17">
        <v>0.17861645624894701</v>
      </c>
      <c r="P1791" s="17">
        <v>9.1473743324360604E-2</v>
      </c>
      <c r="Q1791" s="17">
        <v>0.115115942549154</v>
      </c>
      <c r="R1791" s="17"/>
      <c r="S1791" s="17">
        <v>0.21556314180450201</v>
      </c>
      <c r="T1791" s="17">
        <v>0.14946009384759201</v>
      </c>
      <c r="U1791" s="17">
        <v>0.13864908452604</v>
      </c>
      <c r="V1791" s="17">
        <v>8.9343086912693603E-2</v>
      </c>
      <c r="W1791" s="17">
        <v>0.16196113797487199</v>
      </c>
      <c r="X1791" s="17">
        <v>0.16561981385490701</v>
      </c>
      <c r="Y1791" s="17">
        <v>0.104899651089021</v>
      </c>
      <c r="Z1791" s="17">
        <v>0.103780132710484</v>
      </c>
      <c r="AA1791" s="17">
        <v>0.14805029039553599</v>
      </c>
      <c r="AB1791" s="17">
        <v>0.131176257932171</v>
      </c>
      <c r="AC1791" s="17">
        <v>0.20380361748353501</v>
      </c>
      <c r="AD1791" s="17">
        <v>8.83762386368451E-2</v>
      </c>
      <c r="AE1791" s="17"/>
      <c r="AF1791" s="17">
        <v>0.13240341046200299</v>
      </c>
      <c r="AG1791" s="17">
        <v>0.17053150832168901</v>
      </c>
      <c r="AH1791" s="17">
        <v>0.11039539982070699</v>
      </c>
      <c r="AI1791" s="17"/>
      <c r="AJ1791" s="17">
        <v>0.12894096792996401</v>
      </c>
      <c r="AK1791" s="17">
        <v>0.19105560388010401</v>
      </c>
      <c r="AL1791" s="17">
        <v>0.14473595167364001</v>
      </c>
      <c r="AM1791" s="17">
        <v>0.100878271711275</v>
      </c>
      <c r="AN1791" s="17">
        <v>0.124160650907016</v>
      </c>
      <c r="AO1791" s="17"/>
      <c r="AP1791" s="17">
        <v>0.12343665266727701</v>
      </c>
      <c r="AQ1791" s="17">
        <v>0.21197319490486799</v>
      </c>
      <c r="AR1791" s="17">
        <v>0.14620047923489801</v>
      </c>
      <c r="AS1791" s="17">
        <v>0.125944264582869</v>
      </c>
      <c r="AT1791" s="17">
        <v>0.10478234541829801</v>
      </c>
      <c r="AU1791" s="17"/>
      <c r="AV1791" s="17">
        <v>0.22208427363135499</v>
      </c>
      <c r="AW1791" s="17">
        <v>0.13336620108189101</v>
      </c>
      <c r="AX1791" s="17">
        <v>0.114231351376303</v>
      </c>
      <c r="AY1791" s="17">
        <v>0.14265752817115601</v>
      </c>
      <c r="AZ1791" s="17">
        <v>0.128205672934011</v>
      </c>
      <c r="BA1791" s="17">
        <v>0.100005799848163</v>
      </c>
      <c r="BB1791" s="17"/>
      <c r="BC1791" s="17">
        <v>9.0615869204282204E-2</v>
      </c>
      <c r="BD1791" s="17">
        <v>0.13358275574281001</v>
      </c>
      <c r="BE1791" s="17">
        <v>0.19734231983103701</v>
      </c>
      <c r="BF1791" s="17">
        <v>0.20588908950135901</v>
      </c>
      <c r="BG1791" s="17">
        <v>0.21569402689606801</v>
      </c>
    </row>
    <row r="1792" spans="2:59" x14ac:dyDescent="0.35">
      <c r="B1792" t="s">
        <v>651</v>
      </c>
      <c r="C1792" s="17">
        <v>0.28816750894533899</v>
      </c>
      <c r="D1792" s="17">
        <v>0.29959082590553998</v>
      </c>
      <c r="E1792" s="17">
        <v>0.27741497569405899</v>
      </c>
      <c r="F1792" s="17"/>
      <c r="G1792" s="17">
        <v>0.32881258374380301</v>
      </c>
      <c r="H1792" s="17">
        <v>0.313206187584885</v>
      </c>
      <c r="I1792" s="17">
        <v>0.32607941759431602</v>
      </c>
      <c r="J1792" s="17">
        <v>0.324462696981688</v>
      </c>
      <c r="K1792" s="17">
        <v>0.18020467563742301</v>
      </c>
      <c r="L1792" s="17">
        <v>0.247537389080901</v>
      </c>
      <c r="M1792" s="17"/>
      <c r="N1792" s="17">
        <v>0.29297497273495099</v>
      </c>
      <c r="O1792" s="17">
        <v>0.31389360277952799</v>
      </c>
      <c r="P1792" s="17">
        <v>0.26643502596357299</v>
      </c>
      <c r="Q1792" s="17">
        <v>0.27172138252484401</v>
      </c>
      <c r="R1792" s="17"/>
      <c r="S1792" s="17">
        <v>0.30064225908686698</v>
      </c>
      <c r="T1792" s="17">
        <v>0.29186070537208503</v>
      </c>
      <c r="U1792" s="17">
        <v>0.22539830370035299</v>
      </c>
      <c r="V1792" s="17">
        <v>0.26523026203414102</v>
      </c>
      <c r="W1792" s="17">
        <v>0.344517195425385</v>
      </c>
      <c r="X1792" s="17">
        <v>0.21388787661002601</v>
      </c>
      <c r="Y1792" s="17">
        <v>0.33590203856162298</v>
      </c>
      <c r="Z1792" s="17">
        <v>0.355088695098697</v>
      </c>
      <c r="AA1792" s="17">
        <v>0.31555349813475497</v>
      </c>
      <c r="AB1792" s="17">
        <v>0.27444004488340601</v>
      </c>
      <c r="AC1792" s="17">
        <v>0.26316820753945602</v>
      </c>
      <c r="AD1792" s="17">
        <v>0.295821477356288</v>
      </c>
      <c r="AE1792" s="17"/>
      <c r="AF1792" s="17">
        <v>0.28982323126020398</v>
      </c>
      <c r="AG1792" s="17">
        <v>0.27485863290465301</v>
      </c>
      <c r="AH1792" s="17">
        <v>0.24936689397909501</v>
      </c>
      <c r="AI1792" s="17"/>
      <c r="AJ1792" s="17">
        <v>0.31521365240168597</v>
      </c>
      <c r="AK1792" s="17">
        <v>0.31277254769409402</v>
      </c>
      <c r="AL1792" s="17">
        <v>0.24077370291226199</v>
      </c>
      <c r="AM1792" s="17">
        <v>0.25349162927315599</v>
      </c>
      <c r="AN1792" s="17">
        <v>0.22707945936002699</v>
      </c>
      <c r="AO1792" s="17"/>
      <c r="AP1792" s="17">
        <v>0.30162763548438898</v>
      </c>
      <c r="AQ1792" s="17">
        <v>0.31624801315372197</v>
      </c>
      <c r="AR1792" s="17">
        <v>0.30527212060924902</v>
      </c>
      <c r="AS1792" s="17">
        <v>0.312449078352045</v>
      </c>
      <c r="AT1792" s="17">
        <v>0.268033920385365</v>
      </c>
      <c r="AU1792" s="17"/>
      <c r="AV1792" s="17">
        <v>0.33470037205797099</v>
      </c>
      <c r="AW1792" s="17">
        <v>0.30108698378391202</v>
      </c>
      <c r="AX1792" s="17">
        <v>0.33260777212952197</v>
      </c>
      <c r="AY1792" s="17">
        <v>0.33998526833185599</v>
      </c>
      <c r="AZ1792" s="17">
        <v>0.29469363735993997</v>
      </c>
      <c r="BA1792" s="17">
        <v>0.17305779807841101</v>
      </c>
      <c r="BB1792" s="17"/>
      <c r="BC1792" s="17">
        <v>0.29960468700748499</v>
      </c>
      <c r="BD1792" s="17">
        <v>0.29887389096195999</v>
      </c>
      <c r="BE1792" s="17">
        <v>0.30751197883842502</v>
      </c>
      <c r="BF1792" s="17">
        <v>0.30012198951827801</v>
      </c>
      <c r="BG1792" s="17">
        <v>0.15124096507799101</v>
      </c>
    </row>
    <row r="1793" spans="2:59" x14ac:dyDescent="0.35">
      <c r="B1793" t="s">
        <v>652</v>
      </c>
      <c r="C1793" s="17">
        <v>0.15932950154676001</v>
      </c>
      <c r="D1793" s="17">
        <v>0.16989658972907101</v>
      </c>
      <c r="E1793" s="17">
        <v>0.14535830697229499</v>
      </c>
      <c r="F1793" s="17"/>
      <c r="G1793" s="17">
        <v>0.16496863863415101</v>
      </c>
      <c r="H1793" s="17">
        <v>0.15523946804831101</v>
      </c>
      <c r="I1793" s="17">
        <v>0.143330142374576</v>
      </c>
      <c r="J1793" s="17">
        <v>0.13562372043427101</v>
      </c>
      <c r="K1793" s="17">
        <v>0.20986478698123601</v>
      </c>
      <c r="L1793" s="17">
        <v>0.15833998059486001</v>
      </c>
      <c r="M1793" s="17"/>
      <c r="N1793" s="17">
        <v>0.14449451798763699</v>
      </c>
      <c r="O1793" s="17">
        <v>0.158533602680059</v>
      </c>
      <c r="P1793" s="17">
        <v>0.154142128302555</v>
      </c>
      <c r="Q1793" s="17">
        <v>0.182723678663091</v>
      </c>
      <c r="R1793" s="17"/>
      <c r="S1793" s="17">
        <v>0.18243774983522101</v>
      </c>
      <c r="T1793" s="17">
        <v>0.14047817321709899</v>
      </c>
      <c r="U1793" s="17">
        <v>0.14748220574559601</v>
      </c>
      <c r="V1793" s="17">
        <v>0.17219532990363601</v>
      </c>
      <c r="W1793" s="17">
        <v>0.23008086286849599</v>
      </c>
      <c r="X1793" s="17">
        <v>0.175968903799852</v>
      </c>
      <c r="Y1793" s="17">
        <v>0.17068924374788599</v>
      </c>
      <c r="Z1793" s="17">
        <v>8.9086316899210996E-2</v>
      </c>
      <c r="AA1793" s="17">
        <v>0.122041799440731</v>
      </c>
      <c r="AB1793" s="17">
        <v>0.17148723031090901</v>
      </c>
      <c r="AC1793" s="17">
        <v>8.5942047775723507E-2</v>
      </c>
      <c r="AD1793" s="17">
        <v>0.17079045858837499</v>
      </c>
      <c r="AE1793" s="17"/>
      <c r="AF1793" s="17">
        <v>0.15842346191794701</v>
      </c>
      <c r="AG1793" s="17">
        <v>0.138534347362194</v>
      </c>
      <c r="AH1793" s="17">
        <v>0.19371745370644899</v>
      </c>
      <c r="AI1793" s="17"/>
      <c r="AJ1793" s="17">
        <v>0.16295484514769801</v>
      </c>
      <c r="AK1793" s="17">
        <v>0.12539519028994101</v>
      </c>
      <c r="AL1793" s="17">
        <v>0.117324797249954</v>
      </c>
      <c r="AM1793" s="17">
        <v>0.16351768365160599</v>
      </c>
      <c r="AN1793" s="17">
        <v>0.227322516147549</v>
      </c>
      <c r="AO1793" s="17"/>
      <c r="AP1793" s="17">
        <v>0.160013481135937</v>
      </c>
      <c r="AQ1793" s="17">
        <v>0.137736077768706</v>
      </c>
      <c r="AR1793" s="17">
        <v>0.195334409399534</v>
      </c>
      <c r="AS1793" s="17">
        <v>0.13625485409361601</v>
      </c>
      <c r="AT1793" s="17">
        <v>5.7329901979250399E-2</v>
      </c>
      <c r="AU1793" s="17"/>
      <c r="AV1793" s="17">
        <v>0.13461998223503099</v>
      </c>
      <c r="AW1793" s="17">
        <v>0.15387500849383401</v>
      </c>
      <c r="AX1793" s="17">
        <v>0.19775743567516099</v>
      </c>
      <c r="AY1793" s="17">
        <v>0.138733111321618</v>
      </c>
      <c r="AZ1793" s="17">
        <v>0.11574054670263199</v>
      </c>
      <c r="BA1793" s="17">
        <v>0.223221951731843</v>
      </c>
      <c r="BB1793" s="17"/>
      <c r="BC1793" s="17">
        <v>0.17104622247288601</v>
      </c>
      <c r="BD1793" s="17">
        <v>0.123888928463182</v>
      </c>
      <c r="BE1793" s="17">
        <v>0.142278197840884</v>
      </c>
      <c r="BF1793" s="17">
        <v>0.20842532800039801</v>
      </c>
      <c r="BG1793" s="17">
        <v>8.5716565097128605E-2</v>
      </c>
    </row>
    <row r="1794" spans="2:59" x14ac:dyDescent="0.35">
      <c r="B1794" t="s">
        <v>653</v>
      </c>
      <c r="C1794" s="17">
        <v>0.13427637352779601</v>
      </c>
      <c r="D1794" s="17">
        <v>0.125256381539218</v>
      </c>
      <c r="E1794" s="17">
        <v>0.14433054850398999</v>
      </c>
      <c r="F1794" s="17"/>
      <c r="G1794" s="17">
        <v>9.9432170000995496E-2</v>
      </c>
      <c r="H1794" s="17">
        <v>8.7741539678413194E-2</v>
      </c>
      <c r="I1794" s="17">
        <v>7.5781367242201997E-2</v>
      </c>
      <c r="J1794" s="17">
        <v>0.15029624138467201</v>
      </c>
      <c r="K1794" s="17">
        <v>0.23715095465517899</v>
      </c>
      <c r="L1794" s="17">
        <v>0.16767523564234599</v>
      </c>
      <c r="M1794" s="17"/>
      <c r="N1794" s="17">
        <v>0.10349721829979799</v>
      </c>
      <c r="O1794" s="17">
        <v>0.112066944047841</v>
      </c>
      <c r="P1794" s="17">
        <v>0.161865280009687</v>
      </c>
      <c r="Q1794" s="17">
        <v>0.16942169427182799</v>
      </c>
      <c r="R1794" s="17"/>
      <c r="S1794" s="17">
        <v>8.9181801001190206E-2</v>
      </c>
      <c r="T1794" s="17">
        <v>0.165936117530113</v>
      </c>
      <c r="U1794" s="17">
        <v>0.104545247320112</v>
      </c>
      <c r="V1794" s="17">
        <v>9.6941423194446402E-2</v>
      </c>
      <c r="W1794" s="17">
        <v>0.103553109128139</v>
      </c>
      <c r="X1794" s="17">
        <v>0.16945658436043101</v>
      </c>
      <c r="Y1794" s="17">
        <v>0.100354522537886</v>
      </c>
      <c r="Z1794" s="17">
        <v>0.25577026763331501</v>
      </c>
      <c r="AA1794" s="17">
        <v>0.157423420767241</v>
      </c>
      <c r="AB1794" s="17">
        <v>0.12780506394532301</v>
      </c>
      <c r="AC1794" s="17">
        <v>0.19729675804347899</v>
      </c>
      <c r="AD1794" s="17">
        <v>0.139319784370598</v>
      </c>
      <c r="AE1794" s="17"/>
      <c r="AF1794" s="17">
        <v>0.113414694930958</v>
      </c>
      <c r="AG1794" s="17">
        <v>0.15703254991790799</v>
      </c>
      <c r="AH1794" s="17">
        <v>0.148936089743891</v>
      </c>
      <c r="AI1794" s="17"/>
      <c r="AJ1794" s="17">
        <v>0.13492743631326601</v>
      </c>
      <c r="AK1794" s="17">
        <v>0.13901318802929699</v>
      </c>
      <c r="AL1794" s="17">
        <v>0.15374236797695301</v>
      </c>
      <c r="AM1794" s="17">
        <v>0</v>
      </c>
      <c r="AN1794" s="17">
        <v>0.136386875037632</v>
      </c>
      <c r="AO1794" s="17"/>
      <c r="AP1794" s="17">
        <v>0.123022228829058</v>
      </c>
      <c r="AQ1794" s="17">
        <v>0.11798278568613001</v>
      </c>
      <c r="AR1794" s="17">
        <v>0.14718089037021001</v>
      </c>
      <c r="AS1794" s="17">
        <v>0.16398243150874001</v>
      </c>
      <c r="AT1794" s="17">
        <v>0.17023507547983399</v>
      </c>
      <c r="AU1794" s="17"/>
      <c r="AV1794" s="17">
        <v>8.8603399472313105E-2</v>
      </c>
      <c r="AW1794" s="17">
        <v>0.13873887901068399</v>
      </c>
      <c r="AX1794" s="17">
        <v>0.17146687951710801</v>
      </c>
      <c r="AY1794" s="17">
        <v>0.149376648500646</v>
      </c>
      <c r="AZ1794" s="17">
        <v>0.14935001454556401</v>
      </c>
      <c r="BA1794" s="17">
        <v>0.127762271574657</v>
      </c>
      <c r="BB1794" s="17"/>
      <c r="BC1794" s="17">
        <v>0.13621774243947599</v>
      </c>
      <c r="BD1794" s="17">
        <v>0.16660802170480499</v>
      </c>
      <c r="BE1794" s="17">
        <v>0.109237453743218</v>
      </c>
      <c r="BF1794" s="17">
        <v>8.0541426901024102E-2</v>
      </c>
      <c r="BG1794" s="17">
        <v>6.6729680222906707E-2</v>
      </c>
    </row>
    <row r="1795" spans="2:59" x14ac:dyDescent="0.35">
      <c r="B1795" t="s">
        <v>654</v>
      </c>
      <c r="C1795" s="17">
        <v>6.2640169015049194E-2</v>
      </c>
      <c r="D1795" s="17">
        <v>5.9346633598408402E-2</v>
      </c>
      <c r="E1795" s="17">
        <v>6.6428553349529601E-2</v>
      </c>
      <c r="F1795" s="17"/>
      <c r="G1795" s="17">
        <v>6.6980497662593994E-2</v>
      </c>
      <c r="H1795" s="17">
        <v>3.8743057744497503E-2</v>
      </c>
      <c r="I1795" s="17">
        <v>8.3422914724788702E-2</v>
      </c>
      <c r="J1795" s="17">
        <v>7.1629270514037197E-2</v>
      </c>
      <c r="K1795" s="17">
        <v>4.4525252940229999E-2</v>
      </c>
      <c r="L1795" s="17">
        <v>6.7491773280848502E-2</v>
      </c>
      <c r="M1795" s="17"/>
      <c r="N1795" s="17">
        <v>6.0734562489954402E-2</v>
      </c>
      <c r="O1795" s="17">
        <v>7.8662496003926496E-2</v>
      </c>
      <c r="P1795" s="17">
        <v>6.14439433327061E-2</v>
      </c>
      <c r="Q1795" s="17">
        <v>4.9048986990694099E-2</v>
      </c>
      <c r="R1795" s="17"/>
      <c r="S1795" s="17">
        <v>5.3901287338583903E-2</v>
      </c>
      <c r="T1795" s="17">
        <v>6.0655779977242599E-2</v>
      </c>
      <c r="U1795" s="17">
        <v>0.15557127798671599</v>
      </c>
      <c r="V1795" s="17">
        <v>9.3438728515464503E-2</v>
      </c>
      <c r="W1795" s="17">
        <v>2.6734174563350002E-2</v>
      </c>
      <c r="X1795" s="17">
        <v>2.6900135852756302E-2</v>
      </c>
      <c r="Y1795" s="17">
        <v>9.7524268989389207E-2</v>
      </c>
      <c r="Z1795" s="17">
        <v>0</v>
      </c>
      <c r="AA1795" s="17">
        <v>7.57620066903225E-2</v>
      </c>
      <c r="AB1795" s="17">
        <v>3.18785046030731E-2</v>
      </c>
      <c r="AC1795" s="17">
        <v>3.4388702699219197E-2</v>
      </c>
      <c r="AD1795" s="17">
        <v>6.6868550832203499E-2</v>
      </c>
      <c r="AE1795" s="17"/>
      <c r="AF1795" s="17">
        <v>7.4074253047127697E-2</v>
      </c>
      <c r="AG1795" s="17">
        <v>5.4633189270410297E-2</v>
      </c>
      <c r="AH1795" s="17">
        <v>6.2351746923336802E-2</v>
      </c>
      <c r="AI1795" s="17"/>
      <c r="AJ1795" s="17">
        <v>4.8334996227743697E-2</v>
      </c>
      <c r="AK1795" s="17">
        <v>6.1453936754977102E-2</v>
      </c>
      <c r="AL1795" s="17">
        <v>7.08814407672856E-2</v>
      </c>
      <c r="AM1795" s="17">
        <v>0.249043524277688</v>
      </c>
      <c r="AN1795" s="17">
        <v>5.4065708984387201E-2</v>
      </c>
      <c r="AO1795" s="17"/>
      <c r="AP1795" s="17">
        <v>5.31099824805659E-2</v>
      </c>
      <c r="AQ1795" s="17">
        <v>5.57326740814994E-2</v>
      </c>
      <c r="AR1795" s="17">
        <v>4.85237201514849E-2</v>
      </c>
      <c r="AS1795" s="17">
        <v>6.5115569818629093E-2</v>
      </c>
      <c r="AT1795" s="17">
        <v>0.14687475438429401</v>
      </c>
      <c r="AU1795" s="17"/>
      <c r="AV1795" s="17">
        <v>6.3981174743937899E-2</v>
      </c>
      <c r="AW1795" s="17">
        <v>4.0445425425019998E-2</v>
      </c>
      <c r="AX1795" s="17">
        <v>4.2434944405357701E-2</v>
      </c>
      <c r="AY1795" s="17">
        <v>6.8850599535024606E-2</v>
      </c>
      <c r="AZ1795" s="17">
        <v>9.7132436559657101E-2</v>
      </c>
      <c r="BA1795" s="17">
        <v>5.3778437344598098E-2</v>
      </c>
      <c r="BB1795" s="17"/>
      <c r="BC1795" s="17">
        <v>7.7811372470981605E-2</v>
      </c>
      <c r="BD1795" s="17">
        <v>7.3271896943015294E-2</v>
      </c>
      <c r="BE1795" s="17">
        <v>5.75091071899691E-2</v>
      </c>
      <c r="BF1795" s="17">
        <v>3.7078986268490897E-2</v>
      </c>
      <c r="BG1795" s="17">
        <v>0</v>
      </c>
    </row>
    <row r="1796" spans="2:59" x14ac:dyDescent="0.35">
      <c r="B1796" t="s">
        <v>655</v>
      </c>
      <c r="C1796" s="17">
        <v>3.6193204496426899E-2</v>
      </c>
      <c r="D1796" s="17">
        <v>3.02823925590094E-2</v>
      </c>
      <c r="E1796" s="17">
        <v>4.06084562729103E-2</v>
      </c>
      <c r="F1796" s="17"/>
      <c r="G1796" s="17">
        <v>1.95253070352806E-2</v>
      </c>
      <c r="H1796" s="17">
        <v>3.6311704137421102E-2</v>
      </c>
      <c r="I1796" s="17">
        <v>2.3294964922328701E-2</v>
      </c>
      <c r="J1796" s="17">
        <v>6.52533416222391E-2</v>
      </c>
      <c r="K1796" s="17">
        <v>3.81297963106225E-2</v>
      </c>
      <c r="L1796" s="17">
        <v>3.4256871494826903E-2</v>
      </c>
      <c r="M1796" s="17"/>
      <c r="N1796" s="17">
        <v>2.53206233402819E-2</v>
      </c>
      <c r="O1796" s="17">
        <v>4.50494796601692E-2</v>
      </c>
      <c r="P1796" s="17">
        <v>3.9201155615656201E-2</v>
      </c>
      <c r="Q1796" s="17">
        <v>3.6769847338828501E-2</v>
      </c>
      <c r="R1796" s="17"/>
      <c r="S1796" s="17">
        <v>1.7654361708335599E-2</v>
      </c>
      <c r="T1796" s="17">
        <v>1.6970772090549299E-2</v>
      </c>
      <c r="U1796" s="17">
        <v>4.6219428710290701E-2</v>
      </c>
      <c r="V1796" s="17">
        <v>5.4807114730340799E-2</v>
      </c>
      <c r="W1796" s="17">
        <v>2.4720801618275001E-2</v>
      </c>
      <c r="X1796" s="17">
        <v>1.38872568484115E-2</v>
      </c>
      <c r="Y1796" s="17">
        <v>6.5638120459453206E-2</v>
      </c>
      <c r="Z1796" s="17">
        <v>6.4713594921548698E-2</v>
      </c>
      <c r="AA1796" s="17">
        <v>2.63546204383764E-2</v>
      </c>
      <c r="AB1796" s="17">
        <v>5.6070434973726498E-2</v>
      </c>
      <c r="AC1796" s="17">
        <v>4.8908799405805503E-2</v>
      </c>
      <c r="AD1796" s="17">
        <v>6.4821701951283103E-2</v>
      </c>
      <c r="AE1796" s="17"/>
      <c r="AF1796" s="17">
        <v>5.1872764678298898E-2</v>
      </c>
      <c r="AG1796" s="17">
        <v>2.75086426124477E-2</v>
      </c>
      <c r="AH1796" s="17">
        <v>3.5702158334384101E-2</v>
      </c>
      <c r="AI1796" s="17"/>
      <c r="AJ1796" s="17">
        <v>3.0004491131664299E-2</v>
      </c>
      <c r="AK1796" s="17">
        <v>3.5244927367795498E-2</v>
      </c>
      <c r="AL1796" s="17">
        <v>2.3714209580085101E-2</v>
      </c>
      <c r="AM1796" s="17">
        <v>8.0851659735147199E-2</v>
      </c>
      <c r="AN1796" s="17">
        <v>4.3794431996307899E-2</v>
      </c>
      <c r="AO1796" s="17"/>
      <c r="AP1796" s="17">
        <v>4.3779108468509499E-2</v>
      </c>
      <c r="AQ1796" s="17">
        <v>1.6941794408246801E-2</v>
      </c>
      <c r="AR1796" s="17">
        <v>2.9498782912074101E-2</v>
      </c>
      <c r="AS1796" s="17">
        <v>5.6257338909040402E-2</v>
      </c>
      <c r="AT1796" s="17">
        <v>8.0344509838035705E-2</v>
      </c>
      <c r="AU1796" s="17"/>
      <c r="AV1796" s="17">
        <v>1.39367291585891E-2</v>
      </c>
      <c r="AW1796" s="17">
        <v>4.4450842194807903E-2</v>
      </c>
      <c r="AX1796" s="17">
        <v>3.88104264561017E-2</v>
      </c>
      <c r="AY1796" s="17">
        <v>4.6247024329188299E-2</v>
      </c>
      <c r="AZ1796" s="17">
        <v>5.1905895142823399E-2</v>
      </c>
      <c r="BA1796" s="17">
        <v>2.4226399513267299E-2</v>
      </c>
      <c r="BB1796" s="17"/>
      <c r="BC1796" s="17">
        <v>3.9268455867817603E-2</v>
      </c>
      <c r="BD1796" s="17">
        <v>5.2425691963339301E-2</v>
      </c>
      <c r="BE1796" s="17">
        <v>2.43386304549577E-2</v>
      </c>
      <c r="BF1796" s="17">
        <v>2.04670307870338E-2</v>
      </c>
      <c r="BG1796" s="17">
        <v>7.0464789557331597E-2</v>
      </c>
    </row>
    <row r="1797" spans="2:59" x14ac:dyDescent="0.35">
      <c r="B1797" t="s">
        <v>123</v>
      </c>
      <c r="C1797" s="17">
        <v>0.114138052019819</v>
      </c>
      <c r="D1797" s="17">
        <v>8.6930908767162099E-2</v>
      </c>
      <c r="E1797" s="17">
        <v>0.141959255744355</v>
      </c>
      <c r="F1797" s="17"/>
      <c r="G1797" s="17">
        <v>5.1318398800119798E-2</v>
      </c>
      <c r="H1797" s="17">
        <v>4.3228194988759502E-2</v>
      </c>
      <c r="I1797" s="17">
        <v>0.12339821943878899</v>
      </c>
      <c r="J1797" s="17">
        <v>9.8363141902175405E-2</v>
      </c>
      <c r="K1797" s="17">
        <v>0.17527408934524299</v>
      </c>
      <c r="L1797" s="17">
        <v>0.18485454304157101</v>
      </c>
      <c r="M1797" s="17"/>
      <c r="N1797" s="17">
        <v>8.7484660504694195E-2</v>
      </c>
      <c r="O1797" s="17">
        <v>6.4247582292174102E-2</v>
      </c>
      <c r="P1797" s="17">
        <v>0.185337632237841</v>
      </c>
      <c r="Q1797" s="17">
        <v>0.13471170775709901</v>
      </c>
      <c r="R1797" s="17"/>
      <c r="S1797" s="17">
        <v>6.7303682204510995E-2</v>
      </c>
      <c r="T1797" s="17">
        <v>0.131305197565493</v>
      </c>
      <c r="U1797" s="17">
        <v>0.14178675790624701</v>
      </c>
      <c r="V1797" s="17">
        <v>0.157688423912656</v>
      </c>
      <c r="W1797" s="17">
        <v>5.1590877384746103E-2</v>
      </c>
      <c r="X1797" s="17">
        <v>0.142448236465301</v>
      </c>
      <c r="Y1797" s="17">
        <v>6.9404115882942902E-2</v>
      </c>
      <c r="Z1797" s="17">
        <v>0.13156099273674399</v>
      </c>
      <c r="AA1797" s="17">
        <v>0.12445778540531199</v>
      </c>
      <c r="AB1797" s="17">
        <v>0.16115937300056099</v>
      </c>
      <c r="AC1797" s="17">
        <v>0.108127843911157</v>
      </c>
      <c r="AD1797" s="17">
        <v>8.1962888283277302E-2</v>
      </c>
      <c r="AE1797" s="17"/>
      <c r="AF1797" s="17">
        <v>0.125179663480566</v>
      </c>
      <c r="AG1797" s="17">
        <v>0.116643052829063</v>
      </c>
      <c r="AH1797" s="17">
        <v>0.12882608486518601</v>
      </c>
      <c r="AI1797" s="17"/>
      <c r="AJ1797" s="17">
        <v>0.13061632187858799</v>
      </c>
      <c r="AK1797" s="17">
        <v>5.7549755601749901E-2</v>
      </c>
      <c r="AL1797" s="17">
        <v>0.171625419829565</v>
      </c>
      <c r="AM1797" s="17">
        <v>5.40435250879703E-2</v>
      </c>
      <c r="AN1797" s="17">
        <v>0.14364588892913899</v>
      </c>
      <c r="AO1797" s="17"/>
      <c r="AP1797" s="17">
        <v>0.14184768148347701</v>
      </c>
      <c r="AQ1797" s="17">
        <v>7.4090576732914401E-2</v>
      </c>
      <c r="AR1797" s="17">
        <v>8.7339887898083002E-2</v>
      </c>
      <c r="AS1797" s="17">
        <v>0.10063091005621499</v>
      </c>
      <c r="AT1797" s="17">
        <v>0.15302368834708199</v>
      </c>
      <c r="AU1797" s="17"/>
      <c r="AV1797" s="17">
        <v>4.5201939319206401E-2</v>
      </c>
      <c r="AW1797" s="17">
        <v>0.133087251076251</v>
      </c>
      <c r="AX1797" s="17">
        <v>5.9139403689731897E-2</v>
      </c>
      <c r="AY1797" s="17">
        <v>8.6616840057688604E-2</v>
      </c>
      <c r="AZ1797" s="17">
        <v>0.12826606609250399</v>
      </c>
      <c r="BA1797" s="17">
        <v>0.275072299758778</v>
      </c>
      <c r="BB1797" s="17"/>
      <c r="BC1797" s="17">
        <v>0.14441162360576401</v>
      </c>
      <c r="BD1797" s="17">
        <v>0.111783484807216</v>
      </c>
      <c r="BE1797" s="17">
        <v>9.0926093412598497E-2</v>
      </c>
      <c r="BF1797" s="17">
        <v>6.52787906332193E-2</v>
      </c>
      <c r="BG1797" s="17">
        <v>6.0207816474048499E-2</v>
      </c>
    </row>
    <row r="1798" spans="2:59" x14ac:dyDescent="0.35">
      <c r="C1798" s="17"/>
      <c r="D1798" s="17"/>
      <c r="E1798" s="17"/>
      <c r="F1798" s="17"/>
      <c r="G1798" s="17"/>
      <c r="H1798" s="17"/>
      <c r="I1798" s="17"/>
      <c r="J1798" s="17"/>
      <c r="K1798" s="17"/>
      <c r="L1798" s="17"/>
      <c r="M1798" s="17"/>
      <c r="N1798" s="17"/>
      <c r="O1798" s="17"/>
      <c r="P1798" s="17"/>
      <c r="Q1798" s="17"/>
      <c r="R1798" s="17"/>
      <c r="S1798" s="17"/>
      <c r="T1798" s="17"/>
      <c r="U1798" s="17"/>
      <c r="V1798" s="17"/>
      <c r="W1798" s="17"/>
      <c r="X1798" s="17"/>
      <c r="Y1798" s="17"/>
      <c r="Z1798" s="17"/>
      <c r="AA1798" s="17"/>
      <c r="AB1798" s="17"/>
      <c r="AC1798" s="17"/>
      <c r="AD1798" s="17"/>
      <c r="AE1798" s="17"/>
      <c r="AF1798" s="17"/>
      <c r="AG1798" s="17"/>
      <c r="AH1798" s="17"/>
      <c r="AI1798" s="17"/>
      <c r="AJ1798" s="17"/>
      <c r="AK1798" s="17"/>
      <c r="AL1798" s="17"/>
      <c r="AM1798" s="17"/>
      <c r="AN1798" s="17"/>
      <c r="AO1798" s="17"/>
      <c r="AP1798" s="17"/>
      <c r="AQ1798" s="17"/>
      <c r="AR1798" s="17"/>
      <c r="AS1798" s="17"/>
      <c r="AT1798" s="17"/>
      <c r="AU1798" s="17"/>
      <c r="AV1798" s="17"/>
      <c r="AW1798" s="17"/>
      <c r="AX1798" s="17"/>
      <c r="AY1798" s="17"/>
      <c r="AZ1798" s="17"/>
      <c r="BA1798" s="17"/>
      <c r="BB1798" s="17"/>
      <c r="BC1798" s="17"/>
      <c r="BD1798" s="17"/>
      <c r="BE1798" s="17"/>
      <c r="BF1798" s="17"/>
      <c r="BG1798" s="17"/>
    </row>
    <row r="1799" spans="2:59" x14ac:dyDescent="0.35">
      <c r="B1799" s="6" t="s">
        <v>670</v>
      </c>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c r="BA1799" s="17"/>
      <c r="BB1799" s="17"/>
      <c r="BC1799" s="17"/>
      <c r="BD1799" s="17"/>
      <c r="BE1799" s="17"/>
      <c r="BF1799" s="17"/>
      <c r="BG1799" s="17"/>
    </row>
    <row r="1800" spans="2:59" x14ac:dyDescent="0.35">
      <c r="B1800" s="24" t="s">
        <v>331</v>
      </c>
      <c r="C1800" s="17"/>
      <c r="D1800" s="17"/>
      <c r="E1800" s="17"/>
      <c r="F1800" s="17"/>
      <c r="G1800" s="17"/>
      <c r="H1800" s="17"/>
      <c r="I1800" s="17"/>
      <c r="J1800" s="17"/>
      <c r="K1800" s="17"/>
      <c r="L1800" s="17"/>
      <c r="M1800" s="17"/>
      <c r="N1800" s="17"/>
      <c r="O1800" s="17"/>
      <c r="P1800" s="17"/>
      <c r="Q1800" s="17"/>
      <c r="R1800" s="17"/>
      <c r="S1800" s="17"/>
      <c r="T1800" s="17"/>
      <c r="U1800" s="17"/>
      <c r="V1800" s="17"/>
      <c r="W1800" s="17"/>
      <c r="X1800" s="17"/>
      <c r="Y1800" s="17"/>
      <c r="Z1800" s="17"/>
      <c r="AA1800" s="17"/>
      <c r="AB1800" s="17"/>
      <c r="AC1800" s="17"/>
      <c r="AD1800" s="17"/>
      <c r="AE1800" s="17"/>
      <c r="AF1800" s="17"/>
      <c r="AG1800" s="17"/>
      <c r="AH1800" s="17"/>
      <c r="AI1800" s="17"/>
      <c r="AJ1800" s="17"/>
      <c r="AK1800" s="17"/>
      <c r="AL1800" s="17"/>
      <c r="AM1800" s="17"/>
      <c r="AN1800" s="17"/>
      <c r="AO1800" s="17"/>
      <c r="AP1800" s="17"/>
      <c r="AQ1800" s="17"/>
      <c r="AR1800" s="17"/>
      <c r="AS1800" s="17"/>
      <c r="AT1800" s="17"/>
      <c r="AU1800" s="17"/>
      <c r="AV1800" s="17"/>
      <c r="AW1800" s="17"/>
      <c r="AX1800" s="17"/>
      <c r="AY1800" s="17"/>
      <c r="AZ1800" s="17"/>
      <c r="BA1800" s="17"/>
      <c r="BB1800" s="17"/>
      <c r="BC1800" s="17"/>
      <c r="BD1800" s="17"/>
      <c r="BE1800" s="17"/>
      <c r="BF1800" s="17"/>
      <c r="BG1800" s="17"/>
    </row>
    <row r="1801" spans="2:59" x14ac:dyDescent="0.35">
      <c r="B1801" t="s">
        <v>649</v>
      </c>
      <c r="C1801" s="17">
        <v>5.7779491705217498E-2</v>
      </c>
      <c r="D1801" s="17">
        <v>5.3671271821384897E-2</v>
      </c>
      <c r="E1801" s="17">
        <v>6.2329646031453502E-2</v>
      </c>
      <c r="F1801" s="17"/>
      <c r="G1801" s="17">
        <v>7.1100518557040901E-2</v>
      </c>
      <c r="H1801" s="17">
        <v>0.108526775097414</v>
      </c>
      <c r="I1801" s="17">
        <v>0.100357821090908</v>
      </c>
      <c r="J1801" s="17">
        <v>2.6114130914680199E-2</v>
      </c>
      <c r="K1801" s="17">
        <v>2.2621752614228899E-2</v>
      </c>
      <c r="L1801" s="17">
        <v>1.8466173846077402E-2</v>
      </c>
      <c r="M1801" s="17"/>
      <c r="N1801" s="17">
        <v>9.0006573842943402E-2</v>
      </c>
      <c r="O1801" s="17">
        <v>6.5878065641707395E-2</v>
      </c>
      <c r="P1801" s="17">
        <v>2.7021027552070101E-2</v>
      </c>
      <c r="Q1801" s="17">
        <v>3.9699535327147602E-2</v>
      </c>
      <c r="R1801" s="17"/>
      <c r="S1801" s="17">
        <v>0.100165349108886</v>
      </c>
      <c r="T1801" s="17">
        <v>4.6034333969399002E-2</v>
      </c>
      <c r="U1801" s="17">
        <v>3.8130446854503897E-2</v>
      </c>
      <c r="V1801" s="17">
        <v>4.1157248122080402E-2</v>
      </c>
      <c r="W1801" s="17">
        <v>3.9131079764001597E-2</v>
      </c>
      <c r="X1801" s="17">
        <v>0.12579179415394001</v>
      </c>
      <c r="Y1801" s="17">
        <v>5.7231816501737802E-2</v>
      </c>
      <c r="Z1801" s="17">
        <v>0</v>
      </c>
      <c r="AA1801" s="17">
        <v>2.0657905324845401E-2</v>
      </c>
      <c r="AB1801" s="17">
        <v>3.2141290912564902E-2</v>
      </c>
      <c r="AC1801" s="17">
        <v>9.2054136254814095E-2</v>
      </c>
      <c r="AD1801" s="17">
        <v>6.4149058798850495E-2</v>
      </c>
      <c r="AE1801" s="17"/>
      <c r="AF1801" s="17">
        <v>3.52313826654512E-2</v>
      </c>
      <c r="AG1801" s="17">
        <v>7.3003448985603403E-2</v>
      </c>
      <c r="AH1801" s="17">
        <v>7.0907195304852302E-2</v>
      </c>
      <c r="AI1801" s="17"/>
      <c r="AJ1801" s="17">
        <v>4.2531378919571601E-2</v>
      </c>
      <c r="AK1801" s="17">
        <v>8.2582944876402303E-2</v>
      </c>
      <c r="AL1801" s="17">
        <v>9.2475324630261396E-2</v>
      </c>
      <c r="AM1801" s="17">
        <v>0</v>
      </c>
      <c r="AN1801" s="17">
        <v>6.2574157934621497E-2</v>
      </c>
      <c r="AO1801" s="17"/>
      <c r="AP1801" s="17">
        <v>3.6834229270292201E-2</v>
      </c>
      <c r="AQ1801" s="17">
        <v>8.5481065817210794E-2</v>
      </c>
      <c r="AR1801" s="17">
        <v>5.1006956357807803E-2</v>
      </c>
      <c r="AS1801" s="17">
        <v>3.2650332115405203E-2</v>
      </c>
      <c r="AT1801" s="17">
        <v>0</v>
      </c>
      <c r="AU1801" s="17"/>
      <c r="AV1801" s="17">
        <v>0.114785657998685</v>
      </c>
      <c r="AW1801" s="17">
        <v>3.5678128784691898E-2</v>
      </c>
      <c r="AX1801" s="17">
        <v>2.9364345308133401E-2</v>
      </c>
      <c r="AY1801" s="17">
        <v>3.5652202125355303E-2</v>
      </c>
      <c r="AZ1801" s="17">
        <v>5.2308108648451701E-2</v>
      </c>
      <c r="BA1801" s="17">
        <v>2.1907466200701699E-2</v>
      </c>
      <c r="BB1801" s="17"/>
      <c r="BC1801" s="17">
        <v>4.2225249199048999E-2</v>
      </c>
      <c r="BD1801" s="17">
        <v>2.7637856129959702E-2</v>
      </c>
      <c r="BE1801" s="17">
        <v>8.7985574797455599E-2</v>
      </c>
      <c r="BF1801" s="17">
        <v>8.1880734620691106E-2</v>
      </c>
      <c r="BG1801" s="17">
        <v>0.30483477862900599</v>
      </c>
    </row>
    <row r="1802" spans="2:59" x14ac:dyDescent="0.35">
      <c r="B1802" t="s">
        <v>650</v>
      </c>
      <c r="C1802" s="17">
        <v>0.134296817471868</v>
      </c>
      <c r="D1802" s="17">
        <v>0.175518170415287</v>
      </c>
      <c r="E1802" s="17">
        <v>9.4791244415044801E-2</v>
      </c>
      <c r="F1802" s="17"/>
      <c r="G1802" s="17">
        <v>0.22173166724353999</v>
      </c>
      <c r="H1802" s="17">
        <v>0.19283903539539499</v>
      </c>
      <c r="I1802" s="17">
        <v>0.103882750699662</v>
      </c>
      <c r="J1802" s="17">
        <v>0.126630625145423</v>
      </c>
      <c r="K1802" s="17">
        <v>5.6910448045460402E-2</v>
      </c>
      <c r="L1802" s="17">
        <v>0.101929338422723</v>
      </c>
      <c r="M1802" s="17"/>
      <c r="N1802" s="17">
        <v>0.174337064140347</v>
      </c>
      <c r="O1802" s="17">
        <v>0.152155059168503</v>
      </c>
      <c r="P1802" s="17">
        <v>9.5242955478627198E-2</v>
      </c>
      <c r="Q1802" s="17">
        <v>0.10037584646118999</v>
      </c>
      <c r="R1802" s="17"/>
      <c r="S1802" s="17">
        <v>0.191700459217299</v>
      </c>
      <c r="T1802" s="17">
        <v>7.4148976738853206E-2</v>
      </c>
      <c r="U1802" s="17">
        <v>0.14788416705033</v>
      </c>
      <c r="V1802" s="17">
        <v>0.119957427814307</v>
      </c>
      <c r="W1802" s="17">
        <v>0.20762482230398599</v>
      </c>
      <c r="X1802" s="17">
        <v>9.3208743107536601E-2</v>
      </c>
      <c r="Y1802" s="17">
        <v>0.11901016338449701</v>
      </c>
      <c r="Z1802" s="17">
        <v>0.12721174080050701</v>
      </c>
      <c r="AA1802" s="17">
        <v>0.122814429444742</v>
      </c>
      <c r="AB1802" s="17">
        <v>0.12711607217239501</v>
      </c>
      <c r="AC1802" s="17">
        <v>0.14618345502153299</v>
      </c>
      <c r="AD1802" s="17">
        <v>0.11996365139363301</v>
      </c>
      <c r="AE1802" s="17"/>
      <c r="AF1802" s="17">
        <v>0.115039947175079</v>
      </c>
      <c r="AG1802" s="17">
        <v>0.138142187846888</v>
      </c>
      <c r="AH1802" s="17">
        <v>0.134746984882048</v>
      </c>
      <c r="AI1802" s="17"/>
      <c r="AJ1802" s="17">
        <v>0.13466539726692101</v>
      </c>
      <c r="AK1802" s="17">
        <v>0.16301755191740699</v>
      </c>
      <c r="AL1802" s="17">
        <v>0.142563709866243</v>
      </c>
      <c r="AM1802" s="17">
        <v>8.6340639415942402E-2</v>
      </c>
      <c r="AN1802" s="17">
        <v>9.6350413294811699E-2</v>
      </c>
      <c r="AO1802" s="17"/>
      <c r="AP1802" s="17">
        <v>0.158410730871447</v>
      </c>
      <c r="AQ1802" s="17">
        <v>0.16815650476878699</v>
      </c>
      <c r="AR1802" s="17">
        <v>0.126581828215275</v>
      </c>
      <c r="AS1802" s="17">
        <v>0.11363606163032</v>
      </c>
      <c r="AT1802" s="17">
        <v>0.109497339924448</v>
      </c>
      <c r="AU1802" s="17"/>
      <c r="AV1802" s="17">
        <v>0.19220614201551101</v>
      </c>
      <c r="AW1802" s="17">
        <v>0.147913275297723</v>
      </c>
      <c r="AX1802" s="17">
        <v>0.11757898098411899</v>
      </c>
      <c r="AY1802" s="17">
        <v>0.116672438088223</v>
      </c>
      <c r="AZ1802" s="17">
        <v>8.72211157425581E-2</v>
      </c>
      <c r="BA1802" s="17">
        <v>9.2237325585706006E-2</v>
      </c>
      <c r="BB1802" s="17"/>
      <c r="BC1802" s="17">
        <v>7.0895033400392396E-2</v>
      </c>
      <c r="BD1802" s="17">
        <v>0.123748476165936</v>
      </c>
      <c r="BE1802" s="17">
        <v>0.163661836827421</v>
      </c>
      <c r="BF1802" s="17">
        <v>0.18791330021816199</v>
      </c>
      <c r="BG1802" s="17">
        <v>0.30832057474198199</v>
      </c>
    </row>
    <row r="1803" spans="2:59" x14ac:dyDescent="0.35">
      <c r="B1803" t="s">
        <v>651</v>
      </c>
      <c r="C1803" s="17">
        <v>0.242077294623157</v>
      </c>
      <c r="D1803" s="17">
        <v>0.245186049553927</v>
      </c>
      <c r="E1803" s="17">
        <v>0.23912957899336701</v>
      </c>
      <c r="F1803" s="17"/>
      <c r="G1803" s="17">
        <v>0.22897541507206401</v>
      </c>
      <c r="H1803" s="17">
        <v>0.27420679532255698</v>
      </c>
      <c r="I1803" s="17">
        <v>0.31281050542565603</v>
      </c>
      <c r="J1803" s="17">
        <v>0.23871909073781999</v>
      </c>
      <c r="K1803" s="17">
        <v>0.19444058205617701</v>
      </c>
      <c r="L1803" s="17">
        <v>0.20043153881227799</v>
      </c>
      <c r="M1803" s="17"/>
      <c r="N1803" s="17">
        <v>0.26125480247393901</v>
      </c>
      <c r="O1803" s="17">
        <v>0.25305880994368102</v>
      </c>
      <c r="P1803" s="17">
        <v>0.210232386901087</v>
      </c>
      <c r="Q1803" s="17">
        <v>0.237791690259053</v>
      </c>
      <c r="R1803" s="17"/>
      <c r="S1803" s="17">
        <v>0.30420346975991203</v>
      </c>
      <c r="T1803" s="17">
        <v>0.26243840213188402</v>
      </c>
      <c r="U1803" s="17">
        <v>0.14868530674890901</v>
      </c>
      <c r="V1803" s="17">
        <v>0.22343052876160299</v>
      </c>
      <c r="W1803" s="17">
        <v>0.20211700399022101</v>
      </c>
      <c r="X1803" s="17">
        <v>0.19780918199306599</v>
      </c>
      <c r="Y1803" s="17">
        <v>0.21953700772797599</v>
      </c>
      <c r="Z1803" s="17">
        <v>0.21986229955071401</v>
      </c>
      <c r="AA1803" s="17">
        <v>0.31144819297458698</v>
      </c>
      <c r="AB1803" s="17">
        <v>0.25769457248273298</v>
      </c>
      <c r="AC1803" s="17">
        <v>0.21450390034494299</v>
      </c>
      <c r="AD1803" s="17">
        <v>0.22829541255232799</v>
      </c>
      <c r="AE1803" s="17"/>
      <c r="AF1803" s="17">
        <v>0.24921742948436301</v>
      </c>
      <c r="AG1803" s="17">
        <v>0.22804028519061001</v>
      </c>
      <c r="AH1803" s="17">
        <v>0.249972265006701</v>
      </c>
      <c r="AI1803" s="17"/>
      <c r="AJ1803" s="17">
        <v>0.25029921573782199</v>
      </c>
      <c r="AK1803" s="17">
        <v>0.26765089470870601</v>
      </c>
      <c r="AL1803" s="17">
        <v>0.17930657842617201</v>
      </c>
      <c r="AM1803" s="17">
        <v>0.39255306405586099</v>
      </c>
      <c r="AN1803" s="17">
        <v>0.25036555077248102</v>
      </c>
      <c r="AO1803" s="17"/>
      <c r="AP1803" s="17">
        <v>0.222596230489497</v>
      </c>
      <c r="AQ1803" s="17">
        <v>0.28291185765284899</v>
      </c>
      <c r="AR1803" s="17">
        <v>0.26890013098705701</v>
      </c>
      <c r="AS1803" s="17">
        <v>0.246978731356609</v>
      </c>
      <c r="AT1803" s="17">
        <v>0.25015299245733003</v>
      </c>
      <c r="AU1803" s="17"/>
      <c r="AV1803" s="17">
        <v>0.27608521805532199</v>
      </c>
      <c r="AW1803" s="17">
        <v>0.25119816024071001</v>
      </c>
      <c r="AX1803" s="17">
        <v>0.27800286182425799</v>
      </c>
      <c r="AY1803" s="17">
        <v>0.267133294095729</v>
      </c>
      <c r="AZ1803" s="17">
        <v>0.28396965590490297</v>
      </c>
      <c r="BA1803" s="17">
        <v>0.13173795557974699</v>
      </c>
      <c r="BB1803" s="17"/>
      <c r="BC1803" s="17">
        <v>0.21962875337938101</v>
      </c>
      <c r="BD1803" s="17">
        <v>0.230113465192713</v>
      </c>
      <c r="BE1803" s="17">
        <v>0.27727025944229899</v>
      </c>
      <c r="BF1803" s="17">
        <v>0.30649935457774302</v>
      </c>
      <c r="BG1803" s="17">
        <v>8.5716565097128605E-2</v>
      </c>
    </row>
    <row r="1804" spans="2:59" x14ac:dyDescent="0.35">
      <c r="B1804" t="s">
        <v>652</v>
      </c>
      <c r="C1804" s="17">
        <v>0.16161078984855201</v>
      </c>
      <c r="D1804" s="17">
        <v>0.17243119575860799</v>
      </c>
      <c r="E1804" s="17">
        <v>0.14740936198871299</v>
      </c>
      <c r="F1804" s="17"/>
      <c r="G1804" s="17">
        <v>0.181807135971011</v>
      </c>
      <c r="H1804" s="17">
        <v>0.157966927135271</v>
      </c>
      <c r="I1804" s="17">
        <v>0.14998553999825001</v>
      </c>
      <c r="J1804" s="17">
        <v>0.17206597586570599</v>
      </c>
      <c r="K1804" s="17">
        <v>0.20533245386172999</v>
      </c>
      <c r="L1804" s="17">
        <v>0.124090693841056</v>
      </c>
      <c r="M1804" s="17"/>
      <c r="N1804" s="17">
        <v>0.145419845417122</v>
      </c>
      <c r="O1804" s="17">
        <v>0.18815778115606299</v>
      </c>
      <c r="P1804" s="17">
        <v>0.177806357679405</v>
      </c>
      <c r="Q1804" s="17">
        <v>0.138063511661244</v>
      </c>
      <c r="R1804" s="17"/>
      <c r="S1804" s="17">
        <v>0.118275474253118</v>
      </c>
      <c r="T1804" s="17">
        <v>0.153682238538625</v>
      </c>
      <c r="U1804" s="17">
        <v>0.195561161645911</v>
      </c>
      <c r="V1804" s="17">
        <v>0.16639745178239199</v>
      </c>
      <c r="W1804" s="17">
        <v>0.216787160144333</v>
      </c>
      <c r="X1804" s="17">
        <v>0.17270970378563999</v>
      </c>
      <c r="Y1804" s="17">
        <v>0.169122386438981</v>
      </c>
      <c r="Z1804" s="17">
        <v>0.153965686472156</v>
      </c>
      <c r="AA1804" s="17">
        <v>0.17391934438374099</v>
      </c>
      <c r="AB1804" s="17">
        <v>0.146145345256846</v>
      </c>
      <c r="AC1804" s="17">
        <v>0.132557404085238</v>
      </c>
      <c r="AD1804" s="17">
        <v>0.172711235586679</v>
      </c>
      <c r="AE1804" s="17"/>
      <c r="AF1804" s="17">
        <v>0.16339350710336301</v>
      </c>
      <c r="AG1804" s="17">
        <v>0.16800294531271601</v>
      </c>
      <c r="AH1804" s="17">
        <v>0.101551792820109</v>
      </c>
      <c r="AI1804" s="17"/>
      <c r="AJ1804" s="17">
        <v>0.16587559167879301</v>
      </c>
      <c r="AK1804" s="17">
        <v>0.155367121773968</v>
      </c>
      <c r="AL1804" s="17">
        <v>0.163376070708006</v>
      </c>
      <c r="AM1804" s="17">
        <v>0.14630203197028599</v>
      </c>
      <c r="AN1804" s="17">
        <v>0.11798883314854799</v>
      </c>
      <c r="AO1804" s="17"/>
      <c r="AP1804" s="17">
        <v>0.15719545739518101</v>
      </c>
      <c r="AQ1804" s="17">
        <v>0.140260078828748</v>
      </c>
      <c r="AR1804" s="17">
        <v>0.22047758544468801</v>
      </c>
      <c r="AS1804" s="17">
        <v>0.172542911909466</v>
      </c>
      <c r="AT1804" s="17">
        <v>6.2207568782762103E-2</v>
      </c>
      <c r="AU1804" s="17"/>
      <c r="AV1804" s="17">
        <v>0.14734041729547101</v>
      </c>
      <c r="AW1804" s="17">
        <v>0.14003368475980099</v>
      </c>
      <c r="AX1804" s="17">
        <v>0.20933434038464599</v>
      </c>
      <c r="AY1804" s="17">
        <v>0.16837001438148999</v>
      </c>
      <c r="AZ1804" s="17">
        <v>0.145331060914241</v>
      </c>
      <c r="BA1804" s="17">
        <v>0.175435223563015</v>
      </c>
      <c r="BB1804" s="17"/>
      <c r="BC1804" s="17">
        <v>0.15965224713884299</v>
      </c>
      <c r="BD1804" s="17">
        <v>0.15579002557559801</v>
      </c>
      <c r="BE1804" s="17">
        <v>0.15770100529952799</v>
      </c>
      <c r="BF1804" s="17">
        <v>0.18359980289407199</v>
      </c>
      <c r="BG1804" s="17">
        <v>6.23163225899925E-2</v>
      </c>
    </row>
    <row r="1805" spans="2:59" x14ac:dyDescent="0.35">
      <c r="B1805" t="s">
        <v>653</v>
      </c>
      <c r="C1805" s="17">
        <v>0.15585176907466999</v>
      </c>
      <c r="D1805" s="17">
        <v>0.144115606946111</v>
      </c>
      <c r="E1805" s="17">
        <v>0.16877110351781599</v>
      </c>
      <c r="F1805" s="17"/>
      <c r="G1805" s="17">
        <v>0.121242786059366</v>
      </c>
      <c r="H1805" s="17">
        <v>0.13551876486857001</v>
      </c>
      <c r="I1805" s="17">
        <v>0.112029037060241</v>
      </c>
      <c r="J1805" s="17">
        <v>0.18087010706672699</v>
      </c>
      <c r="K1805" s="17">
        <v>0.201118032667261</v>
      </c>
      <c r="L1805" s="17">
        <v>0.184433537130021</v>
      </c>
      <c r="M1805" s="17"/>
      <c r="N1805" s="17">
        <v>0.14532099833783799</v>
      </c>
      <c r="O1805" s="17">
        <v>0.102402849066161</v>
      </c>
      <c r="P1805" s="17">
        <v>0.16973683579504201</v>
      </c>
      <c r="Q1805" s="17">
        <v>0.21336809754785699</v>
      </c>
      <c r="R1805" s="17"/>
      <c r="S1805" s="17">
        <v>8.6752800588886694E-2</v>
      </c>
      <c r="T1805" s="17">
        <v>0.19645165153598701</v>
      </c>
      <c r="U1805" s="17">
        <v>0.117795129608945</v>
      </c>
      <c r="V1805" s="17">
        <v>0.19442907184017799</v>
      </c>
      <c r="W1805" s="17">
        <v>0.14995509446376201</v>
      </c>
      <c r="X1805" s="17">
        <v>0.20519779592881199</v>
      </c>
      <c r="Y1805" s="17">
        <v>0.15861955078238199</v>
      </c>
      <c r="Z1805" s="17">
        <v>0.174333452289021</v>
      </c>
      <c r="AA1805" s="17">
        <v>0.173468822906793</v>
      </c>
      <c r="AB1805" s="17">
        <v>0.115211817183935</v>
      </c>
      <c r="AC1805" s="17">
        <v>0.186923136957869</v>
      </c>
      <c r="AD1805" s="17">
        <v>0.17333765941946599</v>
      </c>
      <c r="AE1805" s="17"/>
      <c r="AF1805" s="17">
        <v>0.140262223858799</v>
      </c>
      <c r="AG1805" s="17">
        <v>0.16528242494311399</v>
      </c>
      <c r="AH1805" s="17">
        <v>0.17587035723616201</v>
      </c>
      <c r="AI1805" s="17"/>
      <c r="AJ1805" s="17">
        <v>0.14744276409047699</v>
      </c>
      <c r="AK1805" s="17">
        <v>0.137966241752395</v>
      </c>
      <c r="AL1805" s="17">
        <v>0.21268301330562001</v>
      </c>
      <c r="AM1805" s="17">
        <v>7.2708854224474997E-2</v>
      </c>
      <c r="AN1805" s="17">
        <v>0.15541214918865601</v>
      </c>
      <c r="AO1805" s="17"/>
      <c r="AP1805" s="17">
        <v>0.15872870566038</v>
      </c>
      <c r="AQ1805" s="17">
        <v>0.15066570078688399</v>
      </c>
      <c r="AR1805" s="17">
        <v>0.16085659359514801</v>
      </c>
      <c r="AS1805" s="17">
        <v>0.169698349089865</v>
      </c>
      <c r="AT1805" s="17">
        <v>0.135175729279113</v>
      </c>
      <c r="AU1805" s="17"/>
      <c r="AV1805" s="17">
        <v>0.12993608204909801</v>
      </c>
      <c r="AW1805" s="17">
        <v>0.17012205314933301</v>
      </c>
      <c r="AX1805" s="17">
        <v>0.16584887149076</v>
      </c>
      <c r="AY1805" s="17">
        <v>0.17530074341798901</v>
      </c>
      <c r="AZ1805" s="17">
        <v>8.9328302534304196E-2</v>
      </c>
      <c r="BA1805" s="17">
        <v>0.16220669815257899</v>
      </c>
      <c r="BB1805" s="17"/>
      <c r="BC1805" s="17">
        <v>0.20756373112739199</v>
      </c>
      <c r="BD1805" s="17">
        <v>0.20590847157299999</v>
      </c>
      <c r="BE1805" s="17">
        <v>0.110600844653891</v>
      </c>
      <c r="BF1805" s="17">
        <v>9.4267084438986196E-2</v>
      </c>
      <c r="BG1805" s="17">
        <v>6.6729680222906707E-2</v>
      </c>
    </row>
    <row r="1806" spans="2:59" x14ac:dyDescent="0.35">
      <c r="B1806" t="s">
        <v>654</v>
      </c>
      <c r="C1806" s="17">
        <v>7.2228655297460406E-2</v>
      </c>
      <c r="D1806" s="17">
        <v>7.0867676108911107E-2</v>
      </c>
      <c r="E1806" s="17">
        <v>7.4193280075339998E-2</v>
      </c>
      <c r="F1806" s="17"/>
      <c r="G1806" s="17">
        <v>9.77909897787929E-2</v>
      </c>
      <c r="H1806" s="17">
        <v>5.8224069431564503E-2</v>
      </c>
      <c r="I1806" s="17">
        <v>4.8165597259402303E-2</v>
      </c>
      <c r="J1806" s="17">
        <v>6.4349675828541397E-2</v>
      </c>
      <c r="K1806" s="17">
        <v>6.4936597453638195E-2</v>
      </c>
      <c r="L1806" s="17">
        <v>9.5843660315567597E-2</v>
      </c>
      <c r="M1806" s="17"/>
      <c r="N1806" s="17">
        <v>6.2853312150802601E-2</v>
      </c>
      <c r="O1806" s="17">
        <v>6.3403633850800001E-2</v>
      </c>
      <c r="P1806" s="17">
        <v>7.7819135603475795E-2</v>
      </c>
      <c r="Q1806" s="17">
        <v>8.7802819691928297E-2</v>
      </c>
      <c r="R1806" s="17"/>
      <c r="S1806" s="17">
        <v>7.8107848946435701E-2</v>
      </c>
      <c r="T1806" s="17">
        <v>0.11098523467181901</v>
      </c>
      <c r="U1806" s="17">
        <v>0.110435279292458</v>
      </c>
      <c r="V1806" s="17">
        <v>2.57223247634146E-2</v>
      </c>
      <c r="W1806" s="17">
        <v>7.9594006748883006E-2</v>
      </c>
      <c r="X1806" s="17">
        <v>4.22223812824878E-2</v>
      </c>
      <c r="Y1806" s="17">
        <v>0.10387495197862601</v>
      </c>
      <c r="Z1806" s="17">
        <v>0.128040920321986</v>
      </c>
      <c r="AA1806" s="17">
        <v>5.7915322347995603E-2</v>
      </c>
      <c r="AB1806" s="17">
        <v>3.3190438478115397E-2</v>
      </c>
      <c r="AC1806" s="17">
        <v>5.2950316641171002E-2</v>
      </c>
      <c r="AD1806" s="17">
        <v>2.7889841182279201E-2</v>
      </c>
      <c r="AE1806" s="17"/>
      <c r="AF1806" s="17">
        <v>9.2380109422555007E-2</v>
      </c>
      <c r="AG1806" s="17">
        <v>5.4030556013827002E-2</v>
      </c>
      <c r="AH1806" s="17">
        <v>5.4303409304662598E-2</v>
      </c>
      <c r="AI1806" s="17"/>
      <c r="AJ1806" s="17">
        <v>5.64321288124882E-2</v>
      </c>
      <c r="AK1806" s="17">
        <v>5.2151255302366598E-2</v>
      </c>
      <c r="AL1806" s="17">
        <v>6.9106502435963002E-2</v>
      </c>
      <c r="AM1806" s="17">
        <v>8.7661292475620295E-2</v>
      </c>
      <c r="AN1806" s="17">
        <v>0.12557224644731399</v>
      </c>
      <c r="AO1806" s="17"/>
      <c r="AP1806" s="17">
        <v>6.0147559261559402E-2</v>
      </c>
      <c r="AQ1806" s="17">
        <v>6.1863485899277697E-2</v>
      </c>
      <c r="AR1806" s="17">
        <v>4.3658035921145401E-2</v>
      </c>
      <c r="AS1806" s="17">
        <v>7.0657335031737906E-2</v>
      </c>
      <c r="AT1806" s="17">
        <v>7.0802443566835294E-2</v>
      </c>
      <c r="AU1806" s="17"/>
      <c r="AV1806" s="17">
        <v>6.0627163604263602E-2</v>
      </c>
      <c r="AW1806" s="17">
        <v>7.8838323521981293E-2</v>
      </c>
      <c r="AX1806" s="17">
        <v>7.1588610027224706E-2</v>
      </c>
      <c r="AY1806" s="17">
        <v>7.2886966385538099E-2</v>
      </c>
      <c r="AZ1806" s="17">
        <v>9.6947999403101101E-2</v>
      </c>
      <c r="BA1806" s="17">
        <v>3.5742231097859803E-2</v>
      </c>
      <c r="BB1806" s="17"/>
      <c r="BC1806" s="17">
        <v>9.1342588228093893E-2</v>
      </c>
      <c r="BD1806" s="17">
        <v>5.6480826513592201E-2</v>
      </c>
      <c r="BE1806" s="17">
        <v>6.5665462444862197E-2</v>
      </c>
      <c r="BF1806" s="17">
        <v>5.6524181511485402E-2</v>
      </c>
      <c r="BG1806" s="17">
        <v>6.0207816474048499E-2</v>
      </c>
    </row>
    <row r="1807" spans="2:59" x14ac:dyDescent="0.35">
      <c r="B1807" t="s">
        <v>655</v>
      </c>
      <c r="C1807" s="17">
        <v>6.6235844784589201E-2</v>
      </c>
      <c r="D1807" s="17">
        <v>5.2116639740224402E-2</v>
      </c>
      <c r="E1807" s="17">
        <v>7.9006916523472706E-2</v>
      </c>
      <c r="F1807" s="17"/>
      <c r="G1807" s="17">
        <v>3.22099445321384E-2</v>
      </c>
      <c r="H1807" s="17">
        <v>3.0754596742070199E-2</v>
      </c>
      <c r="I1807" s="17">
        <v>6.7374682404839001E-2</v>
      </c>
      <c r="J1807" s="17">
        <v>9.0644475723948098E-2</v>
      </c>
      <c r="K1807" s="17">
        <v>6.4501732134321602E-2</v>
      </c>
      <c r="L1807" s="17">
        <v>0.101301354753703</v>
      </c>
      <c r="M1807" s="17"/>
      <c r="N1807" s="17">
        <v>3.73444977698087E-2</v>
      </c>
      <c r="O1807" s="17">
        <v>9.5058337421791803E-2</v>
      </c>
      <c r="P1807" s="17">
        <v>6.7211732080209002E-2</v>
      </c>
      <c r="Q1807" s="17">
        <v>6.8312331631221801E-2</v>
      </c>
      <c r="R1807" s="17"/>
      <c r="S1807" s="17">
        <v>4.3520563450918801E-2</v>
      </c>
      <c r="T1807" s="17">
        <v>5.1588551995608301E-2</v>
      </c>
      <c r="U1807" s="17">
        <v>0.114251822130193</v>
      </c>
      <c r="V1807" s="17">
        <v>0.12616930536460499</v>
      </c>
      <c r="W1807" s="17">
        <v>1.15959676632394E-2</v>
      </c>
      <c r="X1807" s="17">
        <v>1.38872568484115E-2</v>
      </c>
      <c r="Y1807" s="17">
        <v>8.9108493148122206E-2</v>
      </c>
      <c r="Z1807" s="17">
        <v>8.4353632374480805E-2</v>
      </c>
      <c r="AA1807" s="17">
        <v>3.7300425987587899E-2</v>
      </c>
      <c r="AB1807" s="17">
        <v>0.10920062484781801</v>
      </c>
      <c r="AC1807" s="17">
        <v>8.7663535349916694E-2</v>
      </c>
      <c r="AD1807" s="17">
        <v>9.9271126483560401E-2</v>
      </c>
      <c r="AE1807" s="17"/>
      <c r="AF1807" s="17">
        <v>8.4572932953107097E-2</v>
      </c>
      <c r="AG1807" s="17">
        <v>6.59559070928976E-2</v>
      </c>
      <c r="AH1807" s="17">
        <v>5.8087046357455797E-2</v>
      </c>
      <c r="AI1807" s="17"/>
      <c r="AJ1807" s="17">
        <v>7.1655083985403198E-2</v>
      </c>
      <c r="AK1807" s="17">
        <v>6.8986728062868402E-2</v>
      </c>
      <c r="AL1807" s="17">
        <v>3.6800941013766103E-2</v>
      </c>
      <c r="AM1807" s="17">
        <v>0.16039059276984499</v>
      </c>
      <c r="AN1807" s="17">
        <v>4.4131651023739199E-2</v>
      </c>
      <c r="AO1807" s="17"/>
      <c r="AP1807" s="17">
        <v>8.1704506208025898E-2</v>
      </c>
      <c r="AQ1807" s="17">
        <v>3.95326642590908E-2</v>
      </c>
      <c r="AR1807" s="17">
        <v>6.3589606560176995E-2</v>
      </c>
      <c r="AS1807" s="17">
        <v>0.10087713316890801</v>
      </c>
      <c r="AT1807" s="17">
        <v>0.162172959512276</v>
      </c>
      <c r="AU1807" s="17"/>
      <c r="AV1807" s="17">
        <v>2.9326438484249501E-2</v>
      </c>
      <c r="AW1807" s="17">
        <v>6.5377718142803604E-2</v>
      </c>
      <c r="AX1807" s="17">
        <v>7.0303943146256598E-2</v>
      </c>
      <c r="AY1807" s="17">
        <v>9.1099934369052796E-2</v>
      </c>
      <c r="AZ1807" s="17">
        <v>0.120344238978354</v>
      </c>
      <c r="BA1807" s="17">
        <v>8.6692631489653005E-2</v>
      </c>
      <c r="BB1807" s="17"/>
      <c r="BC1807" s="17">
        <v>6.42942212571877E-2</v>
      </c>
      <c r="BD1807" s="17">
        <v>0.100048874174823</v>
      </c>
      <c r="BE1807" s="17">
        <v>5.4594254866402903E-2</v>
      </c>
      <c r="BF1807" s="17">
        <v>3.56232928152539E-2</v>
      </c>
      <c r="BG1807" s="17">
        <v>0.111874262244935</v>
      </c>
    </row>
    <row r="1808" spans="2:59" x14ac:dyDescent="0.35">
      <c r="B1808" t="s">
        <v>123</v>
      </c>
      <c r="C1808" s="17">
        <v>0.109919337194486</v>
      </c>
      <c r="D1808" s="17">
        <v>8.6093389655547206E-2</v>
      </c>
      <c r="E1808" s="17">
        <v>0.13436886845479401</v>
      </c>
      <c r="F1808" s="17"/>
      <c r="G1808" s="17">
        <v>4.5141542786046499E-2</v>
      </c>
      <c r="H1808" s="17">
        <v>4.1963036007158401E-2</v>
      </c>
      <c r="I1808" s="17">
        <v>0.105394066061042</v>
      </c>
      <c r="J1808" s="17">
        <v>0.100605918717155</v>
      </c>
      <c r="K1808" s="17">
        <v>0.190138401167183</v>
      </c>
      <c r="L1808" s="17">
        <v>0.173503702878575</v>
      </c>
      <c r="M1808" s="17"/>
      <c r="N1808" s="17">
        <v>8.3462905867198997E-2</v>
      </c>
      <c r="O1808" s="17">
        <v>7.9885463751293406E-2</v>
      </c>
      <c r="P1808" s="17">
        <v>0.17492956891008299</v>
      </c>
      <c r="Q1808" s="17">
        <v>0.114586167420359</v>
      </c>
      <c r="R1808" s="17"/>
      <c r="S1808" s="17">
        <v>7.7274034674543607E-2</v>
      </c>
      <c r="T1808" s="17">
        <v>0.10467061041782499</v>
      </c>
      <c r="U1808" s="17">
        <v>0.12725668666875001</v>
      </c>
      <c r="V1808" s="17">
        <v>0.102736641551421</v>
      </c>
      <c r="W1808" s="17">
        <v>9.3194864921574402E-2</v>
      </c>
      <c r="X1808" s="17">
        <v>0.149173142900106</v>
      </c>
      <c r="Y1808" s="17">
        <v>8.3495630037677099E-2</v>
      </c>
      <c r="Z1808" s="17">
        <v>0.11223226819113501</v>
      </c>
      <c r="AA1808" s="17">
        <v>0.102475556629708</v>
      </c>
      <c r="AB1808" s="17">
        <v>0.17929983866559299</v>
      </c>
      <c r="AC1808" s="17">
        <v>8.7164115344514903E-2</v>
      </c>
      <c r="AD1808" s="17">
        <v>0.114382014583203</v>
      </c>
      <c r="AE1808" s="17"/>
      <c r="AF1808" s="17">
        <v>0.11990246733728201</v>
      </c>
      <c r="AG1808" s="17">
        <v>0.107542244614343</v>
      </c>
      <c r="AH1808" s="17">
        <v>0.15456094908800999</v>
      </c>
      <c r="AI1808" s="17"/>
      <c r="AJ1808" s="17">
        <v>0.13109843950852301</v>
      </c>
      <c r="AK1808" s="17">
        <v>7.2277261605886101E-2</v>
      </c>
      <c r="AL1808" s="17">
        <v>0.10368785961396899</v>
      </c>
      <c r="AM1808" s="17">
        <v>5.40435250879703E-2</v>
      </c>
      <c r="AN1808" s="17">
        <v>0.147604998189829</v>
      </c>
      <c r="AO1808" s="17"/>
      <c r="AP1808" s="17">
        <v>0.124382580843617</v>
      </c>
      <c r="AQ1808" s="17">
        <v>7.1128641987152796E-2</v>
      </c>
      <c r="AR1808" s="17">
        <v>6.4929262918701602E-2</v>
      </c>
      <c r="AS1808" s="17">
        <v>9.2959145697688594E-2</v>
      </c>
      <c r="AT1808" s="17">
        <v>0.209990966477236</v>
      </c>
      <c r="AU1808" s="17"/>
      <c r="AV1808" s="17">
        <v>4.9692880497399797E-2</v>
      </c>
      <c r="AW1808" s="17">
        <v>0.110838656102956</v>
      </c>
      <c r="AX1808" s="17">
        <v>5.7978046834602497E-2</v>
      </c>
      <c r="AY1808" s="17">
        <v>7.2884407136623405E-2</v>
      </c>
      <c r="AZ1808" s="17">
        <v>0.124549517874087</v>
      </c>
      <c r="BA1808" s="17">
        <v>0.29404046833073799</v>
      </c>
      <c r="BB1808" s="17"/>
      <c r="BC1808" s="17">
        <v>0.144398176269661</v>
      </c>
      <c r="BD1808" s="17">
        <v>0.100272004674378</v>
      </c>
      <c r="BE1808" s="17">
        <v>8.2520761668139805E-2</v>
      </c>
      <c r="BF1808" s="17">
        <v>5.3692248923605197E-2</v>
      </c>
      <c r="BG1808" s="17">
        <v>0</v>
      </c>
    </row>
    <row r="1809" spans="2:59" x14ac:dyDescent="0.35">
      <c r="C1809" s="17"/>
      <c r="D1809" s="17"/>
      <c r="E1809" s="17"/>
      <c r="F1809" s="17"/>
      <c r="G1809" s="17"/>
      <c r="H1809" s="17"/>
      <c r="I1809" s="17"/>
      <c r="J1809" s="17"/>
      <c r="K1809" s="17"/>
      <c r="L1809" s="17"/>
      <c r="M1809" s="17"/>
      <c r="N1809" s="17"/>
      <c r="O1809" s="17"/>
      <c r="P1809" s="17"/>
      <c r="Q1809" s="17"/>
      <c r="R1809" s="17"/>
      <c r="S1809" s="17"/>
      <c r="T1809" s="17"/>
      <c r="U1809" s="17"/>
      <c r="V1809" s="17"/>
      <c r="W1809" s="17"/>
      <c r="X1809" s="17"/>
      <c r="Y1809" s="17"/>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c r="BA1809" s="17"/>
      <c r="BB1809" s="17"/>
      <c r="BC1809" s="17"/>
      <c r="BD1809" s="17"/>
      <c r="BE1809" s="17"/>
      <c r="BF1809" s="17"/>
      <c r="BG1809" s="17"/>
    </row>
    <row r="1810" spans="2:59" x14ac:dyDescent="0.35">
      <c r="B1810" s="6" t="s">
        <v>680</v>
      </c>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c r="BA1810" s="17"/>
      <c r="BB1810" s="17"/>
      <c r="BC1810" s="17"/>
      <c r="BD1810" s="17"/>
      <c r="BE1810" s="17"/>
      <c r="BF1810" s="17"/>
      <c r="BG1810" s="17"/>
    </row>
    <row r="1811" spans="2:59" x14ac:dyDescent="0.35">
      <c r="B1811" s="24" t="s">
        <v>331</v>
      </c>
      <c r="C1811" s="17"/>
      <c r="D1811" s="17"/>
      <c r="E1811" s="17"/>
      <c r="F1811" s="17"/>
      <c r="G1811" s="17"/>
      <c r="H1811" s="17"/>
      <c r="I1811" s="17"/>
      <c r="J1811" s="17"/>
      <c r="K1811" s="17"/>
      <c r="L1811" s="17"/>
      <c r="M1811" s="17"/>
      <c r="N1811" s="17"/>
      <c r="O1811" s="17"/>
      <c r="P1811" s="17"/>
      <c r="Q1811" s="17"/>
      <c r="R1811" s="17"/>
      <c r="S1811" s="17"/>
      <c r="T1811" s="17"/>
      <c r="U1811" s="17"/>
      <c r="V1811" s="17"/>
      <c r="W1811" s="17"/>
      <c r="X1811" s="17"/>
      <c r="Y1811" s="17"/>
      <c r="Z1811" s="17"/>
      <c r="AA1811" s="17"/>
      <c r="AB1811" s="17"/>
      <c r="AC1811" s="17"/>
      <c r="AD1811" s="17"/>
      <c r="AE1811" s="17"/>
      <c r="AF1811" s="17"/>
      <c r="AG1811" s="17"/>
      <c r="AH1811" s="17"/>
      <c r="AI1811" s="17"/>
      <c r="AJ1811" s="17"/>
      <c r="AK1811" s="17"/>
      <c r="AL1811" s="17"/>
      <c r="AM1811" s="17"/>
      <c r="AN1811" s="17"/>
      <c r="AO1811" s="17"/>
      <c r="AP1811" s="17"/>
      <c r="AQ1811" s="17"/>
      <c r="AR1811" s="17"/>
      <c r="AS1811" s="17"/>
      <c r="AT1811" s="17"/>
      <c r="AU1811" s="17"/>
      <c r="AV1811" s="17"/>
      <c r="AW1811" s="17"/>
      <c r="AX1811" s="17"/>
      <c r="AY1811" s="17"/>
      <c r="AZ1811" s="17"/>
      <c r="BA1811" s="17"/>
      <c r="BB1811" s="17"/>
      <c r="BC1811" s="17"/>
      <c r="BD1811" s="17"/>
      <c r="BE1811" s="17"/>
      <c r="BF1811" s="17"/>
      <c r="BG1811" s="17"/>
    </row>
    <row r="1812" spans="2:59" x14ac:dyDescent="0.35">
      <c r="B1812" t="s">
        <v>649</v>
      </c>
      <c r="C1812" s="17">
        <v>6.0207679496745103E-2</v>
      </c>
      <c r="D1812" s="17">
        <v>5.2232048742091197E-2</v>
      </c>
      <c r="E1812" s="17">
        <v>6.6866581422451096E-2</v>
      </c>
      <c r="F1812" s="17"/>
      <c r="G1812" s="17">
        <v>6.4947925067105505E-2</v>
      </c>
      <c r="H1812" s="17">
        <v>7.6176239011513602E-2</v>
      </c>
      <c r="I1812" s="17">
        <v>5.85513971439693E-2</v>
      </c>
      <c r="J1812" s="17">
        <v>5.1514631582365397E-2</v>
      </c>
      <c r="K1812" s="17">
        <v>6.1417705621166399E-2</v>
      </c>
      <c r="L1812" s="17">
        <v>5.0751880455246999E-2</v>
      </c>
      <c r="M1812" s="17"/>
      <c r="N1812" s="17">
        <v>5.4245221418553702E-2</v>
      </c>
      <c r="O1812" s="17">
        <v>5.6228251695464797E-2</v>
      </c>
      <c r="P1812" s="17">
        <v>6.7474589293160497E-2</v>
      </c>
      <c r="Q1812" s="17">
        <v>6.5078825691703895E-2</v>
      </c>
      <c r="R1812" s="17"/>
      <c r="S1812" s="17">
        <v>4.6409431856388697E-2</v>
      </c>
      <c r="T1812" s="17">
        <v>5.79425002807347E-2</v>
      </c>
      <c r="U1812" s="17">
        <v>7.7084289909582701E-2</v>
      </c>
      <c r="V1812" s="17">
        <v>9.6430370972282894E-2</v>
      </c>
      <c r="W1812" s="17">
        <v>2.6374651134950799E-2</v>
      </c>
      <c r="X1812" s="17">
        <v>5.1759878631052199E-2</v>
      </c>
      <c r="Y1812" s="17">
        <v>4.7447785705769699E-2</v>
      </c>
      <c r="Z1812" s="17">
        <v>4.0801094868445999E-2</v>
      </c>
      <c r="AA1812" s="17">
        <v>0.10200916723187201</v>
      </c>
      <c r="AB1812" s="17">
        <v>2.0106882861105999E-2</v>
      </c>
      <c r="AC1812" s="17">
        <v>0.124324285658517</v>
      </c>
      <c r="AD1812" s="17">
        <v>2.7054721990844199E-2</v>
      </c>
      <c r="AE1812" s="17"/>
      <c r="AF1812" s="17">
        <v>6.0131844000001197E-2</v>
      </c>
      <c r="AG1812" s="17">
        <v>5.5902819753497097E-2</v>
      </c>
      <c r="AH1812" s="17">
        <v>5.9052923285877502E-2</v>
      </c>
      <c r="AI1812" s="17"/>
      <c r="AJ1812" s="17">
        <v>4.9134062218727799E-2</v>
      </c>
      <c r="AK1812" s="17">
        <v>7.0893911330619896E-2</v>
      </c>
      <c r="AL1812" s="17">
        <v>4.20853659032226E-2</v>
      </c>
      <c r="AM1812" s="17">
        <v>0.156128893441421</v>
      </c>
      <c r="AN1812" s="17">
        <v>5.1270160964984601E-2</v>
      </c>
      <c r="AO1812" s="17"/>
      <c r="AP1812" s="17">
        <v>4.5248786477367499E-2</v>
      </c>
      <c r="AQ1812" s="17">
        <v>7.1655890433167294E-2</v>
      </c>
      <c r="AR1812" s="17">
        <v>3.4546886122506698E-2</v>
      </c>
      <c r="AS1812" s="17">
        <v>9.5922634802691503E-2</v>
      </c>
      <c r="AT1812" s="17">
        <v>0.10075330673247</v>
      </c>
      <c r="AU1812" s="17"/>
      <c r="AV1812" s="17">
        <v>6.1276486110196302E-2</v>
      </c>
      <c r="AW1812" s="17">
        <v>4.1429820970162699E-2</v>
      </c>
      <c r="AX1812" s="17">
        <v>3.0900597488456399E-2</v>
      </c>
      <c r="AY1812" s="17">
        <v>8.1612659626461498E-2</v>
      </c>
      <c r="AZ1812" s="17">
        <v>0.112028209226518</v>
      </c>
      <c r="BA1812" s="17">
        <v>2.9020398441370599E-2</v>
      </c>
      <c r="BB1812" s="17"/>
      <c r="BC1812" s="17">
        <v>4.4602117361863799E-2</v>
      </c>
      <c r="BD1812" s="17">
        <v>8.5666783101965793E-2</v>
      </c>
      <c r="BE1812" s="17">
        <v>3.9995785738175499E-2</v>
      </c>
      <c r="BF1812" s="17">
        <v>8.7032892361467606E-2</v>
      </c>
      <c r="BG1812" s="17">
        <v>0.13951917697594701</v>
      </c>
    </row>
    <row r="1813" spans="2:59" x14ac:dyDescent="0.35">
      <c r="B1813" t="s">
        <v>650</v>
      </c>
      <c r="C1813" s="17">
        <v>0.110650216633303</v>
      </c>
      <c r="D1813" s="17">
        <v>0.12284030789816</v>
      </c>
      <c r="E1813" s="17">
        <v>9.9578487854381406E-2</v>
      </c>
      <c r="F1813" s="17"/>
      <c r="G1813" s="17">
        <v>0.12905345564528101</v>
      </c>
      <c r="H1813" s="17">
        <v>0.152533279136877</v>
      </c>
      <c r="I1813" s="17">
        <v>0.131608086220038</v>
      </c>
      <c r="J1813" s="17">
        <v>0.105022209803075</v>
      </c>
      <c r="K1813" s="17">
        <v>8.3686224791294103E-2</v>
      </c>
      <c r="L1813" s="17">
        <v>6.69762198200054E-2</v>
      </c>
      <c r="M1813" s="17"/>
      <c r="N1813" s="17">
        <v>0.132981687603246</v>
      </c>
      <c r="O1813" s="17">
        <v>0.13705354522221699</v>
      </c>
      <c r="P1813" s="17">
        <v>5.7890771403841697E-2</v>
      </c>
      <c r="Q1813" s="17">
        <v>0.104519825122617</v>
      </c>
      <c r="R1813" s="17"/>
      <c r="S1813" s="17">
        <v>0.144629283059905</v>
      </c>
      <c r="T1813" s="17">
        <v>0.15455100206248501</v>
      </c>
      <c r="U1813" s="17">
        <v>6.5360342433656696E-2</v>
      </c>
      <c r="V1813" s="17">
        <v>0.12649687689320599</v>
      </c>
      <c r="W1813" s="17">
        <v>0.104748429538827</v>
      </c>
      <c r="X1813" s="17">
        <v>0.107188721924213</v>
      </c>
      <c r="Y1813" s="17">
        <v>7.88899279784573E-2</v>
      </c>
      <c r="Z1813" s="17">
        <v>0.146845016181257</v>
      </c>
      <c r="AA1813" s="17">
        <v>7.7227506756237199E-2</v>
      </c>
      <c r="AB1813" s="17">
        <v>8.6262319664548601E-2</v>
      </c>
      <c r="AC1813" s="17">
        <v>0.12845092528455701</v>
      </c>
      <c r="AD1813" s="17">
        <v>6.2266069117835901E-2</v>
      </c>
      <c r="AE1813" s="17"/>
      <c r="AF1813" s="17">
        <v>9.8687497506982996E-2</v>
      </c>
      <c r="AG1813" s="17">
        <v>0.12431428614593</v>
      </c>
      <c r="AH1813" s="17">
        <v>0.1008037663259</v>
      </c>
      <c r="AI1813" s="17"/>
      <c r="AJ1813" s="17">
        <v>0.108658691517769</v>
      </c>
      <c r="AK1813" s="17">
        <v>0.15058144357297501</v>
      </c>
      <c r="AL1813" s="17">
        <v>7.6327576074135206E-2</v>
      </c>
      <c r="AM1813" s="17">
        <v>0.146059863338661</v>
      </c>
      <c r="AN1813" s="17">
        <v>6.5948005859695402E-2</v>
      </c>
      <c r="AO1813" s="17"/>
      <c r="AP1813" s="17">
        <v>0.109094541418275</v>
      </c>
      <c r="AQ1813" s="17">
        <v>0.138862294827274</v>
      </c>
      <c r="AR1813" s="17">
        <v>6.3568398247304606E-2</v>
      </c>
      <c r="AS1813" s="17">
        <v>9.4186104009944802E-2</v>
      </c>
      <c r="AT1813" s="17">
        <v>0.254409058919631</v>
      </c>
      <c r="AU1813" s="17"/>
      <c r="AV1813" s="17">
        <v>0.13143174228246099</v>
      </c>
      <c r="AW1813" s="17">
        <v>0.10464922661434201</v>
      </c>
      <c r="AX1813" s="17">
        <v>6.4235732252088201E-2</v>
      </c>
      <c r="AY1813" s="17">
        <v>9.6941285503993196E-2</v>
      </c>
      <c r="AZ1813" s="17">
        <v>0.21312543103495801</v>
      </c>
      <c r="BA1813" s="17">
        <v>0.10022722584603699</v>
      </c>
      <c r="BB1813" s="17"/>
      <c r="BC1813" s="17">
        <v>7.4618400492984197E-2</v>
      </c>
      <c r="BD1813" s="17">
        <v>0.140546262458283</v>
      </c>
      <c r="BE1813" s="17">
        <v>0.11274042874045</v>
      </c>
      <c r="BF1813" s="17">
        <v>0.138315006475456</v>
      </c>
      <c r="BG1813" s="17">
        <v>5.7127403632026799E-2</v>
      </c>
    </row>
    <row r="1814" spans="2:59" x14ac:dyDescent="0.35">
      <c r="B1814" t="s">
        <v>651</v>
      </c>
      <c r="C1814" s="17">
        <v>0.179638855297099</v>
      </c>
      <c r="D1814" s="17">
        <v>0.16871071202433999</v>
      </c>
      <c r="E1814" s="17">
        <v>0.18969020863517999</v>
      </c>
      <c r="F1814" s="17"/>
      <c r="G1814" s="17">
        <v>0.24378591346546899</v>
      </c>
      <c r="H1814" s="17">
        <v>0.24720085041416401</v>
      </c>
      <c r="I1814" s="17">
        <v>0.14575476714747701</v>
      </c>
      <c r="J1814" s="17">
        <v>0.16902758302463999</v>
      </c>
      <c r="K1814" s="17">
        <v>0.14328987387580699</v>
      </c>
      <c r="L1814" s="17">
        <v>0.13546170858690201</v>
      </c>
      <c r="M1814" s="17"/>
      <c r="N1814" s="17">
        <v>0.21395645357249099</v>
      </c>
      <c r="O1814" s="17">
        <v>0.15553850018894999</v>
      </c>
      <c r="P1814" s="17">
        <v>0.17185842193107401</v>
      </c>
      <c r="Q1814" s="17">
        <v>0.17336673021419799</v>
      </c>
      <c r="R1814" s="17"/>
      <c r="S1814" s="17">
        <v>0.211565085760789</v>
      </c>
      <c r="T1814" s="17">
        <v>0.157679054056312</v>
      </c>
      <c r="U1814" s="17">
        <v>0.103307084906373</v>
      </c>
      <c r="V1814" s="17">
        <v>0.17940489896144099</v>
      </c>
      <c r="W1814" s="17">
        <v>0.22836077002512101</v>
      </c>
      <c r="X1814" s="17">
        <v>0.28430989666562501</v>
      </c>
      <c r="Y1814" s="17">
        <v>0.172838579355136</v>
      </c>
      <c r="Z1814" s="17">
        <v>8.6372426333085506E-2</v>
      </c>
      <c r="AA1814" s="17">
        <v>0.18902784355392099</v>
      </c>
      <c r="AB1814" s="17">
        <v>0.19217485082045099</v>
      </c>
      <c r="AC1814" s="17">
        <v>0.116028030902907</v>
      </c>
      <c r="AD1814" s="17">
        <v>5.0300592766190498E-2</v>
      </c>
      <c r="AE1814" s="17"/>
      <c r="AF1814" s="17">
        <v>0.18873971754042501</v>
      </c>
      <c r="AG1814" s="17">
        <v>0.15841278434345399</v>
      </c>
      <c r="AH1814" s="17">
        <v>0.21432533100138099</v>
      </c>
      <c r="AI1814" s="17"/>
      <c r="AJ1814" s="17">
        <v>0.145107046185116</v>
      </c>
      <c r="AK1814" s="17">
        <v>0.22810878255083</v>
      </c>
      <c r="AL1814" s="17">
        <v>0.10480184413305201</v>
      </c>
      <c r="AM1814" s="17">
        <v>0.255801215366951</v>
      </c>
      <c r="AN1814" s="17">
        <v>0.14204303296443099</v>
      </c>
      <c r="AO1814" s="17"/>
      <c r="AP1814" s="17">
        <v>0.153477556581432</v>
      </c>
      <c r="AQ1814" s="17">
        <v>0.22480994892153</v>
      </c>
      <c r="AR1814" s="17">
        <v>0.139045943849464</v>
      </c>
      <c r="AS1814" s="17">
        <v>0.19784887125404499</v>
      </c>
      <c r="AT1814" s="17">
        <v>0.17742900865619399</v>
      </c>
      <c r="AU1814" s="17"/>
      <c r="AV1814" s="17">
        <v>0.23771189581364999</v>
      </c>
      <c r="AW1814" s="17">
        <v>0.15724858634922001</v>
      </c>
      <c r="AX1814" s="17">
        <v>0.185557053783378</v>
      </c>
      <c r="AY1814" s="17">
        <v>0.21213535824149601</v>
      </c>
      <c r="AZ1814" s="17">
        <v>0.124593462481198</v>
      </c>
      <c r="BA1814" s="17">
        <v>0.13455767314620701</v>
      </c>
      <c r="BB1814" s="17"/>
      <c r="BC1814" s="17">
        <v>0.168264620076403</v>
      </c>
      <c r="BD1814" s="17">
        <v>0.164064391264058</v>
      </c>
      <c r="BE1814" s="17">
        <v>0.211290878026719</v>
      </c>
      <c r="BF1814" s="17">
        <v>0.18589343201411401</v>
      </c>
      <c r="BG1814" s="17">
        <v>0.139894097255338</v>
      </c>
    </row>
    <row r="1815" spans="2:59" x14ac:dyDescent="0.35">
      <c r="B1815" t="s">
        <v>652</v>
      </c>
      <c r="C1815" s="17">
        <v>0.21060172484447101</v>
      </c>
      <c r="D1815" s="17">
        <v>0.21806625122658199</v>
      </c>
      <c r="E1815" s="17">
        <v>0.20308621619227499</v>
      </c>
      <c r="F1815" s="17"/>
      <c r="G1815" s="17">
        <v>0.27185120283602898</v>
      </c>
      <c r="H1815" s="17">
        <v>0.159878433716093</v>
      </c>
      <c r="I1815" s="17">
        <v>0.238594754495426</v>
      </c>
      <c r="J1815" s="17">
        <v>0.214823554526724</v>
      </c>
      <c r="K1815" s="17">
        <v>0.18585473693292501</v>
      </c>
      <c r="L1815" s="17">
        <v>0.19996254260826901</v>
      </c>
      <c r="M1815" s="17"/>
      <c r="N1815" s="17">
        <v>0.17401872956804901</v>
      </c>
      <c r="O1815" s="17">
        <v>0.191502905571689</v>
      </c>
      <c r="P1815" s="17">
        <v>0.27063606828303799</v>
      </c>
      <c r="Q1815" s="17">
        <v>0.21608751434666901</v>
      </c>
      <c r="R1815" s="17"/>
      <c r="S1815" s="17">
        <v>0.17902984556173601</v>
      </c>
      <c r="T1815" s="17">
        <v>0.233321122053194</v>
      </c>
      <c r="U1815" s="17">
        <v>0.164411871549271</v>
      </c>
      <c r="V1815" s="17">
        <v>0.17569278743720701</v>
      </c>
      <c r="W1815" s="17">
        <v>0.215934545836027</v>
      </c>
      <c r="X1815" s="17">
        <v>0.217767629727107</v>
      </c>
      <c r="Y1815" s="17">
        <v>0.25973232316750999</v>
      </c>
      <c r="Z1815" s="17">
        <v>0.31837934583525401</v>
      </c>
      <c r="AA1815" s="17">
        <v>0.22938545596618801</v>
      </c>
      <c r="AB1815" s="17">
        <v>0.20038414137558</v>
      </c>
      <c r="AC1815" s="17">
        <v>0.194913755827157</v>
      </c>
      <c r="AD1815" s="17">
        <v>0.17741053139926</v>
      </c>
      <c r="AE1815" s="17"/>
      <c r="AF1815" s="17">
        <v>0.18972293860065201</v>
      </c>
      <c r="AG1815" s="17">
        <v>0.20051619279292801</v>
      </c>
      <c r="AH1815" s="17">
        <v>0.21256445700792601</v>
      </c>
      <c r="AI1815" s="17"/>
      <c r="AJ1815" s="17">
        <v>0.173357116239128</v>
      </c>
      <c r="AK1815" s="17">
        <v>0.16908318360326099</v>
      </c>
      <c r="AL1815" s="17">
        <v>0.26166395442173401</v>
      </c>
      <c r="AM1815" s="17">
        <v>0.17305281453410201</v>
      </c>
      <c r="AN1815" s="17">
        <v>0.28643646359144198</v>
      </c>
      <c r="AO1815" s="17"/>
      <c r="AP1815" s="17">
        <v>0.16944340811360001</v>
      </c>
      <c r="AQ1815" s="17">
        <v>0.192549446230737</v>
      </c>
      <c r="AR1815" s="17">
        <v>0.29497493367396099</v>
      </c>
      <c r="AS1815" s="17">
        <v>0.178013746106682</v>
      </c>
      <c r="AT1815" s="17">
        <v>0.15201274409992799</v>
      </c>
      <c r="AU1815" s="17"/>
      <c r="AV1815" s="17">
        <v>0.209477527815813</v>
      </c>
      <c r="AW1815" s="17">
        <v>0.17306750947264199</v>
      </c>
      <c r="AX1815" s="17">
        <v>0.25266086209702199</v>
      </c>
      <c r="AY1815" s="17">
        <v>0.20667139113955799</v>
      </c>
      <c r="AZ1815" s="17">
        <v>0.23240689769775499</v>
      </c>
      <c r="BA1815" s="17">
        <v>0.19798747636623701</v>
      </c>
      <c r="BB1815" s="17"/>
      <c r="BC1815" s="17">
        <v>0.26118976459619198</v>
      </c>
      <c r="BD1815" s="17">
        <v>0.202764654734472</v>
      </c>
      <c r="BE1815" s="17">
        <v>0.20053266268578501</v>
      </c>
      <c r="BF1815" s="17">
        <v>0.22974094704176601</v>
      </c>
      <c r="BG1815" s="17">
        <v>0.290741801128649</v>
      </c>
    </row>
    <row r="1816" spans="2:59" x14ac:dyDescent="0.35">
      <c r="B1816" t="s">
        <v>653</v>
      </c>
      <c r="C1816" s="17">
        <v>0.19413391080213299</v>
      </c>
      <c r="D1816" s="17">
        <v>0.183034702944601</v>
      </c>
      <c r="E1816" s="17">
        <v>0.20675465354814401</v>
      </c>
      <c r="F1816" s="17"/>
      <c r="G1816" s="17">
        <v>0.118430191804096</v>
      </c>
      <c r="H1816" s="17">
        <v>0.16781113446948201</v>
      </c>
      <c r="I1816" s="17">
        <v>0.16495767440908099</v>
      </c>
      <c r="J1816" s="17">
        <v>0.22722335039605199</v>
      </c>
      <c r="K1816" s="17">
        <v>0.213770413133159</v>
      </c>
      <c r="L1816" s="17">
        <v>0.25491228708998898</v>
      </c>
      <c r="M1816" s="17"/>
      <c r="N1816" s="17">
        <v>0.198730989381185</v>
      </c>
      <c r="O1816" s="17">
        <v>0.19768463445446799</v>
      </c>
      <c r="P1816" s="17">
        <v>0.19420940602737199</v>
      </c>
      <c r="Q1816" s="17">
        <v>0.18573736573665001</v>
      </c>
      <c r="R1816" s="17"/>
      <c r="S1816" s="17">
        <v>0.21983805161415901</v>
      </c>
      <c r="T1816" s="17">
        <v>0.20224393381970901</v>
      </c>
      <c r="U1816" s="17">
        <v>0.30812722990720598</v>
      </c>
      <c r="V1816" s="17">
        <v>0.18731974809509899</v>
      </c>
      <c r="W1816" s="17">
        <v>0.18739797190843399</v>
      </c>
      <c r="X1816" s="17">
        <v>0.18238392382260499</v>
      </c>
      <c r="Y1816" s="17">
        <v>9.4781271368199999E-2</v>
      </c>
      <c r="Z1816" s="17">
        <v>0.14317878879714699</v>
      </c>
      <c r="AA1816" s="17">
        <v>0.178139248092927</v>
      </c>
      <c r="AB1816" s="17">
        <v>0.157509734408532</v>
      </c>
      <c r="AC1816" s="17">
        <v>0.231441891256844</v>
      </c>
      <c r="AD1816" s="17">
        <v>0.227354288382943</v>
      </c>
      <c r="AE1816" s="17"/>
      <c r="AF1816" s="17">
        <v>0.229991266545717</v>
      </c>
      <c r="AG1816" s="17">
        <v>0.20675963098299999</v>
      </c>
      <c r="AH1816" s="17">
        <v>0.16108167733935799</v>
      </c>
      <c r="AI1816" s="17"/>
      <c r="AJ1816" s="17">
        <v>0.24656010429417499</v>
      </c>
      <c r="AK1816" s="17">
        <v>0.17570821345238499</v>
      </c>
      <c r="AL1816" s="17">
        <v>0.25162274260744699</v>
      </c>
      <c r="AM1816" s="17">
        <v>0.18259360731984101</v>
      </c>
      <c r="AN1816" s="17">
        <v>0.174156844157632</v>
      </c>
      <c r="AO1816" s="17"/>
      <c r="AP1816" s="17">
        <v>0.24059781803133501</v>
      </c>
      <c r="AQ1816" s="17">
        <v>0.16418703299050999</v>
      </c>
      <c r="AR1816" s="17">
        <v>0.17943057000524801</v>
      </c>
      <c r="AS1816" s="17">
        <v>0.196090201076353</v>
      </c>
      <c r="AT1816" s="17">
        <v>0.145620001712115</v>
      </c>
      <c r="AU1816" s="17"/>
      <c r="AV1816" s="17">
        <v>0.17034809636283499</v>
      </c>
      <c r="AW1816" s="17">
        <v>0.258937050962261</v>
      </c>
      <c r="AX1816" s="17">
        <v>0.162779794066155</v>
      </c>
      <c r="AY1816" s="17">
        <v>0.175208118670408</v>
      </c>
      <c r="AZ1816" s="17">
        <v>0.16706453425401999</v>
      </c>
      <c r="BA1816" s="17">
        <v>0.17455480582361199</v>
      </c>
      <c r="BB1816" s="17"/>
      <c r="BC1816" s="17">
        <v>0.214558681314517</v>
      </c>
      <c r="BD1816" s="17">
        <v>0.187928938371627</v>
      </c>
      <c r="BE1816" s="17">
        <v>0.18835599142906201</v>
      </c>
      <c r="BF1816" s="17">
        <v>0.123186619346507</v>
      </c>
      <c r="BG1816" s="17">
        <v>0.14719410288093099</v>
      </c>
    </row>
    <row r="1817" spans="2:59" x14ac:dyDescent="0.35">
      <c r="B1817" t="s">
        <v>654</v>
      </c>
      <c r="C1817" s="17">
        <v>0.117104381918104</v>
      </c>
      <c r="D1817" s="17">
        <v>0.122374194785111</v>
      </c>
      <c r="E1817" s="17">
        <v>0.110270730805223</v>
      </c>
      <c r="F1817" s="17"/>
      <c r="G1817" s="17">
        <v>9.2185885635338402E-2</v>
      </c>
      <c r="H1817" s="17">
        <v>7.3929796230196701E-2</v>
      </c>
      <c r="I1817" s="17">
        <v>0.130541864374251</v>
      </c>
      <c r="J1817" s="17">
        <v>0.134522031300914</v>
      </c>
      <c r="K1817" s="17">
        <v>0.12630525795077299</v>
      </c>
      <c r="L1817" s="17">
        <v>0.14101522560822699</v>
      </c>
      <c r="M1817" s="17"/>
      <c r="N1817" s="17">
        <v>0.118511043036227</v>
      </c>
      <c r="O1817" s="17">
        <v>0.109450678367971</v>
      </c>
      <c r="P1817" s="17">
        <v>0.13987016117150999</v>
      </c>
      <c r="Q1817" s="17">
        <v>0.103621531771665</v>
      </c>
      <c r="R1817" s="17"/>
      <c r="S1817" s="17">
        <v>0.108080468715041</v>
      </c>
      <c r="T1817" s="17">
        <v>9.5550840905860704E-2</v>
      </c>
      <c r="U1817" s="17">
        <v>0.12259163627576899</v>
      </c>
      <c r="V1817" s="17">
        <v>0.15367031956759999</v>
      </c>
      <c r="W1817" s="17">
        <v>9.1127904899034204E-2</v>
      </c>
      <c r="X1817" s="17">
        <v>8.7878861786168702E-2</v>
      </c>
      <c r="Y1817" s="17">
        <v>0.18956390897160399</v>
      </c>
      <c r="Z1817" s="17">
        <v>0.174106165084918</v>
      </c>
      <c r="AA1817" s="17">
        <v>5.4333403999479502E-2</v>
      </c>
      <c r="AB1817" s="17">
        <v>0.17708178665400301</v>
      </c>
      <c r="AC1817" s="17">
        <v>7.0099175587106599E-2</v>
      </c>
      <c r="AD1817" s="17">
        <v>0.14671384027034501</v>
      </c>
      <c r="AE1817" s="17"/>
      <c r="AF1817" s="17">
        <v>0.13361224208849101</v>
      </c>
      <c r="AG1817" s="17">
        <v>9.9228328446383296E-2</v>
      </c>
      <c r="AH1817" s="17">
        <v>0.120624064555977</v>
      </c>
      <c r="AI1817" s="17"/>
      <c r="AJ1817" s="17">
        <v>0.14626549764541799</v>
      </c>
      <c r="AK1817" s="17">
        <v>8.92989064206548E-2</v>
      </c>
      <c r="AL1817" s="17">
        <v>9.5155854350250105E-2</v>
      </c>
      <c r="AM1817" s="17">
        <v>4.3718381436317198E-2</v>
      </c>
      <c r="AN1817" s="17">
        <v>0.11681696740679</v>
      </c>
      <c r="AO1817" s="17"/>
      <c r="AP1817" s="17">
        <v>0.148022754845515</v>
      </c>
      <c r="AQ1817" s="17">
        <v>9.3413252955990803E-2</v>
      </c>
      <c r="AR1817" s="17">
        <v>0.136890586877502</v>
      </c>
      <c r="AS1817" s="17">
        <v>0.12377124364614001</v>
      </c>
      <c r="AT1817" s="17">
        <v>9.1137622036696994E-2</v>
      </c>
      <c r="AU1817" s="17"/>
      <c r="AV1817" s="17">
        <v>7.82343669250192E-2</v>
      </c>
      <c r="AW1817" s="17">
        <v>0.12996028242150101</v>
      </c>
      <c r="AX1817" s="17">
        <v>0.153796303294256</v>
      </c>
      <c r="AY1817" s="17">
        <v>0.13680009758818501</v>
      </c>
      <c r="AZ1817" s="17">
        <v>8.32722225809302E-2</v>
      </c>
      <c r="BA1817" s="17">
        <v>0.15698068365654799</v>
      </c>
      <c r="BB1817" s="17"/>
      <c r="BC1817" s="17">
        <v>0.114530734042325</v>
      </c>
      <c r="BD1817" s="17">
        <v>0.10609279140190001</v>
      </c>
      <c r="BE1817" s="17">
        <v>0.123277088760666</v>
      </c>
      <c r="BF1817" s="17">
        <v>9.0108800876371201E-2</v>
      </c>
      <c r="BG1817" s="17">
        <v>0</v>
      </c>
    </row>
    <row r="1818" spans="2:59" x14ac:dyDescent="0.35">
      <c r="B1818" t="s">
        <v>655</v>
      </c>
      <c r="C1818" s="17">
        <v>0.127663231008145</v>
      </c>
      <c r="D1818" s="17">
        <v>0.13274178237911399</v>
      </c>
      <c r="E1818" s="17">
        <v>0.123753121542345</v>
      </c>
      <c r="F1818" s="17"/>
      <c r="G1818" s="17">
        <v>7.9745425546682305E-2</v>
      </c>
      <c r="H1818" s="17">
        <v>0.122470267021674</v>
      </c>
      <c r="I1818" s="17">
        <v>0.12999145620975799</v>
      </c>
      <c r="J1818" s="17">
        <v>9.7866639366228997E-2</v>
      </c>
      <c r="K1818" s="17">
        <v>0.185675787694876</v>
      </c>
      <c r="L1818" s="17">
        <v>0.15092013583135999</v>
      </c>
      <c r="M1818" s="17"/>
      <c r="N1818" s="17">
        <v>0.107555875420249</v>
      </c>
      <c r="O1818" s="17">
        <v>0.15254148449924099</v>
      </c>
      <c r="P1818" s="17">
        <v>9.8060581890004703E-2</v>
      </c>
      <c r="Q1818" s="17">
        <v>0.15158820711649701</v>
      </c>
      <c r="R1818" s="17"/>
      <c r="S1818" s="17">
        <v>9.0447833431980304E-2</v>
      </c>
      <c r="T1818" s="17">
        <v>9.8711546821704604E-2</v>
      </c>
      <c r="U1818" s="17">
        <v>0.15911754501814099</v>
      </c>
      <c r="V1818" s="17">
        <v>8.0984998073163394E-2</v>
      </c>
      <c r="W1818" s="17">
        <v>0.14605572665760599</v>
      </c>
      <c r="X1818" s="17">
        <v>6.8711087443229499E-2</v>
      </c>
      <c r="Y1818" s="17">
        <v>0.15674620345332399</v>
      </c>
      <c r="Z1818" s="17">
        <v>9.0317162899891501E-2</v>
      </c>
      <c r="AA1818" s="17">
        <v>0.169877374399374</v>
      </c>
      <c r="AB1818" s="17">
        <v>0.16648028421578001</v>
      </c>
      <c r="AC1818" s="17">
        <v>0.134741935482912</v>
      </c>
      <c r="AD1818" s="17">
        <v>0.30889995607258097</v>
      </c>
      <c r="AE1818" s="17"/>
      <c r="AF1818" s="17">
        <v>9.9114493717729998E-2</v>
      </c>
      <c r="AG1818" s="17">
        <v>0.154865957534809</v>
      </c>
      <c r="AH1818" s="17">
        <v>0.13154778048358101</v>
      </c>
      <c r="AI1818" s="17"/>
      <c r="AJ1818" s="17">
        <v>0.13091748189966601</v>
      </c>
      <c r="AK1818" s="17">
        <v>0.116325559069273</v>
      </c>
      <c r="AL1818" s="17">
        <v>0.16834266251016</v>
      </c>
      <c r="AM1818" s="17">
        <v>4.2645224562708403E-2</v>
      </c>
      <c r="AN1818" s="17">
        <v>0.16332852505502499</v>
      </c>
      <c r="AO1818" s="17"/>
      <c r="AP1818" s="17">
        <v>0.13411513453247501</v>
      </c>
      <c r="AQ1818" s="17">
        <v>0.114522133640791</v>
      </c>
      <c r="AR1818" s="17">
        <v>0.15154268122401399</v>
      </c>
      <c r="AS1818" s="17">
        <v>0.114167199104143</v>
      </c>
      <c r="AT1818" s="17">
        <v>7.8638257842965603E-2</v>
      </c>
      <c r="AU1818" s="17"/>
      <c r="AV1818" s="17">
        <v>0.11151988469002599</v>
      </c>
      <c r="AW1818" s="17">
        <v>0.13470752320987001</v>
      </c>
      <c r="AX1818" s="17">
        <v>0.150069657018644</v>
      </c>
      <c r="AY1818" s="17">
        <v>9.0631089229898099E-2</v>
      </c>
      <c r="AZ1818" s="17">
        <v>6.7509242724620305E-2</v>
      </c>
      <c r="BA1818" s="17">
        <v>0.20667173671998801</v>
      </c>
      <c r="BB1818" s="17"/>
      <c r="BC1818" s="17">
        <v>0.12223568211571401</v>
      </c>
      <c r="BD1818" s="17">
        <v>0.112936178667694</v>
      </c>
      <c r="BE1818" s="17">
        <v>0.123807164619142</v>
      </c>
      <c r="BF1818" s="17">
        <v>0.14572230188431801</v>
      </c>
      <c r="BG1818" s="17">
        <v>0.22552341812710799</v>
      </c>
    </row>
    <row r="1819" spans="2:59" x14ac:dyDescent="0.35">
      <c r="C1819" s="17"/>
      <c r="D1819" s="17"/>
      <c r="E1819" s="17"/>
      <c r="F1819" s="17"/>
      <c r="G1819" s="17"/>
      <c r="H1819" s="17"/>
      <c r="I1819" s="17"/>
      <c r="J1819" s="17"/>
      <c r="K1819" s="17"/>
      <c r="L1819" s="17"/>
      <c r="M1819" s="17"/>
      <c r="N1819" s="17"/>
      <c r="O1819" s="17"/>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c r="AR1819" s="17"/>
      <c r="AS1819" s="17"/>
      <c r="AT1819" s="17"/>
      <c r="AU1819" s="17"/>
      <c r="AV1819" s="17"/>
      <c r="AW1819" s="17"/>
      <c r="AX1819" s="17"/>
      <c r="AY1819" s="17"/>
      <c r="AZ1819" s="17"/>
      <c r="BA1819" s="17"/>
      <c r="BB1819" s="17"/>
      <c r="BC1819" s="17"/>
      <c r="BD1819" s="17"/>
      <c r="BE1819" s="17"/>
      <c r="BF1819" s="17"/>
      <c r="BG1819" s="17"/>
    </row>
    <row r="1820" spans="2:59" x14ac:dyDescent="0.35">
      <c r="B1820" s="6" t="s">
        <v>681</v>
      </c>
      <c r="C1820" s="17"/>
      <c r="D1820" s="17"/>
      <c r="E1820" s="17"/>
      <c r="F1820" s="17"/>
      <c r="G1820" s="17"/>
      <c r="H1820" s="17"/>
      <c r="I1820" s="17"/>
      <c r="J1820" s="17"/>
      <c r="K1820" s="17"/>
      <c r="L1820" s="17"/>
      <c r="M1820" s="17"/>
      <c r="N1820" s="17"/>
      <c r="O1820" s="17"/>
      <c r="P1820" s="17"/>
      <c r="Q1820" s="17"/>
      <c r="R1820" s="17"/>
      <c r="S1820" s="17"/>
      <c r="T1820" s="17"/>
      <c r="U1820" s="17"/>
      <c r="V1820" s="17"/>
      <c r="W1820" s="17"/>
      <c r="X1820" s="17"/>
      <c r="Y1820" s="17"/>
      <c r="Z1820" s="17"/>
      <c r="AA1820" s="17"/>
      <c r="AB1820" s="17"/>
      <c r="AC1820" s="17"/>
      <c r="AD1820" s="17"/>
      <c r="AE1820" s="17"/>
      <c r="AF1820" s="17"/>
      <c r="AG1820" s="17"/>
      <c r="AH1820" s="17"/>
      <c r="AI1820" s="17"/>
      <c r="AJ1820" s="17"/>
      <c r="AK1820" s="17"/>
      <c r="AL1820" s="17"/>
      <c r="AM1820" s="17"/>
      <c r="AN1820" s="17"/>
      <c r="AO1820" s="17"/>
      <c r="AP1820" s="17"/>
      <c r="AQ1820" s="17"/>
      <c r="AR1820" s="17"/>
      <c r="AS1820" s="17"/>
      <c r="AT1820" s="17"/>
      <c r="AU1820" s="17"/>
      <c r="AV1820" s="17"/>
      <c r="AW1820" s="17"/>
      <c r="AX1820" s="17"/>
      <c r="AY1820" s="17"/>
      <c r="AZ1820" s="17"/>
      <c r="BA1820" s="17"/>
      <c r="BB1820" s="17"/>
      <c r="BC1820" s="17"/>
      <c r="BD1820" s="17"/>
      <c r="BE1820" s="17"/>
      <c r="BF1820" s="17"/>
      <c r="BG1820" s="17"/>
    </row>
    <row r="1821" spans="2:59" x14ac:dyDescent="0.35">
      <c r="B1821" s="24" t="s">
        <v>331</v>
      </c>
      <c r="C1821" s="17"/>
      <c r="D1821" s="17"/>
      <c r="E1821" s="17"/>
      <c r="F1821" s="17"/>
      <c r="G1821" s="17"/>
      <c r="H1821" s="17"/>
      <c r="I1821" s="17"/>
      <c r="J1821" s="17"/>
      <c r="K1821" s="17"/>
      <c r="L1821" s="17"/>
      <c r="M1821" s="17"/>
      <c r="N1821" s="17"/>
      <c r="O1821" s="17"/>
      <c r="P1821" s="17"/>
      <c r="Q1821" s="17"/>
      <c r="R1821" s="17"/>
      <c r="S1821" s="17"/>
      <c r="T1821" s="17"/>
      <c r="U1821" s="17"/>
      <c r="V1821" s="17"/>
      <c r="W1821" s="17"/>
      <c r="X1821" s="17"/>
      <c r="Y1821" s="17"/>
      <c r="Z1821" s="17"/>
      <c r="AA1821" s="17"/>
      <c r="AB1821" s="17"/>
      <c r="AC1821" s="17"/>
      <c r="AD1821" s="17"/>
      <c r="AE1821" s="17"/>
      <c r="AF1821" s="17"/>
      <c r="AG1821" s="17"/>
      <c r="AH1821" s="17"/>
      <c r="AI1821" s="17"/>
      <c r="AJ1821" s="17"/>
      <c r="AK1821" s="17"/>
      <c r="AL1821" s="17"/>
      <c r="AM1821" s="17"/>
      <c r="AN1821" s="17"/>
      <c r="AO1821" s="17"/>
      <c r="AP1821" s="17"/>
      <c r="AQ1821" s="17"/>
      <c r="AR1821" s="17"/>
      <c r="AS1821" s="17"/>
      <c r="AT1821" s="17"/>
      <c r="AU1821" s="17"/>
      <c r="AV1821" s="17"/>
      <c r="AW1821" s="17"/>
      <c r="AX1821" s="17"/>
      <c r="AY1821" s="17"/>
      <c r="AZ1821" s="17"/>
      <c r="BA1821" s="17"/>
      <c r="BB1821" s="17"/>
      <c r="BC1821" s="17"/>
      <c r="BD1821" s="17"/>
      <c r="BE1821" s="17"/>
      <c r="BF1821" s="17"/>
      <c r="BG1821" s="17"/>
    </row>
    <row r="1822" spans="2:59" x14ac:dyDescent="0.35">
      <c r="B1822" t="s">
        <v>649</v>
      </c>
      <c r="C1822" s="17">
        <v>0.115054441690967</v>
      </c>
      <c r="D1822" s="17">
        <v>0.121056374713197</v>
      </c>
      <c r="E1822" s="17">
        <v>0.108397751287925</v>
      </c>
      <c r="F1822" s="17"/>
      <c r="G1822" s="17">
        <v>9.8077125563239401E-2</v>
      </c>
      <c r="H1822" s="17">
        <v>0.104611502690134</v>
      </c>
      <c r="I1822" s="17">
        <v>0.114995981587939</v>
      </c>
      <c r="J1822" s="17">
        <v>0.11614033303252499</v>
      </c>
      <c r="K1822" s="17">
        <v>0.15858617784425</v>
      </c>
      <c r="L1822" s="17">
        <v>0.10775021148261101</v>
      </c>
      <c r="M1822" s="17"/>
      <c r="N1822" s="17">
        <v>9.0733736606002396E-2</v>
      </c>
      <c r="O1822" s="17">
        <v>0.12191126347824301</v>
      </c>
      <c r="P1822" s="17">
        <v>0.11437737443526</v>
      </c>
      <c r="Q1822" s="17">
        <v>0.13288500949023799</v>
      </c>
      <c r="R1822" s="17"/>
      <c r="S1822" s="17">
        <v>8.8240588034558601E-2</v>
      </c>
      <c r="T1822" s="17">
        <v>0.162085430749352</v>
      </c>
      <c r="U1822" s="17">
        <v>0.12571616697492899</v>
      </c>
      <c r="V1822" s="17">
        <v>0.16289571379138201</v>
      </c>
      <c r="W1822" s="17">
        <v>0.11803588805427701</v>
      </c>
      <c r="X1822" s="17">
        <v>6.36642198594152E-2</v>
      </c>
      <c r="Y1822" s="17">
        <v>8.5492536841259098E-2</v>
      </c>
      <c r="Z1822" s="17">
        <v>6.5992575044727095E-2</v>
      </c>
      <c r="AA1822" s="17">
        <v>0.160139096873265</v>
      </c>
      <c r="AB1822" s="17">
        <v>9.4956629367649995E-2</v>
      </c>
      <c r="AC1822" s="17">
        <v>0.13745227336297799</v>
      </c>
      <c r="AD1822" s="17">
        <v>5.6560766396619E-2</v>
      </c>
      <c r="AE1822" s="17"/>
      <c r="AF1822" s="17">
        <v>0.123044008967716</v>
      </c>
      <c r="AG1822" s="17">
        <v>0.114808424826255</v>
      </c>
      <c r="AH1822" s="17">
        <v>0.10317799908922801</v>
      </c>
      <c r="AI1822" s="17"/>
      <c r="AJ1822" s="17">
        <v>9.0258064055256104E-2</v>
      </c>
      <c r="AK1822" s="17">
        <v>0.12755693666027099</v>
      </c>
      <c r="AL1822" s="17">
        <v>0.130908267055412</v>
      </c>
      <c r="AM1822" s="17">
        <v>0.32511609909639799</v>
      </c>
      <c r="AN1822" s="17">
        <v>0.11038051635639599</v>
      </c>
      <c r="AO1822" s="17"/>
      <c r="AP1822" s="17">
        <v>9.5410492212715595E-2</v>
      </c>
      <c r="AQ1822" s="17">
        <v>0.13593139778955901</v>
      </c>
      <c r="AR1822" s="17">
        <v>8.4497118915160499E-2</v>
      </c>
      <c r="AS1822" s="17">
        <v>0.17013729154726401</v>
      </c>
      <c r="AT1822" s="17">
        <v>0.162671404004707</v>
      </c>
      <c r="AU1822" s="17"/>
      <c r="AV1822" s="17">
        <v>0.13600877559945601</v>
      </c>
      <c r="AW1822" s="17">
        <v>7.0823827272406201E-2</v>
      </c>
      <c r="AX1822" s="17">
        <v>6.78141313770938E-2</v>
      </c>
      <c r="AY1822" s="17">
        <v>0.15799680825180301</v>
      </c>
      <c r="AZ1822" s="17">
        <v>0.16406394144184999</v>
      </c>
      <c r="BA1822" s="17">
        <v>6.4496624307380193E-2</v>
      </c>
      <c r="BB1822" s="17"/>
      <c r="BC1822" s="17">
        <v>0.108488271035884</v>
      </c>
      <c r="BD1822" s="17">
        <v>0.15171832739740701</v>
      </c>
      <c r="BE1822" s="17">
        <v>0.114492247010872</v>
      </c>
      <c r="BF1822" s="17">
        <v>5.6631292441431898E-2</v>
      </c>
      <c r="BG1822" s="17">
        <v>0.13951917697594701</v>
      </c>
    </row>
    <row r="1823" spans="2:59" x14ac:dyDescent="0.35">
      <c r="B1823" t="s">
        <v>650</v>
      </c>
      <c r="C1823" s="17">
        <v>0.12537565803364001</v>
      </c>
      <c r="D1823" s="17">
        <v>0.12032281108493099</v>
      </c>
      <c r="E1823" s="17">
        <v>0.12947369919238</v>
      </c>
      <c r="F1823" s="17"/>
      <c r="G1823" s="17">
        <v>0.149555840220709</v>
      </c>
      <c r="H1823" s="17">
        <v>0.177785640265397</v>
      </c>
      <c r="I1823" s="17">
        <v>0.152083252376328</v>
      </c>
      <c r="J1823" s="17">
        <v>0.124609891360128</v>
      </c>
      <c r="K1823" s="17">
        <v>5.5088363938092098E-2</v>
      </c>
      <c r="L1823" s="17">
        <v>8.7546092638765602E-2</v>
      </c>
      <c r="M1823" s="17"/>
      <c r="N1823" s="17">
        <v>0.161283110930829</v>
      </c>
      <c r="O1823" s="17">
        <v>0.13153532793669301</v>
      </c>
      <c r="P1823" s="17">
        <v>9.9037471929760396E-2</v>
      </c>
      <c r="Q1823" s="17">
        <v>0.10139523389994499</v>
      </c>
      <c r="R1823" s="17"/>
      <c r="S1823" s="17">
        <v>0.128510927222383</v>
      </c>
      <c r="T1823" s="17">
        <v>0.15774760912823299</v>
      </c>
      <c r="U1823" s="17">
        <v>9.7709300589008702E-2</v>
      </c>
      <c r="V1823" s="17">
        <v>0.115441800438911</v>
      </c>
      <c r="W1823" s="17">
        <v>0.17039150006346901</v>
      </c>
      <c r="X1823" s="17">
        <v>0.157109704751563</v>
      </c>
      <c r="Y1823" s="17">
        <v>7.60078621736794E-2</v>
      </c>
      <c r="Z1823" s="17">
        <v>0.135938836063552</v>
      </c>
      <c r="AA1823" s="17">
        <v>0.123241859437069</v>
      </c>
      <c r="AB1823" s="17">
        <v>8.8697877729360594E-2</v>
      </c>
      <c r="AC1823" s="17">
        <v>0.12872197588464501</v>
      </c>
      <c r="AD1823" s="17">
        <v>9.3853481874624195E-2</v>
      </c>
      <c r="AE1823" s="17"/>
      <c r="AF1823" s="17">
        <v>0.104643510542997</v>
      </c>
      <c r="AG1823" s="17">
        <v>0.14881778320824399</v>
      </c>
      <c r="AH1823" s="17">
        <v>9.0993277919545298E-2</v>
      </c>
      <c r="AI1823" s="17"/>
      <c r="AJ1823" s="17">
        <v>0.113898274791111</v>
      </c>
      <c r="AK1823" s="17">
        <v>0.14474514502052599</v>
      </c>
      <c r="AL1823" s="17">
        <v>0.157570655969128</v>
      </c>
      <c r="AM1823" s="17">
        <v>5.7159890274957298E-2</v>
      </c>
      <c r="AN1823" s="17">
        <v>8.4362104015286404E-2</v>
      </c>
      <c r="AO1823" s="17"/>
      <c r="AP1823" s="17">
        <v>0.104171508731894</v>
      </c>
      <c r="AQ1823" s="17">
        <v>0.155989947788373</v>
      </c>
      <c r="AR1823" s="17">
        <v>0.110235494359047</v>
      </c>
      <c r="AS1823" s="17">
        <v>0.10789573875573299</v>
      </c>
      <c r="AT1823" s="17">
        <v>0.103047670527268</v>
      </c>
      <c r="AU1823" s="17"/>
      <c r="AV1823" s="17">
        <v>0.15039209469548101</v>
      </c>
      <c r="AW1823" s="17">
        <v>9.9079257508745106E-2</v>
      </c>
      <c r="AX1823" s="17">
        <v>0.127103128181356</v>
      </c>
      <c r="AY1823" s="17">
        <v>0.11245847003201601</v>
      </c>
      <c r="AZ1823" s="17">
        <v>0.16373730812558299</v>
      </c>
      <c r="BA1823" s="17">
        <v>0.14056639255846301</v>
      </c>
      <c r="BB1823" s="17"/>
      <c r="BC1823" s="17">
        <v>9.2093448305094194E-2</v>
      </c>
      <c r="BD1823" s="17">
        <v>0.106986539680454</v>
      </c>
      <c r="BE1823" s="17">
        <v>0.15385040785218301</v>
      </c>
      <c r="BF1823" s="17">
        <v>0.174473999882539</v>
      </c>
      <c r="BG1823" s="17">
        <v>0.112189990312036</v>
      </c>
    </row>
    <row r="1824" spans="2:59" x14ac:dyDescent="0.35">
      <c r="B1824" t="s">
        <v>651</v>
      </c>
      <c r="C1824" s="17">
        <v>0.191447722654501</v>
      </c>
      <c r="D1824" s="17">
        <v>0.17861900906763101</v>
      </c>
      <c r="E1824" s="17">
        <v>0.20310744683791501</v>
      </c>
      <c r="F1824" s="17"/>
      <c r="G1824" s="17">
        <v>0.270190736060967</v>
      </c>
      <c r="H1824" s="17">
        <v>0.23405465539900999</v>
      </c>
      <c r="I1824" s="17">
        <v>0.20423924925258199</v>
      </c>
      <c r="J1824" s="17">
        <v>0.17282863991890601</v>
      </c>
      <c r="K1824" s="17">
        <v>0.14395780779808101</v>
      </c>
      <c r="L1824" s="17">
        <v>0.13403140490389101</v>
      </c>
      <c r="M1824" s="17"/>
      <c r="N1824" s="17">
        <v>0.204137374574695</v>
      </c>
      <c r="O1824" s="17">
        <v>0.18606013330693499</v>
      </c>
      <c r="P1824" s="17">
        <v>0.17786101917377301</v>
      </c>
      <c r="Q1824" s="17">
        <v>0.195529715481678</v>
      </c>
      <c r="R1824" s="17"/>
      <c r="S1824" s="17">
        <v>0.21372705216858401</v>
      </c>
      <c r="T1824" s="17">
        <v>0.15759983213130699</v>
      </c>
      <c r="U1824" s="17">
        <v>0.15585953405023401</v>
      </c>
      <c r="V1824" s="17">
        <v>0.25954466489568201</v>
      </c>
      <c r="W1824" s="17">
        <v>0.138136239724966</v>
      </c>
      <c r="X1824" s="17">
        <v>0.239597581215022</v>
      </c>
      <c r="Y1824" s="17">
        <v>0.26028824224076003</v>
      </c>
      <c r="Z1824" s="17">
        <v>0.18040749151393201</v>
      </c>
      <c r="AA1824" s="17">
        <v>0.14496079198719</v>
      </c>
      <c r="AB1824" s="17">
        <v>0.19497659525306499</v>
      </c>
      <c r="AC1824" s="17">
        <v>0.21889277919615099</v>
      </c>
      <c r="AD1824" s="17">
        <v>5.8770116426795298E-2</v>
      </c>
      <c r="AE1824" s="17"/>
      <c r="AF1824" s="17">
        <v>0.20046396170749201</v>
      </c>
      <c r="AG1824" s="17">
        <v>0.156016163337621</v>
      </c>
      <c r="AH1824" s="17">
        <v>0.23850812098537</v>
      </c>
      <c r="AI1824" s="17"/>
      <c r="AJ1824" s="17">
        <v>0.14927330626572999</v>
      </c>
      <c r="AK1824" s="17">
        <v>0.23983203815568699</v>
      </c>
      <c r="AL1824" s="17">
        <v>0.14364672995644601</v>
      </c>
      <c r="AM1824" s="17">
        <v>0.21756120873957699</v>
      </c>
      <c r="AN1824" s="17">
        <v>0.20079553671261099</v>
      </c>
      <c r="AO1824" s="17"/>
      <c r="AP1824" s="17">
        <v>0.16436131293235601</v>
      </c>
      <c r="AQ1824" s="17">
        <v>0.20471897744311901</v>
      </c>
      <c r="AR1824" s="17">
        <v>0.173176738318777</v>
      </c>
      <c r="AS1824" s="17">
        <v>0.194347857789825</v>
      </c>
      <c r="AT1824" s="17">
        <v>0.24146288993275</v>
      </c>
      <c r="AU1824" s="17"/>
      <c r="AV1824" s="17">
        <v>0.240385354060559</v>
      </c>
      <c r="AW1824" s="17">
        <v>0.17514199921778101</v>
      </c>
      <c r="AX1824" s="17">
        <v>0.173402617936779</v>
      </c>
      <c r="AY1824" s="17">
        <v>0.20683795360767901</v>
      </c>
      <c r="AZ1824" s="17">
        <v>0.200465553879415</v>
      </c>
      <c r="BA1824" s="17">
        <v>0.15372547073364501</v>
      </c>
      <c r="BB1824" s="17"/>
      <c r="BC1824" s="17">
        <v>0.16360212686139</v>
      </c>
      <c r="BD1824" s="17">
        <v>0.18859079906463799</v>
      </c>
      <c r="BE1824" s="17">
        <v>0.24701442568792301</v>
      </c>
      <c r="BF1824" s="17">
        <v>0.16159393499496499</v>
      </c>
      <c r="BG1824" s="17">
        <v>0.210084093233011</v>
      </c>
    </row>
    <row r="1825" spans="2:59" x14ac:dyDescent="0.35">
      <c r="B1825" t="s">
        <v>652</v>
      </c>
      <c r="C1825" s="17">
        <v>0.21969293529712</v>
      </c>
      <c r="D1825" s="17">
        <v>0.22971175715982001</v>
      </c>
      <c r="E1825" s="17">
        <v>0.20942641140346899</v>
      </c>
      <c r="F1825" s="17"/>
      <c r="G1825" s="17">
        <v>0.202409272907142</v>
      </c>
      <c r="H1825" s="17">
        <v>0.201132452625681</v>
      </c>
      <c r="I1825" s="17">
        <v>0.20692856355540701</v>
      </c>
      <c r="J1825" s="17">
        <v>0.24086033025721501</v>
      </c>
      <c r="K1825" s="17">
        <v>0.20762219604020399</v>
      </c>
      <c r="L1825" s="17">
        <v>0.248759249497742</v>
      </c>
      <c r="M1825" s="17"/>
      <c r="N1825" s="17">
        <v>0.221767356765665</v>
      </c>
      <c r="O1825" s="17">
        <v>0.180616200888608</v>
      </c>
      <c r="P1825" s="17">
        <v>0.29109965314962799</v>
      </c>
      <c r="Q1825" s="17">
        <v>0.19562501019518799</v>
      </c>
      <c r="R1825" s="17"/>
      <c r="S1825" s="17">
        <v>0.21618017115638799</v>
      </c>
      <c r="T1825" s="17">
        <v>0.16209431274956301</v>
      </c>
      <c r="U1825" s="17">
        <v>0.206495691936497</v>
      </c>
      <c r="V1825" s="17">
        <v>0.23337685998959501</v>
      </c>
      <c r="W1825" s="17">
        <v>0.22608960253613</v>
      </c>
      <c r="X1825" s="17">
        <v>0.278780674545411</v>
      </c>
      <c r="Y1825" s="17">
        <v>0.21947870779407</v>
      </c>
      <c r="Z1825" s="17">
        <v>0.35900389885981698</v>
      </c>
      <c r="AA1825" s="17">
        <v>0.20443283298519099</v>
      </c>
      <c r="AB1825" s="17">
        <v>0.21141435844675999</v>
      </c>
      <c r="AC1825" s="17">
        <v>0.13894563752828501</v>
      </c>
      <c r="AD1825" s="17">
        <v>0.282130042426955</v>
      </c>
      <c r="AE1825" s="17"/>
      <c r="AF1825" s="17">
        <v>0.241996307435591</v>
      </c>
      <c r="AG1825" s="17">
        <v>0.217038162137632</v>
      </c>
      <c r="AH1825" s="17">
        <v>0.168486003353432</v>
      </c>
      <c r="AI1825" s="17"/>
      <c r="AJ1825" s="17">
        <v>0.228887214023928</v>
      </c>
      <c r="AK1825" s="17">
        <v>0.20945170525145501</v>
      </c>
      <c r="AL1825" s="17">
        <v>0.18947582903082999</v>
      </c>
      <c r="AM1825" s="17">
        <v>0.132209818722829</v>
      </c>
      <c r="AN1825" s="17">
        <v>0.19913406707816</v>
      </c>
      <c r="AO1825" s="17"/>
      <c r="AP1825" s="17">
        <v>0.20433010043425101</v>
      </c>
      <c r="AQ1825" s="17">
        <v>0.19106745257108801</v>
      </c>
      <c r="AR1825" s="17">
        <v>0.28219460099469301</v>
      </c>
      <c r="AS1825" s="17">
        <v>0.26125405592852602</v>
      </c>
      <c r="AT1825" s="17">
        <v>0.22276801001222701</v>
      </c>
      <c r="AU1825" s="17"/>
      <c r="AV1825" s="17">
        <v>0.19768265940183</v>
      </c>
      <c r="AW1825" s="17">
        <v>0.23884140209042101</v>
      </c>
      <c r="AX1825" s="17">
        <v>0.23799092224266999</v>
      </c>
      <c r="AY1825" s="17">
        <v>0.23442948685362</v>
      </c>
      <c r="AZ1825" s="17">
        <v>0.25407520429865099</v>
      </c>
      <c r="BA1825" s="17">
        <v>0.19371391699902299</v>
      </c>
      <c r="BB1825" s="17"/>
      <c r="BC1825" s="17">
        <v>0.23689350278604299</v>
      </c>
      <c r="BD1825" s="17">
        <v>0.22984804828415101</v>
      </c>
      <c r="BE1825" s="17">
        <v>0.181455012447723</v>
      </c>
      <c r="BF1825" s="17">
        <v>0.28340455818263599</v>
      </c>
      <c r="BG1825" s="17">
        <v>0.108139152910511</v>
      </c>
    </row>
    <row r="1826" spans="2:59" x14ac:dyDescent="0.35">
      <c r="B1826" t="s">
        <v>653</v>
      </c>
      <c r="C1826" s="17">
        <v>0.15307163055589201</v>
      </c>
      <c r="D1826" s="17">
        <v>0.157180186793766</v>
      </c>
      <c r="E1826" s="17">
        <v>0.15033720244756399</v>
      </c>
      <c r="F1826" s="17"/>
      <c r="G1826" s="17">
        <v>0.123577188128497</v>
      </c>
      <c r="H1826" s="17">
        <v>0.114314946675486</v>
      </c>
      <c r="I1826" s="17">
        <v>0.16543186423470099</v>
      </c>
      <c r="J1826" s="17">
        <v>0.16785729868930299</v>
      </c>
      <c r="K1826" s="17">
        <v>0.189690670764285</v>
      </c>
      <c r="L1826" s="17">
        <v>0.16221422896836199</v>
      </c>
      <c r="M1826" s="17"/>
      <c r="N1826" s="17">
        <v>0.149719886218382</v>
      </c>
      <c r="O1826" s="17">
        <v>0.189560574863464</v>
      </c>
      <c r="P1826" s="17">
        <v>0.12553902179836399</v>
      </c>
      <c r="Q1826" s="17">
        <v>0.143379595904879</v>
      </c>
      <c r="R1826" s="17"/>
      <c r="S1826" s="17">
        <v>0.19394247568321399</v>
      </c>
      <c r="T1826" s="17">
        <v>0.152866003677878</v>
      </c>
      <c r="U1826" s="17">
        <v>0.20591788918296999</v>
      </c>
      <c r="V1826" s="17">
        <v>9.1053917575731502E-2</v>
      </c>
      <c r="W1826" s="17">
        <v>8.7577633674377001E-2</v>
      </c>
      <c r="X1826" s="17">
        <v>0.13257053877516101</v>
      </c>
      <c r="Y1826" s="17">
        <v>0.11788755668362801</v>
      </c>
      <c r="Z1826" s="17">
        <v>5.9185970636195101E-2</v>
      </c>
      <c r="AA1826" s="17">
        <v>0.169275482929652</v>
      </c>
      <c r="AB1826" s="17">
        <v>0.147153883135557</v>
      </c>
      <c r="AC1826" s="17">
        <v>0.26459876949947297</v>
      </c>
      <c r="AD1826" s="17">
        <v>0.20603625778972501</v>
      </c>
      <c r="AE1826" s="17"/>
      <c r="AF1826" s="17">
        <v>0.139963488866267</v>
      </c>
      <c r="AG1826" s="17">
        <v>0.17723755982907699</v>
      </c>
      <c r="AH1826" s="17">
        <v>0.148225254510682</v>
      </c>
      <c r="AI1826" s="17"/>
      <c r="AJ1826" s="17">
        <v>0.18219629353245601</v>
      </c>
      <c r="AK1826" s="17">
        <v>0.14026257307084899</v>
      </c>
      <c r="AL1826" s="17">
        <v>0.15804941785284701</v>
      </c>
      <c r="AM1826" s="17">
        <v>0.136573309254301</v>
      </c>
      <c r="AN1826" s="17">
        <v>0.14204441508853599</v>
      </c>
      <c r="AO1826" s="17"/>
      <c r="AP1826" s="17">
        <v>0.177891697537789</v>
      </c>
      <c r="AQ1826" s="17">
        <v>0.15653952877535901</v>
      </c>
      <c r="AR1826" s="17">
        <v>0.13943385159984001</v>
      </c>
      <c r="AS1826" s="17">
        <v>0.12163679698666199</v>
      </c>
      <c r="AT1826" s="17">
        <v>0.134203270215597</v>
      </c>
      <c r="AU1826" s="17"/>
      <c r="AV1826" s="17">
        <v>0.14936759684482401</v>
      </c>
      <c r="AW1826" s="17">
        <v>0.17466298351322199</v>
      </c>
      <c r="AX1826" s="17">
        <v>0.17322460071227899</v>
      </c>
      <c r="AY1826" s="17">
        <v>0.137508788635267</v>
      </c>
      <c r="AZ1826" s="17">
        <v>9.1592629406596598E-2</v>
      </c>
      <c r="BA1826" s="17">
        <v>0.15313691630338</v>
      </c>
      <c r="BB1826" s="17"/>
      <c r="BC1826" s="17">
        <v>0.21276843707132001</v>
      </c>
      <c r="BD1826" s="17">
        <v>0.12356930772878499</v>
      </c>
      <c r="BE1826" s="17">
        <v>0.116399559589936</v>
      </c>
      <c r="BF1826" s="17">
        <v>0.14785693483880399</v>
      </c>
      <c r="BG1826" s="17">
        <v>0.18400167684784399</v>
      </c>
    </row>
    <row r="1827" spans="2:59" x14ac:dyDescent="0.35">
      <c r="B1827" t="s">
        <v>654</v>
      </c>
      <c r="C1827" s="17">
        <v>0.105786043802492</v>
      </c>
      <c r="D1827" s="17">
        <v>0.111418761809028</v>
      </c>
      <c r="E1827" s="17">
        <v>0.10114085590249</v>
      </c>
      <c r="F1827" s="17"/>
      <c r="G1827" s="17">
        <v>0.10220309813091601</v>
      </c>
      <c r="H1827" s="17">
        <v>8.8286140394266494E-2</v>
      </c>
      <c r="I1827" s="17">
        <v>6.0251738423564301E-2</v>
      </c>
      <c r="J1827" s="17">
        <v>9.6681064251108201E-2</v>
      </c>
      <c r="K1827" s="17">
        <v>0.15014355241747199</v>
      </c>
      <c r="L1827" s="17">
        <v>0.138613200314781</v>
      </c>
      <c r="M1827" s="17"/>
      <c r="N1827" s="17">
        <v>9.5833209833462704E-2</v>
      </c>
      <c r="O1827" s="17">
        <v>9.6281353427648E-2</v>
      </c>
      <c r="P1827" s="17">
        <v>0.11842870934963599</v>
      </c>
      <c r="Q1827" s="17">
        <v>0.116538629761471</v>
      </c>
      <c r="R1827" s="17"/>
      <c r="S1827" s="17">
        <v>8.4472026424556701E-2</v>
      </c>
      <c r="T1827" s="17">
        <v>0.13848389230289801</v>
      </c>
      <c r="U1827" s="17">
        <v>7.5347233790163795E-2</v>
      </c>
      <c r="V1827" s="17">
        <v>9.8633565385172595E-2</v>
      </c>
      <c r="W1827" s="17">
        <v>0.138829127856607</v>
      </c>
      <c r="X1827" s="17">
        <v>8.5111537433560605E-2</v>
      </c>
      <c r="Y1827" s="17">
        <v>0.13093275508146701</v>
      </c>
      <c r="Z1827" s="17">
        <v>0.131927370184902</v>
      </c>
      <c r="AA1827" s="17">
        <v>7.4869000846437897E-2</v>
      </c>
      <c r="AB1827" s="17">
        <v>0.142713682564686</v>
      </c>
      <c r="AC1827" s="17">
        <v>5.3835508669632798E-2</v>
      </c>
      <c r="AD1827" s="17">
        <v>0.150650215583612</v>
      </c>
      <c r="AE1827" s="17"/>
      <c r="AF1827" s="17">
        <v>0.11820740087726</v>
      </c>
      <c r="AG1827" s="17">
        <v>9.3712042008958399E-2</v>
      </c>
      <c r="AH1827" s="17">
        <v>0.103388138541225</v>
      </c>
      <c r="AI1827" s="17"/>
      <c r="AJ1827" s="17">
        <v>0.147813224992557</v>
      </c>
      <c r="AK1827" s="17">
        <v>7.2840474155615703E-2</v>
      </c>
      <c r="AL1827" s="17">
        <v>0.104573400375677</v>
      </c>
      <c r="AM1827" s="17">
        <v>4.3718381436317198E-2</v>
      </c>
      <c r="AN1827" s="17">
        <v>9.7572757490691303E-2</v>
      </c>
      <c r="AO1827" s="17"/>
      <c r="AP1827" s="17">
        <v>0.15390180551077801</v>
      </c>
      <c r="AQ1827" s="17">
        <v>8.1052672577721002E-2</v>
      </c>
      <c r="AR1827" s="17">
        <v>0.123517677353131</v>
      </c>
      <c r="AS1827" s="17">
        <v>6.6406576960626601E-2</v>
      </c>
      <c r="AT1827" s="17">
        <v>5.5316221347720601E-2</v>
      </c>
      <c r="AU1827" s="17"/>
      <c r="AV1827" s="17">
        <v>5.4098728307788502E-2</v>
      </c>
      <c r="AW1827" s="17">
        <v>0.147177683221555</v>
      </c>
      <c r="AX1827" s="17">
        <v>0.14069222193894301</v>
      </c>
      <c r="AY1827" s="17">
        <v>9.0107081963697405E-2</v>
      </c>
      <c r="AZ1827" s="17">
        <v>7.4333341089391006E-2</v>
      </c>
      <c r="BA1827" s="17">
        <v>0.14325433122996101</v>
      </c>
      <c r="BB1827" s="17"/>
      <c r="BC1827" s="17">
        <v>9.8576310917773496E-2</v>
      </c>
      <c r="BD1827" s="17">
        <v>0.11205551194350399</v>
      </c>
      <c r="BE1827" s="17">
        <v>9.9969099363549294E-2</v>
      </c>
      <c r="BF1827" s="17">
        <v>7.8617786103475307E-2</v>
      </c>
      <c r="BG1827" s="17">
        <v>0.135812894747602</v>
      </c>
    </row>
    <row r="1828" spans="2:59" x14ac:dyDescent="0.35">
      <c r="B1828" t="s">
        <v>655</v>
      </c>
      <c r="C1828" s="17">
        <v>8.9571567965388801E-2</v>
      </c>
      <c r="D1828" s="17">
        <v>8.1691099371626399E-2</v>
      </c>
      <c r="E1828" s="17">
        <v>9.8116632928256897E-2</v>
      </c>
      <c r="F1828" s="17"/>
      <c r="G1828" s="17">
        <v>5.3986738988530902E-2</v>
      </c>
      <c r="H1828" s="17">
        <v>7.9814661950026497E-2</v>
      </c>
      <c r="I1828" s="17">
        <v>9.6069350569479101E-2</v>
      </c>
      <c r="J1828" s="17">
        <v>8.1022442490815E-2</v>
      </c>
      <c r="K1828" s="17">
        <v>9.4911231197615797E-2</v>
      </c>
      <c r="L1828" s="17">
        <v>0.121085612193847</v>
      </c>
      <c r="M1828" s="17"/>
      <c r="N1828" s="17">
        <v>7.6525325070964295E-2</v>
      </c>
      <c r="O1828" s="17">
        <v>9.40351460984091E-2</v>
      </c>
      <c r="P1828" s="17">
        <v>7.3656750163577894E-2</v>
      </c>
      <c r="Q1828" s="17">
        <v>0.114646805266601</v>
      </c>
      <c r="R1828" s="17"/>
      <c r="S1828" s="17">
        <v>7.4926759310316296E-2</v>
      </c>
      <c r="T1828" s="17">
        <v>6.91229192607698E-2</v>
      </c>
      <c r="U1828" s="17">
        <v>0.132954183476197</v>
      </c>
      <c r="V1828" s="17">
        <v>3.90534779235263E-2</v>
      </c>
      <c r="W1828" s="17">
        <v>0.12094000809017399</v>
      </c>
      <c r="X1828" s="17">
        <v>4.3165743419868702E-2</v>
      </c>
      <c r="Y1828" s="17">
        <v>0.109912339185136</v>
      </c>
      <c r="Z1828" s="17">
        <v>6.7543857696875098E-2</v>
      </c>
      <c r="AA1828" s="17">
        <v>0.123080934941195</v>
      </c>
      <c r="AB1828" s="17">
        <v>0.120086973502921</v>
      </c>
      <c r="AC1828" s="17">
        <v>5.7553055858834898E-2</v>
      </c>
      <c r="AD1828" s="17">
        <v>0.15199911950167</v>
      </c>
      <c r="AE1828" s="17"/>
      <c r="AF1828" s="17">
        <v>7.1681321602677997E-2</v>
      </c>
      <c r="AG1828" s="17">
        <v>9.23698646522116E-2</v>
      </c>
      <c r="AH1828" s="17">
        <v>0.14722120560051799</v>
      </c>
      <c r="AI1828" s="17"/>
      <c r="AJ1828" s="17">
        <v>8.7673622338961699E-2</v>
      </c>
      <c r="AK1828" s="17">
        <v>6.5311127685595702E-2</v>
      </c>
      <c r="AL1828" s="17">
        <v>0.11577569975966</v>
      </c>
      <c r="AM1828" s="17">
        <v>8.7661292475620295E-2</v>
      </c>
      <c r="AN1828" s="17">
        <v>0.16571060325831999</v>
      </c>
      <c r="AO1828" s="17"/>
      <c r="AP1828" s="17">
        <v>9.9933082640216206E-2</v>
      </c>
      <c r="AQ1828" s="17">
        <v>7.4700023054782599E-2</v>
      </c>
      <c r="AR1828" s="17">
        <v>8.6944518459351194E-2</v>
      </c>
      <c r="AS1828" s="17">
        <v>7.83216820313625E-2</v>
      </c>
      <c r="AT1828" s="17">
        <v>8.0530533959730796E-2</v>
      </c>
      <c r="AU1828" s="17"/>
      <c r="AV1828" s="17">
        <v>7.2064791090061794E-2</v>
      </c>
      <c r="AW1828" s="17">
        <v>9.4272847175870006E-2</v>
      </c>
      <c r="AX1828" s="17">
        <v>7.9772377610879103E-2</v>
      </c>
      <c r="AY1828" s="17">
        <v>6.0661410655917798E-2</v>
      </c>
      <c r="AZ1828" s="17">
        <v>5.17320217585127E-2</v>
      </c>
      <c r="BA1828" s="17">
        <v>0.151106347868147</v>
      </c>
      <c r="BB1828" s="17"/>
      <c r="BC1828" s="17">
        <v>8.75779030224942E-2</v>
      </c>
      <c r="BD1828" s="17">
        <v>8.7231465901061303E-2</v>
      </c>
      <c r="BE1828" s="17">
        <v>8.6819248047812395E-2</v>
      </c>
      <c r="BF1828" s="17">
        <v>9.7421493556148306E-2</v>
      </c>
      <c r="BG1828" s="17">
        <v>0.110253014973051</v>
      </c>
    </row>
    <row r="1829" spans="2:59" x14ac:dyDescent="0.35">
      <c r="C1829" s="17"/>
      <c r="D1829" s="17"/>
      <c r="E1829" s="17"/>
      <c r="F1829" s="17"/>
      <c r="G1829" s="17"/>
      <c r="H1829" s="17"/>
      <c r="I1829" s="17"/>
      <c r="J1829" s="17"/>
      <c r="K1829" s="17"/>
      <c r="L1829" s="17"/>
      <c r="M1829" s="17"/>
      <c r="N1829" s="17"/>
      <c r="O1829" s="17"/>
      <c r="P1829" s="17"/>
      <c r="Q1829" s="17"/>
      <c r="R1829" s="17"/>
      <c r="S1829" s="17"/>
      <c r="T1829" s="17"/>
      <c r="U1829" s="17"/>
      <c r="V1829" s="17"/>
      <c r="W1829" s="17"/>
      <c r="X1829" s="17"/>
      <c r="Y1829" s="17"/>
      <c r="Z1829" s="17"/>
      <c r="AA1829" s="17"/>
      <c r="AB1829" s="17"/>
      <c r="AC1829" s="17"/>
      <c r="AD1829" s="17"/>
      <c r="AE1829" s="17"/>
      <c r="AF1829" s="17"/>
      <c r="AG1829" s="17"/>
      <c r="AH1829" s="17"/>
      <c r="AI1829" s="17"/>
      <c r="AJ1829" s="17"/>
      <c r="AK1829" s="17"/>
      <c r="AL1829" s="17"/>
      <c r="AM1829" s="17"/>
      <c r="AN1829" s="17"/>
      <c r="AO1829" s="17"/>
      <c r="AP1829" s="17"/>
      <c r="AQ1829" s="17"/>
      <c r="AR1829" s="17"/>
      <c r="AS1829" s="17"/>
      <c r="AT1829" s="17"/>
      <c r="AU1829" s="17"/>
      <c r="AV1829" s="17"/>
      <c r="AW1829" s="17"/>
      <c r="AX1829" s="17"/>
      <c r="AY1829" s="17"/>
      <c r="AZ1829" s="17"/>
      <c r="BA1829" s="17"/>
      <c r="BB1829" s="17"/>
      <c r="BC1829" s="17"/>
      <c r="BD1829" s="17"/>
      <c r="BE1829" s="17"/>
      <c r="BF1829" s="17"/>
      <c r="BG1829" s="17"/>
    </row>
    <row r="1830" spans="2:59" x14ac:dyDescent="0.35">
      <c r="B1830" s="6" t="s">
        <v>682</v>
      </c>
      <c r="C1830" s="17"/>
      <c r="D1830" s="17"/>
      <c r="E1830" s="17"/>
      <c r="F1830" s="17"/>
      <c r="G1830" s="17"/>
      <c r="H1830" s="17"/>
      <c r="I1830" s="17"/>
      <c r="J1830" s="17"/>
      <c r="K1830" s="17"/>
      <c r="L1830" s="17"/>
      <c r="M1830" s="17"/>
      <c r="N1830" s="17"/>
      <c r="O1830" s="17"/>
      <c r="P1830" s="17"/>
      <c r="Q1830" s="17"/>
      <c r="R1830" s="17"/>
      <c r="S1830" s="17"/>
      <c r="T1830" s="17"/>
      <c r="U1830" s="17"/>
      <c r="V1830" s="17"/>
      <c r="W1830" s="17"/>
      <c r="X1830" s="17"/>
      <c r="Y1830" s="17"/>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c r="BA1830" s="17"/>
      <c r="BB1830" s="17"/>
      <c r="BC1830" s="17"/>
      <c r="BD1830" s="17"/>
      <c r="BE1830" s="17"/>
      <c r="BF1830" s="17"/>
      <c r="BG1830" s="17"/>
    </row>
    <row r="1831" spans="2:59" x14ac:dyDescent="0.35">
      <c r="B1831" s="24" t="s">
        <v>331</v>
      </c>
      <c r="C1831" s="17"/>
      <c r="D1831" s="17"/>
      <c r="E1831" s="17"/>
      <c r="F1831" s="17"/>
      <c r="G1831" s="17"/>
      <c r="H1831" s="17"/>
      <c r="I1831" s="17"/>
      <c r="J1831" s="17"/>
      <c r="K1831" s="17"/>
      <c r="L1831" s="17"/>
      <c r="M1831" s="17"/>
      <c r="N1831" s="17"/>
      <c r="O1831" s="17"/>
      <c r="P1831" s="17"/>
      <c r="Q1831" s="17"/>
      <c r="R1831" s="17"/>
      <c r="S1831" s="17"/>
      <c r="T1831" s="17"/>
      <c r="U1831" s="17"/>
      <c r="V1831" s="17"/>
      <c r="W1831" s="17"/>
      <c r="X1831" s="17"/>
      <c r="Y1831" s="17"/>
      <c r="Z1831" s="17"/>
      <c r="AA1831" s="17"/>
      <c r="AB1831" s="17"/>
      <c r="AC1831" s="17"/>
      <c r="AD1831" s="17"/>
      <c r="AE1831" s="17"/>
      <c r="AF1831" s="17"/>
      <c r="AG1831" s="17"/>
      <c r="AH1831" s="17"/>
      <c r="AI1831" s="17"/>
      <c r="AJ1831" s="17"/>
      <c r="AK1831" s="17"/>
      <c r="AL1831" s="17"/>
      <c r="AM1831" s="17"/>
      <c r="AN1831" s="17"/>
      <c r="AO1831" s="17"/>
      <c r="AP1831" s="17"/>
      <c r="AQ1831" s="17"/>
      <c r="AR1831" s="17"/>
      <c r="AS1831" s="17"/>
      <c r="AT1831" s="17"/>
      <c r="AU1831" s="17"/>
      <c r="AV1831" s="17"/>
      <c r="AW1831" s="17"/>
      <c r="AX1831" s="17"/>
      <c r="AY1831" s="17"/>
      <c r="AZ1831" s="17"/>
      <c r="BA1831" s="17"/>
      <c r="BB1831" s="17"/>
      <c r="BC1831" s="17"/>
      <c r="BD1831" s="17"/>
      <c r="BE1831" s="17"/>
      <c r="BF1831" s="17"/>
      <c r="BG1831" s="17"/>
    </row>
    <row r="1832" spans="2:59" x14ac:dyDescent="0.35">
      <c r="B1832" t="s">
        <v>649</v>
      </c>
      <c r="C1832" s="17">
        <v>3.1082833471069101E-2</v>
      </c>
      <c r="D1832" s="17">
        <v>3.2316135153571797E-2</v>
      </c>
      <c r="E1832" s="17">
        <v>3.0133975042566999E-2</v>
      </c>
      <c r="F1832" s="17"/>
      <c r="G1832" s="17">
        <v>3.8478355451208097E-2</v>
      </c>
      <c r="H1832" s="17">
        <v>4.6753170261169603E-2</v>
      </c>
      <c r="I1832" s="17">
        <v>3.7957914088974101E-2</v>
      </c>
      <c r="J1832" s="17">
        <v>1.6616023284423902E-2</v>
      </c>
      <c r="K1832" s="17">
        <v>2.89357682266894E-2</v>
      </c>
      <c r="L1832" s="17">
        <v>1.9816917274714799E-2</v>
      </c>
      <c r="M1832" s="17"/>
      <c r="N1832" s="17">
        <v>2.6296681662964699E-2</v>
      </c>
      <c r="O1832" s="17">
        <v>3.6214778397227303E-2</v>
      </c>
      <c r="P1832" s="17">
        <v>2.1711699491171702E-2</v>
      </c>
      <c r="Q1832" s="17">
        <v>3.9721120937083597E-2</v>
      </c>
      <c r="R1832" s="17"/>
      <c r="S1832" s="17">
        <v>2.38539926686775E-2</v>
      </c>
      <c r="T1832" s="17">
        <v>2.7063195733846499E-2</v>
      </c>
      <c r="U1832" s="17">
        <v>2.4207404025686E-2</v>
      </c>
      <c r="V1832" s="17">
        <v>8.2572229183384402E-2</v>
      </c>
      <c r="W1832" s="17">
        <v>2.4969329328999399E-2</v>
      </c>
      <c r="X1832" s="17">
        <v>8.8132396983712103E-3</v>
      </c>
      <c r="Y1832" s="17">
        <v>2.1613259061846801E-2</v>
      </c>
      <c r="Z1832" s="17">
        <v>4.4751705072773901E-2</v>
      </c>
      <c r="AA1832" s="17">
        <v>5.1454342884217803E-2</v>
      </c>
      <c r="AB1832" s="17">
        <v>1.8380508737830301E-2</v>
      </c>
      <c r="AC1832" s="17">
        <v>3.81875479524698E-2</v>
      </c>
      <c r="AD1832" s="17">
        <v>0</v>
      </c>
      <c r="AE1832" s="17"/>
      <c r="AF1832" s="17">
        <v>3.3099376440966402E-2</v>
      </c>
      <c r="AG1832" s="17">
        <v>2.45306554094912E-2</v>
      </c>
      <c r="AH1832" s="17">
        <v>4.1916485074097502E-2</v>
      </c>
      <c r="AI1832" s="17"/>
      <c r="AJ1832" s="17">
        <v>2.8104895644558099E-2</v>
      </c>
      <c r="AK1832" s="17">
        <v>3.59374695472989E-2</v>
      </c>
      <c r="AL1832" s="17">
        <v>1.5296346945345001E-2</v>
      </c>
      <c r="AM1832" s="17">
        <v>0.122184157597406</v>
      </c>
      <c r="AN1832" s="17">
        <v>2.3565742271953599E-2</v>
      </c>
      <c r="AO1832" s="17"/>
      <c r="AP1832" s="17">
        <v>1.6388163373893101E-2</v>
      </c>
      <c r="AQ1832" s="17">
        <v>3.9076803352912699E-2</v>
      </c>
      <c r="AR1832" s="17">
        <v>1.2587857307053399E-2</v>
      </c>
      <c r="AS1832" s="17">
        <v>7.0144099878865093E-2</v>
      </c>
      <c r="AT1832" s="17">
        <v>1.93863938701926E-2</v>
      </c>
      <c r="AU1832" s="17"/>
      <c r="AV1832" s="17">
        <v>4.0888372316860197E-2</v>
      </c>
      <c r="AW1832" s="17">
        <v>1.06561910676806E-2</v>
      </c>
      <c r="AX1832" s="17">
        <v>0</v>
      </c>
      <c r="AY1832" s="17">
        <v>6.0381253227637398E-2</v>
      </c>
      <c r="AZ1832" s="17">
        <v>4.5360156292474897E-2</v>
      </c>
      <c r="BA1832" s="17">
        <v>9.8684392722632602E-3</v>
      </c>
      <c r="BB1832" s="17"/>
      <c r="BC1832" s="17">
        <v>2.96071933386358E-2</v>
      </c>
      <c r="BD1832" s="17">
        <v>4.0794620246931597E-2</v>
      </c>
      <c r="BE1832" s="17">
        <v>2.1778589031034998E-2</v>
      </c>
      <c r="BF1832" s="17">
        <v>3.57112312014898E-2</v>
      </c>
      <c r="BG1832" s="17">
        <v>0.19143256829658001</v>
      </c>
    </row>
    <row r="1833" spans="2:59" x14ac:dyDescent="0.35">
      <c r="B1833" t="s">
        <v>650</v>
      </c>
      <c r="C1833" s="17">
        <v>0.115486120241936</v>
      </c>
      <c r="D1833" s="17">
        <v>0.13973187623541899</v>
      </c>
      <c r="E1833" s="17">
        <v>8.9919957690632796E-2</v>
      </c>
      <c r="F1833" s="17"/>
      <c r="G1833" s="17">
        <v>0.20651532788416399</v>
      </c>
      <c r="H1833" s="17">
        <v>0.19092964948849001</v>
      </c>
      <c r="I1833" s="17">
        <v>0.121990619649922</v>
      </c>
      <c r="J1833" s="17">
        <v>0.10622729858260201</v>
      </c>
      <c r="K1833" s="17">
        <v>3.4009666850775999E-2</v>
      </c>
      <c r="L1833" s="17">
        <v>4.0746475438399897E-2</v>
      </c>
      <c r="M1833" s="17"/>
      <c r="N1833" s="17">
        <v>0.16414182725642401</v>
      </c>
      <c r="O1833" s="17">
        <v>0.12651109025972801</v>
      </c>
      <c r="P1833" s="17">
        <v>8.81657840232246E-2</v>
      </c>
      <c r="Q1833" s="17">
        <v>7.2358105566703801E-2</v>
      </c>
      <c r="R1833" s="17"/>
      <c r="S1833" s="17">
        <v>0.15718837481645301</v>
      </c>
      <c r="T1833" s="17">
        <v>0.117274859715309</v>
      </c>
      <c r="U1833" s="17">
        <v>0.11119882829699999</v>
      </c>
      <c r="V1833" s="17">
        <v>0.112587339937555</v>
      </c>
      <c r="W1833" s="17">
        <v>7.2810880467936795E-2</v>
      </c>
      <c r="X1833" s="17">
        <v>0.13476202094752801</v>
      </c>
      <c r="Y1833" s="17">
        <v>0.11708580850230001</v>
      </c>
      <c r="Z1833" s="17">
        <v>6.3329604837369796E-2</v>
      </c>
      <c r="AA1833" s="17">
        <v>0.12844895350121999</v>
      </c>
      <c r="AB1833" s="17">
        <v>8.5177278600603604E-2</v>
      </c>
      <c r="AC1833" s="17">
        <v>0.14427638066248899</v>
      </c>
      <c r="AD1833" s="17">
        <v>3.2419126299926201E-2</v>
      </c>
      <c r="AE1833" s="17"/>
      <c r="AF1833" s="17">
        <v>9.03095950356127E-2</v>
      </c>
      <c r="AG1833" s="17">
        <v>0.124531495040378</v>
      </c>
      <c r="AH1833" s="17">
        <v>0.118226760666862</v>
      </c>
      <c r="AI1833" s="17"/>
      <c r="AJ1833" s="17">
        <v>0.114367444051198</v>
      </c>
      <c r="AK1833" s="17">
        <v>0.15922080364941699</v>
      </c>
      <c r="AL1833" s="17">
        <v>5.4460456740717103E-2</v>
      </c>
      <c r="AM1833" s="17">
        <v>0</v>
      </c>
      <c r="AN1833" s="17">
        <v>8.34670697173516E-2</v>
      </c>
      <c r="AO1833" s="17"/>
      <c r="AP1833" s="17">
        <v>0.11446688979851399</v>
      </c>
      <c r="AQ1833" s="17">
        <v>0.17250131361684501</v>
      </c>
      <c r="AR1833" s="17">
        <v>7.8950692642521705E-2</v>
      </c>
      <c r="AS1833" s="17">
        <v>7.38216151770648E-2</v>
      </c>
      <c r="AT1833" s="17">
        <v>9.2225211047489694E-2</v>
      </c>
      <c r="AU1833" s="17"/>
      <c r="AV1833" s="17">
        <v>0.19221621261334801</v>
      </c>
      <c r="AW1833" s="17">
        <v>9.6789489684683899E-2</v>
      </c>
      <c r="AX1833" s="17">
        <v>7.4968523351183397E-2</v>
      </c>
      <c r="AY1833" s="17">
        <v>9.55621984153944E-2</v>
      </c>
      <c r="AZ1833" s="17">
        <v>0.116751215196121</v>
      </c>
      <c r="BA1833" s="17">
        <v>9.1959833068717606E-2</v>
      </c>
      <c r="BB1833" s="17"/>
      <c r="BC1833" s="17">
        <v>6.7307123481641501E-2</v>
      </c>
      <c r="BD1833" s="17">
        <v>0.102157470029339</v>
      </c>
      <c r="BE1833" s="17">
        <v>0.14279192464656401</v>
      </c>
      <c r="BF1833" s="17">
        <v>0.17938139569484199</v>
      </c>
      <c r="BG1833" s="17">
        <v>0.15735440324364999</v>
      </c>
    </row>
    <row r="1834" spans="2:59" x14ac:dyDescent="0.35">
      <c r="B1834" t="s">
        <v>651</v>
      </c>
      <c r="C1834" s="17">
        <v>0.210352301491259</v>
      </c>
      <c r="D1834" s="17">
        <v>0.229670388388312</v>
      </c>
      <c r="E1834" s="17">
        <v>0.193107986501038</v>
      </c>
      <c r="F1834" s="17"/>
      <c r="G1834" s="17">
        <v>0.28077035404494499</v>
      </c>
      <c r="H1834" s="17">
        <v>0.23433635329392499</v>
      </c>
      <c r="I1834" s="17">
        <v>0.23281849955331099</v>
      </c>
      <c r="J1834" s="17">
        <v>0.19765681980667599</v>
      </c>
      <c r="K1834" s="17">
        <v>0.18826084562161399</v>
      </c>
      <c r="L1834" s="17">
        <v>0.146249955474858</v>
      </c>
      <c r="M1834" s="17"/>
      <c r="N1834" s="17">
        <v>0.20792030651681501</v>
      </c>
      <c r="O1834" s="17">
        <v>0.202153717643104</v>
      </c>
      <c r="P1834" s="17">
        <v>0.23998105732211</v>
      </c>
      <c r="Q1834" s="17">
        <v>0.19197164993955099</v>
      </c>
      <c r="R1834" s="17"/>
      <c r="S1834" s="17">
        <v>0.25059824292591598</v>
      </c>
      <c r="T1834" s="17">
        <v>0.107291106885354</v>
      </c>
      <c r="U1834" s="17">
        <v>0.18958449624688001</v>
      </c>
      <c r="V1834" s="17">
        <v>0.22714623546066601</v>
      </c>
      <c r="W1834" s="17">
        <v>0.32748184756747101</v>
      </c>
      <c r="X1834" s="17">
        <v>0.234533327523442</v>
      </c>
      <c r="Y1834" s="17">
        <v>0.16654882047933101</v>
      </c>
      <c r="Z1834" s="17">
        <v>0.216276036755747</v>
      </c>
      <c r="AA1834" s="17">
        <v>0.20592631336841999</v>
      </c>
      <c r="AB1834" s="17">
        <v>0.15022905085527699</v>
      </c>
      <c r="AC1834" s="17">
        <v>0.22485053118329301</v>
      </c>
      <c r="AD1834" s="17">
        <v>0.32741528585191898</v>
      </c>
      <c r="AE1834" s="17"/>
      <c r="AF1834" s="17">
        <v>0.19594001012807899</v>
      </c>
      <c r="AG1834" s="17">
        <v>0.215534387936449</v>
      </c>
      <c r="AH1834" s="17">
        <v>0.190979273983818</v>
      </c>
      <c r="AI1834" s="17"/>
      <c r="AJ1834" s="17">
        <v>0.163936641895221</v>
      </c>
      <c r="AK1834" s="17">
        <v>0.25231126810001397</v>
      </c>
      <c r="AL1834" s="17">
        <v>0.189195179253242</v>
      </c>
      <c r="AM1834" s="17">
        <v>0.25780337121846297</v>
      </c>
      <c r="AN1834" s="17">
        <v>0.1943462561656</v>
      </c>
      <c r="AO1834" s="17"/>
      <c r="AP1834" s="17">
        <v>0.182383321890007</v>
      </c>
      <c r="AQ1834" s="17">
        <v>0.248444022324917</v>
      </c>
      <c r="AR1834" s="17">
        <v>0.208616716512244</v>
      </c>
      <c r="AS1834" s="17">
        <v>0.186329299570828</v>
      </c>
      <c r="AT1834" s="17">
        <v>0.28141585977478101</v>
      </c>
      <c r="AU1834" s="17"/>
      <c r="AV1834" s="17">
        <v>0.27121864940030899</v>
      </c>
      <c r="AW1834" s="17">
        <v>0.21603368816417801</v>
      </c>
      <c r="AX1834" s="17">
        <v>0.22175726997178</v>
      </c>
      <c r="AY1834" s="17">
        <v>0.14788298640615799</v>
      </c>
      <c r="AZ1834" s="17">
        <v>0.205607216539514</v>
      </c>
      <c r="BA1834" s="17">
        <v>0.187245238808631</v>
      </c>
      <c r="BB1834" s="17"/>
      <c r="BC1834" s="17">
        <v>0.18802086379174199</v>
      </c>
      <c r="BD1834" s="17">
        <v>0.19690111702519</v>
      </c>
      <c r="BE1834" s="17">
        <v>0.26258885335241799</v>
      </c>
      <c r="BF1834" s="17">
        <v>0.19935074490589499</v>
      </c>
      <c r="BG1834" s="17">
        <v>0.101144635427518</v>
      </c>
    </row>
    <row r="1835" spans="2:59" x14ac:dyDescent="0.35">
      <c r="B1835" t="s">
        <v>652</v>
      </c>
      <c r="C1835" s="17">
        <v>0.14946861481331999</v>
      </c>
      <c r="D1835" s="17">
        <v>0.15317432853259799</v>
      </c>
      <c r="E1835" s="17">
        <v>0.14340727582218801</v>
      </c>
      <c r="F1835" s="17"/>
      <c r="G1835" s="17">
        <v>0.138183937671328</v>
      </c>
      <c r="H1835" s="17">
        <v>0.167208781836684</v>
      </c>
      <c r="I1835" s="17">
        <v>0.15599721160197699</v>
      </c>
      <c r="J1835" s="17">
        <v>0.15006696116165699</v>
      </c>
      <c r="K1835" s="17">
        <v>0.110453779665867</v>
      </c>
      <c r="L1835" s="17">
        <v>0.16130108575525401</v>
      </c>
      <c r="M1835" s="17"/>
      <c r="N1835" s="17">
        <v>0.14928826438384599</v>
      </c>
      <c r="O1835" s="17">
        <v>0.131148421767257</v>
      </c>
      <c r="P1835" s="17">
        <v>0.13408857894908899</v>
      </c>
      <c r="Q1835" s="17">
        <v>0.18375650054401699</v>
      </c>
      <c r="R1835" s="17"/>
      <c r="S1835" s="17">
        <v>0.177335039284718</v>
      </c>
      <c r="T1835" s="17">
        <v>0.18699747128015001</v>
      </c>
      <c r="U1835" s="17">
        <v>8.9775498614082003E-2</v>
      </c>
      <c r="V1835" s="17">
        <v>0.20438230327147999</v>
      </c>
      <c r="W1835" s="17">
        <v>0.14378780849151501</v>
      </c>
      <c r="X1835" s="17">
        <v>0.111876365688643</v>
      </c>
      <c r="Y1835" s="17">
        <v>0.184869112320728</v>
      </c>
      <c r="Z1835" s="17">
        <v>0.163558526271426</v>
      </c>
      <c r="AA1835" s="17">
        <v>9.2392937936654804E-2</v>
      </c>
      <c r="AB1835" s="17">
        <v>0.14031188871035799</v>
      </c>
      <c r="AC1835" s="17">
        <v>0.15051337627286299</v>
      </c>
      <c r="AD1835" s="17">
        <v>0.117388971770821</v>
      </c>
      <c r="AE1835" s="17"/>
      <c r="AF1835" s="17">
        <v>0.17325870387699199</v>
      </c>
      <c r="AG1835" s="17">
        <v>0.122435408143858</v>
      </c>
      <c r="AH1835" s="17">
        <v>0.140948517881758</v>
      </c>
      <c r="AI1835" s="17"/>
      <c r="AJ1835" s="17">
        <v>0.14384861992317799</v>
      </c>
      <c r="AK1835" s="17">
        <v>0.15505225275988599</v>
      </c>
      <c r="AL1835" s="17">
        <v>0.13166874187138999</v>
      </c>
      <c r="AM1835" s="17">
        <v>0.128125318756557</v>
      </c>
      <c r="AN1835" s="17">
        <v>0.13644494626704001</v>
      </c>
      <c r="AO1835" s="17"/>
      <c r="AP1835" s="17">
        <v>0.16304432571841601</v>
      </c>
      <c r="AQ1835" s="17">
        <v>0.11736721968434401</v>
      </c>
      <c r="AR1835" s="17">
        <v>0.17545377599547399</v>
      </c>
      <c r="AS1835" s="17">
        <v>0.15451210701668</v>
      </c>
      <c r="AT1835" s="17">
        <v>0.19277891930992699</v>
      </c>
      <c r="AU1835" s="17"/>
      <c r="AV1835" s="17">
        <v>0.12118460589737499</v>
      </c>
      <c r="AW1835" s="17">
        <v>0.160597726695487</v>
      </c>
      <c r="AX1835" s="17">
        <v>0.15446808585941399</v>
      </c>
      <c r="AY1835" s="17">
        <v>0.13904861342841801</v>
      </c>
      <c r="AZ1835" s="17">
        <v>0.244985968100734</v>
      </c>
      <c r="BA1835" s="17">
        <v>0.19795764439848801</v>
      </c>
      <c r="BB1835" s="17"/>
      <c r="BC1835" s="17">
        <v>0.16183930008940101</v>
      </c>
      <c r="BD1835" s="17">
        <v>0.11446107429595299</v>
      </c>
      <c r="BE1835" s="17">
        <v>0.12100400798404801</v>
      </c>
      <c r="BF1835" s="17">
        <v>0.17875347684680101</v>
      </c>
      <c r="BG1835" s="17">
        <v>0.24768715699253699</v>
      </c>
    </row>
    <row r="1836" spans="2:59" x14ac:dyDescent="0.35">
      <c r="B1836" t="s">
        <v>653</v>
      </c>
      <c r="C1836" s="17">
        <v>0.209209477931035</v>
      </c>
      <c r="D1836" s="17">
        <v>0.201964049940944</v>
      </c>
      <c r="E1836" s="17">
        <v>0.21588275586046299</v>
      </c>
      <c r="F1836" s="17"/>
      <c r="G1836" s="17">
        <v>0.16556059515395499</v>
      </c>
      <c r="H1836" s="17">
        <v>0.204391294710039</v>
      </c>
      <c r="I1836" s="17">
        <v>0.170613495118145</v>
      </c>
      <c r="J1836" s="17">
        <v>0.24154117892805199</v>
      </c>
      <c r="K1836" s="17">
        <v>0.23338388309967301</v>
      </c>
      <c r="L1836" s="17">
        <v>0.23446977083162501</v>
      </c>
      <c r="M1836" s="17"/>
      <c r="N1836" s="17">
        <v>0.20248670017414899</v>
      </c>
      <c r="O1836" s="17">
        <v>0.225406379965024</v>
      </c>
      <c r="P1836" s="17">
        <v>0.21997320450076599</v>
      </c>
      <c r="Q1836" s="17">
        <v>0.19084380346760599</v>
      </c>
      <c r="R1836" s="17"/>
      <c r="S1836" s="17">
        <v>0.21235660127018299</v>
      </c>
      <c r="T1836" s="17">
        <v>0.23672343494084</v>
      </c>
      <c r="U1836" s="17">
        <v>0.26921837325943399</v>
      </c>
      <c r="V1836" s="17">
        <v>0.13626596044731301</v>
      </c>
      <c r="W1836" s="17">
        <v>0.136684928102733</v>
      </c>
      <c r="X1836" s="17">
        <v>0.32286736563771201</v>
      </c>
      <c r="Y1836" s="17">
        <v>0.12748710813074399</v>
      </c>
      <c r="Z1836" s="17">
        <v>0.14385629697786601</v>
      </c>
      <c r="AA1836" s="17">
        <v>0.22926419585623001</v>
      </c>
      <c r="AB1836" s="17">
        <v>0.21406586593697599</v>
      </c>
      <c r="AC1836" s="17">
        <v>0.20834914393460099</v>
      </c>
      <c r="AD1836" s="17">
        <v>0.177382023146053</v>
      </c>
      <c r="AE1836" s="17"/>
      <c r="AF1836" s="17">
        <v>0.20756236240898601</v>
      </c>
      <c r="AG1836" s="17">
        <v>0.23166078570278201</v>
      </c>
      <c r="AH1836" s="17">
        <v>0.19269210610361401</v>
      </c>
      <c r="AI1836" s="17"/>
      <c r="AJ1836" s="17">
        <v>0.25041905133842401</v>
      </c>
      <c r="AK1836" s="17">
        <v>0.169425297605236</v>
      </c>
      <c r="AL1836" s="17">
        <v>0.25070831337959898</v>
      </c>
      <c r="AM1836" s="17">
        <v>0.13625431439195099</v>
      </c>
      <c r="AN1836" s="17">
        <v>0.20070227848903799</v>
      </c>
      <c r="AO1836" s="17"/>
      <c r="AP1836" s="17">
        <v>0.247215874191207</v>
      </c>
      <c r="AQ1836" s="17">
        <v>0.17232518517245099</v>
      </c>
      <c r="AR1836" s="17">
        <v>0.26416060996929103</v>
      </c>
      <c r="AS1836" s="17">
        <v>0.19741415219229799</v>
      </c>
      <c r="AT1836" s="17">
        <v>0.16418641403984099</v>
      </c>
      <c r="AU1836" s="17"/>
      <c r="AV1836" s="17">
        <v>0.15366570707742599</v>
      </c>
      <c r="AW1836" s="17">
        <v>0.235803586331991</v>
      </c>
      <c r="AX1836" s="17">
        <v>0.26550931537081601</v>
      </c>
      <c r="AY1836" s="17">
        <v>0.218172339227516</v>
      </c>
      <c r="AZ1836" s="17">
        <v>0.16175063277525001</v>
      </c>
      <c r="BA1836" s="17">
        <v>0.19143377115910601</v>
      </c>
      <c r="BB1836" s="17"/>
      <c r="BC1836" s="17">
        <v>0.23549013723612999</v>
      </c>
      <c r="BD1836" s="17">
        <v>0.22860321504342301</v>
      </c>
      <c r="BE1836" s="17">
        <v>0.188144711683639</v>
      </c>
      <c r="BF1836" s="17">
        <v>0.21814645379692399</v>
      </c>
      <c r="BG1836" s="17">
        <v>6.2041529010333198E-2</v>
      </c>
    </row>
    <row r="1837" spans="2:59" x14ac:dyDescent="0.35">
      <c r="B1837" t="s">
        <v>654</v>
      </c>
      <c r="C1837" s="17">
        <v>0.15185436884805201</v>
      </c>
      <c r="D1837" s="17">
        <v>0.12932724876389501</v>
      </c>
      <c r="E1837" s="17">
        <v>0.17538387447397699</v>
      </c>
      <c r="F1837" s="17"/>
      <c r="G1837" s="17">
        <v>0.11550977858132799</v>
      </c>
      <c r="H1837" s="17">
        <v>0.102962931919449</v>
      </c>
      <c r="I1837" s="17">
        <v>0.15318519795204799</v>
      </c>
      <c r="J1837" s="17">
        <v>0.123513011718034</v>
      </c>
      <c r="K1837" s="17">
        <v>0.17694113454242</v>
      </c>
      <c r="L1837" s="17">
        <v>0.22404158588982701</v>
      </c>
      <c r="M1837" s="17"/>
      <c r="N1837" s="17">
        <v>0.14518084511743501</v>
      </c>
      <c r="O1837" s="17">
        <v>0.15503529531468699</v>
      </c>
      <c r="P1837" s="17">
        <v>0.152780805819169</v>
      </c>
      <c r="Q1837" s="17">
        <v>0.15598530549904599</v>
      </c>
      <c r="R1837" s="17"/>
      <c r="S1837" s="17">
        <v>8.2078251520636206E-2</v>
      </c>
      <c r="T1837" s="17">
        <v>0.15810168306508399</v>
      </c>
      <c r="U1837" s="17">
        <v>0.213585971801693</v>
      </c>
      <c r="V1837" s="17">
        <v>0.118174628433244</v>
      </c>
      <c r="W1837" s="17">
        <v>0.203272019990102</v>
      </c>
      <c r="X1837" s="17">
        <v>0.13570725843071199</v>
      </c>
      <c r="Y1837" s="17">
        <v>0.243031094429803</v>
      </c>
      <c r="Z1837" s="17">
        <v>0.144913470597336</v>
      </c>
      <c r="AA1837" s="17">
        <v>9.8198546087187602E-2</v>
      </c>
      <c r="AB1837" s="17">
        <v>0.22392151668840701</v>
      </c>
      <c r="AC1837" s="17">
        <v>7.5527519603455204E-2</v>
      </c>
      <c r="AD1837" s="17">
        <v>0.20615539874764499</v>
      </c>
      <c r="AE1837" s="17"/>
      <c r="AF1837" s="17">
        <v>0.16976307627550999</v>
      </c>
      <c r="AG1837" s="17">
        <v>0.14957237775099699</v>
      </c>
      <c r="AH1837" s="17">
        <v>0.12570748814406599</v>
      </c>
      <c r="AI1837" s="17"/>
      <c r="AJ1837" s="17">
        <v>0.15826173465825</v>
      </c>
      <c r="AK1837" s="17">
        <v>0.13649286050845899</v>
      </c>
      <c r="AL1837" s="17">
        <v>0.21972444506033001</v>
      </c>
      <c r="AM1837" s="17">
        <v>0.14340806930668101</v>
      </c>
      <c r="AN1837" s="17">
        <v>0.15106801456055599</v>
      </c>
      <c r="AO1837" s="17"/>
      <c r="AP1837" s="17">
        <v>0.12290409402491401</v>
      </c>
      <c r="AQ1837" s="17">
        <v>0.14572269048970199</v>
      </c>
      <c r="AR1837" s="17">
        <v>0.140494730021232</v>
      </c>
      <c r="AS1837" s="17">
        <v>0.17814984079693399</v>
      </c>
      <c r="AT1837" s="17">
        <v>0.127505749839293</v>
      </c>
      <c r="AU1837" s="17"/>
      <c r="AV1837" s="17">
        <v>0.12899307087061099</v>
      </c>
      <c r="AW1837" s="17">
        <v>0.135431146336634</v>
      </c>
      <c r="AX1837" s="17">
        <v>0.176990423934105</v>
      </c>
      <c r="AY1837" s="17">
        <v>0.20006063818527001</v>
      </c>
      <c r="AZ1837" s="17">
        <v>0.13428960648046501</v>
      </c>
      <c r="BA1837" s="17">
        <v>0.156782240173267</v>
      </c>
      <c r="BB1837" s="17"/>
      <c r="BC1837" s="17">
        <v>0.16320644090160699</v>
      </c>
      <c r="BD1837" s="17">
        <v>0.140783333663586</v>
      </c>
      <c r="BE1837" s="17">
        <v>0.181951867426703</v>
      </c>
      <c r="BF1837" s="17">
        <v>0.10575052154682001</v>
      </c>
      <c r="BG1837" s="17">
        <v>0.11340221033242701</v>
      </c>
    </row>
    <row r="1838" spans="2:59" x14ac:dyDescent="0.35">
      <c r="B1838" t="s">
        <v>655</v>
      </c>
      <c r="C1838" s="17">
        <v>0.13254628320332901</v>
      </c>
      <c r="D1838" s="17">
        <v>0.11381597298526</v>
      </c>
      <c r="E1838" s="17">
        <v>0.15216417460913401</v>
      </c>
      <c r="F1838" s="17"/>
      <c r="G1838" s="17">
        <v>5.4981651213072399E-2</v>
      </c>
      <c r="H1838" s="17">
        <v>5.3417818490244497E-2</v>
      </c>
      <c r="I1838" s="17">
        <v>0.12743706203562299</v>
      </c>
      <c r="J1838" s="17">
        <v>0.16437870651855399</v>
      </c>
      <c r="K1838" s="17">
        <v>0.22801492199296</v>
      </c>
      <c r="L1838" s="17">
        <v>0.17337420933532199</v>
      </c>
      <c r="M1838" s="17"/>
      <c r="N1838" s="17">
        <v>0.104685374888367</v>
      </c>
      <c r="O1838" s="17">
        <v>0.123530316652972</v>
      </c>
      <c r="P1838" s="17">
        <v>0.14329886989446899</v>
      </c>
      <c r="Q1838" s="17">
        <v>0.165363514045992</v>
      </c>
      <c r="R1838" s="17"/>
      <c r="S1838" s="17">
        <v>9.6589497513415695E-2</v>
      </c>
      <c r="T1838" s="17">
        <v>0.16654824837941601</v>
      </c>
      <c r="U1838" s="17">
        <v>0.102429427755225</v>
      </c>
      <c r="V1838" s="17">
        <v>0.118871303266358</v>
      </c>
      <c r="W1838" s="17">
        <v>9.0993186051242098E-2</v>
      </c>
      <c r="X1838" s="17">
        <v>5.1440422073591799E-2</v>
      </c>
      <c r="Y1838" s="17">
        <v>0.13936479707524599</v>
      </c>
      <c r="Z1838" s="17">
        <v>0.22331435948748199</v>
      </c>
      <c r="AA1838" s="17">
        <v>0.19431471036607001</v>
      </c>
      <c r="AB1838" s="17">
        <v>0.167913890470549</v>
      </c>
      <c r="AC1838" s="17">
        <v>0.15829550039082901</v>
      </c>
      <c r="AD1838" s="17">
        <v>0.13923919418363501</v>
      </c>
      <c r="AE1838" s="17"/>
      <c r="AF1838" s="17">
        <v>0.13006687583385401</v>
      </c>
      <c r="AG1838" s="17">
        <v>0.13173489001604499</v>
      </c>
      <c r="AH1838" s="17">
        <v>0.189529368145785</v>
      </c>
      <c r="AI1838" s="17"/>
      <c r="AJ1838" s="17">
        <v>0.14106161248917001</v>
      </c>
      <c r="AK1838" s="17">
        <v>9.1560047829689406E-2</v>
      </c>
      <c r="AL1838" s="17">
        <v>0.138946516749377</v>
      </c>
      <c r="AM1838" s="17">
        <v>0.212224768728943</v>
      </c>
      <c r="AN1838" s="17">
        <v>0.210405692528461</v>
      </c>
      <c r="AO1838" s="17"/>
      <c r="AP1838" s="17">
        <v>0.15359733100304901</v>
      </c>
      <c r="AQ1838" s="17">
        <v>0.104562765358828</v>
      </c>
      <c r="AR1838" s="17">
        <v>0.119735617552184</v>
      </c>
      <c r="AS1838" s="17">
        <v>0.13962888536733101</v>
      </c>
      <c r="AT1838" s="17">
        <v>0.122501452118476</v>
      </c>
      <c r="AU1838" s="17"/>
      <c r="AV1838" s="17">
        <v>9.1833381824069901E-2</v>
      </c>
      <c r="AW1838" s="17">
        <v>0.144688171719345</v>
      </c>
      <c r="AX1838" s="17">
        <v>0.106306381512702</v>
      </c>
      <c r="AY1838" s="17">
        <v>0.13889197110960599</v>
      </c>
      <c r="AZ1838" s="17">
        <v>9.1255204615440302E-2</v>
      </c>
      <c r="BA1838" s="17">
        <v>0.16475283311952699</v>
      </c>
      <c r="BB1838" s="17"/>
      <c r="BC1838" s="17">
        <v>0.15452894116084301</v>
      </c>
      <c r="BD1838" s="17">
        <v>0.17629916969557699</v>
      </c>
      <c r="BE1838" s="17">
        <v>8.1740045875592401E-2</v>
      </c>
      <c r="BF1838" s="17">
        <v>8.2906176007229396E-2</v>
      </c>
      <c r="BG1838" s="17">
        <v>0.126937496696955</v>
      </c>
    </row>
    <row r="1839" spans="2:59" x14ac:dyDescent="0.35">
      <c r="C1839" s="17"/>
      <c r="D1839" s="17"/>
      <c r="E1839" s="17"/>
      <c r="F1839" s="17"/>
      <c r="G1839" s="17"/>
      <c r="H1839" s="17"/>
      <c r="I1839" s="17"/>
      <c r="J1839" s="17"/>
      <c r="K1839" s="17"/>
      <c r="L1839" s="17"/>
      <c r="M1839" s="17"/>
      <c r="N1839" s="17"/>
      <c r="O1839" s="17"/>
      <c r="P1839" s="17"/>
      <c r="Q1839" s="17"/>
      <c r="R1839" s="17"/>
      <c r="S1839" s="17"/>
      <c r="T1839" s="17"/>
      <c r="U1839" s="17"/>
      <c r="V1839" s="17"/>
      <c r="W1839" s="17"/>
      <c r="X1839" s="17"/>
      <c r="Y1839" s="17"/>
      <c r="Z1839" s="17"/>
      <c r="AA1839" s="17"/>
      <c r="AB1839" s="17"/>
      <c r="AC1839" s="17"/>
      <c r="AD1839" s="17"/>
      <c r="AE1839" s="17"/>
      <c r="AF1839" s="17"/>
      <c r="AG1839" s="17"/>
      <c r="AH1839" s="17"/>
      <c r="AI1839" s="17"/>
      <c r="AJ1839" s="17"/>
      <c r="AK1839" s="17"/>
      <c r="AL1839" s="17"/>
      <c r="AM1839" s="17"/>
      <c r="AN1839" s="17"/>
      <c r="AO1839" s="17"/>
      <c r="AP1839" s="17"/>
      <c r="AQ1839" s="17"/>
      <c r="AR1839" s="17"/>
      <c r="AS1839" s="17"/>
      <c r="AT1839" s="17"/>
      <c r="AU1839" s="17"/>
      <c r="AV1839" s="17"/>
      <c r="AW1839" s="17"/>
      <c r="AX1839" s="17"/>
      <c r="AY1839" s="17"/>
      <c r="AZ1839" s="17"/>
      <c r="BA1839" s="17"/>
      <c r="BB1839" s="17"/>
      <c r="BC1839" s="17"/>
      <c r="BD1839" s="17"/>
      <c r="BE1839" s="17"/>
      <c r="BF1839" s="17"/>
      <c r="BG1839" s="17"/>
    </row>
    <row r="1840" spans="2:59" x14ac:dyDescent="0.35">
      <c r="B1840" s="6" t="s">
        <v>683</v>
      </c>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row>
    <row r="1841" spans="2:59" x14ac:dyDescent="0.35">
      <c r="B1841" s="24" t="s">
        <v>331</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row>
    <row r="1842" spans="2:59" x14ac:dyDescent="0.35">
      <c r="B1842" t="s">
        <v>649</v>
      </c>
      <c r="C1842" s="17">
        <v>6.4904307545968196E-2</v>
      </c>
      <c r="D1842" s="17">
        <v>6.8298522684315299E-2</v>
      </c>
      <c r="E1842" s="17">
        <v>6.21151479434746E-2</v>
      </c>
      <c r="F1842" s="17"/>
      <c r="G1842" s="17">
        <v>5.8104526346135402E-2</v>
      </c>
      <c r="H1842" s="17">
        <v>8.8149012304771998E-2</v>
      </c>
      <c r="I1842" s="17">
        <v>9.4956722644521097E-2</v>
      </c>
      <c r="J1842" s="17">
        <v>3.8277180126120199E-2</v>
      </c>
      <c r="K1842" s="17">
        <v>5.0608321567540498E-2</v>
      </c>
      <c r="L1842" s="17">
        <v>5.5938161790886197E-2</v>
      </c>
      <c r="M1842" s="17"/>
      <c r="N1842" s="17">
        <v>7.5652206935824098E-2</v>
      </c>
      <c r="O1842" s="17">
        <v>8.1125833117405205E-2</v>
      </c>
      <c r="P1842" s="17">
        <v>5.0880439172678302E-2</v>
      </c>
      <c r="Q1842" s="17">
        <v>4.7994966226867497E-2</v>
      </c>
      <c r="R1842" s="17"/>
      <c r="S1842" s="17">
        <v>4.6414392166115197E-2</v>
      </c>
      <c r="T1842" s="17">
        <v>9.5909122100703903E-2</v>
      </c>
      <c r="U1842" s="17">
        <v>4.1601821871034401E-2</v>
      </c>
      <c r="V1842" s="17">
        <v>5.9012248738243199E-2</v>
      </c>
      <c r="W1842" s="17">
        <v>8.7151298771164704E-2</v>
      </c>
      <c r="X1842" s="17">
        <v>5.4589384135502801E-2</v>
      </c>
      <c r="Y1842" s="17">
        <v>4.8185636207257999E-2</v>
      </c>
      <c r="Z1842" s="17">
        <v>6.91481731317692E-2</v>
      </c>
      <c r="AA1842" s="17">
        <v>9.6221719263184999E-2</v>
      </c>
      <c r="AB1842" s="17">
        <v>6.3019257944883597E-2</v>
      </c>
      <c r="AC1842" s="17">
        <v>5.3660603602553501E-2</v>
      </c>
      <c r="AD1842" s="17">
        <v>3.7850557991199102E-2</v>
      </c>
      <c r="AE1842" s="17"/>
      <c r="AF1842" s="17">
        <v>7.1927924438966104E-2</v>
      </c>
      <c r="AG1842" s="17">
        <v>5.6535019281763799E-2</v>
      </c>
      <c r="AH1842" s="17">
        <v>8.9060515803450105E-2</v>
      </c>
      <c r="AI1842" s="17"/>
      <c r="AJ1842" s="17">
        <v>6.5686291606679006E-2</v>
      </c>
      <c r="AK1842" s="17">
        <v>7.0202328157892901E-2</v>
      </c>
      <c r="AL1842" s="17">
        <v>2.9444366820011902E-2</v>
      </c>
      <c r="AM1842" s="17">
        <v>0.122184157597406</v>
      </c>
      <c r="AN1842" s="17">
        <v>5.9604224620817499E-2</v>
      </c>
      <c r="AO1842" s="17"/>
      <c r="AP1842" s="17">
        <v>6.30751205800682E-2</v>
      </c>
      <c r="AQ1842" s="17">
        <v>8.6159098743051402E-2</v>
      </c>
      <c r="AR1842" s="17">
        <v>4.55765549199936E-2</v>
      </c>
      <c r="AS1842" s="17">
        <v>4.7452731557738402E-2</v>
      </c>
      <c r="AT1842" s="17">
        <v>0.101494810276946</v>
      </c>
      <c r="AU1842" s="17"/>
      <c r="AV1842" s="17">
        <v>7.9522130444642694E-2</v>
      </c>
      <c r="AW1842" s="17">
        <v>6.2393510713119098E-2</v>
      </c>
      <c r="AX1842" s="17">
        <v>3.9906522301791397E-2</v>
      </c>
      <c r="AY1842" s="17">
        <v>4.6523481279759402E-2</v>
      </c>
      <c r="AZ1842" s="17">
        <v>0.101139108536554</v>
      </c>
      <c r="BA1842" s="17">
        <v>5.2493789905511401E-2</v>
      </c>
      <c r="BB1842" s="17"/>
      <c r="BC1842" s="17">
        <v>6.7800578648171905E-2</v>
      </c>
      <c r="BD1842" s="17">
        <v>7.9183215717821498E-2</v>
      </c>
      <c r="BE1842" s="17">
        <v>4.2841454267033799E-2</v>
      </c>
      <c r="BF1842" s="17">
        <v>5.4616952500555697E-2</v>
      </c>
      <c r="BG1842" s="17">
        <v>0.26337626083088</v>
      </c>
    </row>
    <row r="1843" spans="2:59" x14ac:dyDescent="0.35">
      <c r="B1843" t="s">
        <v>650</v>
      </c>
      <c r="C1843" s="17">
        <v>0.10908256955135701</v>
      </c>
      <c r="D1843" s="17">
        <v>0.100773334186577</v>
      </c>
      <c r="E1843" s="17">
        <v>0.116252500733088</v>
      </c>
      <c r="F1843" s="17"/>
      <c r="G1843" s="17">
        <v>0.16326471028561701</v>
      </c>
      <c r="H1843" s="17">
        <v>0.15360001100408099</v>
      </c>
      <c r="I1843" s="17">
        <v>0.120875942880871</v>
      </c>
      <c r="J1843" s="17">
        <v>9.1291923041650097E-2</v>
      </c>
      <c r="K1843" s="17">
        <v>6.2849419234605797E-2</v>
      </c>
      <c r="L1843" s="17">
        <v>6.6775965552583805E-2</v>
      </c>
      <c r="M1843" s="17"/>
      <c r="N1843" s="17">
        <v>0.151545675326029</v>
      </c>
      <c r="O1843" s="17">
        <v>8.8218124854057597E-2</v>
      </c>
      <c r="P1843" s="17">
        <v>8.8432712487555507E-2</v>
      </c>
      <c r="Q1843" s="17">
        <v>0.10120992058705</v>
      </c>
      <c r="R1843" s="17"/>
      <c r="S1843" s="17">
        <v>0.16850173352101999</v>
      </c>
      <c r="T1843" s="17">
        <v>7.1485609571918504E-2</v>
      </c>
      <c r="U1843" s="17">
        <v>0.11103462554306601</v>
      </c>
      <c r="V1843" s="17">
        <v>0.15390229577353001</v>
      </c>
      <c r="W1843" s="17">
        <v>0.13448953417510601</v>
      </c>
      <c r="X1843" s="17">
        <v>8.9535184854715899E-2</v>
      </c>
      <c r="Y1843" s="17">
        <v>0.10150322246279</v>
      </c>
      <c r="Z1843" s="17">
        <v>0.146494011502562</v>
      </c>
      <c r="AA1843" s="17">
        <v>8.5278137145161595E-2</v>
      </c>
      <c r="AB1843" s="17">
        <v>4.8665345725522703E-2</v>
      </c>
      <c r="AC1843" s="17">
        <v>0.12648026342206101</v>
      </c>
      <c r="AD1843" s="17">
        <v>2.7030917471294501E-2</v>
      </c>
      <c r="AE1843" s="17"/>
      <c r="AF1843" s="17">
        <v>9.2086425996991003E-2</v>
      </c>
      <c r="AG1843" s="17">
        <v>0.117875671707315</v>
      </c>
      <c r="AH1843" s="17">
        <v>0.11424229580980801</v>
      </c>
      <c r="AI1843" s="17"/>
      <c r="AJ1843" s="17">
        <v>9.7774829401558294E-2</v>
      </c>
      <c r="AK1843" s="17">
        <v>0.13226155362964001</v>
      </c>
      <c r="AL1843" s="17">
        <v>0.111004643235245</v>
      </c>
      <c r="AM1843" s="17">
        <v>0.14973686847117201</v>
      </c>
      <c r="AN1843" s="17">
        <v>8.8248195674078406E-2</v>
      </c>
      <c r="AO1843" s="17"/>
      <c r="AP1843" s="17">
        <v>9.0419541235450707E-2</v>
      </c>
      <c r="AQ1843" s="17">
        <v>0.133107951691226</v>
      </c>
      <c r="AR1843" s="17">
        <v>7.9093544394834403E-2</v>
      </c>
      <c r="AS1843" s="17">
        <v>8.6714631099842204E-2</v>
      </c>
      <c r="AT1843" s="17">
        <v>0.142031392009351</v>
      </c>
      <c r="AU1843" s="17"/>
      <c r="AV1843" s="17">
        <v>0.136153264169081</v>
      </c>
      <c r="AW1843" s="17">
        <v>8.6893283989576506E-2</v>
      </c>
      <c r="AX1843" s="17">
        <v>7.2867737078710498E-2</v>
      </c>
      <c r="AY1843" s="17">
        <v>8.8575547707100605E-2</v>
      </c>
      <c r="AZ1843" s="17">
        <v>0.154442129381686</v>
      </c>
      <c r="BA1843" s="17">
        <v>0.13942980590149801</v>
      </c>
      <c r="BB1843" s="17"/>
      <c r="BC1843" s="17">
        <v>8.7247340168899803E-2</v>
      </c>
      <c r="BD1843" s="17">
        <v>7.7029882928704399E-2</v>
      </c>
      <c r="BE1843" s="17">
        <v>0.135669190980823</v>
      </c>
      <c r="BF1843" s="17">
        <v>0.154497744019782</v>
      </c>
      <c r="BG1843" s="17">
        <v>9.3812048507829995E-2</v>
      </c>
    </row>
    <row r="1844" spans="2:59" x14ac:dyDescent="0.35">
      <c r="B1844" t="s">
        <v>651</v>
      </c>
      <c r="C1844" s="17">
        <v>0.19949711280896601</v>
      </c>
      <c r="D1844" s="17">
        <v>0.195991660942124</v>
      </c>
      <c r="E1844" s="17">
        <v>0.20239748724564799</v>
      </c>
      <c r="F1844" s="17"/>
      <c r="G1844" s="17">
        <v>0.32024895606981801</v>
      </c>
      <c r="H1844" s="17">
        <v>0.23902815364691901</v>
      </c>
      <c r="I1844" s="17">
        <v>0.19377809690547701</v>
      </c>
      <c r="J1844" s="17">
        <v>0.15160341710394801</v>
      </c>
      <c r="K1844" s="17">
        <v>0.18143711937635101</v>
      </c>
      <c r="L1844" s="17">
        <v>0.134112925861961</v>
      </c>
      <c r="M1844" s="17"/>
      <c r="N1844" s="17">
        <v>0.20168096651307801</v>
      </c>
      <c r="O1844" s="17">
        <v>0.183169392351545</v>
      </c>
      <c r="P1844" s="17">
        <v>0.204046378514638</v>
      </c>
      <c r="Q1844" s="17">
        <v>0.20702067185123299</v>
      </c>
      <c r="R1844" s="17"/>
      <c r="S1844" s="17">
        <v>0.25358121900387498</v>
      </c>
      <c r="T1844" s="17">
        <v>0.18190567039063299</v>
      </c>
      <c r="U1844" s="17">
        <v>0.18128721135608</v>
      </c>
      <c r="V1844" s="17">
        <v>0.14252756023413901</v>
      </c>
      <c r="W1844" s="17">
        <v>0.19489766615627299</v>
      </c>
      <c r="X1844" s="17">
        <v>0.26737480982258099</v>
      </c>
      <c r="Y1844" s="17">
        <v>0.17448664488882801</v>
      </c>
      <c r="Z1844" s="17">
        <v>9.0852216860976304E-2</v>
      </c>
      <c r="AA1844" s="17">
        <v>0.23705622996594</v>
      </c>
      <c r="AB1844" s="17">
        <v>0.16354754632197699</v>
      </c>
      <c r="AC1844" s="17">
        <v>0.211908098515108</v>
      </c>
      <c r="AD1844" s="17">
        <v>0.175905974129549</v>
      </c>
      <c r="AE1844" s="17"/>
      <c r="AF1844" s="17">
        <v>0.17453574695634499</v>
      </c>
      <c r="AG1844" s="17">
        <v>0.17800499655126201</v>
      </c>
      <c r="AH1844" s="17">
        <v>0.202411587251623</v>
      </c>
      <c r="AI1844" s="17"/>
      <c r="AJ1844" s="17">
        <v>0.15430404364720199</v>
      </c>
      <c r="AK1844" s="17">
        <v>0.25230053647032402</v>
      </c>
      <c r="AL1844" s="17">
        <v>0.14097750145572499</v>
      </c>
      <c r="AM1844" s="17">
        <v>0.132095170006164</v>
      </c>
      <c r="AN1844" s="17">
        <v>0.20993197213568601</v>
      </c>
      <c r="AO1844" s="17"/>
      <c r="AP1844" s="17">
        <v>0.18675607876619901</v>
      </c>
      <c r="AQ1844" s="17">
        <v>0.23794294765492199</v>
      </c>
      <c r="AR1844" s="17">
        <v>0.126115385288561</v>
      </c>
      <c r="AS1844" s="17">
        <v>0.184100735924348</v>
      </c>
      <c r="AT1844" s="17">
        <v>0.245262033325059</v>
      </c>
      <c r="AU1844" s="17"/>
      <c r="AV1844" s="17">
        <v>0.27080930473374598</v>
      </c>
      <c r="AW1844" s="17">
        <v>0.18502504778766499</v>
      </c>
      <c r="AX1844" s="17">
        <v>0.16484898302783799</v>
      </c>
      <c r="AY1844" s="17">
        <v>0.180712548268742</v>
      </c>
      <c r="AZ1844" s="17">
        <v>0.23053178923558601</v>
      </c>
      <c r="BA1844" s="17">
        <v>0.118574990811735</v>
      </c>
      <c r="BB1844" s="17"/>
      <c r="BC1844" s="17">
        <v>0.163049819491488</v>
      </c>
      <c r="BD1844" s="17">
        <v>0.23349362626276399</v>
      </c>
      <c r="BE1844" s="17">
        <v>0.199275484616387</v>
      </c>
      <c r="BF1844" s="17">
        <v>0.23137126972687699</v>
      </c>
      <c r="BG1844" s="17">
        <v>0.26293526077787199</v>
      </c>
    </row>
    <row r="1845" spans="2:59" x14ac:dyDescent="0.35">
      <c r="B1845" t="s">
        <v>652</v>
      </c>
      <c r="C1845" s="17">
        <v>0.21711733765789301</v>
      </c>
      <c r="D1845" s="17">
        <v>0.21810655396657699</v>
      </c>
      <c r="E1845" s="17">
        <v>0.21801156688266901</v>
      </c>
      <c r="F1845" s="17"/>
      <c r="G1845" s="17">
        <v>0.19396902200429</v>
      </c>
      <c r="H1845" s="17">
        <v>0.197892695912812</v>
      </c>
      <c r="I1845" s="17">
        <v>0.28038621551037102</v>
      </c>
      <c r="J1845" s="17">
        <v>0.257156963364643</v>
      </c>
      <c r="K1845" s="17">
        <v>0.161468135589971</v>
      </c>
      <c r="L1845" s="17">
        <v>0.202930437922684</v>
      </c>
      <c r="M1845" s="17"/>
      <c r="N1845" s="17">
        <v>0.20347197417608801</v>
      </c>
      <c r="O1845" s="17">
        <v>0.20537787402501501</v>
      </c>
      <c r="P1845" s="17">
        <v>0.19265607249182601</v>
      </c>
      <c r="Q1845" s="17">
        <v>0.26845085668525298</v>
      </c>
      <c r="R1845" s="17"/>
      <c r="S1845" s="17">
        <v>0.211420150183179</v>
      </c>
      <c r="T1845" s="17">
        <v>0.25442941692466298</v>
      </c>
      <c r="U1845" s="17">
        <v>0.21529393657266799</v>
      </c>
      <c r="V1845" s="17">
        <v>0.187918387408646</v>
      </c>
      <c r="W1845" s="17">
        <v>0.193027086672239</v>
      </c>
      <c r="X1845" s="17">
        <v>0.25440060771624501</v>
      </c>
      <c r="Y1845" s="17">
        <v>0.25979187556358102</v>
      </c>
      <c r="Z1845" s="17">
        <v>0.25287089256345002</v>
      </c>
      <c r="AA1845" s="17">
        <v>0.18288805675366099</v>
      </c>
      <c r="AB1845" s="17">
        <v>0.190190410452516</v>
      </c>
      <c r="AC1845" s="17">
        <v>0.202879403919937</v>
      </c>
      <c r="AD1845" s="17">
        <v>0.19694820579919101</v>
      </c>
      <c r="AE1845" s="17"/>
      <c r="AF1845" s="17">
        <v>0.19569341407392099</v>
      </c>
      <c r="AG1845" s="17">
        <v>0.247000393533511</v>
      </c>
      <c r="AH1845" s="17">
        <v>0.195497976303347</v>
      </c>
      <c r="AI1845" s="17"/>
      <c r="AJ1845" s="17">
        <v>0.187747705006055</v>
      </c>
      <c r="AK1845" s="17">
        <v>0.25697839161356201</v>
      </c>
      <c r="AL1845" s="17">
        <v>0.242727733105364</v>
      </c>
      <c r="AM1845" s="17">
        <v>0.17609882810771799</v>
      </c>
      <c r="AN1845" s="17">
        <v>0.190033056207702</v>
      </c>
      <c r="AO1845" s="17"/>
      <c r="AP1845" s="17">
        <v>0.16567920391258301</v>
      </c>
      <c r="AQ1845" s="17">
        <v>0.224524084359181</v>
      </c>
      <c r="AR1845" s="17">
        <v>0.27682203383770898</v>
      </c>
      <c r="AS1845" s="17">
        <v>0.18577784592725199</v>
      </c>
      <c r="AT1845" s="17">
        <v>0.21998789449598899</v>
      </c>
      <c r="AU1845" s="17"/>
      <c r="AV1845" s="17">
        <v>0.25536456141981401</v>
      </c>
      <c r="AW1845" s="17">
        <v>0.15669008762047201</v>
      </c>
      <c r="AX1845" s="17">
        <v>0.23949795264099599</v>
      </c>
      <c r="AY1845" s="17">
        <v>0.21225425786723701</v>
      </c>
      <c r="AZ1845" s="17">
        <v>0.24451045191736601</v>
      </c>
      <c r="BA1845" s="17">
        <v>0.177065763382733</v>
      </c>
      <c r="BB1845" s="17"/>
      <c r="BC1845" s="17">
        <v>0.26739771546239599</v>
      </c>
      <c r="BD1845" s="17">
        <v>0.22601024319788901</v>
      </c>
      <c r="BE1845" s="17">
        <v>0.216299013117602</v>
      </c>
      <c r="BF1845" s="17">
        <v>0.19950262845244501</v>
      </c>
      <c r="BG1845" s="17">
        <v>0.111573867434276</v>
      </c>
    </row>
    <row r="1846" spans="2:59" x14ac:dyDescent="0.35">
      <c r="B1846" t="s">
        <v>653</v>
      </c>
      <c r="C1846" s="17">
        <v>0.180728544649915</v>
      </c>
      <c r="D1846" s="17">
        <v>0.17129514952564401</v>
      </c>
      <c r="E1846" s="17">
        <v>0.18894667676041199</v>
      </c>
      <c r="F1846" s="17"/>
      <c r="G1846" s="17">
        <v>0.155108200444142</v>
      </c>
      <c r="H1846" s="17">
        <v>0.15804398408988499</v>
      </c>
      <c r="I1846" s="17">
        <v>0.140469386342644</v>
      </c>
      <c r="J1846" s="17">
        <v>0.199261716805952</v>
      </c>
      <c r="K1846" s="17">
        <v>0.184735097734367</v>
      </c>
      <c r="L1846" s="17">
        <v>0.23303288368220201</v>
      </c>
      <c r="M1846" s="17"/>
      <c r="N1846" s="17">
        <v>0.162724426599235</v>
      </c>
      <c r="O1846" s="17">
        <v>0.182450533751876</v>
      </c>
      <c r="P1846" s="17">
        <v>0.242347770531228</v>
      </c>
      <c r="Q1846" s="17">
        <v>0.14497151313433401</v>
      </c>
      <c r="R1846" s="17"/>
      <c r="S1846" s="17">
        <v>0.204879142379048</v>
      </c>
      <c r="T1846" s="17">
        <v>0.18327377036460701</v>
      </c>
      <c r="U1846" s="17">
        <v>0.20310059351091</v>
      </c>
      <c r="V1846" s="17">
        <v>0.27184577176541802</v>
      </c>
      <c r="W1846" s="17">
        <v>0.11617563848366699</v>
      </c>
      <c r="X1846" s="17">
        <v>0.19014220312852401</v>
      </c>
      <c r="Y1846" s="17">
        <v>0.149379067498386</v>
      </c>
      <c r="Z1846" s="17">
        <v>0.11957666687511199</v>
      </c>
      <c r="AA1846" s="17">
        <v>0.17999201779240501</v>
      </c>
      <c r="AB1846" s="17">
        <v>0.159219638546888</v>
      </c>
      <c r="AC1846" s="17">
        <v>0.14793851309623099</v>
      </c>
      <c r="AD1846" s="17">
        <v>0.154899918888463</v>
      </c>
      <c r="AE1846" s="17"/>
      <c r="AF1846" s="17">
        <v>0.208303974558531</v>
      </c>
      <c r="AG1846" s="17">
        <v>0.18081976127951399</v>
      </c>
      <c r="AH1846" s="17">
        <v>0.14017132612139899</v>
      </c>
      <c r="AI1846" s="17"/>
      <c r="AJ1846" s="17">
        <v>0.21287180772596101</v>
      </c>
      <c r="AK1846" s="17">
        <v>0.12915836104584399</v>
      </c>
      <c r="AL1846" s="17">
        <v>0.34212547186021303</v>
      </c>
      <c r="AM1846" s="17">
        <v>3.8117863037072201E-2</v>
      </c>
      <c r="AN1846" s="17">
        <v>0.16801357401202899</v>
      </c>
      <c r="AO1846" s="17"/>
      <c r="AP1846" s="17">
        <v>0.231091264129927</v>
      </c>
      <c r="AQ1846" s="17">
        <v>0.13903890864351701</v>
      </c>
      <c r="AR1846" s="17">
        <v>0.25793015551243997</v>
      </c>
      <c r="AS1846" s="17">
        <v>0.184793434712407</v>
      </c>
      <c r="AT1846" s="17">
        <v>0.20372584534076399</v>
      </c>
      <c r="AU1846" s="17"/>
      <c r="AV1846" s="17">
        <v>0.11457685927325199</v>
      </c>
      <c r="AW1846" s="17">
        <v>0.23302194615146499</v>
      </c>
      <c r="AX1846" s="17">
        <v>0.289390027927106</v>
      </c>
      <c r="AY1846" s="17">
        <v>0.195317795908623</v>
      </c>
      <c r="AZ1846" s="17">
        <v>0.17456050635265</v>
      </c>
      <c r="BA1846" s="17">
        <v>0.21372800142741999</v>
      </c>
      <c r="BB1846" s="17"/>
      <c r="BC1846" s="17">
        <v>0.19105302728794801</v>
      </c>
      <c r="BD1846" s="17">
        <v>0.16446754066760999</v>
      </c>
      <c r="BE1846" s="17">
        <v>0.19080137577527301</v>
      </c>
      <c r="BF1846" s="17">
        <v>0.13009888771148001</v>
      </c>
      <c r="BG1846" s="17">
        <v>0.14592438157117699</v>
      </c>
    </row>
    <row r="1847" spans="2:59" x14ac:dyDescent="0.35">
      <c r="B1847" t="s">
        <v>654</v>
      </c>
      <c r="C1847" s="17">
        <v>0.13194506024750799</v>
      </c>
      <c r="D1847" s="17">
        <v>0.145442962556905</v>
      </c>
      <c r="E1847" s="17">
        <v>0.118039546689771</v>
      </c>
      <c r="F1847" s="17"/>
      <c r="G1847" s="17">
        <v>5.6471608827380997E-2</v>
      </c>
      <c r="H1847" s="17">
        <v>9.1277793935612403E-2</v>
      </c>
      <c r="I1847" s="17">
        <v>9.4701097670031195E-2</v>
      </c>
      <c r="J1847" s="17">
        <v>0.15816838983356299</v>
      </c>
      <c r="K1847" s="17">
        <v>0.198274502395623</v>
      </c>
      <c r="L1847" s="17">
        <v>0.18714550817834399</v>
      </c>
      <c r="M1847" s="17"/>
      <c r="N1847" s="17">
        <v>0.13505458925640201</v>
      </c>
      <c r="O1847" s="17">
        <v>0.16051106956753</v>
      </c>
      <c r="P1847" s="17">
        <v>0.110012088103288</v>
      </c>
      <c r="Q1847" s="17">
        <v>0.11809803896710699</v>
      </c>
      <c r="R1847" s="17"/>
      <c r="S1847" s="17">
        <v>6.8095113675353994E-2</v>
      </c>
      <c r="T1847" s="17">
        <v>0.12291179631082901</v>
      </c>
      <c r="U1847" s="17">
        <v>0.12511659160622901</v>
      </c>
      <c r="V1847" s="17">
        <v>8.8032013473866202E-2</v>
      </c>
      <c r="W1847" s="17">
        <v>0.19670262279168499</v>
      </c>
      <c r="X1847" s="17">
        <v>0.127157292203327</v>
      </c>
      <c r="Y1847" s="17">
        <v>0.13638690248982999</v>
      </c>
      <c r="Z1847" s="17">
        <v>0.214233504306791</v>
      </c>
      <c r="AA1847" s="17">
        <v>0.10084155171478799</v>
      </c>
      <c r="AB1847" s="17">
        <v>0.18648563447612401</v>
      </c>
      <c r="AC1847" s="17">
        <v>0.181789054207806</v>
      </c>
      <c r="AD1847" s="17">
        <v>0.22294617991870699</v>
      </c>
      <c r="AE1847" s="17"/>
      <c r="AF1847" s="17">
        <v>0.15528239871697599</v>
      </c>
      <c r="AG1847" s="17">
        <v>0.12516027016325901</v>
      </c>
      <c r="AH1847" s="17">
        <v>0.123453617627485</v>
      </c>
      <c r="AI1847" s="17"/>
      <c r="AJ1847" s="17">
        <v>0.17438432993199099</v>
      </c>
      <c r="AK1847" s="17">
        <v>9.6177593016261206E-2</v>
      </c>
      <c r="AL1847" s="17">
        <v>9.76804983795969E-2</v>
      </c>
      <c r="AM1847" s="17">
        <v>0.165582575391899</v>
      </c>
      <c r="AN1847" s="17">
        <v>0.13175544028173999</v>
      </c>
      <c r="AO1847" s="17"/>
      <c r="AP1847" s="17">
        <v>0.14534944039658401</v>
      </c>
      <c r="AQ1847" s="17">
        <v>0.103863114844715</v>
      </c>
      <c r="AR1847" s="17">
        <v>0.15060573001861799</v>
      </c>
      <c r="AS1847" s="17">
        <v>0.18447677251587899</v>
      </c>
      <c r="AT1847" s="17">
        <v>6.5230461992924593E-2</v>
      </c>
      <c r="AU1847" s="17"/>
      <c r="AV1847" s="17">
        <v>7.4086112166595594E-2</v>
      </c>
      <c r="AW1847" s="17">
        <v>0.16858204651216299</v>
      </c>
      <c r="AX1847" s="17">
        <v>0.14447646542345999</v>
      </c>
      <c r="AY1847" s="17">
        <v>0.15795802748960799</v>
      </c>
      <c r="AZ1847" s="17">
        <v>5.9568769610620499E-2</v>
      </c>
      <c r="BA1847" s="17">
        <v>0.14376451194654599</v>
      </c>
      <c r="BB1847" s="17"/>
      <c r="BC1847" s="17">
        <v>0.13210445038761601</v>
      </c>
      <c r="BD1847" s="17">
        <v>0.133987983790991</v>
      </c>
      <c r="BE1847" s="17">
        <v>0.124625666542795</v>
      </c>
      <c r="BF1847" s="17">
        <v>0.114234282242713</v>
      </c>
      <c r="BG1847" s="17">
        <v>7.0464789557331597E-2</v>
      </c>
    </row>
    <row r="1848" spans="2:59" x14ac:dyDescent="0.35">
      <c r="B1848" t="s">
        <v>655</v>
      </c>
      <c r="C1848" s="17">
        <v>9.67250675383928E-2</v>
      </c>
      <c r="D1848" s="17">
        <v>0.100091816137857</v>
      </c>
      <c r="E1848" s="17">
        <v>9.4237073744937602E-2</v>
      </c>
      <c r="F1848" s="17"/>
      <c r="G1848" s="17">
        <v>5.2832976022617197E-2</v>
      </c>
      <c r="H1848" s="17">
        <v>7.2008349105918801E-2</v>
      </c>
      <c r="I1848" s="17">
        <v>7.4832538046085695E-2</v>
      </c>
      <c r="J1848" s="17">
        <v>0.104240409724124</v>
      </c>
      <c r="K1848" s="17">
        <v>0.160627404101542</v>
      </c>
      <c r="L1848" s="17">
        <v>0.120064117011339</v>
      </c>
      <c r="M1848" s="17"/>
      <c r="N1848" s="17">
        <v>6.9870161193344493E-2</v>
      </c>
      <c r="O1848" s="17">
        <v>9.9147172332571004E-2</v>
      </c>
      <c r="P1848" s="17">
        <v>0.111624538698787</v>
      </c>
      <c r="Q1848" s="17">
        <v>0.112254032548156</v>
      </c>
      <c r="R1848" s="17"/>
      <c r="S1848" s="17">
        <v>4.7108249071409598E-2</v>
      </c>
      <c r="T1848" s="17">
        <v>9.0084614336645899E-2</v>
      </c>
      <c r="U1848" s="17">
        <v>0.12256521954001399</v>
      </c>
      <c r="V1848" s="17">
        <v>9.6761722606157494E-2</v>
      </c>
      <c r="W1848" s="17">
        <v>7.75561529498663E-2</v>
      </c>
      <c r="X1848" s="17">
        <v>1.6800518139103798E-2</v>
      </c>
      <c r="Y1848" s="17">
        <v>0.13026665088932701</v>
      </c>
      <c r="Z1848" s="17">
        <v>0.10682453475934001</v>
      </c>
      <c r="AA1848" s="17">
        <v>0.11772228736486</v>
      </c>
      <c r="AB1848" s="17">
        <v>0.18887216653208999</v>
      </c>
      <c r="AC1848" s="17">
        <v>7.5344063236303799E-2</v>
      </c>
      <c r="AD1848" s="17">
        <v>0.18441824580159599</v>
      </c>
      <c r="AE1848" s="17"/>
      <c r="AF1848" s="17">
        <v>0.10217011525826999</v>
      </c>
      <c r="AG1848" s="17">
        <v>9.4603887483375407E-2</v>
      </c>
      <c r="AH1848" s="17">
        <v>0.13516268108288801</v>
      </c>
      <c r="AI1848" s="17"/>
      <c r="AJ1848" s="17">
        <v>0.107230992680553</v>
      </c>
      <c r="AK1848" s="17">
        <v>6.2921236066476802E-2</v>
      </c>
      <c r="AL1848" s="17">
        <v>3.6039785143843497E-2</v>
      </c>
      <c r="AM1848" s="17">
        <v>0.21618453738856899</v>
      </c>
      <c r="AN1848" s="17">
        <v>0.152413537067947</v>
      </c>
      <c r="AO1848" s="17"/>
      <c r="AP1848" s="17">
        <v>0.117629350979187</v>
      </c>
      <c r="AQ1848" s="17">
        <v>7.5363894063388406E-2</v>
      </c>
      <c r="AR1848" s="17">
        <v>6.3856596027843895E-2</v>
      </c>
      <c r="AS1848" s="17">
        <v>0.12668384826253301</v>
      </c>
      <c r="AT1848" s="17">
        <v>2.22675625589678E-2</v>
      </c>
      <c r="AU1848" s="17"/>
      <c r="AV1848" s="17">
        <v>6.9487767792867194E-2</v>
      </c>
      <c r="AW1848" s="17">
        <v>0.10739407722553999</v>
      </c>
      <c r="AX1848" s="17">
        <v>4.9012311600098397E-2</v>
      </c>
      <c r="AY1848" s="17">
        <v>0.11865834147892999</v>
      </c>
      <c r="AZ1848" s="17">
        <v>3.5247244965537099E-2</v>
      </c>
      <c r="BA1848" s="17">
        <v>0.154943136624556</v>
      </c>
      <c r="BB1848" s="17"/>
      <c r="BC1848" s="17">
        <v>9.1347068553479793E-2</v>
      </c>
      <c r="BD1848" s="17">
        <v>8.5827507434218506E-2</v>
      </c>
      <c r="BE1848" s="17">
        <v>9.0487814700087196E-2</v>
      </c>
      <c r="BF1848" s="17">
        <v>0.11567823534614601</v>
      </c>
      <c r="BG1848" s="17">
        <v>5.1913391320632898E-2</v>
      </c>
    </row>
    <row r="1849" spans="2:59" x14ac:dyDescent="0.35">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row>
    <row r="1850" spans="2:59" x14ac:dyDescent="0.35">
      <c r="B1850" s="6" t="s">
        <v>684</v>
      </c>
      <c r="C1850" s="17"/>
      <c r="D1850" s="17"/>
      <c r="E1850" s="17"/>
      <c r="F1850" s="17"/>
      <c r="G1850" s="17"/>
      <c r="H1850" s="17"/>
      <c r="I1850" s="17"/>
      <c r="J1850" s="17"/>
      <c r="K1850" s="17"/>
      <c r="L1850" s="17"/>
      <c r="M1850" s="17"/>
      <c r="N1850" s="17"/>
      <c r="O1850" s="17"/>
      <c r="P1850" s="17"/>
      <c r="Q1850" s="17"/>
      <c r="R1850" s="17"/>
      <c r="S1850" s="17"/>
      <c r="T1850" s="17"/>
      <c r="U1850" s="17"/>
      <c r="V1850" s="17"/>
      <c r="W1850" s="17"/>
      <c r="X1850" s="17"/>
      <c r="Y1850" s="17"/>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row>
    <row r="1851" spans="2:59" x14ac:dyDescent="0.35">
      <c r="B1851" s="24" t="s">
        <v>331</v>
      </c>
      <c r="C1851" s="17"/>
      <c r="D1851" s="17"/>
      <c r="E1851" s="17"/>
      <c r="F1851" s="17"/>
      <c r="G1851" s="17"/>
      <c r="H1851" s="17"/>
      <c r="I1851" s="17"/>
      <c r="J1851" s="17"/>
      <c r="K1851" s="17"/>
      <c r="L1851" s="17"/>
      <c r="M1851" s="17"/>
      <c r="N1851" s="17"/>
      <c r="O1851" s="17"/>
      <c r="P1851" s="17"/>
      <c r="Q1851" s="17"/>
      <c r="R1851" s="17"/>
      <c r="S1851" s="17"/>
      <c r="T1851" s="17"/>
      <c r="U1851" s="17"/>
      <c r="V1851" s="17"/>
      <c r="W1851" s="17"/>
      <c r="X1851" s="17"/>
      <c r="Y1851" s="17"/>
      <c r="Z1851" s="17"/>
      <c r="AA1851" s="17"/>
      <c r="AB1851" s="17"/>
      <c r="AC1851" s="17"/>
      <c r="AD1851" s="17"/>
      <c r="AE1851" s="17"/>
      <c r="AF1851" s="17"/>
      <c r="AG1851" s="17"/>
      <c r="AH1851" s="17"/>
      <c r="AI1851" s="17"/>
      <c r="AJ1851" s="17"/>
      <c r="AK1851" s="17"/>
      <c r="AL1851" s="17"/>
      <c r="AM1851" s="17"/>
      <c r="AN1851" s="17"/>
      <c r="AO1851" s="17"/>
      <c r="AP1851" s="17"/>
      <c r="AQ1851" s="17"/>
      <c r="AR1851" s="17"/>
      <c r="AS1851" s="17"/>
      <c r="AT1851" s="17"/>
      <c r="AU1851" s="17"/>
      <c r="AV1851" s="17"/>
      <c r="AW1851" s="17"/>
      <c r="AX1851" s="17"/>
      <c r="AY1851" s="17"/>
      <c r="AZ1851" s="17"/>
      <c r="BA1851" s="17"/>
      <c r="BB1851" s="17"/>
      <c r="BC1851" s="17"/>
      <c r="BD1851" s="17"/>
      <c r="BE1851" s="17"/>
      <c r="BF1851" s="17"/>
      <c r="BG1851" s="17"/>
    </row>
    <row r="1852" spans="2:59" x14ac:dyDescent="0.35">
      <c r="B1852" t="s">
        <v>649</v>
      </c>
      <c r="C1852" s="17">
        <v>6.2972086019762605E-2</v>
      </c>
      <c r="D1852" s="17">
        <v>5.33666339233696E-2</v>
      </c>
      <c r="E1852" s="17">
        <v>7.1023504408376195E-2</v>
      </c>
      <c r="F1852" s="17"/>
      <c r="G1852" s="17">
        <v>6.4722883140794704E-2</v>
      </c>
      <c r="H1852" s="17">
        <v>7.7822701393054097E-2</v>
      </c>
      <c r="I1852" s="17">
        <v>6.9107552199510994E-2</v>
      </c>
      <c r="J1852" s="17">
        <v>5.4859159982469999E-2</v>
      </c>
      <c r="K1852" s="17">
        <v>6.0034610995057199E-2</v>
      </c>
      <c r="L1852" s="17">
        <v>5.2512823919261903E-2</v>
      </c>
      <c r="M1852" s="17"/>
      <c r="N1852" s="17">
        <v>5.9059220555101599E-2</v>
      </c>
      <c r="O1852" s="17">
        <v>6.0663809222437901E-2</v>
      </c>
      <c r="P1852" s="17">
        <v>6.5576640963752098E-2</v>
      </c>
      <c r="Q1852" s="17">
        <v>6.3760268285275798E-2</v>
      </c>
      <c r="R1852" s="17"/>
      <c r="S1852" s="17">
        <v>3.91828283494009E-2</v>
      </c>
      <c r="T1852" s="17">
        <v>9.2864584505659098E-2</v>
      </c>
      <c r="U1852" s="17">
        <v>3.8176626367351599E-2</v>
      </c>
      <c r="V1852" s="17">
        <v>6.5396146632994007E-2</v>
      </c>
      <c r="W1852" s="17">
        <v>8.8511394431509002E-2</v>
      </c>
      <c r="X1852" s="17">
        <v>6.1193752776974197E-2</v>
      </c>
      <c r="Y1852" s="17">
        <v>4.8185636207257999E-2</v>
      </c>
      <c r="Z1852" s="17">
        <v>2.00059125025287E-2</v>
      </c>
      <c r="AA1852" s="17">
        <v>0.109776373251898</v>
      </c>
      <c r="AB1852" s="17">
        <v>4.5922686608683698E-2</v>
      </c>
      <c r="AC1852" s="17">
        <v>7.3286537613071495E-2</v>
      </c>
      <c r="AD1852" s="17">
        <v>2.8361962851640998E-2</v>
      </c>
      <c r="AE1852" s="17"/>
      <c r="AF1852" s="17">
        <v>5.0609608355766701E-2</v>
      </c>
      <c r="AG1852" s="17">
        <v>5.8656937299895198E-2</v>
      </c>
      <c r="AH1852" s="17">
        <v>9.56574192709021E-2</v>
      </c>
      <c r="AI1852" s="17"/>
      <c r="AJ1852" s="17">
        <v>5.8216901663505599E-2</v>
      </c>
      <c r="AK1852" s="17">
        <v>5.9960763284585002E-2</v>
      </c>
      <c r="AL1852" s="17">
        <v>1.5296346945345001E-2</v>
      </c>
      <c r="AM1852" s="17">
        <v>0.122184157597406</v>
      </c>
      <c r="AN1852" s="17">
        <v>8.3775063702130503E-2</v>
      </c>
      <c r="AO1852" s="17"/>
      <c r="AP1852" s="17">
        <v>4.9003712665036697E-2</v>
      </c>
      <c r="AQ1852" s="17">
        <v>6.9030951828163795E-2</v>
      </c>
      <c r="AR1852" s="17">
        <v>3.8067692867651499E-2</v>
      </c>
      <c r="AS1852" s="17">
        <v>5.3159079915807497E-2</v>
      </c>
      <c r="AT1852" s="17">
        <v>0.13193166293915701</v>
      </c>
      <c r="AU1852" s="17"/>
      <c r="AV1852" s="17">
        <v>6.1096799975411099E-2</v>
      </c>
      <c r="AW1852" s="17">
        <v>3.9778067203635602E-2</v>
      </c>
      <c r="AX1852" s="17">
        <v>4.3597317151777497E-2</v>
      </c>
      <c r="AY1852" s="17">
        <v>6.6483400373114704E-2</v>
      </c>
      <c r="AZ1852" s="17">
        <v>0.16065537955001399</v>
      </c>
      <c r="BA1852" s="17">
        <v>2.9675327474496801E-2</v>
      </c>
      <c r="BB1852" s="17"/>
      <c r="BC1852" s="17">
        <v>5.7199265083388399E-2</v>
      </c>
      <c r="BD1852" s="17">
        <v>7.2984804329793193E-2</v>
      </c>
      <c r="BE1852" s="17">
        <v>4.45534866823908E-2</v>
      </c>
      <c r="BF1852" s="17">
        <v>5.5735109641914603E-2</v>
      </c>
      <c r="BG1852" s="17">
        <v>0.194581763655956</v>
      </c>
    </row>
    <row r="1853" spans="2:59" x14ac:dyDescent="0.35">
      <c r="B1853" t="s">
        <v>650</v>
      </c>
      <c r="C1853" s="17">
        <v>0.13927647225370399</v>
      </c>
      <c r="D1853" s="17">
        <v>0.13692336663068999</v>
      </c>
      <c r="E1853" s="17">
        <v>0.142797249292449</v>
      </c>
      <c r="F1853" s="17"/>
      <c r="G1853" s="17">
        <v>0.25762330648777398</v>
      </c>
      <c r="H1853" s="17">
        <v>0.161201411292521</v>
      </c>
      <c r="I1853" s="17">
        <v>0.16456008500128999</v>
      </c>
      <c r="J1853" s="17">
        <v>0.104448365635307</v>
      </c>
      <c r="K1853" s="17">
        <v>7.0403567211746607E-2</v>
      </c>
      <c r="L1853" s="17">
        <v>8.7395921469908197E-2</v>
      </c>
      <c r="M1853" s="17"/>
      <c r="N1853" s="17">
        <v>0.1864230188115</v>
      </c>
      <c r="O1853" s="17">
        <v>0.156412421591867</v>
      </c>
      <c r="P1853" s="17">
        <v>0.10112038480395</v>
      </c>
      <c r="Q1853" s="17">
        <v>0.101228373776432</v>
      </c>
      <c r="R1853" s="17"/>
      <c r="S1853" s="17">
        <v>0.173895602888822</v>
      </c>
      <c r="T1853" s="17">
        <v>0.104388893218316</v>
      </c>
      <c r="U1853" s="17">
        <v>0.13031030762519</v>
      </c>
      <c r="V1853" s="17">
        <v>0.15348491740997899</v>
      </c>
      <c r="W1853" s="17">
        <v>0.155323999150147</v>
      </c>
      <c r="X1853" s="17">
        <v>0.15570286731275099</v>
      </c>
      <c r="Y1853" s="17">
        <v>0.12176968112218101</v>
      </c>
      <c r="Z1853" s="17">
        <v>0.14211385244007199</v>
      </c>
      <c r="AA1853" s="17">
        <v>0.18755444470113</v>
      </c>
      <c r="AB1853" s="17">
        <v>7.0728416596682095E-2</v>
      </c>
      <c r="AC1853" s="17">
        <v>0.121365804607881</v>
      </c>
      <c r="AD1853" s="17">
        <v>9.6034560808311006E-2</v>
      </c>
      <c r="AE1853" s="17"/>
      <c r="AF1853" s="17">
        <v>0.12602800049621901</v>
      </c>
      <c r="AG1853" s="17">
        <v>0.13098697938810899</v>
      </c>
      <c r="AH1853" s="17">
        <v>0.120830627253524</v>
      </c>
      <c r="AI1853" s="17"/>
      <c r="AJ1853" s="17">
        <v>0.11708189252646101</v>
      </c>
      <c r="AK1853" s="17">
        <v>0.19575220146341399</v>
      </c>
      <c r="AL1853" s="17">
        <v>9.6349856513755702E-2</v>
      </c>
      <c r="AM1853" s="17">
        <v>0.100148345715005</v>
      </c>
      <c r="AN1853" s="17">
        <v>9.1080528620053405E-2</v>
      </c>
      <c r="AO1853" s="17"/>
      <c r="AP1853" s="17">
        <v>0.123204884635255</v>
      </c>
      <c r="AQ1853" s="17">
        <v>0.18609406162177</v>
      </c>
      <c r="AR1853" s="17">
        <v>0.13221715216208799</v>
      </c>
      <c r="AS1853" s="17">
        <v>8.3639793031932405E-2</v>
      </c>
      <c r="AT1853" s="17">
        <v>0.22920469568023599</v>
      </c>
      <c r="AU1853" s="17"/>
      <c r="AV1853" s="17">
        <v>0.18681793946211001</v>
      </c>
      <c r="AW1853" s="17">
        <v>0.122250995768435</v>
      </c>
      <c r="AX1853" s="17">
        <v>8.8840441134212703E-2</v>
      </c>
      <c r="AY1853" s="17">
        <v>0.10265553476938501</v>
      </c>
      <c r="AZ1853" s="17">
        <v>0.25967077663224603</v>
      </c>
      <c r="BA1853" s="17">
        <v>0.117891181447146</v>
      </c>
      <c r="BB1853" s="17"/>
      <c r="BC1853" s="17">
        <v>0.117338314291553</v>
      </c>
      <c r="BD1853" s="17">
        <v>0.14081935386132399</v>
      </c>
      <c r="BE1853" s="17">
        <v>0.15742927371668</v>
      </c>
      <c r="BF1853" s="17">
        <v>0.16853530128447999</v>
      </c>
      <c r="BG1853" s="17">
        <v>9.5876865459847804E-2</v>
      </c>
    </row>
    <row r="1854" spans="2:59" x14ac:dyDescent="0.35">
      <c r="B1854" t="s">
        <v>651</v>
      </c>
      <c r="C1854" s="17">
        <v>0.22550831759971099</v>
      </c>
      <c r="D1854" s="17">
        <v>0.22658129624613699</v>
      </c>
      <c r="E1854" s="17">
        <v>0.226392191953636</v>
      </c>
      <c r="F1854" s="17"/>
      <c r="G1854" s="17">
        <v>0.24111791697732901</v>
      </c>
      <c r="H1854" s="17">
        <v>0.30525625910617799</v>
      </c>
      <c r="I1854" s="17">
        <v>0.23316173415404101</v>
      </c>
      <c r="J1854" s="17">
        <v>0.25955744354661903</v>
      </c>
      <c r="K1854" s="17">
        <v>0.16668476717413899</v>
      </c>
      <c r="L1854" s="17">
        <v>0.15153325401208101</v>
      </c>
      <c r="M1854" s="17"/>
      <c r="N1854" s="17">
        <v>0.22354249922021999</v>
      </c>
      <c r="O1854" s="17">
        <v>0.20010418618965101</v>
      </c>
      <c r="P1854" s="17">
        <v>0.219245354170922</v>
      </c>
      <c r="Q1854" s="17">
        <v>0.26154056126986103</v>
      </c>
      <c r="R1854" s="17"/>
      <c r="S1854" s="17">
        <v>0.25370065898579103</v>
      </c>
      <c r="T1854" s="17">
        <v>0.23693843831074399</v>
      </c>
      <c r="U1854" s="17">
        <v>0.220052547771065</v>
      </c>
      <c r="V1854" s="17">
        <v>0.188116841908331</v>
      </c>
      <c r="W1854" s="17">
        <v>0.217925249048463</v>
      </c>
      <c r="X1854" s="17">
        <v>0.28878345350578</v>
      </c>
      <c r="Y1854" s="17">
        <v>0.22802998564784899</v>
      </c>
      <c r="Z1854" s="17">
        <v>0.20671688967926999</v>
      </c>
      <c r="AA1854" s="17">
        <v>0.172124660236987</v>
      </c>
      <c r="AB1854" s="17">
        <v>0.17327104117011999</v>
      </c>
      <c r="AC1854" s="17">
        <v>0.31989445006280798</v>
      </c>
      <c r="AD1854" s="17">
        <v>0.193701443315833</v>
      </c>
      <c r="AE1854" s="17"/>
      <c r="AF1854" s="17">
        <v>0.203388670535435</v>
      </c>
      <c r="AG1854" s="17">
        <v>0.24810941248358101</v>
      </c>
      <c r="AH1854" s="17">
        <v>0.188762114102864</v>
      </c>
      <c r="AI1854" s="17"/>
      <c r="AJ1854" s="17">
        <v>0.17131084750207901</v>
      </c>
      <c r="AK1854" s="17">
        <v>0.31246206448220998</v>
      </c>
      <c r="AL1854" s="17">
        <v>0.16157726637008801</v>
      </c>
      <c r="AM1854" s="17">
        <v>0.223263752349566</v>
      </c>
      <c r="AN1854" s="17">
        <v>0.21141376068078699</v>
      </c>
      <c r="AO1854" s="17"/>
      <c r="AP1854" s="17">
        <v>0.191032518296681</v>
      </c>
      <c r="AQ1854" s="17">
        <v>0.28424416852238299</v>
      </c>
      <c r="AR1854" s="17">
        <v>0.174535755278098</v>
      </c>
      <c r="AS1854" s="17">
        <v>0.186690545261159</v>
      </c>
      <c r="AT1854" s="17">
        <v>0.217381742875426</v>
      </c>
      <c r="AU1854" s="17"/>
      <c r="AV1854" s="17">
        <v>0.30966730910240498</v>
      </c>
      <c r="AW1854" s="17">
        <v>0.18283989978050899</v>
      </c>
      <c r="AX1854" s="17">
        <v>0.220975042909762</v>
      </c>
      <c r="AY1854" s="17">
        <v>0.20021325648772101</v>
      </c>
      <c r="AZ1854" s="17">
        <v>0.225275524522004</v>
      </c>
      <c r="BA1854" s="17">
        <v>0.21014463417838999</v>
      </c>
      <c r="BB1854" s="17"/>
      <c r="BC1854" s="17">
        <v>0.22210669324349999</v>
      </c>
      <c r="BD1854" s="17">
        <v>0.23253347701494101</v>
      </c>
      <c r="BE1854" s="17">
        <v>0.24543157418113801</v>
      </c>
      <c r="BF1854" s="17">
        <v>0.23794572139418699</v>
      </c>
      <c r="BG1854" s="17">
        <v>0.16309482694545499</v>
      </c>
    </row>
    <row r="1855" spans="2:59" x14ac:dyDescent="0.35">
      <c r="B1855" t="s">
        <v>652</v>
      </c>
      <c r="C1855" s="17">
        <v>0.248246100135321</v>
      </c>
      <c r="D1855" s="17">
        <v>0.235235294229794</v>
      </c>
      <c r="E1855" s="17">
        <v>0.25829885138838599</v>
      </c>
      <c r="F1855" s="17"/>
      <c r="G1855" s="17">
        <v>0.22018654074534</v>
      </c>
      <c r="H1855" s="17">
        <v>0.229080872943628</v>
      </c>
      <c r="I1855" s="17">
        <v>0.25298878519453299</v>
      </c>
      <c r="J1855" s="17">
        <v>0.22288673662411601</v>
      </c>
      <c r="K1855" s="17">
        <v>0.24560322956497399</v>
      </c>
      <c r="L1855" s="17">
        <v>0.30188590159997197</v>
      </c>
      <c r="M1855" s="17"/>
      <c r="N1855" s="17">
        <v>0.24835350122035901</v>
      </c>
      <c r="O1855" s="17">
        <v>0.243374859190325</v>
      </c>
      <c r="P1855" s="17">
        <v>0.26643643394295602</v>
      </c>
      <c r="Q1855" s="17">
        <v>0.23796041979857899</v>
      </c>
      <c r="R1855" s="17"/>
      <c r="S1855" s="17">
        <v>0.28568840660903499</v>
      </c>
      <c r="T1855" s="17">
        <v>0.26789315722241003</v>
      </c>
      <c r="U1855" s="17">
        <v>0.227948555129902</v>
      </c>
      <c r="V1855" s="17">
        <v>0.23187156035106499</v>
      </c>
      <c r="W1855" s="17">
        <v>0.25312873953366999</v>
      </c>
      <c r="X1855" s="17">
        <v>0.258224932199624</v>
      </c>
      <c r="Y1855" s="17">
        <v>0.19296071572052101</v>
      </c>
      <c r="Z1855" s="17">
        <v>0.27055022122099698</v>
      </c>
      <c r="AA1855" s="17">
        <v>0.20672455861905201</v>
      </c>
      <c r="AB1855" s="17">
        <v>0.30198951416110398</v>
      </c>
      <c r="AC1855" s="17">
        <v>0.19348469155296699</v>
      </c>
      <c r="AD1855" s="17">
        <v>0.22990029351762201</v>
      </c>
      <c r="AE1855" s="17"/>
      <c r="AF1855" s="17">
        <v>0.22882776562983401</v>
      </c>
      <c r="AG1855" s="17">
        <v>0.27579257544717201</v>
      </c>
      <c r="AH1855" s="17">
        <v>0.219542841316507</v>
      </c>
      <c r="AI1855" s="17"/>
      <c r="AJ1855" s="17">
        <v>0.24685831419121301</v>
      </c>
      <c r="AK1855" s="17">
        <v>0.21776425076066999</v>
      </c>
      <c r="AL1855" s="17">
        <v>0.39282754901186501</v>
      </c>
      <c r="AM1855" s="17">
        <v>0.15395050397128199</v>
      </c>
      <c r="AN1855" s="17">
        <v>0.229334483730914</v>
      </c>
      <c r="AO1855" s="17"/>
      <c r="AP1855" s="17">
        <v>0.23551897587287801</v>
      </c>
      <c r="AQ1855" s="17">
        <v>0.234520630844405</v>
      </c>
      <c r="AR1855" s="17">
        <v>0.34530267650740498</v>
      </c>
      <c r="AS1855" s="17">
        <v>0.24087155661635101</v>
      </c>
      <c r="AT1855" s="17">
        <v>0.15463515754027499</v>
      </c>
      <c r="AU1855" s="17"/>
      <c r="AV1855" s="17">
        <v>0.25955610516917499</v>
      </c>
      <c r="AW1855" s="17">
        <v>0.23565648772402201</v>
      </c>
      <c r="AX1855" s="17">
        <v>0.317808325992124</v>
      </c>
      <c r="AY1855" s="17">
        <v>0.24289903818567801</v>
      </c>
      <c r="AZ1855" s="17">
        <v>0.16125448178330601</v>
      </c>
      <c r="BA1855" s="17">
        <v>0.25433405478291998</v>
      </c>
      <c r="BB1855" s="17"/>
      <c r="BC1855" s="17">
        <v>0.26940244901839799</v>
      </c>
      <c r="BD1855" s="17">
        <v>0.21185065021636501</v>
      </c>
      <c r="BE1855" s="17">
        <v>0.25898125499958002</v>
      </c>
      <c r="BF1855" s="17">
        <v>0.25408126809885101</v>
      </c>
      <c r="BG1855" s="17">
        <v>0.424068363060777</v>
      </c>
    </row>
    <row r="1856" spans="2:59" x14ac:dyDescent="0.35">
      <c r="B1856" t="s">
        <v>653</v>
      </c>
      <c r="C1856" s="17">
        <v>0.17217353662507601</v>
      </c>
      <c r="D1856" s="17">
        <v>0.17776525235360399</v>
      </c>
      <c r="E1856" s="17">
        <v>0.16814058951493599</v>
      </c>
      <c r="F1856" s="17"/>
      <c r="G1856" s="17">
        <v>0.14319723861436201</v>
      </c>
      <c r="H1856" s="17">
        <v>0.115763407873372</v>
      </c>
      <c r="I1856" s="17">
        <v>0.14772089308417199</v>
      </c>
      <c r="J1856" s="17">
        <v>0.21373578153893399</v>
      </c>
      <c r="K1856" s="17">
        <v>0.22290465347121399</v>
      </c>
      <c r="L1856" s="17">
        <v>0.19539593311294701</v>
      </c>
      <c r="M1856" s="17"/>
      <c r="N1856" s="17">
        <v>0.14972391009997699</v>
      </c>
      <c r="O1856" s="17">
        <v>0.17908124589931601</v>
      </c>
      <c r="P1856" s="17">
        <v>0.21199240252138701</v>
      </c>
      <c r="Q1856" s="17">
        <v>0.15564259556396901</v>
      </c>
      <c r="R1856" s="17"/>
      <c r="S1856" s="17">
        <v>0.160255376249715</v>
      </c>
      <c r="T1856" s="17">
        <v>0.15547202568594301</v>
      </c>
      <c r="U1856" s="17">
        <v>0.235715341279364</v>
      </c>
      <c r="V1856" s="17">
        <v>0.177141270078435</v>
      </c>
      <c r="W1856" s="17">
        <v>0.14160798823340001</v>
      </c>
      <c r="X1856" s="17">
        <v>0.18013535374664399</v>
      </c>
      <c r="Y1856" s="17">
        <v>0.228617634774511</v>
      </c>
      <c r="Z1856" s="17">
        <v>0.122533284934757</v>
      </c>
      <c r="AA1856" s="17">
        <v>0.15140830730155</v>
      </c>
      <c r="AB1856" s="17">
        <v>0.182195205745666</v>
      </c>
      <c r="AC1856" s="17">
        <v>0.12362990981843699</v>
      </c>
      <c r="AD1856" s="17">
        <v>0.21559731752882799</v>
      </c>
      <c r="AE1856" s="17"/>
      <c r="AF1856" s="17">
        <v>0.21417422311876599</v>
      </c>
      <c r="AG1856" s="17">
        <v>0.150085874164475</v>
      </c>
      <c r="AH1856" s="17">
        <v>0.17469654342328</v>
      </c>
      <c r="AI1856" s="17"/>
      <c r="AJ1856" s="17">
        <v>0.23412120069792</v>
      </c>
      <c r="AK1856" s="17">
        <v>0.118544785375577</v>
      </c>
      <c r="AL1856" s="17">
        <v>0.216066560332561</v>
      </c>
      <c r="AM1856" s="17">
        <v>0.111242307332719</v>
      </c>
      <c r="AN1856" s="17">
        <v>0.164465334028921</v>
      </c>
      <c r="AO1856" s="17"/>
      <c r="AP1856" s="17">
        <v>0.21168243133200099</v>
      </c>
      <c r="AQ1856" s="17">
        <v>0.137367437261112</v>
      </c>
      <c r="AR1856" s="17">
        <v>0.181762111014904</v>
      </c>
      <c r="AS1856" s="17">
        <v>0.215265222653195</v>
      </c>
      <c r="AT1856" s="17">
        <v>0.18698634613682799</v>
      </c>
      <c r="AU1856" s="17"/>
      <c r="AV1856" s="17">
        <v>0.111621418153091</v>
      </c>
      <c r="AW1856" s="17">
        <v>0.21296246929101201</v>
      </c>
      <c r="AX1856" s="17">
        <v>0.22578629127929301</v>
      </c>
      <c r="AY1856" s="17">
        <v>0.21578766828549301</v>
      </c>
      <c r="AZ1856" s="17">
        <v>0.113502229171836</v>
      </c>
      <c r="BA1856" s="17">
        <v>0.16198276177104601</v>
      </c>
      <c r="BB1856" s="17"/>
      <c r="BC1856" s="17">
        <v>0.19039055560676299</v>
      </c>
      <c r="BD1856" s="17">
        <v>0.182381525098682</v>
      </c>
      <c r="BE1856" s="17">
        <v>0.15584120693106099</v>
      </c>
      <c r="BF1856" s="17">
        <v>9.9257430821772893E-2</v>
      </c>
      <c r="BG1856" s="17">
        <v>0</v>
      </c>
    </row>
    <row r="1857" spans="2:59" x14ac:dyDescent="0.35">
      <c r="B1857" t="s">
        <v>654</v>
      </c>
      <c r="C1857" s="17">
        <v>8.3056418594522105E-2</v>
      </c>
      <c r="D1857" s="17">
        <v>0.101354774660189</v>
      </c>
      <c r="E1857" s="17">
        <v>6.3994482348443904E-2</v>
      </c>
      <c r="F1857" s="17"/>
      <c r="G1857" s="17">
        <v>6.1105459570346098E-2</v>
      </c>
      <c r="H1857" s="17">
        <v>4.9277094104931897E-2</v>
      </c>
      <c r="I1857" s="17">
        <v>9.0872387162959506E-2</v>
      </c>
      <c r="J1857" s="17">
        <v>7.9980455224186106E-2</v>
      </c>
      <c r="K1857" s="17">
        <v>0.117987354724597</v>
      </c>
      <c r="L1857" s="17">
        <v>0.101290753407262</v>
      </c>
      <c r="M1857" s="17"/>
      <c r="N1857" s="17">
        <v>8.3280303535951006E-2</v>
      </c>
      <c r="O1857" s="17">
        <v>9.2814180358002096E-2</v>
      </c>
      <c r="P1857" s="17">
        <v>6.2525446961177095E-2</v>
      </c>
      <c r="Q1857" s="17">
        <v>9.1209726914291495E-2</v>
      </c>
      <c r="R1857" s="17"/>
      <c r="S1857" s="17">
        <v>8.0391855378276297E-2</v>
      </c>
      <c r="T1857" s="17">
        <v>5.9143055326660303E-2</v>
      </c>
      <c r="U1857" s="17">
        <v>8.4122445656173703E-2</v>
      </c>
      <c r="V1857" s="17">
        <v>8.7771162986503296E-2</v>
      </c>
      <c r="W1857" s="17">
        <v>4.8684987384661003E-2</v>
      </c>
      <c r="X1857" s="17">
        <v>4.29713856188568E-2</v>
      </c>
      <c r="Y1857" s="17">
        <v>9.45215448971755E-2</v>
      </c>
      <c r="Z1857" s="17">
        <v>8.7160882561096303E-2</v>
      </c>
      <c r="AA1857" s="17">
        <v>9.4903085186150496E-2</v>
      </c>
      <c r="AB1857" s="17">
        <v>0.120057810481557</v>
      </c>
      <c r="AC1857" s="17">
        <v>0.132756591589898</v>
      </c>
      <c r="AD1857" s="17">
        <v>0.11742249217083001</v>
      </c>
      <c r="AE1857" s="17"/>
      <c r="AF1857" s="17">
        <v>9.0232373598479507E-2</v>
      </c>
      <c r="AG1857" s="17">
        <v>8.4015221400991102E-2</v>
      </c>
      <c r="AH1857" s="17">
        <v>9.1111131904778805E-2</v>
      </c>
      <c r="AI1857" s="17"/>
      <c r="AJ1857" s="17">
        <v>8.8653744006928006E-2</v>
      </c>
      <c r="AK1857" s="17">
        <v>6.4907294150293601E-2</v>
      </c>
      <c r="AL1857" s="17">
        <v>7.7224303522709301E-2</v>
      </c>
      <c r="AM1857" s="17">
        <v>0.15783125912208401</v>
      </c>
      <c r="AN1857" s="17">
        <v>0.107251856050563</v>
      </c>
      <c r="AO1857" s="17"/>
      <c r="AP1857" s="17">
        <v>9.3017466655000602E-2</v>
      </c>
      <c r="AQ1857" s="17">
        <v>6.2650737542147394E-2</v>
      </c>
      <c r="AR1857" s="17">
        <v>8.5964634286545993E-2</v>
      </c>
      <c r="AS1857" s="17">
        <v>0.11483965293651099</v>
      </c>
      <c r="AT1857" s="17">
        <v>5.7592832269109301E-2</v>
      </c>
      <c r="AU1857" s="17"/>
      <c r="AV1857" s="17">
        <v>5.3282109623654803E-2</v>
      </c>
      <c r="AW1857" s="17">
        <v>0.100216716479348</v>
      </c>
      <c r="AX1857" s="17">
        <v>7.3823370723678797E-2</v>
      </c>
      <c r="AY1857" s="17">
        <v>8.46731732899446E-2</v>
      </c>
      <c r="AZ1857" s="17">
        <v>5.1960673750627802E-2</v>
      </c>
      <c r="BA1857" s="17">
        <v>0.103736470735476</v>
      </c>
      <c r="BB1857" s="17"/>
      <c r="BC1857" s="17">
        <v>5.7459879720462903E-2</v>
      </c>
      <c r="BD1857" s="17">
        <v>0.111029427968516</v>
      </c>
      <c r="BE1857" s="17">
        <v>8.1613593882878796E-2</v>
      </c>
      <c r="BF1857" s="17">
        <v>0.11396892736657201</v>
      </c>
      <c r="BG1857" s="17">
        <v>7.0464789557331597E-2</v>
      </c>
    </row>
    <row r="1858" spans="2:59" x14ac:dyDescent="0.35">
      <c r="B1858" t="s">
        <v>655</v>
      </c>
      <c r="C1858" s="17">
        <v>6.87670687719035E-2</v>
      </c>
      <c r="D1858" s="17">
        <v>6.8773381956217197E-2</v>
      </c>
      <c r="E1858" s="17">
        <v>6.9353131093772696E-2</v>
      </c>
      <c r="F1858" s="17"/>
      <c r="G1858" s="17">
        <v>1.20466544640539E-2</v>
      </c>
      <c r="H1858" s="17">
        <v>6.15982532863147E-2</v>
      </c>
      <c r="I1858" s="17">
        <v>4.1588563203493502E-2</v>
      </c>
      <c r="J1858" s="17">
        <v>6.45320574483675E-2</v>
      </c>
      <c r="K1858" s="17">
        <v>0.11638181685827299</v>
      </c>
      <c r="L1858" s="17">
        <v>0.10998541247856899</v>
      </c>
      <c r="M1858" s="17"/>
      <c r="N1858" s="17">
        <v>4.9617546556891101E-2</v>
      </c>
      <c r="O1858" s="17">
        <v>6.7549297548401097E-2</v>
      </c>
      <c r="P1858" s="17">
        <v>7.3103336635856095E-2</v>
      </c>
      <c r="Q1858" s="17">
        <v>8.8658054391591995E-2</v>
      </c>
      <c r="R1858" s="17"/>
      <c r="S1858" s="17">
        <v>6.8852715389595897E-3</v>
      </c>
      <c r="T1858" s="17">
        <v>8.3299845730267594E-2</v>
      </c>
      <c r="U1858" s="17">
        <v>6.3674176170954402E-2</v>
      </c>
      <c r="V1858" s="17">
        <v>9.6218100632693995E-2</v>
      </c>
      <c r="W1858" s="17">
        <v>9.48176422181497E-2</v>
      </c>
      <c r="X1858" s="17">
        <v>1.29882548393705E-2</v>
      </c>
      <c r="Y1858" s="17">
        <v>8.5914801630504301E-2</v>
      </c>
      <c r="Z1858" s="17">
        <v>0.150918956661278</v>
      </c>
      <c r="AA1858" s="17">
        <v>7.7508570703232402E-2</v>
      </c>
      <c r="AB1858" s="17">
        <v>0.10583532523618901</v>
      </c>
      <c r="AC1858" s="17">
        <v>3.5582014754937802E-2</v>
      </c>
      <c r="AD1858" s="17">
        <v>0.11898192980693501</v>
      </c>
      <c r="AE1858" s="17"/>
      <c r="AF1858" s="17">
        <v>8.6739358265499902E-2</v>
      </c>
      <c r="AG1858" s="17">
        <v>5.2352999815776298E-2</v>
      </c>
      <c r="AH1858" s="17">
        <v>0.109399322728143</v>
      </c>
      <c r="AI1858" s="17"/>
      <c r="AJ1858" s="17">
        <v>8.3757099411892605E-2</v>
      </c>
      <c r="AK1858" s="17">
        <v>3.0608640483251098E-2</v>
      </c>
      <c r="AL1858" s="17">
        <v>4.06581173036763E-2</v>
      </c>
      <c r="AM1858" s="17">
        <v>0.131379673911937</v>
      </c>
      <c r="AN1858" s="17">
        <v>0.112678973186631</v>
      </c>
      <c r="AO1858" s="17"/>
      <c r="AP1858" s="17">
        <v>9.6540010543146995E-2</v>
      </c>
      <c r="AQ1858" s="17">
        <v>2.6092012380018698E-2</v>
      </c>
      <c r="AR1858" s="17">
        <v>4.2149977883308001E-2</v>
      </c>
      <c r="AS1858" s="17">
        <v>0.10553414958504501</v>
      </c>
      <c r="AT1858" s="17">
        <v>2.22675625589678E-2</v>
      </c>
      <c r="AU1858" s="17"/>
      <c r="AV1858" s="17">
        <v>1.7958318514153901E-2</v>
      </c>
      <c r="AW1858" s="17">
        <v>0.106295363753038</v>
      </c>
      <c r="AX1858" s="17">
        <v>2.9169210809152399E-2</v>
      </c>
      <c r="AY1858" s="17">
        <v>8.7287928608662996E-2</v>
      </c>
      <c r="AZ1858" s="17">
        <v>2.7680934589965601E-2</v>
      </c>
      <c r="BA1858" s="17">
        <v>0.12223556961052399</v>
      </c>
      <c r="BB1858" s="17"/>
      <c r="BC1858" s="17">
        <v>8.6102843035933505E-2</v>
      </c>
      <c r="BD1858" s="17">
        <v>4.8400761510379101E-2</v>
      </c>
      <c r="BE1858" s="17">
        <v>5.6149609606271002E-2</v>
      </c>
      <c r="BF1858" s="17">
        <v>7.0476241392222E-2</v>
      </c>
      <c r="BG1858" s="17">
        <v>5.1913391320632898E-2</v>
      </c>
    </row>
    <row r="1859" spans="2:59" x14ac:dyDescent="0.35">
      <c r="C1859" s="17"/>
      <c r="D1859" s="17"/>
      <c r="E1859" s="17"/>
      <c r="F1859" s="17"/>
      <c r="G1859" s="17"/>
      <c r="H1859" s="17"/>
      <c r="I1859" s="17"/>
      <c r="J1859" s="17"/>
      <c r="K1859" s="17"/>
      <c r="L1859" s="17"/>
      <c r="M1859" s="17"/>
      <c r="N1859" s="17"/>
      <c r="O1859" s="17"/>
      <c r="P1859" s="17"/>
      <c r="Q1859" s="17"/>
      <c r="R1859" s="17"/>
      <c r="S1859" s="17"/>
      <c r="T1859" s="17"/>
      <c r="U1859" s="17"/>
      <c r="V1859" s="17"/>
      <c r="W1859" s="17"/>
      <c r="X1859" s="17"/>
      <c r="Y1859" s="17"/>
      <c r="Z1859" s="17"/>
      <c r="AA1859" s="17"/>
      <c r="AB1859" s="17"/>
      <c r="AC1859" s="17"/>
      <c r="AD1859" s="17"/>
      <c r="AE1859" s="17"/>
      <c r="AF1859" s="17"/>
      <c r="AG1859" s="17"/>
      <c r="AH1859" s="17"/>
      <c r="AI1859" s="17"/>
      <c r="AJ1859" s="17"/>
      <c r="AK1859" s="17"/>
      <c r="AL1859" s="17"/>
      <c r="AM1859" s="17"/>
      <c r="AN1859" s="17"/>
      <c r="AO1859" s="17"/>
      <c r="AP1859" s="17"/>
      <c r="AQ1859" s="17"/>
      <c r="AR1859" s="17"/>
      <c r="AS1859" s="17"/>
      <c r="AT1859" s="17"/>
      <c r="AU1859" s="17"/>
      <c r="AV1859" s="17"/>
      <c r="AW1859" s="17"/>
      <c r="AX1859" s="17"/>
      <c r="AY1859" s="17"/>
      <c r="AZ1859" s="17"/>
      <c r="BA1859" s="17"/>
      <c r="BB1859" s="17"/>
      <c r="BC1859" s="17"/>
      <c r="BD1859" s="17"/>
      <c r="BE1859" s="17"/>
      <c r="BF1859" s="17"/>
      <c r="BG1859" s="17"/>
    </row>
    <row r="1860" spans="2:59" x14ac:dyDescent="0.35">
      <c r="B1860" s="6" t="s">
        <v>685</v>
      </c>
      <c r="C1860" s="17"/>
      <c r="D1860" s="17"/>
      <c r="E1860" s="17"/>
      <c r="F1860" s="17"/>
      <c r="G1860" s="17"/>
      <c r="H1860" s="17"/>
      <c r="I1860" s="17"/>
      <c r="J1860" s="17"/>
      <c r="K1860" s="17"/>
      <c r="L1860" s="17"/>
      <c r="M1860" s="17"/>
      <c r="N1860" s="17"/>
      <c r="O1860" s="17"/>
      <c r="P1860" s="17"/>
      <c r="Q1860" s="17"/>
      <c r="R1860" s="17"/>
      <c r="S1860" s="17"/>
      <c r="T1860" s="17"/>
      <c r="U1860" s="17"/>
      <c r="V1860" s="17"/>
      <c r="W1860" s="17"/>
      <c r="X1860" s="17"/>
      <c r="Y1860" s="17"/>
      <c r="Z1860" s="17"/>
      <c r="AA1860" s="17"/>
      <c r="AB1860" s="17"/>
      <c r="AC1860" s="17"/>
      <c r="AD1860" s="17"/>
      <c r="AE1860" s="17"/>
      <c r="AF1860" s="17"/>
      <c r="AG1860" s="17"/>
      <c r="AH1860" s="17"/>
      <c r="AI1860" s="17"/>
      <c r="AJ1860" s="17"/>
      <c r="AK1860" s="17"/>
      <c r="AL1860" s="17"/>
      <c r="AM1860" s="17"/>
      <c r="AN1860" s="17"/>
      <c r="AO1860" s="17"/>
      <c r="AP1860" s="17"/>
      <c r="AQ1860" s="17"/>
      <c r="AR1860" s="17"/>
      <c r="AS1860" s="17"/>
      <c r="AT1860" s="17"/>
      <c r="AU1860" s="17"/>
      <c r="AV1860" s="17"/>
      <c r="AW1860" s="17"/>
      <c r="AX1860" s="17"/>
      <c r="AY1860" s="17"/>
      <c r="AZ1860" s="17"/>
      <c r="BA1860" s="17"/>
      <c r="BB1860" s="17"/>
      <c r="BC1860" s="17"/>
      <c r="BD1860" s="17"/>
      <c r="BE1860" s="17"/>
      <c r="BF1860" s="17"/>
      <c r="BG1860" s="17"/>
    </row>
    <row r="1861" spans="2:59" x14ac:dyDescent="0.35">
      <c r="B1861" s="24" t="s">
        <v>331</v>
      </c>
      <c r="C1861" s="17"/>
      <c r="D1861" s="17"/>
      <c r="E1861" s="17"/>
      <c r="F1861" s="17"/>
      <c r="G1861" s="17"/>
      <c r="H1861" s="17"/>
      <c r="I1861" s="17"/>
      <c r="J1861" s="17"/>
      <c r="K1861" s="17"/>
      <c r="L1861" s="17"/>
      <c r="M1861" s="17"/>
      <c r="N1861" s="17"/>
      <c r="O1861" s="17"/>
      <c r="P1861" s="17"/>
      <c r="Q1861" s="17"/>
      <c r="R1861" s="17"/>
      <c r="S1861" s="17"/>
      <c r="T1861" s="17"/>
      <c r="U1861" s="17"/>
      <c r="V1861" s="17"/>
      <c r="W1861" s="17"/>
      <c r="X1861" s="17"/>
      <c r="Y1861" s="17"/>
      <c r="Z1861" s="17"/>
      <c r="AA1861" s="17"/>
      <c r="AB1861" s="17"/>
      <c r="AC1861" s="17"/>
      <c r="AD1861" s="17"/>
      <c r="AE1861" s="17"/>
      <c r="AF1861" s="17"/>
      <c r="AG1861" s="17"/>
      <c r="AH1861" s="17"/>
      <c r="AI1861" s="17"/>
      <c r="AJ1861" s="17"/>
      <c r="AK1861" s="17"/>
      <c r="AL1861" s="17"/>
      <c r="AM1861" s="17"/>
      <c r="AN1861" s="17"/>
      <c r="AO1861" s="17"/>
      <c r="AP1861" s="17"/>
      <c r="AQ1861" s="17"/>
      <c r="AR1861" s="17"/>
      <c r="AS1861" s="17"/>
      <c r="AT1861" s="17"/>
      <c r="AU1861" s="17"/>
      <c r="AV1861" s="17"/>
      <c r="AW1861" s="17"/>
      <c r="AX1861" s="17"/>
      <c r="AY1861" s="17"/>
      <c r="AZ1861" s="17"/>
      <c r="BA1861" s="17"/>
      <c r="BB1861" s="17"/>
      <c r="BC1861" s="17"/>
      <c r="BD1861" s="17"/>
      <c r="BE1861" s="17"/>
      <c r="BF1861" s="17"/>
      <c r="BG1861" s="17"/>
    </row>
    <row r="1862" spans="2:59" x14ac:dyDescent="0.35">
      <c r="B1862" t="s">
        <v>649</v>
      </c>
      <c r="C1862" s="17">
        <v>0.12963658072873199</v>
      </c>
      <c r="D1862" s="17">
        <v>0.105992480574561</v>
      </c>
      <c r="E1862" s="17">
        <v>0.15234943163268899</v>
      </c>
      <c r="F1862" s="17"/>
      <c r="G1862" s="17">
        <v>0.132579946540795</v>
      </c>
      <c r="H1862" s="17">
        <v>0.15978755245491699</v>
      </c>
      <c r="I1862" s="17">
        <v>0.16777877611852199</v>
      </c>
      <c r="J1862" s="17">
        <v>0.14045302281549299</v>
      </c>
      <c r="K1862" s="17">
        <v>6.2461618080947197E-2</v>
      </c>
      <c r="L1862" s="17">
        <v>0.105466714372147</v>
      </c>
      <c r="M1862" s="17"/>
      <c r="N1862" s="17">
        <v>0.15025291664826601</v>
      </c>
      <c r="O1862" s="17">
        <v>0.113982634901294</v>
      </c>
      <c r="P1862" s="17">
        <v>0.118903215375302</v>
      </c>
      <c r="Q1862" s="17">
        <v>0.13267797684152599</v>
      </c>
      <c r="R1862" s="17"/>
      <c r="S1862" s="17">
        <v>0.17358908366275699</v>
      </c>
      <c r="T1862" s="17">
        <v>0.13564131598382601</v>
      </c>
      <c r="U1862" s="17">
        <v>0.15346544343731</v>
      </c>
      <c r="V1862" s="17">
        <v>0.14753097815966301</v>
      </c>
      <c r="W1862" s="17">
        <v>0.16873560782668001</v>
      </c>
      <c r="X1862" s="17">
        <v>7.7520018626001802E-2</v>
      </c>
      <c r="Y1862" s="17">
        <v>6.7192446639026807E-2</v>
      </c>
      <c r="Z1862" s="17">
        <v>8.6414373416323395E-2</v>
      </c>
      <c r="AA1862" s="17">
        <v>0.16272931701683699</v>
      </c>
      <c r="AB1862" s="17">
        <v>6.0651451272564202E-2</v>
      </c>
      <c r="AC1862" s="17">
        <v>0.179221264860977</v>
      </c>
      <c r="AD1862" s="17">
        <v>5.5416684842485298E-2</v>
      </c>
      <c r="AE1862" s="17"/>
      <c r="AF1862" s="17">
        <v>0.15370245709897201</v>
      </c>
      <c r="AG1862" s="17">
        <v>0.109441841414054</v>
      </c>
      <c r="AH1862" s="17">
        <v>0.14160253150178301</v>
      </c>
      <c r="AI1862" s="17"/>
      <c r="AJ1862" s="17">
        <v>0.11002096043993601</v>
      </c>
      <c r="AK1862" s="17">
        <v>0.159886644748574</v>
      </c>
      <c r="AL1862" s="17">
        <v>0.10423027506388</v>
      </c>
      <c r="AM1862" s="17">
        <v>0.31146248997953602</v>
      </c>
      <c r="AN1862" s="17">
        <v>0.13210378713919199</v>
      </c>
      <c r="AO1862" s="17"/>
      <c r="AP1862" s="17">
        <v>0.110645373156342</v>
      </c>
      <c r="AQ1862" s="17">
        <v>0.145412200580602</v>
      </c>
      <c r="AR1862" s="17">
        <v>0.12135784384727601</v>
      </c>
      <c r="AS1862" s="17">
        <v>0.14879046014438899</v>
      </c>
      <c r="AT1862" s="17">
        <v>6.4445396068677094E-2</v>
      </c>
      <c r="AU1862" s="17"/>
      <c r="AV1862" s="17">
        <v>0.13567815771075201</v>
      </c>
      <c r="AW1862" s="17">
        <v>0.102873107724893</v>
      </c>
      <c r="AX1862" s="17">
        <v>0.148441963136486</v>
      </c>
      <c r="AY1862" s="17">
        <v>0.17723058547691001</v>
      </c>
      <c r="AZ1862" s="17">
        <v>0.110880234261061</v>
      </c>
      <c r="BA1862" s="17">
        <v>0.122078535288137</v>
      </c>
      <c r="BB1862" s="17"/>
      <c r="BC1862" s="17">
        <v>0.13766376154482299</v>
      </c>
      <c r="BD1862" s="17">
        <v>0.147783830725258</v>
      </c>
      <c r="BE1862" s="17">
        <v>0.12227207578555301</v>
      </c>
      <c r="BF1862" s="17">
        <v>0.117411080025476</v>
      </c>
      <c r="BG1862" s="17">
        <v>0.30962064769365399</v>
      </c>
    </row>
    <row r="1863" spans="2:59" x14ac:dyDescent="0.35">
      <c r="B1863" t="s">
        <v>650</v>
      </c>
      <c r="C1863" s="17">
        <v>0.21239630033440701</v>
      </c>
      <c r="D1863" s="17">
        <v>0.20822887905819501</v>
      </c>
      <c r="E1863" s="17">
        <v>0.21637043247950499</v>
      </c>
      <c r="F1863" s="17"/>
      <c r="G1863" s="17">
        <v>0.26779895914839502</v>
      </c>
      <c r="H1863" s="17">
        <v>0.226896096544488</v>
      </c>
      <c r="I1863" s="17">
        <v>0.21017194191699201</v>
      </c>
      <c r="J1863" s="17">
        <v>0.19347457328510101</v>
      </c>
      <c r="K1863" s="17">
        <v>0.172423830630277</v>
      </c>
      <c r="L1863" s="17">
        <v>0.20263014533545701</v>
      </c>
      <c r="M1863" s="17"/>
      <c r="N1863" s="17">
        <v>0.24181420146560301</v>
      </c>
      <c r="O1863" s="17">
        <v>0.216458889437604</v>
      </c>
      <c r="P1863" s="17">
        <v>0.21940634250803701</v>
      </c>
      <c r="Q1863" s="17">
        <v>0.16848486489468301</v>
      </c>
      <c r="R1863" s="17"/>
      <c r="S1863" s="17">
        <v>0.25013543938324101</v>
      </c>
      <c r="T1863" s="17">
        <v>0.234022792334876</v>
      </c>
      <c r="U1863" s="17">
        <v>0.17866780278406599</v>
      </c>
      <c r="V1863" s="17">
        <v>0.182897254883162</v>
      </c>
      <c r="W1863" s="17">
        <v>0.16773739802524901</v>
      </c>
      <c r="X1863" s="17">
        <v>0.27800229783151797</v>
      </c>
      <c r="Y1863" s="17">
        <v>0.24610064486604699</v>
      </c>
      <c r="Z1863" s="17">
        <v>0.28590258927310402</v>
      </c>
      <c r="AA1863" s="17">
        <v>0.14296694626547801</v>
      </c>
      <c r="AB1863" s="17">
        <v>0.20017101322969599</v>
      </c>
      <c r="AC1863" s="17">
        <v>0.199012431422912</v>
      </c>
      <c r="AD1863" s="17">
        <v>0.14008891158832601</v>
      </c>
      <c r="AE1863" s="17"/>
      <c r="AF1863" s="17">
        <v>0.20593557524082801</v>
      </c>
      <c r="AG1863" s="17">
        <v>0.21508927028923</v>
      </c>
      <c r="AH1863" s="17">
        <v>0.213137632350545</v>
      </c>
      <c r="AI1863" s="17"/>
      <c r="AJ1863" s="17">
        <v>0.215301661048693</v>
      </c>
      <c r="AK1863" s="17">
        <v>0.23190654742746</v>
      </c>
      <c r="AL1863" s="17">
        <v>0.20302572629322699</v>
      </c>
      <c r="AM1863" s="17">
        <v>0.186536069240682</v>
      </c>
      <c r="AN1863" s="17">
        <v>0.217189945360102</v>
      </c>
      <c r="AO1863" s="17"/>
      <c r="AP1863" s="17">
        <v>0.17853020479889001</v>
      </c>
      <c r="AQ1863" s="17">
        <v>0.23146799758831099</v>
      </c>
      <c r="AR1863" s="17">
        <v>0.168255976483804</v>
      </c>
      <c r="AS1863" s="17">
        <v>0.2494250024787</v>
      </c>
      <c r="AT1863" s="17">
        <v>0.19273762070324801</v>
      </c>
      <c r="AU1863" s="17"/>
      <c r="AV1863" s="17">
        <v>0.24229884707021801</v>
      </c>
      <c r="AW1863" s="17">
        <v>0.197144283514612</v>
      </c>
      <c r="AX1863" s="17">
        <v>0.121853304774847</v>
      </c>
      <c r="AY1863" s="17">
        <v>0.266723246024271</v>
      </c>
      <c r="AZ1863" s="17">
        <v>0.216740275600525</v>
      </c>
      <c r="BA1863" s="17">
        <v>0.17001748074169501</v>
      </c>
      <c r="BB1863" s="17"/>
      <c r="BC1863" s="17">
        <v>0.169362135121437</v>
      </c>
      <c r="BD1863" s="17">
        <v>0.21784132981861401</v>
      </c>
      <c r="BE1863" s="17">
        <v>0.22281144674506401</v>
      </c>
      <c r="BF1863" s="17">
        <v>0.25395856094135999</v>
      </c>
      <c r="BG1863" s="17">
        <v>0.21774798337246801</v>
      </c>
    </row>
    <row r="1864" spans="2:59" x14ac:dyDescent="0.35">
      <c r="B1864" t="s">
        <v>651</v>
      </c>
      <c r="C1864" s="17">
        <v>0.27693501688123101</v>
      </c>
      <c r="D1864" s="17">
        <v>0.28161549093563598</v>
      </c>
      <c r="E1864" s="17">
        <v>0.26978353137977401</v>
      </c>
      <c r="F1864" s="17"/>
      <c r="G1864" s="17">
        <v>0.261973601162381</v>
      </c>
      <c r="H1864" s="17">
        <v>0.297670638474272</v>
      </c>
      <c r="I1864" s="17">
        <v>0.26641845971550998</v>
      </c>
      <c r="J1864" s="17">
        <v>0.28023182759846998</v>
      </c>
      <c r="K1864" s="17">
        <v>0.24991453862097501</v>
      </c>
      <c r="L1864" s="17">
        <v>0.29279228669198099</v>
      </c>
      <c r="M1864" s="17"/>
      <c r="N1864" s="17">
        <v>0.26530659614190999</v>
      </c>
      <c r="O1864" s="17">
        <v>0.29717820185594401</v>
      </c>
      <c r="P1864" s="17">
        <v>0.27208541790649898</v>
      </c>
      <c r="Q1864" s="17">
        <v>0.27428595344048701</v>
      </c>
      <c r="R1864" s="17"/>
      <c r="S1864" s="17">
        <v>0.28748492481452897</v>
      </c>
      <c r="T1864" s="17">
        <v>0.20773521565493899</v>
      </c>
      <c r="U1864" s="17">
        <v>0.246611303136864</v>
      </c>
      <c r="V1864" s="17">
        <v>0.31047017121499698</v>
      </c>
      <c r="W1864" s="17">
        <v>0.37790999099900802</v>
      </c>
      <c r="X1864" s="17">
        <v>0.24856296689451601</v>
      </c>
      <c r="Y1864" s="17">
        <v>0.23224991982173901</v>
      </c>
      <c r="Z1864" s="17">
        <v>0.23544643424523301</v>
      </c>
      <c r="AA1864" s="17">
        <v>0.27318636015810199</v>
      </c>
      <c r="AB1864" s="17">
        <v>0.29313951659040499</v>
      </c>
      <c r="AC1864" s="17">
        <v>0.31674505308346101</v>
      </c>
      <c r="AD1864" s="17">
        <v>0.39025197199647799</v>
      </c>
      <c r="AE1864" s="17"/>
      <c r="AF1864" s="17">
        <v>0.26621215905301199</v>
      </c>
      <c r="AG1864" s="17">
        <v>0.28518289111265399</v>
      </c>
      <c r="AH1864" s="17">
        <v>0.24492873721302399</v>
      </c>
      <c r="AI1864" s="17"/>
      <c r="AJ1864" s="17">
        <v>0.29488075094988497</v>
      </c>
      <c r="AK1864" s="17">
        <v>0.28364541198852</v>
      </c>
      <c r="AL1864" s="17">
        <v>0.248621425509819</v>
      </c>
      <c r="AM1864" s="17">
        <v>7.3745567243977697E-2</v>
      </c>
      <c r="AN1864" s="17">
        <v>0.241538898674208</v>
      </c>
      <c r="AO1864" s="17"/>
      <c r="AP1864" s="17">
        <v>0.315896351920885</v>
      </c>
      <c r="AQ1864" s="17">
        <v>0.27969836705711398</v>
      </c>
      <c r="AR1864" s="17">
        <v>0.32999375397234798</v>
      </c>
      <c r="AS1864" s="17">
        <v>0.23724901779445401</v>
      </c>
      <c r="AT1864" s="17">
        <v>0.27789738766347599</v>
      </c>
      <c r="AU1864" s="17"/>
      <c r="AV1864" s="17">
        <v>0.30840446029910301</v>
      </c>
      <c r="AW1864" s="17">
        <v>0.321649775722124</v>
      </c>
      <c r="AX1864" s="17">
        <v>0.31386042957688598</v>
      </c>
      <c r="AY1864" s="17">
        <v>0.22478806380824001</v>
      </c>
      <c r="AZ1864" s="17">
        <v>0.19665522433258001</v>
      </c>
      <c r="BA1864" s="17">
        <v>0.25983579962187697</v>
      </c>
      <c r="BB1864" s="17"/>
      <c r="BC1864" s="17">
        <v>0.26527405191074099</v>
      </c>
      <c r="BD1864" s="17">
        <v>0.30909460798180399</v>
      </c>
      <c r="BE1864" s="17">
        <v>0.29694283320911902</v>
      </c>
      <c r="BF1864" s="17">
        <v>0.25141703748045802</v>
      </c>
      <c r="BG1864" s="17">
        <v>0.20627768430493301</v>
      </c>
    </row>
    <row r="1865" spans="2:59" x14ac:dyDescent="0.35">
      <c r="B1865" t="s">
        <v>652</v>
      </c>
      <c r="C1865" s="17">
        <v>0.215382550764289</v>
      </c>
      <c r="D1865" s="17">
        <v>0.24296248754970901</v>
      </c>
      <c r="E1865" s="17">
        <v>0.19003176640953501</v>
      </c>
      <c r="F1865" s="17"/>
      <c r="G1865" s="17">
        <v>0.219872417652135</v>
      </c>
      <c r="H1865" s="17">
        <v>0.18747482061547899</v>
      </c>
      <c r="I1865" s="17">
        <v>0.20402395402238499</v>
      </c>
      <c r="J1865" s="17">
        <v>0.20008013143928799</v>
      </c>
      <c r="K1865" s="17">
        <v>0.30042656035251902</v>
      </c>
      <c r="L1865" s="17">
        <v>0.20337249707333399</v>
      </c>
      <c r="M1865" s="17"/>
      <c r="N1865" s="17">
        <v>0.17785950442685999</v>
      </c>
      <c r="O1865" s="17">
        <v>0.20806023412909599</v>
      </c>
      <c r="P1865" s="17">
        <v>0.20912261459693601</v>
      </c>
      <c r="Q1865" s="17">
        <v>0.273274153218803</v>
      </c>
      <c r="R1865" s="17"/>
      <c r="S1865" s="17">
        <v>0.15330579259619101</v>
      </c>
      <c r="T1865" s="17">
        <v>0.25834590359223297</v>
      </c>
      <c r="U1865" s="17">
        <v>0.19111650343611999</v>
      </c>
      <c r="V1865" s="17">
        <v>0.26173639894473599</v>
      </c>
      <c r="W1865" s="17">
        <v>0.14419902352203201</v>
      </c>
      <c r="X1865" s="17">
        <v>0.251007729523121</v>
      </c>
      <c r="Y1865" s="17">
        <v>0.30208687150132202</v>
      </c>
      <c r="Z1865" s="17">
        <v>0.24064151581214199</v>
      </c>
      <c r="AA1865" s="17">
        <v>0.22968792994828299</v>
      </c>
      <c r="AB1865" s="17">
        <v>0.19612139593766001</v>
      </c>
      <c r="AC1865" s="17">
        <v>0.16472747116751499</v>
      </c>
      <c r="AD1865" s="17">
        <v>0.19525247159596601</v>
      </c>
      <c r="AE1865" s="17"/>
      <c r="AF1865" s="17">
        <v>0.21145158303348099</v>
      </c>
      <c r="AG1865" s="17">
        <v>0.21379685652501701</v>
      </c>
      <c r="AH1865" s="17">
        <v>0.215907730363434</v>
      </c>
      <c r="AI1865" s="17"/>
      <c r="AJ1865" s="17">
        <v>0.20150475999595999</v>
      </c>
      <c r="AK1865" s="17">
        <v>0.19056128482482801</v>
      </c>
      <c r="AL1865" s="17">
        <v>0.164938520400771</v>
      </c>
      <c r="AM1865" s="17">
        <v>0.185487191813725</v>
      </c>
      <c r="AN1865" s="17">
        <v>0.253329249456759</v>
      </c>
      <c r="AO1865" s="17"/>
      <c r="AP1865" s="17">
        <v>0.2154231365248</v>
      </c>
      <c r="AQ1865" s="17">
        <v>0.18172752845602499</v>
      </c>
      <c r="AR1865" s="17">
        <v>0.194483721549395</v>
      </c>
      <c r="AS1865" s="17">
        <v>0.209060190845793</v>
      </c>
      <c r="AT1865" s="17">
        <v>0.25925963377564198</v>
      </c>
      <c r="AU1865" s="17"/>
      <c r="AV1865" s="17">
        <v>0.172221982740865</v>
      </c>
      <c r="AW1865" s="17">
        <v>0.21617060536201699</v>
      </c>
      <c r="AX1865" s="17">
        <v>0.231115324070403</v>
      </c>
      <c r="AY1865" s="17">
        <v>0.19619228838269301</v>
      </c>
      <c r="AZ1865" s="17">
        <v>0.276273028348473</v>
      </c>
      <c r="BA1865" s="17">
        <v>0.21684030059557899</v>
      </c>
      <c r="BB1865" s="17"/>
      <c r="BC1865" s="17">
        <v>0.28504574396730098</v>
      </c>
      <c r="BD1865" s="17">
        <v>0.18295194005095999</v>
      </c>
      <c r="BE1865" s="17">
        <v>0.19724446256632699</v>
      </c>
      <c r="BF1865" s="17">
        <v>0.222214126163054</v>
      </c>
      <c r="BG1865" s="17">
        <v>0.103725795277596</v>
      </c>
    </row>
    <row r="1866" spans="2:59" x14ac:dyDescent="0.35">
      <c r="B1866" t="s">
        <v>653</v>
      </c>
      <c r="C1866" s="17">
        <v>0.105013382370427</v>
      </c>
      <c r="D1866" s="17">
        <v>0.109068322173463</v>
      </c>
      <c r="E1866" s="17">
        <v>0.10191791842510101</v>
      </c>
      <c r="F1866" s="17"/>
      <c r="G1866" s="17">
        <v>7.9702519380960193E-2</v>
      </c>
      <c r="H1866" s="17">
        <v>9.8135679445001303E-2</v>
      </c>
      <c r="I1866" s="17">
        <v>0.101210255377455</v>
      </c>
      <c r="J1866" s="17">
        <v>0.129310974908979</v>
      </c>
      <c r="K1866" s="17">
        <v>9.5425977755497701E-2</v>
      </c>
      <c r="L1866" s="17">
        <v>0.118776292024365</v>
      </c>
      <c r="M1866" s="17"/>
      <c r="N1866" s="17">
        <v>0.122704036417717</v>
      </c>
      <c r="O1866" s="17">
        <v>9.2657161852999395E-2</v>
      </c>
      <c r="P1866" s="17">
        <v>0.119306047675124</v>
      </c>
      <c r="Q1866" s="17">
        <v>8.1127528547181804E-2</v>
      </c>
      <c r="R1866" s="17"/>
      <c r="S1866" s="17">
        <v>8.5197986799731201E-2</v>
      </c>
      <c r="T1866" s="17">
        <v>8.9368723821959095E-2</v>
      </c>
      <c r="U1866" s="17">
        <v>0.166624353006745</v>
      </c>
      <c r="V1866" s="17">
        <v>5.48830521265024E-2</v>
      </c>
      <c r="W1866" s="17">
        <v>0.101725598040697</v>
      </c>
      <c r="X1866" s="17">
        <v>0.120706068463254</v>
      </c>
      <c r="Y1866" s="17">
        <v>9.21154972543754E-2</v>
      </c>
      <c r="Z1866" s="17">
        <v>6.2202139539748499E-2</v>
      </c>
      <c r="AA1866" s="17">
        <v>0.11898023015704901</v>
      </c>
      <c r="AB1866" s="17">
        <v>0.15177729098701601</v>
      </c>
      <c r="AC1866" s="17">
        <v>8.9309514810671994E-2</v>
      </c>
      <c r="AD1866" s="17">
        <v>0.13166439088322399</v>
      </c>
      <c r="AE1866" s="17"/>
      <c r="AF1866" s="17">
        <v>9.9936126567856207E-2</v>
      </c>
      <c r="AG1866" s="17">
        <v>0.112446419821132</v>
      </c>
      <c r="AH1866" s="17">
        <v>9.8294690044616495E-2</v>
      </c>
      <c r="AI1866" s="17"/>
      <c r="AJ1866" s="17">
        <v>0.12133686447539099</v>
      </c>
      <c r="AK1866" s="17">
        <v>8.11867809131228E-2</v>
      </c>
      <c r="AL1866" s="17">
        <v>0.22773510833823099</v>
      </c>
      <c r="AM1866" s="17">
        <v>5.5558502577513103E-2</v>
      </c>
      <c r="AN1866" s="17">
        <v>9.5177249550283602E-2</v>
      </c>
      <c r="AO1866" s="17"/>
      <c r="AP1866" s="17">
        <v>0.111761165612084</v>
      </c>
      <c r="AQ1866" s="17">
        <v>0.102257477677017</v>
      </c>
      <c r="AR1866" s="17">
        <v>0.176223154381077</v>
      </c>
      <c r="AS1866" s="17">
        <v>8.40965210095731E-2</v>
      </c>
      <c r="AT1866" s="17">
        <v>0.16579682937943699</v>
      </c>
      <c r="AU1866" s="17"/>
      <c r="AV1866" s="17">
        <v>0.10190961298823201</v>
      </c>
      <c r="AW1866" s="17">
        <v>0.107281912110958</v>
      </c>
      <c r="AX1866" s="17">
        <v>0.17578135000151901</v>
      </c>
      <c r="AY1866" s="17">
        <v>7.8507155362271E-2</v>
      </c>
      <c r="AZ1866" s="17">
        <v>0.14608760942155499</v>
      </c>
      <c r="BA1866" s="17">
        <v>7.6386336793903095E-2</v>
      </c>
      <c r="BB1866" s="17"/>
      <c r="BC1866" s="17">
        <v>7.4642302115795506E-2</v>
      </c>
      <c r="BD1866" s="17">
        <v>8.7476063781929098E-2</v>
      </c>
      <c r="BE1866" s="17">
        <v>0.104522734119131</v>
      </c>
      <c r="BF1866" s="17">
        <v>0.120084783008391</v>
      </c>
      <c r="BG1866" s="17">
        <v>6.0207816474048499E-2</v>
      </c>
    </row>
    <row r="1867" spans="2:59" x14ac:dyDescent="0.35">
      <c r="B1867" t="s">
        <v>654</v>
      </c>
      <c r="C1867" s="17">
        <v>3.24183297623519E-2</v>
      </c>
      <c r="D1867" s="17">
        <v>3.3522313378349003E-2</v>
      </c>
      <c r="E1867" s="17">
        <v>3.1608538078389203E-2</v>
      </c>
      <c r="F1867" s="17"/>
      <c r="G1867" s="17">
        <v>3.2688839812264302E-2</v>
      </c>
      <c r="H1867" s="17">
        <v>1.2682328841957699E-2</v>
      </c>
      <c r="I1867" s="17">
        <v>2.6492602087476901E-2</v>
      </c>
      <c r="J1867" s="17">
        <v>4.4555610683169003E-2</v>
      </c>
      <c r="K1867" s="17">
        <v>5.9602665472348999E-2</v>
      </c>
      <c r="L1867" s="17">
        <v>2.7051966235909702E-2</v>
      </c>
      <c r="M1867" s="17"/>
      <c r="N1867" s="17">
        <v>3.3657289681448897E-2</v>
      </c>
      <c r="O1867" s="17">
        <v>3.4869148025817601E-2</v>
      </c>
      <c r="P1867" s="17">
        <v>1.5334384108223201E-2</v>
      </c>
      <c r="Q1867" s="17">
        <v>4.3893741065917799E-2</v>
      </c>
      <c r="R1867" s="17"/>
      <c r="S1867" s="17">
        <v>3.93095928327604E-2</v>
      </c>
      <c r="T1867" s="17">
        <v>3.4118088998532803E-2</v>
      </c>
      <c r="U1867" s="17">
        <v>5.0187134292366799E-2</v>
      </c>
      <c r="V1867" s="17">
        <v>1.42533627487357E-2</v>
      </c>
      <c r="W1867" s="17">
        <v>1.41529860830324E-2</v>
      </c>
      <c r="X1867" s="17">
        <v>1.09342962607286E-2</v>
      </c>
      <c r="Y1867" s="17">
        <v>2.79687536195584E-2</v>
      </c>
      <c r="Z1867" s="17">
        <v>4.4626460089643799E-2</v>
      </c>
      <c r="AA1867" s="17">
        <v>3.4190221718122901E-2</v>
      </c>
      <c r="AB1867" s="17">
        <v>4.4000386696939502E-2</v>
      </c>
      <c r="AC1867" s="17">
        <v>5.0984264654462701E-2</v>
      </c>
      <c r="AD1867" s="17">
        <v>2.9506044405774801E-2</v>
      </c>
      <c r="AE1867" s="17"/>
      <c r="AF1867" s="17">
        <v>3.08112346326813E-2</v>
      </c>
      <c r="AG1867" s="17">
        <v>4.2227454485806899E-2</v>
      </c>
      <c r="AH1867" s="17">
        <v>2.6364750556951401E-2</v>
      </c>
      <c r="AI1867" s="17"/>
      <c r="AJ1867" s="17">
        <v>3.6597710347284797E-2</v>
      </c>
      <c r="AK1867" s="17">
        <v>2.9121871683342199E-2</v>
      </c>
      <c r="AL1867" s="17">
        <v>3.9679385368672902E-2</v>
      </c>
      <c r="AM1867" s="17">
        <v>9.0521429493888597E-2</v>
      </c>
      <c r="AN1867" s="17">
        <v>2.14001687445304E-2</v>
      </c>
      <c r="AO1867" s="17"/>
      <c r="AP1867" s="17">
        <v>3.7081891359363503E-2</v>
      </c>
      <c r="AQ1867" s="17">
        <v>4.2070133639611103E-2</v>
      </c>
      <c r="AR1867" s="17">
        <v>0</v>
      </c>
      <c r="AS1867" s="17">
        <v>3.91633659712581E-2</v>
      </c>
      <c r="AT1867" s="17">
        <v>0</v>
      </c>
      <c r="AU1867" s="17"/>
      <c r="AV1867" s="17">
        <v>2.5130930890530902E-2</v>
      </c>
      <c r="AW1867" s="17">
        <v>2.38181726539279E-2</v>
      </c>
      <c r="AX1867" s="17">
        <v>0</v>
      </c>
      <c r="AY1867" s="17">
        <v>4.2462611479591197E-2</v>
      </c>
      <c r="AZ1867" s="17">
        <v>2.62832889393236E-2</v>
      </c>
      <c r="BA1867" s="17">
        <v>9.3487953866463094E-2</v>
      </c>
      <c r="BB1867" s="17"/>
      <c r="BC1867" s="17">
        <v>3.5019710973404297E-2</v>
      </c>
      <c r="BD1867" s="17">
        <v>3.7080138022986701E-2</v>
      </c>
      <c r="BE1867" s="17">
        <v>2.9636403322808098E-2</v>
      </c>
      <c r="BF1867" s="17">
        <v>1.1630304747100801E-2</v>
      </c>
      <c r="BG1867" s="17">
        <v>6.2041529010333198E-2</v>
      </c>
    </row>
    <row r="1868" spans="2:59" x14ac:dyDescent="0.35">
      <c r="B1868" t="s">
        <v>655</v>
      </c>
      <c r="C1868" s="17">
        <v>2.8217839158562099E-2</v>
      </c>
      <c r="D1868" s="17">
        <v>1.8610026330087001E-2</v>
      </c>
      <c r="E1868" s="17">
        <v>3.79383815950066E-2</v>
      </c>
      <c r="F1868" s="17"/>
      <c r="G1868" s="17">
        <v>5.38371630307011E-3</v>
      </c>
      <c r="H1868" s="17">
        <v>1.73528836238846E-2</v>
      </c>
      <c r="I1868" s="17">
        <v>2.39040107616591E-2</v>
      </c>
      <c r="J1868" s="17">
        <v>1.18938592694999E-2</v>
      </c>
      <c r="K1868" s="17">
        <v>5.97448090874345E-2</v>
      </c>
      <c r="L1868" s="17">
        <v>4.9910098266806403E-2</v>
      </c>
      <c r="M1868" s="17"/>
      <c r="N1868" s="17">
        <v>8.4054552181949908E-3</v>
      </c>
      <c r="O1868" s="17">
        <v>3.6793729797245503E-2</v>
      </c>
      <c r="P1868" s="17">
        <v>4.58419778298794E-2</v>
      </c>
      <c r="Q1868" s="17">
        <v>2.6255781991401599E-2</v>
      </c>
      <c r="R1868" s="17"/>
      <c r="S1868" s="17">
        <v>1.0977179910790599E-2</v>
      </c>
      <c r="T1868" s="17">
        <v>4.07679596136344E-2</v>
      </c>
      <c r="U1868" s="17">
        <v>1.33274599065271E-2</v>
      </c>
      <c r="V1868" s="17">
        <v>2.82287819222031E-2</v>
      </c>
      <c r="W1868" s="17">
        <v>2.55393955033014E-2</v>
      </c>
      <c r="X1868" s="17">
        <v>1.32666224008606E-2</v>
      </c>
      <c r="Y1868" s="17">
        <v>3.2285866297932501E-2</v>
      </c>
      <c r="Z1868" s="17">
        <v>4.4766487623805799E-2</v>
      </c>
      <c r="AA1868" s="17">
        <v>3.8258994736127497E-2</v>
      </c>
      <c r="AB1868" s="17">
        <v>5.41389452857182E-2</v>
      </c>
      <c r="AC1868" s="17">
        <v>0</v>
      </c>
      <c r="AD1868" s="17">
        <v>5.7819524687746197E-2</v>
      </c>
      <c r="AE1868" s="17"/>
      <c r="AF1868" s="17">
        <v>3.1950864373168797E-2</v>
      </c>
      <c r="AG1868" s="17">
        <v>2.1815266352106E-2</v>
      </c>
      <c r="AH1868" s="17">
        <v>5.9763927969645497E-2</v>
      </c>
      <c r="AI1868" s="17"/>
      <c r="AJ1868" s="17">
        <v>2.0357292742850201E-2</v>
      </c>
      <c r="AK1868" s="17">
        <v>2.3691458414153901E-2</v>
      </c>
      <c r="AL1868" s="17">
        <v>1.1769559025398601E-2</v>
      </c>
      <c r="AM1868" s="17">
        <v>9.6688749650678696E-2</v>
      </c>
      <c r="AN1868" s="17">
        <v>3.92607010749247E-2</v>
      </c>
      <c r="AO1868" s="17"/>
      <c r="AP1868" s="17">
        <v>3.0661876627635601E-2</v>
      </c>
      <c r="AQ1868" s="17">
        <v>1.736629500132E-2</v>
      </c>
      <c r="AR1868" s="17">
        <v>9.6855497660993002E-3</v>
      </c>
      <c r="AS1868" s="17">
        <v>3.2215441755832401E-2</v>
      </c>
      <c r="AT1868" s="17">
        <v>3.98631324095206E-2</v>
      </c>
      <c r="AU1868" s="17"/>
      <c r="AV1868" s="17">
        <v>1.4356008300299899E-2</v>
      </c>
      <c r="AW1868" s="17">
        <v>3.1062142911467899E-2</v>
      </c>
      <c r="AX1868" s="17">
        <v>8.9476284398587406E-3</v>
      </c>
      <c r="AY1868" s="17">
        <v>1.40960494660235E-2</v>
      </c>
      <c r="AZ1868" s="17">
        <v>2.70803390964823E-2</v>
      </c>
      <c r="BA1868" s="17">
        <v>6.1353593092344498E-2</v>
      </c>
      <c r="BB1868" s="17"/>
      <c r="BC1868" s="17">
        <v>3.2992294366498698E-2</v>
      </c>
      <c r="BD1868" s="17">
        <v>1.77720896184481E-2</v>
      </c>
      <c r="BE1868" s="17">
        <v>2.6570044251997601E-2</v>
      </c>
      <c r="BF1868" s="17">
        <v>2.3284107634160101E-2</v>
      </c>
      <c r="BG1868" s="17">
        <v>4.0378543866966703E-2</v>
      </c>
    </row>
    <row r="1869" spans="2:59" x14ac:dyDescent="0.35">
      <c r="C1869" s="17"/>
      <c r="D1869" s="17"/>
      <c r="E1869" s="17"/>
      <c r="F1869" s="17"/>
      <c r="G1869" s="17"/>
      <c r="H1869" s="17"/>
      <c r="I1869" s="17"/>
      <c r="J1869" s="17"/>
      <c r="K1869" s="17"/>
      <c r="L1869" s="17"/>
      <c r="M1869" s="17"/>
      <c r="N1869" s="17"/>
      <c r="O1869" s="17"/>
      <c r="P1869" s="17"/>
      <c r="Q1869" s="17"/>
      <c r="R1869" s="17"/>
      <c r="S1869" s="17"/>
      <c r="T1869" s="17"/>
      <c r="U1869" s="17"/>
      <c r="V1869" s="17"/>
      <c r="W1869" s="17"/>
      <c r="X1869" s="17"/>
      <c r="Y1869" s="17"/>
      <c r="Z1869" s="17"/>
      <c r="AA1869" s="17"/>
      <c r="AB1869" s="17"/>
      <c r="AC1869" s="17"/>
      <c r="AD1869" s="17"/>
      <c r="AE1869" s="17"/>
      <c r="AF1869" s="17"/>
      <c r="AG1869" s="17"/>
      <c r="AH1869" s="17"/>
      <c r="AI1869" s="17"/>
      <c r="AJ1869" s="17"/>
      <c r="AK1869" s="17"/>
      <c r="AL1869" s="17"/>
      <c r="AM1869" s="17"/>
      <c r="AN1869" s="17"/>
      <c r="AO1869" s="17"/>
      <c r="AP1869" s="17"/>
      <c r="AQ1869" s="17"/>
      <c r="AR1869" s="17"/>
      <c r="AS1869" s="17"/>
      <c r="AT1869" s="17"/>
      <c r="AU1869" s="17"/>
      <c r="AV1869" s="17"/>
      <c r="AW1869" s="17"/>
      <c r="AX1869" s="17"/>
      <c r="AY1869" s="17"/>
      <c r="AZ1869" s="17"/>
      <c r="BA1869" s="17"/>
      <c r="BB1869" s="17"/>
      <c r="BC1869" s="17"/>
      <c r="BD1869" s="17"/>
      <c r="BE1869" s="17"/>
      <c r="BF1869" s="17"/>
      <c r="BG1869" s="17"/>
    </row>
    <row r="1870" spans="2:59" x14ac:dyDescent="0.35">
      <c r="B1870" s="6" t="s">
        <v>686</v>
      </c>
      <c r="C1870" s="17"/>
      <c r="D1870" s="17"/>
      <c r="E1870" s="17"/>
      <c r="F1870" s="17"/>
      <c r="G1870" s="17"/>
      <c r="H1870" s="17"/>
      <c r="I1870" s="17"/>
      <c r="J1870" s="17"/>
      <c r="K1870" s="17"/>
      <c r="L1870" s="17"/>
      <c r="M1870" s="17"/>
      <c r="N1870" s="17"/>
      <c r="O1870" s="17"/>
      <c r="P1870" s="17"/>
      <c r="Q1870" s="17"/>
      <c r="R1870" s="17"/>
      <c r="S1870" s="17"/>
      <c r="T1870" s="17"/>
      <c r="U1870" s="17"/>
      <c r="V1870" s="17"/>
      <c r="W1870" s="17"/>
      <c r="X1870" s="17"/>
      <c r="Y1870" s="17"/>
      <c r="Z1870" s="17"/>
      <c r="AA1870" s="17"/>
      <c r="AB1870" s="17"/>
      <c r="AC1870" s="17"/>
      <c r="AD1870" s="17"/>
      <c r="AE1870" s="17"/>
      <c r="AF1870" s="17"/>
      <c r="AG1870" s="17"/>
      <c r="AH1870" s="17"/>
      <c r="AI1870" s="17"/>
      <c r="AJ1870" s="17"/>
      <c r="AK1870" s="17"/>
      <c r="AL1870" s="17"/>
      <c r="AM1870" s="17"/>
      <c r="AN1870" s="17"/>
      <c r="AO1870" s="17"/>
      <c r="AP1870" s="17"/>
      <c r="AQ1870" s="17"/>
      <c r="AR1870" s="17"/>
      <c r="AS1870" s="17"/>
      <c r="AT1870" s="17"/>
      <c r="AU1870" s="17"/>
      <c r="AV1870" s="17"/>
      <c r="AW1870" s="17"/>
      <c r="AX1870" s="17"/>
      <c r="AY1870" s="17"/>
      <c r="AZ1870" s="17"/>
      <c r="BA1870" s="17"/>
      <c r="BB1870" s="17"/>
      <c r="BC1870" s="17"/>
      <c r="BD1870" s="17"/>
      <c r="BE1870" s="17"/>
      <c r="BF1870" s="17"/>
      <c r="BG1870" s="17"/>
    </row>
    <row r="1871" spans="2:59" x14ac:dyDescent="0.35">
      <c r="B1871" s="24" t="s">
        <v>331</v>
      </c>
      <c r="C1871" s="17"/>
      <c r="D1871" s="17"/>
      <c r="E1871" s="17"/>
      <c r="F1871" s="17"/>
      <c r="G1871" s="17"/>
      <c r="H1871" s="17"/>
      <c r="I1871" s="17"/>
      <c r="J1871" s="17"/>
      <c r="K1871" s="17"/>
      <c r="L1871" s="17"/>
      <c r="M1871" s="17"/>
      <c r="N1871" s="17"/>
      <c r="O1871" s="17"/>
      <c r="P1871" s="17"/>
      <c r="Q1871" s="17"/>
      <c r="R1871" s="17"/>
      <c r="S1871" s="17"/>
      <c r="T1871" s="17"/>
      <c r="U1871" s="17"/>
      <c r="V1871" s="17"/>
      <c r="W1871" s="17"/>
      <c r="X1871" s="17"/>
      <c r="Y1871" s="17"/>
      <c r="Z1871" s="17"/>
      <c r="AA1871" s="17"/>
      <c r="AB1871" s="17"/>
      <c r="AC1871" s="17"/>
      <c r="AD1871" s="17"/>
      <c r="AE1871" s="17"/>
      <c r="AF1871" s="17"/>
      <c r="AG1871" s="17"/>
      <c r="AH1871" s="17"/>
      <c r="AI1871" s="17"/>
      <c r="AJ1871" s="17"/>
      <c r="AK1871" s="17"/>
      <c r="AL1871" s="17"/>
      <c r="AM1871" s="17"/>
      <c r="AN1871" s="17"/>
      <c r="AO1871" s="17"/>
      <c r="AP1871" s="17"/>
      <c r="AQ1871" s="17"/>
      <c r="AR1871" s="17"/>
      <c r="AS1871" s="17"/>
      <c r="AT1871" s="17"/>
      <c r="AU1871" s="17"/>
      <c r="AV1871" s="17"/>
      <c r="AW1871" s="17"/>
      <c r="AX1871" s="17"/>
      <c r="AY1871" s="17"/>
      <c r="AZ1871" s="17"/>
      <c r="BA1871" s="17"/>
      <c r="BB1871" s="17"/>
      <c r="BC1871" s="17"/>
      <c r="BD1871" s="17"/>
      <c r="BE1871" s="17"/>
      <c r="BF1871" s="17"/>
      <c r="BG1871" s="17"/>
    </row>
    <row r="1872" spans="2:59" x14ac:dyDescent="0.35">
      <c r="B1872" t="s">
        <v>649</v>
      </c>
      <c r="C1872" s="17">
        <v>5.1329698025561497E-2</v>
      </c>
      <c r="D1872" s="17">
        <v>5.44258471189192E-2</v>
      </c>
      <c r="E1872" s="17">
        <v>4.6990520151848403E-2</v>
      </c>
      <c r="F1872" s="17"/>
      <c r="G1872" s="17">
        <v>5.9539244512808398E-2</v>
      </c>
      <c r="H1872" s="17">
        <v>7.9963026143303501E-2</v>
      </c>
      <c r="I1872" s="17">
        <v>7.3314877291302594E-2</v>
      </c>
      <c r="J1872" s="17">
        <v>2.7537581871524199E-2</v>
      </c>
      <c r="K1872" s="17">
        <v>3.5712851195345903E-2</v>
      </c>
      <c r="L1872" s="17">
        <v>3.2258828449770599E-2</v>
      </c>
      <c r="M1872" s="17"/>
      <c r="N1872" s="17">
        <v>8.5182487303079701E-2</v>
      </c>
      <c r="O1872" s="17">
        <v>2.6911775377311799E-2</v>
      </c>
      <c r="P1872" s="17">
        <v>4.3369920101343801E-2</v>
      </c>
      <c r="Q1872" s="17">
        <v>4.55679167935173E-2</v>
      </c>
      <c r="R1872" s="17"/>
      <c r="S1872" s="17">
        <v>7.89349114966124E-2</v>
      </c>
      <c r="T1872" s="17">
        <v>2.5788636410451201E-2</v>
      </c>
      <c r="U1872" s="17">
        <v>4.84176455009677E-2</v>
      </c>
      <c r="V1872" s="17">
        <v>4.9116846058432001E-2</v>
      </c>
      <c r="W1872" s="17">
        <v>4.4186831895704499E-2</v>
      </c>
      <c r="X1872" s="17">
        <v>4.9114829077306299E-2</v>
      </c>
      <c r="Y1872" s="17">
        <v>5.6819763445981698E-2</v>
      </c>
      <c r="Z1872" s="17">
        <v>6.3073667518682305E-2</v>
      </c>
      <c r="AA1872" s="17">
        <v>5.6833668672348098E-2</v>
      </c>
      <c r="AB1872" s="17">
        <v>1.61001339896692E-2</v>
      </c>
      <c r="AC1872" s="17">
        <v>0.116544802117831</v>
      </c>
      <c r="AD1872" s="17">
        <v>0</v>
      </c>
      <c r="AE1872" s="17"/>
      <c r="AF1872" s="17">
        <v>5.0687059830924801E-2</v>
      </c>
      <c r="AG1872" s="17">
        <v>5.1252170988578399E-2</v>
      </c>
      <c r="AH1872" s="17">
        <v>6.7423732640590206E-2</v>
      </c>
      <c r="AI1872" s="17"/>
      <c r="AJ1872" s="17">
        <v>3.37935057813512E-2</v>
      </c>
      <c r="AK1872" s="17">
        <v>6.8980314911093396E-2</v>
      </c>
      <c r="AL1872" s="17">
        <v>8.3858979041206899E-2</v>
      </c>
      <c r="AM1872" s="17">
        <v>8.8572955127898007E-2</v>
      </c>
      <c r="AN1872" s="17">
        <v>3.4067311317378501E-2</v>
      </c>
      <c r="AO1872" s="17"/>
      <c r="AP1872" s="17">
        <v>2.0480961458072398E-2</v>
      </c>
      <c r="AQ1872" s="17">
        <v>8.3305647390144899E-2</v>
      </c>
      <c r="AR1872" s="17">
        <v>2.31929908790925E-2</v>
      </c>
      <c r="AS1872" s="17">
        <v>5.75155180819516E-2</v>
      </c>
      <c r="AT1872" s="17">
        <v>1.7634754647141999E-2</v>
      </c>
      <c r="AU1872" s="17"/>
      <c r="AV1872" s="17">
        <v>8.3724227318832903E-2</v>
      </c>
      <c r="AW1872" s="17">
        <v>2.52815881529997E-2</v>
      </c>
      <c r="AX1872" s="17">
        <v>4.0809982638527302E-2</v>
      </c>
      <c r="AY1872" s="17">
        <v>7.1319583725087204E-2</v>
      </c>
      <c r="AZ1872" s="17">
        <v>4.41702100622689E-2</v>
      </c>
      <c r="BA1872" s="17">
        <v>2.1255061157466001E-2</v>
      </c>
      <c r="BB1872" s="17"/>
      <c r="BC1872" s="17">
        <v>4.5729932579233398E-2</v>
      </c>
      <c r="BD1872" s="17">
        <v>4.1106639213188502E-2</v>
      </c>
      <c r="BE1872" s="17">
        <v>3.6095810100548603E-2</v>
      </c>
      <c r="BF1872" s="17">
        <v>9.7627635101721594E-2</v>
      </c>
      <c r="BG1872" s="17">
        <v>0.31003750971240901</v>
      </c>
    </row>
    <row r="1873" spans="2:59" x14ac:dyDescent="0.35">
      <c r="B1873" t="s">
        <v>650</v>
      </c>
      <c r="C1873" s="17">
        <v>0.142262676595731</v>
      </c>
      <c r="D1873" s="17">
        <v>0.16007821949492201</v>
      </c>
      <c r="E1873" s="17">
        <v>0.123947938393472</v>
      </c>
      <c r="F1873" s="17"/>
      <c r="G1873" s="17">
        <v>0.20553424710500201</v>
      </c>
      <c r="H1873" s="17">
        <v>0.27057145795820098</v>
      </c>
      <c r="I1873" s="17">
        <v>0.118839476097052</v>
      </c>
      <c r="J1873" s="17">
        <v>9.4019929746713707E-2</v>
      </c>
      <c r="K1873" s="17">
        <v>6.6719174844975596E-2</v>
      </c>
      <c r="L1873" s="17">
        <v>9.3150983216163899E-2</v>
      </c>
      <c r="M1873" s="17"/>
      <c r="N1873" s="17">
        <v>0.180670624779177</v>
      </c>
      <c r="O1873" s="17">
        <v>0.17213324445796199</v>
      </c>
      <c r="P1873" s="17">
        <v>8.5156420738686595E-2</v>
      </c>
      <c r="Q1873" s="17">
        <v>0.117824044323063</v>
      </c>
      <c r="R1873" s="17"/>
      <c r="S1873" s="17">
        <v>0.17241985251407499</v>
      </c>
      <c r="T1873" s="17">
        <v>0.14830261946378501</v>
      </c>
      <c r="U1873" s="17">
        <v>6.2663686108063402E-2</v>
      </c>
      <c r="V1873" s="17">
        <v>0.107728685306775</v>
      </c>
      <c r="W1873" s="17">
        <v>0.179712046269558</v>
      </c>
      <c r="X1873" s="17">
        <v>0.14794642819916001</v>
      </c>
      <c r="Y1873" s="17">
        <v>0.17702941286941201</v>
      </c>
      <c r="Z1873" s="17">
        <v>4.4162705503038698E-2</v>
      </c>
      <c r="AA1873" s="17">
        <v>0.15693814431153</v>
      </c>
      <c r="AB1873" s="17">
        <v>0.15489004329294401</v>
      </c>
      <c r="AC1873" s="17">
        <v>0.16024849171112299</v>
      </c>
      <c r="AD1873" s="17">
        <v>9.45147704361438E-2</v>
      </c>
      <c r="AE1873" s="17"/>
      <c r="AF1873" s="17">
        <v>0.13513985497382799</v>
      </c>
      <c r="AG1873" s="17">
        <v>0.15520983125096699</v>
      </c>
      <c r="AH1873" s="17">
        <v>0.13945396639066601</v>
      </c>
      <c r="AI1873" s="17"/>
      <c r="AJ1873" s="17">
        <v>0.14493980563386</v>
      </c>
      <c r="AK1873" s="17">
        <v>0.18901229441341999</v>
      </c>
      <c r="AL1873" s="17">
        <v>8.9910734435967907E-2</v>
      </c>
      <c r="AM1873" s="17">
        <v>0.14179816401023601</v>
      </c>
      <c r="AN1873" s="17">
        <v>9.5156260676534293E-2</v>
      </c>
      <c r="AO1873" s="17"/>
      <c r="AP1873" s="17">
        <v>0.119105435100235</v>
      </c>
      <c r="AQ1873" s="17">
        <v>0.20692857619545399</v>
      </c>
      <c r="AR1873" s="17">
        <v>8.6212172524245595E-2</v>
      </c>
      <c r="AS1873" s="17">
        <v>0.117068043006091</v>
      </c>
      <c r="AT1873" s="17">
        <v>0.124749352159832</v>
      </c>
      <c r="AU1873" s="17"/>
      <c r="AV1873" s="17">
        <v>0.22594098151741901</v>
      </c>
      <c r="AW1873" s="17">
        <v>0.138485601037909</v>
      </c>
      <c r="AX1873" s="17">
        <v>6.0223701940058903E-2</v>
      </c>
      <c r="AY1873" s="17">
        <v>0.12043392071400701</v>
      </c>
      <c r="AZ1873" s="17">
        <v>0.113569916866034</v>
      </c>
      <c r="BA1873" s="17">
        <v>0.13617891408344501</v>
      </c>
      <c r="BB1873" s="17"/>
      <c r="BC1873" s="17">
        <v>9.1314108875651695E-2</v>
      </c>
      <c r="BD1873" s="17">
        <v>0.13494118624220899</v>
      </c>
      <c r="BE1873" s="17">
        <v>0.184541757953507</v>
      </c>
      <c r="BF1873" s="17">
        <v>0.18308274094891</v>
      </c>
      <c r="BG1873" s="17">
        <v>0.13264036134535501</v>
      </c>
    </row>
    <row r="1874" spans="2:59" x14ac:dyDescent="0.35">
      <c r="B1874" t="s">
        <v>651</v>
      </c>
      <c r="C1874" s="17">
        <v>0.25159605387954898</v>
      </c>
      <c r="D1874" s="17">
        <v>0.25405033233430702</v>
      </c>
      <c r="E1874" s="17">
        <v>0.251342056262223</v>
      </c>
      <c r="F1874" s="17"/>
      <c r="G1874" s="17">
        <v>0.30184814965472001</v>
      </c>
      <c r="H1874" s="17">
        <v>0.26624083551237299</v>
      </c>
      <c r="I1874" s="17">
        <v>0.27585682216851598</v>
      </c>
      <c r="J1874" s="17">
        <v>0.22467583001344499</v>
      </c>
      <c r="K1874" s="17">
        <v>0.25620129893725202</v>
      </c>
      <c r="L1874" s="17">
        <v>0.20254101944292</v>
      </c>
      <c r="M1874" s="17"/>
      <c r="N1874" s="17">
        <v>0.25001284489043901</v>
      </c>
      <c r="O1874" s="17">
        <v>0.23630898362039399</v>
      </c>
      <c r="P1874" s="17">
        <v>0.23379984465842199</v>
      </c>
      <c r="Q1874" s="17">
        <v>0.28273465359904298</v>
      </c>
      <c r="R1874" s="17"/>
      <c r="S1874" s="17">
        <v>0.25576927434262597</v>
      </c>
      <c r="T1874" s="17">
        <v>0.30145783347341498</v>
      </c>
      <c r="U1874" s="17">
        <v>0.24954970744017399</v>
      </c>
      <c r="V1874" s="17">
        <v>0.24495794812298299</v>
      </c>
      <c r="W1874" s="17">
        <v>0.193715667024005</v>
      </c>
      <c r="X1874" s="17">
        <v>0.29062809563945802</v>
      </c>
      <c r="Y1874" s="17">
        <v>0.162830087468774</v>
      </c>
      <c r="Z1874" s="17">
        <v>0.15284374105805301</v>
      </c>
      <c r="AA1874" s="17">
        <v>0.271750228839644</v>
      </c>
      <c r="AB1874" s="17">
        <v>0.212416388397344</v>
      </c>
      <c r="AC1874" s="17">
        <v>0.322158621835961</v>
      </c>
      <c r="AD1874" s="17">
        <v>0.37602162840172099</v>
      </c>
      <c r="AE1874" s="17"/>
      <c r="AF1874" s="17">
        <v>0.27202867517506202</v>
      </c>
      <c r="AG1874" s="17">
        <v>0.220315817767329</v>
      </c>
      <c r="AH1874" s="17">
        <v>0.251116825966549</v>
      </c>
      <c r="AI1874" s="17"/>
      <c r="AJ1874" s="17">
        <v>0.222407015342383</v>
      </c>
      <c r="AK1874" s="17">
        <v>0.256731990824417</v>
      </c>
      <c r="AL1874" s="17">
        <v>0.162769761790545</v>
      </c>
      <c r="AM1874" s="17">
        <v>0.35401526236381198</v>
      </c>
      <c r="AN1874" s="17">
        <v>0.27584403380462502</v>
      </c>
      <c r="AO1874" s="17"/>
      <c r="AP1874" s="17">
        <v>0.29293662544288102</v>
      </c>
      <c r="AQ1874" s="17">
        <v>0.23343815668302501</v>
      </c>
      <c r="AR1874" s="17">
        <v>0.23475738906431901</v>
      </c>
      <c r="AS1874" s="17">
        <v>0.23351640937889601</v>
      </c>
      <c r="AT1874" s="17">
        <v>0.19211294034401499</v>
      </c>
      <c r="AU1874" s="17"/>
      <c r="AV1874" s="17">
        <v>0.23488948760709299</v>
      </c>
      <c r="AW1874" s="17">
        <v>0.27385217218517699</v>
      </c>
      <c r="AX1874" s="17">
        <v>0.26507549732830299</v>
      </c>
      <c r="AY1874" s="17">
        <v>0.29460249544012501</v>
      </c>
      <c r="AZ1874" s="17">
        <v>0.218197586940507</v>
      </c>
      <c r="BA1874" s="17">
        <v>0.19970048226155701</v>
      </c>
      <c r="BB1874" s="17"/>
      <c r="BC1874" s="17">
        <v>0.3064865044276</v>
      </c>
      <c r="BD1874" s="17">
        <v>0.24392858267657999</v>
      </c>
      <c r="BE1874" s="17">
        <v>0.26322510946857303</v>
      </c>
      <c r="BF1874" s="17">
        <v>0.208222961678007</v>
      </c>
      <c r="BG1874" s="17">
        <v>0</v>
      </c>
    </row>
    <row r="1875" spans="2:59" x14ac:dyDescent="0.35">
      <c r="B1875" t="s">
        <v>652</v>
      </c>
      <c r="C1875" s="17">
        <v>0.21390600464540699</v>
      </c>
      <c r="D1875" s="17">
        <v>0.184687547569755</v>
      </c>
      <c r="E1875" s="17">
        <v>0.23965081271528901</v>
      </c>
      <c r="F1875" s="17"/>
      <c r="G1875" s="17">
        <v>0.248988830782431</v>
      </c>
      <c r="H1875" s="17">
        <v>0.15647530132704399</v>
      </c>
      <c r="I1875" s="17">
        <v>0.214110340356791</v>
      </c>
      <c r="J1875" s="17">
        <v>0.27237060538448299</v>
      </c>
      <c r="K1875" s="17">
        <v>0.16994147195716</v>
      </c>
      <c r="L1875" s="17">
        <v>0.21926795915402</v>
      </c>
      <c r="M1875" s="17"/>
      <c r="N1875" s="17">
        <v>0.19162553050874201</v>
      </c>
      <c r="O1875" s="17">
        <v>0.25286781092584198</v>
      </c>
      <c r="P1875" s="17">
        <v>0.24807776408359</v>
      </c>
      <c r="Q1875" s="17">
        <v>0.16815410387779001</v>
      </c>
      <c r="R1875" s="17"/>
      <c r="S1875" s="17">
        <v>0.21571117467232601</v>
      </c>
      <c r="T1875" s="17">
        <v>0.22330035357636899</v>
      </c>
      <c r="U1875" s="17">
        <v>0.19069511409412301</v>
      </c>
      <c r="V1875" s="17">
        <v>0.24621323412846899</v>
      </c>
      <c r="W1875" s="17">
        <v>0.20200718364637099</v>
      </c>
      <c r="X1875" s="17">
        <v>0.21512078252658101</v>
      </c>
      <c r="Y1875" s="17">
        <v>0.193806810606757</v>
      </c>
      <c r="Z1875" s="17">
        <v>0.247821728514177</v>
      </c>
      <c r="AA1875" s="17">
        <v>0.23619682780846399</v>
      </c>
      <c r="AB1875" s="17">
        <v>0.19826753698109401</v>
      </c>
      <c r="AC1875" s="17">
        <v>0.17399765691235999</v>
      </c>
      <c r="AD1875" s="17">
        <v>0.20159210568579</v>
      </c>
      <c r="AE1875" s="17"/>
      <c r="AF1875" s="17">
        <v>0.20342615794034499</v>
      </c>
      <c r="AG1875" s="17">
        <v>0.21155199901941199</v>
      </c>
      <c r="AH1875" s="17">
        <v>0.19122595728737199</v>
      </c>
      <c r="AI1875" s="17"/>
      <c r="AJ1875" s="17">
        <v>0.22988562123829201</v>
      </c>
      <c r="AK1875" s="17">
        <v>0.195954910492071</v>
      </c>
      <c r="AL1875" s="17">
        <v>0.183619371949269</v>
      </c>
      <c r="AM1875" s="17">
        <v>0.16363675361242999</v>
      </c>
      <c r="AN1875" s="17">
        <v>0.21188329166751599</v>
      </c>
      <c r="AO1875" s="17"/>
      <c r="AP1875" s="17">
        <v>0.202873459295695</v>
      </c>
      <c r="AQ1875" s="17">
        <v>0.192232370201218</v>
      </c>
      <c r="AR1875" s="17">
        <v>0.253796911741904</v>
      </c>
      <c r="AS1875" s="17">
        <v>0.21127072238198599</v>
      </c>
      <c r="AT1875" s="17">
        <v>0.26860934414214999</v>
      </c>
      <c r="AU1875" s="17"/>
      <c r="AV1875" s="17">
        <v>0.18531735621238499</v>
      </c>
      <c r="AW1875" s="17">
        <v>0.20626166468704599</v>
      </c>
      <c r="AX1875" s="17">
        <v>0.19489179871819401</v>
      </c>
      <c r="AY1875" s="17">
        <v>0.19397650454478499</v>
      </c>
      <c r="AZ1875" s="17">
        <v>0.29476665574034699</v>
      </c>
      <c r="BA1875" s="17">
        <v>0.26058661142793099</v>
      </c>
      <c r="BB1875" s="17"/>
      <c r="BC1875" s="17">
        <v>0.18203832929938801</v>
      </c>
      <c r="BD1875" s="17">
        <v>0.231124406634337</v>
      </c>
      <c r="BE1875" s="17">
        <v>0.23931589129282099</v>
      </c>
      <c r="BF1875" s="17">
        <v>0.22714606111399599</v>
      </c>
      <c r="BG1875" s="17">
        <v>0.177222367435206</v>
      </c>
    </row>
    <row r="1876" spans="2:59" x14ac:dyDescent="0.35">
      <c r="B1876" t="s">
        <v>653</v>
      </c>
      <c r="C1876" s="17">
        <v>0.19208639832035601</v>
      </c>
      <c r="D1876" s="17">
        <v>0.21033499581662801</v>
      </c>
      <c r="E1876" s="17">
        <v>0.17573974331077699</v>
      </c>
      <c r="F1876" s="17"/>
      <c r="G1876" s="17">
        <v>0.11437295966976201</v>
      </c>
      <c r="H1876" s="17">
        <v>0.12949164951901601</v>
      </c>
      <c r="I1876" s="17">
        <v>0.19918270406068</v>
      </c>
      <c r="J1876" s="17">
        <v>0.19283843122455299</v>
      </c>
      <c r="K1876" s="17">
        <v>0.246044373154783</v>
      </c>
      <c r="L1876" s="17">
        <v>0.259654676393126</v>
      </c>
      <c r="M1876" s="17"/>
      <c r="N1876" s="17">
        <v>0.14394973400084499</v>
      </c>
      <c r="O1876" s="17">
        <v>0.165043398148008</v>
      </c>
      <c r="P1876" s="17">
        <v>0.20500761656952701</v>
      </c>
      <c r="Q1876" s="17">
        <v>0.26599749486199398</v>
      </c>
      <c r="R1876" s="17"/>
      <c r="S1876" s="17">
        <v>0.194626308236584</v>
      </c>
      <c r="T1876" s="17">
        <v>0.19073083037674199</v>
      </c>
      <c r="U1876" s="17">
        <v>0.26239241078030001</v>
      </c>
      <c r="V1876" s="17">
        <v>0.204179438857297</v>
      </c>
      <c r="W1876" s="17">
        <v>0.19421318975618601</v>
      </c>
      <c r="X1876" s="17">
        <v>0.174517014962976</v>
      </c>
      <c r="Y1876" s="17">
        <v>0.25111026316092999</v>
      </c>
      <c r="Z1876" s="17">
        <v>0.25739568526093298</v>
      </c>
      <c r="AA1876" s="17">
        <v>0.10036651699028699</v>
      </c>
      <c r="AB1876" s="17">
        <v>0.21354009907063101</v>
      </c>
      <c r="AC1876" s="17">
        <v>0.14157128364744401</v>
      </c>
      <c r="AD1876" s="17">
        <v>0.116541911476195</v>
      </c>
      <c r="AE1876" s="17"/>
      <c r="AF1876" s="17">
        <v>0.187508125092334</v>
      </c>
      <c r="AG1876" s="17">
        <v>0.199239979813364</v>
      </c>
      <c r="AH1876" s="17">
        <v>0.18685531161623101</v>
      </c>
      <c r="AI1876" s="17"/>
      <c r="AJ1876" s="17">
        <v>0.22409002091271299</v>
      </c>
      <c r="AK1876" s="17">
        <v>0.18231640870171301</v>
      </c>
      <c r="AL1876" s="17">
        <v>0.27886644655790299</v>
      </c>
      <c r="AM1876" s="17">
        <v>3.8117863037072201E-2</v>
      </c>
      <c r="AN1876" s="17">
        <v>0.20351409150479499</v>
      </c>
      <c r="AO1876" s="17"/>
      <c r="AP1876" s="17">
        <v>0.210455355992029</v>
      </c>
      <c r="AQ1876" s="17">
        <v>0.151510056333475</v>
      </c>
      <c r="AR1876" s="17">
        <v>0.27966863980023199</v>
      </c>
      <c r="AS1876" s="17">
        <v>0.22175069324195301</v>
      </c>
      <c r="AT1876" s="17">
        <v>0.223961881963922</v>
      </c>
      <c r="AU1876" s="17"/>
      <c r="AV1876" s="17">
        <v>0.15157065673558201</v>
      </c>
      <c r="AW1876" s="17">
        <v>0.20451883389205699</v>
      </c>
      <c r="AX1876" s="17">
        <v>0.28973928326917098</v>
      </c>
      <c r="AY1876" s="17">
        <v>0.19752004706000001</v>
      </c>
      <c r="AZ1876" s="17">
        <v>0.12995654445660501</v>
      </c>
      <c r="BA1876" s="17">
        <v>0.21936567950262401</v>
      </c>
      <c r="BB1876" s="17"/>
      <c r="BC1876" s="17">
        <v>0.223658681118099</v>
      </c>
      <c r="BD1876" s="17">
        <v>0.198157011161814</v>
      </c>
      <c r="BE1876" s="17">
        <v>0.145102114753351</v>
      </c>
      <c r="BF1876" s="17">
        <v>0.160018091349486</v>
      </c>
      <c r="BG1876" s="17">
        <v>0.184565668074374</v>
      </c>
    </row>
    <row r="1877" spans="2:59" x14ac:dyDescent="0.35">
      <c r="B1877" t="s">
        <v>654</v>
      </c>
      <c r="C1877" s="17">
        <v>7.7663616170472197E-2</v>
      </c>
      <c r="D1877" s="17">
        <v>7.4538258825249198E-2</v>
      </c>
      <c r="E1877" s="17">
        <v>8.1415500181736294E-2</v>
      </c>
      <c r="F1877" s="17"/>
      <c r="G1877" s="17">
        <v>4.8526119009394998E-2</v>
      </c>
      <c r="H1877" s="17">
        <v>6.00447292571984E-2</v>
      </c>
      <c r="I1877" s="17">
        <v>5.1410488482553203E-2</v>
      </c>
      <c r="J1877" s="17">
        <v>0.102377100641353</v>
      </c>
      <c r="K1877" s="17">
        <v>0.109921185618095</v>
      </c>
      <c r="L1877" s="17">
        <v>9.4494059188945503E-2</v>
      </c>
      <c r="M1877" s="17"/>
      <c r="N1877" s="17">
        <v>8.0133501264321894E-2</v>
      </c>
      <c r="O1877" s="17">
        <v>8.3371470203695994E-2</v>
      </c>
      <c r="P1877" s="17">
        <v>8.5405469607441206E-2</v>
      </c>
      <c r="Q1877" s="17">
        <v>6.2035063267842E-2</v>
      </c>
      <c r="R1877" s="17"/>
      <c r="S1877" s="17">
        <v>5.6614011035610499E-2</v>
      </c>
      <c r="T1877" s="17">
        <v>6.0622216786527197E-2</v>
      </c>
      <c r="U1877" s="17">
        <v>6.4571042586945807E-2</v>
      </c>
      <c r="V1877" s="17">
        <v>5.6627925662904997E-2</v>
      </c>
      <c r="W1877" s="17">
        <v>0.105500425273057</v>
      </c>
      <c r="X1877" s="17">
        <v>8.2001481995340603E-2</v>
      </c>
      <c r="Y1877" s="17">
        <v>8.51430395611351E-2</v>
      </c>
      <c r="Z1877" s="17">
        <v>0.150490895087109</v>
      </c>
      <c r="AA1877" s="17">
        <v>9.5790628577119202E-2</v>
      </c>
      <c r="AB1877" s="17">
        <v>6.4567162432426106E-2</v>
      </c>
      <c r="AC1877" s="17">
        <v>6.9460147211203999E-2</v>
      </c>
      <c r="AD1877" s="17">
        <v>0.12679707872549201</v>
      </c>
      <c r="AE1877" s="17"/>
      <c r="AF1877" s="17">
        <v>6.67104439352217E-2</v>
      </c>
      <c r="AG1877" s="17">
        <v>9.3328667455001596E-2</v>
      </c>
      <c r="AH1877" s="17">
        <v>6.7650769090361704E-2</v>
      </c>
      <c r="AI1877" s="17"/>
      <c r="AJ1877" s="17">
        <v>6.4660777889475399E-2</v>
      </c>
      <c r="AK1877" s="17">
        <v>5.9404131572111302E-2</v>
      </c>
      <c r="AL1877" s="17">
        <v>0.119342026310732</v>
      </c>
      <c r="AM1877" s="17">
        <v>9.9396139643895903E-2</v>
      </c>
      <c r="AN1877" s="17">
        <v>0.111235168121444</v>
      </c>
      <c r="AO1877" s="17"/>
      <c r="AP1877" s="17">
        <v>7.0414574235493202E-2</v>
      </c>
      <c r="AQ1877" s="17">
        <v>6.7537475463543495E-2</v>
      </c>
      <c r="AR1877" s="17">
        <v>7.6964519837739401E-2</v>
      </c>
      <c r="AS1877" s="17">
        <v>8.4049023906281398E-2</v>
      </c>
      <c r="AT1877" s="17">
        <v>4.92812689617005E-2</v>
      </c>
      <c r="AU1877" s="17"/>
      <c r="AV1877" s="17">
        <v>6.8625234056061704E-2</v>
      </c>
      <c r="AW1877" s="17">
        <v>8.1177964755517307E-2</v>
      </c>
      <c r="AX1877" s="17">
        <v>9.7175425241251695E-2</v>
      </c>
      <c r="AY1877" s="17">
        <v>4.4775156284503299E-2</v>
      </c>
      <c r="AZ1877" s="17">
        <v>7.5889408752250101E-2</v>
      </c>
      <c r="BA1877" s="17">
        <v>9.4137413610494602E-2</v>
      </c>
      <c r="BB1877" s="17"/>
      <c r="BC1877" s="17">
        <v>6.9418751716932195E-2</v>
      </c>
      <c r="BD1877" s="17">
        <v>8.7616646431061596E-2</v>
      </c>
      <c r="BE1877" s="17">
        <v>7.08799937501777E-2</v>
      </c>
      <c r="BF1877" s="17">
        <v>6.5199589116627404E-2</v>
      </c>
      <c r="BG1877" s="17">
        <v>0.19553409343265599</v>
      </c>
    </row>
    <row r="1878" spans="2:59" x14ac:dyDescent="0.35">
      <c r="B1878" t="s">
        <v>655</v>
      </c>
      <c r="C1878" s="17">
        <v>7.1155552362923702E-2</v>
      </c>
      <c r="D1878" s="17">
        <v>6.1884798840218899E-2</v>
      </c>
      <c r="E1878" s="17">
        <v>8.0913428984654603E-2</v>
      </c>
      <c r="F1878" s="17"/>
      <c r="G1878" s="17">
        <v>2.1190449265881799E-2</v>
      </c>
      <c r="H1878" s="17">
        <v>3.7213000282863701E-2</v>
      </c>
      <c r="I1878" s="17">
        <v>6.7285291543104697E-2</v>
      </c>
      <c r="J1878" s="17">
        <v>8.6180521117927802E-2</v>
      </c>
      <c r="K1878" s="17">
        <v>0.115459644292388</v>
      </c>
      <c r="L1878" s="17">
        <v>9.8632474155054106E-2</v>
      </c>
      <c r="M1878" s="17"/>
      <c r="N1878" s="17">
        <v>6.8425277253394701E-2</v>
      </c>
      <c r="O1878" s="17">
        <v>6.3363317266785693E-2</v>
      </c>
      <c r="P1878" s="17">
        <v>9.9182964240989296E-2</v>
      </c>
      <c r="Q1878" s="17">
        <v>5.7686723276749799E-2</v>
      </c>
      <c r="R1878" s="17"/>
      <c r="S1878" s="17">
        <v>2.5924467702166099E-2</v>
      </c>
      <c r="T1878" s="17">
        <v>4.9797509912711299E-2</v>
      </c>
      <c r="U1878" s="17">
        <v>0.121710393489427</v>
      </c>
      <c r="V1878" s="17">
        <v>9.1175921863139497E-2</v>
      </c>
      <c r="W1878" s="17">
        <v>8.0664656135117294E-2</v>
      </c>
      <c r="X1878" s="17">
        <v>4.0671367599178498E-2</v>
      </c>
      <c r="Y1878" s="17">
        <v>7.3260622887010698E-2</v>
      </c>
      <c r="Z1878" s="17">
        <v>8.4211577058008205E-2</v>
      </c>
      <c r="AA1878" s="17">
        <v>8.2123984800608604E-2</v>
      </c>
      <c r="AB1878" s="17">
        <v>0.140218635835892</v>
      </c>
      <c r="AC1878" s="17">
        <v>1.60189965640769E-2</v>
      </c>
      <c r="AD1878" s="17">
        <v>8.4532505274657804E-2</v>
      </c>
      <c r="AE1878" s="17"/>
      <c r="AF1878" s="17">
        <v>8.4499683052283794E-2</v>
      </c>
      <c r="AG1878" s="17">
        <v>6.9101533705347107E-2</v>
      </c>
      <c r="AH1878" s="17">
        <v>9.6273437008230905E-2</v>
      </c>
      <c r="AI1878" s="17"/>
      <c r="AJ1878" s="17">
        <v>8.0223253201924805E-2</v>
      </c>
      <c r="AK1878" s="17">
        <v>4.7599949085174398E-2</v>
      </c>
      <c r="AL1878" s="17">
        <v>8.1632679914376297E-2</v>
      </c>
      <c r="AM1878" s="17">
        <v>0.114462862204655</v>
      </c>
      <c r="AN1878" s="17">
        <v>6.8299842907707506E-2</v>
      </c>
      <c r="AO1878" s="17"/>
      <c r="AP1878" s="17">
        <v>8.3733588475594395E-2</v>
      </c>
      <c r="AQ1878" s="17">
        <v>6.5047717733139901E-2</v>
      </c>
      <c r="AR1878" s="17">
        <v>4.54073761524676E-2</v>
      </c>
      <c r="AS1878" s="17">
        <v>7.4829590002841201E-2</v>
      </c>
      <c r="AT1878" s="17">
        <v>0.123650457781238</v>
      </c>
      <c r="AU1878" s="17"/>
      <c r="AV1878" s="17">
        <v>4.9932056552627099E-2</v>
      </c>
      <c r="AW1878" s="17">
        <v>7.0422175289294897E-2</v>
      </c>
      <c r="AX1878" s="17">
        <v>5.2084310864493999E-2</v>
      </c>
      <c r="AY1878" s="17">
        <v>7.7372292231492903E-2</v>
      </c>
      <c r="AZ1878" s="17">
        <v>0.123449677181989</v>
      </c>
      <c r="BA1878" s="17">
        <v>6.8775837956482497E-2</v>
      </c>
      <c r="BB1878" s="17"/>
      <c r="BC1878" s="17">
        <v>8.13536919830955E-2</v>
      </c>
      <c r="BD1878" s="17">
        <v>6.3125527640810197E-2</v>
      </c>
      <c r="BE1878" s="17">
        <v>6.0839322681021803E-2</v>
      </c>
      <c r="BF1878" s="17">
        <v>5.8702920691251603E-2</v>
      </c>
      <c r="BG1878" s="17">
        <v>0</v>
      </c>
    </row>
    <row r="1879" spans="2:59" x14ac:dyDescent="0.35">
      <c r="C1879" s="17"/>
      <c r="D1879" s="17"/>
      <c r="E1879" s="17"/>
      <c r="F1879" s="17"/>
      <c r="G1879" s="17"/>
      <c r="H1879" s="17"/>
      <c r="I1879" s="17"/>
      <c r="J1879" s="17"/>
      <c r="K1879" s="17"/>
      <c r="L1879" s="17"/>
      <c r="M1879" s="17"/>
      <c r="N1879" s="17"/>
      <c r="O1879" s="17"/>
      <c r="P1879" s="17"/>
      <c r="Q1879" s="17"/>
      <c r="R1879" s="17"/>
      <c r="S1879" s="17"/>
      <c r="T1879" s="17"/>
      <c r="U1879" s="17"/>
      <c r="V1879" s="17"/>
      <c r="W1879" s="17"/>
      <c r="X1879" s="17"/>
      <c r="Y1879" s="17"/>
      <c r="Z1879" s="17"/>
      <c r="AA1879" s="17"/>
      <c r="AB1879" s="17"/>
      <c r="AC1879" s="17"/>
      <c r="AD1879" s="17"/>
      <c r="AE1879" s="17"/>
      <c r="AF1879" s="17"/>
      <c r="AG1879" s="17"/>
      <c r="AH1879" s="17"/>
      <c r="AI1879" s="17"/>
      <c r="AJ1879" s="17"/>
      <c r="AK1879" s="17"/>
      <c r="AL1879" s="17"/>
      <c r="AM1879" s="17"/>
      <c r="AN1879" s="17"/>
      <c r="AO1879" s="17"/>
      <c r="AP1879" s="17"/>
      <c r="AQ1879" s="17"/>
      <c r="AR1879" s="17"/>
      <c r="AS1879" s="17"/>
      <c r="AT1879" s="17"/>
      <c r="AU1879" s="17"/>
      <c r="AV1879" s="17"/>
      <c r="AW1879" s="17"/>
      <c r="AX1879" s="17"/>
      <c r="AY1879" s="17"/>
      <c r="AZ1879" s="17"/>
      <c r="BA1879" s="17"/>
      <c r="BB1879" s="17"/>
      <c r="BC1879" s="17"/>
      <c r="BD1879" s="17"/>
      <c r="BE1879" s="17"/>
      <c r="BF1879" s="17"/>
      <c r="BG1879" s="17"/>
    </row>
    <row r="1880" spans="2:59" x14ac:dyDescent="0.35">
      <c r="B1880" s="6" t="s">
        <v>687</v>
      </c>
      <c r="C1880" s="17"/>
      <c r="D1880" s="17"/>
      <c r="E1880" s="17"/>
      <c r="F1880" s="17"/>
      <c r="G1880" s="17"/>
      <c r="H1880" s="17"/>
      <c r="I1880" s="17"/>
      <c r="J1880" s="17"/>
      <c r="K1880" s="17"/>
      <c r="L1880" s="17"/>
      <c r="M1880" s="17"/>
      <c r="N1880" s="17"/>
      <c r="O1880" s="17"/>
      <c r="P1880" s="17"/>
      <c r="Q1880" s="17"/>
      <c r="R1880" s="17"/>
      <c r="S1880" s="17"/>
      <c r="T1880" s="17"/>
      <c r="U1880" s="17"/>
      <c r="V1880" s="17"/>
      <c r="W1880" s="17"/>
      <c r="X1880" s="17"/>
      <c r="Y1880" s="17"/>
      <c r="Z1880" s="17"/>
      <c r="AA1880" s="17"/>
      <c r="AB1880" s="17"/>
      <c r="AC1880" s="17"/>
      <c r="AD1880" s="17"/>
      <c r="AE1880" s="17"/>
      <c r="AF1880" s="17"/>
      <c r="AG1880" s="17"/>
      <c r="AH1880" s="17"/>
      <c r="AI1880" s="17"/>
      <c r="AJ1880" s="17"/>
      <c r="AK1880" s="17"/>
      <c r="AL1880" s="17"/>
      <c r="AM1880" s="17"/>
      <c r="AN1880" s="17"/>
      <c r="AO1880" s="17"/>
      <c r="AP1880" s="17"/>
      <c r="AQ1880" s="17"/>
      <c r="AR1880" s="17"/>
      <c r="AS1880" s="17"/>
      <c r="AT1880" s="17"/>
      <c r="AU1880" s="17"/>
      <c r="AV1880" s="17"/>
      <c r="AW1880" s="17"/>
      <c r="AX1880" s="17"/>
      <c r="AY1880" s="17"/>
      <c r="AZ1880" s="17"/>
      <c r="BA1880" s="17"/>
      <c r="BB1880" s="17"/>
      <c r="BC1880" s="17"/>
      <c r="BD1880" s="17"/>
      <c r="BE1880" s="17"/>
      <c r="BF1880" s="17"/>
      <c r="BG1880" s="17"/>
    </row>
    <row r="1881" spans="2:59" x14ac:dyDescent="0.35">
      <c r="B1881" s="24" t="s">
        <v>331</v>
      </c>
      <c r="C1881" s="17"/>
      <c r="D1881" s="17"/>
      <c r="E1881" s="17"/>
      <c r="F1881" s="17"/>
      <c r="G1881" s="17"/>
      <c r="H1881" s="17"/>
      <c r="I1881" s="17"/>
      <c r="J1881" s="17"/>
      <c r="K1881" s="17"/>
      <c r="L1881" s="17"/>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7"/>
      <c r="AS1881" s="17"/>
      <c r="AT1881" s="17"/>
      <c r="AU1881" s="17"/>
      <c r="AV1881" s="17"/>
      <c r="AW1881" s="17"/>
      <c r="AX1881" s="17"/>
      <c r="AY1881" s="17"/>
      <c r="AZ1881" s="17"/>
      <c r="BA1881" s="17"/>
      <c r="BB1881" s="17"/>
      <c r="BC1881" s="17"/>
      <c r="BD1881" s="17"/>
      <c r="BE1881" s="17"/>
      <c r="BF1881" s="17"/>
      <c r="BG1881" s="17"/>
    </row>
    <row r="1882" spans="2:59" x14ac:dyDescent="0.35">
      <c r="B1882" t="s">
        <v>649</v>
      </c>
      <c r="C1882" s="17">
        <v>6.3375355476235296E-2</v>
      </c>
      <c r="D1882" s="17">
        <v>5.5845368203319999E-2</v>
      </c>
      <c r="E1882" s="17">
        <v>6.7655808096300299E-2</v>
      </c>
      <c r="F1882" s="17"/>
      <c r="G1882" s="17">
        <v>3.7240840458141702E-2</v>
      </c>
      <c r="H1882" s="17">
        <v>7.2402323566632704E-2</v>
      </c>
      <c r="I1882" s="17">
        <v>0.102561958167353</v>
      </c>
      <c r="J1882" s="17">
        <v>7.1334768606274093E-2</v>
      </c>
      <c r="K1882" s="17">
        <v>3.1515794473036103E-2</v>
      </c>
      <c r="L1882" s="17">
        <v>5.6799557771138799E-2</v>
      </c>
      <c r="M1882" s="17"/>
      <c r="N1882" s="17">
        <v>6.1065300612134998E-2</v>
      </c>
      <c r="O1882" s="17">
        <v>6.7018029938510804E-2</v>
      </c>
      <c r="P1882" s="17">
        <v>6.3876568802117506E-2</v>
      </c>
      <c r="Q1882" s="17">
        <v>6.19685290317969E-2</v>
      </c>
      <c r="R1882" s="17"/>
      <c r="S1882" s="17">
        <v>4.0135814762424199E-2</v>
      </c>
      <c r="T1882" s="17">
        <v>8.9635722738821103E-2</v>
      </c>
      <c r="U1882" s="17">
        <v>7.4343893523600796E-2</v>
      </c>
      <c r="V1882" s="17">
        <v>0.116320432399487</v>
      </c>
      <c r="W1882" s="17">
        <v>6.4108256361385701E-2</v>
      </c>
      <c r="X1882" s="17">
        <v>9.0368541188155696E-2</v>
      </c>
      <c r="Y1882" s="17">
        <v>1.19695855315514E-2</v>
      </c>
      <c r="Z1882" s="17">
        <v>2.00059125025287E-2</v>
      </c>
      <c r="AA1882" s="17">
        <v>8.8473262484387E-2</v>
      </c>
      <c r="AB1882" s="17">
        <v>1.9475707878937699E-2</v>
      </c>
      <c r="AC1882" s="17">
        <v>7.4866148150005599E-2</v>
      </c>
      <c r="AD1882" s="17">
        <v>2.7054721990844199E-2</v>
      </c>
      <c r="AE1882" s="17"/>
      <c r="AF1882" s="17">
        <v>8.6457383973690696E-2</v>
      </c>
      <c r="AG1882" s="17">
        <v>4.9442812518633798E-2</v>
      </c>
      <c r="AH1882" s="17">
        <v>6.7753594661042096E-2</v>
      </c>
      <c r="AI1882" s="17"/>
      <c r="AJ1882" s="17">
        <v>6.5406719949949094E-2</v>
      </c>
      <c r="AK1882" s="17">
        <v>7.0562448811509998E-2</v>
      </c>
      <c r="AL1882" s="17">
        <v>4.8275416306431299E-2</v>
      </c>
      <c r="AM1882" s="17">
        <v>0.16039059276984499</v>
      </c>
      <c r="AN1882" s="17">
        <v>7.12271919159468E-2</v>
      </c>
      <c r="AO1882" s="17"/>
      <c r="AP1882" s="17">
        <v>5.4172794272320697E-2</v>
      </c>
      <c r="AQ1882" s="17">
        <v>6.7465270687618206E-2</v>
      </c>
      <c r="AR1882" s="17">
        <v>6.36519921860947E-2</v>
      </c>
      <c r="AS1882" s="17">
        <v>0.10220153709428199</v>
      </c>
      <c r="AT1882" s="17">
        <v>2.0642010766012998E-2</v>
      </c>
      <c r="AU1882" s="17"/>
      <c r="AV1882" s="17">
        <v>7.0684147301721997E-2</v>
      </c>
      <c r="AW1882" s="17">
        <v>3.9476522827903399E-2</v>
      </c>
      <c r="AX1882" s="17">
        <v>6.40871555555481E-2</v>
      </c>
      <c r="AY1882" s="17">
        <v>0.10833655055255299</v>
      </c>
      <c r="AZ1882" s="17">
        <v>7.2381975930131404E-2</v>
      </c>
      <c r="BA1882" s="17">
        <v>1.3128022217734099E-2</v>
      </c>
      <c r="BB1882" s="17"/>
      <c r="BC1882" s="17">
        <v>7.4368661020989102E-2</v>
      </c>
      <c r="BD1882" s="17">
        <v>6.7053189766454996E-2</v>
      </c>
      <c r="BE1882" s="17">
        <v>4.9379940136948901E-2</v>
      </c>
      <c r="BF1882" s="17">
        <v>7.8433970403728806E-2</v>
      </c>
      <c r="BG1882" s="17">
        <v>9.9140633108980206E-2</v>
      </c>
    </row>
    <row r="1883" spans="2:59" x14ac:dyDescent="0.35">
      <c r="B1883" t="s">
        <v>650</v>
      </c>
      <c r="C1883" s="17">
        <v>0.14428902715564401</v>
      </c>
      <c r="D1883" s="17">
        <v>0.143645024786697</v>
      </c>
      <c r="E1883" s="17">
        <v>0.146167054492196</v>
      </c>
      <c r="F1883" s="17"/>
      <c r="G1883" s="17">
        <v>0.21294613021194</v>
      </c>
      <c r="H1883" s="17">
        <v>0.21820537583612301</v>
      </c>
      <c r="I1883" s="17">
        <v>0.14423003446549501</v>
      </c>
      <c r="J1883" s="17">
        <v>9.11692417616385E-2</v>
      </c>
      <c r="K1883" s="17">
        <v>8.6788065589271296E-2</v>
      </c>
      <c r="L1883" s="17">
        <v>0.11106441541364299</v>
      </c>
      <c r="M1883" s="17"/>
      <c r="N1883" s="17">
        <v>0.20867428480126901</v>
      </c>
      <c r="O1883" s="17">
        <v>0.13937410213333101</v>
      </c>
      <c r="P1883" s="17">
        <v>9.6662356236754399E-2</v>
      </c>
      <c r="Q1883" s="17">
        <v>0.118389706752283</v>
      </c>
      <c r="R1883" s="17"/>
      <c r="S1883" s="17">
        <v>0.22321651497199599</v>
      </c>
      <c r="T1883" s="17">
        <v>0.18959564616277499</v>
      </c>
      <c r="U1883" s="17">
        <v>0.13911348828375</v>
      </c>
      <c r="V1883" s="17">
        <v>0.108397748788473</v>
      </c>
      <c r="W1883" s="17">
        <v>6.8387895008780397E-2</v>
      </c>
      <c r="X1883" s="17">
        <v>0.11493185768195199</v>
      </c>
      <c r="Y1883" s="17">
        <v>0.159811077232417</v>
      </c>
      <c r="Z1883" s="17">
        <v>4.1039204482219503E-2</v>
      </c>
      <c r="AA1883" s="17">
        <v>0.142227678627181</v>
      </c>
      <c r="AB1883" s="17">
        <v>0.110395273628685</v>
      </c>
      <c r="AC1883" s="17">
        <v>0.21823463475941299</v>
      </c>
      <c r="AD1883" s="17">
        <v>5.5565612619961798E-2</v>
      </c>
      <c r="AE1883" s="17"/>
      <c r="AF1883" s="17">
        <v>0.13572711505452101</v>
      </c>
      <c r="AG1883" s="17">
        <v>0.14792959038378101</v>
      </c>
      <c r="AH1883" s="17">
        <v>0.13630168624523301</v>
      </c>
      <c r="AI1883" s="17"/>
      <c r="AJ1883" s="17">
        <v>0.120791690288006</v>
      </c>
      <c r="AK1883" s="17">
        <v>0.183020161832565</v>
      </c>
      <c r="AL1883" s="17">
        <v>0.119097480155886</v>
      </c>
      <c r="AM1883" s="17">
        <v>0.15402901842953501</v>
      </c>
      <c r="AN1883" s="17">
        <v>0.122070890592285</v>
      </c>
      <c r="AO1883" s="17"/>
      <c r="AP1883" s="17">
        <v>0.14226049463663301</v>
      </c>
      <c r="AQ1883" s="17">
        <v>0.17094297003009901</v>
      </c>
      <c r="AR1883" s="17">
        <v>9.9267533015386406E-2</v>
      </c>
      <c r="AS1883" s="17">
        <v>0.119096152257016</v>
      </c>
      <c r="AT1883" s="17">
        <v>0.20111380871564299</v>
      </c>
      <c r="AU1883" s="17"/>
      <c r="AV1883" s="17">
        <v>0.18579943302406199</v>
      </c>
      <c r="AW1883" s="17">
        <v>0.14955605036417999</v>
      </c>
      <c r="AX1883" s="17">
        <v>9.9159606591165003E-2</v>
      </c>
      <c r="AY1883" s="17">
        <v>0.11440931377001901</v>
      </c>
      <c r="AZ1883" s="17">
        <v>0.17694441149227799</v>
      </c>
      <c r="BA1883" s="17">
        <v>0.133809692209822</v>
      </c>
      <c r="BB1883" s="17"/>
      <c r="BC1883" s="17">
        <v>9.7533239949284797E-2</v>
      </c>
      <c r="BD1883" s="17">
        <v>0.139496728550873</v>
      </c>
      <c r="BE1883" s="17">
        <v>0.13896381104000499</v>
      </c>
      <c r="BF1883" s="17">
        <v>0.22097299211302299</v>
      </c>
      <c r="BG1883" s="17">
        <v>0.30148238321362703</v>
      </c>
    </row>
    <row r="1884" spans="2:59" x14ac:dyDescent="0.35">
      <c r="B1884" t="s">
        <v>651</v>
      </c>
      <c r="C1884" s="17">
        <v>0.250158689971057</v>
      </c>
      <c r="D1884" s="17">
        <v>0.24705163786766901</v>
      </c>
      <c r="E1884" s="17">
        <v>0.25537821487041601</v>
      </c>
      <c r="F1884" s="17"/>
      <c r="G1884" s="17">
        <v>0.27657999117427501</v>
      </c>
      <c r="H1884" s="17">
        <v>0.28209157952744801</v>
      </c>
      <c r="I1884" s="17">
        <v>0.29075810405476399</v>
      </c>
      <c r="J1884" s="17">
        <v>0.244701039430409</v>
      </c>
      <c r="K1884" s="17">
        <v>0.25513569509066197</v>
      </c>
      <c r="L1884" s="17">
        <v>0.173392136311421</v>
      </c>
      <c r="M1884" s="17"/>
      <c r="N1884" s="17">
        <v>0.245050856444019</v>
      </c>
      <c r="O1884" s="17">
        <v>0.25853793109158302</v>
      </c>
      <c r="P1884" s="17">
        <v>0.25547035780824801</v>
      </c>
      <c r="Q1884" s="17">
        <v>0.24336606831388699</v>
      </c>
      <c r="R1884" s="17"/>
      <c r="S1884" s="17">
        <v>0.28570094693116099</v>
      </c>
      <c r="T1884" s="17">
        <v>0.18105082178113299</v>
      </c>
      <c r="U1884" s="17">
        <v>0.19700522084073799</v>
      </c>
      <c r="V1884" s="17">
        <v>0.185092113734767</v>
      </c>
      <c r="W1884" s="17">
        <v>0.28332397398071002</v>
      </c>
      <c r="X1884" s="17">
        <v>0.28138633962144499</v>
      </c>
      <c r="Y1884" s="17">
        <v>0.246278410939201</v>
      </c>
      <c r="Z1884" s="17">
        <v>0.33113707695017902</v>
      </c>
      <c r="AA1884" s="17">
        <v>0.28437507963972702</v>
      </c>
      <c r="AB1884" s="17">
        <v>0.26048660721381001</v>
      </c>
      <c r="AC1884" s="17">
        <v>0.282814325945489</v>
      </c>
      <c r="AD1884" s="17">
        <v>0.18111544883492101</v>
      </c>
      <c r="AE1884" s="17"/>
      <c r="AF1884" s="17">
        <v>0.238219351222487</v>
      </c>
      <c r="AG1884" s="17">
        <v>0.252005502888903</v>
      </c>
      <c r="AH1884" s="17">
        <v>0.25471297600051301</v>
      </c>
      <c r="AI1884" s="17"/>
      <c r="AJ1884" s="17">
        <v>0.21273863081865599</v>
      </c>
      <c r="AK1884" s="17">
        <v>0.27836416936319403</v>
      </c>
      <c r="AL1884" s="17">
        <v>0.23580946270161099</v>
      </c>
      <c r="AM1884" s="17">
        <v>0.31893366798839901</v>
      </c>
      <c r="AN1884" s="17">
        <v>0.26072846262671301</v>
      </c>
      <c r="AO1884" s="17"/>
      <c r="AP1884" s="17">
        <v>0.22026590102108701</v>
      </c>
      <c r="AQ1884" s="17">
        <v>0.28826456063922101</v>
      </c>
      <c r="AR1884" s="17">
        <v>0.156276647477678</v>
      </c>
      <c r="AS1884" s="17">
        <v>0.26782540809760202</v>
      </c>
      <c r="AT1884" s="17">
        <v>0.24536041667491701</v>
      </c>
      <c r="AU1884" s="17"/>
      <c r="AV1884" s="17">
        <v>0.30070824102076599</v>
      </c>
      <c r="AW1884" s="17">
        <v>0.234097306799424</v>
      </c>
      <c r="AX1884" s="17">
        <v>0.22014244856470899</v>
      </c>
      <c r="AY1884" s="17">
        <v>0.25972923618404498</v>
      </c>
      <c r="AZ1884" s="17">
        <v>0.23713316871146001</v>
      </c>
      <c r="BA1884" s="17">
        <v>0.249480737817492</v>
      </c>
      <c r="BB1884" s="17"/>
      <c r="BC1884" s="17">
        <v>0.219882365018228</v>
      </c>
      <c r="BD1884" s="17">
        <v>0.30809198892168999</v>
      </c>
      <c r="BE1884" s="17">
        <v>0.27990415019750797</v>
      </c>
      <c r="BF1884" s="17">
        <v>0.220124494892185</v>
      </c>
      <c r="BG1884" s="17">
        <v>0.13264036134535501</v>
      </c>
    </row>
    <row r="1885" spans="2:59" x14ac:dyDescent="0.35">
      <c r="B1885" t="s">
        <v>652</v>
      </c>
      <c r="C1885" s="17">
        <v>0.26765005361359401</v>
      </c>
      <c r="D1885" s="17">
        <v>0.27793407808461601</v>
      </c>
      <c r="E1885" s="17">
        <v>0.25489104709642402</v>
      </c>
      <c r="F1885" s="17"/>
      <c r="G1885" s="17">
        <v>0.28710439874178401</v>
      </c>
      <c r="H1885" s="17">
        <v>0.18956318817950801</v>
      </c>
      <c r="I1885" s="17">
        <v>0.28090661258760602</v>
      </c>
      <c r="J1885" s="17">
        <v>0.26328574777123098</v>
      </c>
      <c r="K1885" s="17">
        <v>0.262703915892601</v>
      </c>
      <c r="L1885" s="17">
        <v>0.31561601062579198</v>
      </c>
      <c r="M1885" s="17"/>
      <c r="N1885" s="17">
        <v>0.25437424089906302</v>
      </c>
      <c r="O1885" s="17">
        <v>0.25223753862263498</v>
      </c>
      <c r="P1885" s="17">
        <v>0.27874741802835301</v>
      </c>
      <c r="Q1885" s="17">
        <v>0.28650644116582502</v>
      </c>
      <c r="R1885" s="17"/>
      <c r="S1885" s="17">
        <v>0.22105703531455501</v>
      </c>
      <c r="T1885" s="17">
        <v>0.27292218899272003</v>
      </c>
      <c r="U1885" s="17">
        <v>0.320356541818756</v>
      </c>
      <c r="V1885" s="17">
        <v>0.30348955026695001</v>
      </c>
      <c r="W1885" s="17">
        <v>0.24068557355534201</v>
      </c>
      <c r="X1885" s="17">
        <v>0.28129088058294099</v>
      </c>
      <c r="Y1885" s="17">
        <v>0.286323941108584</v>
      </c>
      <c r="Z1885" s="17">
        <v>0.245568633305948</v>
      </c>
      <c r="AA1885" s="17">
        <v>0.23659049269728399</v>
      </c>
      <c r="AB1885" s="17">
        <v>0.30106865662251697</v>
      </c>
      <c r="AC1885" s="17">
        <v>0.233114322832362</v>
      </c>
      <c r="AD1885" s="17">
        <v>0.31796939065517199</v>
      </c>
      <c r="AE1885" s="17"/>
      <c r="AF1885" s="17">
        <v>0.26062351213649598</v>
      </c>
      <c r="AG1885" s="17">
        <v>0.27206309204384599</v>
      </c>
      <c r="AH1885" s="17">
        <v>0.249485048887408</v>
      </c>
      <c r="AI1885" s="17"/>
      <c r="AJ1885" s="17">
        <v>0.29155406747693102</v>
      </c>
      <c r="AK1885" s="17">
        <v>0.237215445392262</v>
      </c>
      <c r="AL1885" s="17">
        <v>0.26599007786149298</v>
      </c>
      <c r="AM1885" s="17">
        <v>0.15873177837298</v>
      </c>
      <c r="AN1885" s="17">
        <v>0.24884774151188299</v>
      </c>
      <c r="AO1885" s="17"/>
      <c r="AP1885" s="17">
        <v>0.27854965874490001</v>
      </c>
      <c r="AQ1885" s="17">
        <v>0.22921631117872299</v>
      </c>
      <c r="AR1885" s="17">
        <v>0.36463270020746502</v>
      </c>
      <c r="AS1885" s="17">
        <v>0.25675886787457602</v>
      </c>
      <c r="AT1885" s="17">
        <v>0.33105568624070703</v>
      </c>
      <c r="AU1885" s="17"/>
      <c r="AV1885" s="17">
        <v>0.235557319041689</v>
      </c>
      <c r="AW1885" s="17">
        <v>0.249794583319394</v>
      </c>
      <c r="AX1885" s="17">
        <v>0.25632716852233201</v>
      </c>
      <c r="AY1885" s="17">
        <v>0.27782252566344501</v>
      </c>
      <c r="AZ1885" s="17">
        <v>0.33755353461885801</v>
      </c>
      <c r="BA1885" s="17">
        <v>0.29398393985017102</v>
      </c>
      <c r="BB1885" s="17"/>
      <c r="BC1885" s="17">
        <v>0.30876377761152002</v>
      </c>
      <c r="BD1885" s="17">
        <v>0.26206026257116399</v>
      </c>
      <c r="BE1885" s="17">
        <v>0.26661566626717798</v>
      </c>
      <c r="BF1885" s="17">
        <v>0.224993540368879</v>
      </c>
      <c r="BG1885" s="17">
        <v>0.25219534166005703</v>
      </c>
    </row>
    <row r="1886" spans="2:59" x14ac:dyDescent="0.35">
      <c r="B1886" t="s">
        <v>653</v>
      </c>
      <c r="C1886" s="17">
        <v>0.180877445277842</v>
      </c>
      <c r="D1886" s="17">
        <v>0.19420228010444099</v>
      </c>
      <c r="E1886" s="17">
        <v>0.169291229625636</v>
      </c>
      <c r="F1886" s="17"/>
      <c r="G1886" s="17">
        <v>0.108886421234691</v>
      </c>
      <c r="H1886" s="17">
        <v>0.16771065661745699</v>
      </c>
      <c r="I1886" s="17">
        <v>0.111808682641354</v>
      </c>
      <c r="J1886" s="17">
        <v>0.256978016787835</v>
      </c>
      <c r="K1886" s="17">
        <v>0.21584603207624001</v>
      </c>
      <c r="L1886" s="17">
        <v>0.21654963581190401</v>
      </c>
      <c r="M1886" s="17"/>
      <c r="N1886" s="17">
        <v>0.15548627830192999</v>
      </c>
      <c r="O1886" s="17">
        <v>0.17943004326842399</v>
      </c>
      <c r="P1886" s="17">
        <v>0.20650668674110301</v>
      </c>
      <c r="Q1886" s="17">
        <v>0.18952308636495299</v>
      </c>
      <c r="R1886" s="17"/>
      <c r="S1886" s="17">
        <v>0.15485314538450001</v>
      </c>
      <c r="T1886" s="17">
        <v>0.17441415096926499</v>
      </c>
      <c r="U1886" s="17">
        <v>0.17750542884616299</v>
      </c>
      <c r="V1886" s="17">
        <v>0.13483763015473599</v>
      </c>
      <c r="W1886" s="17">
        <v>0.22574907377654399</v>
      </c>
      <c r="X1886" s="17">
        <v>0.16776333793575199</v>
      </c>
      <c r="Y1886" s="17">
        <v>0.22314356649009701</v>
      </c>
      <c r="Z1886" s="17">
        <v>0.230465894978437</v>
      </c>
      <c r="AA1886" s="17">
        <v>0.182416322362081</v>
      </c>
      <c r="AB1886" s="17">
        <v>0.19502081268839799</v>
      </c>
      <c r="AC1886" s="17">
        <v>0.104068828538811</v>
      </c>
      <c r="AD1886" s="17">
        <v>0.301463212399805</v>
      </c>
      <c r="AE1886" s="17"/>
      <c r="AF1886" s="17">
        <v>0.19686273232725901</v>
      </c>
      <c r="AG1886" s="17">
        <v>0.190522572989241</v>
      </c>
      <c r="AH1886" s="17">
        <v>0.13983162573990901</v>
      </c>
      <c r="AI1886" s="17"/>
      <c r="AJ1886" s="17">
        <v>0.204341799468999</v>
      </c>
      <c r="AK1886" s="17">
        <v>0.160412806503681</v>
      </c>
      <c r="AL1886" s="17">
        <v>0.228404972619664</v>
      </c>
      <c r="AM1886" s="17">
        <v>0.16289887452632901</v>
      </c>
      <c r="AN1886" s="17">
        <v>0.18619699018521799</v>
      </c>
      <c r="AO1886" s="17"/>
      <c r="AP1886" s="17">
        <v>0.21075210049694099</v>
      </c>
      <c r="AQ1886" s="17">
        <v>0.154848056793359</v>
      </c>
      <c r="AR1886" s="17">
        <v>0.22669742367083701</v>
      </c>
      <c r="AS1886" s="17">
        <v>0.173516094901489</v>
      </c>
      <c r="AT1886" s="17">
        <v>0.121510669444236</v>
      </c>
      <c r="AU1886" s="17"/>
      <c r="AV1886" s="17">
        <v>0.123788148972532</v>
      </c>
      <c r="AW1886" s="17">
        <v>0.215407371576326</v>
      </c>
      <c r="AX1886" s="17">
        <v>0.28532025999360899</v>
      </c>
      <c r="AY1886" s="17">
        <v>0.17213818950048401</v>
      </c>
      <c r="AZ1886" s="17">
        <v>8.6735724438241804E-2</v>
      </c>
      <c r="BA1886" s="17">
        <v>0.19938489978090099</v>
      </c>
      <c r="BB1886" s="17"/>
      <c r="BC1886" s="17">
        <v>0.19557178031077699</v>
      </c>
      <c r="BD1886" s="17">
        <v>0.141782034464283</v>
      </c>
      <c r="BE1886" s="17">
        <v>0.19059906316679101</v>
      </c>
      <c r="BF1886" s="17">
        <v>0.18617757382719399</v>
      </c>
      <c r="BG1886" s="17">
        <v>6.2041529010333198E-2</v>
      </c>
    </row>
    <row r="1887" spans="2:59" x14ac:dyDescent="0.35">
      <c r="B1887" t="s">
        <v>654</v>
      </c>
      <c r="C1887" s="17">
        <v>4.7667089803710101E-2</v>
      </c>
      <c r="D1887" s="17">
        <v>4.3010440650717199E-2</v>
      </c>
      <c r="E1887" s="17">
        <v>5.2671137092921698E-2</v>
      </c>
      <c r="F1887" s="17"/>
      <c r="G1887" s="17">
        <v>6.5538571721883807E-2</v>
      </c>
      <c r="H1887" s="17">
        <v>4.2103051674144E-2</v>
      </c>
      <c r="I1887" s="17">
        <v>3.94939298668157E-2</v>
      </c>
      <c r="J1887" s="17">
        <v>2.50800646968092E-2</v>
      </c>
      <c r="K1887" s="17">
        <v>5.6251106766681602E-2</v>
      </c>
      <c r="L1887" s="17">
        <v>5.8473927590735601E-2</v>
      </c>
      <c r="M1887" s="17"/>
      <c r="N1887" s="17">
        <v>5.0269000444707099E-2</v>
      </c>
      <c r="O1887" s="17">
        <v>5.4605048530743397E-2</v>
      </c>
      <c r="P1887" s="17">
        <v>5.1108713185656997E-2</v>
      </c>
      <c r="Q1887" s="17">
        <v>3.4322034647522703E-2</v>
      </c>
      <c r="R1887" s="17"/>
      <c r="S1887" s="17">
        <v>4.3763854535312098E-2</v>
      </c>
      <c r="T1887" s="17">
        <v>4.2629252681857702E-2</v>
      </c>
      <c r="U1887" s="17">
        <v>3.8211355840112697E-2</v>
      </c>
      <c r="V1887" s="17">
        <v>4.3107087420811298E-2</v>
      </c>
      <c r="W1887" s="17">
        <v>6.4928011775867905E-2</v>
      </c>
      <c r="X1887" s="17">
        <v>6.4259042989753698E-2</v>
      </c>
      <c r="Y1887" s="17">
        <v>4.0187552400216799E-2</v>
      </c>
      <c r="Z1887" s="17">
        <v>8.7160882561096303E-2</v>
      </c>
      <c r="AA1887" s="17">
        <v>3.1275163848050097E-2</v>
      </c>
      <c r="AB1887" s="17">
        <v>4.2061334825944499E-2</v>
      </c>
      <c r="AC1887" s="17">
        <v>5.4367408858831998E-2</v>
      </c>
      <c r="AD1887" s="17">
        <v>5.9012088811549603E-2</v>
      </c>
      <c r="AE1887" s="17"/>
      <c r="AF1887" s="17">
        <v>3.8395117410274897E-2</v>
      </c>
      <c r="AG1887" s="17">
        <v>4.5251393518455502E-2</v>
      </c>
      <c r="AH1887" s="17">
        <v>6.3683314317398695E-2</v>
      </c>
      <c r="AI1887" s="17"/>
      <c r="AJ1887" s="17">
        <v>5.9575941767777502E-2</v>
      </c>
      <c r="AK1887" s="17">
        <v>2.3085400157421099E-2</v>
      </c>
      <c r="AL1887" s="17">
        <v>7.5295065408010606E-2</v>
      </c>
      <c r="AM1887" s="17">
        <v>0</v>
      </c>
      <c r="AN1887" s="17">
        <v>5.8591816230453099E-2</v>
      </c>
      <c r="AO1887" s="17"/>
      <c r="AP1887" s="17">
        <v>3.4199049903908298E-2</v>
      </c>
      <c r="AQ1887" s="17">
        <v>4.9081412543677302E-2</v>
      </c>
      <c r="AR1887" s="17">
        <v>7.9788153676439696E-2</v>
      </c>
      <c r="AS1887" s="17">
        <v>4.1760136057692403E-2</v>
      </c>
      <c r="AT1887" s="17">
        <v>4.0454275748963202E-2</v>
      </c>
      <c r="AU1887" s="17"/>
      <c r="AV1887" s="17">
        <v>5.1731827607214002E-2</v>
      </c>
      <c r="AW1887" s="17">
        <v>4.4847439349364797E-2</v>
      </c>
      <c r="AX1887" s="17">
        <v>6.6015732332778299E-2</v>
      </c>
      <c r="AY1887" s="17">
        <v>3.5947846710908803E-2</v>
      </c>
      <c r="AZ1887" s="17">
        <v>3.5477067293603497E-2</v>
      </c>
      <c r="BA1887" s="17">
        <v>3.7910618464262601E-2</v>
      </c>
      <c r="BB1887" s="17"/>
      <c r="BC1887" s="17">
        <v>3.9292746556924898E-2</v>
      </c>
      <c r="BD1887" s="17">
        <v>5.85233463742693E-2</v>
      </c>
      <c r="BE1887" s="17">
        <v>3.7700110863438302E-2</v>
      </c>
      <c r="BF1887" s="17">
        <v>3.05896119839658E-2</v>
      </c>
      <c r="BG1887" s="17">
        <v>6.0207816474048499E-2</v>
      </c>
    </row>
    <row r="1888" spans="2:59" x14ac:dyDescent="0.35">
      <c r="B1888" t="s">
        <v>655</v>
      </c>
      <c r="C1888" s="17">
        <v>4.5982338701918299E-2</v>
      </c>
      <c r="D1888" s="17">
        <v>3.8311170302539999E-2</v>
      </c>
      <c r="E1888" s="17">
        <v>5.3945508726106199E-2</v>
      </c>
      <c r="F1888" s="17"/>
      <c r="G1888" s="17">
        <v>1.1703646457284E-2</v>
      </c>
      <c r="H1888" s="17">
        <v>2.7923824598687402E-2</v>
      </c>
      <c r="I1888" s="17">
        <v>3.0240678216612599E-2</v>
      </c>
      <c r="J1888" s="17">
        <v>4.74511209458034E-2</v>
      </c>
      <c r="K1888" s="17">
        <v>9.1759390111508299E-2</v>
      </c>
      <c r="L1888" s="17">
        <v>6.8104316475364898E-2</v>
      </c>
      <c r="M1888" s="17"/>
      <c r="N1888" s="17">
        <v>2.5080038496877E-2</v>
      </c>
      <c r="O1888" s="17">
        <v>4.8797306414772701E-2</v>
      </c>
      <c r="P1888" s="17">
        <v>4.7627899197766999E-2</v>
      </c>
      <c r="Q1888" s="17">
        <v>6.5924133723732403E-2</v>
      </c>
      <c r="R1888" s="17"/>
      <c r="S1888" s="17">
        <v>3.1272688100052397E-2</v>
      </c>
      <c r="T1888" s="17">
        <v>4.9752216673428599E-2</v>
      </c>
      <c r="U1888" s="17">
        <v>5.34640708468802E-2</v>
      </c>
      <c r="V1888" s="17">
        <v>0.108755437234776</v>
      </c>
      <c r="W1888" s="17">
        <v>5.2817215541369499E-2</v>
      </c>
      <c r="X1888" s="17">
        <v>0</v>
      </c>
      <c r="Y1888" s="17">
        <v>3.2285866297932501E-2</v>
      </c>
      <c r="Z1888" s="17">
        <v>4.4622395219591E-2</v>
      </c>
      <c r="AA1888" s="17">
        <v>3.4642000341289399E-2</v>
      </c>
      <c r="AB1888" s="17">
        <v>7.1491607141707797E-2</v>
      </c>
      <c r="AC1888" s="17">
        <v>3.2534330915086403E-2</v>
      </c>
      <c r="AD1888" s="17">
        <v>5.7819524687746197E-2</v>
      </c>
      <c r="AE1888" s="17"/>
      <c r="AF1888" s="17">
        <v>4.37147878752717E-2</v>
      </c>
      <c r="AG1888" s="17">
        <v>4.2785035657139703E-2</v>
      </c>
      <c r="AH1888" s="17">
        <v>8.8231754148497002E-2</v>
      </c>
      <c r="AI1888" s="17"/>
      <c r="AJ1888" s="17">
        <v>4.55911502296815E-2</v>
      </c>
      <c r="AK1888" s="17">
        <v>4.7339567939366403E-2</v>
      </c>
      <c r="AL1888" s="17">
        <v>2.7127524946904499E-2</v>
      </c>
      <c r="AM1888" s="17">
        <v>4.5016067912911899E-2</v>
      </c>
      <c r="AN1888" s="17">
        <v>5.2336906937500101E-2</v>
      </c>
      <c r="AO1888" s="17"/>
      <c r="AP1888" s="17">
        <v>5.9800000924210402E-2</v>
      </c>
      <c r="AQ1888" s="17">
        <v>4.01814181273034E-2</v>
      </c>
      <c r="AR1888" s="17">
        <v>9.6855497660993002E-3</v>
      </c>
      <c r="AS1888" s="17">
        <v>3.8841803717342499E-2</v>
      </c>
      <c r="AT1888" s="17">
        <v>3.98631324095206E-2</v>
      </c>
      <c r="AU1888" s="17"/>
      <c r="AV1888" s="17">
        <v>3.1730883032014601E-2</v>
      </c>
      <c r="AW1888" s="17">
        <v>6.6820725763407501E-2</v>
      </c>
      <c r="AX1888" s="17">
        <v>8.9476284398587406E-3</v>
      </c>
      <c r="AY1888" s="17">
        <v>3.1616337618544897E-2</v>
      </c>
      <c r="AZ1888" s="17">
        <v>5.3774117515428099E-2</v>
      </c>
      <c r="BA1888" s="17">
        <v>7.2302089659617097E-2</v>
      </c>
      <c r="BB1888" s="17"/>
      <c r="BC1888" s="17">
        <v>6.4587429532276294E-2</v>
      </c>
      <c r="BD1888" s="17">
        <v>2.29924493512659E-2</v>
      </c>
      <c r="BE1888" s="17">
        <v>3.68372583281312E-2</v>
      </c>
      <c r="BF1888" s="17">
        <v>3.8707816411023797E-2</v>
      </c>
      <c r="BG1888" s="17">
        <v>9.2291935187599594E-2</v>
      </c>
    </row>
    <row r="1889" spans="2:59" x14ac:dyDescent="0.35">
      <c r="C1889" s="17"/>
      <c r="D1889" s="17"/>
      <c r="E1889" s="17"/>
      <c r="F1889" s="17"/>
      <c r="G1889" s="17"/>
      <c r="H1889" s="17"/>
      <c r="I1889" s="17"/>
      <c r="J1889" s="17"/>
      <c r="K1889" s="17"/>
      <c r="L1889" s="17"/>
      <c r="M1889" s="17"/>
      <c r="N1889" s="17"/>
      <c r="O1889" s="17"/>
      <c r="P1889" s="17"/>
      <c r="Q1889" s="17"/>
      <c r="R1889" s="17"/>
      <c r="S1889" s="17"/>
      <c r="T1889" s="17"/>
      <c r="U1889" s="17"/>
      <c r="V1889" s="17"/>
      <c r="W1889" s="17"/>
      <c r="X1889" s="17"/>
      <c r="Y1889" s="17"/>
      <c r="Z1889" s="17"/>
      <c r="AA1889" s="17"/>
      <c r="AB1889" s="17"/>
      <c r="AC1889" s="17"/>
      <c r="AD1889" s="17"/>
      <c r="AE1889" s="17"/>
      <c r="AF1889" s="17"/>
      <c r="AG1889" s="17"/>
      <c r="AH1889" s="17"/>
      <c r="AI1889" s="17"/>
      <c r="AJ1889" s="17"/>
      <c r="AK1889" s="17"/>
      <c r="AL1889" s="17"/>
      <c r="AM1889" s="17"/>
      <c r="AN1889" s="17"/>
      <c r="AO1889" s="17"/>
      <c r="AP1889" s="17"/>
      <c r="AQ1889" s="17"/>
      <c r="AR1889" s="17"/>
      <c r="AS1889" s="17"/>
      <c r="AT1889" s="17"/>
      <c r="AU1889" s="17"/>
      <c r="AV1889" s="17"/>
      <c r="AW1889" s="17"/>
      <c r="AX1889" s="17"/>
      <c r="AY1889" s="17"/>
      <c r="AZ1889" s="17"/>
      <c r="BA1889" s="17"/>
      <c r="BB1889" s="17"/>
      <c r="BC1889" s="17"/>
      <c r="BD1889" s="17"/>
      <c r="BE1889" s="17"/>
      <c r="BF1889" s="17"/>
      <c r="BG1889" s="17"/>
    </row>
    <row r="1890" spans="2:59" x14ac:dyDescent="0.35">
      <c r="B1890" s="6" t="s">
        <v>694</v>
      </c>
      <c r="C1890" s="17"/>
      <c r="D1890" s="17"/>
      <c r="E1890" s="17"/>
      <c r="F1890" s="17"/>
      <c r="G1890" s="17"/>
      <c r="H1890" s="17"/>
      <c r="I1890" s="17"/>
      <c r="J1890" s="17"/>
      <c r="K1890" s="17"/>
      <c r="L1890" s="17"/>
      <c r="M1890" s="17"/>
      <c r="N1890" s="17"/>
      <c r="O1890" s="17"/>
      <c r="P1890" s="17"/>
      <c r="Q1890" s="17"/>
      <c r="R1890" s="17"/>
      <c r="S1890" s="17"/>
      <c r="T1890" s="17"/>
      <c r="U1890" s="17"/>
      <c r="V1890" s="17"/>
      <c r="W1890" s="17"/>
      <c r="X1890" s="17"/>
      <c r="Y1890" s="17"/>
      <c r="Z1890" s="17"/>
      <c r="AA1890" s="17"/>
      <c r="AB1890" s="17"/>
      <c r="AC1890" s="17"/>
      <c r="AD1890" s="17"/>
      <c r="AE1890" s="17"/>
      <c r="AF1890" s="17"/>
      <c r="AG1890" s="17"/>
      <c r="AH1890" s="17"/>
      <c r="AI1890" s="17"/>
      <c r="AJ1890" s="17"/>
      <c r="AK1890" s="17"/>
      <c r="AL1890" s="17"/>
      <c r="AM1890" s="17"/>
      <c r="AN1890" s="17"/>
      <c r="AO1890" s="17"/>
      <c r="AP1890" s="17"/>
      <c r="AQ1890" s="17"/>
      <c r="AR1890" s="17"/>
      <c r="AS1890" s="17"/>
      <c r="AT1890" s="17"/>
      <c r="AU1890" s="17"/>
      <c r="AV1890" s="17"/>
      <c r="AW1890" s="17"/>
      <c r="AX1890" s="17"/>
      <c r="AY1890" s="17"/>
      <c r="AZ1890" s="17"/>
      <c r="BA1890" s="17"/>
      <c r="BB1890" s="17"/>
      <c r="BC1890" s="17"/>
      <c r="BD1890" s="17"/>
      <c r="BE1890" s="17"/>
      <c r="BF1890" s="17"/>
      <c r="BG1890" s="17"/>
    </row>
    <row r="1891" spans="2:59" x14ac:dyDescent="0.35">
      <c r="B1891" s="24" t="s">
        <v>331</v>
      </c>
      <c r="C1891" s="17"/>
      <c r="D1891" s="17"/>
      <c r="E1891" s="17"/>
      <c r="F1891" s="17"/>
      <c r="G1891" s="17"/>
      <c r="H1891" s="17"/>
      <c r="I1891" s="17"/>
      <c r="J1891" s="17"/>
      <c r="K1891" s="17"/>
      <c r="L1891" s="17"/>
      <c r="M1891" s="17"/>
      <c r="N1891" s="17"/>
      <c r="O1891" s="17"/>
      <c r="P1891" s="17"/>
      <c r="Q1891" s="17"/>
      <c r="R1891" s="17"/>
      <c r="S1891" s="17"/>
      <c r="T1891" s="17"/>
      <c r="U1891" s="17"/>
      <c r="V1891" s="17"/>
      <c r="W1891" s="17"/>
      <c r="X1891" s="17"/>
      <c r="Y1891" s="17"/>
      <c r="Z1891" s="17"/>
      <c r="AA1891" s="17"/>
      <c r="AB1891" s="17"/>
      <c r="AC1891" s="17"/>
      <c r="AD1891" s="17"/>
      <c r="AE1891" s="17"/>
      <c r="AF1891" s="17"/>
      <c r="AG1891" s="17"/>
      <c r="AH1891" s="17"/>
      <c r="AI1891" s="17"/>
      <c r="AJ1891" s="17"/>
      <c r="AK1891" s="17"/>
      <c r="AL1891" s="17"/>
      <c r="AM1891" s="17"/>
      <c r="AN1891" s="17"/>
      <c r="AO1891" s="17"/>
      <c r="AP1891" s="17"/>
      <c r="AQ1891" s="17"/>
      <c r="AR1891" s="17"/>
      <c r="AS1891" s="17"/>
      <c r="AT1891" s="17"/>
      <c r="AU1891" s="17"/>
      <c r="AV1891" s="17"/>
      <c r="AW1891" s="17"/>
      <c r="AX1891" s="17"/>
      <c r="AY1891" s="17"/>
      <c r="AZ1891" s="17"/>
      <c r="BA1891" s="17"/>
      <c r="BB1891" s="17"/>
      <c r="BC1891" s="17"/>
      <c r="BD1891" s="17"/>
      <c r="BE1891" s="17"/>
      <c r="BF1891" s="17"/>
      <c r="BG1891" s="17"/>
    </row>
    <row r="1892" spans="2:59" x14ac:dyDescent="0.35">
      <c r="B1892" t="s">
        <v>688</v>
      </c>
      <c r="C1892" s="17">
        <v>0.22869387140182301</v>
      </c>
      <c r="D1892" s="17">
        <v>0.29356379649241798</v>
      </c>
      <c r="E1892" s="17">
        <v>0.17803474656514101</v>
      </c>
      <c r="F1892" s="17"/>
      <c r="G1892" s="17">
        <v>0.23467280888162501</v>
      </c>
      <c r="H1892" s="17">
        <v>9.68057057513627E-2</v>
      </c>
      <c r="I1892" s="17">
        <v>0.25388555013485598</v>
      </c>
      <c r="J1892" s="17">
        <v>0.29885911429886602</v>
      </c>
      <c r="K1892" s="17">
        <v>0.23741280912328899</v>
      </c>
      <c r="L1892" s="17">
        <v>0.26877793159992402</v>
      </c>
      <c r="M1892" s="17"/>
      <c r="N1892" s="17">
        <v>0.22714958212473499</v>
      </c>
      <c r="O1892" s="17">
        <v>0.21515413220353</v>
      </c>
      <c r="P1892" s="17">
        <v>0.21618786158051501</v>
      </c>
      <c r="Q1892" s="17">
        <v>0.25776514385924398</v>
      </c>
      <c r="R1892" s="17"/>
      <c r="S1892" s="17">
        <v>0.26587706069771</v>
      </c>
      <c r="T1892" s="17">
        <v>0.13607054706917199</v>
      </c>
      <c r="U1892" s="17">
        <v>0.14443759935874301</v>
      </c>
      <c r="V1892" s="17">
        <v>0.40686593805875099</v>
      </c>
      <c r="W1892" s="17">
        <v>0.17865307626115601</v>
      </c>
      <c r="X1892" s="17">
        <v>0.24084930844769301</v>
      </c>
      <c r="Y1892" s="17">
        <v>0.41213246022241001</v>
      </c>
      <c r="Z1892" s="17">
        <v>0</v>
      </c>
      <c r="AA1892" s="17">
        <v>0.24074925525291599</v>
      </c>
      <c r="AB1892" s="17">
        <v>0.30029459459450802</v>
      </c>
      <c r="AC1892" s="17">
        <v>1</v>
      </c>
      <c r="AD1892" s="17">
        <v>0</v>
      </c>
      <c r="AE1892" s="17"/>
      <c r="AF1892" s="17">
        <v>0.26644529567549902</v>
      </c>
      <c r="AG1892" s="17">
        <v>0.238519246262</v>
      </c>
      <c r="AH1892" s="17">
        <v>9.3737885245183603E-2</v>
      </c>
      <c r="AI1892" s="17"/>
      <c r="AJ1892" s="17">
        <v>0.348422658205846</v>
      </c>
      <c r="AK1892" s="17">
        <v>0.17294534725364399</v>
      </c>
      <c r="AL1892" s="17">
        <v>0</v>
      </c>
      <c r="AM1892" s="17">
        <v>0</v>
      </c>
      <c r="AN1892" s="17">
        <v>0.20149185272985301</v>
      </c>
      <c r="AO1892" s="17"/>
      <c r="AP1892" s="17">
        <v>0.21426451856702899</v>
      </c>
      <c r="AQ1892" s="17">
        <v>0.18024085603340401</v>
      </c>
      <c r="AR1892" s="17">
        <v>0.26028198865883301</v>
      </c>
      <c r="AS1892" s="17">
        <v>0.37349295750563499</v>
      </c>
      <c r="AT1892" s="17">
        <v>0</v>
      </c>
      <c r="AU1892" s="17"/>
      <c r="AV1892" s="17">
        <v>0.19294046593139999</v>
      </c>
      <c r="AW1892" s="17">
        <v>0.27267056760650399</v>
      </c>
      <c r="AX1892" s="17">
        <v>0.21910602334676299</v>
      </c>
      <c r="AY1892" s="17">
        <v>0.28161489593878197</v>
      </c>
      <c r="AZ1892" s="17">
        <v>0.126539904667541</v>
      </c>
      <c r="BA1892" s="17">
        <v>0.26628960142854302</v>
      </c>
      <c r="BB1892" s="17"/>
      <c r="BC1892" s="17">
        <v>0.21976113660773899</v>
      </c>
      <c r="BD1892" s="17">
        <v>0.31550930702039098</v>
      </c>
      <c r="BE1892" s="17">
        <v>0.21407788493548299</v>
      </c>
      <c r="BF1892" s="17">
        <v>0</v>
      </c>
      <c r="BG1892" s="17">
        <v>1</v>
      </c>
    </row>
    <row r="1893" spans="2:59" x14ac:dyDescent="0.35">
      <c r="B1893" t="s">
        <v>689</v>
      </c>
      <c r="C1893" s="17">
        <v>0.25543003429190803</v>
      </c>
      <c r="D1893" s="17">
        <v>0.19762846876721901</v>
      </c>
      <c r="E1893" s="17">
        <v>0.29135222941708899</v>
      </c>
      <c r="F1893" s="17"/>
      <c r="G1893" s="17">
        <v>0.273750678878521</v>
      </c>
      <c r="H1893" s="17">
        <v>0.28180682211858898</v>
      </c>
      <c r="I1893" s="17">
        <v>0.243886769469635</v>
      </c>
      <c r="J1893" s="17">
        <v>0.11049935016051</v>
      </c>
      <c r="K1893" s="17">
        <v>0.31290229476619602</v>
      </c>
      <c r="L1893" s="17">
        <v>0.268657779393073</v>
      </c>
      <c r="M1893" s="17"/>
      <c r="N1893" s="17">
        <v>0.26243193008415999</v>
      </c>
      <c r="O1893" s="17">
        <v>0.39491956505701797</v>
      </c>
      <c r="P1893" s="17">
        <v>0.239862129802841</v>
      </c>
      <c r="Q1893" s="17">
        <v>0.102404522533001</v>
      </c>
      <c r="R1893" s="17"/>
      <c r="S1893" s="17">
        <v>0.35215715124258301</v>
      </c>
      <c r="T1893" s="17">
        <v>0.38361242993860201</v>
      </c>
      <c r="U1893" s="17">
        <v>0.24392816321859001</v>
      </c>
      <c r="V1893" s="17">
        <v>0</v>
      </c>
      <c r="W1893" s="17">
        <v>0.44155960336023498</v>
      </c>
      <c r="X1893" s="17">
        <v>0.11956581960793899</v>
      </c>
      <c r="Y1893" s="17">
        <v>0</v>
      </c>
      <c r="Z1893" s="17">
        <v>0.540842103288944</v>
      </c>
      <c r="AA1893" s="17">
        <v>0.112158862897174</v>
      </c>
      <c r="AB1893" s="17">
        <v>0.218377426444409</v>
      </c>
      <c r="AC1893" s="17">
        <v>0</v>
      </c>
      <c r="AD1893" s="17">
        <v>0.50759965266084295</v>
      </c>
      <c r="AE1893" s="17"/>
      <c r="AF1893" s="17">
        <v>0.25118008007626003</v>
      </c>
      <c r="AG1893" s="17">
        <v>0.27246812439887902</v>
      </c>
      <c r="AH1893" s="17">
        <v>0.28402441248042998</v>
      </c>
      <c r="AI1893" s="17"/>
      <c r="AJ1893" s="17">
        <v>0.31235210870601798</v>
      </c>
      <c r="AK1893" s="17">
        <v>0.25737330703148198</v>
      </c>
      <c r="AL1893" s="17">
        <v>0.32422319552857298</v>
      </c>
      <c r="AM1893" s="17">
        <v>0</v>
      </c>
      <c r="AN1893" s="17">
        <v>0.20702880175882099</v>
      </c>
      <c r="AO1893" s="17"/>
      <c r="AP1893" s="17">
        <v>0.303596769286121</v>
      </c>
      <c r="AQ1893" s="17">
        <v>0.28956280522630601</v>
      </c>
      <c r="AR1893" s="17">
        <v>0.32973874098101702</v>
      </c>
      <c r="AS1893" s="17">
        <v>0.18203357434792899</v>
      </c>
      <c r="AT1893" s="17">
        <v>0.23806523111785599</v>
      </c>
      <c r="AU1893" s="17"/>
      <c r="AV1893" s="17">
        <v>0.313474641505051</v>
      </c>
      <c r="AW1893" s="17">
        <v>0.243263551822512</v>
      </c>
      <c r="AX1893" s="17">
        <v>0.208265871245981</v>
      </c>
      <c r="AY1893" s="17">
        <v>0.17140387845694899</v>
      </c>
      <c r="AZ1893" s="17">
        <v>0.26213011853064699</v>
      </c>
      <c r="BA1893" s="17">
        <v>0.32965845583304898</v>
      </c>
      <c r="BB1893" s="17"/>
      <c r="BC1893" s="17">
        <v>0.107757691081608</v>
      </c>
      <c r="BD1893" s="17">
        <v>0.24309454060917199</v>
      </c>
      <c r="BE1893" s="17">
        <v>0.38208666574022099</v>
      </c>
      <c r="BF1893" s="17">
        <v>0.21349079555776301</v>
      </c>
      <c r="BG1893" s="17">
        <v>0</v>
      </c>
    </row>
    <row r="1894" spans="2:59" x14ac:dyDescent="0.35">
      <c r="B1894" t="s">
        <v>690</v>
      </c>
      <c r="C1894" s="17">
        <v>0.22405048257412499</v>
      </c>
      <c r="D1894" s="17">
        <v>0.206648553974383</v>
      </c>
      <c r="E1894" s="17">
        <v>0.242504430331209</v>
      </c>
      <c r="F1894" s="17"/>
      <c r="G1894" s="17">
        <v>0.17288619806765701</v>
      </c>
      <c r="H1894" s="17">
        <v>0.35462404687729598</v>
      </c>
      <c r="I1894" s="17">
        <v>0.18810879850276299</v>
      </c>
      <c r="J1894" s="17">
        <v>0.26840495074016402</v>
      </c>
      <c r="K1894" s="17">
        <v>0.194098427998806</v>
      </c>
      <c r="L1894" s="17">
        <v>0.17334564375950201</v>
      </c>
      <c r="M1894" s="17"/>
      <c r="N1894" s="17">
        <v>0.29405668331531898</v>
      </c>
      <c r="O1894" s="17">
        <v>0.205793430134949</v>
      </c>
      <c r="P1894" s="17">
        <v>0.12768445203701301</v>
      </c>
      <c r="Q1894" s="17">
        <v>0.28837899507829401</v>
      </c>
      <c r="R1894" s="17"/>
      <c r="S1894" s="17">
        <v>0.212254314487097</v>
      </c>
      <c r="T1894" s="17">
        <v>0.21285314373327599</v>
      </c>
      <c r="U1894" s="17">
        <v>9.5343853262484596E-2</v>
      </c>
      <c r="V1894" s="17">
        <v>0.59313406194124896</v>
      </c>
      <c r="W1894" s="17">
        <v>0</v>
      </c>
      <c r="X1894" s="17">
        <v>0.32375045365726701</v>
      </c>
      <c r="Y1894" s="17">
        <v>0</v>
      </c>
      <c r="Z1894" s="17">
        <v>0</v>
      </c>
      <c r="AA1894" s="17">
        <v>0.162232554992812</v>
      </c>
      <c r="AB1894" s="17">
        <v>0.48132797896108298</v>
      </c>
      <c r="AC1894" s="17">
        <v>0</v>
      </c>
      <c r="AD1894" s="17">
        <v>0.492400347339157</v>
      </c>
      <c r="AE1894" s="17"/>
      <c r="AF1894" s="17">
        <v>0.20182500923580701</v>
      </c>
      <c r="AG1894" s="17">
        <v>0.22483345391300599</v>
      </c>
      <c r="AH1894" s="17">
        <v>0.19452782329563501</v>
      </c>
      <c r="AI1894" s="17"/>
      <c r="AJ1894" s="17">
        <v>0.150765274832834</v>
      </c>
      <c r="AK1894" s="17">
        <v>0.24987950100703399</v>
      </c>
      <c r="AL1894" s="17">
        <v>0.26797671017991198</v>
      </c>
      <c r="AM1894" s="17">
        <v>0</v>
      </c>
      <c r="AN1894" s="17">
        <v>0.23687497121375201</v>
      </c>
      <c r="AO1894" s="17"/>
      <c r="AP1894" s="17">
        <v>0.20205662196975699</v>
      </c>
      <c r="AQ1894" s="17">
        <v>0.23685061226044701</v>
      </c>
      <c r="AR1894" s="17">
        <v>0.16419643600153599</v>
      </c>
      <c r="AS1894" s="17">
        <v>8.3440890452183905E-2</v>
      </c>
      <c r="AT1894" s="17">
        <v>0.41585975913095702</v>
      </c>
      <c r="AU1894" s="17"/>
      <c r="AV1894" s="17">
        <v>0.103907384861421</v>
      </c>
      <c r="AW1894" s="17">
        <v>0.27453489643575502</v>
      </c>
      <c r="AX1894" s="17">
        <v>0.334477450971642</v>
      </c>
      <c r="AY1894" s="17">
        <v>0.13758718384340801</v>
      </c>
      <c r="AZ1894" s="17">
        <v>0.39670403721900999</v>
      </c>
      <c r="BA1894" s="17">
        <v>0.168626818442767</v>
      </c>
      <c r="BB1894" s="17"/>
      <c r="BC1894" s="17">
        <v>0.34445539913877998</v>
      </c>
      <c r="BD1894" s="17">
        <v>0.182057974497631</v>
      </c>
      <c r="BE1894" s="17">
        <v>0.189254168360807</v>
      </c>
      <c r="BF1894" s="17">
        <v>0.57909465500199497</v>
      </c>
      <c r="BG1894" s="17">
        <v>0</v>
      </c>
    </row>
    <row r="1895" spans="2:59" x14ac:dyDescent="0.35">
      <c r="B1895" t="s">
        <v>691</v>
      </c>
      <c r="C1895" s="17">
        <v>0.11347008372484201</v>
      </c>
      <c r="D1895" s="17">
        <v>0.14115200934559299</v>
      </c>
      <c r="E1895" s="17">
        <v>9.2122972237174902E-2</v>
      </c>
      <c r="F1895" s="17"/>
      <c r="G1895" s="17">
        <v>0.14312184505061001</v>
      </c>
      <c r="H1895" s="17">
        <v>6.8342360137334801E-2</v>
      </c>
      <c r="I1895" s="17">
        <v>0.165956074598371</v>
      </c>
      <c r="J1895" s="17">
        <v>0</v>
      </c>
      <c r="K1895" s="17">
        <v>0.143236796342154</v>
      </c>
      <c r="L1895" s="17">
        <v>0.126831391528541</v>
      </c>
      <c r="M1895" s="17"/>
      <c r="N1895" s="17">
        <v>9.0609160920635701E-2</v>
      </c>
      <c r="O1895" s="17">
        <v>7.2993857379943197E-2</v>
      </c>
      <c r="P1895" s="17">
        <v>0.17949206928312</v>
      </c>
      <c r="Q1895" s="17">
        <v>0.113242838260963</v>
      </c>
      <c r="R1895" s="17"/>
      <c r="S1895" s="17">
        <v>3.9970864790922898E-2</v>
      </c>
      <c r="T1895" s="17">
        <v>0.13734463753371701</v>
      </c>
      <c r="U1895" s="17">
        <v>0.156333551413087</v>
      </c>
      <c r="V1895" s="17">
        <v>0</v>
      </c>
      <c r="W1895" s="17">
        <v>0.20858423391084399</v>
      </c>
      <c r="X1895" s="17">
        <v>0.102257806421072</v>
      </c>
      <c r="Y1895" s="17">
        <v>0.172813274966437</v>
      </c>
      <c r="Z1895" s="17">
        <v>0</v>
      </c>
      <c r="AA1895" s="17">
        <v>0.36505519642134399</v>
      </c>
      <c r="AB1895" s="17">
        <v>0</v>
      </c>
      <c r="AC1895" s="17">
        <v>0</v>
      </c>
      <c r="AD1895" s="17">
        <v>0</v>
      </c>
      <c r="AE1895" s="17"/>
      <c r="AF1895" s="17">
        <v>5.6446991203583E-2</v>
      </c>
      <c r="AG1895" s="17">
        <v>0.13114921734922699</v>
      </c>
      <c r="AH1895" s="17">
        <v>0.16610071636688301</v>
      </c>
      <c r="AI1895" s="17"/>
      <c r="AJ1895" s="17">
        <v>6.7137433819173795E-2</v>
      </c>
      <c r="AK1895" s="17">
        <v>0.212639739552098</v>
      </c>
      <c r="AL1895" s="17">
        <v>0</v>
      </c>
      <c r="AM1895" s="17">
        <v>0</v>
      </c>
      <c r="AN1895" s="17">
        <v>0</v>
      </c>
      <c r="AO1895" s="17"/>
      <c r="AP1895" s="17">
        <v>0.14752655391981501</v>
      </c>
      <c r="AQ1895" s="17">
        <v>0.186190531131462</v>
      </c>
      <c r="AR1895" s="17">
        <v>0</v>
      </c>
      <c r="AS1895" s="17">
        <v>6.5745044922103396E-2</v>
      </c>
      <c r="AT1895" s="17">
        <v>0</v>
      </c>
      <c r="AU1895" s="17"/>
      <c r="AV1895" s="17">
        <v>0.245999394038728</v>
      </c>
      <c r="AW1895" s="17">
        <v>7.8611196807385694E-2</v>
      </c>
      <c r="AX1895" s="17">
        <v>0</v>
      </c>
      <c r="AY1895" s="17">
        <v>0.13134957354430099</v>
      </c>
      <c r="AZ1895" s="17">
        <v>0</v>
      </c>
      <c r="BA1895" s="17">
        <v>0</v>
      </c>
      <c r="BB1895" s="17"/>
      <c r="BC1895" s="17">
        <v>0.13235722169803699</v>
      </c>
      <c r="BD1895" s="17">
        <v>0.10113818645959199</v>
      </c>
      <c r="BE1895" s="17">
        <v>0.104857700624143</v>
      </c>
      <c r="BF1895" s="17">
        <v>0</v>
      </c>
      <c r="BG1895" s="17">
        <v>0</v>
      </c>
    </row>
    <row r="1896" spans="2:59" x14ac:dyDescent="0.35">
      <c r="B1896" t="s">
        <v>692</v>
      </c>
      <c r="C1896" s="17">
        <v>0.100791401399709</v>
      </c>
      <c r="D1896" s="17">
        <v>0.134709425348816</v>
      </c>
      <c r="E1896" s="17">
        <v>7.3983522868765597E-2</v>
      </c>
      <c r="F1896" s="17"/>
      <c r="G1896" s="17">
        <v>0.17556846912158799</v>
      </c>
      <c r="H1896" s="17">
        <v>5.9990787881648799E-2</v>
      </c>
      <c r="I1896" s="17">
        <v>5.0176799050790498E-2</v>
      </c>
      <c r="J1896" s="17">
        <v>0.227224319004181</v>
      </c>
      <c r="K1896" s="17">
        <v>5.0389912092684501E-2</v>
      </c>
      <c r="L1896" s="17">
        <v>0.10322036583116501</v>
      </c>
      <c r="M1896" s="17"/>
      <c r="N1896" s="17">
        <v>6.9157231318928605E-2</v>
      </c>
      <c r="O1896" s="17">
        <v>7.1838791004394803E-2</v>
      </c>
      <c r="P1896" s="17">
        <v>0.114572518446864</v>
      </c>
      <c r="Q1896" s="17">
        <v>0.14408232925043901</v>
      </c>
      <c r="R1896" s="17"/>
      <c r="S1896" s="17">
        <v>6.3172418628512306E-2</v>
      </c>
      <c r="T1896" s="17">
        <v>6.1955498122705302E-2</v>
      </c>
      <c r="U1896" s="17">
        <v>0.128187789739684</v>
      </c>
      <c r="V1896" s="17">
        <v>0</v>
      </c>
      <c r="W1896" s="17">
        <v>0.171203086467766</v>
      </c>
      <c r="X1896" s="17">
        <v>0.11076859158140601</v>
      </c>
      <c r="Y1896" s="17">
        <v>0.41505426481115199</v>
      </c>
      <c r="Z1896" s="17">
        <v>0.22968697528587201</v>
      </c>
      <c r="AA1896" s="17">
        <v>0.119804130435754</v>
      </c>
      <c r="AB1896" s="17">
        <v>0</v>
      </c>
      <c r="AC1896" s="17">
        <v>0</v>
      </c>
      <c r="AD1896" s="17">
        <v>0</v>
      </c>
      <c r="AE1896" s="17"/>
      <c r="AF1896" s="17">
        <v>0.16165132283685599</v>
      </c>
      <c r="AG1896" s="17">
        <v>4.8792970528844501E-2</v>
      </c>
      <c r="AH1896" s="17">
        <v>8.6244776466786605E-2</v>
      </c>
      <c r="AI1896" s="17"/>
      <c r="AJ1896" s="17">
        <v>5.8355758450143201E-2</v>
      </c>
      <c r="AK1896" s="17">
        <v>7.9575899526870705E-2</v>
      </c>
      <c r="AL1896" s="17">
        <v>0.240186102837224</v>
      </c>
      <c r="AM1896" s="17">
        <v>1</v>
      </c>
      <c r="AN1896" s="17">
        <v>0.10501957301942901</v>
      </c>
      <c r="AO1896" s="17"/>
      <c r="AP1896" s="17">
        <v>6.4084762657350802E-2</v>
      </c>
      <c r="AQ1896" s="17">
        <v>7.1564845005280306E-2</v>
      </c>
      <c r="AR1896" s="17">
        <v>0.14476117577031</v>
      </c>
      <c r="AS1896" s="17">
        <v>0.13397748737013401</v>
      </c>
      <c r="AT1896" s="17">
        <v>0.34607500975118699</v>
      </c>
      <c r="AU1896" s="17"/>
      <c r="AV1896" s="17">
        <v>7.2329325533288205E-2</v>
      </c>
      <c r="AW1896" s="17">
        <v>6.3293950105347094E-2</v>
      </c>
      <c r="AX1896" s="17">
        <v>0.103503135549813</v>
      </c>
      <c r="AY1896" s="17">
        <v>0.126153985842552</v>
      </c>
      <c r="AZ1896" s="17">
        <v>0.21462593958280199</v>
      </c>
      <c r="BA1896" s="17">
        <v>0.11776795105365299</v>
      </c>
      <c r="BB1896" s="17"/>
      <c r="BC1896" s="17">
        <v>8.6125886951228706E-2</v>
      </c>
      <c r="BD1896" s="17">
        <v>6.2461647313166099E-2</v>
      </c>
      <c r="BE1896" s="17">
        <v>6.9341003440846205E-2</v>
      </c>
      <c r="BF1896" s="17">
        <v>0.20741454944024201</v>
      </c>
      <c r="BG1896" s="17">
        <v>0</v>
      </c>
    </row>
    <row r="1897" spans="2:59" x14ac:dyDescent="0.35">
      <c r="B1897" t="s">
        <v>598</v>
      </c>
      <c r="C1897" s="17">
        <v>0</v>
      </c>
      <c r="D1897" s="17">
        <v>0</v>
      </c>
      <c r="E1897" s="17">
        <v>0</v>
      </c>
      <c r="F1897" s="17"/>
      <c r="G1897" s="17">
        <v>0</v>
      </c>
      <c r="H1897" s="17">
        <v>0</v>
      </c>
      <c r="I1897" s="17">
        <v>0</v>
      </c>
      <c r="J1897" s="17">
        <v>0</v>
      </c>
      <c r="K1897" s="17">
        <v>0</v>
      </c>
      <c r="L1897" s="17">
        <v>0</v>
      </c>
      <c r="M1897" s="17"/>
      <c r="N1897" s="17">
        <v>0</v>
      </c>
      <c r="O1897" s="17">
        <v>0</v>
      </c>
      <c r="P1897" s="17">
        <v>0</v>
      </c>
      <c r="Q1897" s="17">
        <v>0</v>
      </c>
      <c r="R1897" s="17"/>
      <c r="S1897" s="17">
        <v>0</v>
      </c>
      <c r="T1897" s="17">
        <v>0</v>
      </c>
      <c r="U1897" s="17">
        <v>0</v>
      </c>
      <c r="V1897" s="17">
        <v>0</v>
      </c>
      <c r="W1897" s="17">
        <v>0</v>
      </c>
      <c r="X1897" s="17">
        <v>0</v>
      </c>
      <c r="Y1897" s="17">
        <v>0</v>
      </c>
      <c r="Z1897" s="17">
        <v>0</v>
      </c>
      <c r="AA1897" s="17">
        <v>0</v>
      </c>
      <c r="AB1897" s="17">
        <v>0</v>
      </c>
      <c r="AC1897" s="17">
        <v>0</v>
      </c>
      <c r="AD1897" s="17">
        <v>0</v>
      </c>
      <c r="AE1897" s="17"/>
      <c r="AF1897" s="17">
        <v>0</v>
      </c>
      <c r="AG1897" s="17">
        <v>0</v>
      </c>
      <c r="AH1897" s="17">
        <v>0</v>
      </c>
      <c r="AI1897" s="17"/>
      <c r="AJ1897" s="17">
        <v>0</v>
      </c>
      <c r="AK1897" s="17">
        <v>0</v>
      </c>
      <c r="AL1897" s="17">
        <v>0</v>
      </c>
      <c r="AM1897" s="17">
        <v>0</v>
      </c>
      <c r="AN1897" s="17">
        <v>0</v>
      </c>
      <c r="AO1897" s="17"/>
      <c r="AP1897" s="17">
        <v>0</v>
      </c>
      <c r="AQ1897" s="17">
        <v>0</v>
      </c>
      <c r="AR1897" s="17">
        <v>0</v>
      </c>
      <c r="AS1897" s="17">
        <v>0</v>
      </c>
      <c r="AT1897" s="17">
        <v>0</v>
      </c>
      <c r="AU1897" s="17"/>
      <c r="AV1897" s="17">
        <v>0</v>
      </c>
      <c r="AW1897" s="17">
        <v>0</v>
      </c>
      <c r="AX1897" s="17">
        <v>0</v>
      </c>
      <c r="AY1897" s="17">
        <v>0</v>
      </c>
      <c r="AZ1897" s="17">
        <v>0</v>
      </c>
      <c r="BA1897" s="17">
        <v>0</v>
      </c>
      <c r="BB1897" s="17"/>
      <c r="BC1897" s="17">
        <v>0</v>
      </c>
      <c r="BD1897" s="17">
        <v>0</v>
      </c>
      <c r="BE1897" s="17">
        <v>0</v>
      </c>
      <c r="BF1897" s="17">
        <v>0</v>
      </c>
      <c r="BG1897" s="17">
        <v>0</v>
      </c>
    </row>
    <row r="1898" spans="2:59" x14ac:dyDescent="0.35">
      <c r="B1898" t="s">
        <v>693</v>
      </c>
      <c r="C1898" s="17">
        <v>2.2474725200434999E-2</v>
      </c>
      <c r="D1898" s="17">
        <v>2.6297746071570899E-2</v>
      </c>
      <c r="E1898" s="17">
        <v>1.9642537723531899E-2</v>
      </c>
      <c r="F1898" s="17"/>
      <c r="G1898" s="17">
        <v>0</v>
      </c>
      <c r="H1898" s="17">
        <v>0</v>
      </c>
      <c r="I1898" s="17">
        <v>5.4723122323463297E-2</v>
      </c>
      <c r="J1898" s="17">
        <v>0</v>
      </c>
      <c r="K1898" s="17">
        <v>6.19597596768705E-2</v>
      </c>
      <c r="L1898" s="17">
        <v>0</v>
      </c>
      <c r="M1898" s="17"/>
      <c r="N1898" s="17">
        <v>5.6595412236221602E-2</v>
      </c>
      <c r="O1898" s="17">
        <v>3.9300224220164999E-2</v>
      </c>
      <c r="P1898" s="17">
        <v>0</v>
      </c>
      <c r="Q1898" s="17">
        <v>0</v>
      </c>
      <c r="R1898" s="17"/>
      <c r="S1898" s="17">
        <v>0</v>
      </c>
      <c r="T1898" s="17">
        <v>0</v>
      </c>
      <c r="U1898" s="17">
        <v>0.14853791795936799</v>
      </c>
      <c r="V1898" s="17">
        <v>0</v>
      </c>
      <c r="W1898" s="17">
        <v>0</v>
      </c>
      <c r="X1898" s="17">
        <v>0</v>
      </c>
      <c r="Y1898" s="17">
        <v>0</v>
      </c>
      <c r="Z1898" s="17">
        <v>0</v>
      </c>
      <c r="AA1898" s="17">
        <v>0</v>
      </c>
      <c r="AB1898" s="17">
        <v>0</v>
      </c>
      <c r="AC1898" s="17">
        <v>0</v>
      </c>
      <c r="AD1898" s="17">
        <v>0</v>
      </c>
      <c r="AE1898" s="17"/>
      <c r="AF1898" s="17">
        <v>3.3395114573776398E-2</v>
      </c>
      <c r="AG1898" s="17">
        <v>2.5474463001247599E-2</v>
      </c>
      <c r="AH1898" s="17">
        <v>0</v>
      </c>
      <c r="AI1898" s="17"/>
      <c r="AJ1898" s="17">
        <v>3.1806599161975098E-2</v>
      </c>
      <c r="AK1898" s="17">
        <v>0</v>
      </c>
      <c r="AL1898" s="17">
        <v>0</v>
      </c>
      <c r="AM1898" s="17">
        <v>0</v>
      </c>
      <c r="AN1898" s="17">
        <v>0</v>
      </c>
      <c r="AO1898" s="17"/>
      <c r="AP1898" s="17">
        <v>0</v>
      </c>
      <c r="AQ1898" s="17">
        <v>0</v>
      </c>
      <c r="AR1898" s="17">
        <v>0</v>
      </c>
      <c r="AS1898" s="17">
        <v>0.16131004540201499</v>
      </c>
      <c r="AT1898" s="17">
        <v>0</v>
      </c>
      <c r="AU1898" s="17"/>
      <c r="AV1898" s="17">
        <v>0</v>
      </c>
      <c r="AW1898" s="17">
        <v>0</v>
      </c>
      <c r="AX1898" s="17">
        <v>0</v>
      </c>
      <c r="AY1898" s="17">
        <v>0.15189048237400801</v>
      </c>
      <c r="AZ1898" s="17">
        <v>0</v>
      </c>
      <c r="BA1898" s="17">
        <v>0</v>
      </c>
      <c r="BB1898" s="17"/>
      <c r="BC1898" s="17">
        <v>5.3228165608406298E-2</v>
      </c>
      <c r="BD1898" s="17">
        <v>3.4559410592017198E-2</v>
      </c>
      <c r="BE1898" s="17">
        <v>0</v>
      </c>
      <c r="BF1898" s="17">
        <v>0</v>
      </c>
      <c r="BG1898" s="17">
        <v>0</v>
      </c>
    </row>
    <row r="1899" spans="2:59" x14ac:dyDescent="0.35">
      <c r="B1899" t="s">
        <v>100</v>
      </c>
      <c r="C1899" s="17">
        <v>5.5089401407158199E-2</v>
      </c>
      <c r="D1899" s="17">
        <v>0</v>
      </c>
      <c r="E1899" s="17">
        <v>0.102359560857089</v>
      </c>
      <c r="F1899" s="17"/>
      <c r="G1899" s="17">
        <v>0</v>
      </c>
      <c r="H1899" s="17">
        <v>0.13843027723376899</v>
      </c>
      <c r="I1899" s="17">
        <v>4.3262885920120099E-2</v>
      </c>
      <c r="J1899" s="17">
        <v>9.5012265796279693E-2</v>
      </c>
      <c r="K1899" s="17">
        <v>0</v>
      </c>
      <c r="L1899" s="17">
        <v>5.9166887887794298E-2</v>
      </c>
      <c r="M1899" s="17"/>
      <c r="N1899" s="17">
        <v>0</v>
      </c>
      <c r="O1899" s="17">
        <v>0</v>
      </c>
      <c r="P1899" s="17">
        <v>0.122200968849648</v>
      </c>
      <c r="Q1899" s="17">
        <v>9.4126171018059701E-2</v>
      </c>
      <c r="R1899" s="17"/>
      <c r="S1899" s="17">
        <v>6.6568190153175097E-2</v>
      </c>
      <c r="T1899" s="17">
        <v>6.8163743602527901E-2</v>
      </c>
      <c r="U1899" s="17">
        <v>8.3231125048043794E-2</v>
      </c>
      <c r="V1899" s="17">
        <v>0</v>
      </c>
      <c r="W1899" s="17">
        <v>0</v>
      </c>
      <c r="X1899" s="17">
        <v>0.102808020284624</v>
      </c>
      <c r="Y1899" s="17">
        <v>0</v>
      </c>
      <c r="Z1899" s="17">
        <v>0.22947092142518499</v>
      </c>
      <c r="AA1899" s="17">
        <v>0</v>
      </c>
      <c r="AB1899" s="17">
        <v>0</v>
      </c>
      <c r="AC1899" s="17">
        <v>0</v>
      </c>
      <c r="AD1899" s="17">
        <v>0</v>
      </c>
      <c r="AE1899" s="17"/>
      <c r="AF1899" s="17">
        <v>2.9056186398219601E-2</v>
      </c>
      <c r="AG1899" s="17">
        <v>5.8762524546796702E-2</v>
      </c>
      <c r="AH1899" s="17">
        <v>0.17536438614508201</v>
      </c>
      <c r="AI1899" s="17"/>
      <c r="AJ1899" s="17">
        <v>3.1160166824009999E-2</v>
      </c>
      <c r="AK1899" s="17">
        <v>2.7586205628870299E-2</v>
      </c>
      <c r="AL1899" s="17">
        <v>0.16761399145429101</v>
      </c>
      <c r="AM1899" s="17">
        <v>0</v>
      </c>
      <c r="AN1899" s="17">
        <v>0.249584801278146</v>
      </c>
      <c r="AO1899" s="17"/>
      <c r="AP1899" s="17">
        <v>6.8470773599927107E-2</v>
      </c>
      <c r="AQ1899" s="17">
        <v>3.55903503431012E-2</v>
      </c>
      <c r="AR1899" s="17">
        <v>0.101021658588306</v>
      </c>
      <c r="AS1899" s="17">
        <v>0</v>
      </c>
      <c r="AT1899" s="17">
        <v>0</v>
      </c>
      <c r="AU1899" s="17"/>
      <c r="AV1899" s="17">
        <v>7.1348788130111196E-2</v>
      </c>
      <c r="AW1899" s="17">
        <v>6.7625837222496099E-2</v>
      </c>
      <c r="AX1899" s="17">
        <v>0.13464751888580101</v>
      </c>
      <c r="AY1899" s="17">
        <v>0</v>
      </c>
      <c r="AZ1899" s="17">
        <v>0</v>
      </c>
      <c r="BA1899" s="17">
        <v>0.117657173241987</v>
      </c>
      <c r="BB1899" s="17"/>
      <c r="BC1899" s="17">
        <v>5.6314498914200102E-2</v>
      </c>
      <c r="BD1899" s="17">
        <v>6.1178933508031101E-2</v>
      </c>
      <c r="BE1899" s="17">
        <v>4.0382576898498702E-2</v>
      </c>
      <c r="BF1899" s="17">
        <v>0</v>
      </c>
      <c r="BG1899" s="17">
        <v>0</v>
      </c>
    </row>
    <row r="1900" spans="2:59" x14ac:dyDescent="0.35">
      <c r="C1900" s="17"/>
      <c r="D1900" s="17"/>
      <c r="E1900" s="17"/>
      <c r="F1900" s="17"/>
      <c r="G1900" s="17"/>
      <c r="H1900" s="17"/>
      <c r="I1900" s="17"/>
      <c r="J1900" s="17"/>
      <c r="K1900" s="17"/>
      <c r="L1900" s="17"/>
      <c r="M1900" s="17"/>
      <c r="N1900" s="17"/>
      <c r="O1900" s="17"/>
      <c r="P1900" s="17"/>
      <c r="Q1900" s="17"/>
      <c r="R1900" s="17"/>
      <c r="S1900" s="17"/>
      <c r="T1900" s="17"/>
      <c r="U1900" s="17"/>
      <c r="V1900" s="17"/>
      <c r="W1900" s="17"/>
      <c r="X1900" s="17"/>
      <c r="Y1900" s="17"/>
      <c r="Z1900" s="17"/>
      <c r="AA1900" s="17"/>
      <c r="AB1900" s="17"/>
      <c r="AC1900" s="17"/>
      <c r="AD1900" s="17"/>
      <c r="AE1900" s="17"/>
      <c r="AF1900" s="17"/>
      <c r="AG1900" s="17"/>
      <c r="AH1900" s="17"/>
      <c r="AI1900" s="17"/>
      <c r="AJ1900" s="17"/>
      <c r="AK1900" s="17"/>
      <c r="AL1900" s="17"/>
      <c r="AM1900" s="17"/>
      <c r="AN1900" s="17"/>
      <c r="AO1900" s="17"/>
      <c r="AP1900" s="17"/>
      <c r="AQ1900" s="17"/>
      <c r="AR1900" s="17"/>
      <c r="AS1900" s="17"/>
      <c r="AT1900" s="17"/>
      <c r="AU1900" s="17"/>
      <c r="AV1900" s="17"/>
      <c r="AW1900" s="17"/>
      <c r="AX1900" s="17"/>
      <c r="AY1900" s="17"/>
      <c r="AZ1900" s="17"/>
      <c r="BA1900" s="17"/>
      <c r="BB1900" s="17"/>
      <c r="BC1900" s="17"/>
      <c r="BD1900" s="17"/>
      <c r="BE1900" s="17"/>
      <c r="BF1900" s="17"/>
      <c r="BG1900" s="17"/>
    </row>
    <row r="1901" spans="2:59" x14ac:dyDescent="0.35">
      <c r="B1901" s="6" t="s">
        <v>695</v>
      </c>
      <c r="C1901" s="17"/>
      <c r="D1901" s="17"/>
      <c r="E1901" s="17"/>
      <c r="F1901" s="17"/>
      <c r="G1901" s="17"/>
      <c r="H1901" s="17"/>
      <c r="I1901" s="17"/>
      <c r="J1901" s="17"/>
      <c r="K1901" s="17"/>
      <c r="L1901" s="17"/>
      <c r="M1901" s="17"/>
      <c r="N1901" s="17"/>
      <c r="O1901" s="17"/>
      <c r="P1901" s="17"/>
      <c r="Q1901" s="17"/>
      <c r="R1901" s="17"/>
      <c r="S1901" s="17"/>
      <c r="T1901" s="17"/>
      <c r="U1901" s="17"/>
      <c r="V1901" s="17"/>
      <c r="W1901" s="17"/>
      <c r="X1901" s="17"/>
      <c r="Y1901" s="17"/>
      <c r="Z1901" s="17"/>
      <c r="AA1901" s="17"/>
      <c r="AB1901" s="17"/>
      <c r="AC1901" s="17"/>
      <c r="AD1901" s="17"/>
      <c r="AE1901" s="17"/>
      <c r="AF1901" s="17"/>
      <c r="AG1901" s="17"/>
      <c r="AH1901" s="17"/>
      <c r="AI1901" s="17"/>
      <c r="AJ1901" s="17"/>
      <c r="AK1901" s="17"/>
      <c r="AL1901" s="17"/>
      <c r="AM1901" s="17"/>
      <c r="AN1901" s="17"/>
      <c r="AO1901" s="17"/>
      <c r="AP1901" s="17"/>
      <c r="AQ1901" s="17"/>
      <c r="AR1901" s="17"/>
      <c r="AS1901" s="17"/>
      <c r="AT1901" s="17"/>
      <c r="AU1901" s="17"/>
      <c r="AV1901" s="17"/>
      <c r="AW1901" s="17"/>
      <c r="AX1901" s="17"/>
      <c r="AY1901" s="17"/>
      <c r="AZ1901" s="17"/>
      <c r="BA1901" s="17"/>
      <c r="BB1901" s="17"/>
      <c r="BC1901" s="17"/>
      <c r="BD1901" s="17"/>
      <c r="BE1901" s="17"/>
      <c r="BF1901" s="17"/>
      <c r="BG1901" s="17"/>
    </row>
    <row r="1902" spans="2:59" x14ac:dyDescent="0.35">
      <c r="B1902" s="24" t="s">
        <v>331</v>
      </c>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7"/>
      <c r="Y1902" s="17"/>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c r="AX1902" s="17"/>
      <c r="AY1902" s="17"/>
      <c r="AZ1902" s="17"/>
      <c r="BA1902" s="17"/>
      <c r="BB1902" s="17"/>
      <c r="BC1902" s="17"/>
      <c r="BD1902" s="17"/>
      <c r="BE1902" s="17"/>
      <c r="BF1902" s="17"/>
      <c r="BG1902" s="17"/>
    </row>
    <row r="1903" spans="2:59" x14ac:dyDescent="0.35">
      <c r="B1903" t="s">
        <v>688</v>
      </c>
      <c r="C1903" s="17">
        <v>8.5045508488756402E-2</v>
      </c>
      <c r="D1903" s="17">
        <v>0.100508285348533</v>
      </c>
      <c r="E1903" s="17">
        <v>7.05769603879597E-2</v>
      </c>
      <c r="F1903" s="17"/>
      <c r="G1903" s="17">
        <v>3.4791608269196701E-2</v>
      </c>
      <c r="H1903" s="17">
        <v>0.11020413214514101</v>
      </c>
      <c r="I1903" s="17">
        <v>0.11780839219136</v>
      </c>
      <c r="J1903" s="17">
        <v>9.7889283624762902E-2</v>
      </c>
      <c r="K1903" s="17">
        <v>6.0260578506122903E-2</v>
      </c>
      <c r="L1903" s="17">
        <v>8.0001794398624898E-2</v>
      </c>
      <c r="M1903" s="17"/>
      <c r="N1903" s="17">
        <v>2.0474430214325001E-2</v>
      </c>
      <c r="O1903" s="17">
        <v>9.4596010541084199E-2</v>
      </c>
      <c r="P1903" s="17">
        <v>0.106567429678388</v>
      </c>
      <c r="Q1903" s="17">
        <v>0.115713967931106</v>
      </c>
      <c r="R1903" s="17"/>
      <c r="S1903" s="17">
        <v>0</v>
      </c>
      <c r="T1903" s="17">
        <v>0.22312917544100799</v>
      </c>
      <c r="U1903" s="17">
        <v>0</v>
      </c>
      <c r="V1903" s="17">
        <v>0.14267872785309499</v>
      </c>
      <c r="W1903" s="17">
        <v>0</v>
      </c>
      <c r="X1903" s="17">
        <v>0.107408235662866</v>
      </c>
      <c r="Y1903" s="17">
        <v>0.10181929238207101</v>
      </c>
      <c r="Z1903" s="17">
        <v>0</v>
      </c>
      <c r="AA1903" s="17">
        <v>0</v>
      </c>
      <c r="AB1903" s="17">
        <v>0.18708908519971401</v>
      </c>
      <c r="AC1903" s="17">
        <v>7.2764635117346405E-2</v>
      </c>
      <c r="AD1903" s="17">
        <v>0</v>
      </c>
      <c r="AE1903" s="17"/>
      <c r="AF1903" s="17">
        <v>0.10952635046067601</v>
      </c>
      <c r="AG1903" s="17">
        <v>3.0238115625437899E-2</v>
      </c>
      <c r="AH1903" s="17">
        <v>0.12275375266399299</v>
      </c>
      <c r="AI1903" s="17"/>
      <c r="AJ1903" s="17">
        <v>5.6324552104055299E-2</v>
      </c>
      <c r="AK1903" s="17">
        <v>9.6748942780226596E-2</v>
      </c>
      <c r="AL1903" s="17">
        <v>0</v>
      </c>
      <c r="AM1903" s="17">
        <v>0</v>
      </c>
      <c r="AN1903" s="17">
        <v>0.16519589678931301</v>
      </c>
      <c r="AO1903" s="17"/>
      <c r="AP1903" s="17">
        <v>4.7748647765330603E-2</v>
      </c>
      <c r="AQ1903" s="17">
        <v>8.64029973329421E-2</v>
      </c>
      <c r="AR1903" s="17">
        <v>0.16290256926312899</v>
      </c>
      <c r="AS1903" s="17">
        <v>0.184197293308206</v>
      </c>
      <c r="AT1903" s="17">
        <v>0</v>
      </c>
      <c r="AU1903" s="17"/>
      <c r="AV1903" s="17">
        <v>9.34347666784969E-2</v>
      </c>
      <c r="AW1903" s="17">
        <v>4.7677906445853298E-2</v>
      </c>
      <c r="AX1903" s="17">
        <v>0</v>
      </c>
      <c r="AY1903" s="17">
        <v>0.26053044335613101</v>
      </c>
      <c r="AZ1903" s="17">
        <v>0</v>
      </c>
      <c r="BA1903" s="17">
        <v>7.5705867970240495E-2</v>
      </c>
      <c r="BB1903" s="17"/>
      <c r="BC1903" s="17">
        <v>0.15365098732354801</v>
      </c>
      <c r="BD1903" s="17">
        <v>3.4099520459389299E-2</v>
      </c>
      <c r="BE1903" s="17">
        <v>8.4068237397739401E-2</v>
      </c>
      <c r="BF1903" s="17">
        <v>0</v>
      </c>
      <c r="BG1903" s="17">
        <v>0.15671176518603799</v>
      </c>
    </row>
    <row r="1904" spans="2:59" x14ac:dyDescent="0.35">
      <c r="B1904" t="s">
        <v>689</v>
      </c>
      <c r="C1904" s="17">
        <v>0.118692928145104</v>
      </c>
      <c r="D1904" s="17">
        <v>8.5852000074071802E-2</v>
      </c>
      <c r="E1904" s="17">
        <v>0.149422243570108</v>
      </c>
      <c r="F1904" s="17"/>
      <c r="G1904" s="17">
        <v>0.20060976944266801</v>
      </c>
      <c r="H1904" s="17">
        <v>0.116847003205109</v>
      </c>
      <c r="I1904" s="17">
        <v>6.2655657226512604E-2</v>
      </c>
      <c r="J1904" s="17">
        <v>3.93464768050832E-2</v>
      </c>
      <c r="K1904" s="17">
        <v>0.11220588009213001</v>
      </c>
      <c r="L1904" s="17">
        <v>0.18335558224163601</v>
      </c>
      <c r="M1904" s="17"/>
      <c r="N1904" s="17">
        <v>9.5359004741228798E-2</v>
      </c>
      <c r="O1904" s="17">
        <v>0.10405955905689</v>
      </c>
      <c r="P1904" s="17">
        <v>0.17394427559112599</v>
      </c>
      <c r="Q1904" s="17">
        <v>0.10300023588910399</v>
      </c>
      <c r="R1904" s="17"/>
      <c r="S1904" s="17">
        <v>6.3178508762745805E-2</v>
      </c>
      <c r="T1904" s="17">
        <v>5.74065673249625E-2</v>
      </c>
      <c r="U1904" s="17">
        <v>0.139662154988107</v>
      </c>
      <c r="V1904" s="17">
        <v>0.18167774641755399</v>
      </c>
      <c r="W1904" s="17">
        <v>0</v>
      </c>
      <c r="X1904" s="17">
        <v>0.114496180138416</v>
      </c>
      <c r="Y1904" s="17">
        <v>0.297973524931825</v>
      </c>
      <c r="Z1904" s="17">
        <v>0.42457557373227001</v>
      </c>
      <c r="AA1904" s="17">
        <v>0.13606034894661301</v>
      </c>
      <c r="AB1904" s="17">
        <v>0</v>
      </c>
      <c r="AC1904" s="17">
        <v>9.0903710225917297E-2</v>
      </c>
      <c r="AD1904" s="17">
        <v>0</v>
      </c>
      <c r="AE1904" s="17"/>
      <c r="AF1904" s="17">
        <v>0.15300465361632401</v>
      </c>
      <c r="AG1904" s="17">
        <v>0.12639478363757201</v>
      </c>
      <c r="AH1904" s="17">
        <v>5.7833509938202701E-2</v>
      </c>
      <c r="AI1904" s="17"/>
      <c r="AJ1904" s="17">
        <v>0.15679106671821699</v>
      </c>
      <c r="AK1904" s="17">
        <v>0.124021869182234</v>
      </c>
      <c r="AL1904" s="17">
        <v>0.27051643741188802</v>
      </c>
      <c r="AM1904" s="17">
        <v>0</v>
      </c>
      <c r="AN1904" s="17">
        <v>0</v>
      </c>
      <c r="AO1904" s="17"/>
      <c r="AP1904" s="17">
        <v>0.10924107978144</v>
      </c>
      <c r="AQ1904" s="17">
        <v>0.14006733626651999</v>
      </c>
      <c r="AR1904" s="17">
        <v>0.22070740150604601</v>
      </c>
      <c r="AS1904" s="17">
        <v>0.13160085257700499</v>
      </c>
      <c r="AT1904" s="17">
        <v>0.31256302787298801</v>
      </c>
      <c r="AU1904" s="17"/>
      <c r="AV1904" s="17">
        <v>0.124123491781693</v>
      </c>
      <c r="AW1904" s="17">
        <v>0.10907923523742601</v>
      </c>
      <c r="AX1904" s="17">
        <v>0.47076186610787002</v>
      </c>
      <c r="AY1904" s="17">
        <v>7.0986330039961104E-2</v>
      </c>
      <c r="AZ1904" s="17">
        <v>0.35179608947415297</v>
      </c>
      <c r="BA1904" s="17">
        <v>0</v>
      </c>
      <c r="BB1904" s="17"/>
      <c r="BC1904" s="17">
        <v>3.1080970070404099E-2</v>
      </c>
      <c r="BD1904" s="17">
        <v>0.13840021570394501</v>
      </c>
      <c r="BE1904" s="17">
        <v>0.171460421847905</v>
      </c>
      <c r="BF1904" s="17">
        <v>0.13206979783115599</v>
      </c>
      <c r="BG1904" s="17">
        <v>0</v>
      </c>
    </row>
    <row r="1905" spans="2:59" x14ac:dyDescent="0.35">
      <c r="B1905" t="s">
        <v>690</v>
      </c>
      <c r="C1905" s="17">
        <v>0.111261486519407</v>
      </c>
      <c r="D1905" s="17">
        <v>9.9234499667846199E-2</v>
      </c>
      <c r="E1905" s="17">
        <v>0.122515159733959</v>
      </c>
      <c r="F1905" s="17"/>
      <c r="G1905" s="17">
        <v>0.31445138378626503</v>
      </c>
      <c r="H1905" s="17">
        <v>0.24846425462556601</v>
      </c>
      <c r="I1905" s="17">
        <v>5.0900895830271603E-2</v>
      </c>
      <c r="J1905" s="17">
        <v>4.6248967411328799E-2</v>
      </c>
      <c r="K1905" s="17">
        <v>5.7269931977511603E-2</v>
      </c>
      <c r="L1905" s="17">
        <v>0</v>
      </c>
      <c r="M1905" s="17"/>
      <c r="N1905" s="17">
        <v>0.199546941812624</v>
      </c>
      <c r="O1905" s="17">
        <v>0.10538043701041</v>
      </c>
      <c r="P1905" s="17">
        <v>6.5656398407841807E-2</v>
      </c>
      <c r="Q1905" s="17">
        <v>7.7200092718278907E-2</v>
      </c>
      <c r="R1905" s="17"/>
      <c r="S1905" s="17">
        <v>0.21068886455144101</v>
      </c>
      <c r="T1905" s="17">
        <v>0.122402183840305</v>
      </c>
      <c r="U1905" s="17">
        <v>0.152774098334922</v>
      </c>
      <c r="V1905" s="17">
        <v>0.17533414750236001</v>
      </c>
      <c r="W1905" s="17">
        <v>0.163615610886437</v>
      </c>
      <c r="X1905" s="17">
        <v>8.9950863796171204E-2</v>
      </c>
      <c r="Y1905" s="17">
        <v>8.8365775735865695E-2</v>
      </c>
      <c r="Z1905" s="17">
        <v>0</v>
      </c>
      <c r="AA1905" s="17">
        <v>3.2530310862955499E-2</v>
      </c>
      <c r="AB1905" s="17">
        <v>9.5683349104473195E-2</v>
      </c>
      <c r="AC1905" s="17">
        <v>0.112458229156515</v>
      </c>
      <c r="AD1905" s="17">
        <v>0</v>
      </c>
      <c r="AE1905" s="17"/>
      <c r="AF1905" s="17">
        <v>4.6881881632667197E-2</v>
      </c>
      <c r="AG1905" s="17">
        <v>0.10870905429365001</v>
      </c>
      <c r="AH1905" s="17">
        <v>0.18152254958512601</v>
      </c>
      <c r="AI1905" s="17"/>
      <c r="AJ1905" s="17">
        <v>2.88253198693132E-2</v>
      </c>
      <c r="AK1905" s="17">
        <v>0.103389807686652</v>
      </c>
      <c r="AL1905" s="17">
        <v>0.54854054072854397</v>
      </c>
      <c r="AM1905" s="17">
        <v>0</v>
      </c>
      <c r="AN1905" s="17">
        <v>9.7281351157901597E-2</v>
      </c>
      <c r="AO1905" s="17"/>
      <c r="AP1905" s="17">
        <v>9.0396230728108998E-2</v>
      </c>
      <c r="AQ1905" s="17">
        <v>0.18253989453348801</v>
      </c>
      <c r="AR1905" s="17">
        <v>0.159467017266744</v>
      </c>
      <c r="AS1905" s="17">
        <v>0</v>
      </c>
      <c r="AT1905" s="17">
        <v>0.165412780700119</v>
      </c>
      <c r="AU1905" s="17"/>
      <c r="AV1905" s="17">
        <v>0.196508323660784</v>
      </c>
      <c r="AW1905" s="17">
        <v>9.0262305498039402E-2</v>
      </c>
      <c r="AX1905" s="17">
        <v>0.177184213006951</v>
      </c>
      <c r="AY1905" s="17">
        <v>0</v>
      </c>
      <c r="AZ1905" s="17">
        <v>0.120735293487402</v>
      </c>
      <c r="BA1905" s="17">
        <v>0</v>
      </c>
      <c r="BB1905" s="17"/>
      <c r="BC1905" s="17">
        <v>4.8552533715780798E-2</v>
      </c>
      <c r="BD1905" s="17">
        <v>0.13178721163002299</v>
      </c>
      <c r="BE1905" s="17">
        <v>2.96712865334142E-2</v>
      </c>
      <c r="BF1905" s="17">
        <v>0.29536330506175501</v>
      </c>
      <c r="BG1905" s="17">
        <v>0.430382142927903</v>
      </c>
    </row>
    <row r="1906" spans="2:59" x14ac:dyDescent="0.35">
      <c r="B1906" t="s">
        <v>691</v>
      </c>
      <c r="C1906" s="17">
        <v>0.12754315883141101</v>
      </c>
      <c r="D1906" s="17">
        <v>0.195367920157241</v>
      </c>
      <c r="E1906" s="17">
        <v>6.4079407749252804E-2</v>
      </c>
      <c r="F1906" s="17"/>
      <c r="G1906" s="17">
        <v>0</v>
      </c>
      <c r="H1906" s="17">
        <v>9.7056799383067299E-2</v>
      </c>
      <c r="I1906" s="17">
        <v>0.117500806974915</v>
      </c>
      <c r="J1906" s="17">
        <v>8.5381907989142802E-2</v>
      </c>
      <c r="K1906" s="17">
        <v>0.221103885088591</v>
      </c>
      <c r="L1906" s="17">
        <v>0.21876786445591501</v>
      </c>
      <c r="M1906" s="17"/>
      <c r="N1906" s="17">
        <v>0.14416825751033499</v>
      </c>
      <c r="O1906" s="17">
        <v>0.10808125482577</v>
      </c>
      <c r="P1906" s="17">
        <v>3.3280839578814198E-2</v>
      </c>
      <c r="Q1906" s="17">
        <v>0.232552500830462</v>
      </c>
      <c r="R1906" s="17"/>
      <c r="S1906" s="17">
        <v>7.4475077678557197E-2</v>
      </c>
      <c r="T1906" s="17">
        <v>0.170244775638945</v>
      </c>
      <c r="U1906" s="17">
        <v>0.128202531837357</v>
      </c>
      <c r="V1906" s="17">
        <v>0.15859693848220099</v>
      </c>
      <c r="W1906" s="17">
        <v>0</v>
      </c>
      <c r="X1906" s="17">
        <v>0.33284708551895498</v>
      </c>
      <c r="Y1906" s="17">
        <v>0</v>
      </c>
      <c r="Z1906" s="17">
        <v>0</v>
      </c>
      <c r="AA1906" s="17">
        <v>0.103575435742758</v>
      </c>
      <c r="AB1906" s="17">
        <v>0.27533250076402899</v>
      </c>
      <c r="AC1906" s="17">
        <v>0</v>
      </c>
      <c r="AD1906" s="17">
        <v>0</v>
      </c>
      <c r="AE1906" s="17"/>
      <c r="AF1906" s="17">
        <v>0.100887611687765</v>
      </c>
      <c r="AG1906" s="17">
        <v>0.18417595928156499</v>
      </c>
      <c r="AH1906" s="17">
        <v>0.16224947721753</v>
      </c>
      <c r="AI1906" s="17"/>
      <c r="AJ1906" s="17">
        <v>9.2044868868114402E-2</v>
      </c>
      <c r="AK1906" s="17">
        <v>0.115166579110818</v>
      </c>
      <c r="AL1906" s="17">
        <v>0</v>
      </c>
      <c r="AM1906" s="17">
        <v>0</v>
      </c>
      <c r="AN1906" s="17">
        <v>0.24645178848010599</v>
      </c>
      <c r="AO1906" s="17"/>
      <c r="AP1906" s="17">
        <v>9.9497239788830502E-2</v>
      </c>
      <c r="AQ1906" s="17">
        <v>0.110157132293662</v>
      </c>
      <c r="AR1906" s="17">
        <v>0.14847360561452799</v>
      </c>
      <c r="AS1906" s="17">
        <v>0</v>
      </c>
      <c r="AT1906" s="17">
        <v>0</v>
      </c>
      <c r="AU1906" s="17"/>
      <c r="AV1906" s="17">
        <v>0.14265385131928501</v>
      </c>
      <c r="AW1906" s="17">
        <v>8.5755032898632705E-2</v>
      </c>
      <c r="AX1906" s="17">
        <v>0</v>
      </c>
      <c r="AY1906" s="17">
        <v>9.9828839529038996E-2</v>
      </c>
      <c r="AZ1906" s="17">
        <v>0.1045491397137</v>
      </c>
      <c r="BA1906" s="17">
        <v>7.6015426857518206E-2</v>
      </c>
      <c r="BB1906" s="17"/>
      <c r="BC1906" s="17">
        <v>0.222980829907336</v>
      </c>
      <c r="BD1906" s="17">
        <v>3.07312560637313E-2</v>
      </c>
      <c r="BE1906" s="17">
        <v>0.122206560449946</v>
      </c>
      <c r="BF1906" s="17">
        <v>0.121632451980724</v>
      </c>
      <c r="BG1906" s="17">
        <v>0.22741791820049301</v>
      </c>
    </row>
    <row r="1907" spans="2:59" x14ac:dyDescent="0.35">
      <c r="B1907" t="s">
        <v>692</v>
      </c>
      <c r="C1907" s="17">
        <v>9.1869003973548399E-2</v>
      </c>
      <c r="D1907" s="17">
        <v>8.9950403830460698E-2</v>
      </c>
      <c r="E1907" s="17">
        <v>9.3664241575965701E-2</v>
      </c>
      <c r="F1907" s="17"/>
      <c r="G1907" s="17">
        <v>0.113975316227162</v>
      </c>
      <c r="H1907" s="17">
        <v>5.0812633230522701E-2</v>
      </c>
      <c r="I1907" s="17">
        <v>0</v>
      </c>
      <c r="J1907" s="17">
        <v>8.5515540939714002E-2</v>
      </c>
      <c r="K1907" s="17">
        <v>4.7613892885001501E-2</v>
      </c>
      <c r="L1907" s="17">
        <v>0.214678818354094</v>
      </c>
      <c r="M1907" s="17"/>
      <c r="N1907" s="17">
        <v>0.110373226703799</v>
      </c>
      <c r="O1907" s="17">
        <v>7.4113393107302403E-2</v>
      </c>
      <c r="P1907" s="17">
        <v>2.88059304806258E-2</v>
      </c>
      <c r="Q1907" s="17">
        <v>0.160577381659674</v>
      </c>
      <c r="R1907" s="17"/>
      <c r="S1907" s="17">
        <v>0</v>
      </c>
      <c r="T1907" s="17">
        <v>0.15524349129664</v>
      </c>
      <c r="U1907" s="17">
        <v>0.13904629285252099</v>
      </c>
      <c r="V1907" s="17">
        <v>0</v>
      </c>
      <c r="W1907" s="17">
        <v>0</v>
      </c>
      <c r="X1907" s="17">
        <v>0.13035165230916901</v>
      </c>
      <c r="Y1907" s="17">
        <v>8.6812885412849497E-2</v>
      </c>
      <c r="Z1907" s="17">
        <v>0</v>
      </c>
      <c r="AA1907" s="17">
        <v>9.7343628879619004E-2</v>
      </c>
      <c r="AB1907" s="17">
        <v>8.0535306353109001E-2</v>
      </c>
      <c r="AC1907" s="17">
        <v>0.238446949373705</v>
      </c>
      <c r="AD1907" s="17">
        <v>0</v>
      </c>
      <c r="AE1907" s="17"/>
      <c r="AF1907" s="17">
        <v>0.11475105866795</v>
      </c>
      <c r="AG1907" s="17">
        <v>0.11512590337541299</v>
      </c>
      <c r="AH1907" s="17">
        <v>0</v>
      </c>
      <c r="AI1907" s="17"/>
      <c r="AJ1907" s="17">
        <v>0.14576203037664701</v>
      </c>
      <c r="AK1907" s="17">
        <v>6.6898661911714105E-2</v>
      </c>
      <c r="AL1907" s="17">
        <v>0.18094302185956901</v>
      </c>
      <c r="AM1907" s="17">
        <v>0</v>
      </c>
      <c r="AN1907" s="17">
        <v>0</v>
      </c>
      <c r="AO1907" s="17"/>
      <c r="AP1907" s="17">
        <v>4.74043052031215E-2</v>
      </c>
      <c r="AQ1907" s="17">
        <v>4.29108658081154E-2</v>
      </c>
      <c r="AR1907" s="17">
        <v>0.14762675627903299</v>
      </c>
      <c r="AS1907" s="17">
        <v>0.25726140523234098</v>
      </c>
      <c r="AT1907" s="17">
        <v>0.16585974327174099</v>
      </c>
      <c r="AU1907" s="17"/>
      <c r="AV1907" s="17">
        <v>5.2135428520903797E-2</v>
      </c>
      <c r="AW1907" s="17">
        <v>4.7334074039393999E-2</v>
      </c>
      <c r="AX1907" s="17">
        <v>0.16402846857238099</v>
      </c>
      <c r="AY1907" s="17">
        <v>0.33105945075402299</v>
      </c>
      <c r="AZ1907" s="17">
        <v>0</v>
      </c>
      <c r="BA1907" s="17">
        <v>6.5543661534927897E-2</v>
      </c>
      <c r="BB1907" s="17"/>
      <c r="BC1907" s="17">
        <v>0.13187935289991001</v>
      </c>
      <c r="BD1907" s="17">
        <v>0.103561934178506</v>
      </c>
      <c r="BE1907" s="17">
        <v>0.119216281783596</v>
      </c>
      <c r="BF1907" s="17">
        <v>0</v>
      </c>
      <c r="BG1907" s="17">
        <v>0</v>
      </c>
    </row>
    <row r="1908" spans="2:59" x14ac:dyDescent="0.35">
      <c r="B1908" t="s">
        <v>598</v>
      </c>
      <c r="C1908" s="17">
        <v>0.105791852905975</v>
      </c>
      <c r="D1908" s="17">
        <v>5.8448096301956902E-2</v>
      </c>
      <c r="E1908" s="17">
        <v>0.15009149105696701</v>
      </c>
      <c r="F1908" s="17"/>
      <c r="G1908" s="17">
        <v>6.6350102902257194E-2</v>
      </c>
      <c r="H1908" s="17">
        <v>9.4371534264746496E-2</v>
      </c>
      <c r="I1908" s="17">
        <v>0.17582894608705499</v>
      </c>
      <c r="J1908" s="17">
        <v>0.145643731313889</v>
      </c>
      <c r="K1908" s="17">
        <v>0.12366923794881</v>
      </c>
      <c r="L1908" s="17">
        <v>4.2406029065152499E-2</v>
      </c>
      <c r="M1908" s="17"/>
      <c r="N1908" s="17">
        <v>0.15280255464776099</v>
      </c>
      <c r="O1908" s="17">
        <v>9.5609160714028696E-2</v>
      </c>
      <c r="P1908" s="17">
        <v>0.17459125516441901</v>
      </c>
      <c r="Q1908" s="17">
        <v>0</v>
      </c>
      <c r="R1908" s="17"/>
      <c r="S1908" s="17">
        <v>0.25038649150995701</v>
      </c>
      <c r="T1908" s="17">
        <v>0.220179514993459</v>
      </c>
      <c r="U1908" s="17">
        <v>0</v>
      </c>
      <c r="V1908" s="17">
        <v>0</v>
      </c>
      <c r="W1908" s="17">
        <v>0.18467483863154899</v>
      </c>
      <c r="X1908" s="17">
        <v>0.102680100837772</v>
      </c>
      <c r="Y1908" s="17">
        <v>0</v>
      </c>
      <c r="Z1908" s="17">
        <v>0</v>
      </c>
      <c r="AA1908" s="17">
        <v>4.5679901098100897E-2</v>
      </c>
      <c r="AB1908" s="17">
        <v>7.0374045066843E-2</v>
      </c>
      <c r="AC1908" s="17">
        <v>0.13173246291256399</v>
      </c>
      <c r="AD1908" s="17">
        <v>0</v>
      </c>
      <c r="AE1908" s="17"/>
      <c r="AF1908" s="17">
        <v>4.9583339402407597E-2</v>
      </c>
      <c r="AG1908" s="17">
        <v>0.15340986694407499</v>
      </c>
      <c r="AH1908" s="17">
        <v>0.15791318149370301</v>
      </c>
      <c r="AI1908" s="17"/>
      <c r="AJ1908" s="17">
        <v>0.14618995170272001</v>
      </c>
      <c r="AK1908" s="17">
        <v>8.8574911014836805E-2</v>
      </c>
      <c r="AL1908" s="17">
        <v>0</v>
      </c>
      <c r="AM1908" s="17">
        <v>0</v>
      </c>
      <c r="AN1908" s="17">
        <v>6.8431285959738797E-2</v>
      </c>
      <c r="AO1908" s="17"/>
      <c r="AP1908" s="17">
        <v>0.20171666794602999</v>
      </c>
      <c r="AQ1908" s="17">
        <v>7.7176779335069196E-2</v>
      </c>
      <c r="AR1908" s="17">
        <v>0.16082265007051899</v>
      </c>
      <c r="AS1908" s="17">
        <v>0.12222597056333601</v>
      </c>
      <c r="AT1908" s="17">
        <v>0.15071688626738799</v>
      </c>
      <c r="AU1908" s="17"/>
      <c r="AV1908" s="17">
        <v>5.5651718380165097E-2</v>
      </c>
      <c r="AW1908" s="17">
        <v>0.15776199369767499</v>
      </c>
      <c r="AX1908" s="17">
        <v>0.18802545231279799</v>
      </c>
      <c r="AY1908" s="17">
        <v>0</v>
      </c>
      <c r="AZ1908" s="17">
        <v>0.110008715287787</v>
      </c>
      <c r="BA1908" s="17">
        <v>0.19297006485586499</v>
      </c>
      <c r="BB1908" s="17"/>
      <c r="BC1908" s="17">
        <v>7.5059910428267304E-2</v>
      </c>
      <c r="BD1908" s="17">
        <v>0.165168810739137</v>
      </c>
      <c r="BE1908" s="17">
        <v>9.4513601574940695E-2</v>
      </c>
      <c r="BF1908" s="17">
        <v>0.12145204062281099</v>
      </c>
      <c r="BG1908" s="17">
        <v>0</v>
      </c>
    </row>
    <row r="1909" spans="2:59" x14ac:dyDescent="0.35">
      <c r="B1909" t="s">
        <v>693</v>
      </c>
      <c r="C1909" s="17">
        <v>0.32803856740769399</v>
      </c>
      <c r="D1909" s="17">
        <v>0.32369296493233901</v>
      </c>
      <c r="E1909" s="17">
        <v>0.33210475545475499</v>
      </c>
      <c r="F1909" s="17"/>
      <c r="G1909" s="17">
        <v>0.26982181937245198</v>
      </c>
      <c r="H1909" s="17">
        <v>0.28224364314584799</v>
      </c>
      <c r="I1909" s="17">
        <v>0.41315082837431999</v>
      </c>
      <c r="J1909" s="17">
        <v>0.41851096626580297</v>
      </c>
      <c r="K1909" s="17">
        <v>0.32896322099981101</v>
      </c>
      <c r="L1909" s="17">
        <v>0.26078991148457698</v>
      </c>
      <c r="M1909" s="17"/>
      <c r="N1909" s="17">
        <v>0.277275584369927</v>
      </c>
      <c r="O1909" s="17">
        <v>0.35715478299993603</v>
      </c>
      <c r="P1909" s="17">
        <v>0.41715387109878599</v>
      </c>
      <c r="Q1909" s="17">
        <v>0.25065502081568802</v>
      </c>
      <c r="R1909" s="17"/>
      <c r="S1909" s="17">
        <v>0.26684869046630999</v>
      </c>
      <c r="T1909" s="17">
        <v>5.1394291464681399E-2</v>
      </c>
      <c r="U1909" s="17">
        <v>0.44031492198709299</v>
      </c>
      <c r="V1909" s="17">
        <v>0.34171243974479099</v>
      </c>
      <c r="W1909" s="17">
        <v>0.65170955048201396</v>
      </c>
      <c r="X1909" s="17">
        <v>0.122265881736651</v>
      </c>
      <c r="Y1909" s="17">
        <v>0.42502852153738901</v>
      </c>
      <c r="Z1909" s="17">
        <v>0.57542442626773005</v>
      </c>
      <c r="AA1909" s="17">
        <v>0.531348468584946</v>
      </c>
      <c r="AB1909" s="17">
        <v>0.290985713511831</v>
      </c>
      <c r="AC1909" s="17">
        <v>0.353694013213953</v>
      </c>
      <c r="AD1909" s="17">
        <v>0</v>
      </c>
      <c r="AE1909" s="17"/>
      <c r="AF1909" s="17">
        <v>0.38288043223149998</v>
      </c>
      <c r="AG1909" s="17">
        <v>0.25709196205132401</v>
      </c>
      <c r="AH1909" s="17">
        <v>0.27331323678727898</v>
      </c>
      <c r="AI1909" s="17"/>
      <c r="AJ1909" s="17">
        <v>0.37406221036093201</v>
      </c>
      <c r="AK1909" s="17">
        <v>0.378928926627706</v>
      </c>
      <c r="AL1909" s="17">
        <v>0</v>
      </c>
      <c r="AM1909" s="17">
        <v>0</v>
      </c>
      <c r="AN1909" s="17">
        <v>0.33814117005057298</v>
      </c>
      <c r="AO1909" s="17"/>
      <c r="AP1909" s="17">
        <v>0.35496832257442101</v>
      </c>
      <c r="AQ1909" s="17">
        <v>0.36074499443020402</v>
      </c>
      <c r="AR1909" s="17">
        <v>0</v>
      </c>
      <c r="AS1909" s="17">
        <v>0.30471447831911203</v>
      </c>
      <c r="AT1909" s="17">
        <v>0.205447561887765</v>
      </c>
      <c r="AU1909" s="17"/>
      <c r="AV1909" s="17">
        <v>0.33549241965867099</v>
      </c>
      <c r="AW1909" s="17">
        <v>0.41317458196400197</v>
      </c>
      <c r="AX1909" s="17">
        <v>0</v>
      </c>
      <c r="AY1909" s="17">
        <v>0.237594936320846</v>
      </c>
      <c r="AZ1909" s="17">
        <v>0.312910762036958</v>
      </c>
      <c r="BA1909" s="17">
        <v>0.53457231374283798</v>
      </c>
      <c r="BB1909" s="17"/>
      <c r="BC1909" s="17">
        <v>0.30703960720453799</v>
      </c>
      <c r="BD1909" s="17">
        <v>0.36348898956638898</v>
      </c>
      <c r="BE1909" s="17">
        <v>0.320977998419958</v>
      </c>
      <c r="BF1909" s="17">
        <v>0.32948240450355398</v>
      </c>
      <c r="BG1909" s="17">
        <v>0.185488173685566</v>
      </c>
    </row>
    <row r="1910" spans="2:59" x14ac:dyDescent="0.35">
      <c r="B1910" t="s">
        <v>100</v>
      </c>
      <c r="C1910" s="17">
        <v>3.1757493728104498E-2</v>
      </c>
      <c r="D1910" s="17">
        <v>4.6945829687550997E-2</v>
      </c>
      <c r="E1910" s="17">
        <v>1.7545740471032301E-2</v>
      </c>
      <c r="F1910" s="17"/>
      <c r="G1910" s="17">
        <v>0</v>
      </c>
      <c r="H1910" s="17">
        <v>0</v>
      </c>
      <c r="I1910" s="17">
        <v>6.2154473315566901E-2</v>
      </c>
      <c r="J1910" s="17">
        <v>8.1463125650275706E-2</v>
      </c>
      <c r="K1910" s="17">
        <v>4.8913372502020998E-2</v>
      </c>
      <c r="L1910" s="17">
        <v>0</v>
      </c>
      <c r="M1910" s="17"/>
      <c r="N1910" s="17">
        <v>0</v>
      </c>
      <c r="O1910" s="17">
        <v>6.1005401744578899E-2</v>
      </c>
      <c r="P1910" s="17">
        <v>0</v>
      </c>
      <c r="Q1910" s="17">
        <v>6.0300800155686701E-2</v>
      </c>
      <c r="R1910" s="17"/>
      <c r="S1910" s="17">
        <v>0.134422367030989</v>
      </c>
      <c r="T1910" s="17">
        <v>0</v>
      </c>
      <c r="U1910" s="17">
        <v>0</v>
      </c>
      <c r="V1910" s="17">
        <v>0</v>
      </c>
      <c r="W1910" s="17">
        <v>0</v>
      </c>
      <c r="X1910" s="17">
        <v>0</v>
      </c>
      <c r="Y1910" s="17">
        <v>0</v>
      </c>
      <c r="Z1910" s="17">
        <v>0</v>
      </c>
      <c r="AA1910" s="17">
        <v>5.3461905885007703E-2</v>
      </c>
      <c r="AB1910" s="17">
        <v>0</v>
      </c>
      <c r="AC1910" s="17">
        <v>0</v>
      </c>
      <c r="AD1910" s="17">
        <v>1</v>
      </c>
      <c r="AE1910" s="17"/>
      <c r="AF1910" s="17">
        <v>4.2484672300710999E-2</v>
      </c>
      <c r="AG1910" s="17">
        <v>2.48543547909633E-2</v>
      </c>
      <c r="AH1910" s="17">
        <v>4.4414292314166402E-2</v>
      </c>
      <c r="AI1910" s="17"/>
      <c r="AJ1910" s="17">
        <v>0</v>
      </c>
      <c r="AK1910" s="17">
        <v>2.6270301685812101E-2</v>
      </c>
      <c r="AL1910" s="17">
        <v>0</v>
      </c>
      <c r="AM1910" s="17">
        <v>1</v>
      </c>
      <c r="AN1910" s="17">
        <v>8.4498507562366904E-2</v>
      </c>
      <c r="AO1910" s="17"/>
      <c r="AP1910" s="17">
        <v>4.9027506212716697E-2</v>
      </c>
      <c r="AQ1910" s="17">
        <v>0</v>
      </c>
      <c r="AR1910" s="17">
        <v>0</v>
      </c>
      <c r="AS1910" s="17">
        <v>0</v>
      </c>
      <c r="AT1910" s="17">
        <v>0</v>
      </c>
      <c r="AU1910" s="17"/>
      <c r="AV1910" s="17">
        <v>0</v>
      </c>
      <c r="AW1910" s="17">
        <v>4.89548702189768E-2</v>
      </c>
      <c r="AX1910" s="17">
        <v>0</v>
      </c>
      <c r="AY1910" s="17">
        <v>0</v>
      </c>
      <c r="AZ1910" s="17">
        <v>0</v>
      </c>
      <c r="BA1910" s="17">
        <v>5.5192665038610297E-2</v>
      </c>
      <c r="BB1910" s="17"/>
      <c r="BC1910" s="17">
        <v>2.97558084502157E-2</v>
      </c>
      <c r="BD1910" s="17">
        <v>3.2762061658879002E-2</v>
      </c>
      <c r="BE1910" s="17">
        <v>5.7885611992499697E-2</v>
      </c>
      <c r="BF1910" s="17">
        <v>0</v>
      </c>
      <c r="BG1910" s="17">
        <v>0</v>
      </c>
    </row>
    <row r="1911" spans="2:59" x14ac:dyDescent="0.35">
      <c r="C1911" s="17"/>
      <c r="D1911" s="17"/>
      <c r="E1911" s="17"/>
      <c r="F1911" s="17"/>
      <c r="G1911" s="17"/>
      <c r="H1911" s="17"/>
      <c r="I1911" s="17"/>
      <c r="J1911" s="17"/>
      <c r="K1911" s="17"/>
      <c r="L1911" s="17"/>
      <c r="M1911" s="17"/>
      <c r="N1911" s="17"/>
      <c r="O1911" s="17"/>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c r="AR1911" s="17"/>
      <c r="AS1911" s="17"/>
      <c r="AT1911" s="17"/>
      <c r="AU1911" s="17"/>
      <c r="AV1911" s="17"/>
      <c r="AW1911" s="17"/>
      <c r="AX1911" s="17"/>
      <c r="AY1911" s="17"/>
      <c r="AZ1911" s="17"/>
      <c r="BA1911" s="17"/>
      <c r="BB1911" s="17"/>
      <c r="BC1911" s="17"/>
      <c r="BD1911" s="17"/>
      <c r="BE1911" s="17"/>
      <c r="BF1911" s="17"/>
      <c r="BG1911" s="17"/>
    </row>
    <row r="1912" spans="2:59" x14ac:dyDescent="0.35">
      <c r="B1912" s="6" t="s">
        <v>698</v>
      </c>
      <c r="C1912" s="17"/>
      <c r="D1912" s="17"/>
      <c r="E1912" s="17"/>
      <c r="F1912" s="17"/>
      <c r="G1912" s="17"/>
      <c r="H1912" s="17"/>
      <c r="I1912" s="17"/>
      <c r="J1912" s="17"/>
      <c r="K1912" s="17"/>
      <c r="L1912" s="17"/>
      <c r="M1912" s="17"/>
      <c r="N1912" s="17"/>
      <c r="O1912" s="17"/>
      <c r="P1912" s="17"/>
      <c r="Q1912" s="17"/>
      <c r="R1912" s="17"/>
      <c r="S1912" s="17"/>
      <c r="T1912" s="17"/>
      <c r="U1912" s="17"/>
      <c r="V1912" s="17"/>
      <c r="W1912" s="17"/>
      <c r="X1912" s="17"/>
      <c r="Y1912" s="17"/>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c r="AX1912" s="17"/>
      <c r="AY1912" s="17"/>
      <c r="AZ1912" s="17"/>
      <c r="BA1912" s="17"/>
      <c r="BB1912" s="17"/>
      <c r="BC1912" s="17"/>
      <c r="BD1912" s="17"/>
      <c r="BE1912" s="17"/>
      <c r="BF1912" s="17"/>
      <c r="BG1912" s="17"/>
    </row>
    <row r="1913" spans="2:59" x14ac:dyDescent="0.35">
      <c r="B1913" s="24" t="s">
        <v>331</v>
      </c>
      <c r="C1913" s="17"/>
      <c r="D1913" s="17"/>
      <c r="E1913" s="17"/>
      <c r="F1913" s="17"/>
      <c r="G1913" s="17"/>
      <c r="H1913" s="17"/>
      <c r="I1913" s="17"/>
      <c r="J1913" s="17"/>
      <c r="K1913" s="17"/>
      <c r="L1913" s="17"/>
      <c r="M1913" s="17"/>
      <c r="N1913" s="17"/>
      <c r="O1913" s="17"/>
      <c r="P1913" s="17"/>
      <c r="Q1913" s="17"/>
      <c r="R1913" s="17"/>
      <c r="S1913" s="17"/>
      <c r="T1913" s="17"/>
      <c r="U1913" s="17"/>
      <c r="V1913" s="17"/>
      <c r="W1913" s="17"/>
      <c r="X1913" s="17"/>
      <c r="Y1913" s="17"/>
      <c r="Z1913" s="17"/>
      <c r="AA1913" s="17"/>
      <c r="AB1913" s="17"/>
      <c r="AC1913" s="17"/>
      <c r="AD1913" s="17"/>
      <c r="AE1913" s="17"/>
      <c r="AF1913" s="17"/>
      <c r="AG1913" s="17"/>
      <c r="AH1913" s="17"/>
      <c r="AI1913" s="17"/>
      <c r="AJ1913" s="17"/>
      <c r="AK1913" s="17"/>
      <c r="AL1913" s="17"/>
      <c r="AM1913" s="17"/>
      <c r="AN1913" s="17"/>
      <c r="AO1913" s="17"/>
      <c r="AP1913" s="17"/>
      <c r="AQ1913" s="17"/>
      <c r="AR1913" s="17"/>
      <c r="AS1913" s="17"/>
      <c r="AT1913" s="17"/>
      <c r="AU1913" s="17"/>
      <c r="AV1913" s="17"/>
      <c r="AW1913" s="17"/>
      <c r="AX1913" s="17"/>
      <c r="AY1913" s="17"/>
      <c r="AZ1913" s="17"/>
      <c r="BA1913" s="17"/>
      <c r="BB1913" s="17"/>
      <c r="BC1913" s="17"/>
      <c r="BD1913" s="17"/>
      <c r="BE1913" s="17"/>
      <c r="BF1913" s="17"/>
      <c r="BG1913" s="17"/>
    </row>
    <row r="1914" spans="2:59" x14ac:dyDescent="0.35">
      <c r="B1914" t="s">
        <v>688</v>
      </c>
      <c r="C1914" s="17">
        <v>0.34054260419798099</v>
      </c>
      <c r="D1914" s="17">
        <v>0.23096687366305299</v>
      </c>
      <c r="E1914" s="17">
        <v>0.41539826190799001</v>
      </c>
      <c r="F1914" s="17"/>
      <c r="G1914" s="17">
        <v>0.28185330295924499</v>
      </c>
      <c r="H1914" s="17">
        <v>0.29955122941450102</v>
      </c>
      <c r="I1914" s="17">
        <v>0.19722096469754</v>
      </c>
      <c r="J1914" s="17">
        <v>0.31381316145660099</v>
      </c>
      <c r="K1914" s="17">
        <v>0.54975958798801905</v>
      </c>
      <c r="L1914" s="17">
        <v>0.428100284939464</v>
      </c>
      <c r="M1914" s="17"/>
      <c r="N1914" s="17">
        <v>0.33886075175589903</v>
      </c>
      <c r="O1914" s="17">
        <v>0.41751068076279702</v>
      </c>
      <c r="P1914" s="17">
        <v>0.43220694434673601</v>
      </c>
      <c r="Q1914" s="17">
        <v>0.221950114523745</v>
      </c>
      <c r="R1914" s="17"/>
      <c r="S1914" s="17">
        <v>0.37304732696375897</v>
      </c>
      <c r="T1914" s="17">
        <v>0.18870120132649401</v>
      </c>
      <c r="U1914" s="17">
        <v>0.27278445685252201</v>
      </c>
      <c r="V1914" s="17">
        <v>0.43354697218922</v>
      </c>
      <c r="W1914" s="17">
        <v>0.48978699264059</v>
      </c>
      <c r="X1914" s="17">
        <v>0.10596081339029</v>
      </c>
      <c r="Y1914" s="17">
        <v>0.47716256776980698</v>
      </c>
      <c r="Z1914" s="17">
        <v>0</v>
      </c>
      <c r="AA1914" s="17">
        <v>0.33694829459141901</v>
      </c>
      <c r="AB1914" s="17">
        <v>0.75944614143835798</v>
      </c>
      <c r="AC1914" s="17">
        <v>0.43667241764763498</v>
      </c>
      <c r="AD1914" s="17">
        <v>0.31840805771936298</v>
      </c>
      <c r="AE1914" s="17"/>
      <c r="AF1914" s="17">
        <v>0.370134505868082</v>
      </c>
      <c r="AG1914" s="17">
        <v>0.40008953946325299</v>
      </c>
      <c r="AH1914" s="17">
        <v>0.21271950177358101</v>
      </c>
      <c r="AI1914" s="17"/>
      <c r="AJ1914" s="17">
        <v>0.39998758310356802</v>
      </c>
      <c r="AK1914" s="17">
        <v>0.41212459644134097</v>
      </c>
      <c r="AL1914" s="17">
        <v>0.17511758070581501</v>
      </c>
      <c r="AM1914" s="17">
        <v>0.65221103928860902</v>
      </c>
      <c r="AN1914" s="17">
        <v>0.18399998201485501</v>
      </c>
      <c r="AO1914" s="17"/>
      <c r="AP1914" s="17">
        <v>0.45694690358510898</v>
      </c>
      <c r="AQ1914" s="17">
        <v>0.34632167271322201</v>
      </c>
      <c r="AR1914" s="17">
        <v>0.22216166602510601</v>
      </c>
      <c r="AS1914" s="17">
        <v>0.32013778372481999</v>
      </c>
      <c r="AT1914" s="17">
        <v>0.2070461143008</v>
      </c>
      <c r="AU1914" s="17"/>
      <c r="AV1914" s="17">
        <v>0.40169720275472298</v>
      </c>
      <c r="AW1914" s="17">
        <v>0.45389786323936698</v>
      </c>
      <c r="AX1914" s="17">
        <v>0.20131608467037099</v>
      </c>
      <c r="AY1914" s="17">
        <v>0.340363041873468</v>
      </c>
      <c r="AZ1914" s="17">
        <v>0.22237471491277599</v>
      </c>
      <c r="BA1914" s="17">
        <v>0.25312564209383598</v>
      </c>
      <c r="BB1914" s="17"/>
      <c r="BC1914" s="17">
        <v>0.40742724280741499</v>
      </c>
      <c r="BD1914" s="17">
        <v>0.35927304502039697</v>
      </c>
      <c r="BE1914" s="17">
        <v>0.29030175872464498</v>
      </c>
      <c r="BF1914" s="17">
        <v>0.20615328443901401</v>
      </c>
      <c r="BG1914" s="17" t="s">
        <v>697</v>
      </c>
    </row>
    <row r="1915" spans="2:59" x14ac:dyDescent="0.35">
      <c r="B1915" t="s">
        <v>689</v>
      </c>
      <c r="C1915" s="17">
        <v>0.199573251750222</v>
      </c>
      <c r="D1915" s="17">
        <v>0.25893491109049899</v>
      </c>
      <c r="E1915" s="17">
        <v>0.15705152606762099</v>
      </c>
      <c r="F1915" s="17"/>
      <c r="G1915" s="17">
        <v>0.17997129821055999</v>
      </c>
      <c r="H1915" s="17">
        <v>0.141826864165424</v>
      </c>
      <c r="I1915" s="17">
        <v>0.44791393880063701</v>
      </c>
      <c r="J1915" s="17">
        <v>0.27298689098624501</v>
      </c>
      <c r="K1915" s="17">
        <v>6.3599129077901106E-2</v>
      </c>
      <c r="L1915" s="17">
        <v>0.112800376379489</v>
      </c>
      <c r="M1915" s="17"/>
      <c r="N1915" s="17">
        <v>0.255241128655877</v>
      </c>
      <c r="O1915" s="17">
        <v>0.189690390244343</v>
      </c>
      <c r="P1915" s="17">
        <v>0.118493849600908</v>
      </c>
      <c r="Q1915" s="17">
        <v>0.21682283614970299</v>
      </c>
      <c r="R1915" s="17"/>
      <c r="S1915" s="17">
        <v>0.35100903557610902</v>
      </c>
      <c r="T1915" s="17">
        <v>0.247557201572078</v>
      </c>
      <c r="U1915" s="17">
        <v>0.25311533672018199</v>
      </c>
      <c r="V1915" s="17">
        <v>0.18880916732987801</v>
      </c>
      <c r="W1915" s="17">
        <v>0</v>
      </c>
      <c r="X1915" s="17">
        <v>0.39140831655335201</v>
      </c>
      <c r="Y1915" s="17">
        <v>9.5088306764471095E-2</v>
      </c>
      <c r="Z1915" s="17">
        <v>0</v>
      </c>
      <c r="AA1915" s="17">
        <v>0.10101584036014701</v>
      </c>
      <c r="AB1915" s="17">
        <v>0</v>
      </c>
      <c r="AC1915" s="17">
        <v>0.28308867688030498</v>
      </c>
      <c r="AD1915" s="17">
        <v>0.358799267161789</v>
      </c>
      <c r="AE1915" s="17"/>
      <c r="AF1915" s="17">
        <v>0.19703505304278901</v>
      </c>
      <c r="AG1915" s="17">
        <v>0.17923044728352</v>
      </c>
      <c r="AH1915" s="17">
        <v>0.222522502726788</v>
      </c>
      <c r="AI1915" s="17"/>
      <c r="AJ1915" s="17">
        <v>0.16563348928213401</v>
      </c>
      <c r="AK1915" s="17">
        <v>0.148224060846538</v>
      </c>
      <c r="AL1915" s="17">
        <v>0.31872132682289001</v>
      </c>
      <c r="AM1915" s="17">
        <v>0</v>
      </c>
      <c r="AN1915" s="17">
        <v>0.15422237402866201</v>
      </c>
      <c r="AO1915" s="17"/>
      <c r="AP1915" s="17">
        <v>0.16232816776572301</v>
      </c>
      <c r="AQ1915" s="17">
        <v>0.15877702568149599</v>
      </c>
      <c r="AR1915" s="17">
        <v>0.30244280711774302</v>
      </c>
      <c r="AS1915" s="17">
        <v>0.111463994577561</v>
      </c>
      <c r="AT1915" s="17">
        <v>0.51045420042304201</v>
      </c>
      <c r="AU1915" s="17"/>
      <c r="AV1915" s="17">
        <v>0.16877023047770801</v>
      </c>
      <c r="AW1915" s="17">
        <v>0.17736678835469699</v>
      </c>
      <c r="AX1915" s="17">
        <v>0.198741888945697</v>
      </c>
      <c r="AY1915" s="17">
        <v>8.96917417718502E-2</v>
      </c>
      <c r="AZ1915" s="17">
        <v>0.49829482688580001</v>
      </c>
      <c r="BA1915" s="17">
        <v>0.119085432050738</v>
      </c>
      <c r="BB1915" s="17"/>
      <c r="BC1915" s="17">
        <v>0.11475152228676</v>
      </c>
      <c r="BD1915" s="17">
        <v>0.21404393663653901</v>
      </c>
      <c r="BE1915" s="17">
        <v>0.17941886454612199</v>
      </c>
      <c r="BF1915" s="17">
        <v>0.34326813942130702</v>
      </c>
      <c r="BG1915" s="17" t="s">
        <v>697</v>
      </c>
    </row>
    <row r="1916" spans="2:59" x14ac:dyDescent="0.35">
      <c r="B1916" t="s">
        <v>690</v>
      </c>
      <c r="C1916" s="17">
        <v>0.147514385483595</v>
      </c>
      <c r="D1916" s="17">
        <v>0.117934329132542</v>
      </c>
      <c r="E1916" s="17">
        <v>0.17178747253986301</v>
      </c>
      <c r="F1916" s="17"/>
      <c r="G1916" s="17">
        <v>6.5918710004339603E-2</v>
      </c>
      <c r="H1916" s="17">
        <v>0.16093614720768501</v>
      </c>
      <c r="I1916" s="17">
        <v>0.14963923531338899</v>
      </c>
      <c r="J1916" s="17">
        <v>9.6500391308927902E-2</v>
      </c>
      <c r="K1916" s="17">
        <v>0.211755568228156</v>
      </c>
      <c r="L1916" s="17">
        <v>0.178017077338398</v>
      </c>
      <c r="M1916" s="17"/>
      <c r="N1916" s="17">
        <v>0.102441877423014</v>
      </c>
      <c r="O1916" s="17">
        <v>0.16360520246629601</v>
      </c>
      <c r="P1916" s="17">
        <v>6.3698568417201604E-2</v>
      </c>
      <c r="Q1916" s="17">
        <v>0.231964539505669</v>
      </c>
      <c r="R1916" s="17"/>
      <c r="S1916" s="17">
        <v>0.183238447689097</v>
      </c>
      <c r="T1916" s="17">
        <v>0.25923741553276902</v>
      </c>
      <c r="U1916" s="17">
        <v>9.3308772185591707E-2</v>
      </c>
      <c r="V1916" s="17">
        <v>9.8331153196370993E-2</v>
      </c>
      <c r="W1916" s="17">
        <v>0.28010455499069198</v>
      </c>
      <c r="X1916" s="17">
        <v>0.113183593169334</v>
      </c>
      <c r="Y1916" s="17">
        <v>0.175390993635198</v>
      </c>
      <c r="Z1916" s="17">
        <v>0.13792570806070201</v>
      </c>
      <c r="AA1916" s="17">
        <v>9.4924596894203003E-2</v>
      </c>
      <c r="AB1916" s="17">
        <v>0</v>
      </c>
      <c r="AC1916" s="17">
        <v>0.15828829064073899</v>
      </c>
      <c r="AD1916" s="17">
        <v>0.32279267511884802</v>
      </c>
      <c r="AE1916" s="17"/>
      <c r="AF1916" s="17">
        <v>0.187292078824005</v>
      </c>
      <c r="AG1916" s="17">
        <v>0.15999888196473999</v>
      </c>
      <c r="AH1916" s="17">
        <v>5.64208445913593E-2</v>
      </c>
      <c r="AI1916" s="17"/>
      <c r="AJ1916" s="17">
        <v>0.18437428148087001</v>
      </c>
      <c r="AK1916" s="17">
        <v>0.20039255844429099</v>
      </c>
      <c r="AL1916" s="17">
        <v>0.17641173713845801</v>
      </c>
      <c r="AM1916" s="17">
        <v>0</v>
      </c>
      <c r="AN1916" s="17">
        <v>0</v>
      </c>
      <c r="AO1916" s="17"/>
      <c r="AP1916" s="17">
        <v>0.182486298670022</v>
      </c>
      <c r="AQ1916" s="17">
        <v>0.15054013357573701</v>
      </c>
      <c r="AR1916" s="17">
        <v>0.100143590913169</v>
      </c>
      <c r="AS1916" s="17">
        <v>0.175533863905528</v>
      </c>
      <c r="AT1916" s="17">
        <v>0</v>
      </c>
      <c r="AU1916" s="17"/>
      <c r="AV1916" s="17">
        <v>0.13235369210988299</v>
      </c>
      <c r="AW1916" s="17">
        <v>0.20623176808048199</v>
      </c>
      <c r="AX1916" s="17">
        <v>9.9290809781750505E-2</v>
      </c>
      <c r="AY1916" s="17">
        <v>0.17841702178484001</v>
      </c>
      <c r="AZ1916" s="17">
        <v>0</v>
      </c>
      <c r="BA1916" s="17">
        <v>0.10512123991024699</v>
      </c>
      <c r="BB1916" s="17"/>
      <c r="BC1916" s="17">
        <v>0.127473334455908</v>
      </c>
      <c r="BD1916" s="17">
        <v>0.130405782217067</v>
      </c>
      <c r="BE1916" s="17">
        <v>0.153162905334152</v>
      </c>
      <c r="BF1916" s="17">
        <v>0.24310936274022199</v>
      </c>
      <c r="BG1916" s="17" t="s">
        <v>697</v>
      </c>
    </row>
    <row r="1917" spans="2:59" x14ac:dyDescent="0.35">
      <c r="B1917" t="s">
        <v>691</v>
      </c>
      <c r="C1917" s="17">
        <v>0.122125534178655</v>
      </c>
      <c r="D1917" s="17">
        <v>0.17767469321064999</v>
      </c>
      <c r="E1917" s="17">
        <v>8.1527573140986104E-2</v>
      </c>
      <c r="F1917" s="17"/>
      <c r="G1917" s="17">
        <v>0.32295870835094698</v>
      </c>
      <c r="H1917" s="17">
        <v>0.130320310143788</v>
      </c>
      <c r="I1917" s="17">
        <v>9.7083921203793694E-2</v>
      </c>
      <c r="J1917" s="17">
        <v>4.8127131238716099E-2</v>
      </c>
      <c r="K1917" s="17">
        <v>0.115635220218027</v>
      </c>
      <c r="L1917" s="17">
        <v>6.0458432303877499E-2</v>
      </c>
      <c r="M1917" s="17"/>
      <c r="N1917" s="17">
        <v>0.110566245980898</v>
      </c>
      <c r="O1917" s="17">
        <v>0.10613976911322701</v>
      </c>
      <c r="P1917" s="17">
        <v>0.15990871066609</v>
      </c>
      <c r="Q1917" s="17">
        <v>0.117056086193288</v>
      </c>
      <c r="R1917" s="17"/>
      <c r="S1917" s="17">
        <v>4.86743258292925E-2</v>
      </c>
      <c r="T1917" s="17">
        <v>3.8075162842941601E-2</v>
      </c>
      <c r="U1917" s="17">
        <v>0.248335925115204</v>
      </c>
      <c r="V1917" s="17">
        <v>8.6402781158916003E-2</v>
      </c>
      <c r="W1917" s="17">
        <v>0</v>
      </c>
      <c r="X1917" s="17">
        <v>0</v>
      </c>
      <c r="Y1917" s="17">
        <v>0</v>
      </c>
      <c r="Z1917" s="17">
        <v>0.57378773562317098</v>
      </c>
      <c r="AA1917" s="17">
        <v>0.29751160409449601</v>
      </c>
      <c r="AB1917" s="17">
        <v>0</v>
      </c>
      <c r="AC1917" s="17">
        <v>0.121950614831322</v>
      </c>
      <c r="AD1917" s="17">
        <v>0</v>
      </c>
      <c r="AE1917" s="17"/>
      <c r="AF1917" s="17">
        <v>7.7482288396864704E-2</v>
      </c>
      <c r="AG1917" s="17">
        <v>8.9955676369334603E-2</v>
      </c>
      <c r="AH1917" s="17">
        <v>0.23384714595570999</v>
      </c>
      <c r="AI1917" s="17"/>
      <c r="AJ1917" s="17">
        <v>9.6536076747340605E-2</v>
      </c>
      <c r="AK1917" s="17">
        <v>8.0336563960101304E-2</v>
      </c>
      <c r="AL1917" s="17">
        <v>0</v>
      </c>
      <c r="AM1917" s="17">
        <v>0.34778896071139098</v>
      </c>
      <c r="AN1917" s="17">
        <v>0.257617266685568</v>
      </c>
      <c r="AO1917" s="17"/>
      <c r="AP1917" s="17">
        <v>5.8137095066565399E-2</v>
      </c>
      <c r="AQ1917" s="17">
        <v>0.125043343898502</v>
      </c>
      <c r="AR1917" s="17">
        <v>0</v>
      </c>
      <c r="AS1917" s="17">
        <v>0.25114406827687502</v>
      </c>
      <c r="AT1917" s="17">
        <v>9.1025557394161294E-2</v>
      </c>
      <c r="AU1917" s="17"/>
      <c r="AV1917" s="17">
        <v>0.13016529245014499</v>
      </c>
      <c r="AW1917" s="17">
        <v>3.0474777415781001E-2</v>
      </c>
      <c r="AX1917" s="17">
        <v>0.19388580371356401</v>
      </c>
      <c r="AY1917" s="17">
        <v>0.23813138037234499</v>
      </c>
      <c r="AZ1917" s="17">
        <v>6.4280065960283503E-2</v>
      </c>
      <c r="BA1917" s="17">
        <v>0.10386309350940499</v>
      </c>
      <c r="BB1917" s="17"/>
      <c r="BC1917" s="17">
        <v>0.17352029782845799</v>
      </c>
      <c r="BD1917" s="17">
        <v>0.17063430473965199</v>
      </c>
      <c r="BE1917" s="17">
        <v>0.1032781232387</v>
      </c>
      <c r="BF1917" s="17">
        <v>5.9156373709051899E-2</v>
      </c>
      <c r="BG1917" s="17" t="s">
        <v>697</v>
      </c>
    </row>
    <row r="1918" spans="2:59" x14ac:dyDescent="0.35">
      <c r="B1918" t="s">
        <v>692</v>
      </c>
      <c r="C1918" s="17">
        <v>3.9599787034485599E-2</v>
      </c>
      <c r="D1918" s="17">
        <v>9.2473413698667697E-2</v>
      </c>
      <c r="E1918" s="17">
        <v>0</v>
      </c>
      <c r="F1918" s="17"/>
      <c r="G1918" s="17">
        <v>0.149297980474909</v>
      </c>
      <c r="H1918" s="17">
        <v>0</v>
      </c>
      <c r="I1918" s="17">
        <v>7.1289543320607801E-2</v>
      </c>
      <c r="J1918" s="17">
        <v>0</v>
      </c>
      <c r="K1918" s="17">
        <v>0</v>
      </c>
      <c r="L1918" s="17">
        <v>3.88669690537271E-2</v>
      </c>
      <c r="M1918" s="17"/>
      <c r="N1918" s="17">
        <v>2.0156810457881501E-2</v>
      </c>
      <c r="O1918" s="17">
        <v>0</v>
      </c>
      <c r="P1918" s="17">
        <v>0</v>
      </c>
      <c r="Q1918" s="17">
        <v>0.11231210612605901</v>
      </c>
      <c r="R1918" s="17"/>
      <c r="S1918" s="17">
        <v>0</v>
      </c>
      <c r="T1918" s="17">
        <v>5.6112160224809401E-2</v>
      </c>
      <c r="U1918" s="17">
        <v>5.4768934735614803E-2</v>
      </c>
      <c r="V1918" s="17">
        <v>0</v>
      </c>
      <c r="W1918" s="17">
        <v>0.23010845236871799</v>
      </c>
      <c r="X1918" s="17">
        <v>0.142825362440923</v>
      </c>
      <c r="Y1918" s="17">
        <v>8.20052960348467E-2</v>
      </c>
      <c r="Z1918" s="17">
        <v>0</v>
      </c>
      <c r="AA1918" s="17">
        <v>0</v>
      </c>
      <c r="AB1918" s="17">
        <v>0</v>
      </c>
      <c r="AC1918" s="17">
        <v>0</v>
      </c>
      <c r="AD1918" s="17">
        <v>0</v>
      </c>
      <c r="AE1918" s="17"/>
      <c r="AF1918" s="17">
        <v>2.35095294926711E-2</v>
      </c>
      <c r="AG1918" s="17">
        <v>2.9134719448000002E-2</v>
      </c>
      <c r="AH1918" s="17">
        <v>4.8526888254591297E-2</v>
      </c>
      <c r="AI1918" s="17"/>
      <c r="AJ1918" s="17">
        <v>2.2958292065958601E-2</v>
      </c>
      <c r="AK1918" s="17">
        <v>6.5507380154723405E-2</v>
      </c>
      <c r="AL1918" s="17">
        <v>0</v>
      </c>
      <c r="AM1918" s="17">
        <v>0</v>
      </c>
      <c r="AN1918" s="17">
        <v>6.2220915188367802E-2</v>
      </c>
      <c r="AO1918" s="17"/>
      <c r="AP1918" s="17">
        <v>3.1189137677670901E-2</v>
      </c>
      <c r="AQ1918" s="17">
        <v>1.5901852712325401E-2</v>
      </c>
      <c r="AR1918" s="17">
        <v>0.152270453196405</v>
      </c>
      <c r="AS1918" s="17">
        <v>5.5191382010300799E-2</v>
      </c>
      <c r="AT1918" s="17">
        <v>0</v>
      </c>
      <c r="AU1918" s="17"/>
      <c r="AV1918" s="17">
        <v>4.90781994656651E-2</v>
      </c>
      <c r="AW1918" s="17">
        <v>9.1910427264544306E-2</v>
      </c>
      <c r="AX1918" s="17">
        <v>0</v>
      </c>
      <c r="AY1918" s="17">
        <v>4.4410853944902101E-2</v>
      </c>
      <c r="AZ1918" s="17">
        <v>0</v>
      </c>
      <c r="BA1918" s="17">
        <v>0</v>
      </c>
      <c r="BB1918" s="17"/>
      <c r="BC1918" s="17">
        <v>3.5399072923404197E-2</v>
      </c>
      <c r="BD1918" s="17">
        <v>3.0694129578004301E-2</v>
      </c>
      <c r="BE1918" s="17">
        <v>8.3767398557724596E-2</v>
      </c>
      <c r="BF1918" s="17">
        <v>0</v>
      </c>
      <c r="BG1918" s="17" t="s">
        <v>697</v>
      </c>
    </row>
    <row r="1919" spans="2:59" x14ac:dyDescent="0.35">
      <c r="B1919" t="s">
        <v>598</v>
      </c>
      <c r="C1919" s="17">
        <v>8.1264085654124702E-3</v>
      </c>
      <c r="D1919" s="17">
        <v>0</v>
      </c>
      <c r="E1919" s="17">
        <v>1.43902032555372E-2</v>
      </c>
      <c r="F1919" s="17"/>
      <c r="G1919" s="17">
        <v>0</v>
      </c>
      <c r="H1919" s="17">
        <v>0</v>
      </c>
      <c r="I1919" s="17">
        <v>0</v>
      </c>
      <c r="J1919" s="17">
        <v>0</v>
      </c>
      <c r="K1919" s="17">
        <v>0</v>
      </c>
      <c r="L1919" s="17">
        <v>3.8292123098034099E-2</v>
      </c>
      <c r="M1919" s="17"/>
      <c r="N1919" s="17">
        <v>0</v>
      </c>
      <c r="O1919" s="17">
        <v>3.6410691298923298E-2</v>
      </c>
      <c r="P1919" s="17">
        <v>0</v>
      </c>
      <c r="Q1919" s="17">
        <v>0</v>
      </c>
      <c r="R1919" s="17"/>
      <c r="S1919" s="17">
        <v>0</v>
      </c>
      <c r="T1919" s="17">
        <v>0</v>
      </c>
      <c r="U1919" s="17">
        <v>0</v>
      </c>
      <c r="V1919" s="17">
        <v>0</v>
      </c>
      <c r="W1919" s="17">
        <v>0</v>
      </c>
      <c r="X1919" s="17">
        <v>0</v>
      </c>
      <c r="Y1919" s="17">
        <v>0</v>
      </c>
      <c r="Z1919" s="17">
        <v>0.16181953025002699</v>
      </c>
      <c r="AA1919" s="17">
        <v>0</v>
      </c>
      <c r="AB1919" s="17">
        <v>0</v>
      </c>
      <c r="AC1919" s="17">
        <v>0</v>
      </c>
      <c r="AD1919" s="17">
        <v>0</v>
      </c>
      <c r="AE1919" s="17"/>
      <c r="AF1919" s="17">
        <v>2.31618214444714E-2</v>
      </c>
      <c r="AG1919" s="17">
        <v>0</v>
      </c>
      <c r="AH1919" s="17">
        <v>0</v>
      </c>
      <c r="AI1919" s="17"/>
      <c r="AJ1919" s="17">
        <v>2.26187368687038E-2</v>
      </c>
      <c r="AK1919" s="17">
        <v>0</v>
      </c>
      <c r="AL1919" s="17">
        <v>0</v>
      </c>
      <c r="AM1919" s="17">
        <v>0</v>
      </c>
      <c r="AN1919" s="17">
        <v>0</v>
      </c>
      <c r="AO1919" s="17"/>
      <c r="AP1919" s="17">
        <v>3.6716808555993699E-2</v>
      </c>
      <c r="AQ1919" s="17">
        <v>0</v>
      </c>
      <c r="AR1919" s="17">
        <v>0</v>
      </c>
      <c r="AS1919" s="17">
        <v>0</v>
      </c>
      <c r="AT1919" s="17">
        <v>0</v>
      </c>
      <c r="AU1919" s="17"/>
      <c r="AV1919" s="17">
        <v>0</v>
      </c>
      <c r="AW1919" s="17">
        <v>4.0118375645129302E-2</v>
      </c>
      <c r="AX1919" s="17">
        <v>0</v>
      </c>
      <c r="AY1919" s="17">
        <v>0</v>
      </c>
      <c r="AZ1919" s="17">
        <v>0</v>
      </c>
      <c r="BA1919" s="17">
        <v>0</v>
      </c>
      <c r="BB1919" s="17"/>
      <c r="BC1919" s="17">
        <v>0</v>
      </c>
      <c r="BD1919" s="17">
        <v>3.6134069853277398E-2</v>
      </c>
      <c r="BE1919" s="17">
        <v>0</v>
      </c>
      <c r="BF1919" s="17">
        <v>0</v>
      </c>
      <c r="BG1919" s="17" t="s">
        <v>697</v>
      </c>
    </row>
    <row r="1920" spans="2:59" x14ac:dyDescent="0.35">
      <c r="B1920" t="s">
        <v>693</v>
      </c>
      <c r="C1920" s="17">
        <v>1.44007862213444E-2</v>
      </c>
      <c r="D1920" s="17">
        <v>1.6525710526536098E-2</v>
      </c>
      <c r="E1920" s="17">
        <v>1.2969301500568201E-2</v>
      </c>
      <c r="F1920" s="17"/>
      <c r="G1920" s="17">
        <v>0</v>
      </c>
      <c r="H1920" s="17">
        <v>0</v>
      </c>
      <c r="I1920" s="17">
        <v>0</v>
      </c>
      <c r="J1920" s="17">
        <v>5.2654250982011E-2</v>
      </c>
      <c r="K1920" s="17">
        <v>0</v>
      </c>
      <c r="L1920" s="17">
        <v>3.3346241761067701E-2</v>
      </c>
      <c r="M1920" s="17"/>
      <c r="N1920" s="17">
        <v>0</v>
      </c>
      <c r="O1920" s="17">
        <v>0</v>
      </c>
      <c r="P1920" s="17">
        <v>6.7305061163039595E-2</v>
      </c>
      <c r="Q1920" s="17">
        <v>0</v>
      </c>
      <c r="R1920" s="17"/>
      <c r="S1920" s="17">
        <v>0</v>
      </c>
      <c r="T1920" s="17">
        <v>5.4298017243003503E-2</v>
      </c>
      <c r="U1920" s="17">
        <v>0</v>
      </c>
      <c r="V1920" s="17">
        <v>0</v>
      </c>
      <c r="W1920" s="17">
        <v>0</v>
      </c>
      <c r="X1920" s="17">
        <v>0</v>
      </c>
      <c r="Y1920" s="17">
        <v>8.4069972709620605E-2</v>
      </c>
      <c r="Z1920" s="17">
        <v>0</v>
      </c>
      <c r="AA1920" s="17">
        <v>0</v>
      </c>
      <c r="AB1920" s="17">
        <v>0</v>
      </c>
      <c r="AC1920" s="17">
        <v>0</v>
      </c>
      <c r="AD1920" s="17">
        <v>0</v>
      </c>
      <c r="AE1920" s="17"/>
      <c r="AF1920" s="17">
        <v>0</v>
      </c>
      <c r="AG1920" s="17">
        <v>3.5815815062884497E-2</v>
      </c>
      <c r="AH1920" s="17">
        <v>0</v>
      </c>
      <c r="AI1920" s="17"/>
      <c r="AJ1920" s="17">
        <v>0</v>
      </c>
      <c r="AK1920" s="17">
        <v>0</v>
      </c>
      <c r="AL1920" s="17">
        <v>0.329749355332836</v>
      </c>
      <c r="AM1920" s="17">
        <v>0</v>
      </c>
      <c r="AN1920" s="17">
        <v>0</v>
      </c>
      <c r="AO1920" s="17"/>
      <c r="AP1920" s="17">
        <v>0</v>
      </c>
      <c r="AQ1920" s="17">
        <v>4.4334686526605098E-2</v>
      </c>
      <c r="AR1920" s="17">
        <v>0</v>
      </c>
      <c r="AS1920" s="17">
        <v>0</v>
      </c>
      <c r="AT1920" s="17">
        <v>0</v>
      </c>
      <c r="AU1920" s="17"/>
      <c r="AV1920" s="17">
        <v>0</v>
      </c>
      <c r="AW1920" s="17">
        <v>0</v>
      </c>
      <c r="AX1920" s="17">
        <v>0.18559468347795</v>
      </c>
      <c r="AY1920" s="17">
        <v>0</v>
      </c>
      <c r="AZ1920" s="17">
        <v>0</v>
      </c>
      <c r="BA1920" s="17">
        <v>0</v>
      </c>
      <c r="BB1920" s="17"/>
      <c r="BC1920" s="17">
        <v>3.0370931218993698E-2</v>
      </c>
      <c r="BD1920" s="17">
        <v>0</v>
      </c>
      <c r="BE1920" s="17">
        <v>0</v>
      </c>
      <c r="BF1920" s="17">
        <v>0</v>
      </c>
      <c r="BG1920" s="17" t="s">
        <v>697</v>
      </c>
    </row>
    <row r="1921" spans="2:59" x14ac:dyDescent="0.35">
      <c r="B1921" t="s">
        <v>100</v>
      </c>
      <c r="C1921" s="17">
        <v>0.12811724256830401</v>
      </c>
      <c r="D1921" s="17">
        <v>0.105490068678052</v>
      </c>
      <c r="E1921" s="17">
        <v>0.14687566158743501</v>
      </c>
      <c r="F1921" s="17"/>
      <c r="G1921" s="17">
        <v>0</v>
      </c>
      <c r="H1921" s="17">
        <v>0.26736544906860299</v>
      </c>
      <c r="I1921" s="17">
        <v>3.6852396664032297E-2</v>
      </c>
      <c r="J1921" s="17">
        <v>0.21591817402749899</v>
      </c>
      <c r="K1921" s="17">
        <v>5.9250494487896703E-2</v>
      </c>
      <c r="L1921" s="17">
        <v>0.110118495125943</v>
      </c>
      <c r="M1921" s="17"/>
      <c r="N1921" s="17">
        <v>0.17273318572643001</v>
      </c>
      <c r="O1921" s="17">
        <v>8.6643266114412601E-2</v>
      </c>
      <c r="P1921" s="17">
        <v>0.15838686580602401</v>
      </c>
      <c r="Q1921" s="17">
        <v>9.9894317501535407E-2</v>
      </c>
      <c r="R1921" s="17"/>
      <c r="S1921" s="17">
        <v>4.40308639417425E-2</v>
      </c>
      <c r="T1921" s="17">
        <v>0.156018841257904</v>
      </c>
      <c r="U1921" s="17">
        <v>7.7686574390884902E-2</v>
      </c>
      <c r="V1921" s="17">
        <v>0.192909926125615</v>
      </c>
      <c r="W1921" s="17">
        <v>0</v>
      </c>
      <c r="X1921" s="17">
        <v>0.24662191444610099</v>
      </c>
      <c r="Y1921" s="17">
        <v>8.6282863086056802E-2</v>
      </c>
      <c r="Z1921" s="17">
        <v>0.1264670260661</v>
      </c>
      <c r="AA1921" s="17">
        <v>0.16959966405973501</v>
      </c>
      <c r="AB1921" s="17">
        <v>0.24055385856164199</v>
      </c>
      <c r="AC1921" s="17">
        <v>0</v>
      </c>
      <c r="AD1921" s="17">
        <v>0</v>
      </c>
      <c r="AE1921" s="17"/>
      <c r="AF1921" s="17">
        <v>0.121384722931117</v>
      </c>
      <c r="AG1921" s="17">
        <v>0.105774920408267</v>
      </c>
      <c r="AH1921" s="17">
        <v>0.22596311669797101</v>
      </c>
      <c r="AI1921" s="17"/>
      <c r="AJ1921" s="17">
        <v>0.107891540451425</v>
      </c>
      <c r="AK1921" s="17">
        <v>9.3414840153005205E-2</v>
      </c>
      <c r="AL1921" s="17">
        <v>0</v>
      </c>
      <c r="AM1921" s="17">
        <v>0</v>
      </c>
      <c r="AN1921" s="17">
        <v>0.341939462082547</v>
      </c>
      <c r="AO1921" s="17"/>
      <c r="AP1921" s="17">
        <v>7.21955886789169E-2</v>
      </c>
      <c r="AQ1921" s="17">
        <v>0.15908128489211201</v>
      </c>
      <c r="AR1921" s="17">
        <v>0.22298148274757701</v>
      </c>
      <c r="AS1921" s="17">
        <v>8.6528907504914598E-2</v>
      </c>
      <c r="AT1921" s="17">
        <v>0.191474127881997</v>
      </c>
      <c r="AU1921" s="17"/>
      <c r="AV1921" s="17">
        <v>0.117935382741876</v>
      </c>
      <c r="AW1921" s="17">
        <v>0</v>
      </c>
      <c r="AX1921" s="17">
        <v>0.121170729410668</v>
      </c>
      <c r="AY1921" s="17">
        <v>0.10898596025259499</v>
      </c>
      <c r="AZ1921" s="17">
        <v>0.215050392241141</v>
      </c>
      <c r="BA1921" s="17">
        <v>0.418804592435774</v>
      </c>
      <c r="BB1921" s="17"/>
      <c r="BC1921" s="17">
        <v>0.11105759847906101</v>
      </c>
      <c r="BD1921" s="17">
        <v>5.8814731955062899E-2</v>
      </c>
      <c r="BE1921" s="17">
        <v>0.190070949598656</v>
      </c>
      <c r="BF1921" s="17">
        <v>0.14831283969040601</v>
      </c>
      <c r="BG1921" s="17" t="s">
        <v>697</v>
      </c>
    </row>
    <row r="1922" spans="2:59" x14ac:dyDescent="0.35">
      <c r="C1922" s="17"/>
      <c r="D1922" s="17"/>
      <c r="E1922" s="17"/>
      <c r="F1922" s="17"/>
      <c r="G1922" s="17"/>
      <c r="H1922" s="17"/>
      <c r="I1922" s="17"/>
      <c r="J1922" s="17"/>
      <c r="K1922" s="17"/>
      <c r="L1922" s="17"/>
      <c r="M1922" s="17"/>
      <c r="N1922" s="17"/>
      <c r="O1922" s="17"/>
      <c r="P1922" s="17"/>
      <c r="Q1922" s="17"/>
      <c r="R1922" s="17"/>
      <c r="S1922" s="17"/>
      <c r="T1922" s="17"/>
      <c r="U1922" s="17"/>
      <c r="V1922" s="17"/>
      <c r="W1922" s="17"/>
      <c r="X1922" s="17"/>
      <c r="Y1922" s="17"/>
      <c r="Z1922" s="17"/>
      <c r="AA1922" s="17"/>
      <c r="AB1922" s="17"/>
      <c r="AC1922" s="17"/>
      <c r="AD1922" s="17"/>
      <c r="AE1922" s="17"/>
      <c r="AF1922" s="17"/>
      <c r="AG1922" s="17"/>
      <c r="AH1922" s="17"/>
      <c r="AI1922" s="17"/>
      <c r="AJ1922" s="17"/>
      <c r="AK1922" s="17"/>
      <c r="AL1922" s="17"/>
      <c r="AM1922" s="17"/>
      <c r="AN1922" s="17"/>
      <c r="AO1922" s="17"/>
      <c r="AP1922" s="17"/>
      <c r="AQ1922" s="17"/>
      <c r="AR1922" s="17"/>
      <c r="AS1922" s="17"/>
      <c r="AT1922" s="17"/>
      <c r="AU1922" s="17"/>
      <c r="AV1922" s="17"/>
      <c r="AW1922" s="17"/>
      <c r="AX1922" s="17"/>
      <c r="AY1922" s="17"/>
      <c r="AZ1922" s="17"/>
      <c r="BA1922" s="17"/>
      <c r="BB1922" s="17"/>
      <c r="BC1922" s="17"/>
      <c r="BD1922" s="17"/>
      <c r="BE1922" s="17"/>
      <c r="BF1922" s="17"/>
      <c r="BG1922" s="17"/>
    </row>
    <row r="1923" spans="2:59" x14ac:dyDescent="0.35">
      <c r="B1923" s="6" t="s">
        <v>699</v>
      </c>
      <c r="C1923" s="17"/>
      <c r="D1923" s="17"/>
      <c r="E1923" s="17"/>
      <c r="F1923" s="17"/>
      <c r="G1923" s="17"/>
      <c r="H1923" s="17"/>
      <c r="I1923" s="17"/>
      <c r="J1923" s="17"/>
      <c r="K1923" s="17"/>
      <c r="L1923" s="17"/>
      <c r="M1923" s="17"/>
      <c r="N1923" s="17"/>
      <c r="O1923" s="17"/>
      <c r="P1923" s="17"/>
      <c r="Q1923" s="17"/>
      <c r="R1923" s="17"/>
      <c r="S1923" s="17"/>
      <c r="T1923" s="17"/>
      <c r="U1923" s="17"/>
      <c r="V1923" s="17"/>
      <c r="W1923" s="17"/>
      <c r="X1923" s="17"/>
      <c r="Y1923" s="17"/>
      <c r="Z1923" s="17"/>
      <c r="AA1923" s="17"/>
      <c r="AB1923" s="17"/>
      <c r="AC1923" s="17"/>
      <c r="AD1923" s="17"/>
      <c r="AE1923" s="17"/>
      <c r="AF1923" s="17"/>
      <c r="AG1923" s="17"/>
      <c r="AH1923" s="17"/>
      <c r="AI1923" s="17"/>
      <c r="AJ1923" s="17"/>
      <c r="AK1923" s="17"/>
      <c r="AL1923" s="17"/>
      <c r="AM1923" s="17"/>
      <c r="AN1923" s="17"/>
      <c r="AO1923" s="17"/>
      <c r="AP1923" s="17"/>
      <c r="AQ1923" s="17"/>
      <c r="AR1923" s="17"/>
      <c r="AS1923" s="17"/>
      <c r="AT1923" s="17"/>
      <c r="AU1923" s="17"/>
      <c r="AV1923" s="17"/>
      <c r="AW1923" s="17"/>
      <c r="AX1923" s="17"/>
      <c r="AY1923" s="17"/>
      <c r="AZ1923" s="17"/>
      <c r="BA1923" s="17"/>
      <c r="BB1923" s="17"/>
      <c r="BC1923" s="17"/>
      <c r="BD1923" s="17"/>
      <c r="BE1923" s="17"/>
      <c r="BF1923" s="17"/>
      <c r="BG1923" s="17"/>
    </row>
    <row r="1924" spans="2:59" x14ac:dyDescent="0.35">
      <c r="B1924" s="24" t="s">
        <v>331</v>
      </c>
      <c r="C1924" s="17"/>
      <c r="D1924" s="17"/>
      <c r="E1924" s="17"/>
      <c r="F1924" s="17"/>
      <c r="G1924" s="17"/>
      <c r="H1924" s="17"/>
      <c r="I1924" s="17"/>
      <c r="J1924" s="17"/>
      <c r="K1924" s="17"/>
      <c r="L1924" s="17"/>
      <c r="M1924" s="17"/>
      <c r="N1924" s="17"/>
      <c r="O1924" s="17"/>
      <c r="P1924" s="17"/>
      <c r="Q1924" s="17"/>
      <c r="R1924" s="17"/>
      <c r="S1924" s="17"/>
      <c r="T1924" s="17"/>
      <c r="U1924" s="17"/>
      <c r="V1924" s="17"/>
      <c r="W1924" s="17"/>
      <c r="X1924" s="17"/>
      <c r="Y1924" s="17"/>
      <c r="Z1924" s="17"/>
      <c r="AA1924" s="17"/>
      <c r="AB1924" s="17"/>
      <c r="AC1924" s="17"/>
      <c r="AD1924" s="17"/>
      <c r="AE1924" s="17"/>
      <c r="AF1924" s="17"/>
      <c r="AG1924" s="17"/>
      <c r="AH1924" s="17"/>
      <c r="AI1924" s="17"/>
      <c r="AJ1924" s="17"/>
      <c r="AK1924" s="17"/>
      <c r="AL1924" s="17"/>
      <c r="AM1924" s="17"/>
      <c r="AN1924" s="17"/>
      <c r="AO1924" s="17"/>
      <c r="AP1924" s="17"/>
      <c r="AQ1924" s="17"/>
      <c r="AR1924" s="17"/>
      <c r="AS1924" s="17"/>
      <c r="AT1924" s="17"/>
      <c r="AU1924" s="17"/>
      <c r="AV1924" s="17"/>
      <c r="AW1924" s="17"/>
      <c r="AX1924" s="17"/>
      <c r="AY1924" s="17"/>
      <c r="AZ1924" s="17"/>
      <c r="BA1924" s="17"/>
      <c r="BB1924" s="17"/>
      <c r="BC1924" s="17"/>
      <c r="BD1924" s="17"/>
      <c r="BE1924" s="17"/>
      <c r="BF1924" s="17"/>
      <c r="BG1924" s="17"/>
    </row>
    <row r="1925" spans="2:59" x14ac:dyDescent="0.35">
      <c r="B1925" t="s">
        <v>688</v>
      </c>
      <c r="C1925" s="17">
        <v>2.58506478789935E-2</v>
      </c>
      <c r="D1925" s="17">
        <v>3.1465754133389798E-2</v>
      </c>
      <c r="E1925" s="17">
        <v>1.9570515575198299E-2</v>
      </c>
      <c r="F1925" s="17"/>
      <c r="G1925" s="17">
        <v>8.7850151973148105E-2</v>
      </c>
      <c r="H1925" s="17">
        <v>4.1652253622144697E-2</v>
      </c>
      <c r="I1925" s="17">
        <v>5.6148734097680501E-2</v>
      </c>
      <c r="J1925" s="17">
        <v>0</v>
      </c>
      <c r="K1925" s="17">
        <v>0</v>
      </c>
      <c r="L1925" s="17">
        <v>0</v>
      </c>
      <c r="M1925" s="17"/>
      <c r="N1925" s="17">
        <v>3.4110513749652203E-2</v>
      </c>
      <c r="O1925" s="17">
        <v>3.55436303026034E-2</v>
      </c>
      <c r="P1925" s="17">
        <v>0</v>
      </c>
      <c r="Q1925" s="17">
        <v>3.2968197994527597E-2</v>
      </c>
      <c r="R1925" s="17"/>
      <c r="S1925" s="17">
        <v>0</v>
      </c>
      <c r="T1925" s="17">
        <v>0.117919738188712</v>
      </c>
      <c r="U1925" s="17">
        <v>0</v>
      </c>
      <c r="V1925" s="17">
        <v>0</v>
      </c>
      <c r="W1925" s="17">
        <v>0.106197810033012</v>
      </c>
      <c r="X1925" s="17">
        <v>0</v>
      </c>
      <c r="Y1925" s="17">
        <v>0</v>
      </c>
      <c r="Z1925" s="17">
        <v>0</v>
      </c>
      <c r="AA1925" s="17">
        <v>8.5171592942841504E-2</v>
      </c>
      <c r="AB1925" s="17">
        <v>0</v>
      </c>
      <c r="AC1925" s="17">
        <v>0</v>
      </c>
      <c r="AD1925" s="17">
        <v>0</v>
      </c>
      <c r="AE1925" s="17"/>
      <c r="AF1925" s="17">
        <v>2.21995769349164E-2</v>
      </c>
      <c r="AG1925" s="17">
        <v>1.8033237506188699E-2</v>
      </c>
      <c r="AH1925" s="17">
        <v>0</v>
      </c>
      <c r="AI1925" s="17"/>
      <c r="AJ1925" s="17">
        <v>0</v>
      </c>
      <c r="AK1925" s="17">
        <v>0.100493733768482</v>
      </c>
      <c r="AL1925" s="17">
        <v>0</v>
      </c>
      <c r="AM1925" s="17">
        <v>0</v>
      </c>
      <c r="AN1925" s="17">
        <v>0</v>
      </c>
      <c r="AO1925" s="17"/>
      <c r="AP1925" s="17">
        <v>0</v>
      </c>
      <c r="AQ1925" s="17">
        <v>6.8723543746873506E-2</v>
      </c>
      <c r="AR1925" s="17">
        <v>0</v>
      </c>
      <c r="AS1925" s="17">
        <v>0</v>
      </c>
      <c r="AT1925" s="17">
        <v>0</v>
      </c>
      <c r="AU1925" s="17"/>
      <c r="AV1925" s="17">
        <v>7.9458975373548693E-2</v>
      </c>
      <c r="AW1925" s="17">
        <v>0</v>
      </c>
      <c r="AX1925" s="17">
        <v>0</v>
      </c>
      <c r="AY1925" s="17">
        <v>0</v>
      </c>
      <c r="AZ1925" s="17">
        <v>0</v>
      </c>
      <c r="BA1925" s="17">
        <v>0</v>
      </c>
      <c r="BB1925" s="17"/>
      <c r="BC1925" s="17">
        <v>0</v>
      </c>
      <c r="BD1925" s="17">
        <v>0</v>
      </c>
      <c r="BE1925" s="17">
        <v>4.8033060088068298E-2</v>
      </c>
      <c r="BF1925" s="17">
        <v>5.6915092511252E-2</v>
      </c>
      <c r="BG1925" s="17">
        <v>0</v>
      </c>
    </row>
    <row r="1926" spans="2:59" x14ac:dyDescent="0.35">
      <c r="B1926" t="s">
        <v>689</v>
      </c>
      <c r="C1926" s="17">
        <v>5.9804693594374E-2</v>
      </c>
      <c r="D1926" s="17">
        <v>6.2137346674233998E-2</v>
      </c>
      <c r="E1926" s="17">
        <v>5.8065329461466503E-2</v>
      </c>
      <c r="F1926" s="17"/>
      <c r="G1926" s="17">
        <v>0.130561104203713</v>
      </c>
      <c r="H1926" s="17">
        <v>4.3675642452839898E-2</v>
      </c>
      <c r="I1926" s="17">
        <v>9.1654784109321402E-2</v>
      </c>
      <c r="J1926" s="17">
        <v>0.109294039670197</v>
      </c>
      <c r="K1926" s="17">
        <v>0</v>
      </c>
      <c r="L1926" s="17">
        <v>3.7595575240414E-2</v>
      </c>
      <c r="M1926" s="17"/>
      <c r="N1926" s="17">
        <v>8.1428139357979004E-2</v>
      </c>
      <c r="O1926" s="17">
        <v>3.4532008958158403E-2</v>
      </c>
      <c r="P1926" s="17">
        <v>3.2451641011288501E-2</v>
      </c>
      <c r="Q1926" s="17">
        <v>9.6287410806498205E-2</v>
      </c>
      <c r="R1926" s="17"/>
      <c r="S1926" s="17">
        <v>0.10871093391219</v>
      </c>
      <c r="T1926" s="17">
        <v>0.11818069364545999</v>
      </c>
      <c r="U1926" s="17">
        <v>0.10951087952919</v>
      </c>
      <c r="V1926" s="17">
        <v>6.7193156872583301E-2</v>
      </c>
      <c r="W1926" s="17">
        <v>0</v>
      </c>
      <c r="X1926" s="17">
        <v>0.20384942649704799</v>
      </c>
      <c r="Y1926" s="17">
        <v>0</v>
      </c>
      <c r="Z1926" s="17">
        <v>0</v>
      </c>
      <c r="AA1926" s="17">
        <v>0</v>
      </c>
      <c r="AB1926" s="17">
        <v>0</v>
      </c>
      <c r="AC1926" s="17">
        <v>0</v>
      </c>
      <c r="AD1926" s="17">
        <v>0</v>
      </c>
      <c r="AE1926" s="17"/>
      <c r="AF1926" s="17">
        <v>4.4483918615521797E-2</v>
      </c>
      <c r="AG1926" s="17">
        <v>5.1593141254617003E-2</v>
      </c>
      <c r="AH1926" s="17">
        <v>0.15047572449769001</v>
      </c>
      <c r="AI1926" s="17"/>
      <c r="AJ1926" s="17">
        <v>5.4691291028384902E-2</v>
      </c>
      <c r="AK1926" s="17">
        <v>7.0331612080855893E-2</v>
      </c>
      <c r="AL1926" s="17">
        <v>0</v>
      </c>
      <c r="AM1926" s="17">
        <v>0</v>
      </c>
      <c r="AN1926" s="17">
        <v>9.3224239870231096E-2</v>
      </c>
      <c r="AO1926" s="17"/>
      <c r="AP1926" s="17">
        <v>0.12182490405322401</v>
      </c>
      <c r="AQ1926" s="17">
        <v>4.8096905532061501E-2</v>
      </c>
      <c r="AR1926" s="17">
        <v>0.17378847172065501</v>
      </c>
      <c r="AS1926" s="17">
        <v>0</v>
      </c>
      <c r="AT1926" s="17">
        <v>0.13032768680076301</v>
      </c>
      <c r="AU1926" s="17"/>
      <c r="AV1926" s="17">
        <v>2.71680486645519E-2</v>
      </c>
      <c r="AW1926" s="17">
        <v>0.13072649320163199</v>
      </c>
      <c r="AX1926" s="17">
        <v>0.13568124635703499</v>
      </c>
      <c r="AY1926" s="17">
        <v>0</v>
      </c>
      <c r="AZ1926" s="17">
        <v>0.21942845187326401</v>
      </c>
      <c r="BA1926" s="17">
        <v>0.114327480850588</v>
      </c>
      <c r="BB1926" s="17"/>
      <c r="BC1926" s="17">
        <v>0.104987261485675</v>
      </c>
      <c r="BD1926" s="17">
        <v>7.4117068351688506E-2</v>
      </c>
      <c r="BE1926" s="17">
        <v>0</v>
      </c>
      <c r="BF1926" s="17">
        <v>0.13586690949871</v>
      </c>
      <c r="BG1926" s="17">
        <v>0</v>
      </c>
    </row>
    <row r="1927" spans="2:59" x14ac:dyDescent="0.35">
      <c r="B1927" t="s">
        <v>690</v>
      </c>
      <c r="C1927" s="17">
        <v>7.42921099831335E-2</v>
      </c>
      <c r="D1927" s="17">
        <v>6.3811720326360497E-2</v>
      </c>
      <c r="E1927" s="17">
        <v>8.8185461860769296E-2</v>
      </c>
      <c r="F1927" s="17"/>
      <c r="G1927" s="17">
        <v>0.18685453614856901</v>
      </c>
      <c r="H1927" s="17">
        <v>0.15024684533666399</v>
      </c>
      <c r="I1927" s="17">
        <v>4.3422838141454902E-2</v>
      </c>
      <c r="J1927" s="17">
        <v>4.9837607740596403E-2</v>
      </c>
      <c r="K1927" s="17">
        <v>7.6848802332808996E-2</v>
      </c>
      <c r="L1927" s="17">
        <v>0</v>
      </c>
      <c r="M1927" s="17"/>
      <c r="N1927" s="17">
        <v>6.1594979728853298E-2</v>
      </c>
      <c r="O1927" s="17">
        <v>9.1319834814551304E-2</v>
      </c>
      <c r="P1927" s="17">
        <v>6.30514072737485E-2</v>
      </c>
      <c r="Q1927" s="17">
        <v>7.5528635368896702E-2</v>
      </c>
      <c r="R1927" s="17"/>
      <c r="S1927" s="17">
        <v>0.15899888895535899</v>
      </c>
      <c r="T1927" s="17">
        <v>0</v>
      </c>
      <c r="U1927" s="17">
        <v>0.18312778268784299</v>
      </c>
      <c r="V1927" s="17">
        <v>9.9122762964133707E-2</v>
      </c>
      <c r="W1927" s="17">
        <v>0</v>
      </c>
      <c r="X1927" s="17">
        <v>0</v>
      </c>
      <c r="Y1927" s="17">
        <v>8.5381232078637806E-2</v>
      </c>
      <c r="Z1927" s="17">
        <v>0</v>
      </c>
      <c r="AA1927" s="17">
        <v>0</v>
      </c>
      <c r="AB1927" s="17">
        <v>0.121151731530499</v>
      </c>
      <c r="AC1927" s="17">
        <v>0.106741511165236</v>
      </c>
      <c r="AD1927" s="17">
        <v>0</v>
      </c>
      <c r="AE1927" s="17"/>
      <c r="AF1927" s="17">
        <v>0</v>
      </c>
      <c r="AG1927" s="17">
        <v>0.11802213361863</v>
      </c>
      <c r="AH1927" s="17">
        <v>0.15045759641447501</v>
      </c>
      <c r="AI1927" s="17"/>
      <c r="AJ1927" s="17">
        <v>2.2308011290647699E-2</v>
      </c>
      <c r="AK1927" s="17">
        <v>0.123207451401569</v>
      </c>
      <c r="AL1927" s="17">
        <v>0.12693758733458901</v>
      </c>
      <c r="AM1927" s="17">
        <v>0</v>
      </c>
      <c r="AN1927" s="17">
        <v>9.3993215872366698E-2</v>
      </c>
      <c r="AO1927" s="17"/>
      <c r="AP1927" s="17">
        <v>0</v>
      </c>
      <c r="AQ1927" s="17">
        <v>0.109685833741004</v>
      </c>
      <c r="AR1927" s="17">
        <v>0</v>
      </c>
      <c r="AS1927" s="17">
        <v>4.4826380577532798E-2</v>
      </c>
      <c r="AT1927" s="17">
        <v>0</v>
      </c>
      <c r="AU1927" s="17"/>
      <c r="AV1927" s="17">
        <v>9.2670811976557702E-2</v>
      </c>
      <c r="AW1927" s="17">
        <v>0</v>
      </c>
      <c r="AX1927" s="17">
        <v>0.39899775042836599</v>
      </c>
      <c r="AY1927" s="17">
        <v>3.10079554577068E-2</v>
      </c>
      <c r="AZ1927" s="17">
        <v>0</v>
      </c>
      <c r="BA1927" s="17">
        <v>0</v>
      </c>
      <c r="BB1927" s="17"/>
      <c r="BC1927" s="17">
        <v>0.12838560543527799</v>
      </c>
      <c r="BD1927" s="17">
        <v>4.8191949466843902E-2</v>
      </c>
      <c r="BE1927" s="17">
        <v>0.11238003089354</v>
      </c>
      <c r="BF1927" s="17">
        <v>0</v>
      </c>
      <c r="BG1927" s="17">
        <v>0</v>
      </c>
    </row>
    <row r="1928" spans="2:59" x14ac:dyDescent="0.35">
      <c r="B1928" t="s">
        <v>691</v>
      </c>
      <c r="C1928" s="17">
        <v>0.16005378806237799</v>
      </c>
      <c r="D1928" s="17">
        <v>0.14655237976781099</v>
      </c>
      <c r="E1928" s="17">
        <v>0.17909233071921599</v>
      </c>
      <c r="F1928" s="17"/>
      <c r="G1928" s="17">
        <v>0.19151116745864</v>
      </c>
      <c r="H1928" s="17">
        <v>0.20917519243942101</v>
      </c>
      <c r="I1928" s="17">
        <v>0.13495340178114801</v>
      </c>
      <c r="J1928" s="17">
        <v>0.22128644145781301</v>
      </c>
      <c r="K1928" s="17">
        <v>8.58976075118289E-2</v>
      </c>
      <c r="L1928" s="17">
        <v>0.13962873756696001</v>
      </c>
      <c r="M1928" s="17"/>
      <c r="N1928" s="17">
        <v>0.15695539665688199</v>
      </c>
      <c r="O1928" s="17">
        <v>0.133661958268221</v>
      </c>
      <c r="P1928" s="17">
        <v>0.24888498637272399</v>
      </c>
      <c r="Q1928" s="17">
        <v>0.109471619452481</v>
      </c>
      <c r="R1928" s="17"/>
      <c r="S1928" s="17">
        <v>0.149563077905459</v>
      </c>
      <c r="T1928" s="17">
        <v>0.18520927522611599</v>
      </c>
      <c r="U1928" s="17">
        <v>8.8854896441607503E-2</v>
      </c>
      <c r="V1928" s="17">
        <v>0.138031784685858</v>
      </c>
      <c r="W1928" s="17">
        <v>0.161589726134589</v>
      </c>
      <c r="X1928" s="17">
        <v>0.15073254251262799</v>
      </c>
      <c r="Y1928" s="17">
        <v>0.19309068597527601</v>
      </c>
      <c r="Z1928" s="17">
        <v>0.2766592271021</v>
      </c>
      <c r="AA1928" s="17">
        <v>0.37176735826103502</v>
      </c>
      <c r="AB1928" s="17">
        <v>6.9775339644743098E-2</v>
      </c>
      <c r="AC1928" s="17">
        <v>0</v>
      </c>
      <c r="AD1928" s="17">
        <v>0.21728407469785399</v>
      </c>
      <c r="AE1928" s="17"/>
      <c r="AF1928" s="17">
        <v>9.5268679747460394E-2</v>
      </c>
      <c r="AG1928" s="17">
        <v>0.217259559216503</v>
      </c>
      <c r="AH1928" s="17">
        <v>0.12328765082063101</v>
      </c>
      <c r="AI1928" s="17"/>
      <c r="AJ1928" s="17">
        <v>0.12858349345643599</v>
      </c>
      <c r="AK1928" s="17">
        <v>0.30236529943845097</v>
      </c>
      <c r="AL1928" s="17">
        <v>0.212402822206914</v>
      </c>
      <c r="AM1928" s="17">
        <v>0</v>
      </c>
      <c r="AN1928" s="17">
        <v>0.11543862303654</v>
      </c>
      <c r="AO1928" s="17"/>
      <c r="AP1928" s="17">
        <v>0.15167550677216099</v>
      </c>
      <c r="AQ1928" s="17">
        <v>0.25500662722827</v>
      </c>
      <c r="AR1928" s="17">
        <v>0.14753186469149299</v>
      </c>
      <c r="AS1928" s="17">
        <v>4.6480301642429403E-2</v>
      </c>
      <c r="AT1928" s="17">
        <v>0.14709331373179901</v>
      </c>
      <c r="AU1928" s="17"/>
      <c r="AV1928" s="17">
        <v>0.27229440567021201</v>
      </c>
      <c r="AW1928" s="17">
        <v>0.21549409372421899</v>
      </c>
      <c r="AX1928" s="17">
        <v>0.115182020306242</v>
      </c>
      <c r="AY1928" s="17">
        <v>3.2152029773994201E-2</v>
      </c>
      <c r="AZ1928" s="17">
        <v>0</v>
      </c>
      <c r="BA1928" s="17">
        <v>0.110946735455921</v>
      </c>
      <c r="BB1928" s="17"/>
      <c r="BC1928" s="17">
        <v>6.2098706396138202E-2</v>
      </c>
      <c r="BD1928" s="17">
        <v>0.19876160922448499</v>
      </c>
      <c r="BE1928" s="17">
        <v>0.191666522743346</v>
      </c>
      <c r="BF1928" s="17">
        <v>0.141403450120927</v>
      </c>
      <c r="BG1928" s="17">
        <v>1</v>
      </c>
    </row>
    <row r="1929" spans="2:59" x14ac:dyDescent="0.35">
      <c r="B1929" t="s">
        <v>692</v>
      </c>
      <c r="C1929" s="17">
        <v>0.104980458494654</v>
      </c>
      <c r="D1929" s="17">
        <v>7.2244840370133706E-2</v>
      </c>
      <c r="E1929" s="17">
        <v>0.14612449872443301</v>
      </c>
      <c r="F1929" s="17"/>
      <c r="G1929" s="17">
        <v>0.19330064232272601</v>
      </c>
      <c r="H1929" s="17">
        <v>0.140422971198294</v>
      </c>
      <c r="I1929" s="17">
        <v>3.5204211585114803E-2</v>
      </c>
      <c r="J1929" s="17">
        <v>9.3455833370867505E-2</v>
      </c>
      <c r="K1929" s="17">
        <v>0.13106941672820499</v>
      </c>
      <c r="L1929" s="17">
        <v>8.5188174952318202E-2</v>
      </c>
      <c r="M1929" s="17"/>
      <c r="N1929" s="17">
        <v>0.232421927528075</v>
      </c>
      <c r="O1929" s="17">
        <v>3.48488035271824E-2</v>
      </c>
      <c r="P1929" s="17">
        <v>5.0615900194772898E-2</v>
      </c>
      <c r="Q1929" s="17">
        <v>0.13676390407880801</v>
      </c>
      <c r="R1929" s="17"/>
      <c r="S1929" s="17">
        <v>8.6768620897830107E-2</v>
      </c>
      <c r="T1929" s="17">
        <v>0.18993386534715101</v>
      </c>
      <c r="U1929" s="17">
        <v>6.1664874569990001E-2</v>
      </c>
      <c r="V1929" s="17">
        <v>0</v>
      </c>
      <c r="W1929" s="17">
        <v>7.9894896487030506E-2</v>
      </c>
      <c r="X1929" s="17">
        <v>0.20659707217312501</v>
      </c>
      <c r="Y1929" s="17">
        <v>0.15054648085751701</v>
      </c>
      <c r="Z1929" s="17">
        <v>0</v>
      </c>
      <c r="AA1929" s="17">
        <v>9.1597909023784799E-2</v>
      </c>
      <c r="AB1929" s="17">
        <v>0.200880806087503</v>
      </c>
      <c r="AC1929" s="17">
        <v>0.119215844081519</v>
      </c>
      <c r="AD1929" s="17">
        <v>0</v>
      </c>
      <c r="AE1929" s="17"/>
      <c r="AF1929" s="17">
        <v>8.1763811221000099E-2</v>
      </c>
      <c r="AG1929" s="17">
        <v>0.135122606593398</v>
      </c>
      <c r="AH1929" s="17">
        <v>4.6483891833801597E-2</v>
      </c>
      <c r="AI1929" s="17"/>
      <c r="AJ1929" s="17">
        <v>0.1155100118637</v>
      </c>
      <c r="AK1929" s="17">
        <v>5.5934133046937798E-2</v>
      </c>
      <c r="AL1929" s="17">
        <v>0.30662600647138799</v>
      </c>
      <c r="AM1929" s="17">
        <v>0.30869499499123398</v>
      </c>
      <c r="AN1929" s="17">
        <v>4.45661132862658E-2</v>
      </c>
      <c r="AO1929" s="17"/>
      <c r="AP1929" s="17">
        <v>4.5640928469688001E-2</v>
      </c>
      <c r="AQ1929" s="17">
        <v>0.177121982641683</v>
      </c>
      <c r="AR1929" s="17">
        <v>0.110810377434626</v>
      </c>
      <c r="AS1929" s="17">
        <v>7.5433798636542204E-2</v>
      </c>
      <c r="AT1929" s="17">
        <v>0</v>
      </c>
      <c r="AU1929" s="17"/>
      <c r="AV1929" s="17">
        <v>0.20758536354143201</v>
      </c>
      <c r="AW1929" s="17">
        <v>4.8975852447231502E-2</v>
      </c>
      <c r="AX1929" s="17">
        <v>0</v>
      </c>
      <c r="AY1929" s="17">
        <v>7.8038876069686097E-2</v>
      </c>
      <c r="AZ1929" s="17">
        <v>0.16517465041822399</v>
      </c>
      <c r="BA1929" s="17">
        <v>0</v>
      </c>
      <c r="BB1929" s="17"/>
      <c r="BC1929" s="17">
        <v>0.120141350073397</v>
      </c>
      <c r="BD1929" s="17">
        <v>8.2900943229550897E-2</v>
      </c>
      <c r="BE1929" s="17">
        <v>0.177672304992045</v>
      </c>
      <c r="BF1929" s="17">
        <v>0.14657145308331301</v>
      </c>
      <c r="BG1929" s="17">
        <v>0</v>
      </c>
    </row>
    <row r="1930" spans="2:59" x14ac:dyDescent="0.35">
      <c r="B1930" t="s">
        <v>598</v>
      </c>
      <c r="C1930" s="17">
        <v>0.117593621514752</v>
      </c>
      <c r="D1930" s="17">
        <v>9.6886692122438903E-2</v>
      </c>
      <c r="E1930" s="17">
        <v>0.126804173185979</v>
      </c>
      <c r="F1930" s="17"/>
      <c r="G1930" s="17">
        <v>0.10430530232008001</v>
      </c>
      <c r="H1930" s="17">
        <v>0.13828182242433301</v>
      </c>
      <c r="I1930" s="17">
        <v>0.132441561282447</v>
      </c>
      <c r="J1930" s="17">
        <v>9.2116113769241198E-2</v>
      </c>
      <c r="K1930" s="17">
        <v>0.125998886005771</v>
      </c>
      <c r="L1930" s="17">
        <v>9.9629713055781194E-2</v>
      </c>
      <c r="M1930" s="17"/>
      <c r="N1930" s="17">
        <v>9.9944570351155296E-2</v>
      </c>
      <c r="O1930" s="17">
        <v>0.18702735065963699</v>
      </c>
      <c r="P1930" s="17">
        <v>0.103069057723311</v>
      </c>
      <c r="Q1930" s="17">
        <v>6.8778021439695594E-2</v>
      </c>
      <c r="R1930" s="17"/>
      <c r="S1930" s="17">
        <v>9.8712191586251705E-2</v>
      </c>
      <c r="T1930" s="17">
        <v>0</v>
      </c>
      <c r="U1930" s="17">
        <v>0</v>
      </c>
      <c r="V1930" s="17">
        <v>8.6529952346929395E-2</v>
      </c>
      <c r="W1930" s="17">
        <v>0.106197810033012</v>
      </c>
      <c r="X1930" s="17">
        <v>8.6458171933033998E-2</v>
      </c>
      <c r="Y1930" s="17">
        <v>0.14717670513890699</v>
      </c>
      <c r="Z1930" s="17">
        <v>0.139732063776843</v>
      </c>
      <c r="AA1930" s="17">
        <v>0.175684433293811</v>
      </c>
      <c r="AB1930" s="17">
        <v>0.29139743897295101</v>
      </c>
      <c r="AC1930" s="17">
        <v>0.25487142276216801</v>
      </c>
      <c r="AD1930" s="17">
        <v>0</v>
      </c>
      <c r="AE1930" s="17"/>
      <c r="AF1930" s="17">
        <v>6.7314165656946395E-2</v>
      </c>
      <c r="AG1930" s="17">
        <v>0.147715886115735</v>
      </c>
      <c r="AH1930" s="17">
        <v>0.18237379134544399</v>
      </c>
      <c r="AI1930" s="17"/>
      <c r="AJ1930" s="17">
        <v>9.9828699360354503E-2</v>
      </c>
      <c r="AK1930" s="17">
        <v>0.137919334542385</v>
      </c>
      <c r="AL1930" s="17">
        <v>0.120498417332184</v>
      </c>
      <c r="AM1930" s="17">
        <v>0</v>
      </c>
      <c r="AN1930" s="17">
        <v>0.15153428655433199</v>
      </c>
      <c r="AO1930" s="17"/>
      <c r="AP1930" s="17">
        <v>4.3212113253566498E-2</v>
      </c>
      <c r="AQ1930" s="17">
        <v>8.7578374744763501E-2</v>
      </c>
      <c r="AR1930" s="17">
        <v>0.43078424542723998</v>
      </c>
      <c r="AS1930" s="17">
        <v>4.0198383578496699E-2</v>
      </c>
      <c r="AT1930" s="17">
        <v>0.152849616345346</v>
      </c>
      <c r="AU1930" s="17"/>
      <c r="AV1930" s="17">
        <v>0.133283203605401</v>
      </c>
      <c r="AW1930" s="17">
        <v>0.120758795752201</v>
      </c>
      <c r="AX1930" s="17">
        <v>0.22751433694991799</v>
      </c>
      <c r="AY1930" s="17">
        <v>2.7806610112496501E-2</v>
      </c>
      <c r="AZ1930" s="17">
        <v>0.10913663457339</v>
      </c>
      <c r="BA1930" s="17">
        <v>0.10183975962705601</v>
      </c>
      <c r="BB1930" s="17"/>
      <c r="BC1930" s="17">
        <v>0.105953394043793</v>
      </c>
      <c r="BD1930" s="17">
        <v>8.3330007138512505E-2</v>
      </c>
      <c r="BE1930" s="17">
        <v>0.118061400714535</v>
      </c>
      <c r="BF1930" s="17">
        <v>0.27857743609282898</v>
      </c>
      <c r="BG1930" s="17">
        <v>0</v>
      </c>
    </row>
    <row r="1931" spans="2:59" x14ac:dyDescent="0.35">
      <c r="B1931" t="s">
        <v>693</v>
      </c>
      <c r="C1931" s="17">
        <v>0.39057258589813199</v>
      </c>
      <c r="D1931" s="17">
        <v>0.49932562217160198</v>
      </c>
      <c r="E1931" s="17">
        <v>0.26698811912234399</v>
      </c>
      <c r="F1931" s="17"/>
      <c r="G1931" s="17">
        <v>0.105617095573124</v>
      </c>
      <c r="H1931" s="17">
        <v>0.27654527252630301</v>
      </c>
      <c r="I1931" s="17">
        <v>0.34198740754684498</v>
      </c>
      <c r="J1931" s="17">
        <v>0.346498685854008</v>
      </c>
      <c r="K1931" s="17">
        <v>0.48278332698374099</v>
      </c>
      <c r="L1931" s="17">
        <v>0.60227488319495903</v>
      </c>
      <c r="M1931" s="17"/>
      <c r="N1931" s="17">
        <v>0.30210403255901203</v>
      </c>
      <c r="O1931" s="17">
        <v>0.37204579263243198</v>
      </c>
      <c r="P1931" s="17">
        <v>0.44290248011640099</v>
      </c>
      <c r="Q1931" s="17">
        <v>0.427869197938684</v>
      </c>
      <c r="R1931" s="17"/>
      <c r="S1931" s="17">
        <v>0.39724628674291101</v>
      </c>
      <c r="T1931" s="17">
        <v>0.38875642759256102</v>
      </c>
      <c r="U1931" s="17">
        <v>0.36908671051136199</v>
      </c>
      <c r="V1931" s="17">
        <v>0.60912234313049596</v>
      </c>
      <c r="W1931" s="17">
        <v>0.36372807078320502</v>
      </c>
      <c r="X1931" s="17">
        <v>0.352362786884165</v>
      </c>
      <c r="Y1931" s="17">
        <v>0.350580536752787</v>
      </c>
      <c r="Z1931" s="17">
        <v>0.44475520622449199</v>
      </c>
      <c r="AA1931" s="17">
        <v>0.18164955797525301</v>
      </c>
      <c r="AB1931" s="17">
        <v>0.31679468376430397</v>
      </c>
      <c r="AC1931" s="17">
        <v>0.51917122199107801</v>
      </c>
      <c r="AD1931" s="17">
        <v>0.37205862853335597</v>
      </c>
      <c r="AE1931" s="17"/>
      <c r="AF1931" s="17">
        <v>0.65432095302564697</v>
      </c>
      <c r="AG1931" s="17">
        <v>0.22546060478181901</v>
      </c>
      <c r="AH1931" s="17">
        <v>0.25161912014585702</v>
      </c>
      <c r="AI1931" s="17"/>
      <c r="AJ1931" s="17">
        <v>0.52685585699286497</v>
      </c>
      <c r="AK1931" s="17">
        <v>0.157935107540564</v>
      </c>
      <c r="AL1931" s="17">
        <v>0.111170365832833</v>
      </c>
      <c r="AM1931" s="17">
        <v>0.69130500500876602</v>
      </c>
      <c r="AN1931" s="17">
        <v>0.32099618021882198</v>
      </c>
      <c r="AO1931" s="17"/>
      <c r="AP1931" s="17">
        <v>0.58594376532918002</v>
      </c>
      <c r="AQ1931" s="17">
        <v>0.21225040542017701</v>
      </c>
      <c r="AR1931" s="17">
        <v>0.13708504072598601</v>
      </c>
      <c r="AS1931" s="17">
        <v>0.79306113556499902</v>
      </c>
      <c r="AT1931" s="17">
        <v>0.56972938312209198</v>
      </c>
      <c r="AU1931" s="17"/>
      <c r="AV1931" s="17">
        <v>0.16467556211633799</v>
      </c>
      <c r="AW1931" s="17">
        <v>0.418363419067114</v>
      </c>
      <c r="AX1931" s="17">
        <v>0.122624645958439</v>
      </c>
      <c r="AY1931" s="17">
        <v>0.76049974179949098</v>
      </c>
      <c r="AZ1931" s="17">
        <v>0.50626026313512196</v>
      </c>
      <c r="BA1931" s="17">
        <v>0.38898072490232199</v>
      </c>
      <c r="BB1931" s="17"/>
      <c r="BC1931" s="17">
        <v>0.40386732088770999</v>
      </c>
      <c r="BD1931" s="17">
        <v>0.43537107550897602</v>
      </c>
      <c r="BE1931" s="17">
        <v>0.28851543281113401</v>
      </c>
      <c r="BF1931" s="17">
        <v>0.24066565869296899</v>
      </c>
      <c r="BG1931" s="17">
        <v>0</v>
      </c>
    </row>
    <row r="1932" spans="2:59" x14ac:dyDescent="0.35">
      <c r="B1932" t="s">
        <v>100</v>
      </c>
      <c r="C1932" s="17">
        <v>6.6852094573583806E-2</v>
      </c>
      <c r="D1932" s="17">
        <v>2.7575644434030201E-2</v>
      </c>
      <c r="E1932" s="17">
        <v>0.115169571350593</v>
      </c>
      <c r="F1932" s="17"/>
      <c r="G1932" s="17">
        <v>0</v>
      </c>
      <c r="H1932" s="17">
        <v>0</v>
      </c>
      <c r="I1932" s="17">
        <v>0.16418706145598899</v>
      </c>
      <c r="J1932" s="17">
        <v>8.7511278137277396E-2</v>
      </c>
      <c r="K1932" s="17">
        <v>9.7401960437644999E-2</v>
      </c>
      <c r="L1932" s="17">
        <v>3.5682915989567902E-2</v>
      </c>
      <c r="M1932" s="17"/>
      <c r="N1932" s="17">
        <v>3.1440440068391098E-2</v>
      </c>
      <c r="O1932" s="17">
        <v>0.11102062083721501</v>
      </c>
      <c r="P1932" s="17">
        <v>5.9024527307754301E-2</v>
      </c>
      <c r="Q1932" s="17">
        <v>5.23330129204084E-2</v>
      </c>
      <c r="R1932" s="17"/>
      <c r="S1932" s="17">
        <v>0</v>
      </c>
      <c r="T1932" s="17">
        <v>0</v>
      </c>
      <c r="U1932" s="17">
        <v>0.18775485626000801</v>
      </c>
      <c r="V1932" s="17">
        <v>0</v>
      </c>
      <c r="W1932" s="17">
        <v>0.182391686529152</v>
      </c>
      <c r="X1932" s="17">
        <v>0</v>
      </c>
      <c r="Y1932" s="17">
        <v>7.3224359196876698E-2</v>
      </c>
      <c r="Z1932" s="17">
        <v>0.13885350289656501</v>
      </c>
      <c r="AA1932" s="17">
        <v>9.4129148503274002E-2</v>
      </c>
      <c r="AB1932" s="17">
        <v>0</v>
      </c>
      <c r="AC1932" s="17">
        <v>0</v>
      </c>
      <c r="AD1932" s="17">
        <v>0.41065729676878998</v>
      </c>
      <c r="AE1932" s="17"/>
      <c r="AF1932" s="17">
        <v>3.4648894798508099E-2</v>
      </c>
      <c r="AG1932" s="17">
        <v>8.6792830913109006E-2</v>
      </c>
      <c r="AH1932" s="17">
        <v>9.5302224942100097E-2</v>
      </c>
      <c r="AI1932" s="17"/>
      <c r="AJ1932" s="17">
        <v>5.2222636007611699E-2</v>
      </c>
      <c r="AK1932" s="17">
        <v>5.18133281807555E-2</v>
      </c>
      <c r="AL1932" s="17">
        <v>0.122364800822093</v>
      </c>
      <c r="AM1932" s="17">
        <v>0</v>
      </c>
      <c r="AN1932" s="17">
        <v>0.180247341161443</v>
      </c>
      <c r="AO1932" s="17"/>
      <c r="AP1932" s="17">
        <v>5.1702782122180498E-2</v>
      </c>
      <c r="AQ1932" s="17">
        <v>4.1536326945167401E-2</v>
      </c>
      <c r="AR1932" s="17">
        <v>0</v>
      </c>
      <c r="AS1932" s="17">
        <v>0</v>
      </c>
      <c r="AT1932" s="17">
        <v>0</v>
      </c>
      <c r="AU1932" s="17"/>
      <c r="AV1932" s="17">
        <v>2.28636290519591E-2</v>
      </c>
      <c r="AW1932" s="17">
        <v>6.5681345807601599E-2</v>
      </c>
      <c r="AX1932" s="17">
        <v>0</v>
      </c>
      <c r="AY1932" s="17">
        <v>7.0494786786625796E-2</v>
      </c>
      <c r="AZ1932" s="17">
        <v>0</v>
      </c>
      <c r="BA1932" s="17">
        <v>0.283905299164113</v>
      </c>
      <c r="BB1932" s="17"/>
      <c r="BC1932" s="17">
        <v>7.4566361678009105E-2</v>
      </c>
      <c r="BD1932" s="17">
        <v>7.7327347079942696E-2</v>
      </c>
      <c r="BE1932" s="17">
        <v>6.3671247757330296E-2</v>
      </c>
      <c r="BF1932" s="17">
        <v>0</v>
      </c>
      <c r="BG1932" s="17">
        <v>0</v>
      </c>
    </row>
    <row r="1933" spans="2:59" x14ac:dyDescent="0.35">
      <c r="C1933" s="17"/>
      <c r="D1933" s="17"/>
      <c r="E1933" s="17"/>
      <c r="F1933" s="17"/>
      <c r="G1933" s="17"/>
      <c r="H1933" s="17"/>
      <c r="I1933" s="17"/>
      <c r="J1933" s="17"/>
      <c r="K1933" s="17"/>
      <c r="L1933" s="17"/>
      <c r="M1933" s="17"/>
      <c r="N1933" s="17"/>
      <c r="O1933" s="17"/>
      <c r="P1933" s="17"/>
      <c r="Q1933" s="17"/>
      <c r="R1933" s="17"/>
      <c r="S1933" s="17"/>
      <c r="T1933" s="17"/>
      <c r="U1933" s="17"/>
      <c r="V1933" s="17"/>
      <c r="W1933" s="17"/>
      <c r="X1933" s="17"/>
      <c r="Y1933" s="17"/>
      <c r="Z1933" s="17"/>
      <c r="AA1933" s="17"/>
      <c r="AB1933" s="17"/>
      <c r="AC1933" s="17"/>
      <c r="AD1933" s="17"/>
      <c r="AE1933" s="17"/>
      <c r="AF1933" s="17"/>
      <c r="AG1933" s="17"/>
      <c r="AH1933" s="17"/>
      <c r="AI1933" s="17"/>
      <c r="AJ1933" s="17"/>
      <c r="AK1933" s="17"/>
      <c r="AL1933" s="17"/>
      <c r="AM1933" s="17"/>
      <c r="AN1933" s="17"/>
      <c r="AO1933" s="17"/>
      <c r="AP1933" s="17"/>
      <c r="AQ1933" s="17"/>
      <c r="AR1933" s="17"/>
      <c r="AS1933" s="17"/>
      <c r="AT1933" s="17"/>
      <c r="AU1933" s="17"/>
      <c r="AV1933" s="17"/>
      <c r="AW1933" s="17"/>
      <c r="AX1933" s="17"/>
      <c r="AY1933" s="17"/>
      <c r="AZ1933" s="17"/>
      <c r="BA1933" s="17"/>
      <c r="BB1933" s="17"/>
      <c r="BC1933" s="17"/>
      <c r="BD1933" s="17"/>
      <c r="BE1933" s="17"/>
      <c r="BF1933" s="17"/>
      <c r="BG1933" s="17"/>
    </row>
    <row r="1934" spans="2:59" x14ac:dyDescent="0.35">
      <c r="B1934" s="6" t="s">
        <v>700</v>
      </c>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7"/>
      <c r="Y1934" s="17"/>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c r="AX1934" s="17"/>
      <c r="AY1934" s="17"/>
      <c r="AZ1934" s="17"/>
      <c r="BA1934" s="17"/>
      <c r="BB1934" s="17"/>
      <c r="BC1934" s="17"/>
      <c r="BD1934" s="17"/>
      <c r="BE1934" s="17"/>
      <c r="BF1934" s="17"/>
      <c r="BG1934" s="17"/>
    </row>
    <row r="1935" spans="2:59" x14ac:dyDescent="0.35">
      <c r="B1935" s="24" t="s">
        <v>331</v>
      </c>
      <c r="C1935" s="17"/>
      <c r="D1935" s="17"/>
      <c r="E1935" s="17"/>
      <c r="F1935" s="17"/>
      <c r="G1935" s="17"/>
      <c r="H1935" s="17"/>
      <c r="I1935" s="17"/>
      <c r="J1935" s="17"/>
      <c r="K1935" s="17"/>
      <c r="L1935" s="17"/>
      <c r="M1935" s="17"/>
      <c r="N1935" s="17"/>
      <c r="O1935" s="17"/>
      <c r="P1935" s="17"/>
      <c r="Q1935" s="17"/>
      <c r="R1935" s="17"/>
      <c r="S1935" s="17"/>
      <c r="T1935" s="17"/>
      <c r="U1935" s="17"/>
      <c r="V1935" s="17"/>
      <c r="W1935" s="17"/>
      <c r="X1935" s="17"/>
      <c r="Y1935" s="17"/>
      <c r="Z1935" s="17"/>
      <c r="AA1935" s="17"/>
      <c r="AB1935" s="17"/>
      <c r="AC1935" s="17"/>
      <c r="AD1935" s="17"/>
      <c r="AE1935" s="17"/>
      <c r="AF1935" s="17"/>
      <c r="AG1935" s="17"/>
      <c r="AH1935" s="17"/>
      <c r="AI1935" s="17"/>
      <c r="AJ1935" s="17"/>
      <c r="AK1935" s="17"/>
      <c r="AL1935" s="17"/>
      <c r="AM1935" s="17"/>
      <c r="AN1935" s="17"/>
      <c r="AO1935" s="17"/>
      <c r="AP1935" s="17"/>
      <c r="AQ1935" s="17"/>
      <c r="AR1935" s="17"/>
      <c r="AS1935" s="17"/>
      <c r="AT1935" s="17"/>
      <c r="AU1935" s="17"/>
      <c r="AV1935" s="17"/>
      <c r="AW1935" s="17"/>
      <c r="AX1935" s="17"/>
      <c r="AY1935" s="17"/>
      <c r="AZ1935" s="17"/>
      <c r="BA1935" s="17"/>
      <c r="BB1935" s="17"/>
      <c r="BC1935" s="17"/>
      <c r="BD1935" s="17"/>
      <c r="BE1935" s="17"/>
      <c r="BF1935" s="17"/>
      <c r="BG1935" s="17"/>
    </row>
    <row r="1936" spans="2:59" x14ac:dyDescent="0.35">
      <c r="B1936" t="s">
        <v>688</v>
      </c>
      <c r="C1936" s="17">
        <v>0.31355210236955899</v>
      </c>
      <c r="D1936" s="17">
        <v>0.35910481415293399</v>
      </c>
      <c r="E1936" s="17">
        <v>0.262740511500416</v>
      </c>
      <c r="F1936" s="17"/>
      <c r="G1936" s="17">
        <v>0.56298395611277496</v>
      </c>
      <c r="H1936" s="17">
        <v>0.44685404544815799</v>
      </c>
      <c r="I1936" s="17">
        <v>0.205291349438946</v>
      </c>
      <c r="J1936" s="17">
        <v>0.28450775502733899</v>
      </c>
      <c r="K1936" s="17">
        <v>8.7939353395799599E-2</v>
      </c>
      <c r="L1936" s="17">
        <v>0.235293493897068</v>
      </c>
      <c r="M1936" s="17"/>
      <c r="N1936" s="17">
        <v>0.31193944107994198</v>
      </c>
      <c r="O1936" s="17">
        <v>0.37516284392517002</v>
      </c>
      <c r="P1936" s="17">
        <v>0.239409125992877</v>
      </c>
      <c r="Q1936" s="17">
        <v>0.31961078136308202</v>
      </c>
      <c r="R1936" s="17"/>
      <c r="S1936" s="17">
        <v>0.49489854692338697</v>
      </c>
      <c r="T1936" s="17">
        <v>0.25554033295982997</v>
      </c>
      <c r="U1936" s="17">
        <v>0.24431900424988701</v>
      </c>
      <c r="V1936" s="17">
        <v>0.26334329298476999</v>
      </c>
      <c r="W1936" s="17">
        <v>0.41788113596529303</v>
      </c>
      <c r="X1936" s="17">
        <v>0.26736200456800202</v>
      </c>
      <c r="Y1936" s="17">
        <v>0.36794733533729701</v>
      </c>
      <c r="Z1936" s="17">
        <v>0</v>
      </c>
      <c r="AA1936" s="17">
        <v>0.41011998213441597</v>
      </c>
      <c r="AB1936" s="17">
        <v>0.202763716736551</v>
      </c>
      <c r="AC1936" s="17">
        <v>0.16716592732176799</v>
      </c>
      <c r="AD1936" s="17">
        <v>0.22763026634080599</v>
      </c>
      <c r="AE1936" s="17"/>
      <c r="AF1936" s="17">
        <v>0.237455858938598</v>
      </c>
      <c r="AG1936" s="17">
        <v>0.25864385994893702</v>
      </c>
      <c r="AH1936" s="17">
        <v>0.445742380538585</v>
      </c>
      <c r="AI1936" s="17"/>
      <c r="AJ1936" s="17">
        <v>0.265946112742944</v>
      </c>
      <c r="AK1936" s="17">
        <v>0.488472173320394</v>
      </c>
      <c r="AL1936" s="17">
        <v>0</v>
      </c>
      <c r="AM1936" s="17">
        <v>0</v>
      </c>
      <c r="AN1936" s="17">
        <v>0.26201306996513801</v>
      </c>
      <c r="AO1936" s="17"/>
      <c r="AP1936" s="17">
        <v>0.28928135339097999</v>
      </c>
      <c r="AQ1936" s="17">
        <v>0.435469010738472</v>
      </c>
      <c r="AR1936" s="17">
        <v>0.15296789442811901</v>
      </c>
      <c r="AS1936" s="17">
        <v>0.18293267859764001</v>
      </c>
      <c r="AT1936" s="17">
        <v>0.31681777577785603</v>
      </c>
      <c r="AU1936" s="17"/>
      <c r="AV1936" s="17">
        <v>0.51997755586932903</v>
      </c>
      <c r="AW1936" s="17">
        <v>0.29120447633889901</v>
      </c>
      <c r="AX1936" s="17">
        <v>0.39236128481151</v>
      </c>
      <c r="AY1936" s="17">
        <v>0.18729096500442999</v>
      </c>
      <c r="AZ1936" s="17">
        <v>0.137965721293376</v>
      </c>
      <c r="BA1936" s="17">
        <v>0.32513364745213502</v>
      </c>
      <c r="BB1936" s="17"/>
      <c r="BC1936" s="17">
        <v>0.10775513380370801</v>
      </c>
      <c r="BD1936" s="17">
        <v>0.36995342500941297</v>
      </c>
      <c r="BE1936" s="17">
        <v>0.53841496485265605</v>
      </c>
      <c r="BF1936" s="17">
        <v>0</v>
      </c>
      <c r="BG1936" s="17">
        <v>0.45000946127982899</v>
      </c>
    </row>
    <row r="1937" spans="2:59" x14ac:dyDescent="0.35">
      <c r="B1937" t="s">
        <v>689</v>
      </c>
      <c r="C1937" s="17">
        <v>0.14899867025701899</v>
      </c>
      <c r="D1937" s="17">
        <v>0.192973392730936</v>
      </c>
      <c r="E1937" s="17">
        <v>9.9947241276137494E-2</v>
      </c>
      <c r="F1937" s="17"/>
      <c r="G1937" s="17">
        <v>0.228743116153417</v>
      </c>
      <c r="H1937" s="17">
        <v>0.24815740723368801</v>
      </c>
      <c r="I1937" s="17">
        <v>6.5922124666371804E-2</v>
      </c>
      <c r="J1937" s="17">
        <v>0.106510177843936</v>
      </c>
      <c r="K1937" s="17">
        <v>0.14505893468394701</v>
      </c>
      <c r="L1937" s="17">
        <v>0.10174355465898</v>
      </c>
      <c r="M1937" s="17"/>
      <c r="N1937" s="17">
        <v>0.15253688506410501</v>
      </c>
      <c r="O1937" s="17">
        <v>0.156314003097517</v>
      </c>
      <c r="P1937" s="17">
        <v>0.13809253508553501</v>
      </c>
      <c r="Q1937" s="17">
        <v>0.14840642510820901</v>
      </c>
      <c r="R1937" s="17"/>
      <c r="S1937" s="17">
        <v>0.18072707150686801</v>
      </c>
      <c r="T1937" s="17">
        <v>0.25473594263550497</v>
      </c>
      <c r="U1937" s="17">
        <v>9.6849618141332597E-2</v>
      </c>
      <c r="V1937" s="17">
        <v>0.178478074386626</v>
      </c>
      <c r="W1937" s="17">
        <v>0.20801042371366499</v>
      </c>
      <c r="X1937" s="17">
        <v>0</v>
      </c>
      <c r="Y1937" s="17">
        <v>0.17310002857626999</v>
      </c>
      <c r="Z1937" s="17">
        <v>0</v>
      </c>
      <c r="AA1937" s="17">
        <v>0.15961588045410799</v>
      </c>
      <c r="AB1937" s="17">
        <v>5.8346102063808199E-2</v>
      </c>
      <c r="AC1937" s="17">
        <v>9.9276426933326403E-2</v>
      </c>
      <c r="AD1937" s="17">
        <v>0.28282959680747899</v>
      </c>
      <c r="AE1937" s="17"/>
      <c r="AF1937" s="17">
        <v>6.3856258432408705E-2</v>
      </c>
      <c r="AG1937" s="17">
        <v>0.224472400527581</v>
      </c>
      <c r="AH1937" s="17">
        <v>9.0344448267159705E-2</v>
      </c>
      <c r="AI1937" s="17"/>
      <c r="AJ1937" s="17">
        <v>0.151148649160428</v>
      </c>
      <c r="AK1937" s="17">
        <v>0.109406223930541</v>
      </c>
      <c r="AL1937" s="17">
        <v>0.123177204660911</v>
      </c>
      <c r="AM1937" s="17">
        <v>0</v>
      </c>
      <c r="AN1937" s="17">
        <v>0.117764114062497</v>
      </c>
      <c r="AO1937" s="17"/>
      <c r="AP1937" s="17">
        <v>0.127787761259092</v>
      </c>
      <c r="AQ1937" s="17">
        <v>0.12231921669309199</v>
      </c>
      <c r="AR1937" s="17">
        <v>0.165513841950434</v>
      </c>
      <c r="AS1937" s="17">
        <v>8.9825283451285501E-2</v>
      </c>
      <c r="AT1937" s="17">
        <v>0.57093459647815004</v>
      </c>
      <c r="AU1937" s="17"/>
      <c r="AV1937" s="17">
        <v>0.10082905598094399</v>
      </c>
      <c r="AW1937" s="17">
        <v>0.151208109783561</v>
      </c>
      <c r="AX1937" s="17">
        <v>0.14697405627200799</v>
      </c>
      <c r="AY1937" s="17">
        <v>0.134480394332956</v>
      </c>
      <c r="AZ1937" s="17">
        <v>0.602861372209331</v>
      </c>
      <c r="BA1937" s="17">
        <v>0</v>
      </c>
      <c r="BB1937" s="17"/>
      <c r="BC1937" s="17">
        <v>0.19721589236582299</v>
      </c>
      <c r="BD1937" s="17">
        <v>0.11446121376611</v>
      </c>
      <c r="BE1937" s="17">
        <v>7.5795434045732704E-2</v>
      </c>
      <c r="BF1937" s="17">
        <v>0.54617405093640203</v>
      </c>
      <c r="BG1937" s="17">
        <v>0</v>
      </c>
    </row>
    <row r="1938" spans="2:59" x14ac:dyDescent="0.35">
      <c r="B1938" t="s">
        <v>690</v>
      </c>
      <c r="C1938" s="17">
        <v>0.16720466509190801</v>
      </c>
      <c r="D1938" s="17">
        <v>0.1312202791008</v>
      </c>
      <c r="E1938" s="17">
        <v>0.20734330507787499</v>
      </c>
      <c r="F1938" s="17"/>
      <c r="G1938" s="17">
        <v>6.3403935607172002E-2</v>
      </c>
      <c r="H1938" s="17">
        <v>4.1862727710965102E-2</v>
      </c>
      <c r="I1938" s="17">
        <v>0.24153017551349801</v>
      </c>
      <c r="J1938" s="17">
        <v>0.28698359159818898</v>
      </c>
      <c r="K1938" s="17">
        <v>0.20618642829198</v>
      </c>
      <c r="L1938" s="17">
        <v>0.19663541859977399</v>
      </c>
      <c r="M1938" s="17"/>
      <c r="N1938" s="17">
        <v>0.28792336718762901</v>
      </c>
      <c r="O1938" s="17">
        <v>0.14015191640949601</v>
      </c>
      <c r="P1938" s="17">
        <v>0.171232611191901</v>
      </c>
      <c r="Q1938" s="17">
        <v>8.3849779450739806E-2</v>
      </c>
      <c r="R1938" s="17"/>
      <c r="S1938" s="17">
        <v>0.154998865737454</v>
      </c>
      <c r="T1938" s="17">
        <v>0.227612827412848</v>
      </c>
      <c r="U1938" s="17">
        <v>0.205508563418487</v>
      </c>
      <c r="V1938" s="17">
        <v>0</v>
      </c>
      <c r="W1938" s="17">
        <v>0.37410844032104301</v>
      </c>
      <c r="X1938" s="17">
        <v>0</v>
      </c>
      <c r="Y1938" s="17">
        <v>0.18841780693323101</v>
      </c>
      <c r="Z1938" s="17">
        <v>1</v>
      </c>
      <c r="AA1938" s="17">
        <v>0.20692274345463399</v>
      </c>
      <c r="AB1938" s="17">
        <v>0.28565335747770698</v>
      </c>
      <c r="AC1938" s="17">
        <v>0.108271475217254</v>
      </c>
      <c r="AD1938" s="17">
        <v>0</v>
      </c>
      <c r="AE1938" s="17"/>
      <c r="AF1938" s="17">
        <v>0.208656685674872</v>
      </c>
      <c r="AG1938" s="17">
        <v>0.19980307603745101</v>
      </c>
      <c r="AH1938" s="17">
        <v>0.107134498690654</v>
      </c>
      <c r="AI1938" s="17"/>
      <c r="AJ1938" s="17">
        <v>0.18462911564634901</v>
      </c>
      <c r="AK1938" s="17">
        <v>0.18545523783585799</v>
      </c>
      <c r="AL1938" s="17">
        <v>0.70244300301944596</v>
      </c>
      <c r="AM1938" s="17">
        <v>0</v>
      </c>
      <c r="AN1938" s="17">
        <v>5.90855124833723E-2</v>
      </c>
      <c r="AO1938" s="17"/>
      <c r="AP1938" s="17">
        <v>0.16853998236577</v>
      </c>
      <c r="AQ1938" s="17">
        <v>0.180717523899039</v>
      </c>
      <c r="AR1938" s="17">
        <v>0.44008884238788099</v>
      </c>
      <c r="AS1938" s="17">
        <v>0.182259987086419</v>
      </c>
      <c r="AT1938" s="17">
        <v>0</v>
      </c>
      <c r="AU1938" s="17"/>
      <c r="AV1938" s="17">
        <v>0.17209910709152601</v>
      </c>
      <c r="AW1938" s="17">
        <v>0.100165239937492</v>
      </c>
      <c r="AX1938" s="17">
        <v>0.38380467506927601</v>
      </c>
      <c r="AY1938" s="17">
        <v>0.212181773233244</v>
      </c>
      <c r="AZ1938" s="17">
        <v>0</v>
      </c>
      <c r="BA1938" s="17">
        <v>0.276338274576859</v>
      </c>
      <c r="BB1938" s="17"/>
      <c r="BC1938" s="17">
        <v>0.21375375615470599</v>
      </c>
      <c r="BD1938" s="17">
        <v>0.14191418924747601</v>
      </c>
      <c r="BE1938" s="17">
        <v>0.111381409023495</v>
      </c>
      <c r="BF1938" s="17">
        <v>0.17524017806394601</v>
      </c>
      <c r="BG1938" s="17">
        <v>0.54999053872017101</v>
      </c>
    </row>
    <row r="1939" spans="2:59" x14ac:dyDescent="0.35">
      <c r="B1939" t="s">
        <v>691</v>
      </c>
      <c r="C1939" s="17">
        <v>0.192754198065997</v>
      </c>
      <c r="D1939" s="17">
        <v>0.19915527428624899</v>
      </c>
      <c r="E1939" s="17">
        <v>0.18561414309907501</v>
      </c>
      <c r="F1939" s="17"/>
      <c r="G1939" s="17">
        <v>0</v>
      </c>
      <c r="H1939" s="17">
        <v>9.2665173174897003E-2</v>
      </c>
      <c r="I1939" s="17">
        <v>0.27658863904842002</v>
      </c>
      <c r="J1939" s="17">
        <v>0.103515265247262</v>
      </c>
      <c r="K1939" s="17">
        <v>0.42395664530639798</v>
      </c>
      <c r="L1939" s="17">
        <v>0.291907981502259</v>
      </c>
      <c r="M1939" s="17"/>
      <c r="N1939" s="17">
        <v>0.17367906005817599</v>
      </c>
      <c r="O1939" s="17">
        <v>0.122927293974838</v>
      </c>
      <c r="P1939" s="17">
        <v>0.18014769507154901</v>
      </c>
      <c r="Q1939" s="17">
        <v>0.29987727315503898</v>
      </c>
      <c r="R1939" s="17"/>
      <c r="S1939" s="17">
        <v>0</v>
      </c>
      <c r="T1939" s="17">
        <v>0.18570487223109999</v>
      </c>
      <c r="U1939" s="17">
        <v>0.30801455991876497</v>
      </c>
      <c r="V1939" s="17">
        <v>0.30338214139259001</v>
      </c>
      <c r="W1939" s="17">
        <v>0</v>
      </c>
      <c r="X1939" s="17">
        <v>0.31165283697448798</v>
      </c>
      <c r="Y1939" s="17">
        <v>8.8571250662271006E-2</v>
      </c>
      <c r="Z1939" s="17">
        <v>0</v>
      </c>
      <c r="AA1939" s="17">
        <v>4.74050752049055E-2</v>
      </c>
      <c r="AB1939" s="17">
        <v>0.45323682372193402</v>
      </c>
      <c r="AC1939" s="17">
        <v>0.22423973851177401</v>
      </c>
      <c r="AD1939" s="17">
        <v>0.247652160377136</v>
      </c>
      <c r="AE1939" s="17"/>
      <c r="AF1939" s="17">
        <v>0.25899116919480297</v>
      </c>
      <c r="AG1939" s="17">
        <v>0.184327161076736</v>
      </c>
      <c r="AH1939" s="17">
        <v>0.21855403841141</v>
      </c>
      <c r="AI1939" s="17"/>
      <c r="AJ1939" s="17">
        <v>0.24695618088371299</v>
      </c>
      <c r="AK1939" s="17">
        <v>7.9848355369289095E-2</v>
      </c>
      <c r="AL1939" s="17">
        <v>0.17437979231964401</v>
      </c>
      <c r="AM1939" s="17">
        <v>0.53339574572686399</v>
      </c>
      <c r="AN1939" s="17">
        <v>0.24482457183464801</v>
      </c>
      <c r="AO1939" s="17"/>
      <c r="AP1939" s="17">
        <v>0.23726287176213801</v>
      </c>
      <c r="AQ1939" s="17">
        <v>8.7125011445874298E-2</v>
      </c>
      <c r="AR1939" s="17">
        <v>0.18434216599751499</v>
      </c>
      <c r="AS1939" s="17">
        <v>0.35362639008942698</v>
      </c>
      <c r="AT1939" s="17">
        <v>0</v>
      </c>
      <c r="AU1939" s="17"/>
      <c r="AV1939" s="17">
        <v>6.1091060451527901E-2</v>
      </c>
      <c r="AW1939" s="17">
        <v>0.31470985989407002</v>
      </c>
      <c r="AX1939" s="17">
        <v>7.6859983847207297E-2</v>
      </c>
      <c r="AY1939" s="17">
        <v>0.21745036786878499</v>
      </c>
      <c r="AZ1939" s="17">
        <v>0</v>
      </c>
      <c r="BA1939" s="17">
        <v>8.2248705538257597E-2</v>
      </c>
      <c r="BB1939" s="17"/>
      <c r="BC1939" s="17">
        <v>0.253039156282443</v>
      </c>
      <c r="BD1939" s="17">
        <v>0.18798145694159399</v>
      </c>
      <c r="BE1939" s="17">
        <v>0.168391250500245</v>
      </c>
      <c r="BF1939" s="17">
        <v>0.21148090127143901</v>
      </c>
      <c r="BG1939" s="17">
        <v>0</v>
      </c>
    </row>
    <row r="1940" spans="2:59" x14ac:dyDescent="0.35">
      <c r="B1940" t="s">
        <v>692</v>
      </c>
      <c r="C1940" s="17">
        <v>6.4886726993753502E-2</v>
      </c>
      <c r="D1940" s="17">
        <v>5.24639021403338E-2</v>
      </c>
      <c r="E1940" s="17">
        <v>7.8743717481888298E-2</v>
      </c>
      <c r="F1940" s="17"/>
      <c r="G1940" s="17">
        <v>8.7491078818977705E-2</v>
      </c>
      <c r="H1940" s="17">
        <v>0</v>
      </c>
      <c r="I1940" s="17">
        <v>4.4450321564117601E-2</v>
      </c>
      <c r="J1940" s="17">
        <v>0.10670942515899901</v>
      </c>
      <c r="K1940" s="17">
        <v>6.4569460719097402E-2</v>
      </c>
      <c r="L1940" s="17">
        <v>9.1052903261190504E-2</v>
      </c>
      <c r="M1940" s="17"/>
      <c r="N1940" s="17">
        <v>1.8792141244627501E-2</v>
      </c>
      <c r="O1940" s="17">
        <v>2.4607829194911099E-2</v>
      </c>
      <c r="P1940" s="17">
        <v>0.195439285776145</v>
      </c>
      <c r="Q1940" s="17">
        <v>2.2921193377008001E-2</v>
      </c>
      <c r="R1940" s="17"/>
      <c r="S1940" s="17">
        <v>0</v>
      </c>
      <c r="T1940" s="17">
        <v>0</v>
      </c>
      <c r="U1940" s="17">
        <v>6.5075494071332299E-2</v>
      </c>
      <c r="V1940" s="17">
        <v>0.118237190755294</v>
      </c>
      <c r="W1940" s="17">
        <v>0</v>
      </c>
      <c r="X1940" s="17">
        <v>0.26144085378406501</v>
      </c>
      <c r="Y1940" s="17">
        <v>0</v>
      </c>
      <c r="Z1940" s="17">
        <v>0</v>
      </c>
      <c r="AA1940" s="17">
        <v>4.8580433790913001E-2</v>
      </c>
      <c r="AB1940" s="17">
        <v>0</v>
      </c>
      <c r="AC1940" s="17">
        <v>0.175598166243635</v>
      </c>
      <c r="AD1940" s="17">
        <v>0.24188797647457899</v>
      </c>
      <c r="AE1940" s="17"/>
      <c r="AF1940" s="17">
        <v>0.10938200613957801</v>
      </c>
      <c r="AG1940" s="17">
        <v>1.4940929909018699E-2</v>
      </c>
      <c r="AH1940" s="17">
        <v>8.5941489020099099E-2</v>
      </c>
      <c r="AI1940" s="17"/>
      <c r="AJ1940" s="17">
        <v>8.4532529695369396E-2</v>
      </c>
      <c r="AK1940" s="17">
        <v>0</v>
      </c>
      <c r="AL1940" s="17">
        <v>0</v>
      </c>
      <c r="AM1940" s="17">
        <v>0</v>
      </c>
      <c r="AN1940" s="17">
        <v>0.12178492570610699</v>
      </c>
      <c r="AO1940" s="17"/>
      <c r="AP1940" s="17">
        <v>9.1315582449739599E-2</v>
      </c>
      <c r="AQ1940" s="17">
        <v>4.69025136956783E-2</v>
      </c>
      <c r="AR1940" s="17">
        <v>0</v>
      </c>
      <c r="AS1940" s="17">
        <v>4.52056201710542E-2</v>
      </c>
      <c r="AT1940" s="17">
        <v>0</v>
      </c>
      <c r="AU1940" s="17"/>
      <c r="AV1940" s="17">
        <v>3.0581884872145401E-2</v>
      </c>
      <c r="AW1940" s="17">
        <v>7.3573098452857602E-2</v>
      </c>
      <c r="AX1940" s="17">
        <v>0</v>
      </c>
      <c r="AY1940" s="17">
        <v>4.2318621185863797E-2</v>
      </c>
      <c r="AZ1940" s="17">
        <v>0</v>
      </c>
      <c r="BA1940" s="17">
        <v>5.56955674360846E-2</v>
      </c>
      <c r="BB1940" s="17"/>
      <c r="BC1940" s="17">
        <v>3.9431723063357002E-2</v>
      </c>
      <c r="BD1940" s="17">
        <v>8.0274924528814004E-2</v>
      </c>
      <c r="BE1940" s="17">
        <v>0</v>
      </c>
      <c r="BF1940" s="17">
        <v>6.7104869728211794E-2</v>
      </c>
      <c r="BG1940" s="17">
        <v>0</v>
      </c>
    </row>
    <row r="1941" spans="2:59" x14ac:dyDescent="0.35">
      <c r="B1941" t="s">
        <v>598</v>
      </c>
      <c r="C1941" s="17">
        <v>1.9708807684206801E-2</v>
      </c>
      <c r="D1941" s="17">
        <v>1.2858613831901801E-2</v>
      </c>
      <c r="E1941" s="17">
        <v>2.7349829124442299E-2</v>
      </c>
      <c r="F1941" s="17"/>
      <c r="G1941" s="17">
        <v>0</v>
      </c>
      <c r="H1941" s="17">
        <v>2.8909149371465801E-2</v>
      </c>
      <c r="I1941" s="17">
        <v>0</v>
      </c>
      <c r="J1941" s="17">
        <v>0</v>
      </c>
      <c r="K1941" s="17">
        <v>7.2289177602777796E-2</v>
      </c>
      <c r="L1941" s="17">
        <v>2.6697240515166799E-2</v>
      </c>
      <c r="M1941" s="17"/>
      <c r="N1941" s="17">
        <v>5.51291053655198E-2</v>
      </c>
      <c r="O1941" s="17">
        <v>0</v>
      </c>
      <c r="P1941" s="17">
        <v>0</v>
      </c>
      <c r="Q1941" s="17">
        <v>2.8852876206496299E-2</v>
      </c>
      <c r="R1941" s="17"/>
      <c r="S1941" s="17">
        <v>4.4949855984223103E-2</v>
      </c>
      <c r="T1941" s="17">
        <v>0</v>
      </c>
      <c r="U1941" s="17">
        <v>0</v>
      </c>
      <c r="V1941" s="17">
        <v>0</v>
      </c>
      <c r="W1941" s="17">
        <v>0</v>
      </c>
      <c r="X1941" s="17">
        <v>0</v>
      </c>
      <c r="Y1941" s="17">
        <v>9.4988373358041903E-2</v>
      </c>
      <c r="Z1941" s="17">
        <v>0</v>
      </c>
      <c r="AA1941" s="17">
        <v>0</v>
      </c>
      <c r="AB1941" s="17">
        <v>0</v>
      </c>
      <c r="AC1941" s="17">
        <v>0.107421367842403</v>
      </c>
      <c r="AD1941" s="17">
        <v>0</v>
      </c>
      <c r="AE1941" s="17"/>
      <c r="AF1941" s="17">
        <v>4.3718240979421202E-2</v>
      </c>
      <c r="AG1941" s="17">
        <v>1.48915955824601E-2</v>
      </c>
      <c r="AH1941" s="17">
        <v>0</v>
      </c>
      <c r="AI1941" s="17"/>
      <c r="AJ1941" s="17">
        <v>1.86339535848341E-2</v>
      </c>
      <c r="AK1941" s="17">
        <v>3.0555111907509799E-2</v>
      </c>
      <c r="AL1941" s="17">
        <v>0</v>
      </c>
      <c r="AM1941" s="17">
        <v>0</v>
      </c>
      <c r="AN1941" s="17">
        <v>0</v>
      </c>
      <c r="AO1941" s="17"/>
      <c r="AP1941" s="17">
        <v>0</v>
      </c>
      <c r="AQ1941" s="17">
        <v>2.6399698540858101E-2</v>
      </c>
      <c r="AR1941" s="17">
        <v>5.7087255236051099E-2</v>
      </c>
      <c r="AS1941" s="17">
        <v>4.7557006686950398E-2</v>
      </c>
      <c r="AT1941" s="17">
        <v>0</v>
      </c>
      <c r="AU1941" s="17"/>
      <c r="AV1941" s="17">
        <v>2.57766637713778E-2</v>
      </c>
      <c r="AW1941" s="17">
        <v>0</v>
      </c>
      <c r="AX1941" s="17">
        <v>0</v>
      </c>
      <c r="AY1941" s="17">
        <v>4.4519839416057999E-2</v>
      </c>
      <c r="AZ1941" s="17">
        <v>0.103936508337133</v>
      </c>
      <c r="BA1941" s="17">
        <v>0</v>
      </c>
      <c r="BB1941" s="17"/>
      <c r="BC1941" s="17">
        <v>3.2506590286920899E-2</v>
      </c>
      <c r="BD1941" s="17">
        <v>0</v>
      </c>
      <c r="BE1941" s="17">
        <v>4.47185820680693E-2</v>
      </c>
      <c r="BF1941" s="17">
        <v>0</v>
      </c>
      <c r="BG1941" s="17">
        <v>0</v>
      </c>
    </row>
    <row r="1942" spans="2:59" x14ac:dyDescent="0.35">
      <c r="B1942" t="s">
        <v>693</v>
      </c>
      <c r="C1942" s="17">
        <v>2.2105320021100501E-2</v>
      </c>
      <c r="D1942" s="17">
        <v>1.4128123042369401E-2</v>
      </c>
      <c r="E1942" s="17">
        <v>3.1003452608539098E-2</v>
      </c>
      <c r="F1942" s="17"/>
      <c r="G1942" s="17">
        <v>0</v>
      </c>
      <c r="H1942" s="17">
        <v>4.0728576940988699E-2</v>
      </c>
      <c r="I1942" s="17">
        <v>0</v>
      </c>
      <c r="J1942" s="17">
        <v>4.5823563222487297E-2</v>
      </c>
      <c r="K1942" s="17">
        <v>0</v>
      </c>
      <c r="L1942" s="17">
        <v>2.9333013948535401E-2</v>
      </c>
      <c r="M1942" s="17"/>
      <c r="N1942" s="17">
        <v>0</v>
      </c>
      <c r="O1942" s="17">
        <v>2.6861082378200101E-2</v>
      </c>
      <c r="P1942" s="17">
        <v>3.27239958892395E-2</v>
      </c>
      <c r="Q1942" s="17">
        <v>2.6418863046267699E-2</v>
      </c>
      <c r="R1942" s="17"/>
      <c r="S1942" s="17">
        <v>6.3327483089031605E-2</v>
      </c>
      <c r="T1942" s="17">
        <v>0</v>
      </c>
      <c r="U1942" s="17">
        <v>0</v>
      </c>
      <c r="V1942" s="17">
        <v>0</v>
      </c>
      <c r="W1942" s="17">
        <v>0</v>
      </c>
      <c r="X1942" s="17">
        <v>0</v>
      </c>
      <c r="Y1942" s="17">
        <v>8.6975205132888395E-2</v>
      </c>
      <c r="Z1942" s="17">
        <v>0</v>
      </c>
      <c r="AA1942" s="17">
        <v>0</v>
      </c>
      <c r="AB1942" s="17">
        <v>0</v>
      </c>
      <c r="AC1942" s="17">
        <v>0.11802689792984</v>
      </c>
      <c r="AD1942" s="17">
        <v>0</v>
      </c>
      <c r="AE1942" s="17"/>
      <c r="AF1942" s="17">
        <v>2.0637617287065198E-2</v>
      </c>
      <c r="AG1942" s="17">
        <v>4.0397594689443699E-2</v>
      </c>
      <c r="AH1942" s="17">
        <v>0</v>
      </c>
      <c r="AI1942" s="17"/>
      <c r="AJ1942" s="17">
        <v>0</v>
      </c>
      <c r="AK1942" s="17">
        <v>3.40847034141393E-2</v>
      </c>
      <c r="AL1942" s="17">
        <v>0</v>
      </c>
      <c r="AM1942" s="17">
        <v>0.46660425427313601</v>
      </c>
      <c r="AN1942" s="17">
        <v>5.8968607263658698E-2</v>
      </c>
      <c r="AO1942" s="17"/>
      <c r="AP1942" s="17">
        <v>0</v>
      </c>
      <c r="AQ1942" s="17">
        <v>0</v>
      </c>
      <c r="AR1942" s="17">
        <v>0</v>
      </c>
      <c r="AS1942" s="17">
        <v>9.8593033917224404E-2</v>
      </c>
      <c r="AT1942" s="17">
        <v>0</v>
      </c>
      <c r="AU1942" s="17"/>
      <c r="AV1942" s="17">
        <v>2.87542700649531E-2</v>
      </c>
      <c r="AW1942" s="17">
        <v>0</v>
      </c>
      <c r="AX1942" s="17">
        <v>0</v>
      </c>
      <c r="AY1942" s="17">
        <v>9.2296516188038802E-2</v>
      </c>
      <c r="AZ1942" s="17">
        <v>0</v>
      </c>
      <c r="BA1942" s="17">
        <v>0</v>
      </c>
      <c r="BB1942" s="17"/>
      <c r="BC1942" s="17">
        <v>2.9764351766703199E-2</v>
      </c>
      <c r="BD1942" s="17">
        <v>0</v>
      </c>
      <c r="BE1942" s="17">
        <v>0</v>
      </c>
      <c r="BF1942" s="17">
        <v>0</v>
      </c>
      <c r="BG1942" s="17">
        <v>0</v>
      </c>
    </row>
    <row r="1943" spans="2:59" x14ac:dyDescent="0.35">
      <c r="B1943" t="s">
        <v>100</v>
      </c>
      <c r="C1943" s="17">
        <v>7.0789509516457294E-2</v>
      </c>
      <c r="D1943" s="17">
        <v>3.8095600714475597E-2</v>
      </c>
      <c r="E1943" s="17">
        <v>0.10725779983162601</v>
      </c>
      <c r="F1943" s="17"/>
      <c r="G1943" s="17">
        <v>5.7377913307658901E-2</v>
      </c>
      <c r="H1943" s="17">
        <v>0.100822920119837</v>
      </c>
      <c r="I1943" s="17">
        <v>0.166217389768646</v>
      </c>
      <c r="J1943" s="17">
        <v>6.5950221901788397E-2</v>
      </c>
      <c r="K1943" s="17">
        <v>0</v>
      </c>
      <c r="L1943" s="17">
        <v>2.7336393617026899E-2</v>
      </c>
      <c r="M1943" s="17"/>
      <c r="N1943" s="17">
        <v>0</v>
      </c>
      <c r="O1943" s="17">
        <v>0.15397503101986701</v>
      </c>
      <c r="P1943" s="17">
        <v>4.2954750992753303E-2</v>
      </c>
      <c r="Q1943" s="17">
        <v>7.0062808293158196E-2</v>
      </c>
      <c r="R1943" s="17"/>
      <c r="S1943" s="17">
        <v>6.1098176759036602E-2</v>
      </c>
      <c r="T1943" s="17">
        <v>7.6406024760716701E-2</v>
      </c>
      <c r="U1943" s="17">
        <v>8.0232760200196096E-2</v>
      </c>
      <c r="V1943" s="17">
        <v>0.13655930048071999</v>
      </c>
      <c r="W1943" s="17">
        <v>0</v>
      </c>
      <c r="X1943" s="17">
        <v>0.15954430467344499</v>
      </c>
      <c r="Y1943" s="17">
        <v>0</v>
      </c>
      <c r="Z1943" s="17">
        <v>0</v>
      </c>
      <c r="AA1943" s="17">
        <v>0.12735588496102301</v>
      </c>
      <c r="AB1943" s="17">
        <v>0</v>
      </c>
      <c r="AC1943" s="17">
        <v>0</v>
      </c>
      <c r="AD1943" s="17">
        <v>0</v>
      </c>
      <c r="AE1943" s="17"/>
      <c r="AF1943" s="17">
        <v>5.7302163353253999E-2</v>
      </c>
      <c r="AG1943" s="17">
        <v>6.2523382228373406E-2</v>
      </c>
      <c r="AH1943" s="17">
        <v>5.2283145072091898E-2</v>
      </c>
      <c r="AI1943" s="17"/>
      <c r="AJ1943" s="17">
        <v>4.8153458286362298E-2</v>
      </c>
      <c r="AK1943" s="17">
        <v>7.2178194222269398E-2</v>
      </c>
      <c r="AL1943" s="17">
        <v>0</v>
      </c>
      <c r="AM1943" s="17">
        <v>0</v>
      </c>
      <c r="AN1943" s="17">
        <v>0.13555919868458</v>
      </c>
      <c r="AO1943" s="17"/>
      <c r="AP1943" s="17">
        <v>8.5812448772280905E-2</v>
      </c>
      <c r="AQ1943" s="17">
        <v>0.101067024986986</v>
      </c>
      <c r="AR1943" s="17">
        <v>0</v>
      </c>
      <c r="AS1943" s="17">
        <v>0</v>
      </c>
      <c r="AT1943" s="17">
        <v>0.11224762774399399</v>
      </c>
      <c r="AU1943" s="17"/>
      <c r="AV1943" s="17">
        <v>6.08904018981965E-2</v>
      </c>
      <c r="AW1943" s="17">
        <v>6.9139215593119502E-2</v>
      </c>
      <c r="AX1943" s="17">
        <v>0</v>
      </c>
      <c r="AY1943" s="17">
        <v>6.9461522770623493E-2</v>
      </c>
      <c r="AZ1943" s="17">
        <v>0.15523639816015899</v>
      </c>
      <c r="BA1943" s="17">
        <v>0.260583804996664</v>
      </c>
      <c r="BB1943" s="17"/>
      <c r="BC1943" s="17">
        <v>0.126533396276338</v>
      </c>
      <c r="BD1943" s="17">
        <v>0.105414790506593</v>
      </c>
      <c r="BE1943" s="17">
        <v>6.1298359509802301E-2</v>
      </c>
      <c r="BF1943" s="17">
        <v>0</v>
      </c>
      <c r="BG1943" s="17">
        <v>0</v>
      </c>
    </row>
    <row r="1944" spans="2:59" x14ac:dyDescent="0.35">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c r="AX1944" s="17"/>
      <c r="AY1944" s="17"/>
      <c r="AZ1944" s="17"/>
      <c r="BA1944" s="17"/>
      <c r="BB1944" s="17"/>
      <c r="BC1944" s="17"/>
      <c r="BD1944" s="17"/>
      <c r="BE1944" s="17"/>
      <c r="BF1944" s="17"/>
      <c r="BG1944" s="17"/>
    </row>
    <row r="1945" spans="2:59" x14ac:dyDescent="0.35">
      <c r="B1945" s="6" t="s">
        <v>701</v>
      </c>
      <c r="C1945" s="17"/>
      <c r="D1945" s="17"/>
      <c r="E1945" s="17"/>
      <c r="F1945" s="17"/>
      <c r="G1945" s="17"/>
      <c r="H1945" s="17"/>
      <c r="I1945" s="17"/>
      <c r="J1945" s="17"/>
      <c r="K1945" s="17"/>
      <c r="L1945" s="17"/>
      <c r="M1945" s="17"/>
      <c r="N1945" s="17"/>
      <c r="O1945" s="17"/>
      <c r="P1945" s="17"/>
      <c r="Q1945" s="17"/>
      <c r="R1945" s="17"/>
      <c r="S1945" s="17"/>
      <c r="T1945" s="17"/>
      <c r="U1945" s="17"/>
      <c r="V1945" s="17"/>
      <c r="W1945" s="17"/>
      <c r="X1945" s="17"/>
      <c r="Y1945" s="17"/>
      <c r="Z1945" s="17"/>
      <c r="AA1945" s="17"/>
      <c r="AB1945" s="17"/>
      <c r="AC1945" s="17"/>
      <c r="AD1945" s="17"/>
      <c r="AE1945" s="17"/>
      <c r="AF1945" s="17"/>
      <c r="AG1945" s="17"/>
      <c r="AH1945" s="17"/>
      <c r="AI1945" s="17"/>
      <c r="AJ1945" s="17"/>
      <c r="AK1945" s="17"/>
      <c r="AL1945" s="17"/>
      <c r="AM1945" s="17"/>
      <c r="AN1945" s="17"/>
      <c r="AO1945" s="17"/>
      <c r="AP1945" s="17"/>
      <c r="AQ1945" s="17"/>
      <c r="AR1945" s="17"/>
      <c r="AS1945" s="17"/>
      <c r="AT1945" s="17"/>
      <c r="AU1945" s="17"/>
      <c r="AV1945" s="17"/>
      <c r="AW1945" s="17"/>
      <c r="AX1945" s="17"/>
      <c r="AY1945" s="17"/>
      <c r="AZ1945" s="17"/>
      <c r="BA1945" s="17"/>
      <c r="BB1945" s="17"/>
      <c r="BC1945" s="17"/>
      <c r="BD1945" s="17"/>
      <c r="BE1945" s="17"/>
      <c r="BF1945" s="17"/>
      <c r="BG1945" s="17"/>
    </row>
    <row r="1946" spans="2:59" x14ac:dyDescent="0.35">
      <c r="B1946" s="24" t="s">
        <v>331</v>
      </c>
      <c r="C1946" s="17"/>
      <c r="D1946" s="17"/>
      <c r="E1946" s="17"/>
      <c r="F1946" s="17"/>
      <c r="G1946" s="17"/>
      <c r="H1946" s="17"/>
      <c r="I1946" s="17"/>
      <c r="J1946" s="17"/>
      <c r="K1946" s="17"/>
      <c r="L1946" s="17"/>
      <c r="M1946" s="17"/>
      <c r="N1946" s="17"/>
      <c r="O1946" s="17"/>
      <c r="P1946" s="17"/>
      <c r="Q1946" s="17"/>
      <c r="R1946" s="17"/>
      <c r="S1946" s="17"/>
      <c r="T1946" s="17"/>
      <c r="U1946" s="17"/>
      <c r="V1946" s="17"/>
      <c r="W1946" s="17"/>
      <c r="X1946" s="17"/>
      <c r="Y1946" s="17"/>
      <c r="Z1946" s="17"/>
      <c r="AA1946" s="17"/>
      <c r="AB1946" s="17"/>
      <c r="AC1946" s="17"/>
      <c r="AD1946" s="17"/>
      <c r="AE1946" s="17"/>
      <c r="AF1946" s="17"/>
      <c r="AG1946" s="17"/>
      <c r="AH1946" s="17"/>
      <c r="AI1946" s="17"/>
      <c r="AJ1946" s="17"/>
      <c r="AK1946" s="17"/>
      <c r="AL1946" s="17"/>
      <c r="AM1946" s="17"/>
      <c r="AN1946" s="17"/>
      <c r="AO1946" s="17"/>
      <c r="AP1946" s="17"/>
      <c r="AQ1946" s="17"/>
      <c r="AR1946" s="17"/>
      <c r="AS1946" s="17"/>
      <c r="AT1946" s="17"/>
      <c r="AU1946" s="17"/>
      <c r="AV1946" s="17"/>
      <c r="AW1946" s="17"/>
      <c r="AX1946" s="17"/>
      <c r="AY1946" s="17"/>
      <c r="AZ1946" s="17"/>
      <c r="BA1946" s="17"/>
      <c r="BB1946" s="17"/>
      <c r="BC1946" s="17"/>
      <c r="BD1946" s="17"/>
      <c r="BE1946" s="17"/>
      <c r="BF1946" s="17"/>
      <c r="BG1946" s="17"/>
    </row>
    <row r="1947" spans="2:59" x14ac:dyDescent="0.35">
      <c r="B1947" t="s">
        <v>688</v>
      </c>
      <c r="C1947" s="17">
        <v>0.33613077397317898</v>
      </c>
      <c r="D1947" s="17">
        <v>0.36364074005463298</v>
      </c>
      <c r="E1947" s="17">
        <v>0.31008296702029098</v>
      </c>
      <c r="F1947" s="17"/>
      <c r="G1947" s="17">
        <v>0.39325057730513902</v>
      </c>
      <c r="H1947" s="17">
        <v>0.389380716929699</v>
      </c>
      <c r="I1947" s="17">
        <v>0.36463891387480002</v>
      </c>
      <c r="J1947" s="17">
        <v>0.37929515462330499</v>
      </c>
      <c r="K1947" s="17">
        <v>0.405697303984831</v>
      </c>
      <c r="L1947" s="17">
        <v>0.22415422322272099</v>
      </c>
      <c r="M1947" s="17"/>
      <c r="N1947" s="17">
        <v>0.32431534521546102</v>
      </c>
      <c r="O1947" s="17">
        <v>0.269320056175056</v>
      </c>
      <c r="P1947" s="17">
        <v>0.52885505899037899</v>
      </c>
      <c r="Q1947" s="17">
        <v>0.26473686921968198</v>
      </c>
      <c r="R1947" s="17"/>
      <c r="S1947" s="17">
        <v>0.52820844440816594</v>
      </c>
      <c r="T1947" s="17">
        <v>0.27172685621418402</v>
      </c>
      <c r="U1947" s="17">
        <v>0.32540946711291902</v>
      </c>
      <c r="V1947" s="17">
        <v>0.21282703759362601</v>
      </c>
      <c r="W1947" s="17">
        <v>0.48623513216659298</v>
      </c>
      <c r="X1947" s="17">
        <v>0.63701210521376295</v>
      </c>
      <c r="Y1947" s="17">
        <v>0.26843706401774597</v>
      </c>
      <c r="Z1947" s="17">
        <v>0.16957557591494099</v>
      </c>
      <c r="AA1947" s="17">
        <v>0.15140611213598401</v>
      </c>
      <c r="AB1947" s="17">
        <v>0.46553685585163801</v>
      </c>
      <c r="AC1947" s="17">
        <v>0.23379806069721601</v>
      </c>
      <c r="AD1947" s="17">
        <v>0.33276716434862602</v>
      </c>
      <c r="AE1947" s="17"/>
      <c r="AF1947" s="17">
        <v>0.32912027801632499</v>
      </c>
      <c r="AG1947" s="17">
        <v>0.29200329709786299</v>
      </c>
      <c r="AH1947" s="17">
        <v>0.33494124036225797</v>
      </c>
      <c r="AI1947" s="17"/>
      <c r="AJ1947" s="17">
        <v>0.223604999184572</v>
      </c>
      <c r="AK1947" s="17">
        <v>0.40668352897932403</v>
      </c>
      <c r="AL1947" s="17">
        <v>0</v>
      </c>
      <c r="AM1947" s="17">
        <v>0.51442860965638904</v>
      </c>
      <c r="AN1947" s="17">
        <v>0.282255821662316</v>
      </c>
      <c r="AO1947" s="17"/>
      <c r="AP1947" s="17">
        <v>0.14709947360371101</v>
      </c>
      <c r="AQ1947" s="17">
        <v>0.40783241862326702</v>
      </c>
      <c r="AR1947" s="17">
        <v>0.438260248627861</v>
      </c>
      <c r="AS1947" s="17">
        <v>0.259911398547718</v>
      </c>
      <c r="AT1947" s="17">
        <v>1</v>
      </c>
      <c r="AU1947" s="17"/>
      <c r="AV1947" s="17">
        <v>0.420108774479661</v>
      </c>
      <c r="AW1947" s="17">
        <v>0.12524405573931799</v>
      </c>
      <c r="AX1947" s="17">
        <v>0.41959264377354799</v>
      </c>
      <c r="AY1947" s="17">
        <v>0.248557526883214</v>
      </c>
      <c r="AZ1947" s="17">
        <v>1</v>
      </c>
      <c r="BA1947" s="17">
        <v>0.108764033957331</v>
      </c>
      <c r="BB1947" s="17"/>
      <c r="BC1947" s="17">
        <v>0.40793574233744001</v>
      </c>
      <c r="BD1947" s="17">
        <v>0.338951987825868</v>
      </c>
      <c r="BE1947" s="17">
        <v>0.241127012111021</v>
      </c>
      <c r="BF1947" s="17">
        <v>0.56946828134921101</v>
      </c>
      <c r="BG1947" s="17">
        <v>0</v>
      </c>
    </row>
    <row r="1948" spans="2:59" x14ac:dyDescent="0.35">
      <c r="B1948" t="s">
        <v>689</v>
      </c>
      <c r="C1948" s="17">
        <v>0.12373540363253301</v>
      </c>
      <c r="D1948" s="17">
        <v>0.11604457131370299</v>
      </c>
      <c r="E1948" s="17">
        <v>0.13101746697476899</v>
      </c>
      <c r="F1948" s="17"/>
      <c r="G1948" s="17">
        <v>8.1337813255621699E-2</v>
      </c>
      <c r="H1948" s="17">
        <v>0.18303720138378499</v>
      </c>
      <c r="I1948" s="17">
        <v>6.6852622216303906E-2</v>
      </c>
      <c r="J1948" s="17">
        <v>6.3491689033635501E-2</v>
      </c>
      <c r="K1948" s="17">
        <v>5.97997551563174E-2</v>
      </c>
      <c r="L1948" s="17">
        <v>0.19323257560100701</v>
      </c>
      <c r="M1948" s="17"/>
      <c r="N1948" s="17">
        <v>8.9988648761503906E-2</v>
      </c>
      <c r="O1948" s="17">
        <v>0.110634636346475</v>
      </c>
      <c r="P1948" s="17">
        <v>6.8675889585708097E-2</v>
      </c>
      <c r="Q1948" s="17">
        <v>0.201074975019119</v>
      </c>
      <c r="R1948" s="17"/>
      <c r="S1948" s="17">
        <v>0.16730938536933199</v>
      </c>
      <c r="T1948" s="17">
        <v>0.289089678542927</v>
      </c>
      <c r="U1948" s="17">
        <v>0.22193231404858699</v>
      </c>
      <c r="V1948" s="17">
        <v>0.113721801995772</v>
      </c>
      <c r="W1948" s="17">
        <v>0.25566373886456401</v>
      </c>
      <c r="X1948" s="17">
        <v>0</v>
      </c>
      <c r="Y1948" s="17">
        <v>0</v>
      </c>
      <c r="Z1948" s="17">
        <v>0</v>
      </c>
      <c r="AA1948" s="17">
        <v>0.29608284628216502</v>
      </c>
      <c r="AB1948" s="17">
        <v>0</v>
      </c>
      <c r="AC1948" s="17">
        <v>0</v>
      </c>
      <c r="AD1948" s="17">
        <v>0</v>
      </c>
      <c r="AE1948" s="17"/>
      <c r="AF1948" s="17">
        <v>0.11828693488019699</v>
      </c>
      <c r="AG1948" s="17">
        <v>0.17885247492526499</v>
      </c>
      <c r="AH1948" s="17">
        <v>6.3393610380671206E-2</v>
      </c>
      <c r="AI1948" s="17"/>
      <c r="AJ1948" s="17">
        <v>0.15598885779375099</v>
      </c>
      <c r="AK1948" s="17">
        <v>0.15630163240178299</v>
      </c>
      <c r="AL1948" s="17">
        <v>0.26283922071654198</v>
      </c>
      <c r="AM1948" s="17">
        <v>0</v>
      </c>
      <c r="AN1948" s="17">
        <v>7.7045837552535107E-2</v>
      </c>
      <c r="AO1948" s="17"/>
      <c r="AP1948" s="17">
        <v>0.22729365852782099</v>
      </c>
      <c r="AQ1948" s="17">
        <v>0.15429058684406599</v>
      </c>
      <c r="AR1948" s="17">
        <v>0</v>
      </c>
      <c r="AS1948" s="17">
        <v>9.98060473885308E-2</v>
      </c>
      <c r="AT1948" s="17">
        <v>0</v>
      </c>
      <c r="AU1948" s="17"/>
      <c r="AV1948" s="17">
        <v>0.11372663942457401</v>
      </c>
      <c r="AW1948" s="17">
        <v>0.195822134068104</v>
      </c>
      <c r="AX1948" s="17">
        <v>0.173221438455294</v>
      </c>
      <c r="AY1948" s="17">
        <v>0.18280668757072299</v>
      </c>
      <c r="AZ1948" s="17">
        <v>0</v>
      </c>
      <c r="BA1948" s="17">
        <v>0.12328474508967301</v>
      </c>
      <c r="BB1948" s="17"/>
      <c r="BC1948" s="17">
        <v>9.6684152825947306E-2</v>
      </c>
      <c r="BD1948" s="17">
        <v>7.0121324889953401E-2</v>
      </c>
      <c r="BE1948" s="17">
        <v>0.29993803051656298</v>
      </c>
      <c r="BF1948" s="17">
        <v>0</v>
      </c>
      <c r="BG1948" s="17">
        <v>0</v>
      </c>
    </row>
    <row r="1949" spans="2:59" x14ac:dyDescent="0.35">
      <c r="B1949" t="s">
        <v>690</v>
      </c>
      <c r="C1949" s="17">
        <v>0.16057708060933701</v>
      </c>
      <c r="D1949" s="17">
        <v>0.16917619458184699</v>
      </c>
      <c r="E1949" s="17">
        <v>0.152435010929621</v>
      </c>
      <c r="F1949" s="17"/>
      <c r="G1949" s="17">
        <v>0.441852975048042</v>
      </c>
      <c r="H1949" s="17">
        <v>0.25019615458669098</v>
      </c>
      <c r="I1949" s="17">
        <v>0</v>
      </c>
      <c r="J1949" s="17">
        <v>0.22476183457613</v>
      </c>
      <c r="K1949" s="17">
        <v>0</v>
      </c>
      <c r="L1949" s="17">
        <v>0.15977556883795599</v>
      </c>
      <c r="M1949" s="17"/>
      <c r="N1949" s="17">
        <v>0.19183543629487901</v>
      </c>
      <c r="O1949" s="17">
        <v>0.14494857893462401</v>
      </c>
      <c r="P1949" s="17">
        <v>0.146604619566616</v>
      </c>
      <c r="Q1949" s="17">
        <v>0.16001072590809401</v>
      </c>
      <c r="R1949" s="17"/>
      <c r="S1949" s="17">
        <v>0.135486683454662</v>
      </c>
      <c r="T1949" s="17">
        <v>0.18164536469926201</v>
      </c>
      <c r="U1949" s="17">
        <v>0</v>
      </c>
      <c r="V1949" s="17">
        <v>0.30773389653168198</v>
      </c>
      <c r="W1949" s="17">
        <v>0</v>
      </c>
      <c r="X1949" s="17">
        <v>0</v>
      </c>
      <c r="Y1949" s="17">
        <v>0.39583263646330802</v>
      </c>
      <c r="Z1949" s="17">
        <v>0.16562864969605801</v>
      </c>
      <c r="AA1949" s="17">
        <v>0</v>
      </c>
      <c r="AB1949" s="17">
        <v>0.13121033655077499</v>
      </c>
      <c r="AC1949" s="17">
        <v>0.40892049626224802</v>
      </c>
      <c r="AD1949" s="17">
        <v>0</v>
      </c>
      <c r="AE1949" s="17"/>
      <c r="AF1949" s="17">
        <v>9.7847763921210695E-2</v>
      </c>
      <c r="AG1949" s="17">
        <v>0.190537947715231</v>
      </c>
      <c r="AH1949" s="17">
        <v>0.18267814419991099</v>
      </c>
      <c r="AI1949" s="17"/>
      <c r="AJ1949" s="17">
        <v>0.14886858132681899</v>
      </c>
      <c r="AK1949" s="17">
        <v>0.126477952460017</v>
      </c>
      <c r="AL1949" s="17">
        <v>0.22792233343465901</v>
      </c>
      <c r="AM1949" s="17">
        <v>0</v>
      </c>
      <c r="AN1949" s="17">
        <v>0.14050569423895001</v>
      </c>
      <c r="AO1949" s="17"/>
      <c r="AP1949" s="17">
        <v>0.127339087234106</v>
      </c>
      <c r="AQ1949" s="17">
        <v>0.149766881119377</v>
      </c>
      <c r="AR1949" s="17">
        <v>0.173684002884954</v>
      </c>
      <c r="AS1949" s="17">
        <v>0.199375785621244</v>
      </c>
      <c r="AT1949" s="17">
        <v>0</v>
      </c>
      <c r="AU1949" s="17"/>
      <c r="AV1949" s="17">
        <v>0.19242454941253401</v>
      </c>
      <c r="AW1949" s="17">
        <v>0.14369043045028701</v>
      </c>
      <c r="AX1949" s="17">
        <v>0.11416542785669299</v>
      </c>
      <c r="AY1949" s="17">
        <v>0.186610173511012</v>
      </c>
      <c r="AZ1949" s="17">
        <v>0</v>
      </c>
      <c r="BA1949" s="17">
        <v>0.131983338069772</v>
      </c>
      <c r="BB1949" s="17"/>
      <c r="BC1949" s="17">
        <v>0.20721028716031401</v>
      </c>
      <c r="BD1949" s="17">
        <v>0.13196876670479701</v>
      </c>
      <c r="BE1949" s="17">
        <v>0.141678570010108</v>
      </c>
      <c r="BF1949" s="17">
        <v>0</v>
      </c>
      <c r="BG1949" s="17">
        <v>1</v>
      </c>
    </row>
    <row r="1950" spans="2:59" x14ac:dyDescent="0.35">
      <c r="B1950" t="s">
        <v>691</v>
      </c>
      <c r="C1950" s="17">
        <v>0.18846550820341601</v>
      </c>
      <c r="D1950" s="17">
        <v>0.21883114120056801</v>
      </c>
      <c r="E1950" s="17">
        <v>0.15971381349139299</v>
      </c>
      <c r="F1950" s="17"/>
      <c r="G1950" s="17">
        <v>8.3558634391196707E-2</v>
      </c>
      <c r="H1950" s="17">
        <v>0.17738592709982401</v>
      </c>
      <c r="I1950" s="17">
        <v>0.28856449981632798</v>
      </c>
      <c r="J1950" s="17">
        <v>0.159199778586602</v>
      </c>
      <c r="K1950" s="17">
        <v>0.30256854107779502</v>
      </c>
      <c r="L1950" s="17">
        <v>0.13475597188432101</v>
      </c>
      <c r="M1950" s="17"/>
      <c r="N1950" s="17">
        <v>0.129560616402704</v>
      </c>
      <c r="O1950" s="17">
        <v>0.30451100085904498</v>
      </c>
      <c r="P1950" s="17">
        <v>0.19161022068414499</v>
      </c>
      <c r="Q1950" s="17">
        <v>0.13063514207257601</v>
      </c>
      <c r="R1950" s="17"/>
      <c r="S1950" s="17">
        <v>0.16899548676783999</v>
      </c>
      <c r="T1950" s="17">
        <v>0.17280367806295499</v>
      </c>
      <c r="U1950" s="17">
        <v>0.33997899308085</v>
      </c>
      <c r="V1950" s="17">
        <v>9.1404087724138106E-2</v>
      </c>
      <c r="W1950" s="17">
        <v>0</v>
      </c>
      <c r="X1950" s="17">
        <v>0.362987894786237</v>
      </c>
      <c r="Y1950" s="17">
        <v>0.136038815251667</v>
      </c>
      <c r="Z1950" s="17">
        <v>0.335204225610999</v>
      </c>
      <c r="AA1950" s="17">
        <v>0.251676839745616</v>
      </c>
      <c r="AB1950" s="17">
        <v>0.17737698281832501</v>
      </c>
      <c r="AC1950" s="17">
        <v>0.24945235058690701</v>
      </c>
      <c r="AD1950" s="17">
        <v>0.18399330902460201</v>
      </c>
      <c r="AE1950" s="17"/>
      <c r="AF1950" s="17">
        <v>0.20350453717745201</v>
      </c>
      <c r="AG1950" s="17">
        <v>0.153399190685785</v>
      </c>
      <c r="AH1950" s="17">
        <v>0.29923615570492601</v>
      </c>
      <c r="AI1950" s="17"/>
      <c r="AJ1950" s="17">
        <v>0.17871098478934699</v>
      </c>
      <c r="AK1950" s="17">
        <v>0.23583506272607799</v>
      </c>
      <c r="AL1950" s="17">
        <v>0.50923844584879896</v>
      </c>
      <c r="AM1950" s="17">
        <v>0</v>
      </c>
      <c r="AN1950" s="17">
        <v>0.189641733270007</v>
      </c>
      <c r="AO1950" s="17"/>
      <c r="AP1950" s="17">
        <v>0.179662612790813</v>
      </c>
      <c r="AQ1950" s="17">
        <v>0.183359011455034</v>
      </c>
      <c r="AR1950" s="17">
        <v>0.38805574848718499</v>
      </c>
      <c r="AS1950" s="17">
        <v>0.14589822149225701</v>
      </c>
      <c r="AT1950" s="17">
        <v>0</v>
      </c>
      <c r="AU1950" s="17"/>
      <c r="AV1950" s="17">
        <v>0.16959455487741301</v>
      </c>
      <c r="AW1950" s="17">
        <v>0.233946148875816</v>
      </c>
      <c r="AX1950" s="17">
        <v>0.293020489914465</v>
      </c>
      <c r="AY1950" s="17">
        <v>0.140487344290636</v>
      </c>
      <c r="AZ1950" s="17">
        <v>0</v>
      </c>
      <c r="BA1950" s="17">
        <v>0.38141282111165697</v>
      </c>
      <c r="BB1950" s="17"/>
      <c r="BC1950" s="17">
        <v>6.1728503372764497E-2</v>
      </c>
      <c r="BD1950" s="17">
        <v>0.30146666690126001</v>
      </c>
      <c r="BE1950" s="17">
        <v>0.159368636453812</v>
      </c>
      <c r="BF1950" s="17">
        <v>0.15985897101506999</v>
      </c>
      <c r="BG1950" s="17">
        <v>0</v>
      </c>
    </row>
    <row r="1951" spans="2:59" x14ac:dyDescent="0.35">
      <c r="B1951" t="s">
        <v>692</v>
      </c>
      <c r="C1951" s="17">
        <v>4.7073762714518498E-2</v>
      </c>
      <c r="D1951" s="17">
        <v>8.0350337911271205E-2</v>
      </c>
      <c r="E1951" s="17">
        <v>1.55658428497009E-2</v>
      </c>
      <c r="F1951" s="17"/>
      <c r="G1951" s="17">
        <v>0</v>
      </c>
      <c r="H1951" s="17">
        <v>0</v>
      </c>
      <c r="I1951" s="17">
        <v>0</v>
      </c>
      <c r="J1951" s="17">
        <v>4.4096860630430203E-2</v>
      </c>
      <c r="K1951" s="17">
        <v>0</v>
      </c>
      <c r="L1951" s="17">
        <v>0.129006727187852</v>
      </c>
      <c r="M1951" s="17"/>
      <c r="N1951" s="17">
        <v>7.2316085994687904E-2</v>
      </c>
      <c r="O1951" s="17">
        <v>3.3353933528869201E-2</v>
      </c>
      <c r="P1951" s="17">
        <v>3.1042809182442101E-2</v>
      </c>
      <c r="Q1951" s="17">
        <v>5.0998092637924701E-2</v>
      </c>
      <c r="R1951" s="17"/>
      <c r="S1951" s="17">
        <v>0</v>
      </c>
      <c r="T1951" s="17">
        <v>0</v>
      </c>
      <c r="U1951" s="17">
        <v>0.112679225757644</v>
      </c>
      <c r="V1951" s="17">
        <v>0</v>
      </c>
      <c r="W1951" s="17">
        <v>0</v>
      </c>
      <c r="X1951" s="17">
        <v>0</v>
      </c>
      <c r="Y1951" s="17">
        <v>6.6507735489056002E-2</v>
      </c>
      <c r="Z1951" s="17">
        <v>0.211395743932801</v>
      </c>
      <c r="AA1951" s="17">
        <v>6.8220606688006502E-2</v>
      </c>
      <c r="AB1951" s="17">
        <v>4.8341482777740398E-2</v>
      </c>
      <c r="AC1951" s="17">
        <v>0</v>
      </c>
      <c r="AD1951" s="17">
        <v>0.16244589817697</v>
      </c>
      <c r="AE1951" s="17"/>
      <c r="AF1951" s="17">
        <v>4.4343356219841E-2</v>
      </c>
      <c r="AG1951" s="17">
        <v>6.03542101050841E-2</v>
      </c>
      <c r="AH1951" s="17">
        <v>4.7655393745296697E-2</v>
      </c>
      <c r="AI1951" s="17"/>
      <c r="AJ1951" s="17">
        <v>7.0497762906828298E-2</v>
      </c>
      <c r="AK1951" s="17">
        <v>0</v>
      </c>
      <c r="AL1951" s="17">
        <v>0</v>
      </c>
      <c r="AM1951" s="17">
        <v>0</v>
      </c>
      <c r="AN1951" s="17">
        <v>0.10984753173900901</v>
      </c>
      <c r="AO1951" s="17"/>
      <c r="AP1951" s="17">
        <v>0.118913490161972</v>
      </c>
      <c r="AQ1951" s="17">
        <v>1.7507920374888901E-2</v>
      </c>
      <c r="AR1951" s="17">
        <v>0</v>
      </c>
      <c r="AS1951" s="17">
        <v>4.5197327813349002E-2</v>
      </c>
      <c r="AT1951" s="17">
        <v>0</v>
      </c>
      <c r="AU1951" s="17"/>
      <c r="AV1951" s="17">
        <v>2.1805571535304699E-2</v>
      </c>
      <c r="AW1951" s="17">
        <v>0.13064951478881201</v>
      </c>
      <c r="AX1951" s="17">
        <v>0</v>
      </c>
      <c r="AY1951" s="17">
        <v>4.3521110049087597E-2</v>
      </c>
      <c r="AZ1951" s="17">
        <v>0</v>
      </c>
      <c r="BA1951" s="17">
        <v>0</v>
      </c>
      <c r="BB1951" s="17"/>
      <c r="BC1951" s="17">
        <v>6.4034430632297995E-2</v>
      </c>
      <c r="BD1951" s="17">
        <v>2.6046838784758601E-2</v>
      </c>
      <c r="BE1951" s="17">
        <v>3.1444602484680902E-2</v>
      </c>
      <c r="BF1951" s="17">
        <v>8.1596194352409099E-2</v>
      </c>
      <c r="BG1951" s="17">
        <v>0</v>
      </c>
    </row>
    <row r="1952" spans="2:59" x14ac:dyDescent="0.35">
      <c r="B1952" t="s">
        <v>598</v>
      </c>
      <c r="C1952" s="17">
        <v>3.7691581862998903E-2</v>
      </c>
      <c r="D1952" s="17">
        <v>0</v>
      </c>
      <c r="E1952" s="17">
        <v>7.3379850078577599E-2</v>
      </c>
      <c r="F1952" s="17"/>
      <c r="G1952" s="17">
        <v>0</v>
      </c>
      <c r="H1952" s="17">
        <v>0</v>
      </c>
      <c r="I1952" s="17">
        <v>0.130797947967282</v>
      </c>
      <c r="J1952" s="17">
        <v>3.2091734306604697E-2</v>
      </c>
      <c r="K1952" s="17">
        <v>4.5490208332126802E-2</v>
      </c>
      <c r="L1952" s="17">
        <v>2.7919106520406599E-2</v>
      </c>
      <c r="M1952" s="17"/>
      <c r="N1952" s="17">
        <v>5.46887827280838E-2</v>
      </c>
      <c r="O1952" s="17">
        <v>6.6687541827261804E-2</v>
      </c>
      <c r="P1952" s="17">
        <v>0</v>
      </c>
      <c r="Q1952" s="17">
        <v>2.6336357305716099E-2</v>
      </c>
      <c r="R1952" s="17"/>
      <c r="S1952" s="17">
        <v>0</v>
      </c>
      <c r="T1952" s="17">
        <v>0</v>
      </c>
      <c r="U1952" s="17">
        <v>0</v>
      </c>
      <c r="V1952" s="17">
        <v>0</v>
      </c>
      <c r="W1952" s="17">
        <v>0</v>
      </c>
      <c r="X1952" s="17">
        <v>0</v>
      </c>
      <c r="Y1952" s="17">
        <v>7.0899710693288001E-2</v>
      </c>
      <c r="Z1952" s="17">
        <v>0.11819580484520099</v>
      </c>
      <c r="AA1952" s="17">
        <v>7.433182303718E-2</v>
      </c>
      <c r="AB1952" s="17">
        <v>0.12063274777037</v>
      </c>
      <c r="AC1952" s="17">
        <v>0</v>
      </c>
      <c r="AD1952" s="17">
        <v>0</v>
      </c>
      <c r="AE1952" s="17"/>
      <c r="AF1952" s="17">
        <v>3.3704009163307298E-2</v>
      </c>
      <c r="AG1952" s="17">
        <v>6.3516210305870499E-2</v>
      </c>
      <c r="AH1952" s="17">
        <v>0</v>
      </c>
      <c r="AI1952" s="17"/>
      <c r="AJ1952" s="17">
        <v>5.9943651011938298E-2</v>
      </c>
      <c r="AK1952" s="17">
        <v>2.38710154340851E-2</v>
      </c>
      <c r="AL1952" s="17">
        <v>0</v>
      </c>
      <c r="AM1952" s="17">
        <v>0</v>
      </c>
      <c r="AN1952" s="17">
        <v>6.7770806947270001E-2</v>
      </c>
      <c r="AO1952" s="17"/>
      <c r="AP1952" s="17">
        <v>0</v>
      </c>
      <c r="AQ1952" s="17">
        <v>4.3584491200884E-2</v>
      </c>
      <c r="AR1952" s="17">
        <v>0</v>
      </c>
      <c r="AS1952" s="17">
        <v>0.11965701881851799</v>
      </c>
      <c r="AT1952" s="17">
        <v>0</v>
      </c>
      <c r="AU1952" s="17"/>
      <c r="AV1952" s="17">
        <v>5.4283131312034098E-2</v>
      </c>
      <c r="AW1952" s="17">
        <v>0</v>
      </c>
      <c r="AX1952" s="17">
        <v>0</v>
      </c>
      <c r="AY1952" s="17">
        <v>7.2689941475825304E-2</v>
      </c>
      <c r="AZ1952" s="17">
        <v>0</v>
      </c>
      <c r="BA1952" s="17">
        <v>0</v>
      </c>
      <c r="BB1952" s="17"/>
      <c r="BC1952" s="17">
        <v>0</v>
      </c>
      <c r="BD1952" s="17">
        <v>3.0659106141796202E-2</v>
      </c>
      <c r="BE1952" s="17">
        <v>6.8854157943486899E-2</v>
      </c>
      <c r="BF1952" s="17">
        <v>0.119476530813298</v>
      </c>
      <c r="BG1952" s="17">
        <v>0</v>
      </c>
    </row>
    <row r="1953" spans="2:59" x14ac:dyDescent="0.35">
      <c r="B1953" t="s">
        <v>693</v>
      </c>
      <c r="C1953" s="17">
        <v>7.2751969970482694E-2</v>
      </c>
      <c r="D1953" s="17">
        <v>5.1957014937976997E-2</v>
      </c>
      <c r="E1953" s="17">
        <v>9.2441669793336304E-2</v>
      </c>
      <c r="F1953" s="17"/>
      <c r="G1953" s="17">
        <v>0</v>
      </c>
      <c r="H1953" s="17">
        <v>0</v>
      </c>
      <c r="I1953" s="17">
        <v>0</v>
      </c>
      <c r="J1953" s="17">
        <v>4.9742483217712602E-2</v>
      </c>
      <c r="K1953" s="17">
        <v>0.18644419144893001</v>
      </c>
      <c r="L1953" s="17">
        <v>0.106053424584405</v>
      </c>
      <c r="M1953" s="17"/>
      <c r="N1953" s="17">
        <v>6.2815797178618807E-2</v>
      </c>
      <c r="O1953" s="17">
        <v>3.7572828473234898E-2</v>
      </c>
      <c r="P1953" s="17">
        <v>3.3211401990709703E-2</v>
      </c>
      <c r="Q1953" s="17">
        <v>0.13968641510077201</v>
      </c>
      <c r="R1953" s="17"/>
      <c r="S1953" s="17">
        <v>0</v>
      </c>
      <c r="T1953" s="17">
        <v>0</v>
      </c>
      <c r="U1953" s="17">
        <v>0</v>
      </c>
      <c r="V1953" s="17">
        <v>0.16848310202240199</v>
      </c>
      <c r="W1953" s="17">
        <v>0.25810112896884302</v>
      </c>
      <c r="X1953" s="17">
        <v>0</v>
      </c>
      <c r="Y1953" s="17">
        <v>6.2284038084934802E-2</v>
      </c>
      <c r="Z1953" s="17">
        <v>0</v>
      </c>
      <c r="AA1953" s="17">
        <v>7.6611293818321102E-2</v>
      </c>
      <c r="AB1953" s="17">
        <v>5.6901594231151598E-2</v>
      </c>
      <c r="AC1953" s="17">
        <v>0.107829092453629</v>
      </c>
      <c r="AD1953" s="17">
        <v>0.16746024233409701</v>
      </c>
      <c r="AE1953" s="17"/>
      <c r="AF1953" s="17">
        <v>0.173193120621667</v>
      </c>
      <c r="AG1953" s="17">
        <v>1.9726889214255201E-2</v>
      </c>
      <c r="AH1953" s="17">
        <v>0</v>
      </c>
      <c r="AI1953" s="17"/>
      <c r="AJ1953" s="17">
        <v>0.14010347124860401</v>
      </c>
      <c r="AK1953" s="17">
        <v>2.46030475567326E-2</v>
      </c>
      <c r="AL1953" s="17">
        <v>0</v>
      </c>
      <c r="AM1953" s="17">
        <v>0.48557139034361102</v>
      </c>
      <c r="AN1953" s="17">
        <v>0</v>
      </c>
      <c r="AO1953" s="17"/>
      <c r="AP1953" s="17">
        <v>0.162107595264702</v>
      </c>
      <c r="AQ1953" s="17">
        <v>2.1131610494409099E-2</v>
      </c>
      <c r="AR1953" s="17">
        <v>0</v>
      </c>
      <c r="AS1953" s="17">
        <v>0.13015420031838301</v>
      </c>
      <c r="AT1953" s="17">
        <v>0</v>
      </c>
      <c r="AU1953" s="17"/>
      <c r="AV1953" s="17">
        <v>0</v>
      </c>
      <c r="AW1953" s="17">
        <v>0.12935431761749799</v>
      </c>
      <c r="AX1953" s="17">
        <v>0</v>
      </c>
      <c r="AY1953" s="17">
        <v>0.12532721621950299</v>
      </c>
      <c r="AZ1953" s="17">
        <v>0</v>
      </c>
      <c r="BA1953" s="17">
        <v>0.144077007935629</v>
      </c>
      <c r="BB1953" s="17"/>
      <c r="BC1953" s="17">
        <v>0.132119930448196</v>
      </c>
      <c r="BD1953" s="17">
        <v>2.7866422409899099E-2</v>
      </c>
      <c r="BE1953" s="17">
        <v>2.7908294149135902E-2</v>
      </c>
      <c r="BF1953" s="17">
        <v>6.9600022470012596E-2</v>
      </c>
      <c r="BG1953" s="17">
        <v>0</v>
      </c>
    </row>
    <row r="1954" spans="2:59" x14ac:dyDescent="0.35">
      <c r="B1954" t="s">
        <v>100</v>
      </c>
      <c r="C1954" s="17">
        <v>3.3573919033534197E-2</v>
      </c>
      <c r="D1954" s="17">
        <v>0</v>
      </c>
      <c r="E1954" s="17">
        <v>6.5363378862311902E-2</v>
      </c>
      <c r="F1954" s="17"/>
      <c r="G1954" s="17">
        <v>0</v>
      </c>
      <c r="H1954" s="17">
        <v>0</v>
      </c>
      <c r="I1954" s="17">
        <v>0.149146016125286</v>
      </c>
      <c r="J1954" s="17">
        <v>4.7320465025580599E-2</v>
      </c>
      <c r="K1954" s="17">
        <v>0</v>
      </c>
      <c r="L1954" s="17">
        <v>2.5102402161331298E-2</v>
      </c>
      <c r="M1954" s="17"/>
      <c r="N1954" s="17">
        <v>7.4479287424061E-2</v>
      </c>
      <c r="O1954" s="17">
        <v>3.2971423855434501E-2</v>
      </c>
      <c r="P1954" s="17">
        <v>0</v>
      </c>
      <c r="Q1954" s="17">
        <v>2.65214227361158E-2</v>
      </c>
      <c r="R1954" s="17"/>
      <c r="S1954" s="17">
        <v>0</v>
      </c>
      <c r="T1954" s="17">
        <v>8.4734422480671895E-2</v>
      </c>
      <c r="U1954" s="17">
        <v>0</v>
      </c>
      <c r="V1954" s="17">
        <v>0.10583007413237901</v>
      </c>
      <c r="W1954" s="17">
        <v>0</v>
      </c>
      <c r="X1954" s="17">
        <v>0</v>
      </c>
      <c r="Y1954" s="17">
        <v>0</v>
      </c>
      <c r="Z1954" s="17">
        <v>0</v>
      </c>
      <c r="AA1954" s="17">
        <v>8.1670478292728096E-2</v>
      </c>
      <c r="AB1954" s="17">
        <v>0</v>
      </c>
      <c r="AC1954" s="17">
        <v>0</v>
      </c>
      <c r="AD1954" s="17">
        <v>0.15333338611570399</v>
      </c>
      <c r="AE1954" s="17"/>
      <c r="AF1954" s="17">
        <v>0</v>
      </c>
      <c r="AG1954" s="17">
        <v>4.1609779950646297E-2</v>
      </c>
      <c r="AH1954" s="17">
        <v>7.2095455606937101E-2</v>
      </c>
      <c r="AI1954" s="17"/>
      <c r="AJ1954" s="17">
        <v>2.2281691738140701E-2</v>
      </c>
      <c r="AK1954" s="17">
        <v>2.6227760441980299E-2</v>
      </c>
      <c r="AL1954" s="17">
        <v>0</v>
      </c>
      <c r="AM1954" s="17">
        <v>0</v>
      </c>
      <c r="AN1954" s="17">
        <v>0.13293257458991301</v>
      </c>
      <c r="AO1954" s="17"/>
      <c r="AP1954" s="17">
        <v>3.7584082416874297E-2</v>
      </c>
      <c r="AQ1954" s="17">
        <v>2.2527079888073901E-2</v>
      </c>
      <c r="AR1954" s="17">
        <v>0</v>
      </c>
      <c r="AS1954" s="17">
        <v>0</v>
      </c>
      <c r="AT1954" s="17">
        <v>0</v>
      </c>
      <c r="AU1954" s="17"/>
      <c r="AV1954" s="17">
        <v>2.8056778958479599E-2</v>
      </c>
      <c r="AW1954" s="17">
        <v>4.12933984601659E-2</v>
      </c>
      <c r="AX1954" s="17">
        <v>0</v>
      </c>
      <c r="AY1954" s="17">
        <v>0</v>
      </c>
      <c r="AZ1954" s="17">
        <v>0</v>
      </c>
      <c r="BA1954" s="17">
        <v>0.11047805383593801</v>
      </c>
      <c r="BB1954" s="17"/>
      <c r="BC1954" s="17">
        <v>3.02869532230403E-2</v>
      </c>
      <c r="BD1954" s="17">
        <v>7.2918886341667696E-2</v>
      </c>
      <c r="BE1954" s="17">
        <v>2.9680696331192101E-2</v>
      </c>
      <c r="BF1954" s="17">
        <v>0</v>
      </c>
      <c r="BG1954" s="17">
        <v>0</v>
      </c>
    </row>
    <row r="1955" spans="2:59" x14ac:dyDescent="0.35">
      <c r="C1955" s="17"/>
      <c r="D1955" s="17"/>
      <c r="E1955" s="17"/>
      <c r="F1955" s="17"/>
      <c r="G1955" s="17"/>
      <c r="H1955" s="17"/>
      <c r="I1955" s="17"/>
      <c r="J1955" s="17"/>
      <c r="K1955" s="17"/>
      <c r="L1955" s="17"/>
      <c r="M1955" s="17"/>
      <c r="N1955" s="17"/>
      <c r="O1955" s="17"/>
      <c r="P1955" s="17"/>
      <c r="Q1955" s="17"/>
      <c r="R1955" s="17"/>
      <c r="S1955" s="17"/>
      <c r="T1955" s="17"/>
      <c r="U1955" s="17"/>
      <c r="V1955" s="17"/>
      <c r="W1955" s="17"/>
      <c r="X1955" s="17"/>
      <c r="Y1955" s="17"/>
      <c r="Z1955" s="17"/>
      <c r="AA1955" s="17"/>
      <c r="AB1955" s="17"/>
      <c r="AC1955" s="17"/>
      <c r="AD1955" s="17"/>
      <c r="AE1955" s="17"/>
      <c r="AF1955" s="17"/>
      <c r="AG1955" s="17"/>
      <c r="AH1955" s="17"/>
      <c r="AI1955" s="17"/>
      <c r="AJ1955" s="17"/>
      <c r="AK1955" s="17"/>
      <c r="AL1955" s="17"/>
      <c r="AM1955" s="17"/>
      <c r="AN1955" s="17"/>
      <c r="AO1955" s="17"/>
      <c r="AP1955" s="17"/>
      <c r="AQ1955" s="17"/>
      <c r="AR1955" s="17"/>
      <c r="AS1955" s="17"/>
      <c r="AT1955" s="17"/>
      <c r="AU1955" s="17"/>
      <c r="AV1955" s="17"/>
      <c r="AW1955" s="17"/>
      <c r="AX1955" s="17"/>
      <c r="AY1955" s="17"/>
      <c r="AZ1955" s="17"/>
      <c r="BA1955" s="17"/>
      <c r="BB1955" s="17"/>
      <c r="BC1955" s="17"/>
      <c r="BD1955" s="17"/>
      <c r="BE1955" s="17"/>
      <c r="BF1955" s="17"/>
      <c r="BG1955" s="17"/>
    </row>
    <row r="1956" spans="2:59" x14ac:dyDescent="0.35">
      <c r="B1956" s="6" t="s">
        <v>702</v>
      </c>
      <c r="C1956" s="17"/>
      <c r="D1956" s="17"/>
      <c r="E1956" s="17"/>
      <c r="F1956" s="17"/>
      <c r="G1956" s="17"/>
      <c r="H1956" s="17"/>
      <c r="I1956" s="17"/>
      <c r="J1956" s="17"/>
      <c r="K1956" s="17"/>
      <c r="L1956" s="17"/>
      <c r="M1956" s="17"/>
      <c r="N1956" s="17"/>
      <c r="O1956" s="17"/>
      <c r="P1956" s="17"/>
      <c r="Q1956" s="17"/>
      <c r="R1956" s="17"/>
      <c r="S1956" s="17"/>
      <c r="T1956" s="17"/>
      <c r="U1956" s="17"/>
      <c r="V1956" s="17"/>
      <c r="W1956" s="17"/>
      <c r="X1956" s="17"/>
      <c r="Y1956" s="17"/>
      <c r="Z1956" s="17"/>
      <c r="AA1956" s="17"/>
      <c r="AB1956" s="17"/>
      <c r="AC1956" s="17"/>
      <c r="AD1956" s="17"/>
      <c r="AE1956" s="17"/>
      <c r="AF1956" s="17"/>
      <c r="AG1956" s="17"/>
      <c r="AH1956" s="17"/>
      <c r="AI1956" s="17"/>
      <c r="AJ1956" s="17"/>
      <c r="AK1956" s="17"/>
      <c r="AL1956" s="17"/>
      <c r="AM1956" s="17"/>
      <c r="AN1956" s="17"/>
      <c r="AO1956" s="17"/>
      <c r="AP1956" s="17"/>
      <c r="AQ1956" s="17"/>
      <c r="AR1956" s="17"/>
      <c r="AS1956" s="17"/>
      <c r="AT1956" s="17"/>
      <c r="AU1956" s="17"/>
      <c r="AV1956" s="17"/>
      <c r="AW1956" s="17"/>
      <c r="AX1956" s="17"/>
      <c r="AY1956" s="17"/>
      <c r="AZ1956" s="17"/>
      <c r="BA1956" s="17"/>
      <c r="BB1956" s="17"/>
      <c r="BC1956" s="17"/>
      <c r="BD1956" s="17"/>
      <c r="BE1956" s="17"/>
      <c r="BF1956" s="17"/>
      <c r="BG1956" s="17"/>
    </row>
    <row r="1957" spans="2:59" x14ac:dyDescent="0.35">
      <c r="B1957" s="24" t="s">
        <v>331</v>
      </c>
      <c r="C1957" s="17"/>
      <c r="D1957" s="17"/>
      <c r="E1957" s="17"/>
      <c r="F1957" s="17"/>
      <c r="G1957" s="17"/>
      <c r="H1957" s="17"/>
      <c r="I1957" s="17"/>
      <c r="J1957" s="17"/>
      <c r="K1957" s="17"/>
      <c r="L1957" s="17"/>
      <c r="M1957" s="17"/>
      <c r="N1957" s="17"/>
      <c r="O1957" s="17"/>
      <c r="P1957" s="17"/>
      <c r="Q1957" s="17"/>
      <c r="R1957" s="17"/>
      <c r="S1957" s="17"/>
      <c r="T1957" s="17"/>
      <c r="U1957" s="17"/>
      <c r="V1957" s="17"/>
      <c r="W1957" s="17"/>
      <c r="X1957" s="17"/>
      <c r="Y1957" s="17"/>
      <c r="Z1957" s="17"/>
      <c r="AA1957" s="17"/>
      <c r="AB1957" s="17"/>
      <c r="AC1957" s="17"/>
      <c r="AD1957" s="17"/>
      <c r="AE1957" s="17"/>
      <c r="AF1957" s="17"/>
      <c r="AG1957" s="17"/>
      <c r="AH1957" s="17"/>
      <c r="AI1957" s="17"/>
      <c r="AJ1957" s="17"/>
      <c r="AK1957" s="17"/>
      <c r="AL1957" s="17"/>
      <c r="AM1957" s="17"/>
      <c r="AN1957" s="17"/>
      <c r="AO1957" s="17"/>
      <c r="AP1957" s="17"/>
      <c r="AQ1957" s="17"/>
      <c r="AR1957" s="17"/>
      <c r="AS1957" s="17"/>
      <c r="AT1957" s="17"/>
      <c r="AU1957" s="17"/>
      <c r="AV1957" s="17"/>
      <c r="AW1957" s="17"/>
      <c r="AX1957" s="17"/>
      <c r="AY1957" s="17"/>
      <c r="AZ1957" s="17"/>
      <c r="BA1957" s="17"/>
      <c r="BB1957" s="17"/>
      <c r="BC1957" s="17"/>
      <c r="BD1957" s="17"/>
      <c r="BE1957" s="17"/>
      <c r="BF1957" s="17"/>
      <c r="BG1957" s="17"/>
    </row>
    <row r="1958" spans="2:59" x14ac:dyDescent="0.35">
      <c r="B1958" t="s">
        <v>688</v>
      </c>
      <c r="C1958" s="17">
        <v>0.32286708575002099</v>
      </c>
      <c r="D1958" s="17">
        <v>0.34328984436800197</v>
      </c>
      <c r="E1958" s="17">
        <v>0.30314051621767402</v>
      </c>
      <c r="F1958" s="17"/>
      <c r="G1958" s="17">
        <v>0.166209737574427</v>
      </c>
      <c r="H1958" s="17">
        <v>0.36248697326059198</v>
      </c>
      <c r="I1958" s="17">
        <v>0.33837274628368602</v>
      </c>
      <c r="J1958" s="17">
        <v>0.17660259838748801</v>
      </c>
      <c r="K1958" s="17">
        <v>0.36251238725790003</v>
      </c>
      <c r="L1958" s="17">
        <v>0.49941558835806699</v>
      </c>
      <c r="M1958" s="17"/>
      <c r="N1958" s="17">
        <v>0.35946581148460999</v>
      </c>
      <c r="O1958" s="17">
        <v>0.37980386274988298</v>
      </c>
      <c r="P1958" s="17">
        <v>0.24120944410283501</v>
      </c>
      <c r="Q1958" s="17">
        <v>0.27941772200717502</v>
      </c>
      <c r="R1958" s="17"/>
      <c r="S1958" s="17">
        <v>0.45322422450079303</v>
      </c>
      <c r="T1958" s="17">
        <v>0.471358705641927</v>
      </c>
      <c r="U1958" s="17">
        <v>0.122972258429774</v>
      </c>
      <c r="V1958" s="17">
        <v>0.44144680120728602</v>
      </c>
      <c r="W1958" s="17">
        <v>0.21110803265063499</v>
      </c>
      <c r="X1958" s="17">
        <v>0.226104655229277</v>
      </c>
      <c r="Y1958" s="17">
        <v>0.200853832897331</v>
      </c>
      <c r="Z1958" s="17">
        <v>0.58847145520031496</v>
      </c>
      <c r="AA1958" s="17">
        <v>0.27134252820794802</v>
      </c>
      <c r="AB1958" s="17">
        <v>0.31933496430820102</v>
      </c>
      <c r="AC1958" s="17">
        <v>0.36431353584999998</v>
      </c>
      <c r="AD1958" s="17">
        <v>0.27127393382812598</v>
      </c>
      <c r="AE1958" s="17"/>
      <c r="AF1958" s="17">
        <v>0.31469908642116601</v>
      </c>
      <c r="AG1958" s="17">
        <v>0.34661676314749801</v>
      </c>
      <c r="AH1958" s="17">
        <v>0.27175289095973398</v>
      </c>
      <c r="AI1958" s="17"/>
      <c r="AJ1958" s="17">
        <v>0.34865157515070699</v>
      </c>
      <c r="AK1958" s="17">
        <v>0.36562559986539001</v>
      </c>
      <c r="AL1958" s="17">
        <v>0.38986449893005498</v>
      </c>
      <c r="AM1958" s="17">
        <v>0.50138448540013503</v>
      </c>
      <c r="AN1958" s="17">
        <v>0.31416660967552801</v>
      </c>
      <c r="AO1958" s="17"/>
      <c r="AP1958" s="17">
        <v>0.35695976999331602</v>
      </c>
      <c r="AQ1958" s="17">
        <v>0.298410102845095</v>
      </c>
      <c r="AR1958" s="17">
        <v>0.35077183854310401</v>
      </c>
      <c r="AS1958" s="17">
        <v>0.42364828364430901</v>
      </c>
      <c r="AT1958" s="17">
        <v>0.127245044600825</v>
      </c>
      <c r="AU1958" s="17"/>
      <c r="AV1958" s="17">
        <v>0.25843616461834501</v>
      </c>
      <c r="AW1958" s="17">
        <v>0.33390108441107302</v>
      </c>
      <c r="AX1958" s="17">
        <v>0.46511891138449701</v>
      </c>
      <c r="AY1958" s="17">
        <v>0.334918713007611</v>
      </c>
      <c r="AZ1958" s="17">
        <v>0.20372889122232299</v>
      </c>
      <c r="BA1958" s="17">
        <v>0.56875966878105</v>
      </c>
      <c r="BB1958" s="17"/>
      <c r="BC1958" s="17">
        <v>0.20285128985074599</v>
      </c>
      <c r="BD1958" s="17">
        <v>0.35426213821309799</v>
      </c>
      <c r="BE1958" s="17">
        <v>0.37124011218532899</v>
      </c>
      <c r="BF1958" s="17">
        <v>0.232298772897231</v>
      </c>
      <c r="BG1958" s="17">
        <v>0</v>
      </c>
    </row>
    <row r="1959" spans="2:59" x14ac:dyDescent="0.35">
      <c r="B1959" t="s">
        <v>689</v>
      </c>
      <c r="C1959" s="17">
        <v>0.18364551059977</v>
      </c>
      <c r="D1959" s="17">
        <v>0.17794680980598701</v>
      </c>
      <c r="E1959" s="17">
        <v>0.18914994903315599</v>
      </c>
      <c r="F1959" s="17"/>
      <c r="G1959" s="17">
        <v>7.3690615629179904E-2</v>
      </c>
      <c r="H1959" s="17">
        <v>0.42012899444958901</v>
      </c>
      <c r="I1959" s="17">
        <v>0.145842913633321</v>
      </c>
      <c r="J1959" s="17">
        <v>0.13886980809043001</v>
      </c>
      <c r="K1959" s="17">
        <v>0.14720404152625899</v>
      </c>
      <c r="L1959" s="17">
        <v>0.16302381010403799</v>
      </c>
      <c r="M1959" s="17"/>
      <c r="N1959" s="17">
        <v>0.237578382942674</v>
      </c>
      <c r="O1959" s="17">
        <v>0.17695605461157299</v>
      </c>
      <c r="P1959" s="17">
        <v>0.175948531860317</v>
      </c>
      <c r="Q1959" s="17">
        <v>0.14945953919761101</v>
      </c>
      <c r="R1959" s="17"/>
      <c r="S1959" s="17">
        <v>0.32531282758637697</v>
      </c>
      <c r="T1959" s="17">
        <v>0.20196996236072601</v>
      </c>
      <c r="U1959" s="17">
        <v>0</v>
      </c>
      <c r="V1959" s="17">
        <v>7.5494160386651202E-2</v>
      </c>
      <c r="W1959" s="17">
        <v>0.203840275840627</v>
      </c>
      <c r="X1959" s="17">
        <v>0.34727576377282299</v>
      </c>
      <c r="Y1959" s="17">
        <v>0.20213524137851699</v>
      </c>
      <c r="Z1959" s="17">
        <v>0</v>
      </c>
      <c r="AA1959" s="17">
        <v>0.155115599428158</v>
      </c>
      <c r="AB1959" s="17">
        <v>0.27848646837292801</v>
      </c>
      <c r="AC1959" s="17">
        <v>0</v>
      </c>
      <c r="AD1959" s="17">
        <v>0</v>
      </c>
      <c r="AE1959" s="17"/>
      <c r="AF1959" s="17">
        <v>0.13049732248938001</v>
      </c>
      <c r="AG1959" s="17">
        <v>0.27137291175510397</v>
      </c>
      <c r="AH1959" s="17">
        <v>6.8763798929744394E-2</v>
      </c>
      <c r="AI1959" s="17"/>
      <c r="AJ1959" s="17">
        <v>0.14352309654404699</v>
      </c>
      <c r="AK1959" s="17">
        <v>0.30054486523017798</v>
      </c>
      <c r="AL1959" s="17">
        <v>0.21767121243664</v>
      </c>
      <c r="AM1959" s="17">
        <v>0</v>
      </c>
      <c r="AN1959" s="17">
        <v>0.14886241873054201</v>
      </c>
      <c r="AO1959" s="17"/>
      <c r="AP1959" s="17">
        <v>0.12650619052739401</v>
      </c>
      <c r="AQ1959" s="17">
        <v>0.27402805652166701</v>
      </c>
      <c r="AR1959" s="17">
        <v>0.109463357282278</v>
      </c>
      <c r="AS1959" s="17">
        <v>0.130578618609727</v>
      </c>
      <c r="AT1959" s="17">
        <v>0.252428715506193</v>
      </c>
      <c r="AU1959" s="17"/>
      <c r="AV1959" s="17">
        <v>0.37398070364848401</v>
      </c>
      <c r="AW1959" s="17">
        <v>8.0796862213938503E-2</v>
      </c>
      <c r="AX1959" s="17">
        <v>0.107854773870539</v>
      </c>
      <c r="AY1959" s="17">
        <v>0.181935320535801</v>
      </c>
      <c r="AZ1959" s="17">
        <v>0.108371242944151</v>
      </c>
      <c r="BA1959" s="17">
        <v>0</v>
      </c>
      <c r="BB1959" s="17"/>
      <c r="BC1959" s="17">
        <v>0.19558969667031401</v>
      </c>
      <c r="BD1959" s="17">
        <v>9.0389762561306597E-2</v>
      </c>
      <c r="BE1959" s="17">
        <v>0.27321466053389998</v>
      </c>
      <c r="BF1959" s="17">
        <v>0.169671929838241</v>
      </c>
      <c r="BG1959" s="17">
        <v>1</v>
      </c>
    </row>
    <row r="1960" spans="2:59" x14ac:dyDescent="0.35">
      <c r="B1960" t="s">
        <v>690</v>
      </c>
      <c r="C1960" s="17">
        <v>0.16047618464008401</v>
      </c>
      <c r="D1960" s="17">
        <v>0.14245780435774899</v>
      </c>
      <c r="E1960" s="17">
        <v>0.177880338415216</v>
      </c>
      <c r="F1960" s="17"/>
      <c r="G1960" s="17">
        <v>0.30745327830985097</v>
      </c>
      <c r="H1960" s="17">
        <v>6.3242037089195804E-2</v>
      </c>
      <c r="I1960" s="17">
        <v>0.226408693850879</v>
      </c>
      <c r="J1960" s="17">
        <v>0.18027028074946699</v>
      </c>
      <c r="K1960" s="17">
        <v>5.6065356220017099E-2</v>
      </c>
      <c r="L1960" s="17">
        <v>0.14854646658626999</v>
      </c>
      <c r="M1960" s="17"/>
      <c r="N1960" s="17">
        <v>0.14351652273089999</v>
      </c>
      <c r="O1960" s="17">
        <v>0.16674241010327001</v>
      </c>
      <c r="P1960" s="17">
        <v>0.10556014724375599</v>
      </c>
      <c r="Q1960" s="17">
        <v>0.19380345053074999</v>
      </c>
      <c r="R1960" s="17"/>
      <c r="S1960" s="17">
        <v>0.22146294791283</v>
      </c>
      <c r="T1960" s="17">
        <v>0.20125721410111899</v>
      </c>
      <c r="U1960" s="17">
        <v>0.41238374000233602</v>
      </c>
      <c r="V1960" s="17">
        <v>5.3965116295571498E-2</v>
      </c>
      <c r="W1960" s="17">
        <v>0.10384118003413401</v>
      </c>
      <c r="X1960" s="17">
        <v>0.20254220751680099</v>
      </c>
      <c r="Y1960" s="17">
        <v>0</v>
      </c>
      <c r="Z1960" s="17">
        <v>0</v>
      </c>
      <c r="AA1960" s="17">
        <v>0.189499434481954</v>
      </c>
      <c r="AB1960" s="17">
        <v>0.20211784465944599</v>
      </c>
      <c r="AC1960" s="17">
        <v>0</v>
      </c>
      <c r="AD1960" s="17">
        <v>0.22606991014674499</v>
      </c>
      <c r="AE1960" s="17"/>
      <c r="AF1960" s="17">
        <v>0.182764296133481</v>
      </c>
      <c r="AG1960" s="17">
        <v>0.107443965243825</v>
      </c>
      <c r="AH1960" s="17">
        <v>0.25299137623719398</v>
      </c>
      <c r="AI1960" s="17"/>
      <c r="AJ1960" s="17">
        <v>0.12810489959779101</v>
      </c>
      <c r="AK1960" s="17">
        <v>8.0971705931471197E-2</v>
      </c>
      <c r="AL1960" s="17">
        <v>0.15538935045086999</v>
      </c>
      <c r="AM1960" s="17">
        <v>0</v>
      </c>
      <c r="AN1960" s="17">
        <v>0.17824581375537099</v>
      </c>
      <c r="AO1960" s="17"/>
      <c r="AP1960" s="17">
        <v>0.156687423245082</v>
      </c>
      <c r="AQ1960" s="17">
        <v>6.6921187271218194E-2</v>
      </c>
      <c r="AR1960" s="17">
        <v>0.18451248027126099</v>
      </c>
      <c r="AS1960" s="17">
        <v>0.17512198678497601</v>
      </c>
      <c r="AT1960" s="17">
        <v>0.256390232693889</v>
      </c>
      <c r="AU1960" s="17"/>
      <c r="AV1960" s="17">
        <v>2.9960503985171898E-2</v>
      </c>
      <c r="AW1960" s="17">
        <v>0.25603762418604897</v>
      </c>
      <c r="AX1960" s="17">
        <v>7.6994486625772698E-2</v>
      </c>
      <c r="AY1960" s="17">
        <v>0.13583337721661701</v>
      </c>
      <c r="AZ1960" s="17">
        <v>0.36729816692663297</v>
      </c>
      <c r="BA1960" s="17">
        <v>0.21704565843656001</v>
      </c>
      <c r="BB1960" s="17"/>
      <c r="BC1960" s="17">
        <v>0.17897080275465799</v>
      </c>
      <c r="BD1960" s="17">
        <v>0.148384295090979</v>
      </c>
      <c r="BE1960" s="17">
        <v>6.7711887191158698E-2</v>
      </c>
      <c r="BF1960" s="17">
        <v>0.240705972760861</v>
      </c>
      <c r="BG1960" s="17">
        <v>0</v>
      </c>
    </row>
    <row r="1961" spans="2:59" x14ac:dyDescent="0.35">
      <c r="B1961" t="s">
        <v>691</v>
      </c>
      <c r="C1961" s="17">
        <v>0.133734233781238</v>
      </c>
      <c r="D1961" s="17">
        <v>8.6316652842761896E-2</v>
      </c>
      <c r="E1961" s="17">
        <v>0.17953540221962</v>
      </c>
      <c r="F1961" s="17"/>
      <c r="G1961" s="17">
        <v>0.13145960132330001</v>
      </c>
      <c r="H1961" s="17">
        <v>5.4205221922153803E-2</v>
      </c>
      <c r="I1961" s="17">
        <v>0.16052053857505799</v>
      </c>
      <c r="J1961" s="17">
        <v>0.162626560243149</v>
      </c>
      <c r="K1961" s="17">
        <v>6.0127377103269798E-2</v>
      </c>
      <c r="L1961" s="17">
        <v>0.189014134951625</v>
      </c>
      <c r="M1961" s="17"/>
      <c r="N1961" s="17">
        <v>0.13800536755807599</v>
      </c>
      <c r="O1961" s="17">
        <v>6.2721710956938501E-2</v>
      </c>
      <c r="P1961" s="17">
        <v>0.214569082369304</v>
      </c>
      <c r="Q1961" s="17">
        <v>0.15708570747876799</v>
      </c>
      <c r="R1961" s="17"/>
      <c r="S1961" s="17">
        <v>0</v>
      </c>
      <c r="T1961" s="17">
        <v>5.7981537679445597E-2</v>
      </c>
      <c r="U1961" s="17">
        <v>0.119324078949404</v>
      </c>
      <c r="V1961" s="17">
        <v>0.158371958194995</v>
      </c>
      <c r="W1961" s="17">
        <v>0.20407459195958999</v>
      </c>
      <c r="X1961" s="17">
        <v>7.1511367501481696E-2</v>
      </c>
      <c r="Y1961" s="17">
        <v>0.25974066077042601</v>
      </c>
      <c r="Z1961" s="17">
        <v>0.19675876218067201</v>
      </c>
      <c r="AA1961" s="17">
        <v>0.10515279271608501</v>
      </c>
      <c r="AB1961" s="17">
        <v>0.10235146724166901</v>
      </c>
      <c r="AC1961" s="17">
        <v>0.19289888056430199</v>
      </c>
      <c r="AD1961" s="17">
        <v>0.50265615602512903</v>
      </c>
      <c r="AE1961" s="17"/>
      <c r="AF1961" s="17">
        <v>0.13771128086138801</v>
      </c>
      <c r="AG1961" s="17">
        <v>0.131435393255801</v>
      </c>
      <c r="AH1961" s="17">
        <v>0.179017723801315</v>
      </c>
      <c r="AI1961" s="17"/>
      <c r="AJ1961" s="17">
        <v>0.15221882129244901</v>
      </c>
      <c r="AK1961" s="17">
        <v>9.5662283560179001E-2</v>
      </c>
      <c r="AL1961" s="17">
        <v>0</v>
      </c>
      <c r="AM1961" s="17">
        <v>0</v>
      </c>
      <c r="AN1961" s="17">
        <v>0.129174394790432</v>
      </c>
      <c r="AO1961" s="17"/>
      <c r="AP1961" s="17">
        <v>0.15745199582116301</v>
      </c>
      <c r="AQ1961" s="17">
        <v>0.12032675259752799</v>
      </c>
      <c r="AR1961" s="17">
        <v>9.2757029353895307E-2</v>
      </c>
      <c r="AS1961" s="17">
        <v>8.5625417509200705E-2</v>
      </c>
      <c r="AT1961" s="17">
        <v>0.107259984888883</v>
      </c>
      <c r="AU1961" s="17"/>
      <c r="AV1961" s="17">
        <v>0.13491611395019601</v>
      </c>
      <c r="AW1961" s="17">
        <v>0.164668110146972</v>
      </c>
      <c r="AX1961" s="17">
        <v>9.1393948388306903E-2</v>
      </c>
      <c r="AY1961" s="17">
        <v>0.10623283113789</v>
      </c>
      <c r="AZ1961" s="17">
        <v>9.44884064777127E-2</v>
      </c>
      <c r="BA1961" s="17">
        <v>0.119884115979578</v>
      </c>
      <c r="BB1961" s="17"/>
      <c r="BC1961" s="17">
        <v>0.18671926310523301</v>
      </c>
      <c r="BD1961" s="17">
        <v>0.10643174114774399</v>
      </c>
      <c r="BE1961" s="17">
        <v>6.3773716225928104E-2</v>
      </c>
      <c r="BF1961" s="17">
        <v>0.294788781301971</v>
      </c>
      <c r="BG1961" s="17">
        <v>0</v>
      </c>
    </row>
    <row r="1962" spans="2:59" x14ac:dyDescent="0.35">
      <c r="B1962" t="s">
        <v>692</v>
      </c>
      <c r="C1962" s="17">
        <v>8.7297554943936206E-2</v>
      </c>
      <c r="D1962" s="17">
        <v>0.10164360309749899</v>
      </c>
      <c r="E1962" s="17">
        <v>7.3440547587129396E-2</v>
      </c>
      <c r="F1962" s="17"/>
      <c r="G1962" s="17">
        <v>0.13686944623882799</v>
      </c>
      <c r="H1962" s="17">
        <v>5.5331035513817399E-2</v>
      </c>
      <c r="I1962" s="17">
        <v>0</v>
      </c>
      <c r="J1962" s="17">
        <v>0.15974430541873</v>
      </c>
      <c r="K1962" s="17">
        <v>0.203607372378902</v>
      </c>
      <c r="L1962" s="17">
        <v>0</v>
      </c>
      <c r="M1962" s="17"/>
      <c r="N1962" s="17">
        <v>6.2726337303444596E-2</v>
      </c>
      <c r="O1962" s="17">
        <v>0.137360598509636</v>
      </c>
      <c r="P1962" s="17">
        <v>0.16578568930902399</v>
      </c>
      <c r="Q1962" s="17">
        <v>2.61208360877144E-2</v>
      </c>
      <c r="R1962" s="17"/>
      <c r="S1962" s="17">
        <v>0</v>
      </c>
      <c r="T1962" s="17">
        <v>6.7432580216782403E-2</v>
      </c>
      <c r="U1962" s="17">
        <v>0.34531992261848599</v>
      </c>
      <c r="V1962" s="17">
        <v>0</v>
      </c>
      <c r="W1962" s="17">
        <v>9.0925747735904699E-2</v>
      </c>
      <c r="X1962" s="17">
        <v>8.1918504955029794E-2</v>
      </c>
      <c r="Y1962" s="17">
        <v>8.5677784864032699E-2</v>
      </c>
      <c r="Z1962" s="17">
        <v>0</v>
      </c>
      <c r="AA1962" s="17">
        <v>0.18890517940191601</v>
      </c>
      <c r="AB1962" s="17">
        <v>0</v>
      </c>
      <c r="AC1962" s="17">
        <v>0.23641091711310599</v>
      </c>
      <c r="AD1962" s="17">
        <v>0</v>
      </c>
      <c r="AE1962" s="17"/>
      <c r="AF1962" s="17">
        <v>0.107474794830756</v>
      </c>
      <c r="AG1962" s="17">
        <v>6.1658708564516003E-2</v>
      </c>
      <c r="AH1962" s="17">
        <v>0.12236597508717099</v>
      </c>
      <c r="AI1962" s="17"/>
      <c r="AJ1962" s="17">
        <v>8.0505867514313295E-2</v>
      </c>
      <c r="AK1962" s="17">
        <v>8.9034883089948197E-2</v>
      </c>
      <c r="AL1962" s="17">
        <v>0.237074938182435</v>
      </c>
      <c r="AM1962" s="17">
        <v>0</v>
      </c>
      <c r="AN1962" s="17">
        <v>0.123483022288531</v>
      </c>
      <c r="AO1962" s="17"/>
      <c r="AP1962" s="17">
        <v>0.113353191538746</v>
      </c>
      <c r="AQ1962" s="17">
        <v>0.14865632002044099</v>
      </c>
      <c r="AR1962" s="17">
        <v>0.11922117936698599</v>
      </c>
      <c r="AS1962" s="17">
        <v>4.1655544421061202E-2</v>
      </c>
      <c r="AT1962" s="17">
        <v>0</v>
      </c>
      <c r="AU1962" s="17"/>
      <c r="AV1962" s="17">
        <v>0.12791488685076099</v>
      </c>
      <c r="AW1962" s="17">
        <v>0.118548232637292</v>
      </c>
      <c r="AX1962" s="17">
        <v>0.117469203032447</v>
      </c>
      <c r="AY1962" s="17">
        <v>7.3329565839899302E-2</v>
      </c>
      <c r="AZ1962" s="17">
        <v>0</v>
      </c>
      <c r="BA1962" s="17">
        <v>0</v>
      </c>
      <c r="BB1962" s="17"/>
      <c r="BC1962" s="17">
        <v>0.116575588444519</v>
      </c>
      <c r="BD1962" s="17">
        <v>8.3882316124082201E-2</v>
      </c>
      <c r="BE1962" s="17">
        <v>0.12365780065368</v>
      </c>
      <c r="BF1962" s="17">
        <v>6.2534543201695506E-2</v>
      </c>
      <c r="BG1962" s="17">
        <v>0</v>
      </c>
    </row>
    <row r="1963" spans="2:59" x14ac:dyDescent="0.35">
      <c r="B1963" t="s">
        <v>598</v>
      </c>
      <c r="C1963" s="17">
        <v>3.8736984671504299E-2</v>
      </c>
      <c r="D1963" s="17">
        <v>2.99120003968825E-2</v>
      </c>
      <c r="E1963" s="17">
        <v>4.7261135065267801E-2</v>
      </c>
      <c r="F1963" s="17"/>
      <c r="G1963" s="17">
        <v>0</v>
      </c>
      <c r="H1963" s="17">
        <v>4.4605737764652202E-2</v>
      </c>
      <c r="I1963" s="17">
        <v>5.2677770320839798E-2</v>
      </c>
      <c r="J1963" s="17">
        <v>0.10214268616186201</v>
      </c>
      <c r="K1963" s="17">
        <v>0</v>
      </c>
      <c r="L1963" s="17">
        <v>0</v>
      </c>
      <c r="M1963" s="17"/>
      <c r="N1963" s="17">
        <v>5.8707577980295397E-2</v>
      </c>
      <c r="O1963" s="17">
        <v>0</v>
      </c>
      <c r="P1963" s="17">
        <v>4.9172637066705403E-2</v>
      </c>
      <c r="Q1963" s="17">
        <v>5.2621555906945498E-2</v>
      </c>
      <c r="R1963" s="17"/>
      <c r="S1963" s="17">
        <v>0</v>
      </c>
      <c r="T1963" s="17">
        <v>0</v>
      </c>
      <c r="U1963" s="17">
        <v>0</v>
      </c>
      <c r="V1963" s="17">
        <v>0</v>
      </c>
      <c r="W1963" s="17">
        <v>0.18621017177911001</v>
      </c>
      <c r="X1963" s="17">
        <v>0</v>
      </c>
      <c r="Y1963" s="17">
        <v>8.0698645205530897E-2</v>
      </c>
      <c r="Z1963" s="17">
        <v>0</v>
      </c>
      <c r="AA1963" s="17">
        <v>8.9984465763939203E-2</v>
      </c>
      <c r="AB1963" s="17">
        <v>9.7709255417755603E-2</v>
      </c>
      <c r="AC1963" s="17">
        <v>0</v>
      </c>
      <c r="AD1963" s="17">
        <v>0</v>
      </c>
      <c r="AE1963" s="17"/>
      <c r="AF1963" s="17">
        <v>4.6756460305313198E-2</v>
      </c>
      <c r="AG1963" s="17">
        <v>3.7572837251785098E-2</v>
      </c>
      <c r="AH1963" s="17">
        <v>5.2918430365476797E-2</v>
      </c>
      <c r="AI1963" s="17"/>
      <c r="AJ1963" s="17">
        <v>4.6402416698790201E-2</v>
      </c>
      <c r="AK1963" s="17">
        <v>2.9743047990886399E-2</v>
      </c>
      <c r="AL1963" s="17">
        <v>0</v>
      </c>
      <c r="AM1963" s="17">
        <v>0.49861551459986497</v>
      </c>
      <c r="AN1963" s="17">
        <v>5.3401508970440201E-2</v>
      </c>
      <c r="AO1963" s="17"/>
      <c r="AP1963" s="17">
        <v>4.4030159219597402E-2</v>
      </c>
      <c r="AQ1963" s="17">
        <v>2.4581921076227701E-2</v>
      </c>
      <c r="AR1963" s="17">
        <v>0</v>
      </c>
      <c r="AS1963" s="17">
        <v>7.3835861919098994E-2</v>
      </c>
      <c r="AT1963" s="17">
        <v>0</v>
      </c>
      <c r="AU1963" s="17"/>
      <c r="AV1963" s="17">
        <v>3.2636580599322097E-2</v>
      </c>
      <c r="AW1963" s="17">
        <v>4.6048086404674698E-2</v>
      </c>
      <c r="AX1963" s="17">
        <v>0</v>
      </c>
      <c r="AY1963" s="17">
        <v>6.1698090929420697E-2</v>
      </c>
      <c r="AZ1963" s="17">
        <v>0</v>
      </c>
      <c r="BA1963" s="17">
        <v>0</v>
      </c>
      <c r="BB1963" s="17"/>
      <c r="BC1963" s="17">
        <v>0</v>
      </c>
      <c r="BD1963" s="17">
        <v>6.9312733631883602E-2</v>
      </c>
      <c r="BE1963" s="17">
        <v>5.8076126449669301E-2</v>
      </c>
      <c r="BF1963" s="17">
        <v>0</v>
      </c>
      <c r="BG1963" s="17">
        <v>0</v>
      </c>
    </row>
    <row r="1964" spans="2:59" x14ac:dyDescent="0.35">
      <c r="B1964" t="s">
        <v>693</v>
      </c>
      <c r="C1964" s="17">
        <v>2.0949654720252099E-2</v>
      </c>
      <c r="D1964" s="17">
        <v>4.2638663586196703E-2</v>
      </c>
      <c r="E1964" s="17">
        <v>0</v>
      </c>
      <c r="F1964" s="17"/>
      <c r="G1964" s="17">
        <v>0.184317320924415</v>
      </c>
      <c r="H1964" s="17">
        <v>0</v>
      </c>
      <c r="I1964" s="17">
        <v>0</v>
      </c>
      <c r="J1964" s="17">
        <v>0</v>
      </c>
      <c r="K1964" s="17">
        <v>0</v>
      </c>
      <c r="L1964" s="17">
        <v>0</v>
      </c>
      <c r="M1964" s="17"/>
      <c r="N1964" s="17">
        <v>0</v>
      </c>
      <c r="O1964" s="17">
        <v>3.8546377689066602E-2</v>
      </c>
      <c r="P1964" s="17">
        <v>0</v>
      </c>
      <c r="Q1964" s="17">
        <v>3.1717884354174601E-2</v>
      </c>
      <c r="R1964" s="17"/>
      <c r="S1964" s="17">
        <v>0</v>
      </c>
      <c r="T1964" s="17">
        <v>0</v>
      </c>
      <c r="U1964" s="17">
        <v>0</v>
      </c>
      <c r="V1964" s="17">
        <v>8.8027870769396999E-2</v>
      </c>
      <c r="W1964" s="17">
        <v>0</v>
      </c>
      <c r="X1964" s="17">
        <v>7.0647501024587694E-2</v>
      </c>
      <c r="Y1964" s="17">
        <v>0</v>
      </c>
      <c r="Z1964" s="17">
        <v>0</v>
      </c>
      <c r="AA1964" s="17">
        <v>0</v>
      </c>
      <c r="AB1964" s="17">
        <v>0</v>
      </c>
      <c r="AC1964" s="17">
        <v>0</v>
      </c>
      <c r="AD1964" s="17">
        <v>0</v>
      </c>
      <c r="AE1964" s="17"/>
      <c r="AF1964" s="17">
        <v>0</v>
      </c>
      <c r="AG1964" s="17">
        <v>0</v>
      </c>
      <c r="AH1964" s="17">
        <v>0</v>
      </c>
      <c r="AI1964" s="17"/>
      <c r="AJ1964" s="17">
        <v>0</v>
      </c>
      <c r="AK1964" s="17">
        <v>0</v>
      </c>
      <c r="AL1964" s="17">
        <v>0</v>
      </c>
      <c r="AM1964" s="17">
        <v>0</v>
      </c>
      <c r="AN1964" s="17">
        <v>0</v>
      </c>
      <c r="AO1964" s="17"/>
      <c r="AP1964" s="17">
        <v>0</v>
      </c>
      <c r="AQ1964" s="17">
        <v>0</v>
      </c>
      <c r="AR1964" s="17">
        <v>0.14327411518247599</v>
      </c>
      <c r="AS1964" s="17">
        <v>0</v>
      </c>
      <c r="AT1964" s="17">
        <v>0.14693923728799901</v>
      </c>
      <c r="AU1964" s="17"/>
      <c r="AV1964" s="17">
        <v>0</v>
      </c>
      <c r="AW1964" s="17">
        <v>0</v>
      </c>
      <c r="AX1964" s="17">
        <v>0.14116867669843799</v>
      </c>
      <c r="AY1964" s="17">
        <v>0</v>
      </c>
      <c r="AZ1964" s="17">
        <v>0.12944300145834201</v>
      </c>
      <c r="BA1964" s="17">
        <v>0</v>
      </c>
      <c r="BB1964" s="17"/>
      <c r="BC1964" s="17">
        <v>0</v>
      </c>
      <c r="BD1964" s="17">
        <v>4.1778568339854397E-2</v>
      </c>
      <c r="BE1964" s="17">
        <v>4.2325696760334403E-2</v>
      </c>
      <c r="BF1964" s="17">
        <v>0</v>
      </c>
      <c r="BG1964" s="17">
        <v>0</v>
      </c>
    </row>
    <row r="1965" spans="2:59" x14ac:dyDescent="0.35">
      <c r="B1965" t="s">
        <v>100</v>
      </c>
      <c r="C1965" s="17">
        <v>5.2292790893194302E-2</v>
      </c>
      <c r="D1965" s="17">
        <v>7.57946215449216E-2</v>
      </c>
      <c r="E1965" s="17">
        <v>2.9592111461936198E-2</v>
      </c>
      <c r="F1965" s="17"/>
      <c r="G1965" s="17">
        <v>0</v>
      </c>
      <c r="H1965" s="17">
        <v>0</v>
      </c>
      <c r="I1965" s="17">
        <v>7.6177337336216094E-2</v>
      </c>
      <c r="J1965" s="17">
        <v>7.9743760948873907E-2</v>
      </c>
      <c r="K1965" s="17">
        <v>0.17048346551365201</v>
      </c>
      <c r="L1965" s="17">
        <v>0</v>
      </c>
      <c r="M1965" s="17"/>
      <c r="N1965" s="17">
        <v>0</v>
      </c>
      <c r="O1965" s="17">
        <v>3.7868985379632202E-2</v>
      </c>
      <c r="P1965" s="17">
        <v>4.7754468048058399E-2</v>
      </c>
      <c r="Q1965" s="17">
        <v>0.10977330443686099</v>
      </c>
      <c r="R1965" s="17"/>
      <c r="S1965" s="17">
        <v>0</v>
      </c>
      <c r="T1965" s="17">
        <v>0</v>
      </c>
      <c r="U1965" s="17">
        <v>0</v>
      </c>
      <c r="V1965" s="17">
        <v>0.1826940931461</v>
      </c>
      <c r="W1965" s="17">
        <v>0</v>
      </c>
      <c r="X1965" s="17">
        <v>0</v>
      </c>
      <c r="Y1965" s="17">
        <v>0.17089383488416299</v>
      </c>
      <c r="Z1965" s="17">
        <v>0.214769782619013</v>
      </c>
      <c r="AA1965" s="17">
        <v>0</v>
      </c>
      <c r="AB1965" s="17">
        <v>0</v>
      </c>
      <c r="AC1965" s="17">
        <v>0.20637666647259301</v>
      </c>
      <c r="AD1965" s="17">
        <v>0</v>
      </c>
      <c r="AE1965" s="17"/>
      <c r="AF1965" s="17">
        <v>8.0096758958515493E-2</v>
      </c>
      <c r="AG1965" s="17">
        <v>4.3899420781470501E-2</v>
      </c>
      <c r="AH1965" s="17">
        <v>5.21898046193651E-2</v>
      </c>
      <c r="AI1965" s="17"/>
      <c r="AJ1965" s="17">
        <v>0.10059332320190301</v>
      </c>
      <c r="AK1965" s="17">
        <v>3.8417614331947403E-2</v>
      </c>
      <c r="AL1965" s="17">
        <v>0</v>
      </c>
      <c r="AM1965" s="17">
        <v>0</v>
      </c>
      <c r="AN1965" s="17">
        <v>5.2666231789156699E-2</v>
      </c>
      <c r="AO1965" s="17"/>
      <c r="AP1965" s="17">
        <v>4.5011269654701397E-2</v>
      </c>
      <c r="AQ1965" s="17">
        <v>6.7075659667823598E-2</v>
      </c>
      <c r="AR1965" s="17">
        <v>0</v>
      </c>
      <c r="AS1965" s="17">
        <v>6.9534287111627804E-2</v>
      </c>
      <c r="AT1965" s="17">
        <v>0.109736785022211</v>
      </c>
      <c r="AU1965" s="17"/>
      <c r="AV1965" s="17">
        <v>4.2155046347719903E-2</v>
      </c>
      <c r="AW1965" s="17">
        <v>0</v>
      </c>
      <c r="AX1965" s="17">
        <v>0</v>
      </c>
      <c r="AY1965" s="17">
        <v>0.106052101332761</v>
      </c>
      <c r="AZ1965" s="17">
        <v>9.6670290970838096E-2</v>
      </c>
      <c r="BA1965" s="17">
        <v>9.4310556802811599E-2</v>
      </c>
      <c r="BB1965" s="17"/>
      <c r="BC1965" s="17">
        <v>0.11929335917453</v>
      </c>
      <c r="BD1965" s="17">
        <v>0.105558444891052</v>
      </c>
      <c r="BE1965" s="17">
        <v>0</v>
      </c>
      <c r="BF1965" s="17">
        <v>0</v>
      </c>
      <c r="BG1965" s="17">
        <v>0</v>
      </c>
    </row>
    <row r="1966" spans="2:59" x14ac:dyDescent="0.35">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c r="AX1966" s="17"/>
      <c r="AY1966" s="17"/>
      <c r="AZ1966" s="17"/>
      <c r="BA1966" s="17"/>
      <c r="BB1966" s="17"/>
      <c r="BC1966" s="17"/>
      <c r="BD1966" s="17"/>
      <c r="BE1966" s="17"/>
      <c r="BF1966" s="17"/>
      <c r="BG1966" s="17"/>
    </row>
    <row r="1967" spans="2:59" x14ac:dyDescent="0.35">
      <c r="B1967" s="6" t="s">
        <v>703</v>
      </c>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c r="AX1967" s="17"/>
      <c r="AY1967" s="17"/>
      <c r="AZ1967" s="17"/>
      <c r="BA1967" s="17"/>
      <c r="BB1967" s="17"/>
      <c r="BC1967" s="17"/>
      <c r="BD1967" s="17"/>
      <c r="BE1967" s="17"/>
      <c r="BF1967" s="17"/>
      <c r="BG1967" s="17"/>
    </row>
    <row r="1968" spans="2:59" x14ac:dyDescent="0.35">
      <c r="B1968" s="24" t="s">
        <v>331</v>
      </c>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c r="AX1968" s="17"/>
      <c r="AY1968" s="17"/>
      <c r="AZ1968" s="17"/>
      <c r="BA1968" s="17"/>
      <c r="BB1968" s="17"/>
      <c r="BC1968" s="17"/>
      <c r="BD1968" s="17"/>
      <c r="BE1968" s="17"/>
      <c r="BF1968" s="17"/>
      <c r="BG1968" s="17"/>
    </row>
    <row r="1969" spans="2:59" x14ac:dyDescent="0.35">
      <c r="B1969" t="s">
        <v>688</v>
      </c>
      <c r="C1969" s="17">
        <v>0.242178131398882</v>
      </c>
      <c r="D1969" s="17">
        <v>0.245679742993378</v>
      </c>
      <c r="E1969" s="17">
        <v>0.24170848782733501</v>
      </c>
      <c r="F1969" s="17"/>
      <c r="G1969" s="17">
        <v>0.155862201020666</v>
      </c>
      <c r="H1969" s="17">
        <v>0.300451866368659</v>
      </c>
      <c r="I1969" s="17">
        <v>0.16079053902165799</v>
      </c>
      <c r="J1969" s="17">
        <v>0.31676934933977002</v>
      </c>
      <c r="K1969" s="17">
        <v>0.25459913752197999</v>
      </c>
      <c r="L1969" s="17">
        <v>0.26106940372576898</v>
      </c>
      <c r="M1969" s="17"/>
      <c r="N1969" s="17">
        <v>0.27196075446950002</v>
      </c>
      <c r="O1969" s="17">
        <v>0.15418179755588299</v>
      </c>
      <c r="P1969" s="17">
        <v>0.239917626378122</v>
      </c>
      <c r="Q1969" s="17">
        <v>0.32196078620066798</v>
      </c>
      <c r="R1969" s="17"/>
      <c r="S1969" s="17">
        <v>0.14787751958228701</v>
      </c>
      <c r="T1969" s="17">
        <v>9.6671091573807003E-2</v>
      </c>
      <c r="U1969" s="17">
        <v>0.24873349901419001</v>
      </c>
      <c r="V1969" s="17">
        <v>0.36960765532391998</v>
      </c>
      <c r="W1969" s="17">
        <v>0</v>
      </c>
      <c r="X1969" s="17">
        <v>0.25021799502715197</v>
      </c>
      <c r="Y1969" s="17">
        <v>0.413228961591463</v>
      </c>
      <c r="Z1969" s="17">
        <v>0.34868367237111902</v>
      </c>
      <c r="AA1969" s="17">
        <v>0.107338724477564</v>
      </c>
      <c r="AB1969" s="17">
        <v>0.40996516543699502</v>
      </c>
      <c r="AC1969" s="17">
        <v>0.46658028460753398</v>
      </c>
      <c r="AD1969" s="17">
        <v>0.34669443665531302</v>
      </c>
      <c r="AE1969" s="17"/>
      <c r="AF1969" s="17">
        <v>0.29207881393047402</v>
      </c>
      <c r="AG1969" s="17">
        <v>0.21701503933208899</v>
      </c>
      <c r="AH1969" s="17">
        <v>0.24635891037458299</v>
      </c>
      <c r="AI1969" s="17"/>
      <c r="AJ1969" s="17">
        <v>0.22684649687938099</v>
      </c>
      <c r="AK1969" s="17">
        <v>0.203986946151613</v>
      </c>
      <c r="AL1969" s="17">
        <v>0.25016198557529101</v>
      </c>
      <c r="AM1969" s="17">
        <v>0.499922760469526</v>
      </c>
      <c r="AN1969" s="17">
        <v>0.24953086128707699</v>
      </c>
      <c r="AO1969" s="17"/>
      <c r="AP1969" s="17">
        <v>0.22509076926692601</v>
      </c>
      <c r="AQ1969" s="17">
        <v>0.23124190783406201</v>
      </c>
      <c r="AR1969" s="17">
        <v>0.118339027522817</v>
      </c>
      <c r="AS1969" s="17">
        <v>0.30600417013032499</v>
      </c>
      <c r="AT1969" s="17">
        <v>0</v>
      </c>
      <c r="AU1969" s="17"/>
      <c r="AV1969" s="17">
        <v>0.20304603079887401</v>
      </c>
      <c r="AW1969" s="17">
        <v>0.26040478511676002</v>
      </c>
      <c r="AX1969" s="17">
        <v>9.7645943406644703E-2</v>
      </c>
      <c r="AY1969" s="17">
        <v>0.30660232073375199</v>
      </c>
      <c r="AZ1969" s="17">
        <v>9.9617811115612895E-2</v>
      </c>
      <c r="BA1969" s="17">
        <v>8.6264621790858101E-2</v>
      </c>
      <c r="BB1969" s="17"/>
      <c r="BC1969" s="17">
        <v>0.249580926040324</v>
      </c>
      <c r="BD1969" s="17">
        <v>0.29207696283058698</v>
      </c>
      <c r="BE1969" s="17">
        <v>0.161149293181167</v>
      </c>
      <c r="BF1969" s="17">
        <v>0.204673227905633</v>
      </c>
      <c r="BG1969" s="17" t="s">
        <v>697</v>
      </c>
    </row>
    <row r="1970" spans="2:59" x14ac:dyDescent="0.35">
      <c r="B1970" t="s">
        <v>689</v>
      </c>
      <c r="C1970" s="17">
        <v>8.3706819352707795E-2</v>
      </c>
      <c r="D1970" s="17">
        <v>0.124702557437897</v>
      </c>
      <c r="E1970" s="17">
        <v>3.9309835635629398E-2</v>
      </c>
      <c r="F1970" s="17"/>
      <c r="G1970" s="17">
        <v>0.20010895237368601</v>
      </c>
      <c r="H1970" s="17">
        <v>0.114468169876703</v>
      </c>
      <c r="I1970" s="17">
        <v>0.24716624246406399</v>
      </c>
      <c r="J1970" s="17">
        <v>0</v>
      </c>
      <c r="K1970" s="17">
        <v>0</v>
      </c>
      <c r="L1970" s="17">
        <v>0</v>
      </c>
      <c r="M1970" s="17"/>
      <c r="N1970" s="17">
        <v>0.112173401727953</v>
      </c>
      <c r="O1970" s="17">
        <v>7.6277062970857998E-2</v>
      </c>
      <c r="P1970" s="17">
        <v>0.107557935271394</v>
      </c>
      <c r="Q1970" s="17">
        <v>3.1717625698726E-2</v>
      </c>
      <c r="R1970" s="17"/>
      <c r="S1970" s="17">
        <v>3.3058937406198897E-2</v>
      </c>
      <c r="T1970" s="17">
        <v>4.9100952642208498E-2</v>
      </c>
      <c r="U1970" s="17">
        <v>0.18609099556675701</v>
      </c>
      <c r="V1970" s="17">
        <v>0</v>
      </c>
      <c r="W1970" s="17">
        <v>0</v>
      </c>
      <c r="X1970" s="17">
        <v>0.20816894298851801</v>
      </c>
      <c r="Y1970" s="17">
        <v>0</v>
      </c>
      <c r="Z1970" s="17">
        <v>0.165198734895</v>
      </c>
      <c r="AA1970" s="17">
        <v>0.136797328178282</v>
      </c>
      <c r="AB1970" s="17">
        <v>7.0115586395333204E-2</v>
      </c>
      <c r="AC1970" s="17">
        <v>0.10759410220938601</v>
      </c>
      <c r="AD1970" s="17">
        <v>0</v>
      </c>
      <c r="AE1970" s="17"/>
      <c r="AF1970" s="17">
        <v>8.4570445547001993E-2</v>
      </c>
      <c r="AG1970" s="17">
        <v>0.100652736049056</v>
      </c>
      <c r="AH1970" s="17">
        <v>0</v>
      </c>
      <c r="AI1970" s="17"/>
      <c r="AJ1970" s="17">
        <v>0.134786726868212</v>
      </c>
      <c r="AK1970" s="17">
        <v>7.8485256089045094E-2</v>
      </c>
      <c r="AL1970" s="17">
        <v>7.9890005600822697E-2</v>
      </c>
      <c r="AM1970" s="17">
        <v>0</v>
      </c>
      <c r="AN1970" s="17">
        <v>0</v>
      </c>
      <c r="AO1970" s="17"/>
      <c r="AP1970" s="17">
        <v>0.13385045770859599</v>
      </c>
      <c r="AQ1970" s="17">
        <v>7.9404504923470606E-2</v>
      </c>
      <c r="AR1970" s="17">
        <v>0</v>
      </c>
      <c r="AS1970" s="17">
        <v>0.13500779105508201</v>
      </c>
      <c r="AT1970" s="17">
        <v>9.1984642786539006E-2</v>
      </c>
      <c r="AU1970" s="17"/>
      <c r="AV1970" s="17">
        <v>6.9728027564816594E-2</v>
      </c>
      <c r="AW1970" s="17">
        <v>0.15484997359466801</v>
      </c>
      <c r="AX1970" s="17">
        <v>0</v>
      </c>
      <c r="AY1970" s="17">
        <v>0.113668704594131</v>
      </c>
      <c r="AZ1970" s="17">
        <v>6.2257244651715102E-2</v>
      </c>
      <c r="BA1970" s="17">
        <v>9.3262035526861103E-2</v>
      </c>
      <c r="BB1970" s="17"/>
      <c r="BC1970" s="17">
        <v>0</v>
      </c>
      <c r="BD1970" s="17">
        <v>0.13248884016322601</v>
      </c>
      <c r="BE1970" s="17">
        <v>0.16990808310182601</v>
      </c>
      <c r="BF1970" s="17">
        <v>0</v>
      </c>
      <c r="BG1970" s="17" t="s">
        <v>697</v>
      </c>
    </row>
    <row r="1971" spans="2:59" x14ac:dyDescent="0.35">
      <c r="B1971" t="s">
        <v>690</v>
      </c>
      <c r="C1971" s="17">
        <v>0.116117220384203</v>
      </c>
      <c r="D1971" s="17">
        <v>0.146061612419216</v>
      </c>
      <c r="E1971" s="17">
        <v>8.4465628834871298E-2</v>
      </c>
      <c r="F1971" s="17"/>
      <c r="G1971" s="17">
        <v>0.14813021822757999</v>
      </c>
      <c r="H1971" s="17">
        <v>0.23733943968232801</v>
      </c>
      <c r="I1971" s="17">
        <v>5.1164393445683E-2</v>
      </c>
      <c r="J1971" s="17">
        <v>0.14688499671354299</v>
      </c>
      <c r="K1971" s="17">
        <v>0</v>
      </c>
      <c r="L1971" s="17">
        <v>0.13477679151822999</v>
      </c>
      <c r="M1971" s="17"/>
      <c r="N1971" s="17">
        <v>8.1264587440435396E-2</v>
      </c>
      <c r="O1971" s="17">
        <v>0.19258889756070599</v>
      </c>
      <c r="P1971" s="17">
        <v>6.5073201471716399E-2</v>
      </c>
      <c r="Q1971" s="17">
        <v>0.115168014128238</v>
      </c>
      <c r="R1971" s="17"/>
      <c r="S1971" s="17">
        <v>0.20889191287897199</v>
      </c>
      <c r="T1971" s="17">
        <v>0.113223168062135</v>
      </c>
      <c r="U1971" s="17">
        <v>0.107546071424777</v>
      </c>
      <c r="V1971" s="17">
        <v>0</v>
      </c>
      <c r="W1971" s="17">
        <v>0.16534050496910099</v>
      </c>
      <c r="X1971" s="17">
        <v>9.5586130679421205E-2</v>
      </c>
      <c r="Y1971" s="17">
        <v>0.25288305679710299</v>
      </c>
      <c r="Z1971" s="17">
        <v>0</v>
      </c>
      <c r="AA1971" s="17">
        <v>0</v>
      </c>
      <c r="AB1971" s="17">
        <v>0</v>
      </c>
      <c r="AC1971" s="17">
        <v>0.141908808523036</v>
      </c>
      <c r="AD1971" s="17">
        <v>0.158729512666797</v>
      </c>
      <c r="AE1971" s="17"/>
      <c r="AF1971" s="17">
        <v>9.1782941113436101E-2</v>
      </c>
      <c r="AG1971" s="17">
        <v>8.7920815638911104E-2</v>
      </c>
      <c r="AH1971" s="17">
        <v>0.151565007588564</v>
      </c>
      <c r="AI1971" s="17"/>
      <c r="AJ1971" s="17">
        <v>0.142773555542378</v>
      </c>
      <c r="AK1971" s="17">
        <v>0.13268313704535001</v>
      </c>
      <c r="AL1971" s="17">
        <v>0.122331134272449</v>
      </c>
      <c r="AM1971" s="17">
        <v>0</v>
      </c>
      <c r="AN1971" s="17">
        <v>0.163091830359893</v>
      </c>
      <c r="AO1971" s="17"/>
      <c r="AP1971" s="17">
        <v>0.15544633230284</v>
      </c>
      <c r="AQ1971" s="17">
        <v>7.1171168610521196E-2</v>
      </c>
      <c r="AR1971" s="17">
        <v>0</v>
      </c>
      <c r="AS1971" s="17">
        <v>0.121166905370479</v>
      </c>
      <c r="AT1971" s="17">
        <v>0.19908723160314301</v>
      </c>
      <c r="AU1971" s="17"/>
      <c r="AV1971" s="17">
        <v>8.7557087196287103E-2</v>
      </c>
      <c r="AW1971" s="17">
        <v>0.17983397938681001</v>
      </c>
      <c r="AX1971" s="17">
        <v>0</v>
      </c>
      <c r="AY1971" s="17">
        <v>0.10201548418433801</v>
      </c>
      <c r="AZ1971" s="17">
        <v>0.23923623518248099</v>
      </c>
      <c r="BA1971" s="17">
        <v>0.18540992729806499</v>
      </c>
      <c r="BB1971" s="17"/>
      <c r="BC1971" s="17">
        <v>0.12460690025429801</v>
      </c>
      <c r="BD1971" s="17">
        <v>0.16348604392496599</v>
      </c>
      <c r="BE1971" s="17">
        <v>0.117783907858758</v>
      </c>
      <c r="BF1971" s="17">
        <v>9.3892211925036606E-2</v>
      </c>
      <c r="BG1971" s="17" t="s">
        <v>697</v>
      </c>
    </row>
    <row r="1972" spans="2:59" x14ac:dyDescent="0.35">
      <c r="B1972" t="s">
        <v>691</v>
      </c>
      <c r="C1972" s="17">
        <v>0.13527260739616101</v>
      </c>
      <c r="D1972" s="17">
        <v>0.14692709792297601</v>
      </c>
      <c r="E1972" s="17">
        <v>0.124227074062807</v>
      </c>
      <c r="F1972" s="17"/>
      <c r="G1972" s="17">
        <v>8.6299244548111706E-2</v>
      </c>
      <c r="H1972" s="17">
        <v>0.14477161664615201</v>
      </c>
      <c r="I1972" s="17">
        <v>0.18316186738628201</v>
      </c>
      <c r="J1972" s="17">
        <v>8.3604264037156595E-2</v>
      </c>
      <c r="K1972" s="17">
        <v>0.124767443628317</v>
      </c>
      <c r="L1972" s="17">
        <v>0.18421779594190801</v>
      </c>
      <c r="M1972" s="17"/>
      <c r="N1972" s="17">
        <v>0.13036875842492701</v>
      </c>
      <c r="O1972" s="17">
        <v>0.12722481532353999</v>
      </c>
      <c r="P1972" s="17">
        <v>0.12565963364250299</v>
      </c>
      <c r="Q1972" s="17">
        <v>0.16234673834792601</v>
      </c>
      <c r="R1972" s="17"/>
      <c r="S1972" s="17">
        <v>0.13252574338760301</v>
      </c>
      <c r="T1972" s="17">
        <v>0.15744064166449701</v>
      </c>
      <c r="U1972" s="17">
        <v>9.3047985521547999E-2</v>
      </c>
      <c r="V1972" s="17">
        <v>0</v>
      </c>
      <c r="W1972" s="17">
        <v>0.41058937695815201</v>
      </c>
      <c r="X1972" s="17">
        <v>0.17086648742298499</v>
      </c>
      <c r="Y1972" s="17">
        <v>0</v>
      </c>
      <c r="Z1972" s="17">
        <v>0.162791233913084</v>
      </c>
      <c r="AA1972" s="17">
        <v>9.3988278840172204E-2</v>
      </c>
      <c r="AB1972" s="17">
        <v>6.6726350849323296E-2</v>
      </c>
      <c r="AC1972" s="17">
        <v>0.146728809380921</v>
      </c>
      <c r="AD1972" s="17">
        <v>0.33632542664770398</v>
      </c>
      <c r="AE1972" s="17"/>
      <c r="AF1972" s="17">
        <v>0.15932725325501201</v>
      </c>
      <c r="AG1972" s="17">
        <v>0.15740928478139601</v>
      </c>
      <c r="AH1972" s="17">
        <v>7.8118141111173295E-2</v>
      </c>
      <c r="AI1972" s="17"/>
      <c r="AJ1972" s="17">
        <v>0.121654507435069</v>
      </c>
      <c r="AK1972" s="17">
        <v>0.15018947346873501</v>
      </c>
      <c r="AL1972" s="17">
        <v>0.30376471009730499</v>
      </c>
      <c r="AM1972" s="17">
        <v>0</v>
      </c>
      <c r="AN1972" s="17">
        <v>9.6311965817258094E-2</v>
      </c>
      <c r="AO1972" s="17"/>
      <c r="AP1972" s="17">
        <v>0.122710606177113</v>
      </c>
      <c r="AQ1972" s="17">
        <v>0.124390807776129</v>
      </c>
      <c r="AR1972" s="17">
        <v>0.42804358067249398</v>
      </c>
      <c r="AS1972" s="17">
        <v>0.18997663186342001</v>
      </c>
      <c r="AT1972" s="17">
        <v>0.16659500164867699</v>
      </c>
      <c r="AU1972" s="17"/>
      <c r="AV1972" s="17">
        <v>9.7735818936237506E-2</v>
      </c>
      <c r="AW1972" s="17">
        <v>0.18082435340267</v>
      </c>
      <c r="AX1972" s="17">
        <v>0.44882532352333299</v>
      </c>
      <c r="AY1972" s="17">
        <v>0.15994927017405</v>
      </c>
      <c r="AZ1972" s="17">
        <v>0.112755188922823</v>
      </c>
      <c r="BA1972" s="17">
        <v>0</v>
      </c>
      <c r="BB1972" s="17"/>
      <c r="BC1972" s="17">
        <v>0.114194706175862</v>
      </c>
      <c r="BD1972" s="17">
        <v>0.12549193126793701</v>
      </c>
      <c r="BE1972" s="17">
        <v>0.16274780114391099</v>
      </c>
      <c r="BF1972" s="17">
        <v>0.118210982461361</v>
      </c>
      <c r="BG1972" s="17" t="s">
        <v>697</v>
      </c>
    </row>
    <row r="1973" spans="2:59" x14ac:dyDescent="0.35">
      <c r="B1973" t="s">
        <v>692</v>
      </c>
      <c r="C1973" s="17">
        <v>0.113682059141792</v>
      </c>
      <c r="D1973" s="17">
        <v>0.15091894913534001</v>
      </c>
      <c r="E1973" s="17">
        <v>7.3888022253930805E-2</v>
      </c>
      <c r="F1973" s="17"/>
      <c r="G1973" s="17">
        <v>0.17292018093321601</v>
      </c>
      <c r="H1973" s="17">
        <v>0.12652447193639699</v>
      </c>
      <c r="I1973" s="17">
        <v>0</v>
      </c>
      <c r="J1973" s="17">
        <v>4.8692907885206999E-2</v>
      </c>
      <c r="K1973" s="17">
        <v>0.25496409652253899</v>
      </c>
      <c r="L1973" s="17">
        <v>8.8835761358921905E-2</v>
      </c>
      <c r="M1973" s="17"/>
      <c r="N1973" s="17">
        <v>0.131139963966413</v>
      </c>
      <c r="O1973" s="17">
        <v>0.13874142592982999</v>
      </c>
      <c r="P1973" s="17">
        <v>0.10327543252140101</v>
      </c>
      <c r="Q1973" s="17">
        <v>7.0004050437545901E-2</v>
      </c>
      <c r="R1973" s="17"/>
      <c r="S1973" s="17">
        <v>0.102150013635144</v>
      </c>
      <c r="T1973" s="17">
        <v>0.26038159354621998</v>
      </c>
      <c r="U1973" s="17">
        <v>0</v>
      </c>
      <c r="V1973" s="17">
        <v>0</v>
      </c>
      <c r="W1973" s="17">
        <v>0.21902352185365101</v>
      </c>
      <c r="X1973" s="17">
        <v>0.10433861963428701</v>
      </c>
      <c r="Y1973" s="17">
        <v>0</v>
      </c>
      <c r="Z1973" s="17">
        <v>0</v>
      </c>
      <c r="AA1973" s="17">
        <v>0.160097615648084</v>
      </c>
      <c r="AB1973" s="17">
        <v>0.154601794933825</v>
      </c>
      <c r="AC1973" s="17">
        <v>0</v>
      </c>
      <c r="AD1973" s="17">
        <v>0.158250624030186</v>
      </c>
      <c r="AE1973" s="17"/>
      <c r="AF1973" s="17">
        <v>0.104874177322875</v>
      </c>
      <c r="AG1973" s="17">
        <v>7.9288961005225506E-2</v>
      </c>
      <c r="AH1973" s="17">
        <v>0.191129625930059</v>
      </c>
      <c r="AI1973" s="17"/>
      <c r="AJ1973" s="17">
        <v>7.4634950254894306E-2</v>
      </c>
      <c r="AK1973" s="17">
        <v>0.16961650215052201</v>
      </c>
      <c r="AL1973" s="17">
        <v>0</v>
      </c>
      <c r="AM1973" s="17">
        <v>0</v>
      </c>
      <c r="AN1973" s="17">
        <v>0.21904098793382301</v>
      </c>
      <c r="AO1973" s="17"/>
      <c r="AP1973" s="17">
        <v>3.8667402818137998E-2</v>
      </c>
      <c r="AQ1973" s="17">
        <v>0.175183111020839</v>
      </c>
      <c r="AR1973" s="17">
        <v>0.15413532191726401</v>
      </c>
      <c r="AS1973" s="17">
        <v>0</v>
      </c>
      <c r="AT1973" s="17">
        <v>8.8744239974858599E-2</v>
      </c>
      <c r="AU1973" s="17"/>
      <c r="AV1973" s="17">
        <v>0.18334118464135299</v>
      </c>
      <c r="AW1973" s="17">
        <v>4.4733850058239398E-2</v>
      </c>
      <c r="AX1973" s="17">
        <v>0.23381825502759301</v>
      </c>
      <c r="AY1973" s="17">
        <v>0</v>
      </c>
      <c r="AZ1973" s="17">
        <v>6.0064068220242198E-2</v>
      </c>
      <c r="BA1973" s="17">
        <v>9.28892401504504E-2</v>
      </c>
      <c r="BB1973" s="17"/>
      <c r="BC1973" s="17">
        <v>0.106128070151241</v>
      </c>
      <c r="BD1973" s="17">
        <v>0.163436390348488</v>
      </c>
      <c r="BE1973" s="17">
        <v>0.12859215752300801</v>
      </c>
      <c r="BF1973" s="17">
        <v>8.3242003150086202E-2</v>
      </c>
      <c r="BG1973" s="17" t="s">
        <v>697</v>
      </c>
    </row>
    <row r="1974" spans="2:59" x14ac:dyDescent="0.35">
      <c r="B1974" t="s">
        <v>598</v>
      </c>
      <c r="C1974" s="17">
        <v>9.6167775695365498E-2</v>
      </c>
      <c r="D1974" s="17">
        <v>0.110165584540673</v>
      </c>
      <c r="E1974" s="17">
        <v>6.78275500286145E-2</v>
      </c>
      <c r="F1974" s="17"/>
      <c r="G1974" s="17">
        <v>5.1631246500266098E-2</v>
      </c>
      <c r="H1974" s="17">
        <v>0</v>
      </c>
      <c r="I1974" s="17">
        <v>6.3686893596285293E-2</v>
      </c>
      <c r="J1974" s="17">
        <v>0.12381638425269199</v>
      </c>
      <c r="K1974" s="17">
        <v>0.186686033461027</v>
      </c>
      <c r="L1974" s="17">
        <v>0.11172541658813</v>
      </c>
      <c r="M1974" s="17"/>
      <c r="N1974" s="17">
        <v>6.3881885748686806E-2</v>
      </c>
      <c r="O1974" s="17">
        <v>9.1838708713158801E-2</v>
      </c>
      <c r="P1974" s="17">
        <v>0.16003126636932699</v>
      </c>
      <c r="Q1974" s="17">
        <v>7.4006979624890695E-2</v>
      </c>
      <c r="R1974" s="17"/>
      <c r="S1974" s="17">
        <v>0.118711597831008</v>
      </c>
      <c r="T1974" s="17">
        <v>0.10672871306506</v>
      </c>
      <c r="U1974" s="17">
        <v>8.8253574179736005E-2</v>
      </c>
      <c r="V1974" s="17">
        <v>0.320135213450568</v>
      </c>
      <c r="W1974" s="17">
        <v>0</v>
      </c>
      <c r="X1974" s="17">
        <v>0</v>
      </c>
      <c r="Y1974" s="17">
        <v>0</v>
      </c>
      <c r="Z1974" s="17">
        <v>0.32332635882079702</v>
      </c>
      <c r="AA1974" s="17">
        <v>0.19479880771067901</v>
      </c>
      <c r="AB1974" s="17">
        <v>0.15434030903885801</v>
      </c>
      <c r="AC1974" s="17">
        <v>0</v>
      </c>
      <c r="AD1974" s="17">
        <v>0</v>
      </c>
      <c r="AE1974" s="17"/>
      <c r="AF1974" s="17">
        <v>9.4410546827941103E-2</v>
      </c>
      <c r="AG1974" s="17">
        <v>0.11536067820620299</v>
      </c>
      <c r="AH1974" s="17">
        <v>7.7233529138691095E-2</v>
      </c>
      <c r="AI1974" s="17"/>
      <c r="AJ1974" s="17">
        <v>9.9875600663968694E-2</v>
      </c>
      <c r="AK1974" s="17">
        <v>9.4172991594987598E-2</v>
      </c>
      <c r="AL1974" s="17">
        <v>0</v>
      </c>
      <c r="AM1974" s="17">
        <v>0</v>
      </c>
      <c r="AN1974" s="17">
        <v>0.15989543419614399</v>
      </c>
      <c r="AO1974" s="17"/>
      <c r="AP1974" s="17">
        <v>3.9829726056702999E-2</v>
      </c>
      <c r="AQ1974" s="17">
        <v>0.169663181056773</v>
      </c>
      <c r="AR1974" s="17">
        <v>0.101237750480011</v>
      </c>
      <c r="AS1974" s="17">
        <v>0.11693027682297</v>
      </c>
      <c r="AT1974" s="17">
        <v>0</v>
      </c>
      <c r="AU1974" s="17"/>
      <c r="AV1974" s="17">
        <v>0.146034383104791</v>
      </c>
      <c r="AW1974" s="17">
        <v>0</v>
      </c>
      <c r="AX1974" s="17">
        <v>0</v>
      </c>
      <c r="AY1974" s="17">
        <v>0.15204835204168399</v>
      </c>
      <c r="AZ1974" s="17">
        <v>0.119070443527044</v>
      </c>
      <c r="BA1974" s="17">
        <v>0.27257159742452203</v>
      </c>
      <c r="BB1974" s="17"/>
      <c r="BC1974" s="17">
        <v>0.16212244446638099</v>
      </c>
      <c r="BD1974" s="17">
        <v>0</v>
      </c>
      <c r="BE1974" s="17">
        <v>8.1472324095680407E-2</v>
      </c>
      <c r="BF1974" s="17">
        <v>0.116872358053806</v>
      </c>
      <c r="BG1974" s="17" t="s">
        <v>697</v>
      </c>
    </row>
    <row r="1975" spans="2:59" x14ac:dyDescent="0.35">
      <c r="B1975" t="s">
        <v>693</v>
      </c>
      <c r="C1975" s="17">
        <v>0.15615476000043799</v>
      </c>
      <c r="D1975" s="17">
        <v>6.2852090745583303E-2</v>
      </c>
      <c r="E1975" s="17">
        <v>0.26209898450062602</v>
      </c>
      <c r="F1975" s="17"/>
      <c r="G1975" s="17">
        <v>9.5733436537694797E-2</v>
      </c>
      <c r="H1975" s="17">
        <v>7.6444435489760598E-2</v>
      </c>
      <c r="I1975" s="17">
        <v>0.16805590124344999</v>
      </c>
      <c r="J1975" s="17">
        <v>0.28023209777163199</v>
      </c>
      <c r="K1975" s="17">
        <v>0.13879641364215001</v>
      </c>
      <c r="L1975" s="17">
        <v>0.145655737269863</v>
      </c>
      <c r="M1975" s="17"/>
      <c r="N1975" s="17">
        <v>0.15265936527304799</v>
      </c>
      <c r="O1975" s="17">
        <v>0.18544546330263301</v>
      </c>
      <c r="P1975" s="17">
        <v>0.15988541323529001</v>
      </c>
      <c r="Q1975" s="17">
        <v>0.11826725301301801</v>
      </c>
      <c r="R1975" s="17"/>
      <c r="S1975" s="17">
        <v>0.222769710494752</v>
      </c>
      <c r="T1975" s="17">
        <v>0.16281247471537699</v>
      </c>
      <c r="U1975" s="17">
        <v>0.27632787429299199</v>
      </c>
      <c r="V1975" s="17">
        <v>0</v>
      </c>
      <c r="W1975" s="17">
        <v>0</v>
      </c>
      <c r="X1975" s="17">
        <v>8.1749350103618904E-2</v>
      </c>
      <c r="Y1975" s="17">
        <v>0.26211435381009002</v>
      </c>
      <c r="Z1975" s="17">
        <v>0</v>
      </c>
      <c r="AA1975" s="17">
        <v>0.203887693397897</v>
      </c>
      <c r="AB1975" s="17">
        <v>0.14425079334566501</v>
      </c>
      <c r="AC1975" s="17">
        <v>0.13718799527912201</v>
      </c>
      <c r="AD1975" s="17">
        <v>0</v>
      </c>
      <c r="AE1975" s="17"/>
      <c r="AF1975" s="17">
        <v>0.14672525776789899</v>
      </c>
      <c r="AG1975" s="17">
        <v>0.18596661703554501</v>
      </c>
      <c r="AH1975" s="17">
        <v>0.131259245460805</v>
      </c>
      <c r="AI1975" s="17"/>
      <c r="AJ1975" s="17">
        <v>0.175734061200127</v>
      </c>
      <c r="AK1975" s="17">
        <v>0.10315746590678899</v>
      </c>
      <c r="AL1975" s="17">
        <v>0.185697447070058</v>
      </c>
      <c r="AM1975" s="17">
        <v>0.500077239530474</v>
      </c>
      <c r="AN1975" s="17">
        <v>0</v>
      </c>
      <c r="AO1975" s="17"/>
      <c r="AP1975" s="17">
        <v>0.24602685902895899</v>
      </c>
      <c r="AQ1975" s="17">
        <v>9.8806129344996399E-2</v>
      </c>
      <c r="AR1975" s="17">
        <v>0.119034633054619</v>
      </c>
      <c r="AS1975" s="17">
        <v>0.13091422475772499</v>
      </c>
      <c r="AT1975" s="17">
        <v>0.45358888398678199</v>
      </c>
      <c r="AU1975" s="17"/>
      <c r="AV1975" s="17">
        <v>0.118540655292339</v>
      </c>
      <c r="AW1975" s="17">
        <v>0.13495419241774001</v>
      </c>
      <c r="AX1975" s="17">
        <v>0.21971047804242899</v>
      </c>
      <c r="AY1975" s="17">
        <v>0.16571586827204601</v>
      </c>
      <c r="AZ1975" s="17">
        <v>0.30699900838008198</v>
      </c>
      <c r="BA1975" s="17">
        <v>0.20726130215326799</v>
      </c>
      <c r="BB1975" s="17"/>
      <c r="BC1975" s="17">
        <v>0.178253562967636</v>
      </c>
      <c r="BD1975" s="17">
        <v>8.5514534487393004E-2</v>
      </c>
      <c r="BE1975" s="17">
        <v>0.11883238046075099</v>
      </c>
      <c r="BF1975" s="17">
        <v>0.320234830125181</v>
      </c>
      <c r="BG1975" s="17" t="s">
        <v>697</v>
      </c>
    </row>
    <row r="1976" spans="2:59" x14ac:dyDescent="0.35">
      <c r="B1976" t="s">
        <v>100</v>
      </c>
      <c r="C1976" s="17">
        <v>5.6720626630450403E-2</v>
      </c>
      <c r="D1976" s="17">
        <v>1.2692364804935401E-2</v>
      </c>
      <c r="E1976" s="17">
        <v>0.106474416856186</v>
      </c>
      <c r="F1976" s="17"/>
      <c r="G1976" s="17">
        <v>8.9314519858778793E-2</v>
      </c>
      <c r="H1976" s="17">
        <v>0</v>
      </c>
      <c r="I1976" s="17">
        <v>0.12597416284257701</v>
      </c>
      <c r="J1976" s="17">
        <v>0</v>
      </c>
      <c r="K1976" s="17">
        <v>4.0186875223986097E-2</v>
      </c>
      <c r="L1976" s="17">
        <v>7.3719093597178098E-2</v>
      </c>
      <c r="M1976" s="17"/>
      <c r="N1976" s="17">
        <v>5.6551282949036198E-2</v>
      </c>
      <c r="O1976" s="17">
        <v>3.3701828643390899E-2</v>
      </c>
      <c r="P1976" s="17">
        <v>3.8599491110246499E-2</v>
      </c>
      <c r="Q1976" s="17">
        <v>0.10652855254898801</v>
      </c>
      <c r="R1976" s="17"/>
      <c r="S1976" s="17">
        <v>3.4014564784036201E-2</v>
      </c>
      <c r="T1976" s="17">
        <v>5.3641364730695001E-2</v>
      </c>
      <c r="U1976" s="17">
        <v>0</v>
      </c>
      <c r="V1976" s="17">
        <v>0.31025713122551302</v>
      </c>
      <c r="W1976" s="17">
        <v>0.20504659621909599</v>
      </c>
      <c r="X1976" s="17">
        <v>8.9072474144017796E-2</v>
      </c>
      <c r="Y1976" s="17">
        <v>7.1773627801343998E-2</v>
      </c>
      <c r="Z1976" s="17">
        <v>0</v>
      </c>
      <c r="AA1976" s="17">
        <v>0.103091551747322</v>
      </c>
      <c r="AB1976" s="17">
        <v>0</v>
      </c>
      <c r="AC1976" s="17">
        <v>0</v>
      </c>
      <c r="AD1976" s="17">
        <v>0</v>
      </c>
      <c r="AE1976" s="17"/>
      <c r="AF1976" s="17">
        <v>2.62305642353616E-2</v>
      </c>
      <c r="AG1976" s="17">
        <v>5.6385867951572702E-2</v>
      </c>
      <c r="AH1976" s="17">
        <v>0.124335540396123</v>
      </c>
      <c r="AI1976" s="17"/>
      <c r="AJ1976" s="17">
        <v>2.3694101155970398E-2</v>
      </c>
      <c r="AK1976" s="17">
        <v>6.7708227592957707E-2</v>
      </c>
      <c r="AL1976" s="17">
        <v>5.8154717384073802E-2</v>
      </c>
      <c r="AM1976" s="17">
        <v>0</v>
      </c>
      <c r="AN1976" s="17">
        <v>0.11212892040580399</v>
      </c>
      <c r="AO1976" s="17"/>
      <c r="AP1976" s="17">
        <v>3.8377846640724203E-2</v>
      </c>
      <c r="AQ1976" s="17">
        <v>5.0139189433207998E-2</v>
      </c>
      <c r="AR1976" s="17">
        <v>7.9209686352796294E-2</v>
      </c>
      <c r="AS1976" s="17">
        <v>0</v>
      </c>
      <c r="AT1976" s="17">
        <v>0</v>
      </c>
      <c r="AU1976" s="17"/>
      <c r="AV1976" s="17">
        <v>9.4016812465301802E-2</v>
      </c>
      <c r="AW1976" s="17">
        <v>4.4398866023113298E-2</v>
      </c>
      <c r="AX1976" s="17">
        <v>0</v>
      </c>
      <c r="AY1976" s="17">
        <v>0</v>
      </c>
      <c r="AZ1976" s="17">
        <v>0</v>
      </c>
      <c r="BA1976" s="17">
        <v>6.23412756559759E-2</v>
      </c>
      <c r="BB1976" s="17"/>
      <c r="BC1976" s="17">
        <v>6.5113389944256805E-2</v>
      </c>
      <c r="BD1976" s="17">
        <v>3.7505296977402403E-2</v>
      </c>
      <c r="BE1976" s="17">
        <v>5.9514052634898902E-2</v>
      </c>
      <c r="BF1976" s="17">
        <v>6.2874386378897099E-2</v>
      </c>
      <c r="BG1976" s="17" t="s">
        <v>697</v>
      </c>
    </row>
    <row r="1977" spans="2:59" x14ac:dyDescent="0.35">
      <c r="C1977" s="17"/>
      <c r="D1977" s="17"/>
      <c r="E1977" s="17"/>
      <c r="F1977" s="17"/>
      <c r="G1977" s="17"/>
      <c r="H1977" s="17"/>
      <c r="I1977" s="17"/>
      <c r="J1977" s="17"/>
      <c r="K1977" s="17"/>
      <c r="L1977" s="17"/>
      <c r="M1977" s="17"/>
      <c r="N1977" s="17"/>
      <c r="O1977" s="17"/>
      <c r="P1977" s="17"/>
      <c r="Q1977" s="17"/>
      <c r="R1977" s="17"/>
      <c r="S1977" s="17"/>
      <c r="T1977" s="17"/>
      <c r="U1977" s="17"/>
      <c r="V1977" s="17"/>
      <c r="W1977" s="17"/>
      <c r="X1977" s="17"/>
      <c r="Y1977" s="17"/>
      <c r="Z1977" s="17"/>
      <c r="AA1977" s="17"/>
      <c r="AB1977" s="17"/>
      <c r="AC1977" s="17"/>
      <c r="AD1977" s="17"/>
      <c r="AE1977" s="17"/>
      <c r="AF1977" s="17"/>
      <c r="AG1977" s="17"/>
      <c r="AH1977" s="17"/>
      <c r="AI1977" s="17"/>
      <c r="AJ1977" s="17"/>
      <c r="AK1977" s="17"/>
      <c r="AL1977" s="17"/>
      <c r="AM1977" s="17"/>
      <c r="AN1977" s="17"/>
      <c r="AO1977" s="17"/>
      <c r="AP1977" s="17"/>
      <c r="AQ1977" s="17"/>
      <c r="AR1977" s="17"/>
      <c r="AS1977" s="17"/>
      <c r="AT1977" s="17"/>
      <c r="AU1977" s="17"/>
      <c r="AV1977" s="17"/>
      <c r="AW1977" s="17"/>
      <c r="AX1977" s="17"/>
      <c r="AY1977" s="17"/>
      <c r="AZ1977" s="17"/>
      <c r="BA1977" s="17"/>
      <c r="BB1977" s="17"/>
      <c r="BC1977" s="17"/>
      <c r="BD1977" s="17"/>
      <c r="BE1977" s="17"/>
      <c r="BF1977" s="17"/>
      <c r="BG1977" s="17"/>
    </row>
    <row r="1978" spans="2:59" x14ac:dyDescent="0.35">
      <c r="B1978" s="6" t="s">
        <v>704</v>
      </c>
      <c r="C1978" s="17"/>
      <c r="D1978" s="17"/>
      <c r="E1978" s="17"/>
      <c r="F1978" s="17"/>
      <c r="G1978" s="17"/>
      <c r="H1978" s="17"/>
      <c r="I1978" s="17"/>
      <c r="J1978" s="17"/>
      <c r="K1978" s="17"/>
      <c r="L1978" s="17"/>
      <c r="M1978" s="17"/>
      <c r="N1978" s="17"/>
      <c r="O1978" s="17"/>
      <c r="P1978" s="17"/>
      <c r="Q1978" s="17"/>
      <c r="R1978" s="17"/>
      <c r="S1978" s="17"/>
      <c r="T1978" s="17"/>
      <c r="U1978" s="17"/>
      <c r="V1978" s="17"/>
      <c r="W1978" s="17"/>
      <c r="X1978" s="17"/>
      <c r="Y1978" s="17"/>
      <c r="Z1978" s="17"/>
      <c r="AA1978" s="17"/>
      <c r="AB1978" s="17"/>
      <c r="AC1978" s="17"/>
      <c r="AD1978" s="17"/>
      <c r="AE1978" s="17"/>
      <c r="AF1978" s="17"/>
      <c r="AG1978" s="17"/>
      <c r="AH1978" s="17"/>
      <c r="AI1978" s="17"/>
      <c r="AJ1978" s="17"/>
      <c r="AK1978" s="17"/>
      <c r="AL1978" s="17"/>
      <c r="AM1978" s="17"/>
      <c r="AN1978" s="17"/>
      <c r="AO1978" s="17"/>
      <c r="AP1978" s="17"/>
      <c r="AQ1978" s="17"/>
      <c r="AR1978" s="17"/>
      <c r="AS1978" s="17"/>
      <c r="AT1978" s="17"/>
      <c r="AU1978" s="17"/>
      <c r="AV1978" s="17"/>
      <c r="AW1978" s="17"/>
      <c r="AX1978" s="17"/>
      <c r="AY1978" s="17"/>
      <c r="AZ1978" s="17"/>
      <c r="BA1978" s="17"/>
      <c r="BB1978" s="17"/>
      <c r="BC1978" s="17"/>
      <c r="BD1978" s="17"/>
      <c r="BE1978" s="17"/>
      <c r="BF1978" s="17"/>
      <c r="BG1978" s="17"/>
    </row>
    <row r="1979" spans="2:59" x14ac:dyDescent="0.35">
      <c r="B1979" s="24" t="s">
        <v>331</v>
      </c>
      <c r="C1979" s="17"/>
      <c r="D1979" s="17"/>
      <c r="E1979" s="17"/>
      <c r="F1979" s="17"/>
      <c r="G1979" s="17"/>
      <c r="H1979" s="17"/>
      <c r="I1979" s="17"/>
      <c r="J1979" s="17"/>
      <c r="K1979" s="17"/>
      <c r="L1979" s="17"/>
      <c r="M1979" s="17"/>
      <c r="N1979" s="17"/>
      <c r="O1979" s="17"/>
      <c r="P1979" s="17"/>
      <c r="Q1979" s="17"/>
      <c r="R1979" s="17"/>
      <c r="S1979" s="17"/>
      <c r="T1979" s="17"/>
      <c r="U1979" s="17"/>
      <c r="V1979" s="17"/>
      <c r="W1979" s="17"/>
      <c r="X1979" s="17"/>
      <c r="Y1979" s="17"/>
      <c r="Z1979" s="17"/>
      <c r="AA1979" s="17"/>
      <c r="AB1979" s="17"/>
      <c r="AC1979" s="17"/>
      <c r="AD1979" s="17"/>
      <c r="AE1979" s="17"/>
      <c r="AF1979" s="17"/>
      <c r="AG1979" s="17"/>
      <c r="AH1979" s="17"/>
      <c r="AI1979" s="17"/>
      <c r="AJ1979" s="17"/>
      <c r="AK1979" s="17"/>
      <c r="AL1979" s="17"/>
      <c r="AM1979" s="17"/>
      <c r="AN1979" s="17"/>
      <c r="AO1979" s="17"/>
      <c r="AP1979" s="17"/>
      <c r="AQ1979" s="17"/>
      <c r="AR1979" s="17"/>
      <c r="AS1979" s="17"/>
      <c r="AT1979" s="17"/>
      <c r="AU1979" s="17"/>
      <c r="AV1979" s="17"/>
      <c r="AW1979" s="17"/>
      <c r="AX1979" s="17"/>
      <c r="AY1979" s="17"/>
      <c r="AZ1979" s="17"/>
      <c r="BA1979" s="17"/>
      <c r="BB1979" s="17"/>
      <c r="BC1979" s="17"/>
      <c r="BD1979" s="17"/>
      <c r="BE1979" s="17"/>
      <c r="BF1979" s="17"/>
      <c r="BG1979" s="17"/>
    </row>
    <row r="1980" spans="2:59" x14ac:dyDescent="0.35">
      <c r="B1980" t="s">
        <v>688</v>
      </c>
      <c r="C1980" s="17">
        <v>0.147678744589815</v>
      </c>
      <c r="D1980" s="17">
        <v>0.123620025823548</v>
      </c>
      <c r="E1980" s="17">
        <v>0.172049493139452</v>
      </c>
      <c r="F1980" s="17"/>
      <c r="G1980" s="17">
        <v>7.2168971296755494E-2</v>
      </c>
      <c r="H1980" s="17">
        <v>0.123875611946172</v>
      </c>
      <c r="I1980" s="17">
        <v>0.212153937523235</v>
      </c>
      <c r="J1980" s="17">
        <v>0.34558676576203401</v>
      </c>
      <c r="K1980" s="17">
        <v>0.14179367271092599</v>
      </c>
      <c r="L1980" s="17">
        <v>2.7289592347335499E-2</v>
      </c>
      <c r="M1980" s="17"/>
      <c r="N1980" s="17">
        <v>0.194230474272202</v>
      </c>
      <c r="O1980" s="17">
        <v>0.14341936715605699</v>
      </c>
      <c r="P1980" s="17">
        <v>0.18696004547297301</v>
      </c>
      <c r="Q1980" s="17">
        <v>8.9161905760952107E-2</v>
      </c>
      <c r="R1980" s="17"/>
      <c r="S1980" s="17">
        <v>0</v>
      </c>
      <c r="T1980" s="17">
        <v>9.3502288810825798E-2</v>
      </c>
      <c r="U1980" s="17">
        <v>0.10638963280590399</v>
      </c>
      <c r="V1980" s="17">
        <v>0.203024494175986</v>
      </c>
      <c r="W1980" s="17">
        <v>6.6944242074786803E-2</v>
      </c>
      <c r="X1980" s="17">
        <v>9.0472659993112506E-2</v>
      </c>
      <c r="Y1980" s="17">
        <v>0.37632997031102</v>
      </c>
      <c r="Z1980" s="17">
        <v>0.32943145266051899</v>
      </c>
      <c r="AA1980" s="17">
        <v>0.23207305487143101</v>
      </c>
      <c r="AB1980" s="17">
        <v>0.22644969018971101</v>
      </c>
      <c r="AC1980" s="17">
        <v>0.38170883096529601</v>
      </c>
      <c r="AD1980" s="17">
        <v>0</v>
      </c>
      <c r="AE1980" s="17"/>
      <c r="AF1980" s="17">
        <v>0.116337703724156</v>
      </c>
      <c r="AG1980" s="17">
        <v>0.107365251612171</v>
      </c>
      <c r="AH1980" s="17">
        <v>0.32353679485620301</v>
      </c>
      <c r="AI1980" s="17"/>
      <c r="AJ1980" s="17">
        <v>0.116741094680004</v>
      </c>
      <c r="AK1980" s="17">
        <v>0.16294216697542999</v>
      </c>
      <c r="AL1980" s="17">
        <v>0</v>
      </c>
      <c r="AM1980" s="17">
        <v>0.50007795835095303</v>
      </c>
      <c r="AN1980" s="17">
        <v>0.30643904621749901</v>
      </c>
      <c r="AO1980" s="17"/>
      <c r="AP1980" s="17">
        <v>0.162845597807036</v>
      </c>
      <c r="AQ1980" s="17">
        <v>0.18514291034025199</v>
      </c>
      <c r="AR1980" s="17">
        <v>0</v>
      </c>
      <c r="AS1980" s="17">
        <v>0.16551447604174199</v>
      </c>
      <c r="AT1980" s="17">
        <v>7.9112058707749303E-2</v>
      </c>
      <c r="AU1980" s="17"/>
      <c r="AV1980" s="17">
        <v>0.16336369961695901</v>
      </c>
      <c r="AW1980" s="17">
        <v>0.162398102132947</v>
      </c>
      <c r="AX1980" s="17">
        <v>0</v>
      </c>
      <c r="AY1980" s="17">
        <v>0.17391741237959199</v>
      </c>
      <c r="AZ1980" s="17">
        <v>0.14036044946663401</v>
      </c>
      <c r="BA1980" s="17">
        <v>7.3914208511842799E-2</v>
      </c>
      <c r="BB1980" s="17"/>
      <c r="BC1980" s="17">
        <v>0.16777566832215501</v>
      </c>
      <c r="BD1980" s="17">
        <v>0.123846362979669</v>
      </c>
      <c r="BE1980" s="17">
        <v>0.15029783201158001</v>
      </c>
      <c r="BF1980" s="17">
        <v>0.28674299069077602</v>
      </c>
      <c r="BG1980" s="17" t="s">
        <v>697</v>
      </c>
    </row>
    <row r="1981" spans="2:59" x14ac:dyDescent="0.35">
      <c r="B1981" t="s">
        <v>689</v>
      </c>
      <c r="C1981" s="17">
        <v>0.14496644418962201</v>
      </c>
      <c r="D1981" s="17">
        <v>0.13897707654142799</v>
      </c>
      <c r="E1981" s="17">
        <v>0.15103349099887101</v>
      </c>
      <c r="F1981" s="17"/>
      <c r="G1981" s="17">
        <v>0</v>
      </c>
      <c r="H1981" s="17">
        <v>0.31358199198262399</v>
      </c>
      <c r="I1981" s="17">
        <v>0.15973799229150301</v>
      </c>
      <c r="J1981" s="17">
        <v>4.4762325158950601E-2</v>
      </c>
      <c r="K1981" s="17">
        <v>0</v>
      </c>
      <c r="L1981" s="17">
        <v>0.207125986693942</v>
      </c>
      <c r="M1981" s="17"/>
      <c r="N1981" s="17">
        <v>0.15857913873075599</v>
      </c>
      <c r="O1981" s="17">
        <v>0.15157398087367599</v>
      </c>
      <c r="P1981" s="17">
        <v>0.13476982788082001</v>
      </c>
      <c r="Q1981" s="17">
        <v>0.13676629060569201</v>
      </c>
      <c r="R1981" s="17"/>
      <c r="S1981" s="17">
        <v>0.12511305639335299</v>
      </c>
      <c r="T1981" s="17">
        <v>8.2799604347603195E-2</v>
      </c>
      <c r="U1981" s="17">
        <v>0.19315070248935901</v>
      </c>
      <c r="V1981" s="17">
        <v>0.12908613510524899</v>
      </c>
      <c r="W1981" s="17">
        <v>6.9477014670248902E-2</v>
      </c>
      <c r="X1981" s="17">
        <v>0.10730533574670199</v>
      </c>
      <c r="Y1981" s="17">
        <v>0.271905265979905</v>
      </c>
      <c r="Z1981" s="17">
        <v>0.236874631713935</v>
      </c>
      <c r="AA1981" s="17">
        <v>0.25215112000434697</v>
      </c>
      <c r="AB1981" s="17">
        <v>0.11644017456529999</v>
      </c>
      <c r="AC1981" s="17">
        <v>0</v>
      </c>
      <c r="AD1981" s="17">
        <v>0.34345933557937902</v>
      </c>
      <c r="AE1981" s="17"/>
      <c r="AF1981" s="17">
        <v>0.150569724701205</v>
      </c>
      <c r="AG1981" s="17">
        <v>0.20101176843969201</v>
      </c>
      <c r="AH1981" s="17">
        <v>0.10181962162509101</v>
      </c>
      <c r="AI1981" s="17"/>
      <c r="AJ1981" s="17">
        <v>0.16316231089982899</v>
      </c>
      <c r="AK1981" s="17">
        <v>0.160583830784675</v>
      </c>
      <c r="AL1981" s="17">
        <v>0.35262907437455698</v>
      </c>
      <c r="AM1981" s="17">
        <v>0</v>
      </c>
      <c r="AN1981" s="17">
        <v>7.6474454740086101E-2</v>
      </c>
      <c r="AO1981" s="17"/>
      <c r="AP1981" s="17">
        <v>0.15557717182476499</v>
      </c>
      <c r="AQ1981" s="17">
        <v>0.12920743594352299</v>
      </c>
      <c r="AR1981" s="17">
        <v>0.36011550821557198</v>
      </c>
      <c r="AS1981" s="17">
        <v>0.104282199203723</v>
      </c>
      <c r="AT1981" s="17">
        <v>9.5225490698091594E-2</v>
      </c>
      <c r="AU1981" s="17"/>
      <c r="AV1981" s="17">
        <v>0.139686587632503</v>
      </c>
      <c r="AW1981" s="17">
        <v>0.155371121243911</v>
      </c>
      <c r="AX1981" s="17">
        <v>0.38986919472619602</v>
      </c>
      <c r="AY1981" s="17">
        <v>0.10900052603209801</v>
      </c>
      <c r="AZ1981" s="17">
        <v>7.3818476551243406E-2</v>
      </c>
      <c r="BA1981" s="17">
        <v>0.17967511785427301</v>
      </c>
      <c r="BB1981" s="17"/>
      <c r="BC1981" s="17">
        <v>5.7891433901967097E-2</v>
      </c>
      <c r="BD1981" s="17">
        <v>0.17451323329818999</v>
      </c>
      <c r="BE1981" s="17">
        <v>0.248403533117111</v>
      </c>
      <c r="BF1981" s="17">
        <v>0.12111476071150599</v>
      </c>
      <c r="BG1981" s="17" t="s">
        <v>697</v>
      </c>
    </row>
    <row r="1982" spans="2:59" x14ac:dyDescent="0.35">
      <c r="B1982" t="s">
        <v>690</v>
      </c>
      <c r="C1982" s="17">
        <v>0.16494625409668401</v>
      </c>
      <c r="D1982" s="17">
        <v>0.218043760657918</v>
      </c>
      <c r="E1982" s="17">
        <v>0.11116009891576401</v>
      </c>
      <c r="F1982" s="17"/>
      <c r="G1982" s="17">
        <v>0.17126946653311201</v>
      </c>
      <c r="H1982" s="17">
        <v>0.12586672649769401</v>
      </c>
      <c r="I1982" s="17">
        <v>0.25087585684525898</v>
      </c>
      <c r="J1982" s="17">
        <v>5.19778509565035E-2</v>
      </c>
      <c r="K1982" s="17">
        <v>0.299927355373314</v>
      </c>
      <c r="L1982" s="17">
        <v>0.12206992475452701</v>
      </c>
      <c r="M1982" s="17"/>
      <c r="N1982" s="17">
        <v>0.156558199632962</v>
      </c>
      <c r="O1982" s="17">
        <v>0.15730002423737</v>
      </c>
      <c r="P1982" s="17">
        <v>0.16459888544332099</v>
      </c>
      <c r="Q1982" s="17">
        <v>0.17828569604988301</v>
      </c>
      <c r="R1982" s="17"/>
      <c r="S1982" s="17">
        <v>0.25091802400056901</v>
      </c>
      <c r="T1982" s="17">
        <v>0.105002326258823</v>
      </c>
      <c r="U1982" s="17">
        <v>0</v>
      </c>
      <c r="V1982" s="17">
        <v>9.2472035142957695E-2</v>
      </c>
      <c r="W1982" s="17">
        <v>0.24097901651895601</v>
      </c>
      <c r="X1982" s="17">
        <v>0.60451961480505301</v>
      </c>
      <c r="Y1982" s="17">
        <v>0</v>
      </c>
      <c r="Z1982" s="17">
        <v>0</v>
      </c>
      <c r="AA1982" s="17">
        <v>0</v>
      </c>
      <c r="AB1982" s="17">
        <v>0.226082757985794</v>
      </c>
      <c r="AC1982" s="17">
        <v>0.22493805557697399</v>
      </c>
      <c r="AD1982" s="17">
        <v>0</v>
      </c>
      <c r="AE1982" s="17"/>
      <c r="AF1982" s="17">
        <v>0.13490947426378899</v>
      </c>
      <c r="AG1982" s="17">
        <v>0.23075096141158499</v>
      </c>
      <c r="AH1982" s="17">
        <v>6.20175376896272E-2</v>
      </c>
      <c r="AI1982" s="17"/>
      <c r="AJ1982" s="17">
        <v>0.18845619387367901</v>
      </c>
      <c r="AK1982" s="17">
        <v>0.119383719295556</v>
      </c>
      <c r="AL1982" s="17">
        <v>0.27160865353269098</v>
      </c>
      <c r="AM1982" s="17">
        <v>0</v>
      </c>
      <c r="AN1982" s="17">
        <v>0.14802535356454399</v>
      </c>
      <c r="AO1982" s="17"/>
      <c r="AP1982" s="17">
        <v>0.11198830728744399</v>
      </c>
      <c r="AQ1982" s="17">
        <v>0.19164999969826399</v>
      </c>
      <c r="AR1982" s="17">
        <v>0.19565289374650099</v>
      </c>
      <c r="AS1982" s="17">
        <v>0.12738521230953101</v>
      </c>
      <c r="AT1982" s="17">
        <v>0.37156057266100401</v>
      </c>
      <c r="AU1982" s="17"/>
      <c r="AV1982" s="17">
        <v>0.161814045317418</v>
      </c>
      <c r="AW1982" s="17">
        <v>0.25399665569322</v>
      </c>
      <c r="AX1982" s="17">
        <v>0.13096227396215401</v>
      </c>
      <c r="AY1982" s="17">
        <v>0</v>
      </c>
      <c r="AZ1982" s="17">
        <v>0.36055193114517697</v>
      </c>
      <c r="BA1982" s="17">
        <v>0.100972311325101</v>
      </c>
      <c r="BB1982" s="17"/>
      <c r="BC1982" s="17">
        <v>0.20577785718223701</v>
      </c>
      <c r="BD1982" s="17">
        <v>0.15579601514647701</v>
      </c>
      <c r="BE1982" s="17">
        <v>0.169511295168497</v>
      </c>
      <c r="BF1982" s="17">
        <v>0.18357769659241599</v>
      </c>
      <c r="BG1982" s="17" t="s">
        <v>697</v>
      </c>
    </row>
    <row r="1983" spans="2:59" x14ac:dyDescent="0.35">
      <c r="B1983" t="s">
        <v>691</v>
      </c>
      <c r="C1983" s="17">
        <v>0.199784653461582</v>
      </c>
      <c r="D1983" s="17">
        <v>0.154906835155151</v>
      </c>
      <c r="E1983" s="17">
        <v>0.245244515062185</v>
      </c>
      <c r="F1983" s="17"/>
      <c r="G1983" s="17">
        <v>0.23103932008251299</v>
      </c>
      <c r="H1983" s="17">
        <v>0.176433771907613</v>
      </c>
      <c r="I1983" s="17">
        <v>4.0958699932423397E-2</v>
      </c>
      <c r="J1983" s="17">
        <v>0.20486335093382299</v>
      </c>
      <c r="K1983" s="17">
        <v>0.27082110169053603</v>
      </c>
      <c r="L1983" s="17">
        <v>0.28010279850341802</v>
      </c>
      <c r="M1983" s="17"/>
      <c r="N1983" s="17">
        <v>0.13938785901895401</v>
      </c>
      <c r="O1983" s="17">
        <v>0.229619274932368</v>
      </c>
      <c r="P1983" s="17">
        <v>0.24405454839350499</v>
      </c>
      <c r="Q1983" s="17">
        <v>0.181844718702424</v>
      </c>
      <c r="R1983" s="17"/>
      <c r="S1983" s="17">
        <v>0.188571448831932</v>
      </c>
      <c r="T1983" s="17">
        <v>0.32141413886616299</v>
      </c>
      <c r="U1983" s="17">
        <v>0.32155608725902601</v>
      </c>
      <c r="V1983" s="17">
        <v>0.17373501570650601</v>
      </c>
      <c r="W1983" s="17">
        <v>0.49444096558850098</v>
      </c>
      <c r="X1983" s="17">
        <v>0</v>
      </c>
      <c r="Y1983" s="17">
        <v>0.22384950758123201</v>
      </c>
      <c r="Z1983" s="17">
        <v>0</v>
      </c>
      <c r="AA1983" s="17">
        <v>5.2738873787260103E-2</v>
      </c>
      <c r="AB1983" s="17">
        <v>0.17779941857155601</v>
      </c>
      <c r="AC1983" s="17">
        <v>0</v>
      </c>
      <c r="AD1983" s="17">
        <v>0</v>
      </c>
      <c r="AE1983" s="17"/>
      <c r="AF1983" s="17">
        <v>0.25481051709778701</v>
      </c>
      <c r="AG1983" s="17">
        <v>0.12762477147475801</v>
      </c>
      <c r="AH1983" s="17">
        <v>0.21908416817672599</v>
      </c>
      <c r="AI1983" s="17"/>
      <c r="AJ1983" s="17">
        <v>0.21346367860401999</v>
      </c>
      <c r="AK1983" s="17">
        <v>0.240402020404832</v>
      </c>
      <c r="AL1983" s="17">
        <v>0.25419458587900001</v>
      </c>
      <c r="AM1983" s="17">
        <v>0.49992204164904702</v>
      </c>
      <c r="AN1983" s="17">
        <v>0.17302261719336401</v>
      </c>
      <c r="AO1983" s="17"/>
      <c r="AP1983" s="17">
        <v>0.27693889761701401</v>
      </c>
      <c r="AQ1983" s="17">
        <v>0.17653743655842999</v>
      </c>
      <c r="AR1983" s="17">
        <v>0.185023544966504</v>
      </c>
      <c r="AS1983" s="17">
        <v>0.220723134310057</v>
      </c>
      <c r="AT1983" s="17">
        <v>0</v>
      </c>
      <c r="AU1983" s="17"/>
      <c r="AV1983" s="17">
        <v>0.20849995191518</v>
      </c>
      <c r="AW1983" s="17">
        <v>0.26722765223477102</v>
      </c>
      <c r="AX1983" s="17">
        <v>0.30192703048664599</v>
      </c>
      <c r="AY1983" s="17">
        <v>0.13368132312483</v>
      </c>
      <c r="AZ1983" s="17">
        <v>0</v>
      </c>
      <c r="BA1983" s="17">
        <v>8.0997079344509601E-2</v>
      </c>
      <c r="BB1983" s="17"/>
      <c r="BC1983" s="17">
        <v>0.15617601381519</v>
      </c>
      <c r="BD1983" s="17">
        <v>0.21084242344325699</v>
      </c>
      <c r="BE1983" s="17">
        <v>0.21103562856038499</v>
      </c>
      <c r="BF1983" s="17">
        <v>8.1108218133133306E-2</v>
      </c>
      <c r="BG1983" s="17" t="s">
        <v>697</v>
      </c>
    </row>
    <row r="1984" spans="2:59" x14ac:dyDescent="0.35">
      <c r="B1984" t="s">
        <v>692</v>
      </c>
      <c r="C1984" s="17">
        <v>0.129077513765114</v>
      </c>
      <c r="D1984" s="17">
        <v>0.14591643652521799</v>
      </c>
      <c r="E1984" s="17">
        <v>0.112020198435061</v>
      </c>
      <c r="F1984" s="17"/>
      <c r="G1984" s="17">
        <v>0.166474848595384</v>
      </c>
      <c r="H1984" s="17">
        <v>7.3556484807917599E-2</v>
      </c>
      <c r="I1984" s="17">
        <v>0.16377499960660999</v>
      </c>
      <c r="J1984" s="17">
        <v>0.15487423268542</v>
      </c>
      <c r="K1984" s="17">
        <v>4.5176378257316803E-2</v>
      </c>
      <c r="L1984" s="17">
        <v>0.15759642363888099</v>
      </c>
      <c r="M1984" s="17"/>
      <c r="N1984" s="17">
        <v>0.20190500560551899</v>
      </c>
      <c r="O1984" s="17">
        <v>5.7450254654076799E-2</v>
      </c>
      <c r="P1984" s="17">
        <v>0.103771998441887</v>
      </c>
      <c r="Q1984" s="17">
        <v>0.16288752392425901</v>
      </c>
      <c r="R1984" s="17"/>
      <c r="S1984" s="17">
        <v>0.267371459344736</v>
      </c>
      <c r="T1984" s="17">
        <v>0.21175924227714699</v>
      </c>
      <c r="U1984" s="17">
        <v>0.10982066831109499</v>
      </c>
      <c r="V1984" s="17">
        <v>0.27231051815841201</v>
      </c>
      <c r="W1984" s="17">
        <v>0.12815876114750699</v>
      </c>
      <c r="X1984" s="17">
        <v>8.57037916199474E-2</v>
      </c>
      <c r="Y1984" s="17">
        <v>0</v>
      </c>
      <c r="Z1984" s="17">
        <v>0</v>
      </c>
      <c r="AA1984" s="17">
        <v>0</v>
      </c>
      <c r="AB1984" s="17">
        <v>6.0609821649160102E-2</v>
      </c>
      <c r="AC1984" s="17">
        <v>0</v>
      </c>
      <c r="AD1984" s="17">
        <v>0.158644668757248</v>
      </c>
      <c r="AE1984" s="17"/>
      <c r="AF1984" s="17">
        <v>0.160499158940095</v>
      </c>
      <c r="AG1984" s="17">
        <v>0.12281362699604099</v>
      </c>
      <c r="AH1984" s="17">
        <v>5.0848804810592001E-2</v>
      </c>
      <c r="AI1984" s="17"/>
      <c r="AJ1984" s="17">
        <v>0.179653398271195</v>
      </c>
      <c r="AK1984" s="17">
        <v>0.12586412609205</v>
      </c>
      <c r="AL1984" s="17">
        <v>0</v>
      </c>
      <c r="AM1984" s="17">
        <v>0</v>
      </c>
      <c r="AN1984" s="17">
        <v>6.9878292881466395E-2</v>
      </c>
      <c r="AO1984" s="17"/>
      <c r="AP1984" s="17">
        <v>0.159477847177626</v>
      </c>
      <c r="AQ1984" s="17">
        <v>0.114011674750761</v>
      </c>
      <c r="AR1984" s="17">
        <v>8.5273673298189301E-2</v>
      </c>
      <c r="AS1984" s="17">
        <v>0.285561163401641</v>
      </c>
      <c r="AT1984" s="17">
        <v>0.11808382965352</v>
      </c>
      <c r="AU1984" s="17"/>
      <c r="AV1984" s="17">
        <v>0.13171383329243999</v>
      </c>
      <c r="AW1984" s="17">
        <v>0.12236355493554001</v>
      </c>
      <c r="AX1984" s="17">
        <v>0</v>
      </c>
      <c r="AY1984" s="17">
        <v>0.27142651899772202</v>
      </c>
      <c r="AZ1984" s="17">
        <v>9.1538183174036503E-2</v>
      </c>
      <c r="BA1984" s="17">
        <v>0.17787001241228101</v>
      </c>
      <c r="BB1984" s="17"/>
      <c r="BC1984" s="17">
        <v>0.20424937311705799</v>
      </c>
      <c r="BD1984" s="17">
        <v>8.3575490881619599E-2</v>
      </c>
      <c r="BE1984" s="17">
        <v>7.3704172663091594E-2</v>
      </c>
      <c r="BF1984" s="17">
        <v>0.254248021017837</v>
      </c>
      <c r="BG1984" s="17" t="s">
        <v>697</v>
      </c>
    </row>
    <row r="1985" spans="2:59" x14ac:dyDescent="0.35">
      <c r="B1985" t="s">
        <v>598</v>
      </c>
      <c r="C1985" s="17">
        <v>9.9560260202634698E-2</v>
      </c>
      <c r="D1985" s="17">
        <v>8.9710206283210803E-2</v>
      </c>
      <c r="E1985" s="17">
        <v>0.109538064490668</v>
      </c>
      <c r="F1985" s="17"/>
      <c r="G1985" s="17">
        <v>0.245923964767924</v>
      </c>
      <c r="H1985" s="17">
        <v>3.8768651575208202E-2</v>
      </c>
      <c r="I1985" s="17">
        <v>0.10262022125554</v>
      </c>
      <c r="J1985" s="17">
        <v>7.6283845435299896E-2</v>
      </c>
      <c r="K1985" s="17">
        <v>0.15287889887618999</v>
      </c>
      <c r="L1985" s="17">
        <v>7.3700079110661204E-2</v>
      </c>
      <c r="M1985" s="17"/>
      <c r="N1985" s="17">
        <v>0</v>
      </c>
      <c r="O1985" s="17">
        <v>0.20511954401928101</v>
      </c>
      <c r="P1985" s="17">
        <v>8.5254482385619501E-2</v>
      </c>
      <c r="Q1985" s="17">
        <v>8.2808546266503094E-2</v>
      </c>
      <c r="R1985" s="17"/>
      <c r="S1985" s="17">
        <v>6.9888627926152094E-2</v>
      </c>
      <c r="T1985" s="17">
        <v>5.2538250271400397E-2</v>
      </c>
      <c r="U1985" s="17">
        <v>8.9009001907736099E-2</v>
      </c>
      <c r="V1985" s="17">
        <v>0.129371801710889</v>
      </c>
      <c r="W1985" s="17">
        <v>0</v>
      </c>
      <c r="X1985" s="17">
        <v>0</v>
      </c>
      <c r="Y1985" s="17">
        <v>0.12791525612784199</v>
      </c>
      <c r="Z1985" s="17">
        <v>0</v>
      </c>
      <c r="AA1985" s="17">
        <v>0.29217517855878899</v>
      </c>
      <c r="AB1985" s="17">
        <v>6.0809297682887703E-2</v>
      </c>
      <c r="AC1985" s="17">
        <v>0.393353113457731</v>
      </c>
      <c r="AD1985" s="17">
        <v>0.20351047914831799</v>
      </c>
      <c r="AE1985" s="17"/>
      <c r="AF1985" s="17">
        <v>7.5401016341941102E-2</v>
      </c>
      <c r="AG1985" s="17">
        <v>0.121873148650068</v>
      </c>
      <c r="AH1985" s="17">
        <v>8.5824314032409504E-2</v>
      </c>
      <c r="AI1985" s="17"/>
      <c r="AJ1985" s="17">
        <v>4.3246283985247103E-2</v>
      </c>
      <c r="AK1985" s="17">
        <v>7.7866673636245498E-2</v>
      </c>
      <c r="AL1985" s="17">
        <v>0</v>
      </c>
      <c r="AM1985" s="17">
        <v>0</v>
      </c>
      <c r="AN1985" s="17">
        <v>0.173159637873671</v>
      </c>
      <c r="AO1985" s="17"/>
      <c r="AP1985" s="17">
        <v>8.9532096458668303E-2</v>
      </c>
      <c r="AQ1985" s="17">
        <v>0.11560703414885901</v>
      </c>
      <c r="AR1985" s="17">
        <v>8.2860499891453304E-2</v>
      </c>
      <c r="AS1985" s="17">
        <v>0</v>
      </c>
      <c r="AT1985" s="17">
        <v>0</v>
      </c>
      <c r="AU1985" s="17"/>
      <c r="AV1985" s="17">
        <v>0.142442811632435</v>
      </c>
      <c r="AW1985" s="17">
        <v>3.8642913759610702E-2</v>
      </c>
      <c r="AX1985" s="17">
        <v>0.11643427286375301</v>
      </c>
      <c r="AY1985" s="17">
        <v>0.11148439442422001</v>
      </c>
      <c r="AZ1985" s="17">
        <v>0</v>
      </c>
      <c r="BA1985" s="17">
        <v>0.15967830814220699</v>
      </c>
      <c r="BB1985" s="17"/>
      <c r="BC1985" s="17">
        <v>0.122073876000919</v>
      </c>
      <c r="BD1985" s="17">
        <v>0.172947499614166</v>
      </c>
      <c r="BE1985" s="17">
        <v>2.0995154689959598E-2</v>
      </c>
      <c r="BF1985" s="17">
        <v>0</v>
      </c>
      <c r="BG1985" s="17" t="s">
        <v>697</v>
      </c>
    </row>
    <row r="1986" spans="2:59" x14ac:dyDescent="0.35">
      <c r="B1986" t="s">
        <v>693</v>
      </c>
      <c r="C1986" s="17">
        <v>5.37104818673622E-2</v>
      </c>
      <c r="D1986" s="17">
        <v>6.2986338014061102E-2</v>
      </c>
      <c r="E1986" s="17">
        <v>4.4314322415564399E-2</v>
      </c>
      <c r="F1986" s="17"/>
      <c r="G1986" s="17">
        <v>0.113123428724312</v>
      </c>
      <c r="H1986" s="17">
        <v>5.9432380684417502E-2</v>
      </c>
      <c r="I1986" s="17">
        <v>4.0237852696293402E-2</v>
      </c>
      <c r="J1986" s="17">
        <v>0</v>
      </c>
      <c r="K1986" s="17">
        <v>8.9402593091716498E-2</v>
      </c>
      <c r="L1986" s="17">
        <v>5.2438495727965398E-2</v>
      </c>
      <c r="M1986" s="17"/>
      <c r="N1986" s="17">
        <v>0.115738641089478</v>
      </c>
      <c r="O1986" s="17">
        <v>0</v>
      </c>
      <c r="P1986" s="17">
        <v>2.8437938271589299E-2</v>
      </c>
      <c r="Q1986" s="17">
        <v>7.8499801616732104E-2</v>
      </c>
      <c r="R1986" s="17"/>
      <c r="S1986" s="17">
        <v>4.1398476649819299E-2</v>
      </c>
      <c r="T1986" s="17">
        <v>4.4842424003277002E-2</v>
      </c>
      <c r="U1986" s="17">
        <v>0</v>
      </c>
      <c r="V1986" s="17">
        <v>0</v>
      </c>
      <c r="W1986" s="17">
        <v>0</v>
      </c>
      <c r="X1986" s="17">
        <v>0.111998597835185</v>
      </c>
      <c r="Y1986" s="17">
        <v>0</v>
      </c>
      <c r="Z1986" s="17">
        <v>0.24973294647796301</v>
      </c>
      <c r="AA1986" s="17">
        <v>5.61737476176256E-2</v>
      </c>
      <c r="AB1986" s="17">
        <v>5.6531334788529501E-2</v>
      </c>
      <c r="AC1986" s="17">
        <v>0</v>
      </c>
      <c r="AD1986" s="17">
        <v>0.29438551651505501</v>
      </c>
      <c r="AE1986" s="17"/>
      <c r="AF1986" s="17">
        <v>7.4867128693617904E-2</v>
      </c>
      <c r="AG1986" s="17">
        <v>2.2303931581814301E-2</v>
      </c>
      <c r="AH1986" s="17">
        <v>3.8054056171129301E-2</v>
      </c>
      <c r="AI1986" s="17"/>
      <c r="AJ1986" s="17">
        <v>5.72865314762942E-2</v>
      </c>
      <c r="AK1986" s="17">
        <v>3.1598930131742101E-2</v>
      </c>
      <c r="AL1986" s="17">
        <v>0</v>
      </c>
      <c r="AM1986" s="17">
        <v>0</v>
      </c>
      <c r="AN1986" s="17">
        <v>0</v>
      </c>
      <c r="AO1986" s="17"/>
      <c r="AP1986" s="17">
        <v>0</v>
      </c>
      <c r="AQ1986" s="17">
        <v>6.6218265786988903E-2</v>
      </c>
      <c r="AR1986" s="17">
        <v>0</v>
      </c>
      <c r="AS1986" s="17">
        <v>4.9592857208317701E-2</v>
      </c>
      <c r="AT1986" s="17">
        <v>0.13501074786253001</v>
      </c>
      <c r="AU1986" s="17"/>
      <c r="AV1986" s="17">
        <v>2.7496158731382201E-2</v>
      </c>
      <c r="AW1986" s="17">
        <v>0</v>
      </c>
      <c r="AX1986" s="17">
        <v>6.0807227961252E-2</v>
      </c>
      <c r="AY1986" s="17">
        <v>0.116285257300144</v>
      </c>
      <c r="AZ1986" s="17">
        <v>0.17791078395478599</v>
      </c>
      <c r="BA1986" s="17">
        <v>0</v>
      </c>
      <c r="BB1986" s="17"/>
      <c r="BC1986" s="17">
        <v>0</v>
      </c>
      <c r="BD1986" s="17">
        <v>5.8095242358486801E-2</v>
      </c>
      <c r="BE1986" s="17">
        <v>7.0352398384503606E-2</v>
      </c>
      <c r="BF1986" s="17">
        <v>7.3208312854332006E-2</v>
      </c>
      <c r="BG1986" s="17" t="s">
        <v>697</v>
      </c>
    </row>
    <row r="1987" spans="2:59" x14ac:dyDescent="0.35">
      <c r="B1987" t="s">
        <v>100</v>
      </c>
      <c r="C1987" s="17">
        <v>6.0275647827186897E-2</v>
      </c>
      <c r="D1987" s="17">
        <v>6.5839320999465295E-2</v>
      </c>
      <c r="E1987" s="17">
        <v>5.4639816542435701E-2</v>
      </c>
      <c r="F1987" s="17"/>
      <c r="G1987" s="17">
        <v>0</v>
      </c>
      <c r="H1987" s="17">
        <v>8.8484380598353798E-2</v>
      </c>
      <c r="I1987" s="17">
        <v>2.9640439849137001E-2</v>
      </c>
      <c r="J1987" s="17">
        <v>0.121651629067969</v>
      </c>
      <c r="K1987" s="17">
        <v>0</v>
      </c>
      <c r="L1987" s="17">
        <v>7.9676699223269407E-2</v>
      </c>
      <c r="M1987" s="17"/>
      <c r="N1987" s="17">
        <v>3.3600681650129E-2</v>
      </c>
      <c r="O1987" s="17">
        <v>5.5517554127170202E-2</v>
      </c>
      <c r="P1987" s="17">
        <v>5.21522737102844E-2</v>
      </c>
      <c r="Q1987" s="17">
        <v>8.9745517073555006E-2</v>
      </c>
      <c r="R1987" s="17"/>
      <c r="S1987" s="17">
        <v>5.6738906853438402E-2</v>
      </c>
      <c r="T1987" s="17">
        <v>8.8141725164760501E-2</v>
      </c>
      <c r="U1987" s="17">
        <v>0.18007390722687999</v>
      </c>
      <c r="V1987" s="17">
        <v>0</v>
      </c>
      <c r="W1987" s="17">
        <v>0</v>
      </c>
      <c r="X1987" s="17">
        <v>0</v>
      </c>
      <c r="Y1987" s="17">
        <v>0</v>
      </c>
      <c r="Z1987" s="17">
        <v>0.183960969147583</v>
      </c>
      <c r="AA1987" s="17">
        <v>0.11468802516054701</v>
      </c>
      <c r="AB1987" s="17">
        <v>7.5277504567062101E-2</v>
      </c>
      <c r="AC1987" s="17">
        <v>0</v>
      </c>
      <c r="AD1987" s="17">
        <v>0</v>
      </c>
      <c r="AE1987" s="17"/>
      <c r="AF1987" s="17">
        <v>3.2605276237409497E-2</v>
      </c>
      <c r="AG1987" s="17">
        <v>6.6256539833871406E-2</v>
      </c>
      <c r="AH1987" s="17">
        <v>0.118814702638222</v>
      </c>
      <c r="AI1987" s="17"/>
      <c r="AJ1987" s="17">
        <v>3.7990508209731801E-2</v>
      </c>
      <c r="AK1987" s="17">
        <v>8.1358532679469506E-2</v>
      </c>
      <c r="AL1987" s="17">
        <v>0.121567686213753</v>
      </c>
      <c r="AM1987" s="17">
        <v>0</v>
      </c>
      <c r="AN1987" s="17">
        <v>5.3000597529370197E-2</v>
      </c>
      <c r="AO1987" s="17"/>
      <c r="AP1987" s="17">
        <v>4.3640081827447302E-2</v>
      </c>
      <c r="AQ1987" s="17">
        <v>2.1625242772921702E-2</v>
      </c>
      <c r="AR1987" s="17">
        <v>9.1073879881781297E-2</v>
      </c>
      <c r="AS1987" s="17">
        <v>4.6940957524988801E-2</v>
      </c>
      <c r="AT1987" s="17">
        <v>0.20100730041710499</v>
      </c>
      <c r="AU1987" s="17"/>
      <c r="AV1987" s="17">
        <v>2.49829118616831E-2</v>
      </c>
      <c r="AW1987" s="17">
        <v>0</v>
      </c>
      <c r="AX1987" s="17">
        <v>0</v>
      </c>
      <c r="AY1987" s="17">
        <v>8.4204567741394495E-2</v>
      </c>
      <c r="AZ1987" s="17">
        <v>0.15582017570812301</v>
      </c>
      <c r="BA1987" s="17">
        <v>0.22689296240978599</v>
      </c>
      <c r="BB1987" s="17"/>
      <c r="BC1987" s="17">
        <v>8.6055777660472704E-2</v>
      </c>
      <c r="BD1987" s="17">
        <v>2.0383732278135499E-2</v>
      </c>
      <c r="BE1987" s="17">
        <v>5.5699985404871297E-2</v>
      </c>
      <c r="BF1987" s="17">
        <v>0</v>
      </c>
      <c r="BG1987" s="17" t="s">
        <v>697</v>
      </c>
    </row>
    <row r="1988" spans="2:59" x14ac:dyDescent="0.35">
      <c r="C1988" s="17"/>
      <c r="D1988" s="17"/>
      <c r="E1988" s="17"/>
      <c r="F1988" s="17"/>
      <c r="G1988" s="17"/>
      <c r="H1988" s="17"/>
      <c r="I1988" s="17"/>
      <c r="J1988" s="17"/>
      <c r="K1988" s="17"/>
      <c r="L1988" s="17"/>
      <c r="M1988" s="17"/>
      <c r="N1988" s="17"/>
      <c r="O1988" s="17"/>
      <c r="P1988" s="17"/>
      <c r="Q1988" s="17"/>
      <c r="R1988" s="17"/>
      <c r="S1988" s="17"/>
      <c r="T1988" s="17"/>
      <c r="U1988" s="17"/>
      <c r="V1988" s="17"/>
      <c r="W1988" s="17"/>
      <c r="X1988" s="17"/>
      <c r="Y1988" s="17"/>
      <c r="Z1988" s="17"/>
      <c r="AA1988" s="17"/>
      <c r="AB1988" s="17"/>
      <c r="AC1988" s="17"/>
      <c r="AD1988" s="17"/>
      <c r="AE1988" s="17"/>
      <c r="AF1988" s="17"/>
      <c r="AG1988" s="17"/>
      <c r="AH1988" s="17"/>
      <c r="AI1988" s="17"/>
      <c r="AJ1988" s="17"/>
      <c r="AK1988" s="17"/>
      <c r="AL1988" s="17"/>
      <c r="AM1988" s="17"/>
      <c r="AN1988" s="17"/>
      <c r="AO1988" s="17"/>
      <c r="AP1988" s="17"/>
      <c r="AQ1988" s="17"/>
      <c r="AR1988" s="17"/>
      <c r="AS1988" s="17"/>
      <c r="AT1988" s="17"/>
      <c r="AU1988" s="17"/>
      <c r="AV1988" s="17"/>
      <c r="AW1988" s="17"/>
      <c r="AX1988" s="17"/>
      <c r="AY1988" s="17"/>
      <c r="AZ1988" s="17"/>
      <c r="BA1988" s="17"/>
      <c r="BB1988" s="17"/>
      <c r="BC1988" s="17"/>
      <c r="BD1988" s="17"/>
      <c r="BE1988" s="17"/>
      <c r="BF1988" s="17"/>
      <c r="BG1988" s="17"/>
    </row>
    <row r="1989" spans="2:59" x14ac:dyDescent="0.35">
      <c r="B1989" s="6" t="s">
        <v>705</v>
      </c>
      <c r="C1989" s="17"/>
      <c r="D1989" s="17"/>
      <c r="E1989" s="17"/>
      <c r="F1989" s="17"/>
      <c r="G1989" s="17"/>
      <c r="H1989" s="17"/>
      <c r="I1989" s="17"/>
      <c r="J1989" s="17"/>
      <c r="K1989" s="17"/>
      <c r="L1989" s="17"/>
      <c r="M1989" s="17"/>
      <c r="N1989" s="17"/>
      <c r="O1989" s="17"/>
      <c r="P1989" s="17"/>
      <c r="Q1989" s="17"/>
      <c r="R1989" s="17"/>
      <c r="S1989" s="17"/>
      <c r="T1989" s="17"/>
      <c r="U1989" s="17"/>
      <c r="V1989" s="17"/>
      <c r="W1989" s="17"/>
      <c r="X1989" s="17"/>
      <c r="Y1989" s="17"/>
      <c r="Z1989" s="17"/>
      <c r="AA1989" s="17"/>
      <c r="AB1989" s="17"/>
      <c r="AC1989" s="17"/>
      <c r="AD1989" s="17"/>
      <c r="AE1989" s="17"/>
      <c r="AF1989" s="17"/>
      <c r="AG1989" s="17"/>
      <c r="AH1989" s="17"/>
      <c r="AI1989" s="17"/>
      <c r="AJ1989" s="17"/>
      <c r="AK1989" s="17"/>
      <c r="AL1989" s="17"/>
      <c r="AM1989" s="17"/>
      <c r="AN1989" s="17"/>
      <c r="AO1989" s="17"/>
      <c r="AP1989" s="17"/>
      <c r="AQ1989" s="17"/>
      <c r="AR1989" s="17"/>
      <c r="AS1989" s="17"/>
      <c r="AT1989" s="17"/>
      <c r="AU1989" s="17"/>
      <c r="AV1989" s="17"/>
      <c r="AW1989" s="17"/>
      <c r="AX1989" s="17"/>
      <c r="AY1989" s="17"/>
      <c r="AZ1989" s="17"/>
      <c r="BA1989" s="17"/>
      <c r="BB1989" s="17"/>
      <c r="BC1989" s="17"/>
      <c r="BD1989" s="17"/>
      <c r="BE1989" s="17"/>
      <c r="BF1989" s="17"/>
      <c r="BG1989" s="17"/>
    </row>
    <row r="1990" spans="2:59" x14ac:dyDescent="0.35">
      <c r="B1990" s="24" t="s">
        <v>331</v>
      </c>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7"/>
      <c r="Y1990" s="17"/>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c r="AX1990" s="17"/>
      <c r="AY1990" s="17"/>
      <c r="AZ1990" s="17"/>
      <c r="BA1990" s="17"/>
      <c r="BB1990" s="17"/>
      <c r="BC1990" s="17"/>
      <c r="BD1990" s="17"/>
      <c r="BE1990" s="17"/>
      <c r="BF1990" s="17"/>
      <c r="BG1990" s="17"/>
    </row>
    <row r="1991" spans="2:59" x14ac:dyDescent="0.35">
      <c r="B1991" t="s">
        <v>688</v>
      </c>
      <c r="C1991" s="17">
        <v>0.21263881579584601</v>
      </c>
      <c r="D1991" s="17">
        <v>0.174866956217687</v>
      </c>
      <c r="E1991" s="17">
        <v>0.23609943832206501</v>
      </c>
      <c r="F1991" s="17"/>
      <c r="G1991" s="17">
        <v>0.24110032963671199</v>
      </c>
      <c r="H1991" s="17">
        <v>0.21775187145542799</v>
      </c>
      <c r="I1991" s="17">
        <v>0.15881378754952299</v>
      </c>
      <c r="J1991" s="17">
        <v>0.123239931812285</v>
      </c>
      <c r="K1991" s="17">
        <v>0.27572307341542301</v>
      </c>
      <c r="L1991" s="17">
        <v>0.27703111785777301</v>
      </c>
      <c r="M1991" s="17"/>
      <c r="N1991" s="17">
        <v>0.21441194557141499</v>
      </c>
      <c r="O1991" s="17">
        <v>8.5453990402664104E-2</v>
      </c>
      <c r="P1991" s="17">
        <v>0.24002761570864001</v>
      </c>
      <c r="Q1991" s="17">
        <v>0.29193142987444998</v>
      </c>
      <c r="R1991" s="17"/>
      <c r="S1991" s="17">
        <v>0.28989703639445402</v>
      </c>
      <c r="T1991" s="17">
        <v>0.16227538069727401</v>
      </c>
      <c r="U1991" s="17">
        <v>0</v>
      </c>
      <c r="V1991" s="17">
        <v>0</v>
      </c>
      <c r="W1991" s="17">
        <v>0.13570821308467601</v>
      </c>
      <c r="X1991" s="17">
        <v>0.19064700633682199</v>
      </c>
      <c r="Y1991" s="17">
        <v>0.49801262602930602</v>
      </c>
      <c r="Z1991" s="17">
        <v>0</v>
      </c>
      <c r="AA1991" s="17">
        <v>0.215405683401344</v>
      </c>
      <c r="AB1991" s="17">
        <v>0.23068565191204299</v>
      </c>
      <c r="AC1991" s="17">
        <v>0.173074933160551</v>
      </c>
      <c r="AD1991" s="17">
        <v>0.490387630981864</v>
      </c>
      <c r="AE1991" s="17"/>
      <c r="AF1991" s="17">
        <v>0.30283039310345</v>
      </c>
      <c r="AG1991" s="17">
        <v>9.8996593876467601E-2</v>
      </c>
      <c r="AH1991" s="17">
        <v>9.2965110360099107E-2</v>
      </c>
      <c r="AI1991" s="17"/>
      <c r="AJ1991" s="17">
        <v>0.30431932990409299</v>
      </c>
      <c r="AK1991" s="17">
        <v>0.13741972754673401</v>
      </c>
      <c r="AL1991" s="17">
        <v>0</v>
      </c>
      <c r="AM1991" s="17">
        <v>0</v>
      </c>
      <c r="AN1991" s="17">
        <v>0</v>
      </c>
      <c r="AO1991" s="17"/>
      <c r="AP1991" s="17">
        <v>0.331826939601852</v>
      </c>
      <c r="AQ1991" s="17">
        <v>0.15025002061130499</v>
      </c>
      <c r="AR1991" s="17">
        <v>0.17199194392968001</v>
      </c>
      <c r="AS1991" s="17">
        <v>0.224636811849247</v>
      </c>
      <c r="AT1991" s="17">
        <v>0.25818114122556601</v>
      </c>
      <c r="AU1991" s="17"/>
      <c r="AV1991" s="17">
        <v>0.20198453133357699</v>
      </c>
      <c r="AW1991" s="17">
        <v>0.27713592867512199</v>
      </c>
      <c r="AX1991" s="17">
        <v>7.4800709835012205E-2</v>
      </c>
      <c r="AY1991" s="17">
        <v>0.31140172485802597</v>
      </c>
      <c r="AZ1991" s="17">
        <v>0.18512421945082899</v>
      </c>
      <c r="BA1991" s="17">
        <v>0</v>
      </c>
      <c r="BB1991" s="17"/>
      <c r="BC1991" s="17">
        <v>0.32438526544814</v>
      </c>
      <c r="BD1991" s="17">
        <v>0.21974827384082599</v>
      </c>
      <c r="BE1991" s="17">
        <v>0.10821375114656</v>
      </c>
      <c r="BF1991" s="17">
        <v>0.19998611370279301</v>
      </c>
      <c r="BG1991" s="17">
        <v>0</v>
      </c>
    </row>
    <row r="1992" spans="2:59" x14ac:dyDescent="0.35">
      <c r="B1992" t="s">
        <v>689</v>
      </c>
      <c r="C1992" s="17">
        <v>0.188515437288998</v>
      </c>
      <c r="D1992" s="17">
        <v>0.25129312946778898</v>
      </c>
      <c r="E1992" s="17">
        <v>0.13057620052685101</v>
      </c>
      <c r="F1992" s="17"/>
      <c r="G1992" s="17">
        <v>0.197355062714275</v>
      </c>
      <c r="H1992" s="17">
        <v>0.22481257023229401</v>
      </c>
      <c r="I1992" s="17">
        <v>9.3602073866360894E-2</v>
      </c>
      <c r="J1992" s="17">
        <v>0.10886208073187501</v>
      </c>
      <c r="K1992" s="17">
        <v>0.25273789778184702</v>
      </c>
      <c r="L1992" s="17">
        <v>0.28289844703244199</v>
      </c>
      <c r="M1992" s="17"/>
      <c r="N1992" s="17">
        <v>8.8136237954580102E-2</v>
      </c>
      <c r="O1992" s="17">
        <v>0.31218550748831703</v>
      </c>
      <c r="P1992" s="17">
        <v>0.17238471954055701</v>
      </c>
      <c r="Q1992" s="17">
        <v>0.20037528392112899</v>
      </c>
      <c r="R1992" s="17"/>
      <c r="S1992" s="17">
        <v>0.40178659008891499</v>
      </c>
      <c r="T1992" s="17">
        <v>0.16098487321646801</v>
      </c>
      <c r="U1992" s="17">
        <v>0.253894701816123</v>
      </c>
      <c r="V1992" s="17">
        <v>0.172775514448542</v>
      </c>
      <c r="W1992" s="17">
        <v>0.295237815434093</v>
      </c>
      <c r="X1992" s="17">
        <v>0</v>
      </c>
      <c r="Y1992" s="17">
        <v>0.157883578817513</v>
      </c>
      <c r="Z1992" s="17">
        <v>0</v>
      </c>
      <c r="AA1992" s="17">
        <v>0.12820082328687801</v>
      </c>
      <c r="AB1992" s="17">
        <v>0.45931124081256802</v>
      </c>
      <c r="AC1992" s="17">
        <v>0</v>
      </c>
      <c r="AD1992" s="17">
        <v>0.220066411643216</v>
      </c>
      <c r="AE1992" s="17"/>
      <c r="AF1992" s="17">
        <v>0.189246626320726</v>
      </c>
      <c r="AG1992" s="17">
        <v>0.18083085861770401</v>
      </c>
      <c r="AH1992" s="17">
        <v>0.34734463998833998</v>
      </c>
      <c r="AI1992" s="17"/>
      <c r="AJ1992" s="17">
        <v>0.19718041202075201</v>
      </c>
      <c r="AK1992" s="17">
        <v>0.17587783003846799</v>
      </c>
      <c r="AL1992" s="17">
        <v>0.265424613690036</v>
      </c>
      <c r="AM1992" s="17">
        <v>0</v>
      </c>
      <c r="AN1992" s="17">
        <v>0.36526061154685302</v>
      </c>
      <c r="AO1992" s="17"/>
      <c r="AP1992" s="17">
        <v>0.17018255893711401</v>
      </c>
      <c r="AQ1992" s="17">
        <v>0.15966401042206699</v>
      </c>
      <c r="AR1992" s="17">
        <v>0.46326941991022402</v>
      </c>
      <c r="AS1992" s="17">
        <v>9.3417903299933394E-2</v>
      </c>
      <c r="AT1992" s="17">
        <v>0.319998928114888</v>
      </c>
      <c r="AU1992" s="17"/>
      <c r="AV1992" s="17">
        <v>0.12827317535084101</v>
      </c>
      <c r="AW1992" s="17">
        <v>0.21891957937321599</v>
      </c>
      <c r="AX1992" s="17">
        <v>0.29184639545681301</v>
      </c>
      <c r="AY1992" s="17">
        <v>7.3554013571545604E-2</v>
      </c>
      <c r="AZ1992" s="17">
        <v>0.22944956982979001</v>
      </c>
      <c r="BA1992" s="17">
        <v>0.445214590590638</v>
      </c>
      <c r="BB1992" s="17"/>
      <c r="BC1992" s="17">
        <v>0.135883182260707</v>
      </c>
      <c r="BD1992" s="17">
        <v>0.174482225410652</v>
      </c>
      <c r="BE1992" s="17">
        <v>0.19007651906782999</v>
      </c>
      <c r="BF1992" s="17">
        <v>0.186413814163636</v>
      </c>
      <c r="BG1992" s="17">
        <v>1</v>
      </c>
    </row>
    <row r="1993" spans="2:59" x14ac:dyDescent="0.35">
      <c r="B1993" t="s">
        <v>690</v>
      </c>
      <c r="C1993" s="17">
        <v>0.24815715411783601</v>
      </c>
      <c r="D1993" s="17">
        <v>0.27439162334955902</v>
      </c>
      <c r="E1993" s="17">
        <v>0.226809778449611</v>
      </c>
      <c r="F1993" s="17"/>
      <c r="G1993" s="17">
        <v>0.25225622810464499</v>
      </c>
      <c r="H1993" s="17">
        <v>0.22763051770985801</v>
      </c>
      <c r="I1993" s="17">
        <v>0.22061470370585901</v>
      </c>
      <c r="J1993" s="17">
        <v>0.13804153863042301</v>
      </c>
      <c r="K1993" s="17">
        <v>0.28641001926874998</v>
      </c>
      <c r="L1993" s="17">
        <v>0.38009925129028399</v>
      </c>
      <c r="M1993" s="17"/>
      <c r="N1993" s="17">
        <v>0.27419978144656099</v>
      </c>
      <c r="O1993" s="17">
        <v>0.26037357793321603</v>
      </c>
      <c r="P1993" s="17">
        <v>0.27272419667857101</v>
      </c>
      <c r="Q1993" s="17">
        <v>0.194052489734057</v>
      </c>
      <c r="R1993" s="17"/>
      <c r="S1993" s="17">
        <v>0.20514635937918699</v>
      </c>
      <c r="T1993" s="17">
        <v>0.30321568247314101</v>
      </c>
      <c r="U1993" s="17">
        <v>0.24931954339013801</v>
      </c>
      <c r="V1993" s="17">
        <v>0.50913400146416499</v>
      </c>
      <c r="W1993" s="17">
        <v>0.43419901944434902</v>
      </c>
      <c r="X1993" s="17">
        <v>0.20344323580155099</v>
      </c>
      <c r="Y1993" s="17">
        <v>0</v>
      </c>
      <c r="Z1993" s="17">
        <v>0</v>
      </c>
      <c r="AA1993" s="17">
        <v>0.120109519248931</v>
      </c>
      <c r="AB1993" s="17">
        <v>0.20342974622266699</v>
      </c>
      <c r="AC1993" s="17">
        <v>0.65251141375121002</v>
      </c>
      <c r="AD1993" s="17">
        <v>0</v>
      </c>
      <c r="AE1993" s="17"/>
      <c r="AF1993" s="17">
        <v>0.184961819212592</v>
      </c>
      <c r="AG1993" s="17">
        <v>0.32029450354155597</v>
      </c>
      <c r="AH1993" s="17">
        <v>0.21540213865383701</v>
      </c>
      <c r="AI1993" s="17"/>
      <c r="AJ1993" s="17">
        <v>0.21396667453447399</v>
      </c>
      <c r="AK1993" s="17">
        <v>0.32409239120066802</v>
      </c>
      <c r="AL1993" s="17">
        <v>0.40116492830404399</v>
      </c>
      <c r="AM1993" s="17">
        <v>0</v>
      </c>
      <c r="AN1993" s="17">
        <v>8.7586893971801E-2</v>
      </c>
      <c r="AO1993" s="17"/>
      <c r="AP1993" s="17">
        <v>0.154368729684357</v>
      </c>
      <c r="AQ1993" s="17">
        <v>0.34615129839106301</v>
      </c>
      <c r="AR1993" s="17">
        <v>0.27861546622893801</v>
      </c>
      <c r="AS1993" s="17">
        <v>0.17205232338252599</v>
      </c>
      <c r="AT1993" s="17">
        <v>0.17181297074725899</v>
      </c>
      <c r="AU1993" s="17"/>
      <c r="AV1993" s="17">
        <v>0.33752971700798401</v>
      </c>
      <c r="AW1993" s="17">
        <v>0.15253314413468899</v>
      </c>
      <c r="AX1993" s="17">
        <v>0.401937470793225</v>
      </c>
      <c r="AY1993" s="17">
        <v>0.135468025743019</v>
      </c>
      <c r="AZ1993" s="17">
        <v>0.123195450876583</v>
      </c>
      <c r="BA1993" s="17">
        <v>0.13146534252049399</v>
      </c>
      <c r="BB1993" s="17"/>
      <c r="BC1993" s="17">
        <v>0.24122256260731401</v>
      </c>
      <c r="BD1993" s="17">
        <v>0.292645578124689</v>
      </c>
      <c r="BE1993" s="17">
        <v>0.234490810552415</v>
      </c>
      <c r="BF1993" s="17">
        <v>0.32873208098093198</v>
      </c>
      <c r="BG1993" s="17">
        <v>0</v>
      </c>
    </row>
    <row r="1994" spans="2:59" x14ac:dyDescent="0.35">
      <c r="B1994" t="s">
        <v>691</v>
      </c>
      <c r="C1994" s="17">
        <v>0.21332346686290299</v>
      </c>
      <c r="D1994" s="17">
        <v>0.14119279889238001</v>
      </c>
      <c r="E1994" s="17">
        <v>0.28716727264570602</v>
      </c>
      <c r="F1994" s="17"/>
      <c r="G1994" s="17">
        <v>0.180961905770849</v>
      </c>
      <c r="H1994" s="17">
        <v>0.208796520634181</v>
      </c>
      <c r="I1994" s="17">
        <v>0.31134501293315903</v>
      </c>
      <c r="J1994" s="17">
        <v>0.39826751865356202</v>
      </c>
      <c r="K1994" s="17">
        <v>0.135991783597883</v>
      </c>
      <c r="L1994" s="17">
        <v>0</v>
      </c>
      <c r="M1994" s="17"/>
      <c r="N1994" s="17">
        <v>0.27121940521909399</v>
      </c>
      <c r="O1994" s="17">
        <v>0.14667260067611201</v>
      </c>
      <c r="P1994" s="17">
        <v>0.23674848374287999</v>
      </c>
      <c r="Q1994" s="17">
        <v>0.19197379869310199</v>
      </c>
      <c r="R1994" s="17"/>
      <c r="S1994" s="17">
        <v>0.103170014137444</v>
      </c>
      <c r="T1994" s="17">
        <v>0.29069391007815298</v>
      </c>
      <c r="U1994" s="17">
        <v>0.25993989713431698</v>
      </c>
      <c r="V1994" s="17">
        <v>0.197827642415874</v>
      </c>
      <c r="W1994" s="17">
        <v>0</v>
      </c>
      <c r="X1994" s="17">
        <v>0.47853276716381199</v>
      </c>
      <c r="Y1994" s="17">
        <v>0.131787512129839</v>
      </c>
      <c r="Z1994" s="17">
        <v>0</v>
      </c>
      <c r="AA1994" s="17">
        <v>0.23904744522854099</v>
      </c>
      <c r="AB1994" s="17">
        <v>0.106573361052722</v>
      </c>
      <c r="AC1994" s="17">
        <v>0.174413653088239</v>
      </c>
      <c r="AD1994" s="17">
        <v>0.28954595737492</v>
      </c>
      <c r="AE1994" s="17"/>
      <c r="AF1994" s="17">
        <v>0.15002835262650899</v>
      </c>
      <c r="AG1994" s="17">
        <v>0.27812287943290298</v>
      </c>
      <c r="AH1994" s="17">
        <v>0.24099896449111</v>
      </c>
      <c r="AI1994" s="17"/>
      <c r="AJ1994" s="17">
        <v>0.118120232748749</v>
      </c>
      <c r="AK1994" s="17">
        <v>0.11705906905327899</v>
      </c>
      <c r="AL1994" s="17">
        <v>0.33341045800592101</v>
      </c>
      <c r="AM1994" s="17">
        <v>1</v>
      </c>
      <c r="AN1994" s="17">
        <v>0.54715249448134595</v>
      </c>
      <c r="AO1994" s="17"/>
      <c r="AP1994" s="17">
        <v>0.149929442716872</v>
      </c>
      <c r="AQ1994" s="17">
        <v>0.16572394404180299</v>
      </c>
      <c r="AR1994" s="17">
        <v>8.6123169931157498E-2</v>
      </c>
      <c r="AS1994" s="17">
        <v>0.39761725321114999</v>
      </c>
      <c r="AT1994" s="17">
        <v>0.250006959912287</v>
      </c>
      <c r="AU1994" s="17"/>
      <c r="AV1994" s="17">
        <v>0.18605562927066299</v>
      </c>
      <c r="AW1994" s="17">
        <v>5.7028523358287501E-2</v>
      </c>
      <c r="AX1994" s="17">
        <v>8.4170302876963199E-2</v>
      </c>
      <c r="AY1994" s="17">
        <v>0.39560455952546297</v>
      </c>
      <c r="AZ1994" s="17">
        <v>0.46223075984279799</v>
      </c>
      <c r="BA1994" s="17">
        <v>0.278305573118376</v>
      </c>
      <c r="BB1994" s="17"/>
      <c r="BC1994" s="17">
        <v>0.26188344993076401</v>
      </c>
      <c r="BD1994" s="17">
        <v>0.22432445996615899</v>
      </c>
      <c r="BE1994" s="17">
        <v>0.25636818624831897</v>
      </c>
      <c r="BF1994" s="17">
        <v>5.85004119719051E-2</v>
      </c>
      <c r="BG1994" s="17">
        <v>0</v>
      </c>
    </row>
    <row r="1995" spans="2:59" x14ac:dyDescent="0.35">
      <c r="B1995" t="s">
        <v>692</v>
      </c>
      <c r="C1995" s="17">
        <v>5.7856682695360102E-2</v>
      </c>
      <c r="D1995" s="17">
        <v>6.7725465397602005E-2</v>
      </c>
      <c r="E1995" s="17">
        <v>4.9225902539107698E-2</v>
      </c>
      <c r="F1995" s="17"/>
      <c r="G1995" s="17">
        <v>0.128326473773519</v>
      </c>
      <c r="H1995" s="17">
        <v>0.121008519968239</v>
      </c>
      <c r="I1995" s="17">
        <v>0.12573308392607399</v>
      </c>
      <c r="J1995" s="17">
        <v>0</v>
      </c>
      <c r="K1995" s="17">
        <v>0</v>
      </c>
      <c r="L1995" s="17">
        <v>0</v>
      </c>
      <c r="M1995" s="17"/>
      <c r="N1995" s="17">
        <v>5.3091509029140997E-2</v>
      </c>
      <c r="O1995" s="17">
        <v>0.114420456169343</v>
      </c>
      <c r="P1995" s="17">
        <v>3.7075063441048203E-2</v>
      </c>
      <c r="Q1995" s="17">
        <v>3.3054644421407202E-2</v>
      </c>
      <c r="R1995" s="17"/>
      <c r="S1995" s="17">
        <v>0</v>
      </c>
      <c r="T1995" s="17">
        <v>8.2830153534963993E-2</v>
      </c>
      <c r="U1995" s="17">
        <v>0</v>
      </c>
      <c r="V1995" s="17">
        <v>0.120262841671419</v>
      </c>
      <c r="W1995" s="17">
        <v>0.134854952036882</v>
      </c>
      <c r="X1995" s="17">
        <v>0.127376990697814</v>
      </c>
      <c r="Y1995" s="17">
        <v>0</v>
      </c>
      <c r="Z1995" s="17">
        <v>0</v>
      </c>
      <c r="AA1995" s="17">
        <v>5.4345617167949598E-2</v>
      </c>
      <c r="AB1995" s="17">
        <v>0</v>
      </c>
      <c r="AC1995" s="17">
        <v>0</v>
      </c>
      <c r="AD1995" s="17">
        <v>0</v>
      </c>
      <c r="AE1995" s="17"/>
      <c r="AF1995" s="17">
        <v>3.80525319908517E-2</v>
      </c>
      <c r="AG1995" s="17">
        <v>7.7029344261138499E-2</v>
      </c>
      <c r="AH1995" s="17">
        <v>0</v>
      </c>
      <c r="AI1995" s="17"/>
      <c r="AJ1995" s="17">
        <v>2.46622243626415E-2</v>
      </c>
      <c r="AK1995" s="17">
        <v>0.14609027026640201</v>
      </c>
      <c r="AL1995" s="17">
        <v>0</v>
      </c>
      <c r="AM1995" s="17">
        <v>0</v>
      </c>
      <c r="AN1995" s="17">
        <v>0</v>
      </c>
      <c r="AO1995" s="17"/>
      <c r="AP1995" s="17">
        <v>0</v>
      </c>
      <c r="AQ1995" s="17">
        <v>0.10602626377049</v>
      </c>
      <c r="AR1995" s="17">
        <v>0</v>
      </c>
      <c r="AS1995" s="17">
        <v>5.6206014534306202E-2</v>
      </c>
      <c r="AT1995" s="17">
        <v>0</v>
      </c>
      <c r="AU1995" s="17"/>
      <c r="AV1995" s="17">
        <v>8.2367195157357298E-2</v>
      </c>
      <c r="AW1995" s="17">
        <v>5.6510103078369699E-2</v>
      </c>
      <c r="AX1995" s="17">
        <v>0.14724512103798701</v>
      </c>
      <c r="AY1995" s="17">
        <v>4.42546643611278E-2</v>
      </c>
      <c r="AZ1995" s="17">
        <v>0</v>
      </c>
      <c r="BA1995" s="17">
        <v>0</v>
      </c>
      <c r="BB1995" s="17"/>
      <c r="BC1995" s="17">
        <v>0</v>
      </c>
      <c r="BD1995" s="17">
        <v>4.5629568023568497E-2</v>
      </c>
      <c r="BE1995" s="17">
        <v>0.1161460971922</v>
      </c>
      <c r="BF1995" s="17">
        <v>0.10541353595521601</v>
      </c>
      <c r="BG1995" s="17">
        <v>0</v>
      </c>
    </row>
    <row r="1996" spans="2:59" x14ac:dyDescent="0.35">
      <c r="B1996" t="s">
        <v>598</v>
      </c>
      <c r="C1996" s="17">
        <v>2.5783519035521001E-2</v>
      </c>
      <c r="D1996" s="17">
        <v>3.5608401608927101E-2</v>
      </c>
      <c r="E1996" s="17">
        <v>1.66529475748808E-2</v>
      </c>
      <c r="F1996" s="17"/>
      <c r="G1996" s="17">
        <v>0</v>
      </c>
      <c r="H1996" s="17">
        <v>0</v>
      </c>
      <c r="I1996" s="17">
        <v>4.3760083914150198E-2</v>
      </c>
      <c r="J1996" s="17">
        <v>9.2902171683643994E-2</v>
      </c>
      <c r="K1996" s="17">
        <v>0</v>
      </c>
      <c r="L1996" s="17">
        <v>0</v>
      </c>
      <c r="M1996" s="17"/>
      <c r="N1996" s="17">
        <v>3.07354840459571E-2</v>
      </c>
      <c r="O1996" s="17">
        <v>3.9385378468990699E-2</v>
      </c>
      <c r="P1996" s="17">
        <v>0</v>
      </c>
      <c r="Q1996" s="17">
        <v>2.9665386149390901E-2</v>
      </c>
      <c r="R1996" s="17"/>
      <c r="S1996" s="17">
        <v>0</v>
      </c>
      <c r="T1996" s="17">
        <v>0</v>
      </c>
      <c r="U1996" s="17">
        <v>0</v>
      </c>
      <c r="V1996" s="17">
        <v>0</v>
      </c>
      <c r="W1996" s="17">
        <v>0</v>
      </c>
      <c r="X1996" s="17">
        <v>0</v>
      </c>
      <c r="Y1996" s="17">
        <v>0.13691349094053701</v>
      </c>
      <c r="Z1996" s="17">
        <v>1</v>
      </c>
      <c r="AA1996" s="17">
        <v>0</v>
      </c>
      <c r="AB1996" s="17">
        <v>0</v>
      </c>
      <c r="AC1996" s="17">
        <v>0</v>
      </c>
      <c r="AD1996" s="17">
        <v>0</v>
      </c>
      <c r="AE1996" s="17"/>
      <c r="AF1996" s="17">
        <v>4.5042009169437097E-2</v>
      </c>
      <c r="AG1996" s="17">
        <v>0</v>
      </c>
      <c r="AH1996" s="17">
        <v>0.103289146506613</v>
      </c>
      <c r="AI1996" s="17"/>
      <c r="AJ1996" s="17">
        <v>4.6083625545180799E-2</v>
      </c>
      <c r="AK1996" s="17">
        <v>3.2086130362931099E-2</v>
      </c>
      <c r="AL1996" s="17">
        <v>0</v>
      </c>
      <c r="AM1996" s="17">
        <v>0</v>
      </c>
      <c r="AN1996" s="17">
        <v>0</v>
      </c>
      <c r="AO1996" s="17"/>
      <c r="AP1996" s="17">
        <v>4.6638734326791297E-2</v>
      </c>
      <c r="AQ1996" s="17">
        <v>2.3286783678548899E-2</v>
      </c>
      <c r="AR1996" s="17">
        <v>0</v>
      </c>
      <c r="AS1996" s="17">
        <v>0</v>
      </c>
      <c r="AT1996" s="17">
        <v>0</v>
      </c>
      <c r="AU1996" s="17"/>
      <c r="AV1996" s="17">
        <v>0</v>
      </c>
      <c r="AW1996" s="17">
        <v>9.4226021760802706E-2</v>
      </c>
      <c r="AX1996" s="17">
        <v>0</v>
      </c>
      <c r="AY1996" s="17">
        <v>3.97170119408186E-2</v>
      </c>
      <c r="AZ1996" s="17">
        <v>0</v>
      </c>
      <c r="BA1996" s="17">
        <v>0</v>
      </c>
      <c r="BB1996" s="17"/>
      <c r="BC1996" s="17">
        <v>0</v>
      </c>
      <c r="BD1996" s="17">
        <v>0</v>
      </c>
      <c r="BE1996" s="17">
        <v>3.0561553089313302E-2</v>
      </c>
      <c r="BF1996" s="17">
        <v>0.120954043225519</v>
      </c>
      <c r="BG1996" s="17">
        <v>0</v>
      </c>
    </row>
    <row r="1997" spans="2:59" x14ac:dyDescent="0.35">
      <c r="B1997" t="s">
        <v>693</v>
      </c>
      <c r="C1997" s="17">
        <v>1.7734483891877401E-2</v>
      </c>
      <c r="D1997" s="17">
        <v>1.9010059546522299E-2</v>
      </c>
      <c r="E1997" s="17">
        <v>1.67924163221463E-2</v>
      </c>
      <c r="F1997" s="17"/>
      <c r="G1997" s="17">
        <v>0</v>
      </c>
      <c r="H1997" s="17">
        <v>0</v>
      </c>
      <c r="I1997" s="17">
        <v>0</v>
      </c>
      <c r="J1997" s="17">
        <v>4.4993633422812498E-2</v>
      </c>
      <c r="K1997" s="17">
        <v>0</v>
      </c>
      <c r="L1997" s="17">
        <v>5.9971183819500798E-2</v>
      </c>
      <c r="M1997" s="17"/>
      <c r="N1997" s="17">
        <v>3.3549825234606097E-2</v>
      </c>
      <c r="O1997" s="17">
        <v>0</v>
      </c>
      <c r="P1997" s="17">
        <v>0</v>
      </c>
      <c r="Q1997" s="17">
        <v>2.9913834312984701E-2</v>
      </c>
      <c r="R1997" s="17"/>
      <c r="S1997" s="17">
        <v>0</v>
      </c>
      <c r="T1997" s="17">
        <v>0</v>
      </c>
      <c r="U1997" s="17">
        <v>0</v>
      </c>
      <c r="V1997" s="17">
        <v>0</v>
      </c>
      <c r="W1997" s="17">
        <v>0</v>
      </c>
      <c r="X1997" s="17">
        <v>0</v>
      </c>
      <c r="Y1997" s="17">
        <v>7.5402792082804093E-2</v>
      </c>
      <c r="Z1997" s="17">
        <v>0</v>
      </c>
      <c r="AA1997" s="17">
        <v>5.7543211991211998E-2</v>
      </c>
      <c r="AB1997" s="17">
        <v>0</v>
      </c>
      <c r="AC1997" s="17">
        <v>0</v>
      </c>
      <c r="AD1997" s="17">
        <v>0</v>
      </c>
      <c r="AE1997" s="17"/>
      <c r="AF1997" s="17">
        <v>4.5860711224806901E-2</v>
      </c>
      <c r="AG1997" s="17">
        <v>0</v>
      </c>
      <c r="AH1997" s="17">
        <v>0</v>
      </c>
      <c r="AI1997" s="17"/>
      <c r="AJ1997" s="17">
        <v>4.6921260447540698E-2</v>
      </c>
      <c r="AK1997" s="17">
        <v>0</v>
      </c>
      <c r="AL1997" s="17">
        <v>0</v>
      </c>
      <c r="AM1997" s="17">
        <v>0</v>
      </c>
      <c r="AN1997" s="17">
        <v>0</v>
      </c>
      <c r="AO1997" s="17"/>
      <c r="AP1997" s="17">
        <v>4.61839594241885E-2</v>
      </c>
      <c r="AQ1997" s="17">
        <v>0</v>
      </c>
      <c r="AR1997" s="17">
        <v>0</v>
      </c>
      <c r="AS1997" s="17">
        <v>5.6069693722837197E-2</v>
      </c>
      <c r="AT1997" s="17">
        <v>0</v>
      </c>
      <c r="AU1997" s="17"/>
      <c r="AV1997" s="17">
        <v>0</v>
      </c>
      <c r="AW1997" s="17">
        <v>9.5938712626671904E-2</v>
      </c>
      <c r="AX1997" s="17">
        <v>0</v>
      </c>
      <c r="AY1997" s="17">
        <v>0</v>
      </c>
      <c r="AZ1997" s="17">
        <v>0</v>
      </c>
      <c r="BA1997" s="17">
        <v>0</v>
      </c>
      <c r="BB1997" s="17"/>
      <c r="BC1997" s="17">
        <v>3.6625539753074601E-2</v>
      </c>
      <c r="BD1997" s="17">
        <v>0</v>
      </c>
      <c r="BE1997" s="17">
        <v>3.1934076841140802E-2</v>
      </c>
      <c r="BF1997" s="17">
        <v>0</v>
      </c>
      <c r="BG1997" s="17">
        <v>0</v>
      </c>
    </row>
    <row r="1998" spans="2:59" x14ac:dyDescent="0.35">
      <c r="B1998" t="s">
        <v>100</v>
      </c>
      <c r="C1998" s="17">
        <v>3.5990440311657601E-2</v>
      </c>
      <c r="D1998" s="17">
        <v>3.5911565519533797E-2</v>
      </c>
      <c r="E1998" s="17">
        <v>3.6676043619632101E-2</v>
      </c>
      <c r="F1998" s="17"/>
      <c r="G1998" s="17">
        <v>0</v>
      </c>
      <c r="H1998" s="17">
        <v>0</v>
      </c>
      <c r="I1998" s="17">
        <v>4.6131254104874002E-2</v>
      </c>
      <c r="J1998" s="17">
        <v>9.3693125065398994E-2</v>
      </c>
      <c r="K1998" s="17">
        <v>4.9137225936096499E-2</v>
      </c>
      <c r="L1998" s="17">
        <v>0</v>
      </c>
      <c r="M1998" s="17"/>
      <c r="N1998" s="17">
        <v>3.46558114986453E-2</v>
      </c>
      <c r="O1998" s="17">
        <v>4.1508488861357301E-2</v>
      </c>
      <c r="P1998" s="17">
        <v>4.1039920888302203E-2</v>
      </c>
      <c r="Q1998" s="17">
        <v>2.9033132893479301E-2</v>
      </c>
      <c r="R1998" s="17"/>
      <c r="S1998" s="17">
        <v>0</v>
      </c>
      <c r="T1998" s="17">
        <v>0</v>
      </c>
      <c r="U1998" s="17">
        <v>0.23684585765942101</v>
      </c>
      <c r="V1998" s="17">
        <v>0</v>
      </c>
      <c r="W1998" s="17">
        <v>0</v>
      </c>
      <c r="X1998" s="17">
        <v>0</v>
      </c>
      <c r="Y1998" s="17">
        <v>0</v>
      </c>
      <c r="Z1998" s="17">
        <v>0</v>
      </c>
      <c r="AA1998" s="17">
        <v>0.185347699675144</v>
      </c>
      <c r="AB1998" s="17">
        <v>0</v>
      </c>
      <c r="AC1998" s="17">
        <v>0</v>
      </c>
      <c r="AD1998" s="17">
        <v>0</v>
      </c>
      <c r="AE1998" s="17"/>
      <c r="AF1998" s="17">
        <v>4.3977556351627402E-2</v>
      </c>
      <c r="AG1998" s="17">
        <v>4.4725820270230601E-2</v>
      </c>
      <c r="AH1998" s="17">
        <v>0</v>
      </c>
      <c r="AI1998" s="17"/>
      <c r="AJ1998" s="17">
        <v>4.8746240436569201E-2</v>
      </c>
      <c r="AK1998" s="17">
        <v>6.7374581531517402E-2</v>
      </c>
      <c r="AL1998" s="17">
        <v>0</v>
      </c>
      <c r="AM1998" s="17">
        <v>0</v>
      </c>
      <c r="AN1998" s="17">
        <v>0</v>
      </c>
      <c r="AO1998" s="17"/>
      <c r="AP1998" s="17">
        <v>0.10086963530882501</v>
      </c>
      <c r="AQ1998" s="17">
        <v>4.8897679084723498E-2</v>
      </c>
      <c r="AR1998" s="17">
        <v>0</v>
      </c>
      <c r="AS1998" s="17">
        <v>0</v>
      </c>
      <c r="AT1998" s="17">
        <v>0</v>
      </c>
      <c r="AU1998" s="17"/>
      <c r="AV1998" s="17">
        <v>6.3789751879577403E-2</v>
      </c>
      <c r="AW1998" s="17">
        <v>4.7707986992840401E-2</v>
      </c>
      <c r="AX1998" s="17">
        <v>0</v>
      </c>
      <c r="AY1998" s="17">
        <v>0</v>
      </c>
      <c r="AZ1998" s="17">
        <v>0</v>
      </c>
      <c r="BA1998" s="17">
        <v>0.145014493770492</v>
      </c>
      <c r="BB1998" s="17"/>
      <c r="BC1998" s="17">
        <v>0</v>
      </c>
      <c r="BD1998" s="17">
        <v>4.3169894634106601E-2</v>
      </c>
      <c r="BE1998" s="17">
        <v>3.2209005862221599E-2</v>
      </c>
      <c r="BF1998" s="17">
        <v>0</v>
      </c>
      <c r="BG1998" s="17">
        <v>0</v>
      </c>
    </row>
    <row r="1999" spans="2:59" x14ac:dyDescent="0.35">
      <c r="C1999" s="17"/>
      <c r="D1999" s="17"/>
      <c r="E1999" s="17"/>
      <c r="F1999" s="17"/>
      <c r="G1999" s="17"/>
      <c r="H1999" s="17"/>
      <c r="I1999" s="17"/>
      <c r="J1999" s="17"/>
      <c r="K1999" s="17"/>
      <c r="L1999" s="17"/>
      <c r="M1999" s="17"/>
      <c r="N1999" s="17"/>
      <c r="O1999" s="17"/>
      <c r="P1999" s="17"/>
      <c r="Q1999" s="17"/>
      <c r="R1999" s="17"/>
      <c r="S1999" s="17"/>
      <c r="T1999" s="17"/>
      <c r="U1999" s="17"/>
      <c r="V1999" s="17"/>
      <c r="W1999" s="17"/>
      <c r="X1999" s="17"/>
      <c r="Y1999" s="17"/>
      <c r="Z1999" s="17"/>
      <c r="AA1999" s="17"/>
      <c r="AB1999" s="17"/>
      <c r="AC1999" s="17"/>
      <c r="AD1999" s="17"/>
      <c r="AE1999" s="17"/>
      <c r="AF1999" s="17"/>
      <c r="AG1999" s="17"/>
      <c r="AH1999" s="17"/>
      <c r="AI1999" s="17"/>
      <c r="AJ1999" s="17"/>
      <c r="AK1999" s="17"/>
      <c r="AL1999" s="17"/>
      <c r="AM1999" s="17"/>
      <c r="AN1999" s="17"/>
      <c r="AO1999" s="17"/>
      <c r="AP1999" s="17"/>
      <c r="AQ1999" s="17"/>
      <c r="AR1999" s="17"/>
      <c r="AS1999" s="17"/>
      <c r="AT1999" s="17"/>
      <c r="AU1999" s="17"/>
      <c r="AV1999" s="17"/>
      <c r="AW1999" s="17"/>
      <c r="AX1999" s="17"/>
      <c r="AY1999" s="17"/>
      <c r="AZ1999" s="17"/>
      <c r="BA1999" s="17"/>
      <c r="BB1999" s="17"/>
      <c r="BC1999" s="17"/>
      <c r="BD1999" s="17"/>
      <c r="BE1999" s="17"/>
      <c r="BF1999" s="17"/>
      <c r="BG1999" s="17"/>
    </row>
    <row r="2000" spans="2:59" x14ac:dyDescent="0.35">
      <c r="B2000" s="6" t="s">
        <v>706</v>
      </c>
      <c r="C2000" s="17"/>
      <c r="D2000" s="17"/>
      <c r="E2000" s="17"/>
      <c r="F2000" s="17"/>
      <c r="G2000" s="17"/>
      <c r="H2000" s="17"/>
      <c r="I2000" s="17"/>
      <c r="J2000" s="17"/>
      <c r="K2000" s="17"/>
      <c r="L2000" s="17"/>
      <c r="M2000" s="17"/>
      <c r="N2000" s="17"/>
      <c r="O2000" s="17"/>
      <c r="P2000" s="17"/>
      <c r="Q2000" s="17"/>
      <c r="R2000" s="17"/>
      <c r="S2000" s="17"/>
      <c r="T2000" s="17"/>
      <c r="U2000" s="17"/>
      <c r="V2000" s="17"/>
      <c r="W2000" s="17"/>
      <c r="X2000" s="17"/>
      <c r="Y2000" s="17"/>
      <c r="Z2000" s="17"/>
      <c r="AA2000" s="17"/>
      <c r="AB2000" s="17"/>
      <c r="AC2000" s="17"/>
      <c r="AD2000" s="17"/>
      <c r="AE2000" s="17"/>
      <c r="AF2000" s="17"/>
      <c r="AG2000" s="17"/>
      <c r="AH2000" s="17"/>
      <c r="AI2000" s="17"/>
      <c r="AJ2000" s="17"/>
      <c r="AK2000" s="17"/>
      <c r="AL2000" s="17"/>
      <c r="AM2000" s="17"/>
      <c r="AN2000" s="17"/>
      <c r="AO2000" s="17"/>
      <c r="AP2000" s="17"/>
      <c r="AQ2000" s="17"/>
      <c r="AR2000" s="17"/>
      <c r="AS2000" s="17"/>
      <c r="AT2000" s="17"/>
      <c r="AU2000" s="17"/>
      <c r="AV2000" s="17"/>
      <c r="AW2000" s="17"/>
      <c r="AX2000" s="17"/>
      <c r="AY2000" s="17"/>
      <c r="AZ2000" s="17"/>
      <c r="BA2000" s="17"/>
      <c r="BB2000" s="17"/>
      <c r="BC2000" s="17"/>
      <c r="BD2000" s="17"/>
      <c r="BE2000" s="17"/>
      <c r="BF2000" s="17"/>
      <c r="BG2000" s="17"/>
    </row>
    <row r="2001" spans="2:59" x14ac:dyDescent="0.35">
      <c r="B2001" s="24" t="s">
        <v>331</v>
      </c>
      <c r="C2001" s="17"/>
      <c r="D2001" s="17"/>
      <c r="E2001" s="17"/>
      <c r="F2001" s="17"/>
      <c r="G2001" s="17"/>
      <c r="H2001" s="17"/>
      <c r="I2001" s="17"/>
      <c r="J2001" s="17"/>
      <c r="K2001" s="17"/>
      <c r="L2001" s="17"/>
      <c r="M2001" s="17"/>
      <c r="N2001" s="17"/>
      <c r="O2001" s="17"/>
      <c r="P2001" s="17"/>
      <c r="Q2001" s="17"/>
      <c r="R2001" s="17"/>
      <c r="S2001" s="17"/>
      <c r="T2001" s="17"/>
      <c r="U2001" s="17"/>
      <c r="V2001" s="17"/>
      <c r="W2001" s="17"/>
      <c r="X2001" s="17"/>
      <c r="Y2001" s="17"/>
      <c r="Z2001" s="17"/>
      <c r="AA2001" s="17"/>
      <c r="AB2001" s="17"/>
      <c r="AC2001" s="17"/>
      <c r="AD2001" s="17"/>
      <c r="AE2001" s="17"/>
      <c r="AF2001" s="17"/>
      <c r="AG2001" s="17"/>
      <c r="AH2001" s="17"/>
      <c r="AI2001" s="17"/>
      <c r="AJ2001" s="17"/>
      <c r="AK2001" s="17"/>
      <c r="AL2001" s="17"/>
      <c r="AM2001" s="17"/>
      <c r="AN2001" s="17"/>
      <c r="AO2001" s="17"/>
      <c r="AP2001" s="17"/>
      <c r="AQ2001" s="17"/>
      <c r="AR2001" s="17"/>
      <c r="AS2001" s="17"/>
      <c r="AT2001" s="17"/>
      <c r="AU2001" s="17"/>
      <c r="AV2001" s="17"/>
      <c r="AW2001" s="17"/>
      <c r="AX2001" s="17"/>
      <c r="AY2001" s="17"/>
      <c r="AZ2001" s="17"/>
      <c r="BA2001" s="17"/>
      <c r="BB2001" s="17"/>
      <c r="BC2001" s="17"/>
      <c r="BD2001" s="17"/>
      <c r="BE2001" s="17"/>
      <c r="BF2001" s="17"/>
      <c r="BG2001" s="17"/>
    </row>
    <row r="2002" spans="2:59" x14ac:dyDescent="0.35">
      <c r="B2002" t="s">
        <v>688</v>
      </c>
      <c r="C2002" s="17">
        <v>2.0375713760164501E-2</v>
      </c>
      <c r="D2002" s="17">
        <v>4.2286358460693702E-2</v>
      </c>
      <c r="E2002" s="17">
        <v>0</v>
      </c>
      <c r="F2002" s="17"/>
      <c r="G2002" s="17">
        <v>0</v>
      </c>
      <c r="H2002" s="17">
        <v>0</v>
      </c>
      <c r="I2002" s="17">
        <v>0.10231912685007601</v>
      </c>
      <c r="J2002" s="17">
        <v>0</v>
      </c>
      <c r="K2002" s="17">
        <v>0</v>
      </c>
      <c r="L2002" s="17">
        <v>0</v>
      </c>
      <c r="M2002" s="17"/>
      <c r="N2002" s="17">
        <v>3.69140799737094E-2</v>
      </c>
      <c r="O2002" s="17">
        <v>0</v>
      </c>
      <c r="P2002" s="17">
        <v>0</v>
      </c>
      <c r="Q2002" s="17">
        <v>4.4947416145293503E-2</v>
      </c>
      <c r="R2002" s="17"/>
      <c r="S2002" s="17">
        <v>0</v>
      </c>
      <c r="T2002" s="17">
        <v>7.4129879703357701E-2</v>
      </c>
      <c r="U2002" s="17">
        <v>0</v>
      </c>
      <c r="V2002" s="17">
        <v>0</v>
      </c>
      <c r="W2002" s="17">
        <v>0</v>
      </c>
      <c r="X2002" s="17">
        <v>0</v>
      </c>
      <c r="Y2002" s="17">
        <v>0</v>
      </c>
      <c r="Z2002" s="17">
        <v>0</v>
      </c>
      <c r="AA2002" s="17">
        <v>8.6307110344834695E-2</v>
      </c>
      <c r="AB2002" s="17">
        <v>0</v>
      </c>
      <c r="AC2002" s="17">
        <v>0</v>
      </c>
      <c r="AD2002" s="17">
        <v>0</v>
      </c>
      <c r="AE2002" s="17"/>
      <c r="AF2002" s="17">
        <v>3.0195348231202301E-2</v>
      </c>
      <c r="AG2002" s="17">
        <v>2.3912876194838999E-2</v>
      </c>
      <c r="AH2002" s="17">
        <v>0</v>
      </c>
      <c r="AI2002" s="17"/>
      <c r="AJ2002" s="17">
        <v>0</v>
      </c>
      <c r="AK2002" s="17">
        <v>3.96716759869397E-2</v>
      </c>
      <c r="AL2002" s="17">
        <v>0</v>
      </c>
      <c r="AM2002" s="17" t="s">
        <v>697</v>
      </c>
      <c r="AN2002" s="17">
        <v>0</v>
      </c>
      <c r="AO2002" s="17"/>
      <c r="AP2002" s="17">
        <v>0</v>
      </c>
      <c r="AQ2002" s="17">
        <v>2.8835269261834499E-2</v>
      </c>
      <c r="AR2002" s="17">
        <v>0.146323815673045</v>
      </c>
      <c r="AS2002" s="17">
        <v>0</v>
      </c>
      <c r="AT2002" s="17">
        <v>0</v>
      </c>
      <c r="AU2002" s="17"/>
      <c r="AV2002" s="17">
        <v>3.3766234471640497E-2</v>
      </c>
      <c r="AW2002" s="17">
        <v>0</v>
      </c>
      <c r="AX2002" s="17">
        <v>0.13339996504730101</v>
      </c>
      <c r="AY2002" s="17">
        <v>0</v>
      </c>
      <c r="AZ2002" s="17">
        <v>0</v>
      </c>
      <c r="BA2002" s="17">
        <v>0</v>
      </c>
      <c r="BB2002" s="17"/>
      <c r="BC2002" s="17">
        <v>3.92604881891125E-2</v>
      </c>
      <c r="BD2002" s="17">
        <v>0</v>
      </c>
      <c r="BE2002" s="17">
        <v>0</v>
      </c>
      <c r="BF2002" s="17">
        <v>8.2552580419527399E-2</v>
      </c>
      <c r="BG2002" s="17">
        <v>0</v>
      </c>
    </row>
    <row r="2003" spans="2:59" x14ac:dyDescent="0.35">
      <c r="B2003" t="s">
        <v>689</v>
      </c>
      <c r="C2003" s="17">
        <v>2.9893214071139498E-2</v>
      </c>
      <c r="D2003" s="17">
        <v>6.2038325657370698E-2</v>
      </c>
      <c r="E2003" s="17">
        <v>0</v>
      </c>
      <c r="F2003" s="17"/>
      <c r="G2003" s="17">
        <v>5.9679818685592599E-2</v>
      </c>
      <c r="H2003" s="17">
        <v>0</v>
      </c>
      <c r="I2003" s="17">
        <v>5.9136497994697203E-2</v>
      </c>
      <c r="J2003" s="17">
        <v>4.3246465674052499E-2</v>
      </c>
      <c r="K2003" s="17">
        <v>0</v>
      </c>
      <c r="L2003" s="17">
        <v>0</v>
      </c>
      <c r="M2003" s="17"/>
      <c r="N2003" s="17">
        <v>3.2445639130157598E-2</v>
      </c>
      <c r="O2003" s="17">
        <v>3.4221375668660597E-2</v>
      </c>
      <c r="P2003" s="17">
        <v>5.2459041223941502E-2</v>
      </c>
      <c r="Q2003" s="17">
        <v>0</v>
      </c>
      <c r="R2003" s="17"/>
      <c r="S2003" s="17">
        <v>0</v>
      </c>
      <c r="T2003" s="17">
        <v>6.6631416356250001E-2</v>
      </c>
      <c r="U2003" s="17">
        <v>7.52777887380911E-2</v>
      </c>
      <c r="V2003" s="17">
        <v>0.192468409594555</v>
      </c>
      <c r="W2003" s="17">
        <v>0</v>
      </c>
      <c r="X2003" s="17">
        <v>0</v>
      </c>
      <c r="Y2003" s="17">
        <v>0</v>
      </c>
      <c r="Z2003" s="17">
        <v>0</v>
      </c>
      <c r="AA2003" s="17">
        <v>0</v>
      </c>
      <c r="AB2003" s="17">
        <v>0</v>
      </c>
      <c r="AC2003" s="17">
        <v>0</v>
      </c>
      <c r="AD2003" s="17">
        <v>0</v>
      </c>
      <c r="AE2003" s="17"/>
      <c r="AF2003" s="17">
        <v>0</v>
      </c>
      <c r="AG2003" s="17">
        <v>5.0883728805217299E-2</v>
      </c>
      <c r="AH2003" s="17">
        <v>0</v>
      </c>
      <c r="AI2003" s="17"/>
      <c r="AJ2003" s="17">
        <v>2.6335702436251301E-2</v>
      </c>
      <c r="AK2003" s="17">
        <v>0</v>
      </c>
      <c r="AL2003" s="17">
        <v>0</v>
      </c>
      <c r="AM2003" s="17" t="s">
        <v>697</v>
      </c>
      <c r="AN2003" s="17">
        <v>9.1609503256039601E-2</v>
      </c>
      <c r="AO2003" s="17"/>
      <c r="AP2003" s="17">
        <v>0</v>
      </c>
      <c r="AQ2003" s="17">
        <v>0</v>
      </c>
      <c r="AR2003" s="17">
        <v>0</v>
      </c>
      <c r="AS2003" s="17">
        <v>9.17342174392166E-2</v>
      </c>
      <c r="AT2003" s="17">
        <v>0</v>
      </c>
      <c r="AU2003" s="17"/>
      <c r="AV2003" s="17">
        <v>2.9678839598099398E-2</v>
      </c>
      <c r="AW2003" s="17">
        <v>4.9336000804081098E-2</v>
      </c>
      <c r="AX2003" s="17">
        <v>0</v>
      </c>
      <c r="AY2003" s="17">
        <v>7.4479151639609997E-2</v>
      </c>
      <c r="AZ2003" s="17">
        <v>0</v>
      </c>
      <c r="BA2003" s="17">
        <v>0</v>
      </c>
      <c r="BB2003" s="17"/>
      <c r="BC2003" s="17">
        <v>6.8169427729289703E-2</v>
      </c>
      <c r="BD2003" s="17">
        <v>0</v>
      </c>
      <c r="BE2003" s="17">
        <v>0</v>
      </c>
      <c r="BF2003" s="17">
        <v>9.7786419303048405E-2</v>
      </c>
      <c r="BG2003" s="17">
        <v>0</v>
      </c>
    </row>
    <row r="2004" spans="2:59" x14ac:dyDescent="0.35">
      <c r="B2004" t="s">
        <v>690</v>
      </c>
      <c r="C2004" s="17">
        <v>3.84578274095735E-2</v>
      </c>
      <c r="D2004" s="17">
        <v>4.5134122212918897E-2</v>
      </c>
      <c r="E2004" s="17">
        <v>3.2730994909095798E-2</v>
      </c>
      <c r="F2004" s="17"/>
      <c r="G2004" s="17">
        <v>0.130740941586731</v>
      </c>
      <c r="H2004" s="17">
        <v>0.109932764343194</v>
      </c>
      <c r="I2004" s="17">
        <v>3.7188180613390097E-2</v>
      </c>
      <c r="J2004" s="17">
        <v>0</v>
      </c>
      <c r="K2004" s="17">
        <v>0</v>
      </c>
      <c r="L2004" s="17">
        <v>0</v>
      </c>
      <c r="M2004" s="17"/>
      <c r="N2004" s="17">
        <v>2.7497250401622202E-2</v>
      </c>
      <c r="O2004" s="17">
        <v>7.7405900483383902E-2</v>
      </c>
      <c r="P2004" s="17">
        <v>0</v>
      </c>
      <c r="Q2004" s="17">
        <v>4.2383602442504102E-2</v>
      </c>
      <c r="R2004" s="17"/>
      <c r="S2004" s="17">
        <v>0.12922754430539701</v>
      </c>
      <c r="T2004" s="17">
        <v>0</v>
      </c>
      <c r="U2004" s="17">
        <v>0</v>
      </c>
      <c r="V2004" s="17">
        <v>0.160801269124277</v>
      </c>
      <c r="W2004" s="17">
        <v>0</v>
      </c>
      <c r="X2004" s="17">
        <v>0.15519468871766101</v>
      </c>
      <c r="Y2004" s="17">
        <v>0</v>
      </c>
      <c r="Z2004" s="17">
        <v>0</v>
      </c>
      <c r="AA2004" s="17">
        <v>0</v>
      </c>
      <c r="AB2004" s="17">
        <v>0</v>
      </c>
      <c r="AC2004" s="17">
        <v>6.2808711688497804E-2</v>
      </c>
      <c r="AD2004" s="17">
        <v>0</v>
      </c>
      <c r="AE2004" s="17"/>
      <c r="AF2004" s="17">
        <v>2.6926226014962699E-2</v>
      </c>
      <c r="AG2004" s="17">
        <v>4.6457606640438402E-2</v>
      </c>
      <c r="AH2004" s="17">
        <v>0</v>
      </c>
      <c r="AI2004" s="17"/>
      <c r="AJ2004" s="17">
        <v>3.3441860487634298E-2</v>
      </c>
      <c r="AK2004" s="17">
        <v>6.6679312214140196E-2</v>
      </c>
      <c r="AL2004" s="17">
        <v>0</v>
      </c>
      <c r="AM2004" s="17" t="s">
        <v>697</v>
      </c>
      <c r="AN2004" s="17">
        <v>0</v>
      </c>
      <c r="AO2004" s="17"/>
      <c r="AP2004" s="17">
        <v>9.0142166619813599E-2</v>
      </c>
      <c r="AQ2004" s="17">
        <v>6.1527764058221399E-2</v>
      </c>
      <c r="AR2004" s="17">
        <v>0</v>
      </c>
      <c r="AS2004" s="17">
        <v>0</v>
      </c>
      <c r="AT2004" s="17">
        <v>0</v>
      </c>
      <c r="AU2004" s="17"/>
      <c r="AV2004" s="17">
        <v>7.2049297991313405E-2</v>
      </c>
      <c r="AW2004" s="17">
        <v>9.0714727183217506E-2</v>
      </c>
      <c r="AX2004" s="17">
        <v>0</v>
      </c>
      <c r="AY2004" s="17">
        <v>0</v>
      </c>
      <c r="AZ2004" s="17">
        <v>0</v>
      </c>
      <c r="BA2004" s="17">
        <v>0</v>
      </c>
      <c r="BB2004" s="17"/>
      <c r="BC2004" s="17">
        <v>0</v>
      </c>
      <c r="BD2004" s="17">
        <v>8.4268789481047199E-2</v>
      </c>
      <c r="BE2004" s="17">
        <v>0</v>
      </c>
      <c r="BF2004" s="17">
        <v>9.8888706338022603E-2</v>
      </c>
      <c r="BG2004" s="17">
        <v>0</v>
      </c>
    </row>
    <row r="2005" spans="2:59" x14ac:dyDescent="0.35">
      <c r="B2005" t="s">
        <v>691</v>
      </c>
      <c r="C2005" s="17">
        <v>5.3124068629190301E-2</v>
      </c>
      <c r="D2005" s="17">
        <v>1.8513876028858001E-2</v>
      </c>
      <c r="E2005" s="17">
        <v>7.1645427057415598E-2</v>
      </c>
      <c r="F2005" s="17"/>
      <c r="G2005" s="17">
        <v>0.123332436905701</v>
      </c>
      <c r="H2005" s="17">
        <v>0</v>
      </c>
      <c r="I2005" s="17">
        <v>0</v>
      </c>
      <c r="J2005" s="17">
        <v>3.2877799440680998E-2</v>
      </c>
      <c r="K2005" s="17">
        <v>0.14257446918187999</v>
      </c>
      <c r="L2005" s="17">
        <v>4.5542765952039203E-2</v>
      </c>
      <c r="M2005" s="17"/>
      <c r="N2005" s="17">
        <v>0</v>
      </c>
      <c r="O2005" s="17">
        <v>9.8444926842343197E-2</v>
      </c>
      <c r="P2005" s="17">
        <v>0</v>
      </c>
      <c r="Q2005" s="17">
        <v>0.112626770349935</v>
      </c>
      <c r="R2005" s="17"/>
      <c r="S2005" s="17">
        <v>9.9027888330025807E-2</v>
      </c>
      <c r="T2005" s="17">
        <v>5.4184057057411202E-2</v>
      </c>
      <c r="U2005" s="17">
        <v>0</v>
      </c>
      <c r="V2005" s="17">
        <v>0</v>
      </c>
      <c r="W2005" s="17">
        <v>0</v>
      </c>
      <c r="X2005" s="17">
        <v>0.148407947948407</v>
      </c>
      <c r="Y2005" s="17">
        <v>0</v>
      </c>
      <c r="Z2005" s="17">
        <v>0</v>
      </c>
      <c r="AA2005" s="17">
        <v>0.15676917709331001</v>
      </c>
      <c r="AB2005" s="17">
        <v>0.14174027284818999</v>
      </c>
      <c r="AC2005" s="17">
        <v>0</v>
      </c>
      <c r="AD2005" s="17">
        <v>0</v>
      </c>
      <c r="AE2005" s="17"/>
      <c r="AF2005" s="17">
        <v>4.7887552765341401E-2</v>
      </c>
      <c r="AG2005" s="17">
        <v>1.7149618170860401E-2</v>
      </c>
      <c r="AH2005" s="17">
        <v>0.23068803367853899</v>
      </c>
      <c r="AI2005" s="17"/>
      <c r="AJ2005" s="17">
        <v>4.6466692222458597E-2</v>
      </c>
      <c r="AK2005" s="17">
        <v>2.8451370292334199E-2</v>
      </c>
      <c r="AL2005" s="17">
        <v>0</v>
      </c>
      <c r="AM2005" s="17" t="s">
        <v>697</v>
      </c>
      <c r="AN2005" s="17">
        <v>0.15882961913850999</v>
      </c>
      <c r="AO2005" s="17"/>
      <c r="AP2005" s="17">
        <v>0</v>
      </c>
      <c r="AQ2005" s="17">
        <v>4.6554209202890801E-2</v>
      </c>
      <c r="AR2005" s="17">
        <v>0.10695306682019699</v>
      </c>
      <c r="AS2005" s="17">
        <v>0</v>
      </c>
      <c r="AT2005" s="17">
        <v>0</v>
      </c>
      <c r="AU2005" s="17"/>
      <c r="AV2005" s="17">
        <v>5.0118894833581798E-2</v>
      </c>
      <c r="AW2005" s="17">
        <v>0</v>
      </c>
      <c r="AX2005" s="17">
        <v>0</v>
      </c>
      <c r="AY2005" s="17">
        <v>0.11352456988014301</v>
      </c>
      <c r="AZ2005" s="17">
        <v>0</v>
      </c>
      <c r="BA2005" s="17">
        <v>0.116315277825742</v>
      </c>
      <c r="BB2005" s="17"/>
      <c r="BC2005" s="17">
        <v>0.10365460178889099</v>
      </c>
      <c r="BD2005" s="17">
        <v>4.4123147752877297E-2</v>
      </c>
      <c r="BE2005" s="17">
        <v>0</v>
      </c>
      <c r="BF2005" s="17">
        <v>0</v>
      </c>
      <c r="BG2005" s="17">
        <v>0.22045281961070601</v>
      </c>
    </row>
    <row r="2006" spans="2:59" x14ac:dyDescent="0.35">
      <c r="B2006" t="s">
        <v>692</v>
      </c>
      <c r="C2006" s="17">
        <v>2.7828047593773102E-2</v>
      </c>
      <c r="D2006" s="17">
        <v>1.78162195107705E-2</v>
      </c>
      <c r="E2006" s="17">
        <v>3.7693305371427899E-2</v>
      </c>
      <c r="F2006" s="17"/>
      <c r="G2006" s="17">
        <v>0</v>
      </c>
      <c r="H2006" s="17">
        <v>0.100771249680999</v>
      </c>
      <c r="I2006" s="17">
        <v>4.1813246661154102E-2</v>
      </c>
      <c r="J2006" s="17">
        <v>3.9586260999123199E-2</v>
      </c>
      <c r="K2006" s="17">
        <v>0</v>
      </c>
      <c r="L2006" s="17">
        <v>0</v>
      </c>
      <c r="M2006" s="17"/>
      <c r="N2006" s="17">
        <v>7.2409282644453302E-2</v>
      </c>
      <c r="O2006" s="17">
        <v>3.0383172834678299E-2</v>
      </c>
      <c r="P2006" s="17">
        <v>0</v>
      </c>
      <c r="Q2006" s="17">
        <v>0</v>
      </c>
      <c r="R2006" s="17"/>
      <c r="S2006" s="17">
        <v>0</v>
      </c>
      <c r="T2006" s="17">
        <v>0</v>
      </c>
      <c r="U2006" s="17">
        <v>0.16799825269952701</v>
      </c>
      <c r="V2006" s="17">
        <v>0</v>
      </c>
      <c r="W2006" s="17">
        <v>0</v>
      </c>
      <c r="X2006" s="17">
        <v>0</v>
      </c>
      <c r="Y2006" s="17">
        <v>0</v>
      </c>
      <c r="Z2006" s="17">
        <v>0.35135340946696503</v>
      </c>
      <c r="AA2006" s="17">
        <v>0</v>
      </c>
      <c r="AB2006" s="17">
        <v>0</v>
      </c>
      <c r="AC2006" s="17">
        <v>0</v>
      </c>
      <c r="AD2006" s="17">
        <v>0</v>
      </c>
      <c r="AE2006" s="17"/>
      <c r="AF2006" s="17">
        <v>2.4843893302975002E-2</v>
      </c>
      <c r="AG2006" s="17">
        <v>2.6257740592227002E-2</v>
      </c>
      <c r="AH2006" s="17">
        <v>6.5231710795635695E-2</v>
      </c>
      <c r="AI2006" s="17"/>
      <c r="AJ2006" s="17">
        <v>2.4106755869814301E-2</v>
      </c>
      <c r="AK2006" s="17">
        <v>0</v>
      </c>
      <c r="AL2006" s="17">
        <v>0</v>
      </c>
      <c r="AM2006" s="17" t="s">
        <v>697</v>
      </c>
      <c r="AN2006" s="17">
        <v>8.4921601484674397E-2</v>
      </c>
      <c r="AO2006" s="17"/>
      <c r="AP2006" s="17">
        <v>5.70649125278508E-2</v>
      </c>
      <c r="AQ2006" s="17">
        <v>2.4899371947677901E-2</v>
      </c>
      <c r="AR2006" s="17">
        <v>0</v>
      </c>
      <c r="AS2006" s="17">
        <v>0</v>
      </c>
      <c r="AT2006" s="17">
        <v>0.122533807291086</v>
      </c>
      <c r="AU2006" s="17"/>
      <c r="AV2006" s="17">
        <v>2.91572804036438E-2</v>
      </c>
      <c r="AW2006" s="17">
        <v>0</v>
      </c>
      <c r="AX2006" s="17">
        <v>0</v>
      </c>
      <c r="AY2006" s="17">
        <v>6.9041841835755194E-2</v>
      </c>
      <c r="AZ2006" s="17">
        <v>9.5743455290446006E-2</v>
      </c>
      <c r="BA2006" s="17">
        <v>0</v>
      </c>
      <c r="BB2006" s="17"/>
      <c r="BC2006" s="17">
        <v>0</v>
      </c>
      <c r="BD2006" s="17">
        <v>0</v>
      </c>
      <c r="BE2006" s="17">
        <v>4.7059598249999203E-2</v>
      </c>
      <c r="BF2006" s="17">
        <v>7.1284487980384906E-2</v>
      </c>
      <c r="BG2006" s="17">
        <v>0.205766968135116</v>
      </c>
    </row>
    <row r="2007" spans="2:59" x14ac:dyDescent="0.35">
      <c r="B2007" t="s">
        <v>598</v>
      </c>
      <c r="C2007" s="17">
        <v>4.30004740760183E-2</v>
      </c>
      <c r="D2007" s="17">
        <v>5.7715955291710801E-2</v>
      </c>
      <c r="E2007" s="17">
        <v>2.9753812804323099E-2</v>
      </c>
      <c r="F2007" s="17"/>
      <c r="G2007" s="17">
        <v>0</v>
      </c>
      <c r="H2007" s="17">
        <v>0</v>
      </c>
      <c r="I2007" s="17">
        <v>0.10092465861481301</v>
      </c>
      <c r="J2007" s="17">
        <v>0</v>
      </c>
      <c r="K2007" s="17">
        <v>6.1574405719123801E-2</v>
      </c>
      <c r="L2007" s="17">
        <v>7.4996892307462801E-2</v>
      </c>
      <c r="M2007" s="17"/>
      <c r="N2007" s="17">
        <v>6.3872307401879005E-2</v>
      </c>
      <c r="O2007" s="17">
        <v>3.2996747252694698E-2</v>
      </c>
      <c r="P2007" s="17">
        <v>7.4638428419685598E-2</v>
      </c>
      <c r="Q2007" s="17">
        <v>0</v>
      </c>
      <c r="R2007" s="17"/>
      <c r="S2007" s="17">
        <v>0.125596941353603</v>
      </c>
      <c r="T2007" s="17">
        <v>0.119041545015102</v>
      </c>
      <c r="U2007" s="17">
        <v>5.2955209703734601E-2</v>
      </c>
      <c r="V2007" s="17">
        <v>0</v>
      </c>
      <c r="W2007" s="17">
        <v>0.17514387401586801</v>
      </c>
      <c r="X2007" s="17">
        <v>0</v>
      </c>
      <c r="Y2007" s="17">
        <v>0</v>
      </c>
      <c r="Z2007" s="17">
        <v>0</v>
      </c>
      <c r="AA2007" s="17">
        <v>0</v>
      </c>
      <c r="AB2007" s="17">
        <v>0</v>
      </c>
      <c r="AC2007" s="17">
        <v>0</v>
      </c>
      <c r="AD2007" s="17">
        <v>0</v>
      </c>
      <c r="AE2007" s="17"/>
      <c r="AF2007" s="17">
        <v>2.3765286738476402E-2</v>
      </c>
      <c r="AG2007" s="17">
        <v>6.3127206904718403E-2</v>
      </c>
      <c r="AH2007" s="17">
        <v>0</v>
      </c>
      <c r="AI2007" s="17"/>
      <c r="AJ2007" s="17">
        <v>5.50341056612779E-2</v>
      </c>
      <c r="AK2007" s="17">
        <v>6.8854223944151596E-2</v>
      </c>
      <c r="AL2007" s="17">
        <v>0.148412212750554</v>
      </c>
      <c r="AM2007" s="17" t="s">
        <v>697</v>
      </c>
      <c r="AN2007" s="17">
        <v>0</v>
      </c>
      <c r="AO2007" s="17"/>
      <c r="AP2007" s="17">
        <v>4.4658703456982203E-2</v>
      </c>
      <c r="AQ2007" s="17">
        <v>4.1647486066534102E-2</v>
      </c>
      <c r="AR2007" s="17">
        <v>0</v>
      </c>
      <c r="AS2007" s="17">
        <v>0.108133555005477</v>
      </c>
      <c r="AT2007" s="17">
        <v>0.133074221415072</v>
      </c>
      <c r="AU2007" s="17"/>
      <c r="AV2007" s="17">
        <v>4.8769399963199803E-2</v>
      </c>
      <c r="AW2007" s="17">
        <v>4.4942364404694603E-2</v>
      </c>
      <c r="AX2007" s="17">
        <v>0</v>
      </c>
      <c r="AY2007" s="17">
        <v>6.9917593106331694E-2</v>
      </c>
      <c r="AZ2007" s="17">
        <v>0.10397935108714799</v>
      </c>
      <c r="BA2007" s="17">
        <v>0</v>
      </c>
      <c r="BB2007" s="17"/>
      <c r="BC2007" s="17">
        <v>0</v>
      </c>
      <c r="BD2007" s="17">
        <v>0</v>
      </c>
      <c r="BE2007" s="17">
        <v>0.102309801192753</v>
      </c>
      <c r="BF2007" s="17">
        <v>9.1797381222043797E-2</v>
      </c>
      <c r="BG2007" s="17">
        <v>0</v>
      </c>
    </row>
    <row r="2008" spans="2:59" x14ac:dyDescent="0.35">
      <c r="B2008" t="s">
        <v>693</v>
      </c>
      <c r="C2008" s="17">
        <v>0.75856757460887803</v>
      </c>
      <c r="D2008" s="17">
        <v>0.69682297352125699</v>
      </c>
      <c r="E2008" s="17">
        <v>0.82817645985773802</v>
      </c>
      <c r="F2008" s="17"/>
      <c r="G2008" s="17">
        <v>0.68624680282197503</v>
      </c>
      <c r="H2008" s="17">
        <v>0.72640804272161297</v>
      </c>
      <c r="I2008" s="17">
        <v>0.62513624402238099</v>
      </c>
      <c r="J2008" s="17">
        <v>0.81386318146520398</v>
      </c>
      <c r="K2008" s="17">
        <v>0.79585112509899603</v>
      </c>
      <c r="L2008" s="17">
        <v>0.87946034174049803</v>
      </c>
      <c r="M2008" s="17"/>
      <c r="N2008" s="17">
        <v>0.74210453739906401</v>
      </c>
      <c r="O2008" s="17">
        <v>0.69527296644077496</v>
      </c>
      <c r="P2008" s="17">
        <v>0.84255462343773502</v>
      </c>
      <c r="Q2008" s="17">
        <v>0.77117229847299296</v>
      </c>
      <c r="R2008" s="17"/>
      <c r="S2008" s="17">
        <v>0.55354162177517896</v>
      </c>
      <c r="T2008" s="17">
        <v>0.686013101867879</v>
      </c>
      <c r="U2008" s="17">
        <v>0.70376874885864704</v>
      </c>
      <c r="V2008" s="17">
        <v>0.64673032128116903</v>
      </c>
      <c r="W2008" s="17">
        <v>0.82485612598413205</v>
      </c>
      <c r="X2008" s="17">
        <v>0.69639736333393198</v>
      </c>
      <c r="Y2008" s="17">
        <v>0.94762973551032503</v>
      </c>
      <c r="Z2008" s="17">
        <v>0.64864659053303497</v>
      </c>
      <c r="AA2008" s="17">
        <v>0.68251638510578405</v>
      </c>
      <c r="AB2008" s="17">
        <v>0.85825972715180998</v>
      </c>
      <c r="AC2008" s="17">
        <v>0.87941110028497804</v>
      </c>
      <c r="AD2008" s="17">
        <v>1</v>
      </c>
      <c r="AE2008" s="17"/>
      <c r="AF2008" s="17">
        <v>0.82708603725847796</v>
      </c>
      <c r="AG2008" s="17">
        <v>0.73520881533674098</v>
      </c>
      <c r="AH2008" s="17">
        <v>0.65157798362192798</v>
      </c>
      <c r="AI2008" s="17"/>
      <c r="AJ2008" s="17">
        <v>0.79589174458744005</v>
      </c>
      <c r="AK2008" s="17">
        <v>0.76214156126001198</v>
      </c>
      <c r="AL2008" s="17">
        <v>0.85158778724944595</v>
      </c>
      <c r="AM2008" s="17" t="s">
        <v>697</v>
      </c>
      <c r="AN2008" s="17">
        <v>0.55950891305668304</v>
      </c>
      <c r="AO2008" s="17"/>
      <c r="AP2008" s="17">
        <v>0.77252192726084201</v>
      </c>
      <c r="AQ2008" s="17">
        <v>0.77167635644631705</v>
      </c>
      <c r="AR2008" s="17">
        <v>0.74672311750675902</v>
      </c>
      <c r="AS2008" s="17">
        <v>0.73491458302769197</v>
      </c>
      <c r="AT2008" s="17">
        <v>0.74439197129384205</v>
      </c>
      <c r="AU2008" s="17"/>
      <c r="AV2008" s="17">
        <v>0.70734941219857705</v>
      </c>
      <c r="AW2008" s="17">
        <v>0.77916841708728202</v>
      </c>
      <c r="AX2008" s="17">
        <v>0.86660003495269899</v>
      </c>
      <c r="AY2008" s="17">
        <v>0.63086805760298803</v>
      </c>
      <c r="AZ2008" s="17">
        <v>0.80027719362240601</v>
      </c>
      <c r="BA2008" s="17">
        <v>0.88368472217425797</v>
      </c>
      <c r="BB2008" s="17"/>
      <c r="BC2008" s="17">
        <v>0.78891548229270703</v>
      </c>
      <c r="BD2008" s="17">
        <v>0.83885832042751296</v>
      </c>
      <c r="BE2008" s="17">
        <v>0.78493986725968701</v>
      </c>
      <c r="BF2008" s="17">
        <v>0.50112032582404398</v>
      </c>
      <c r="BG2008" s="17">
        <v>0.57378021225417797</v>
      </c>
    </row>
    <row r="2009" spans="2:59" x14ac:dyDescent="0.35">
      <c r="B2009" t="s">
        <v>100</v>
      </c>
      <c r="C2009" s="17">
        <v>2.87530798512627E-2</v>
      </c>
      <c r="D2009" s="17">
        <v>5.9672169316419901E-2</v>
      </c>
      <c r="E2009" s="17">
        <v>0</v>
      </c>
      <c r="F2009" s="17"/>
      <c r="G2009" s="17">
        <v>0</v>
      </c>
      <c r="H2009" s="17">
        <v>6.2887943254194306E-2</v>
      </c>
      <c r="I2009" s="17">
        <v>3.3482045243489002E-2</v>
      </c>
      <c r="J2009" s="17">
        <v>7.0426292420939396E-2</v>
      </c>
      <c r="K2009" s="17">
        <v>0</v>
      </c>
      <c r="L2009" s="17">
        <v>0</v>
      </c>
      <c r="M2009" s="17"/>
      <c r="N2009" s="17">
        <v>2.4756903049114602E-2</v>
      </c>
      <c r="O2009" s="17">
        <v>3.12749104774648E-2</v>
      </c>
      <c r="P2009" s="17">
        <v>3.0347906918637799E-2</v>
      </c>
      <c r="Q2009" s="17">
        <v>2.8869912589274599E-2</v>
      </c>
      <c r="R2009" s="17"/>
      <c r="S2009" s="17">
        <v>9.2606004235795097E-2</v>
      </c>
      <c r="T2009" s="17">
        <v>0</v>
      </c>
      <c r="U2009" s="17">
        <v>0</v>
      </c>
      <c r="V2009" s="17">
        <v>0</v>
      </c>
      <c r="W2009" s="17">
        <v>0</v>
      </c>
      <c r="X2009" s="17">
        <v>0</v>
      </c>
      <c r="Y2009" s="17">
        <v>5.23702644896748E-2</v>
      </c>
      <c r="Z2009" s="17">
        <v>0</v>
      </c>
      <c r="AA2009" s="17">
        <v>7.4407327456070801E-2</v>
      </c>
      <c r="AB2009" s="17">
        <v>0</v>
      </c>
      <c r="AC2009" s="17">
        <v>5.7780188026523897E-2</v>
      </c>
      <c r="AD2009" s="17">
        <v>0</v>
      </c>
      <c r="AE2009" s="17"/>
      <c r="AF2009" s="17">
        <v>1.92956556885641E-2</v>
      </c>
      <c r="AG2009" s="17">
        <v>3.7002407354958702E-2</v>
      </c>
      <c r="AH2009" s="17">
        <v>5.2502271903897599E-2</v>
      </c>
      <c r="AI2009" s="17"/>
      <c r="AJ2009" s="17">
        <v>1.8723138735123698E-2</v>
      </c>
      <c r="AK2009" s="17">
        <v>3.4201856302422597E-2</v>
      </c>
      <c r="AL2009" s="17">
        <v>0</v>
      </c>
      <c r="AM2009" s="17" t="s">
        <v>697</v>
      </c>
      <c r="AN2009" s="17">
        <v>0.105130363064092</v>
      </c>
      <c r="AO2009" s="17"/>
      <c r="AP2009" s="17">
        <v>3.5612290134511698E-2</v>
      </c>
      <c r="AQ2009" s="17">
        <v>2.4859543016523902E-2</v>
      </c>
      <c r="AR2009" s="17">
        <v>0</v>
      </c>
      <c r="AS2009" s="17">
        <v>6.5217644527613999E-2</v>
      </c>
      <c r="AT2009" s="17">
        <v>0</v>
      </c>
      <c r="AU2009" s="17"/>
      <c r="AV2009" s="17">
        <v>2.91106405399446E-2</v>
      </c>
      <c r="AW2009" s="17">
        <v>3.58384905207252E-2</v>
      </c>
      <c r="AX2009" s="17">
        <v>0</v>
      </c>
      <c r="AY2009" s="17">
        <v>4.2168785935171801E-2</v>
      </c>
      <c r="AZ2009" s="17">
        <v>0</v>
      </c>
      <c r="BA2009" s="17">
        <v>0</v>
      </c>
      <c r="BB2009" s="17"/>
      <c r="BC2009" s="17">
        <v>0</v>
      </c>
      <c r="BD2009" s="17">
        <v>3.2749742338563002E-2</v>
      </c>
      <c r="BE2009" s="17">
        <v>6.5690733297560505E-2</v>
      </c>
      <c r="BF2009" s="17">
        <v>5.6570098912929301E-2</v>
      </c>
      <c r="BG2009" s="17">
        <v>0</v>
      </c>
    </row>
    <row r="2010" spans="2:59" x14ac:dyDescent="0.35">
      <c r="C2010" s="17"/>
      <c r="D2010" s="17"/>
      <c r="E2010" s="17"/>
      <c r="F2010" s="17"/>
      <c r="G2010" s="17"/>
      <c r="H2010" s="17"/>
      <c r="I2010" s="17"/>
      <c r="J2010" s="17"/>
      <c r="K2010" s="17"/>
      <c r="L2010" s="17"/>
      <c r="M2010" s="17"/>
      <c r="N2010" s="17"/>
      <c r="O2010" s="17"/>
      <c r="P2010" s="17"/>
      <c r="Q2010" s="17"/>
      <c r="R2010" s="17"/>
      <c r="S2010" s="17"/>
      <c r="T2010" s="17"/>
      <c r="U2010" s="17"/>
      <c r="V2010" s="17"/>
      <c r="W2010" s="17"/>
      <c r="X2010" s="17"/>
      <c r="Y2010" s="17"/>
      <c r="Z2010" s="17"/>
      <c r="AA2010" s="17"/>
      <c r="AB2010" s="17"/>
      <c r="AC2010" s="17"/>
      <c r="AD2010" s="17"/>
      <c r="AE2010" s="17"/>
      <c r="AF2010" s="17"/>
      <c r="AG2010" s="17"/>
      <c r="AH2010" s="17"/>
      <c r="AI2010" s="17"/>
      <c r="AJ2010" s="17"/>
      <c r="AK2010" s="17"/>
      <c r="AL2010" s="17"/>
      <c r="AM2010" s="17"/>
      <c r="AN2010" s="17"/>
      <c r="AO2010" s="17"/>
      <c r="AP2010" s="17"/>
      <c r="AQ2010" s="17"/>
      <c r="AR2010" s="17"/>
      <c r="AS2010" s="17"/>
      <c r="AT2010" s="17"/>
      <c r="AU2010" s="17"/>
      <c r="AV2010" s="17"/>
      <c r="AW2010" s="17"/>
      <c r="AX2010" s="17"/>
      <c r="AY2010" s="17"/>
      <c r="AZ2010" s="17"/>
      <c r="BA2010" s="17"/>
      <c r="BB2010" s="17"/>
      <c r="BC2010" s="17"/>
      <c r="BD2010" s="17"/>
      <c r="BE2010" s="17"/>
      <c r="BF2010" s="17"/>
      <c r="BG2010" s="17"/>
    </row>
    <row r="2011" spans="2:59" x14ac:dyDescent="0.35">
      <c r="B2011" s="6" t="s">
        <v>707</v>
      </c>
      <c r="C2011" s="17"/>
      <c r="D2011" s="17"/>
      <c r="E2011" s="17"/>
      <c r="F2011" s="17"/>
      <c r="G2011" s="17"/>
      <c r="H2011" s="17"/>
      <c r="I2011" s="17"/>
      <c r="J2011" s="17"/>
      <c r="K2011" s="17"/>
      <c r="L2011" s="17"/>
      <c r="M2011" s="17"/>
      <c r="N2011" s="17"/>
      <c r="O2011" s="17"/>
      <c r="P2011" s="17"/>
      <c r="Q2011" s="17"/>
      <c r="R2011" s="17"/>
      <c r="S2011" s="17"/>
      <c r="T2011" s="17"/>
      <c r="U2011" s="17"/>
      <c r="V2011" s="17"/>
      <c r="W2011" s="17"/>
      <c r="X2011" s="17"/>
      <c r="Y2011" s="17"/>
      <c r="Z2011" s="17"/>
      <c r="AA2011" s="17"/>
      <c r="AB2011" s="17"/>
      <c r="AC2011" s="17"/>
      <c r="AD2011" s="17"/>
      <c r="AE2011" s="17"/>
      <c r="AF2011" s="17"/>
      <c r="AG2011" s="17"/>
      <c r="AH2011" s="17"/>
      <c r="AI2011" s="17"/>
      <c r="AJ2011" s="17"/>
      <c r="AK2011" s="17"/>
      <c r="AL2011" s="17"/>
      <c r="AM2011" s="17"/>
      <c r="AN2011" s="17"/>
      <c r="AO2011" s="17"/>
      <c r="AP2011" s="17"/>
      <c r="AQ2011" s="17"/>
      <c r="AR2011" s="17"/>
      <c r="AS2011" s="17"/>
      <c r="AT2011" s="17"/>
      <c r="AU2011" s="17"/>
      <c r="AV2011" s="17"/>
      <c r="AW2011" s="17"/>
      <c r="AX2011" s="17"/>
      <c r="AY2011" s="17"/>
      <c r="AZ2011" s="17"/>
      <c r="BA2011" s="17"/>
      <c r="BB2011" s="17"/>
      <c r="BC2011" s="17"/>
      <c r="BD2011" s="17"/>
      <c r="BE2011" s="17"/>
      <c r="BF2011" s="17"/>
      <c r="BG2011" s="17"/>
    </row>
    <row r="2012" spans="2:59" x14ac:dyDescent="0.35">
      <c r="B2012" s="24" t="s">
        <v>331</v>
      </c>
      <c r="C2012" s="17"/>
      <c r="D2012" s="17"/>
      <c r="E2012" s="17"/>
      <c r="F2012" s="17"/>
      <c r="G2012" s="17"/>
      <c r="H2012" s="17"/>
      <c r="I2012" s="17"/>
      <c r="J2012" s="17"/>
      <c r="K2012" s="17"/>
      <c r="L2012" s="17"/>
      <c r="M2012" s="17"/>
      <c r="N2012" s="17"/>
      <c r="O2012" s="17"/>
      <c r="P2012" s="17"/>
      <c r="Q2012" s="17"/>
      <c r="R2012" s="17"/>
      <c r="S2012" s="17"/>
      <c r="T2012" s="17"/>
      <c r="U2012" s="17"/>
      <c r="V2012" s="17"/>
      <c r="W2012" s="17"/>
      <c r="X2012" s="17"/>
      <c r="Y2012" s="17"/>
      <c r="Z2012" s="17"/>
      <c r="AA2012" s="17"/>
      <c r="AB2012" s="17"/>
      <c r="AC2012" s="17"/>
      <c r="AD2012" s="17"/>
      <c r="AE2012" s="17"/>
      <c r="AF2012" s="17"/>
      <c r="AG2012" s="17"/>
      <c r="AH2012" s="17"/>
      <c r="AI2012" s="17"/>
      <c r="AJ2012" s="17"/>
      <c r="AK2012" s="17"/>
      <c r="AL2012" s="17"/>
      <c r="AM2012" s="17"/>
      <c r="AN2012" s="17"/>
      <c r="AO2012" s="17"/>
      <c r="AP2012" s="17"/>
      <c r="AQ2012" s="17"/>
      <c r="AR2012" s="17"/>
      <c r="AS2012" s="17"/>
      <c r="AT2012" s="17"/>
      <c r="AU2012" s="17"/>
      <c r="AV2012" s="17"/>
      <c r="AW2012" s="17"/>
      <c r="AX2012" s="17"/>
      <c r="AY2012" s="17"/>
      <c r="AZ2012" s="17"/>
      <c r="BA2012" s="17"/>
      <c r="BB2012" s="17"/>
      <c r="BC2012" s="17"/>
      <c r="BD2012" s="17"/>
      <c r="BE2012" s="17"/>
      <c r="BF2012" s="17"/>
      <c r="BG2012" s="17"/>
    </row>
    <row r="2013" spans="2:59" x14ac:dyDescent="0.35">
      <c r="B2013" t="s">
        <v>688</v>
      </c>
      <c r="C2013" s="17">
        <v>0.122585135212452</v>
      </c>
      <c r="D2013" s="17">
        <v>0.136220900568471</v>
      </c>
      <c r="E2013" s="17">
        <v>0.107561616768237</v>
      </c>
      <c r="F2013" s="17"/>
      <c r="G2013" s="17">
        <v>0.196893967135329</v>
      </c>
      <c r="H2013" s="17">
        <v>0.18755262408666101</v>
      </c>
      <c r="I2013" s="17">
        <v>0.103719736976643</v>
      </c>
      <c r="J2013" s="17">
        <v>3.31795972065487E-2</v>
      </c>
      <c r="K2013" s="17">
        <v>0.16567384728137799</v>
      </c>
      <c r="L2013" s="17">
        <v>7.1233377748617904E-2</v>
      </c>
      <c r="M2013" s="17"/>
      <c r="N2013" s="17">
        <v>0.13322737139888399</v>
      </c>
      <c r="O2013" s="17">
        <v>0.20118911917073401</v>
      </c>
      <c r="P2013" s="17">
        <v>9.1120043300864095E-2</v>
      </c>
      <c r="Q2013" s="17">
        <v>3.7178470081160202E-2</v>
      </c>
      <c r="R2013" s="17"/>
      <c r="S2013" s="17">
        <v>0.15287293095950799</v>
      </c>
      <c r="T2013" s="17">
        <v>0.171308396445813</v>
      </c>
      <c r="U2013" s="17">
        <v>0</v>
      </c>
      <c r="V2013" s="17">
        <v>0.163139695188495</v>
      </c>
      <c r="W2013" s="17">
        <v>0.111690002214894</v>
      </c>
      <c r="X2013" s="17">
        <v>0</v>
      </c>
      <c r="Y2013" s="17">
        <v>8.4746506232776603E-2</v>
      </c>
      <c r="Z2013" s="17">
        <v>0.28602031852667398</v>
      </c>
      <c r="AA2013" s="17">
        <v>0.10887501691771501</v>
      </c>
      <c r="AB2013" s="17">
        <v>0.10315512387465001</v>
      </c>
      <c r="AC2013" s="17">
        <v>0.21115974590432199</v>
      </c>
      <c r="AD2013" s="17">
        <v>0</v>
      </c>
      <c r="AE2013" s="17"/>
      <c r="AF2013" s="17">
        <v>8.2912215389896002E-2</v>
      </c>
      <c r="AG2013" s="17">
        <v>0.14433576455330299</v>
      </c>
      <c r="AH2013" s="17">
        <v>0.144561995504595</v>
      </c>
      <c r="AI2013" s="17"/>
      <c r="AJ2013" s="17">
        <v>0.125102824068551</v>
      </c>
      <c r="AK2013" s="17">
        <v>0.149250067540112</v>
      </c>
      <c r="AL2013" s="17">
        <v>0</v>
      </c>
      <c r="AM2013" s="17">
        <v>0.46833128164885601</v>
      </c>
      <c r="AN2013" s="17">
        <v>7.2379035385841395E-2</v>
      </c>
      <c r="AO2013" s="17"/>
      <c r="AP2013" s="17">
        <v>0.197745576679102</v>
      </c>
      <c r="AQ2013" s="17">
        <v>0.101953083009219</v>
      </c>
      <c r="AR2013" s="17">
        <v>0</v>
      </c>
      <c r="AS2013" s="17">
        <v>0.10864274508079901</v>
      </c>
      <c r="AT2013" s="17">
        <v>0</v>
      </c>
      <c r="AU2013" s="17"/>
      <c r="AV2013" s="17">
        <v>0.130918155031059</v>
      </c>
      <c r="AW2013" s="17">
        <v>0.14654838519043101</v>
      </c>
      <c r="AX2013" s="17">
        <v>0</v>
      </c>
      <c r="AY2013" s="17">
        <v>9.73719604243444E-2</v>
      </c>
      <c r="AZ2013" s="17">
        <v>0</v>
      </c>
      <c r="BA2013" s="17">
        <v>7.9550616651203707E-2</v>
      </c>
      <c r="BB2013" s="17"/>
      <c r="BC2013" s="17">
        <v>5.1118022294607997E-2</v>
      </c>
      <c r="BD2013" s="17">
        <v>0.20156025995996901</v>
      </c>
      <c r="BE2013" s="17">
        <v>7.5501607614494301E-2</v>
      </c>
      <c r="BF2013" s="17">
        <v>0.19528791968613299</v>
      </c>
      <c r="BG2013" s="17">
        <v>0</v>
      </c>
    </row>
    <row r="2014" spans="2:59" x14ac:dyDescent="0.35">
      <c r="B2014" t="s">
        <v>689</v>
      </c>
      <c r="C2014" s="17">
        <v>0.10161030088388499</v>
      </c>
      <c r="D2014" s="17">
        <v>0.137811111218196</v>
      </c>
      <c r="E2014" s="17">
        <v>6.1725224575133499E-2</v>
      </c>
      <c r="F2014" s="17"/>
      <c r="G2014" s="17">
        <v>0.14918075460408001</v>
      </c>
      <c r="H2014" s="17">
        <v>0.14825651182341501</v>
      </c>
      <c r="I2014" s="17">
        <v>0.16184952959129201</v>
      </c>
      <c r="J2014" s="17">
        <v>7.1613075569682799E-2</v>
      </c>
      <c r="K2014" s="17">
        <v>4.7192989455835298E-2</v>
      </c>
      <c r="L2014" s="17">
        <v>3.29570697013091E-2</v>
      </c>
      <c r="M2014" s="17"/>
      <c r="N2014" s="17">
        <v>5.4129111893853901E-2</v>
      </c>
      <c r="O2014" s="17">
        <v>0.138593107888908</v>
      </c>
      <c r="P2014" s="17">
        <v>6.2777622980762296E-2</v>
      </c>
      <c r="Q2014" s="17">
        <v>0.15451599103983699</v>
      </c>
      <c r="R2014" s="17"/>
      <c r="S2014" s="17">
        <v>0.13876218121749201</v>
      </c>
      <c r="T2014" s="17">
        <v>0.100484093262595</v>
      </c>
      <c r="U2014" s="17">
        <v>0.16974306904311601</v>
      </c>
      <c r="V2014" s="17">
        <v>6.2603352555259797E-2</v>
      </c>
      <c r="W2014" s="17">
        <v>0</v>
      </c>
      <c r="X2014" s="17">
        <v>0</v>
      </c>
      <c r="Y2014" s="17">
        <v>0.167499677434127</v>
      </c>
      <c r="Z2014" s="17">
        <v>0.12806349545631401</v>
      </c>
      <c r="AA2014" s="17">
        <v>0.111383001210711</v>
      </c>
      <c r="AB2014" s="17">
        <v>0.21345634651588</v>
      </c>
      <c r="AC2014" s="17">
        <v>0</v>
      </c>
      <c r="AD2014" s="17">
        <v>0</v>
      </c>
      <c r="AE2014" s="17"/>
      <c r="AF2014" s="17">
        <v>9.4975989701989505E-2</v>
      </c>
      <c r="AG2014" s="17">
        <v>5.46992642396135E-2</v>
      </c>
      <c r="AH2014" s="17">
        <v>0.33533767576336398</v>
      </c>
      <c r="AI2014" s="17"/>
      <c r="AJ2014" s="17">
        <v>0.110358162176406</v>
      </c>
      <c r="AK2014" s="17">
        <v>0.127204752001188</v>
      </c>
      <c r="AL2014" s="17">
        <v>0</v>
      </c>
      <c r="AM2014" s="17">
        <v>0</v>
      </c>
      <c r="AN2014" s="17">
        <v>0.13338987601369601</v>
      </c>
      <c r="AO2014" s="17"/>
      <c r="AP2014" s="17">
        <v>0.12881815116207701</v>
      </c>
      <c r="AQ2014" s="17">
        <v>0.110504989227645</v>
      </c>
      <c r="AR2014" s="17">
        <v>9.83515522522736E-2</v>
      </c>
      <c r="AS2014" s="17">
        <v>4.9305441563973998E-2</v>
      </c>
      <c r="AT2014" s="17">
        <v>0</v>
      </c>
      <c r="AU2014" s="17"/>
      <c r="AV2014" s="17">
        <v>0.106997962830575</v>
      </c>
      <c r="AW2014" s="17">
        <v>0.129866295169734</v>
      </c>
      <c r="AX2014" s="17">
        <v>0.17494753449935599</v>
      </c>
      <c r="AY2014" s="17">
        <v>0</v>
      </c>
      <c r="AZ2014" s="17">
        <v>0.137768003340654</v>
      </c>
      <c r="BA2014" s="17">
        <v>0.1193397064682</v>
      </c>
      <c r="BB2014" s="17"/>
      <c r="BC2014" s="17">
        <v>7.9872210906079003E-2</v>
      </c>
      <c r="BD2014" s="17">
        <v>0.119707923218084</v>
      </c>
      <c r="BE2014" s="17">
        <v>0.16052493933579401</v>
      </c>
      <c r="BF2014" s="17">
        <v>5.3688221801370999E-2</v>
      </c>
      <c r="BG2014" s="17">
        <v>0.249238863436198</v>
      </c>
    </row>
    <row r="2015" spans="2:59" x14ac:dyDescent="0.35">
      <c r="B2015" t="s">
        <v>690</v>
      </c>
      <c r="C2015" s="17">
        <v>0.14159417535979699</v>
      </c>
      <c r="D2015" s="17">
        <v>0.122603571148174</v>
      </c>
      <c r="E2015" s="17">
        <v>0.16251751080823101</v>
      </c>
      <c r="F2015" s="17"/>
      <c r="G2015" s="17">
        <v>0.33288020449446398</v>
      </c>
      <c r="H2015" s="17">
        <v>6.4164459789836301E-2</v>
      </c>
      <c r="I2015" s="17">
        <v>6.7662261955397193E-2</v>
      </c>
      <c r="J2015" s="17">
        <v>0.24563525578317899</v>
      </c>
      <c r="K2015" s="17">
        <v>0.11502527754905</v>
      </c>
      <c r="L2015" s="17">
        <v>4.06522264598893E-2</v>
      </c>
      <c r="M2015" s="17"/>
      <c r="N2015" s="17">
        <v>0.16417774198205301</v>
      </c>
      <c r="O2015" s="17">
        <v>0.137812184924718</v>
      </c>
      <c r="P2015" s="17">
        <v>0.15219923083565301</v>
      </c>
      <c r="Q2015" s="17">
        <v>0.10622104392612</v>
      </c>
      <c r="R2015" s="17"/>
      <c r="S2015" s="17">
        <v>0.20747591145584199</v>
      </c>
      <c r="T2015" s="17">
        <v>0.27770804905284702</v>
      </c>
      <c r="U2015" s="17">
        <v>0.10750675144095</v>
      </c>
      <c r="V2015" s="17">
        <v>0.163927207495347</v>
      </c>
      <c r="W2015" s="17">
        <v>0.235740163295694</v>
      </c>
      <c r="X2015" s="17">
        <v>0.26378250298513101</v>
      </c>
      <c r="Y2015" s="17">
        <v>7.9026273113356998E-2</v>
      </c>
      <c r="Z2015" s="17">
        <v>0</v>
      </c>
      <c r="AA2015" s="17">
        <v>0</v>
      </c>
      <c r="AB2015" s="17">
        <v>0</v>
      </c>
      <c r="AC2015" s="17">
        <v>0.20581143455223</v>
      </c>
      <c r="AD2015" s="17">
        <v>0</v>
      </c>
      <c r="AE2015" s="17"/>
      <c r="AF2015" s="17">
        <v>0.13615771028769499</v>
      </c>
      <c r="AG2015" s="17">
        <v>9.2804074252537297E-2</v>
      </c>
      <c r="AH2015" s="17">
        <v>6.6454078778682604E-2</v>
      </c>
      <c r="AI2015" s="17"/>
      <c r="AJ2015" s="17">
        <v>7.1265110534673201E-2</v>
      </c>
      <c r="AK2015" s="17">
        <v>0.23983406356981199</v>
      </c>
      <c r="AL2015" s="17">
        <v>0.18623145170844099</v>
      </c>
      <c r="AM2015" s="17">
        <v>0</v>
      </c>
      <c r="AN2015" s="17">
        <v>0</v>
      </c>
      <c r="AO2015" s="17"/>
      <c r="AP2015" s="17">
        <v>1.8875527374504101E-2</v>
      </c>
      <c r="AQ2015" s="17">
        <v>0.20762451881878</v>
      </c>
      <c r="AR2015" s="17">
        <v>0.117196695187477</v>
      </c>
      <c r="AS2015" s="17">
        <v>0.26779156585789898</v>
      </c>
      <c r="AT2015" s="17">
        <v>0</v>
      </c>
      <c r="AU2015" s="17"/>
      <c r="AV2015" s="17">
        <v>0.20227228143971801</v>
      </c>
      <c r="AW2015" s="17">
        <v>5.57351133649754E-2</v>
      </c>
      <c r="AX2015" s="17">
        <v>0.158198840674841</v>
      </c>
      <c r="AY2015" s="17">
        <v>0.28087307508308401</v>
      </c>
      <c r="AZ2015" s="17">
        <v>0.182694836844842</v>
      </c>
      <c r="BA2015" s="17">
        <v>0</v>
      </c>
      <c r="BB2015" s="17"/>
      <c r="BC2015" s="17">
        <v>6.1035326422095401E-2</v>
      </c>
      <c r="BD2015" s="17">
        <v>0.16556751350844701</v>
      </c>
      <c r="BE2015" s="17">
        <v>0.147910499334519</v>
      </c>
      <c r="BF2015" s="17">
        <v>0.17600897167371701</v>
      </c>
      <c r="BG2015" s="17">
        <v>0.23990191297553901</v>
      </c>
    </row>
    <row r="2016" spans="2:59" x14ac:dyDescent="0.35">
      <c r="B2016" t="s">
        <v>691</v>
      </c>
      <c r="C2016" s="17">
        <v>0.17917141565948899</v>
      </c>
      <c r="D2016" s="17">
        <v>0.14038905435634899</v>
      </c>
      <c r="E2016" s="17">
        <v>0.221900775188306</v>
      </c>
      <c r="F2016" s="17"/>
      <c r="G2016" s="17">
        <v>5.5509449616816503E-2</v>
      </c>
      <c r="H2016" s="17">
        <v>0.180667895399902</v>
      </c>
      <c r="I2016" s="17">
        <v>0.26110962904318102</v>
      </c>
      <c r="J2016" s="17">
        <v>0.191357412543675</v>
      </c>
      <c r="K2016" s="17">
        <v>0.12251881256486</v>
      </c>
      <c r="L2016" s="17">
        <v>0.23710071765956001</v>
      </c>
      <c r="M2016" s="17"/>
      <c r="N2016" s="17">
        <v>0.16185797623644299</v>
      </c>
      <c r="O2016" s="17">
        <v>0.18963410382160201</v>
      </c>
      <c r="P2016" s="17">
        <v>0.100085659963737</v>
      </c>
      <c r="Q2016" s="17">
        <v>0.267181963542654</v>
      </c>
      <c r="R2016" s="17"/>
      <c r="S2016" s="17">
        <v>0.11467841996365701</v>
      </c>
      <c r="T2016" s="17">
        <v>0.26953000243995101</v>
      </c>
      <c r="U2016" s="17">
        <v>0.32344702051788898</v>
      </c>
      <c r="V2016" s="17">
        <v>0.24366837447572101</v>
      </c>
      <c r="W2016" s="17">
        <v>0.17278235586739199</v>
      </c>
      <c r="X2016" s="17">
        <v>0.16180775932355199</v>
      </c>
      <c r="Y2016" s="17">
        <v>0.18628227734411301</v>
      </c>
      <c r="Z2016" s="17">
        <v>0.28858310651713098</v>
      </c>
      <c r="AA2016" s="17">
        <v>0.16457614642907301</v>
      </c>
      <c r="AB2016" s="17">
        <v>0</v>
      </c>
      <c r="AC2016" s="17">
        <v>0.194660185384436</v>
      </c>
      <c r="AD2016" s="17">
        <v>0</v>
      </c>
      <c r="AE2016" s="17"/>
      <c r="AF2016" s="17">
        <v>0.201887252440695</v>
      </c>
      <c r="AG2016" s="17">
        <v>0.21209089850257101</v>
      </c>
      <c r="AH2016" s="17">
        <v>0.16039469740707299</v>
      </c>
      <c r="AI2016" s="17"/>
      <c r="AJ2016" s="17">
        <v>0.176583874449872</v>
      </c>
      <c r="AK2016" s="17">
        <v>0.17089169195541201</v>
      </c>
      <c r="AL2016" s="17">
        <v>0</v>
      </c>
      <c r="AM2016" s="17">
        <v>0.53166871835114404</v>
      </c>
      <c r="AN2016" s="17">
        <v>0.30044255372881501</v>
      </c>
      <c r="AO2016" s="17"/>
      <c r="AP2016" s="17">
        <v>0.139394953224632</v>
      </c>
      <c r="AQ2016" s="17">
        <v>0.176886322923824</v>
      </c>
      <c r="AR2016" s="17">
        <v>0.431175948431544</v>
      </c>
      <c r="AS2016" s="17">
        <v>0.21992856600477501</v>
      </c>
      <c r="AT2016" s="17">
        <v>0</v>
      </c>
      <c r="AU2016" s="17"/>
      <c r="AV2016" s="17">
        <v>0.114371972029972</v>
      </c>
      <c r="AW2016" s="17">
        <v>0.106834971362388</v>
      </c>
      <c r="AX2016" s="17">
        <v>0.66685362482580302</v>
      </c>
      <c r="AY2016" s="17">
        <v>0.24798166835018401</v>
      </c>
      <c r="AZ2016" s="17">
        <v>0</v>
      </c>
      <c r="BA2016" s="17">
        <v>0.244911213033178</v>
      </c>
      <c r="BB2016" s="17"/>
      <c r="BC2016" s="17">
        <v>0.164977891782394</v>
      </c>
      <c r="BD2016" s="17">
        <v>0.246897286536088</v>
      </c>
      <c r="BE2016" s="17">
        <v>0.17107327881303599</v>
      </c>
      <c r="BF2016" s="17">
        <v>0.228037852815071</v>
      </c>
      <c r="BG2016" s="17">
        <v>0.272559768117694</v>
      </c>
    </row>
    <row r="2017" spans="2:59" x14ac:dyDescent="0.35">
      <c r="B2017" t="s">
        <v>692</v>
      </c>
      <c r="C2017" s="17">
        <v>0.140950461065705</v>
      </c>
      <c r="D2017" s="17">
        <v>0.183563673516878</v>
      </c>
      <c r="E2017" s="17">
        <v>9.4000373079273503E-2</v>
      </c>
      <c r="F2017" s="17"/>
      <c r="G2017" s="17">
        <v>0.126584419648369</v>
      </c>
      <c r="H2017" s="17">
        <v>8.5085691876223002E-2</v>
      </c>
      <c r="I2017" s="17">
        <v>0.15563421664628199</v>
      </c>
      <c r="J2017" s="17">
        <v>0.18024106418650099</v>
      </c>
      <c r="K2017" s="17">
        <v>9.6337844324516697E-2</v>
      </c>
      <c r="L2017" s="17">
        <v>0.1889332558473</v>
      </c>
      <c r="M2017" s="17"/>
      <c r="N2017" s="17">
        <v>0.15067349291406701</v>
      </c>
      <c r="O2017" s="17">
        <v>0.11141778599297</v>
      </c>
      <c r="P2017" s="17">
        <v>0.229251013508074</v>
      </c>
      <c r="Q2017" s="17">
        <v>7.86785451555473E-2</v>
      </c>
      <c r="R2017" s="17"/>
      <c r="S2017" s="17">
        <v>0.108991777262198</v>
      </c>
      <c r="T2017" s="17">
        <v>0</v>
      </c>
      <c r="U2017" s="17">
        <v>0.20857530080957801</v>
      </c>
      <c r="V2017" s="17">
        <v>0.145508792560058</v>
      </c>
      <c r="W2017" s="17">
        <v>0.23227370704279199</v>
      </c>
      <c r="X2017" s="17">
        <v>0</v>
      </c>
      <c r="Y2017" s="17">
        <v>0.24087650222188101</v>
      </c>
      <c r="Z2017" s="17">
        <v>0</v>
      </c>
      <c r="AA2017" s="17">
        <v>9.9519054132089599E-2</v>
      </c>
      <c r="AB2017" s="17">
        <v>0.21609952070988001</v>
      </c>
      <c r="AC2017" s="17">
        <v>0.23533188718759901</v>
      </c>
      <c r="AD2017" s="17">
        <v>0.37496934864258902</v>
      </c>
      <c r="AE2017" s="17"/>
      <c r="AF2017" s="17">
        <v>0.198225163487357</v>
      </c>
      <c r="AG2017" s="17">
        <v>0.107331021273011</v>
      </c>
      <c r="AH2017" s="17">
        <v>0.15991548250719201</v>
      </c>
      <c r="AI2017" s="17"/>
      <c r="AJ2017" s="17">
        <v>0.16833993229303801</v>
      </c>
      <c r="AK2017" s="17">
        <v>7.2108665683434006E-2</v>
      </c>
      <c r="AL2017" s="17">
        <v>0.350089820649779</v>
      </c>
      <c r="AM2017" s="17">
        <v>0</v>
      </c>
      <c r="AN2017" s="17">
        <v>0.16834491416241401</v>
      </c>
      <c r="AO2017" s="17"/>
      <c r="AP2017" s="17">
        <v>0.1336814009974</v>
      </c>
      <c r="AQ2017" s="17">
        <v>0.192140158495061</v>
      </c>
      <c r="AR2017" s="17">
        <v>0</v>
      </c>
      <c r="AS2017" s="17">
        <v>0.15450277403375101</v>
      </c>
      <c r="AT2017" s="17">
        <v>0.36068699358415901</v>
      </c>
      <c r="AU2017" s="17"/>
      <c r="AV2017" s="17">
        <v>0.16688409424365</v>
      </c>
      <c r="AW2017" s="17">
        <v>0.137384189495802</v>
      </c>
      <c r="AX2017" s="17">
        <v>0</v>
      </c>
      <c r="AY2017" s="17">
        <v>0.23198996902532301</v>
      </c>
      <c r="AZ2017" s="17">
        <v>0.186984577537537</v>
      </c>
      <c r="BA2017" s="17">
        <v>4.8558372589935603E-2</v>
      </c>
      <c r="BB2017" s="17"/>
      <c r="BC2017" s="17">
        <v>0.18339219895480299</v>
      </c>
      <c r="BD2017" s="17">
        <v>0</v>
      </c>
      <c r="BE2017" s="17">
        <v>0.17629225467500401</v>
      </c>
      <c r="BF2017" s="17">
        <v>5.3688221801370999E-2</v>
      </c>
      <c r="BG2017" s="17">
        <v>0</v>
      </c>
    </row>
    <row r="2018" spans="2:59" x14ac:dyDescent="0.35">
      <c r="B2018" t="s">
        <v>598</v>
      </c>
      <c r="C2018" s="17">
        <v>9.6635362778008202E-2</v>
      </c>
      <c r="D2018" s="17">
        <v>0.103839376366455</v>
      </c>
      <c r="E2018" s="17">
        <v>8.8698174934670804E-2</v>
      </c>
      <c r="F2018" s="17"/>
      <c r="G2018" s="17">
        <v>4.0494509102355997E-2</v>
      </c>
      <c r="H2018" s="17">
        <v>8.0623444324346497E-2</v>
      </c>
      <c r="I2018" s="17">
        <v>0.15455894452414401</v>
      </c>
      <c r="J2018" s="17">
        <v>3.2063069261823597E-2</v>
      </c>
      <c r="K2018" s="17">
        <v>0.10132628410176001</v>
      </c>
      <c r="L2018" s="17">
        <v>0.17381540100912399</v>
      </c>
      <c r="M2018" s="17"/>
      <c r="N2018" s="17">
        <v>0.15273982835171901</v>
      </c>
      <c r="O2018" s="17">
        <v>3.2643208195138503E-2</v>
      </c>
      <c r="P2018" s="17">
        <v>0.14441393217305101</v>
      </c>
      <c r="Q2018" s="17">
        <v>5.8766763723765499E-2</v>
      </c>
      <c r="R2018" s="17"/>
      <c r="S2018" s="17">
        <v>8.2884865759839499E-2</v>
      </c>
      <c r="T2018" s="17">
        <v>9.1154900579830694E-2</v>
      </c>
      <c r="U2018" s="17">
        <v>0</v>
      </c>
      <c r="V2018" s="17">
        <v>0</v>
      </c>
      <c r="W2018" s="17">
        <v>7.5047090700510605E-2</v>
      </c>
      <c r="X2018" s="17">
        <v>0.15602027982376501</v>
      </c>
      <c r="Y2018" s="17">
        <v>0.159781331141363</v>
      </c>
      <c r="Z2018" s="17">
        <v>0.29733307949988103</v>
      </c>
      <c r="AA2018" s="17">
        <v>0.21318281713818299</v>
      </c>
      <c r="AB2018" s="17">
        <v>6.3568704230229506E-2</v>
      </c>
      <c r="AC2018" s="17">
        <v>0</v>
      </c>
      <c r="AD2018" s="17">
        <v>0</v>
      </c>
      <c r="AE2018" s="17"/>
      <c r="AF2018" s="17">
        <v>7.4111075784341507E-2</v>
      </c>
      <c r="AG2018" s="17">
        <v>0.13536101246770199</v>
      </c>
      <c r="AH2018" s="17">
        <v>0</v>
      </c>
      <c r="AI2018" s="17"/>
      <c r="AJ2018" s="17">
        <v>0.144029212295571</v>
      </c>
      <c r="AK2018" s="17">
        <v>8.2871503267848007E-2</v>
      </c>
      <c r="AL2018" s="17">
        <v>0.11269066397411601</v>
      </c>
      <c r="AM2018" s="17">
        <v>0</v>
      </c>
      <c r="AN2018" s="17">
        <v>0</v>
      </c>
      <c r="AO2018" s="17"/>
      <c r="AP2018" s="17">
        <v>0.14052026243016899</v>
      </c>
      <c r="AQ2018" s="17">
        <v>6.1073302266721301E-2</v>
      </c>
      <c r="AR2018" s="17">
        <v>0.109621999065418</v>
      </c>
      <c r="AS2018" s="17">
        <v>0.15566021370630501</v>
      </c>
      <c r="AT2018" s="17">
        <v>0</v>
      </c>
      <c r="AU2018" s="17"/>
      <c r="AV2018" s="17">
        <v>2.7727952817574501E-2</v>
      </c>
      <c r="AW2018" s="17">
        <v>0.153860730042749</v>
      </c>
      <c r="AX2018" s="17">
        <v>0</v>
      </c>
      <c r="AY2018" s="17">
        <v>4.2765497744011199E-2</v>
      </c>
      <c r="AZ2018" s="17">
        <v>0</v>
      </c>
      <c r="BA2018" s="17">
        <v>0.38904783019190398</v>
      </c>
      <c r="BB2018" s="17"/>
      <c r="BC2018" s="17">
        <v>9.9987641718634293E-2</v>
      </c>
      <c r="BD2018" s="17">
        <v>6.5065805942255805E-2</v>
      </c>
      <c r="BE2018" s="17">
        <v>0.105929240300421</v>
      </c>
      <c r="BF2018" s="17">
        <v>0.12868068071605701</v>
      </c>
      <c r="BG2018" s="17">
        <v>0</v>
      </c>
    </row>
    <row r="2019" spans="2:59" x14ac:dyDescent="0.35">
      <c r="B2019" t="s">
        <v>693</v>
      </c>
      <c r="C2019" s="17">
        <v>0.123899187351453</v>
      </c>
      <c r="D2019" s="17">
        <v>9.4075775965400496E-2</v>
      </c>
      <c r="E2019" s="17">
        <v>0.15675781752947801</v>
      </c>
      <c r="F2019" s="17"/>
      <c r="G2019" s="17">
        <v>4.4264970330455101E-2</v>
      </c>
      <c r="H2019" s="17">
        <v>0.139153528318995</v>
      </c>
      <c r="I2019" s="17">
        <v>9.5465681263061E-2</v>
      </c>
      <c r="J2019" s="17">
        <v>6.6961852009080503E-2</v>
      </c>
      <c r="K2019" s="17">
        <v>0.231265756463434</v>
      </c>
      <c r="L2019" s="17">
        <v>0.180862819534714</v>
      </c>
      <c r="M2019" s="17"/>
      <c r="N2019" s="17">
        <v>0.11058771481667801</v>
      </c>
      <c r="O2019" s="17">
        <v>5.4163569673914697E-2</v>
      </c>
      <c r="P2019" s="17">
        <v>0.15940494262076099</v>
      </c>
      <c r="Q2019" s="17">
        <v>0.19719405922980901</v>
      </c>
      <c r="R2019" s="17"/>
      <c r="S2019" s="17">
        <v>8.29189519092874E-2</v>
      </c>
      <c r="T2019" s="17">
        <v>0</v>
      </c>
      <c r="U2019" s="17">
        <v>9.9642069645105205E-2</v>
      </c>
      <c r="V2019" s="17">
        <v>0.22115257772511901</v>
      </c>
      <c r="W2019" s="17">
        <v>0</v>
      </c>
      <c r="X2019" s="17">
        <v>0.28928659251456201</v>
      </c>
      <c r="Y2019" s="17">
        <v>8.1787432512381603E-2</v>
      </c>
      <c r="Z2019" s="17">
        <v>0</v>
      </c>
      <c r="AA2019" s="17">
        <v>0.141570284436945</v>
      </c>
      <c r="AB2019" s="17">
        <v>0.27870117701434599</v>
      </c>
      <c r="AC2019" s="17">
        <v>0.15303674697141301</v>
      </c>
      <c r="AD2019" s="17">
        <v>0.30132657791559297</v>
      </c>
      <c r="AE2019" s="17"/>
      <c r="AF2019" s="17">
        <v>0.132684920331369</v>
      </c>
      <c r="AG2019" s="17">
        <v>0.12981697416368199</v>
      </c>
      <c r="AH2019" s="17">
        <v>0.13333607003909401</v>
      </c>
      <c r="AI2019" s="17"/>
      <c r="AJ2019" s="17">
        <v>0.14865893237122099</v>
      </c>
      <c r="AK2019" s="17">
        <v>6.1492287012556601E-2</v>
      </c>
      <c r="AL2019" s="17">
        <v>0.17489397995137199</v>
      </c>
      <c r="AM2019" s="17">
        <v>0</v>
      </c>
      <c r="AN2019" s="17">
        <v>0.19429920859569599</v>
      </c>
      <c r="AO2019" s="17"/>
      <c r="AP2019" s="17">
        <v>0.21058402089171999</v>
      </c>
      <c r="AQ2019" s="17">
        <v>7.8360416527325796E-2</v>
      </c>
      <c r="AR2019" s="17">
        <v>0.12809258488635999</v>
      </c>
      <c r="AS2019" s="17">
        <v>4.4168693752496997E-2</v>
      </c>
      <c r="AT2019" s="17">
        <v>0.33988050269512099</v>
      </c>
      <c r="AU2019" s="17"/>
      <c r="AV2019" s="17">
        <v>9.4769236309370994E-2</v>
      </c>
      <c r="AW2019" s="17">
        <v>0.20874515136591201</v>
      </c>
      <c r="AX2019" s="17">
        <v>0</v>
      </c>
      <c r="AY2019" s="17">
        <v>9.9017829373053701E-2</v>
      </c>
      <c r="AZ2019" s="17">
        <v>0.33732308632853097</v>
      </c>
      <c r="BA2019" s="17">
        <v>0</v>
      </c>
      <c r="BB2019" s="17"/>
      <c r="BC2019" s="17">
        <v>0.27690379809446403</v>
      </c>
      <c r="BD2019" s="17">
        <v>4.1703016743022903E-2</v>
      </c>
      <c r="BE2019" s="17">
        <v>6.3666353618955299E-2</v>
      </c>
      <c r="BF2019" s="17">
        <v>0.16460813150628101</v>
      </c>
      <c r="BG2019" s="17">
        <v>0</v>
      </c>
    </row>
    <row r="2020" spans="2:59" x14ac:dyDescent="0.35">
      <c r="B2020" t="s">
        <v>100</v>
      </c>
      <c r="C2020" s="17">
        <v>9.3553961689210499E-2</v>
      </c>
      <c r="D2020" s="17">
        <v>8.1496536860076699E-2</v>
      </c>
      <c r="E2020" s="17">
        <v>0.10683850711667101</v>
      </c>
      <c r="F2020" s="17"/>
      <c r="G2020" s="17">
        <v>5.4191725068129901E-2</v>
      </c>
      <c r="H2020" s="17">
        <v>0.11449584438062101</v>
      </c>
      <c r="I2020" s="17">
        <v>0</v>
      </c>
      <c r="J2020" s="17">
        <v>0.17894867343950899</v>
      </c>
      <c r="K2020" s="17">
        <v>0.12065918825916599</v>
      </c>
      <c r="L2020" s="17">
        <v>7.4445132039485204E-2</v>
      </c>
      <c r="M2020" s="17"/>
      <c r="N2020" s="17">
        <v>7.2606762406301206E-2</v>
      </c>
      <c r="O2020" s="17">
        <v>0.13454692033201501</v>
      </c>
      <c r="P2020" s="17">
        <v>6.0747554617096702E-2</v>
      </c>
      <c r="Q2020" s="17">
        <v>0.100263163301107</v>
      </c>
      <c r="R2020" s="17"/>
      <c r="S2020" s="17">
        <v>0.111414961472175</v>
      </c>
      <c r="T2020" s="17">
        <v>8.9814558218963697E-2</v>
      </c>
      <c r="U2020" s="17">
        <v>9.1085788543360996E-2</v>
      </c>
      <c r="V2020" s="17">
        <v>0</v>
      </c>
      <c r="W2020" s="17">
        <v>0.172466680878717</v>
      </c>
      <c r="X2020" s="17">
        <v>0.12910286535299101</v>
      </c>
      <c r="Y2020" s="17">
        <v>0</v>
      </c>
      <c r="Z2020" s="17">
        <v>0</v>
      </c>
      <c r="AA2020" s="17">
        <v>0.16089367973528201</v>
      </c>
      <c r="AB2020" s="17">
        <v>0.125019127655013</v>
      </c>
      <c r="AC2020" s="17">
        <v>0</v>
      </c>
      <c r="AD2020" s="17">
        <v>0.32370407344181801</v>
      </c>
      <c r="AE2020" s="17"/>
      <c r="AF2020" s="17">
        <v>7.9045672576657205E-2</v>
      </c>
      <c r="AG2020" s="17">
        <v>0.123560990547581</v>
      </c>
      <c r="AH2020" s="17">
        <v>0</v>
      </c>
      <c r="AI2020" s="17"/>
      <c r="AJ2020" s="17">
        <v>5.5661951810667902E-2</v>
      </c>
      <c r="AK2020" s="17">
        <v>9.6346968969636598E-2</v>
      </c>
      <c r="AL2020" s="17">
        <v>0.17609408371629201</v>
      </c>
      <c r="AM2020" s="17">
        <v>0</v>
      </c>
      <c r="AN2020" s="17">
        <v>0.131144412113537</v>
      </c>
      <c r="AO2020" s="17"/>
      <c r="AP2020" s="17">
        <v>3.0380107240395301E-2</v>
      </c>
      <c r="AQ2020" s="17">
        <v>7.1457208731423597E-2</v>
      </c>
      <c r="AR2020" s="17">
        <v>0.11556122017692801</v>
      </c>
      <c r="AS2020" s="17">
        <v>0</v>
      </c>
      <c r="AT2020" s="17">
        <v>0.29943250372072</v>
      </c>
      <c r="AU2020" s="17"/>
      <c r="AV2020" s="17">
        <v>0.15605834529807999</v>
      </c>
      <c r="AW2020" s="17">
        <v>6.1025164008008399E-2</v>
      </c>
      <c r="AX2020" s="17">
        <v>0</v>
      </c>
      <c r="AY2020" s="17">
        <v>0</v>
      </c>
      <c r="AZ2020" s="17">
        <v>0.15522949594843599</v>
      </c>
      <c r="BA2020" s="17">
        <v>0.118592261065579</v>
      </c>
      <c r="BB2020" s="17"/>
      <c r="BC2020" s="17">
        <v>8.2712909826922101E-2</v>
      </c>
      <c r="BD2020" s="17">
        <v>0.15949819409213301</v>
      </c>
      <c r="BE2020" s="17">
        <v>9.9101826307776295E-2</v>
      </c>
      <c r="BF2020" s="17">
        <v>0</v>
      </c>
      <c r="BG2020" s="17">
        <v>0.23829945547056899</v>
      </c>
    </row>
    <row r="2021" spans="2:59" x14ac:dyDescent="0.35">
      <c r="C2021" s="17"/>
      <c r="D2021" s="17"/>
      <c r="E2021" s="17"/>
      <c r="F2021" s="17"/>
      <c r="G2021" s="17"/>
      <c r="H2021" s="17"/>
      <c r="I2021" s="17"/>
      <c r="J2021" s="17"/>
      <c r="K2021" s="17"/>
      <c r="L2021" s="17"/>
      <c r="M2021" s="17"/>
      <c r="N2021" s="17"/>
      <c r="O2021" s="17"/>
      <c r="P2021" s="17"/>
      <c r="Q2021" s="17"/>
      <c r="R2021" s="17"/>
      <c r="S2021" s="17"/>
      <c r="T2021" s="17"/>
      <c r="U2021" s="17"/>
      <c r="V2021" s="17"/>
      <c r="W2021" s="17"/>
      <c r="X2021" s="17"/>
      <c r="Y2021" s="17"/>
      <c r="Z2021" s="17"/>
      <c r="AA2021" s="17"/>
      <c r="AB2021" s="17"/>
      <c r="AC2021" s="17"/>
      <c r="AD2021" s="17"/>
      <c r="AE2021" s="17"/>
      <c r="AF2021" s="17"/>
      <c r="AG2021" s="17"/>
      <c r="AH2021" s="17"/>
      <c r="AI2021" s="17"/>
      <c r="AJ2021" s="17"/>
      <c r="AK2021" s="17"/>
      <c r="AL2021" s="17"/>
      <c r="AM2021" s="17"/>
      <c r="AN2021" s="17"/>
      <c r="AO2021" s="17"/>
      <c r="AP2021" s="17"/>
      <c r="AQ2021" s="17"/>
      <c r="AR2021" s="17"/>
      <c r="AS2021" s="17"/>
      <c r="AT2021" s="17"/>
      <c r="AU2021" s="17"/>
      <c r="AV2021" s="17"/>
      <c r="AW2021" s="17"/>
      <c r="AX2021" s="17"/>
      <c r="AY2021" s="17"/>
      <c r="AZ2021" s="17"/>
      <c r="BA2021" s="17"/>
      <c r="BB2021" s="17"/>
      <c r="BC2021" s="17"/>
      <c r="BD2021" s="17"/>
      <c r="BE2021" s="17"/>
      <c r="BF2021" s="17"/>
      <c r="BG2021" s="17"/>
    </row>
    <row r="2022" spans="2:59" x14ac:dyDescent="0.35">
      <c r="B2022" s="6" t="s">
        <v>708</v>
      </c>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7"/>
      <c r="Y2022" s="17"/>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c r="AX2022" s="17"/>
      <c r="AY2022" s="17"/>
      <c r="AZ2022" s="17"/>
      <c r="BA2022" s="17"/>
      <c r="BB2022" s="17"/>
      <c r="BC2022" s="17"/>
      <c r="BD2022" s="17"/>
      <c r="BE2022" s="17"/>
      <c r="BF2022" s="17"/>
      <c r="BG2022" s="17"/>
    </row>
    <row r="2023" spans="2:59" x14ac:dyDescent="0.35">
      <c r="B2023" s="24" t="s">
        <v>331</v>
      </c>
      <c r="C2023" s="17"/>
      <c r="D2023" s="17"/>
      <c r="E2023" s="17"/>
      <c r="F2023" s="17"/>
      <c r="G2023" s="17"/>
      <c r="H2023" s="17"/>
      <c r="I2023" s="17"/>
      <c r="J2023" s="17"/>
      <c r="K2023" s="17"/>
      <c r="L2023" s="17"/>
      <c r="M2023" s="17"/>
      <c r="N2023" s="17"/>
      <c r="O2023" s="17"/>
      <c r="P2023" s="17"/>
      <c r="Q2023" s="17"/>
      <c r="R2023" s="17"/>
      <c r="S2023" s="17"/>
      <c r="T2023" s="17"/>
      <c r="U2023" s="17"/>
      <c r="V2023" s="17"/>
      <c r="W2023" s="17"/>
      <c r="X2023" s="17"/>
      <c r="Y2023" s="17"/>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c r="BA2023" s="17"/>
      <c r="BB2023" s="17"/>
      <c r="BC2023" s="17"/>
      <c r="BD2023" s="17"/>
      <c r="BE2023" s="17"/>
      <c r="BF2023" s="17"/>
      <c r="BG2023" s="17"/>
    </row>
    <row r="2024" spans="2:59" x14ac:dyDescent="0.35">
      <c r="B2024" t="s">
        <v>688</v>
      </c>
      <c r="C2024" s="17">
        <v>8.1900187174342096E-3</v>
      </c>
      <c r="D2024" s="17">
        <v>0</v>
      </c>
      <c r="E2024" s="17">
        <v>1.43316568193238E-2</v>
      </c>
      <c r="F2024" s="17"/>
      <c r="G2024" s="17">
        <v>4.9277125477311001E-2</v>
      </c>
      <c r="H2024" s="17">
        <v>0</v>
      </c>
      <c r="I2024" s="17">
        <v>0</v>
      </c>
      <c r="J2024" s="17">
        <v>0</v>
      </c>
      <c r="K2024" s="17">
        <v>0</v>
      </c>
      <c r="L2024" s="17">
        <v>0</v>
      </c>
      <c r="M2024" s="17"/>
      <c r="N2024" s="17">
        <v>0</v>
      </c>
      <c r="O2024" s="17">
        <v>2.9850067713487E-2</v>
      </c>
      <c r="P2024" s="17">
        <v>0</v>
      </c>
      <c r="Q2024" s="17">
        <v>0</v>
      </c>
      <c r="R2024" s="17"/>
      <c r="S2024" s="17">
        <v>5.6460731459145298E-2</v>
      </c>
      <c r="T2024" s="17">
        <v>0</v>
      </c>
      <c r="U2024" s="17">
        <v>0</v>
      </c>
      <c r="V2024" s="17">
        <v>0</v>
      </c>
      <c r="W2024" s="17">
        <v>0</v>
      </c>
      <c r="X2024" s="17">
        <v>0</v>
      </c>
      <c r="Y2024" s="17">
        <v>0</v>
      </c>
      <c r="Z2024" s="17">
        <v>0</v>
      </c>
      <c r="AA2024" s="17">
        <v>0</v>
      </c>
      <c r="AB2024" s="17">
        <v>0</v>
      </c>
      <c r="AC2024" s="17">
        <v>0</v>
      </c>
      <c r="AD2024" s="17">
        <v>0</v>
      </c>
      <c r="AE2024" s="17"/>
      <c r="AF2024" s="17">
        <v>0</v>
      </c>
      <c r="AG2024" s="17">
        <v>0</v>
      </c>
      <c r="AH2024" s="17">
        <v>0</v>
      </c>
      <c r="AI2024" s="17"/>
      <c r="AJ2024" s="17">
        <v>0</v>
      </c>
      <c r="AK2024" s="17">
        <v>3.57682722728076E-2</v>
      </c>
      <c r="AL2024" s="17">
        <v>0</v>
      </c>
      <c r="AM2024" s="17">
        <v>0</v>
      </c>
      <c r="AN2024" s="17">
        <v>0</v>
      </c>
      <c r="AO2024" s="17"/>
      <c r="AP2024" s="17">
        <v>0</v>
      </c>
      <c r="AQ2024" s="17">
        <v>2.45803021660175E-2</v>
      </c>
      <c r="AR2024" s="17">
        <v>0</v>
      </c>
      <c r="AS2024" s="17">
        <v>0</v>
      </c>
      <c r="AT2024" s="17">
        <v>0</v>
      </c>
      <c r="AU2024" s="17"/>
      <c r="AV2024" s="17">
        <v>2.7212658090967901E-2</v>
      </c>
      <c r="AW2024" s="17">
        <v>0</v>
      </c>
      <c r="AX2024" s="17">
        <v>0</v>
      </c>
      <c r="AY2024" s="17">
        <v>0</v>
      </c>
      <c r="AZ2024" s="17">
        <v>0</v>
      </c>
      <c r="BA2024" s="17">
        <v>0</v>
      </c>
      <c r="BB2024" s="17"/>
      <c r="BC2024" s="17">
        <v>0</v>
      </c>
      <c r="BD2024" s="17">
        <v>0</v>
      </c>
      <c r="BE2024" s="17">
        <v>2.79072693453685E-2</v>
      </c>
      <c r="BF2024" s="17">
        <v>0</v>
      </c>
      <c r="BG2024" s="17">
        <v>0</v>
      </c>
    </row>
    <row r="2025" spans="2:59" x14ac:dyDescent="0.35">
      <c r="B2025" t="s">
        <v>689</v>
      </c>
      <c r="C2025" s="17">
        <v>4.0362870868960198E-2</v>
      </c>
      <c r="D2025" s="17">
        <v>7.7134975664962996E-2</v>
      </c>
      <c r="E2025" s="17">
        <v>1.3907859474806199E-2</v>
      </c>
      <c r="F2025" s="17"/>
      <c r="G2025" s="17">
        <v>9.9977486134348301E-2</v>
      </c>
      <c r="H2025" s="17">
        <v>4.6276427213350797E-2</v>
      </c>
      <c r="I2025" s="17">
        <v>5.9668399004785502E-2</v>
      </c>
      <c r="J2025" s="17">
        <v>4.04600937367567E-2</v>
      </c>
      <c r="K2025" s="17">
        <v>0</v>
      </c>
      <c r="L2025" s="17">
        <v>0</v>
      </c>
      <c r="M2025" s="17"/>
      <c r="N2025" s="17">
        <v>3.0624619685079801E-2</v>
      </c>
      <c r="O2025" s="17">
        <v>6.5079378760380904E-2</v>
      </c>
      <c r="P2025" s="17">
        <v>5.5507063703388898E-2</v>
      </c>
      <c r="Q2025" s="17">
        <v>2.0193608625382602E-2</v>
      </c>
      <c r="R2025" s="17"/>
      <c r="S2025" s="17">
        <v>0.116365780643072</v>
      </c>
      <c r="T2025" s="17">
        <v>0</v>
      </c>
      <c r="U2025" s="17">
        <v>0</v>
      </c>
      <c r="V2025" s="17">
        <v>0</v>
      </c>
      <c r="W2025" s="17">
        <v>0</v>
      </c>
      <c r="X2025" s="17">
        <v>7.72048548289236E-2</v>
      </c>
      <c r="Y2025" s="17">
        <v>0</v>
      </c>
      <c r="Z2025" s="17">
        <v>0</v>
      </c>
      <c r="AA2025" s="17">
        <v>0.20250238577452301</v>
      </c>
      <c r="AB2025" s="17">
        <v>0</v>
      </c>
      <c r="AC2025" s="17">
        <v>0</v>
      </c>
      <c r="AD2025" s="17">
        <v>0</v>
      </c>
      <c r="AE2025" s="17"/>
      <c r="AF2025" s="17">
        <v>3.8634787086471202E-2</v>
      </c>
      <c r="AG2025" s="17">
        <v>1.8899513577835401E-2</v>
      </c>
      <c r="AH2025" s="17">
        <v>9.8613411511102297E-2</v>
      </c>
      <c r="AI2025" s="17"/>
      <c r="AJ2025" s="17">
        <v>1.98504608296706E-2</v>
      </c>
      <c r="AK2025" s="17">
        <v>3.7859034522686602E-2</v>
      </c>
      <c r="AL2025" s="17">
        <v>0.107280277727773</v>
      </c>
      <c r="AM2025" s="17">
        <v>0</v>
      </c>
      <c r="AN2025" s="17">
        <v>0</v>
      </c>
      <c r="AO2025" s="17"/>
      <c r="AP2025" s="17">
        <v>0</v>
      </c>
      <c r="AQ2025" s="17">
        <v>7.0479012498079502E-2</v>
      </c>
      <c r="AR2025" s="17">
        <v>0.120623435485434</v>
      </c>
      <c r="AS2025" s="17">
        <v>0</v>
      </c>
      <c r="AT2025" s="17">
        <v>9.38843666514175E-2</v>
      </c>
      <c r="AU2025" s="17"/>
      <c r="AV2025" s="17">
        <v>7.8026757228022506E-2</v>
      </c>
      <c r="AW2025" s="17">
        <v>0</v>
      </c>
      <c r="AX2025" s="17">
        <v>0.105475246283113</v>
      </c>
      <c r="AY2025" s="17">
        <v>0</v>
      </c>
      <c r="AZ2025" s="17">
        <v>8.8843777562926093E-2</v>
      </c>
      <c r="BA2025" s="17">
        <v>0</v>
      </c>
      <c r="BB2025" s="17"/>
      <c r="BC2025" s="17">
        <v>3.4521004586238302E-2</v>
      </c>
      <c r="BD2025" s="17">
        <v>4.2078609941976798E-2</v>
      </c>
      <c r="BE2025" s="17">
        <v>5.0479881077495403E-2</v>
      </c>
      <c r="BF2025" s="17">
        <v>7.3436049469539494E-2</v>
      </c>
      <c r="BG2025" s="17">
        <v>0</v>
      </c>
    </row>
    <row r="2026" spans="2:59" x14ac:dyDescent="0.35">
      <c r="B2026" t="s">
        <v>690</v>
      </c>
      <c r="C2026" s="17">
        <v>3.4325972092882802E-2</v>
      </c>
      <c r="D2026" s="17">
        <v>4.6404738407977597E-2</v>
      </c>
      <c r="E2026" s="17">
        <v>2.5942066929188198E-2</v>
      </c>
      <c r="F2026" s="17"/>
      <c r="G2026" s="17">
        <v>8.7234944072927006E-2</v>
      </c>
      <c r="H2026" s="17">
        <v>5.30377144432621E-2</v>
      </c>
      <c r="I2026" s="17">
        <v>7.1285130151818199E-2</v>
      </c>
      <c r="J2026" s="17">
        <v>0</v>
      </c>
      <c r="K2026" s="17">
        <v>0</v>
      </c>
      <c r="L2026" s="17">
        <v>0</v>
      </c>
      <c r="M2026" s="17"/>
      <c r="N2026" s="17">
        <v>5.2792578167740599E-2</v>
      </c>
      <c r="O2026" s="17">
        <v>2.7932595716629201E-2</v>
      </c>
      <c r="P2026" s="17">
        <v>9.4925929333243703E-2</v>
      </c>
      <c r="Q2026" s="17">
        <v>0</v>
      </c>
      <c r="R2026" s="17"/>
      <c r="S2026" s="17">
        <v>4.7118154230774797E-2</v>
      </c>
      <c r="T2026" s="17">
        <v>0</v>
      </c>
      <c r="U2026" s="17">
        <v>0</v>
      </c>
      <c r="V2026" s="17">
        <v>0</v>
      </c>
      <c r="W2026" s="17">
        <v>0</v>
      </c>
      <c r="X2026" s="17">
        <v>0.105422620810255</v>
      </c>
      <c r="Y2026" s="17">
        <v>0.27238792113002602</v>
      </c>
      <c r="Z2026" s="17">
        <v>0</v>
      </c>
      <c r="AA2026" s="17">
        <v>0</v>
      </c>
      <c r="AB2026" s="17">
        <v>0</v>
      </c>
      <c r="AC2026" s="17">
        <v>0</v>
      </c>
      <c r="AD2026" s="17">
        <v>0</v>
      </c>
      <c r="AE2026" s="17"/>
      <c r="AF2026" s="17">
        <v>1.8288106142526999E-2</v>
      </c>
      <c r="AG2026" s="17">
        <v>5.13920776621756E-2</v>
      </c>
      <c r="AH2026" s="17">
        <v>0</v>
      </c>
      <c r="AI2026" s="17"/>
      <c r="AJ2026" s="17">
        <v>4.5253668560545197E-2</v>
      </c>
      <c r="AK2026" s="17">
        <v>8.1545896863753298E-2</v>
      </c>
      <c r="AL2026" s="17">
        <v>0</v>
      </c>
      <c r="AM2026" s="17">
        <v>0</v>
      </c>
      <c r="AN2026" s="17">
        <v>0</v>
      </c>
      <c r="AO2026" s="17"/>
      <c r="AP2026" s="17">
        <v>0</v>
      </c>
      <c r="AQ2026" s="17">
        <v>5.6039127918230403E-2</v>
      </c>
      <c r="AR2026" s="17">
        <v>0</v>
      </c>
      <c r="AS2026" s="17">
        <v>4.6293331207237602E-2</v>
      </c>
      <c r="AT2026" s="17">
        <v>7.5710492363712495E-2</v>
      </c>
      <c r="AU2026" s="17"/>
      <c r="AV2026" s="17">
        <v>6.2040475233176899E-2</v>
      </c>
      <c r="AW2026" s="17">
        <v>0</v>
      </c>
      <c r="AX2026" s="17">
        <v>0</v>
      </c>
      <c r="AY2026" s="17">
        <v>4.1840793264876198E-2</v>
      </c>
      <c r="AZ2026" s="17">
        <v>7.16456464761136E-2</v>
      </c>
      <c r="BA2026" s="17">
        <v>0</v>
      </c>
      <c r="BB2026" s="17"/>
      <c r="BC2026" s="17">
        <v>2.67019631738598E-2</v>
      </c>
      <c r="BD2026" s="17">
        <v>3.8784554785265601E-2</v>
      </c>
      <c r="BE2026" s="17">
        <v>0</v>
      </c>
      <c r="BF2026" s="17">
        <v>0.196684183833292</v>
      </c>
      <c r="BG2026" s="17">
        <v>0</v>
      </c>
    </row>
    <row r="2027" spans="2:59" x14ac:dyDescent="0.35">
      <c r="B2027" t="s">
        <v>691</v>
      </c>
      <c r="C2027" s="17">
        <v>7.8037981235641193E-2</v>
      </c>
      <c r="D2027" s="17">
        <v>4.5648015221455403E-2</v>
      </c>
      <c r="E2027" s="17">
        <v>0.102989880373342</v>
      </c>
      <c r="F2027" s="17"/>
      <c r="G2027" s="17">
        <v>0.144448858083399</v>
      </c>
      <c r="H2027" s="17">
        <v>6.0722930081351698E-2</v>
      </c>
      <c r="I2027" s="17">
        <v>0.102864836830517</v>
      </c>
      <c r="J2027" s="17">
        <v>4.3152891731919801E-2</v>
      </c>
      <c r="K2027" s="17">
        <v>4.5062529250070003E-2</v>
      </c>
      <c r="L2027" s="17">
        <v>6.9813642334553894E-2</v>
      </c>
      <c r="M2027" s="17"/>
      <c r="N2027" s="17">
        <v>2.6209248885841599E-2</v>
      </c>
      <c r="O2027" s="17">
        <v>9.4230990660368302E-2</v>
      </c>
      <c r="P2027" s="17">
        <v>4.8811990251329103E-2</v>
      </c>
      <c r="Q2027" s="17">
        <v>0.112050814994927</v>
      </c>
      <c r="R2027" s="17"/>
      <c r="S2027" s="17">
        <v>5.4874486828421602E-2</v>
      </c>
      <c r="T2027" s="17">
        <v>0</v>
      </c>
      <c r="U2027" s="17">
        <v>0.126242058700091</v>
      </c>
      <c r="V2027" s="17">
        <v>4.2552953167278501E-2</v>
      </c>
      <c r="W2027" s="17">
        <v>0.21753386821595799</v>
      </c>
      <c r="X2027" s="17">
        <v>0.164815117927614</v>
      </c>
      <c r="Y2027" s="17">
        <v>0</v>
      </c>
      <c r="Z2027" s="17">
        <v>0</v>
      </c>
      <c r="AA2027" s="17">
        <v>0</v>
      </c>
      <c r="AB2027" s="17">
        <v>8.7098906619434605E-2</v>
      </c>
      <c r="AC2027" s="17">
        <v>0.21169793631266501</v>
      </c>
      <c r="AD2027" s="17">
        <v>0</v>
      </c>
      <c r="AE2027" s="17"/>
      <c r="AF2027" s="17">
        <v>3.7700669296742401E-2</v>
      </c>
      <c r="AG2027" s="17">
        <v>8.44618861934366E-2</v>
      </c>
      <c r="AH2027" s="17">
        <v>0.158174879882099</v>
      </c>
      <c r="AI2027" s="17"/>
      <c r="AJ2027" s="17">
        <v>1.7295367363799701E-2</v>
      </c>
      <c r="AK2027" s="17">
        <v>3.4763375092471502E-2</v>
      </c>
      <c r="AL2027" s="17">
        <v>0.25766567771126297</v>
      </c>
      <c r="AM2027" s="17">
        <v>0.246748511717996</v>
      </c>
      <c r="AN2027" s="17">
        <v>0.106177605058647</v>
      </c>
      <c r="AO2027" s="17"/>
      <c r="AP2027" s="17">
        <v>2.5045521191825199E-2</v>
      </c>
      <c r="AQ2027" s="17">
        <v>5.5621168758055298E-2</v>
      </c>
      <c r="AR2027" s="17">
        <v>0.28971326240488399</v>
      </c>
      <c r="AS2027" s="17">
        <v>7.9735125011299396E-2</v>
      </c>
      <c r="AT2027" s="17">
        <v>0.15830173691084201</v>
      </c>
      <c r="AU2027" s="17"/>
      <c r="AV2027" s="17">
        <v>3.0395401289235398E-2</v>
      </c>
      <c r="AW2027" s="17">
        <v>2.6810040905746901E-2</v>
      </c>
      <c r="AX2027" s="17">
        <v>0.25333035475788002</v>
      </c>
      <c r="AY2027" s="17">
        <v>7.2066122582797695E-2</v>
      </c>
      <c r="AZ2027" s="17">
        <v>0.233953519196061</v>
      </c>
      <c r="BA2027" s="17">
        <v>0</v>
      </c>
      <c r="BB2027" s="17"/>
      <c r="BC2027" s="17">
        <v>0.12264971708451999</v>
      </c>
      <c r="BD2027" s="17">
        <v>8.8010149185599601E-2</v>
      </c>
      <c r="BE2027" s="17">
        <v>5.82030988769415E-2</v>
      </c>
      <c r="BF2027" s="17">
        <v>0</v>
      </c>
      <c r="BG2027" s="17">
        <v>0</v>
      </c>
    </row>
    <row r="2028" spans="2:59" x14ac:dyDescent="0.35">
      <c r="B2028" t="s">
        <v>692</v>
      </c>
      <c r="C2028" s="17">
        <v>6.7457184694602407E-2</v>
      </c>
      <c r="D2028" s="17">
        <v>5.73575049573012E-2</v>
      </c>
      <c r="E2028" s="17">
        <v>7.5863795319517896E-2</v>
      </c>
      <c r="F2028" s="17"/>
      <c r="G2028" s="17">
        <v>0</v>
      </c>
      <c r="H2028" s="17">
        <v>0.19875175867101699</v>
      </c>
      <c r="I2028" s="17">
        <v>0.13688888570345401</v>
      </c>
      <c r="J2028" s="17">
        <v>0</v>
      </c>
      <c r="K2028" s="17">
        <v>4.7247088844287501E-2</v>
      </c>
      <c r="L2028" s="17">
        <v>3.8892209494963803E-2</v>
      </c>
      <c r="M2028" s="17"/>
      <c r="N2028" s="17">
        <v>0.13361880375311</v>
      </c>
      <c r="O2028" s="17">
        <v>2.6713530340742701E-2</v>
      </c>
      <c r="P2028" s="17">
        <v>0.15621700688478499</v>
      </c>
      <c r="Q2028" s="17">
        <v>1.6715672233995799E-2</v>
      </c>
      <c r="R2028" s="17"/>
      <c r="S2028" s="17">
        <v>9.0479102770783401E-2</v>
      </c>
      <c r="T2028" s="17">
        <v>8.3545368821811905E-2</v>
      </c>
      <c r="U2028" s="17">
        <v>0.14221981817219001</v>
      </c>
      <c r="V2028" s="17">
        <v>0</v>
      </c>
      <c r="W2028" s="17">
        <v>0</v>
      </c>
      <c r="X2028" s="17">
        <v>0</v>
      </c>
      <c r="Y2028" s="17">
        <v>0</v>
      </c>
      <c r="Z2028" s="17">
        <v>0.22229948709171299</v>
      </c>
      <c r="AA2028" s="17">
        <v>0.20792469293544699</v>
      </c>
      <c r="AB2028" s="17">
        <v>5.4945194778602303E-2</v>
      </c>
      <c r="AC2028" s="17">
        <v>0</v>
      </c>
      <c r="AD2028" s="17">
        <v>0</v>
      </c>
      <c r="AE2028" s="17"/>
      <c r="AF2028" s="17">
        <v>4.7047643751322699E-2</v>
      </c>
      <c r="AG2028" s="17">
        <v>8.7049322815220501E-2</v>
      </c>
      <c r="AH2028" s="17">
        <v>9.9339948856526805E-2</v>
      </c>
      <c r="AI2028" s="17"/>
      <c r="AJ2028" s="17">
        <v>8.42405658676567E-2</v>
      </c>
      <c r="AK2028" s="17">
        <v>7.40692948915984E-2</v>
      </c>
      <c r="AL2028" s="17">
        <v>0</v>
      </c>
      <c r="AM2028" s="17">
        <v>0</v>
      </c>
      <c r="AN2028" s="17">
        <v>0.114747815336673</v>
      </c>
      <c r="AO2028" s="17"/>
      <c r="AP2028" s="17">
        <v>6.8615565173174006E-2</v>
      </c>
      <c r="AQ2028" s="17">
        <v>0.13126610068917099</v>
      </c>
      <c r="AR2028" s="17">
        <v>0</v>
      </c>
      <c r="AS2028" s="17">
        <v>4.4272946213959198E-2</v>
      </c>
      <c r="AT2028" s="17">
        <v>0</v>
      </c>
      <c r="AU2028" s="17"/>
      <c r="AV2028" s="17">
        <v>0.16967691192333401</v>
      </c>
      <c r="AW2028" s="17">
        <v>7.3449703640592404E-2</v>
      </c>
      <c r="AX2028" s="17">
        <v>0</v>
      </c>
      <c r="AY2028" s="17">
        <v>0</v>
      </c>
      <c r="AZ2028" s="17">
        <v>0</v>
      </c>
      <c r="BA2028" s="17">
        <v>0</v>
      </c>
      <c r="BB2028" s="17"/>
      <c r="BC2028" s="17">
        <v>2.5536606430660001E-2</v>
      </c>
      <c r="BD2028" s="17">
        <v>0.135058205647582</v>
      </c>
      <c r="BE2028" s="17">
        <v>3.2815777429509599E-2</v>
      </c>
      <c r="BF2028" s="17">
        <v>0.146023186126083</v>
      </c>
      <c r="BG2028" s="17">
        <v>0</v>
      </c>
    </row>
    <row r="2029" spans="2:59" x14ac:dyDescent="0.35">
      <c r="B2029" t="s">
        <v>598</v>
      </c>
      <c r="C2029" s="17">
        <v>9.9263989208110304E-2</v>
      </c>
      <c r="D2029" s="17">
        <v>0.116911448971434</v>
      </c>
      <c r="E2029" s="17">
        <v>8.77280399355959E-2</v>
      </c>
      <c r="F2029" s="17"/>
      <c r="G2029" s="17">
        <v>0.10092570430638501</v>
      </c>
      <c r="H2029" s="17">
        <v>0.11597775969171201</v>
      </c>
      <c r="I2029" s="17">
        <v>0.111819133370666</v>
      </c>
      <c r="J2029" s="17">
        <v>0.13181513805887399</v>
      </c>
      <c r="K2029" s="17">
        <v>0.106002013417499</v>
      </c>
      <c r="L2029" s="17">
        <v>4.0611244825503497E-2</v>
      </c>
      <c r="M2029" s="17"/>
      <c r="N2029" s="17">
        <v>0.15273548789581701</v>
      </c>
      <c r="O2029" s="17">
        <v>0.114530621372447</v>
      </c>
      <c r="P2029" s="17">
        <v>0.10350226209136799</v>
      </c>
      <c r="Q2029" s="17">
        <v>5.0485702419415003E-2</v>
      </c>
      <c r="R2029" s="17"/>
      <c r="S2029" s="17">
        <v>0.108817585894494</v>
      </c>
      <c r="T2029" s="17">
        <v>7.9675408125075897E-2</v>
      </c>
      <c r="U2029" s="17">
        <v>5.9863143191299401E-2</v>
      </c>
      <c r="V2029" s="17">
        <v>7.8517453575844096E-2</v>
      </c>
      <c r="W2029" s="17">
        <v>0.52732953051165699</v>
      </c>
      <c r="X2029" s="17">
        <v>7.9582981361553701E-2</v>
      </c>
      <c r="Y2029" s="17">
        <v>0</v>
      </c>
      <c r="Z2029" s="17">
        <v>0</v>
      </c>
      <c r="AA2029" s="17">
        <v>0.19561526161131099</v>
      </c>
      <c r="AB2029" s="17">
        <v>7.5357264981421798E-2</v>
      </c>
      <c r="AC2029" s="17">
        <v>0.143780788636066</v>
      </c>
      <c r="AD2029" s="17">
        <v>0</v>
      </c>
      <c r="AE2029" s="17"/>
      <c r="AF2029" s="17">
        <v>8.3438508596411498E-2</v>
      </c>
      <c r="AG2029" s="17">
        <v>0.12059353911614901</v>
      </c>
      <c r="AH2029" s="17">
        <v>8.1717311844770796E-2</v>
      </c>
      <c r="AI2029" s="17"/>
      <c r="AJ2029" s="17">
        <v>2.5832066923612399E-2</v>
      </c>
      <c r="AK2029" s="17">
        <v>0.12699197386552899</v>
      </c>
      <c r="AL2029" s="17">
        <v>0.16686100094682499</v>
      </c>
      <c r="AM2029" s="17">
        <v>0.26988337067405899</v>
      </c>
      <c r="AN2029" s="17">
        <v>5.4854149217471899E-2</v>
      </c>
      <c r="AO2029" s="17"/>
      <c r="AP2029" s="17">
        <v>3.7407565040691003E-2</v>
      </c>
      <c r="AQ2029" s="17">
        <v>0.14427899225554999</v>
      </c>
      <c r="AR2029" s="17">
        <v>0</v>
      </c>
      <c r="AS2029" s="17">
        <v>4.8385547872434202E-2</v>
      </c>
      <c r="AT2029" s="17">
        <v>0.24949262899764801</v>
      </c>
      <c r="AU2029" s="17"/>
      <c r="AV2029" s="17">
        <v>0.15651360419563701</v>
      </c>
      <c r="AW2029" s="17">
        <v>4.0043021714104197E-2</v>
      </c>
      <c r="AX2029" s="17">
        <v>0</v>
      </c>
      <c r="AY2029" s="17">
        <v>4.3731778481773599E-2</v>
      </c>
      <c r="AZ2029" s="17">
        <v>0.205635972608393</v>
      </c>
      <c r="BA2029" s="17">
        <v>7.3445309464760203E-2</v>
      </c>
      <c r="BB2029" s="17"/>
      <c r="BC2029" s="17">
        <v>0.124397196519462</v>
      </c>
      <c r="BD2029" s="17">
        <v>3.9044784568707601E-2</v>
      </c>
      <c r="BE2029" s="17">
        <v>0.12722231902720799</v>
      </c>
      <c r="BF2029" s="17">
        <v>0.115357537130337</v>
      </c>
      <c r="BG2029" s="17">
        <v>0</v>
      </c>
    </row>
    <row r="2030" spans="2:59" x14ac:dyDescent="0.35">
      <c r="B2030" t="s">
        <v>693</v>
      </c>
      <c r="C2030" s="17">
        <v>0.64059491616458597</v>
      </c>
      <c r="D2030" s="17">
        <v>0.65654331677686895</v>
      </c>
      <c r="E2030" s="17">
        <v>0.623647731408002</v>
      </c>
      <c r="F2030" s="17"/>
      <c r="G2030" s="17">
        <v>0.429032619397194</v>
      </c>
      <c r="H2030" s="17">
        <v>0.46550627696073499</v>
      </c>
      <c r="I2030" s="17">
        <v>0.46953757550327702</v>
      </c>
      <c r="J2030" s="17">
        <v>0.78457187647244897</v>
      </c>
      <c r="K2030" s="17">
        <v>0.80168836848814395</v>
      </c>
      <c r="L2030" s="17">
        <v>0.85068290334497898</v>
      </c>
      <c r="M2030" s="17"/>
      <c r="N2030" s="17">
        <v>0.56388937183591004</v>
      </c>
      <c r="O2030" s="17">
        <v>0.58280130728873802</v>
      </c>
      <c r="P2030" s="17">
        <v>0.49865198591587301</v>
      </c>
      <c r="Q2030" s="17">
        <v>0.80055420172628</v>
      </c>
      <c r="R2030" s="17"/>
      <c r="S2030" s="17">
        <v>0.35251885649607001</v>
      </c>
      <c r="T2030" s="17">
        <v>0.83677922305311203</v>
      </c>
      <c r="U2030" s="17">
        <v>0.671674979936419</v>
      </c>
      <c r="V2030" s="17">
        <v>0.87892959325687703</v>
      </c>
      <c r="W2030" s="17">
        <v>0.25513660127238502</v>
      </c>
      <c r="X2030" s="17">
        <v>0.57297442507165297</v>
      </c>
      <c r="Y2030" s="17">
        <v>0.612434256585352</v>
      </c>
      <c r="Z2030" s="17">
        <v>0.77770051290828701</v>
      </c>
      <c r="AA2030" s="17">
        <v>0.39395765967871998</v>
      </c>
      <c r="AB2030" s="17">
        <v>0.78259863362054105</v>
      </c>
      <c r="AC2030" s="17">
        <v>0.64452127505126899</v>
      </c>
      <c r="AD2030" s="17">
        <v>1</v>
      </c>
      <c r="AE2030" s="17"/>
      <c r="AF2030" s="17">
        <v>0.75667131986560998</v>
      </c>
      <c r="AG2030" s="17">
        <v>0.61283811564206303</v>
      </c>
      <c r="AH2030" s="17">
        <v>0.46053610943148698</v>
      </c>
      <c r="AI2030" s="17"/>
      <c r="AJ2030" s="17">
        <v>0.80752787045471497</v>
      </c>
      <c r="AK2030" s="17">
        <v>0.56970565642304605</v>
      </c>
      <c r="AL2030" s="17">
        <v>0.46819304361413899</v>
      </c>
      <c r="AM2030" s="17">
        <v>0.48336811760794601</v>
      </c>
      <c r="AN2030" s="17">
        <v>0.53458044670889504</v>
      </c>
      <c r="AO2030" s="17"/>
      <c r="AP2030" s="17">
        <v>0.835608950720232</v>
      </c>
      <c r="AQ2030" s="17">
        <v>0.49073036408016002</v>
      </c>
      <c r="AR2030" s="17">
        <v>0.58966330210968299</v>
      </c>
      <c r="AS2030" s="17">
        <v>0.78131304969506998</v>
      </c>
      <c r="AT2030" s="17">
        <v>0.35989022031289097</v>
      </c>
      <c r="AU2030" s="17"/>
      <c r="AV2030" s="17">
        <v>0.44623724584333402</v>
      </c>
      <c r="AW2030" s="17">
        <v>0.82402718945342701</v>
      </c>
      <c r="AX2030" s="17">
        <v>0.64119439895900798</v>
      </c>
      <c r="AY2030" s="17">
        <v>0.84236130567055301</v>
      </c>
      <c r="AZ2030" s="17">
        <v>0.34056795418631303</v>
      </c>
      <c r="BA2030" s="17">
        <v>0.78875670486717098</v>
      </c>
      <c r="BB2030" s="17"/>
      <c r="BC2030" s="17">
        <v>0.66619351220526002</v>
      </c>
      <c r="BD2030" s="17">
        <v>0.58513873293676599</v>
      </c>
      <c r="BE2030" s="17">
        <v>0.67624842993282896</v>
      </c>
      <c r="BF2030" s="17">
        <v>0.37371807279819902</v>
      </c>
      <c r="BG2030" s="17">
        <v>1</v>
      </c>
    </row>
    <row r="2031" spans="2:59" x14ac:dyDescent="0.35">
      <c r="B2031" t="s">
        <v>100</v>
      </c>
      <c r="C2031" s="17">
        <v>3.1767067017782702E-2</v>
      </c>
      <c r="D2031" s="17">
        <v>0</v>
      </c>
      <c r="E2031" s="17">
        <v>5.5588969740224398E-2</v>
      </c>
      <c r="F2031" s="17"/>
      <c r="G2031" s="17">
        <v>8.91032625284362E-2</v>
      </c>
      <c r="H2031" s="17">
        <v>5.9727132938571501E-2</v>
      </c>
      <c r="I2031" s="17">
        <v>4.7936039435481498E-2</v>
      </c>
      <c r="J2031" s="17">
        <v>0</v>
      </c>
      <c r="K2031" s="17">
        <v>0</v>
      </c>
      <c r="L2031" s="17">
        <v>0</v>
      </c>
      <c r="M2031" s="17"/>
      <c r="N2031" s="17">
        <v>4.0129889776500297E-2</v>
      </c>
      <c r="O2031" s="17">
        <v>5.8861508147206601E-2</v>
      </c>
      <c r="P2031" s="17">
        <v>4.2383761820012397E-2</v>
      </c>
      <c r="Q2031" s="17">
        <v>0</v>
      </c>
      <c r="R2031" s="17"/>
      <c r="S2031" s="17">
        <v>0.17336530167723899</v>
      </c>
      <c r="T2031" s="17">
        <v>0</v>
      </c>
      <c r="U2031" s="17">
        <v>0</v>
      </c>
      <c r="V2031" s="17">
        <v>0</v>
      </c>
      <c r="W2031" s="17">
        <v>0</v>
      </c>
      <c r="X2031" s="17">
        <v>0</v>
      </c>
      <c r="Y2031" s="17">
        <v>0.11517782228462201</v>
      </c>
      <c r="Z2031" s="17">
        <v>0</v>
      </c>
      <c r="AA2031" s="17">
        <v>0</v>
      </c>
      <c r="AB2031" s="17">
        <v>0</v>
      </c>
      <c r="AC2031" s="17">
        <v>0</v>
      </c>
      <c r="AD2031" s="17">
        <v>0</v>
      </c>
      <c r="AE2031" s="17"/>
      <c r="AF2031" s="17">
        <v>1.8218965260915501E-2</v>
      </c>
      <c r="AG2031" s="17">
        <v>2.4765544993119198E-2</v>
      </c>
      <c r="AH2031" s="17">
        <v>0.101618338474013</v>
      </c>
      <c r="AI2031" s="17"/>
      <c r="AJ2031" s="17">
        <v>0</v>
      </c>
      <c r="AK2031" s="17">
        <v>3.9296496068107097E-2</v>
      </c>
      <c r="AL2031" s="17">
        <v>0</v>
      </c>
      <c r="AM2031" s="17">
        <v>0</v>
      </c>
      <c r="AN2031" s="17">
        <v>0.189639983678313</v>
      </c>
      <c r="AO2031" s="17"/>
      <c r="AP2031" s="17">
        <v>3.3322397874077897E-2</v>
      </c>
      <c r="AQ2031" s="17">
        <v>2.7004931634735999E-2</v>
      </c>
      <c r="AR2031" s="17">
        <v>0</v>
      </c>
      <c r="AS2031" s="17">
        <v>0</v>
      </c>
      <c r="AT2031" s="17">
        <v>6.27205547634897E-2</v>
      </c>
      <c r="AU2031" s="17"/>
      <c r="AV2031" s="17">
        <v>2.9896946196292299E-2</v>
      </c>
      <c r="AW2031" s="17">
        <v>3.5670044286129597E-2</v>
      </c>
      <c r="AX2031" s="17">
        <v>0</v>
      </c>
      <c r="AY2031" s="17">
        <v>0</v>
      </c>
      <c r="AZ2031" s="17">
        <v>5.9353129970192701E-2</v>
      </c>
      <c r="BA2031" s="17">
        <v>0.137797985668069</v>
      </c>
      <c r="BB2031" s="17"/>
      <c r="BC2031" s="17">
        <v>0</v>
      </c>
      <c r="BD2031" s="17">
        <v>7.1884962934102001E-2</v>
      </c>
      <c r="BE2031" s="17">
        <v>2.71232243106477E-2</v>
      </c>
      <c r="BF2031" s="17">
        <v>9.4780970642549894E-2</v>
      </c>
      <c r="BG2031" s="17">
        <v>0</v>
      </c>
    </row>
    <row r="2032" spans="2:59" x14ac:dyDescent="0.35">
      <c r="C2032" s="17"/>
      <c r="D2032" s="17"/>
      <c r="E2032" s="17"/>
      <c r="F2032" s="17"/>
      <c r="G2032" s="17"/>
      <c r="H2032" s="17"/>
      <c r="I2032" s="17"/>
      <c r="J2032" s="17"/>
      <c r="K2032" s="17"/>
      <c r="L2032" s="17"/>
      <c r="M2032" s="17"/>
      <c r="N2032" s="17"/>
      <c r="O2032" s="17"/>
      <c r="P2032" s="17"/>
      <c r="Q2032" s="17"/>
      <c r="R2032" s="17"/>
      <c r="S2032" s="17"/>
      <c r="T2032" s="17"/>
      <c r="U2032" s="17"/>
      <c r="V2032" s="17"/>
      <c r="W2032" s="17"/>
      <c r="X2032" s="17"/>
      <c r="Y2032" s="17"/>
      <c r="Z2032" s="17"/>
      <c r="AA2032" s="17"/>
      <c r="AB2032" s="17"/>
      <c r="AC2032" s="17"/>
      <c r="AD2032" s="17"/>
      <c r="AE2032" s="17"/>
      <c r="AF2032" s="17"/>
      <c r="AG2032" s="17"/>
      <c r="AH2032" s="17"/>
      <c r="AI2032" s="17"/>
      <c r="AJ2032" s="17"/>
      <c r="AK2032" s="17"/>
      <c r="AL2032" s="17"/>
      <c r="AM2032" s="17"/>
      <c r="AN2032" s="17"/>
      <c r="AO2032" s="17"/>
      <c r="AP2032" s="17"/>
      <c r="AQ2032" s="17"/>
      <c r="AR2032" s="17"/>
      <c r="AS2032" s="17"/>
      <c r="AT2032" s="17"/>
      <c r="AU2032" s="17"/>
      <c r="AV2032" s="17"/>
      <c r="AW2032" s="17"/>
      <c r="AX2032" s="17"/>
      <c r="AY2032" s="17"/>
      <c r="AZ2032" s="17"/>
      <c r="BA2032" s="17"/>
      <c r="BB2032" s="17"/>
      <c r="BC2032" s="17"/>
      <c r="BD2032" s="17"/>
      <c r="BE2032" s="17"/>
      <c r="BF2032" s="17"/>
      <c r="BG2032" s="17"/>
    </row>
    <row r="2033" spans="2:59" x14ac:dyDescent="0.35">
      <c r="B2033" s="6" t="s">
        <v>709</v>
      </c>
      <c r="C2033" s="17"/>
      <c r="D2033" s="17"/>
      <c r="E2033" s="17"/>
      <c r="F2033" s="17"/>
      <c r="G2033" s="17"/>
      <c r="H2033" s="17"/>
      <c r="I2033" s="17"/>
      <c r="J2033" s="17"/>
      <c r="K2033" s="17"/>
      <c r="L2033" s="17"/>
      <c r="M2033" s="17"/>
      <c r="N2033" s="17"/>
      <c r="O2033" s="17"/>
      <c r="P2033" s="17"/>
      <c r="Q2033" s="17"/>
      <c r="R2033" s="17"/>
      <c r="S2033" s="17"/>
      <c r="T2033" s="17"/>
      <c r="U2033" s="17"/>
      <c r="V2033" s="17"/>
      <c r="W2033" s="17"/>
      <c r="X2033" s="17"/>
      <c r="Y2033" s="17"/>
      <c r="Z2033" s="17"/>
      <c r="AA2033" s="17"/>
      <c r="AB2033" s="17"/>
      <c r="AC2033" s="17"/>
      <c r="AD2033" s="17"/>
      <c r="AE2033" s="17"/>
      <c r="AF2033" s="17"/>
      <c r="AG2033" s="17"/>
      <c r="AH2033" s="17"/>
      <c r="AI2033" s="17"/>
      <c r="AJ2033" s="17"/>
      <c r="AK2033" s="17"/>
      <c r="AL2033" s="17"/>
      <c r="AM2033" s="17"/>
      <c r="AN2033" s="17"/>
      <c r="AO2033" s="17"/>
      <c r="AP2033" s="17"/>
      <c r="AQ2033" s="17"/>
      <c r="AR2033" s="17"/>
      <c r="AS2033" s="17"/>
      <c r="AT2033" s="17"/>
      <c r="AU2033" s="17"/>
      <c r="AV2033" s="17"/>
      <c r="AW2033" s="17"/>
      <c r="AX2033" s="17"/>
      <c r="AY2033" s="17"/>
      <c r="AZ2033" s="17"/>
      <c r="BA2033" s="17"/>
      <c r="BB2033" s="17"/>
      <c r="BC2033" s="17"/>
      <c r="BD2033" s="17"/>
      <c r="BE2033" s="17"/>
      <c r="BF2033" s="17"/>
      <c r="BG2033" s="17"/>
    </row>
    <row r="2034" spans="2:59" x14ac:dyDescent="0.35">
      <c r="B2034" s="24" t="s">
        <v>331</v>
      </c>
      <c r="C2034" s="17"/>
      <c r="D2034" s="17"/>
      <c r="E2034" s="17"/>
      <c r="F2034" s="17"/>
      <c r="G2034" s="17"/>
      <c r="H2034" s="17"/>
      <c r="I2034" s="17"/>
      <c r="J2034" s="17"/>
      <c r="K2034" s="17"/>
      <c r="L2034" s="17"/>
      <c r="M2034" s="17"/>
      <c r="N2034" s="17"/>
      <c r="O2034" s="17"/>
      <c r="P2034" s="17"/>
      <c r="Q2034" s="17"/>
      <c r="R2034" s="17"/>
      <c r="S2034" s="17"/>
      <c r="T2034" s="17"/>
      <c r="U2034" s="17"/>
      <c r="V2034" s="17"/>
      <c r="W2034" s="17"/>
      <c r="X2034" s="17"/>
      <c r="Y2034" s="17"/>
      <c r="Z2034" s="17"/>
      <c r="AA2034" s="17"/>
      <c r="AB2034" s="17"/>
      <c r="AC2034" s="17"/>
      <c r="AD2034" s="17"/>
      <c r="AE2034" s="17"/>
      <c r="AF2034" s="17"/>
      <c r="AG2034" s="17"/>
      <c r="AH2034" s="17"/>
      <c r="AI2034" s="17"/>
      <c r="AJ2034" s="17"/>
      <c r="AK2034" s="17"/>
      <c r="AL2034" s="17"/>
      <c r="AM2034" s="17"/>
      <c r="AN2034" s="17"/>
      <c r="AO2034" s="17"/>
      <c r="AP2034" s="17"/>
      <c r="AQ2034" s="17"/>
      <c r="AR2034" s="17"/>
      <c r="AS2034" s="17"/>
      <c r="AT2034" s="17"/>
      <c r="AU2034" s="17"/>
      <c r="AV2034" s="17"/>
      <c r="AW2034" s="17"/>
      <c r="AX2034" s="17"/>
      <c r="AY2034" s="17"/>
      <c r="AZ2034" s="17"/>
      <c r="BA2034" s="17"/>
      <c r="BB2034" s="17"/>
      <c r="BC2034" s="17"/>
      <c r="BD2034" s="17"/>
      <c r="BE2034" s="17"/>
      <c r="BF2034" s="17"/>
      <c r="BG2034" s="17"/>
    </row>
    <row r="2035" spans="2:59" x14ac:dyDescent="0.35">
      <c r="B2035" t="s">
        <v>688</v>
      </c>
      <c r="C2035" s="17">
        <v>4.8444919183395503E-2</v>
      </c>
      <c r="D2035" s="17">
        <v>3.0228456500479301E-2</v>
      </c>
      <c r="E2035" s="17">
        <v>6.6843457252422203E-2</v>
      </c>
      <c r="F2035" s="17"/>
      <c r="G2035" s="17">
        <v>5.4269729692762302E-2</v>
      </c>
      <c r="H2035" s="17">
        <v>0.107163209200645</v>
      </c>
      <c r="I2035" s="17">
        <v>3.1928032495213997E-2</v>
      </c>
      <c r="J2035" s="17">
        <v>4.8582959227996998E-2</v>
      </c>
      <c r="K2035" s="17">
        <v>0</v>
      </c>
      <c r="L2035" s="17">
        <v>4.9108420305205402E-2</v>
      </c>
      <c r="M2035" s="17"/>
      <c r="N2035" s="17">
        <v>0.106096657265713</v>
      </c>
      <c r="O2035" s="17">
        <v>0</v>
      </c>
      <c r="P2035" s="17">
        <v>9.9188983654710405E-2</v>
      </c>
      <c r="Q2035" s="17">
        <v>0</v>
      </c>
      <c r="R2035" s="17"/>
      <c r="S2035" s="17">
        <v>6.6876460866316698E-2</v>
      </c>
      <c r="T2035" s="17">
        <v>4.7334601210237498E-2</v>
      </c>
      <c r="U2035" s="17">
        <v>0</v>
      </c>
      <c r="V2035" s="17">
        <v>0</v>
      </c>
      <c r="W2035" s="17">
        <v>0.27073261885570599</v>
      </c>
      <c r="X2035" s="17">
        <v>0</v>
      </c>
      <c r="Y2035" s="17">
        <v>0</v>
      </c>
      <c r="Z2035" s="17">
        <v>0</v>
      </c>
      <c r="AA2035" s="17">
        <v>5.1553095879825497E-2</v>
      </c>
      <c r="AB2035" s="17">
        <v>0</v>
      </c>
      <c r="AC2035" s="17">
        <v>0.120030253592322</v>
      </c>
      <c r="AD2035" s="17">
        <v>0</v>
      </c>
      <c r="AE2035" s="17"/>
      <c r="AF2035" s="17">
        <v>3.2330458849261501E-2</v>
      </c>
      <c r="AG2035" s="17">
        <v>3.1861470777569602E-2</v>
      </c>
      <c r="AH2035" s="17">
        <v>9.4179627462720794E-2</v>
      </c>
      <c r="AI2035" s="17"/>
      <c r="AJ2035" s="17">
        <v>2.7468133718876998E-2</v>
      </c>
      <c r="AK2035" s="17">
        <v>7.6595647616350807E-2</v>
      </c>
      <c r="AL2035" s="17">
        <v>0</v>
      </c>
      <c r="AM2035" s="17">
        <v>0</v>
      </c>
      <c r="AN2035" s="17">
        <v>4.7097076182080401E-2</v>
      </c>
      <c r="AO2035" s="17"/>
      <c r="AP2035" s="17">
        <v>4.4490257775344301E-2</v>
      </c>
      <c r="AQ2035" s="17">
        <v>6.1514938935919E-2</v>
      </c>
      <c r="AR2035" s="17">
        <v>0</v>
      </c>
      <c r="AS2035" s="17">
        <v>8.30020783632026E-2</v>
      </c>
      <c r="AT2035" s="17">
        <v>0</v>
      </c>
      <c r="AU2035" s="17"/>
      <c r="AV2035" s="17">
        <v>5.4124200176442497E-2</v>
      </c>
      <c r="AW2035" s="17">
        <v>3.7366900471711199E-2</v>
      </c>
      <c r="AX2035" s="17">
        <v>0</v>
      </c>
      <c r="AY2035" s="17">
        <v>5.5518405282981999E-2</v>
      </c>
      <c r="AZ2035" s="17">
        <v>0</v>
      </c>
      <c r="BA2035" s="17">
        <v>0.18475162365734399</v>
      </c>
      <c r="BB2035" s="17"/>
      <c r="BC2035" s="17">
        <v>3.6743345985870202E-2</v>
      </c>
      <c r="BD2035" s="17">
        <v>0.129153106156042</v>
      </c>
      <c r="BE2035" s="17">
        <v>0</v>
      </c>
      <c r="BF2035" s="17">
        <v>6.1954954710435502E-2</v>
      </c>
      <c r="BG2035" s="17">
        <v>0</v>
      </c>
    </row>
    <row r="2036" spans="2:59" x14ac:dyDescent="0.35">
      <c r="B2036" t="s">
        <v>689</v>
      </c>
      <c r="C2036" s="17">
        <v>6.4005724072593695E-2</v>
      </c>
      <c r="D2036" s="17">
        <v>4.4234100024313598E-2</v>
      </c>
      <c r="E2036" s="17">
        <v>8.3974967502050399E-2</v>
      </c>
      <c r="F2036" s="17"/>
      <c r="G2036" s="17">
        <v>0</v>
      </c>
      <c r="H2036" s="17">
        <v>0</v>
      </c>
      <c r="I2036" s="17">
        <v>0.14847173814341899</v>
      </c>
      <c r="J2036" s="17">
        <v>0.155967606570283</v>
      </c>
      <c r="K2036" s="17">
        <v>5.4872286967554598E-2</v>
      </c>
      <c r="L2036" s="17">
        <v>0</v>
      </c>
      <c r="M2036" s="17"/>
      <c r="N2036" s="17">
        <v>0</v>
      </c>
      <c r="O2036" s="17">
        <v>0.123993654134869</v>
      </c>
      <c r="P2036" s="17">
        <v>0.140826034829171</v>
      </c>
      <c r="Q2036" s="17">
        <v>2.8424534034132101E-2</v>
      </c>
      <c r="R2036" s="17"/>
      <c r="S2036" s="17">
        <v>0</v>
      </c>
      <c r="T2036" s="17">
        <v>0.108106095406219</v>
      </c>
      <c r="U2036" s="17">
        <v>0</v>
      </c>
      <c r="V2036" s="17">
        <v>0</v>
      </c>
      <c r="W2036" s="17">
        <v>0.147682049226147</v>
      </c>
      <c r="X2036" s="17">
        <v>0</v>
      </c>
      <c r="Y2036" s="17">
        <v>0</v>
      </c>
      <c r="Z2036" s="17">
        <v>0.335341526779738</v>
      </c>
      <c r="AA2036" s="17">
        <v>8.5706829725116895E-2</v>
      </c>
      <c r="AB2036" s="17">
        <v>0.114364480287634</v>
      </c>
      <c r="AC2036" s="17">
        <v>0.10749390964123599</v>
      </c>
      <c r="AD2036" s="17">
        <v>0</v>
      </c>
      <c r="AE2036" s="17"/>
      <c r="AF2036" s="17">
        <v>3.5700676810818802E-2</v>
      </c>
      <c r="AG2036" s="17">
        <v>0.10114368429267601</v>
      </c>
      <c r="AH2036" s="17">
        <v>5.2831171722611897E-2</v>
      </c>
      <c r="AI2036" s="17"/>
      <c r="AJ2036" s="17">
        <v>5.1149315932219802E-2</v>
      </c>
      <c r="AK2036" s="17">
        <v>0.12988092689274</v>
      </c>
      <c r="AL2036" s="17">
        <v>0</v>
      </c>
      <c r="AM2036" s="17">
        <v>0</v>
      </c>
      <c r="AN2036" s="17">
        <v>0</v>
      </c>
      <c r="AO2036" s="17"/>
      <c r="AP2036" s="17">
        <v>3.2289539097456903E-2</v>
      </c>
      <c r="AQ2036" s="17">
        <v>6.5208622852984399E-2</v>
      </c>
      <c r="AR2036" s="17">
        <v>0</v>
      </c>
      <c r="AS2036" s="17">
        <v>0.17063333866174701</v>
      </c>
      <c r="AT2036" s="17">
        <v>0.11407501920437101</v>
      </c>
      <c r="AU2036" s="17"/>
      <c r="AV2036" s="17">
        <v>0.124324989022708</v>
      </c>
      <c r="AW2036" s="17">
        <v>2.7119644930462799E-2</v>
      </c>
      <c r="AX2036" s="17">
        <v>0</v>
      </c>
      <c r="AY2036" s="17">
        <v>6.13057999981051E-2</v>
      </c>
      <c r="AZ2036" s="17">
        <v>9.2895662952963101E-2</v>
      </c>
      <c r="BA2036" s="17">
        <v>0</v>
      </c>
      <c r="BB2036" s="17"/>
      <c r="BC2036" s="17">
        <v>3.49623617324804E-2</v>
      </c>
      <c r="BD2036" s="17">
        <v>9.5615439391434701E-2</v>
      </c>
      <c r="BE2036" s="17">
        <v>2.8700223022384501E-2</v>
      </c>
      <c r="BF2036" s="17">
        <v>0</v>
      </c>
      <c r="BG2036" s="17">
        <v>0.49534184246172902</v>
      </c>
    </row>
    <row r="2037" spans="2:59" x14ac:dyDescent="0.35">
      <c r="B2037" t="s">
        <v>690</v>
      </c>
      <c r="C2037" s="17">
        <v>0.13093086498756401</v>
      </c>
      <c r="D2037" s="17">
        <v>0.11367717901082799</v>
      </c>
      <c r="E2037" s="17">
        <v>0.14835700329990001</v>
      </c>
      <c r="F2037" s="17"/>
      <c r="G2037" s="17">
        <v>6.3317299262778001E-2</v>
      </c>
      <c r="H2037" s="17">
        <v>0.21248616854081401</v>
      </c>
      <c r="I2037" s="17">
        <v>8.7536475964675106E-2</v>
      </c>
      <c r="J2037" s="17">
        <v>8.9492745455271194E-2</v>
      </c>
      <c r="K2037" s="17">
        <v>0.16862798119876099</v>
      </c>
      <c r="L2037" s="17">
        <v>0.17947697700507001</v>
      </c>
      <c r="M2037" s="17"/>
      <c r="N2037" s="17">
        <v>6.9363065515922098E-2</v>
      </c>
      <c r="O2037" s="17">
        <v>0.101458575525449</v>
      </c>
      <c r="P2037" s="17">
        <v>0.14099305925531599</v>
      </c>
      <c r="Q2037" s="17">
        <v>0.23171222192141699</v>
      </c>
      <c r="R2037" s="17"/>
      <c r="S2037" s="17">
        <v>0</v>
      </c>
      <c r="T2037" s="17">
        <v>7.2127040043602597E-2</v>
      </c>
      <c r="U2037" s="17">
        <v>0.280294175750958</v>
      </c>
      <c r="V2037" s="17">
        <v>0</v>
      </c>
      <c r="W2037" s="17">
        <v>0</v>
      </c>
      <c r="X2037" s="17">
        <v>0.266813034958305</v>
      </c>
      <c r="Y2037" s="17">
        <v>0.18194070613715299</v>
      </c>
      <c r="Z2037" s="17">
        <v>0</v>
      </c>
      <c r="AA2037" s="17">
        <v>0.18155054455830899</v>
      </c>
      <c r="AB2037" s="17">
        <v>0.38432973555823802</v>
      </c>
      <c r="AC2037" s="17">
        <v>0.10749390964123599</v>
      </c>
      <c r="AD2037" s="17">
        <v>0</v>
      </c>
      <c r="AE2037" s="17"/>
      <c r="AF2037" s="17">
        <v>0.179495773851407</v>
      </c>
      <c r="AG2037" s="17">
        <v>0.13400089116213201</v>
      </c>
      <c r="AH2037" s="17">
        <v>5.6100231305471697E-2</v>
      </c>
      <c r="AI2037" s="17"/>
      <c r="AJ2037" s="17">
        <v>7.1133972834323905E-2</v>
      </c>
      <c r="AK2037" s="17">
        <v>0.158408993191446</v>
      </c>
      <c r="AL2037" s="17">
        <v>0.22103249255357699</v>
      </c>
      <c r="AM2037" s="17">
        <v>0</v>
      </c>
      <c r="AN2037" s="17">
        <v>4.8908524987216602E-2</v>
      </c>
      <c r="AO2037" s="17"/>
      <c r="AP2037" s="17">
        <v>0</v>
      </c>
      <c r="AQ2037" s="17">
        <v>0.17723249450588199</v>
      </c>
      <c r="AR2037" s="17">
        <v>0.25628709128565602</v>
      </c>
      <c r="AS2037" s="17">
        <v>0.266493071308471</v>
      </c>
      <c r="AT2037" s="17">
        <v>0</v>
      </c>
      <c r="AU2037" s="17"/>
      <c r="AV2037" s="17">
        <v>0.186101754060639</v>
      </c>
      <c r="AW2037" s="17">
        <v>0</v>
      </c>
      <c r="AX2037" s="17">
        <v>0.28840714023113601</v>
      </c>
      <c r="AY2037" s="17">
        <v>0.178251805614659</v>
      </c>
      <c r="AZ2037" s="17">
        <v>0.11215180862504801</v>
      </c>
      <c r="BA2037" s="17">
        <v>0</v>
      </c>
      <c r="BB2037" s="17"/>
      <c r="BC2037" s="17">
        <v>0.17926692644383699</v>
      </c>
      <c r="BD2037" s="17">
        <v>0.167392489532877</v>
      </c>
      <c r="BE2037" s="17">
        <v>0.100557129195971</v>
      </c>
      <c r="BF2037" s="17">
        <v>0.113338886481061</v>
      </c>
      <c r="BG2037" s="17">
        <v>0</v>
      </c>
    </row>
    <row r="2038" spans="2:59" x14ac:dyDescent="0.35">
      <c r="B2038" t="s">
        <v>691</v>
      </c>
      <c r="C2038" s="17">
        <v>0.20068365497643101</v>
      </c>
      <c r="D2038" s="17">
        <v>0.194419297617557</v>
      </c>
      <c r="E2038" s="17">
        <v>0.20701062522040201</v>
      </c>
      <c r="F2038" s="17"/>
      <c r="G2038" s="17">
        <v>0.31333942044923502</v>
      </c>
      <c r="H2038" s="17">
        <v>0.164359920089345</v>
      </c>
      <c r="I2038" s="17">
        <v>0.124366916449408</v>
      </c>
      <c r="J2038" s="17">
        <v>0.195292677586071</v>
      </c>
      <c r="K2038" s="17">
        <v>0.20447161853527401</v>
      </c>
      <c r="L2038" s="17">
        <v>0.22983711506407301</v>
      </c>
      <c r="M2038" s="17"/>
      <c r="N2038" s="17">
        <v>0.15829268725443699</v>
      </c>
      <c r="O2038" s="17">
        <v>0.20451826781573601</v>
      </c>
      <c r="P2038" s="17">
        <v>0.13618606239689901</v>
      </c>
      <c r="Q2038" s="17">
        <v>0.28795764274843</v>
      </c>
      <c r="R2038" s="17"/>
      <c r="S2038" s="17">
        <v>0.19115395276729399</v>
      </c>
      <c r="T2038" s="17">
        <v>0.18991875234211</v>
      </c>
      <c r="U2038" s="17">
        <v>0.16336936022764301</v>
      </c>
      <c r="V2038" s="17">
        <v>0.20519313265914399</v>
      </c>
      <c r="W2038" s="17">
        <v>0</v>
      </c>
      <c r="X2038" s="17">
        <v>0.31125052427711503</v>
      </c>
      <c r="Y2038" s="17">
        <v>8.4761444650496204E-2</v>
      </c>
      <c r="Z2038" s="17">
        <v>0</v>
      </c>
      <c r="AA2038" s="17">
        <v>0.24805636012972501</v>
      </c>
      <c r="AB2038" s="17">
        <v>0.40715033205286</v>
      </c>
      <c r="AC2038" s="17">
        <v>0.30852011667638302</v>
      </c>
      <c r="AD2038" s="17">
        <v>0</v>
      </c>
      <c r="AE2038" s="17"/>
      <c r="AF2038" s="17">
        <v>0.10955550275265299</v>
      </c>
      <c r="AG2038" s="17">
        <v>0.27091597640263898</v>
      </c>
      <c r="AH2038" s="17">
        <v>0.17122491466074699</v>
      </c>
      <c r="AI2038" s="17"/>
      <c r="AJ2038" s="17">
        <v>0.18399969092811999</v>
      </c>
      <c r="AK2038" s="17">
        <v>0.21378964822385901</v>
      </c>
      <c r="AL2038" s="17">
        <v>0.19027886956141099</v>
      </c>
      <c r="AM2038" s="17">
        <v>0</v>
      </c>
      <c r="AN2038" s="17">
        <v>0.228269897653023</v>
      </c>
      <c r="AO2038" s="17"/>
      <c r="AP2038" s="17">
        <v>0.16883264116288699</v>
      </c>
      <c r="AQ2038" s="17">
        <v>0.22718882707670399</v>
      </c>
      <c r="AR2038" s="17">
        <v>0.236184581054975</v>
      </c>
      <c r="AS2038" s="17">
        <v>0.15327663470872499</v>
      </c>
      <c r="AT2038" s="17">
        <v>0.336661577332588</v>
      </c>
      <c r="AU2038" s="17"/>
      <c r="AV2038" s="17">
        <v>0.18184970495413</v>
      </c>
      <c r="AW2038" s="17">
        <v>0.20511850285942401</v>
      </c>
      <c r="AX2038" s="17">
        <v>0.170914868199813</v>
      </c>
      <c r="AY2038" s="17">
        <v>0.209521512609432</v>
      </c>
      <c r="AZ2038" s="17">
        <v>0.40341356995366401</v>
      </c>
      <c r="BA2038" s="17">
        <v>0.26976567563748299</v>
      </c>
      <c r="BB2038" s="17"/>
      <c r="BC2038" s="17">
        <v>0.20159744019567499</v>
      </c>
      <c r="BD2038" s="17">
        <v>0.15197026724357701</v>
      </c>
      <c r="BE2038" s="17">
        <v>0.27941408538654899</v>
      </c>
      <c r="BF2038" s="17">
        <v>0.17902113151767499</v>
      </c>
      <c r="BG2038" s="17">
        <v>0</v>
      </c>
    </row>
    <row r="2039" spans="2:59" x14ac:dyDescent="0.35">
      <c r="B2039" t="s">
        <v>692</v>
      </c>
      <c r="C2039" s="17">
        <v>0.234399424908211</v>
      </c>
      <c r="D2039" s="17">
        <v>0.21662327004721799</v>
      </c>
      <c r="E2039" s="17">
        <v>0.25235325423412203</v>
      </c>
      <c r="F2039" s="17"/>
      <c r="G2039" s="17">
        <v>0.212979926358382</v>
      </c>
      <c r="H2039" s="17">
        <v>0.21136624888663</v>
      </c>
      <c r="I2039" s="17">
        <v>0.20818776647910001</v>
      </c>
      <c r="J2039" s="17">
        <v>0.37277196408139102</v>
      </c>
      <c r="K2039" s="17">
        <v>0.22101867085140001</v>
      </c>
      <c r="L2039" s="17">
        <v>0.19682360726054399</v>
      </c>
      <c r="M2039" s="17"/>
      <c r="N2039" s="17">
        <v>0.26609532559010801</v>
      </c>
      <c r="O2039" s="17">
        <v>0.26701094794729102</v>
      </c>
      <c r="P2039" s="17">
        <v>0.15642206785798399</v>
      </c>
      <c r="Q2039" s="17">
        <v>0.208570911974122</v>
      </c>
      <c r="R2039" s="17"/>
      <c r="S2039" s="17">
        <v>0.273782958003425</v>
      </c>
      <c r="T2039" s="17">
        <v>0.15102982600050499</v>
      </c>
      <c r="U2039" s="17">
        <v>0.402255150694523</v>
      </c>
      <c r="V2039" s="17">
        <v>0.108806527289803</v>
      </c>
      <c r="W2039" s="17">
        <v>0.33150932287753798</v>
      </c>
      <c r="X2039" s="17">
        <v>0.42193644076457898</v>
      </c>
      <c r="Y2039" s="17">
        <v>0.38692002932272601</v>
      </c>
      <c r="Z2039" s="17">
        <v>0.35751856104690299</v>
      </c>
      <c r="AA2039" s="17">
        <v>0.15981580165048001</v>
      </c>
      <c r="AB2039" s="17">
        <v>0</v>
      </c>
      <c r="AC2039" s="17">
        <v>0.12880777833575299</v>
      </c>
      <c r="AD2039" s="17">
        <v>0.50624840627228196</v>
      </c>
      <c r="AE2039" s="17"/>
      <c r="AF2039" s="17">
        <v>0.23417044108981899</v>
      </c>
      <c r="AG2039" s="17">
        <v>0.19862440841142301</v>
      </c>
      <c r="AH2039" s="17">
        <v>0.23954432912957899</v>
      </c>
      <c r="AI2039" s="17"/>
      <c r="AJ2039" s="17">
        <v>0.28217536503832402</v>
      </c>
      <c r="AK2039" s="17">
        <v>0.21145472715187799</v>
      </c>
      <c r="AL2039" s="17">
        <v>8.7013302550392899E-2</v>
      </c>
      <c r="AM2039" s="17">
        <v>1</v>
      </c>
      <c r="AN2039" s="17">
        <v>0.26815057023445399</v>
      </c>
      <c r="AO2039" s="17"/>
      <c r="AP2039" s="17">
        <v>0.36204667256197398</v>
      </c>
      <c r="AQ2039" s="17">
        <v>0.20931622330716701</v>
      </c>
      <c r="AR2039" s="17">
        <v>0</v>
      </c>
      <c r="AS2039" s="17">
        <v>0.150731877926781</v>
      </c>
      <c r="AT2039" s="17">
        <v>0.124331935535219</v>
      </c>
      <c r="AU2039" s="17"/>
      <c r="AV2039" s="17">
        <v>0.234295846513004</v>
      </c>
      <c r="AW2039" s="17">
        <v>0.27776424229936503</v>
      </c>
      <c r="AX2039" s="17">
        <v>0</v>
      </c>
      <c r="AY2039" s="17">
        <v>0.21297899828842101</v>
      </c>
      <c r="AZ2039" s="17">
        <v>0.10124826327731801</v>
      </c>
      <c r="BA2039" s="17">
        <v>0.54548270070517302</v>
      </c>
      <c r="BB2039" s="17"/>
      <c r="BC2039" s="17">
        <v>0.22492654190848599</v>
      </c>
      <c r="BD2039" s="17">
        <v>0.223166675056444</v>
      </c>
      <c r="BE2039" s="17">
        <v>0.191054702509872</v>
      </c>
      <c r="BF2039" s="17">
        <v>0.32141515525359199</v>
      </c>
      <c r="BG2039" s="17">
        <v>0</v>
      </c>
    </row>
    <row r="2040" spans="2:59" x14ac:dyDescent="0.35">
      <c r="B2040" t="s">
        <v>598</v>
      </c>
      <c r="C2040" s="17">
        <v>0.12576291561018699</v>
      </c>
      <c r="D2040" s="17">
        <v>0.13985191719027701</v>
      </c>
      <c r="E2040" s="17">
        <v>0.11153309303497499</v>
      </c>
      <c r="F2040" s="17"/>
      <c r="G2040" s="17">
        <v>0.20846772941021799</v>
      </c>
      <c r="H2040" s="17">
        <v>0.12689877301050601</v>
      </c>
      <c r="I2040" s="17">
        <v>0.107747476615826</v>
      </c>
      <c r="J2040" s="17">
        <v>9.2993741848252098E-2</v>
      </c>
      <c r="K2040" s="17">
        <v>0.17027512997463301</v>
      </c>
      <c r="L2040" s="17">
        <v>6.22214386118305E-2</v>
      </c>
      <c r="M2040" s="17"/>
      <c r="N2040" s="17">
        <v>0.17099762419942399</v>
      </c>
      <c r="O2040" s="17">
        <v>0.120507654736059</v>
      </c>
      <c r="P2040" s="17">
        <v>8.6823999790371295E-2</v>
      </c>
      <c r="Q2040" s="17">
        <v>0.100734987928379</v>
      </c>
      <c r="R2040" s="17"/>
      <c r="S2040" s="17">
        <v>0.181360552874687</v>
      </c>
      <c r="T2040" s="17">
        <v>0.1028563386043</v>
      </c>
      <c r="U2040" s="17">
        <v>0</v>
      </c>
      <c r="V2040" s="17">
        <v>0.25920117277416599</v>
      </c>
      <c r="W2040" s="17">
        <v>8.7767259457853006E-2</v>
      </c>
      <c r="X2040" s="17">
        <v>0</v>
      </c>
      <c r="Y2040" s="17">
        <v>8.2665806756259799E-2</v>
      </c>
      <c r="Z2040" s="17">
        <v>0.30713991217335801</v>
      </c>
      <c r="AA2040" s="17">
        <v>0.23180929782083901</v>
      </c>
      <c r="AB2040" s="17">
        <v>9.4155452101268605E-2</v>
      </c>
      <c r="AC2040" s="17">
        <v>0</v>
      </c>
      <c r="AD2040" s="17">
        <v>0</v>
      </c>
      <c r="AE2040" s="17"/>
      <c r="AF2040" s="17">
        <v>0.116308542995126</v>
      </c>
      <c r="AG2040" s="17">
        <v>0.10277019108469</v>
      </c>
      <c r="AH2040" s="17">
        <v>0.19061926520927899</v>
      </c>
      <c r="AI2040" s="17"/>
      <c r="AJ2040" s="17">
        <v>9.4053325755265801E-2</v>
      </c>
      <c r="AK2040" s="17">
        <v>0.16119017026117</v>
      </c>
      <c r="AL2040" s="17">
        <v>0.19855186266755601</v>
      </c>
      <c r="AM2040" s="17">
        <v>0</v>
      </c>
      <c r="AN2040" s="17">
        <v>5.1498810972288499E-2</v>
      </c>
      <c r="AO2040" s="17"/>
      <c r="AP2040" s="17">
        <v>0.14588163227326201</v>
      </c>
      <c r="AQ2040" s="17">
        <v>0.15681446919328901</v>
      </c>
      <c r="AR2040" s="17">
        <v>0.17566558717147601</v>
      </c>
      <c r="AS2040" s="17">
        <v>0</v>
      </c>
      <c r="AT2040" s="17">
        <v>0.11140939087792499</v>
      </c>
      <c r="AU2040" s="17"/>
      <c r="AV2040" s="17">
        <v>0.18843107091654901</v>
      </c>
      <c r="AW2040" s="17">
        <v>9.5259928101328106E-2</v>
      </c>
      <c r="AX2040" s="17">
        <v>0.26439539733496098</v>
      </c>
      <c r="AY2040" s="17">
        <v>4.2301632800748903E-2</v>
      </c>
      <c r="AZ2040" s="17">
        <v>0.16070790894618001</v>
      </c>
      <c r="BA2040" s="17">
        <v>0</v>
      </c>
      <c r="BB2040" s="17"/>
      <c r="BC2040" s="17">
        <v>6.7095393326606495E-2</v>
      </c>
      <c r="BD2040" s="17">
        <v>0.10785997949635399</v>
      </c>
      <c r="BE2040" s="17">
        <v>0.24433759320718601</v>
      </c>
      <c r="BF2040" s="17">
        <v>4.7631161201518599E-2</v>
      </c>
      <c r="BG2040" s="17">
        <v>0.50465815753827103</v>
      </c>
    </row>
    <row r="2041" spans="2:59" x14ac:dyDescent="0.35">
      <c r="B2041" t="s">
        <v>693</v>
      </c>
      <c r="C2041" s="17">
        <v>0.16117142901716</v>
      </c>
      <c r="D2041" s="17">
        <v>0.222784552235336</v>
      </c>
      <c r="E2041" s="17">
        <v>9.8942476403633198E-2</v>
      </c>
      <c r="F2041" s="17"/>
      <c r="G2041" s="17">
        <v>0.147625894826625</v>
      </c>
      <c r="H2041" s="17">
        <v>0.13057984274661999</v>
      </c>
      <c r="I2041" s="17">
        <v>0.23865186013919801</v>
      </c>
      <c r="J2041" s="17">
        <v>4.4898305230733897E-2</v>
      </c>
      <c r="K2041" s="17">
        <v>7.1661718023049797E-2</v>
      </c>
      <c r="L2041" s="17">
        <v>0.28253244175327802</v>
      </c>
      <c r="M2041" s="17"/>
      <c r="N2041" s="17">
        <v>0.20471834545746101</v>
      </c>
      <c r="O2041" s="17">
        <v>0.15274104275585401</v>
      </c>
      <c r="P2041" s="17">
        <v>0.23955979221554799</v>
      </c>
      <c r="Q2041" s="17">
        <v>6.8910294591143201E-2</v>
      </c>
      <c r="R2041" s="17"/>
      <c r="S2041" s="17">
        <v>0.28682607548827699</v>
      </c>
      <c r="T2041" s="17">
        <v>0.32862734639302599</v>
      </c>
      <c r="U2041" s="17">
        <v>0.154081313326876</v>
      </c>
      <c r="V2041" s="17">
        <v>0.27639355302114499</v>
      </c>
      <c r="W2041" s="17">
        <v>0.16230874958275501</v>
      </c>
      <c r="X2041" s="17">
        <v>0</v>
      </c>
      <c r="Y2041" s="17">
        <v>8.9066737799065293E-2</v>
      </c>
      <c r="Z2041" s="17">
        <v>0</v>
      </c>
      <c r="AA2041" s="17">
        <v>4.1508070235705699E-2</v>
      </c>
      <c r="AB2041" s="17">
        <v>0</v>
      </c>
      <c r="AC2041" s="17">
        <v>0.227654032113069</v>
      </c>
      <c r="AD2041" s="17">
        <v>0.224067192333719</v>
      </c>
      <c r="AE2041" s="17"/>
      <c r="AF2041" s="17">
        <v>0.23213016061005501</v>
      </c>
      <c r="AG2041" s="17">
        <v>0.13491635255849899</v>
      </c>
      <c r="AH2041" s="17">
        <v>0.15220479438915599</v>
      </c>
      <c r="AI2041" s="17"/>
      <c r="AJ2041" s="17">
        <v>0.26634880848076697</v>
      </c>
      <c r="AK2041" s="17">
        <v>4.86798866625568E-2</v>
      </c>
      <c r="AL2041" s="17">
        <v>0.17242398291941399</v>
      </c>
      <c r="AM2041" s="17">
        <v>0</v>
      </c>
      <c r="AN2041" s="17">
        <v>0.260372809801517</v>
      </c>
      <c r="AO2041" s="17"/>
      <c r="AP2041" s="17">
        <v>0.24645925712907599</v>
      </c>
      <c r="AQ2041" s="17">
        <v>8.4280680834454405E-2</v>
      </c>
      <c r="AR2041" s="17">
        <v>0.33186274048789299</v>
      </c>
      <c r="AS2041" s="17">
        <v>0.175862999031073</v>
      </c>
      <c r="AT2041" s="17">
        <v>0.15439560806803099</v>
      </c>
      <c r="AU2041" s="17"/>
      <c r="AV2041" s="17">
        <v>3.0872434356528099E-2</v>
      </c>
      <c r="AW2041" s="17">
        <v>0.357370781337708</v>
      </c>
      <c r="AX2041" s="17">
        <v>0.27628259423408902</v>
      </c>
      <c r="AY2041" s="17">
        <v>0.19227739816894099</v>
      </c>
      <c r="AZ2041" s="17">
        <v>0</v>
      </c>
      <c r="BA2041" s="17">
        <v>0</v>
      </c>
      <c r="BB2041" s="17"/>
      <c r="BC2041" s="17">
        <v>0.20368379185701899</v>
      </c>
      <c r="BD2041" s="17">
        <v>0.124842043123271</v>
      </c>
      <c r="BE2041" s="17">
        <v>9.3073505371394499E-2</v>
      </c>
      <c r="BF2041" s="17">
        <v>0.276638710835718</v>
      </c>
      <c r="BG2041" s="17">
        <v>0</v>
      </c>
    </row>
    <row r="2042" spans="2:59" x14ac:dyDescent="0.35">
      <c r="B2042" t="s">
        <v>100</v>
      </c>
      <c r="C2042" s="17">
        <v>3.4601067244458703E-2</v>
      </c>
      <c r="D2042" s="17">
        <v>3.8181227373991197E-2</v>
      </c>
      <c r="E2042" s="17">
        <v>3.09851230524948E-2</v>
      </c>
      <c r="F2042" s="17"/>
      <c r="G2042" s="17">
        <v>0</v>
      </c>
      <c r="H2042" s="17">
        <v>4.7145837525440701E-2</v>
      </c>
      <c r="I2042" s="17">
        <v>5.3109733713159801E-2</v>
      </c>
      <c r="J2042" s="17">
        <v>0</v>
      </c>
      <c r="K2042" s="17">
        <v>0.109072594449326</v>
      </c>
      <c r="L2042" s="17">
        <v>0</v>
      </c>
      <c r="M2042" s="17"/>
      <c r="N2042" s="17">
        <v>2.44362947169348E-2</v>
      </c>
      <c r="O2042" s="17">
        <v>2.97698570847422E-2</v>
      </c>
      <c r="P2042" s="17">
        <v>0</v>
      </c>
      <c r="Q2042" s="17">
        <v>7.3689406802376206E-2</v>
      </c>
      <c r="R2042" s="17"/>
      <c r="S2042" s="17">
        <v>0</v>
      </c>
      <c r="T2042" s="17">
        <v>0</v>
      </c>
      <c r="U2042" s="17">
        <v>0</v>
      </c>
      <c r="V2042" s="17">
        <v>0.150405614255742</v>
      </c>
      <c r="W2042" s="17">
        <v>0</v>
      </c>
      <c r="X2042" s="17">
        <v>0</v>
      </c>
      <c r="Y2042" s="17">
        <v>0.17464527533429999</v>
      </c>
      <c r="Z2042" s="17">
        <v>0</v>
      </c>
      <c r="AA2042" s="17">
        <v>0</v>
      </c>
      <c r="AB2042" s="17">
        <v>0</v>
      </c>
      <c r="AC2042" s="17">
        <v>0</v>
      </c>
      <c r="AD2042" s="17">
        <v>0.26968440139399802</v>
      </c>
      <c r="AE2042" s="17"/>
      <c r="AF2042" s="17">
        <v>6.03084430408585E-2</v>
      </c>
      <c r="AG2042" s="17">
        <v>2.57670253103701E-2</v>
      </c>
      <c r="AH2042" s="17">
        <v>4.3295666120433798E-2</v>
      </c>
      <c r="AI2042" s="17"/>
      <c r="AJ2042" s="17">
        <v>2.3671387312102301E-2</v>
      </c>
      <c r="AK2042" s="17">
        <v>0</v>
      </c>
      <c r="AL2042" s="17">
        <v>0.130699489747648</v>
      </c>
      <c r="AM2042" s="17">
        <v>0</v>
      </c>
      <c r="AN2042" s="17">
        <v>9.5702310169421198E-2</v>
      </c>
      <c r="AO2042" s="17"/>
      <c r="AP2042" s="17">
        <v>0</v>
      </c>
      <c r="AQ2042" s="17">
        <v>1.8443743293599799E-2</v>
      </c>
      <c r="AR2042" s="17">
        <v>0</v>
      </c>
      <c r="AS2042" s="17">
        <v>0</v>
      </c>
      <c r="AT2042" s="17">
        <v>0.159126468981866</v>
      </c>
      <c r="AU2042" s="17"/>
      <c r="AV2042" s="17">
        <v>0</v>
      </c>
      <c r="AW2042" s="17">
        <v>0</v>
      </c>
      <c r="AX2042" s="17">
        <v>0</v>
      </c>
      <c r="AY2042" s="17">
        <v>4.7844447236711003E-2</v>
      </c>
      <c r="AZ2042" s="17">
        <v>0.129582786244827</v>
      </c>
      <c r="BA2042" s="17">
        <v>0</v>
      </c>
      <c r="BB2042" s="17"/>
      <c r="BC2042" s="17">
        <v>5.1724198550025302E-2</v>
      </c>
      <c r="BD2042" s="17">
        <v>0</v>
      </c>
      <c r="BE2042" s="17">
        <v>6.2862761306642798E-2</v>
      </c>
      <c r="BF2042" s="17">
        <v>0</v>
      </c>
      <c r="BG2042" s="17">
        <v>0</v>
      </c>
    </row>
    <row r="2043" spans="2:59" x14ac:dyDescent="0.35">
      <c r="C2043" s="17"/>
      <c r="D2043" s="17"/>
      <c r="E2043" s="17"/>
      <c r="F2043" s="17"/>
      <c r="G2043" s="17"/>
      <c r="H2043" s="17"/>
      <c r="I2043" s="17"/>
      <c r="J2043" s="17"/>
      <c r="K2043" s="17"/>
      <c r="L2043" s="17"/>
      <c r="M2043" s="17"/>
      <c r="N2043" s="17"/>
      <c r="O2043" s="17"/>
      <c r="P2043" s="17"/>
      <c r="Q2043" s="17"/>
      <c r="R2043" s="17"/>
      <c r="S2043" s="17"/>
      <c r="T2043" s="17"/>
      <c r="U2043" s="17"/>
      <c r="V2043" s="17"/>
      <c r="W2043" s="17"/>
      <c r="X2043" s="17"/>
      <c r="Y2043" s="17"/>
      <c r="Z2043" s="17"/>
      <c r="AA2043" s="17"/>
      <c r="AB2043" s="17"/>
      <c r="AC2043" s="17"/>
      <c r="AD2043" s="17"/>
      <c r="AE2043" s="17"/>
      <c r="AF2043" s="17"/>
      <c r="AG2043" s="17"/>
      <c r="AH2043" s="17"/>
      <c r="AI2043" s="17"/>
      <c r="AJ2043" s="17"/>
      <c r="AK2043" s="17"/>
      <c r="AL2043" s="17"/>
      <c r="AM2043" s="17"/>
      <c r="AN2043" s="17"/>
      <c r="AO2043" s="17"/>
      <c r="AP2043" s="17"/>
      <c r="AQ2043" s="17"/>
      <c r="AR2043" s="17"/>
      <c r="AS2043" s="17"/>
      <c r="AT2043" s="17"/>
      <c r="AU2043" s="17"/>
      <c r="AV2043" s="17"/>
      <c r="AW2043" s="17"/>
      <c r="AX2043" s="17"/>
      <c r="AY2043" s="17"/>
      <c r="AZ2043" s="17"/>
      <c r="BA2043" s="17"/>
      <c r="BB2043" s="17"/>
      <c r="BC2043" s="17"/>
      <c r="BD2043" s="17"/>
      <c r="BE2043" s="17"/>
      <c r="BF2043" s="17"/>
      <c r="BG2043" s="17"/>
    </row>
    <row r="2044" spans="2:59" x14ac:dyDescent="0.35">
      <c r="B2044" s="6" t="s">
        <v>710</v>
      </c>
      <c r="C2044" s="17"/>
      <c r="D2044" s="17"/>
      <c r="E2044" s="17"/>
      <c r="F2044" s="17"/>
      <c r="G2044" s="17"/>
      <c r="H2044" s="17"/>
      <c r="I2044" s="17"/>
      <c r="J2044" s="17"/>
      <c r="K2044" s="17"/>
      <c r="L2044" s="17"/>
      <c r="M2044" s="17"/>
      <c r="N2044" s="17"/>
      <c r="O2044" s="17"/>
      <c r="P2044" s="17"/>
      <c r="Q2044" s="17"/>
      <c r="R2044" s="17"/>
      <c r="S2044" s="17"/>
      <c r="T2044" s="17"/>
      <c r="U2044" s="17"/>
      <c r="V2044" s="17"/>
      <c r="W2044" s="17"/>
      <c r="X2044" s="17"/>
      <c r="Y2044" s="17"/>
      <c r="Z2044" s="17"/>
      <c r="AA2044" s="17"/>
      <c r="AB2044" s="17"/>
      <c r="AC2044" s="17"/>
      <c r="AD2044" s="17"/>
      <c r="AE2044" s="17"/>
      <c r="AF2044" s="17"/>
      <c r="AG2044" s="17"/>
      <c r="AH2044" s="17"/>
      <c r="AI2044" s="17"/>
      <c r="AJ2044" s="17"/>
      <c r="AK2044" s="17"/>
      <c r="AL2044" s="17"/>
      <c r="AM2044" s="17"/>
      <c r="AN2044" s="17"/>
      <c r="AO2044" s="17"/>
      <c r="AP2044" s="17"/>
      <c r="AQ2044" s="17"/>
      <c r="AR2044" s="17"/>
      <c r="AS2044" s="17"/>
      <c r="AT2044" s="17"/>
      <c r="AU2044" s="17"/>
      <c r="AV2044" s="17"/>
      <c r="AW2044" s="17"/>
      <c r="AX2044" s="17"/>
      <c r="AY2044" s="17"/>
      <c r="AZ2044" s="17"/>
      <c r="BA2044" s="17"/>
      <c r="BB2044" s="17"/>
      <c r="BC2044" s="17"/>
      <c r="BD2044" s="17"/>
      <c r="BE2044" s="17"/>
      <c r="BF2044" s="17"/>
      <c r="BG2044" s="17"/>
    </row>
    <row r="2045" spans="2:59" x14ac:dyDescent="0.35">
      <c r="B2045" s="24" t="s">
        <v>331</v>
      </c>
      <c r="C2045" s="17"/>
      <c r="D2045" s="17"/>
      <c r="E2045" s="17"/>
      <c r="F2045" s="17"/>
      <c r="G2045" s="17"/>
      <c r="H2045" s="17"/>
      <c r="I2045" s="17"/>
      <c r="J2045" s="17"/>
      <c r="K2045" s="17"/>
      <c r="L2045" s="17"/>
      <c r="M2045" s="17"/>
      <c r="N2045" s="17"/>
      <c r="O2045" s="17"/>
      <c r="P2045" s="17"/>
      <c r="Q2045" s="17"/>
      <c r="R2045" s="17"/>
      <c r="S2045" s="17"/>
      <c r="T2045" s="17"/>
      <c r="U2045" s="17"/>
      <c r="V2045" s="17"/>
      <c r="W2045" s="17"/>
      <c r="X2045" s="17"/>
      <c r="Y2045" s="17"/>
      <c r="Z2045" s="17"/>
      <c r="AA2045" s="17"/>
      <c r="AB2045" s="17"/>
      <c r="AC2045" s="17"/>
      <c r="AD2045" s="17"/>
      <c r="AE2045" s="17"/>
      <c r="AF2045" s="17"/>
      <c r="AG2045" s="17"/>
      <c r="AH2045" s="17"/>
      <c r="AI2045" s="17"/>
      <c r="AJ2045" s="17"/>
      <c r="AK2045" s="17"/>
      <c r="AL2045" s="17"/>
      <c r="AM2045" s="17"/>
      <c r="AN2045" s="17"/>
      <c r="AO2045" s="17"/>
      <c r="AP2045" s="17"/>
      <c r="AQ2045" s="17"/>
      <c r="AR2045" s="17"/>
      <c r="AS2045" s="17"/>
      <c r="AT2045" s="17"/>
      <c r="AU2045" s="17"/>
      <c r="AV2045" s="17"/>
      <c r="AW2045" s="17"/>
      <c r="AX2045" s="17"/>
      <c r="AY2045" s="17"/>
      <c r="AZ2045" s="17"/>
      <c r="BA2045" s="17"/>
      <c r="BB2045" s="17"/>
      <c r="BC2045" s="17"/>
      <c r="BD2045" s="17"/>
      <c r="BE2045" s="17"/>
      <c r="BF2045" s="17"/>
      <c r="BG2045" s="17"/>
    </row>
    <row r="2046" spans="2:59" x14ac:dyDescent="0.35">
      <c r="B2046" t="s">
        <v>688</v>
      </c>
      <c r="C2046" s="17">
        <v>0.21007011976014001</v>
      </c>
      <c r="D2046" s="17">
        <v>0.212057812255775</v>
      </c>
      <c r="E2046" s="17">
        <v>0.208164873255789</v>
      </c>
      <c r="F2046" s="17"/>
      <c r="G2046" s="17">
        <v>0.157059541768265</v>
      </c>
      <c r="H2046" s="17">
        <v>0.26142379607723598</v>
      </c>
      <c r="I2046" s="17">
        <v>4.88790942376073E-2</v>
      </c>
      <c r="J2046" s="17">
        <v>0.169476841108395</v>
      </c>
      <c r="K2046" s="17">
        <v>0.27448556245289502</v>
      </c>
      <c r="L2046" s="17">
        <v>0.34241120534631603</v>
      </c>
      <c r="M2046" s="17"/>
      <c r="N2046" s="17">
        <v>0.136704245791232</v>
      </c>
      <c r="O2046" s="17">
        <v>0.223849667571447</v>
      </c>
      <c r="P2046" s="17">
        <v>0.13234570722441699</v>
      </c>
      <c r="Q2046" s="17">
        <v>0.33322194535212402</v>
      </c>
      <c r="R2046" s="17"/>
      <c r="S2046" s="17">
        <v>0.14338308503230601</v>
      </c>
      <c r="T2046" s="17">
        <v>0.35784220414742801</v>
      </c>
      <c r="U2046" s="17">
        <v>0.21455190749671299</v>
      </c>
      <c r="V2046" s="17">
        <v>0</v>
      </c>
      <c r="W2046" s="17">
        <v>0</v>
      </c>
      <c r="X2046" s="17">
        <v>0.187998814006198</v>
      </c>
      <c r="Y2046" s="17">
        <v>0.35090180562225398</v>
      </c>
      <c r="Z2046" s="17">
        <v>0.13891567226275001</v>
      </c>
      <c r="AA2046" s="17">
        <v>0.17163156357673701</v>
      </c>
      <c r="AB2046" s="17">
        <v>0.231106525540441</v>
      </c>
      <c r="AC2046" s="17">
        <v>0.368558178595568</v>
      </c>
      <c r="AD2046" s="17">
        <v>0.12908808837508801</v>
      </c>
      <c r="AE2046" s="17"/>
      <c r="AF2046" s="17">
        <v>0.26139139278554302</v>
      </c>
      <c r="AG2046" s="17">
        <v>0.19378925650874601</v>
      </c>
      <c r="AH2046" s="17">
        <v>0.17286838589633299</v>
      </c>
      <c r="AI2046" s="17"/>
      <c r="AJ2046" s="17">
        <v>0.27134021720220403</v>
      </c>
      <c r="AK2046" s="17">
        <v>0.212796431560385</v>
      </c>
      <c r="AL2046" s="17">
        <v>0.11480818650871601</v>
      </c>
      <c r="AM2046" s="17">
        <v>0</v>
      </c>
      <c r="AN2046" s="17">
        <v>8.5006285998073805E-2</v>
      </c>
      <c r="AO2046" s="17"/>
      <c r="AP2046" s="17">
        <v>0.34706304371616498</v>
      </c>
      <c r="AQ2046" s="17">
        <v>0.191639011802515</v>
      </c>
      <c r="AR2046" s="17">
        <v>0.162342641486871</v>
      </c>
      <c r="AS2046" s="17">
        <v>0.175871071889702</v>
      </c>
      <c r="AT2046" s="17">
        <v>0.13980306264429701</v>
      </c>
      <c r="AU2046" s="17"/>
      <c r="AV2046" s="17">
        <v>0.169990268428482</v>
      </c>
      <c r="AW2046" s="17">
        <v>0.292269895650488</v>
      </c>
      <c r="AX2046" s="17">
        <v>0.20549149722266899</v>
      </c>
      <c r="AY2046" s="17">
        <v>7.20046736655304E-2</v>
      </c>
      <c r="AZ2046" s="17">
        <v>0.119872041424882</v>
      </c>
      <c r="BA2046" s="17">
        <v>0.25317645563988</v>
      </c>
      <c r="BB2046" s="17"/>
      <c r="BC2046" s="17">
        <v>0.124269217542209</v>
      </c>
      <c r="BD2046" s="17">
        <v>0.21250197348498401</v>
      </c>
      <c r="BE2046" s="17">
        <v>0.118113419099383</v>
      </c>
      <c r="BF2046" s="17">
        <v>0.42755431309273501</v>
      </c>
      <c r="BG2046" s="17">
        <v>0.31884482264109099</v>
      </c>
    </row>
    <row r="2047" spans="2:59" x14ac:dyDescent="0.35">
      <c r="B2047" t="s">
        <v>689</v>
      </c>
      <c r="C2047" s="17">
        <v>8.4122558023035698E-2</v>
      </c>
      <c r="D2047" s="17">
        <v>0.103816644803888</v>
      </c>
      <c r="E2047" s="17">
        <v>6.5245347348844906E-2</v>
      </c>
      <c r="F2047" s="17"/>
      <c r="G2047" s="17">
        <v>7.8273085563214301E-2</v>
      </c>
      <c r="H2047" s="17">
        <v>5.7021833630388701E-2</v>
      </c>
      <c r="I2047" s="17">
        <v>9.1963162289531997E-2</v>
      </c>
      <c r="J2047" s="17">
        <v>7.5402396231548499E-2</v>
      </c>
      <c r="K2047" s="17">
        <v>5.8101016067894903E-2</v>
      </c>
      <c r="L2047" s="17">
        <v>0.12945357685057601</v>
      </c>
      <c r="M2047" s="17"/>
      <c r="N2047" s="17">
        <v>9.8159790421639997E-2</v>
      </c>
      <c r="O2047" s="17">
        <v>6.39831854004205E-2</v>
      </c>
      <c r="P2047" s="17">
        <v>0.119578874185979</v>
      </c>
      <c r="Q2047" s="17">
        <v>6.3019200601407602E-2</v>
      </c>
      <c r="R2047" s="17"/>
      <c r="S2047" s="17">
        <v>9.6246293095669094E-2</v>
      </c>
      <c r="T2047" s="17">
        <v>0.12912543531540599</v>
      </c>
      <c r="U2047" s="17">
        <v>0</v>
      </c>
      <c r="V2047" s="17">
        <v>0.124899834035056</v>
      </c>
      <c r="W2047" s="17">
        <v>0.154421668490546</v>
      </c>
      <c r="X2047" s="17">
        <v>0.156218609037307</v>
      </c>
      <c r="Y2047" s="17">
        <v>0</v>
      </c>
      <c r="Z2047" s="17">
        <v>0.14203877798949499</v>
      </c>
      <c r="AA2047" s="17">
        <v>5.97579515516483E-2</v>
      </c>
      <c r="AB2047" s="17">
        <v>8.0266132641803503E-2</v>
      </c>
      <c r="AC2047" s="17">
        <v>0</v>
      </c>
      <c r="AD2047" s="17">
        <v>0</v>
      </c>
      <c r="AE2047" s="17"/>
      <c r="AF2047" s="17">
        <v>6.8472130342639603E-2</v>
      </c>
      <c r="AG2047" s="17">
        <v>7.8994126347101803E-2</v>
      </c>
      <c r="AH2047" s="17">
        <v>0.12220054038726499</v>
      </c>
      <c r="AI2047" s="17"/>
      <c r="AJ2047" s="17">
        <v>0.13548994070380399</v>
      </c>
      <c r="AK2047" s="17">
        <v>8.01864804229976E-2</v>
      </c>
      <c r="AL2047" s="17">
        <v>0</v>
      </c>
      <c r="AM2047" s="17">
        <v>0</v>
      </c>
      <c r="AN2047" s="17">
        <v>8.4782092052069394E-2</v>
      </c>
      <c r="AO2047" s="17"/>
      <c r="AP2047" s="17">
        <v>8.8199975339367506E-2</v>
      </c>
      <c r="AQ2047" s="17">
        <v>0.13574806538689699</v>
      </c>
      <c r="AR2047" s="17">
        <v>0</v>
      </c>
      <c r="AS2047" s="17">
        <v>0.13828001839758799</v>
      </c>
      <c r="AT2047" s="17">
        <v>0.113000348597298</v>
      </c>
      <c r="AU2047" s="17"/>
      <c r="AV2047" s="17">
        <v>6.9001095376692398E-2</v>
      </c>
      <c r="AW2047" s="17">
        <v>9.8919833593601403E-2</v>
      </c>
      <c r="AX2047" s="17">
        <v>0</v>
      </c>
      <c r="AY2047" s="17">
        <v>0.21186955478611699</v>
      </c>
      <c r="AZ2047" s="17">
        <v>9.6890455844631601E-2</v>
      </c>
      <c r="BA2047" s="17">
        <v>9.69442686742156E-2</v>
      </c>
      <c r="BB2047" s="17"/>
      <c r="BC2047" s="17">
        <v>0.112018733110401</v>
      </c>
      <c r="BD2047" s="17">
        <v>4.4706658981276501E-2</v>
      </c>
      <c r="BE2047" s="17">
        <v>6.5134099397134895E-2</v>
      </c>
      <c r="BF2047" s="17">
        <v>0</v>
      </c>
      <c r="BG2047" s="17">
        <v>0.21825285746411999</v>
      </c>
    </row>
    <row r="2048" spans="2:59" x14ac:dyDescent="0.35">
      <c r="B2048" t="s">
        <v>690</v>
      </c>
      <c r="C2048" s="17">
        <v>0.150695407169738</v>
      </c>
      <c r="D2048" s="17">
        <v>0.13727954344055099</v>
      </c>
      <c r="E2048" s="17">
        <v>0.16355480445026199</v>
      </c>
      <c r="F2048" s="17"/>
      <c r="G2048" s="17">
        <v>0.183226589677217</v>
      </c>
      <c r="H2048" s="17">
        <v>0.155215791452298</v>
      </c>
      <c r="I2048" s="17">
        <v>0.13673209728810001</v>
      </c>
      <c r="J2048" s="17">
        <v>0.19388977199929999</v>
      </c>
      <c r="K2048" s="17">
        <v>0.17573256511339899</v>
      </c>
      <c r="L2048" s="17">
        <v>8.1803332188686503E-2</v>
      </c>
      <c r="M2048" s="17"/>
      <c r="N2048" s="17">
        <v>0.18298866301501401</v>
      </c>
      <c r="O2048" s="17">
        <v>0.153627366822083</v>
      </c>
      <c r="P2048" s="17">
        <v>0.155144730764147</v>
      </c>
      <c r="Q2048" s="17">
        <v>0.11211037954247099</v>
      </c>
      <c r="R2048" s="17"/>
      <c r="S2048" s="17">
        <v>8.4861152328608594E-2</v>
      </c>
      <c r="T2048" s="17">
        <v>5.6816675830950798E-2</v>
      </c>
      <c r="U2048" s="17">
        <v>0</v>
      </c>
      <c r="V2048" s="17">
        <v>0.14443913006174799</v>
      </c>
      <c r="W2048" s="17">
        <v>0.16253276689238899</v>
      </c>
      <c r="X2048" s="17">
        <v>0</v>
      </c>
      <c r="Y2048" s="17">
        <v>0.187861660964596</v>
      </c>
      <c r="Z2048" s="17">
        <v>0.49142545253565501</v>
      </c>
      <c r="AA2048" s="17">
        <v>0.24269473403694899</v>
      </c>
      <c r="AB2048" s="17">
        <v>0.16318470765868101</v>
      </c>
      <c r="AC2048" s="17">
        <v>0</v>
      </c>
      <c r="AD2048" s="17">
        <v>0.32390493892649103</v>
      </c>
      <c r="AE2048" s="17"/>
      <c r="AF2048" s="17">
        <v>8.4764594119980705E-2</v>
      </c>
      <c r="AG2048" s="17">
        <v>0.232628609747005</v>
      </c>
      <c r="AH2048" s="17">
        <v>0</v>
      </c>
      <c r="AI2048" s="17"/>
      <c r="AJ2048" s="17">
        <v>0.104278608291099</v>
      </c>
      <c r="AK2048" s="17">
        <v>0.15528246639981</v>
      </c>
      <c r="AL2048" s="17">
        <v>0.15418840394028299</v>
      </c>
      <c r="AM2048" s="17">
        <v>0</v>
      </c>
      <c r="AN2048" s="17">
        <v>0</v>
      </c>
      <c r="AO2048" s="17"/>
      <c r="AP2048" s="17">
        <v>9.1978972870050593E-2</v>
      </c>
      <c r="AQ2048" s="17">
        <v>0.13380302633181199</v>
      </c>
      <c r="AR2048" s="17">
        <v>0.18799687900475601</v>
      </c>
      <c r="AS2048" s="17">
        <v>0.112992065412603</v>
      </c>
      <c r="AT2048" s="17">
        <v>0.13498515088230001</v>
      </c>
      <c r="AU2048" s="17"/>
      <c r="AV2048" s="17">
        <v>0.15348904926969001</v>
      </c>
      <c r="AW2048" s="17">
        <v>0</v>
      </c>
      <c r="AX2048" s="17">
        <v>0.27100094022243998</v>
      </c>
      <c r="AY2048" s="17">
        <v>0.18132794189868101</v>
      </c>
      <c r="AZ2048" s="17">
        <v>0.200600608018245</v>
      </c>
      <c r="BA2048" s="17">
        <v>0</v>
      </c>
      <c r="BB2048" s="17"/>
      <c r="BC2048" s="17">
        <v>0.17156928805062999</v>
      </c>
      <c r="BD2048" s="17">
        <v>0.24412569424470601</v>
      </c>
      <c r="BE2048" s="17">
        <v>9.70726372474041E-2</v>
      </c>
      <c r="BF2048" s="17">
        <v>0.14327610819570499</v>
      </c>
      <c r="BG2048" s="17">
        <v>0.229072477077332</v>
      </c>
    </row>
    <row r="2049" spans="2:59" x14ac:dyDescent="0.35">
      <c r="B2049" t="s">
        <v>691</v>
      </c>
      <c r="C2049" s="17">
        <v>0.24407235414706799</v>
      </c>
      <c r="D2049" s="17">
        <v>0.21737179526224701</v>
      </c>
      <c r="E2049" s="17">
        <v>0.26966542077646</v>
      </c>
      <c r="F2049" s="17"/>
      <c r="G2049" s="17">
        <v>0.29417499611892201</v>
      </c>
      <c r="H2049" s="17">
        <v>0.24428923348148701</v>
      </c>
      <c r="I2049" s="17">
        <v>0.29028106784858498</v>
      </c>
      <c r="J2049" s="17">
        <v>0.30800767401807699</v>
      </c>
      <c r="K2049" s="17">
        <v>8.4283465337830807E-2</v>
      </c>
      <c r="L2049" s="17">
        <v>0.210377499420069</v>
      </c>
      <c r="M2049" s="17"/>
      <c r="N2049" s="17">
        <v>0.20495175391248399</v>
      </c>
      <c r="O2049" s="17">
        <v>0.26142651273705297</v>
      </c>
      <c r="P2049" s="17">
        <v>0.21806559562530101</v>
      </c>
      <c r="Q2049" s="17">
        <v>0.28438136376435202</v>
      </c>
      <c r="R2049" s="17"/>
      <c r="S2049" s="17">
        <v>0.20828803321401099</v>
      </c>
      <c r="T2049" s="17">
        <v>0.234265049641774</v>
      </c>
      <c r="U2049" s="17">
        <v>0.60185654139951505</v>
      </c>
      <c r="V2049" s="17">
        <v>0.26867263933539098</v>
      </c>
      <c r="W2049" s="17">
        <v>0.147982149629695</v>
      </c>
      <c r="X2049" s="17">
        <v>0.38379781213585001</v>
      </c>
      <c r="Y2049" s="17">
        <v>0.160189721606457</v>
      </c>
      <c r="Z2049" s="17">
        <v>0.2276200972121</v>
      </c>
      <c r="AA2049" s="17">
        <v>0.250094228711644</v>
      </c>
      <c r="AB2049" s="17">
        <v>0.16795213415559199</v>
      </c>
      <c r="AC2049" s="17">
        <v>0</v>
      </c>
      <c r="AD2049" s="17">
        <v>0.29069041841542098</v>
      </c>
      <c r="AE2049" s="17"/>
      <c r="AF2049" s="17">
        <v>0.104165147193782</v>
      </c>
      <c r="AG2049" s="17">
        <v>0.37540954309555102</v>
      </c>
      <c r="AH2049" s="17">
        <v>0.34416763561698799</v>
      </c>
      <c r="AI2049" s="17"/>
      <c r="AJ2049" s="17">
        <v>0.141771686073179</v>
      </c>
      <c r="AK2049" s="17">
        <v>0.28646002475953702</v>
      </c>
      <c r="AL2049" s="17">
        <v>0.35677595492210201</v>
      </c>
      <c r="AM2049" s="17">
        <v>0.46182826875048599</v>
      </c>
      <c r="AN2049" s="17">
        <v>0.526168472020897</v>
      </c>
      <c r="AO2049" s="17"/>
      <c r="AP2049" s="17">
        <v>5.1122453051117601E-2</v>
      </c>
      <c r="AQ2049" s="17">
        <v>0.29324439792610102</v>
      </c>
      <c r="AR2049" s="17">
        <v>0.35969383904109398</v>
      </c>
      <c r="AS2049" s="17">
        <v>0.18610870970156901</v>
      </c>
      <c r="AT2049" s="17">
        <v>0.22798884421811899</v>
      </c>
      <c r="AU2049" s="17"/>
      <c r="AV2049" s="17">
        <v>0.32187928621595602</v>
      </c>
      <c r="AW2049" s="17">
        <v>0.24558645876997501</v>
      </c>
      <c r="AX2049" s="17">
        <v>0.26684607211494499</v>
      </c>
      <c r="AY2049" s="17">
        <v>8.4739035751004901E-2</v>
      </c>
      <c r="AZ2049" s="17">
        <v>0.19548561856659999</v>
      </c>
      <c r="BA2049" s="17">
        <v>0.35185600634516601</v>
      </c>
      <c r="BB2049" s="17"/>
      <c r="BC2049" s="17">
        <v>0.26963765397885903</v>
      </c>
      <c r="BD2049" s="17">
        <v>0.18945132325484901</v>
      </c>
      <c r="BE2049" s="17">
        <v>0.38065624848419999</v>
      </c>
      <c r="BF2049" s="17">
        <v>0</v>
      </c>
      <c r="BG2049" s="17">
        <v>0</v>
      </c>
    </row>
    <row r="2050" spans="2:59" x14ac:dyDescent="0.35">
      <c r="B2050" t="s">
        <v>692</v>
      </c>
      <c r="C2050" s="17">
        <v>0.112552801522559</v>
      </c>
      <c r="D2050" s="17">
        <v>0.15636409118125699</v>
      </c>
      <c r="E2050" s="17">
        <v>7.0558727159114404E-2</v>
      </c>
      <c r="F2050" s="17"/>
      <c r="G2050" s="17">
        <v>0.148485018687638</v>
      </c>
      <c r="H2050" s="17">
        <v>5.4595512591138498E-2</v>
      </c>
      <c r="I2050" s="17">
        <v>0.25786666905179401</v>
      </c>
      <c r="J2050" s="17">
        <v>4.1711982481784898E-2</v>
      </c>
      <c r="K2050" s="17">
        <v>0.159436021569136</v>
      </c>
      <c r="L2050" s="17">
        <v>4.2327215078715903E-2</v>
      </c>
      <c r="M2050" s="17"/>
      <c r="N2050" s="17">
        <v>0.17463082742647801</v>
      </c>
      <c r="O2050" s="17">
        <v>0.139371005905258</v>
      </c>
      <c r="P2050" s="17">
        <v>6.2252172736037899E-2</v>
      </c>
      <c r="Q2050" s="17">
        <v>6.5285450717323099E-2</v>
      </c>
      <c r="R2050" s="17"/>
      <c r="S2050" s="17">
        <v>0.30265951149477299</v>
      </c>
      <c r="T2050" s="17">
        <v>5.4495319230654697E-2</v>
      </c>
      <c r="U2050" s="17">
        <v>0</v>
      </c>
      <c r="V2050" s="17">
        <v>0.22477924659894999</v>
      </c>
      <c r="W2050" s="17">
        <v>0.31949882477226399</v>
      </c>
      <c r="X2050" s="17">
        <v>9.3018132563928796E-2</v>
      </c>
      <c r="Y2050" s="17">
        <v>0</v>
      </c>
      <c r="Z2050" s="17">
        <v>0</v>
      </c>
      <c r="AA2050" s="17">
        <v>0.14027472612330499</v>
      </c>
      <c r="AB2050" s="17">
        <v>0.18379257583762501</v>
      </c>
      <c r="AC2050" s="17">
        <v>0</v>
      </c>
      <c r="AD2050" s="17">
        <v>0</v>
      </c>
      <c r="AE2050" s="17"/>
      <c r="AF2050" s="17">
        <v>0.17306195679318501</v>
      </c>
      <c r="AG2050" s="17">
        <v>5.5796420405916002E-2</v>
      </c>
      <c r="AH2050" s="17">
        <v>0.12845415712993899</v>
      </c>
      <c r="AI2050" s="17"/>
      <c r="AJ2050" s="17">
        <v>0.115941948661988</v>
      </c>
      <c r="AK2050" s="17">
        <v>0.151202153304688</v>
      </c>
      <c r="AL2050" s="17">
        <v>0.18500872084255901</v>
      </c>
      <c r="AM2050" s="17">
        <v>0</v>
      </c>
      <c r="AN2050" s="17">
        <v>0</v>
      </c>
      <c r="AO2050" s="17"/>
      <c r="AP2050" s="17">
        <v>0</v>
      </c>
      <c r="AQ2050" s="17">
        <v>9.5454513473381297E-2</v>
      </c>
      <c r="AR2050" s="17">
        <v>0.154705125479143</v>
      </c>
      <c r="AS2050" s="17">
        <v>0.28244224386848099</v>
      </c>
      <c r="AT2050" s="17">
        <v>0.148239492436741</v>
      </c>
      <c r="AU2050" s="17"/>
      <c r="AV2050" s="17">
        <v>0.167499039126972</v>
      </c>
      <c r="AW2050" s="17">
        <v>4.4591445132754301E-2</v>
      </c>
      <c r="AX2050" s="17">
        <v>0.182578467845492</v>
      </c>
      <c r="AY2050" s="17">
        <v>0.150838450779224</v>
      </c>
      <c r="AZ2050" s="17">
        <v>0.12710573174918599</v>
      </c>
      <c r="BA2050" s="17">
        <v>8.2960024172431202E-2</v>
      </c>
      <c r="BB2050" s="17"/>
      <c r="BC2050" s="17">
        <v>0.14698062393320499</v>
      </c>
      <c r="BD2050" s="17">
        <v>0.115781106815062</v>
      </c>
      <c r="BE2050" s="17">
        <v>6.6716963901974999E-2</v>
      </c>
      <c r="BF2050" s="17">
        <v>0.222808755614121</v>
      </c>
      <c r="BG2050" s="17">
        <v>0</v>
      </c>
    </row>
    <row r="2051" spans="2:59" x14ac:dyDescent="0.35">
      <c r="B2051" t="s">
        <v>598</v>
      </c>
      <c r="C2051" s="17">
        <v>4.69711468328705E-2</v>
      </c>
      <c r="D2051" s="17">
        <v>3.4304529385631E-2</v>
      </c>
      <c r="E2051" s="17">
        <v>5.9112375250397399E-2</v>
      </c>
      <c r="F2051" s="17"/>
      <c r="G2051" s="17">
        <v>0</v>
      </c>
      <c r="H2051" s="17">
        <v>0.12830203443066601</v>
      </c>
      <c r="I2051" s="17">
        <v>9.0575904805401605E-2</v>
      </c>
      <c r="J2051" s="17">
        <v>0</v>
      </c>
      <c r="K2051" s="17">
        <v>0</v>
      </c>
      <c r="L2051" s="17">
        <v>4.0430251846270103E-2</v>
      </c>
      <c r="M2051" s="17"/>
      <c r="N2051" s="17">
        <v>0</v>
      </c>
      <c r="O2051" s="17">
        <v>6.6103844273289802E-2</v>
      </c>
      <c r="P2051" s="17">
        <v>0.126346695040189</v>
      </c>
      <c r="Q2051" s="17">
        <v>0</v>
      </c>
      <c r="R2051" s="17"/>
      <c r="S2051" s="17">
        <v>9.6246293095669094E-2</v>
      </c>
      <c r="T2051" s="17">
        <v>0</v>
      </c>
      <c r="U2051" s="17">
        <v>0.18359155110377301</v>
      </c>
      <c r="V2051" s="17">
        <v>0</v>
      </c>
      <c r="W2051" s="17">
        <v>0.21556459021510699</v>
      </c>
      <c r="X2051" s="17">
        <v>0.102954629420189</v>
      </c>
      <c r="Y2051" s="17">
        <v>0</v>
      </c>
      <c r="Z2051" s="17">
        <v>0</v>
      </c>
      <c r="AA2051" s="17">
        <v>0</v>
      </c>
      <c r="AB2051" s="17">
        <v>0</v>
      </c>
      <c r="AC2051" s="17">
        <v>0.40176582464607202</v>
      </c>
      <c r="AD2051" s="17">
        <v>0</v>
      </c>
      <c r="AE2051" s="17"/>
      <c r="AF2051" s="17">
        <v>9.9078591500236998E-2</v>
      </c>
      <c r="AG2051" s="17">
        <v>0</v>
      </c>
      <c r="AH2051" s="17">
        <v>0</v>
      </c>
      <c r="AI2051" s="17"/>
      <c r="AJ2051" s="17">
        <v>6.6590340258674205E-2</v>
      </c>
      <c r="AK2051" s="17">
        <v>4.94538950710404E-2</v>
      </c>
      <c r="AL2051" s="17">
        <v>0</v>
      </c>
      <c r="AM2051" s="17">
        <v>0</v>
      </c>
      <c r="AN2051" s="17">
        <v>0</v>
      </c>
      <c r="AO2051" s="17"/>
      <c r="AP2051" s="17">
        <v>0.20234979966465</v>
      </c>
      <c r="AQ2051" s="17">
        <v>0</v>
      </c>
      <c r="AR2051" s="17">
        <v>0</v>
      </c>
      <c r="AS2051" s="17">
        <v>0</v>
      </c>
      <c r="AT2051" s="17">
        <v>0</v>
      </c>
      <c r="AU2051" s="17"/>
      <c r="AV2051" s="17">
        <v>4.4708793637804597E-2</v>
      </c>
      <c r="AW2051" s="17">
        <v>0.16280857761888801</v>
      </c>
      <c r="AX2051" s="17">
        <v>0</v>
      </c>
      <c r="AY2051" s="17">
        <v>0</v>
      </c>
      <c r="AZ2051" s="17">
        <v>0</v>
      </c>
      <c r="BA2051" s="17">
        <v>0.12697171532013499</v>
      </c>
      <c r="BB2051" s="17"/>
      <c r="BC2051" s="17">
        <v>5.0426296630541101E-2</v>
      </c>
      <c r="BD2051" s="17">
        <v>6.3396208982006E-2</v>
      </c>
      <c r="BE2051" s="17">
        <v>0</v>
      </c>
      <c r="BF2051" s="17">
        <v>0.126419877631651</v>
      </c>
      <c r="BG2051" s="17">
        <v>0</v>
      </c>
    </row>
    <row r="2052" spans="2:59" x14ac:dyDescent="0.35">
      <c r="B2052" t="s">
        <v>693</v>
      </c>
      <c r="C2052" s="17">
        <v>3.4253914312078297E-2</v>
      </c>
      <c r="D2052" s="17">
        <v>6.0574773528322599E-2</v>
      </c>
      <c r="E2052" s="17">
        <v>9.0247980763437808E-3</v>
      </c>
      <c r="F2052" s="17"/>
      <c r="G2052" s="17">
        <v>7.8891839332090596E-2</v>
      </c>
      <c r="H2052" s="17">
        <v>0</v>
      </c>
      <c r="I2052" s="17">
        <v>0</v>
      </c>
      <c r="J2052" s="17">
        <v>4.0396327116096198E-2</v>
      </c>
      <c r="K2052" s="17">
        <v>0.127184951403647</v>
      </c>
      <c r="L2052" s="17">
        <v>0</v>
      </c>
      <c r="M2052" s="17"/>
      <c r="N2052" s="17">
        <v>4.9278373882542602E-2</v>
      </c>
      <c r="O2052" s="17">
        <v>0</v>
      </c>
      <c r="P2052" s="17">
        <v>7.2969504263437304E-2</v>
      </c>
      <c r="Q2052" s="17">
        <v>2.5924753642854501E-2</v>
      </c>
      <c r="R2052" s="17"/>
      <c r="S2052" s="17">
        <v>0</v>
      </c>
      <c r="T2052" s="17">
        <v>0</v>
      </c>
      <c r="U2052" s="17">
        <v>0</v>
      </c>
      <c r="V2052" s="17">
        <v>0.12005690781056</v>
      </c>
      <c r="W2052" s="17">
        <v>0</v>
      </c>
      <c r="X2052" s="17">
        <v>0</v>
      </c>
      <c r="Y2052" s="17">
        <v>9.31165750231637E-2</v>
      </c>
      <c r="Z2052" s="17">
        <v>0</v>
      </c>
      <c r="AA2052" s="17">
        <v>0</v>
      </c>
      <c r="AB2052" s="17">
        <v>0</v>
      </c>
      <c r="AC2052" s="17">
        <v>0.22967599675836001</v>
      </c>
      <c r="AD2052" s="17">
        <v>0.13010283060171801</v>
      </c>
      <c r="AE2052" s="17"/>
      <c r="AF2052" s="17">
        <v>4.4517392976817199E-2</v>
      </c>
      <c r="AG2052" s="17">
        <v>1.7784117978564402E-2</v>
      </c>
      <c r="AH2052" s="17">
        <v>0</v>
      </c>
      <c r="AI2052" s="17"/>
      <c r="AJ2052" s="17">
        <v>1.9841213489558501E-2</v>
      </c>
      <c r="AK2052" s="17">
        <v>2.0235408999825E-2</v>
      </c>
      <c r="AL2052" s="17">
        <v>0</v>
      </c>
      <c r="AM2052" s="17">
        <v>0.53817173124951401</v>
      </c>
      <c r="AN2052" s="17">
        <v>0</v>
      </c>
      <c r="AO2052" s="17"/>
      <c r="AP2052" s="17">
        <v>4.1186885724802398E-2</v>
      </c>
      <c r="AQ2052" s="17">
        <v>1.80126832068573E-2</v>
      </c>
      <c r="AR2052" s="17">
        <v>0</v>
      </c>
      <c r="AS2052" s="17">
        <v>5.5181677097499299E-2</v>
      </c>
      <c r="AT2052" s="17">
        <v>0.13157573587760599</v>
      </c>
      <c r="AU2052" s="17"/>
      <c r="AV2052" s="17">
        <v>0</v>
      </c>
      <c r="AW2052" s="17">
        <v>4.8510335491894797E-2</v>
      </c>
      <c r="AX2052" s="17">
        <v>0</v>
      </c>
      <c r="AY2052" s="17">
        <v>7.9934729870239807E-2</v>
      </c>
      <c r="AZ2052" s="17">
        <v>0.17052301329583799</v>
      </c>
      <c r="BA2052" s="17">
        <v>0</v>
      </c>
      <c r="BB2052" s="17"/>
      <c r="BC2052" s="17">
        <v>3.06978236917629E-2</v>
      </c>
      <c r="BD2052" s="17">
        <v>6.3003094787173294E-2</v>
      </c>
      <c r="BE2052" s="17">
        <v>4.6839473064122797E-2</v>
      </c>
      <c r="BF2052" s="17">
        <v>0</v>
      </c>
      <c r="BG2052" s="17">
        <v>0</v>
      </c>
    </row>
    <row r="2053" spans="2:59" x14ac:dyDescent="0.35">
      <c r="B2053" t="s">
        <v>100</v>
      </c>
      <c r="C2053" s="17">
        <v>0.11726169823251099</v>
      </c>
      <c r="D2053" s="17">
        <v>7.8230810142329105E-2</v>
      </c>
      <c r="E2053" s="17">
        <v>0.15467365368278799</v>
      </c>
      <c r="F2053" s="17"/>
      <c r="G2053" s="17">
        <v>5.9888928852653803E-2</v>
      </c>
      <c r="H2053" s="17">
        <v>9.9151798336785099E-2</v>
      </c>
      <c r="I2053" s="17">
        <v>8.3702004478980296E-2</v>
      </c>
      <c r="J2053" s="17">
        <v>0.17111500704479801</v>
      </c>
      <c r="K2053" s="17">
        <v>0.120776418055197</v>
      </c>
      <c r="L2053" s="17">
        <v>0.15319691926936599</v>
      </c>
      <c r="M2053" s="17"/>
      <c r="N2053" s="17">
        <v>0.15328634555060999</v>
      </c>
      <c r="O2053" s="17">
        <v>9.1638417290448401E-2</v>
      </c>
      <c r="P2053" s="17">
        <v>0.113296720160492</v>
      </c>
      <c r="Q2053" s="17">
        <v>0.116056906379469</v>
      </c>
      <c r="R2053" s="17"/>
      <c r="S2053" s="17">
        <v>6.8315631738962407E-2</v>
      </c>
      <c r="T2053" s="17">
        <v>0.16745531583378601</v>
      </c>
      <c r="U2053" s="17">
        <v>0</v>
      </c>
      <c r="V2053" s="17">
        <v>0.11715224215829401</v>
      </c>
      <c r="W2053" s="17">
        <v>0</v>
      </c>
      <c r="X2053" s="17">
        <v>7.6012002836527801E-2</v>
      </c>
      <c r="Y2053" s="17">
        <v>0.20793023678352901</v>
      </c>
      <c r="Z2053" s="17">
        <v>0</v>
      </c>
      <c r="AA2053" s="17">
        <v>0.135546795999717</v>
      </c>
      <c r="AB2053" s="17">
        <v>0.173697924165858</v>
      </c>
      <c r="AC2053" s="17">
        <v>0</v>
      </c>
      <c r="AD2053" s="17">
        <v>0.126213723681282</v>
      </c>
      <c r="AE2053" s="17"/>
      <c r="AF2053" s="17">
        <v>0.16454879428781599</v>
      </c>
      <c r="AG2053" s="17">
        <v>4.5597925917116602E-2</v>
      </c>
      <c r="AH2053" s="17">
        <v>0.23230928096947501</v>
      </c>
      <c r="AI2053" s="17"/>
      <c r="AJ2053" s="17">
        <v>0.144746045319494</v>
      </c>
      <c r="AK2053" s="17">
        <v>4.4383139481716898E-2</v>
      </c>
      <c r="AL2053" s="17">
        <v>0.18921873378633899</v>
      </c>
      <c r="AM2053" s="17">
        <v>0</v>
      </c>
      <c r="AN2053" s="17">
        <v>0.30404314992895898</v>
      </c>
      <c r="AO2053" s="17"/>
      <c r="AP2053" s="17">
        <v>0.178098869633847</v>
      </c>
      <c r="AQ2053" s="17">
        <v>0.13209830187243701</v>
      </c>
      <c r="AR2053" s="17">
        <v>0.13526151498813499</v>
      </c>
      <c r="AS2053" s="17">
        <v>4.9124213632556903E-2</v>
      </c>
      <c r="AT2053" s="17">
        <v>0.10440736534363999</v>
      </c>
      <c r="AU2053" s="17"/>
      <c r="AV2053" s="17">
        <v>7.3432467944403196E-2</v>
      </c>
      <c r="AW2053" s="17">
        <v>0.10731345374239799</v>
      </c>
      <c r="AX2053" s="17">
        <v>7.4083022594453804E-2</v>
      </c>
      <c r="AY2053" s="17">
        <v>0.21928561324920401</v>
      </c>
      <c r="AZ2053" s="17">
        <v>8.9522531100617503E-2</v>
      </c>
      <c r="BA2053" s="17">
        <v>8.8091529848171396E-2</v>
      </c>
      <c r="BB2053" s="17"/>
      <c r="BC2053" s="17">
        <v>9.4400363062393106E-2</v>
      </c>
      <c r="BD2053" s="17">
        <v>6.70339394499435E-2</v>
      </c>
      <c r="BE2053" s="17">
        <v>0.22546715880578</v>
      </c>
      <c r="BF2053" s="17">
        <v>7.9940945465787894E-2</v>
      </c>
      <c r="BG2053" s="17">
        <v>0.233829842817457</v>
      </c>
    </row>
    <row r="2054" spans="2:59" x14ac:dyDescent="0.35">
      <c r="C2054" s="17"/>
      <c r="D2054" s="17"/>
      <c r="E2054" s="17"/>
      <c r="F2054" s="17"/>
      <c r="G2054" s="17"/>
      <c r="H2054" s="17"/>
      <c r="I2054" s="17"/>
      <c r="J2054" s="17"/>
      <c r="K2054" s="17"/>
      <c r="L2054" s="17"/>
      <c r="M2054" s="17"/>
      <c r="N2054" s="17"/>
      <c r="O2054" s="17"/>
      <c r="P2054" s="17"/>
      <c r="Q2054" s="17"/>
      <c r="R2054" s="17"/>
      <c r="S2054" s="17"/>
      <c r="T2054" s="17"/>
      <c r="U2054" s="17"/>
      <c r="V2054" s="17"/>
      <c r="W2054" s="17"/>
      <c r="X2054" s="17"/>
      <c r="Y2054" s="17"/>
      <c r="Z2054" s="17"/>
      <c r="AA2054" s="17"/>
      <c r="AB2054" s="17"/>
      <c r="AC2054" s="17"/>
      <c r="AD2054" s="17"/>
      <c r="AE2054" s="17"/>
      <c r="AF2054" s="17"/>
      <c r="AG2054" s="17"/>
      <c r="AH2054" s="17"/>
      <c r="AI2054" s="17"/>
      <c r="AJ2054" s="17"/>
      <c r="AK2054" s="17"/>
      <c r="AL2054" s="17"/>
      <c r="AM2054" s="17"/>
      <c r="AN2054" s="17"/>
      <c r="AO2054" s="17"/>
      <c r="AP2054" s="17"/>
      <c r="AQ2054" s="17"/>
      <c r="AR2054" s="17"/>
      <c r="AS2054" s="17"/>
      <c r="AT2054" s="17"/>
      <c r="AU2054" s="17"/>
      <c r="AV2054" s="17"/>
      <c r="AW2054" s="17"/>
      <c r="AX2054" s="17"/>
      <c r="AY2054" s="17"/>
      <c r="AZ2054" s="17"/>
      <c r="BA2054" s="17"/>
      <c r="BB2054" s="17"/>
      <c r="BC2054" s="17"/>
      <c r="BD2054" s="17"/>
      <c r="BE2054" s="17"/>
      <c r="BF2054" s="17"/>
      <c r="BG2054" s="17"/>
    </row>
    <row r="2055" spans="2:59" x14ac:dyDescent="0.35">
      <c r="B2055" s="6" t="s">
        <v>711</v>
      </c>
      <c r="C2055" s="17"/>
      <c r="D2055" s="17"/>
      <c r="E2055" s="17"/>
      <c r="F2055" s="17"/>
      <c r="G2055" s="17"/>
      <c r="H2055" s="17"/>
      <c r="I2055" s="17"/>
      <c r="J2055" s="17"/>
      <c r="K2055" s="17"/>
      <c r="L2055" s="17"/>
      <c r="M2055" s="17"/>
      <c r="N2055" s="17"/>
      <c r="O2055" s="17"/>
      <c r="P2055" s="17"/>
      <c r="Q2055" s="17"/>
      <c r="R2055" s="17"/>
      <c r="S2055" s="17"/>
      <c r="T2055" s="17"/>
      <c r="U2055" s="17"/>
      <c r="V2055" s="17"/>
      <c r="W2055" s="17"/>
      <c r="X2055" s="17"/>
      <c r="Y2055" s="17"/>
      <c r="Z2055" s="17"/>
      <c r="AA2055" s="17"/>
      <c r="AB2055" s="17"/>
      <c r="AC2055" s="17"/>
      <c r="AD2055" s="17"/>
      <c r="AE2055" s="17"/>
      <c r="AF2055" s="17"/>
      <c r="AG2055" s="17"/>
      <c r="AH2055" s="17"/>
      <c r="AI2055" s="17"/>
      <c r="AJ2055" s="17"/>
      <c r="AK2055" s="17"/>
      <c r="AL2055" s="17"/>
      <c r="AM2055" s="17"/>
      <c r="AN2055" s="17"/>
      <c r="AO2055" s="17"/>
      <c r="AP2055" s="17"/>
      <c r="AQ2055" s="17"/>
      <c r="AR2055" s="17"/>
      <c r="AS2055" s="17"/>
      <c r="AT2055" s="17"/>
      <c r="AU2055" s="17"/>
      <c r="AV2055" s="17"/>
      <c r="AW2055" s="17"/>
      <c r="AX2055" s="17"/>
      <c r="AY2055" s="17"/>
      <c r="AZ2055" s="17"/>
      <c r="BA2055" s="17"/>
      <c r="BB2055" s="17"/>
      <c r="BC2055" s="17"/>
      <c r="BD2055" s="17"/>
      <c r="BE2055" s="17"/>
      <c r="BF2055" s="17"/>
      <c r="BG2055" s="17"/>
    </row>
    <row r="2056" spans="2:59" x14ac:dyDescent="0.35">
      <c r="B2056" s="24" t="s">
        <v>331</v>
      </c>
      <c r="C2056" s="17"/>
      <c r="D2056" s="17"/>
      <c r="E2056" s="17"/>
      <c r="F2056" s="17"/>
      <c r="G2056" s="17"/>
      <c r="H2056" s="17"/>
      <c r="I2056" s="17"/>
      <c r="J2056" s="17"/>
      <c r="K2056" s="17"/>
      <c r="L2056" s="17"/>
      <c r="M2056" s="17"/>
      <c r="N2056" s="17"/>
      <c r="O2056" s="17"/>
      <c r="P2056" s="17"/>
      <c r="Q2056" s="17"/>
      <c r="R2056" s="17"/>
      <c r="S2056" s="17"/>
      <c r="T2056" s="17"/>
      <c r="U2056" s="17"/>
      <c r="V2056" s="17"/>
      <c r="W2056" s="17"/>
      <c r="X2056" s="17"/>
      <c r="Y2056" s="17"/>
      <c r="Z2056" s="17"/>
      <c r="AA2056" s="17"/>
      <c r="AB2056" s="17"/>
      <c r="AC2056" s="17"/>
      <c r="AD2056" s="17"/>
      <c r="AE2056" s="17"/>
      <c r="AF2056" s="17"/>
      <c r="AG2056" s="17"/>
      <c r="AH2056" s="17"/>
      <c r="AI2056" s="17"/>
      <c r="AJ2056" s="17"/>
      <c r="AK2056" s="17"/>
      <c r="AL2056" s="17"/>
      <c r="AM2056" s="17"/>
      <c r="AN2056" s="17"/>
      <c r="AO2056" s="17"/>
      <c r="AP2056" s="17"/>
      <c r="AQ2056" s="17"/>
      <c r="AR2056" s="17"/>
      <c r="AS2056" s="17"/>
      <c r="AT2056" s="17"/>
      <c r="AU2056" s="17"/>
      <c r="AV2056" s="17"/>
      <c r="AW2056" s="17"/>
      <c r="AX2056" s="17"/>
      <c r="AY2056" s="17"/>
      <c r="AZ2056" s="17"/>
      <c r="BA2056" s="17"/>
      <c r="BB2056" s="17"/>
      <c r="BC2056" s="17"/>
      <c r="BD2056" s="17"/>
      <c r="BE2056" s="17"/>
      <c r="BF2056" s="17"/>
      <c r="BG2056" s="17"/>
    </row>
    <row r="2057" spans="2:59" x14ac:dyDescent="0.35">
      <c r="B2057" t="s">
        <v>688</v>
      </c>
      <c r="C2057" s="17">
        <v>9.4442332946273494E-2</v>
      </c>
      <c r="D2057" s="17">
        <v>7.6448944014873496E-2</v>
      </c>
      <c r="E2057" s="17">
        <v>0.10833689086745001</v>
      </c>
      <c r="F2057" s="17"/>
      <c r="G2057" s="17">
        <v>0.117306335450322</v>
      </c>
      <c r="H2057" s="17">
        <v>6.05082374165428E-2</v>
      </c>
      <c r="I2057" s="17">
        <v>0.147576320459685</v>
      </c>
      <c r="J2057" s="17">
        <v>8.3474391546110804E-2</v>
      </c>
      <c r="K2057" s="17">
        <v>5.82109012954245E-2</v>
      </c>
      <c r="L2057" s="17">
        <v>0.102814584248042</v>
      </c>
      <c r="M2057" s="17"/>
      <c r="N2057" s="17">
        <v>0.16621590700844199</v>
      </c>
      <c r="O2057" s="17">
        <v>3.81145851929671E-2</v>
      </c>
      <c r="P2057" s="17">
        <v>3.0154947456206199E-2</v>
      </c>
      <c r="Q2057" s="17">
        <v>0.13206631639541</v>
      </c>
      <c r="R2057" s="17"/>
      <c r="S2057" s="17">
        <v>0</v>
      </c>
      <c r="T2057" s="17">
        <v>6.8214016837651395E-2</v>
      </c>
      <c r="U2057" s="17">
        <v>0.30491223112418298</v>
      </c>
      <c r="V2057" s="17">
        <v>0</v>
      </c>
      <c r="W2057" s="17">
        <v>0.10962769088657701</v>
      </c>
      <c r="X2057" s="17">
        <v>0</v>
      </c>
      <c r="Y2057" s="17">
        <v>0</v>
      </c>
      <c r="Z2057" s="17">
        <v>0.26078486409152801</v>
      </c>
      <c r="AA2057" s="17">
        <v>0.122858242701849</v>
      </c>
      <c r="AB2057" s="17">
        <v>0.120938141634772</v>
      </c>
      <c r="AC2057" s="17">
        <v>0.149535104768971</v>
      </c>
      <c r="AD2057" s="17">
        <v>0</v>
      </c>
      <c r="AE2057" s="17"/>
      <c r="AF2057" s="17">
        <v>7.7468986085209607E-2</v>
      </c>
      <c r="AG2057" s="17">
        <v>0.118173437328867</v>
      </c>
      <c r="AH2057" s="17">
        <v>6.0179623555350698E-2</v>
      </c>
      <c r="AI2057" s="17"/>
      <c r="AJ2057" s="17">
        <v>8.49315020198535E-2</v>
      </c>
      <c r="AK2057" s="17">
        <v>0.106633450606478</v>
      </c>
      <c r="AL2057" s="17">
        <v>0.14546681645131099</v>
      </c>
      <c r="AM2057" s="17">
        <v>0</v>
      </c>
      <c r="AN2057" s="17">
        <v>6.7109361537943502E-2</v>
      </c>
      <c r="AO2057" s="17"/>
      <c r="AP2057" s="17">
        <v>5.7868205516826102E-2</v>
      </c>
      <c r="AQ2057" s="17">
        <v>8.7990415875244796E-2</v>
      </c>
      <c r="AR2057" s="17">
        <v>0</v>
      </c>
      <c r="AS2057" s="17">
        <v>0.16812728502028601</v>
      </c>
      <c r="AT2057" s="17">
        <v>0.436502272229703</v>
      </c>
      <c r="AU2057" s="17"/>
      <c r="AV2057" s="17">
        <v>0.104389253383548</v>
      </c>
      <c r="AW2057" s="17">
        <v>0.100541084829712</v>
      </c>
      <c r="AX2057" s="17">
        <v>0</v>
      </c>
      <c r="AY2057" s="17">
        <v>0.15503798530691601</v>
      </c>
      <c r="AZ2057" s="17">
        <v>0.45524996094523301</v>
      </c>
      <c r="BA2057" s="17">
        <v>0</v>
      </c>
      <c r="BB2057" s="17"/>
      <c r="BC2057" s="17">
        <v>8.9609679139942805E-2</v>
      </c>
      <c r="BD2057" s="17">
        <v>7.9610105136501602E-2</v>
      </c>
      <c r="BE2057" s="17">
        <v>0.150038471006124</v>
      </c>
      <c r="BF2057" s="17">
        <v>6.2498277752265498E-2</v>
      </c>
      <c r="BG2057" s="17">
        <v>0</v>
      </c>
    </row>
    <row r="2058" spans="2:59" x14ac:dyDescent="0.35">
      <c r="B2058" t="s">
        <v>689</v>
      </c>
      <c r="C2058" s="17">
        <v>0.119849016528734</v>
      </c>
      <c r="D2058" s="17">
        <v>0.12872366770052401</v>
      </c>
      <c r="E2058" s="17">
        <v>0.11299597982693201</v>
      </c>
      <c r="F2058" s="17"/>
      <c r="G2058" s="17">
        <v>0.20234944279075501</v>
      </c>
      <c r="H2058" s="17">
        <v>0.17704902875009401</v>
      </c>
      <c r="I2058" s="17">
        <v>8.9670160971349902E-2</v>
      </c>
      <c r="J2058" s="17">
        <v>0.16668047835667801</v>
      </c>
      <c r="K2058" s="17">
        <v>0.104073901673397</v>
      </c>
      <c r="L2058" s="17">
        <v>3.8984946659572299E-2</v>
      </c>
      <c r="M2058" s="17"/>
      <c r="N2058" s="17">
        <v>0.19207310284253801</v>
      </c>
      <c r="O2058" s="17">
        <v>0.124651104544225</v>
      </c>
      <c r="P2058" s="17">
        <v>3.6871374082908297E-2</v>
      </c>
      <c r="Q2058" s="17">
        <v>9.42243468009938E-2</v>
      </c>
      <c r="R2058" s="17"/>
      <c r="S2058" s="17">
        <v>0.175855232850503</v>
      </c>
      <c r="T2058" s="17">
        <v>6.3480303091436999E-2</v>
      </c>
      <c r="U2058" s="17">
        <v>9.8098993762807604E-2</v>
      </c>
      <c r="V2058" s="17">
        <v>0.402830026335043</v>
      </c>
      <c r="W2058" s="17">
        <v>0.120451047519119</v>
      </c>
      <c r="X2058" s="17">
        <v>0.24586044282005501</v>
      </c>
      <c r="Y2058" s="17">
        <v>0</v>
      </c>
      <c r="Z2058" s="17">
        <v>0</v>
      </c>
      <c r="AA2058" s="17">
        <v>0.107619148647933</v>
      </c>
      <c r="AB2058" s="17">
        <v>6.4717631031555298E-2</v>
      </c>
      <c r="AC2058" s="17">
        <v>0</v>
      </c>
      <c r="AD2058" s="17">
        <v>0.26983569101039101</v>
      </c>
      <c r="AE2058" s="17"/>
      <c r="AF2058" s="17">
        <v>0.14197422208843399</v>
      </c>
      <c r="AG2058" s="17">
        <v>2.0008840885372099E-2</v>
      </c>
      <c r="AH2058" s="17">
        <v>0.36758869540817102</v>
      </c>
      <c r="AI2058" s="17"/>
      <c r="AJ2058" s="17">
        <v>0.12697028721078499</v>
      </c>
      <c r="AK2058" s="17">
        <v>9.6850511100418105E-2</v>
      </c>
      <c r="AL2058" s="17">
        <v>0</v>
      </c>
      <c r="AM2058" s="17">
        <v>1</v>
      </c>
      <c r="AN2058" s="17">
        <v>9.7571602249994394E-2</v>
      </c>
      <c r="AO2058" s="17"/>
      <c r="AP2058" s="17">
        <v>0.135097163490352</v>
      </c>
      <c r="AQ2058" s="17">
        <v>9.7376929457799397E-2</v>
      </c>
      <c r="AR2058" s="17">
        <v>0</v>
      </c>
      <c r="AS2058" s="17">
        <v>0.21109812484137899</v>
      </c>
      <c r="AT2058" s="17">
        <v>0</v>
      </c>
      <c r="AU2058" s="17"/>
      <c r="AV2058" s="17">
        <v>9.4692188776188901E-2</v>
      </c>
      <c r="AW2058" s="17">
        <v>5.79621169031624E-2</v>
      </c>
      <c r="AX2058" s="17">
        <v>0</v>
      </c>
      <c r="AY2058" s="17">
        <v>0.23568082449809499</v>
      </c>
      <c r="AZ2058" s="17">
        <v>0.277814390163173</v>
      </c>
      <c r="BA2058" s="17">
        <v>0</v>
      </c>
      <c r="BB2058" s="17"/>
      <c r="BC2058" s="17">
        <v>9.7731959534090806E-2</v>
      </c>
      <c r="BD2058" s="17">
        <v>3.5951218081602801E-2</v>
      </c>
      <c r="BE2058" s="17">
        <v>0.184182087468758</v>
      </c>
      <c r="BF2058" s="17">
        <v>0.236981767439575</v>
      </c>
      <c r="BG2058" s="17">
        <v>0</v>
      </c>
    </row>
    <row r="2059" spans="2:59" x14ac:dyDescent="0.35">
      <c r="B2059" t="s">
        <v>690</v>
      </c>
      <c r="C2059" s="17">
        <v>0.21378958061820899</v>
      </c>
      <c r="D2059" s="17">
        <v>0.22542380958913</v>
      </c>
      <c r="E2059" s="17">
        <v>0.20480558827963499</v>
      </c>
      <c r="F2059" s="17"/>
      <c r="G2059" s="17">
        <v>0.50868408809263299</v>
      </c>
      <c r="H2059" s="17">
        <v>0.11809510945797499</v>
      </c>
      <c r="I2059" s="17">
        <v>0.15227636610346301</v>
      </c>
      <c r="J2059" s="17">
        <v>0.18253203391108899</v>
      </c>
      <c r="K2059" s="17">
        <v>0.22999167031970599</v>
      </c>
      <c r="L2059" s="17">
        <v>0.24477749365040799</v>
      </c>
      <c r="M2059" s="17"/>
      <c r="N2059" s="17">
        <v>0.21915676754093799</v>
      </c>
      <c r="O2059" s="17">
        <v>0.117118065734744</v>
      </c>
      <c r="P2059" s="17">
        <v>0.23727218924097099</v>
      </c>
      <c r="Q2059" s="17">
        <v>0.31107872243571899</v>
      </c>
      <c r="R2059" s="17"/>
      <c r="S2059" s="17">
        <v>0.14711060242673599</v>
      </c>
      <c r="T2059" s="17">
        <v>0.26225745787275601</v>
      </c>
      <c r="U2059" s="17">
        <v>0.193956457242486</v>
      </c>
      <c r="V2059" s="17">
        <v>0.22905081385416601</v>
      </c>
      <c r="W2059" s="17">
        <v>0.35296331108168399</v>
      </c>
      <c r="X2059" s="17">
        <v>0.242968639267097</v>
      </c>
      <c r="Y2059" s="17">
        <v>0.33511287583468702</v>
      </c>
      <c r="Z2059" s="17">
        <v>0</v>
      </c>
      <c r="AA2059" s="17">
        <v>0.24327469539128199</v>
      </c>
      <c r="AB2059" s="17">
        <v>0.109215563524273</v>
      </c>
      <c r="AC2059" s="17">
        <v>0.20250342571121999</v>
      </c>
      <c r="AD2059" s="17">
        <v>0.109732425849192</v>
      </c>
      <c r="AE2059" s="17"/>
      <c r="AF2059" s="17">
        <v>0.18659265429944999</v>
      </c>
      <c r="AG2059" s="17">
        <v>0.23366537342205401</v>
      </c>
      <c r="AH2059" s="17">
        <v>0.112750059906741</v>
      </c>
      <c r="AI2059" s="17"/>
      <c r="AJ2059" s="17">
        <v>0.18855659493198201</v>
      </c>
      <c r="AK2059" s="17">
        <v>0.28718265765359302</v>
      </c>
      <c r="AL2059" s="17">
        <v>0.333747553600659</v>
      </c>
      <c r="AM2059" s="17">
        <v>0</v>
      </c>
      <c r="AN2059" s="17">
        <v>0.115452441436433</v>
      </c>
      <c r="AO2059" s="17"/>
      <c r="AP2059" s="17">
        <v>0.23132812576037501</v>
      </c>
      <c r="AQ2059" s="17">
        <v>0.254679553185364</v>
      </c>
      <c r="AR2059" s="17">
        <v>0.36828075053616899</v>
      </c>
      <c r="AS2059" s="17">
        <v>8.1304309533439201E-2</v>
      </c>
      <c r="AT2059" s="17">
        <v>0</v>
      </c>
      <c r="AU2059" s="17"/>
      <c r="AV2059" s="17">
        <v>0.24849649657693901</v>
      </c>
      <c r="AW2059" s="17">
        <v>0.22193560900508999</v>
      </c>
      <c r="AX2059" s="17">
        <v>0.35105579587267599</v>
      </c>
      <c r="AY2059" s="17">
        <v>0.121061953912978</v>
      </c>
      <c r="AZ2059" s="17">
        <v>0</v>
      </c>
      <c r="BA2059" s="17">
        <v>0.25372038566963101</v>
      </c>
      <c r="BB2059" s="17"/>
      <c r="BC2059" s="17">
        <v>0.137234453006567</v>
      </c>
      <c r="BD2059" s="17">
        <v>0.427995954720988</v>
      </c>
      <c r="BE2059" s="17">
        <v>0.13092523736259601</v>
      </c>
      <c r="BF2059" s="17">
        <v>0.27246809114634302</v>
      </c>
      <c r="BG2059" s="17">
        <v>0</v>
      </c>
    </row>
    <row r="2060" spans="2:59" x14ac:dyDescent="0.35">
      <c r="B2060" t="s">
        <v>691</v>
      </c>
      <c r="C2060" s="17">
        <v>0.25735076827095299</v>
      </c>
      <c r="D2060" s="17">
        <v>0.280118289053152</v>
      </c>
      <c r="E2060" s="17">
        <v>0.23976960902208</v>
      </c>
      <c r="F2060" s="17"/>
      <c r="G2060" s="17">
        <v>6.5065362530826495E-2</v>
      </c>
      <c r="H2060" s="17">
        <v>0.287864492853389</v>
      </c>
      <c r="I2060" s="17">
        <v>0.30878079918504497</v>
      </c>
      <c r="J2060" s="17">
        <v>0.27329222712713103</v>
      </c>
      <c r="K2060" s="17">
        <v>0.220729916033548</v>
      </c>
      <c r="L2060" s="17">
        <v>0.27522573172760001</v>
      </c>
      <c r="M2060" s="17"/>
      <c r="N2060" s="17">
        <v>0.20416061590832299</v>
      </c>
      <c r="O2060" s="17">
        <v>0.29394632481321498</v>
      </c>
      <c r="P2060" s="17">
        <v>0.38176418592769901</v>
      </c>
      <c r="Q2060" s="17">
        <v>0.140190092160935</v>
      </c>
      <c r="R2060" s="17"/>
      <c r="S2060" s="17">
        <v>0.436570591668693</v>
      </c>
      <c r="T2060" s="17">
        <v>0.20927504362773</v>
      </c>
      <c r="U2060" s="17">
        <v>9.4295256206541195E-2</v>
      </c>
      <c r="V2060" s="17">
        <v>0.17847030158066199</v>
      </c>
      <c r="W2060" s="17">
        <v>0.25333611076531798</v>
      </c>
      <c r="X2060" s="17">
        <v>0.25944518835590002</v>
      </c>
      <c r="Y2060" s="17">
        <v>0.33649772915610199</v>
      </c>
      <c r="Z2060" s="17">
        <v>0.24735750532499501</v>
      </c>
      <c r="AA2060" s="17">
        <v>0.23793066594371301</v>
      </c>
      <c r="AB2060" s="17">
        <v>0.33380046332374902</v>
      </c>
      <c r="AC2060" s="17">
        <v>0</v>
      </c>
      <c r="AD2060" s="17">
        <v>0.30921382224231297</v>
      </c>
      <c r="AE2060" s="17"/>
      <c r="AF2060" s="17">
        <v>0.26118664597637498</v>
      </c>
      <c r="AG2060" s="17">
        <v>0.270798393299861</v>
      </c>
      <c r="AH2060" s="17">
        <v>0.25490607196510601</v>
      </c>
      <c r="AI2060" s="17"/>
      <c r="AJ2060" s="17">
        <v>0.23419661039009801</v>
      </c>
      <c r="AK2060" s="17">
        <v>0.27151033558184001</v>
      </c>
      <c r="AL2060" s="17">
        <v>0</v>
      </c>
      <c r="AM2060" s="17">
        <v>0</v>
      </c>
      <c r="AN2060" s="17">
        <v>0.36143684584070002</v>
      </c>
      <c r="AO2060" s="17"/>
      <c r="AP2060" s="17">
        <v>0.17214100972634999</v>
      </c>
      <c r="AQ2060" s="17">
        <v>0.31009731736354201</v>
      </c>
      <c r="AR2060" s="17">
        <v>0.26937799993731099</v>
      </c>
      <c r="AS2060" s="17">
        <v>0.14728475701493099</v>
      </c>
      <c r="AT2060" s="17">
        <v>0.56349772777029705</v>
      </c>
      <c r="AU2060" s="17"/>
      <c r="AV2060" s="17">
        <v>0.25287676388015901</v>
      </c>
      <c r="AW2060" s="17">
        <v>0.27840853035694602</v>
      </c>
      <c r="AX2060" s="17">
        <v>0.30860376928995298</v>
      </c>
      <c r="AY2060" s="17">
        <v>0.175837110185323</v>
      </c>
      <c r="AZ2060" s="17">
        <v>0.26693564889159399</v>
      </c>
      <c r="BA2060" s="17">
        <v>0.30325602666689599</v>
      </c>
      <c r="BB2060" s="17"/>
      <c r="BC2060" s="17">
        <v>0.240415688279175</v>
      </c>
      <c r="BD2060" s="17">
        <v>0.226633309794919</v>
      </c>
      <c r="BE2060" s="17">
        <v>0.253992415166998</v>
      </c>
      <c r="BF2060" s="17">
        <v>0.30579165106131201</v>
      </c>
      <c r="BG2060" s="17">
        <v>1</v>
      </c>
    </row>
    <row r="2061" spans="2:59" x14ac:dyDescent="0.35">
      <c r="B2061" t="s">
        <v>692</v>
      </c>
      <c r="C2061" s="17">
        <v>0.10405813591648801</v>
      </c>
      <c r="D2061" s="17">
        <v>7.2906425948777207E-2</v>
      </c>
      <c r="E2061" s="17">
        <v>0.12811359540442899</v>
      </c>
      <c r="F2061" s="17"/>
      <c r="G2061" s="17">
        <v>0.10659477113546401</v>
      </c>
      <c r="H2061" s="17">
        <v>9.3903692566801394E-2</v>
      </c>
      <c r="I2061" s="17">
        <v>9.55258425399758E-2</v>
      </c>
      <c r="J2061" s="17">
        <v>9.6947539070905198E-2</v>
      </c>
      <c r="K2061" s="17">
        <v>0.111963270341937</v>
      </c>
      <c r="L2061" s="17">
        <v>0.11893475395021599</v>
      </c>
      <c r="M2061" s="17"/>
      <c r="N2061" s="17">
        <v>0.111647406237673</v>
      </c>
      <c r="O2061" s="17">
        <v>6.8936540682795797E-2</v>
      </c>
      <c r="P2061" s="17">
        <v>0.14124348905480699</v>
      </c>
      <c r="Q2061" s="17">
        <v>9.3760686150405698E-2</v>
      </c>
      <c r="R2061" s="17"/>
      <c r="S2061" s="17">
        <v>6.1360787305736103E-2</v>
      </c>
      <c r="T2061" s="17">
        <v>0.18848464039934801</v>
      </c>
      <c r="U2061" s="17">
        <v>0.19574496285482601</v>
      </c>
      <c r="V2061" s="17">
        <v>0</v>
      </c>
      <c r="W2061" s="17">
        <v>8.2688000470026099E-2</v>
      </c>
      <c r="X2061" s="17">
        <v>0.251725729556948</v>
      </c>
      <c r="Y2061" s="17">
        <v>0</v>
      </c>
      <c r="Z2061" s="17">
        <v>0</v>
      </c>
      <c r="AA2061" s="17">
        <v>6.28471839157142E-2</v>
      </c>
      <c r="AB2061" s="17">
        <v>6.3385933290702801E-2</v>
      </c>
      <c r="AC2061" s="17">
        <v>0.26023654158860698</v>
      </c>
      <c r="AD2061" s="17">
        <v>0.15779770041930199</v>
      </c>
      <c r="AE2061" s="17"/>
      <c r="AF2061" s="17">
        <v>0.13273887743448801</v>
      </c>
      <c r="AG2061" s="17">
        <v>8.76661829783007E-2</v>
      </c>
      <c r="AH2061" s="17">
        <v>6.5745600127310497E-2</v>
      </c>
      <c r="AI2061" s="17"/>
      <c r="AJ2061" s="17">
        <v>0.18011696935701499</v>
      </c>
      <c r="AK2061" s="17">
        <v>6.9566321115270599E-2</v>
      </c>
      <c r="AL2061" s="17">
        <v>0</v>
      </c>
      <c r="AM2061" s="17">
        <v>0</v>
      </c>
      <c r="AN2061" s="17">
        <v>7.3316265337130801E-2</v>
      </c>
      <c r="AO2061" s="17"/>
      <c r="AP2061" s="17">
        <v>0.25103597301430802</v>
      </c>
      <c r="AQ2061" s="17">
        <v>5.7403839892916399E-2</v>
      </c>
      <c r="AR2061" s="17">
        <v>0</v>
      </c>
      <c r="AS2061" s="17">
        <v>9.6663024318158694E-2</v>
      </c>
      <c r="AT2061" s="17">
        <v>0</v>
      </c>
      <c r="AU2061" s="17"/>
      <c r="AV2061" s="17">
        <v>9.9101263539117496E-2</v>
      </c>
      <c r="AW2061" s="17">
        <v>0.195472544677675</v>
      </c>
      <c r="AX2061" s="17">
        <v>0</v>
      </c>
      <c r="AY2061" s="17">
        <v>8.9137468330333897E-2</v>
      </c>
      <c r="AZ2061" s="17">
        <v>0</v>
      </c>
      <c r="BA2061" s="17">
        <v>0.134296062937974</v>
      </c>
      <c r="BB2061" s="17"/>
      <c r="BC2061" s="17">
        <v>0.16697287408854899</v>
      </c>
      <c r="BD2061" s="17">
        <v>0.12905803623048301</v>
      </c>
      <c r="BE2061" s="17">
        <v>7.8167364514026699E-2</v>
      </c>
      <c r="BF2061" s="17">
        <v>5.4717684383101803E-2</v>
      </c>
      <c r="BG2061" s="17">
        <v>0</v>
      </c>
    </row>
    <row r="2062" spans="2:59" x14ac:dyDescent="0.35">
      <c r="B2062" t="s">
        <v>598</v>
      </c>
      <c r="C2062" s="17">
        <v>5.49626596052952E-2</v>
      </c>
      <c r="D2062" s="17">
        <v>5.6290705881398798E-2</v>
      </c>
      <c r="E2062" s="17">
        <v>5.3937137621878101E-2</v>
      </c>
      <c r="F2062" s="17"/>
      <c r="G2062" s="17">
        <v>0</v>
      </c>
      <c r="H2062" s="17">
        <v>4.8295865309931303E-2</v>
      </c>
      <c r="I2062" s="17">
        <v>0.125323760591985</v>
      </c>
      <c r="J2062" s="17">
        <v>4.1746364755376401E-2</v>
      </c>
      <c r="K2062" s="17">
        <v>0.105155256766971</v>
      </c>
      <c r="L2062" s="17">
        <v>0</v>
      </c>
      <c r="M2062" s="17"/>
      <c r="N2062" s="17">
        <v>2.52622726197291E-2</v>
      </c>
      <c r="O2062" s="17">
        <v>6.6664190193698097E-2</v>
      </c>
      <c r="P2062" s="17">
        <v>9.5709477779301597E-2</v>
      </c>
      <c r="Q2062" s="17">
        <v>3.7936490115789201E-2</v>
      </c>
      <c r="R2062" s="17"/>
      <c r="S2062" s="17">
        <v>0</v>
      </c>
      <c r="T2062" s="17">
        <v>0</v>
      </c>
      <c r="U2062" s="17">
        <v>0</v>
      </c>
      <c r="V2062" s="17">
        <v>0</v>
      </c>
      <c r="W2062" s="17">
        <v>8.0933839277276196E-2</v>
      </c>
      <c r="X2062" s="17">
        <v>0</v>
      </c>
      <c r="Y2062" s="17">
        <v>9.75489026198815E-2</v>
      </c>
      <c r="Z2062" s="17">
        <v>0</v>
      </c>
      <c r="AA2062" s="17">
        <v>0.16817232346793801</v>
      </c>
      <c r="AB2062" s="17">
        <v>7.0822857706228703E-2</v>
      </c>
      <c r="AC2062" s="17">
        <v>0.197604042944693</v>
      </c>
      <c r="AD2062" s="17">
        <v>0</v>
      </c>
      <c r="AE2062" s="17"/>
      <c r="AF2062" s="17">
        <v>1.7937189726499599E-2</v>
      </c>
      <c r="AG2062" s="17">
        <v>0.122271341616794</v>
      </c>
      <c r="AH2062" s="17">
        <v>0</v>
      </c>
      <c r="AI2062" s="17"/>
      <c r="AJ2062" s="17">
        <v>6.6239112276187798E-2</v>
      </c>
      <c r="AK2062" s="17">
        <v>7.7670174373822301E-2</v>
      </c>
      <c r="AL2062" s="17">
        <v>0</v>
      </c>
      <c r="AM2062" s="17">
        <v>0</v>
      </c>
      <c r="AN2062" s="17">
        <v>0</v>
      </c>
      <c r="AO2062" s="17"/>
      <c r="AP2062" s="17">
        <v>5.0180584661853898E-2</v>
      </c>
      <c r="AQ2062" s="17">
        <v>6.4090873036422302E-2</v>
      </c>
      <c r="AR2062" s="17">
        <v>0.18659989202681099</v>
      </c>
      <c r="AS2062" s="17">
        <v>3.9916173363811203E-2</v>
      </c>
      <c r="AT2062" s="17">
        <v>0</v>
      </c>
      <c r="AU2062" s="17"/>
      <c r="AV2062" s="17">
        <v>7.6035535443515906E-2</v>
      </c>
      <c r="AW2062" s="17">
        <v>4.8143123887565399E-2</v>
      </c>
      <c r="AX2062" s="17">
        <v>0.17526982775490799</v>
      </c>
      <c r="AY2062" s="17">
        <v>3.6808559055362101E-2</v>
      </c>
      <c r="AZ2062" s="17">
        <v>0</v>
      </c>
      <c r="BA2062" s="17">
        <v>0</v>
      </c>
      <c r="BB2062" s="17"/>
      <c r="BC2062" s="17">
        <v>8.3089063232693106E-2</v>
      </c>
      <c r="BD2062" s="17">
        <v>0</v>
      </c>
      <c r="BE2062" s="17">
        <v>4.90296473867287E-2</v>
      </c>
      <c r="BF2062" s="17">
        <v>0</v>
      </c>
      <c r="BG2062" s="17">
        <v>0</v>
      </c>
    </row>
    <row r="2063" spans="2:59" x14ac:dyDescent="0.35">
      <c r="B2063" t="s">
        <v>693</v>
      </c>
      <c r="C2063" s="17">
        <v>6.0844889207772999E-2</v>
      </c>
      <c r="D2063" s="17">
        <v>0.102546707850991</v>
      </c>
      <c r="E2063" s="17">
        <v>2.86425988684899E-2</v>
      </c>
      <c r="F2063" s="17"/>
      <c r="G2063" s="17">
        <v>0</v>
      </c>
      <c r="H2063" s="17">
        <v>0</v>
      </c>
      <c r="I2063" s="17">
        <v>0</v>
      </c>
      <c r="J2063" s="17">
        <v>5.3125141637909198E-2</v>
      </c>
      <c r="K2063" s="17">
        <v>6.66824055085673E-2</v>
      </c>
      <c r="L2063" s="17">
        <v>0.18729864228625401</v>
      </c>
      <c r="M2063" s="17"/>
      <c r="N2063" s="17">
        <v>2.5680916399236101E-2</v>
      </c>
      <c r="O2063" s="17">
        <v>7.3936504521838697E-2</v>
      </c>
      <c r="P2063" s="17">
        <v>7.6984336458108205E-2</v>
      </c>
      <c r="Q2063" s="17">
        <v>8.2119838346564E-2</v>
      </c>
      <c r="R2063" s="17"/>
      <c r="S2063" s="17">
        <v>0</v>
      </c>
      <c r="T2063" s="17">
        <v>6.8122465499908705E-2</v>
      </c>
      <c r="U2063" s="17">
        <v>0.112992098809157</v>
      </c>
      <c r="V2063" s="17">
        <v>0.18964885823013</v>
      </c>
      <c r="W2063" s="17">
        <v>0</v>
      </c>
      <c r="X2063" s="17">
        <v>0</v>
      </c>
      <c r="Y2063" s="17">
        <v>0.108948942525769</v>
      </c>
      <c r="Z2063" s="17">
        <v>0</v>
      </c>
      <c r="AA2063" s="17">
        <v>5.72977399315713E-2</v>
      </c>
      <c r="AB2063" s="17">
        <v>0.124787233365671</v>
      </c>
      <c r="AC2063" s="17">
        <v>0</v>
      </c>
      <c r="AD2063" s="17">
        <v>0</v>
      </c>
      <c r="AE2063" s="17"/>
      <c r="AF2063" s="17">
        <v>0.112718267467733</v>
      </c>
      <c r="AG2063" s="17">
        <v>4.1983320832101101E-2</v>
      </c>
      <c r="AH2063" s="17">
        <v>0</v>
      </c>
      <c r="AI2063" s="17"/>
      <c r="AJ2063" s="17">
        <v>7.0711429250662303E-2</v>
      </c>
      <c r="AK2063" s="17">
        <v>0</v>
      </c>
      <c r="AL2063" s="17">
        <v>0.30885684415852999</v>
      </c>
      <c r="AM2063" s="17">
        <v>0</v>
      </c>
      <c r="AN2063" s="17">
        <v>0</v>
      </c>
      <c r="AO2063" s="17"/>
      <c r="AP2063" s="17">
        <v>0</v>
      </c>
      <c r="AQ2063" s="17">
        <v>2.34962967233091E-2</v>
      </c>
      <c r="AR2063" s="17">
        <v>0.17574135749970901</v>
      </c>
      <c r="AS2063" s="17">
        <v>0.147489197405478</v>
      </c>
      <c r="AT2063" s="17">
        <v>0</v>
      </c>
      <c r="AU2063" s="17"/>
      <c r="AV2063" s="17">
        <v>0</v>
      </c>
      <c r="AW2063" s="17">
        <v>4.79999343956478E-2</v>
      </c>
      <c r="AX2063" s="17">
        <v>0.16507060708246199</v>
      </c>
      <c r="AY2063" s="17">
        <v>0.136006645307574</v>
      </c>
      <c r="AZ2063" s="17">
        <v>0</v>
      </c>
      <c r="BA2063" s="17">
        <v>0</v>
      </c>
      <c r="BB2063" s="17"/>
      <c r="BC2063" s="17">
        <v>0.129128176797183</v>
      </c>
      <c r="BD2063" s="17">
        <v>0</v>
      </c>
      <c r="BE2063" s="17">
        <v>5.1092575367949401E-2</v>
      </c>
      <c r="BF2063" s="17">
        <v>0</v>
      </c>
      <c r="BG2063" s="17">
        <v>0</v>
      </c>
    </row>
    <row r="2064" spans="2:59" x14ac:dyDescent="0.35">
      <c r="B2064" t="s">
        <v>100</v>
      </c>
      <c r="C2064" s="17">
        <v>9.4702616906274004E-2</v>
      </c>
      <c r="D2064" s="17">
        <v>5.7541449961152902E-2</v>
      </c>
      <c r="E2064" s="17">
        <v>0.123398600109106</v>
      </c>
      <c r="F2064" s="17"/>
      <c r="G2064" s="17">
        <v>0</v>
      </c>
      <c r="H2064" s="17">
        <v>0.21428357364526701</v>
      </c>
      <c r="I2064" s="17">
        <v>8.0846750148496405E-2</v>
      </c>
      <c r="J2064" s="17">
        <v>0.1022018235948</v>
      </c>
      <c r="K2064" s="17">
        <v>0.103192678060449</v>
      </c>
      <c r="L2064" s="17">
        <v>3.1963847477908598E-2</v>
      </c>
      <c r="M2064" s="17"/>
      <c r="N2064" s="17">
        <v>5.5803011443120498E-2</v>
      </c>
      <c r="O2064" s="17">
        <v>0.216632684316517</v>
      </c>
      <c r="P2064" s="17">
        <v>0</v>
      </c>
      <c r="Q2064" s="17">
        <v>0.108623507594183</v>
      </c>
      <c r="R2064" s="17"/>
      <c r="S2064" s="17">
        <v>0.17910278574833199</v>
      </c>
      <c r="T2064" s="17">
        <v>0.14016607267116801</v>
      </c>
      <c r="U2064" s="17">
        <v>0</v>
      </c>
      <c r="V2064" s="17">
        <v>0</v>
      </c>
      <c r="W2064" s="17">
        <v>0</v>
      </c>
      <c r="X2064" s="17">
        <v>0</v>
      </c>
      <c r="Y2064" s="17">
        <v>0.121891549863561</v>
      </c>
      <c r="Z2064" s="17">
        <v>0.49185763058347798</v>
      </c>
      <c r="AA2064" s="17">
        <v>0</v>
      </c>
      <c r="AB2064" s="17">
        <v>0.11233217612304899</v>
      </c>
      <c r="AC2064" s="17">
        <v>0.19012088498651</v>
      </c>
      <c r="AD2064" s="17">
        <v>0.153420360478802</v>
      </c>
      <c r="AE2064" s="17"/>
      <c r="AF2064" s="17">
        <v>6.9383156921810796E-2</v>
      </c>
      <c r="AG2064" s="17">
        <v>0.10543310963664899</v>
      </c>
      <c r="AH2064" s="17">
        <v>0.13882994903732099</v>
      </c>
      <c r="AI2064" s="17"/>
      <c r="AJ2064" s="17">
        <v>4.8277494563415402E-2</v>
      </c>
      <c r="AK2064" s="17">
        <v>9.0586549568577798E-2</v>
      </c>
      <c r="AL2064" s="17">
        <v>0.2119287857895</v>
      </c>
      <c r="AM2064" s="17">
        <v>0</v>
      </c>
      <c r="AN2064" s="17">
        <v>0.28511348359779798</v>
      </c>
      <c r="AO2064" s="17"/>
      <c r="AP2064" s="17">
        <v>0.102348937829934</v>
      </c>
      <c r="AQ2064" s="17">
        <v>0.104864774465402</v>
      </c>
      <c r="AR2064" s="17">
        <v>0</v>
      </c>
      <c r="AS2064" s="17">
        <v>0.10811712850251699</v>
      </c>
      <c r="AT2064" s="17">
        <v>0</v>
      </c>
      <c r="AU2064" s="17"/>
      <c r="AV2064" s="17">
        <v>0.124408498400531</v>
      </c>
      <c r="AW2064" s="17">
        <v>4.95370559442012E-2</v>
      </c>
      <c r="AX2064" s="17">
        <v>0</v>
      </c>
      <c r="AY2064" s="17">
        <v>5.0429453403417999E-2</v>
      </c>
      <c r="AZ2064" s="17">
        <v>0</v>
      </c>
      <c r="BA2064" s="17">
        <v>0.30872752472550002</v>
      </c>
      <c r="BB2064" s="17"/>
      <c r="BC2064" s="17">
        <v>5.5818105921798998E-2</v>
      </c>
      <c r="BD2064" s="17">
        <v>0.100751376035506</v>
      </c>
      <c r="BE2064" s="17">
        <v>0.102572201726818</v>
      </c>
      <c r="BF2064" s="17">
        <v>6.75425282174031E-2</v>
      </c>
      <c r="BG2064" s="17">
        <v>0</v>
      </c>
    </row>
    <row r="2065" spans="2:59" x14ac:dyDescent="0.35">
      <c r="C2065" s="17"/>
      <c r="D2065" s="17"/>
      <c r="E2065" s="17"/>
      <c r="F2065" s="17"/>
      <c r="G2065" s="17"/>
      <c r="H2065" s="17"/>
      <c r="I2065" s="17"/>
      <c r="J2065" s="17"/>
      <c r="K2065" s="17"/>
      <c r="L2065" s="17"/>
      <c r="M2065" s="17"/>
      <c r="N2065" s="17"/>
      <c r="O2065" s="17"/>
      <c r="P2065" s="17"/>
      <c r="Q2065" s="17"/>
      <c r="R2065" s="17"/>
      <c r="S2065" s="17"/>
      <c r="T2065" s="17"/>
      <c r="U2065" s="17"/>
      <c r="V2065" s="17"/>
      <c r="W2065" s="17"/>
      <c r="X2065" s="17"/>
      <c r="Y2065" s="17"/>
      <c r="Z2065" s="17"/>
      <c r="AA2065" s="17"/>
      <c r="AB2065" s="17"/>
      <c r="AC2065" s="17"/>
      <c r="AD2065" s="17"/>
      <c r="AE2065" s="17"/>
      <c r="AF2065" s="17"/>
      <c r="AG2065" s="17"/>
      <c r="AH2065" s="17"/>
      <c r="AI2065" s="17"/>
      <c r="AJ2065" s="17"/>
      <c r="AK2065" s="17"/>
      <c r="AL2065" s="17"/>
      <c r="AM2065" s="17"/>
      <c r="AN2065" s="17"/>
      <c r="AO2065" s="17"/>
      <c r="AP2065" s="17"/>
      <c r="AQ2065" s="17"/>
      <c r="AR2065" s="17"/>
      <c r="AS2065" s="17"/>
      <c r="AT2065" s="17"/>
      <c r="AU2065" s="17"/>
      <c r="AV2065" s="17"/>
      <c r="AW2065" s="17"/>
      <c r="AX2065" s="17"/>
      <c r="AY2065" s="17"/>
      <c r="AZ2065" s="17"/>
      <c r="BA2065" s="17"/>
      <c r="BB2065" s="17"/>
      <c r="BC2065" s="17"/>
      <c r="BD2065" s="17"/>
      <c r="BE2065" s="17"/>
      <c r="BF2065" s="17"/>
      <c r="BG2065" s="17"/>
    </row>
    <row r="2066" spans="2:59" x14ac:dyDescent="0.35">
      <c r="B2066" s="6" t="s">
        <v>712</v>
      </c>
      <c r="C2066" s="17"/>
      <c r="D2066" s="17"/>
      <c r="E2066" s="17"/>
      <c r="F2066" s="17"/>
      <c r="G2066" s="17"/>
      <c r="H2066" s="17"/>
      <c r="I2066" s="17"/>
      <c r="J2066" s="17"/>
      <c r="K2066" s="17"/>
      <c r="L2066" s="17"/>
      <c r="M2066" s="17"/>
      <c r="N2066" s="17"/>
      <c r="O2066" s="17"/>
      <c r="P2066" s="17"/>
      <c r="Q2066" s="17"/>
      <c r="R2066" s="17"/>
      <c r="S2066" s="17"/>
      <c r="T2066" s="17"/>
      <c r="U2066" s="17"/>
      <c r="V2066" s="17"/>
      <c r="W2066" s="17"/>
      <c r="X2066" s="17"/>
      <c r="Y2066" s="17"/>
      <c r="Z2066" s="17"/>
      <c r="AA2066" s="17"/>
      <c r="AB2066" s="17"/>
      <c r="AC2066" s="17"/>
      <c r="AD2066" s="17"/>
      <c r="AE2066" s="17"/>
      <c r="AF2066" s="17"/>
      <c r="AG2066" s="17"/>
      <c r="AH2066" s="17"/>
      <c r="AI2066" s="17"/>
      <c r="AJ2066" s="17"/>
      <c r="AK2066" s="17"/>
      <c r="AL2066" s="17"/>
      <c r="AM2066" s="17"/>
      <c r="AN2066" s="17"/>
      <c r="AO2066" s="17"/>
      <c r="AP2066" s="17"/>
      <c r="AQ2066" s="17"/>
      <c r="AR2066" s="17"/>
      <c r="AS2066" s="17"/>
      <c r="AT2066" s="17"/>
      <c r="AU2066" s="17"/>
      <c r="AV2066" s="17"/>
      <c r="AW2066" s="17"/>
      <c r="AX2066" s="17"/>
      <c r="AY2066" s="17"/>
      <c r="AZ2066" s="17"/>
      <c r="BA2066" s="17"/>
      <c r="BB2066" s="17"/>
      <c r="BC2066" s="17"/>
      <c r="BD2066" s="17"/>
      <c r="BE2066" s="17"/>
      <c r="BF2066" s="17"/>
      <c r="BG2066" s="17"/>
    </row>
    <row r="2067" spans="2:59" x14ac:dyDescent="0.35">
      <c r="B2067" s="24" t="s">
        <v>331</v>
      </c>
      <c r="C2067" s="17"/>
      <c r="D2067" s="17"/>
      <c r="E2067" s="17"/>
      <c r="F2067" s="17"/>
      <c r="G2067" s="17"/>
      <c r="H2067" s="17"/>
      <c r="I2067" s="17"/>
      <c r="J2067" s="17"/>
      <c r="K2067" s="17"/>
      <c r="L2067" s="17"/>
      <c r="M2067" s="17"/>
      <c r="N2067" s="17"/>
      <c r="O2067" s="17"/>
      <c r="P2067" s="17"/>
      <c r="Q2067" s="17"/>
      <c r="R2067" s="17"/>
      <c r="S2067" s="17"/>
      <c r="T2067" s="17"/>
      <c r="U2067" s="17"/>
      <c r="V2067" s="17"/>
      <c r="W2067" s="17"/>
      <c r="X2067" s="17"/>
      <c r="Y2067" s="17"/>
      <c r="Z2067" s="17"/>
      <c r="AA2067" s="17"/>
      <c r="AB2067" s="17"/>
      <c r="AC2067" s="17"/>
      <c r="AD2067" s="17"/>
      <c r="AE2067" s="17"/>
      <c r="AF2067" s="17"/>
      <c r="AG2067" s="17"/>
      <c r="AH2067" s="17"/>
      <c r="AI2067" s="17"/>
      <c r="AJ2067" s="17"/>
      <c r="AK2067" s="17"/>
      <c r="AL2067" s="17"/>
      <c r="AM2067" s="17"/>
      <c r="AN2067" s="17"/>
      <c r="AO2067" s="17"/>
      <c r="AP2067" s="17"/>
      <c r="AQ2067" s="17"/>
      <c r="AR2067" s="17"/>
      <c r="AS2067" s="17"/>
      <c r="AT2067" s="17"/>
      <c r="AU2067" s="17"/>
      <c r="AV2067" s="17"/>
      <c r="AW2067" s="17"/>
      <c r="AX2067" s="17"/>
      <c r="AY2067" s="17"/>
      <c r="AZ2067" s="17"/>
      <c r="BA2067" s="17"/>
      <c r="BB2067" s="17"/>
      <c r="BC2067" s="17"/>
      <c r="BD2067" s="17"/>
      <c r="BE2067" s="17"/>
      <c r="BF2067" s="17"/>
      <c r="BG2067" s="17"/>
    </row>
    <row r="2068" spans="2:59" x14ac:dyDescent="0.35">
      <c r="B2068" t="s">
        <v>688</v>
      </c>
      <c r="C2068" s="17">
        <v>0.17370820708725501</v>
      </c>
      <c r="D2068" s="17">
        <v>0.21600709099177501</v>
      </c>
      <c r="E2068" s="17">
        <v>0.14018736390997699</v>
      </c>
      <c r="F2068" s="17"/>
      <c r="G2068" s="17">
        <v>0.178581706756198</v>
      </c>
      <c r="H2068" s="17">
        <v>0.18513008108533799</v>
      </c>
      <c r="I2068" s="17">
        <v>0.108877749819121</v>
      </c>
      <c r="J2068" s="17">
        <v>0.100526762731039</v>
      </c>
      <c r="K2068" s="17">
        <v>0.201301134747607</v>
      </c>
      <c r="L2068" s="17">
        <v>0.253046973803984</v>
      </c>
      <c r="M2068" s="17"/>
      <c r="N2068" s="17">
        <v>0.14257343910640799</v>
      </c>
      <c r="O2068" s="17">
        <v>0.14252099825115799</v>
      </c>
      <c r="P2068" s="17">
        <v>0.18775866881350001</v>
      </c>
      <c r="Q2068" s="17">
        <v>0.25846467827048603</v>
      </c>
      <c r="R2068" s="17"/>
      <c r="S2068" s="17">
        <v>0.13107186133697199</v>
      </c>
      <c r="T2068" s="17">
        <v>0.122192798057023</v>
      </c>
      <c r="U2068" s="17">
        <v>0.12045516950308099</v>
      </c>
      <c r="V2068" s="17">
        <v>0.55678072550595903</v>
      </c>
      <c r="W2068" s="17">
        <v>0.21052474548671901</v>
      </c>
      <c r="X2068" s="17">
        <v>0.106309528911936</v>
      </c>
      <c r="Y2068" s="17">
        <v>0.20672655154613101</v>
      </c>
      <c r="Z2068" s="17">
        <v>0.14531728789296999</v>
      </c>
      <c r="AA2068" s="17">
        <v>0.173844290510658</v>
      </c>
      <c r="AB2068" s="17">
        <v>5.1206334448942098E-2</v>
      </c>
      <c r="AC2068" s="17">
        <v>0.36003940074569202</v>
      </c>
      <c r="AD2068" s="17">
        <v>0</v>
      </c>
      <c r="AE2068" s="17"/>
      <c r="AF2068" s="17">
        <v>0.28341260436068699</v>
      </c>
      <c r="AG2068" s="17">
        <v>0.10493465927616601</v>
      </c>
      <c r="AH2068" s="17">
        <v>8.1883084768068104E-2</v>
      </c>
      <c r="AI2068" s="17"/>
      <c r="AJ2068" s="17">
        <v>0.25334974908024499</v>
      </c>
      <c r="AK2068" s="17">
        <v>9.8393847649910604E-2</v>
      </c>
      <c r="AL2068" s="17">
        <v>0</v>
      </c>
      <c r="AM2068" s="17">
        <v>0.45459193518581198</v>
      </c>
      <c r="AN2068" s="17">
        <v>0.13289912130488701</v>
      </c>
      <c r="AO2068" s="17"/>
      <c r="AP2068" s="17">
        <v>0.31577242692910301</v>
      </c>
      <c r="AQ2068" s="17">
        <v>0.106188660112001</v>
      </c>
      <c r="AR2068" s="17">
        <v>0</v>
      </c>
      <c r="AS2068" s="17">
        <v>0.24271881896231901</v>
      </c>
      <c r="AT2068" s="17">
        <v>0.15135975634811299</v>
      </c>
      <c r="AU2068" s="17"/>
      <c r="AV2068" s="17">
        <v>0.14238324354002799</v>
      </c>
      <c r="AW2068" s="17">
        <v>0.33754157163068499</v>
      </c>
      <c r="AX2068" s="17">
        <v>0</v>
      </c>
      <c r="AY2068" s="17">
        <v>0.24464854923349499</v>
      </c>
      <c r="AZ2068" s="17">
        <v>0.124273412316853</v>
      </c>
      <c r="BA2068" s="17">
        <v>0</v>
      </c>
      <c r="BB2068" s="17"/>
      <c r="BC2068" s="17">
        <v>0.126508907568989</v>
      </c>
      <c r="BD2068" s="17">
        <v>0.152056163293362</v>
      </c>
      <c r="BE2068" s="17">
        <v>0.18370560277510301</v>
      </c>
      <c r="BF2068" s="17">
        <v>0.191112833031927</v>
      </c>
      <c r="BG2068" s="17">
        <v>0.175902024214105</v>
      </c>
    </row>
    <row r="2069" spans="2:59" x14ac:dyDescent="0.35">
      <c r="B2069" t="s">
        <v>689</v>
      </c>
      <c r="C2069" s="17">
        <v>0.118379379535295</v>
      </c>
      <c r="D2069" s="17">
        <v>0.141623935862878</v>
      </c>
      <c r="E2069" s="17">
        <v>0.10028908869198599</v>
      </c>
      <c r="F2069" s="17"/>
      <c r="G2069" s="17">
        <v>0.219245890523799</v>
      </c>
      <c r="H2069" s="17">
        <v>0.13047088038437599</v>
      </c>
      <c r="I2069" s="17">
        <v>5.5260869281247897E-2</v>
      </c>
      <c r="J2069" s="17">
        <v>7.9158781109827103E-2</v>
      </c>
      <c r="K2069" s="17">
        <v>0.104816278955127</v>
      </c>
      <c r="L2069" s="17">
        <v>0.138891162686477</v>
      </c>
      <c r="M2069" s="17"/>
      <c r="N2069" s="17">
        <v>0.14706159613339201</v>
      </c>
      <c r="O2069" s="17">
        <v>0.17517745205139501</v>
      </c>
      <c r="P2069" s="17">
        <v>3.2431027971619099E-2</v>
      </c>
      <c r="Q2069" s="17">
        <v>7.7535320176632602E-2</v>
      </c>
      <c r="R2069" s="17"/>
      <c r="S2069" s="17">
        <v>0.39744632323522899</v>
      </c>
      <c r="T2069" s="17">
        <v>3.9248484676063199E-2</v>
      </c>
      <c r="U2069" s="17">
        <v>0</v>
      </c>
      <c r="V2069" s="17">
        <v>0</v>
      </c>
      <c r="W2069" s="17">
        <v>0.28885075483002898</v>
      </c>
      <c r="X2069" s="17">
        <v>0.17767189182196</v>
      </c>
      <c r="Y2069" s="17">
        <v>0</v>
      </c>
      <c r="Z2069" s="17">
        <v>0.15320557637224899</v>
      </c>
      <c r="AA2069" s="17">
        <v>7.3797626904472294E-2</v>
      </c>
      <c r="AB2069" s="17">
        <v>0.117465717543025</v>
      </c>
      <c r="AC2069" s="17">
        <v>9.8130268231567994E-2</v>
      </c>
      <c r="AD2069" s="17">
        <v>0.480568100310305</v>
      </c>
      <c r="AE2069" s="17"/>
      <c r="AF2069" s="17">
        <v>0.12911249015391399</v>
      </c>
      <c r="AG2069" s="17">
        <v>0.12218590481908299</v>
      </c>
      <c r="AH2069" s="17">
        <v>0.12407906635903999</v>
      </c>
      <c r="AI2069" s="17"/>
      <c r="AJ2069" s="17">
        <v>0.12455577993203</v>
      </c>
      <c r="AK2069" s="17">
        <v>9.0523413845290293E-2</v>
      </c>
      <c r="AL2069" s="17">
        <v>0.46357744330644601</v>
      </c>
      <c r="AM2069" s="17">
        <v>0</v>
      </c>
      <c r="AN2069" s="17">
        <v>0.14505549813548699</v>
      </c>
      <c r="AO2069" s="17"/>
      <c r="AP2069" s="17">
        <v>9.3292544269705499E-2</v>
      </c>
      <c r="AQ2069" s="17">
        <v>0.163076759881297</v>
      </c>
      <c r="AR2069" s="17">
        <v>8.8381644378373897E-2</v>
      </c>
      <c r="AS2069" s="17">
        <v>5.1190109016933903E-2</v>
      </c>
      <c r="AT2069" s="17">
        <v>0.13635033144821701</v>
      </c>
      <c r="AU2069" s="17"/>
      <c r="AV2069" s="17">
        <v>0.10488223586272601</v>
      </c>
      <c r="AW2069" s="17">
        <v>6.8720744857306296E-2</v>
      </c>
      <c r="AX2069" s="17">
        <v>0.36608663935450603</v>
      </c>
      <c r="AY2069" s="17">
        <v>9.2984288421388395E-2</v>
      </c>
      <c r="AZ2069" s="17">
        <v>0.111949975134954</v>
      </c>
      <c r="BA2069" s="17">
        <v>0.139162512692941</v>
      </c>
      <c r="BB2069" s="17"/>
      <c r="BC2069" s="17">
        <v>0.16124689623948199</v>
      </c>
      <c r="BD2069" s="17">
        <v>6.2653832454572997E-2</v>
      </c>
      <c r="BE2069" s="17">
        <v>0.12693222486783901</v>
      </c>
      <c r="BF2069" s="17">
        <v>0.14708661297262601</v>
      </c>
      <c r="BG2069" s="17">
        <v>0</v>
      </c>
    </row>
    <row r="2070" spans="2:59" x14ac:dyDescent="0.35">
      <c r="B2070" t="s">
        <v>690</v>
      </c>
      <c r="C2070" s="17">
        <v>0.251893937215528</v>
      </c>
      <c r="D2070" s="17">
        <v>0.30818996239899898</v>
      </c>
      <c r="E2070" s="17">
        <v>0.20757918731835001</v>
      </c>
      <c r="F2070" s="17"/>
      <c r="G2070" s="17">
        <v>0.146416720544362</v>
      </c>
      <c r="H2070" s="17">
        <v>0.21790522636520901</v>
      </c>
      <c r="I2070" s="17">
        <v>0.21053811394378399</v>
      </c>
      <c r="J2070" s="17">
        <v>0.34725367822429998</v>
      </c>
      <c r="K2070" s="17">
        <v>0.30097064403928298</v>
      </c>
      <c r="L2070" s="17">
        <v>0.24537642696212</v>
      </c>
      <c r="M2070" s="17"/>
      <c r="N2070" s="17">
        <v>0.26376648956856302</v>
      </c>
      <c r="O2070" s="17">
        <v>0.25940845809972801</v>
      </c>
      <c r="P2070" s="17">
        <v>0.26855558726157702</v>
      </c>
      <c r="Q2070" s="17">
        <v>0.201334486353034</v>
      </c>
      <c r="R2070" s="17"/>
      <c r="S2070" s="17">
        <v>0.15354372547490999</v>
      </c>
      <c r="T2070" s="17">
        <v>0.37585439371971502</v>
      </c>
      <c r="U2070" s="17">
        <v>0.34684345963665703</v>
      </c>
      <c r="V2070" s="17">
        <v>0.13653347884537601</v>
      </c>
      <c r="W2070" s="17">
        <v>0.25718434969571202</v>
      </c>
      <c r="X2070" s="17">
        <v>9.7480528453439394E-2</v>
      </c>
      <c r="Y2070" s="17">
        <v>0.209315154751023</v>
      </c>
      <c r="Z2070" s="17">
        <v>0.120319405402975</v>
      </c>
      <c r="AA2070" s="17">
        <v>0.39049135525224798</v>
      </c>
      <c r="AB2070" s="17">
        <v>0.32248103838624798</v>
      </c>
      <c r="AC2070" s="17">
        <v>0.164048226464276</v>
      </c>
      <c r="AD2070" s="17">
        <v>0</v>
      </c>
      <c r="AE2070" s="17"/>
      <c r="AF2070" s="17">
        <v>0.25214818539822198</v>
      </c>
      <c r="AG2070" s="17">
        <v>0.26470334171844501</v>
      </c>
      <c r="AH2070" s="17">
        <v>0.299318460774324</v>
      </c>
      <c r="AI2070" s="17"/>
      <c r="AJ2070" s="17">
        <v>0.328776100749546</v>
      </c>
      <c r="AK2070" s="17">
        <v>0.197813676006487</v>
      </c>
      <c r="AL2070" s="17">
        <v>0</v>
      </c>
      <c r="AM2070" s="17">
        <v>0</v>
      </c>
      <c r="AN2070" s="17">
        <v>0.26312911107859999</v>
      </c>
      <c r="AO2070" s="17"/>
      <c r="AP2070" s="17">
        <v>0.34879219897660402</v>
      </c>
      <c r="AQ2070" s="17">
        <v>0.25189390091689601</v>
      </c>
      <c r="AR2070" s="17">
        <v>0.31291101988108699</v>
      </c>
      <c r="AS2070" s="17">
        <v>0.22195658867329901</v>
      </c>
      <c r="AT2070" s="17">
        <v>0</v>
      </c>
      <c r="AU2070" s="17"/>
      <c r="AV2070" s="17">
        <v>0.17680594394572499</v>
      </c>
      <c r="AW2070" s="17">
        <v>0.30475320182565102</v>
      </c>
      <c r="AX2070" s="17">
        <v>0.121802512140047</v>
      </c>
      <c r="AY2070" s="17">
        <v>0.27997007018269998</v>
      </c>
      <c r="AZ2070" s="17">
        <v>7.3539131411741607E-2</v>
      </c>
      <c r="BA2070" s="17">
        <v>0.45869088805949898</v>
      </c>
      <c r="BB2070" s="17"/>
      <c r="BC2070" s="17">
        <v>0.24667292216141701</v>
      </c>
      <c r="BD2070" s="17">
        <v>0.27530583343705001</v>
      </c>
      <c r="BE2070" s="17">
        <v>0.28294201346195103</v>
      </c>
      <c r="BF2070" s="17">
        <v>0.12091375013215599</v>
      </c>
      <c r="BG2070" s="17">
        <v>0</v>
      </c>
    </row>
    <row r="2071" spans="2:59" x14ac:dyDescent="0.35">
      <c r="B2071" t="s">
        <v>691</v>
      </c>
      <c r="C2071" s="17">
        <v>0.17806608240282201</v>
      </c>
      <c r="D2071" s="17">
        <v>0.107973081097358</v>
      </c>
      <c r="E2071" s="17">
        <v>0.24033024046957099</v>
      </c>
      <c r="F2071" s="17"/>
      <c r="G2071" s="17">
        <v>0.15165533100637901</v>
      </c>
      <c r="H2071" s="17">
        <v>0.21735788444088899</v>
      </c>
      <c r="I2071" s="17">
        <v>0.11856549175839</v>
      </c>
      <c r="J2071" s="17">
        <v>0.26555543415403499</v>
      </c>
      <c r="K2071" s="17">
        <v>9.2865581879878201E-2</v>
      </c>
      <c r="L2071" s="17">
        <v>0.172339736435486</v>
      </c>
      <c r="M2071" s="17"/>
      <c r="N2071" s="17">
        <v>0.242083246801852</v>
      </c>
      <c r="O2071" s="17">
        <v>0.15061955226642701</v>
      </c>
      <c r="P2071" s="17">
        <v>0.193868631572223</v>
      </c>
      <c r="Q2071" s="17">
        <v>0.108544037621533</v>
      </c>
      <c r="R2071" s="17"/>
      <c r="S2071" s="17">
        <v>0.240676773170726</v>
      </c>
      <c r="T2071" s="17">
        <v>0.18089480310109199</v>
      </c>
      <c r="U2071" s="17">
        <v>9.7382840930037906E-2</v>
      </c>
      <c r="V2071" s="17">
        <v>0.139790643737086</v>
      </c>
      <c r="W2071" s="17">
        <v>0.119181663034493</v>
      </c>
      <c r="X2071" s="17">
        <v>0.17516809333973099</v>
      </c>
      <c r="Y2071" s="17">
        <v>0.37455006745354902</v>
      </c>
      <c r="Z2071" s="17">
        <v>0.33235473266960502</v>
      </c>
      <c r="AA2071" s="17">
        <v>0.10803348558572801</v>
      </c>
      <c r="AB2071" s="17">
        <v>6.1503551070674699E-2</v>
      </c>
      <c r="AC2071" s="17">
        <v>0.202402201762131</v>
      </c>
      <c r="AD2071" s="17">
        <v>0</v>
      </c>
      <c r="AE2071" s="17"/>
      <c r="AF2071" s="17">
        <v>0.15479501019223299</v>
      </c>
      <c r="AG2071" s="17">
        <v>0.18040862452770901</v>
      </c>
      <c r="AH2071" s="17">
        <v>0.14217987499790199</v>
      </c>
      <c r="AI2071" s="17"/>
      <c r="AJ2071" s="17">
        <v>0.15583786709330699</v>
      </c>
      <c r="AK2071" s="17">
        <v>0.24505971470069801</v>
      </c>
      <c r="AL2071" s="17">
        <v>0.17964781103542399</v>
      </c>
      <c r="AM2071" s="17">
        <v>0.54540806481418802</v>
      </c>
      <c r="AN2071" s="17">
        <v>0.16215904894379801</v>
      </c>
      <c r="AO2071" s="17"/>
      <c r="AP2071" s="17">
        <v>0.13210753656100399</v>
      </c>
      <c r="AQ2071" s="17">
        <v>0.206787685994894</v>
      </c>
      <c r="AR2071" s="17">
        <v>0.30717023467426002</v>
      </c>
      <c r="AS2071" s="17">
        <v>0.28674025135447201</v>
      </c>
      <c r="AT2071" s="17">
        <v>8.8440077967959496E-2</v>
      </c>
      <c r="AU2071" s="17"/>
      <c r="AV2071" s="17">
        <v>0.27071059085315502</v>
      </c>
      <c r="AW2071" s="17">
        <v>0.13825840525295599</v>
      </c>
      <c r="AX2071" s="17">
        <v>0.25801543282158301</v>
      </c>
      <c r="AY2071" s="17">
        <v>0.186409175423872</v>
      </c>
      <c r="AZ2071" s="17">
        <v>7.2613424729418896E-2</v>
      </c>
      <c r="BA2071" s="17">
        <v>7.8285680787574904E-2</v>
      </c>
      <c r="BB2071" s="17"/>
      <c r="BC2071" s="17">
        <v>0.16202757508689</v>
      </c>
      <c r="BD2071" s="17">
        <v>0.16267614534300001</v>
      </c>
      <c r="BE2071" s="17">
        <v>0.18886575372235601</v>
      </c>
      <c r="BF2071" s="17">
        <v>0.264607419303725</v>
      </c>
      <c r="BG2071" s="17">
        <v>0.30369767996617297</v>
      </c>
    </row>
    <row r="2072" spans="2:59" x14ac:dyDescent="0.35">
      <c r="B2072" t="s">
        <v>692</v>
      </c>
      <c r="C2072" s="17">
        <v>6.36240206747756E-2</v>
      </c>
      <c r="D2072" s="17">
        <v>3.99096205737643E-2</v>
      </c>
      <c r="E2072" s="17">
        <v>8.47384269274577E-2</v>
      </c>
      <c r="F2072" s="17"/>
      <c r="G2072" s="17">
        <v>0</v>
      </c>
      <c r="H2072" s="17">
        <v>7.8937112544464297E-2</v>
      </c>
      <c r="I2072" s="17">
        <v>0.172207030007096</v>
      </c>
      <c r="J2072" s="17">
        <v>4.9101505269937097E-2</v>
      </c>
      <c r="K2072" s="17">
        <v>5.7213916910011701E-2</v>
      </c>
      <c r="L2072" s="17">
        <v>3.2353427599182298E-2</v>
      </c>
      <c r="M2072" s="17"/>
      <c r="N2072" s="17">
        <v>7.7210320477546904E-2</v>
      </c>
      <c r="O2072" s="17">
        <v>7.8097865093060395E-2</v>
      </c>
      <c r="P2072" s="17">
        <v>4.6807051935770401E-2</v>
      </c>
      <c r="Q2072" s="17">
        <v>3.7650365912547799E-2</v>
      </c>
      <c r="R2072" s="17"/>
      <c r="S2072" s="17">
        <v>7.7261316782162498E-2</v>
      </c>
      <c r="T2072" s="17">
        <v>0.122469253836997</v>
      </c>
      <c r="U2072" s="17">
        <v>0.10896074653165901</v>
      </c>
      <c r="V2072" s="17">
        <v>0</v>
      </c>
      <c r="W2072" s="17">
        <v>0</v>
      </c>
      <c r="X2072" s="17">
        <v>0.20052717021668001</v>
      </c>
      <c r="Y2072" s="17">
        <v>0</v>
      </c>
      <c r="Z2072" s="17">
        <v>0.135232990337253</v>
      </c>
      <c r="AA2072" s="17">
        <v>0</v>
      </c>
      <c r="AB2072" s="17">
        <v>0</v>
      </c>
      <c r="AC2072" s="17">
        <v>0</v>
      </c>
      <c r="AD2072" s="17">
        <v>0</v>
      </c>
      <c r="AE2072" s="17"/>
      <c r="AF2072" s="17">
        <v>7.33175266230809E-2</v>
      </c>
      <c r="AG2072" s="17">
        <v>5.4633618020527103E-2</v>
      </c>
      <c r="AH2072" s="17">
        <v>0.114811297815446</v>
      </c>
      <c r="AI2072" s="17"/>
      <c r="AJ2072" s="17">
        <v>6.3918527441004E-2</v>
      </c>
      <c r="AK2072" s="17">
        <v>5.1922560064423098E-2</v>
      </c>
      <c r="AL2072" s="17">
        <v>0.17228650019344199</v>
      </c>
      <c r="AM2072" s="17">
        <v>0</v>
      </c>
      <c r="AN2072" s="17">
        <v>5.8042488874788002E-2</v>
      </c>
      <c r="AO2072" s="17"/>
      <c r="AP2072" s="17">
        <v>8.0656532726353203E-2</v>
      </c>
      <c r="AQ2072" s="17">
        <v>3.9891994209242401E-2</v>
      </c>
      <c r="AR2072" s="17">
        <v>0.14078324609719101</v>
      </c>
      <c r="AS2072" s="17">
        <v>5.9718267741205998E-2</v>
      </c>
      <c r="AT2072" s="17">
        <v>9.7929212985960398E-2</v>
      </c>
      <c r="AU2072" s="17"/>
      <c r="AV2072" s="17">
        <v>6.1457504191456597E-2</v>
      </c>
      <c r="AW2072" s="17">
        <v>8.6667069887452694E-2</v>
      </c>
      <c r="AX2072" s="17">
        <v>0.12270265879558399</v>
      </c>
      <c r="AY2072" s="17">
        <v>3.5397668577200697E-2</v>
      </c>
      <c r="AZ2072" s="17">
        <v>8.0404446709595498E-2</v>
      </c>
      <c r="BA2072" s="17">
        <v>8.8545917050625103E-2</v>
      </c>
      <c r="BB2072" s="17"/>
      <c r="BC2072" s="17">
        <v>9.0961622377801296E-2</v>
      </c>
      <c r="BD2072" s="17">
        <v>3.9541171448725598E-2</v>
      </c>
      <c r="BE2072" s="17">
        <v>7.8880529036959607E-2</v>
      </c>
      <c r="BF2072" s="17">
        <v>6.7423568825948604E-2</v>
      </c>
      <c r="BG2072" s="17">
        <v>0.25487691258744699</v>
      </c>
    </row>
    <row r="2073" spans="2:59" x14ac:dyDescent="0.35">
      <c r="B2073" t="s">
        <v>598</v>
      </c>
      <c r="C2073" s="17">
        <v>4.7345074955132398E-2</v>
      </c>
      <c r="D2073" s="17">
        <v>1.40190397713975E-2</v>
      </c>
      <c r="E2073" s="17">
        <v>7.6410845294568805E-2</v>
      </c>
      <c r="F2073" s="17"/>
      <c r="G2073" s="17">
        <v>0.12876775137664501</v>
      </c>
      <c r="H2073" s="17">
        <v>4.8090891285891203E-2</v>
      </c>
      <c r="I2073" s="17">
        <v>5.6250848671753499E-2</v>
      </c>
      <c r="J2073" s="17">
        <v>0</v>
      </c>
      <c r="K2073" s="17">
        <v>6.2938521939862005E-2</v>
      </c>
      <c r="L2073" s="17">
        <v>2.9778959503693799E-2</v>
      </c>
      <c r="M2073" s="17"/>
      <c r="N2073" s="17">
        <v>3.1617987449240097E-2</v>
      </c>
      <c r="O2073" s="17">
        <v>5.0580263573073603E-2</v>
      </c>
      <c r="P2073" s="17">
        <v>7.0966605919615802E-2</v>
      </c>
      <c r="Q2073" s="17">
        <v>3.8280348210985499E-2</v>
      </c>
      <c r="R2073" s="17"/>
      <c r="S2073" s="17">
        <v>0</v>
      </c>
      <c r="T2073" s="17">
        <v>8.3735566934326294E-2</v>
      </c>
      <c r="U2073" s="17">
        <v>0.22958723396511699</v>
      </c>
      <c r="V2073" s="17">
        <v>0</v>
      </c>
      <c r="W2073" s="17">
        <v>0</v>
      </c>
      <c r="X2073" s="17">
        <v>8.9931722482826396E-2</v>
      </c>
      <c r="Y2073" s="17">
        <v>0</v>
      </c>
      <c r="Z2073" s="17">
        <v>0</v>
      </c>
      <c r="AA2073" s="17">
        <v>6.3814503373214301E-2</v>
      </c>
      <c r="AB2073" s="17">
        <v>0</v>
      </c>
      <c r="AC2073" s="17">
        <v>0</v>
      </c>
      <c r="AD2073" s="17">
        <v>0</v>
      </c>
      <c r="AE2073" s="17"/>
      <c r="AF2073" s="17">
        <v>4.0308108141964498E-2</v>
      </c>
      <c r="AG2073" s="17">
        <v>4.6349663411439E-2</v>
      </c>
      <c r="AH2073" s="17">
        <v>0</v>
      </c>
      <c r="AI2073" s="17"/>
      <c r="AJ2073" s="17">
        <v>0</v>
      </c>
      <c r="AK2073" s="17">
        <v>9.3149162122721896E-2</v>
      </c>
      <c r="AL2073" s="17">
        <v>0</v>
      </c>
      <c r="AM2073" s="17">
        <v>0</v>
      </c>
      <c r="AN2073" s="17">
        <v>0</v>
      </c>
      <c r="AO2073" s="17"/>
      <c r="AP2073" s="17">
        <v>0</v>
      </c>
      <c r="AQ2073" s="17">
        <v>5.1281408817466102E-2</v>
      </c>
      <c r="AR2073" s="17">
        <v>0</v>
      </c>
      <c r="AS2073" s="17">
        <v>5.2829355008195501E-2</v>
      </c>
      <c r="AT2073" s="17">
        <v>0.310123235396772</v>
      </c>
      <c r="AU2073" s="17"/>
      <c r="AV2073" s="17">
        <v>3.7340147009282398E-2</v>
      </c>
      <c r="AW2073" s="17">
        <v>0</v>
      </c>
      <c r="AX2073" s="17">
        <v>0</v>
      </c>
      <c r="AY2073" s="17">
        <v>3.4344241726560698E-2</v>
      </c>
      <c r="AZ2073" s="17">
        <v>0.36003990119336299</v>
      </c>
      <c r="BA2073" s="17">
        <v>0</v>
      </c>
      <c r="BB2073" s="17"/>
      <c r="BC2073" s="17">
        <v>3.5917760195659898E-2</v>
      </c>
      <c r="BD2073" s="17">
        <v>5.6902309745072599E-2</v>
      </c>
      <c r="BE2073" s="17">
        <v>3.2527475300445599E-2</v>
      </c>
      <c r="BF2073" s="17">
        <v>8.4220559535990003E-2</v>
      </c>
      <c r="BG2073" s="17">
        <v>0</v>
      </c>
    </row>
    <row r="2074" spans="2:59" x14ac:dyDescent="0.35">
      <c r="B2074" t="s">
        <v>693</v>
      </c>
      <c r="C2074" s="17">
        <v>6.9433480914500106E-2</v>
      </c>
      <c r="D2074" s="17">
        <v>7.7882550001992304E-2</v>
      </c>
      <c r="E2074" s="17">
        <v>4.8821505651140198E-2</v>
      </c>
      <c r="F2074" s="17"/>
      <c r="G2074" s="17">
        <v>6.5404584312348302E-2</v>
      </c>
      <c r="H2074" s="17">
        <v>0</v>
      </c>
      <c r="I2074" s="17">
        <v>0.112505027680857</v>
      </c>
      <c r="J2074" s="17">
        <v>9.3803479411975296E-2</v>
      </c>
      <c r="K2074" s="17">
        <v>9.1159444136771794E-2</v>
      </c>
      <c r="L2074" s="17">
        <v>6.6774865772920897E-2</v>
      </c>
      <c r="M2074" s="17"/>
      <c r="N2074" s="17">
        <v>5.0581185684668503E-2</v>
      </c>
      <c r="O2074" s="17">
        <v>7.2285174494005094E-2</v>
      </c>
      <c r="P2074" s="17">
        <v>8.4871151263602299E-2</v>
      </c>
      <c r="Q2074" s="17">
        <v>7.5384321089428399E-2</v>
      </c>
      <c r="R2074" s="17"/>
      <c r="S2074" s="17">
        <v>0</v>
      </c>
      <c r="T2074" s="17">
        <v>3.7726645058117098E-2</v>
      </c>
      <c r="U2074" s="17">
        <v>9.67705494334479E-2</v>
      </c>
      <c r="V2074" s="17">
        <v>0</v>
      </c>
      <c r="W2074" s="17">
        <v>0.124258486953047</v>
      </c>
      <c r="X2074" s="17">
        <v>7.7877221188268106E-2</v>
      </c>
      <c r="Y2074" s="17">
        <v>0</v>
      </c>
      <c r="Z2074" s="17">
        <v>0.113570007324948</v>
      </c>
      <c r="AA2074" s="17">
        <v>0.12022317808600599</v>
      </c>
      <c r="AB2074" s="17">
        <v>0.141661280287571</v>
      </c>
      <c r="AC2074" s="17">
        <v>0</v>
      </c>
      <c r="AD2074" s="17">
        <v>0.51943189968969505</v>
      </c>
      <c r="AE2074" s="17"/>
      <c r="AF2074" s="17">
        <v>1.9012776042848401E-2</v>
      </c>
      <c r="AG2074" s="17">
        <v>0.10441220208272201</v>
      </c>
      <c r="AH2074" s="17">
        <v>0.101786693226392</v>
      </c>
      <c r="AI2074" s="17"/>
      <c r="AJ2074" s="17">
        <v>1.7598426694330101E-2</v>
      </c>
      <c r="AK2074" s="17">
        <v>0.12824787562721701</v>
      </c>
      <c r="AL2074" s="17">
        <v>0</v>
      </c>
      <c r="AM2074" s="17">
        <v>0</v>
      </c>
      <c r="AN2074" s="17">
        <v>0.12208375887982301</v>
      </c>
      <c r="AO2074" s="17"/>
      <c r="AP2074" s="17">
        <v>0</v>
      </c>
      <c r="AQ2074" s="17">
        <v>7.3936032733531304E-2</v>
      </c>
      <c r="AR2074" s="17">
        <v>0</v>
      </c>
      <c r="AS2074" s="17">
        <v>4.83580936193021E-2</v>
      </c>
      <c r="AT2074" s="17">
        <v>0.215797385852978</v>
      </c>
      <c r="AU2074" s="17"/>
      <c r="AV2074" s="17">
        <v>0.11135164000497801</v>
      </c>
      <c r="AW2074" s="17">
        <v>0</v>
      </c>
      <c r="AX2074" s="17">
        <v>0</v>
      </c>
      <c r="AY2074" s="17">
        <v>5.8464991960880501E-2</v>
      </c>
      <c r="AZ2074" s="17">
        <v>0.177179708504074</v>
      </c>
      <c r="BA2074" s="17">
        <v>0</v>
      </c>
      <c r="BB2074" s="17"/>
      <c r="BC2074" s="17">
        <v>2.9788016429087599E-2</v>
      </c>
      <c r="BD2074" s="17">
        <v>0.114562965024449</v>
      </c>
      <c r="BE2074" s="17">
        <v>3.11187727646999E-2</v>
      </c>
      <c r="BF2074" s="17">
        <v>0</v>
      </c>
      <c r="BG2074" s="17">
        <v>0.26552338323227498</v>
      </c>
    </row>
    <row r="2075" spans="2:59" x14ac:dyDescent="0.35">
      <c r="B2075" t="s">
        <v>100</v>
      </c>
      <c r="C2075" s="17">
        <v>9.75498172146924E-2</v>
      </c>
      <c r="D2075" s="17">
        <v>9.4394719301836502E-2</v>
      </c>
      <c r="E2075" s="17">
        <v>0.10164334173695</v>
      </c>
      <c r="F2075" s="17"/>
      <c r="G2075" s="17">
        <v>0.10992801548026999</v>
      </c>
      <c r="H2075" s="17">
        <v>0.122107923893832</v>
      </c>
      <c r="I2075" s="17">
        <v>0.16579486883775099</v>
      </c>
      <c r="J2075" s="17">
        <v>6.4600359098887603E-2</v>
      </c>
      <c r="K2075" s="17">
        <v>8.8734477391459204E-2</v>
      </c>
      <c r="L2075" s="17">
        <v>6.1438447236135098E-2</v>
      </c>
      <c r="M2075" s="17"/>
      <c r="N2075" s="17">
        <v>4.5105734778330499E-2</v>
      </c>
      <c r="O2075" s="17">
        <v>7.1310236171152605E-2</v>
      </c>
      <c r="P2075" s="17">
        <v>0.114741275262093</v>
      </c>
      <c r="Q2075" s="17">
        <v>0.202806442365353</v>
      </c>
      <c r="R2075" s="17"/>
      <c r="S2075" s="17">
        <v>0</v>
      </c>
      <c r="T2075" s="17">
        <v>3.7878054616666303E-2</v>
      </c>
      <c r="U2075" s="17">
        <v>0</v>
      </c>
      <c r="V2075" s="17">
        <v>0.166895151911579</v>
      </c>
      <c r="W2075" s="17">
        <v>0</v>
      </c>
      <c r="X2075" s="17">
        <v>7.5033843585159299E-2</v>
      </c>
      <c r="Y2075" s="17">
        <v>0.209408226249297</v>
      </c>
      <c r="Z2075" s="17">
        <v>0</v>
      </c>
      <c r="AA2075" s="17">
        <v>6.9795560287673294E-2</v>
      </c>
      <c r="AB2075" s="17">
        <v>0.30568207826353899</v>
      </c>
      <c r="AC2075" s="17">
        <v>0.175379902796333</v>
      </c>
      <c r="AD2075" s="17">
        <v>0</v>
      </c>
      <c r="AE2075" s="17"/>
      <c r="AF2075" s="17">
        <v>4.78932990870507E-2</v>
      </c>
      <c r="AG2075" s="17">
        <v>0.122371986143909</v>
      </c>
      <c r="AH2075" s="17">
        <v>0.13594152205882701</v>
      </c>
      <c r="AI2075" s="17"/>
      <c r="AJ2075" s="17">
        <v>5.5963549009537497E-2</v>
      </c>
      <c r="AK2075" s="17">
        <v>9.4889749983252003E-2</v>
      </c>
      <c r="AL2075" s="17">
        <v>0.18448824546468801</v>
      </c>
      <c r="AM2075" s="17">
        <v>0</v>
      </c>
      <c r="AN2075" s="17">
        <v>0.116630972782618</v>
      </c>
      <c r="AO2075" s="17"/>
      <c r="AP2075" s="17">
        <v>2.93787605372305E-2</v>
      </c>
      <c r="AQ2075" s="17">
        <v>0.10694355733467199</v>
      </c>
      <c r="AR2075" s="17">
        <v>0.150753854969089</v>
      </c>
      <c r="AS2075" s="17">
        <v>3.64885156242718E-2</v>
      </c>
      <c r="AT2075" s="17">
        <v>0</v>
      </c>
      <c r="AU2075" s="17"/>
      <c r="AV2075" s="17">
        <v>9.5068694592649106E-2</v>
      </c>
      <c r="AW2075" s="17">
        <v>6.4059006545949204E-2</v>
      </c>
      <c r="AX2075" s="17">
        <v>0.13139275688828</v>
      </c>
      <c r="AY2075" s="17">
        <v>6.7781014473902501E-2</v>
      </c>
      <c r="AZ2075" s="17">
        <v>0</v>
      </c>
      <c r="BA2075" s="17">
        <v>0.23531500140935999</v>
      </c>
      <c r="BB2075" s="17"/>
      <c r="BC2075" s="17">
        <v>0.146876299940674</v>
      </c>
      <c r="BD2075" s="17">
        <v>0.13630157925376801</v>
      </c>
      <c r="BE2075" s="17">
        <v>7.5027628070645502E-2</v>
      </c>
      <c r="BF2075" s="17">
        <v>0.124635256197628</v>
      </c>
      <c r="BG2075" s="17">
        <v>0</v>
      </c>
    </row>
    <row r="2076" spans="2:59" x14ac:dyDescent="0.35">
      <c r="C2076" s="17"/>
      <c r="D2076" s="17"/>
      <c r="E2076" s="17"/>
      <c r="F2076" s="17"/>
      <c r="G2076" s="17"/>
      <c r="H2076" s="17"/>
      <c r="I2076" s="17"/>
      <c r="J2076" s="17"/>
      <c r="K2076" s="17"/>
      <c r="L2076" s="17"/>
      <c r="M2076" s="17"/>
      <c r="N2076" s="17"/>
      <c r="O2076" s="17"/>
      <c r="P2076" s="17"/>
      <c r="Q2076" s="17"/>
      <c r="R2076" s="17"/>
      <c r="S2076" s="17"/>
      <c r="T2076" s="17"/>
      <c r="U2076" s="17"/>
      <c r="V2076" s="17"/>
      <c r="W2076" s="17"/>
      <c r="X2076" s="17"/>
      <c r="Y2076" s="17"/>
      <c r="Z2076" s="17"/>
      <c r="AA2076" s="17"/>
      <c r="AB2076" s="17"/>
      <c r="AC2076" s="17"/>
      <c r="AD2076" s="17"/>
      <c r="AE2076" s="17"/>
      <c r="AF2076" s="17"/>
      <c r="AG2076" s="17"/>
      <c r="AH2076" s="17"/>
      <c r="AI2076" s="17"/>
      <c r="AJ2076" s="17"/>
      <c r="AK2076" s="17"/>
      <c r="AL2076" s="17"/>
      <c r="AM2076" s="17"/>
      <c r="AN2076" s="17"/>
      <c r="AO2076" s="17"/>
      <c r="AP2076" s="17"/>
      <c r="AQ2076" s="17"/>
      <c r="AR2076" s="17"/>
      <c r="AS2076" s="17"/>
      <c r="AT2076" s="17"/>
      <c r="AU2076" s="17"/>
      <c r="AV2076" s="17"/>
      <c r="AW2076" s="17"/>
      <c r="AX2076" s="17"/>
      <c r="AY2076" s="17"/>
      <c r="AZ2076" s="17"/>
      <c r="BA2076" s="17"/>
      <c r="BB2076" s="17"/>
      <c r="BC2076" s="17"/>
      <c r="BD2076" s="17"/>
      <c r="BE2076" s="17"/>
      <c r="BF2076" s="17"/>
      <c r="BG2076" s="17"/>
    </row>
    <row r="2077" spans="2:59" x14ac:dyDescent="0.35">
      <c r="B2077" s="6" t="s">
        <v>713</v>
      </c>
      <c r="C2077" s="17"/>
      <c r="D2077" s="17"/>
      <c r="E2077" s="17"/>
      <c r="F2077" s="17"/>
      <c r="G2077" s="17"/>
      <c r="H2077" s="17"/>
      <c r="I2077" s="17"/>
      <c r="J2077" s="17"/>
      <c r="K2077" s="17"/>
      <c r="L2077" s="17"/>
      <c r="M2077" s="17"/>
      <c r="N2077" s="17"/>
      <c r="O2077" s="17"/>
      <c r="P2077" s="17"/>
      <c r="Q2077" s="17"/>
      <c r="R2077" s="17"/>
      <c r="S2077" s="17"/>
      <c r="T2077" s="17"/>
      <c r="U2077" s="17"/>
      <c r="V2077" s="17"/>
      <c r="W2077" s="17"/>
      <c r="X2077" s="17"/>
      <c r="Y2077" s="17"/>
      <c r="Z2077" s="17"/>
      <c r="AA2077" s="17"/>
      <c r="AB2077" s="17"/>
      <c r="AC2077" s="17"/>
      <c r="AD2077" s="17"/>
      <c r="AE2077" s="17"/>
      <c r="AF2077" s="17"/>
      <c r="AG2077" s="17"/>
      <c r="AH2077" s="17"/>
      <c r="AI2077" s="17"/>
      <c r="AJ2077" s="17"/>
      <c r="AK2077" s="17"/>
      <c r="AL2077" s="17"/>
      <c r="AM2077" s="17"/>
      <c r="AN2077" s="17"/>
      <c r="AO2077" s="17"/>
      <c r="AP2077" s="17"/>
      <c r="AQ2077" s="17"/>
      <c r="AR2077" s="17"/>
      <c r="AS2077" s="17"/>
      <c r="AT2077" s="17"/>
      <c r="AU2077" s="17"/>
      <c r="AV2077" s="17"/>
      <c r="AW2077" s="17"/>
      <c r="AX2077" s="17"/>
      <c r="AY2077" s="17"/>
      <c r="AZ2077" s="17"/>
      <c r="BA2077" s="17"/>
      <c r="BB2077" s="17"/>
      <c r="BC2077" s="17"/>
      <c r="BD2077" s="17"/>
      <c r="BE2077" s="17"/>
      <c r="BF2077" s="17"/>
      <c r="BG2077" s="17"/>
    </row>
    <row r="2078" spans="2:59" x14ac:dyDescent="0.35">
      <c r="B2078" s="24" t="s">
        <v>331</v>
      </c>
      <c r="C2078" s="17"/>
      <c r="D2078" s="17"/>
      <c r="E2078" s="17"/>
      <c r="F2078" s="17"/>
      <c r="G2078" s="17"/>
      <c r="H2078" s="17"/>
      <c r="I2078" s="17"/>
      <c r="J2078" s="17"/>
      <c r="K2078" s="17"/>
      <c r="L2078" s="17"/>
      <c r="M2078" s="17"/>
      <c r="N2078" s="17"/>
      <c r="O2078" s="17"/>
      <c r="P2078" s="17"/>
      <c r="Q2078" s="17"/>
      <c r="R2078" s="17"/>
      <c r="S2078" s="17"/>
      <c r="T2078" s="17"/>
      <c r="U2078" s="17"/>
      <c r="V2078" s="17"/>
      <c r="W2078" s="17"/>
      <c r="X2078" s="17"/>
      <c r="Y2078" s="17"/>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c r="BA2078" s="17"/>
      <c r="BB2078" s="17"/>
      <c r="BC2078" s="17"/>
      <c r="BD2078" s="17"/>
      <c r="BE2078" s="17"/>
      <c r="BF2078" s="17"/>
      <c r="BG2078" s="17"/>
    </row>
    <row r="2079" spans="2:59" x14ac:dyDescent="0.35">
      <c r="B2079" t="s">
        <v>688</v>
      </c>
      <c r="C2079" s="17">
        <v>0.14600645847839999</v>
      </c>
      <c r="D2079" s="17">
        <v>0.128516008599664</v>
      </c>
      <c r="E2079" s="17">
        <v>0.16266479334221401</v>
      </c>
      <c r="F2079" s="17"/>
      <c r="G2079" s="17">
        <v>0</v>
      </c>
      <c r="H2079" s="17">
        <v>0.160889478352299</v>
      </c>
      <c r="I2079" s="17">
        <v>5.5846978931672599E-2</v>
      </c>
      <c r="J2079" s="17">
        <v>0.17937744356340099</v>
      </c>
      <c r="K2079" s="17">
        <v>0.16435666194745899</v>
      </c>
      <c r="L2079" s="17">
        <v>0.23957684050169001</v>
      </c>
      <c r="M2079" s="17"/>
      <c r="N2079" s="17">
        <v>0.12562089893817399</v>
      </c>
      <c r="O2079" s="17">
        <v>0.137261174643272</v>
      </c>
      <c r="P2079" s="17">
        <v>0.23034211446116001</v>
      </c>
      <c r="Q2079" s="17">
        <v>0.111835898493287</v>
      </c>
      <c r="R2079" s="17"/>
      <c r="S2079" s="17">
        <v>0.110731961577928</v>
      </c>
      <c r="T2079" s="17">
        <v>0.113133766129875</v>
      </c>
      <c r="U2079" s="17">
        <v>0.23203270466893799</v>
      </c>
      <c r="V2079" s="17">
        <v>0.13023331383091399</v>
      </c>
      <c r="W2079" s="17">
        <v>0</v>
      </c>
      <c r="X2079" s="17">
        <v>0.31608618386334802</v>
      </c>
      <c r="Y2079" s="17">
        <v>0</v>
      </c>
      <c r="Z2079" s="17">
        <v>0</v>
      </c>
      <c r="AA2079" s="17">
        <v>0.213461515992665</v>
      </c>
      <c r="AB2079" s="17">
        <v>0.33076872501585503</v>
      </c>
      <c r="AC2079" s="17">
        <v>0.18206938457972399</v>
      </c>
      <c r="AD2079" s="17">
        <v>0</v>
      </c>
      <c r="AE2079" s="17"/>
      <c r="AF2079" s="17">
        <v>0.20216346330446999</v>
      </c>
      <c r="AG2079" s="17">
        <v>0.139037241656842</v>
      </c>
      <c r="AH2079" s="17">
        <v>9.4976802737463603E-2</v>
      </c>
      <c r="AI2079" s="17"/>
      <c r="AJ2079" s="17">
        <v>0.241073745686878</v>
      </c>
      <c r="AK2079" s="17">
        <v>0.114198191838281</v>
      </c>
      <c r="AL2079" s="17">
        <v>0.232654233981824</v>
      </c>
      <c r="AM2079" s="17">
        <v>0</v>
      </c>
      <c r="AN2079" s="17">
        <v>0.14088074108485399</v>
      </c>
      <c r="AO2079" s="17"/>
      <c r="AP2079" s="17">
        <v>0.30693754536515999</v>
      </c>
      <c r="AQ2079" s="17">
        <v>0.140853190047905</v>
      </c>
      <c r="AR2079" s="17">
        <v>0</v>
      </c>
      <c r="AS2079" s="17">
        <v>0.16551196018141001</v>
      </c>
      <c r="AT2079" s="17">
        <v>0</v>
      </c>
      <c r="AU2079" s="17"/>
      <c r="AV2079" s="17">
        <v>9.9674213015883403E-2</v>
      </c>
      <c r="AW2079" s="17">
        <v>0.29329037573184202</v>
      </c>
      <c r="AX2079" s="17">
        <v>0.166179140918498</v>
      </c>
      <c r="AY2079" s="17">
        <v>0.17124964083886701</v>
      </c>
      <c r="AZ2079" s="17">
        <v>0</v>
      </c>
      <c r="BA2079" s="17">
        <v>0</v>
      </c>
      <c r="BB2079" s="17"/>
      <c r="BC2079" s="17">
        <v>0.161103486394651</v>
      </c>
      <c r="BD2079" s="17">
        <v>4.7700163910924E-2</v>
      </c>
      <c r="BE2079" s="17">
        <v>6.6547206313196799E-2</v>
      </c>
      <c r="BF2079" s="17">
        <v>0.33030020516270497</v>
      </c>
      <c r="BG2079" s="17">
        <v>0</v>
      </c>
    </row>
    <row r="2080" spans="2:59" x14ac:dyDescent="0.35">
      <c r="B2080" t="s">
        <v>689</v>
      </c>
      <c r="C2080" s="17">
        <v>0.14254052004586601</v>
      </c>
      <c r="D2080" s="17">
        <v>0.17239492603048501</v>
      </c>
      <c r="E2080" s="17">
        <v>0.104703337897096</v>
      </c>
      <c r="F2080" s="17"/>
      <c r="G2080" s="17">
        <v>0.21624277809886</v>
      </c>
      <c r="H2080" s="17">
        <v>0.20738899695456101</v>
      </c>
      <c r="I2080" s="17">
        <v>0.21712791400749401</v>
      </c>
      <c r="J2080" s="17">
        <v>3.9331325578399703E-2</v>
      </c>
      <c r="K2080" s="17">
        <v>0.145266960638128</v>
      </c>
      <c r="L2080" s="17">
        <v>0.10068018776796001</v>
      </c>
      <c r="M2080" s="17"/>
      <c r="N2080" s="17">
        <v>9.4553898838080394E-2</v>
      </c>
      <c r="O2080" s="17">
        <v>0.142151310211655</v>
      </c>
      <c r="P2080" s="17">
        <v>4.0904523509320903E-2</v>
      </c>
      <c r="Q2080" s="17">
        <v>0.25794472623057901</v>
      </c>
      <c r="R2080" s="17"/>
      <c r="S2080" s="17">
        <v>0.22047633560555699</v>
      </c>
      <c r="T2080" s="17">
        <v>4.8269354521422898E-2</v>
      </c>
      <c r="U2080" s="17">
        <v>0.25525381930256202</v>
      </c>
      <c r="V2080" s="17">
        <v>0.11506288773126699</v>
      </c>
      <c r="W2080" s="17">
        <v>0</v>
      </c>
      <c r="X2080" s="17">
        <v>0</v>
      </c>
      <c r="Y2080" s="17">
        <v>0.103395128012211</v>
      </c>
      <c r="Z2080" s="17">
        <v>0</v>
      </c>
      <c r="AA2080" s="17">
        <v>0.11431077422950001</v>
      </c>
      <c r="AB2080" s="17">
        <v>0.19954506931129501</v>
      </c>
      <c r="AC2080" s="17">
        <v>0.26658317206330401</v>
      </c>
      <c r="AD2080" s="17">
        <v>0.40717907522403102</v>
      </c>
      <c r="AE2080" s="17"/>
      <c r="AF2080" s="17">
        <v>8.1993351507964496E-2</v>
      </c>
      <c r="AG2080" s="17">
        <v>0.16517009476623701</v>
      </c>
      <c r="AH2080" s="17">
        <v>0.19605969717789701</v>
      </c>
      <c r="AI2080" s="17"/>
      <c r="AJ2080" s="17">
        <v>0.124253694492444</v>
      </c>
      <c r="AK2080" s="17">
        <v>0.14977804959614099</v>
      </c>
      <c r="AL2080" s="17">
        <v>0</v>
      </c>
      <c r="AM2080" s="17">
        <v>0.221107367352739</v>
      </c>
      <c r="AN2080" s="17">
        <v>8.2335899771923404E-2</v>
      </c>
      <c r="AO2080" s="17"/>
      <c r="AP2080" s="17">
        <v>3.9638666600823602E-2</v>
      </c>
      <c r="AQ2080" s="17">
        <v>0.17251449630548099</v>
      </c>
      <c r="AR2080" s="17">
        <v>0.44031680634509501</v>
      </c>
      <c r="AS2080" s="17">
        <v>9.3378980894017805E-2</v>
      </c>
      <c r="AT2080" s="17">
        <v>0</v>
      </c>
      <c r="AU2080" s="17"/>
      <c r="AV2080" s="17">
        <v>0.26097327791430902</v>
      </c>
      <c r="AW2080" s="17">
        <v>0</v>
      </c>
      <c r="AX2080" s="17">
        <v>0.18085887729230701</v>
      </c>
      <c r="AY2080" s="17">
        <v>0.111845449459109</v>
      </c>
      <c r="AZ2080" s="17">
        <v>0</v>
      </c>
      <c r="BA2080" s="17">
        <v>0.14658439948459601</v>
      </c>
      <c r="BB2080" s="17"/>
      <c r="BC2080" s="17">
        <v>0.16424587796676801</v>
      </c>
      <c r="BD2080" s="17">
        <v>0.13654302287954201</v>
      </c>
      <c r="BE2080" s="17">
        <v>0.18110300521785999</v>
      </c>
      <c r="BF2080" s="17">
        <v>0.18593301721139699</v>
      </c>
      <c r="BG2080" s="17">
        <v>0</v>
      </c>
    </row>
    <row r="2081" spans="2:59" x14ac:dyDescent="0.35">
      <c r="B2081" t="s">
        <v>690</v>
      </c>
      <c r="C2081" s="17">
        <v>0.20550958463233199</v>
      </c>
      <c r="D2081" s="17">
        <v>0.24491284249549</v>
      </c>
      <c r="E2081" s="17">
        <v>0.17624312056828501</v>
      </c>
      <c r="F2081" s="17"/>
      <c r="G2081" s="17">
        <v>0.26057826034495501</v>
      </c>
      <c r="H2081" s="17">
        <v>0.195025772151422</v>
      </c>
      <c r="I2081" s="17">
        <v>0.34072460916994302</v>
      </c>
      <c r="J2081" s="17">
        <v>0.26607224599607998</v>
      </c>
      <c r="K2081" s="17">
        <v>5.3802195457766801E-2</v>
      </c>
      <c r="L2081" s="17">
        <v>0.124768459365109</v>
      </c>
      <c r="M2081" s="17"/>
      <c r="N2081" s="17">
        <v>0.48270125600504499</v>
      </c>
      <c r="O2081" s="17">
        <v>0.149004893644543</v>
      </c>
      <c r="P2081" s="17">
        <v>4.3329675527812798E-2</v>
      </c>
      <c r="Q2081" s="17">
        <v>0.14282065969715699</v>
      </c>
      <c r="R2081" s="17"/>
      <c r="S2081" s="17">
        <v>0.26317544677291699</v>
      </c>
      <c r="T2081" s="17">
        <v>0.17068403706930499</v>
      </c>
      <c r="U2081" s="17">
        <v>0.27780192911592</v>
      </c>
      <c r="V2081" s="17">
        <v>0.15905391650968201</v>
      </c>
      <c r="W2081" s="17">
        <v>0</v>
      </c>
      <c r="X2081" s="17">
        <v>0.381741817572336</v>
      </c>
      <c r="Y2081" s="17">
        <v>0.39713376097685099</v>
      </c>
      <c r="Z2081" s="17">
        <v>0.224367449293221</v>
      </c>
      <c r="AA2081" s="17">
        <v>0.26831225116574697</v>
      </c>
      <c r="AB2081" s="17">
        <v>0</v>
      </c>
      <c r="AC2081" s="17">
        <v>0.176946513078613</v>
      </c>
      <c r="AD2081" s="17">
        <v>0.31741259606941802</v>
      </c>
      <c r="AE2081" s="17"/>
      <c r="AF2081" s="17">
        <v>0.114500513024065</v>
      </c>
      <c r="AG2081" s="17">
        <v>0.33574322943553597</v>
      </c>
      <c r="AH2081" s="17">
        <v>0.11947568003341701</v>
      </c>
      <c r="AI2081" s="17"/>
      <c r="AJ2081" s="17">
        <v>0.18770280256194799</v>
      </c>
      <c r="AK2081" s="17">
        <v>0.24082146044355701</v>
      </c>
      <c r="AL2081" s="17">
        <v>0.51668696459679897</v>
      </c>
      <c r="AM2081" s="17">
        <v>0</v>
      </c>
      <c r="AN2081" s="17">
        <v>0.183908196064963</v>
      </c>
      <c r="AO2081" s="17"/>
      <c r="AP2081" s="17">
        <v>0.13018308326382</v>
      </c>
      <c r="AQ2081" s="17">
        <v>0.29425643487797998</v>
      </c>
      <c r="AR2081" s="17">
        <v>0.42243270958290002</v>
      </c>
      <c r="AS2081" s="17">
        <v>8.1219626976925599E-2</v>
      </c>
      <c r="AT2081" s="17">
        <v>0.109275198671122</v>
      </c>
      <c r="AU2081" s="17"/>
      <c r="AV2081" s="17">
        <v>0.35600895731287302</v>
      </c>
      <c r="AW2081" s="17">
        <v>0.14720864998455599</v>
      </c>
      <c r="AX2081" s="17">
        <v>0.30601691847136298</v>
      </c>
      <c r="AY2081" s="17">
        <v>4.9951589121928298E-2</v>
      </c>
      <c r="AZ2081" s="17">
        <v>6.9522997746756895E-2</v>
      </c>
      <c r="BA2081" s="17">
        <v>0.39579823241036799</v>
      </c>
      <c r="BB2081" s="17"/>
      <c r="BC2081" s="17">
        <v>8.4886015020689196E-2</v>
      </c>
      <c r="BD2081" s="17">
        <v>9.5719505591454201E-2</v>
      </c>
      <c r="BE2081" s="17">
        <v>0.33893552602254101</v>
      </c>
      <c r="BF2081" s="17">
        <v>0.140725081133727</v>
      </c>
      <c r="BG2081" s="17">
        <v>1</v>
      </c>
    </row>
    <row r="2082" spans="2:59" x14ac:dyDescent="0.35">
      <c r="B2082" t="s">
        <v>691</v>
      </c>
      <c r="C2082" s="17">
        <v>0.28239103676444</v>
      </c>
      <c r="D2082" s="17">
        <v>0.24727160172929499</v>
      </c>
      <c r="E2082" s="17">
        <v>0.315673023059442</v>
      </c>
      <c r="F2082" s="17"/>
      <c r="G2082" s="17">
        <v>0.43159434573750999</v>
      </c>
      <c r="H2082" s="17">
        <v>6.5280513447424804E-2</v>
      </c>
      <c r="I2082" s="17">
        <v>0.289415188586923</v>
      </c>
      <c r="J2082" s="17">
        <v>0.24272060929724401</v>
      </c>
      <c r="K2082" s="17">
        <v>0.23469502222178101</v>
      </c>
      <c r="L2082" s="17">
        <v>0.416903524341245</v>
      </c>
      <c r="M2082" s="17"/>
      <c r="N2082" s="17">
        <v>0.20086343466898901</v>
      </c>
      <c r="O2082" s="17">
        <v>0.31315588089448498</v>
      </c>
      <c r="P2082" s="17">
        <v>0.36637372891861503</v>
      </c>
      <c r="Q2082" s="17">
        <v>0.259673261409472</v>
      </c>
      <c r="R2082" s="17"/>
      <c r="S2082" s="17">
        <v>0.31558841751651401</v>
      </c>
      <c r="T2082" s="17">
        <v>0.27509481388302998</v>
      </c>
      <c r="U2082" s="17">
        <v>0.128128240372479</v>
      </c>
      <c r="V2082" s="17">
        <v>0.31843142697501398</v>
      </c>
      <c r="W2082" s="17">
        <v>0.51735325797826204</v>
      </c>
      <c r="X2082" s="17">
        <v>0.30217199856431598</v>
      </c>
      <c r="Y2082" s="17">
        <v>0.38705789563700299</v>
      </c>
      <c r="Z2082" s="17">
        <v>0.52940276912269901</v>
      </c>
      <c r="AA2082" s="17">
        <v>0.196445718536785</v>
      </c>
      <c r="AB2082" s="17">
        <v>0.14458698398890099</v>
      </c>
      <c r="AC2082" s="17">
        <v>0.37440093027835902</v>
      </c>
      <c r="AD2082" s="17">
        <v>0</v>
      </c>
      <c r="AE2082" s="17"/>
      <c r="AF2082" s="17">
        <v>0.31937727453983</v>
      </c>
      <c r="AG2082" s="17">
        <v>0.19653109561740201</v>
      </c>
      <c r="AH2082" s="17">
        <v>0.30115667730972501</v>
      </c>
      <c r="AI2082" s="17"/>
      <c r="AJ2082" s="17">
        <v>0.29399830219096501</v>
      </c>
      <c r="AK2082" s="17">
        <v>0.18443504258076299</v>
      </c>
      <c r="AL2082" s="17">
        <v>0</v>
      </c>
      <c r="AM2082" s="17">
        <v>0.39542083214941598</v>
      </c>
      <c r="AN2082" s="17">
        <v>0.29189732850793199</v>
      </c>
      <c r="AO2082" s="17"/>
      <c r="AP2082" s="17">
        <v>0.44788978950624803</v>
      </c>
      <c r="AQ2082" s="17">
        <v>0.18320865828573801</v>
      </c>
      <c r="AR2082" s="17">
        <v>0</v>
      </c>
      <c r="AS2082" s="17">
        <v>0.50058433355462195</v>
      </c>
      <c r="AT2082" s="17">
        <v>0.34375744163641703</v>
      </c>
      <c r="AU2082" s="17"/>
      <c r="AV2082" s="17">
        <v>0.13436282982237199</v>
      </c>
      <c r="AW2082" s="17">
        <v>0.35267151372154298</v>
      </c>
      <c r="AX2082" s="17">
        <v>0.182873595557667</v>
      </c>
      <c r="AY2082" s="17">
        <v>0.45933661879799798</v>
      </c>
      <c r="AZ2082" s="17">
        <v>0.48170714683805699</v>
      </c>
      <c r="BA2082" s="17">
        <v>0.24473973657132</v>
      </c>
      <c r="BB2082" s="17"/>
      <c r="BC2082" s="17">
        <v>0.41941053067416401</v>
      </c>
      <c r="BD2082" s="17">
        <v>0.442599484329874</v>
      </c>
      <c r="BE2082" s="17">
        <v>0.18495358933230399</v>
      </c>
      <c r="BF2082" s="17">
        <v>0.204289869743533</v>
      </c>
      <c r="BG2082" s="17">
        <v>0</v>
      </c>
    </row>
    <row r="2083" spans="2:59" x14ac:dyDescent="0.35">
      <c r="B2083" t="s">
        <v>692</v>
      </c>
      <c r="C2083" s="17">
        <v>3.9811751957448398E-2</v>
      </c>
      <c r="D2083" s="17">
        <v>4.7708685897456998E-2</v>
      </c>
      <c r="E2083" s="17">
        <v>3.3925107386798201E-2</v>
      </c>
      <c r="F2083" s="17"/>
      <c r="G2083" s="17">
        <v>0</v>
      </c>
      <c r="H2083" s="17">
        <v>0.14907926080827999</v>
      </c>
      <c r="I2083" s="17">
        <v>0</v>
      </c>
      <c r="J2083" s="17">
        <v>5.0045161693071001E-2</v>
      </c>
      <c r="K2083" s="17">
        <v>6.4034163838430094E-2</v>
      </c>
      <c r="L2083" s="17">
        <v>0</v>
      </c>
      <c r="M2083" s="17"/>
      <c r="N2083" s="17">
        <v>2.8594584383086201E-2</v>
      </c>
      <c r="O2083" s="17">
        <v>7.3807224841649796E-2</v>
      </c>
      <c r="P2083" s="17">
        <v>0</v>
      </c>
      <c r="Q2083" s="17">
        <v>4.2473024453864298E-2</v>
      </c>
      <c r="R2083" s="17"/>
      <c r="S2083" s="17">
        <v>0</v>
      </c>
      <c r="T2083" s="17">
        <v>5.9357966771601399E-2</v>
      </c>
      <c r="U2083" s="17">
        <v>0</v>
      </c>
      <c r="V2083" s="17">
        <v>0</v>
      </c>
      <c r="W2083" s="17">
        <v>0.37654102613693602</v>
      </c>
      <c r="X2083" s="17">
        <v>0</v>
      </c>
      <c r="Y2083" s="17">
        <v>0</v>
      </c>
      <c r="Z2083" s="17">
        <v>0</v>
      </c>
      <c r="AA2083" s="17">
        <v>0</v>
      </c>
      <c r="AB2083" s="17">
        <v>6.14496328434775E-2</v>
      </c>
      <c r="AC2083" s="17">
        <v>0</v>
      </c>
      <c r="AD2083" s="17">
        <v>0</v>
      </c>
      <c r="AE2083" s="17"/>
      <c r="AF2083" s="17">
        <v>8.3174055851198803E-2</v>
      </c>
      <c r="AG2083" s="17">
        <v>1.9948358746942001E-2</v>
      </c>
      <c r="AH2083" s="17">
        <v>0</v>
      </c>
      <c r="AI2083" s="17"/>
      <c r="AJ2083" s="17">
        <v>0</v>
      </c>
      <c r="AK2083" s="17">
        <v>8.9065985823951102E-2</v>
      </c>
      <c r="AL2083" s="17">
        <v>0</v>
      </c>
      <c r="AM2083" s="17">
        <v>0.22065748160037399</v>
      </c>
      <c r="AN2083" s="17">
        <v>0</v>
      </c>
      <c r="AO2083" s="17"/>
      <c r="AP2083" s="17">
        <v>0</v>
      </c>
      <c r="AQ2083" s="17">
        <v>7.0127613149011905E-2</v>
      </c>
      <c r="AR2083" s="17">
        <v>0</v>
      </c>
      <c r="AS2083" s="17">
        <v>8.6611014049198007E-2</v>
      </c>
      <c r="AT2083" s="17">
        <v>0</v>
      </c>
      <c r="AU2083" s="17"/>
      <c r="AV2083" s="17">
        <v>7.9808785298094403E-2</v>
      </c>
      <c r="AW2083" s="17">
        <v>0</v>
      </c>
      <c r="AX2083" s="17">
        <v>0</v>
      </c>
      <c r="AY2083" s="17">
        <v>6.0001032441826703E-2</v>
      </c>
      <c r="AZ2083" s="17">
        <v>0</v>
      </c>
      <c r="BA2083" s="17">
        <v>0</v>
      </c>
      <c r="BB2083" s="17"/>
      <c r="BC2083" s="17">
        <v>5.0509378709903498E-2</v>
      </c>
      <c r="BD2083" s="17">
        <v>5.3928901486323101E-2</v>
      </c>
      <c r="BE2083" s="17">
        <v>2.1560455866197498E-2</v>
      </c>
      <c r="BF2083" s="17">
        <v>0</v>
      </c>
      <c r="BG2083" s="17">
        <v>0</v>
      </c>
    </row>
    <row r="2084" spans="2:59" x14ac:dyDescent="0.35">
      <c r="B2084" t="s">
        <v>598</v>
      </c>
      <c r="C2084" s="17">
        <v>4.2222602724568001E-2</v>
      </c>
      <c r="D2084" s="17">
        <v>3.3656467428045303E-2</v>
      </c>
      <c r="E2084" s="17">
        <v>4.99284595007446E-2</v>
      </c>
      <c r="F2084" s="17"/>
      <c r="G2084" s="17">
        <v>0</v>
      </c>
      <c r="H2084" s="17">
        <v>5.1658422297757502E-2</v>
      </c>
      <c r="I2084" s="17">
        <v>0</v>
      </c>
      <c r="J2084" s="17">
        <v>0.12644199185841701</v>
      </c>
      <c r="K2084" s="17">
        <v>5.6394004562670998E-2</v>
      </c>
      <c r="L2084" s="17">
        <v>0</v>
      </c>
      <c r="M2084" s="17"/>
      <c r="N2084" s="17">
        <v>2.6937752480228901E-2</v>
      </c>
      <c r="O2084" s="17">
        <v>3.3634518533591201E-2</v>
      </c>
      <c r="P2084" s="17">
        <v>0.13136630794680099</v>
      </c>
      <c r="Q2084" s="17">
        <v>0</v>
      </c>
      <c r="R2084" s="17"/>
      <c r="S2084" s="17">
        <v>0</v>
      </c>
      <c r="T2084" s="17">
        <v>5.5740897389642698E-2</v>
      </c>
      <c r="U2084" s="17">
        <v>0.106783306540102</v>
      </c>
      <c r="V2084" s="17">
        <v>0</v>
      </c>
      <c r="W2084" s="17">
        <v>0.106105715884802</v>
      </c>
      <c r="X2084" s="17">
        <v>0</v>
      </c>
      <c r="Y2084" s="17">
        <v>0</v>
      </c>
      <c r="Z2084" s="17">
        <v>0.24622978158407899</v>
      </c>
      <c r="AA2084" s="17">
        <v>0.111802205539765</v>
      </c>
      <c r="AB2084" s="17">
        <v>0</v>
      </c>
      <c r="AC2084" s="17">
        <v>0</v>
      </c>
      <c r="AD2084" s="17">
        <v>0</v>
      </c>
      <c r="AE2084" s="17"/>
      <c r="AF2084" s="17">
        <v>5.73682558239395E-2</v>
      </c>
      <c r="AG2084" s="17">
        <v>2.8616697046809501E-2</v>
      </c>
      <c r="AH2084" s="17">
        <v>5.0017043562478797E-2</v>
      </c>
      <c r="AI2084" s="17"/>
      <c r="AJ2084" s="17">
        <v>4.9930770244375401E-2</v>
      </c>
      <c r="AK2084" s="17">
        <v>0</v>
      </c>
      <c r="AL2084" s="17">
        <v>0</v>
      </c>
      <c r="AM2084" s="17">
        <v>0</v>
      </c>
      <c r="AN2084" s="17">
        <v>0.13812190823380099</v>
      </c>
      <c r="AO2084" s="17"/>
      <c r="AP2084" s="17">
        <v>3.1187788245966599E-2</v>
      </c>
      <c r="AQ2084" s="17">
        <v>0</v>
      </c>
      <c r="AR2084" s="17">
        <v>0</v>
      </c>
      <c r="AS2084" s="17">
        <v>7.2694084343827001E-2</v>
      </c>
      <c r="AT2084" s="17">
        <v>0.180155234558184</v>
      </c>
      <c r="AU2084" s="17"/>
      <c r="AV2084" s="17">
        <v>0</v>
      </c>
      <c r="AW2084" s="17">
        <v>3.5266580638506601E-2</v>
      </c>
      <c r="AX2084" s="17">
        <v>0</v>
      </c>
      <c r="AY2084" s="17">
        <v>5.0359878139346601E-2</v>
      </c>
      <c r="AZ2084" s="17">
        <v>0.11461824932435501</v>
      </c>
      <c r="BA2084" s="17">
        <v>0</v>
      </c>
      <c r="BB2084" s="17"/>
      <c r="BC2084" s="17">
        <v>4.2045013289330399E-2</v>
      </c>
      <c r="BD2084" s="17">
        <v>8.5334553803273497E-2</v>
      </c>
      <c r="BE2084" s="17">
        <v>2.0311196543498899E-2</v>
      </c>
      <c r="BF2084" s="17">
        <v>0</v>
      </c>
      <c r="BG2084" s="17">
        <v>0</v>
      </c>
    </row>
    <row r="2085" spans="2:59" x14ac:dyDescent="0.35">
      <c r="B2085" t="s">
        <v>693</v>
      </c>
      <c r="C2085" s="17">
        <v>5.38247783674944E-2</v>
      </c>
      <c r="D2085" s="17">
        <v>2.0217351729101999E-2</v>
      </c>
      <c r="E2085" s="17">
        <v>8.2328297998849206E-2</v>
      </c>
      <c r="F2085" s="17"/>
      <c r="G2085" s="17">
        <v>9.1584615818675302E-2</v>
      </c>
      <c r="H2085" s="17">
        <v>9.2573295103428793E-2</v>
      </c>
      <c r="I2085" s="17">
        <v>4.29455316694047E-2</v>
      </c>
      <c r="J2085" s="17">
        <v>0</v>
      </c>
      <c r="K2085" s="17">
        <v>5.2584198859182897E-2</v>
      </c>
      <c r="L2085" s="17">
        <v>7.8577036882033394E-2</v>
      </c>
      <c r="M2085" s="17"/>
      <c r="N2085" s="17">
        <v>0</v>
      </c>
      <c r="O2085" s="17">
        <v>3.9581753797712102E-2</v>
      </c>
      <c r="P2085" s="17">
        <v>8.8664446555834497E-2</v>
      </c>
      <c r="Q2085" s="17">
        <v>9.0153326142209E-2</v>
      </c>
      <c r="R2085" s="17"/>
      <c r="S2085" s="17">
        <v>4.7603175568382901E-2</v>
      </c>
      <c r="T2085" s="17">
        <v>0.103142433330368</v>
      </c>
      <c r="U2085" s="17">
        <v>0</v>
      </c>
      <c r="V2085" s="17">
        <v>0</v>
      </c>
      <c r="W2085" s="17">
        <v>0</v>
      </c>
      <c r="X2085" s="17">
        <v>0</v>
      </c>
      <c r="Y2085" s="17">
        <v>0.112413215373935</v>
      </c>
      <c r="Z2085" s="17">
        <v>0</v>
      </c>
      <c r="AA2085" s="17">
        <v>0</v>
      </c>
      <c r="AB2085" s="17">
        <v>0.103738854024118</v>
      </c>
      <c r="AC2085" s="17">
        <v>0</v>
      </c>
      <c r="AD2085" s="17">
        <v>0.27540832870655202</v>
      </c>
      <c r="AE2085" s="17"/>
      <c r="AF2085" s="17">
        <v>9.1886813077938903E-2</v>
      </c>
      <c r="AG2085" s="17">
        <v>2.61972386003799E-2</v>
      </c>
      <c r="AH2085" s="17">
        <v>4.3418104378465001E-2</v>
      </c>
      <c r="AI2085" s="17"/>
      <c r="AJ2085" s="17">
        <v>2.99932827559421E-2</v>
      </c>
      <c r="AK2085" s="17">
        <v>0.111665960924862</v>
      </c>
      <c r="AL2085" s="17">
        <v>0.25065880142137698</v>
      </c>
      <c r="AM2085" s="17">
        <v>0</v>
      </c>
      <c r="AN2085" s="17">
        <v>0</v>
      </c>
      <c r="AO2085" s="17"/>
      <c r="AP2085" s="17">
        <v>4.4163127017981599E-2</v>
      </c>
      <c r="AQ2085" s="17">
        <v>8.7922086498093396E-2</v>
      </c>
      <c r="AR2085" s="17">
        <v>0.13725048407200499</v>
      </c>
      <c r="AS2085" s="17">
        <v>0</v>
      </c>
      <c r="AT2085" s="17">
        <v>0</v>
      </c>
      <c r="AU2085" s="17"/>
      <c r="AV2085" s="17">
        <v>4.03015512727143E-2</v>
      </c>
      <c r="AW2085" s="17">
        <v>4.9938856450639203E-2</v>
      </c>
      <c r="AX2085" s="17">
        <v>0.16407146776016501</v>
      </c>
      <c r="AY2085" s="17">
        <v>4.8910995705600202E-2</v>
      </c>
      <c r="AZ2085" s="17">
        <v>0.100778627964801</v>
      </c>
      <c r="BA2085" s="17">
        <v>0.104938943425666</v>
      </c>
      <c r="BB2085" s="17"/>
      <c r="BC2085" s="17">
        <v>7.7799697944493304E-2</v>
      </c>
      <c r="BD2085" s="17">
        <v>0</v>
      </c>
      <c r="BE2085" s="17">
        <v>8.7155761901683101E-2</v>
      </c>
      <c r="BF2085" s="17">
        <v>0.13875182674863801</v>
      </c>
      <c r="BG2085" s="17">
        <v>0</v>
      </c>
    </row>
    <row r="2086" spans="2:59" x14ac:dyDescent="0.35">
      <c r="B2086" t="s">
        <v>100</v>
      </c>
      <c r="C2086" s="17">
        <v>8.7693267029450003E-2</v>
      </c>
      <c r="D2086" s="17">
        <v>0.10532211609046099</v>
      </c>
      <c r="E2086" s="17">
        <v>7.4533860246571298E-2</v>
      </c>
      <c r="F2086" s="17"/>
      <c r="G2086" s="17">
        <v>0</v>
      </c>
      <c r="H2086" s="17">
        <v>7.8104260884827206E-2</v>
      </c>
      <c r="I2086" s="17">
        <v>5.3939777634563202E-2</v>
      </c>
      <c r="J2086" s="17">
        <v>9.6011222013386896E-2</v>
      </c>
      <c r="K2086" s="17">
        <v>0.228866792474581</v>
      </c>
      <c r="L2086" s="17">
        <v>3.9493951141963801E-2</v>
      </c>
      <c r="M2086" s="17"/>
      <c r="N2086" s="17">
        <v>4.0728174686396397E-2</v>
      </c>
      <c r="O2086" s="17">
        <v>0.11140324343309201</v>
      </c>
      <c r="P2086" s="17">
        <v>9.9019203080455406E-2</v>
      </c>
      <c r="Q2086" s="17">
        <v>9.50991035734325E-2</v>
      </c>
      <c r="R2086" s="17"/>
      <c r="S2086" s="17">
        <v>4.24246629587011E-2</v>
      </c>
      <c r="T2086" s="17">
        <v>0.17457673090475501</v>
      </c>
      <c r="U2086" s="17">
        <v>0</v>
      </c>
      <c r="V2086" s="17">
        <v>0.27721845495312297</v>
      </c>
      <c r="W2086" s="17">
        <v>0</v>
      </c>
      <c r="X2086" s="17">
        <v>0</v>
      </c>
      <c r="Y2086" s="17">
        <v>0</v>
      </c>
      <c r="Z2086" s="17">
        <v>0</v>
      </c>
      <c r="AA2086" s="17">
        <v>9.5667534535536294E-2</v>
      </c>
      <c r="AB2086" s="17">
        <v>0.15991073481635401</v>
      </c>
      <c r="AC2086" s="17">
        <v>0</v>
      </c>
      <c r="AD2086" s="17">
        <v>0</v>
      </c>
      <c r="AE2086" s="17"/>
      <c r="AF2086" s="17">
        <v>4.9536272870593E-2</v>
      </c>
      <c r="AG2086" s="17">
        <v>8.8756044129851802E-2</v>
      </c>
      <c r="AH2086" s="17">
        <v>0.194895994800554</v>
      </c>
      <c r="AI2086" s="17"/>
      <c r="AJ2086" s="17">
        <v>7.3047402067448197E-2</v>
      </c>
      <c r="AK2086" s="17">
        <v>0.110035308792446</v>
      </c>
      <c r="AL2086" s="17">
        <v>0</v>
      </c>
      <c r="AM2086" s="17">
        <v>0.162814318897471</v>
      </c>
      <c r="AN2086" s="17">
        <v>0.16285592633652701</v>
      </c>
      <c r="AO2086" s="17"/>
      <c r="AP2086" s="17">
        <v>0</v>
      </c>
      <c r="AQ2086" s="17">
        <v>5.1117520835790999E-2</v>
      </c>
      <c r="AR2086" s="17">
        <v>0</v>
      </c>
      <c r="AS2086" s="17">
        <v>0</v>
      </c>
      <c r="AT2086" s="17">
        <v>0.36681212513427702</v>
      </c>
      <c r="AU2086" s="17"/>
      <c r="AV2086" s="17">
        <v>2.88703853637539E-2</v>
      </c>
      <c r="AW2086" s="17">
        <v>0.121624023472913</v>
      </c>
      <c r="AX2086" s="17">
        <v>0</v>
      </c>
      <c r="AY2086" s="17">
        <v>4.83447954953245E-2</v>
      </c>
      <c r="AZ2086" s="17">
        <v>0.23337297812603</v>
      </c>
      <c r="BA2086" s="17">
        <v>0.10793868810805</v>
      </c>
      <c r="BB2086" s="17"/>
      <c r="BC2086" s="17">
        <v>0</v>
      </c>
      <c r="BD2086" s="17">
        <v>0.13817436799860899</v>
      </c>
      <c r="BE2086" s="17">
        <v>9.9433258802718194E-2</v>
      </c>
      <c r="BF2086" s="17">
        <v>0</v>
      </c>
      <c r="BG2086" s="17">
        <v>0</v>
      </c>
    </row>
    <row r="2087" spans="2:59" x14ac:dyDescent="0.35">
      <c r="C2087" s="17"/>
      <c r="D2087" s="17"/>
      <c r="E2087" s="17"/>
      <c r="F2087" s="17"/>
      <c r="G2087" s="17"/>
      <c r="H2087" s="17"/>
      <c r="I2087" s="17"/>
      <c r="J2087" s="17"/>
      <c r="K2087" s="17"/>
      <c r="L2087" s="17"/>
      <c r="M2087" s="17"/>
      <c r="N2087" s="17"/>
      <c r="O2087" s="17"/>
      <c r="P2087" s="17"/>
      <c r="Q2087" s="17"/>
      <c r="R2087" s="17"/>
      <c r="S2087" s="17"/>
      <c r="T2087" s="17"/>
      <c r="U2087" s="17"/>
      <c r="V2087" s="17"/>
      <c r="W2087" s="17"/>
      <c r="X2087" s="17"/>
      <c r="Y2087" s="17"/>
      <c r="Z2087" s="17"/>
      <c r="AA2087" s="17"/>
      <c r="AB2087" s="17"/>
      <c r="AC2087" s="17"/>
      <c r="AD2087" s="17"/>
      <c r="AE2087" s="17"/>
      <c r="AF2087" s="17"/>
      <c r="AG2087" s="17"/>
      <c r="AH2087" s="17"/>
      <c r="AI2087" s="17"/>
      <c r="AJ2087" s="17"/>
      <c r="AK2087" s="17"/>
      <c r="AL2087" s="17"/>
      <c r="AM2087" s="17"/>
      <c r="AN2087" s="17"/>
      <c r="AO2087" s="17"/>
      <c r="AP2087" s="17"/>
      <c r="AQ2087" s="17"/>
      <c r="AR2087" s="17"/>
      <c r="AS2087" s="17"/>
      <c r="AT2087" s="17"/>
      <c r="AU2087" s="17"/>
      <c r="AV2087" s="17"/>
      <c r="AW2087" s="17"/>
      <c r="AX2087" s="17"/>
      <c r="AY2087" s="17"/>
      <c r="AZ2087" s="17"/>
      <c r="BA2087" s="17"/>
      <c r="BB2087" s="17"/>
      <c r="BC2087" s="17"/>
      <c r="BD2087" s="17"/>
      <c r="BE2087" s="17"/>
      <c r="BF2087" s="17"/>
      <c r="BG2087" s="17"/>
    </row>
    <row r="2088" spans="2:59" x14ac:dyDescent="0.35">
      <c r="B2088" s="6" t="s">
        <v>714</v>
      </c>
      <c r="C2088" s="17"/>
      <c r="D2088" s="17"/>
      <c r="E2088" s="17"/>
      <c r="F2088" s="17"/>
      <c r="G2088" s="17"/>
      <c r="H2088" s="17"/>
      <c r="I2088" s="17"/>
      <c r="J2088" s="17"/>
      <c r="K2088" s="17"/>
      <c r="L2088" s="17"/>
      <c r="M2088" s="17"/>
      <c r="N2088" s="17"/>
      <c r="O2088" s="17"/>
      <c r="P2088" s="17"/>
      <c r="Q2088" s="17"/>
      <c r="R2088" s="17"/>
      <c r="S2088" s="17"/>
      <c r="T2088" s="17"/>
      <c r="U2088" s="17"/>
      <c r="V2088" s="17"/>
      <c r="W2088" s="17"/>
      <c r="X2088" s="17"/>
      <c r="Y2088" s="17"/>
      <c r="Z2088" s="17"/>
      <c r="AA2088" s="17"/>
      <c r="AB2088" s="17"/>
      <c r="AC2088" s="17"/>
      <c r="AD2088" s="17"/>
      <c r="AE2088" s="17"/>
      <c r="AF2088" s="17"/>
      <c r="AG2088" s="17"/>
      <c r="AH2088" s="17"/>
      <c r="AI2088" s="17"/>
      <c r="AJ2088" s="17"/>
      <c r="AK2088" s="17"/>
      <c r="AL2088" s="17"/>
      <c r="AM2088" s="17"/>
      <c r="AN2088" s="17"/>
      <c r="AO2088" s="17"/>
      <c r="AP2088" s="17"/>
      <c r="AQ2088" s="17"/>
      <c r="AR2088" s="17"/>
      <c r="AS2088" s="17"/>
      <c r="AT2088" s="17"/>
      <c r="AU2088" s="17"/>
      <c r="AV2088" s="17"/>
      <c r="AW2088" s="17"/>
      <c r="AX2088" s="17"/>
      <c r="AY2088" s="17"/>
      <c r="AZ2088" s="17"/>
      <c r="BA2088" s="17"/>
      <c r="BB2088" s="17"/>
      <c r="BC2088" s="17"/>
      <c r="BD2088" s="17"/>
      <c r="BE2088" s="17"/>
      <c r="BF2088" s="17"/>
      <c r="BG2088" s="17"/>
    </row>
    <row r="2089" spans="2:59" x14ac:dyDescent="0.35">
      <c r="B2089" s="24" t="s">
        <v>331</v>
      </c>
      <c r="C2089" s="17"/>
      <c r="D2089" s="17"/>
      <c r="E2089" s="17"/>
      <c r="F2089" s="17"/>
      <c r="G2089" s="17"/>
      <c r="H2089" s="17"/>
      <c r="I2089" s="17"/>
      <c r="J2089" s="17"/>
      <c r="K2089" s="17"/>
      <c r="L2089" s="17"/>
      <c r="M2089" s="17"/>
      <c r="N2089" s="17"/>
      <c r="O2089" s="17"/>
      <c r="P2089" s="17"/>
      <c r="Q2089" s="17"/>
      <c r="R2089" s="17"/>
      <c r="S2089" s="17"/>
      <c r="T2089" s="17"/>
      <c r="U2089" s="17"/>
      <c r="V2089" s="17"/>
      <c r="W2089" s="17"/>
      <c r="X2089" s="17"/>
      <c r="Y2089" s="17"/>
      <c r="Z2089" s="17"/>
      <c r="AA2089" s="17"/>
      <c r="AB2089" s="17"/>
      <c r="AC2089" s="17"/>
      <c r="AD2089" s="17"/>
      <c r="AE2089" s="17"/>
      <c r="AF2089" s="17"/>
      <c r="AG2089" s="17"/>
      <c r="AH2089" s="17"/>
      <c r="AI2089" s="17"/>
      <c r="AJ2089" s="17"/>
      <c r="AK2089" s="17"/>
      <c r="AL2089" s="17"/>
      <c r="AM2089" s="17"/>
      <c r="AN2089" s="17"/>
      <c r="AO2089" s="17"/>
      <c r="AP2089" s="17"/>
      <c r="AQ2089" s="17"/>
      <c r="AR2089" s="17"/>
      <c r="AS2089" s="17"/>
      <c r="AT2089" s="17"/>
      <c r="AU2089" s="17"/>
      <c r="AV2089" s="17"/>
      <c r="AW2089" s="17"/>
      <c r="AX2089" s="17"/>
      <c r="AY2089" s="17"/>
      <c r="AZ2089" s="17"/>
      <c r="BA2089" s="17"/>
      <c r="BB2089" s="17"/>
      <c r="BC2089" s="17"/>
      <c r="BD2089" s="17"/>
      <c r="BE2089" s="17"/>
      <c r="BF2089" s="17"/>
      <c r="BG2089" s="17"/>
    </row>
    <row r="2090" spans="2:59" x14ac:dyDescent="0.35">
      <c r="B2090" t="s">
        <v>688</v>
      </c>
      <c r="C2090" s="17">
        <v>0.124197299904078</v>
      </c>
      <c r="D2090" s="17">
        <v>0.15547644406082201</v>
      </c>
      <c r="E2090" s="17">
        <v>9.7039299661927994E-2</v>
      </c>
      <c r="F2090" s="17"/>
      <c r="G2090" s="17">
        <v>0.18183177511338</v>
      </c>
      <c r="H2090" s="17">
        <v>0.13046944502577101</v>
      </c>
      <c r="I2090" s="17">
        <v>0.171198614525056</v>
      </c>
      <c r="J2090" s="17">
        <v>0.18591105392044499</v>
      </c>
      <c r="K2090" s="17">
        <v>0</v>
      </c>
      <c r="L2090" s="17">
        <v>4.2750527874415897E-2</v>
      </c>
      <c r="M2090" s="17"/>
      <c r="N2090" s="17">
        <v>0.19471416113944401</v>
      </c>
      <c r="O2090" s="17">
        <v>7.4997749263438093E-2</v>
      </c>
      <c r="P2090" s="17">
        <v>0.17958978170314099</v>
      </c>
      <c r="Q2090" s="17">
        <v>4.0592313129750798E-2</v>
      </c>
      <c r="R2090" s="17"/>
      <c r="S2090" s="17">
        <v>8.1257738611997699E-2</v>
      </c>
      <c r="T2090" s="17">
        <v>0.24265554819665699</v>
      </c>
      <c r="U2090" s="17">
        <v>0</v>
      </c>
      <c r="V2090" s="17">
        <v>0</v>
      </c>
      <c r="W2090" s="17">
        <v>0</v>
      </c>
      <c r="X2090" s="17">
        <v>0.25673301728307601</v>
      </c>
      <c r="Y2090" s="17">
        <v>0</v>
      </c>
      <c r="Z2090" s="17">
        <v>0.14974709969297301</v>
      </c>
      <c r="AA2090" s="17">
        <v>0.24646952408839501</v>
      </c>
      <c r="AB2090" s="17">
        <v>0.21171660539527801</v>
      </c>
      <c r="AC2090" s="17">
        <v>0</v>
      </c>
      <c r="AD2090" s="17">
        <v>0</v>
      </c>
      <c r="AE2090" s="17"/>
      <c r="AF2090" s="17">
        <v>5.4303826276377302E-2</v>
      </c>
      <c r="AG2090" s="17">
        <v>0.211440231374242</v>
      </c>
      <c r="AH2090" s="17">
        <v>6.4406565286246803E-2</v>
      </c>
      <c r="AI2090" s="17"/>
      <c r="AJ2090" s="17">
        <v>3.51871377043649E-2</v>
      </c>
      <c r="AK2090" s="17">
        <v>0.13903559108802399</v>
      </c>
      <c r="AL2090" s="17">
        <v>0.316070067663757</v>
      </c>
      <c r="AM2090" s="17">
        <v>0</v>
      </c>
      <c r="AN2090" s="17">
        <v>5.03449478986727E-2</v>
      </c>
      <c r="AO2090" s="17"/>
      <c r="AP2090" s="17">
        <v>6.4676583726635595E-2</v>
      </c>
      <c r="AQ2090" s="17">
        <v>0.14403891356444601</v>
      </c>
      <c r="AR2090" s="17">
        <v>0.29118292077938202</v>
      </c>
      <c r="AS2090" s="17">
        <v>0.19131831927749099</v>
      </c>
      <c r="AT2090" s="17">
        <v>0.22780455178364001</v>
      </c>
      <c r="AU2090" s="17"/>
      <c r="AV2090" s="17">
        <v>0.117833522892929</v>
      </c>
      <c r="AW2090" s="17">
        <v>6.7483531406700895E-2</v>
      </c>
      <c r="AX2090" s="17">
        <v>0.27189658202355699</v>
      </c>
      <c r="AY2090" s="17">
        <v>0.13497197721040399</v>
      </c>
      <c r="AZ2090" s="17">
        <v>0.14886674114179099</v>
      </c>
      <c r="BA2090" s="17">
        <v>0.112625195387766</v>
      </c>
      <c r="BB2090" s="17"/>
      <c r="BC2090" s="17">
        <v>0.113222345394239</v>
      </c>
      <c r="BD2090" s="17">
        <v>8.2459660451350503E-2</v>
      </c>
      <c r="BE2090" s="17">
        <v>0.120095541171332</v>
      </c>
      <c r="BF2090" s="17">
        <v>0.12527985592288499</v>
      </c>
      <c r="BG2090" s="17">
        <v>0</v>
      </c>
    </row>
    <row r="2091" spans="2:59" x14ac:dyDescent="0.35">
      <c r="B2091" t="s">
        <v>689</v>
      </c>
      <c r="C2091" s="17">
        <v>7.8533216173943293E-2</v>
      </c>
      <c r="D2091" s="17">
        <v>0.11884269287963301</v>
      </c>
      <c r="E2091" s="17">
        <v>4.2248551763389097E-2</v>
      </c>
      <c r="F2091" s="17"/>
      <c r="G2091" s="17">
        <v>6.7946071965784505E-2</v>
      </c>
      <c r="H2091" s="17">
        <v>0.121945043347655</v>
      </c>
      <c r="I2091" s="17">
        <v>7.77411532662306E-2</v>
      </c>
      <c r="J2091" s="17">
        <v>4.1102560559117499E-2</v>
      </c>
      <c r="K2091" s="17">
        <v>0.16027499904411999</v>
      </c>
      <c r="L2091" s="17">
        <v>5.2020542544444603E-2</v>
      </c>
      <c r="M2091" s="17"/>
      <c r="N2091" s="17">
        <v>8.0375458565361907E-2</v>
      </c>
      <c r="O2091" s="17">
        <v>0.17318190683904799</v>
      </c>
      <c r="P2091" s="17">
        <v>0</v>
      </c>
      <c r="Q2091" s="17">
        <v>7.3386928792211606E-2</v>
      </c>
      <c r="R2091" s="17"/>
      <c r="S2091" s="17">
        <v>0.14455267421868701</v>
      </c>
      <c r="T2091" s="17">
        <v>0</v>
      </c>
      <c r="U2091" s="17">
        <v>0.30501347006664797</v>
      </c>
      <c r="V2091" s="17">
        <v>0</v>
      </c>
      <c r="W2091" s="17">
        <v>0</v>
      </c>
      <c r="X2091" s="17">
        <v>0</v>
      </c>
      <c r="Y2091" s="17">
        <v>0.17507960095165501</v>
      </c>
      <c r="Z2091" s="17">
        <v>0</v>
      </c>
      <c r="AA2091" s="17">
        <v>0.157600263507372</v>
      </c>
      <c r="AB2091" s="17">
        <v>0.12544794708710399</v>
      </c>
      <c r="AC2091" s="17">
        <v>0.16458930913894801</v>
      </c>
      <c r="AD2091" s="17">
        <v>0</v>
      </c>
      <c r="AE2091" s="17"/>
      <c r="AF2091" s="17">
        <v>8.1698407230214903E-2</v>
      </c>
      <c r="AG2091" s="17">
        <v>9.3076231074932098E-2</v>
      </c>
      <c r="AH2091" s="17">
        <v>7.3979159655271895E-2</v>
      </c>
      <c r="AI2091" s="17"/>
      <c r="AJ2091" s="17">
        <v>0.11432197487901601</v>
      </c>
      <c r="AK2091" s="17">
        <v>8.2658935454231405E-2</v>
      </c>
      <c r="AL2091" s="17">
        <v>0.181236193024469</v>
      </c>
      <c r="AM2091" s="17">
        <v>0</v>
      </c>
      <c r="AN2091" s="17">
        <v>5.7827597573000301E-2</v>
      </c>
      <c r="AO2091" s="17"/>
      <c r="AP2091" s="17">
        <v>0</v>
      </c>
      <c r="AQ2091" s="17">
        <v>0.136125615997926</v>
      </c>
      <c r="AR2091" s="17">
        <v>0.102295490326812</v>
      </c>
      <c r="AS2091" s="17">
        <v>7.3357989419790604E-2</v>
      </c>
      <c r="AT2091" s="17">
        <v>0</v>
      </c>
      <c r="AU2091" s="17"/>
      <c r="AV2091" s="17">
        <v>0.108039862510105</v>
      </c>
      <c r="AW2091" s="17">
        <v>7.4180619549219395E-2</v>
      </c>
      <c r="AX2091" s="17">
        <v>8.6600220762169194E-2</v>
      </c>
      <c r="AY2091" s="17">
        <v>7.2063570452768205E-2</v>
      </c>
      <c r="AZ2091" s="17">
        <v>0</v>
      </c>
      <c r="BA2091" s="17">
        <v>0</v>
      </c>
      <c r="BB2091" s="17"/>
      <c r="BC2091" s="17">
        <v>5.0571287739854101E-2</v>
      </c>
      <c r="BD2091" s="17">
        <v>4.9757073598796102E-2</v>
      </c>
      <c r="BE2091" s="17">
        <v>4.5027572460025603E-2</v>
      </c>
      <c r="BF2091" s="17">
        <v>0.174278573634605</v>
      </c>
      <c r="BG2091" s="17">
        <v>0</v>
      </c>
    </row>
    <row r="2092" spans="2:59" x14ac:dyDescent="0.35">
      <c r="B2092" t="s">
        <v>690</v>
      </c>
      <c r="C2092" s="17">
        <v>0.17619086069066001</v>
      </c>
      <c r="D2092" s="17">
        <v>0.16396129577634599</v>
      </c>
      <c r="E2092" s="17">
        <v>0.19035492895070899</v>
      </c>
      <c r="F2092" s="17"/>
      <c r="G2092" s="17">
        <v>0.16732947256443501</v>
      </c>
      <c r="H2092" s="17">
        <v>0.28975384385366099</v>
      </c>
      <c r="I2092" s="17">
        <v>7.2406792341156906E-2</v>
      </c>
      <c r="J2092" s="17">
        <v>0.15241623295317699</v>
      </c>
      <c r="K2092" s="17">
        <v>0.27395082545743799</v>
      </c>
      <c r="L2092" s="17">
        <v>0.14984577655074199</v>
      </c>
      <c r="M2092" s="17"/>
      <c r="N2092" s="17">
        <v>0.133663253030227</v>
      </c>
      <c r="O2092" s="17">
        <v>0.169927755791137</v>
      </c>
      <c r="P2092" s="17">
        <v>0.14073233455329101</v>
      </c>
      <c r="Q2092" s="17">
        <v>0.25017787101295402</v>
      </c>
      <c r="R2092" s="17"/>
      <c r="S2092" s="17">
        <v>0.19148432533226001</v>
      </c>
      <c r="T2092" s="17">
        <v>0.143577043533272</v>
      </c>
      <c r="U2092" s="17">
        <v>0</v>
      </c>
      <c r="V2092" s="17">
        <v>0.37293302378680898</v>
      </c>
      <c r="W2092" s="17">
        <v>0.46750557142495902</v>
      </c>
      <c r="X2092" s="17">
        <v>0.120826893334762</v>
      </c>
      <c r="Y2092" s="17">
        <v>0.17722044664126299</v>
      </c>
      <c r="Z2092" s="17">
        <v>0.19084448077941699</v>
      </c>
      <c r="AA2092" s="17">
        <v>8.41237208749996E-2</v>
      </c>
      <c r="AB2092" s="17">
        <v>0.11744493652158999</v>
      </c>
      <c r="AC2092" s="17">
        <v>0</v>
      </c>
      <c r="AD2092" s="17">
        <v>0.330724820735328</v>
      </c>
      <c r="AE2092" s="17"/>
      <c r="AF2092" s="17">
        <v>0.18565054944515899</v>
      </c>
      <c r="AG2092" s="17">
        <v>0.17191028994146201</v>
      </c>
      <c r="AH2092" s="17">
        <v>0.13541229749862299</v>
      </c>
      <c r="AI2092" s="17"/>
      <c r="AJ2092" s="17">
        <v>0.23405289091763401</v>
      </c>
      <c r="AK2092" s="17">
        <v>0.19596876881164901</v>
      </c>
      <c r="AL2092" s="17">
        <v>9.1842587852953197E-2</v>
      </c>
      <c r="AM2092" s="17">
        <v>0</v>
      </c>
      <c r="AN2092" s="17">
        <v>4.2187772079005599E-2</v>
      </c>
      <c r="AO2092" s="17"/>
      <c r="AP2092" s="17">
        <v>0.19504779003237499</v>
      </c>
      <c r="AQ2092" s="17">
        <v>0.146488764037184</v>
      </c>
      <c r="AR2092" s="17">
        <v>0.23376917372942499</v>
      </c>
      <c r="AS2092" s="17">
        <v>6.4727888176624795E-2</v>
      </c>
      <c r="AT2092" s="17">
        <v>0</v>
      </c>
      <c r="AU2092" s="17"/>
      <c r="AV2092" s="17">
        <v>0.226098692054711</v>
      </c>
      <c r="AW2092" s="17">
        <v>0.22710439651708</v>
      </c>
      <c r="AX2092" s="17">
        <v>0.19790180376164601</v>
      </c>
      <c r="AY2092" s="17">
        <v>0.118164039541639</v>
      </c>
      <c r="AZ2092" s="17">
        <v>0</v>
      </c>
      <c r="BA2092" s="17">
        <v>0</v>
      </c>
      <c r="BB2092" s="17"/>
      <c r="BC2092" s="17">
        <v>0.30137369520149598</v>
      </c>
      <c r="BD2092" s="17">
        <v>5.1071948891090797E-2</v>
      </c>
      <c r="BE2092" s="17">
        <v>0.17227209782428499</v>
      </c>
      <c r="BF2092" s="17">
        <v>0.22135352739404801</v>
      </c>
      <c r="BG2092" s="17">
        <v>1</v>
      </c>
    </row>
    <row r="2093" spans="2:59" x14ac:dyDescent="0.35">
      <c r="B2093" t="s">
        <v>691</v>
      </c>
      <c r="C2093" s="17">
        <v>0.243896100866652</v>
      </c>
      <c r="D2093" s="17">
        <v>0.224344943495835</v>
      </c>
      <c r="E2093" s="17">
        <v>0.26594392098476199</v>
      </c>
      <c r="F2093" s="17"/>
      <c r="G2093" s="17">
        <v>0.18352813915490299</v>
      </c>
      <c r="H2093" s="17">
        <v>0.14478109068699699</v>
      </c>
      <c r="I2093" s="17">
        <v>0.28082237066143101</v>
      </c>
      <c r="J2093" s="17">
        <v>0.24191846198015199</v>
      </c>
      <c r="K2093" s="17">
        <v>9.6985936333443504E-2</v>
      </c>
      <c r="L2093" s="17">
        <v>0.421380972768506</v>
      </c>
      <c r="M2093" s="17"/>
      <c r="N2093" s="17">
        <v>0.20417911055447899</v>
      </c>
      <c r="O2093" s="17">
        <v>0.173511417353893</v>
      </c>
      <c r="P2093" s="17">
        <v>0.41028341532552898</v>
      </c>
      <c r="Q2093" s="17">
        <v>0.212773684693671</v>
      </c>
      <c r="R2093" s="17"/>
      <c r="S2093" s="17">
        <v>7.8974830682062305E-2</v>
      </c>
      <c r="T2093" s="17">
        <v>0.23112522611599101</v>
      </c>
      <c r="U2093" s="17">
        <v>0.25480363629035702</v>
      </c>
      <c r="V2093" s="17">
        <v>0.44519805604469398</v>
      </c>
      <c r="W2093" s="17">
        <v>0.350373713017682</v>
      </c>
      <c r="X2093" s="17">
        <v>0.253539200454998</v>
      </c>
      <c r="Y2093" s="17">
        <v>0.29535206574210399</v>
      </c>
      <c r="Z2093" s="17">
        <v>0.32605445834455199</v>
      </c>
      <c r="AA2093" s="17">
        <v>8.7997385694572897E-2</v>
      </c>
      <c r="AB2093" s="17">
        <v>0.20049390502801001</v>
      </c>
      <c r="AC2093" s="17">
        <v>0.226609738338379</v>
      </c>
      <c r="AD2093" s="17">
        <v>0</v>
      </c>
      <c r="AE2093" s="17"/>
      <c r="AF2093" s="17">
        <v>0.294116722874602</v>
      </c>
      <c r="AG2093" s="17">
        <v>0.16736665541253301</v>
      </c>
      <c r="AH2093" s="17">
        <v>0.32990354547408401</v>
      </c>
      <c r="AI2093" s="17"/>
      <c r="AJ2093" s="17">
        <v>0.26155740194931199</v>
      </c>
      <c r="AK2093" s="17">
        <v>0.19105694182999799</v>
      </c>
      <c r="AL2093" s="17">
        <v>0.16583744802544401</v>
      </c>
      <c r="AM2093" s="17">
        <v>0</v>
      </c>
      <c r="AN2093" s="17">
        <v>0.34130229954726399</v>
      </c>
      <c r="AO2093" s="17"/>
      <c r="AP2093" s="17">
        <v>0.25222515107667898</v>
      </c>
      <c r="AQ2093" s="17">
        <v>0.31839575363931599</v>
      </c>
      <c r="AR2093" s="17">
        <v>0</v>
      </c>
      <c r="AS2093" s="17">
        <v>0.27674044449385798</v>
      </c>
      <c r="AT2093" s="17">
        <v>0.173647487743704</v>
      </c>
      <c r="AU2093" s="17"/>
      <c r="AV2093" s="17">
        <v>0.250884908834408</v>
      </c>
      <c r="AW2093" s="17">
        <v>0.18204016023935499</v>
      </c>
      <c r="AX2093" s="17">
        <v>0.19810466730912299</v>
      </c>
      <c r="AY2093" s="17">
        <v>0.29841770470527801</v>
      </c>
      <c r="AZ2093" s="17">
        <v>0.29549984515009298</v>
      </c>
      <c r="BA2093" s="17">
        <v>0.37072138228882301</v>
      </c>
      <c r="BB2093" s="17"/>
      <c r="BC2093" s="17">
        <v>0.23631851801769899</v>
      </c>
      <c r="BD2093" s="17">
        <v>0.34499032985735001</v>
      </c>
      <c r="BE2093" s="17">
        <v>0.21409945725634</v>
      </c>
      <c r="BF2093" s="17">
        <v>0.25703551403018499</v>
      </c>
      <c r="BG2093" s="17">
        <v>0</v>
      </c>
    </row>
    <row r="2094" spans="2:59" x14ac:dyDescent="0.35">
      <c r="B2094" t="s">
        <v>692</v>
      </c>
      <c r="C2094" s="17">
        <v>6.6513425170562093E-2</v>
      </c>
      <c r="D2094" s="17">
        <v>3.8414885496644402E-2</v>
      </c>
      <c r="E2094" s="17">
        <v>9.3719408851650199E-2</v>
      </c>
      <c r="F2094" s="17"/>
      <c r="G2094" s="17">
        <v>0</v>
      </c>
      <c r="H2094" s="17">
        <v>0</v>
      </c>
      <c r="I2094" s="17">
        <v>7.2406792341156906E-2</v>
      </c>
      <c r="J2094" s="17">
        <v>0.12306678240217001</v>
      </c>
      <c r="K2094" s="17">
        <v>6.2476769989359797E-2</v>
      </c>
      <c r="L2094" s="17">
        <v>9.26861638642478E-2</v>
      </c>
      <c r="M2094" s="17"/>
      <c r="N2094" s="17">
        <v>0.121450575358619</v>
      </c>
      <c r="O2094" s="17">
        <v>0</v>
      </c>
      <c r="P2094" s="17">
        <v>4.47201272861514E-2</v>
      </c>
      <c r="Q2094" s="17">
        <v>6.4296499916664002E-2</v>
      </c>
      <c r="R2094" s="17"/>
      <c r="S2094" s="17">
        <v>0</v>
      </c>
      <c r="T2094" s="17">
        <v>0.10797241063272101</v>
      </c>
      <c r="U2094" s="17">
        <v>0.25917476549920399</v>
      </c>
      <c r="V2094" s="17">
        <v>0</v>
      </c>
      <c r="W2094" s="17">
        <v>0</v>
      </c>
      <c r="X2094" s="17">
        <v>0.11813647812577301</v>
      </c>
      <c r="Y2094" s="17">
        <v>0</v>
      </c>
      <c r="Z2094" s="17">
        <v>0.19084448077941699</v>
      </c>
      <c r="AA2094" s="17">
        <v>0</v>
      </c>
      <c r="AB2094" s="17">
        <v>0</v>
      </c>
      <c r="AC2094" s="17">
        <v>0.106168371666855</v>
      </c>
      <c r="AD2094" s="17">
        <v>0</v>
      </c>
      <c r="AE2094" s="17"/>
      <c r="AF2094" s="17">
        <v>0.101403901737342</v>
      </c>
      <c r="AG2094" s="17">
        <v>7.2044454523408297E-2</v>
      </c>
      <c r="AH2094" s="17">
        <v>0</v>
      </c>
      <c r="AI2094" s="17"/>
      <c r="AJ2094" s="17">
        <v>8.47484727979229E-2</v>
      </c>
      <c r="AK2094" s="17">
        <v>9.2457468823448297E-2</v>
      </c>
      <c r="AL2094" s="17">
        <v>0.14426132875335901</v>
      </c>
      <c r="AM2094" s="17">
        <v>0</v>
      </c>
      <c r="AN2094" s="17">
        <v>4.7562662891844298E-2</v>
      </c>
      <c r="AO2094" s="17"/>
      <c r="AP2094" s="17">
        <v>7.2916639044728199E-2</v>
      </c>
      <c r="AQ2094" s="17">
        <v>8.5249233069023905E-2</v>
      </c>
      <c r="AR2094" s="17">
        <v>0.16696912470231001</v>
      </c>
      <c r="AS2094" s="17">
        <v>7.2383664245785295E-2</v>
      </c>
      <c r="AT2094" s="17">
        <v>0</v>
      </c>
      <c r="AU2094" s="17"/>
      <c r="AV2094" s="17">
        <v>8.6349606447805205E-2</v>
      </c>
      <c r="AW2094" s="17">
        <v>7.6081203080296894E-2</v>
      </c>
      <c r="AX2094" s="17">
        <v>0.14135093358945799</v>
      </c>
      <c r="AY2094" s="17">
        <v>0</v>
      </c>
      <c r="AZ2094" s="17">
        <v>0</v>
      </c>
      <c r="BA2094" s="17">
        <v>0.20422100709455901</v>
      </c>
      <c r="BB2094" s="17"/>
      <c r="BC2094" s="17">
        <v>5.57886156850207E-2</v>
      </c>
      <c r="BD2094" s="17">
        <v>3.7336357545010301E-2</v>
      </c>
      <c r="BE2094" s="17">
        <v>9.0971279957759499E-2</v>
      </c>
      <c r="BF2094" s="17">
        <v>5.7249370520808703E-2</v>
      </c>
      <c r="BG2094" s="17">
        <v>0</v>
      </c>
    </row>
    <row r="2095" spans="2:59" x14ac:dyDescent="0.35">
      <c r="B2095" t="s">
        <v>598</v>
      </c>
      <c r="C2095" s="17">
        <v>6.0495109901883601E-2</v>
      </c>
      <c r="D2095" s="17">
        <v>6.5618312680440105E-2</v>
      </c>
      <c r="E2095" s="17">
        <v>5.6680385351408E-2</v>
      </c>
      <c r="F2095" s="17"/>
      <c r="G2095" s="17">
        <v>6.05954686890244E-2</v>
      </c>
      <c r="H2095" s="17">
        <v>7.7248398575851501E-2</v>
      </c>
      <c r="I2095" s="17">
        <v>7.6154989640534396E-2</v>
      </c>
      <c r="J2095" s="17">
        <v>4.2287278140751297E-2</v>
      </c>
      <c r="K2095" s="17">
        <v>7.6771048630274397E-2</v>
      </c>
      <c r="L2095" s="17">
        <v>4.89209572436358E-2</v>
      </c>
      <c r="M2095" s="17"/>
      <c r="N2095" s="17">
        <v>3.6272507696519803E-2</v>
      </c>
      <c r="O2095" s="17">
        <v>0.109630931388168</v>
      </c>
      <c r="P2095" s="17">
        <v>4.30600513988664E-2</v>
      </c>
      <c r="Q2095" s="17">
        <v>6.8247498433159096E-2</v>
      </c>
      <c r="R2095" s="17"/>
      <c r="S2095" s="17">
        <v>0.244698011559361</v>
      </c>
      <c r="T2095" s="17">
        <v>0</v>
      </c>
      <c r="U2095" s="17">
        <v>0</v>
      </c>
      <c r="V2095" s="17">
        <v>0</v>
      </c>
      <c r="W2095" s="17">
        <v>0</v>
      </c>
      <c r="X2095" s="17">
        <v>0</v>
      </c>
      <c r="Y2095" s="17">
        <v>0.19951084828714599</v>
      </c>
      <c r="Z2095" s="17">
        <v>0</v>
      </c>
      <c r="AA2095" s="17">
        <v>0.11190021642247699</v>
      </c>
      <c r="AB2095" s="17">
        <v>0.11744493652158999</v>
      </c>
      <c r="AC2095" s="17">
        <v>0</v>
      </c>
      <c r="AD2095" s="17">
        <v>0.35037960039066401</v>
      </c>
      <c r="AE2095" s="17"/>
      <c r="AF2095" s="17">
        <v>7.8103095294351402E-2</v>
      </c>
      <c r="AG2095" s="17">
        <v>5.1179293166154403E-2</v>
      </c>
      <c r="AH2095" s="17">
        <v>7.1791542982140702E-2</v>
      </c>
      <c r="AI2095" s="17"/>
      <c r="AJ2095" s="17">
        <v>7.9128481478160206E-2</v>
      </c>
      <c r="AK2095" s="17">
        <v>0.153561333655755</v>
      </c>
      <c r="AL2095" s="17">
        <v>0</v>
      </c>
      <c r="AM2095" s="17">
        <v>0</v>
      </c>
      <c r="AN2095" s="17">
        <v>0</v>
      </c>
      <c r="AO2095" s="17"/>
      <c r="AP2095" s="17">
        <v>7.8884487563466096E-2</v>
      </c>
      <c r="AQ2095" s="17">
        <v>9.1113729034573807E-2</v>
      </c>
      <c r="AR2095" s="17">
        <v>0</v>
      </c>
      <c r="AS2095" s="17">
        <v>5.8146001888986797E-2</v>
      </c>
      <c r="AT2095" s="17">
        <v>0</v>
      </c>
      <c r="AU2095" s="17"/>
      <c r="AV2095" s="17">
        <v>6.52669935840237E-2</v>
      </c>
      <c r="AW2095" s="17">
        <v>8.2308054743440995E-2</v>
      </c>
      <c r="AX2095" s="17">
        <v>0</v>
      </c>
      <c r="AY2095" s="17">
        <v>0</v>
      </c>
      <c r="AZ2095" s="17">
        <v>0.164491605544171</v>
      </c>
      <c r="BA2095" s="17">
        <v>0</v>
      </c>
      <c r="BB2095" s="17"/>
      <c r="BC2095" s="17">
        <v>0</v>
      </c>
      <c r="BD2095" s="17">
        <v>9.4565341353778407E-2</v>
      </c>
      <c r="BE2095" s="17">
        <v>0.121078258526488</v>
      </c>
      <c r="BF2095" s="17">
        <v>0</v>
      </c>
      <c r="BG2095" s="17">
        <v>0</v>
      </c>
    </row>
    <row r="2096" spans="2:59" x14ac:dyDescent="0.35">
      <c r="B2096" t="s">
        <v>693</v>
      </c>
      <c r="C2096" s="17">
        <v>7.2627233062864699E-2</v>
      </c>
      <c r="D2096" s="17">
        <v>0.113413677268538</v>
      </c>
      <c r="E2096" s="17">
        <v>2.0028752557934699E-2</v>
      </c>
      <c r="F2096" s="17"/>
      <c r="G2096" s="17">
        <v>0</v>
      </c>
      <c r="H2096" s="17">
        <v>0</v>
      </c>
      <c r="I2096" s="17">
        <v>7.6309956897985295E-2</v>
      </c>
      <c r="J2096" s="17">
        <v>5.3013860731011803E-2</v>
      </c>
      <c r="K2096" s="17">
        <v>0.24559688643206601</v>
      </c>
      <c r="L2096" s="17">
        <v>9.4339176385552795E-2</v>
      </c>
      <c r="M2096" s="17"/>
      <c r="N2096" s="17">
        <v>6.4693606859167196E-2</v>
      </c>
      <c r="O2096" s="17">
        <v>0.18127047340539201</v>
      </c>
      <c r="P2096" s="17">
        <v>9.2830700510891706E-2</v>
      </c>
      <c r="Q2096" s="17">
        <v>0</v>
      </c>
      <c r="R2096" s="17"/>
      <c r="S2096" s="17">
        <v>0</v>
      </c>
      <c r="T2096" s="17">
        <v>0</v>
      </c>
      <c r="U2096" s="17">
        <v>0</v>
      </c>
      <c r="V2096" s="17">
        <v>0.18186892016849701</v>
      </c>
      <c r="W2096" s="17">
        <v>0</v>
      </c>
      <c r="X2096" s="17">
        <v>0</v>
      </c>
      <c r="Y2096" s="17">
        <v>0</v>
      </c>
      <c r="Z2096" s="17">
        <v>0.142509480403642</v>
      </c>
      <c r="AA2096" s="17">
        <v>0.116925052825084</v>
      </c>
      <c r="AB2096" s="17">
        <v>0</v>
      </c>
      <c r="AC2096" s="17">
        <v>0.286294029942742</v>
      </c>
      <c r="AD2096" s="17">
        <v>0.31889557887400799</v>
      </c>
      <c r="AE2096" s="17"/>
      <c r="AF2096" s="17">
        <v>8.0161108830893293E-2</v>
      </c>
      <c r="AG2096" s="17">
        <v>7.5687781821438399E-2</v>
      </c>
      <c r="AH2096" s="17">
        <v>8.3547771898542705E-2</v>
      </c>
      <c r="AI2096" s="17"/>
      <c r="AJ2096" s="17">
        <v>4.0337305290631703E-2</v>
      </c>
      <c r="AK2096" s="17">
        <v>5.7570053731043902E-2</v>
      </c>
      <c r="AL2096" s="17">
        <v>0</v>
      </c>
      <c r="AM2096" s="17">
        <v>0.47885324986356398</v>
      </c>
      <c r="AN2096" s="17">
        <v>0.11647231177324401</v>
      </c>
      <c r="AO2096" s="17"/>
      <c r="AP2096" s="17">
        <v>0</v>
      </c>
      <c r="AQ2096" s="17">
        <v>3.4158483462477997E-2</v>
      </c>
      <c r="AR2096" s="17">
        <v>8.2762300203295905E-2</v>
      </c>
      <c r="AS2096" s="17">
        <v>0.12760217859447201</v>
      </c>
      <c r="AT2096" s="17">
        <v>0.31430310874443701</v>
      </c>
      <c r="AU2096" s="17"/>
      <c r="AV2096" s="17">
        <v>3.45993916619831E-2</v>
      </c>
      <c r="AW2096" s="17">
        <v>0</v>
      </c>
      <c r="AX2096" s="17">
        <v>0</v>
      </c>
      <c r="AY2096" s="17">
        <v>0.12535060815868901</v>
      </c>
      <c r="AZ2096" s="17">
        <v>0.20539220644702999</v>
      </c>
      <c r="BA2096" s="17">
        <v>0.14394604944710301</v>
      </c>
      <c r="BB2096" s="17"/>
      <c r="BC2096" s="17">
        <v>0</v>
      </c>
      <c r="BD2096" s="17">
        <v>5.5407792131151101E-2</v>
      </c>
      <c r="BE2096" s="17">
        <v>9.0924786111427805E-2</v>
      </c>
      <c r="BF2096" s="17">
        <v>0.16480315849746899</v>
      </c>
      <c r="BG2096" s="17">
        <v>0</v>
      </c>
    </row>
    <row r="2097" spans="2:59" x14ac:dyDescent="0.35">
      <c r="B2097" t="s">
        <v>100</v>
      </c>
      <c r="C2097" s="17">
        <v>0.17754675422935601</v>
      </c>
      <c r="D2097" s="17">
        <v>0.119927748341741</v>
      </c>
      <c r="E2097" s="17">
        <v>0.23398475187821899</v>
      </c>
      <c r="F2097" s="17"/>
      <c r="G2097" s="17">
        <v>0.33876907251247401</v>
      </c>
      <c r="H2097" s="17">
        <v>0.23580217851006399</v>
      </c>
      <c r="I2097" s="17">
        <v>0.172959330326449</v>
      </c>
      <c r="J2097" s="17">
        <v>0.16028376931317501</v>
      </c>
      <c r="K2097" s="17">
        <v>8.3943534113298093E-2</v>
      </c>
      <c r="L2097" s="17">
        <v>9.8055882768454797E-2</v>
      </c>
      <c r="M2097" s="17"/>
      <c r="N2097" s="17">
        <v>0.164651326796183</v>
      </c>
      <c r="O2097" s="17">
        <v>0.11747976595892499</v>
      </c>
      <c r="P2097" s="17">
        <v>8.8783589222130199E-2</v>
      </c>
      <c r="Q2097" s="17">
        <v>0.29052520402158899</v>
      </c>
      <c r="R2097" s="17"/>
      <c r="S2097" s="17">
        <v>0.259032419595632</v>
      </c>
      <c r="T2097" s="17">
        <v>0.27466977152136002</v>
      </c>
      <c r="U2097" s="17">
        <v>0.181008128143791</v>
      </c>
      <c r="V2097" s="17">
        <v>0</v>
      </c>
      <c r="W2097" s="17">
        <v>0.18212071555735901</v>
      </c>
      <c r="X2097" s="17">
        <v>0.250764410801391</v>
      </c>
      <c r="Y2097" s="17">
        <v>0.152837038377832</v>
      </c>
      <c r="Z2097" s="17">
        <v>0</v>
      </c>
      <c r="AA2097" s="17">
        <v>0.194983836587099</v>
      </c>
      <c r="AB2097" s="17">
        <v>0.227451669446429</v>
      </c>
      <c r="AC2097" s="17">
        <v>0.21633855091307599</v>
      </c>
      <c r="AD2097" s="17">
        <v>0</v>
      </c>
      <c r="AE2097" s="17"/>
      <c r="AF2097" s="17">
        <v>0.12456238831106101</v>
      </c>
      <c r="AG2097" s="17">
        <v>0.15729506268582999</v>
      </c>
      <c r="AH2097" s="17">
        <v>0.240959117205091</v>
      </c>
      <c r="AI2097" s="17"/>
      <c r="AJ2097" s="17">
        <v>0.15066633498295801</v>
      </c>
      <c r="AK2097" s="17">
        <v>8.7690906605849994E-2</v>
      </c>
      <c r="AL2097" s="17">
        <v>0.10075237468001801</v>
      </c>
      <c r="AM2097" s="17">
        <v>0.52114675013643597</v>
      </c>
      <c r="AN2097" s="17">
        <v>0.344302408236969</v>
      </c>
      <c r="AO2097" s="17"/>
      <c r="AP2097" s="17">
        <v>0.33624934855611599</v>
      </c>
      <c r="AQ2097" s="17">
        <v>4.4429507195052599E-2</v>
      </c>
      <c r="AR2097" s="17">
        <v>0.123020990258775</v>
      </c>
      <c r="AS2097" s="17">
        <v>0.13572351390299101</v>
      </c>
      <c r="AT2097" s="17">
        <v>0.28424485172821901</v>
      </c>
      <c r="AU2097" s="17"/>
      <c r="AV2097" s="17">
        <v>0.110927022014034</v>
      </c>
      <c r="AW2097" s="17">
        <v>0.29080203446390701</v>
      </c>
      <c r="AX2097" s="17">
        <v>0.104145792554047</v>
      </c>
      <c r="AY2097" s="17">
        <v>0.251032099931221</v>
      </c>
      <c r="AZ2097" s="17">
        <v>0.18574960171691601</v>
      </c>
      <c r="BA2097" s="17">
        <v>0.168486365781748</v>
      </c>
      <c r="BB2097" s="17"/>
      <c r="BC2097" s="17">
        <v>0.242725537961691</v>
      </c>
      <c r="BD2097" s="17">
        <v>0.28441149617147299</v>
      </c>
      <c r="BE2097" s="17">
        <v>0.14553100669234101</v>
      </c>
      <c r="BF2097" s="17">
        <v>0</v>
      </c>
      <c r="BG2097" s="17">
        <v>0</v>
      </c>
    </row>
    <row r="2098" spans="2:59" x14ac:dyDescent="0.35">
      <c r="C2098" s="17"/>
      <c r="D2098" s="17"/>
      <c r="E2098" s="17"/>
      <c r="F2098" s="17"/>
      <c r="G2098" s="17"/>
      <c r="H2098" s="17"/>
      <c r="I2098" s="17"/>
      <c r="J2098" s="17"/>
      <c r="K2098" s="17"/>
      <c r="L2098" s="17"/>
      <c r="M2098" s="17"/>
      <c r="N2098" s="17"/>
      <c r="O2098" s="17"/>
      <c r="P2098" s="17"/>
      <c r="Q2098" s="17"/>
      <c r="R2098" s="17"/>
      <c r="S2098" s="17"/>
      <c r="T2098" s="17"/>
      <c r="U2098" s="17"/>
      <c r="V2098" s="17"/>
      <c r="W2098" s="17"/>
      <c r="X2098" s="17"/>
      <c r="Y2098" s="17"/>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c r="BA2098" s="17"/>
      <c r="BB2098" s="17"/>
      <c r="BC2098" s="17"/>
      <c r="BD2098" s="17"/>
      <c r="BE2098" s="17"/>
      <c r="BF2098" s="17"/>
      <c r="BG2098" s="17"/>
    </row>
    <row r="2099" spans="2:59" x14ac:dyDescent="0.35">
      <c r="B2099" s="6" t="s">
        <v>715</v>
      </c>
      <c r="C2099" s="17"/>
      <c r="D2099" s="17"/>
      <c r="E2099" s="17"/>
      <c r="F2099" s="17"/>
      <c r="G2099" s="17"/>
      <c r="H2099" s="17"/>
      <c r="I2099" s="17"/>
      <c r="J2099" s="17"/>
      <c r="K2099" s="17"/>
      <c r="L2099" s="17"/>
      <c r="M2099" s="17"/>
      <c r="N2099" s="17"/>
      <c r="O2099" s="17"/>
      <c r="P2099" s="17"/>
      <c r="Q2099" s="17"/>
      <c r="R2099" s="17"/>
      <c r="S2099" s="17"/>
      <c r="T2099" s="17"/>
      <c r="U2099" s="17"/>
      <c r="V2099" s="17"/>
      <c r="W2099" s="17"/>
      <c r="X2099" s="17"/>
      <c r="Y2099" s="17"/>
      <c r="Z2099" s="17"/>
      <c r="AA2099" s="17"/>
      <c r="AB2099" s="17"/>
      <c r="AC2099" s="17"/>
      <c r="AD2099" s="17"/>
      <c r="AE2099" s="17"/>
      <c r="AF2099" s="17"/>
      <c r="AG2099" s="17"/>
      <c r="AH2099" s="17"/>
      <c r="AI2099" s="17"/>
      <c r="AJ2099" s="17"/>
      <c r="AK2099" s="17"/>
      <c r="AL2099" s="17"/>
      <c r="AM2099" s="17"/>
      <c r="AN2099" s="17"/>
      <c r="AO2099" s="17"/>
      <c r="AP2099" s="17"/>
      <c r="AQ2099" s="17"/>
      <c r="AR2099" s="17"/>
      <c r="AS2099" s="17"/>
      <c r="AT2099" s="17"/>
      <c r="AU2099" s="17"/>
      <c r="AV2099" s="17"/>
      <c r="AW2099" s="17"/>
      <c r="AX2099" s="17"/>
      <c r="AY2099" s="17"/>
      <c r="AZ2099" s="17"/>
      <c r="BA2099" s="17"/>
      <c r="BB2099" s="17"/>
      <c r="BC2099" s="17"/>
      <c r="BD2099" s="17"/>
      <c r="BE2099" s="17"/>
      <c r="BF2099" s="17"/>
      <c r="BG2099" s="17"/>
    </row>
    <row r="2100" spans="2:59" x14ac:dyDescent="0.35">
      <c r="B2100" s="24" t="s">
        <v>331</v>
      </c>
      <c r="C2100" s="17"/>
      <c r="D2100" s="17"/>
      <c r="E2100" s="17"/>
      <c r="F2100" s="17"/>
      <c r="G2100" s="17"/>
      <c r="H2100" s="17"/>
      <c r="I2100" s="17"/>
      <c r="J2100" s="17"/>
      <c r="K2100" s="17"/>
      <c r="L2100" s="17"/>
      <c r="M2100" s="17"/>
      <c r="N2100" s="17"/>
      <c r="O2100" s="17"/>
      <c r="P2100" s="17"/>
      <c r="Q2100" s="17"/>
      <c r="R2100" s="17"/>
      <c r="S2100" s="17"/>
      <c r="T2100" s="17"/>
      <c r="U2100" s="17"/>
      <c r="V2100" s="17"/>
      <c r="W2100" s="17"/>
      <c r="X2100" s="17"/>
      <c r="Y2100" s="17"/>
      <c r="Z2100" s="17"/>
      <c r="AA2100" s="17"/>
      <c r="AB2100" s="17"/>
      <c r="AC2100" s="17"/>
      <c r="AD2100" s="17"/>
      <c r="AE2100" s="17"/>
      <c r="AF2100" s="17"/>
      <c r="AG2100" s="17"/>
      <c r="AH2100" s="17"/>
      <c r="AI2100" s="17"/>
      <c r="AJ2100" s="17"/>
      <c r="AK2100" s="17"/>
      <c r="AL2100" s="17"/>
      <c r="AM2100" s="17"/>
      <c r="AN2100" s="17"/>
      <c r="AO2100" s="17"/>
      <c r="AP2100" s="17"/>
      <c r="AQ2100" s="17"/>
      <c r="AR2100" s="17"/>
      <c r="AS2100" s="17"/>
      <c r="AT2100" s="17"/>
      <c r="AU2100" s="17"/>
      <c r="AV2100" s="17"/>
      <c r="AW2100" s="17"/>
      <c r="AX2100" s="17"/>
      <c r="AY2100" s="17"/>
      <c r="AZ2100" s="17"/>
      <c r="BA2100" s="17"/>
      <c r="BB2100" s="17"/>
      <c r="BC2100" s="17"/>
      <c r="BD2100" s="17"/>
      <c r="BE2100" s="17"/>
      <c r="BF2100" s="17"/>
      <c r="BG2100" s="17"/>
    </row>
    <row r="2101" spans="2:59" x14ac:dyDescent="0.35">
      <c r="B2101" t="s">
        <v>688</v>
      </c>
      <c r="C2101" s="17">
        <v>8.1761689965707998E-2</v>
      </c>
      <c r="D2101" s="17">
        <v>7.10941704532074E-2</v>
      </c>
      <c r="E2101" s="17">
        <v>9.4734853542294106E-2</v>
      </c>
      <c r="F2101" s="17"/>
      <c r="G2101" s="17">
        <v>0.178166674262942</v>
      </c>
      <c r="H2101" s="17">
        <v>9.4074999806426196E-2</v>
      </c>
      <c r="I2101" s="17">
        <v>0.131150120969727</v>
      </c>
      <c r="J2101" s="17">
        <v>2.6575011504275301E-2</v>
      </c>
      <c r="K2101" s="17">
        <v>7.9224436554441599E-2</v>
      </c>
      <c r="L2101" s="17">
        <v>3.8839612616260899E-2</v>
      </c>
      <c r="M2101" s="17"/>
      <c r="N2101" s="17">
        <v>8.5728306883826905E-2</v>
      </c>
      <c r="O2101" s="17">
        <v>0.133980399720732</v>
      </c>
      <c r="P2101" s="17">
        <v>6.1243639132799503E-2</v>
      </c>
      <c r="Q2101" s="17">
        <v>5.8326360122565403E-2</v>
      </c>
      <c r="R2101" s="17"/>
      <c r="S2101" s="17">
        <v>0.132835843864435</v>
      </c>
      <c r="T2101" s="17">
        <v>0.188642480938534</v>
      </c>
      <c r="U2101" s="17">
        <v>0.26091572391120499</v>
      </c>
      <c r="V2101" s="17">
        <v>7.2010231360076296E-2</v>
      </c>
      <c r="W2101" s="17">
        <v>0</v>
      </c>
      <c r="X2101" s="17">
        <v>0</v>
      </c>
      <c r="Y2101" s="17">
        <v>8.5990025858760297E-2</v>
      </c>
      <c r="Z2101" s="17">
        <v>0</v>
      </c>
      <c r="AA2101" s="17">
        <v>7.8383789602126996E-2</v>
      </c>
      <c r="AB2101" s="17">
        <v>0</v>
      </c>
      <c r="AC2101" s="17">
        <v>0</v>
      </c>
      <c r="AD2101" s="17">
        <v>0</v>
      </c>
      <c r="AE2101" s="17"/>
      <c r="AF2101" s="17">
        <v>6.3989360400748901E-2</v>
      </c>
      <c r="AG2101" s="17">
        <v>8.5476440720961402E-2</v>
      </c>
      <c r="AH2101" s="17">
        <v>5.0489020678749497E-2</v>
      </c>
      <c r="AI2101" s="17"/>
      <c r="AJ2101" s="17">
        <v>8.8993899203450397E-2</v>
      </c>
      <c r="AK2101" s="17">
        <v>0.16284550481814</v>
      </c>
      <c r="AL2101" s="17">
        <v>0</v>
      </c>
      <c r="AM2101" s="17">
        <v>0.17735537075920901</v>
      </c>
      <c r="AN2101" s="17">
        <v>0</v>
      </c>
      <c r="AO2101" s="17"/>
      <c r="AP2101" s="17">
        <v>7.7449313160447203E-2</v>
      </c>
      <c r="AQ2101" s="17">
        <v>0.17028290591717099</v>
      </c>
      <c r="AR2101" s="17">
        <v>0</v>
      </c>
      <c r="AS2101" s="17">
        <v>4.8253178005091699E-2</v>
      </c>
      <c r="AT2101" s="17">
        <v>0.20863207613731299</v>
      </c>
      <c r="AU2101" s="17"/>
      <c r="AV2101" s="17">
        <v>0.138851326276207</v>
      </c>
      <c r="AW2101" s="17">
        <v>8.9253246184273397E-2</v>
      </c>
      <c r="AX2101" s="17">
        <v>8.1210408419322602E-2</v>
      </c>
      <c r="AY2101" s="17">
        <v>9.1465699280055296E-2</v>
      </c>
      <c r="AZ2101" s="17">
        <v>0.13633312127070499</v>
      </c>
      <c r="BA2101" s="17">
        <v>0</v>
      </c>
      <c r="BB2101" s="17"/>
      <c r="BC2101" s="17">
        <v>0</v>
      </c>
      <c r="BD2101" s="17">
        <v>6.8755792707990607E-2</v>
      </c>
      <c r="BE2101" s="17">
        <v>0.111972201617092</v>
      </c>
      <c r="BF2101" s="17">
        <v>0.13955269512591201</v>
      </c>
      <c r="BG2101" s="17">
        <v>0</v>
      </c>
    </row>
    <row r="2102" spans="2:59" x14ac:dyDescent="0.35">
      <c r="B2102" t="s">
        <v>689</v>
      </c>
      <c r="C2102" s="17">
        <v>9.72647508358334E-2</v>
      </c>
      <c r="D2102" s="17">
        <v>0.118716508682551</v>
      </c>
      <c r="E2102" s="17">
        <v>7.11764776224907E-2</v>
      </c>
      <c r="F2102" s="17"/>
      <c r="G2102" s="17">
        <v>5.36997765051642E-2</v>
      </c>
      <c r="H2102" s="17">
        <v>0.17649075695987401</v>
      </c>
      <c r="I2102" s="17">
        <v>0.14890965378677301</v>
      </c>
      <c r="J2102" s="17">
        <v>6.7143323568361696E-2</v>
      </c>
      <c r="K2102" s="17">
        <v>0.105026007067969</v>
      </c>
      <c r="L2102" s="17">
        <v>5.3443297138027597E-2</v>
      </c>
      <c r="M2102" s="17"/>
      <c r="N2102" s="17">
        <v>0.13205137293581701</v>
      </c>
      <c r="O2102" s="17">
        <v>4.4917713400710997E-2</v>
      </c>
      <c r="P2102" s="17">
        <v>8.6458693792711497E-2</v>
      </c>
      <c r="Q2102" s="17">
        <v>0.11940091592774001</v>
      </c>
      <c r="R2102" s="17"/>
      <c r="S2102" s="17">
        <v>0.23040819932661</v>
      </c>
      <c r="T2102" s="17">
        <v>0</v>
      </c>
      <c r="U2102" s="17">
        <v>0.26091572391120499</v>
      </c>
      <c r="V2102" s="17">
        <v>0.158800754431979</v>
      </c>
      <c r="W2102" s="17">
        <v>0</v>
      </c>
      <c r="X2102" s="17">
        <v>7.2558622649098695E-2</v>
      </c>
      <c r="Y2102" s="17">
        <v>8.99496288641745E-2</v>
      </c>
      <c r="Z2102" s="17">
        <v>0</v>
      </c>
      <c r="AA2102" s="17">
        <v>8.39470409029522E-2</v>
      </c>
      <c r="AB2102" s="17">
        <v>9.3683647822492E-2</v>
      </c>
      <c r="AC2102" s="17">
        <v>0.13091564160842301</v>
      </c>
      <c r="AD2102" s="17">
        <v>0</v>
      </c>
      <c r="AE2102" s="17"/>
      <c r="AF2102" s="17">
        <v>7.4622616508778397E-2</v>
      </c>
      <c r="AG2102" s="17">
        <v>0.16466649020625199</v>
      </c>
      <c r="AH2102" s="17">
        <v>5.3035221949603202E-2</v>
      </c>
      <c r="AI2102" s="17"/>
      <c r="AJ2102" s="17">
        <v>8.5574378610302704E-2</v>
      </c>
      <c r="AK2102" s="17">
        <v>0.11622914841600999</v>
      </c>
      <c r="AL2102" s="17">
        <v>9.65758851432683E-2</v>
      </c>
      <c r="AM2102" s="17">
        <v>0.189943081841983</v>
      </c>
      <c r="AN2102" s="17">
        <v>6.67286999720971E-2</v>
      </c>
      <c r="AO2102" s="17"/>
      <c r="AP2102" s="17">
        <v>8.6093722732795697E-2</v>
      </c>
      <c r="AQ2102" s="17">
        <v>0.12145365663721799</v>
      </c>
      <c r="AR2102" s="17">
        <v>0.16856571798799999</v>
      </c>
      <c r="AS2102" s="17">
        <v>5.1677923818842099E-2</v>
      </c>
      <c r="AT2102" s="17">
        <v>0</v>
      </c>
      <c r="AU2102" s="17"/>
      <c r="AV2102" s="17">
        <v>0.21295009812673299</v>
      </c>
      <c r="AW2102" s="17">
        <v>8.1393452467907607E-2</v>
      </c>
      <c r="AX2102" s="17">
        <v>0.168220372094462</v>
      </c>
      <c r="AY2102" s="17">
        <v>4.2269438992425398E-2</v>
      </c>
      <c r="AZ2102" s="17">
        <v>0</v>
      </c>
      <c r="BA2102" s="17">
        <v>0</v>
      </c>
      <c r="BB2102" s="17"/>
      <c r="BC2102" s="17">
        <v>0.140669138932799</v>
      </c>
      <c r="BD2102" s="17">
        <v>5.3856606341996599E-2</v>
      </c>
      <c r="BE2102" s="17">
        <v>0.17585891992288799</v>
      </c>
      <c r="BF2102" s="17">
        <v>7.2063235644594895E-2</v>
      </c>
      <c r="BG2102" s="17">
        <v>0</v>
      </c>
    </row>
    <row r="2103" spans="2:59" x14ac:dyDescent="0.35">
      <c r="B2103" t="s">
        <v>690</v>
      </c>
      <c r="C2103" s="17">
        <v>0.25145030649348799</v>
      </c>
      <c r="D2103" s="17">
        <v>0.26788743197794002</v>
      </c>
      <c r="E2103" s="17">
        <v>0.23146051248478899</v>
      </c>
      <c r="F2103" s="17"/>
      <c r="G2103" s="17">
        <v>0.24233969671431799</v>
      </c>
      <c r="H2103" s="17">
        <v>0.62912789157457305</v>
      </c>
      <c r="I2103" s="17">
        <v>0.13719334842737901</v>
      </c>
      <c r="J2103" s="17">
        <v>0.34519492849400801</v>
      </c>
      <c r="K2103" s="17">
        <v>0.25832946417756197</v>
      </c>
      <c r="L2103" s="17">
        <v>8.6959917698705605E-2</v>
      </c>
      <c r="M2103" s="17"/>
      <c r="N2103" s="17">
        <v>0.35188079711416498</v>
      </c>
      <c r="O2103" s="17">
        <v>0.22655674486647701</v>
      </c>
      <c r="P2103" s="17">
        <v>0.25573488264768601</v>
      </c>
      <c r="Q2103" s="17">
        <v>0.17379842891905001</v>
      </c>
      <c r="R2103" s="17"/>
      <c r="S2103" s="17">
        <v>0.345538434408938</v>
      </c>
      <c r="T2103" s="17">
        <v>0.20171178860804201</v>
      </c>
      <c r="U2103" s="17">
        <v>0</v>
      </c>
      <c r="V2103" s="17">
        <v>0.12407544685719001</v>
      </c>
      <c r="W2103" s="17">
        <v>0.422092596448079</v>
      </c>
      <c r="X2103" s="17">
        <v>0.45413740880229297</v>
      </c>
      <c r="Y2103" s="17">
        <v>0.29241849153265198</v>
      </c>
      <c r="Z2103" s="17">
        <v>0.38343130911657802</v>
      </c>
      <c r="AA2103" s="17">
        <v>0.33127836780791498</v>
      </c>
      <c r="AB2103" s="17">
        <v>0.107317544559515</v>
      </c>
      <c r="AC2103" s="17">
        <v>0.17904578001781499</v>
      </c>
      <c r="AD2103" s="17">
        <v>0</v>
      </c>
      <c r="AE2103" s="17"/>
      <c r="AF2103" s="17">
        <v>0.22706476216136201</v>
      </c>
      <c r="AG2103" s="17">
        <v>0.24726209149269501</v>
      </c>
      <c r="AH2103" s="17">
        <v>0.33085703992445697</v>
      </c>
      <c r="AI2103" s="17"/>
      <c r="AJ2103" s="17">
        <v>0.30710348215411198</v>
      </c>
      <c r="AK2103" s="17">
        <v>0.28822822105267398</v>
      </c>
      <c r="AL2103" s="17">
        <v>0.23424512612896001</v>
      </c>
      <c r="AM2103" s="17">
        <v>0</v>
      </c>
      <c r="AN2103" s="17">
        <v>0.23654643889318999</v>
      </c>
      <c r="AO2103" s="17"/>
      <c r="AP2103" s="17">
        <v>0.38866213729071603</v>
      </c>
      <c r="AQ2103" s="17">
        <v>0.28654283441197198</v>
      </c>
      <c r="AR2103" s="17">
        <v>9.8675843603689098E-2</v>
      </c>
      <c r="AS2103" s="17">
        <v>0.1190284051818</v>
      </c>
      <c r="AT2103" s="17">
        <v>0</v>
      </c>
      <c r="AU2103" s="17"/>
      <c r="AV2103" s="17">
        <v>0.29290688641094798</v>
      </c>
      <c r="AW2103" s="17">
        <v>0.49240721745426203</v>
      </c>
      <c r="AX2103" s="17">
        <v>0.20931054518025299</v>
      </c>
      <c r="AY2103" s="17">
        <v>9.7358089091097902E-2</v>
      </c>
      <c r="AZ2103" s="17">
        <v>0.147297771972528</v>
      </c>
      <c r="BA2103" s="17">
        <v>0.197627615884302</v>
      </c>
      <c r="BB2103" s="17"/>
      <c r="BC2103" s="17">
        <v>0.22768913366889601</v>
      </c>
      <c r="BD2103" s="17">
        <v>0.25329052679868402</v>
      </c>
      <c r="BE2103" s="17">
        <v>0.238605488005525</v>
      </c>
      <c r="BF2103" s="17">
        <v>0.49821606020383002</v>
      </c>
      <c r="BG2103" s="17">
        <v>0</v>
      </c>
    </row>
    <row r="2104" spans="2:59" x14ac:dyDescent="0.35">
      <c r="B2104" t="s">
        <v>691</v>
      </c>
      <c r="C2104" s="17">
        <v>0.248925474748209</v>
      </c>
      <c r="D2104" s="17">
        <v>0.26408588633330299</v>
      </c>
      <c r="E2104" s="17">
        <v>0.230488339559346</v>
      </c>
      <c r="F2104" s="17"/>
      <c r="G2104" s="17">
        <v>0.31827595169528</v>
      </c>
      <c r="H2104" s="17">
        <v>0.10030635165912601</v>
      </c>
      <c r="I2104" s="17">
        <v>0.21596149960309599</v>
      </c>
      <c r="J2104" s="17">
        <v>0.33792931957331102</v>
      </c>
      <c r="K2104" s="17">
        <v>0.18454697811227599</v>
      </c>
      <c r="L2104" s="17">
        <v>0.29212647634726002</v>
      </c>
      <c r="M2104" s="17"/>
      <c r="N2104" s="17">
        <v>0.17465193942497401</v>
      </c>
      <c r="O2104" s="17">
        <v>0.29147277860306597</v>
      </c>
      <c r="P2104" s="17">
        <v>0.20138281945606301</v>
      </c>
      <c r="Q2104" s="17">
        <v>0.335684686811346</v>
      </c>
      <c r="R2104" s="17"/>
      <c r="S2104" s="17">
        <v>6.6357231179296094E-2</v>
      </c>
      <c r="T2104" s="17">
        <v>0.41137474494215998</v>
      </c>
      <c r="U2104" s="17">
        <v>0</v>
      </c>
      <c r="V2104" s="17">
        <v>0.13917219186795099</v>
      </c>
      <c r="W2104" s="17">
        <v>0.30586054987159</v>
      </c>
      <c r="X2104" s="17">
        <v>0.100699172809772</v>
      </c>
      <c r="Y2104" s="17">
        <v>0.182776842666282</v>
      </c>
      <c r="Z2104" s="17">
        <v>0.424721434988024</v>
      </c>
      <c r="AA2104" s="17">
        <v>0.24957149638849099</v>
      </c>
      <c r="AB2104" s="17">
        <v>0.62986774247627597</v>
      </c>
      <c r="AC2104" s="17">
        <v>0.15335329421605901</v>
      </c>
      <c r="AD2104" s="17">
        <v>0.321020346258584</v>
      </c>
      <c r="AE2104" s="17"/>
      <c r="AF2104" s="17">
        <v>0.27738316890021902</v>
      </c>
      <c r="AG2104" s="17">
        <v>0.16484259695568401</v>
      </c>
      <c r="AH2104" s="17">
        <v>0.37142064926685198</v>
      </c>
      <c r="AI2104" s="17"/>
      <c r="AJ2104" s="17">
        <v>0.156607033701471</v>
      </c>
      <c r="AK2104" s="17">
        <v>0.25184409935233298</v>
      </c>
      <c r="AL2104" s="17">
        <v>0.108780398039032</v>
      </c>
      <c r="AM2104" s="17">
        <v>0</v>
      </c>
      <c r="AN2104" s="17">
        <v>0.44593326526242399</v>
      </c>
      <c r="AO2104" s="17"/>
      <c r="AP2104" s="17">
        <v>0.130933516040594</v>
      </c>
      <c r="AQ2104" s="17">
        <v>0.214187181590582</v>
      </c>
      <c r="AR2104" s="17">
        <v>0.36460548362148998</v>
      </c>
      <c r="AS2104" s="17">
        <v>0.22578237389179101</v>
      </c>
      <c r="AT2104" s="17">
        <v>0.22590517867122101</v>
      </c>
      <c r="AU2104" s="17"/>
      <c r="AV2104" s="17">
        <v>0.22464556006254799</v>
      </c>
      <c r="AW2104" s="17">
        <v>0.20373024467765399</v>
      </c>
      <c r="AX2104" s="17">
        <v>0.35610519254871198</v>
      </c>
      <c r="AY2104" s="17">
        <v>0.22905380181941401</v>
      </c>
      <c r="AZ2104" s="17">
        <v>0.14762043636661901</v>
      </c>
      <c r="BA2104" s="17">
        <v>0.18888063975503999</v>
      </c>
      <c r="BB2104" s="17"/>
      <c r="BC2104" s="17">
        <v>0.31498796716932298</v>
      </c>
      <c r="BD2104" s="17">
        <v>0.24074734990827301</v>
      </c>
      <c r="BE2104" s="17">
        <v>0.25836597929138</v>
      </c>
      <c r="BF2104" s="17">
        <v>7.7932584259299803E-2</v>
      </c>
      <c r="BG2104" s="17">
        <v>0</v>
      </c>
    </row>
    <row r="2105" spans="2:59" x14ac:dyDescent="0.35">
      <c r="B2105" t="s">
        <v>692</v>
      </c>
      <c r="C2105" s="17">
        <v>0.11048776022168599</v>
      </c>
      <c r="D2105" s="17">
        <v>0.143752834241024</v>
      </c>
      <c r="E2105" s="17">
        <v>7.0032877890848097E-2</v>
      </c>
      <c r="F2105" s="17"/>
      <c r="G2105" s="17">
        <v>9.9212729507276096E-2</v>
      </c>
      <c r="H2105" s="17">
        <v>0</v>
      </c>
      <c r="I2105" s="17">
        <v>0.117383677268728</v>
      </c>
      <c r="J2105" s="17">
        <v>6.8368143301454007E-2</v>
      </c>
      <c r="K2105" s="17">
        <v>0.11138009549701899</v>
      </c>
      <c r="L2105" s="17">
        <v>0.20745937110618001</v>
      </c>
      <c r="M2105" s="17"/>
      <c r="N2105" s="17">
        <v>3.2535451880485101E-2</v>
      </c>
      <c r="O2105" s="17">
        <v>0.15280814269861501</v>
      </c>
      <c r="P2105" s="17">
        <v>0.16926226125222199</v>
      </c>
      <c r="Q2105" s="17">
        <v>8.3634133952965706E-2</v>
      </c>
      <c r="R2105" s="17"/>
      <c r="S2105" s="17">
        <v>0.151060208309517</v>
      </c>
      <c r="T2105" s="17">
        <v>9.8921256637844596E-2</v>
      </c>
      <c r="U2105" s="17">
        <v>0</v>
      </c>
      <c r="V2105" s="17">
        <v>0.223305107884612</v>
      </c>
      <c r="W2105" s="17">
        <v>0</v>
      </c>
      <c r="X2105" s="17">
        <v>0.13370923036120699</v>
      </c>
      <c r="Y2105" s="17">
        <v>8.4440493755316398E-2</v>
      </c>
      <c r="Z2105" s="17">
        <v>0</v>
      </c>
      <c r="AA2105" s="17">
        <v>8.4149623979649701E-2</v>
      </c>
      <c r="AB2105" s="17">
        <v>0</v>
      </c>
      <c r="AC2105" s="17">
        <v>0.15808696987951401</v>
      </c>
      <c r="AD2105" s="17">
        <v>0.37000061531469303</v>
      </c>
      <c r="AE2105" s="17"/>
      <c r="AF2105" s="17">
        <v>0.14199304292078099</v>
      </c>
      <c r="AG2105" s="17">
        <v>8.3471657267026406E-2</v>
      </c>
      <c r="AH2105" s="17">
        <v>9.0199982728495498E-2</v>
      </c>
      <c r="AI2105" s="17"/>
      <c r="AJ2105" s="17">
        <v>0.13748384480792999</v>
      </c>
      <c r="AK2105" s="17">
        <v>3.0529940734490901E-2</v>
      </c>
      <c r="AL2105" s="17">
        <v>0.27320494043662402</v>
      </c>
      <c r="AM2105" s="17">
        <v>0.17794755438645601</v>
      </c>
      <c r="AN2105" s="17">
        <v>8.9128342803399804E-2</v>
      </c>
      <c r="AO2105" s="17"/>
      <c r="AP2105" s="17">
        <v>0.123717461752591</v>
      </c>
      <c r="AQ2105" s="17">
        <v>2.59532369945168E-2</v>
      </c>
      <c r="AR2105" s="17">
        <v>0.10959120938701999</v>
      </c>
      <c r="AS2105" s="17">
        <v>0.264681100256971</v>
      </c>
      <c r="AT2105" s="17">
        <v>0.31642223099157801</v>
      </c>
      <c r="AU2105" s="17"/>
      <c r="AV2105" s="17">
        <v>0</v>
      </c>
      <c r="AW2105" s="17">
        <v>5.44695843300496E-2</v>
      </c>
      <c r="AX2105" s="17">
        <v>0.10936668642599701</v>
      </c>
      <c r="AY2105" s="17">
        <v>0.30217841535793899</v>
      </c>
      <c r="AZ2105" s="17">
        <v>0.20676988500143101</v>
      </c>
      <c r="BA2105" s="17">
        <v>0.117334902276929</v>
      </c>
      <c r="BB2105" s="17"/>
      <c r="BC2105" s="17">
        <v>7.7451726753192604E-2</v>
      </c>
      <c r="BD2105" s="17">
        <v>0.199468213746816</v>
      </c>
      <c r="BE2105" s="17">
        <v>3.5197179615803403E-2</v>
      </c>
      <c r="BF2105" s="17">
        <v>0.144331785277208</v>
      </c>
      <c r="BG2105" s="17">
        <v>0</v>
      </c>
    </row>
    <row r="2106" spans="2:59" x14ac:dyDescent="0.35">
      <c r="B2106" t="s">
        <v>598</v>
      </c>
      <c r="C2106" s="17">
        <v>5.3080377149038301E-2</v>
      </c>
      <c r="D2106" s="17">
        <v>3.0096367232998699E-2</v>
      </c>
      <c r="E2106" s="17">
        <v>8.1032078567277399E-2</v>
      </c>
      <c r="F2106" s="17"/>
      <c r="G2106" s="17">
        <v>0</v>
      </c>
      <c r="H2106" s="17">
        <v>0</v>
      </c>
      <c r="I2106" s="17">
        <v>5.91033986974729E-2</v>
      </c>
      <c r="J2106" s="17">
        <v>4.2250352109008397E-2</v>
      </c>
      <c r="K2106" s="17">
        <v>0.146373294651719</v>
      </c>
      <c r="L2106" s="17">
        <v>0</v>
      </c>
      <c r="M2106" s="17"/>
      <c r="N2106" s="17">
        <v>6.8978811668964607E-2</v>
      </c>
      <c r="O2106" s="17">
        <v>9.7535421650050705E-2</v>
      </c>
      <c r="P2106" s="17">
        <v>2.5551485423864199E-2</v>
      </c>
      <c r="Q2106" s="17">
        <v>3.2610023115856E-2</v>
      </c>
      <c r="R2106" s="17"/>
      <c r="S2106" s="17">
        <v>7.3800082911204795E-2</v>
      </c>
      <c r="T2106" s="17">
        <v>0</v>
      </c>
      <c r="U2106" s="17">
        <v>0.23341559365155601</v>
      </c>
      <c r="V2106" s="17">
        <v>0</v>
      </c>
      <c r="W2106" s="17">
        <v>0</v>
      </c>
      <c r="X2106" s="17">
        <v>0.12541518773898899</v>
      </c>
      <c r="Y2106" s="17">
        <v>9.3781245370066602E-2</v>
      </c>
      <c r="Z2106" s="17">
        <v>0</v>
      </c>
      <c r="AA2106" s="17">
        <v>9.38641356745709E-2</v>
      </c>
      <c r="AB2106" s="17">
        <v>0</v>
      </c>
      <c r="AC2106" s="17">
        <v>0.131928262991929</v>
      </c>
      <c r="AD2106" s="17">
        <v>0</v>
      </c>
      <c r="AE2106" s="17"/>
      <c r="AF2106" s="17">
        <v>4.4541771162588603E-2</v>
      </c>
      <c r="AG2106" s="17">
        <v>0.10091416557268899</v>
      </c>
      <c r="AH2106" s="17">
        <v>0</v>
      </c>
      <c r="AI2106" s="17"/>
      <c r="AJ2106" s="17">
        <v>8.8326841301980402E-2</v>
      </c>
      <c r="AK2106" s="17">
        <v>7.5002525354239999E-2</v>
      </c>
      <c r="AL2106" s="17">
        <v>0</v>
      </c>
      <c r="AM2106" s="17">
        <v>0.22017560866185801</v>
      </c>
      <c r="AN2106" s="17">
        <v>0</v>
      </c>
      <c r="AO2106" s="17"/>
      <c r="AP2106" s="17">
        <v>4.2169814620028397E-2</v>
      </c>
      <c r="AQ2106" s="17">
        <v>6.3758994248775E-2</v>
      </c>
      <c r="AR2106" s="17">
        <v>0.18261936452188501</v>
      </c>
      <c r="AS2106" s="17">
        <v>5.99033048261291E-2</v>
      </c>
      <c r="AT2106" s="17">
        <v>0</v>
      </c>
      <c r="AU2106" s="17"/>
      <c r="AV2106" s="17">
        <v>3.0047959983658001E-2</v>
      </c>
      <c r="AW2106" s="17">
        <v>0</v>
      </c>
      <c r="AX2106" s="17">
        <v>0</v>
      </c>
      <c r="AY2106" s="17">
        <v>4.8997306812653199E-2</v>
      </c>
      <c r="AZ2106" s="17">
        <v>0.19924028777924099</v>
      </c>
      <c r="BA2106" s="17">
        <v>0.18668028153667199</v>
      </c>
      <c r="BB2106" s="17"/>
      <c r="BC2106" s="17">
        <v>6.4622723470785903E-2</v>
      </c>
      <c r="BD2106" s="17">
        <v>0</v>
      </c>
      <c r="BE2106" s="17">
        <v>9.5688702304025694E-2</v>
      </c>
      <c r="BF2106" s="17">
        <v>6.7903639489155898E-2</v>
      </c>
      <c r="BG2106" s="17">
        <v>0</v>
      </c>
    </row>
    <row r="2107" spans="2:59" x14ac:dyDescent="0.35">
      <c r="B2107" t="s">
        <v>693</v>
      </c>
      <c r="C2107" s="17">
        <v>7.1364343295714894E-2</v>
      </c>
      <c r="D2107" s="17">
        <v>6.9602130402626999E-2</v>
      </c>
      <c r="E2107" s="17">
        <v>7.3507435332435297E-2</v>
      </c>
      <c r="F2107" s="17"/>
      <c r="G2107" s="17">
        <v>0</v>
      </c>
      <c r="H2107" s="17">
        <v>0</v>
      </c>
      <c r="I2107" s="17">
        <v>5.6447833692123403E-2</v>
      </c>
      <c r="J2107" s="17">
        <v>3.8048333057883403E-2</v>
      </c>
      <c r="K2107" s="17">
        <v>7.6113289306791607E-2</v>
      </c>
      <c r="L2107" s="17">
        <v>0.19026482057656099</v>
      </c>
      <c r="M2107" s="17"/>
      <c r="N2107" s="17">
        <v>0</v>
      </c>
      <c r="O2107" s="17">
        <v>5.2728799060347498E-2</v>
      </c>
      <c r="P2107" s="17">
        <v>8.6896898129881897E-2</v>
      </c>
      <c r="Q2107" s="17">
        <v>0.135540789412118</v>
      </c>
      <c r="R2107" s="17"/>
      <c r="S2107" s="17">
        <v>0</v>
      </c>
      <c r="T2107" s="17">
        <v>4.7354313162492397E-2</v>
      </c>
      <c r="U2107" s="17">
        <v>0</v>
      </c>
      <c r="V2107" s="17">
        <v>0.14565783443997299</v>
      </c>
      <c r="W2107" s="17">
        <v>0.13215798739149501</v>
      </c>
      <c r="X2107" s="17">
        <v>0</v>
      </c>
      <c r="Y2107" s="17">
        <v>0.170643271952748</v>
      </c>
      <c r="Z2107" s="17">
        <v>0</v>
      </c>
      <c r="AA2107" s="17">
        <v>0</v>
      </c>
      <c r="AB2107" s="17">
        <v>8.1565590318336906E-2</v>
      </c>
      <c r="AC2107" s="17">
        <v>0.12110322469183001</v>
      </c>
      <c r="AD2107" s="17">
        <v>0.30897903842672297</v>
      </c>
      <c r="AE2107" s="17"/>
      <c r="AF2107" s="17">
        <v>0.15208392545482199</v>
      </c>
      <c r="AG2107" s="17">
        <v>3.7521633085816401E-2</v>
      </c>
      <c r="AH2107" s="17">
        <v>0</v>
      </c>
      <c r="AI2107" s="17"/>
      <c r="AJ2107" s="17">
        <v>7.7394105458427301E-2</v>
      </c>
      <c r="AK2107" s="17">
        <v>0</v>
      </c>
      <c r="AL2107" s="17">
        <v>8.5229485255540194E-2</v>
      </c>
      <c r="AM2107" s="17">
        <v>0.234578384350494</v>
      </c>
      <c r="AN2107" s="17">
        <v>5.89007388126545E-2</v>
      </c>
      <c r="AO2107" s="17"/>
      <c r="AP2107" s="17">
        <v>6.83318939713983E-2</v>
      </c>
      <c r="AQ2107" s="17">
        <v>0</v>
      </c>
      <c r="AR2107" s="17">
        <v>7.5942380877915994E-2</v>
      </c>
      <c r="AS2107" s="17">
        <v>0.230673714019376</v>
      </c>
      <c r="AT2107" s="17">
        <v>0.24904051419988699</v>
      </c>
      <c r="AU2107" s="17"/>
      <c r="AV2107" s="17">
        <v>0</v>
      </c>
      <c r="AW2107" s="17">
        <v>7.8746254885853698E-2</v>
      </c>
      <c r="AX2107" s="17">
        <v>7.5786795331253806E-2</v>
      </c>
      <c r="AY2107" s="17">
        <v>0.188677248646416</v>
      </c>
      <c r="AZ2107" s="17">
        <v>0.16273849760947601</v>
      </c>
      <c r="BA2107" s="17">
        <v>0</v>
      </c>
      <c r="BB2107" s="17"/>
      <c r="BC2107" s="17">
        <v>0.12039753140077</v>
      </c>
      <c r="BD2107" s="17">
        <v>5.6435291098397802E-2</v>
      </c>
      <c r="BE2107" s="17">
        <v>3.9133579942665198E-2</v>
      </c>
      <c r="BF2107" s="17">
        <v>0</v>
      </c>
      <c r="BG2107" s="17">
        <v>0</v>
      </c>
    </row>
    <row r="2108" spans="2:59" x14ac:dyDescent="0.35">
      <c r="B2108" t="s">
        <v>100</v>
      </c>
      <c r="C2108" s="17">
        <v>8.5665297290323197E-2</v>
      </c>
      <c r="D2108" s="17">
        <v>3.4764670676348398E-2</v>
      </c>
      <c r="E2108" s="17">
        <v>0.14756742500052</v>
      </c>
      <c r="F2108" s="17"/>
      <c r="G2108" s="17">
        <v>0.10830517131502</v>
      </c>
      <c r="H2108" s="17">
        <v>0</v>
      </c>
      <c r="I2108" s="17">
        <v>0.13385046755470001</v>
      </c>
      <c r="J2108" s="17">
        <v>7.4490588391698503E-2</v>
      </c>
      <c r="K2108" s="17">
        <v>3.9006434632222003E-2</v>
      </c>
      <c r="L2108" s="17">
        <v>0.130906504517005</v>
      </c>
      <c r="M2108" s="17"/>
      <c r="N2108" s="17">
        <v>0.15417332009176801</v>
      </c>
      <c r="O2108" s="17">
        <v>0</v>
      </c>
      <c r="P2108" s="17">
        <v>0.113469320164772</v>
      </c>
      <c r="Q2108" s="17">
        <v>6.10046617383595E-2</v>
      </c>
      <c r="R2108" s="17"/>
      <c r="S2108" s="17">
        <v>0</v>
      </c>
      <c r="T2108" s="17">
        <v>5.1995415710925703E-2</v>
      </c>
      <c r="U2108" s="17">
        <v>0.24475295852603299</v>
      </c>
      <c r="V2108" s="17">
        <v>0.136978433158219</v>
      </c>
      <c r="W2108" s="17">
        <v>0.13988886628883701</v>
      </c>
      <c r="X2108" s="17">
        <v>0.11348037763864099</v>
      </c>
      <c r="Y2108" s="17">
        <v>0</v>
      </c>
      <c r="Z2108" s="17">
        <v>0.191847255895399</v>
      </c>
      <c r="AA2108" s="17">
        <v>7.8805545644294206E-2</v>
      </c>
      <c r="AB2108" s="17">
        <v>8.7565474823380507E-2</v>
      </c>
      <c r="AC2108" s="17">
        <v>0.125566826594431</v>
      </c>
      <c r="AD2108" s="17">
        <v>0</v>
      </c>
      <c r="AE2108" s="17"/>
      <c r="AF2108" s="17">
        <v>1.83213524906999E-2</v>
      </c>
      <c r="AG2108" s="17">
        <v>0.115844924698876</v>
      </c>
      <c r="AH2108" s="17">
        <v>0.103998085451843</v>
      </c>
      <c r="AI2108" s="17"/>
      <c r="AJ2108" s="17">
        <v>5.8516414762326899E-2</v>
      </c>
      <c r="AK2108" s="17">
        <v>7.53205602721123E-2</v>
      </c>
      <c r="AL2108" s="17">
        <v>0.20196416499657499</v>
      </c>
      <c r="AM2108" s="17">
        <v>0</v>
      </c>
      <c r="AN2108" s="17">
        <v>0.10276251425623401</v>
      </c>
      <c r="AO2108" s="17"/>
      <c r="AP2108" s="17">
        <v>8.2642140431429895E-2</v>
      </c>
      <c r="AQ2108" s="17">
        <v>0.117821190199765</v>
      </c>
      <c r="AR2108" s="17">
        <v>0</v>
      </c>
      <c r="AS2108" s="17">
        <v>0</v>
      </c>
      <c r="AT2108" s="17">
        <v>0</v>
      </c>
      <c r="AU2108" s="17"/>
      <c r="AV2108" s="17">
        <v>0.10059816913990501</v>
      </c>
      <c r="AW2108" s="17">
        <v>0</v>
      </c>
      <c r="AX2108" s="17">
        <v>0</v>
      </c>
      <c r="AY2108" s="17">
        <v>0</v>
      </c>
      <c r="AZ2108" s="17">
        <v>0</v>
      </c>
      <c r="BA2108" s="17">
        <v>0.30947656054705702</v>
      </c>
      <c r="BB2108" s="17"/>
      <c r="BC2108" s="17">
        <v>5.4181778604234003E-2</v>
      </c>
      <c r="BD2108" s="17">
        <v>0.12744621939784301</v>
      </c>
      <c r="BE2108" s="17">
        <v>4.5177949300620697E-2</v>
      </c>
      <c r="BF2108" s="17">
        <v>0</v>
      </c>
      <c r="BG2108" s="17">
        <v>1</v>
      </c>
    </row>
    <row r="2109" spans="2:59" x14ac:dyDescent="0.35">
      <c r="C2109" s="17"/>
      <c r="D2109" s="17"/>
      <c r="E2109" s="17"/>
      <c r="F2109" s="17"/>
      <c r="G2109" s="17"/>
      <c r="H2109" s="17"/>
      <c r="I2109" s="17"/>
      <c r="J2109" s="17"/>
      <c r="K2109" s="17"/>
      <c r="L2109" s="17"/>
      <c r="M2109" s="17"/>
      <c r="N2109" s="17"/>
      <c r="O2109" s="17"/>
      <c r="P2109" s="17"/>
      <c r="Q2109" s="17"/>
      <c r="R2109" s="17"/>
      <c r="S2109" s="17"/>
      <c r="T2109" s="17"/>
      <c r="U2109" s="17"/>
      <c r="V2109" s="17"/>
      <c r="W2109" s="17"/>
      <c r="X2109" s="17"/>
      <c r="Y2109" s="17"/>
      <c r="Z2109" s="17"/>
      <c r="AA2109" s="17"/>
      <c r="AB2109" s="17"/>
      <c r="AC2109" s="17"/>
      <c r="AD2109" s="17"/>
      <c r="AE2109" s="17"/>
      <c r="AF2109" s="17"/>
      <c r="AG2109" s="17"/>
      <c r="AH2109" s="17"/>
      <c r="AI2109" s="17"/>
      <c r="AJ2109" s="17"/>
      <c r="AK2109" s="17"/>
      <c r="AL2109" s="17"/>
      <c r="AM2109" s="17"/>
      <c r="AN2109" s="17"/>
      <c r="AO2109" s="17"/>
      <c r="AP2109" s="17"/>
      <c r="AQ2109" s="17"/>
      <c r="AR2109" s="17"/>
      <c r="AS2109" s="17"/>
      <c r="AT2109" s="17"/>
      <c r="AU2109" s="17"/>
      <c r="AV2109" s="17"/>
      <c r="AW2109" s="17"/>
      <c r="AX2109" s="17"/>
      <c r="AY2109" s="17"/>
      <c r="AZ2109" s="17"/>
      <c r="BA2109" s="17"/>
      <c r="BB2109" s="17"/>
      <c r="BC2109" s="17"/>
      <c r="BD2109" s="17"/>
      <c r="BE2109" s="17"/>
      <c r="BF2109" s="17"/>
      <c r="BG2109" s="17"/>
    </row>
    <row r="2110" spans="2:59" x14ac:dyDescent="0.35">
      <c r="B2110" s="6" t="s">
        <v>716</v>
      </c>
      <c r="C2110" s="17"/>
      <c r="D2110" s="17"/>
      <c r="E2110" s="17"/>
      <c r="F2110" s="17"/>
      <c r="G2110" s="17"/>
      <c r="H2110" s="17"/>
      <c r="I2110" s="17"/>
      <c r="J2110" s="17"/>
      <c r="K2110" s="17"/>
      <c r="L2110" s="17"/>
      <c r="M2110" s="17"/>
      <c r="N2110" s="17"/>
      <c r="O2110" s="17"/>
      <c r="P2110" s="17"/>
      <c r="Q2110" s="17"/>
      <c r="R2110" s="17"/>
      <c r="S2110" s="17"/>
      <c r="T2110" s="17"/>
      <c r="U2110" s="17"/>
      <c r="V2110" s="17"/>
      <c r="W2110" s="17"/>
      <c r="X2110" s="17"/>
      <c r="Y2110" s="17"/>
      <c r="Z2110" s="17"/>
      <c r="AA2110" s="17"/>
      <c r="AB2110" s="17"/>
      <c r="AC2110" s="17"/>
      <c r="AD2110" s="17"/>
      <c r="AE2110" s="17"/>
      <c r="AF2110" s="17"/>
      <c r="AG2110" s="17"/>
      <c r="AH2110" s="17"/>
      <c r="AI2110" s="17"/>
      <c r="AJ2110" s="17"/>
      <c r="AK2110" s="17"/>
      <c r="AL2110" s="17"/>
      <c r="AM2110" s="17"/>
      <c r="AN2110" s="17"/>
      <c r="AO2110" s="17"/>
      <c r="AP2110" s="17"/>
      <c r="AQ2110" s="17"/>
      <c r="AR2110" s="17"/>
      <c r="AS2110" s="17"/>
      <c r="AT2110" s="17"/>
      <c r="AU2110" s="17"/>
      <c r="AV2110" s="17"/>
      <c r="AW2110" s="17"/>
      <c r="AX2110" s="17"/>
      <c r="AY2110" s="17"/>
      <c r="AZ2110" s="17"/>
      <c r="BA2110" s="17"/>
      <c r="BB2110" s="17"/>
      <c r="BC2110" s="17"/>
      <c r="BD2110" s="17"/>
      <c r="BE2110" s="17"/>
      <c r="BF2110" s="17"/>
      <c r="BG2110" s="17"/>
    </row>
    <row r="2111" spans="2:59" x14ac:dyDescent="0.35">
      <c r="B2111" s="24" t="s">
        <v>331</v>
      </c>
      <c r="C2111" s="17"/>
      <c r="D2111" s="17"/>
      <c r="E2111" s="17"/>
      <c r="F2111" s="17"/>
      <c r="G2111" s="17"/>
      <c r="H2111" s="17"/>
      <c r="I2111" s="17"/>
      <c r="J2111" s="17"/>
      <c r="K2111" s="17"/>
      <c r="L2111" s="17"/>
      <c r="M2111" s="17"/>
      <c r="N2111" s="17"/>
      <c r="O2111" s="17"/>
      <c r="P2111" s="17"/>
      <c r="Q2111" s="17"/>
      <c r="R2111" s="17"/>
      <c r="S2111" s="17"/>
      <c r="T2111" s="17"/>
      <c r="U2111" s="17"/>
      <c r="V2111" s="17"/>
      <c r="W2111" s="17"/>
      <c r="X2111" s="17"/>
      <c r="Y2111" s="17"/>
      <c r="Z2111" s="17"/>
      <c r="AA2111" s="17"/>
      <c r="AB2111" s="17"/>
      <c r="AC2111" s="17"/>
      <c r="AD2111" s="17"/>
      <c r="AE2111" s="17"/>
      <c r="AF2111" s="17"/>
      <c r="AG2111" s="17"/>
      <c r="AH2111" s="17"/>
      <c r="AI2111" s="17"/>
      <c r="AJ2111" s="17"/>
      <c r="AK2111" s="17"/>
      <c r="AL2111" s="17"/>
      <c r="AM2111" s="17"/>
      <c r="AN2111" s="17"/>
      <c r="AO2111" s="17"/>
      <c r="AP2111" s="17"/>
      <c r="AQ2111" s="17"/>
      <c r="AR2111" s="17"/>
      <c r="AS2111" s="17"/>
      <c r="AT2111" s="17"/>
      <c r="AU2111" s="17"/>
      <c r="AV2111" s="17"/>
      <c r="AW2111" s="17"/>
      <c r="AX2111" s="17"/>
      <c r="AY2111" s="17"/>
      <c r="AZ2111" s="17"/>
      <c r="BA2111" s="17"/>
      <c r="BB2111" s="17"/>
      <c r="BC2111" s="17"/>
      <c r="BD2111" s="17"/>
      <c r="BE2111" s="17"/>
      <c r="BF2111" s="17"/>
      <c r="BG2111" s="17"/>
    </row>
    <row r="2112" spans="2:59" x14ac:dyDescent="0.35">
      <c r="B2112" t="s">
        <v>688</v>
      </c>
      <c r="C2112" s="17">
        <v>0.22953462747663</v>
      </c>
      <c r="D2112" s="17">
        <v>0.273502035871454</v>
      </c>
      <c r="E2112" s="17">
        <v>0.176019604798658</v>
      </c>
      <c r="F2112" s="17"/>
      <c r="G2112" s="17">
        <v>0.141631423541139</v>
      </c>
      <c r="H2112" s="17">
        <v>0.30148637231379999</v>
      </c>
      <c r="I2112" s="17">
        <v>0.30088402780372098</v>
      </c>
      <c r="J2112" s="17">
        <v>0.20833411497361401</v>
      </c>
      <c r="K2112" s="17">
        <v>0.20283341216871101</v>
      </c>
      <c r="L2112" s="17">
        <v>0.21674912314692399</v>
      </c>
      <c r="M2112" s="17"/>
      <c r="N2112" s="17">
        <v>0.23769770126113901</v>
      </c>
      <c r="O2112" s="17">
        <v>0.25787698101586298</v>
      </c>
      <c r="P2112" s="17">
        <v>0.27157980931038</v>
      </c>
      <c r="Q2112" s="17">
        <v>0.17013998167670699</v>
      </c>
      <c r="R2112" s="17"/>
      <c r="S2112" s="17">
        <v>0.25041101771988</v>
      </c>
      <c r="T2112" s="17">
        <v>0.216888810945014</v>
      </c>
      <c r="U2112" s="17">
        <v>0.33776624530543198</v>
      </c>
      <c r="V2112" s="17">
        <v>0.19638327241339701</v>
      </c>
      <c r="W2112" s="17">
        <v>0.290570393165962</v>
      </c>
      <c r="X2112" s="17">
        <v>0.191663712320012</v>
      </c>
      <c r="Y2112" s="17">
        <v>0.581152258618574</v>
      </c>
      <c r="Z2112" s="17">
        <v>0</v>
      </c>
      <c r="AA2112" s="17">
        <v>0.23058093535475699</v>
      </c>
      <c r="AB2112" s="17">
        <v>0.119718389083391</v>
      </c>
      <c r="AC2112" s="17">
        <v>0.22537098827444799</v>
      </c>
      <c r="AD2112" s="17">
        <v>0.178901693329614</v>
      </c>
      <c r="AE2112" s="17"/>
      <c r="AF2112" s="17">
        <v>0.22130849070441999</v>
      </c>
      <c r="AG2112" s="17">
        <v>0.27505510222188001</v>
      </c>
      <c r="AH2112" s="17">
        <v>0.11612808920305</v>
      </c>
      <c r="AI2112" s="17"/>
      <c r="AJ2112" s="17">
        <v>0.24980429797237</v>
      </c>
      <c r="AK2112" s="17">
        <v>0.22596675900607299</v>
      </c>
      <c r="AL2112" s="17">
        <v>0.22017536195248699</v>
      </c>
      <c r="AM2112" s="17">
        <v>0.483696883972771</v>
      </c>
      <c r="AN2112" s="17">
        <v>0.225240676023062</v>
      </c>
      <c r="AO2112" s="17"/>
      <c r="AP2112" s="17">
        <v>0.31708753618059599</v>
      </c>
      <c r="AQ2112" s="17">
        <v>0.17382886957383401</v>
      </c>
      <c r="AR2112" s="17">
        <v>0.103668620917325</v>
      </c>
      <c r="AS2112" s="17">
        <v>0.27539250340550497</v>
      </c>
      <c r="AT2112" s="17">
        <v>0.47190663236601899</v>
      </c>
      <c r="AU2112" s="17"/>
      <c r="AV2112" s="17">
        <v>0.276316899592493</v>
      </c>
      <c r="AW2112" s="17">
        <v>0.30522253968325003</v>
      </c>
      <c r="AX2112" s="17">
        <v>0.113892277730047</v>
      </c>
      <c r="AY2112" s="17">
        <v>0.39768051229569201</v>
      </c>
      <c r="AZ2112" s="17">
        <v>0.12799948685738899</v>
      </c>
      <c r="BA2112" s="17">
        <v>0</v>
      </c>
      <c r="BB2112" s="17"/>
      <c r="BC2112" s="17">
        <v>0.12860794230883199</v>
      </c>
      <c r="BD2112" s="17">
        <v>0.21305480692406401</v>
      </c>
      <c r="BE2112" s="17">
        <v>0.344281898908053</v>
      </c>
      <c r="BF2112" s="17">
        <v>0.18754694918940801</v>
      </c>
      <c r="BG2112" s="17">
        <v>1</v>
      </c>
    </row>
    <row r="2113" spans="2:59" x14ac:dyDescent="0.35">
      <c r="B2113" t="s">
        <v>689</v>
      </c>
      <c r="C2113" s="17">
        <v>0.12957663624975099</v>
      </c>
      <c r="D2113" s="17">
        <v>0.13759943623627599</v>
      </c>
      <c r="E2113" s="17">
        <v>0.119811668540845</v>
      </c>
      <c r="F2113" s="17"/>
      <c r="G2113" s="17">
        <v>0.18292117951596201</v>
      </c>
      <c r="H2113" s="17">
        <v>0.25293337681353001</v>
      </c>
      <c r="I2113" s="17">
        <v>8.3169932859079504E-2</v>
      </c>
      <c r="J2113" s="17">
        <v>5.18291575620312E-2</v>
      </c>
      <c r="K2113" s="17">
        <v>9.3584949279374594E-2</v>
      </c>
      <c r="L2113" s="17">
        <v>0.12670663308591701</v>
      </c>
      <c r="M2113" s="17"/>
      <c r="N2113" s="17">
        <v>0.15351686323628</v>
      </c>
      <c r="O2113" s="17">
        <v>0.13476265339231699</v>
      </c>
      <c r="P2113" s="17">
        <v>6.5742323268230596E-2</v>
      </c>
      <c r="Q2113" s="17">
        <v>0.15222165350674399</v>
      </c>
      <c r="R2113" s="17"/>
      <c r="S2113" s="17">
        <v>6.3236994432406907E-2</v>
      </c>
      <c r="T2113" s="17">
        <v>0</v>
      </c>
      <c r="U2113" s="17">
        <v>0.13934335553963501</v>
      </c>
      <c r="V2113" s="17">
        <v>0.288049714897406</v>
      </c>
      <c r="W2113" s="17">
        <v>0</v>
      </c>
      <c r="X2113" s="17">
        <v>0</v>
      </c>
      <c r="Y2113" s="17">
        <v>0</v>
      </c>
      <c r="Z2113" s="17">
        <v>0.25044221894511798</v>
      </c>
      <c r="AA2113" s="17">
        <v>0.31830503506149999</v>
      </c>
      <c r="AB2113" s="17">
        <v>0.21470710404753099</v>
      </c>
      <c r="AC2113" s="17">
        <v>0.24993690423427201</v>
      </c>
      <c r="AD2113" s="17">
        <v>0.27869566047148497</v>
      </c>
      <c r="AE2113" s="17"/>
      <c r="AF2113" s="17">
        <v>4.8427605494112402E-2</v>
      </c>
      <c r="AG2113" s="17">
        <v>0.18063471947766299</v>
      </c>
      <c r="AH2113" s="17">
        <v>0.17304424696793499</v>
      </c>
      <c r="AI2113" s="17"/>
      <c r="AJ2113" s="17">
        <v>6.4350134121399102E-2</v>
      </c>
      <c r="AK2113" s="17">
        <v>0.16636723280590701</v>
      </c>
      <c r="AL2113" s="17">
        <v>0</v>
      </c>
      <c r="AM2113" s="17">
        <v>0.516303116027229</v>
      </c>
      <c r="AN2113" s="17">
        <v>0.14011922987380601</v>
      </c>
      <c r="AO2113" s="17"/>
      <c r="AP2113" s="17">
        <v>9.8947735101870604E-2</v>
      </c>
      <c r="AQ2113" s="17">
        <v>0.158816172776651</v>
      </c>
      <c r="AR2113" s="17">
        <v>0.124583819863053</v>
      </c>
      <c r="AS2113" s="17">
        <v>0.11627615361365699</v>
      </c>
      <c r="AT2113" s="17">
        <v>0</v>
      </c>
      <c r="AU2113" s="17"/>
      <c r="AV2113" s="17">
        <v>0.10601297776477001</v>
      </c>
      <c r="AW2113" s="17">
        <v>4.6971068349207397E-2</v>
      </c>
      <c r="AX2113" s="17">
        <v>0.13687010482977999</v>
      </c>
      <c r="AY2113" s="17">
        <v>0.10992117766393</v>
      </c>
      <c r="AZ2113" s="17">
        <v>0.23296005888761101</v>
      </c>
      <c r="BA2113" s="17">
        <v>0.127307781439602</v>
      </c>
      <c r="BB2113" s="17"/>
      <c r="BC2113" s="17">
        <v>0.15785505286304899</v>
      </c>
      <c r="BD2113" s="17">
        <v>0.113658209189777</v>
      </c>
      <c r="BE2113" s="17">
        <v>0.189704521538654</v>
      </c>
      <c r="BF2113" s="17">
        <v>7.6870353774240993E-2</v>
      </c>
      <c r="BG2113" s="17">
        <v>0</v>
      </c>
    </row>
    <row r="2114" spans="2:59" x14ac:dyDescent="0.35">
      <c r="B2114" t="s">
        <v>690</v>
      </c>
      <c r="C2114" s="17">
        <v>0.17264037955106401</v>
      </c>
      <c r="D2114" s="17">
        <v>0.20560686369952</v>
      </c>
      <c r="E2114" s="17">
        <v>0.132515154726003</v>
      </c>
      <c r="F2114" s="17"/>
      <c r="G2114" s="17">
        <v>0.20672802335472201</v>
      </c>
      <c r="H2114" s="17">
        <v>0.11013693984247799</v>
      </c>
      <c r="I2114" s="17">
        <v>0.291894032722883</v>
      </c>
      <c r="J2114" s="17">
        <v>0.128421780329357</v>
      </c>
      <c r="K2114" s="17">
        <v>9.6025598838454199E-2</v>
      </c>
      <c r="L2114" s="17">
        <v>0.192511731666446</v>
      </c>
      <c r="M2114" s="17"/>
      <c r="N2114" s="17">
        <v>0.122208369726944</v>
      </c>
      <c r="O2114" s="17">
        <v>0.162266632777297</v>
      </c>
      <c r="P2114" s="17">
        <v>0.12594261331454201</v>
      </c>
      <c r="Q2114" s="17">
        <v>0.25543129688188998</v>
      </c>
      <c r="R2114" s="17"/>
      <c r="S2114" s="17">
        <v>0.26764230029497399</v>
      </c>
      <c r="T2114" s="17">
        <v>0.449800637738413</v>
      </c>
      <c r="U2114" s="17">
        <v>0</v>
      </c>
      <c r="V2114" s="17">
        <v>8.2362884338129994E-2</v>
      </c>
      <c r="W2114" s="17">
        <v>0</v>
      </c>
      <c r="X2114" s="17">
        <v>9.2903353291658095E-2</v>
      </c>
      <c r="Y2114" s="17">
        <v>0</v>
      </c>
      <c r="Z2114" s="17">
        <v>0</v>
      </c>
      <c r="AA2114" s="17">
        <v>0.114261014640892</v>
      </c>
      <c r="AB2114" s="17">
        <v>0.20704378074726101</v>
      </c>
      <c r="AC2114" s="17">
        <v>0</v>
      </c>
      <c r="AD2114" s="17">
        <v>0.14288714851766501</v>
      </c>
      <c r="AE2114" s="17"/>
      <c r="AF2114" s="17">
        <v>0.22010384729145299</v>
      </c>
      <c r="AG2114" s="17">
        <v>0.14031764743700301</v>
      </c>
      <c r="AH2114" s="17">
        <v>0.16356129044180401</v>
      </c>
      <c r="AI2114" s="17"/>
      <c r="AJ2114" s="17">
        <v>0.15002418866603001</v>
      </c>
      <c r="AK2114" s="17">
        <v>0.216086587426811</v>
      </c>
      <c r="AL2114" s="17">
        <v>0</v>
      </c>
      <c r="AM2114" s="17">
        <v>0</v>
      </c>
      <c r="AN2114" s="17">
        <v>0.189756140972175</v>
      </c>
      <c r="AO2114" s="17"/>
      <c r="AP2114" s="17">
        <v>0.12561234350651501</v>
      </c>
      <c r="AQ2114" s="17">
        <v>0.19769993697708901</v>
      </c>
      <c r="AR2114" s="17">
        <v>0.106813341879236</v>
      </c>
      <c r="AS2114" s="17">
        <v>0.355564479146181</v>
      </c>
      <c r="AT2114" s="17">
        <v>0</v>
      </c>
      <c r="AU2114" s="17"/>
      <c r="AV2114" s="17">
        <v>0.20304490506100401</v>
      </c>
      <c r="AW2114" s="17">
        <v>0.19725140189159601</v>
      </c>
      <c r="AX2114" s="17">
        <v>0</v>
      </c>
      <c r="AY2114" s="17">
        <v>0.24008093705668601</v>
      </c>
      <c r="AZ2114" s="17">
        <v>0</v>
      </c>
      <c r="BA2114" s="17">
        <v>0.10443819265483199</v>
      </c>
      <c r="BB2114" s="17"/>
      <c r="BC2114" s="17">
        <v>0.161069006268524</v>
      </c>
      <c r="BD2114" s="17">
        <v>0.17255557215482101</v>
      </c>
      <c r="BE2114" s="17">
        <v>0.13942819397154099</v>
      </c>
      <c r="BF2114" s="17">
        <v>0.16127994981128499</v>
      </c>
      <c r="BG2114" s="17">
        <v>0</v>
      </c>
    </row>
    <row r="2115" spans="2:59" x14ac:dyDescent="0.35">
      <c r="B2115" t="s">
        <v>691</v>
      </c>
      <c r="C2115" s="17">
        <v>0.14793816179278599</v>
      </c>
      <c r="D2115" s="17">
        <v>8.4429939515721503E-2</v>
      </c>
      <c r="E2115" s="17">
        <v>0.22523732677597599</v>
      </c>
      <c r="F2115" s="17"/>
      <c r="G2115" s="17">
        <v>0</v>
      </c>
      <c r="H2115" s="17">
        <v>5.4463721711422601E-2</v>
      </c>
      <c r="I2115" s="17">
        <v>4.4124882305751199E-2</v>
      </c>
      <c r="J2115" s="17">
        <v>0.23670607848192199</v>
      </c>
      <c r="K2115" s="17">
        <v>0.37864194508649701</v>
      </c>
      <c r="L2115" s="17">
        <v>0.14765758991168501</v>
      </c>
      <c r="M2115" s="17"/>
      <c r="N2115" s="17">
        <v>0.12866676364596299</v>
      </c>
      <c r="O2115" s="17">
        <v>8.4272854241324302E-2</v>
      </c>
      <c r="P2115" s="17">
        <v>0.28328979957931699</v>
      </c>
      <c r="Q2115" s="17">
        <v>0.116040420872266</v>
      </c>
      <c r="R2115" s="17"/>
      <c r="S2115" s="17">
        <v>6.3236994432406907E-2</v>
      </c>
      <c r="T2115" s="17">
        <v>4.7650941274929602E-2</v>
      </c>
      <c r="U2115" s="17">
        <v>0.113060359660431</v>
      </c>
      <c r="V2115" s="17">
        <v>0.34725718101306402</v>
      </c>
      <c r="W2115" s="17">
        <v>0</v>
      </c>
      <c r="X2115" s="17">
        <v>9.4370412483007704E-2</v>
      </c>
      <c r="Y2115" s="17">
        <v>0.19743045739274201</v>
      </c>
      <c r="Z2115" s="17">
        <v>0</v>
      </c>
      <c r="AA2115" s="17">
        <v>0.21152550621199501</v>
      </c>
      <c r="AB2115" s="17">
        <v>0.35204534670971999</v>
      </c>
      <c r="AC2115" s="17">
        <v>0.36261648050536399</v>
      </c>
      <c r="AD2115" s="17">
        <v>0</v>
      </c>
      <c r="AE2115" s="17"/>
      <c r="AF2115" s="17">
        <v>7.8819032577465697E-2</v>
      </c>
      <c r="AG2115" s="17">
        <v>0.244351158176459</v>
      </c>
      <c r="AH2115" s="17">
        <v>0.12665312800081699</v>
      </c>
      <c r="AI2115" s="17"/>
      <c r="AJ2115" s="17">
        <v>0.19712001648771699</v>
      </c>
      <c r="AK2115" s="17">
        <v>0.207363691796634</v>
      </c>
      <c r="AL2115" s="17">
        <v>0.209432645478421</v>
      </c>
      <c r="AM2115" s="17">
        <v>0</v>
      </c>
      <c r="AN2115" s="17">
        <v>0.144704341724055</v>
      </c>
      <c r="AO2115" s="17"/>
      <c r="AP2115" s="17">
        <v>0.172649493588556</v>
      </c>
      <c r="AQ2115" s="17">
        <v>0.109778133512066</v>
      </c>
      <c r="AR2115" s="17">
        <v>0.29420337190507501</v>
      </c>
      <c r="AS2115" s="17">
        <v>5.5987904110208098E-2</v>
      </c>
      <c r="AT2115" s="17">
        <v>0.27029703271282102</v>
      </c>
      <c r="AU2115" s="17"/>
      <c r="AV2115" s="17">
        <v>0.12913851575270099</v>
      </c>
      <c r="AW2115" s="17">
        <v>0.14928622144925299</v>
      </c>
      <c r="AX2115" s="17">
        <v>0.19694629892856899</v>
      </c>
      <c r="AY2115" s="17">
        <v>4.4887867051486098E-2</v>
      </c>
      <c r="AZ2115" s="17">
        <v>0.44131019743792999</v>
      </c>
      <c r="BA2115" s="17">
        <v>0.15889180135498501</v>
      </c>
      <c r="BB2115" s="17"/>
      <c r="BC2115" s="17">
        <v>0.23687328689963</v>
      </c>
      <c r="BD2115" s="17">
        <v>0.24444295985634301</v>
      </c>
      <c r="BE2115" s="17">
        <v>2.7524407597052401E-2</v>
      </c>
      <c r="BF2115" s="17">
        <v>0</v>
      </c>
      <c r="BG2115" s="17">
        <v>0</v>
      </c>
    </row>
    <row r="2116" spans="2:59" x14ac:dyDescent="0.35">
      <c r="B2116" t="s">
        <v>692</v>
      </c>
      <c r="C2116" s="17">
        <v>0.116451063739942</v>
      </c>
      <c r="D2116" s="17">
        <v>0.13042323920673901</v>
      </c>
      <c r="E2116" s="17">
        <v>9.9444801277261893E-2</v>
      </c>
      <c r="F2116" s="17"/>
      <c r="G2116" s="17">
        <v>0.26052991286854099</v>
      </c>
      <c r="H2116" s="17">
        <v>0.112417089473828</v>
      </c>
      <c r="I2116" s="17">
        <v>0.120744434091224</v>
      </c>
      <c r="J2116" s="17">
        <v>0.118677689613625</v>
      </c>
      <c r="K2116" s="17">
        <v>7.7490871146728896E-2</v>
      </c>
      <c r="L2116" s="17">
        <v>5.1306906808033202E-2</v>
      </c>
      <c r="M2116" s="17"/>
      <c r="N2116" s="17">
        <v>0.175766743841171</v>
      </c>
      <c r="O2116" s="17">
        <v>0.119256388960127</v>
      </c>
      <c r="P2116" s="17">
        <v>4.6720597226449799E-2</v>
      </c>
      <c r="Q2116" s="17">
        <v>0.116587911920763</v>
      </c>
      <c r="R2116" s="17"/>
      <c r="S2116" s="17">
        <v>0.22612787711038401</v>
      </c>
      <c r="T2116" s="17">
        <v>4.8509326814098599E-2</v>
      </c>
      <c r="U2116" s="17">
        <v>0.33136668883514803</v>
      </c>
      <c r="V2116" s="17">
        <v>0</v>
      </c>
      <c r="W2116" s="17">
        <v>0.242489607312252</v>
      </c>
      <c r="X2116" s="17">
        <v>0.20684469905285799</v>
      </c>
      <c r="Y2116" s="17">
        <v>0.22141728398868399</v>
      </c>
      <c r="Z2116" s="17">
        <v>0</v>
      </c>
      <c r="AA2116" s="17">
        <v>0</v>
      </c>
      <c r="AB2116" s="17">
        <v>0</v>
      </c>
      <c r="AC2116" s="17">
        <v>0.16207562698591499</v>
      </c>
      <c r="AD2116" s="17">
        <v>0</v>
      </c>
      <c r="AE2116" s="17"/>
      <c r="AF2116" s="17">
        <v>0.20055753370415699</v>
      </c>
      <c r="AG2116" s="17">
        <v>4.5152750411389997E-2</v>
      </c>
      <c r="AH2116" s="17">
        <v>9.1791366321786499E-2</v>
      </c>
      <c r="AI2116" s="17"/>
      <c r="AJ2116" s="17">
        <v>0.12608328116012901</v>
      </c>
      <c r="AK2116" s="17">
        <v>8.7987240132022401E-2</v>
      </c>
      <c r="AL2116" s="17">
        <v>0.23777597510760501</v>
      </c>
      <c r="AM2116" s="17">
        <v>0</v>
      </c>
      <c r="AN2116" s="17">
        <v>0</v>
      </c>
      <c r="AO2116" s="17"/>
      <c r="AP2116" s="17">
        <v>0.14506386685275299</v>
      </c>
      <c r="AQ2116" s="17">
        <v>0.13333942311140301</v>
      </c>
      <c r="AR2116" s="17">
        <v>0</v>
      </c>
      <c r="AS2116" s="17">
        <v>0.148157618980263</v>
      </c>
      <c r="AT2116" s="17">
        <v>0.25779633492116</v>
      </c>
      <c r="AU2116" s="17"/>
      <c r="AV2116" s="17">
        <v>0.150563834620842</v>
      </c>
      <c r="AW2116" s="17">
        <v>0.155153644870024</v>
      </c>
      <c r="AX2116" s="17">
        <v>0.13498904811041401</v>
      </c>
      <c r="AY2116" s="17">
        <v>0.114252644240985</v>
      </c>
      <c r="AZ2116" s="17">
        <v>0.19773025681706999</v>
      </c>
      <c r="BA2116" s="17">
        <v>8.6293340982551994E-2</v>
      </c>
      <c r="BB2116" s="17"/>
      <c r="BC2116" s="17">
        <v>7.9095540374558501E-2</v>
      </c>
      <c r="BD2116" s="17">
        <v>8.5254251591167202E-2</v>
      </c>
      <c r="BE2116" s="17">
        <v>0.13330712928059599</v>
      </c>
      <c r="BF2116" s="17">
        <v>0.27463561947164</v>
      </c>
      <c r="BG2116" s="17">
        <v>0</v>
      </c>
    </row>
    <row r="2117" spans="2:59" x14ac:dyDescent="0.35">
      <c r="B2117" t="s">
        <v>598</v>
      </c>
      <c r="C2117" s="17">
        <v>3.7200190750016501E-2</v>
      </c>
      <c r="D2117" s="17">
        <v>3.3902978073174099E-2</v>
      </c>
      <c r="E2117" s="17">
        <v>4.1213400025186801E-2</v>
      </c>
      <c r="F2117" s="17"/>
      <c r="G2117" s="17">
        <v>0</v>
      </c>
      <c r="H2117" s="17">
        <v>0</v>
      </c>
      <c r="I2117" s="17">
        <v>6.2168603075751602E-2</v>
      </c>
      <c r="J2117" s="17">
        <v>5.4033433434074303E-2</v>
      </c>
      <c r="K2117" s="17">
        <v>0.10929057825519201</v>
      </c>
      <c r="L2117" s="17">
        <v>0</v>
      </c>
      <c r="M2117" s="17"/>
      <c r="N2117" s="17">
        <v>4.01447854648605E-2</v>
      </c>
      <c r="O2117" s="17">
        <v>7.1296620219399295E-2</v>
      </c>
      <c r="P2117" s="17">
        <v>0</v>
      </c>
      <c r="Q2117" s="17">
        <v>3.4754761502632597E-2</v>
      </c>
      <c r="R2117" s="17"/>
      <c r="S2117" s="17">
        <v>0</v>
      </c>
      <c r="T2117" s="17">
        <v>5.3968394458160103E-2</v>
      </c>
      <c r="U2117" s="17">
        <v>0</v>
      </c>
      <c r="V2117" s="17">
        <v>0</v>
      </c>
      <c r="W2117" s="17">
        <v>0.23350330509212999</v>
      </c>
      <c r="X2117" s="17">
        <v>0</v>
      </c>
      <c r="Y2117" s="17">
        <v>0</v>
      </c>
      <c r="Z2117" s="17">
        <v>0.28184775146521102</v>
      </c>
      <c r="AA2117" s="17">
        <v>0</v>
      </c>
      <c r="AB2117" s="17">
        <v>0</v>
      </c>
      <c r="AC2117" s="17">
        <v>0</v>
      </c>
      <c r="AD2117" s="17">
        <v>0.15795974974656601</v>
      </c>
      <c r="AE2117" s="17"/>
      <c r="AF2117" s="17">
        <v>8.6395662390013603E-2</v>
      </c>
      <c r="AG2117" s="17">
        <v>2.0955514792412599E-2</v>
      </c>
      <c r="AH2117" s="17">
        <v>0</v>
      </c>
      <c r="AI2117" s="17"/>
      <c r="AJ2117" s="17">
        <v>6.2647473015295496E-2</v>
      </c>
      <c r="AK2117" s="17">
        <v>0</v>
      </c>
      <c r="AL2117" s="17">
        <v>0</v>
      </c>
      <c r="AM2117" s="17">
        <v>0</v>
      </c>
      <c r="AN2117" s="17">
        <v>0</v>
      </c>
      <c r="AO2117" s="17"/>
      <c r="AP2117" s="17">
        <v>0</v>
      </c>
      <c r="AQ2117" s="17">
        <v>2.9757084322561599E-2</v>
      </c>
      <c r="AR2117" s="17">
        <v>0.115335119945916</v>
      </c>
      <c r="AS2117" s="17">
        <v>0</v>
      </c>
      <c r="AT2117" s="17">
        <v>0</v>
      </c>
      <c r="AU2117" s="17"/>
      <c r="AV2117" s="17">
        <v>0</v>
      </c>
      <c r="AW2117" s="17">
        <v>4.7583398739145903E-2</v>
      </c>
      <c r="AX2117" s="17">
        <v>0.24524670749783101</v>
      </c>
      <c r="AY2117" s="17">
        <v>0</v>
      </c>
      <c r="AZ2117" s="17">
        <v>0</v>
      </c>
      <c r="BA2117" s="17">
        <v>9.1778469195577098E-2</v>
      </c>
      <c r="BB2117" s="17"/>
      <c r="BC2117" s="17">
        <v>3.77077269983336E-2</v>
      </c>
      <c r="BD2117" s="17">
        <v>4.4407011697669099E-2</v>
      </c>
      <c r="BE2117" s="17">
        <v>2.8128939451890499E-2</v>
      </c>
      <c r="BF2117" s="17">
        <v>9.0867724584055704E-2</v>
      </c>
      <c r="BG2117" s="17">
        <v>0</v>
      </c>
    </row>
    <row r="2118" spans="2:59" x14ac:dyDescent="0.35">
      <c r="B2118" t="s">
        <v>693</v>
      </c>
      <c r="C2118" s="17">
        <v>3.3160859262903998E-2</v>
      </c>
      <c r="D2118" s="17">
        <v>4.2932222009094703E-2</v>
      </c>
      <c r="E2118" s="17">
        <v>2.12676247501635E-2</v>
      </c>
      <c r="F2118" s="17"/>
      <c r="G2118" s="17">
        <v>6.7902578064046801E-2</v>
      </c>
      <c r="H2118" s="17">
        <v>0</v>
      </c>
      <c r="I2118" s="17">
        <v>0</v>
      </c>
      <c r="J2118" s="17">
        <v>0</v>
      </c>
      <c r="K2118" s="17">
        <v>0</v>
      </c>
      <c r="L2118" s="17">
        <v>0.10833595325826301</v>
      </c>
      <c r="M2118" s="17"/>
      <c r="N2118" s="17">
        <v>0</v>
      </c>
      <c r="O2118" s="17">
        <v>0</v>
      </c>
      <c r="P2118" s="17">
        <v>7.1396383348143494E-2</v>
      </c>
      <c r="Q2118" s="17">
        <v>5.85909115385723E-2</v>
      </c>
      <c r="R2118" s="17"/>
      <c r="S2118" s="17">
        <v>6.1615159789823799E-2</v>
      </c>
      <c r="T2118" s="17">
        <v>4.1487252521148099E-2</v>
      </c>
      <c r="U2118" s="17">
        <v>0</v>
      </c>
      <c r="V2118" s="17">
        <v>0</v>
      </c>
      <c r="W2118" s="17">
        <v>0</v>
      </c>
      <c r="X2118" s="17">
        <v>8.8955496051339802E-2</v>
      </c>
      <c r="Y2118" s="17">
        <v>0</v>
      </c>
      <c r="Z2118" s="17">
        <v>0</v>
      </c>
      <c r="AA2118" s="17">
        <v>0</v>
      </c>
      <c r="AB2118" s="17">
        <v>0.106485379412097</v>
      </c>
      <c r="AC2118" s="17">
        <v>0</v>
      </c>
      <c r="AD2118" s="17">
        <v>0</v>
      </c>
      <c r="AE2118" s="17"/>
      <c r="AF2118" s="17">
        <v>4.72438730060298E-2</v>
      </c>
      <c r="AG2118" s="17">
        <v>1.9138764653835901E-2</v>
      </c>
      <c r="AH2118" s="17">
        <v>6.2697772398957699E-2</v>
      </c>
      <c r="AI2118" s="17"/>
      <c r="AJ2118" s="17">
        <v>2.81686154783613E-2</v>
      </c>
      <c r="AK2118" s="17">
        <v>0</v>
      </c>
      <c r="AL2118" s="17">
        <v>0.18830339318588901</v>
      </c>
      <c r="AM2118" s="17">
        <v>0</v>
      </c>
      <c r="AN2118" s="17">
        <v>7.1633760853480402E-2</v>
      </c>
      <c r="AO2118" s="17"/>
      <c r="AP2118" s="17">
        <v>4.2022403046945898E-2</v>
      </c>
      <c r="AQ2118" s="17">
        <v>2.2695862833094001E-2</v>
      </c>
      <c r="AR2118" s="17">
        <v>8.8661841690745799E-2</v>
      </c>
      <c r="AS2118" s="17">
        <v>0</v>
      </c>
      <c r="AT2118" s="17">
        <v>0</v>
      </c>
      <c r="AU2118" s="17"/>
      <c r="AV2118" s="17">
        <v>0</v>
      </c>
      <c r="AW2118" s="17">
        <v>4.7074470044964199E-2</v>
      </c>
      <c r="AX2118" s="17">
        <v>9.7405550575934294E-2</v>
      </c>
      <c r="AY2118" s="17">
        <v>0</v>
      </c>
      <c r="AZ2118" s="17">
        <v>0</v>
      </c>
      <c r="BA2118" s="17">
        <v>0</v>
      </c>
      <c r="BB2118" s="17"/>
      <c r="BC2118" s="17">
        <v>2.9076544680125101E-2</v>
      </c>
      <c r="BD2118" s="17">
        <v>4.0557120847708801E-2</v>
      </c>
      <c r="BE2118" s="17">
        <v>0</v>
      </c>
      <c r="BF2118" s="17">
        <v>0</v>
      </c>
      <c r="BG2118" s="17">
        <v>0</v>
      </c>
    </row>
    <row r="2119" spans="2:59" x14ac:dyDescent="0.35">
      <c r="B2119" t="s">
        <v>100</v>
      </c>
      <c r="C2119" s="17">
        <v>0.13349808117690601</v>
      </c>
      <c r="D2119" s="17">
        <v>9.1603285388020997E-2</v>
      </c>
      <c r="E2119" s="17">
        <v>0.184490419105905</v>
      </c>
      <c r="F2119" s="17"/>
      <c r="G2119" s="17">
        <v>0.140286882655589</v>
      </c>
      <c r="H2119" s="17">
        <v>0.16856249984494001</v>
      </c>
      <c r="I2119" s="17">
        <v>9.7014087141590905E-2</v>
      </c>
      <c r="J2119" s="17">
        <v>0.201997745605378</v>
      </c>
      <c r="K2119" s="17">
        <v>4.2132645225041898E-2</v>
      </c>
      <c r="L2119" s="17">
        <v>0.156732062122732</v>
      </c>
      <c r="M2119" s="17"/>
      <c r="N2119" s="17">
        <v>0.14199877282364201</v>
      </c>
      <c r="O2119" s="17">
        <v>0.170267869393673</v>
      </c>
      <c r="P2119" s="17">
        <v>0.13532847395293801</v>
      </c>
      <c r="Q2119" s="17">
        <v>9.6233062100425704E-2</v>
      </c>
      <c r="R2119" s="17"/>
      <c r="S2119" s="17">
        <v>6.7729656220124404E-2</v>
      </c>
      <c r="T2119" s="17">
        <v>0.141694636248237</v>
      </c>
      <c r="U2119" s="17">
        <v>7.8463350659354197E-2</v>
      </c>
      <c r="V2119" s="17">
        <v>8.5946947338003093E-2</v>
      </c>
      <c r="W2119" s="17">
        <v>0.23343669442965601</v>
      </c>
      <c r="X2119" s="17">
        <v>0.32526232680112399</v>
      </c>
      <c r="Y2119" s="17">
        <v>0</v>
      </c>
      <c r="Z2119" s="17">
        <v>0.46771002958967101</v>
      </c>
      <c r="AA2119" s="17">
        <v>0.12532750873085499</v>
      </c>
      <c r="AB2119" s="17">
        <v>0</v>
      </c>
      <c r="AC2119" s="17">
        <v>0</v>
      </c>
      <c r="AD2119" s="17">
        <v>0.24155574793467</v>
      </c>
      <c r="AE2119" s="17"/>
      <c r="AF2119" s="17">
        <v>9.7143954832348403E-2</v>
      </c>
      <c r="AG2119" s="17">
        <v>7.4394342829356502E-2</v>
      </c>
      <c r="AH2119" s="17">
        <v>0.26612410666564901</v>
      </c>
      <c r="AI2119" s="17"/>
      <c r="AJ2119" s="17">
        <v>0.12180199309869801</v>
      </c>
      <c r="AK2119" s="17">
        <v>9.6228488832552694E-2</v>
      </c>
      <c r="AL2119" s="17">
        <v>0.14431262427559699</v>
      </c>
      <c r="AM2119" s="17">
        <v>0</v>
      </c>
      <c r="AN2119" s="17">
        <v>0.228545850553422</v>
      </c>
      <c r="AO2119" s="17"/>
      <c r="AP2119" s="17">
        <v>9.8616621722762504E-2</v>
      </c>
      <c r="AQ2119" s="17">
        <v>0.17408451689330101</v>
      </c>
      <c r="AR2119" s="17">
        <v>0.16673388379864901</v>
      </c>
      <c r="AS2119" s="17">
        <v>4.8621340744184803E-2</v>
      </c>
      <c r="AT2119" s="17">
        <v>0</v>
      </c>
      <c r="AU2119" s="17"/>
      <c r="AV2119" s="17">
        <v>0.13492286720818999</v>
      </c>
      <c r="AW2119" s="17">
        <v>5.1457254972559902E-2</v>
      </c>
      <c r="AX2119" s="17">
        <v>7.46500123274247E-2</v>
      </c>
      <c r="AY2119" s="17">
        <v>9.3176861691220206E-2</v>
      </c>
      <c r="AZ2119" s="17">
        <v>0</v>
      </c>
      <c r="BA2119" s="17">
        <v>0.43129041437245202</v>
      </c>
      <c r="BB2119" s="17"/>
      <c r="BC2119" s="17">
        <v>0.16971489960694799</v>
      </c>
      <c r="BD2119" s="17">
        <v>8.6070067738449205E-2</v>
      </c>
      <c r="BE2119" s="17">
        <v>0.13762490925221399</v>
      </c>
      <c r="BF2119" s="17">
        <v>0.20879940316937001</v>
      </c>
      <c r="BG2119" s="17">
        <v>0</v>
      </c>
    </row>
    <row r="2120" spans="2:59" x14ac:dyDescent="0.35">
      <c r="C2120" s="17"/>
      <c r="D2120" s="17"/>
      <c r="E2120" s="17"/>
      <c r="F2120" s="17"/>
      <c r="G2120" s="17"/>
      <c r="H2120" s="17"/>
      <c r="I2120" s="17"/>
      <c r="J2120" s="17"/>
      <c r="K2120" s="17"/>
      <c r="L2120" s="17"/>
      <c r="M2120" s="17"/>
      <c r="N2120" s="17"/>
      <c r="O2120" s="17"/>
      <c r="P2120" s="17"/>
      <c r="Q2120" s="17"/>
      <c r="R2120" s="17"/>
      <c r="S2120" s="17"/>
      <c r="T2120" s="17"/>
      <c r="U2120" s="17"/>
      <c r="V2120" s="17"/>
      <c r="W2120" s="17"/>
      <c r="X2120" s="17"/>
      <c r="Y2120" s="17"/>
      <c r="Z2120" s="17"/>
      <c r="AA2120" s="17"/>
      <c r="AB2120" s="17"/>
      <c r="AC2120" s="17"/>
      <c r="AD2120" s="17"/>
      <c r="AE2120" s="17"/>
      <c r="AF2120" s="17"/>
      <c r="AG2120" s="17"/>
      <c r="AH2120" s="17"/>
      <c r="AI2120" s="17"/>
      <c r="AJ2120" s="17"/>
      <c r="AK2120" s="17"/>
      <c r="AL2120" s="17"/>
      <c r="AM2120" s="17"/>
      <c r="AN2120" s="17"/>
      <c r="AO2120" s="17"/>
      <c r="AP2120" s="17"/>
      <c r="AQ2120" s="17"/>
      <c r="AR2120" s="17"/>
      <c r="AS2120" s="17"/>
      <c r="AT2120" s="17"/>
      <c r="AU2120" s="17"/>
      <c r="AV2120" s="17"/>
      <c r="AW2120" s="17"/>
      <c r="AX2120" s="17"/>
      <c r="AY2120" s="17"/>
      <c r="AZ2120" s="17"/>
      <c r="BA2120" s="17"/>
      <c r="BB2120" s="17"/>
      <c r="BC2120" s="17"/>
      <c r="BD2120" s="17"/>
      <c r="BE2120" s="17"/>
      <c r="BF2120" s="17"/>
      <c r="BG2120" s="17"/>
    </row>
    <row r="2121" spans="2:59" x14ac:dyDescent="0.35">
      <c r="B2121" s="6" t="s">
        <v>717</v>
      </c>
      <c r="C2121" s="17"/>
      <c r="D2121" s="17"/>
      <c r="E2121" s="17"/>
      <c r="F2121" s="17"/>
      <c r="G2121" s="17"/>
      <c r="H2121" s="17"/>
      <c r="I2121" s="17"/>
      <c r="J2121" s="17"/>
      <c r="K2121" s="17"/>
      <c r="L2121" s="17"/>
      <c r="M2121" s="17"/>
      <c r="N2121" s="17"/>
      <c r="O2121" s="17"/>
      <c r="P2121" s="17"/>
      <c r="Q2121" s="17"/>
      <c r="R2121" s="17"/>
      <c r="S2121" s="17"/>
      <c r="T2121" s="17"/>
      <c r="U2121" s="17"/>
      <c r="V2121" s="17"/>
      <c r="W2121" s="17"/>
      <c r="X2121" s="17"/>
      <c r="Y2121" s="17"/>
      <c r="Z2121" s="17"/>
      <c r="AA2121" s="17"/>
      <c r="AB2121" s="17"/>
      <c r="AC2121" s="17"/>
      <c r="AD2121" s="17"/>
      <c r="AE2121" s="17"/>
      <c r="AF2121" s="17"/>
      <c r="AG2121" s="17"/>
      <c r="AH2121" s="17"/>
      <c r="AI2121" s="17"/>
      <c r="AJ2121" s="17"/>
      <c r="AK2121" s="17"/>
      <c r="AL2121" s="17"/>
      <c r="AM2121" s="17"/>
      <c r="AN2121" s="17"/>
      <c r="AO2121" s="17"/>
      <c r="AP2121" s="17"/>
      <c r="AQ2121" s="17"/>
      <c r="AR2121" s="17"/>
      <c r="AS2121" s="17"/>
      <c r="AT2121" s="17"/>
      <c r="AU2121" s="17"/>
      <c r="AV2121" s="17"/>
      <c r="AW2121" s="17"/>
      <c r="AX2121" s="17"/>
      <c r="AY2121" s="17"/>
      <c r="AZ2121" s="17"/>
      <c r="BA2121" s="17"/>
      <c r="BB2121" s="17"/>
      <c r="BC2121" s="17"/>
      <c r="BD2121" s="17"/>
      <c r="BE2121" s="17"/>
      <c r="BF2121" s="17"/>
      <c r="BG2121" s="17"/>
    </row>
    <row r="2122" spans="2:59" x14ac:dyDescent="0.35">
      <c r="B2122" s="24" t="s">
        <v>331</v>
      </c>
      <c r="C2122" s="17"/>
      <c r="D2122" s="17"/>
      <c r="E2122" s="17"/>
      <c r="F2122" s="17"/>
      <c r="G2122" s="17"/>
      <c r="H2122" s="17"/>
      <c r="I2122" s="17"/>
      <c r="J2122" s="17"/>
      <c r="K2122" s="17"/>
      <c r="L2122" s="17"/>
      <c r="M2122" s="17"/>
      <c r="N2122" s="17"/>
      <c r="O2122" s="17"/>
      <c r="P2122" s="17"/>
      <c r="Q2122" s="17"/>
      <c r="R2122" s="17"/>
      <c r="S2122" s="17"/>
      <c r="T2122" s="17"/>
      <c r="U2122" s="17"/>
      <c r="V2122" s="17"/>
      <c r="W2122" s="17"/>
      <c r="X2122" s="17"/>
      <c r="Y2122" s="17"/>
      <c r="Z2122" s="17"/>
      <c r="AA2122" s="17"/>
      <c r="AB2122" s="17"/>
      <c r="AC2122" s="17"/>
      <c r="AD2122" s="17"/>
      <c r="AE2122" s="17"/>
      <c r="AF2122" s="17"/>
      <c r="AG2122" s="17"/>
      <c r="AH2122" s="17"/>
      <c r="AI2122" s="17"/>
      <c r="AJ2122" s="17"/>
      <c r="AK2122" s="17"/>
      <c r="AL2122" s="17"/>
      <c r="AM2122" s="17"/>
      <c r="AN2122" s="17"/>
      <c r="AO2122" s="17"/>
      <c r="AP2122" s="17"/>
      <c r="AQ2122" s="17"/>
      <c r="AR2122" s="17"/>
      <c r="AS2122" s="17"/>
      <c r="AT2122" s="17"/>
      <c r="AU2122" s="17"/>
      <c r="AV2122" s="17"/>
      <c r="AW2122" s="17"/>
      <c r="AX2122" s="17"/>
      <c r="AY2122" s="17"/>
      <c r="AZ2122" s="17"/>
      <c r="BA2122" s="17"/>
      <c r="BB2122" s="17"/>
      <c r="BC2122" s="17"/>
      <c r="BD2122" s="17"/>
      <c r="BE2122" s="17"/>
      <c r="BF2122" s="17"/>
      <c r="BG2122" s="17"/>
    </row>
    <row r="2123" spans="2:59" x14ac:dyDescent="0.35">
      <c r="B2123" t="s">
        <v>688</v>
      </c>
      <c r="C2123" s="17">
        <v>0.164141767965818</v>
      </c>
      <c r="D2123" s="17">
        <v>0.15771419661644401</v>
      </c>
      <c r="E2123" s="17">
        <v>0.17421469461952499</v>
      </c>
      <c r="F2123" s="17"/>
      <c r="G2123" s="17">
        <v>0.244947200396889</v>
      </c>
      <c r="H2123" s="17">
        <v>0.15656307944756101</v>
      </c>
      <c r="I2123" s="17">
        <v>0.190090409299118</v>
      </c>
      <c r="J2123" s="17">
        <v>0.17416309606501601</v>
      </c>
      <c r="K2123" s="17">
        <v>0.24288793880187301</v>
      </c>
      <c r="L2123" s="17">
        <v>0</v>
      </c>
      <c r="M2123" s="17"/>
      <c r="N2123" s="17">
        <v>0.16203587511019299</v>
      </c>
      <c r="O2123" s="17">
        <v>0.16525326395785001</v>
      </c>
      <c r="P2123" s="17">
        <v>0.15851956961477601</v>
      </c>
      <c r="Q2123" s="17">
        <v>0.171954251481793</v>
      </c>
      <c r="R2123" s="17"/>
      <c r="S2123" s="17">
        <v>0.2187002841821</v>
      </c>
      <c r="T2123" s="17">
        <v>0.15234237194033201</v>
      </c>
      <c r="U2123" s="17">
        <v>0.116867248500326</v>
      </c>
      <c r="V2123" s="17">
        <v>0.15948172268122199</v>
      </c>
      <c r="W2123" s="17">
        <v>0</v>
      </c>
      <c r="X2123" s="17">
        <v>0.15807050006231699</v>
      </c>
      <c r="Y2123" s="17">
        <v>0.14130663861104201</v>
      </c>
      <c r="Z2123" s="17">
        <v>0.21140994244358599</v>
      </c>
      <c r="AA2123" s="17">
        <v>0.26780481238082898</v>
      </c>
      <c r="AB2123" s="17">
        <v>0.29309643154127701</v>
      </c>
      <c r="AC2123" s="17">
        <v>0</v>
      </c>
      <c r="AD2123" s="17">
        <v>0</v>
      </c>
      <c r="AE2123" s="17"/>
      <c r="AF2123" s="17">
        <v>7.1821096879105595E-2</v>
      </c>
      <c r="AG2123" s="17">
        <v>0.201712513710781</v>
      </c>
      <c r="AH2123" s="17">
        <v>0.16950802926227301</v>
      </c>
      <c r="AI2123" s="17"/>
      <c r="AJ2123" s="17">
        <v>9.7128445566398006E-2</v>
      </c>
      <c r="AK2123" s="17">
        <v>0.16440260010132501</v>
      </c>
      <c r="AL2123" s="17">
        <v>0.14619167682638101</v>
      </c>
      <c r="AM2123" s="17">
        <v>0.318674611373016</v>
      </c>
      <c r="AN2123" s="17">
        <v>0.23956691531297999</v>
      </c>
      <c r="AO2123" s="17"/>
      <c r="AP2123" s="17">
        <v>0.13452665692131399</v>
      </c>
      <c r="AQ2123" s="17">
        <v>0.16373846036987499</v>
      </c>
      <c r="AR2123" s="17">
        <v>0.20066882128989699</v>
      </c>
      <c r="AS2123" s="17">
        <v>0.234678871370819</v>
      </c>
      <c r="AT2123" s="17">
        <v>7.7776220969306406E-2</v>
      </c>
      <c r="AU2123" s="17"/>
      <c r="AV2123" s="17">
        <v>0.13006968695740001</v>
      </c>
      <c r="AW2123" s="17">
        <v>0.150783584797029</v>
      </c>
      <c r="AX2123" s="17">
        <v>0.11627100636943399</v>
      </c>
      <c r="AY2123" s="17">
        <v>0.239372511526103</v>
      </c>
      <c r="AZ2123" s="17">
        <v>6.9598941685326904E-2</v>
      </c>
      <c r="BA2123" s="17">
        <v>0.19025464630122799</v>
      </c>
      <c r="BB2123" s="17"/>
      <c r="BC2123" s="17">
        <v>0.20643453567492601</v>
      </c>
      <c r="BD2123" s="17">
        <v>0.14735416801081599</v>
      </c>
      <c r="BE2123" s="17">
        <v>0.18333449899321</v>
      </c>
      <c r="BF2123" s="17">
        <v>0.13500584560034901</v>
      </c>
      <c r="BG2123" s="17">
        <v>1</v>
      </c>
    </row>
    <row r="2124" spans="2:59" x14ac:dyDescent="0.35">
      <c r="B2124" t="s">
        <v>689</v>
      </c>
      <c r="C2124" s="17">
        <v>0.11280022859953</v>
      </c>
      <c r="D2124" s="17">
        <v>9.0053861732932103E-2</v>
      </c>
      <c r="E2124" s="17">
        <v>0.135819591978734</v>
      </c>
      <c r="F2124" s="17"/>
      <c r="G2124" s="17">
        <v>0.26240345181166103</v>
      </c>
      <c r="H2124" s="17">
        <v>0.109662569597395</v>
      </c>
      <c r="I2124" s="17">
        <v>0.141933283354443</v>
      </c>
      <c r="J2124" s="17">
        <v>8.26977613900544E-2</v>
      </c>
      <c r="K2124" s="17">
        <v>0.110104620897207</v>
      </c>
      <c r="L2124" s="17">
        <v>0</v>
      </c>
      <c r="M2124" s="17"/>
      <c r="N2124" s="17">
        <v>0.11835614634475</v>
      </c>
      <c r="O2124" s="17">
        <v>3.53173748810586E-2</v>
      </c>
      <c r="P2124" s="17">
        <v>6.6051094349129896E-2</v>
      </c>
      <c r="Q2124" s="17">
        <v>0.22934458392702201</v>
      </c>
      <c r="R2124" s="17"/>
      <c r="S2124" s="17">
        <v>0.139009208513621</v>
      </c>
      <c r="T2124" s="17">
        <v>5.7719913649916597E-2</v>
      </c>
      <c r="U2124" s="17">
        <v>0</v>
      </c>
      <c r="V2124" s="17">
        <v>0.186238669178141</v>
      </c>
      <c r="W2124" s="17">
        <v>0.62837466656372498</v>
      </c>
      <c r="X2124" s="17">
        <v>0</v>
      </c>
      <c r="Y2124" s="17">
        <v>0.13594342181448099</v>
      </c>
      <c r="Z2124" s="17">
        <v>0</v>
      </c>
      <c r="AA2124" s="17">
        <v>7.3886107670401699E-2</v>
      </c>
      <c r="AB2124" s="17">
        <v>0</v>
      </c>
      <c r="AC2124" s="17">
        <v>0.14135017569972599</v>
      </c>
      <c r="AD2124" s="17">
        <v>0.27391943902740301</v>
      </c>
      <c r="AE2124" s="17"/>
      <c r="AF2124" s="17">
        <v>7.2110805095899497E-2</v>
      </c>
      <c r="AG2124" s="17">
        <v>6.4845369508919906E-2</v>
      </c>
      <c r="AH2124" s="17">
        <v>0.141280495237326</v>
      </c>
      <c r="AI2124" s="17"/>
      <c r="AJ2124" s="17">
        <v>0.104563535263359</v>
      </c>
      <c r="AK2124" s="17">
        <v>0.106354588173089</v>
      </c>
      <c r="AL2124" s="17">
        <v>0.128571796604247</v>
      </c>
      <c r="AM2124" s="17">
        <v>0</v>
      </c>
      <c r="AN2124" s="17">
        <v>0.12072208096753501</v>
      </c>
      <c r="AO2124" s="17"/>
      <c r="AP2124" s="17">
        <v>0</v>
      </c>
      <c r="AQ2124" s="17">
        <v>0.16836162748420699</v>
      </c>
      <c r="AR2124" s="17">
        <v>0.103803225399713</v>
      </c>
      <c r="AS2124" s="17">
        <v>9.0055947566390099E-2</v>
      </c>
      <c r="AT2124" s="17">
        <v>0.22313406266979899</v>
      </c>
      <c r="AU2124" s="17"/>
      <c r="AV2124" s="17">
        <v>0.148670183636435</v>
      </c>
      <c r="AW2124" s="17">
        <v>0</v>
      </c>
      <c r="AX2124" s="17">
        <v>0.10729213197788701</v>
      </c>
      <c r="AY2124" s="17">
        <v>7.8996356046857202E-2</v>
      </c>
      <c r="AZ2124" s="17">
        <v>0.199674070329209</v>
      </c>
      <c r="BA2124" s="17">
        <v>0.13167370323171701</v>
      </c>
      <c r="BB2124" s="17"/>
      <c r="BC2124" s="17">
        <v>0.13130468643680199</v>
      </c>
      <c r="BD2124" s="17">
        <v>0.103901668580741</v>
      </c>
      <c r="BE2124" s="17">
        <v>7.0558604511536005E-2</v>
      </c>
      <c r="BF2124" s="17">
        <v>0.19700599968521601</v>
      </c>
      <c r="BG2124" s="17">
        <v>0</v>
      </c>
    </row>
    <row r="2125" spans="2:59" x14ac:dyDescent="0.35">
      <c r="B2125" t="s">
        <v>690</v>
      </c>
      <c r="C2125" s="17">
        <v>0.159637047098421</v>
      </c>
      <c r="D2125" s="17">
        <v>0.16958048652586599</v>
      </c>
      <c r="E2125" s="17">
        <v>0.15521109827249799</v>
      </c>
      <c r="F2125" s="17"/>
      <c r="G2125" s="17">
        <v>0.100245643129204</v>
      </c>
      <c r="H2125" s="17">
        <v>0.15221767137008199</v>
      </c>
      <c r="I2125" s="17">
        <v>0.302700647315159</v>
      </c>
      <c r="J2125" s="17">
        <v>0.14053810223580801</v>
      </c>
      <c r="K2125" s="17">
        <v>5.3849525694961702E-2</v>
      </c>
      <c r="L2125" s="17">
        <v>0.176127056589581</v>
      </c>
      <c r="M2125" s="17"/>
      <c r="N2125" s="17">
        <v>0.19803686869579001</v>
      </c>
      <c r="O2125" s="17">
        <v>0.20606145787663399</v>
      </c>
      <c r="P2125" s="17">
        <v>9.7338963213618401E-2</v>
      </c>
      <c r="Q2125" s="17">
        <v>0.131652222377628</v>
      </c>
      <c r="R2125" s="17"/>
      <c r="S2125" s="17">
        <v>0.22135598379062099</v>
      </c>
      <c r="T2125" s="17">
        <v>0.48954212857380702</v>
      </c>
      <c r="U2125" s="17">
        <v>0.117251876182262</v>
      </c>
      <c r="V2125" s="17">
        <v>5.8565528420916099E-2</v>
      </c>
      <c r="W2125" s="17">
        <v>0</v>
      </c>
      <c r="X2125" s="17">
        <v>0</v>
      </c>
      <c r="Y2125" s="17">
        <v>0.13508868189932299</v>
      </c>
      <c r="Z2125" s="17">
        <v>0.18919840859544401</v>
      </c>
      <c r="AA2125" s="17">
        <v>7.0198866621705505E-2</v>
      </c>
      <c r="AB2125" s="17">
        <v>0.28183933953426499</v>
      </c>
      <c r="AC2125" s="17">
        <v>0</v>
      </c>
      <c r="AD2125" s="17">
        <v>0</v>
      </c>
      <c r="AE2125" s="17"/>
      <c r="AF2125" s="17">
        <v>0.141886727813435</v>
      </c>
      <c r="AG2125" s="17">
        <v>0.145287099157968</v>
      </c>
      <c r="AH2125" s="17">
        <v>0.30248845550815601</v>
      </c>
      <c r="AI2125" s="17"/>
      <c r="AJ2125" s="17">
        <v>0.16084031146509101</v>
      </c>
      <c r="AK2125" s="17">
        <v>0.30400896434622898</v>
      </c>
      <c r="AL2125" s="17">
        <v>0</v>
      </c>
      <c r="AM2125" s="17">
        <v>0</v>
      </c>
      <c r="AN2125" s="17">
        <v>0.12238697308311899</v>
      </c>
      <c r="AO2125" s="17"/>
      <c r="AP2125" s="17">
        <v>0.151509213487766</v>
      </c>
      <c r="AQ2125" s="17">
        <v>0.21169737398423699</v>
      </c>
      <c r="AR2125" s="17">
        <v>0.18892130582314101</v>
      </c>
      <c r="AS2125" s="17">
        <v>0.13006015454059899</v>
      </c>
      <c r="AT2125" s="17">
        <v>0.12198479546148901</v>
      </c>
      <c r="AU2125" s="17"/>
      <c r="AV2125" s="17">
        <v>0.23211300765910101</v>
      </c>
      <c r="AW2125" s="17">
        <v>0.239269759648783</v>
      </c>
      <c r="AX2125" s="17">
        <v>7.8931786038279994E-2</v>
      </c>
      <c r="AY2125" s="17">
        <v>0.187196205834711</v>
      </c>
      <c r="AZ2125" s="17">
        <v>0.109159490651663</v>
      </c>
      <c r="BA2125" s="17">
        <v>0</v>
      </c>
      <c r="BB2125" s="17"/>
      <c r="BC2125" s="17">
        <v>2.6903160851965899E-2</v>
      </c>
      <c r="BD2125" s="17">
        <v>0.18737830989819501</v>
      </c>
      <c r="BE2125" s="17">
        <v>0.214317006116238</v>
      </c>
      <c r="BF2125" s="17">
        <v>0.19359171396584399</v>
      </c>
      <c r="BG2125" s="17">
        <v>0</v>
      </c>
    </row>
    <row r="2126" spans="2:59" x14ac:dyDescent="0.35">
      <c r="B2126" t="s">
        <v>691</v>
      </c>
      <c r="C2126" s="17">
        <v>0.17428070486741601</v>
      </c>
      <c r="D2126" s="17">
        <v>0.233443307221363</v>
      </c>
      <c r="E2126" s="17">
        <v>0.12702454602937299</v>
      </c>
      <c r="F2126" s="17"/>
      <c r="G2126" s="17">
        <v>0.108273648995904</v>
      </c>
      <c r="H2126" s="17">
        <v>0.16294464728324601</v>
      </c>
      <c r="I2126" s="17">
        <v>0.114977107028156</v>
      </c>
      <c r="J2126" s="17">
        <v>0.23380750925730601</v>
      </c>
      <c r="K2126" s="17">
        <v>9.7023544377523099E-2</v>
      </c>
      <c r="L2126" s="17">
        <v>0.305669608739427</v>
      </c>
      <c r="M2126" s="17"/>
      <c r="N2126" s="17">
        <v>0.13777328149742701</v>
      </c>
      <c r="O2126" s="17">
        <v>0.15840361348562601</v>
      </c>
      <c r="P2126" s="17">
        <v>0.24182588054731299</v>
      </c>
      <c r="Q2126" s="17">
        <v>0.16510139353398401</v>
      </c>
      <c r="R2126" s="17"/>
      <c r="S2126" s="17">
        <v>0.14911188259410299</v>
      </c>
      <c r="T2126" s="17">
        <v>0.122296875143935</v>
      </c>
      <c r="U2126" s="17">
        <v>0.52922460152402795</v>
      </c>
      <c r="V2126" s="17">
        <v>0</v>
      </c>
      <c r="W2126" s="17">
        <v>0.16235118819862099</v>
      </c>
      <c r="X2126" s="17">
        <v>9.6127999597890798E-2</v>
      </c>
      <c r="Y2126" s="17">
        <v>0.58766125767515398</v>
      </c>
      <c r="Z2126" s="17">
        <v>0</v>
      </c>
      <c r="AA2126" s="17">
        <v>0.22337100005968</v>
      </c>
      <c r="AB2126" s="17">
        <v>0</v>
      </c>
      <c r="AC2126" s="17">
        <v>0.28963451848237398</v>
      </c>
      <c r="AD2126" s="17">
        <v>0</v>
      </c>
      <c r="AE2126" s="17"/>
      <c r="AF2126" s="17">
        <v>0.20944977590335501</v>
      </c>
      <c r="AG2126" s="17">
        <v>0.17400872603634501</v>
      </c>
      <c r="AH2126" s="17">
        <v>0.196394700213258</v>
      </c>
      <c r="AI2126" s="17"/>
      <c r="AJ2126" s="17">
        <v>0.25125262587709801</v>
      </c>
      <c r="AK2126" s="17">
        <v>7.3823535674615998E-2</v>
      </c>
      <c r="AL2126" s="17">
        <v>0.44262183684168399</v>
      </c>
      <c r="AM2126" s="17">
        <v>0.32028910499145302</v>
      </c>
      <c r="AN2126" s="17">
        <v>0.118285236208873</v>
      </c>
      <c r="AO2126" s="17"/>
      <c r="AP2126" s="17">
        <v>0.22956328711542701</v>
      </c>
      <c r="AQ2126" s="17">
        <v>6.6726926128067202E-2</v>
      </c>
      <c r="AR2126" s="17">
        <v>0.20620394089754099</v>
      </c>
      <c r="AS2126" s="17">
        <v>0.233406333936473</v>
      </c>
      <c r="AT2126" s="17">
        <v>0.12014667030389201</v>
      </c>
      <c r="AU2126" s="17"/>
      <c r="AV2126" s="17">
        <v>8.9967953153108404E-2</v>
      </c>
      <c r="AW2126" s="17">
        <v>0.24640954805867099</v>
      </c>
      <c r="AX2126" s="17">
        <v>0.40545889532608498</v>
      </c>
      <c r="AY2126" s="17">
        <v>0.163012782501536</v>
      </c>
      <c r="AZ2126" s="17">
        <v>0.21265317571386499</v>
      </c>
      <c r="BA2126" s="17">
        <v>0.12861254730272501</v>
      </c>
      <c r="BB2126" s="17"/>
      <c r="BC2126" s="17">
        <v>0.17030728626945801</v>
      </c>
      <c r="BD2126" s="17">
        <v>0.19464202681186099</v>
      </c>
      <c r="BE2126" s="17">
        <v>0.22069768825959299</v>
      </c>
      <c r="BF2126" s="17">
        <v>8.5143043833341495E-2</v>
      </c>
      <c r="BG2126" s="17">
        <v>0</v>
      </c>
    </row>
    <row r="2127" spans="2:59" x14ac:dyDescent="0.35">
      <c r="B2127" t="s">
        <v>692</v>
      </c>
      <c r="C2127" s="17">
        <v>0.11934301004846</v>
      </c>
      <c r="D2127" s="17">
        <v>7.4745452300828102E-2</v>
      </c>
      <c r="E2127" s="17">
        <v>0.14758317735162299</v>
      </c>
      <c r="F2127" s="17"/>
      <c r="G2127" s="17">
        <v>0.19174265453547401</v>
      </c>
      <c r="H2127" s="17">
        <v>0.20158298423188301</v>
      </c>
      <c r="I2127" s="17">
        <v>5.7738997995256301E-2</v>
      </c>
      <c r="J2127" s="17">
        <v>5.2964965501311502E-2</v>
      </c>
      <c r="K2127" s="17">
        <v>0.20045651315802299</v>
      </c>
      <c r="L2127" s="17">
        <v>5.3598885495373699E-2</v>
      </c>
      <c r="M2127" s="17"/>
      <c r="N2127" s="17">
        <v>0.11336853520715801</v>
      </c>
      <c r="O2127" s="17">
        <v>0.18089319753260999</v>
      </c>
      <c r="P2127" s="17">
        <v>0.117616320621818</v>
      </c>
      <c r="Q2127" s="17">
        <v>7.0755377776720502E-2</v>
      </c>
      <c r="R2127" s="17"/>
      <c r="S2127" s="17">
        <v>5.0880094065179703E-2</v>
      </c>
      <c r="T2127" s="17">
        <v>6.1654370283646003E-2</v>
      </c>
      <c r="U2127" s="17">
        <v>0.13210665992491899</v>
      </c>
      <c r="V2127" s="17">
        <v>0.51219527547555199</v>
      </c>
      <c r="W2127" s="17">
        <v>0</v>
      </c>
      <c r="X2127" s="17">
        <v>9.5915738819352697E-2</v>
      </c>
      <c r="Y2127" s="17">
        <v>0</v>
      </c>
      <c r="Z2127" s="17">
        <v>0</v>
      </c>
      <c r="AA2127" s="17">
        <v>0.142186489293643</v>
      </c>
      <c r="AB2127" s="17">
        <v>0.16746738946270301</v>
      </c>
      <c r="AC2127" s="17">
        <v>0</v>
      </c>
      <c r="AD2127" s="17">
        <v>0</v>
      </c>
      <c r="AE2127" s="17"/>
      <c r="AF2127" s="17">
        <v>0.13698354331741899</v>
      </c>
      <c r="AG2127" s="17">
        <v>9.15010555425535E-2</v>
      </c>
      <c r="AH2127" s="17">
        <v>5.2334736003669703E-2</v>
      </c>
      <c r="AI2127" s="17"/>
      <c r="AJ2127" s="17">
        <v>0.14348505675644699</v>
      </c>
      <c r="AK2127" s="17">
        <v>7.1337171552491696E-2</v>
      </c>
      <c r="AL2127" s="17">
        <v>0</v>
      </c>
      <c r="AM2127" s="17">
        <v>0</v>
      </c>
      <c r="AN2127" s="17">
        <v>0.10008916876120599</v>
      </c>
      <c r="AO2127" s="17"/>
      <c r="AP2127" s="17">
        <v>0.174897571923637</v>
      </c>
      <c r="AQ2127" s="17">
        <v>4.9046483447720501E-2</v>
      </c>
      <c r="AR2127" s="17">
        <v>0</v>
      </c>
      <c r="AS2127" s="17">
        <v>0.156711370378458</v>
      </c>
      <c r="AT2127" s="17">
        <v>0.23216053931206401</v>
      </c>
      <c r="AU2127" s="17"/>
      <c r="AV2127" s="17">
        <v>0.100212837612949</v>
      </c>
      <c r="AW2127" s="17">
        <v>0.135705700617435</v>
      </c>
      <c r="AX2127" s="17">
        <v>0</v>
      </c>
      <c r="AY2127" s="17">
        <v>0.127569365607761</v>
      </c>
      <c r="AZ2127" s="17">
        <v>0.20775151628402</v>
      </c>
      <c r="BA2127" s="17">
        <v>9.8329428921896805E-2</v>
      </c>
      <c r="BB2127" s="17"/>
      <c r="BC2127" s="17">
        <v>0.12769688427895601</v>
      </c>
      <c r="BD2127" s="17">
        <v>0.17104602576716099</v>
      </c>
      <c r="BE2127" s="17">
        <v>2.96075821365335E-2</v>
      </c>
      <c r="BF2127" s="17">
        <v>0.15307097130150199</v>
      </c>
      <c r="BG2127" s="17">
        <v>0</v>
      </c>
    </row>
    <row r="2128" spans="2:59" x14ac:dyDescent="0.35">
      <c r="B2128" t="s">
        <v>598</v>
      </c>
      <c r="C2128" s="17">
        <v>0.10776107728020801</v>
      </c>
      <c r="D2128" s="17">
        <v>0.14524003822258499</v>
      </c>
      <c r="E2128" s="17">
        <v>7.7753406396221802E-2</v>
      </c>
      <c r="F2128" s="17"/>
      <c r="G2128" s="17">
        <v>5.5203761074860698E-2</v>
      </c>
      <c r="H2128" s="17">
        <v>0.13844569626695499</v>
      </c>
      <c r="I2128" s="17">
        <v>0.15797559970293701</v>
      </c>
      <c r="J2128" s="17">
        <v>9.1805788364000801E-2</v>
      </c>
      <c r="K2128" s="17">
        <v>4.1089859351978703E-2</v>
      </c>
      <c r="L2128" s="17">
        <v>0.146292895655423</v>
      </c>
      <c r="M2128" s="17"/>
      <c r="N2128" s="17">
        <v>0.22569915920043801</v>
      </c>
      <c r="O2128" s="17">
        <v>7.0639441354793706E-2</v>
      </c>
      <c r="P2128" s="17">
        <v>6.3195619944148004E-2</v>
      </c>
      <c r="Q2128" s="17">
        <v>3.4036349515782299E-2</v>
      </c>
      <c r="R2128" s="17"/>
      <c r="S2128" s="17">
        <v>9.3041162343475106E-2</v>
      </c>
      <c r="T2128" s="17">
        <v>0</v>
      </c>
      <c r="U2128" s="17">
        <v>0</v>
      </c>
      <c r="V2128" s="17">
        <v>8.3518804244169395E-2</v>
      </c>
      <c r="W2128" s="17">
        <v>0</v>
      </c>
      <c r="X2128" s="17">
        <v>0.299948578628429</v>
      </c>
      <c r="Y2128" s="17">
        <v>0</v>
      </c>
      <c r="Z2128" s="17">
        <v>0.24091085839808099</v>
      </c>
      <c r="AA2128" s="17">
        <v>7.3431330392661198E-2</v>
      </c>
      <c r="AB2128" s="17">
        <v>0</v>
      </c>
      <c r="AC2128" s="17">
        <v>0.30699221488661999</v>
      </c>
      <c r="AD2128" s="17">
        <v>0.49691071398725201</v>
      </c>
      <c r="AE2128" s="17"/>
      <c r="AF2128" s="17">
        <v>8.7259477069314598E-2</v>
      </c>
      <c r="AG2128" s="17">
        <v>0.20991942504</v>
      </c>
      <c r="AH2128" s="17">
        <v>0</v>
      </c>
      <c r="AI2128" s="17"/>
      <c r="AJ2128" s="17">
        <v>2.4783025737482402E-2</v>
      </c>
      <c r="AK2128" s="17">
        <v>0.25247637994806199</v>
      </c>
      <c r="AL2128" s="17">
        <v>0.14336044628940101</v>
      </c>
      <c r="AM2128" s="17">
        <v>0</v>
      </c>
      <c r="AN2128" s="17">
        <v>9.4385197702965301E-2</v>
      </c>
      <c r="AO2128" s="17"/>
      <c r="AP2128" s="17">
        <v>4.7857985517065903E-2</v>
      </c>
      <c r="AQ2128" s="17">
        <v>0.20866676199796</v>
      </c>
      <c r="AR2128" s="17">
        <v>0</v>
      </c>
      <c r="AS2128" s="17">
        <v>0</v>
      </c>
      <c r="AT2128" s="17">
        <v>0.224797711283449</v>
      </c>
      <c r="AU2128" s="17"/>
      <c r="AV2128" s="17">
        <v>0.22660711883103399</v>
      </c>
      <c r="AW2128" s="17">
        <v>5.13699935666505E-2</v>
      </c>
      <c r="AX2128" s="17">
        <v>0</v>
      </c>
      <c r="AY2128" s="17">
        <v>0</v>
      </c>
      <c r="AZ2128" s="17">
        <v>0.20116280533591599</v>
      </c>
      <c r="BA2128" s="17">
        <v>6.5274398579403994E-2</v>
      </c>
      <c r="BB2128" s="17"/>
      <c r="BC2128" s="17">
        <v>3.29119051374899E-2</v>
      </c>
      <c r="BD2128" s="17">
        <v>7.6900403791698504E-2</v>
      </c>
      <c r="BE2128" s="17">
        <v>0.16048118981404</v>
      </c>
      <c r="BF2128" s="17">
        <v>0.236182425613747</v>
      </c>
      <c r="BG2128" s="17">
        <v>0</v>
      </c>
    </row>
    <row r="2129" spans="2:59" x14ac:dyDescent="0.35">
      <c r="B2129" t="s">
        <v>693</v>
      </c>
      <c r="C2129" s="17">
        <v>7.8634457473483202E-2</v>
      </c>
      <c r="D2129" s="17">
        <v>0.114832945015725</v>
      </c>
      <c r="E2129" s="17">
        <v>4.8965565970455899E-2</v>
      </c>
      <c r="F2129" s="17"/>
      <c r="G2129" s="17">
        <v>3.7183640056006398E-2</v>
      </c>
      <c r="H2129" s="17">
        <v>0</v>
      </c>
      <c r="I2129" s="17">
        <v>0</v>
      </c>
      <c r="J2129" s="17">
        <v>8.8029001388923195E-2</v>
      </c>
      <c r="K2129" s="17">
        <v>0.15945594610799199</v>
      </c>
      <c r="L2129" s="17">
        <v>0.177818612982799</v>
      </c>
      <c r="M2129" s="17"/>
      <c r="N2129" s="17">
        <v>1.7252338231005901E-2</v>
      </c>
      <c r="O2129" s="17">
        <v>8.8291962373555993E-2</v>
      </c>
      <c r="P2129" s="17">
        <v>0.127434034914367</v>
      </c>
      <c r="Q2129" s="17">
        <v>9.8559081752948793E-2</v>
      </c>
      <c r="R2129" s="17"/>
      <c r="S2129" s="17">
        <v>7.2906590017463094E-2</v>
      </c>
      <c r="T2129" s="17">
        <v>0.116444340408363</v>
      </c>
      <c r="U2129" s="17">
        <v>0.10454961386846499</v>
      </c>
      <c r="V2129" s="17">
        <v>0</v>
      </c>
      <c r="W2129" s="17">
        <v>0.209274145237654</v>
      </c>
      <c r="X2129" s="17">
        <v>8.2985516427665607E-2</v>
      </c>
      <c r="Y2129" s="17">
        <v>0</v>
      </c>
      <c r="Z2129" s="17">
        <v>0</v>
      </c>
      <c r="AA2129" s="17">
        <v>7.0198866621705505E-2</v>
      </c>
      <c r="AB2129" s="17">
        <v>0.25759683946175399</v>
      </c>
      <c r="AC2129" s="17">
        <v>0</v>
      </c>
      <c r="AD2129" s="17">
        <v>0</v>
      </c>
      <c r="AE2129" s="17"/>
      <c r="AF2129" s="17">
        <v>0.13549337268178199</v>
      </c>
      <c r="AG2129" s="17">
        <v>7.7791127746518696E-2</v>
      </c>
      <c r="AH2129" s="17">
        <v>0</v>
      </c>
      <c r="AI2129" s="17"/>
      <c r="AJ2129" s="17">
        <v>0.10747047151050799</v>
      </c>
      <c r="AK2129" s="17">
        <v>0</v>
      </c>
      <c r="AL2129" s="17">
        <v>0.13925424343828599</v>
      </c>
      <c r="AM2129" s="17">
        <v>0.36103628363553097</v>
      </c>
      <c r="AN2129" s="17">
        <v>5.2278116121114E-2</v>
      </c>
      <c r="AO2129" s="17"/>
      <c r="AP2129" s="17">
        <v>0.10848865483138299</v>
      </c>
      <c r="AQ2129" s="17">
        <v>7.7726727439242999E-2</v>
      </c>
      <c r="AR2129" s="17">
        <v>0.21835187033633799</v>
      </c>
      <c r="AS2129" s="17">
        <v>9.9756953299836401E-2</v>
      </c>
      <c r="AT2129" s="17">
        <v>0</v>
      </c>
      <c r="AU2129" s="17"/>
      <c r="AV2129" s="17">
        <v>4.8890313758424099E-2</v>
      </c>
      <c r="AW2129" s="17">
        <v>6.8806012218903201E-2</v>
      </c>
      <c r="AX2129" s="17">
        <v>0.29204618028831503</v>
      </c>
      <c r="AY2129" s="17">
        <v>0.16122160429361401</v>
      </c>
      <c r="AZ2129" s="17">
        <v>0</v>
      </c>
      <c r="BA2129" s="17">
        <v>0</v>
      </c>
      <c r="BB2129" s="17"/>
      <c r="BC2129" s="17">
        <v>0.14976478209050101</v>
      </c>
      <c r="BD2129" s="17">
        <v>8.87686258931666E-2</v>
      </c>
      <c r="BE2129" s="17">
        <v>0</v>
      </c>
      <c r="BF2129" s="17">
        <v>0</v>
      </c>
      <c r="BG2129" s="17">
        <v>0</v>
      </c>
    </row>
    <row r="2130" spans="2:59" x14ac:dyDescent="0.35">
      <c r="B2130" t="s">
        <v>100</v>
      </c>
      <c r="C2130" s="17">
        <v>8.3401706666663397E-2</v>
      </c>
      <c r="D2130" s="17">
        <v>1.4389712364256501E-2</v>
      </c>
      <c r="E2130" s="17">
        <v>0.13342791938157</v>
      </c>
      <c r="F2130" s="17"/>
      <c r="G2130" s="17">
        <v>0</v>
      </c>
      <c r="H2130" s="17">
        <v>7.8583351802877496E-2</v>
      </c>
      <c r="I2130" s="17">
        <v>3.4583955304930698E-2</v>
      </c>
      <c r="J2130" s="17">
        <v>0.13599377579758101</v>
      </c>
      <c r="K2130" s="17">
        <v>9.5132051610440804E-2</v>
      </c>
      <c r="L2130" s="17">
        <v>0.140492940537396</v>
      </c>
      <c r="M2130" s="17"/>
      <c r="N2130" s="17">
        <v>2.7477795713237201E-2</v>
      </c>
      <c r="O2130" s="17">
        <v>9.5139688537871303E-2</v>
      </c>
      <c r="P2130" s="17">
        <v>0.12801851679483001</v>
      </c>
      <c r="Q2130" s="17">
        <v>9.8596739634121994E-2</v>
      </c>
      <c r="R2130" s="17"/>
      <c r="S2130" s="17">
        <v>5.4994794493436999E-2</v>
      </c>
      <c r="T2130" s="17">
        <v>0</v>
      </c>
      <c r="U2130" s="17">
        <v>0</v>
      </c>
      <c r="V2130" s="17">
        <v>0</v>
      </c>
      <c r="W2130" s="17">
        <v>0</v>
      </c>
      <c r="X2130" s="17">
        <v>0.26695166646434498</v>
      </c>
      <c r="Y2130" s="17">
        <v>0</v>
      </c>
      <c r="Z2130" s="17">
        <v>0.35848079056288901</v>
      </c>
      <c r="AA2130" s="17">
        <v>7.8922526959374101E-2</v>
      </c>
      <c r="AB2130" s="17">
        <v>0</v>
      </c>
      <c r="AC2130" s="17">
        <v>0.26202309093128101</v>
      </c>
      <c r="AD2130" s="17">
        <v>0.22916984698534601</v>
      </c>
      <c r="AE2130" s="17"/>
      <c r="AF2130" s="17">
        <v>0.14499520123968901</v>
      </c>
      <c r="AG2130" s="17">
        <v>3.4934683256914199E-2</v>
      </c>
      <c r="AH2130" s="17">
        <v>0.13799358377531701</v>
      </c>
      <c r="AI2130" s="17"/>
      <c r="AJ2130" s="17">
        <v>0.110476527823617</v>
      </c>
      <c r="AK2130" s="17">
        <v>2.7596760204187401E-2</v>
      </c>
      <c r="AL2130" s="17">
        <v>0</v>
      </c>
      <c r="AM2130" s="17">
        <v>0</v>
      </c>
      <c r="AN2130" s="17">
        <v>0.15228631184220801</v>
      </c>
      <c r="AO2130" s="17"/>
      <c r="AP2130" s="17">
        <v>0.153156630203407</v>
      </c>
      <c r="AQ2130" s="17">
        <v>5.4035639148690397E-2</v>
      </c>
      <c r="AR2130" s="17">
        <v>8.2050836253369397E-2</v>
      </c>
      <c r="AS2130" s="17">
        <v>5.5330368907424203E-2</v>
      </c>
      <c r="AT2130" s="17">
        <v>0</v>
      </c>
      <c r="AU2130" s="17"/>
      <c r="AV2130" s="17">
        <v>2.3468898391548001E-2</v>
      </c>
      <c r="AW2130" s="17">
        <v>0.107655401092528</v>
      </c>
      <c r="AX2130" s="17">
        <v>0</v>
      </c>
      <c r="AY2130" s="17">
        <v>4.2631174189417503E-2</v>
      </c>
      <c r="AZ2130" s="17">
        <v>0</v>
      </c>
      <c r="BA2130" s="17">
        <v>0.38585527566303002</v>
      </c>
      <c r="BB2130" s="17"/>
      <c r="BC2130" s="17">
        <v>0.15467675925990099</v>
      </c>
      <c r="BD2130" s="17">
        <v>3.00087712463608E-2</v>
      </c>
      <c r="BE2130" s="17">
        <v>0.12100343016885</v>
      </c>
      <c r="BF2130" s="17">
        <v>0</v>
      </c>
      <c r="BG2130" s="17">
        <v>0</v>
      </c>
    </row>
    <row r="2131" spans="2:59" x14ac:dyDescent="0.35">
      <c r="C2131" s="17"/>
      <c r="D2131" s="17"/>
      <c r="E2131" s="17"/>
      <c r="F2131" s="17"/>
      <c r="G2131" s="17"/>
      <c r="H2131" s="17"/>
      <c r="I2131" s="17"/>
      <c r="J2131" s="17"/>
      <c r="K2131" s="17"/>
      <c r="L2131" s="17"/>
      <c r="M2131" s="17"/>
      <c r="N2131" s="17"/>
      <c r="O2131" s="17"/>
      <c r="P2131" s="17"/>
      <c r="Q2131" s="17"/>
      <c r="R2131" s="17"/>
      <c r="S2131" s="17"/>
      <c r="T2131" s="17"/>
      <c r="U2131" s="17"/>
      <c r="V2131" s="17"/>
      <c r="W2131" s="17"/>
      <c r="X2131" s="17"/>
      <c r="Y2131" s="17"/>
      <c r="Z2131" s="17"/>
      <c r="AA2131" s="17"/>
      <c r="AB2131" s="17"/>
      <c r="AC2131" s="17"/>
      <c r="AD2131" s="17"/>
      <c r="AE2131" s="17"/>
      <c r="AF2131" s="17"/>
      <c r="AG2131" s="17"/>
      <c r="AH2131" s="17"/>
      <c r="AI2131" s="17"/>
      <c r="AJ2131" s="17"/>
      <c r="AK2131" s="17"/>
      <c r="AL2131" s="17"/>
      <c r="AM2131" s="17"/>
      <c r="AN2131" s="17"/>
      <c r="AO2131" s="17"/>
      <c r="AP2131" s="17"/>
      <c r="AQ2131" s="17"/>
      <c r="AR2131" s="17"/>
      <c r="AS2131" s="17"/>
      <c r="AT2131" s="17"/>
      <c r="AU2131" s="17"/>
      <c r="AV2131" s="17"/>
      <c r="AW2131" s="17"/>
      <c r="AX2131" s="17"/>
      <c r="AY2131" s="17"/>
      <c r="AZ2131" s="17"/>
      <c r="BA2131" s="17"/>
      <c r="BB2131" s="17"/>
      <c r="BC2131" s="17"/>
      <c r="BD2131" s="17"/>
      <c r="BE2131" s="17"/>
      <c r="BF2131" s="17"/>
      <c r="BG2131" s="17"/>
    </row>
    <row r="2132" spans="2:59" x14ac:dyDescent="0.35">
      <c r="B2132" s="6" t="s">
        <v>718</v>
      </c>
      <c r="C2132" s="17"/>
      <c r="D2132" s="17"/>
      <c r="E2132" s="17"/>
      <c r="F2132" s="17"/>
      <c r="G2132" s="17"/>
      <c r="H2132" s="17"/>
      <c r="I2132" s="17"/>
      <c r="J2132" s="17"/>
      <c r="K2132" s="17"/>
      <c r="L2132" s="17"/>
      <c r="M2132" s="17"/>
      <c r="N2132" s="17"/>
      <c r="O2132" s="17"/>
      <c r="P2132" s="17"/>
      <c r="Q2132" s="17"/>
      <c r="R2132" s="17"/>
      <c r="S2132" s="17"/>
      <c r="T2132" s="17"/>
      <c r="U2132" s="17"/>
      <c r="V2132" s="17"/>
      <c r="W2132" s="17"/>
      <c r="X2132" s="17"/>
      <c r="Y2132" s="17"/>
      <c r="Z2132" s="17"/>
      <c r="AA2132" s="17"/>
      <c r="AB2132" s="17"/>
      <c r="AC2132" s="17"/>
      <c r="AD2132" s="17"/>
      <c r="AE2132" s="17"/>
      <c r="AF2132" s="17"/>
      <c r="AG2132" s="17"/>
      <c r="AH2132" s="17"/>
      <c r="AI2132" s="17"/>
      <c r="AJ2132" s="17"/>
      <c r="AK2132" s="17"/>
      <c r="AL2132" s="17"/>
      <c r="AM2132" s="17"/>
      <c r="AN2132" s="17"/>
      <c r="AO2132" s="17"/>
      <c r="AP2132" s="17"/>
      <c r="AQ2132" s="17"/>
      <c r="AR2132" s="17"/>
      <c r="AS2132" s="17"/>
      <c r="AT2132" s="17"/>
      <c r="AU2132" s="17"/>
      <c r="AV2132" s="17"/>
      <c r="AW2132" s="17"/>
      <c r="AX2132" s="17"/>
      <c r="AY2132" s="17"/>
      <c r="AZ2132" s="17"/>
      <c r="BA2132" s="17"/>
      <c r="BB2132" s="17"/>
      <c r="BC2132" s="17"/>
      <c r="BD2132" s="17"/>
      <c r="BE2132" s="17"/>
      <c r="BF2132" s="17"/>
      <c r="BG2132" s="17"/>
    </row>
    <row r="2133" spans="2:59" x14ac:dyDescent="0.35">
      <c r="B2133" s="24" t="s">
        <v>331</v>
      </c>
      <c r="C2133" s="17"/>
      <c r="D2133" s="17"/>
      <c r="E2133" s="17"/>
      <c r="F2133" s="17"/>
      <c r="G2133" s="17"/>
      <c r="H2133" s="17"/>
      <c r="I2133" s="17"/>
      <c r="J2133" s="17"/>
      <c r="K2133" s="17"/>
      <c r="L2133" s="17"/>
      <c r="M2133" s="17"/>
      <c r="N2133" s="17"/>
      <c r="O2133" s="17"/>
      <c r="P2133" s="17"/>
      <c r="Q2133" s="17"/>
      <c r="R2133" s="17"/>
      <c r="S2133" s="17"/>
      <c r="T2133" s="17"/>
      <c r="U2133" s="17"/>
      <c r="V2133" s="17"/>
      <c r="W2133" s="17"/>
      <c r="X2133" s="17"/>
      <c r="Y2133" s="17"/>
      <c r="Z2133" s="17"/>
      <c r="AA2133" s="17"/>
      <c r="AB2133" s="17"/>
      <c r="AC2133" s="17"/>
      <c r="AD2133" s="17"/>
      <c r="AE2133" s="17"/>
      <c r="AF2133" s="17"/>
      <c r="AG2133" s="17"/>
      <c r="AH2133" s="17"/>
      <c r="AI2133" s="17"/>
      <c r="AJ2133" s="17"/>
      <c r="AK2133" s="17"/>
      <c r="AL2133" s="17"/>
      <c r="AM2133" s="17"/>
      <c r="AN2133" s="17"/>
      <c r="AO2133" s="17"/>
      <c r="AP2133" s="17"/>
      <c r="AQ2133" s="17"/>
      <c r="AR2133" s="17"/>
      <c r="AS2133" s="17"/>
      <c r="AT2133" s="17"/>
      <c r="AU2133" s="17"/>
      <c r="AV2133" s="17"/>
      <c r="AW2133" s="17"/>
      <c r="AX2133" s="17"/>
      <c r="AY2133" s="17"/>
      <c r="AZ2133" s="17"/>
      <c r="BA2133" s="17"/>
      <c r="BB2133" s="17"/>
      <c r="BC2133" s="17"/>
      <c r="BD2133" s="17"/>
      <c r="BE2133" s="17"/>
      <c r="BF2133" s="17"/>
      <c r="BG2133" s="17"/>
    </row>
    <row r="2134" spans="2:59" x14ac:dyDescent="0.35">
      <c r="B2134" t="s">
        <v>688</v>
      </c>
      <c r="C2134" s="17">
        <v>0.16364841459979201</v>
      </c>
      <c r="D2134" s="17">
        <v>0.19149213644895699</v>
      </c>
      <c r="E2134" s="17">
        <v>0.13867732658618101</v>
      </c>
      <c r="F2134" s="17"/>
      <c r="G2134" s="17">
        <v>0.17643807871849401</v>
      </c>
      <c r="H2134" s="17">
        <v>0.21672437902768099</v>
      </c>
      <c r="I2134" s="17">
        <v>5.7898062458703999E-2</v>
      </c>
      <c r="J2134" s="17">
        <v>0.16430293851066799</v>
      </c>
      <c r="K2134" s="17">
        <v>0.101572620933868</v>
      </c>
      <c r="L2134" s="17">
        <v>0.23326816954229901</v>
      </c>
      <c r="M2134" s="17"/>
      <c r="N2134" s="17">
        <v>0.188991952164063</v>
      </c>
      <c r="O2134" s="17">
        <v>0.149554789102844</v>
      </c>
      <c r="P2134" s="17">
        <v>0.14204006332562499</v>
      </c>
      <c r="Q2134" s="17">
        <v>0.17189651590357</v>
      </c>
      <c r="R2134" s="17"/>
      <c r="S2134" s="17">
        <v>0.19423202892060301</v>
      </c>
      <c r="T2134" s="17">
        <v>0.14743015121011699</v>
      </c>
      <c r="U2134" s="17">
        <v>8.9114619810009205E-2</v>
      </c>
      <c r="V2134" s="17">
        <v>0.32703848280388398</v>
      </c>
      <c r="W2134" s="17">
        <v>0</v>
      </c>
      <c r="X2134" s="17">
        <v>0.14045759335227201</v>
      </c>
      <c r="Y2134" s="17">
        <v>0.110883958667955</v>
      </c>
      <c r="Z2134" s="17">
        <v>0</v>
      </c>
      <c r="AA2134" s="17">
        <v>0.211418912385333</v>
      </c>
      <c r="AB2134" s="17">
        <v>0.24862777585132401</v>
      </c>
      <c r="AC2134" s="17">
        <v>0.29378295045227498</v>
      </c>
      <c r="AD2134" s="17">
        <v>0</v>
      </c>
      <c r="AE2134" s="17"/>
      <c r="AF2134" s="17">
        <v>0.19834293495364999</v>
      </c>
      <c r="AG2134" s="17">
        <v>0.160099111787884</v>
      </c>
      <c r="AH2134" s="17">
        <v>6.1139335133788997E-2</v>
      </c>
      <c r="AI2134" s="17"/>
      <c r="AJ2134" s="17">
        <v>0.19567512910241899</v>
      </c>
      <c r="AK2134" s="17">
        <v>0.150558647068015</v>
      </c>
      <c r="AL2134" s="17">
        <v>0.35614538553755298</v>
      </c>
      <c r="AM2134" s="17">
        <v>0.63914821508223596</v>
      </c>
      <c r="AN2134" s="17">
        <v>0</v>
      </c>
      <c r="AO2134" s="17"/>
      <c r="AP2134" s="17">
        <v>0.16708282358408799</v>
      </c>
      <c r="AQ2134" s="17">
        <v>0.14260253431911801</v>
      </c>
      <c r="AR2134" s="17">
        <v>0.13296741939520701</v>
      </c>
      <c r="AS2134" s="17">
        <v>0.339670957581237</v>
      </c>
      <c r="AT2134" s="17">
        <v>0</v>
      </c>
      <c r="AU2134" s="17"/>
      <c r="AV2134" s="17">
        <v>0.198655575567384</v>
      </c>
      <c r="AW2134" s="17">
        <v>0.21836622387601801</v>
      </c>
      <c r="AX2134" s="17">
        <v>0.152042700245894</v>
      </c>
      <c r="AY2134" s="17">
        <v>0.20058517646358601</v>
      </c>
      <c r="AZ2134" s="17">
        <v>0</v>
      </c>
      <c r="BA2134" s="17">
        <v>9.2224976106673004E-2</v>
      </c>
      <c r="BB2134" s="17"/>
      <c r="BC2134" s="17">
        <v>0.25007564196733201</v>
      </c>
      <c r="BD2134" s="17">
        <v>4.7327272610682002E-2</v>
      </c>
      <c r="BE2134" s="17">
        <v>0.16156349051923399</v>
      </c>
      <c r="BF2134" s="17">
        <v>0.23319630908380701</v>
      </c>
      <c r="BG2134" s="17" t="s">
        <v>697</v>
      </c>
    </row>
    <row r="2135" spans="2:59" x14ac:dyDescent="0.35">
      <c r="B2135" t="s">
        <v>689</v>
      </c>
      <c r="C2135" s="17">
        <v>0.152592521719949</v>
      </c>
      <c r="D2135" s="17">
        <v>0.206594508154919</v>
      </c>
      <c r="E2135" s="17">
        <v>0.104161914508653</v>
      </c>
      <c r="F2135" s="17"/>
      <c r="G2135" s="17">
        <v>9.5290548612481304E-2</v>
      </c>
      <c r="H2135" s="17">
        <v>6.1588708212603899E-2</v>
      </c>
      <c r="I2135" s="17">
        <v>0.28942856178947601</v>
      </c>
      <c r="J2135" s="17">
        <v>0.25744194371833601</v>
      </c>
      <c r="K2135" s="17">
        <v>0.20577822666463499</v>
      </c>
      <c r="L2135" s="17">
        <v>4.1985672700543597E-2</v>
      </c>
      <c r="M2135" s="17"/>
      <c r="N2135" s="17">
        <v>0.123369029607604</v>
      </c>
      <c r="O2135" s="17">
        <v>0.25182981654169101</v>
      </c>
      <c r="P2135" s="17">
        <v>0.13831866039957</v>
      </c>
      <c r="Q2135" s="17">
        <v>0.111904425138383</v>
      </c>
      <c r="R2135" s="17"/>
      <c r="S2135" s="17">
        <v>0.216046088243594</v>
      </c>
      <c r="T2135" s="17">
        <v>0.25228090785781998</v>
      </c>
      <c r="U2135" s="17">
        <v>0</v>
      </c>
      <c r="V2135" s="17">
        <v>0</v>
      </c>
      <c r="W2135" s="17">
        <v>0.18641746500172701</v>
      </c>
      <c r="X2135" s="17">
        <v>0</v>
      </c>
      <c r="Y2135" s="17">
        <v>0.244198228239422</v>
      </c>
      <c r="Z2135" s="17">
        <v>0.240955883023934</v>
      </c>
      <c r="AA2135" s="17">
        <v>6.9975157151283093E-2</v>
      </c>
      <c r="AB2135" s="17">
        <v>0.30980769833494198</v>
      </c>
      <c r="AC2135" s="17">
        <v>0</v>
      </c>
      <c r="AD2135" s="17">
        <v>0</v>
      </c>
      <c r="AE2135" s="17"/>
      <c r="AF2135" s="17">
        <v>0.18806628330695499</v>
      </c>
      <c r="AG2135" s="17">
        <v>0.11262173736778</v>
      </c>
      <c r="AH2135" s="17">
        <v>0.18323114029312801</v>
      </c>
      <c r="AI2135" s="17"/>
      <c r="AJ2135" s="17">
        <v>0.17488238736325701</v>
      </c>
      <c r="AK2135" s="17">
        <v>0.13798839045907499</v>
      </c>
      <c r="AL2135" s="17">
        <v>0</v>
      </c>
      <c r="AM2135" s="17">
        <v>0</v>
      </c>
      <c r="AN2135" s="17">
        <v>0.301982364927876</v>
      </c>
      <c r="AO2135" s="17"/>
      <c r="AP2135" s="17">
        <v>0.16444856992774401</v>
      </c>
      <c r="AQ2135" s="17">
        <v>0.126394244873166</v>
      </c>
      <c r="AR2135" s="17">
        <v>0</v>
      </c>
      <c r="AS2135" s="17">
        <v>0.21429538614382199</v>
      </c>
      <c r="AT2135" s="17">
        <v>0.22746960297433499</v>
      </c>
      <c r="AU2135" s="17"/>
      <c r="AV2135" s="17">
        <v>0.14593808068068101</v>
      </c>
      <c r="AW2135" s="17">
        <v>6.6935118212367001E-2</v>
      </c>
      <c r="AX2135" s="17">
        <v>0</v>
      </c>
      <c r="AY2135" s="17">
        <v>0.28029942679983599</v>
      </c>
      <c r="AZ2135" s="17">
        <v>0.172519063426225</v>
      </c>
      <c r="BA2135" s="17">
        <v>0</v>
      </c>
      <c r="BB2135" s="17"/>
      <c r="BC2135" s="17">
        <v>6.6533769244192603E-2</v>
      </c>
      <c r="BD2135" s="17">
        <v>0.27957670396837703</v>
      </c>
      <c r="BE2135" s="17">
        <v>0.10126150102586801</v>
      </c>
      <c r="BF2135" s="17">
        <v>0.15320049137265301</v>
      </c>
      <c r="BG2135" s="17" t="s">
        <v>697</v>
      </c>
    </row>
    <row r="2136" spans="2:59" x14ac:dyDescent="0.35">
      <c r="B2136" t="s">
        <v>690</v>
      </c>
      <c r="C2136" s="17">
        <v>0.28445164301627701</v>
      </c>
      <c r="D2136" s="17">
        <v>0.30961985878300402</v>
      </c>
      <c r="E2136" s="17">
        <v>0.26188002940581501</v>
      </c>
      <c r="F2136" s="17"/>
      <c r="G2136" s="17">
        <v>0.38260916536426898</v>
      </c>
      <c r="H2136" s="17">
        <v>0.291429942917941</v>
      </c>
      <c r="I2136" s="17">
        <v>0.25191423916400202</v>
      </c>
      <c r="J2136" s="17">
        <v>0.13808961214063001</v>
      </c>
      <c r="K2136" s="17">
        <v>0.33183420871470598</v>
      </c>
      <c r="L2136" s="17">
        <v>0.30987896736009801</v>
      </c>
      <c r="M2136" s="17"/>
      <c r="N2136" s="17">
        <v>0.24508006769120699</v>
      </c>
      <c r="O2136" s="17">
        <v>0.29636057382367698</v>
      </c>
      <c r="P2136" s="17">
        <v>0.33783223619137398</v>
      </c>
      <c r="Q2136" s="17">
        <v>0.25576210408830702</v>
      </c>
      <c r="R2136" s="17"/>
      <c r="S2136" s="17">
        <v>0.34167012925082202</v>
      </c>
      <c r="T2136" s="17">
        <v>0.29559112022897299</v>
      </c>
      <c r="U2136" s="17">
        <v>0.29547839592948799</v>
      </c>
      <c r="V2136" s="17">
        <v>0.12791200216068099</v>
      </c>
      <c r="W2136" s="17">
        <v>0.385083471454917</v>
      </c>
      <c r="X2136" s="17">
        <v>0.68368263512588701</v>
      </c>
      <c r="Y2136" s="17">
        <v>0.31814474297858902</v>
      </c>
      <c r="Z2136" s="17">
        <v>0.123486636699604</v>
      </c>
      <c r="AA2136" s="17">
        <v>0.18199852829166399</v>
      </c>
      <c r="AB2136" s="17">
        <v>0.16783920752126799</v>
      </c>
      <c r="AC2136" s="17">
        <v>0</v>
      </c>
      <c r="AD2136" s="17">
        <v>0.66495219264212202</v>
      </c>
      <c r="AE2136" s="17"/>
      <c r="AF2136" s="17">
        <v>0.265807830586064</v>
      </c>
      <c r="AG2136" s="17">
        <v>0.289873893419061</v>
      </c>
      <c r="AH2136" s="17">
        <v>0.29293458685092799</v>
      </c>
      <c r="AI2136" s="17"/>
      <c r="AJ2136" s="17">
        <v>0.23989212333527801</v>
      </c>
      <c r="AK2136" s="17">
        <v>0.37190500597003701</v>
      </c>
      <c r="AL2136" s="17">
        <v>0.202064321378157</v>
      </c>
      <c r="AM2136" s="17">
        <v>0</v>
      </c>
      <c r="AN2136" s="17">
        <v>0.29330782374005898</v>
      </c>
      <c r="AO2136" s="17"/>
      <c r="AP2136" s="17">
        <v>0.25999964893204303</v>
      </c>
      <c r="AQ2136" s="17">
        <v>0.34377462527668401</v>
      </c>
      <c r="AR2136" s="17">
        <v>9.0544894804265003E-2</v>
      </c>
      <c r="AS2136" s="17">
        <v>0.20554856567058</v>
      </c>
      <c r="AT2136" s="17">
        <v>0.53562660566715803</v>
      </c>
      <c r="AU2136" s="17"/>
      <c r="AV2136" s="17">
        <v>0.26643341917145302</v>
      </c>
      <c r="AW2136" s="17">
        <v>0.40356960115787299</v>
      </c>
      <c r="AX2136" s="17">
        <v>0.10353431210545901</v>
      </c>
      <c r="AY2136" s="17">
        <v>0.169631131452744</v>
      </c>
      <c r="AZ2136" s="17">
        <v>0.40623362043803402</v>
      </c>
      <c r="BA2136" s="17">
        <v>0.33806149018125298</v>
      </c>
      <c r="BB2136" s="17"/>
      <c r="BC2136" s="17">
        <v>0.28542995231096102</v>
      </c>
      <c r="BD2136" s="17">
        <v>0.36071216363812397</v>
      </c>
      <c r="BE2136" s="17">
        <v>0.184119537309646</v>
      </c>
      <c r="BF2136" s="17">
        <v>0.235729557641913</v>
      </c>
      <c r="BG2136" s="17" t="s">
        <v>697</v>
      </c>
    </row>
    <row r="2137" spans="2:59" x14ac:dyDescent="0.35">
      <c r="B2137" t="s">
        <v>691</v>
      </c>
      <c r="C2137" s="17">
        <v>0.167591695993002</v>
      </c>
      <c r="D2137" s="17">
        <v>0.104851042694432</v>
      </c>
      <c r="E2137" s="17">
        <v>0.22385940273268501</v>
      </c>
      <c r="F2137" s="17"/>
      <c r="G2137" s="17">
        <v>0.223842328234682</v>
      </c>
      <c r="H2137" s="17">
        <v>0.30275279984729703</v>
      </c>
      <c r="I2137" s="17">
        <v>0.18404286012195301</v>
      </c>
      <c r="J2137" s="17">
        <v>0.17823233988081799</v>
      </c>
      <c r="K2137" s="17">
        <v>4.9924159503876298E-2</v>
      </c>
      <c r="L2137" s="17">
        <v>8.38377286072709E-2</v>
      </c>
      <c r="M2137" s="17"/>
      <c r="N2137" s="17">
        <v>0.224925264719844</v>
      </c>
      <c r="O2137" s="17">
        <v>7.8878268938934307E-2</v>
      </c>
      <c r="P2137" s="17">
        <v>0.14899597058185499</v>
      </c>
      <c r="Q2137" s="17">
        <v>0.20311627857636899</v>
      </c>
      <c r="R2137" s="17"/>
      <c r="S2137" s="17">
        <v>4.5456515411613101E-2</v>
      </c>
      <c r="T2137" s="17">
        <v>0.164431520715279</v>
      </c>
      <c r="U2137" s="17">
        <v>0.39703487557760803</v>
      </c>
      <c r="V2137" s="17">
        <v>0.128622338258568</v>
      </c>
      <c r="W2137" s="17">
        <v>0</v>
      </c>
      <c r="X2137" s="17">
        <v>0.17585977152184001</v>
      </c>
      <c r="Y2137" s="17">
        <v>0.110883958667955</v>
      </c>
      <c r="Z2137" s="17">
        <v>0.36013534165380301</v>
      </c>
      <c r="AA2137" s="17">
        <v>0.21354063103646201</v>
      </c>
      <c r="AB2137" s="17">
        <v>8.96157949605913E-2</v>
      </c>
      <c r="AC2137" s="17">
        <v>0.185709582525975</v>
      </c>
      <c r="AD2137" s="17">
        <v>0.33504780735787798</v>
      </c>
      <c r="AE2137" s="17"/>
      <c r="AF2137" s="17">
        <v>0.133917130745522</v>
      </c>
      <c r="AG2137" s="17">
        <v>0.14986569861785201</v>
      </c>
      <c r="AH2137" s="17">
        <v>0.32125730408512099</v>
      </c>
      <c r="AI2137" s="17"/>
      <c r="AJ2137" s="17">
        <v>0.159971218375979</v>
      </c>
      <c r="AK2137" s="17">
        <v>7.9290411572646102E-2</v>
      </c>
      <c r="AL2137" s="17">
        <v>0.15913503630220799</v>
      </c>
      <c r="AM2137" s="17">
        <v>0.36085178491776398</v>
      </c>
      <c r="AN2137" s="17">
        <v>0.30096214723696901</v>
      </c>
      <c r="AO2137" s="17"/>
      <c r="AP2137" s="17">
        <v>0.15811724367799401</v>
      </c>
      <c r="AQ2137" s="17">
        <v>0.14680425714294701</v>
      </c>
      <c r="AR2137" s="17">
        <v>0.39610760488256103</v>
      </c>
      <c r="AS2137" s="17">
        <v>0</v>
      </c>
      <c r="AT2137" s="17">
        <v>0.236903791358507</v>
      </c>
      <c r="AU2137" s="17"/>
      <c r="AV2137" s="17">
        <v>0.139366922465507</v>
      </c>
      <c r="AW2137" s="17">
        <v>0.176758768217708</v>
      </c>
      <c r="AX2137" s="17">
        <v>0.111268695320908</v>
      </c>
      <c r="AY2137" s="17">
        <v>0.13894384939978899</v>
      </c>
      <c r="AZ2137" s="17">
        <v>0.179674205576834</v>
      </c>
      <c r="BA2137" s="17">
        <v>0.24183494642770301</v>
      </c>
      <c r="BB2137" s="17"/>
      <c r="BC2137" s="17">
        <v>7.9507986843157102E-2</v>
      </c>
      <c r="BD2137" s="17">
        <v>0.166476925356076</v>
      </c>
      <c r="BE2137" s="17">
        <v>0.23454293178353999</v>
      </c>
      <c r="BF2137" s="17">
        <v>0.143807833876817</v>
      </c>
      <c r="BG2137" s="17" t="s">
        <v>697</v>
      </c>
    </row>
    <row r="2138" spans="2:59" x14ac:dyDescent="0.35">
      <c r="B2138" t="s">
        <v>692</v>
      </c>
      <c r="C2138" s="17">
        <v>0.106764791962322</v>
      </c>
      <c r="D2138" s="17">
        <v>0.113821765851413</v>
      </c>
      <c r="E2138" s="17">
        <v>0.100435885322295</v>
      </c>
      <c r="F2138" s="17"/>
      <c r="G2138" s="17">
        <v>0.12181987907007399</v>
      </c>
      <c r="H2138" s="17">
        <v>0.127504169994477</v>
      </c>
      <c r="I2138" s="17">
        <v>0.14654027860304999</v>
      </c>
      <c r="J2138" s="17">
        <v>8.0342817346498993E-2</v>
      </c>
      <c r="K2138" s="17">
        <v>5.0218911954795199E-2</v>
      </c>
      <c r="L2138" s="17">
        <v>0.11594779341787199</v>
      </c>
      <c r="M2138" s="17"/>
      <c r="N2138" s="17">
        <v>7.3262892030625498E-2</v>
      </c>
      <c r="O2138" s="17">
        <v>0.10211258965424699</v>
      </c>
      <c r="P2138" s="17">
        <v>0.11275166090925701</v>
      </c>
      <c r="Q2138" s="17">
        <v>0.14825969396161801</v>
      </c>
      <c r="R2138" s="17"/>
      <c r="S2138" s="17">
        <v>0.14262023706117199</v>
      </c>
      <c r="T2138" s="17">
        <v>9.0805267098887699E-2</v>
      </c>
      <c r="U2138" s="17">
        <v>0.119648428114475</v>
      </c>
      <c r="V2138" s="17">
        <v>0.151881018426925</v>
      </c>
      <c r="W2138" s="17">
        <v>0.217649451880394</v>
      </c>
      <c r="X2138" s="17">
        <v>0</v>
      </c>
      <c r="Y2138" s="17">
        <v>0.10158241119766299</v>
      </c>
      <c r="Z2138" s="17">
        <v>0.14929966523184901</v>
      </c>
      <c r="AA2138" s="17">
        <v>0.18288645940018</v>
      </c>
      <c r="AB2138" s="17">
        <v>0</v>
      </c>
      <c r="AC2138" s="17">
        <v>0</v>
      </c>
      <c r="AD2138" s="17">
        <v>0</v>
      </c>
      <c r="AE2138" s="17"/>
      <c r="AF2138" s="17">
        <v>4.6357343589934999E-2</v>
      </c>
      <c r="AG2138" s="17">
        <v>0.12084467871054901</v>
      </c>
      <c r="AH2138" s="17">
        <v>0.14143763363703399</v>
      </c>
      <c r="AI2138" s="17"/>
      <c r="AJ2138" s="17">
        <v>5.2632767536142003E-2</v>
      </c>
      <c r="AK2138" s="17">
        <v>0.12579038931990999</v>
      </c>
      <c r="AL2138" s="17">
        <v>0.14544760201582699</v>
      </c>
      <c r="AM2138" s="17">
        <v>0</v>
      </c>
      <c r="AN2138" s="17">
        <v>0.103747664095095</v>
      </c>
      <c r="AO2138" s="17"/>
      <c r="AP2138" s="17">
        <v>4.9323443688658201E-2</v>
      </c>
      <c r="AQ2138" s="17">
        <v>0.116175753842278</v>
      </c>
      <c r="AR2138" s="17">
        <v>0.29647945600595599</v>
      </c>
      <c r="AS2138" s="17">
        <v>0.17106257149682899</v>
      </c>
      <c r="AT2138" s="17">
        <v>0</v>
      </c>
      <c r="AU2138" s="17"/>
      <c r="AV2138" s="17">
        <v>0.133845325973343</v>
      </c>
      <c r="AW2138" s="17">
        <v>5.2469787887289301E-2</v>
      </c>
      <c r="AX2138" s="17">
        <v>0.408343060770616</v>
      </c>
      <c r="AY2138" s="17">
        <v>8.3843585237878604E-2</v>
      </c>
      <c r="AZ2138" s="17">
        <v>0.24157311055890601</v>
      </c>
      <c r="BA2138" s="17">
        <v>0</v>
      </c>
      <c r="BB2138" s="17"/>
      <c r="BC2138" s="17">
        <v>0.13871147638359899</v>
      </c>
      <c r="BD2138" s="17">
        <v>8.8261708917422202E-2</v>
      </c>
      <c r="BE2138" s="17">
        <v>0.19394935341082101</v>
      </c>
      <c r="BF2138" s="17">
        <v>5.8993370600438501E-2</v>
      </c>
      <c r="BG2138" s="17" t="s">
        <v>697</v>
      </c>
    </row>
    <row r="2139" spans="2:59" x14ac:dyDescent="0.35">
      <c r="B2139" t="s">
        <v>598</v>
      </c>
      <c r="C2139" s="17">
        <v>5.5384702265402201E-2</v>
      </c>
      <c r="D2139" s="17">
        <v>3.1894507367698298E-2</v>
      </c>
      <c r="E2139" s="17">
        <v>7.6451416242257E-2</v>
      </c>
      <c r="F2139" s="17"/>
      <c r="G2139" s="17">
        <v>0</v>
      </c>
      <c r="H2139" s="17">
        <v>0</v>
      </c>
      <c r="I2139" s="17">
        <v>0</v>
      </c>
      <c r="J2139" s="17">
        <v>0.13979614166466001</v>
      </c>
      <c r="K2139" s="17">
        <v>0.15079345605476999</v>
      </c>
      <c r="L2139" s="17">
        <v>3.8056150241412602E-2</v>
      </c>
      <c r="M2139" s="17"/>
      <c r="N2139" s="17">
        <v>5.5961585595022102E-2</v>
      </c>
      <c r="O2139" s="17">
        <v>8.1630159383099699E-2</v>
      </c>
      <c r="P2139" s="17">
        <v>5.4869431405788802E-2</v>
      </c>
      <c r="Q2139" s="17">
        <v>2.9309963600659999E-2</v>
      </c>
      <c r="R2139" s="17"/>
      <c r="S2139" s="17">
        <v>0</v>
      </c>
      <c r="T2139" s="17">
        <v>0</v>
      </c>
      <c r="U2139" s="17">
        <v>9.8723680568419195E-2</v>
      </c>
      <c r="V2139" s="17">
        <v>0</v>
      </c>
      <c r="W2139" s="17">
        <v>0.21084961166296201</v>
      </c>
      <c r="X2139" s="17">
        <v>0</v>
      </c>
      <c r="Y2139" s="17">
        <v>0.11430670024841599</v>
      </c>
      <c r="Z2139" s="17">
        <v>0.12612247339080901</v>
      </c>
      <c r="AA2139" s="17">
        <v>6.8512744611048101E-2</v>
      </c>
      <c r="AB2139" s="17">
        <v>0</v>
      </c>
      <c r="AC2139" s="17">
        <v>0.32655606749159</v>
      </c>
      <c r="AD2139" s="17">
        <v>0</v>
      </c>
      <c r="AE2139" s="17"/>
      <c r="AF2139" s="17">
        <v>9.1718183624226596E-2</v>
      </c>
      <c r="AG2139" s="17">
        <v>5.9894719044269101E-2</v>
      </c>
      <c r="AH2139" s="17">
        <v>0</v>
      </c>
      <c r="AI2139" s="17"/>
      <c r="AJ2139" s="17">
        <v>4.78977734825385E-2</v>
      </c>
      <c r="AK2139" s="17">
        <v>0.105735629227783</v>
      </c>
      <c r="AL2139" s="17">
        <v>0.13720765476625499</v>
      </c>
      <c r="AM2139" s="17">
        <v>0</v>
      </c>
      <c r="AN2139" s="17">
        <v>0</v>
      </c>
      <c r="AO2139" s="17"/>
      <c r="AP2139" s="17">
        <v>7.6989347479330006E-2</v>
      </c>
      <c r="AQ2139" s="17">
        <v>8.1209598327468699E-2</v>
      </c>
      <c r="AR2139" s="17">
        <v>8.3900624912011099E-2</v>
      </c>
      <c r="AS2139" s="17">
        <v>0</v>
      </c>
      <c r="AT2139" s="17">
        <v>0</v>
      </c>
      <c r="AU2139" s="17"/>
      <c r="AV2139" s="17">
        <v>8.5189338099248002E-2</v>
      </c>
      <c r="AW2139" s="17">
        <v>8.1900500648744406E-2</v>
      </c>
      <c r="AX2139" s="17">
        <v>9.5936866504305801E-2</v>
      </c>
      <c r="AY2139" s="17">
        <v>0</v>
      </c>
      <c r="AZ2139" s="17">
        <v>0</v>
      </c>
      <c r="BA2139" s="17">
        <v>0.103280208863163</v>
      </c>
      <c r="BB2139" s="17"/>
      <c r="BC2139" s="17">
        <v>7.1522725422953404E-2</v>
      </c>
      <c r="BD2139" s="17">
        <v>5.7645225509318797E-2</v>
      </c>
      <c r="BE2139" s="17">
        <v>4.4104038252976298E-2</v>
      </c>
      <c r="BF2139" s="17">
        <v>8.1213838503681607E-2</v>
      </c>
      <c r="BG2139" s="17" t="s">
        <v>697</v>
      </c>
    </row>
    <row r="2140" spans="2:59" x14ac:dyDescent="0.35">
      <c r="B2140" t="s">
        <v>693</v>
      </c>
      <c r="C2140" s="17">
        <v>4.5657601543380701E-2</v>
      </c>
      <c r="D2140" s="17">
        <v>4.1726180699575802E-2</v>
      </c>
      <c r="E2140" s="17">
        <v>4.9183418114923001E-2</v>
      </c>
      <c r="F2140" s="17"/>
      <c r="G2140" s="17">
        <v>0</v>
      </c>
      <c r="H2140" s="17">
        <v>0</v>
      </c>
      <c r="I2140" s="17">
        <v>7.0175997862814504E-2</v>
      </c>
      <c r="J2140" s="17">
        <v>0</v>
      </c>
      <c r="K2140" s="17">
        <v>0.10987841617334899</v>
      </c>
      <c r="L2140" s="17">
        <v>9.49343041070035E-2</v>
      </c>
      <c r="M2140" s="17"/>
      <c r="N2140" s="17">
        <v>6.2625569985562402E-2</v>
      </c>
      <c r="O2140" s="17">
        <v>0</v>
      </c>
      <c r="P2140" s="17">
        <v>6.5191977186530706E-2</v>
      </c>
      <c r="Q2140" s="17">
        <v>4.2820300797159601E-2</v>
      </c>
      <c r="R2140" s="17"/>
      <c r="S2140" s="17">
        <v>5.9975001112194899E-2</v>
      </c>
      <c r="T2140" s="17">
        <v>4.9461032888922701E-2</v>
      </c>
      <c r="U2140" s="17">
        <v>0</v>
      </c>
      <c r="V2140" s="17">
        <v>0.264546158349942</v>
      </c>
      <c r="W2140" s="17">
        <v>0</v>
      </c>
      <c r="X2140" s="17">
        <v>0</v>
      </c>
      <c r="Y2140" s="17">
        <v>0</v>
      </c>
      <c r="Z2140" s="17">
        <v>0</v>
      </c>
      <c r="AA2140" s="17">
        <v>0</v>
      </c>
      <c r="AB2140" s="17">
        <v>9.6108596489768897E-2</v>
      </c>
      <c r="AC2140" s="17">
        <v>0</v>
      </c>
      <c r="AD2140" s="17">
        <v>0</v>
      </c>
      <c r="AE2140" s="17"/>
      <c r="AF2140" s="17">
        <v>2.9422354758586299E-2</v>
      </c>
      <c r="AG2140" s="17">
        <v>8.6371130383669406E-2</v>
      </c>
      <c r="AH2140" s="17">
        <v>0</v>
      </c>
      <c r="AI2140" s="17"/>
      <c r="AJ2140" s="17">
        <v>0.107506087012514</v>
      </c>
      <c r="AK2140" s="17">
        <v>2.8731526382534799E-2</v>
      </c>
      <c r="AL2140" s="17">
        <v>0</v>
      </c>
      <c r="AM2140" s="17">
        <v>0</v>
      </c>
      <c r="AN2140" s="17">
        <v>0</v>
      </c>
      <c r="AO2140" s="17"/>
      <c r="AP2140" s="17">
        <v>8.9412175800803906E-2</v>
      </c>
      <c r="AQ2140" s="17">
        <v>4.3038986218339001E-2</v>
      </c>
      <c r="AR2140" s="17">
        <v>0</v>
      </c>
      <c r="AS2140" s="17">
        <v>0</v>
      </c>
      <c r="AT2140" s="17">
        <v>0</v>
      </c>
      <c r="AU2140" s="17"/>
      <c r="AV2140" s="17">
        <v>3.05713380423842E-2</v>
      </c>
      <c r="AW2140" s="17">
        <v>0</v>
      </c>
      <c r="AX2140" s="17">
        <v>0.12887436505281799</v>
      </c>
      <c r="AY2140" s="17">
        <v>4.75338237250141E-2</v>
      </c>
      <c r="AZ2140" s="17">
        <v>0</v>
      </c>
      <c r="BA2140" s="17">
        <v>0.109847823514024</v>
      </c>
      <c r="BB2140" s="17"/>
      <c r="BC2140" s="17">
        <v>3.6966363291347303E-2</v>
      </c>
      <c r="BD2140" s="17">
        <v>0</v>
      </c>
      <c r="BE2140" s="17">
        <v>8.0459147697914804E-2</v>
      </c>
      <c r="BF2140" s="17">
        <v>5.3692409736126399E-2</v>
      </c>
      <c r="BG2140" s="17" t="s">
        <v>697</v>
      </c>
    </row>
    <row r="2141" spans="2:59" x14ac:dyDescent="0.35">
      <c r="B2141" t="s">
        <v>100</v>
      </c>
      <c r="C2141" s="17">
        <v>2.3908628899873999E-2</v>
      </c>
      <c r="D2141" s="17">
        <v>0</v>
      </c>
      <c r="E2141" s="17">
        <v>4.5350607087191797E-2</v>
      </c>
      <c r="F2141" s="17"/>
      <c r="G2141" s="17">
        <v>0</v>
      </c>
      <c r="H2141" s="17">
        <v>0</v>
      </c>
      <c r="I2141" s="17">
        <v>0</v>
      </c>
      <c r="J2141" s="17">
        <v>4.1794206738389197E-2</v>
      </c>
      <c r="K2141" s="17">
        <v>0</v>
      </c>
      <c r="L2141" s="17">
        <v>8.20912140235006E-2</v>
      </c>
      <c r="M2141" s="17"/>
      <c r="N2141" s="17">
        <v>2.5783638206071699E-2</v>
      </c>
      <c r="O2141" s="17">
        <v>3.9633802555507802E-2</v>
      </c>
      <c r="P2141" s="17">
        <v>0</v>
      </c>
      <c r="Q2141" s="17">
        <v>3.6930717933933703E-2</v>
      </c>
      <c r="R2141" s="17"/>
      <c r="S2141" s="17">
        <v>0</v>
      </c>
      <c r="T2141" s="17">
        <v>0</v>
      </c>
      <c r="U2141" s="17">
        <v>0</v>
      </c>
      <c r="V2141" s="17">
        <v>0</v>
      </c>
      <c r="W2141" s="17">
        <v>0</v>
      </c>
      <c r="X2141" s="17">
        <v>0</v>
      </c>
      <c r="Y2141" s="17">
        <v>0</v>
      </c>
      <c r="Z2141" s="17">
        <v>0</v>
      </c>
      <c r="AA2141" s="17">
        <v>7.1667567124029594E-2</v>
      </c>
      <c r="AB2141" s="17">
        <v>8.8000926842105504E-2</v>
      </c>
      <c r="AC2141" s="17">
        <v>0.19395139953016</v>
      </c>
      <c r="AD2141" s="17">
        <v>0</v>
      </c>
      <c r="AE2141" s="17"/>
      <c r="AF2141" s="17">
        <v>4.6367938435060201E-2</v>
      </c>
      <c r="AG2141" s="17">
        <v>2.0429030668935699E-2</v>
      </c>
      <c r="AH2141" s="17">
        <v>0</v>
      </c>
      <c r="AI2141" s="17"/>
      <c r="AJ2141" s="17">
        <v>2.1542513791872699E-2</v>
      </c>
      <c r="AK2141" s="17">
        <v>0</v>
      </c>
      <c r="AL2141" s="17">
        <v>0</v>
      </c>
      <c r="AM2141" s="17">
        <v>0</v>
      </c>
      <c r="AN2141" s="17">
        <v>0</v>
      </c>
      <c r="AO2141" s="17"/>
      <c r="AP2141" s="17">
        <v>3.4626746909339798E-2</v>
      </c>
      <c r="AQ2141" s="17">
        <v>0</v>
      </c>
      <c r="AR2141" s="17">
        <v>0</v>
      </c>
      <c r="AS2141" s="17">
        <v>6.9422519107532304E-2</v>
      </c>
      <c r="AT2141" s="17">
        <v>0</v>
      </c>
      <c r="AU2141" s="17"/>
      <c r="AV2141" s="17">
        <v>0</v>
      </c>
      <c r="AW2141" s="17">
        <v>0</v>
      </c>
      <c r="AX2141" s="17">
        <v>0</v>
      </c>
      <c r="AY2141" s="17">
        <v>7.9163006921151302E-2</v>
      </c>
      <c r="AZ2141" s="17">
        <v>0</v>
      </c>
      <c r="BA2141" s="17">
        <v>0.114750554907184</v>
      </c>
      <c r="BB2141" s="17"/>
      <c r="BC2141" s="17">
        <v>7.1252084536457899E-2</v>
      </c>
      <c r="BD2141" s="17">
        <v>0</v>
      </c>
      <c r="BE2141" s="17">
        <v>0</v>
      </c>
      <c r="BF2141" s="17">
        <v>4.0166189184564098E-2</v>
      </c>
      <c r="BG2141" s="17" t="s">
        <v>697</v>
      </c>
    </row>
    <row r="2142" spans="2:59" x14ac:dyDescent="0.35">
      <c r="C2142" s="17"/>
      <c r="D2142" s="17"/>
      <c r="E2142" s="17"/>
      <c r="F2142" s="17"/>
      <c r="G2142" s="17"/>
      <c r="H2142" s="17"/>
      <c r="I2142" s="17"/>
      <c r="J2142" s="17"/>
      <c r="K2142" s="17"/>
      <c r="L2142" s="17"/>
      <c r="M2142" s="17"/>
      <c r="N2142" s="17"/>
      <c r="O2142" s="17"/>
      <c r="P2142" s="17"/>
      <c r="Q2142" s="17"/>
      <c r="R2142" s="17"/>
      <c r="S2142" s="17"/>
      <c r="T2142" s="17"/>
      <c r="U2142" s="17"/>
      <c r="V2142" s="17"/>
      <c r="W2142" s="17"/>
      <c r="X2142" s="17"/>
      <c r="Y2142" s="17"/>
      <c r="Z2142" s="17"/>
      <c r="AA2142" s="17"/>
      <c r="AB2142" s="17"/>
      <c r="AC2142" s="17"/>
      <c r="AD2142" s="17"/>
      <c r="AE2142" s="17"/>
      <c r="AF2142" s="17"/>
      <c r="AG2142" s="17"/>
      <c r="AH2142" s="17"/>
      <c r="AI2142" s="17"/>
      <c r="AJ2142" s="17"/>
      <c r="AK2142" s="17"/>
      <c r="AL2142" s="17"/>
      <c r="AM2142" s="17"/>
      <c r="AN2142" s="17"/>
      <c r="AO2142" s="17"/>
      <c r="AP2142" s="17"/>
      <c r="AQ2142" s="17"/>
      <c r="AR2142" s="17"/>
      <c r="AS2142" s="17"/>
      <c r="AT2142" s="17"/>
      <c r="AU2142" s="17"/>
      <c r="AV2142" s="17"/>
      <c r="AW2142" s="17"/>
      <c r="AX2142" s="17"/>
      <c r="AY2142" s="17"/>
      <c r="AZ2142" s="17"/>
      <c r="BA2142" s="17"/>
      <c r="BB2142" s="17"/>
      <c r="BC2142" s="17"/>
      <c r="BD2142" s="17"/>
      <c r="BE2142" s="17"/>
      <c r="BF2142" s="17"/>
      <c r="BG2142" s="17"/>
    </row>
    <row r="2143" spans="2:59" x14ac:dyDescent="0.35">
      <c r="B2143" s="6" t="s">
        <v>719</v>
      </c>
      <c r="C2143" s="17"/>
      <c r="D2143" s="17"/>
      <c r="E2143" s="17"/>
      <c r="F2143" s="17"/>
      <c r="G2143" s="17"/>
      <c r="H2143" s="17"/>
      <c r="I2143" s="17"/>
      <c r="J2143" s="17"/>
      <c r="K2143" s="17"/>
      <c r="L2143" s="17"/>
      <c r="M2143" s="17"/>
      <c r="N2143" s="17"/>
      <c r="O2143" s="17"/>
      <c r="P2143" s="17"/>
      <c r="Q2143" s="17"/>
      <c r="R2143" s="17"/>
      <c r="S2143" s="17"/>
      <c r="T2143" s="17"/>
      <c r="U2143" s="17"/>
      <c r="V2143" s="17"/>
      <c r="W2143" s="17"/>
      <c r="X2143" s="17"/>
      <c r="Y2143" s="17"/>
      <c r="Z2143" s="17"/>
      <c r="AA2143" s="17"/>
      <c r="AB2143" s="17"/>
      <c r="AC2143" s="17"/>
      <c r="AD2143" s="17"/>
      <c r="AE2143" s="17"/>
      <c r="AF2143" s="17"/>
      <c r="AG2143" s="17"/>
      <c r="AH2143" s="17"/>
      <c r="AI2143" s="17"/>
      <c r="AJ2143" s="17"/>
      <c r="AK2143" s="17"/>
      <c r="AL2143" s="17"/>
      <c r="AM2143" s="17"/>
      <c r="AN2143" s="17"/>
      <c r="AO2143" s="17"/>
      <c r="AP2143" s="17"/>
      <c r="AQ2143" s="17"/>
      <c r="AR2143" s="17"/>
      <c r="AS2143" s="17"/>
      <c r="AT2143" s="17"/>
      <c r="AU2143" s="17"/>
      <c r="AV2143" s="17"/>
      <c r="AW2143" s="17"/>
      <c r="AX2143" s="17"/>
      <c r="AY2143" s="17"/>
      <c r="AZ2143" s="17"/>
      <c r="BA2143" s="17"/>
      <c r="BB2143" s="17"/>
      <c r="BC2143" s="17"/>
      <c r="BD2143" s="17"/>
      <c r="BE2143" s="17"/>
      <c r="BF2143" s="17"/>
      <c r="BG2143" s="17"/>
    </row>
    <row r="2144" spans="2:59" x14ac:dyDescent="0.35">
      <c r="B2144" s="24" t="s">
        <v>331</v>
      </c>
      <c r="C2144" s="17"/>
      <c r="D2144" s="17"/>
      <c r="E2144" s="17"/>
      <c r="F2144" s="17"/>
      <c r="G2144" s="17"/>
      <c r="H2144" s="17"/>
      <c r="I2144" s="17"/>
      <c r="J2144" s="17"/>
      <c r="K2144" s="17"/>
      <c r="L2144" s="17"/>
      <c r="M2144" s="17"/>
      <c r="N2144" s="17"/>
      <c r="O2144" s="17"/>
      <c r="P2144" s="17"/>
      <c r="Q2144" s="17"/>
      <c r="R2144" s="17"/>
      <c r="S2144" s="17"/>
      <c r="T2144" s="17"/>
      <c r="U2144" s="17"/>
      <c r="V2144" s="17"/>
      <c r="W2144" s="17"/>
      <c r="X2144" s="17"/>
      <c r="Y2144" s="17"/>
      <c r="Z2144" s="17"/>
      <c r="AA2144" s="17"/>
      <c r="AB2144" s="17"/>
      <c r="AC2144" s="17"/>
      <c r="AD2144" s="17"/>
      <c r="AE2144" s="17"/>
      <c r="AF2144" s="17"/>
      <c r="AG2144" s="17"/>
      <c r="AH2144" s="17"/>
      <c r="AI2144" s="17"/>
      <c r="AJ2144" s="17"/>
      <c r="AK2144" s="17"/>
      <c r="AL2144" s="17"/>
      <c r="AM2144" s="17"/>
      <c r="AN2144" s="17"/>
      <c r="AO2144" s="17"/>
      <c r="AP2144" s="17"/>
      <c r="AQ2144" s="17"/>
      <c r="AR2144" s="17"/>
      <c r="AS2144" s="17"/>
      <c r="AT2144" s="17"/>
      <c r="AU2144" s="17"/>
      <c r="AV2144" s="17"/>
      <c r="AW2144" s="17"/>
      <c r="AX2144" s="17"/>
      <c r="AY2144" s="17"/>
      <c r="AZ2144" s="17"/>
      <c r="BA2144" s="17"/>
      <c r="BB2144" s="17"/>
      <c r="BC2144" s="17"/>
      <c r="BD2144" s="17"/>
      <c r="BE2144" s="17"/>
      <c r="BF2144" s="17"/>
      <c r="BG2144" s="17"/>
    </row>
    <row r="2145" spans="2:59" x14ac:dyDescent="0.35">
      <c r="B2145" t="s">
        <v>688</v>
      </c>
      <c r="C2145" s="17">
        <v>0.12901692606873599</v>
      </c>
      <c r="D2145" s="17">
        <v>0.13663294360101999</v>
      </c>
      <c r="E2145" s="17">
        <v>0.12131959751742701</v>
      </c>
      <c r="F2145" s="17"/>
      <c r="G2145" s="17">
        <v>6.1182076411687103E-2</v>
      </c>
      <c r="H2145" s="17">
        <v>0.11489106447877501</v>
      </c>
      <c r="I2145" s="17">
        <v>0.12008496799460799</v>
      </c>
      <c r="J2145" s="17">
        <v>0.30562530602445298</v>
      </c>
      <c r="K2145" s="17">
        <v>0.116795934869951</v>
      </c>
      <c r="L2145" s="17">
        <v>6.2585409840478404E-2</v>
      </c>
      <c r="M2145" s="17"/>
      <c r="N2145" s="17">
        <v>0.15382161924377299</v>
      </c>
      <c r="O2145" s="17">
        <v>6.8058006615323102E-2</v>
      </c>
      <c r="P2145" s="17">
        <v>0.137360297699889</v>
      </c>
      <c r="Q2145" s="17">
        <v>0.16128271447124801</v>
      </c>
      <c r="R2145" s="17"/>
      <c r="S2145" s="17">
        <v>4.2806972478710702E-2</v>
      </c>
      <c r="T2145" s="17">
        <v>0.37059031037690499</v>
      </c>
      <c r="U2145" s="17">
        <v>0</v>
      </c>
      <c r="V2145" s="17">
        <v>0.14412535291394801</v>
      </c>
      <c r="W2145" s="17">
        <v>0</v>
      </c>
      <c r="X2145" s="17">
        <v>0</v>
      </c>
      <c r="Y2145" s="17">
        <v>0.158370925968983</v>
      </c>
      <c r="Z2145" s="17">
        <v>0.29143236487572399</v>
      </c>
      <c r="AA2145" s="17">
        <v>0.137098375077254</v>
      </c>
      <c r="AB2145" s="17">
        <v>0.114873597995057</v>
      </c>
      <c r="AC2145" s="17">
        <v>0.27892988774918598</v>
      </c>
      <c r="AD2145" s="17">
        <v>0</v>
      </c>
      <c r="AE2145" s="17"/>
      <c r="AF2145" s="17">
        <v>8.4716628833725396E-2</v>
      </c>
      <c r="AG2145" s="17">
        <v>0.18547357135818801</v>
      </c>
      <c r="AH2145" s="17">
        <v>0.14389458915523201</v>
      </c>
      <c r="AI2145" s="17"/>
      <c r="AJ2145" s="17">
        <v>0.16673772755958899</v>
      </c>
      <c r="AK2145" s="17">
        <v>0.104816976087864</v>
      </c>
      <c r="AL2145" s="17">
        <v>0</v>
      </c>
      <c r="AM2145" s="17">
        <v>0</v>
      </c>
      <c r="AN2145" s="17">
        <v>0.16838196527785601</v>
      </c>
      <c r="AO2145" s="17"/>
      <c r="AP2145" s="17">
        <v>7.2533231736132395E-2</v>
      </c>
      <c r="AQ2145" s="17">
        <v>0.21464545432222101</v>
      </c>
      <c r="AR2145" s="17">
        <v>0.109642088179699</v>
      </c>
      <c r="AS2145" s="17">
        <v>0.202696583914866</v>
      </c>
      <c r="AT2145" s="17">
        <v>0</v>
      </c>
      <c r="AU2145" s="17"/>
      <c r="AV2145" s="17">
        <v>0.153999981242991</v>
      </c>
      <c r="AW2145" s="17">
        <v>0.11831342285349</v>
      </c>
      <c r="AX2145" s="17">
        <v>0.17494813446048499</v>
      </c>
      <c r="AY2145" s="17">
        <v>0.12234790541151699</v>
      </c>
      <c r="AZ2145" s="17">
        <v>0</v>
      </c>
      <c r="BA2145" s="17">
        <v>0.31130696449506501</v>
      </c>
      <c r="BB2145" s="17"/>
      <c r="BC2145" s="17">
        <v>0.17304428234102201</v>
      </c>
      <c r="BD2145" s="17">
        <v>5.9294714148739401E-2</v>
      </c>
      <c r="BE2145" s="17">
        <v>0.11137732862857599</v>
      </c>
      <c r="BF2145" s="17">
        <v>0.20287881730763799</v>
      </c>
      <c r="BG2145" s="17">
        <v>0</v>
      </c>
    </row>
    <row r="2146" spans="2:59" x14ac:dyDescent="0.35">
      <c r="B2146" t="s">
        <v>689</v>
      </c>
      <c r="C2146" s="17">
        <v>0.154243073236003</v>
      </c>
      <c r="D2146" s="17">
        <v>0.19546739074372299</v>
      </c>
      <c r="E2146" s="17">
        <v>0.112578631837946</v>
      </c>
      <c r="F2146" s="17"/>
      <c r="G2146" s="17">
        <v>0.30916499544817799</v>
      </c>
      <c r="H2146" s="17">
        <v>0.19571940407555799</v>
      </c>
      <c r="I2146" s="17">
        <v>0.19618079508723499</v>
      </c>
      <c r="J2146" s="17">
        <v>0.17649241861522599</v>
      </c>
      <c r="K2146" s="17">
        <v>0</v>
      </c>
      <c r="L2146" s="17">
        <v>9.4624356618811301E-2</v>
      </c>
      <c r="M2146" s="17"/>
      <c r="N2146" s="17">
        <v>0.196188616107422</v>
      </c>
      <c r="O2146" s="17">
        <v>0.18087206834813799</v>
      </c>
      <c r="P2146" s="17">
        <v>0.14522387879182899</v>
      </c>
      <c r="Q2146" s="17">
        <v>9.9309028072396305E-2</v>
      </c>
      <c r="R2146" s="17"/>
      <c r="S2146" s="17">
        <v>0.23139552463944499</v>
      </c>
      <c r="T2146" s="17">
        <v>7.0209938505243499E-2</v>
      </c>
      <c r="U2146" s="17">
        <v>0.25506279120407499</v>
      </c>
      <c r="V2146" s="17">
        <v>0</v>
      </c>
      <c r="W2146" s="17">
        <v>0.33425378731681199</v>
      </c>
      <c r="X2146" s="17">
        <v>0.29201250078775898</v>
      </c>
      <c r="Y2146" s="17">
        <v>0</v>
      </c>
      <c r="Z2146" s="17">
        <v>0</v>
      </c>
      <c r="AA2146" s="17">
        <v>0.22447302807227501</v>
      </c>
      <c r="AB2146" s="17">
        <v>0.11268896025130699</v>
      </c>
      <c r="AC2146" s="17">
        <v>0</v>
      </c>
      <c r="AD2146" s="17">
        <v>0.50512713205704696</v>
      </c>
      <c r="AE2146" s="17"/>
      <c r="AF2146" s="17">
        <v>0.155268647872151</v>
      </c>
      <c r="AG2146" s="17">
        <v>0.153294682685816</v>
      </c>
      <c r="AH2146" s="17">
        <v>0.16814481128993</v>
      </c>
      <c r="AI2146" s="17"/>
      <c r="AJ2146" s="17">
        <v>7.9104588149880903E-2</v>
      </c>
      <c r="AK2146" s="17">
        <v>0.17985000788035799</v>
      </c>
      <c r="AL2146" s="17">
        <v>0.208045955751539</v>
      </c>
      <c r="AM2146" s="17">
        <v>0</v>
      </c>
      <c r="AN2146" s="17">
        <v>3.7926433240983597E-2</v>
      </c>
      <c r="AO2146" s="17"/>
      <c r="AP2146" s="17">
        <v>5.0869555043225302E-2</v>
      </c>
      <c r="AQ2146" s="17">
        <v>0.155489854900181</v>
      </c>
      <c r="AR2146" s="17">
        <v>0.33436885233295399</v>
      </c>
      <c r="AS2146" s="17">
        <v>0.174376602268867</v>
      </c>
      <c r="AT2146" s="17">
        <v>0.30125736833901201</v>
      </c>
      <c r="AU2146" s="17"/>
      <c r="AV2146" s="17">
        <v>0.14230850320881899</v>
      </c>
      <c r="AW2146" s="17">
        <v>9.3782008678621701E-2</v>
      </c>
      <c r="AX2146" s="17">
        <v>0.27173741751175401</v>
      </c>
      <c r="AY2146" s="17">
        <v>0.13332870329782201</v>
      </c>
      <c r="AZ2146" s="17">
        <v>0.42090327539089301</v>
      </c>
      <c r="BA2146" s="17">
        <v>0</v>
      </c>
      <c r="BB2146" s="17"/>
      <c r="BC2146" s="17">
        <v>0.14998543289892</v>
      </c>
      <c r="BD2146" s="17">
        <v>0.22396050092509101</v>
      </c>
      <c r="BE2146" s="17">
        <v>0.14297854466439799</v>
      </c>
      <c r="BF2146" s="17">
        <v>0</v>
      </c>
      <c r="BG2146" s="17">
        <v>0.25241606601767402</v>
      </c>
    </row>
    <row r="2147" spans="2:59" x14ac:dyDescent="0.35">
      <c r="B2147" t="s">
        <v>690</v>
      </c>
      <c r="C2147" s="17">
        <v>0.17065286014706599</v>
      </c>
      <c r="D2147" s="17">
        <v>0.14374357131047699</v>
      </c>
      <c r="E2147" s="17">
        <v>0.197849441087078</v>
      </c>
      <c r="F2147" s="17"/>
      <c r="G2147" s="17">
        <v>0.26023117826585801</v>
      </c>
      <c r="H2147" s="17">
        <v>0.16229158759998399</v>
      </c>
      <c r="I2147" s="17">
        <v>0.16204806247016701</v>
      </c>
      <c r="J2147" s="17">
        <v>5.4838675559543998E-2</v>
      </c>
      <c r="K2147" s="17">
        <v>0.17699774539416899</v>
      </c>
      <c r="L2147" s="17">
        <v>0.22018240306996101</v>
      </c>
      <c r="M2147" s="17"/>
      <c r="N2147" s="17">
        <v>0.19384852296784999</v>
      </c>
      <c r="O2147" s="17">
        <v>0.24148373168263401</v>
      </c>
      <c r="P2147" s="17">
        <v>0.10947821266411401</v>
      </c>
      <c r="Q2147" s="17">
        <v>0.13229681209958599</v>
      </c>
      <c r="R2147" s="17"/>
      <c r="S2147" s="17">
        <v>0.17789582744750099</v>
      </c>
      <c r="T2147" s="17">
        <v>0.15638701201892</v>
      </c>
      <c r="U2147" s="17">
        <v>0.26383027151333699</v>
      </c>
      <c r="V2147" s="17">
        <v>0.22839774378201999</v>
      </c>
      <c r="W2147" s="17">
        <v>0.327364594642438</v>
      </c>
      <c r="X2147" s="17">
        <v>0.11830476288946901</v>
      </c>
      <c r="Y2147" s="17">
        <v>8.1726318904429301E-2</v>
      </c>
      <c r="Z2147" s="17">
        <v>0.197657003473419</v>
      </c>
      <c r="AA2147" s="17">
        <v>0.217702594417645</v>
      </c>
      <c r="AB2147" s="17">
        <v>0.12230311509047299</v>
      </c>
      <c r="AC2147" s="17">
        <v>0</v>
      </c>
      <c r="AD2147" s="17">
        <v>0</v>
      </c>
      <c r="AE2147" s="17"/>
      <c r="AF2147" s="17">
        <v>9.2658620628744998E-2</v>
      </c>
      <c r="AG2147" s="17">
        <v>0.16437176221795899</v>
      </c>
      <c r="AH2147" s="17">
        <v>0.27168583614535302</v>
      </c>
      <c r="AI2147" s="17"/>
      <c r="AJ2147" s="17">
        <v>0.16096744070543501</v>
      </c>
      <c r="AK2147" s="17">
        <v>0.16838851722449399</v>
      </c>
      <c r="AL2147" s="17">
        <v>0</v>
      </c>
      <c r="AM2147" s="17">
        <v>0</v>
      </c>
      <c r="AN2147" s="17">
        <v>0.319375649024423</v>
      </c>
      <c r="AO2147" s="17"/>
      <c r="AP2147" s="17">
        <v>0.210820909707224</v>
      </c>
      <c r="AQ2147" s="17">
        <v>0.107909129504419</v>
      </c>
      <c r="AR2147" s="17">
        <v>0.17814625237316001</v>
      </c>
      <c r="AS2147" s="17">
        <v>5.7216983563049002E-2</v>
      </c>
      <c r="AT2147" s="17">
        <v>0.17140983972906901</v>
      </c>
      <c r="AU2147" s="17"/>
      <c r="AV2147" s="17">
        <v>0.13633392477273301</v>
      </c>
      <c r="AW2147" s="17">
        <v>0.180268865552457</v>
      </c>
      <c r="AX2147" s="17">
        <v>0.104532340920461</v>
      </c>
      <c r="AY2147" s="17">
        <v>0.118976891590649</v>
      </c>
      <c r="AZ2147" s="17">
        <v>0.208562032930416</v>
      </c>
      <c r="BA2147" s="17">
        <v>0.17341262250169101</v>
      </c>
      <c r="BB2147" s="17"/>
      <c r="BC2147" s="17">
        <v>0.10950966348800301</v>
      </c>
      <c r="BD2147" s="17">
        <v>0.20066577868371899</v>
      </c>
      <c r="BE2147" s="17">
        <v>0.115990690953566</v>
      </c>
      <c r="BF2147" s="17">
        <v>0.33252995417323</v>
      </c>
      <c r="BG2147" s="17">
        <v>0.47229332220793802</v>
      </c>
    </row>
    <row r="2148" spans="2:59" x14ac:dyDescent="0.35">
      <c r="B2148" t="s">
        <v>691</v>
      </c>
      <c r="C2148" s="17">
        <v>0.16385230427837999</v>
      </c>
      <c r="D2148" s="17">
        <v>0.19299363015993901</v>
      </c>
      <c r="E2148" s="17">
        <v>0.13439985635788901</v>
      </c>
      <c r="F2148" s="17"/>
      <c r="G2148" s="17">
        <v>0.13520659377171301</v>
      </c>
      <c r="H2148" s="17">
        <v>8.7160317186505798E-2</v>
      </c>
      <c r="I2148" s="17">
        <v>0.33080042585095598</v>
      </c>
      <c r="J2148" s="17">
        <v>0.15096407667227399</v>
      </c>
      <c r="K2148" s="17">
        <v>0.173313328889588</v>
      </c>
      <c r="L2148" s="17">
        <v>5.4634398488964397E-2</v>
      </c>
      <c r="M2148" s="17"/>
      <c r="N2148" s="17">
        <v>0.11492419597779301</v>
      </c>
      <c r="O2148" s="17">
        <v>0.141344066259525</v>
      </c>
      <c r="P2148" s="17">
        <v>0.18623485944526499</v>
      </c>
      <c r="Q2148" s="17">
        <v>0.20929460358389201</v>
      </c>
      <c r="R2148" s="17"/>
      <c r="S2148" s="17">
        <v>0.35205001301900901</v>
      </c>
      <c r="T2148" s="17">
        <v>0.159490046769977</v>
      </c>
      <c r="U2148" s="17">
        <v>0.10549708528888101</v>
      </c>
      <c r="V2148" s="17">
        <v>0.111301638056601</v>
      </c>
      <c r="W2148" s="17">
        <v>0</v>
      </c>
      <c r="X2148" s="17">
        <v>0.36108219725204699</v>
      </c>
      <c r="Y2148" s="17">
        <v>0</v>
      </c>
      <c r="Z2148" s="17">
        <v>0</v>
      </c>
      <c r="AA2148" s="17">
        <v>6.2558035603348203E-2</v>
      </c>
      <c r="AB2148" s="17">
        <v>0.159363820472224</v>
      </c>
      <c r="AC2148" s="17">
        <v>0.48027512141772799</v>
      </c>
      <c r="AD2148" s="17">
        <v>0</v>
      </c>
      <c r="AE2148" s="17"/>
      <c r="AF2148" s="17">
        <v>0.18970353463947601</v>
      </c>
      <c r="AG2148" s="17">
        <v>0.141681200350529</v>
      </c>
      <c r="AH2148" s="17">
        <v>0.18212262699773701</v>
      </c>
      <c r="AI2148" s="17"/>
      <c r="AJ2148" s="17">
        <v>0.18899136729732699</v>
      </c>
      <c r="AK2148" s="17">
        <v>0.20114386101122</v>
      </c>
      <c r="AL2148" s="17">
        <v>0.25035457705263098</v>
      </c>
      <c r="AM2148" s="17">
        <v>0</v>
      </c>
      <c r="AN2148" s="17">
        <v>0.102237433560794</v>
      </c>
      <c r="AO2148" s="17"/>
      <c r="AP2148" s="17">
        <v>0.27452106054229403</v>
      </c>
      <c r="AQ2148" s="17">
        <v>0.160665745375493</v>
      </c>
      <c r="AR2148" s="17">
        <v>0.110107100240088</v>
      </c>
      <c r="AS2148" s="17">
        <v>0.16990486035329</v>
      </c>
      <c r="AT2148" s="17">
        <v>0.141428471161339</v>
      </c>
      <c r="AU2148" s="17"/>
      <c r="AV2148" s="17">
        <v>0.218695719856843</v>
      </c>
      <c r="AW2148" s="17">
        <v>0.20221510711485299</v>
      </c>
      <c r="AX2148" s="17">
        <v>0.13077950809921901</v>
      </c>
      <c r="AY2148" s="17">
        <v>0.22000167286073699</v>
      </c>
      <c r="AZ2148" s="17">
        <v>9.9375869959402896E-2</v>
      </c>
      <c r="BA2148" s="17">
        <v>7.3361175691363703E-2</v>
      </c>
      <c r="BB2148" s="17"/>
      <c r="BC2148" s="17">
        <v>0.13551920307114301</v>
      </c>
      <c r="BD2148" s="17">
        <v>0.17274911704062201</v>
      </c>
      <c r="BE2148" s="17">
        <v>0.21496236167625199</v>
      </c>
      <c r="BF2148" s="17">
        <v>0.23958083960130899</v>
      </c>
      <c r="BG2148" s="17">
        <v>0</v>
      </c>
    </row>
    <row r="2149" spans="2:59" x14ac:dyDescent="0.35">
      <c r="B2149" t="s">
        <v>692</v>
      </c>
      <c r="C2149" s="17">
        <v>5.9550174634948203E-2</v>
      </c>
      <c r="D2149" s="17">
        <v>4.81925650074361E-2</v>
      </c>
      <c r="E2149" s="17">
        <v>7.1029041705552007E-2</v>
      </c>
      <c r="F2149" s="17"/>
      <c r="G2149" s="17">
        <v>0.12015636395816599</v>
      </c>
      <c r="H2149" s="17">
        <v>0</v>
      </c>
      <c r="I2149" s="17">
        <v>0</v>
      </c>
      <c r="J2149" s="17">
        <v>0.104136181656133</v>
      </c>
      <c r="K2149" s="17">
        <v>0.121124991403846</v>
      </c>
      <c r="L2149" s="17">
        <v>4.4258117472973799E-2</v>
      </c>
      <c r="M2149" s="17"/>
      <c r="N2149" s="17">
        <v>8.9538572791661705E-2</v>
      </c>
      <c r="O2149" s="17">
        <v>3.5222855306436103E-2</v>
      </c>
      <c r="P2149" s="17">
        <v>0.12753842712205599</v>
      </c>
      <c r="Q2149" s="17">
        <v>0</v>
      </c>
      <c r="R2149" s="17"/>
      <c r="S2149" s="17">
        <v>8.7032836829343097E-2</v>
      </c>
      <c r="T2149" s="17">
        <v>6.5751125814847405E-2</v>
      </c>
      <c r="U2149" s="17">
        <v>0.126415024091237</v>
      </c>
      <c r="V2149" s="17">
        <v>0</v>
      </c>
      <c r="W2149" s="17">
        <v>0</v>
      </c>
      <c r="X2149" s="17">
        <v>0</v>
      </c>
      <c r="Y2149" s="17">
        <v>7.4936606441955697E-2</v>
      </c>
      <c r="Z2149" s="17">
        <v>0</v>
      </c>
      <c r="AA2149" s="17">
        <v>6.6822281036311201E-2</v>
      </c>
      <c r="AB2149" s="17">
        <v>5.50729529929984E-2</v>
      </c>
      <c r="AC2149" s="17">
        <v>0.240794990833086</v>
      </c>
      <c r="AD2149" s="17">
        <v>0</v>
      </c>
      <c r="AE2149" s="17"/>
      <c r="AF2149" s="17">
        <v>3.9036810491737697E-2</v>
      </c>
      <c r="AG2149" s="17">
        <v>5.7130552316399102E-2</v>
      </c>
      <c r="AH2149" s="17">
        <v>4.57644087851286E-2</v>
      </c>
      <c r="AI2149" s="17"/>
      <c r="AJ2149" s="17">
        <v>3.8819434492818203E-2</v>
      </c>
      <c r="AK2149" s="17">
        <v>3.6094097249688102E-2</v>
      </c>
      <c r="AL2149" s="17">
        <v>0.194463222778164</v>
      </c>
      <c r="AM2149" s="17">
        <v>0</v>
      </c>
      <c r="AN2149" s="17">
        <v>5.7431410922686402E-2</v>
      </c>
      <c r="AO2149" s="17"/>
      <c r="AP2149" s="17">
        <v>6.9671044485935696E-2</v>
      </c>
      <c r="AQ2149" s="17">
        <v>7.2271630292571498E-2</v>
      </c>
      <c r="AR2149" s="17">
        <v>0.17121454678173101</v>
      </c>
      <c r="AS2149" s="17">
        <v>0</v>
      </c>
      <c r="AT2149" s="17">
        <v>0</v>
      </c>
      <c r="AU2149" s="17"/>
      <c r="AV2149" s="17">
        <v>5.6387970323191698E-2</v>
      </c>
      <c r="AW2149" s="17">
        <v>7.3667181507075394E-2</v>
      </c>
      <c r="AX2149" s="17">
        <v>0.20335976661560601</v>
      </c>
      <c r="AY2149" s="17">
        <v>7.8652462032388099E-2</v>
      </c>
      <c r="AZ2149" s="17">
        <v>0</v>
      </c>
      <c r="BA2149" s="17">
        <v>0</v>
      </c>
      <c r="BB2149" s="17"/>
      <c r="BC2149" s="17">
        <v>6.5703991456384003E-2</v>
      </c>
      <c r="BD2149" s="17">
        <v>2.53078517729729E-2</v>
      </c>
      <c r="BE2149" s="17">
        <v>7.4220568512226706E-2</v>
      </c>
      <c r="BF2149" s="17">
        <v>0</v>
      </c>
      <c r="BG2149" s="17">
        <v>0</v>
      </c>
    </row>
    <row r="2150" spans="2:59" x14ac:dyDescent="0.35">
      <c r="B2150" t="s">
        <v>598</v>
      </c>
      <c r="C2150" s="17">
        <v>6.25509269913542E-2</v>
      </c>
      <c r="D2150" s="17">
        <v>7.8301383637070801E-2</v>
      </c>
      <c r="E2150" s="17">
        <v>4.6632313474339597E-2</v>
      </c>
      <c r="F2150" s="17"/>
      <c r="G2150" s="17">
        <v>5.8175420102759501E-2</v>
      </c>
      <c r="H2150" s="17">
        <v>0</v>
      </c>
      <c r="I2150" s="17">
        <v>8.5692299099605407E-2</v>
      </c>
      <c r="J2150" s="17">
        <v>0.10411813006849099</v>
      </c>
      <c r="K2150" s="17">
        <v>7.65609651564612E-2</v>
      </c>
      <c r="L2150" s="17">
        <v>5.2116551562519299E-2</v>
      </c>
      <c r="M2150" s="17"/>
      <c r="N2150" s="17">
        <v>0</v>
      </c>
      <c r="O2150" s="17">
        <v>3.8876278072727997E-2</v>
      </c>
      <c r="P2150" s="17">
        <v>9.88589264689336E-2</v>
      </c>
      <c r="Q2150" s="17">
        <v>0.109003692078885</v>
      </c>
      <c r="R2150" s="17"/>
      <c r="S2150" s="17">
        <v>0</v>
      </c>
      <c r="T2150" s="17">
        <v>6.0984907217708197E-2</v>
      </c>
      <c r="U2150" s="17">
        <v>0.109752688821162</v>
      </c>
      <c r="V2150" s="17">
        <v>0</v>
      </c>
      <c r="W2150" s="17">
        <v>0.15032028427611299</v>
      </c>
      <c r="X2150" s="17">
        <v>0</v>
      </c>
      <c r="Y2150" s="17">
        <v>0.15536292172989</v>
      </c>
      <c r="Z2150" s="17">
        <v>0</v>
      </c>
      <c r="AA2150" s="17">
        <v>0.21367152643144899</v>
      </c>
      <c r="AB2150" s="17">
        <v>0</v>
      </c>
      <c r="AC2150" s="17">
        <v>0</v>
      </c>
      <c r="AD2150" s="17">
        <v>0</v>
      </c>
      <c r="AE2150" s="17"/>
      <c r="AF2150" s="17">
        <v>0.12867185994224301</v>
      </c>
      <c r="AG2150" s="17">
        <v>1.5956734289754401E-2</v>
      </c>
      <c r="AH2150" s="17">
        <v>5.9551505770489399E-2</v>
      </c>
      <c r="AI2150" s="17"/>
      <c r="AJ2150" s="17">
        <v>6.1383403570829401E-2</v>
      </c>
      <c r="AK2150" s="17">
        <v>0.124466753201936</v>
      </c>
      <c r="AL2150" s="17">
        <v>0</v>
      </c>
      <c r="AM2150" s="17">
        <v>0</v>
      </c>
      <c r="AN2150" s="17">
        <v>5.4558215923755898E-2</v>
      </c>
      <c r="AO2150" s="17"/>
      <c r="AP2150" s="17">
        <v>3.7406652826569402E-2</v>
      </c>
      <c r="AQ2150" s="17">
        <v>4.4840501542675201E-2</v>
      </c>
      <c r="AR2150" s="17">
        <v>0</v>
      </c>
      <c r="AS2150" s="17">
        <v>0.13847473563512699</v>
      </c>
      <c r="AT2150" s="17">
        <v>0.15610262663771701</v>
      </c>
      <c r="AU2150" s="17"/>
      <c r="AV2150" s="17">
        <v>6.3023988470104597E-2</v>
      </c>
      <c r="AW2150" s="17">
        <v>3.9552194224723003E-2</v>
      </c>
      <c r="AX2150" s="17">
        <v>0</v>
      </c>
      <c r="AY2150" s="17">
        <v>0.105878063349766</v>
      </c>
      <c r="AZ2150" s="17">
        <v>0.109686785112555</v>
      </c>
      <c r="BA2150" s="17">
        <v>0</v>
      </c>
      <c r="BB2150" s="17"/>
      <c r="BC2150" s="17">
        <v>6.9204231336399705E-2</v>
      </c>
      <c r="BD2150" s="17">
        <v>0.144939258294048</v>
      </c>
      <c r="BE2150" s="17">
        <v>0</v>
      </c>
      <c r="BF2150" s="17">
        <v>0</v>
      </c>
      <c r="BG2150" s="17">
        <v>0</v>
      </c>
    </row>
    <row r="2151" spans="2:59" x14ac:dyDescent="0.35">
      <c r="B2151" t="s">
        <v>693</v>
      </c>
      <c r="C2151" s="17">
        <v>3.23029219343949E-2</v>
      </c>
      <c r="D2151" s="17">
        <v>2.8788467669985999E-2</v>
      </c>
      <c r="E2151" s="17">
        <v>3.5854897627338601E-2</v>
      </c>
      <c r="F2151" s="17"/>
      <c r="G2151" s="17">
        <v>0</v>
      </c>
      <c r="H2151" s="17">
        <v>5.2609398694660803E-2</v>
      </c>
      <c r="I2151" s="17">
        <v>4.0382474765551901E-2</v>
      </c>
      <c r="J2151" s="17">
        <v>0</v>
      </c>
      <c r="K2151" s="17">
        <v>0</v>
      </c>
      <c r="L2151" s="17">
        <v>9.1832710710987794E-2</v>
      </c>
      <c r="M2151" s="17"/>
      <c r="N2151" s="17">
        <v>4.0785458169489502E-2</v>
      </c>
      <c r="O2151" s="17">
        <v>3.1168765300465601E-2</v>
      </c>
      <c r="P2151" s="17">
        <v>0</v>
      </c>
      <c r="Q2151" s="17">
        <v>5.3679449567952502E-2</v>
      </c>
      <c r="R2151" s="17"/>
      <c r="S2151" s="17">
        <v>0</v>
      </c>
      <c r="T2151" s="17">
        <v>0</v>
      </c>
      <c r="U2151" s="17">
        <v>0</v>
      </c>
      <c r="V2151" s="17">
        <v>0</v>
      </c>
      <c r="W2151" s="17">
        <v>0</v>
      </c>
      <c r="X2151" s="17">
        <v>0</v>
      </c>
      <c r="Y2151" s="17">
        <v>0.27648213964224599</v>
      </c>
      <c r="Z2151" s="17">
        <v>0</v>
      </c>
      <c r="AA2151" s="17">
        <v>0</v>
      </c>
      <c r="AB2151" s="17">
        <v>5.02273104862569E-2</v>
      </c>
      <c r="AC2151" s="17">
        <v>0</v>
      </c>
      <c r="AD2151" s="17">
        <v>0</v>
      </c>
      <c r="AE2151" s="17"/>
      <c r="AF2151" s="17">
        <v>4.5871852647257599E-2</v>
      </c>
      <c r="AG2151" s="17">
        <v>3.51296203531428E-2</v>
      </c>
      <c r="AH2151" s="17">
        <v>0</v>
      </c>
      <c r="AI2151" s="17"/>
      <c r="AJ2151" s="17">
        <v>2.2724259539586299E-2</v>
      </c>
      <c r="AK2151" s="17">
        <v>3.6104648173806202E-2</v>
      </c>
      <c r="AL2151" s="17">
        <v>0</v>
      </c>
      <c r="AM2151" s="17">
        <v>1</v>
      </c>
      <c r="AN2151" s="17">
        <v>0</v>
      </c>
      <c r="AO2151" s="17"/>
      <c r="AP2151" s="17">
        <v>0</v>
      </c>
      <c r="AQ2151" s="17">
        <v>2.8228973288814099E-2</v>
      </c>
      <c r="AR2151" s="17">
        <v>0</v>
      </c>
      <c r="AS2151" s="17">
        <v>0.101342582644942</v>
      </c>
      <c r="AT2151" s="17">
        <v>0</v>
      </c>
      <c r="AU2151" s="17"/>
      <c r="AV2151" s="17">
        <v>3.96762396911177E-2</v>
      </c>
      <c r="AW2151" s="17">
        <v>0</v>
      </c>
      <c r="AX2151" s="17">
        <v>0</v>
      </c>
      <c r="AY2151" s="17">
        <v>7.7486743961605598E-2</v>
      </c>
      <c r="AZ2151" s="17">
        <v>0</v>
      </c>
      <c r="BA2151" s="17">
        <v>0</v>
      </c>
      <c r="BB2151" s="17"/>
      <c r="BC2151" s="17">
        <v>2.90956217104094E-2</v>
      </c>
      <c r="BD2151" s="17">
        <v>2.82696805827834E-2</v>
      </c>
      <c r="BE2151" s="17">
        <v>0</v>
      </c>
      <c r="BF2151" s="17">
        <v>0.22501038891782399</v>
      </c>
      <c r="BG2151" s="17">
        <v>0</v>
      </c>
    </row>
    <row r="2152" spans="2:59" x14ac:dyDescent="0.35">
      <c r="B2152" t="s">
        <v>100</v>
      </c>
      <c r="C2152" s="17">
        <v>0.22783081270911801</v>
      </c>
      <c r="D2152" s="17">
        <v>0.175880047870349</v>
      </c>
      <c r="E2152" s="17">
        <v>0.280336220392429</v>
      </c>
      <c r="F2152" s="17"/>
      <c r="G2152" s="17">
        <v>5.5883372041637701E-2</v>
      </c>
      <c r="H2152" s="17">
        <v>0.38732822796451699</v>
      </c>
      <c r="I2152" s="17">
        <v>6.4810974731877496E-2</v>
      </c>
      <c r="J2152" s="17">
        <v>0.103825211403879</v>
      </c>
      <c r="K2152" s="17">
        <v>0.33520703428598497</v>
      </c>
      <c r="L2152" s="17">
        <v>0.37976605223530402</v>
      </c>
      <c r="M2152" s="17"/>
      <c r="N2152" s="17">
        <v>0.21089301474201</v>
      </c>
      <c r="O2152" s="17">
        <v>0.26297422841474999</v>
      </c>
      <c r="P2152" s="17">
        <v>0.19530539780791401</v>
      </c>
      <c r="Q2152" s="17">
        <v>0.23513370012604001</v>
      </c>
      <c r="R2152" s="17"/>
      <c r="S2152" s="17">
        <v>0.108818825585992</v>
      </c>
      <c r="T2152" s="17">
        <v>0.116586659296398</v>
      </c>
      <c r="U2152" s="17">
        <v>0.13944213908130701</v>
      </c>
      <c r="V2152" s="17">
        <v>0.51617526524743096</v>
      </c>
      <c r="W2152" s="17">
        <v>0.18806133376463799</v>
      </c>
      <c r="X2152" s="17">
        <v>0.228600539070725</v>
      </c>
      <c r="Y2152" s="17">
        <v>0.253121087312496</v>
      </c>
      <c r="Z2152" s="17">
        <v>0.51091063165085804</v>
      </c>
      <c r="AA2152" s="17">
        <v>7.7674159361717093E-2</v>
      </c>
      <c r="AB2152" s="17">
        <v>0.38547024271168301</v>
      </c>
      <c r="AC2152" s="17">
        <v>0</v>
      </c>
      <c r="AD2152" s="17">
        <v>0.49487286794295299</v>
      </c>
      <c r="AE2152" s="17"/>
      <c r="AF2152" s="17">
        <v>0.26407204494466402</v>
      </c>
      <c r="AG2152" s="17">
        <v>0.24696187642821199</v>
      </c>
      <c r="AH2152" s="17">
        <v>0.12883622185613</v>
      </c>
      <c r="AI2152" s="17"/>
      <c r="AJ2152" s="17">
        <v>0.28127177868453401</v>
      </c>
      <c r="AK2152" s="17">
        <v>0.14913513917063401</v>
      </c>
      <c r="AL2152" s="17">
        <v>0.347136244417666</v>
      </c>
      <c r="AM2152" s="17">
        <v>0</v>
      </c>
      <c r="AN2152" s="17">
        <v>0.26008889204950197</v>
      </c>
      <c r="AO2152" s="17"/>
      <c r="AP2152" s="17">
        <v>0.28417754565861902</v>
      </c>
      <c r="AQ2152" s="17">
        <v>0.21594871077362601</v>
      </c>
      <c r="AR2152" s="17">
        <v>9.6521160092368705E-2</v>
      </c>
      <c r="AS2152" s="17">
        <v>0.155987651619859</v>
      </c>
      <c r="AT2152" s="17">
        <v>0.229801694132864</v>
      </c>
      <c r="AU2152" s="17"/>
      <c r="AV2152" s="17">
        <v>0.18957367243420101</v>
      </c>
      <c r="AW2152" s="17">
        <v>0.29220122006878002</v>
      </c>
      <c r="AX2152" s="17">
        <v>0.114642832392476</v>
      </c>
      <c r="AY2152" s="17">
        <v>0.14332755749551501</v>
      </c>
      <c r="AZ2152" s="17">
        <v>0.16147203660673301</v>
      </c>
      <c r="BA2152" s="17">
        <v>0.44191923731188099</v>
      </c>
      <c r="BB2152" s="17"/>
      <c r="BC2152" s="17">
        <v>0.26793757369771798</v>
      </c>
      <c r="BD2152" s="17">
        <v>0.14481309855202401</v>
      </c>
      <c r="BE2152" s="17">
        <v>0.34047050556498099</v>
      </c>
      <c r="BF2152" s="17">
        <v>0</v>
      </c>
      <c r="BG2152" s="17">
        <v>0.27529061177438802</v>
      </c>
    </row>
    <row r="2153" spans="2:59" x14ac:dyDescent="0.35">
      <c r="C2153" s="17"/>
      <c r="D2153" s="17"/>
      <c r="E2153" s="17"/>
      <c r="F2153" s="17"/>
      <c r="G2153" s="17"/>
      <c r="H2153" s="17"/>
      <c r="I2153" s="17"/>
      <c r="J2153" s="17"/>
      <c r="K2153" s="17"/>
      <c r="L2153" s="17"/>
      <c r="M2153" s="17"/>
      <c r="N2153" s="17"/>
      <c r="O2153" s="17"/>
      <c r="P2153" s="17"/>
      <c r="Q2153" s="17"/>
      <c r="R2153" s="17"/>
      <c r="S2153" s="17"/>
      <c r="T2153" s="17"/>
      <c r="U2153" s="17"/>
      <c r="V2153" s="17"/>
      <c r="W2153" s="17"/>
      <c r="X2153" s="17"/>
      <c r="Y2153" s="17"/>
      <c r="Z2153" s="17"/>
      <c r="AA2153" s="17"/>
      <c r="AB2153" s="17"/>
      <c r="AC2153" s="17"/>
      <c r="AD2153" s="17"/>
      <c r="AE2153" s="17"/>
      <c r="AF2153" s="17"/>
      <c r="AG2153" s="17"/>
      <c r="AH2153" s="17"/>
      <c r="AI2153" s="17"/>
      <c r="AJ2153" s="17"/>
      <c r="AK2153" s="17"/>
      <c r="AL2153" s="17"/>
      <c r="AM2153" s="17"/>
      <c r="AN2153" s="17"/>
      <c r="AO2153" s="17"/>
      <c r="AP2153" s="17"/>
      <c r="AQ2153" s="17"/>
      <c r="AR2153" s="17"/>
      <c r="AS2153" s="17"/>
      <c r="AT2153" s="17"/>
      <c r="AU2153" s="17"/>
      <c r="AV2153" s="17"/>
      <c r="AW2153" s="17"/>
      <c r="AX2153" s="17"/>
      <c r="AY2153" s="17"/>
      <c r="AZ2153" s="17"/>
      <c r="BA2153" s="17"/>
      <c r="BB2153" s="17"/>
      <c r="BC2153" s="17"/>
      <c r="BD2153" s="17"/>
      <c r="BE2153" s="17"/>
      <c r="BF2153" s="17"/>
      <c r="BG2153" s="17"/>
    </row>
    <row r="2154" spans="2:59" x14ac:dyDescent="0.35">
      <c r="B2154" s="6" t="s">
        <v>720</v>
      </c>
      <c r="C2154" s="17"/>
      <c r="D2154" s="17"/>
      <c r="E2154" s="17"/>
      <c r="F2154" s="17"/>
      <c r="G2154" s="17"/>
      <c r="H2154" s="17"/>
      <c r="I2154" s="17"/>
      <c r="J2154" s="17"/>
      <c r="K2154" s="17"/>
      <c r="L2154" s="17"/>
      <c r="M2154" s="17"/>
      <c r="N2154" s="17"/>
      <c r="O2154" s="17"/>
      <c r="P2154" s="17"/>
      <c r="Q2154" s="17"/>
      <c r="R2154" s="17"/>
      <c r="S2154" s="17"/>
      <c r="T2154" s="17"/>
      <c r="U2154" s="17"/>
      <c r="V2154" s="17"/>
      <c r="W2154" s="17"/>
      <c r="X2154" s="17"/>
      <c r="Y2154" s="17"/>
      <c r="Z2154" s="17"/>
      <c r="AA2154" s="17"/>
      <c r="AB2154" s="17"/>
      <c r="AC2154" s="17"/>
      <c r="AD2154" s="17"/>
      <c r="AE2154" s="17"/>
      <c r="AF2154" s="17"/>
      <c r="AG2154" s="17"/>
      <c r="AH2154" s="17"/>
      <c r="AI2154" s="17"/>
      <c r="AJ2154" s="17"/>
      <c r="AK2154" s="17"/>
      <c r="AL2154" s="17"/>
      <c r="AM2154" s="17"/>
      <c r="AN2154" s="17"/>
      <c r="AO2154" s="17"/>
      <c r="AP2154" s="17"/>
      <c r="AQ2154" s="17"/>
      <c r="AR2154" s="17"/>
      <c r="AS2154" s="17"/>
      <c r="AT2154" s="17"/>
      <c r="AU2154" s="17"/>
      <c r="AV2154" s="17"/>
      <c r="AW2154" s="17"/>
      <c r="AX2154" s="17"/>
      <c r="AY2154" s="17"/>
      <c r="AZ2154" s="17"/>
      <c r="BA2154" s="17"/>
      <c r="BB2154" s="17"/>
      <c r="BC2154" s="17"/>
      <c r="BD2154" s="17"/>
      <c r="BE2154" s="17"/>
      <c r="BF2154" s="17"/>
      <c r="BG2154" s="17"/>
    </row>
    <row r="2155" spans="2:59" x14ac:dyDescent="0.35">
      <c r="B2155" s="24" t="s">
        <v>331</v>
      </c>
      <c r="C2155" s="17"/>
      <c r="D2155" s="17"/>
      <c r="E2155" s="17"/>
      <c r="F2155" s="17"/>
      <c r="G2155" s="17"/>
      <c r="H2155" s="17"/>
      <c r="I2155" s="17"/>
      <c r="J2155" s="17"/>
      <c r="K2155" s="17"/>
      <c r="L2155" s="17"/>
      <c r="M2155" s="17"/>
      <c r="N2155" s="17"/>
      <c r="O2155" s="17"/>
      <c r="P2155" s="17"/>
      <c r="Q2155" s="17"/>
      <c r="R2155" s="17"/>
      <c r="S2155" s="17"/>
      <c r="T2155" s="17"/>
      <c r="U2155" s="17"/>
      <c r="V2155" s="17"/>
      <c r="W2155" s="17"/>
      <c r="X2155" s="17"/>
      <c r="Y2155" s="17"/>
      <c r="Z2155" s="17"/>
      <c r="AA2155" s="17"/>
      <c r="AB2155" s="17"/>
      <c r="AC2155" s="17"/>
      <c r="AD2155" s="17"/>
      <c r="AE2155" s="17"/>
      <c r="AF2155" s="17"/>
      <c r="AG2155" s="17"/>
      <c r="AH2155" s="17"/>
      <c r="AI2155" s="17"/>
      <c r="AJ2155" s="17"/>
      <c r="AK2155" s="17"/>
      <c r="AL2155" s="17"/>
      <c r="AM2155" s="17"/>
      <c r="AN2155" s="17"/>
      <c r="AO2155" s="17"/>
      <c r="AP2155" s="17"/>
      <c r="AQ2155" s="17"/>
      <c r="AR2155" s="17"/>
      <c r="AS2155" s="17"/>
      <c r="AT2155" s="17"/>
      <c r="AU2155" s="17"/>
      <c r="AV2155" s="17"/>
      <c r="AW2155" s="17"/>
      <c r="AX2155" s="17"/>
      <c r="AY2155" s="17"/>
      <c r="AZ2155" s="17"/>
      <c r="BA2155" s="17"/>
      <c r="BB2155" s="17"/>
      <c r="BC2155" s="17"/>
      <c r="BD2155" s="17"/>
      <c r="BE2155" s="17"/>
      <c r="BF2155" s="17"/>
      <c r="BG2155" s="17"/>
    </row>
    <row r="2156" spans="2:59" x14ac:dyDescent="0.35">
      <c r="B2156" t="s">
        <v>688</v>
      </c>
      <c r="C2156" s="17">
        <v>7.0342988680049401E-2</v>
      </c>
      <c r="D2156" s="17">
        <v>9.7486117514407597E-2</v>
      </c>
      <c r="E2156" s="17">
        <v>4.1635114798453499E-2</v>
      </c>
      <c r="F2156" s="17"/>
      <c r="G2156" s="17">
        <v>6.9906797287842104E-2</v>
      </c>
      <c r="H2156" s="17">
        <v>0.185205305336199</v>
      </c>
      <c r="I2156" s="17">
        <v>0.12881210834160201</v>
      </c>
      <c r="J2156" s="17">
        <v>3.4687427864694802E-2</v>
      </c>
      <c r="K2156" s="17">
        <v>0</v>
      </c>
      <c r="L2156" s="17">
        <v>0</v>
      </c>
      <c r="M2156" s="17"/>
      <c r="N2156" s="17">
        <v>0.14163188884111799</v>
      </c>
      <c r="O2156" s="17">
        <v>7.9141013684373498E-2</v>
      </c>
      <c r="P2156" s="17">
        <v>0</v>
      </c>
      <c r="Q2156" s="17">
        <v>2.9768415439261901E-2</v>
      </c>
      <c r="R2156" s="17"/>
      <c r="S2156" s="17">
        <v>9.6507443376972604E-2</v>
      </c>
      <c r="T2156" s="17">
        <v>0.123326271981529</v>
      </c>
      <c r="U2156" s="17">
        <v>0</v>
      </c>
      <c r="V2156" s="17">
        <v>0</v>
      </c>
      <c r="W2156" s="17">
        <v>0</v>
      </c>
      <c r="X2156" s="17">
        <v>0</v>
      </c>
      <c r="Y2156" s="17">
        <v>0.110386581857165</v>
      </c>
      <c r="Z2156" s="17">
        <v>0</v>
      </c>
      <c r="AA2156" s="17">
        <v>0.16272731490439901</v>
      </c>
      <c r="AB2156" s="17">
        <v>0</v>
      </c>
      <c r="AC2156" s="17">
        <v>0.146084402109184</v>
      </c>
      <c r="AD2156" s="17">
        <v>0</v>
      </c>
      <c r="AE2156" s="17"/>
      <c r="AF2156" s="17">
        <v>0</v>
      </c>
      <c r="AG2156" s="17">
        <v>0.107651228471938</v>
      </c>
      <c r="AH2156" s="17">
        <v>0.139965379724378</v>
      </c>
      <c r="AI2156" s="17"/>
      <c r="AJ2156" s="17">
        <v>6.5336907024256596E-2</v>
      </c>
      <c r="AK2156" s="17">
        <v>0.156233118346991</v>
      </c>
      <c r="AL2156" s="17">
        <v>0</v>
      </c>
      <c r="AM2156" s="17" t="s">
        <v>697</v>
      </c>
      <c r="AN2156" s="17">
        <v>0</v>
      </c>
      <c r="AO2156" s="17"/>
      <c r="AP2156" s="17">
        <v>7.2656412761969796E-2</v>
      </c>
      <c r="AQ2156" s="17">
        <v>9.3066950598021503E-2</v>
      </c>
      <c r="AR2156" s="17">
        <v>0</v>
      </c>
      <c r="AS2156" s="17">
        <v>0</v>
      </c>
      <c r="AT2156" s="17">
        <v>0</v>
      </c>
      <c r="AU2156" s="17"/>
      <c r="AV2156" s="17">
        <v>0.12453128572837099</v>
      </c>
      <c r="AW2156" s="17">
        <v>0.12179437403910599</v>
      </c>
      <c r="AX2156" s="17">
        <v>0</v>
      </c>
      <c r="AY2156" s="17">
        <v>0</v>
      </c>
      <c r="AZ2156" s="17">
        <v>0</v>
      </c>
      <c r="BA2156" s="17">
        <v>0</v>
      </c>
      <c r="BB2156" s="17"/>
      <c r="BC2156" s="17">
        <v>0</v>
      </c>
      <c r="BD2156" s="17">
        <v>0</v>
      </c>
      <c r="BE2156" s="17">
        <v>0.112496132128783</v>
      </c>
      <c r="BF2156" s="17">
        <v>0.26626173667233999</v>
      </c>
      <c r="BG2156" s="17">
        <v>0</v>
      </c>
    </row>
    <row r="2157" spans="2:59" x14ac:dyDescent="0.35">
      <c r="B2157" t="s">
        <v>689</v>
      </c>
      <c r="C2157" s="17">
        <v>4.9342047831288198E-2</v>
      </c>
      <c r="D2157" s="17">
        <v>8.1433402038317601E-2</v>
      </c>
      <c r="E2157" s="17">
        <v>1.5400693653325401E-2</v>
      </c>
      <c r="F2157" s="17"/>
      <c r="G2157" s="17">
        <v>7.5082770384360897E-2</v>
      </c>
      <c r="H2157" s="17">
        <v>9.3026242415227306E-2</v>
      </c>
      <c r="I2157" s="17">
        <v>0</v>
      </c>
      <c r="J2157" s="17">
        <v>5.25738412460654E-2</v>
      </c>
      <c r="K2157" s="17">
        <v>0</v>
      </c>
      <c r="L2157" s="17">
        <v>5.8852034219995603E-2</v>
      </c>
      <c r="M2157" s="17"/>
      <c r="N2157" s="17">
        <v>8.4073754779373497E-2</v>
      </c>
      <c r="O2157" s="17">
        <v>0</v>
      </c>
      <c r="P2157" s="17">
        <v>3.03503704076581E-2</v>
      </c>
      <c r="Q2157" s="17">
        <v>6.0872189305975599E-2</v>
      </c>
      <c r="R2157" s="17"/>
      <c r="S2157" s="17">
        <v>3.9492585155385902E-2</v>
      </c>
      <c r="T2157" s="17">
        <v>0</v>
      </c>
      <c r="U2157" s="17">
        <v>0.17556298761375899</v>
      </c>
      <c r="V2157" s="17">
        <v>6.8361630971459794E-2</v>
      </c>
      <c r="W2157" s="17">
        <v>0.110865633595574</v>
      </c>
      <c r="X2157" s="17">
        <v>0</v>
      </c>
      <c r="Y2157" s="17">
        <v>0</v>
      </c>
      <c r="Z2157" s="17">
        <v>0</v>
      </c>
      <c r="AA2157" s="17">
        <v>6.0368472315339899E-2</v>
      </c>
      <c r="AB2157" s="17">
        <v>0.16632581288228299</v>
      </c>
      <c r="AC2157" s="17">
        <v>0</v>
      </c>
      <c r="AD2157" s="17">
        <v>0</v>
      </c>
      <c r="AE2157" s="17"/>
      <c r="AF2157" s="17">
        <v>1.8955593975599799E-2</v>
      </c>
      <c r="AG2157" s="17">
        <v>7.5677519280677202E-2</v>
      </c>
      <c r="AH2157" s="17">
        <v>4.71554645523641E-2</v>
      </c>
      <c r="AI2157" s="17"/>
      <c r="AJ2157" s="17">
        <v>1.9642123000348899E-2</v>
      </c>
      <c r="AK2157" s="17">
        <v>6.1931088236916301E-2</v>
      </c>
      <c r="AL2157" s="17">
        <v>0.20665616863691</v>
      </c>
      <c r="AM2157" s="17" t="s">
        <v>697</v>
      </c>
      <c r="AN2157" s="17">
        <v>7.2782185512389394E-2</v>
      </c>
      <c r="AO2157" s="17"/>
      <c r="AP2157" s="17">
        <v>0</v>
      </c>
      <c r="AQ2157" s="17">
        <v>7.6384696171347993E-2</v>
      </c>
      <c r="AR2157" s="17">
        <v>0.14645008522674399</v>
      </c>
      <c r="AS2157" s="17">
        <v>5.17135736710179E-2</v>
      </c>
      <c r="AT2157" s="17">
        <v>0</v>
      </c>
      <c r="AU2157" s="17"/>
      <c r="AV2157" s="17">
        <v>0.103223990844112</v>
      </c>
      <c r="AW2157" s="17">
        <v>0</v>
      </c>
      <c r="AX2157" s="17">
        <v>8.9375166875327497E-2</v>
      </c>
      <c r="AY2157" s="17">
        <v>4.2502095799156703E-2</v>
      </c>
      <c r="AZ2157" s="17">
        <v>0</v>
      </c>
      <c r="BA2157" s="17">
        <v>0</v>
      </c>
      <c r="BB2157" s="17"/>
      <c r="BC2157" s="17">
        <v>3.67902729622296E-2</v>
      </c>
      <c r="BD2157" s="17">
        <v>2.7089132214964701E-2</v>
      </c>
      <c r="BE2157" s="17">
        <v>0.103177100135004</v>
      </c>
      <c r="BF2157" s="17">
        <v>5.2481853744006997E-2</v>
      </c>
      <c r="BG2157" s="17">
        <v>0</v>
      </c>
    </row>
    <row r="2158" spans="2:59" x14ac:dyDescent="0.35">
      <c r="B2158" t="s">
        <v>690</v>
      </c>
      <c r="C2158" s="17">
        <v>0.117449226361835</v>
      </c>
      <c r="D2158" s="17">
        <v>9.7479885232983995E-2</v>
      </c>
      <c r="E2158" s="17">
        <v>0.13856975856444401</v>
      </c>
      <c r="F2158" s="17"/>
      <c r="G2158" s="17">
        <v>0.362306080313473</v>
      </c>
      <c r="H2158" s="17">
        <v>0.12073824541679699</v>
      </c>
      <c r="I2158" s="17">
        <v>8.3858659146004197E-2</v>
      </c>
      <c r="J2158" s="17">
        <v>0</v>
      </c>
      <c r="K2158" s="17">
        <v>0.115464432640652</v>
      </c>
      <c r="L2158" s="17">
        <v>3.4601620885764899E-2</v>
      </c>
      <c r="M2158" s="17"/>
      <c r="N2158" s="17">
        <v>0.15132330440187</v>
      </c>
      <c r="O2158" s="17">
        <v>0.176796632938443</v>
      </c>
      <c r="P2158" s="17">
        <v>0.13636331586579101</v>
      </c>
      <c r="Q2158" s="17">
        <v>0</v>
      </c>
      <c r="R2158" s="17"/>
      <c r="S2158" s="17">
        <v>0.219713285948338</v>
      </c>
      <c r="T2158" s="17">
        <v>5.7621375326552399E-2</v>
      </c>
      <c r="U2158" s="17">
        <v>0.30673984264689602</v>
      </c>
      <c r="V2158" s="17">
        <v>8.8812295820534903E-2</v>
      </c>
      <c r="W2158" s="17">
        <v>7.2154779562772303E-2</v>
      </c>
      <c r="X2158" s="17">
        <v>0.36697376863390702</v>
      </c>
      <c r="Y2158" s="17">
        <v>0</v>
      </c>
      <c r="Z2158" s="17">
        <v>0</v>
      </c>
      <c r="AA2158" s="17">
        <v>6.8674819142370294E-2</v>
      </c>
      <c r="AB2158" s="17">
        <v>0.18368527484618499</v>
      </c>
      <c r="AC2158" s="17">
        <v>0</v>
      </c>
      <c r="AD2158" s="17">
        <v>0</v>
      </c>
      <c r="AE2158" s="17"/>
      <c r="AF2158" s="17">
        <v>0.102174020021235</v>
      </c>
      <c r="AG2158" s="17">
        <v>6.6065664345904093E-2</v>
      </c>
      <c r="AH2158" s="17">
        <v>8.4797624080022893E-2</v>
      </c>
      <c r="AI2158" s="17"/>
      <c r="AJ2158" s="17">
        <v>8.8939742929306703E-2</v>
      </c>
      <c r="AK2158" s="17">
        <v>0.18065386771272801</v>
      </c>
      <c r="AL2158" s="17">
        <v>0</v>
      </c>
      <c r="AM2158" s="17" t="s">
        <v>697</v>
      </c>
      <c r="AN2158" s="17">
        <v>0.159697551750456</v>
      </c>
      <c r="AO2158" s="17"/>
      <c r="AP2158" s="17">
        <v>9.8332274518123999E-2</v>
      </c>
      <c r="AQ2158" s="17">
        <v>0.19546309673919601</v>
      </c>
      <c r="AR2158" s="17">
        <v>8.8726206780324099E-2</v>
      </c>
      <c r="AS2158" s="17">
        <v>0</v>
      </c>
      <c r="AT2158" s="17">
        <v>0</v>
      </c>
      <c r="AU2158" s="17"/>
      <c r="AV2158" s="17">
        <v>0.152180668290085</v>
      </c>
      <c r="AW2158" s="17">
        <v>6.2199178805715703E-2</v>
      </c>
      <c r="AX2158" s="17">
        <v>0</v>
      </c>
      <c r="AY2158" s="17">
        <v>0.14911027839437899</v>
      </c>
      <c r="AZ2158" s="17">
        <v>0.44194308680043298</v>
      </c>
      <c r="BA2158" s="17">
        <v>7.6141944426924693E-2</v>
      </c>
      <c r="BB2158" s="17"/>
      <c r="BC2158" s="17">
        <v>0</v>
      </c>
      <c r="BD2158" s="17">
        <v>0.12620564190635</v>
      </c>
      <c r="BE2158" s="17">
        <v>0.20522768523555901</v>
      </c>
      <c r="BF2158" s="17">
        <v>0.112759452643151</v>
      </c>
      <c r="BG2158" s="17">
        <v>0.22260183193751801</v>
      </c>
    </row>
    <row r="2159" spans="2:59" x14ac:dyDescent="0.35">
      <c r="B2159" t="s">
        <v>691</v>
      </c>
      <c r="C2159" s="17">
        <v>0.26034072442877498</v>
      </c>
      <c r="D2159" s="17">
        <v>0.27690006875711898</v>
      </c>
      <c r="E2159" s="17">
        <v>0.24282676826546501</v>
      </c>
      <c r="F2159" s="17"/>
      <c r="G2159" s="17">
        <v>0.23286139999310199</v>
      </c>
      <c r="H2159" s="17">
        <v>0.26179742571675801</v>
      </c>
      <c r="I2159" s="17">
        <v>0.27383811559441001</v>
      </c>
      <c r="J2159" s="17">
        <v>0.352624392842047</v>
      </c>
      <c r="K2159" s="17">
        <v>0.18566140380905699</v>
      </c>
      <c r="L2159" s="17">
        <v>0.239893770848881</v>
      </c>
      <c r="M2159" s="17"/>
      <c r="N2159" s="17">
        <v>0.22717483744952899</v>
      </c>
      <c r="O2159" s="17">
        <v>0.346707201541744</v>
      </c>
      <c r="P2159" s="17">
        <v>0.343141638417571</v>
      </c>
      <c r="Q2159" s="17">
        <v>0.15289750196402199</v>
      </c>
      <c r="R2159" s="17"/>
      <c r="S2159" s="17">
        <v>0.32923839796396698</v>
      </c>
      <c r="T2159" s="17">
        <v>0.31903620621647699</v>
      </c>
      <c r="U2159" s="17">
        <v>0</v>
      </c>
      <c r="V2159" s="17">
        <v>0.349177855734425</v>
      </c>
      <c r="W2159" s="17">
        <v>0.47196932770258498</v>
      </c>
      <c r="X2159" s="17">
        <v>0</v>
      </c>
      <c r="Y2159" s="17">
        <v>0.28571464580098299</v>
      </c>
      <c r="Z2159" s="17">
        <v>0.18380787978735699</v>
      </c>
      <c r="AA2159" s="17">
        <v>0.175333713948224</v>
      </c>
      <c r="AB2159" s="17">
        <v>0.27613878148048399</v>
      </c>
      <c r="AC2159" s="17">
        <v>0</v>
      </c>
      <c r="AD2159" s="17">
        <v>0</v>
      </c>
      <c r="AE2159" s="17"/>
      <c r="AF2159" s="17">
        <v>0.25044242150975099</v>
      </c>
      <c r="AG2159" s="17">
        <v>0.26379332598583399</v>
      </c>
      <c r="AH2159" s="17">
        <v>0.18969423753677001</v>
      </c>
      <c r="AI2159" s="17"/>
      <c r="AJ2159" s="17">
        <v>0.28764792666542199</v>
      </c>
      <c r="AK2159" s="17">
        <v>0.23109003585643301</v>
      </c>
      <c r="AL2159" s="17">
        <v>0.14681193875352999</v>
      </c>
      <c r="AM2159" s="17" t="s">
        <v>697</v>
      </c>
      <c r="AN2159" s="17">
        <v>0.18283684744626999</v>
      </c>
      <c r="AO2159" s="17"/>
      <c r="AP2159" s="17">
        <v>0.248432814863812</v>
      </c>
      <c r="AQ2159" s="17">
        <v>0.257764728519217</v>
      </c>
      <c r="AR2159" s="17">
        <v>0.18141516925153101</v>
      </c>
      <c r="AS2159" s="17">
        <v>0.27215706608268397</v>
      </c>
      <c r="AT2159" s="17">
        <v>0.65953945157405502</v>
      </c>
      <c r="AU2159" s="17"/>
      <c r="AV2159" s="17">
        <v>0.25520589755752499</v>
      </c>
      <c r="AW2159" s="17">
        <v>0.26490482398867898</v>
      </c>
      <c r="AX2159" s="17">
        <v>0.26143800253208299</v>
      </c>
      <c r="AY2159" s="17">
        <v>0.224996622802423</v>
      </c>
      <c r="AZ2159" s="17">
        <v>0.28842158664483603</v>
      </c>
      <c r="BA2159" s="17">
        <v>0.28710150028257497</v>
      </c>
      <c r="BB2159" s="17"/>
      <c r="BC2159" s="17">
        <v>0.35170132045199798</v>
      </c>
      <c r="BD2159" s="17">
        <v>0.32621847173107399</v>
      </c>
      <c r="BE2159" s="17">
        <v>0.115513916307888</v>
      </c>
      <c r="BF2159" s="17">
        <v>0.11166815738259001</v>
      </c>
      <c r="BG2159" s="17">
        <v>0.385769430811359</v>
      </c>
    </row>
    <row r="2160" spans="2:59" x14ac:dyDescent="0.35">
      <c r="B2160" t="s">
        <v>692</v>
      </c>
      <c r="C2160" s="17">
        <v>0.128373263486668</v>
      </c>
      <c r="D2160" s="17">
        <v>0.126998505951638</v>
      </c>
      <c r="E2160" s="17">
        <v>0.12982727294056101</v>
      </c>
      <c r="F2160" s="17"/>
      <c r="G2160" s="17">
        <v>8.9845103814801305E-2</v>
      </c>
      <c r="H2160" s="17">
        <v>6.4790808109229298E-2</v>
      </c>
      <c r="I2160" s="17">
        <v>0.22160499808407799</v>
      </c>
      <c r="J2160" s="17">
        <v>0.11187366199045</v>
      </c>
      <c r="K2160" s="17">
        <v>0.149664322785487</v>
      </c>
      <c r="L2160" s="17">
        <v>0.125849765879397</v>
      </c>
      <c r="M2160" s="17"/>
      <c r="N2160" s="17">
        <v>0.154798165178931</v>
      </c>
      <c r="O2160" s="17">
        <v>4.2198279361213203E-2</v>
      </c>
      <c r="P2160" s="17">
        <v>0.12874299313381299</v>
      </c>
      <c r="Q2160" s="17">
        <v>0.16459552491454801</v>
      </c>
      <c r="R2160" s="17"/>
      <c r="S2160" s="17">
        <v>5.3436589731239201E-2</v>
      </c>
      <c r="T2160" s="17">
        <v>0.19462359613403099</v>
      </c>
      <c r="U2160" s="17">
        <v>0</v>
      </c>
      <c r="V2160" s="17">
        <v>7.6166896306585602E-2</v>
      </c>
      <c r="W2160" s="17">
        <v>0.105206870234427</v>
      </c>
      <c r="X2160" s="17">
        <v>0.16815317764504001</v>
      </c>
      <c r="Y2160" s="17">
        <v>0.215191590133815</v>
      </c>
      <c r="Z2160" s="17">
        <v>0.19093613666622999</v>
      </c>
      <c r="AA2160" s="17">
        <v>6.16623046767414E-2</v>
      </c>
      <c r="AB2160" s="17">
        <v>0.182897870932414</v>
      </c>
      <c r="AC2160" s="17">
        <v>0.439004591697368</v>
      </c>
      <c r="AD2160" s="17">
        <v>0</v>
      </c>
      <c r="AE2160" s="17"/>
      <c r="AF2160" s="17">
        <v>0.13840513727804599</v>
      </c>
      <c r="AG2160" s="17">
        <v>0.120005140674998</v>
      </c>
      <c r="AH2160" s="17">
        <v>0.20456869101327499</v>
      </c>
      <c r="AI2160" s="17"/>
      <c r="AJ2160" s="17">
        <v>9.6550500808734799E-2</v>
      </c>
      <c r="AK2160" s="17">
        <v>7.7987645135103797E-2</v>
      </c>
      <c r="AL2160" s="17">
        <v>0.22051246452425199</v>
      </c>
      <c r="AM2160" s="17" t="s">
        <v>697</v>
      </c>
      <c r="AN2160" s="17">
        <v>0.14286098068117301</v>
      </c>
      <c r="AO2160" s="17"/>
      <c r="AP2160" s="17">
        <v>4.0162331656076099E-2</v>
      </c>
      <c r="AQ2160" s="17">
        <v>0.102226555431556</v>
      </c>
      <c r="AR2160" s="17">
        <v>0.23621179741201101</v>
      </c>
      <c r="AS2160" s="17">
        <v>0.151823316120414</v>
      </c>
      <c r="AT2160" s="17">
        <v>0.34046054842594498</v>
      </c>
      <c r="AU2160" s="17"/>
      <c r="AV2160" s="17">
        <v>0.14673910713786101</v>
      </c>
      <c r="AW2160" s="17">
        <v>0</v>
      </c>
      <c r="AX2160" s="17">
        <v>0.346638386947134</v>
      </c>
      <c r="AY2160" s="17">
        <v>0.107550004212256</v>
      </c>
      <c r="AZ2160" s="17">
        <v>0.14888597085834299</v>
      </c>
      <c r="BA2160" s="17">
        <v>0.13157711815531001</v>
      </c>
      <c r="BB2160" s="17"/>
      <c r="BC2160" s="17">
        <v>7.4034424661303305E-2</v>
      </c>
      <c r="BD2160" s="17">
        <v>0.22317661288155499</v>
      </c>
      <c r="BE2160" s="17">
        <v>0.12581529961312399</v>
      </c>
      <c r="BF2160" s="17">
        <v>0.17475774022764601</v>
      </c>
      <c r="BG2160" s="17">
        <v>0</v>
      </c>
    </row>
    <row r="2161" spans="2:59" x14ac:dyDescent="0.35">
      <c r="B2161" t="s">
        <v>598</v>
      </c>
      <c r="C2161" s="17">
        <v>0.133184251733628</v>
      </c>
      <c r="D2161" s="17">
        <v>0.14213267643744501</v>
      </c>
      <c r="E2161" s="17">
        <v>0.123719968916278</v>
      </c>
      <c r="F2161" s="17"/>
      <c r="G2161" s="17">
        <v>0.14326899831008499</v>
      </c>
      <c r="H2161" s="17">
        <v>0</v>
      </c>
      <c r="I2161" s="17">
        <v>0.120466991997804</v>
      </c>
      <c r="J2161" s="17">
        <v>0.15375289605898601</v>
      </c>
      <c r="K2161" s="17">
        <v>0.23481635398146999</v>
      </c>
      <c r="L2161" s="17">
        <v>0.16866632375287699</v>
      </c>
      <c r="M2161" s="17"/>
      <c r="N2161" s="17">
        <v>8.9332992794237301E-2</v>
      </c>
      <c r="O2161" s="17">
        <v>8.2682757208626403E-2</v>
      </c>
      <c r="P2161" s="17">
        <v>0.165945511633939</v>
      </c>
      <c r="Q2161" s="17">
        <v>0.20709709333377399</v>
      </c>
      <c r="R2161" s="17"/>
      <c r="S2161" s="17">
        <v>9.5424375290579205E-2</v>
      </c>
      <c r="T2161" s="17">
        <v>0.16688666135998301</v>
      </c>
      <c r="U2161" s="17">
        <v>0.25099670278972802</v>
      </c>
      <c r="V2161" s="17">
        <v>0.15352789860612001</v>
      </c>
      <c r="W2161" s="17">
        <v>0.106959501206518</v>
      </c>
      <c r="X2161" s="17">
        <v>0</v>
      </c>
      <c r="Y2161" s="17">
        <v>0.29090241119364102</v>
      </c>
      <c r="Z2161" s="17">
        <v>0.15353754912741999</v>
      </c>
      <c r="AA2161" s="17">
        <v>0.114251544526887</v>
      </c>
      <c r="AB2161" s="17">
        <v>0</v>
      </c>
      <c r="AC2161" s="17">
        <v>0</v>
      </c>
      <c r="AD2161" s="17">
        <v>0.46611596040771203</v>
      </c>
      <c r="AE2161" s="17"/>
      <c r="AF2161" s="17">
        <v>0.19086516163261899</v>
      </c>
      <c r="AG2161" s="17">
        <v>0.11442570867565</v>
      </c>
      <c r="AH2161" s="17">
        <v>9.2213926864311901E-2</v>
      </c>
      <c r="AI2161" s="17"/>
      <c r="AJ2161" s="17">
        <v>0.13842060913825199</v>
      </c>
      <c r="AK2161" s="17">
        <v>7.8468819591500399E-2</v>
      </c>
      <c r="AL2161" s="17">
        <v>0.158144465780056</v>
      </c>
      <c r="AM2161" s="17" t="s">
        <v>697</v>
      </c>
      <c r="AN2161" s="17">
        <v>0.142327749192491</v>
      </c>
      <c r="AO2161" s="17"/>
      <c r="AP2161" s="17">
        <v>0.12901459670558901</v>
      </c>
      <c r="AQ2161" s="17">
        <v>0.10499709053301599</v>
      </c>
      <c r="AR2161" s="17">
        <v>0.13470895690383899</v>
      </c>
      <c r="AS2161" s="17">
        <v>0.23170595056766699</v>
      </c>
      <c r="AT2161" s="17">
        <v>0</v>
      </c>
      <c r="AU2161" s="17"/>
      <c r="AV2161" s="17">
        <v>7.3641104148126996E-2</v>
      </c>
      <c r="AW2161" s="17">
        <v>0.13497444761741101</v>
      </c>
      <c r="AX2161" s="17">
        <v>0.23214479523517001</v>
      </c>
      <c r="AY2161" s="17">
        <v>0.19043333904770901</v>
      </c>
      <c r="AZ2161" s="17">
        <v>0</v>
      </c>
      <c r="BA2161" s="17">
        <v>0.19200737287207401</v>
      </c>
      <c r="BB2161" s="17"/>
      <c r="BC2161" s="17">
        <v>0.17543159064773001</v>
      </c>
      <c r="BD2161" s="17">
        <v>0.129098790355402</v>
      </c>
      <c r="BE2161" s="17">
        <v>2.35660164833832E-2</v>
      </c>
      <c r="BF2161" s="17">
        <v>0.14203087717430499</v>
      </c>
      <c r="BG2161" s="17">
        <v>0.218072904764713</v>
      </c>
    </row>
    <row r="2162" spans="2:59" x14ac:dyDescent="0.35">
      <c r="B2162" t="s">
        <v>693</v>
      </c>
      <c r="C2162" s="17">
        <v>9.9376509053616197E-2</v>
      </c>
      <c r="D2162" s="17">
        <v>0.10830137421152</v>
      </c>
      <c r="E2162" s="17">
        <v>8.9937143941107703E-2</v>
      </c>
      <c r="F2162" s="17"/>
      <c r="G2162" s="17">
        <v>0</v>
      </c>
      <c r="H2162" s="17">
        <v>0.146230579700554</v>
      </c>
      <c r="I2162" s="17">
        <v>3.9788925529260902E-2</v>
      </c>
      <c r="J2162" s="17">
        <v>0.13609282365752601</v>
      </c>
      <c r="K2162" s="17">
        <v>0.15326532212000901</v>
      </c>
      <c r="L2162" s="17">
        <v>0.14626968374070801</v>
      </c>
      <c r="M2162" s="17"/>
      <c r="N2162" s="17">
        <v>6.2637975095537299E-2</v>
      </c>
      <c r="O2162" s="17">
        <v>8.2243013529314707E-2</v>
      </c>
      <c r="P2162" s="17">
        <v>0.13277014999547301</v>
      </c>
      <c r="Q2162" s="17">
        <v>0.133889473595495</v>
      </c>
      <c r="R2162" s="17"/>
      <c r="S2162" s="17">
        <v>4.2929565991017903E-2</v>
      </c>
      <c r="T2162" s="17">
        <v>4.5352867629024303E-2</v>
      </c>
      <c r="U2162" s="17">
        <v>0.26670046694961702</v>
      </c>
      <c r="V2162" s="17">
        <v>0</v>
      </c>
      <c r="W2162" s="17">
        <v>0</v>
      </c>
      <c r="X2162" s="17">
        <v>0.46487305372105298</v>
      </c>
      <c r="Y2162" s="17">
        <v>9.7804771014396802E-2</v>
      </c>
      <c r="Z2162" s="17">
        <v>0.31818088529157101</v>
      </c>
      <c r="AA2162" s="17">
        <v>5.5660534597558001E-2</v>
      </c>
      <c r="AB2162" s="17">
        <v>0.11392146748820201</v>
      </c>
      <c r="AC2162" s="17">
        <v>0.20769870917531399</v>
      </c>
      <c r="AD2162" s="17">
        <v>0.25120872321195598</v>
      </c>
      <c r="AE2162" s="17"/>
      <c r="AF2162" s="17">
        <v>0.14976866907639899</v>
      </c>
      <c r="AG2162" s="17">
        <v>0.10822974884337901</v>
      </c>
      <c r="AH2162" s="17">
        <v>3.7030890373538898E-2</v>
      </c>
      <c r="AI2162" s="17"/>
      <c r="AJ2162" s="17">
        <v>0.17052648898279399</v>
      </c>
      <c r="AK2162" s="17">
        <v>7.2999534616695297E-2</v>
      </c>
      <c r="AL2162" s="17">
        <v>0.183389324087432</v>
      </c>
      <c r="AM2162" s="17" t="s">
        <v>697</v>
      </c>
      <c r="AN2162" s="17">
        <v>0</v>
      </c>
      <c r="AO2162" s="17"/>
      <c r="AP2162" s="17">
        <v>0.19081289521761799</v>
      </c>
      <c r="AQ2162" s="17">
        <v>7.9838075675949305E-2</v>
      </c>
      <c r="AR2162" s="17">
        <v>7.3491330777946798E-2</v>
      </c>
      <c r="AS2162" s="17">
        <v>0.16701306295328799</v>
      </c>
      <c r="AT2162" s="17">
        <v>0</v>
      </c>
      <c r="AU2162" s="17"/>
      <c r="AV2162" s="17">
        <v>4.6724390342843099E-2</v>
      </c>
      <c r="AW2162" s="17">
        <v>0.24274224714734199</v>
      </c>
      <c r="AX2162" s="17">
        <v>0</v>
      </c>
      <c r="AY2162" s="17">
        <v>0.18219081304423801</v>
      </c>
      <c r="AZ2162" s="17">
        <v>0.12074935569638801</v>
      </c>
      <c r="BA2162" s="17">
        <v>0</v>
      </c>
      <c r="BB2162" s="17"/>
      <c r="BC2162" s="17">
        <v>0.25855080037899802</v>
      </c>
      <c r="BD2162" s="17">
        <v>2.75990535661697E-2</v>
      </c>
      <c r="BE2162" s="17">
        <v>9.2502167001018001E-2</v>
      </c>
      <c r="BF2162" s="17">
        <v>4.3346799301578399E-2</v>
      </c>
      <c r="BG2162" s="17">
        <v>0</v>
      </c>
    </row>
    <row r="2163" spans="2:59" x14ac:dyDescent="0.35">
      <c r="B2163" t="s">
        <v>100</v>
      </c>
      <c r="C2163" s="17">
        <v>0.14159098842414</v>
      </c>
      <c r="D2163" s="17">
        <v>6.9267969856568301E-2</v>
      </c>
      <c r="E2163" s="17">
        <v>0.218083278920365</v>
      </c>
      <c r="F2163" s="17"/>
      <c r="G2163" s="17">
        <v>2.67288498963359E-2</v>
      </c>
      <c r="H2163" s="17">
        <v>0.12821139330523601</v>
      </c>
      <c r="I2163" s="17">
        <v>0.131630201306841</v>
      </c>
      <c r="J2163" s="17">
        <v>0.15839495634023101</v>
      </c>
      <c r="K2163" s="17">
        <v>0.161128164663325</v>
      </c>
      <c r="L2163" s="17">
        <v>0.22586680067237699</v>
      </c>
      <c r="M2163" s="17"/>
      <c r="N2163" s="17">
        <v>8.9027081459403606E-2</v>
      </c>
      <c r="O2163" s="17">
        <v>0.19023110173628499</v>
      </c>
      <c r="P2163" s="17">
        <v>6.2686020545756199E-2</v>
      </c>
      <c r="Q2163" s="17">
        <v>0.25087980144692301</v>
      </c>
      <c r="R2163" s="17"/>
      <c r="S2163" s="17">
        <v>0.1232577565425</v>
      </c>
      <c r="T2163" s="17">
        <v>9.3153021352403595E-2</v>
      </c>
      <c r="U2163" s="17">
        <v>0</v>
      </c>
      <c r="V2163" s="17">
        <v>0.26395342256087401</v>
      </c>
      <c r="W2163" s="17">
        <v>0.132843887698124</v>
      </c>
      <c r="X2163" s="17">
        <v>0</v>
      </c>
      <c r="Y2163" s="17">
        <v>0</v>
      </c>
      <c r="Z2163" s="17">
        <v>0.15353754912741999</v>
      </c>
      <c r="AA2163" s="17">
        <v>0.30132129588848</v>
      </c>
      <c r="AB2163" s="17">
        <v>7.7030792370432005E-2</v>
      </c>
      <c r="AC2163" s="17">
        <v>0.20721229701813501</v>
      </c>
      <c r="AD2163" s="17">
        <v>0.282675316380333</v>
      </c>
      <c r="AE2163" s="17"/>
      <c r="AF2163" s="17">
        <v>0.14938899650635001</v>
      </c>
      <c r="AG2163" s="17">
        <v>0.144151663721619</v>
      </c>
      <c r="AH2163" s="17">
        <v>0.204573785855339</v>
      </c>
      <c r="AI2163" s="17"/>
      <c r="AJ2163" s="17">
        <v>0.13293570145088399</v>
      </c>
      <c r="AK2163" s="17">
        <v>0.14063589050363201</v>
      </c>
      <c r="AL2163" s="17">
        <v>8.4485638217820805E-2</v>
      </c>
      <c r="AM2163" s="17" t="s">
        <v>697</v>
      </c>
      <c r="AN2163" s="17">
        <v>0.29949468541722202</v>
      </c>
      <c r="AO2163" s="17"/>
      <c r="AP2163" s="17">
        <v>0.22058867427681</v>
      </c>
      <c r="AQ2163" s="17">
        <v>9.0258806331695807E-2</v>
      </c>
      <c r="AR2163" s="17">
        <v>0.13899645364760399</v>
      </c>
      <c r="AS2163" s="17">
        <v>0.12558703060492801</v>
      </c>
      <c r="AT2163" s="17">
        <v>0</v>
      </c>
      <c r="AU2163" s="17"/>
      <c r="AV2163" s="17">
        <v>9.7753555951075294E-2</v>
      </c>
      <c r="AW2163" s="17">
        <v>0.17338492840174599</v>
      </c>
      <c r="AX2163" s="17">
        <v>7.0403648410285499E-2</v>
      </c>
      <c r="AY2163" s="17">
        <v>0.10321684669983899</v>
      </c>
      <c r="AZ2163" s="17">
        <v>0</v>
      </c>
      <c r="BA2163" s="17">
        <v>0.313172064263116</v>
      </c>
      <c r="BB2163" s="17"/>
      <c r="BC2163" s="17">
        <v>0.103491590897741</v>
      </c>
      <c r="BD2163" s="17">
        <v>0.14061229734448499</v>
      </c>
      <c r="BE2163" s="17">
        <v>0.22170168309524099</v>
      </c>
      <c r="BF2163" s="17">
        <v>9.6693382854382004E-2</v>
      </c>
      <c r="BG2163" s="17">
        <v>0.17355583248640999</v>
      </c>
    </row>
    <row r="2164" spans="2:59" x14ac:dyDescent="0.35">
      <c r="C2164" s="17"/>
      <c r="D2164" s="17"/>
      <c r="E2164" s="17"/>
      <c r="F2164" s="17"/>
      <c r="G2164" s="17"/>
      <c r="H2164" s="17"/>
      <c r="I2164" s="17"/>
      <c r="J2164" s="17"/>
      <c r="K2164" s="17"/>
      <c r="L2164" s="17"/>
      <c r="M2164" s="17"/>
      <c r="N2164" s="17"/>
      <c r="O2164" s="17"/>
      <c r="P2164" s="17"/>
      <c r="Q2164" s="17"/>
      <c r="R2164" s="17"/>
      <c r="S2164" s="17"/>
      <c r="T2164" s="17"/>
      <c r="U2164" s="17"/>
      <c r="V2164" s="17"/>
      <c r="W2164" s="17"/>
      <c r="X2164" s="17"/>
      <c r="Y2164" s="17"/>
      <c r="Z2164" s="17"/>
      <c r="AA2164" s="17"/>
      <c r="AB2164" s="17"/>
      <c r="AC2164" s="17"/>
      <c r="AD2164" s="17"/>
      <c r="AE2164" s="17"/>
      <c r="AF2164" s="17"/>
      <c r="AG2164" s="17"/>
      <c r="AH2164" s="17"/>
      <c r="AI2164" s="17"/>
      <c r="AJ2164" s="17"/>
      <c r="AK2164" s="17"/>
      <c r="AL2164" s="17"/>
      <c r="AM2164" s="17"/>
      <c r="AN2164" s="17"/>
      <c r="AO2164" s="17"/>
      <c r="AP2164" s="17"/>
      <c r="AQ2164" s="17"/>
      <c r="AR2164" s="17"/>
      <c r="AS2164" s="17"/>
      <c r="AT2164" s="17"/>
      <c r="AU2164" s="17"/>
      <c r="AV2164" s="17"/>
      <c r="AW2164" s="17"/>
      <c r="AX2164" s="17"/>
      <c r="AY2164" s="17"/>
      <c r="AZ2164" s="17"/>
      <c r="BA2164" s="17"/>
      <c r="BB2164" s="17"/>
      <c r="BC2164" s="17"/>
      <c r="BD2164" s="17"/>
      <c r="BE2164" s="17"/>
      <c r="BF2164" s="17"/>
      <c r="BG2164" s="17"/>
    </row>
    <row r="2165" spans="2:59" x14ac:dyDescent="0.35">
      <c r="B2165" s="6" t="s">
        <v>723</v>
      </c>
      <c r="C2165" s="17"/>
      <c r="D2165" s="17"/>
      <c r="E2165" s="17"/>
      <c r="F2165" s="17"/>
      <c r="G2165" s="17"/>
      <c r="H2165" s="17"/>
      <c r="I2165" s="17"/>
      <c r="J2165" s="17"/>
      <c r="K2165" s="17"/>
      <c r="L2165" s="17"/>
      <c r="M2165" s="17"/>
      <c r="N2165" s="17"/>
      <c r="O2165" s="17"/>
      <c r="P2165" s="17"/>
      <c r="Q2165" s="17"/>
      <c r="R2165" s="17"/>
      <c r="S2165" s="17"/>
      <c r="T2165" s="17"/>
      <c r="U2165" s="17"/>
      <c r="V2165" s="17"/>
      <c r="W2165" s="17"/>
      <c r="X2165" s="17"/>
      <c r="Y2165" s="17"/>
      <c r="Z2165" s="17"/>
      <c r="AA2165" s="17"/>
      <c r="AB2165" s="17"/>
      <c r="AC2165" s="17"/>
      <c r="AD2165" s="17"/>
      <c r="AE2165" s="17"/>
      <c r="AF2165" s="17"/>
      <c r="AG2165" s="17"/>
      <c r="AH2165" s="17"/>
      <c r="AI2165" s="17"/>
      <c r="AJ2165" s="17"/>
      <c r="AK2165" s="17"/>
      <c r="AL2165" s="17"/>
      <c r="AM2165" s="17"/>
      <c r="AN2165" s="17"/>
      <c r="AO2165" s="17"/>
      <c r="AP2165" s="17"/>
      <c r="AQ2165" s="17"/>
      <c r="AR2165" s="17"/>
      <c r="AS2165" s="17"/>
      <c r="AT2165" s="17"/>
      <c r="AU2165" s="17"/>
      <c r="AV2165" s="17"/>
      <c r="AW2165" s="17"/>
      <c r="AX2165" s="17"/>
      <c r="AY2165" s="17"/>
      <c r="AZ2165" s="17"/>
      <c r="BA2165" s="17"/>
      <c r="BB2165" s="17"/>
      <c r="BC2165" s="17"/>
      <c r="BD2165" s="17"/>
      <c r="BE2165" s="17"/>
      <c r="BF2165" s="17"/>
      <c r="BG2165" s="17"/>
    </row>
    <row r="2166" spans="2:59" x14ac:dyDescent="0.35">
      <c r="B2166" s="24" t="s">
        <v>724</v>
      </c>
      <c r="C2166" s="17"/>
      <c r="D2166" s="17"/>
      <c r="E2166" s="17"/>
      <c r="F2166" s="17"/>
      <c r="G2166" s="17"/>
      <c r="H2166" s="17"/>
      <c r="I2166" s="17"/>
      <c r="J2166" s="17"/>
      <c r="K2166" s="17"/>
      <c r="L2166" s="17"/>
      <c r="M2166" s="17"/>
      <c r="N2166" s="17"/>
      <c r="O2166" s="17"/>
      <c r="P2166" s="17"/>
      <c r="Q2166" s="17"/>
      <c r="R2166" s="17"/>
      <c r="S2166" s="17"/>
      <c r="T2166" s="17"/>
      <c r="U2166" s="17"/>
      <c r="V2166" s="17"/>
      <c r="W2166" s="17"/>
      <c r="X2166" s="17"/>
      <c r="Y2166" s="17"/>
      <c r="Z2166" s="17"/>
      <c r="AA2166" s="17"/>
      <c r="AB2166" s="17"/>
      <c r="AC2166" s="17"/>
      <c r="AD2166" s="17"/>
      <c r="AE2166" s="17"/>
      <c r="AF2166" s="17"/>
      <c r="AG2166" s="17"/>
      <c r="AH2166" s="17"/>
      <c r="AI2166" s="17"/>
      <c r="AJ2166" s="17"/>
      <c r="AK2166" s="17"/>
      <c r="AL2166" s="17"/>
      <c r="AM2166" s="17"/>
      <c r="AN2166" s="17"/>
      <c r="AO2166" s="17"/>
      <c r="AP2166" s="17"/>
      <c r="AQ2166" s="17"/>
      <c r="AR2166" s="17"/>
      <c r="AS2166" s="17"/>
      <c r="AT2166" s="17"/>
      <c r="AU2166" s="17"/>
      <c r="AV2166" s="17"/>
      <c r="AW2166" s="17"/>
      <c r="AX2166" s="17"/>
      <c r="AY2166" s="17"/>
      <c r="AZ2166" s="17"/>
      <c r="BA2166" s="17"/>
      <c r="BB2166" s="17"/>
      <c r="BC2166" s="17"/>
      <c r="BD2166" s="17"/>
      <c r="BE2166" s="17"/>
      <c r="BF2166" s="17"/>
      <c r="BG2166" s="17"/>
    </row>
    <row r="2167" spans="2:59" x14ac:dyDescent="0.35">
      <c r="B2167" t="s">
        <v>721</v>
      </c>
      <c r="C2167" s="17">
        <v>0.151787835024251</v>
      </c>
      <c r="D2167" s="17">
        <v>0.174087505218806</v>
      </c>
      <c r="E2167" s="17">
        <v>0.13562037020721501</v>
      </c>
      <c r="F2167" s="17"/>
      <c r="G2167" s="17">
        <v>0.14764086968050899</v>
      </c>
      <c r="H2167" s="17">
        <v>3.6692843033721903E-2</v>
      </c>
      <c r="I2167" s="17">
        <v>0.113861397776947</v>
      </c>
      <c r="J2167" s="17">
        <v>0.23290315071801401</v>
      </c>
      <c r="K2167" s="17">
        <v>0.120234000853957</v>
      </c>
      <c r="L2167" s="17">
        <v>0.28888078804374301</v>
      </c>
      <c r="M2167" s="17"/>
      <c r="N2167" s="17">
        <v>0.140561348562116</v>
      </c>
      <c r="O2167" s="17">
        <v>7.0772914756912594E-2</v>
      </c>
      <c r="P2167" s="17">
        <v>0.21618786158051501</v>
      </c>
      <c r="Q2167" s="17">
        <v>0.19213847435607001</v>
      </c>
      <c r="R2167" s="17"/>
      <c r="S2167" s="17">
        <v>0.157495258630864</v>
      </c>
      <c r="T2167" s="17">
        <v>0.13607054706917199</v>
      </c>
      <c r="U2167" s="17">
        <v>6.5452254220794995E-2</v>
      </c>
      <c r="V2167" s="17">
        <v>0.20596849286014601</v>
      </c>
      <c r="W2167" s="17">
        <v>0.17865307626115601</v>
      </c>
      <c r="X2167" s="17">
        <v>0.20441942456749199</v>
      </c>
      <c r="Y2167" s="17">
        <v>0.41213246022241001</v>
      </c>
      <c r="Z2167" s="17">
        <v>0</v>
      </c>
      <c r="AA2167" s="17">
        <v>0.109697518254584</v>
      </c>
      <c r="AB2167" s="17">
        <v>9.3061658711283302E-2</v>
      </c>
      <c r="AC2167" s="17">
        <v>1</v>
      </c>
      <c r="AD2167" s="17">
        <v>0</v>
      </c>
      <c r="AE2167" s="17"/>
      <c r="AF2167" s="17">
        <v>0.178929120959575</v>
      </c>
      <c r="AG2167" s="17">
        <v>0.18337278012021599</v>
      </c>
      <c r="AH2167" s="17">
        <v>0</v>
      </c>
      <c r="AI2167" s="17"/>
      <c r="AJ2167" s="17">
        <v>0.25456937110983202</v>
      </c>
      <c r="AK2167" s="17">
        <v>0.15892221999127101</v>
      </c>
      <c r="AL2167" s="17">
        <v>0</v>
      </c>
      <c r="AM2167" s="17">
        <v>0</v>
      </c>
      <c r="AN2167" s="17">
        <v>0</v>
      </c>
      <c r="AO2167" s="17"/>
      <c r="AP2167" s="17">
        <v>0.21426451856702899</v>
      </c>
      <c r="AQ2167" s="17">
        <v>0.14292322310135999</v>
      </c>
      <c r="AR2167" s="17">
        <v>0.16441363934360501</v>
      </c>
      <c r="AS2167" s="17">
        <v>0.14960202225564001</v>
      </c>
      <c r="AT2167" s="17">
        <v>0</v>
      </c>
      <c r="AU2167" s="17"/>
      <c r="AV2167" s="17">
        <v>0.18019435381974999</v>
      </c>
      <c r="AW2167" s="17">
        <v>0.27267056760650399</v>
      </c>
      <c r="AX2167" s="17">
        <v>0.105885672351846</v>
      </c>
      <c r="AY2167" s="17">
        <v>0.14236361660685401</v>
      </c>
      <c r="AZ2167" s="17">
        <v>0</v>
      </c>
      <c r="BA2167" s="17">
        <v>0.149120008754179</v>
      </c>
      <c r="BB2167" s="17"/>
      <c r="BC2167" s="17">
        <v>0.13520481031793299</v>
      </c>
      <c r="BD2167" s="17">
        <v>0.17878504962498401</v>
      </c>
      <c r="BE2167" s="17">
        <v>0.158689901530601</v>
      </c>
      <c r="BF2167" s="17">
        <v>0</v>
      </c>
      <c r="BG2167" s="17">
        <v>1</v>
      </c>
    </row>
    <row r="2168" spans="2:59" x14ac:dyDescent="0.35">
      <c r="B2168" t="s">
        <v>689</v>
      </c>
      <c r="C2168" s="17">
        <v>0.15344677318472699</v>
      </c>
      <c r="D2168" s="17">
        <v>0.25390738703108801</v>
      </c>
      <c r="E2168" s="17">
        <v>7.1572724906486904E-2</v>
      </c>
      <c r="F2168" s="17"/>
      <c r="G2168" s="17">
        <v>0</v>
      </c>
      <c r="H2168" s="17">
        <v>0.208331803889482</v>
      </c>
      <c r="I2168" s="17">
        <v>0.21500962738670501</v>
      </c>
      <c r="J2168" s="17">
        <v>9.2127145192503201E-2</v>
      </c>
      <c r="K2168" s="17">
        <v>0.108950915671922</v>
      </c>
      <c r="L2168" s="17">
        <v>0.24368669476478599</v>
      </c>
      <c r="M2168" s="17"/>
      <c r="N2168" s="17">
        <v>0.34747905100492599</v>
      </c>
      <c r="O2168" s="17">
        <v>0.117249067576728</v>
      </c>
      <c r="P2168" s="17">
        <v>4.8021245360823403E-2</v>
      </c>
      <c r="Q2168" s="17">
        <v>0.15811315615817001</v>
      </c>
      <c r="R2168" s="17"/>
      <c r="S2168" s="17">
        <v>4.9297766880516902E-2</v>
      </c>
      <c r="T2168" s="17">
        <v>0.253525035320746</v>
      </c>
      <c r="U2168" s="17">
        <v>7.9743353849831194E-2</v>
      </c>
      <c r="V2168" s="17">
        <v>0.39236664250922698</v>
      </c>
      <c r="W2168" s="17">
        <v>0.44155960336023498</v>
      </c>
      <c r="X2168" s="17">
        <v>0.13868769030127301</v>
      </c>
      <c r="Y2168" s="17">
        <v>0</v>
      </c>
      <c r="Z2168" s="17">
        <v>0</v>
      </c>
      <c r="AA2168" s="17">
        <v>0.131051736998332</v>
      </c>
      <c r="AB2168" s="17">
        <v>9.3061658711283302E-2</v>
      </c>
      <c r="AC2168" s="17">
        <v>0</v>
      </c>
      <c r="AD2168" s="17">
        <v>0.492400347339157</v>
      </c>
      <c r="AE2168" s="17"/>
      <c r="AF2168" s="17">
        <v>0.27457010926073</v>
      </c>
      <c r="AG2168" s="17">
        <v>0.102474210275663</v>
      </c>
      <c r="AH2168" s="17">
        <v>0.11251549287686</v>
      </c>
      <c r="AI2168" s="17"/>
      <c r="AJ2168" s="17">
        <v>0.33875765172301803</v>
      </c>
      <c r="AK2168" s="17">
        <v>9.6476589459575199E-2</v>
      </c>
      <c r="AL2168" s="17">
        <v>0</v>
      </c>
      <c r="AM2168" s="17">
        <v>0</v>
      </c>
      <c r="AN2168" s="17">
        <v>0</v>
      </c>
      <c r="AO2168" s="17"/>
      <c r="AP2168" s="17">
        <v>0.28842554720763802</v>
      </c>
      <c r="AQ2168" s="17">
        <v>8.6764110897435007E-2</v>
      </c>
      <c r="AR2168" s="17">
        <v>9.9551928095721998E-2</v>
      </c>
      <c r="AS2168" s="17">
        <v>0.48936540005010798</v>
      </c>
      <c r="AT2168" s="17">
        <v>0</v>
      </c>
      <c r="AU2168" s="17"/>
      <c r="AV2168" s="17">
        <v>8.7690955262236095E-2</v>
      </c>
      <c r="AW2168" s="17">
        <v>0.28486634633691199</v>
      </c>
      <c r="AX2168" s="17">
        <v>0.11322035099491699</v>
      </c>
      <c r="AY2168" s="17">
        <v>0.38922358834701898</v>
      </c>
      <c r="AZ2168" s="17">
        <v>0</v>
      </c>
      <c r="BA2168" s="17">
        <v>0.17470871188395301</v>
      </c>
      <c r="BB2168" s="17"/>
      <c r="BC2168" s="17">
        <v>0.201078703249784</v>
      </c>
      <c r="BD2168" s="17">
        <v>0.132030622239873</v>
      </c>
      <c r="BE2168" s="17">
        <v>0.144802066345701</v>
      </c>
      <c r="BF2168" s="17">
        <v>0.21349079555776301</v>
      </c>
      <c r="BG2168" s="17">
        <v>0</v>
      </c>
    </row>
    <row r="2169" spans="2:59" x14ac:dyDescent="0.35">
      <c r="B2169" t="s">
        <v>690</v>
      </c>
      <c r="C2169" s="17">
        <v>0.31709025380281203</v>
      </c>
      <c r="D2169" s="17">
        <v>0.33799252122856099</v>
      </c>
      <c r="E2169" s="17">
        <v>0.30491535347557702</v>
      </c>
      <c r="F2169" s="17"/>
      <c r="G2169" s="17">
        <v>0.273750678878521</v>
      </c>
      <c r="H2169" s="17">
        <v>0.41118286141812499</v>
      </c>
      <c r="I2169" s="17">
        <v>0.28861944511794102</v>
      </c>
      <c r="J2169" s="17">
        <v>0.25781135638014302</v>
      </c>
      <c r="K2169" s="17">
        <v>0.41110874585448898</v>
      </c>
      <c r="L2169" s="17">
        <v>0.22736579728178599</v>
      </c>
      <c r="M2169" s="17"/>
      <c r="N2169" s="17">
        <v>0.16083309165552201</v>
      </c>
      <c r="O2169" s="17">
        <v>0.39082339505182201</v>
      </c>
      <c r="P2169" s="17">
        <v>0.367174449013627</v>
      </c>
      <c r="Q2169" s="17">
        <v>0.29497763652641801</v>
      </c>
      <c r="R2169" s="17"/>
      <c r="S2169" s="17">
        <v>0.55751948159567399</v>
      </c>
      <c r="T2169" s="17">
        <v>0.207001223807497</v>
      </c>
      <c r="U2169" s="17">
        <v>0.33909593473130101</v>
      </c>
      <c r="V2169" s="17">
        <v>0</v>
      </c>
      <c r="W2169" s="17">
        <v>0.20858423391084399</v>
      </c>
      <c r="X2169" s="17">
        <v>0.22678340955381099</v>
      </c>
      <c r="Y2169" s="17">
        <v>0</v>
      </c>
      <c r="Z2169" s="17">
        <v>0.77052907857481501</v>
      </c>
      <c r="AA2169" s="17">
        <v>0.23399104812492499</v>
      </c>
      <c r="AB2169" s="17">
        <v>0.55306333755957704</v>
      </c>
      <c r="AC2169" s="17">
        <v>0</v>
      </c>
      <c r="AD2169" s="17">
        <v>0</v>
      </c>
      <c r="AE2169" s="17"/>
      <c r="AF2169" s="17">
        <v>0.200513099489077</v>
      </c>
      <c r="AG2169" s="17">
        <v>0.41491721341167598</v>
      </c>
      <c r="AH2169" s="17">
        <v>0.46161537957667897</v>
      </c>
      <c r="AI2169" s="17"/>
      <c r="AJ2169" s="17">
        <v>0.19167343844420101</v>
      </c>
      <c r="AK2169" s="17">
        <v>0.36852077898459401</v>
      </c>
      <c r="AL2169" s="17">
        <v>0.70354164645796402</v>
      </c>
      <c r="AM2169" s="17">
        <v>0</v>
      </c>
      <c r="AN2169" s="17">
        <v>0.40360709680891799</v>
      </c>
      <c r="AO2169" s="17"/>
      <c r="AP2169" s="17">
        <v>0.21955349616903799</v>
      </c>
      <c r="AQ2169" s="17">
        <v>0.39016359622121299</v>
      </c>
      <c r="AR2169" s="17">
        <v>0.387907896386188</v>
      </c>
      <c r="AS2169" s="17">
        <v>0</v>
      </c>
      <c r="AT2169" s="17">
        <v>0.65392499024881301</v>
      </c>
      <c r="AU2169" s="17"/>
      <c r="AV2169" s="17">
        <v>0.34059287964204499</v>
      </c>
      <c r="AW2169" s="17">
        <v>0.16025738132602901</v>
      </c>
      <c r="AX2169" s="17">
        <v>0.542743322217623</v>
      </c>
      <c r="AY2169" s="17">
        <v>5.9018753285265901E-2</v>
      </c>
      <c r="AZ2169" s="17">
        <v>0.52003458728246199</v>
      </c>
      <c r="BA2169" s="17">
        <v>0.389887287677114</v>
      </c>
      <c r="BB2169" s="17"/>
      <c r="BC2169" s="17">
        <v>0.16975555717557</v>
      </c>
      <c r="BD2169" s="17">
        <v>0.38815543585360002</v>
      </c>
      <c r="BE2169" s="17">
        <v>0.36271524350518902</v>
      </c>
      <c r="BF2169" s="17">
        <v>0.379837884469515</v>
      </c>
      <c r="BG2169" s="17">
        <v>0</v>
      </c>
    </row>
    <row r="2170" spans="2:59" x14ac:dyDescent="0.35">
      <c r="B2170" t="s">
        <v>691</v>
      </c>
      <c r="C2170" s="17">
        <v>0.18047591908866301</v>
      </c>
      <c r="D2170" s="17">
        <v>0.120026855989725</v>
      </c>
      <c r="E2170" s="17">
        <v>0.23439067474908601</v>
      </c>
      <c r="F2170" s="17"/>
      <c r="G2170" s="17">
        <v>0.407841663022458</v>
      </c>
      <c r="H2170" s="17">
        <v>0.145371426543254</v>
      </c>
      <c r="I2170" s="17">
        <v>0.174220878724582</v>
      </c>
      <c r="J2170" s="17">
        <v>9.4921762908879395E-2</v>
      </c>
      <c r="K2170" s="17">
        <v>0.1627534141401</v>
      </c>
      <c r="L2170" s="17">
        <v>0.12547083998417299</v>
      </c>
      <c r="M2170" s="17"/>
      <c r="N2170" s="17">
        <v>0.256624556089464</v>
      </c>
      <c r="O2170" s="17">
        <v>0.27166621568332999</v>
      </c>
      <c r="P2170" s="17">
        <v>8.3053876974749294E-2</v>
      </c>
      <c r="Q2170" s="17">
        <v>0.113446433263463</v>
      </c>
      <c r="R2170" s="17"/>
      <c r="S2170" s="17">
        <v>6.59760193203352E-2</v>
      </c>
      <c r="T2170" s="17">
        <v>0.21291264776644001</v>
      </c>
      <c r="U2170" s="17">
        <v>7.8985345137947902E-2</v>
      </c>
      <c r="V2170" s="17">
        <v>0.40166486463062701</v>
      </c>
      <c r="W2170" s="17">
        <v>0</v>
      </c>
      <c r="X2170" s="17">
        <v>0.22218667388933699</v>
      </c>
      <c r="Y2170" s="17">
        <v>0.172813274966437</v>
      </c>
      <c r="Z2170" s="17">
        <v>0</v>
      </c>
      <c r="AA2170" s="17">
        <v>0.40545556618640499</v>
      </c>
      <c r="AB2170" s="17">
        <v>0.26081334501785602</v>
      </c>
      <c r="AC2170" s="17">
        <v>0</v>
      </c>
      <c r="AD2170" s="17">
        <v>0.50759965266084295</v>
      </c>
      <c r="AE2170" s="17"/>
      <c r="AF2170" s="17">
        <v>0.11962034698721501</v>
      </c>
      <c r="AG2170" s="17">
        <v>0.13821632443819701</v>
      </c>
      <c r="AH2170" s="17">
        <v>0.10323504480064601</v>
      </c>
      <c r="AI2170" s="17"/>
      <c r="AJ2170" s="17">
        <v>6.60790595048696E-2</v>
      </c>
      <c r="AK2170" s="17">
        <v>0.273218258488444</v>
      </c>
      <c r="AL2170" s="17">
        <v>0</v>
      </c>
      <c r="AM2170" s="17">
        <v>0</v>
      </c>
      <c r="AN2170" s="17">
        <v>0.24178852889350699</v>
      </c>
      <c r="AO2170" s="17"/>
      <c r="AP2170" s="17">
        <v>0.14520090179901601</v>
      </c>
      <c r="AQ2170" s="17">
        <v>0.27686094229937103</v>
      </c>
      <c r="AR2170" s="17">
        <v>9.5868349315227502E-2</v>
      </c>
      <c r="AS2170" s="17">
        <v>6.5745044922103396E-2</v>
      </c>
      <c r="AT2170" s="17">
        <v>0</v>
      </c>
      <c r="AU2170" s="17"/>
      <c r="AV2170" s="17">
        <v>0.20298974987684401</v>
      </c>
      <c r="AW2170" s="17">
        <v>0.15128591740271199</v>
      </c>
      <c r="AX2170" s="17">
        <v>0</v>
      </c>
      <c r="AY2170" s="17">
        <v>0.13134957354430099</v>
      </c>
      <c r="AZ2170" s="17">
        <v>0.26533947313473599</v>
      </c>
      <c r="BA2170" s="17">
        <v>0.168626818442767</v>
      </c>
      <c r="BB2170" s="17"/>
      <c r="BC2170" s="17">
        <v>0.211812339912678</v>
      </c>
      <c r="BD2170" s="17">
        <v>0.142828900868329</v>
      </c>
      <c r="BE2170" s="17">
        <v>0.18429255719246401</v>
      </c>
      <c r="BF2170" s="17">
        <v>0.40667131997272199</v>
      </c>
      <c r="BG2170" s="17">
        <v>0</v>
      </c>
    </row>
    <row r="2171" spans="2:59" x14ac:dyDescent="0.35">
      <c r="B2171" t="s">
        <v>692</v>
      </c>
      <c r="C2171" s="17">
        <v>0.124237326438183</v>
      </c>
      <c r="D2171" s="17">
        <v>6.55799482045899E-2</v>
      </c>
      <c r="E2171" s="17">
        <v>0.17568674156809699</v>
      </c>
      <c r="F2171" s="17"/>
      <c r="G2171" s="17">
        <v>0.17076678841851201</v>
      </c>
      <c r="H2171" s="17">
        <v>0.12693172819915499</v>
      </c>
      <c r="I2171" s="17">
        <v>0.110302642750241</v>
      </c>
      <c r="J2171" s="17">
        <v>0.242936902800822</v>
      </c>
      <c r="K2171" s="17">
        <v>8.7246555769187994E-2</v>
      </c>
      <c r="L2171" s="17">
        <v>5.5428992037717402E-2</v>
      </c>
      <c r="M2171" s="17"/>
      <c r="N2171" s="17">
        <v>3.7906540451749703E-2</v>
      </c>
      <c r="O2171" s="17">
        <v>0.110188182711042</v>
      </c>
      <c r="P2171" s="17">
        <v>0.21107999363638499</v>
      </c>
      <c r="Q2171" s="17">
        <v>0.118683601227033</v>
      </c>
      <c r="R2171" s="17"/>
      <c r="S2171" s="17">
        <v>0.16971147357260999</v>
      </c>
      <c r="T2171" s="17">
        <v>6.1955498122705302E-2</v>
      </c>
      <c r="U2171" s="17">
        <v>0.20495406905271299</v>
      </c>
      <c r="V2171" s="17">
        <v>0</v>
      </c>
      <c r="W2171" s="17">
        <v>0</v>
      </c>
      <c r="X2171" s="17">
        <v>0.20792280168808699</v>
      </c>
      <c r="Y2171" s="17">
        <v>0.41505426481115199</v>
      </c>
      <c r="Z2171" s="17">
        <v>0</v>
      </c>
      <c r="AA2171" s="17">
        <v>0.119804130435754</v>
      </c>
      <c r="AB2171" s="17">
        <v>0</v>
      </c>
      <c r="AC2171" s="17">
        <v>0</v>
      </c>
      <c r="AD2171" s="17">
        <v>0</v>
      </c>
      <c r="AE2171" s="17"/>
      <c r="AF2171" s="17">
        <v>0.138181522163837</v>
      </c>
      <c r="AG2171" s="17">
        <v>0.10519836783512</v>
      </c>
      <c r="AH2171" s="17">
        <v>0.16435839409719</v>
      </c>
      <c r="AI2171" s="17"/>
      <c r="AJ2171" s="17">
        <v>5.8355758450143201E-2</v>
      </c>
      <c r="AK2171" s="17">
        <v>7.52759474472455E-2</v>
      </c>
      <c r="AL2171" s="17">
        <v>0.12884436208774599</v>
      </c>
      <c r="AM2171" s="17">
        <v>1</v>
      </c>
      <c r="AN2171" s="17">
        <v>0.249584801278146</v>
      </c>
      <c r="AO2171" s="17"/>
      <c r="AP2171" s="17">
        <v>6.4084762657350802E-2</v>
      </c>
      <c r="AQ2171" s="17">
        <v>0.10328812748062099</v>
      </c>
      <c r="AR2171" s="17">
        <v>7.7655039683282204E-2</v>
      </c>
      <c r="AS2171" s="17">
        <v>0.13397748737013401</v>
      </c>
      <c r="AT2171" s="17">
        <v>0.34607500975118699</v>
      </c>
      <c r="AU2171" s="17"/>
      <c r="AV2171" s="17">
        <v>0.161012603578438</v>
      </c>
      <c r="AW2171" s="17">
        <v>6.3293950105347094E-2</v>
      </c>
      <c r="AX2171" s="17">
        <v>0.103503135549813</v>
      </c>
      <c r="AY2171" s="17">
        <v>0.126153985842552</v>
      </c>
      <c r="AZ2171" s="17">
        <v>0.21462593958280199</v>
      </c>
      <c r="BA2171" s="17">
        <v>0</v>
      </c>
      <c r="BB2171" s="17"/>
      <c r="BC2171" s="17">
        <v>0.127857975248478</v>
      </c>
      <c r="BD2171" s="17">
        <v>6.2461647313166099E-2</v>
      </c>
      <c r="BE2171" s="17">
        <v>0.14950023142604499</v>
      </c>
      <c r="BF2171" s="17">
        <v>0</v>
      </c>
      <c r="BG2171" s="17">
        <v>0</v>
      </c>
    </row>
    <row r="2172" spans="2:59" x14ac:dyDescent="0.35">
      <c r="B2172" t="s">
        <v>598</v>
      </c>
      <c r="C2172" s="17">
        <v>2.0578327084113002E-2</v>
      </c>
      <c r="D2172" s="17">
        <v>2.2108036255659502E-2</v>
      </c>
      <c r="E2172" s="17">
        <v>1.9642537723531899E-2</v>
      </c>
      <c r="F2172" s="17"/>
      <c r="G2172" s="17">
        <v>0</v>
      </c>
      <c r="H2172" s="17">
        <v>0</v>
      </c>
      <c r="I2172" s="17">
        <v>5.4723122323463297E-2</v>
      </c>
      <c r="J2172" s="17">
        <v>7.9299681999638494E-2</v>
      </c>
      <c r="K2172" s="17">
        <v>0</v>
      </c>
      <c r="L2172" s="17">
        <v>0</v>
      </c>
      <c r="M2172" s="17"/>
      <c r="N2172" s="17">
        <v>5.6595412236221602E-2</v>
      </c>
      <c r="O2172" s="17">
        <v>0</v>
      </c>
      <c r="P2172" s="17">
        <v>0</v>
      </c>
      <c r="Q2172" s="17">
        <v>3.8625444328495101E-2</v>
      </c>
      <c r="R2172" s="17"/>
      <c r="S2172" s="17">
        <v>0</v>
      </c>
      <c r="T2172" s="17">
        <v>0</v>
      </c>
      <c r="U2172" s="17">
        <v>6.9868300130022098E-2</v>
      </c>
      <c r="V2172" s="17">
        <v>0</v>
      </c>
      <c r="W2172" s="17">
        <v>0.171203086467766</v>
      </c>
      <c r="X2172" s="17">
        <v>0</v>
      </c>
      <c r="Y2172" s="17">
        <v>0</v>
      </c>
      <c r="Z2172" s="17">
        <v>0</v>
      </c>
      <c r="AA2172" s="17">
        <v>0</v>
      </c>
      <c r="AB2172" s="17">
        <v>0</v>
      </c>
      <c r="AC2172" s="17">
        <v>0</v>
      </c>
      <c r="AD2172" s="17">
        <v>0</v>
      </c>
      <c r="AE2172" s="17"/>
      <c r="AF2172" s="17">
        <v>0</v>
      </c>
      <c r="AG2172" s="17">
        <v>2.5474463001247599E-2</v>
      </c>
      <c r="AH2172" s="17">
        <v>8.6244776466786605E-2</v>
      </c>
      <c r="AI2172" s="17"/>
      <c r="AJ2172" s="17">
        <v>3.1806599161975098E-2</v>
      </c>
      <c r="AK2172" s="17">
        <v>0</v>
      </c>
      <c r="AL2172" s="17">
        <v>0</v>
      </c>
      <c r="AM2172" s="17">
        <v>0</v>
      </c>
      <c r="AN2172" s="17">
        <v>0.10501957301942901</v>
      </c>
      <c r="AO2172" s="17"/>
      <c r="AP2172" s="17">
        <v>0</v>
      </c>
      <c r="AQ2172" s="17">
        <v>0</v>
      </c>
      <c r="AR2172" s="17">
        <v>0</v>
      </c>
      <c r="AS2172" s="17">
        <v>7.5875970398470494E-2</v>
      </c>
      <c r="AT2172" s="17">
        <v>0</v>
      </c>
      <c r="AU2172" s="17"/>
      <c r="AV2172" s="17">
        <v>0</v>
      </c>
      <c r="AW2172" s="17">
        <v>0</v>
      </c>
      <c r="AX2172" s="17">
        <v>0</v>
      </c>
      <c r="AY2172" s="17">
        <v>7.1445257582673199E-2</v>
      </c>
      <c r="AZ2172" s="17">
        <v>0</v>
      </c>
      <c r="BA2172" s="17">
        <v>0</v>
      </c>
      <c r="BB2172" s="17"/>
      <c r="BC2172" s="17">
        <v>4.4747949572949801E-2</v>
      </c>
      <c r="BD2172" s="17">
        <v>3.4559410592017198E-2</v>
      </c>
      <c r="BE2172" s="17">
        <v>0</v>
      </c>
      <c r="BF2172" s="17">
        <v>0</v>
      </c>
      <c r="BG2172" s="17">
        <v>0</v>
      </c>
    </row>
    <row r="2173" spans="2:59" x14ac:dyDescent="0.35">
      <c r="B2173" t="s">
        <v>722</v>
      </c>
      <c r="C2173" s="17">
        <v>1.1903210080145599E-2</v>
      </c>
      <c r="D2173" s="17">
        <v>2.6297746071570899E-2</v>
      </c>
      <c r="E2173" s="17">
        <v>0</v>
      </c>
      <c r="F2173" s="17"/>
      <c r="G2173" s="17">
        <v>0</v>
      </c>
      <c r="H2173" s="17">
        <v>0</v>
      </c>
      <c r="I2173" s="17">
        <v>0</v>
      </c>
      <c r="J2173" s="17">
        <v>0</v>
      </c>
      <c r="K2173" s="17">
        <v>6.19597596768705E-2</v>
      </c>
      <c r="L2173" s="17">
        <v>0</v>
      </c>
      <c r="M2173" s="17"/>
      <c r="N2173" s="17">
        <v>0</v>
      </c>
      <c r="O2173" s="17">
        <v>3.9300224220164999E-2</v>
      </c>
      <c r="P2173" s="17">
        <v>0</v>
      </c>
      <c r="Q2173" s="17">
        <v>0</v>
      </c>
      <c r="R2173" s="17"/>
      <c r="S2173" s="17">
        <v>0</v>
      </c>
      <c r="T2173" s="17">
        <v>0</v>
      </c>
      <c r="U2173" s="17">
        <v>7.8669617829346006E-2</v>
      </c>
      <c r="V2173" s="17">
        <v>0</v>
      </c>
      <c r="W2173" s="17">
        <v>0</v>
      </c>
      <c r="X2173" s="17">
        <v>0</v>
      </c>
      <c r="Y2173" s="17">
        <v>0</v>
      </c>
      <c r="Z2173" s="17">
        <v>0</v>
      </c>
      <c r="AA2173" s="17">
        <v>0</v>
      </c>
      <c r="AB2173" s="17">
        <v>0</v>
      </c>
      <c r="AC2173" s="17">
        <v>0</v>
      </c>
      <c r="AD2173" s="17">
        <v>0</v>
      </c>
      <c r="AE2173" s="17"/>
      <c r="AF2173" s="17">
        <v>3.3395114573776398E-2</v>
      </c>
      <c r="AG2173" s="17">
        <v>0</v>
      </c>
      <c r="AH2173" s="17">
        <v>0</v>
      </c>
      <c r="AI2173" s="17"/>
      <c r="AJ2173" s="17">
        <v>0</v>
      </c>
      <c r="AK2173" s="17">
        <v>0</v>
      </c>
      <c r="AL2173" s="17">
        <v>0</v>
      </c>
      <c r="AM2173" s="17">
        <v>0</v>
      </c>
      <c r="AN2173" s="17">
        <v>0</v>
      </c>
      <c r="AO2173" s="17"/>
      <c r="AP2173" s="17">
        <v>0</v>
      </c>
      <c r="AQ2173" s="17">
        <v>0</v>
      </c>
      <c r="AR2173" s="17">
        <v>0</v>
      </c>
      <c r="AS2173" s="17">
        <v>8.5434075003544302E-2</v>
      </c>
      <c r="AT2173" s="17">
        <v>0</v>
      </c>
      <c r="AU2173" s="17"/>
      <c r="AV2173" s="17">
        <v>0</v>
      </c>
      <c r="AW2173" s="17">
        <v>0</v>
      </c>
      <c r="AX2173" s="17">
        <v>0</v>
      </c>
      <c r="AY2173" s="17">
        <v>8.0445224791334993E-2</v>
      </c>
      <c r="AZ2173" s="17">
        <v>0</v>
      </c>
      <c r="BA2173" s="17">
        <v>0</v>
      </c>
      <c r="BB2173" s="17"/>
      <c r="BC2173" s="17">
        <v>5.3228165608406298E-2</v>
      </c>
      <c r="BD2173" s="17">
        <v>0</v>
      </c>
      <c r="BE2173" s="17">
        <v>0</v>
      </c>
      <c r="BF2173" s="17">
        <v>0</v>
      </c>
      <c r="BG2173" s="17">
        <v>0</v>
      </c>
    </row>
    <row r="2174" spans="2:59" x14ac:dyDescent="0.35">
      <c r="B2174" t="s">
        <v>100</v>
      </c>
      <c r="C2174" s="17">
        <v>4.0480355297104198E-2</v>
      </c>
      <c r="D2174" s="17">
        <v>0</v>
      </c>
      <c r="E2174" s="17">
        <v>5.8171597370006198E-2</v>
      </c>
      <c r="F2174" s="17"/>
      <c r="G2174" s="17">
        <v>0</v>
      </c>
      <c r="H2174" s="17">
        <v>7.1489336916262206E-2</v>
      </c>
      <c r="I2174" s="17">
        <v>4.3262885920120099E-2</v>
      </c>
      <c r="J2174" s="17">
        <v>0</v>
      </c>
      <c r="K2174" s="17">
        <v>4.77466080334739E-2</v>
      </c>
      <c r="L2174" s="17">
        <v>5.9166887887794298E-2</v>
      </c>
      <c r="M2174" s="17"/>
      <c r="N2174" s="17">
        <v>0</v>
      </c>
      <c r="O2174" s="17">
        <v>0</v>
      </c>
      <c r="P2174" s="17">
        <v>7.4482573433900606E-2</v>
      </c>
      <c r="Q2174" s="17">
        <v>8.4015254140352102E-2</v>
      </c>
      <c r="R2174" s="17"/>
      <c r="S2174" s="17">
        <v>0</v>
      </c>
      <c r="T2174" s="17">
        <v>0.12853504791344</v>
      </c>
      <c r="U2174" s="17">
        <v>8.3231125048043794E-2</v>
      </c>
      <c r="V2174" s="17">
        <v>0</v>
      </c>
      <c r="W2174" s="17">
        <v>0</v>
      </c>
      <c r="X2174" s="17">
        <v>0</v>
      </c>
      <c r="Y2174" s="17">
        <v>0</v>
      </c>
      <c r="Z2174" s="17">
        <v>0.22947092142518499</v>
      </c>
      <c r="AA2174" s="17">
        <v>0</v>
      </c>
      <c r="AB2174" s="17">
        <v>0</v>
      </c>
      <c r="AC2174" s="17">
        <v>0</v>
      </c>
      <c r="AD2174" s="17">
        <v>0</v>
      </c>
      <c r="AE2174" s="17"/>
      <c r="AF2174" s="17">
        <v>5.47906865657901E-2</v>
      </c>
      <c r="AG2174" s="17">
        <v>3.0346640917882299E-2</v>
      </c>
      <c r="AH2174" s="17">
        <v>7.2030912181839005E-2</v>
      </c>
      <c r="AI2174" s="17"/>
      <c r="AJ2174" s="17">
        <v>5.8758121605961201E-2</v>
      </c>
      <c r="AK2174" s="17">
        <v>2.7586205628870299E-2</v>
      </c>
      <c r="AL2174" s="17">
        <v>0.16761399145429101</v>
      </c>
      <c r="AM2174" s="17">
        <v>0</v>
      </c>
      <c r="AN2174" s="17">
        <v>0</v>
      </c>
      <c r="AO2174" s="17"/>
      <c r="AP2174" s="17">
        <v>6.8470773599927107E-2</v>
      </c>
      <c r="AQ2174" s="17">
        <v>0</v>
      </c>
      <c r="AR2174" s="17">
        <v>0.174603147175975</v>
      </c>
      <c r="AS2174" s="17">
        <v>0</v>
      </c>
      <c r="AT2174" s="17">
        <v>0</v>
      </c>
      <c r="AU2174" s="17"/>
      <c r="AV2174" s="17">
        <v>2.7519457820687002E-2</v>
      </c>
      <c r="AW2174" s="17">
        <v>6.7625837222496099E-2</v>
      </c>
      <c r="AX2174" s="17">
        <v>0.13464751888580101</v>
      </c>
      <c r="AY2174" s="17">
        <v>0</v>
      </c>
      <c r="AZ2174" s="17">
        <v>0</v>
      </c>
      <c r="BA2174" s="17">
        <v>0.117657173241987</v>
      </c>
      <c r="BB2174" s="17"/>
      <c r="BC2174" s="17">
        <v>5.6314498914200102E-2</v>
      </c>
      <c r="BD2174" s="17">
        <v>6.1178933508031101E-2</v>
      </c>
      <c r="BE2174" s="17">
        <v>0</v>
      </c>
      <c r="BF2174" s="17">
        <v>0</v>
      </c>
      <c r="BG2174" s="17">
        <v>0</v>
      </c>
    </row>
    <row r="2175" spans="2:59" x14ac:dyDescent="0.35">
      <c r="C2175" s="17"/>
      <c r="D2175" s="17"/>
      <c r="E2175" s="17"/>
      <c r="F2175" s="17"/>
      <c r="G2175" s="17"/>
      <c r="H2175" s="17"/>
      <c r="I2175" s="17"/>
      <c r="J2175" s="17"/>
      <c r="K2175" s="17"/>
      <c r="L2175" s="17"/>
      <c r="M2175" s="17"/>
      <c r="N2175" s="17"/>
      <c r="O2175" s="17"/>
      <c r="P2175" s="17"/>
      <c r="Q2175" s="17"/>
      <c r="R2175" s="17"/>
      <c r="S2175" s="17"/>
      <c r="T2175" s="17"/>
      <c r="U2175" s="17"/>
      <c r="V2175" s="17"/>
      <c r="W2175" s="17"/>
      <c r="X2175" s="17"/>
      <c r="Y2175" s="17"/>
      <c r="Z2175" s="17"/>
      <c r="AA2175" s="17"/>
      <c r="AB2175" s="17"/>
      <c r="AC2175" s="17"/>
      <c r="AD2175" s="17"/>
      <c r="AE2175" s="17"/>
      <c r="AF2175" s="17"/>
      <c r="AG2175" s="17"/>
      <c r="AH2175" s="17"/>
      <c r="AI2175" s="17"/>
      <c r="AJ2175" s="17"/>
      <c r="AK2175" s="17"/>
      <c r="AL2175" s="17"/>
      <c r="AM2175" s="17"/>
      <c r="AN2175" s="17"/>
      <c r="AO2175" s="17"/>
      <c r="AP2175" s="17"/>
      <c r="AQ2175" s="17"/>
      <c r="AR2175" s="17"/>
      <c r="AS2175" s="17"/>
      <c r="AT2175" s="17"/>
      <c r="AU2175" s="17"/>
      <c r="AV2175" s="17"/>
      <c r="AW2175" s="17"/>
      <c r="AX2175" s="17"/>
      <c r="AY2175" s="17"/>
      <c r="AZ2175" s="17"/>
      <c r="BA2175" s="17"/>
      <c r="BB2175" s="17"/>
      <c r="BC2175" s="17"/>
      <c r="BD2175" s="17"/>
      <c r="BE2175" s="17"/>
      <c r="BF2175" s="17"/>
      <c r="BG2175" s="17"/>
    </row>
    <row r="2176" spans="2:59" x14ac:dyDescent="0.35">
      <c r="B2176" s="6" t="s">
        <v>727</v>
      </c>
      <c r="C2176" s="17"/>
      <c r="D2176" s="17"/>
      <c r="E2176" s="17"/>
      <c r="F2176" s="17"/>
      <c r="G2176" s="17"/>
      <c r="H2176" s="17"/>
      <c r="I2176" s="17"/>
      <c r="J2176" s="17"/>
      <c r="K2176" s="17"/>
      <c r="L2176" s="17"/>
      <c r="M2176" s="17"/>
      <c r="N2176" s="17"/>
      <c r="O2176" s="17"/>
      <c r="P2176" s="17"/>
      <c r="Q2176" s="17"/>
      <c r="R2176" s="17"/>
      <c r="S2176" s="17"/>
      <c r="T2176" s="17"/>
      <c r="U2176" s="17"/>
      <c r="V2176" s="17"/>
      <c r="W2176" s="17"/>
      <c r="X2176" s="17"/>
      <c r="Y2176" s="17"/>
      <c r="Z2176" s="17"/>
      <c r="AA2176" s="17"/>
      <c r="AB2176" s="17"/>
      <c r="AC2176" s="17"/>
      <c r="AD2176" s="17"/>
      <c r="AE2176" s="17"/>
      <c r="AF2176" s="17"/>
      <c r="AG2176" s="17"/>
      <c r="AH2176" s="17"/>
      <c r="AI2176" s="17"/>
      <c r="AJ2176" s="17"/>
      <c r="AK2176" s="17"/>
      <c r="AL2176" s="17"/>
      <c r="AM2176" s="17"/>
      <c r="AN2176" s="17"/>
      <c r="AO2176" s="17"/>
      <c r="AP2176" s="17"/>
      <c r="AQ2176" s="17"/>
      <c r="AR2176" s="17"/>
      <c r="AS2176" s="17"/>
      <c r="AT2176" s="17"/>
      <c r="AU2176" s="17"/>
      <c r="AV2176" s="17"/>
      <c r="AW2176" s="17"/>
      <c r="AX2176" s="17"/>
      <c r="AY2176" s="17"/>
      <c r="AZ2176" s="17"/>
      <c r="BA2176" s="17"/>
      <c r="BB2176" s="17"/>
      <c r="BC2176" s="17"/>
      <c r="BD2176" s="17"/>
      <c r="BE2176" s="17"/>
      <c r="BF2176" s="17"/>
      <c r="BG2176" s="17"/>
    </row>
    <row r="2177" spans="2:59" x14ac:dyDescent="0.35">
      <c r="B2177" s="24" t="s">
        <v>724</v>
      </c>
      <c r="C2177" s="17"/>
      <c r="D2177" s="17"/>
      <c r="E2177" s="17"/>
      <c r="F2177" s="17"/>
      <c r="G2177" s="17"/>
      <c r="H2177" s="17"/>
      <c r="I2177" s="17"/>
      <c r="J2177" s="17"/>
      <c r="K2177" s="17"/>
      <c r="L2177" s="17"/>
      <c r="M2177" s="17"/>
      <c r="N2177" s="17"/>
      <c r="O2177" s="17"/>
      <c r="P2177" s="17"/>
      <c r="Q2177" s="17"/>
      <c r="R2177" s="17"/>
      <c r="S2177" s="17"/>
      <c r="T2177" s="17"/>
      <c r="U2177" s="17"/>
      <c r="V2177" s="17"/>
      <c r="W2177" s="17"/>
      <c r="X2177" s="17"/>
      <c r="Y2177" s="17"/>
      <c r="Z2177" s="17"/>
      <c r="AA2177" s="17"/>
      <c r="AB2177" s="17"/>
      <c r="AC2177" s="17"/>
      <c r="AD2177" s="17"/>
      <c r="AE2177" s="17"/>
      <c r="AF2177" s="17"/>
      <c r="AG2177" s="17"/>
      <c r="AH2177" s="17"/>
      <c r="AI2177" s="17"/>
      <c r="AJ2177" s="17"/>
      <c r="AK2177" s="17"/>
      <c r="AL2177" s="17"/>
      <c r="AM2177" s="17"/>
      <c r="AN2177" s="17"/>
      <c r="AO2177" s="17"/>
      <c r="AP2177" s="17"/>
      <c r="AQ2177" s="17"/>
      <c r="AR2177" s="17"/>
      <c r="AS2177" s="17"/>
      <c r="AT2177" s="17"/>
      <c r="AU2177" s="17"/>
      <c r="AV2177" s="17"/>
      <c r="AW2177" s="17"/>
      <c r="AX2177" s="17"/>
      <c r="AY2177" s="17"/>
      <c r="AZ2177" s="17"/>
      <c r="BA2177" s="17"/>
      <c r="BB2177" s="17"/>
      <c r="BC2177" s="17"/>
      <c r="BD2177" s="17"/>
      <c r="BE2177" s="17"/>
      <c r="BF2177" s="17"/>
      <c r="BG2177" s="17"/>
    </row>
    <row r="2178" spans="2:59" x14ac:dyDescent="0.35">
      <c r="B2178" t="s">
        <v>725</v>
      </c>
      <c r="C2178" s="17">
        <v>0.10819258228935399</v>
      </c>
      <c r="D2178" s="17">
        <v>6.94798774037136E-2</v>
      </c>
      <c r="E2178" s="17">
        <v>0.142594685750247</v>
      </c>
      <c r="F2178" s="17"/>
      <c r="G2178" s="17">
        <v>0.14764086968050899</v>
      </c>
      <c r="H2178" s="17">
        <v>0.14245183072325501</v>
      </c>
      <c r="I2178" s="17">
        <v>0.111023553803743</v>
      </c>
      <c r="J2178" s="17">
        <v>0</v>
      </c>
      <c r="K2178" s="17">
        <v>0.215380838440144</v>
      </c>
      <c r="L2178" s="17">
        <v>0</v>
      </c>
      <c r="M2178" s="17"/>
      <c r="N2178" s="17">
        <v>0.12648609087739901</v>
      </c>
      <c r="O2178" s="17">
        <v>0.14742842878816501</v>
      </c>
      <c r="P2178" s="17">
        <v>8.6443508580628395E-2</v>
      </c>
      <c r="Q2178" s="17">
        <v>7.0225808903551401E-2</v>
      </c>
      <c r="R2178" s="17"/>
      <c r="S2178" s="17">
        <v>0.171735084025958</v>
      </c>
      <c r="T2178" s="17">
        <v>8.59228998355442E-2</v>
      </c>
      <c r="U2178" s="17">
        <v>0.22810519005942601</v>
      </c>
      <c r="V2178" s="17">
        <v>0</v>
      </c>
      <c r="W2178" s="17">
        <v>0</v>
      </c>
      <c r="X2178" s="17">
        <v>0</v>
      </c>
      <c r="Y2178" s="17">
        <v>0.19811026202905799</v>
      </c>
      <c r="Z2178" s="17">
        <v>0</v>
      </c>
      <c r="AA2178" s="17">
        <v>0.119804130435754</v>
      </c>
      <c r="AB2178" s="17">
        <v>0.12244316097697901</v>
      </c>
      <c r="AC2178" s="17">
        <v>0</v>
      </c>
      <c r="AD2178" s="17">
        <v>0</v>
      </c>
      <c r="AE2178" s="17"/>
      <c r="AF2178" s="17">
        <v>8.8926924793476095E-2</v>
      </c>
      <c r="AG2178" s="17">
        <v>0.15287524136684699</v>
      </c>
      <c r="AH2178" s="17">
        <v>0.11251549287686</v>
      </c>
      <c r="AI2178" s="17"/>
      <c r="AJ2178" s="17">
        <v>0.16204632782230299</v>
      </c>
      <c r="AK2178" s="17">
        <v>7.1589698669761101E-2</v>
      </c>
      <c r="AL2178" s="17">
        <v>0.12884436208774599</v>
      </c>
      <c r="AM2178" s="17">
        <v>0</v>
      </c>
      <c r="AN2178" s="17">
        <v>0.116080042307301</v>
      </c>
      <c r="AO2178" s="17"/>
      <c r="AP2178" s="17">
        <v>0.22845134808642401</v>
      </c>
      <c r="AQ2178" s="17">
        <v>9.0305444580112304E-2</v>
      </c>
      <c r="AR2178" s="17">
        <v>7.7655039683282204E-2</v>
      </c>
      <c r="AS2178" s="17">
        <v>0.16131004540201499</v>
      </c>
      <c r="AT2178" s="17">
        <v>0</v>
      </c>
      <c r="AU2178" s="17"/>
      <c r="AV2178" s="17">
        <v>6.5070387525643605E-2</v>
      </c>
      <c r="AW2178" s="17">
        <v>0.22563223499155399</v>
      </c>
      <c r="AX2178" s="17">
        <v>0.103503135549813</v>
      </c>
      <c r="AY2178" s="17">
        <v>0.210909235659274</v>
      </c>
      <c r="AZ2178" s="17">
        <v>0</v>
      </c>
      <c r="BA2178" s="17">
        <v>0</v>
      </c>
      <c r="BB2178" s="17"/>
      <c r="BC2178" s="17">
        <v>9.2279084814839804E-2</v>
      </c>
      <c r="BD2178" s="17">
        <v>6.9907678335090803E-2</v>
      </c>
      <c r="BE2178" s="17">
        <v>0.18538062688864701</v>
      </c>
      <c r="BF2178" s="17">
        <v>0</v>
      </c>
      <c r="BG2178" s="17">
        <v>0</v>
      </c>
    </row>
    <row r="2179" spans="2:59" x14ac:dyDescent="0.35">
      <c r="B2179" t="s">
        <v>689</v>
      </c>
      <c r="C2179" s="17">
        <v>3.6923890795247501E-2</v>
      </c>
      <c r="D2179" s="17">
        <v>2.7624691834300601E-2</v>
      </c>
      <c r="E2179" s="17">
        <v>4.5374006164913598E-2</v>
      </c>
      <c r="F2179" s="17"/>
      <c r="G2179" s="17">
        <v>0</v>
      </c>
      <c r="H2179" s="17">
        <v>7.0980892962161202E-2</v>
      </c>
      <c r="I2179" s="17">
        <v>6.1673467800330797E-2</v>
      </c>
      <c r="J2179" s="17">
        <v>0</v>
      </c>
      <c r="K2179" s="17">
        <v>6.5096765117437297E-2</v>
      </c>
      <c r="L2179" s="17">
        <v>0</v>
      </c>
      <c r="M2179" s="17"/>
      <c r="N2179" s="17">
        <v>0</v>
      </c>
      <c r="O2179" s="17">
        <v>0</v>
      </c>
      <c r="P2179" s="17">
        <v>9.7191576878519204E-2</v>
      </c>
      <c r="Q2179" s="17">
        <v>4.8263716605063303E-2</v>
      </c>
      <c r="R2179" s="17"/>
      <c r="S2179" s="17">
        <v>0</v>
      </c>
      <c r="T2179" s="17">
        <v>0</v>
      </c>
      <c r="U2179" s="17">
        <v>0</v>
      </c>
      <c r="V2179" s="17">
        <v>0.20596849286014601</v>
      </c>
      <c r="W2179" s="17">
        <v>0</v>
      </c>
      <c r="X2179" s="17">
        <v>0.20937920809229299</v>
      </c>
      <c r="Y2179" s="17">
        <v>0</v>
      </c>
      <c r="Z2179" s="17">
        <v>0</v>
      </c>
      <c r="AA2179" s="17">
        <v>0</v>
      </c>
      <c r="AB2179" s="17">
        <v>0</v>
      </c>
      <c r="AC2179" s="17">
        <v>0</v>
      </c>
      <c r="AD2179" s="17">
        <v>0</v>
      </c>
      <c r="AE2179" s="17"/>
      <c r="AF2179" s="17">
        <v>7.0166083118021097E-2</v>
      </c>
      <c r="AG2179" s="17">
        <v>0</v>
      </c>
      <c r="AH2179" s="17">
        <v>0</v>
      </c>
      <c r="AI2179" s="17"/>
      <c r="AJ2179" s="17">
        <v>0.111093195314167</v>
      </c>
      <c r="AK2179" s="17">
        <v>0</v>
      </c>
      <c r="AL2179" s="17">
        <v>0</v>
      </c>
      <c r="AM2179" s="17">
        <v>0</v>
      </c>
      <c r="AN2179" s="17">
        <v>0</v>
      </c>
      <c r="AO2179" s="17"/>
      <c r="AP2179" s="17">
        <v>0.165346061789515</v>
      </c>
      <c r="AQ2179" s="17">
        <v>0</v>
      </c>
      <c r="AR2179" s="17">
        <v>0</v>
      </c>
      <c r="AS2179" s="17">
        <v>0</v>
      </c>
      <c r="AT2179" s="17">
        <v>0</v>
      </c>
      <c r="AU2179" s="17"/>
      <c r="AV2179" s="17">
        <v>3.5744375213601597E-2</v>
      </c>
      <c r="AW2179" s="17">
        <v>0.16330567440777999</v>
      </c>
      <c r="AX2179" s="17">
        <v>0</v>
      </c>
      <c r="AY2179" s="17">
        <v>0</v>
      </c>
      <c r="AZ2179" s="17">
        <v>0</v>
      </c>
      <c r="BA2179" s="17">
        <v>0</v>
      </c>
      <c r="BB2179" s="17"/>
      <c r="BC2179" s="17">
        <v>0</v>
      </c>
      <c r="BD2179" s="17">
        <v>0.12070813768205001</v>
      </c>
      <c r="BE2179" s="17">
        <v>0</v>
      </c>
      <c r="BF2179" s="17">
        <v>0</v>
      </c>
      <c r="BG2179" s="17">
        <v>0</v>
      </c>
    </row>
    <row r="2180" spans="2:59" x14ac:dyDescent="0.35">
      <c r="B2180" t="s">
        <v>690</v>
      </c>
      <c r="C2180" s="17">
        <v>0.13441620828748699</v>
      </c>
      <c r="D2180" s="17">
        <v>0.15688023969342199</v>
      </c>
      <c r="E2180" s="17">
        <v>0.11781444024938401</v>
      </c>
      <c r="F2180" s="17"/>
      <c r="G2180" s="17">
        <v>0.46804534954703197</v>
      </c>
      <c r="H2180" s="17">
        <v>5.1694612715157497E-2</v>
      </c>
      <c r="I2180" s="17">
        <v>0.112908425036014</v>
      </c>
      <c r="J2180" s="17">
        <v>8.1356042638781101E-2</v>
      </c>
      <c r="K2180" s="17">
        <v>0.10024672360621199</v>
      </c>
      <c r="L2180" s="17">
        <v>5.5428992037717402E-2</v>
      </c>
      <c r="M2180" s="17"/>
      <c r="N2180" s="17">
        <v>5.4961439767222502E-2</v>
      </c>
      <c r="O2180" s="17">
        <v>0.14792026941553399</v>
      </c>
      <c r="P2180" s="17">
        <v>0.19917411511420499</v>
      </c>
      <c r="Q2180" s="17">
        <v>0.113111275514477</v>
      </c>
      <c r="R2180" s="17"/>
      <c r="S2180" s="17">
        <v>0.163743814776806</v>
      </c>
      <c r="T2180" s="17">
        <v>0.21285314373327599</v>
      </c>
      <c r="U2180" s="17">
        <v>0.143109398986939</v>
      </c>
      <c r="V2180" s="17">
        <v>0</v>
      </c>
      <c r="W2180" s="17">
        <v>0</v>
      </c>
      <c r="X2180" s="17">
        <v>0.105114781403463</v>
      </c>
      <c r="Y2180" s="17">
        <v>0</v>
      </c>
      <c r="Z2180" s="17">
        <v>0</v>
      </c>
      <c r="AA2180" s="17">
        <v>0.242019268362134</v>
      </c>
      <c r="AB2180" s="17">
        <v>0.216992855782637</v>
      </c>
      <c r="AC2180" s="17">
        <v>0</v>
      </c>
      <c r="AD2180" s="17">
        <v>0</v>
      </c>
      <c r="AE2180" s="17"/>
      <c r="AF2180" s="17">
        <v>2.7220548215543299E-2</v>
      </c>
      <c r="AG2180" s="17">
        <v>0.11944277636114201</v>
      </c>
      <c r="AH2180" s="17">
        <v>0.17150891960357001</v>
      </c>
      <c r="AI2180" s="17"/>
      <c r="AJ2180" s="17">
        <v>8.82108466894473E-2</v>
      </c>
      <c r="AK2180" s="17">
        <v>6.3944089564136594E-2</v>
      </c>
      <c r="AL2180" s="17">
        <v>0</v>
      </c>
      <c r="AM2180" s="17">
        <v>0</v>
      </c>
      <c r="AN2180" s="17">
        <v>0.20509263097033101</v>
      </c>
      <c r="AO2180" s="17"/>
      <c r="AP2180" s="17">
        <v>5.7293813699014103E-2</v>
      </c>
      <c r="AQ2180" s="17">
        <v>8.4836370463306707E-2</v>
      </c>
      <c r="AR2180" s="17">
        <v>0.336243326790028</v>
      </c>
      <c r="AS2180" s="17">
        <v>0</v>
      </c>
      <c r="AT2180" s="17">
        <v>0.165649444288757</v>
      </c>
      <c r="AU2180" s="17"/>
      <c r="AV2180" s="17">
        <v>0.111873114624221</v>
      </c>
      <c r="AW2180" s="17">
        <v>7.4971673930134902E-2</v>
      </c>
      <c r="AX2180" s="17">
        <v>0.206664567021622</v>
      </c>
      <c r="AY2180" s="17">
        <v>0</v>
      </c>
      <c r="AZ2180" s="17">
        <v>0.22927100809914799</v>
      </c>
      <c r="BA2180" s="17">
        <v>0.149120008754179</v>
      </c>
      <c r="BB2180" s="17"/>
      <c r="BC2180" s="17">
        <v>5.4817366103651101E-2</v>
      </c>
      <c r="BD2180" s="17">
        <v>0.26676198189466399</v>
      </c>
      <c r="BE2180" s="17">
        <v>0.10566159519260999</v>
      </c>
      <c r="BF2180" s="17">
        <v>0</v>
      </c>
      <c r="BG2180" s="17">
        <v>0</v>
      </c>
    </row>
    <row r="2181" spans="2:59" x14ac:dyDescent="0.35">
      <c r="B2181" t="s">
        <v>691</v>
      </c>
      <c r="C2181" s="17">
        <v>0.21547498430183601</v>
      </c>
      <c r="D2181" s="17">
        <v>0.19723980734093599</v>
      </c>
      <c r="E2181" s="17">
        <v>0.23448355397164</v>
      </c>
      <c r="F2181" s="17"/>
      <c r="G2181" s="17">
        <v>0.144789637111642</v>
      </c>
      <c r="H2181" s="17">
        <v>0.26921857325619603</v>
      </c>
      <c r="I2181" s="17">
        <v>5.6300431480279897E-2</v>
      </c>
      <c r="J2181" s="17">
        <v>0.45554972273627498</v>
      </c>
      <c r="K2181" s="17">
        <v>0.25446577718659602</v>
      </c>
      <c r="L2181" s="17">
        <v>0.17664432432652799</v>
      </c>
      <c r="M2181" s="17"/>
      <c r="N2181" s="17">
        <v>0.14254293996194101</v>
      </c>
      <c r="O2181" s="17">
        <v>0.23298711245453199</v>
      </c>
      <c r="P2181" s="17">
        <v>0.23951536171216201</v>
      </c>
      <c r="Q2181" s="17">
        <v>0.22427051107109799</v>
      </c>
      <c r="R2181" s="17"/>
      <c r="S2181" s="17">
        <v>0.32518386621234502</v>
      </c>
      <c r="T2181" s="17">
        <v>0.26901622596336699</v>
      </c>
      <c r="U2181" s="17">
        <v>9.5343853262484596E-2</v>
      </c>
      <c r="V2181" s="17">
        <v>0.19146919731062201</v>
      </c>
      <c r="W2181" s="17">
        <v>0.34985616272892101</v>
      </c>
      <c r="X2181" s="17">
        <v>0</v>
      </c>
      <c r="Y2181" s="17">
        <v>0.41505426481115199</v>
      </c>
      <c r="Z2181" s="17">
        <v>0.540842103288944</v>
      </c>
      <c r="AA2181" s="17">
        <v>0.109697518254584</v>
      </c>
      <c r="AB2181" s="17">
        <v>0.138370184040877</v>
      </c>
      <c r="AC2181" s="17">
        <v>0</v>
      </c>
      <c r="AD2181" s="17">
        <v>0.50759965266084295</v>
      </c>
      <c r="AE2181" s="17"/>
      <c r="AF2181" s="17">
        <v>0.26098136602323002</v>
      </c>
      <c r="AG2181" s="17">
        <v>0.17204558568970099</v>
      </c>
      <c r="AH2181" s="17">
        <v>0.33230036034090699</v>
      </c>
      <c r="AI2181" s="17"/>
      <c r="AJ2181" s="17">
        <v>6.2333227591503802E-2</v>
      </c>
      <c r="AK2181" s="17">
        <v>0.25504978472343898</v>
      </c>
      <c r="AL2181" s="17">
        <v>0.26797671017991198</v>
      </c>
      <c r="AM2181" s="17">
        <v>1</v>
      </c>
      <c r="AN2181" s="17">
        <v>0.303534038858016</v>
      </c>
      <c r="AO2181" s="17"/>
      <c r="AP2181" s="17">
        <v>0.13696988011251399</v>
      </c>
      <c r="AQ2181" s="17">
        <v>0.21125659131777999</v>
      </c>
      <c r="AR2181" s="17">
        <v>8.1842230847620004E-2</v>
      </c>
      <c r="AS2181" s="17">
        <v>0.21741837782231799</v>
      </c>
      <c r="AT2181" s="17">
        <v>0.59628532459338701</v>
      </c>
      <c r="AU2181" s="17"/>
      <c r="AV2181" s="17">
        <v>0.17189454035088</v>
      </c>
      <c r="AW2181" s="17">
        <v>0</v>
      </c>
      <c r="AX2181" s="17">
        <v>0.109084066503207</v>
      </c>
      <c r="AY2181" s="17">
        <v>0.34473781001619502</v>
      </c>
      <c r="AZ2181" s="17">
        <v>0.36979930490301099</v>
      </c>
      <c r="BA2181" s="17">
        <v>0.27211933662346</v>
      </c>
      <c r="BB2181" s="17"/>
      <c r="BC2181" s="17">
        <v>0.30172733362035498</v>
      </c>
      <c r="BD2181" s="17">
        <v>0.128199264924407</v>
      </c>
      <c r="BE2181" s="17">
        <v>0.21386559691284801</v>
      </c>
      <c r="BF2181" s="17">
        <v>0.23163029988594999</v>
      </c>
      <c r="BG2181" s="17">
        <v>0</v>
      </c>
    </row>
    <row r="2182" spans="2:59" x14ac:dyDescent="0.35">
      <c r="B2182" t="s">
        <v>692</v>
      </c>
      <c r="C2182" s="17">
        <v>0.145147787896237</v>
      </c>
      <c r="D2182" s="17">
        <v>0.19615638470882499</v>
      </c>
      <c r="E2182" s="17">
        <v>0.104722394170998</v>
      </c>
      <c r="F2182" s="17"/>
      <c r="G2182" s="17">
        <v>0.23952414366081701</v>
      </c>
      <c r="H2182" s="17">
        <v>0</v>
      </c>
      <c r="I2182" s="17">
        <v>0.24635462323361501</v>
      </c>
      <c r="J2182" s="17">
        <v>9.4921762908879395E-2</v>
      </c>
      <c r="K2182" s="17">
        <v>0.16987420275644199</v>
      </c>
      <c r="L2182" s="17">
        <v>0.114559882298977</v>
      </c>
      <c r="M2182" s="17"/>
      <c r="N2182" s="17">
        <v>0.25948027900211501</v>
      </c>
      <c r="O2182" s="17">
        <v>7.4287378752961694E-2</v>
      </c>
      <c r="P2182" s="17">
        <v>0.129260121243709</v>
      </c>
      <c r="Q2182" s="17">
        <v>0.16096467432397199</v>
      </c>
      <c r="R2182" s="17"/>
      <c r="S2182" s="17">
        <v>0.12701572498675701</v>
      </c>
      <c r="T2182" s="17">
        <v>6.9716090306944201E-2</v>
      </c>
      <c r="U2182" s="17">
        <v>6.4063735890692905E-2</v>
      </c>
      <c r="V2182" s="17">
        <v>0.60256230982923198</v>
      </c>
      <c r="W2182" s="17">
        <v>0.43606746845306699</v>
      </c>
      <c r="X2182" s="17">
        <v>0.11076859158140601</v>
      </c>
      <c r="Y2182" s="17">
        <v>0</v>
      </c>
      <c r="Z2182" s="17">
        <v>0.22968697528587201</v>
      </c>
      <c r="AA2182" s="17">
        <v>0.23519479095638501</v>
      </c>
      <c r="AB2182" s="17">
        <v>0</v>
      </c>
      <c r="AC2182" s="17">
        <v>0</v>
      </c>
      <c r="AD2182" s="17">
        <v>0</v>
      </c>
      <c r="AE2182" s="17"/>
      <c r="AF2182" s="17">
        <v>0.14529501060963801</v>
      </c>
      <c r="AG2182" s="17">
        <v>8.7470148021349295E-2</v>
      </c>
      <c r="AH2182" s="17">
        <v>0.208310841033581</v>
      </c>
      <c r="AI2182" s="17"/>
      <c r="AJ2182" s="17">
        <v>0.172902548373396</v>
      </c>
      <c r="AK2182" s="17">
        <v>0.19202584032960801</v>
      </c>
      <c r="AL2182" s="17">
        <v>0.111341740749479</v>
      </c>
      <c r="AM2182" s="17">
        <v>0</v>
      </c>
      <c r="AN2182" s="17">
        <v>0.12570848658620701</v>
      </c>
      <c r="AO2182" s="17"/>
      <c r="AP2182" s="17">
        <v>0.14135249791759999</v>
      </c>
      <c r="AQ2182" s="17">
        <v>0.167947061767589</v>
      </c>
      <c r="AR2182" s="17">
        <v>6.7106136087027396E-2</v>
      </c>
      <c r="AS2182" s="17">
        <v>0.248728135016618</v>
      </c>
      <c r="AT2182" s="17">
        <v>0</v>
      </c>
      <c r="AU2182" s="17"/>
      <c r="AV2182" s="17">
        <v>0.17387808678552599</v>
      </c>
      <c r="AW2182" s="17">
        <v>0.13960819357792401</v>
      </c>
      <c r="AX2182" s="17">
        <v>0</v>
      </c>
      <c r="AY2182" s="17">
        <v>0.234203866929106</v>
      </c>
      <c r="AZ2182" s="17">
        <v>0.114488790867602</v>
      </c>
      <c r="BA2182" s="17">
        <v>0.28639476949642001</v>
      </c>
      <c r="BB2182" s="17"/>
      <c r="BC2182" s="17">
        <v>0.16037205154041301</v>
      </c>
      <c r="BD2182" s="17">
        <v>0.10617243736653099</v>
      </c>
      <c r="BE2182" s="17">
        <v>0.10210985567238701</v>
      </c>
      <c r="BF2182" s="17">
        <v>0.62016211553048395</v>
      </c>
      <c r="BG2182" s="17">
        <v>0</v>
      </c>
    </row>
    <row r="2183" spans="2:59" x14ac:dyDescent="0.35">
      <c r="B2183" t="s">
        <v>598</v>
      </c>
      <c r="C2183" s="17">
        <v>0.10531424596611499</v>
      </c>
      <c r="D2183" s="17">
        <v>0.13941293731747301</v>
      </c>
      <c r="E2183" s="17">
        <v>7.8431507504219899E-2</v>
      </c>
      <c r="F2183" s="17"/>
      <c r="G2183" s="17">
        <v>0</v>
      </c>
      <c r="H2183" s="17">
        <v>0</v>
      </c>
      <c r="I2183" s="17">
        <v>0.21344276527227801</v>
      </c>
      <c r="J2183" s="17">
        <v>0.11049935016051</v>
      </c>
      <c r="K2183" s="17">
        <v>4.8047461100023302E-2</v>
      </c>
      <c r="L2183" s="17">
        <v>0.23369651120791099</v>
      </c>
      <c r="M2183" s="17"/>
      <c r="N2183" s="17">
        <v>0.20739104188685001</v>
      </c>
      <c r="O2183" s="17">
        <v>8.7350562613474195E-2</v>
      </c>
      <c r="P2183" s="17">
        <v>0.12621434762113001</v>
      </c>
      <c r="Q2183" s="17">
        <v>3.2448681462616702E-2</v>
      </c>
      <c r="R2183" s="17"/>
      <c r="S2183" s="17">
        <v>0</v>
      </c>
      <c r="T2183" s="17">
        <v>0</v>
      </c>
      <c r="U2183" s="17">
        <v>0.148584309956105</v>
      </c>
      <c r="V2183" s="17">
        <v>0</v>
      </c>
      <c r="W2183" s="17">
        <v>0.21407636881801201</v>
      </c>
      <c r="X2183" s="17">
        <v>0.36967159221714302</v>
      </c>
      <c r="Y2183" s="17">
        <v>0</v>
      </c>
      <c r="Z2183" s="17">
        <v>0</v>
      </c>
      <c r="AA2183" s="17">
        <v>0</v>
      </c>
      <c r="AB2183" s="17">
        <v>0.19524410648193499</v>
      </c>
      <c r="AC2183" s="17">
        <v>1</v>
      </c>
      <c r="AD2183" s="17">
        <v>0</v>
      </c>
      <c r="AE2183" s="17"/>
      <c r="AF2183" s="17">
        <v>6.8956135165424801E-2</v>
      </c>
      <c r="AG2183" s="17">
        <v>0.19455126601091499</v>
      </c>
      <c r="AH2183" s="17">
        <v>0</v>
      </c>
      <c r="AI2183" s="17"/>
      <c r="AJ2183" s="17">
        <v>0.102746202335568</v>
      </c>
      <c r="AK2183" s="17">
        <v>9.6274396313930005E-2</v>
      </c>
      <c r="AL2183" s="17">
        <v>0.32422319552857298</v>
      </c>
      <c r="AM2183" s="17">
        <v>0</v>
      </c>
      <c r="AN2183" s="17">
        <v>0</v>
      </c>
      <c r="AO2183" s="17"/>
      <c r="AP2183" s="17">
        <v>8.2725297914225296E-2</v>
      </c>
      <c r="AQ2183" s="17">
        <v>0.113982433777603</v>
      </c>
      <c r="AR2183" s="17">
        <v>8.3555611685486697E-2</v>
      </c>
      <c r="AS2183" s="17">
        <v>8.66001368993468E-2</v>
      </c>
      <c r="AT2183" s="17">
        <v>0.23806523111785599</v>
      </c>
      <c r="AU2183" s="17"/>
      <c r="AV2183" s="17">
        <v>0.115200033720026</v>
      </c>
      <c r="AW2183" s="17">
        <v>0.14420138263642701</v>
      </c>
      <c r="AX2183" s="17">
        <v>0.111367759742351</v>
      </c>
      <c r="AY2183" s="17">
        <v>8.1543195493593401E-2</v>
      </c>
      <c r="AZ2183" s="17">
        <v>0.147641327663046</v>
      </c>
      <c r="BA2183" s="17">
        <v>0</v>
      </c>
      <c r="BB2183" s="17"/>
      <c r="BC2183" s="17">
        <v>3.7592110253776199E-2</v>
      </c>
      <c r="BD2183" s="17">
        <v>0.127505816883452</v>
      </c>
      <c r="BE2183" s="17">
        <v>8.8164773735266502E-2</v>
      </c>
      <c r="BF2183" s="17">
        <v>0.148207584583566</v>
      </c>
      <c r="BG2183" s="17">
        <v>0</v>
      </c>
    </row>
    <row r="2184" spans="2:59" x14ac:dyDescent="0.35">
      <c r="B2184" t="s">
        <v>726</v>
      </c>
      <c r="C2184" s="17">
        <v>0.147502856212263</v>
      </c>
      <c r="D2184" s="17">
        <v>0.18981104314700301</v>
      </c>
      <c r="E2184" s="17">
        <v>0.114434813061171</v>
      </c>
      <c r="F2184" s="17"/>
      <c r="G2184" s="17">
        <v>0</v>
      </c>
      <c r="H2184" s="17">
        <v>0.19269558185123201</v>
      </c>
      <c r="I2184" s="17">
        <v>0.112313773676067</v>
      </c>
      <c r="J2184" s="17">
        <v>0.162660855759275</v>
      </c>
      <c r="K2184" s="17">
        <v>9.9141623759671907E-2</v>
      </c>
      <c r="L2184" s="17">
        <v>0.298721338409356</v>
      </c>
      <c r="M2184" s="17"/>
      <c r="N2184" s="17">
        <v>0.20913820850447301</v>
      </c>
      <c r="O2184" s="17">
        <v>0.19607773193606901</v>
      </c>
      <c r="P2184" s="17">
        <v>0</v>
      </c>
      <c r="Q2184" s="17">
        <v>0.189328451882047</v>
      </c>
      <c r="R2184" s="17"/>
      <c r="S2184" s="17">
        <v>0.14575331984495901</v>
      </c>
      <c r="T2184" s="17">
        <v>0.23395659224742901</v>
      </c>
      <c r="U2184" s="17">
        <v>0.23756238679630801</v>
      </c>
      <c r="V2184" s="17">
        <v>0</v>
      </c>
      <c r="W2184" s="17">
        <v>0</v>
      </c>
      <c r="X2184" s="17">
        <v>0.102257806421072</v>
      </c>
      <c r="Y2184" s="17">
        <v>0.214022198193353</v>
      </c>
      <c r="Z2184" s="17">
        <v>0</v>
      </c>
      <c r="AA2184" s="17">
        <v>0</v>
      </c>
      <c r="AB2184" s="17">
        <v>0.207232935883225</v>
      </c>
      <c r="AC2184" s="17">
        <v>0</v>
      </c>
      <c r="AD2184" s="17">
        <v>0.492400347339157</v>
      </c>
      <c r="AE2184" s="17"/>
      <c r="AF2184" s="17">
        <v>0.223613791621112</v>
      </c>
      <c r="AG2184" s="17">
        <v>0.163376882947082</v>
      </c>
      <c r="AH2184" s="17">
        <v>0</v>
      </c>
      <c r="AI2184" s="17"/>
      <c r="AJ2184" s="17">
        <v>0.17751185002190301</v>
      </c>
      <c r="AK2184" s="17">
        <v>0.223021152737295</v>
      </c>
      <c r="AL2184" s="17">
        <v>0</v>
      </c>
      <c r="AM2184" s="17">
        <v>0</v>
      </c>
      <c r="AN2184" s="17">
        <v>0</v>
      </c>
      <c r="AO2184" s="17"/>
      <c r="AP2184" s="17">
        <v>0.11939032688078099</v>
      </c>
      <c r="AQ2184" s="17">
        <v>0.20056919649590599</v>
      </c>
      <c r="AR2184" s="17">
        <v>0.17899450773058101</v>
      </c>
      <c r="AS2184" s="17">
        <v>0.20993938557171499</v>
      </c>
      <c r="AT2184" s="17">
        <v>0</v>
      </c>
      <c r="AU2184" s="17"/>
      <c r="AV2184" s="17">
        <v>0.20271174630829</v>
      </c>
      <c r="AW2184" s="17">
        <v>0.184655003233683</v>
      </c>
      <c r="AX2184" s="17">
        <v>0.105885672351846</v>
      </c>
      <c r="AY2184" s="17">
        <v>0.128605891901832</v>
      </c>
      <c r="AZ2184" s="17">
        <v>0</v>
      </c>
      <c r="BA2184" s="17">
        <v>0.17470871188395301</v>
      </c>
      <c r="BB2184" s="17"/>
      <c r="BC2184" s="17">
        <v>0.238278124616109</v>
      </c>
      <c r="BD2184" s="17">
        <v>5.7968961977814398E-2</v>
      </c>
      <c r="BE2184" s="17">
        <v>0.22740067602140901</v>
      </c>
      <c r="BF2184" s="17">
        <v>0</v>
      </c>
      <c r="BG2184" s="17">
        <v>1</v>
      </c>
    </row>
    <row r="2185" spans="2:59" x14ac:dyDescent="0.35">
      <c r="B2185" t="s">
        <v>100</v>
      </c>
      <c r="C2185" s="17">
        <v>0.107027444251462</v>
      </c>
      <c r="D2185" s="17">
        <v>2.33950185543268E-2</v>
      </c>
      <c r="E2185" s="17">
        <v>0.16214459912742701</v>
      </c>
      <c r="F2185" s="17"/>
      <c r="G2185" s="17">
        <v>0</v>
      </c>
      <c r="H2185" s="17">
        <v>0.27295850849199699</v>
      </c>
      <c r="I2185" s="17">
        <v>8.5982959697673195E-2</v>
      </c>
      <c r="J2185" s="17">
        <v>9.5012265796279693E-2</v>
      </c>
      <c r="K2185" s="17">
        <v>4.77466080334739E-2</v>
      </c>
      <c r="L2185" s="17">
        <v>0.12094895171951001</v>
      </c>
      <c r="M2185" s="17"/>
      <c r="N2185" s="17">
        <v>0</v>
      </c>
      <c r="O2185" s="17">
        <v>0.11394851603926499</v>
      </c>
      <c r="P2185" s="17">
        <v>0.122200968849648</v>
      </c>
      <c r="Q2185" s="17">
        <v>0.16138688023717501</v>
      </c>
      <c r="R2185" s="17"/>
      <c r="S2185" s="17">
        <v>6.6568190153175097E-2</v>
      </c>
      <c r="T2185" s="17">
        <v>0.12853504791344</v>
      </c>
      <c r="U2185" s="17">
        <v>8.3231125048043794E-2</v>
      </c>
      <c r="V2185" s="17">
        <v>0</v>
      </c>
      <c r="W2185" s="17">
        <v>0</v>
      </c>
      <c r="X2185" s="17">
        <v>0.102808020284624</v>
      </c>
      <c r="Y2185" s="17">
        <v>0.172813274966437</v>
      </c>
      <c r="Z2185" s="17">
        <v>0.22947092142518499</v>
      </c>
      <c r="AA2185" s="17">
        <v>0.29328429199114397</v>
      </c>
      <c r="AB2185" s="17">
        <v>0.119716756834348</v>
      </c>
      <c r="AC2185" s="17">
        <v>0</v>
      </c>
      <c r="AD2185" s="17">
        <v>0</v>
      </c>
      <c r="AE2185" s="17"/>
      <c r="AF2185" s="17">
        <v>0.11484014045355501</v>
      </c>
      <c r="AG2185" s="17">
        <v>0.11023809960296301</v>
      </c>
      <c r="AH2185" s="17">
        <v>0.17536438614508201</v>
      </c>
      <c r="AI2185" s="17"/>
      <c r="AJ2185" s="17">
        <v>0.123155801851711</v>
      </c>
      <c r="AK2185" s="17">
        <v>9.8095037661830795E-2</v>
      </c>
      <c r="AL2185" s="17">
        <v>0.16761399145429101</v>
      </c>
      <c r="AM2185" s="17">
        <v>0</v>
      </c>
      <c r="AN2185" s="17">
        <v>0.249584801278146</v>
      </c>
      <c r="AO2185" s="17"/>
      <c r="AP2185" s="17">
        <v>6.8470773599927107E-2</v>
      </c>
      <c r="AQ2185" s="17">
        <v>0.13110290159770299</v>
      </c>
      <c r="AR2185" s="17">
        <v>0.174603147175975</v>
      </c>
      <c r="AS2185" s="17">
        <v>7.6003919287987498E-2</v>
      </c>
      <c r="AT2185" s="17">
        <v>0</v>
      </c>
      <c r="AU2185" s="17"/>
      <c r="AV2185" s="17">
        <v>0.123627715471813</v>
      </c>
      <c r="AW2185" s="17">
        <v>6.7625837222496099E-2</v>
      </c>
      <c r="AX2185" s="17">
        <v>0.36349479883116098</v>
      </c>
      <c r="AY2185" s="17">
        <v>0</v>
      </c>
      <c r="AZ2185" s="17">
        <v>0.13879956846719499</v>
      </c>
      <c r="BA2185" s="17">
        <v>0.117657173241987</v>
      </c>
      <c r="BB2185" s="17"/>
      <c r="BC2185" s="17">
        <v>0.114933929050856</v>
      </c>
      <c r="BD2185" s="17">
        <v>0.122775720935991</v>
      </c>
      <c r="BE2185" s="17">
        <v>7.7416875576832606E-2</v>
      </c>
      <c r="BF2185" s="17">
        <v>0</v>
      </c>
      <c r="BG2185" s="17">
        <v>0</v>
      </c>
    </row>
    <row r="2186" spans="2:59" x14ac:dyDescent="0.35">
      <c r="C2186" s="17"/>
      <c r="D2186" s="17"/>
      <c r="E2186" s="17"/>
      <c r="F2186" s="17"/>
      <c r="G2186" s="17"/>
      <c r="H2186" s="17"/>
      <c r="I2186" s="17"/>
      <c r="J2186" s="17"/>
      <c r="K2186" s="17"/>
      <c r="L2186" s="17"/>
      <c r="M2186" s="17"/>
      <c r="N2186" s="17"/>
      <c r="O2186" s="17"/>
      <c r="P2186" s="17"/>
      <c r="Q2186" s="17"/>
      <c r="R2186" s="17"/>
      <c r="S2186" s="17"/>
      <c r="T2186" s="17"/>
      <c r="U2186" s="17"/>
      <c r="V2186" s="17"/>
      <c r="W2186" s="17"/>
      <c r="X2186" s="17"/>
      <c r="Y2186" s="17"/>
      <c r="Z2186" s="17"/>
      <c r="AA2186" s="17"/>
      <c r="AB2186" s="17"/>
      <c r="AC2186" s="17"/>
      <c r="AD2186" s="17"/>
      <c r="AE2186" s="17"/>
      <c r="AF2186" s="17"/>
      <c r="AG2186" s="17"/>
      <c r="AH2186" s="17"/>
      <c r="AI2186" s="17"/>
      <c r="AJ2186" s="17"/>
      <c r="AK2186" s="17"/>
      <c r="AL2186" s="17"/>
      <c r="AM2186" s="17"/>
      <c r="AN2186" s="17"/>
      <c r="AO2186" s="17"/>
      <c r="AP2186" s="17"/>
      <c r="AQ2186" s="17"/>
      <c r="AR2186" s="17"/>
      <c r="AS2186" s="17"/>
      <c r="AT2186" s="17"/>
      <c r="AU2186" s="17"/>
      <c r="AV2186" s="17"/>
      <c r="AW2186" s="17"/>
      <c r="AX2186" s="17"/>
      <c r="AY2186" s="17"/>
      <c r="AZ2186" s="17"/>
      <c r="BA2186" s="17"/>
      <c r="BB2186" s="17"/>
      <c r="BC2186" s="17"/>
      <c r="BD2186" s="17"/>
      <c r="BE2186" s="17"/>
      <c r="BF2186" s="17"/>
      <c r="BG2186" s="17"/>
    </row>
    <row r="2187" spans="2:59" x14ac:dyDescent="0.35">
      <c r="B2187" s="6" t="s">
        <v>728</v>
      </c>
      <c r="C2187" s="17"/>
      <c r="D2187" s="17"/>
      <c r="E2187" s="17"/>
      <c r="F2187" s="17"/>
      <c r="G2187" s="17"/>
      <c r="H2187" s="17"/>
      <c r="I2187" s="17"/>
      <c r="J2187" s="17"/>
      <c r="K2187" s="17"/>
      <c r="L2187" s="17"/>
      <c r="M2187" s="17"/>
      <c r="N2187" s="17"/>
      <c r="O2187" s="17"/>
      <c r="P2187" s="17"/>
      <c r="Q2187" s="17"/>
      <c r="R2187" s="17"/>
      <c r="S2187" s="17"/>
      <c r="T2187" s="17"/>
      <c r="U2187" s="17"/>
      <c r="V2187" s="17"/>
      <c r="W2187" s="17"/>
      <c r="X2187" s="17"/>
      <c r="Y2187" s="17"/>
      <c r="Z2187" s="17"/>
      <c r="AA2187" s="17"/>
      <c r="AB2187" s="17"/>
      <c r="AC2187" s="17"/>
      <c r="AD2187" s="17"/>
      <c r="AE2187" s="17"/>
      <c r="AF2187" s="17"/>
      <c r="AG2187" s="17"/>
      <c r="AH2187" s="17"/>
      <c r="AI2187" s="17"/>
      <c r="AJ2187" s="17"/>
      <c r="AK2187" s="17"/>
      <c r="AL2187" s="17"/>
      <c r="AM2187" s="17"/>
      <c r="AN2187" s="17"/>
      <c r="AO2187" s="17"/>
      <c r="AP2187" s="17"/>
      <c r="AQ2187" s="17"/>
      <c r="AR2187" s="17"/>
      <c r="AS2187" s="17"/>
      <c r="AT2187" s="17"/>
      <c r="AU2187" s="17"/>
      <c r="AV2187" s="17"/>
      <c r="AW2187" s="17"/>
      <c r="AX2187" s="17"/>
      <c r="AY2187" s="17"/>
      <c r="AZ2187" s="17"/>
      <c r="BA2187" s="17"/>
      <c r="BB2187" s="17"/>
      <c r="BC2187" s="17"/>
      <c r="BD2187" s="17"/>
      <c r="BE2187" s="17"/>
      <c r="BF2187" s="17"/>
      <c r="BG2187" s="17"/>
    </row>
    <row r="2188" spans="2:59" x14ac:dyDescent="0.35">
      <c r="B2188" s="24" t="s">
        <v>724</v>
      </c>
      <c r="C2188" s="17"/>
      <c r="D2188" s="17"/>
      <c r="E2188" s="17"/>
      <c r="F2188" s="17"/>
      <c r="G2188" s="17"/>
      <c r="H2188" s="17"/>
      <c r="I2188" s="17"/>
      <c r="J2188" s="17"/>
      <c r="K2188" s="17"/>
      <c r="L2188" s="17"/>
      <c r="M2188" s="17"/>
      <c r="N2188" s="17"/>
      <c r="O2188" s="17"/>
      <c r="P2188" s="17"/>
      <c r="Q2188" s="17"/>
      <c r="R2188" s="17"/>
      <c r="S2188" s="17"/>
      <c r="T2188" s="17"/>
      <c r="U2188" s="17"/>
      <c r="V2188" s="17"/>
      <c r="W2188" s="17"/>
      <c r="X2188" s="17"/>
      <c r="Y2188" s="17"/>
      <c r="Z2188" s="17"/>
      <c r="AA2188" s="17"/>
      <c r="AB2188" s="17"/>
      <c r="AC2188" s="17"/>
      <c r="AD2188" s="17"/>
      <c r="AE2188" s="17"/>
      <c r="AF2188" s="17"/>
      <c r="AG2188" s="17"/>
      <c r="AH2188" s="17"/>
      <c r="AI2188" s="17"/>
      <c r="AJ2188" s="17"/>
      <c r="AK2188" s="17"/>
      <c r="AL2188" s="17"/>
      <c r="AM2188" s="17"/>
      <c r="AN2188" s="17"/>
      <c r="AO2188" s="17"/>
      <c r="AP2188" s="17"/>
      <c r="AQ2188" s="17"/>
      <c r="AR2188" s="17"/>
      <c r="AS2188" s="17"/>
      <c r="AT2188" s="17"/>
      <c r="AU2188" s="17"/>
      <c r="AV2188" s="17"/>
      <c r="AW2188" s="17"/>
      <c r="AX2188" s="17"/>
      <c r="AY2188" s="17"/>
      <c r="AZ2188" s="17"/>
      <c r="BA2188" s="17"/>
      <c r="BB2188" s="17"/>
      <c r="BC2188" s="17"/>
      <c r="BD2188" s="17"/>
      <c r="BE2188" s="17"/>
      <c r="BF2188" s="17"/>
      <c r="BG2188" s="17"/>
    </row>
    <row r="2189" spans="2:59" x14ac:dyDescent="0.35">
      <c r="B2189" t="s">
        <v>721</v>
      </c>
      <c r="C2189" s="17">
        <v>5.8820513346776897E-2</v>
      </c>
      <c r="D2189" s="17">
        <v>3.6659324227614497E-2</v>
      </c>
      <c r="E2189" s="17">
        <v>7.9556777838540496E-2</v>
      </c>
      <c r="F2189" s="17"/>
      <c r="G2189" s="17">
        <v>0</v>
      </c>
      <c r="H2189" s="17">
        <v>5.4693287136043302E-2</v>
      </c>
      <c r="I2189" s="17">
        <v>0.11780839219136</v>
      </c>
      <c r="J2189" s="17">
        <v>4.3053378680498799E-2</v>
      </c>
      <c r="K2189" s="17">
        <v>0</v>
      </c>
      <c r="L2189" s="17">
        <v>0.11665023442307799</v>
      </c>
      <c r="M2189" s="17"/>
      <c r="N2189" s="17">
        <v>0</v>
      </c>
      <c r="O2189" s="17">
        <v>3.03319945250249E-2</v>
      </c>
      <c r="P2189" s="17">
        <v>7.0202386002109707E-2</v>
      </c>
      <c r="Q2189" s="17">
        <v>0.141294425515678</v>
      </c>
      <c r="R2189" s="17"/>
      <c r="S2189" s="17">
        <v>0</v>
      </c>
      <c r="T2189" s="17">
        <v>0.16300747255832501</v>
      </c>
      <c r="U2189" s="17">
        <v>0</v>
      </c>
      <c r="V2189" s="17">
        <v>0.14267872785309499</v>
      </c>
      <c r="W2189" s="17">
        <v>0</v>
      </c>
      <c r="X2189" s="17">
        <v>0</v>
      </c>
      <c r="Y2189" s="17">
        <v>0.10181929238207101</v>
      </c>
      <c r="Z2189" s="17">
        <v>0.193139916813023</v>
      </c>
      <c r="AA2189" s="17">
        <v>4.6084750445162803E-2</v>
      </c>
      <c r="AB2189" s="17">
        <v>0</v>
      </c>
      <c r="AC2189" s="17">
        <v>0</v>
      </c>
      <c r="AD2189" s="17">
        <v>0</v>
      </c>
      <c r="AE2189" s="17"/>
      <c r="AF2189" s="17">
        <v>0.106089135357743</v>
      </c>
      <c r="AG2189" s="17">
        <v>0</v>
      </c>
      <c r="AH2189" s="17">
        <v>6.0921547230519603E-2</v>
      </c>
      <c r="AI2189" s="17"/>
      <c r="AJ2189" s="17">
        <v>2.86180563135973E-2</v>
      </c>
      <c r="AK2189" s="17">
        <v>9.8066164276769702E-2</v>
      </c>
      <c r="AL2189" s="17">
        <v>0</v>
      </c>
      <c r="AM2189" s="17">
        <v>0</v>
      </c>
      <c r="AN2189" s="17">
        <v>0.16519589678931301</v>
      </c>
      <c r="AO2189" s="17"/>
      <c r="AP2189" s="17">
        <v>0</v>
      </c>
      <c r="AQ2189" s="17">
        <v>0.13884096647871699</v>
      </c>
      <c r="AR2189" s="17">
        <v>0</v>
      </c>
      <c r="AS2189" s="17">
        <v>5.78689297404585E-2</v>
      </c>
      <c r="AT2189" s="17">
        <v>0</v>
      </c>
      <c r="AU2189" s="17"/>
      <c r="AV2189" s="17">
        <v>7.2837301396257603E-2</v>
      </c>
      <c r="AW2189" s="17">
        <v>0</v>
      </c>
      <c r="AX2189" s="17">
        <v>0</v>
      </c>
      <c r="AY2189" s="17">
        <v>0.147367723189512</v>
      </c>
      <c r="AZ2189" s="17">
        <v>0.123655381459749</v>
      </c>
      <c r="BA2189" s="17">
        <v>7.5705867970240495E-2</v>
      </c>
      <c r="BB2189" s="17"/>
      <c r="BC2189" s="17">
        <v>0.13542232155981099</v>
      </c>
      <c r="BD2189" s="17">
        <v>0</v>
      </c>
      <c r="BE2189" s="17">
        <v>6.44207341740482E-2</v>
      </c>
      <c r="BF2189" s="17">
        <v>0</v>
      </c>
      <c r="BG2189" s="17">
        <v>0.15671176518603799</v>
      </c>
    </row>
    <row r="2190" spans="2:59" x14ac:dyDescent="0.35">
      <c r="B2190" t="s">
        <v>689</v>
      </c>
      <c r="C2190" s="17">
        <v>7.2727951617149802E-2</v>
      </c>
      <c r="D2190" s="17">
        <v>5.6057480968080699E-2</v>
      </c>
      <c r="E2190" s="17">
        <v>8.8326540967320205E-2</v>
      </c>
      <c r="F2190" s="17"/>
      <c r="G2190" s="17">
        <v>5.4474728951481102E-2</v>
      </c>
      <c r="H2190" s="17">
        <v>0.112291723157133</v>
      </c>
      <c r="I2190" s="17">
        <v>0</v>
      </c>
      <c r="J2190" s="17">
        <v>0</v>
      </c>
      <c r="K2190" s="17">
        <v>0.178136769082924</v>
      </c>
      <c r="L2190" s="17">
        <v>9.5476101264871799E-2</v>
      </c>
      <c r="M2190" s="17"/>
      <c r="N2190" s="17">
        <v>3.5763854415649901E-2</v>
      </c>
      <c r="O2190" s="17">
        <v>4.18611232016163E-2</v>
      </c>
      <c r="P2190" s="17">
        <v>0.17257399034433099</v>
      </c>
      <c r="Q2190" s="17">
        <v>4.46229586462751E-2</v>
      </c>
      <c r="R2190" s="17"/>
      <c r="S2190" s="17">
        <v>6.3178508762745805E-2</v>
      </c>
      <c r="T2190" s="17">
        <v>0.122480588669643</v>
      </c>
      <c r="U2190" s="17">
        <v>0.139662154988107</v>
      </c>
      <c r="V2190" s="17">
        <v>0.18167774641755399</v>
      </c>
      <c r="W2190" s="17">
        <v>0</v>
      </c>
      <c r="X2190" s="17">
        <v>0</v>
      </c>
      <c r="Y2190" s="17">
        <v>0.105534401491106</v>
      </c>
      <c r="Z2190" s="17">
        <v>0</v>
      </c>
      <c r="AA2190" s="17">
        <v>0</v>
      </c>
      <c r="AB2190" s="17">
        <v>0.180790389140844</v>
      </c>
      <c r="AC2190" s="17">
        <v>0</v>
      </c>
      <c r="AD2190" s="17">
        <v>0</v>
      </c>
      <c r="AE2190" s="17"/>
      <c r="AF2190" s="17">
        <v>6.6460317256931606E-2</v>
      </c>
      <c r="AG2190" s="17">
        <v>8.5004880507624697E-2</v>
      </c>
      <c r="AH2190" s="17">
        <v>6.6819470366537598E-2</v>
      </c>
      <c r="AI2190" s="17"/>
      <c r="AJ2190" s="17">
        <v>5.6821130473599997E-2</v>
      </c>
      <c r="AK2190" s="17">
        <v>2.71484829710508E-2</v>
      </c>
      <c r="AL2190" s="17">
        <v>0.45785075669949898</v>
      </c>
      <c r="AM2190" s="17">
        <v>0</v>
      </c>
      <c r="AN2190" s="17">
        <v>9.7281351157901597E-2</v>
      </c>
      <c r="AO2190" s="17"/>
      <c r="AP2190" s="17">
        <v>4.7748647765330603E-2</v>
      </c>
      <c r="AQ2190" s="17">
        <v>4.7368900713081197E-2</v>
      </c>
      <c r="AR2190" s="17">
        <v>0.22070740150604601</v>
      </c>
      <c r="AS2190" s="17">
        <v>0.105653171302797</v>
      </c>
      <c r="AT2190" s="17">
        <v>0.17072608743626999</v>
      </c>
      <c r="AU2190" s="17"/>
      <c r="AV2190" s="17">
        <v>5.0993692620294899E-2</v>
      </c>
      <c r="AW2190" s="17">
        <v>4.7677906445853298E-2</v>
      </c>
      <c r="AX2190" s="17">
        <v>0.245228561435025</v>
      </c>
      <c r="AY2190" s="17">
        <v>7.0986330039961104E-2</v>
      </c>
      <c r="AZ2190" s="17">
        <v>0.1246134922908</v>
      </c>
      <c r="BA2190" s="17">
        <v>0</v>
      </c>
      <c r="BB2190" s="17"/>
      <c r="BC2190" s="17">
        <v>3.6658732354905403E-2</v>
      </c>
      <c r="BD2190" s="17">
        <v>0.181362740693819</v>
      </c>
      <c r="BE2190" s="17">
        <v>0</v>
      </c>
      <c r="BF2190" s="17">
        <v>0</v>
      </c>
      <c r="BG2190" s="17">
        <v>0</v>
      </c>
    </row>
    <row r="2191" spans="2:59" x14ac:dyDescent="0.35">
      <c r="B2191" t="s">
        <v>690</v>
      </c>
      <c r="C2191" s="17">
        <v>0.12533997798525601</v>
      </c>
      <c r="D2191" s="17">
        <v>0.10262163300337999</v>
      </c>
      <c r="E2191" s="17">
        <v>0.146597574219204</v>
      </c>
      <c r="F2191" s="17"/>
      <c r="G2191" s="17">
        <v>0.33083995483585099</v>
      </c>
      <c r="H2191" s="17">
        <v>9.0322120573606696E-2</v>
      </c>
      <c r="I2191" s="17">
        <v>0.10324560761441499</v>
      </c>
      <c r="J2191" s="17">
        <v>0</v>
      </c>
      <c r="K2191" s="17">
        <v>0.155891111777298</v>
      </c>
      <c r="L2191" s="17">
        <v>0.12709422860219699</v>
      </c>
      <c r="M2191" s="17"/>
      <c r="N2191" s="17">
        <v>8.9762691217224494E-2</v>
      </c>
      <c r="O2191" s="17">
        <v>0.24045658546459001</v>
      </c>
      <c r="P2191" s="17">
        <v>6.5656398407841807E-2</v>
      </c>
      <c r="Q2191" s="17">
        <v>8.0364630847470697E-2</v>
      </c>
      <c r="R2191" s="17"/>
      <c r="S2191" s="17">
        <v>6.5385951002067705E-2</v>
      </c>
      <c r="T2191" s="17">
        <v>0</v>
      </c>
      <c r="U2191" s="17">
        <v>0.28097663017227897</v>
      </c>
      <c r="V2191" s="17">
        <v>0.17533414750236001</v>
      </c>
      <c r="W2191" s="17">
        <v>0.163615610886437</v>
      </c>
      <c r="X2191" s="17">
        <v>0.23467657383131399</v>
      </c>
      <c r="Y2191" s="17">
        <v>0.104762560104102</v>
      </c>
      <c r="Z2191" s="17">
        <v>0.231435656919247</v>
      </c>
      <c r="AA2191" s="17">
        <v>5.63195808664195E-2</v>
      </c>
      <c r="AB2191" s="17">
        <v>0.18904274342449701</v>
      </c>
      <c r="AC2191" s="17">
        <v>0.20336193938243199</v>
      </c>
      <c r="AD2191" s="17">
        <v>0</v>
      </c>
      <c r="AE2191" s="17"/>
      <c r="AF2191" s="17">
        <v>6.8218901712682703E-2</v>
      </c>
      <c r="AG2191" s="17">
        <v>0.149501295586391</v>
      </c>
      <c r="AH2191" s="17">
        <v>0.120020410979731</v>
      </c>
      <c r="AI2191" s="17"/>
      <c r="AJ2191" s="17">
        <v>0.109528357508011</v>
      </c>
      <c r="AK2191" s="17">
        <v>0.14051557738814599</v>
      </c>
      <c r="AL2191" s="17">
        <v>0.16575083978479099</v>
      </c>
      <c r="AM2191" s="17">
        <v>0</v>
      </c>
      <c r="AN2191" s="17">
        <v>0</v>
      </c>
      <c r="AO2191" s="17"/>
      <c r="AP2191" s="17">
        <v>8.0965694922624704E-2</v>
      </c>
      <c r="AQ2191" s="17">
        <v>0.21010913402749501</v>
      </c>
      <c r="AR2191" s="17">
        <v>0.31137617487765701</v>
      </c>
      <c r="AS2191" s="17">
        <v>0</v>
      </c>
      <c r="AT2191" s="17">
        <v>0</v>
      </c>
      <c r="AU2191" s="17"/>
      <c r="AV2191" s="17">
        <v>0.27698095497813702</v>
      </c>
      <c r="AW2191" s="17">
        <v>8.0845741366675397E-2</v>
      </c>
      <c r="AX2191" s="17">
        <v>0</v>
      </c>
      <c r="AY2191" s="17">
        <v>8.4406130994912204E-2</v>
      </c>
      <c r="AZ2191" s="17">
        <v>0.1045491397137</v>
      </c>
      <c r="BA2191" s="17">
        <v>0</v>
      </c>
      <c r="BB2191" s="17"/>
      <c r="BC2191" s="17">
        <v>0.126597216057004</v>
      </c>
      <c r="BD2191" s="17">
        <v>6.5046091470813194E-2</v>
      </c>
      <c r="BE2191" s="17">
        <v>0.114445441882999</v>
      </c>
      <c r="BF2191" s="17">
        <v>0.29536330506175501</v>
      </c>
      <c r="BG2191" s="17">
        <v>0.22741791820049301</v>
      </c>
    </row>
    <row r="2192" spans="2:59" x14ac:dyDescent="0.35">
      <c r="B2192" t="s">
        <v>691</v>
      </c>
      <c r="C2192" s="17">
        <v>0.175624209612674</v>
      </c>
      <c r="D2192" s="17">
        <v>0.239775344834596</v>
      </c>
      <c r="E2192" s="17">
        <v>0.115597877078991</v>
      </c>
      <c r="F2192" s="17"/>
      <c r="G2192" s="17">
        <v>0.16890353122468901</v>
      </c>
      <c r="H2192" s="17">
        <v>0.378337996098147</v>
      </c>
      <c r="I2192" s="17">
        <v>5.5078162395712102E-2</v>
      </c>
      <c r="J2192" s="17">
        <v>0.144222635622199</v>
      </c>
      <c r="K2192" s="17">
        <v>0.23958452854899301</v>
      </c>
      <c r="L2192" s="17">
        <v>7.74007733185956E-2</v>
      </c>
      <c r="M2192" s="17"/>
      <c r="N2192" s="17">
        <v>0.20140698308232599</v>
      </c>
      <c r="O2192" s="17">
        <v>0.160389644093718</v>
      </c>
      <c r="P2192" s="17">
        <v>6.6452506216461898E-2</v>
      </c>
      <c r="Q2192" s="17">
        <v>0.28165343204707699</v>
      </c>
      <c r="R2192" s="17"/>
      <c r="S2192" s="17">
        <v>0.37087449938467798</v>
      </c>
      <c r="T2192" s="17">
        <v>0.211378106469754</v>
      </c>
      <c r="U2192" s="17">
        <v>0.13904629285252099</v>
      </c>
      <c r="V2192" s="17">
        <v>0</v>
      </c>
      <c r="W2192" s="17">
        <v>0.19261187805490901</v>
      </c>
      <c r="X2192" s="17">
        <v>0.20557874735050599</v>
      </c>
      <c r="Y2192" s="17">
        <v>0.262855224485331</v>
      </c>
      <c r="Z2192" s="17">
        <v>0</v>
      </c>
      <c r="AA2192" s="17">
        <v>0.14932277090274401</v>
      </c>
      <c r="AB2192" s="17">
        <v>0.15027701813245201</v>
      </c>
      <c r="AC2192" s="17">
        <v>0</v>
      </c>
      <c r="AD2192" s="17">
        <v>0</v>
      </c>
      <c r="AE2192" s="17"/>
      <c r="AF2192" s="17">
        <v>0.149487588374415</v>
      </c>
      <c r="AG2192" s="17">
        <v>0.14144394215432901</v>
      </c>
      <c r="AH2192" s="17">
        <v>0.33336754069275798</v>
      </c>
      <c r="AI2192" s="17"/>
      <c r="AJ2192" s="17">
        <v>9.6683535425862999E-2</v>
      </c>
      <c r="AK2192" s="17">
        <v>0.18656105564154199</v>
      </c>
      <c r="AL2192" s="17">
        <v>0</v>
      </c>
      <c r="AM2192" s="17">
        <v>0</v>
      </c>
      <c r="AN2192" s="17">
        <v>0.24645178848010599</v>
      </c>
      <c r="AO2192" s="17"/>
      <c r="AP2192" s="17">
        <v>0.165709425293524</v>
      </c>
      <c r="AQ2192" s="17">
        <v>9.9572672866897693E-2</v>
      </c>
      <c r="AR2192" s="17">
        <v>0</v>
      </c>
      <c r="AS2192" s="17">
        <v>0.246720437059092</v>
      </c>
      <c r="AT2192" s="17">
        <v>0.45841356997584698</v>
      </c>
      <c r="AU2192" s="17"/>
      <c r="AV2192" s="17">
        <v>0.105017838819415</v>
      </c>
      <c r="AW2192" s="17">
        <v>0.208988034632861</v>
      </c>
      <c r="AX2192" s="17">
        <v>0.18802545231279799</v>
      </c>
      <c r="AY2192" s="17">
        <v>0.33025627236657601</v>
      </c>
      <c r="AZ2192" s="17">
        <v>0.21353593101139101</v>
      </c>
      <c r="BA2192" s="17">
        <v>0.155133714392477</v>
      </c>
      <c r="BB2192" s="17"/>
      <c r="BC2192" s="17">
        <v>0.21617631659664199</v>
      </c>
      <c r="BD2192" s="17">
        <v>0.152622007578117</v>
      </c>
      <c r="BE2192" s="17">
        <v>0.16974607055252999</v>
      </c>
      <c r="BF2192" s="17">
        <v>0.117860616899017</v>
      </c>
      <c r="BG2192" s="17">
        <v>0.169617335344531</v>
      </c>
    </row>
    <row r="2193" spans="2:59" x14ac:dyDescent="0.35">
      <c r="B2193" t="s">
        <v>692</v>
      </c>
      <c r="C2193" s="17">
        <v>0.13611241159224299</v>
      </c>
      <c r="D2193" s="17">
        <v>0.12430417563900301</v>
      </c>
      <c r="E2193" s="17">
        <v>0.14716139919804799</v>
      </c>
      <c r="F2193" s="17"/>
      <c r="G2193" s="17">
        <v>8.0709181756105794E-2</v>
      </c>
      <c r="H2193" s="17">
        <v>0</v>
      </c>
      <c r="I2193" s="17">
        <v>5.0335924974712898E-2</v>
      </c>
      <c r="J2193" s="17">
        <v>0.39053245267115699</v>
      </c>
      <c r="K2193" s="17">
        <v>0.104716228671568</v>
      </c>
      <c r="L2193" s="17">
        <v>0.135820274532341</v>
      </c>
      <c r="M2193" s="17"/>
      <c r="N2193" s="17">
        <v>0.15598634540598799</v>
      </c>
      <c r="O2193" s="17">
        <v>0.13004290705545901</v>
      </c>
      <c r="P2193" s="17">
        <v>0.12704940793397301</v>
      </c>
      <c r="Q2193" s="17">
        <v>0.13307195782248099</v>
      </c>
      <c r="R2193" s="17"/>
      <c r="S2193" s="17">
        <v>0</v>
      </c>
      <c r="T2193" s="17">
        <v>0.26878078403668998</v>
      </c>
      <c r="U2193" s="17">
        <v>0</v>
      </c>
      <c r="V2193" s="17">
        <v>0</v>
      </c>
      <c r="W2193" s="17">
        <v>0.16865543158506599</v>
      </c>
      <c r="X2193" s="17">
        <v>0.24484783244758501</v>
      </c>
      <c r="Y2193" s="17">
        <v>0</v>
      </c>
      <c r="Z2193" s="17">
        <v>0.21035686495446099</v>
      </c>
      <c r="AA2193" s="17">
        <v>0.19446976015447101</v>
      </c>
      <c r="AB2193" s="17">
        <v>8.0535306353109001E-2</v>
      </c>
      <c r="AC2193" s="17">
        <v>0.230014828499672</v>
      </c>
      <c r="AD2193" s="17">
        <v>0</v>
      </c>
      <c r="AE2193" s="17"/>
      <c r="AF2193" s="17">
        <v>0.126419305226498</v>
      </c>
      <c r="AG2193" s="17">
        <v>0.18415795044371</v>
      </c>
      <c r="AH2193" s="17">
        <v>0.10114350162900899</v>
      </c>
      <c r="AI2193" s="17"/>
      <c r="AJ2193" s="17">
        <v>0.179710015034556</v>
      </c>
      <c r="AK2193" s="17">
        <v>0.121483372595211</v>
      </c>
      <c r="AL2193" s="17">
        <v>0.18094302185956901</v>
      </c>
      <c r="AM2193" s="17">
        <v>0</v>
      </c>
      <c r="AN2193" s="17">
        <v>6.8431285959738797E-2</v>
      </c>
      <c r="AO2193" s="17"/>
      <c r="AP2193" s="17">
        <v>8.6014176046080901E-2</v>
      </c>
      <c r="AQ2193" s="17">
        <v>6.6281519056964694E-2</v>
      </c>
      <c r="AR2193" s="17">
        <v>0.14762675627903299</v>
      </c>
      <c r="AS2193" s="17">
        <v>0.28194900785399701</v>
      </c>
      <c r="AT2193" s="17">
        <v>0.165412780700119</v>
      </c>
      <c r="AU2193" s="17"/>
      <c r="AV2193" s="17">
        <v>9.7386096816996101E-2</v>
      </c>
      <c r="AW2193" s="17">
        <v>8.6257904469902197E-2</v>
      </c>
      <c r="AX2193" s="17">
        <v>0.38956177324522601</v>
      </c>
      <c r="AY2193" s="17">
        <v>0.11973693391005399</v>
      </c>
      <c r="AZ2193" s="17">
        <v>0.120735293487402</v>
      </c>
      <c r="BA2193" s="17">
        <v>0.189288651594989</v>
      </c>
      <c r="BB2193" s="17"/>
      <c r="BC2193" s="17">
        <v>0.102328867673374</v>
      </c>
      <c r="BD2193" s="17">
        <v>0.167026200619601</v>
      </c>
      <c r="BE2193" s="17">
        <v>0.11521713233495801</v>
      </c>
      <c r="BF2193" s="17">
        <v>0.13206979783115599</v>
      </c>
      <c r="BG2193" s="17">
        <v>0</v>
      </c>
    </row>
    <row r="2194" spans="2:59" x14ac:dyDescent="0.35">
      <c r="B2194" t="s">
        <v>598</v>
      </c>
      <c r="C2194" s="17">
        <v>0.14003902509748101</v>
      </c>
      <c r="D2194" s="17">
        <v>0.11687382565474499</v>
      </c>
      <c r="E2194" s="17">
        <v>0.16171474385364101</v>
      </c>
      <c r="F2194" s="17"/>
      <c r="G2194" s="17">
        <v>0.18355474886339601</v>
      </c>
      <c r="H2194" s="17">
        <v>5.8900294695732401E-2</v>
      </c>
      <c r="I2194" s="17">
        <v>0.35489192371166101</v>
      </c>
      <c r="J2194" s="17">
        <v>9.7501991502092294E-2</v>
      </c>
      <c r="K2194" s="17">
        <v>0.113675508099103</v>
      </c>
      <c r="L2194" s="17">
        <v>8.5147649444868106E-2</v>
      </c>
      <c r="M2194" s="17"/>
      <c r="N2194" s="17">
        <v>0.235977461331315</v>
      </c>
      <c r="O2194" s="17">
        <v>0.139272318435361</v>
      </c>
      <c r="P2194" s="17">
        <v>0.115457783831939</v>
      </c>
      <c r="Q2194" s="17">
        <v>7.0203110658965007E-2</v>
      </c>
      <c r="R2194" s="17"/>
      <c r="S2194" s="17">
        <v>0.17234901886489401</v>
      </c>
      <c r="T2194" s="17">
        <v>5.6129331786688497E-2</v>
      </c>
      <c r="U2194" s="17">
        <v>0</v>
      </c>
      <c r="V2194" s="17">
        <v>0</v>
      </c>
      <c r="W2194" s="17">
        <v>0.35791728711113602</v>
      </c>
      <c r="X2194" s="17">
        <v>0.224945982574423</v>
      </c>
      <c r="Y2194" s="17">
        <v>9.2129924283679901E-2</v>
      </c>
      <c r="Z2194" s="17">
        <v>0</v>
      </c>
      <c r="AA2194" s="17">
        <v>0.17625322091203299</v>
      </c>
      <c r="AB2194" s="17">
        <v>0.108368829437266</v>
      </c>
      <c r="AC2194" s="17">
        <v>0.383053954512527</v>
      </c>
      <c r="AD2194" s="17">
        <v>0</v>
      </c>
      <c r="AE2194" s="17"/>
      <c r="AF2194" s="17">
        <v>0.12367972440409999</v>
      </c>
      <c r="AG2194" s="17">
        <v>0.17249761130814001</v>
      </c>
      <c r="AH2194" s="17">
        <v>5.0104082129416701E-2</v>
      </c>
      <c r="AI2194" s="17"/>
      <c r="AJ2194" s="17">
        <v>0.17445804498074999</v>
      </c>
      <c r="AK2194" s="17">
        <v>0.15463047645615399</v>
      </c>
      <c r="AL2194" s="17">
        <v>0</v>
      </c>
      <c r="AM2194" s="17">
        <v>0</v>
      </c>
      <c r="AN2194" s="17">
        <v>7.2945696536335605E-2</v>
      </c>
      <c r="AO2194" s="17"/>
      <c r="AP2194" s="17">
        <v>0.205400375697147</v>
      </c>
      <c r="AQ2194" s="17">
        <v>0.128996005714273</v>
      </c>
      <c r="AR2194" s="17">
        <v>0.16082265007051899</v>
      </c>
      <c r="AS2194" s="17">
        <v>7.0461507415657001E-2</v>
      </c>
      <c r="AT2194" s="17">
        <v>0.205447561887765</v>
      </c>
      <c r="AU2194" s="17"/>
      <c r="AV2194" s="17">
        <v>7.9406572793640606E-2</v>
      </c>
      <c r="AW2194" s="17">
        <v>0.20509606773706901</v>
      </c>
      <c r="AX2194" s="17">
        <v>0</v>
      </c>
      <c r="AY2194" s="17">
        <v>0</v>
      </c>
      <c r="AZ2194" s="17">
        <v>0.312910762036958</v>
      </c>
      <c r="BA2194" s="17">
        <v>0.13578655054622299</v>
      </c>
      <c r="BB2194" s="17"/>
      <c r="BC2194" s="17">
        <v>0.110382326178575</v>
      </c>
      <c r="BD2194" s="17">
        <v>0.206563627206476</v>
      </c>
      <c r="BE2194" s="17">
        <v>0.177425343077215</v>
      </c>
      <c r="BF2194" s="17">
        <v>0.12145204062281099</v>
      </c>
      <c r="BG2194" s="17">
        <v>0</v>
      </c>
    </row>
    <row r="2195" spans="2:59" x14ac:dyDescent="0.35">
      <c r="B2195" t="s">
        <v>722</v>
      </c>
      <c r="C2195" s="17">
        <v>0.26009131963466398</v>
      </c>
      <c r="D2195" s="17">
        <v>0.29453532220936002</v>
      </c>
      <c r="E2195" s="17">
        <v>0.22786200451518299</v>
      </c>
      <c r="F2195" s="17"/>
      <c r="G2195" s="17">
        <v>0.18151785436847701</v>
      </c>
      <c r="H2195" s="17">
        <v>0.30545457833933698</v>
      </c>
      <c r="I2195" s="17">
        <v>0.20109140183218299</v>
      </c>
      <c r="J2195" s="17">
        <v>0.28829903394465101</v>
      </c>
      <c r="K2195" s="17">
        <v>0.15908248131809299</v>
      </c>
      <c r="L2195" s="17">
        <v>0.36241073841404903</v>
      </c>
      <c r="M2195" s="17"/>
      <c r="N2195" s="17">
        <v>0.28110266454749699</v>
      </c>
      <c r="O2195" s="17">
        <v>0.22632555943948601</v>
      </c>
      <c r="P2195" s="17">
        <v>0.34924557395573502</v>
      </c>
      <c r="Q2195" s="17">
        <v>0.188488684306367</v>
      </c>
      <c r="R2195" s="17"/>
      <c r="S2195" s="17">
        <v>0.19378965495462599</v>
      </c>
      <c r="T2195" s="17">
        <v>0.17822371647889901</v>
      </c>
      <c r="U2195" s="17">
        <v>0.31323863496618198</v>
      </c>
      <c r="V2195" s="17">
        <v>0.50030937822699095</v>
      </c>
      <c r="W2195" s="17">
        <v>0.117199792362452</v>
      </c>
      <c r="X2195" s="17">
        <v>8.9950863796171204E-2</v>
      </c>
      <c r="Y2195" s="17">
        <v>0.33289859725370902</v>
      </c>
      <c r="Z2195" s="17">
        <v>0.36506756131327001</v>
      </c>
      <c r="AA2195" s="17">
        <v>0.37754991671916899</v>
      </c>
      <c r="AB2195" s="17">
        <v>0.290985713511831</v>
      </c>
      <c r="AC2195" s="17">
        <v>0.18356927760536901</v>
      </c>
      <c r="AD2195" s="17">
        <v>0</v>
      </c>
      <c r="AE2195" s="17"/>
      <c r="AF2195" s="17">
        <v>0.29601363006968401</v>
      </c>
      <c r="AG2195" s="17">
        <v>0.26739431999980601</v>
      </c>
      <c r="AH2195" s="17">
        <v>0.22320915465786201</v>
      </c>
      <c r="AI2195" s="17"/>
      <c r="AJ2195" s="17">
        <v>0.32857505824405597</v>
      </c>
      <c r="AK2195" s="17">
        <v>0.27159487067112698</v>
      </c>
      <c r="AL2195" s="17">
        <v>0.19545538165614099</v>
      </c>
      <c r="AM2195" s="17">
        <v>0</v>
      </c>
      <c r="AN2195" s="17">
        <v>0.265195473514238</v>
      </c>
      <c r="AO2195" s="17"/>
      <c r="AP2195" s="17">
        <v>0.32143924557772802</v>
      </c>
      <c r="AQ2195" s="17">
        <v>0.308830801142571</v>
      </c>
      <c r="AR2195" s="17">
        <v>0.159467017266744</v>
      </c>
      <c r="AS2195" s="17">
        <v>0.23734694662799799</v>
      </c>
      <c r="AT2195" s="17">
        <v>0</v>
      </c>
      <c r="AU2195" s="17"/>
      <c r="AV2195" s="17">
        <v>0.31737754257526002</v>
      </c>
      <c r="AW2195" s="17">
        <v>0.27854928223403802</v>
      </c>
      <c r="AX2195" s="17">
        <v>0.177184213006951</v>
      </c>
      <c r="AY2195" s="17">
        <v>0.247246609498985</v>
      </c>
      <c r="AZ2195" s="17">
        <v>0</v>
      </c>
      <c r="BA2195" s="17">
        <v>0.38889255045746002</v>
      </c>
      <c r="BB2195" s="17"/>
      <c r="BC2195" s="17">
        <v>0.242678411129472</v>
      </c>
      <c r="BD2195" s="17">
        <v>0.196573176611264</v>
      </c>
      <c r="BE2195" s="17">
        <v>0.30085966598575098</v>
      </c>
      <c r="BF2195" s="17">
        <v>0.33325423958526101</v>
      </c>
      <c r="BG2195" s="17">
        <v>0.44625298126893798</v>
      </c>
    </row>
    <row r="2196" spans="2:59" x14ac:dyDescent="0.35">
      <c r="B2196" t="s">
        <v>100</v>
      </c>
      <c r="C2196" s="17">
        <v>3.12445911137555E-2</v>
      </c>
      <c r="D2196" s="17">
        <v>2.9172893463219701E-2</v>
      </c>
      <c r="E2196" s="17">
        <v>3.3183082329072501E-2</v>
      </c>
      <c r="F2196" s="17"/>
      <c r="G2196" s="17">
        <v>0</v>
      </c>
      <c r="H2196" s="17">
        <v>0</v>
      </c>
      <c r="I2196" s="17">
        <v>0.117548587279956</v>
      </c>
      <c r="J2196" s="17">
        <v>3.6390507579402001E-2</v>
      </c>
      <c r="K2196" s="17">
        <v>4.8913372502020998E-2</v>
      </c>
      <c r="L2196" s="17">
        <v>0</v>
      </c>
      <c r="M2196" s="17"/>
      <c r="N2196" s="17">
        <v>0</v>
      </c>
      <c r="O2196" s="17">
        <v>3.1319867784744798E-2</v>
      </c>
      <c r="P2196" s="17">
        <v>3.3361953307607897E-2</v>
      </c>
      <c r="Q2196" s="17">
        <v>6.0300800155686701E-2</v>
      </c>
      <c r="R2196" s="17"/>
      <c r="S2196" s="17">
        <v>0.134422367030989</v>
      </c>
      <c r="T2196" s="17">
        <v>0</v>
      </c>
      <c r="U2196" s="17">
        <v>0.12707628702091101</v>
      </c>
      <c r="V2196" s="17">
        <v>0</v>
      </c>
      <c r="W2196" s="17">
        <v>0</v>
      </c>
      <c r="X2196" s="17">
        <v>0</v>
      </c>
      <c r="Y2196" s="17">
        <v>0</v>
      </c>
      <c r="Z2196" s="17">
        <v>0</v>
      </c>
      <c r="AA2196" s="17">
        <v>0</v>
      </c>
      <c r="AB2196" s="17">
        <v>0</v>
      </c>
      <c r="AC2196" s="17">
        <v>0</v>
      </c>
      <c r="AD2196" s="17">
        <v>1</v>
      </c>
      <c r="AE2196" s="17"/>
      <c r="AF2196" s="17">
        <v>6.3631397597945394E-2</v>
      </c>
      <c r="AG2196" s="17">
        <v>0</v>
      </c>
      <c r="AH2196" s="17">
        <v>4.4414292314166402E-2</v>
      </c>
      <c r="AI2196" s="17"/>
      <c r="AJ2196" s="17">
        <v>2.5605802019565901E-2</v>
      </c>
      <c r="AK2196" s="17">
        <v>0</v>
      </c>
      <c r="AL2196" s="17">
        <v>0</v>
      </c>
      <c r="AM2196" s="17">
        <v>1</v>
      </c>
      <c r="AN2196" s="17">
        <v>8.4498507562366904E-2</v>
      </c>
      <c r="AO2196" s="17"/>
      <c r="AP2196" s="17">
        <v>9.2722434697563805E-2</v>
      </c>
      <c r="AQ2196" s="17">
        <v>0</v>
      </c>
      <c r="AR2196" s="17">
        <v>0</v>
      </c>
      <c r="AS2196" s="17">
        <v>0</v>
      </c>
      <c r="AT2196" s="17">
        <v>0</v>
      </c>
      <c r="AU2196" s="17"/>
      <c r="AV2196" s="17">
        <v>0</v>
      </c>
      <c r="AW2196" s="17">
        <v>9.25850631136E-2</v>
      </c>
      <c r="AX2196" s="17">
        <v>0</v>
      </c>
      <c r="AY2196" s="17">
        <v>0</v>
      </c>
      <c r="AZ2196" s="17">
        <v>0</v>
      </c>
      <c r="BA2196" s="17">
        <v>5.5192665038610297E-2</v>
      </c>
      <c r="BB2196" s="17"/>
      <c r="BC2196" s="17">
        <v>2.97558084502157E-2</v>
      </c>
      <c r="BD2196" s="17">
        <v>3.0806155819909E-2</v>
      </c>
      <c r="BE2196" s="17">
        <v>5.7885611992499697E-2</v>
      </c>
      <c r="BF2196" s="17">
        <v>0</v>
      </c>
      <c r="BG2196" s="17">
        <v>0</v>
      </c>
    </row>
    <row r="2197" spans="2:59" x14ac:dyDescent="0.35">
      <c r="C2197" s="17"/>
      <c r="D2197" s="17"/>
      <c r="E2197" s="17"/>
      <c r="F2197" s="17"/>
      <c r="G2197" s="17"/>
      <c r="H2197" s="17"/>
      <c r="I2197" s="17"/>
      <c r="J2197" s="17"/>
      <c r="K2197" s="17"/>
      <c r="L2197" s="17"/>
      <c r="M2197" s="17"/>
      <c r="N2197" s="17"/>
      <c r="O2197" s="17"/>
      <c r="P2197" s="17"/>
      <c r="Q2197" s="17"/>
      <c r="R2197" s="17"/>
      <c r="S2197" s="17"/>
      <c r="T2197" s="17"/>
      <c r="U2197" s="17"/>
      <c r="V2197" s="17"/>
      <c r="W2197" s="17"/>
      <c r="X2197" s="17"/>
      <c r="Y2197" s="17"/>
      <c r="Z2197" s="17"/>
      <c r="AA2197" s="17"/>
      <c r="AB2197" s="17"/>
      <c r="AC2197" s="17"/>
      <c r="AD2197" s="17"/>
      <c r="AE2197" s="17"/>
      <c r="AF2197" s="17"/>
      <c r="AG2197" s="17"/>
      <c r="AH2197" s="17"/>
      <c r="AI2197" s="17"/>
      <c r="AJ2197" s="17"/>
      <c r="AK2197" s="17"/>
      <c r="AL2197" s="17"/>
      <c r="AM2197" s="17"/>
      <c r="AN2197" s="17"/>
      <c r="AO2197" s="17"/>
      <c r="AP2197" s="17"/>
      <c r="AQ2197" s="17"/>
      <c r="AR2197" s="17"/>
      <c r="AS2197" s="17"/>
      <c r="AT2197" s="17"/>
      <c r="AU2197" s="17"/>
      <c r="AV2197" s="17"/>
      <c r="AW2197" s="17"/>
      <c r="AX2197" s="17"/>
      <c r="AY2197" s="17"/>
      <c r="AZ2197" s="17"/>
      <c r="BA2197" s="17"/>
      <c r="BB2197" s="17"/>
      <c r="BC2197" s="17"/>
      <c r="BD2197" s="17"/>
      <c r="BE2197" s="17"/>
      <c r="BF2197" s="17"/>
      <c r="BG2197" s="17"/>
    </row>
    <row r="2198" spans="2:59" x14ac:dyDescent="0.35">
      <c r="B2198" s="6" t="s">
        <v>727</v>
      </c>
      <c r="C2198" s="17"/>
      <c r="D2198" s="17"/>
      <c r="E2198" s="17"/>
      <c r="F2198" s="17"/>
      <c r="G2198" s="17"/>
      <c r="H2198" s="17"/>
      <c r="I2198" s="17"/>
      <c r="J2198" s="17"/>
      <c r="K2198" s="17"/>
      <c r="L2198" s="17"/>
      <c r="M2198" s="17"/>
      <c r="N2198" s="17"/>
      <c r="O2198" s="17"/>
      <c r="P2198" s="17"/>
      <c r="Q2198" s="17"/>
      <c r="R2198" s="17"/>
      <c r="S2198" s="17"/>
      <c r="T2198" s="17"/>
      <c r="U2198" s="17"/>
      <c r="V2198" s="17"/>
      <c r="W2198" s="17"/>
      <c r="X2198" s="17"/>
      <c r="Y2198" s="17"/>
      <c r="Z2198" s="17"/>
      <c r="AA2198" s="17"/>
      <c r="AB2198" s="17"/>
      <c r="AC2198" s="17"/>
      <c r="AD2198" s="17"/>
      <c r="AE2198" s="17"/>
      <c r="AF2198" s="17"/>
      <c r="AG2198" s="17"/>
      <c r="AH2198" s="17"/>
      <c r="AI2198" s="17"/>
      <c r="AJ2198" s="17"/>
      <c r="AK2198" s="17"/>
      <c r="AL2198" s="17"/>
      <c r="AM2198" s="17"/>
      <c r="AN2198" s="17"/>
      <c r="AO2198" s="17"/>
      <c r="AP2198" s="17"/>
      <c r="AQ2198" s="17"/>
      <c r="AR2198" s="17"/>
      <c r="AS2198" s="17"/>
      <c r="AT2198" s="17"/>
      <c r="AU2198" s="17"/>
      <c r="AV2198" s="17"/>
      <c r="AW2198" s="17"/>
      <c r="AX2198" s="17"/>
      <c r="AY2198" s="17"/>
      <c r="AZ2198" s="17"/>
      <c r="BA2198" s="17"/>
      <c r="BB2198" s="17"/>
      <c r="BC2198" s="17"/>
      <c r="BD2198" s="17"/>
      <c r="BE2198" s="17"/>
      <c r="BF2198" s="17"/>
      <c r="BG2198" s="17"/>
    </row>
    <row r="2199" spans="2:59" x14ac:dyDescent="0.35">
      <c r="B2199" s="24" t="s">
        <v>724</v>
      </c>
      <c r="C2199" s="17"/>
      <c r="D2199" s="17"/>
      <c r="E2199" s="17"/>
      <c r="F2199" s="17"/>
      <c r="G2199" s="17"/>
      <c r="H2199" s="17"/>
      <c r="I2199" s="17"/>
      <c r="J2199" s="17"/>
      <c r="K2199" s="17"/>
      <c r="L2199" s="17"/>
      <c r="M2199" s="17"/>
      <c r="N2199" s="17"/>
      <c r="O2199" s="17"/>
      <c r="P2199" s="17"/>
      <c r="Q2199" s="17"/>
      <c r="R2199" s="17"/>
      <c r="S2199" s="17"/>
      <c r="T2199" s="17"/>
      <c r="U2199" s="17"/>
      <c r="V2199" s="17"/>
      <c r="W2199" s="17"/>
      <c r="X2199" s="17"/>
      <c r="Y2199" s="17"/>
      <c r="Z2199" s="17"/>
      <c r="AA2199" s="17"/>
      <c r="AB2199" s="17"/>
      <c r="AC2199" s="17"/>
      <c r="AD2199" s="17"/>
      <c r="AE2199" s="17"/>
      <c r="AF2199" s="17"/>
      <c r="AG2199" s="17"/>
      <c r="AH2199" s="17"/>
      <c r="AI2199" s="17"/>
      <c r="AJ2199" s="17"/>
      <c r="AK2199" s="17"/>
      <c r="AL2199" s="17"/>
      <c r="AM2199" s="17"/>
      <c r="AN2199" s="17"/>
      <c r="AO2199" s="17"/>
      <c r="AP2199" s="17"/>
      <c r="AQ2199" s="17"/>
      <c r="AR2199" s="17"/>
      <c r="AS2199" s="17"/>
      <c r="AT2199" s="17"/>
      <c r="AU2199" s="17"/>
      <c r="AV2199" s="17"/>
      <c r="AW2199" s="17"/>
      <c r="AX2199" s="17"/>
      <c r="AY2199" s="17"/>
      <c r="AZ2199" s="17"/>
      <c r="BA2199" s="17"/>
      <c r="BB2199" s="17"/>
      <c r="BC2199" s="17"/>
      <c r="BD2199" s="17"/>
      <c r="BE2199" s="17"/>
      <c r="BF2199" s="17"/>
      <c r="BG2199" s="17"/>
    </row>
    <row r="2200" spans="2:59" x14ac:dyDescent="0.35">
      <c r="B2200" t="s">
        <v>725</v>
      </c>
      <c r="C2200" s="17">
        <v>0.23819058398082399</v>
      </c>
      <c r="D2200" s="17">
        <v>0.26677825221224299</v>
      </c>
      <c r="E2200" s="17">
        <v>0.211441051432641</v>
      </c>
      <c r="F2200" s="17"/>
      <c r="G2200" s="17">
        <v>0.266738367274171</v>
      </c>
      <c r="H2200" s="17">
        <v>0.28962859370330801</v>
      </c>
      <c r="I2200" s="17">
        <v>0.26132265204661898</v>
      </c>
      <c r="J2200" s="17">
        <v>0.13274933645054199</v>
      </c>
      <c r="K2200" s="17">
        <v>0.21284946595976401</v>
      </c>
      <c r="L2200" s="17">
        <v>0.27500027936786797</v>
      </c>
      <c r="M2200" s="17"/>
      <c r="N2200" s="17">
        <v>0.27703792625109203</v>
      </c>
      <c r="O2200" s="17">
        <v>0.26415814736165599</v>
      </c>
      <c r="P2200" s="17">
        <v>0.25922550864171101</v>
      </c>
      <c r="Q2200" s="17">
        <v>0.145306634341277</v>
      </c>
      <c r="R2200" s="17"/>
      <c r="S2200" s="17">
        <v>0</v>
      </c>
      <c r="T2200" s="17">
        <v>0.12682942501421801</v>
      </c>
      <c r="U2200" s="17">
        <v>0.44031492198709299</v>
      </c>
      <c r="V2200" s="17">
        <v>0.34171243974479099</v>
      </c>
      <c r="W2200" s="17">
        <v>0.47053006257906699</v>
      </c>
      <c r="X2200" s="17">
        <v>0</v>
      </c>
      <c r="Y2200" s="17">
        <v>0.42502852153738901</v>
      </c>
      <c r="Z2200" s="17">
        <v>0.184193354034284</v>
      </c>
      <c r="AA2200" s="17">
        <v>0.30422493597383699</v>
      </c>
      <c r="AB2200" s="17">
        <v>0.290985713511831</v>
      </c>
      <c r="AC2200" s="17">
        <v>0.39301951687007303</v>
      </c>
      <c r="AD2200" s="17">
        <v>0</v>
      </c>
      <c r="AE2200" s="17"/>
      <c r="AF2200" s="17">
        <v>0.25879277847606103</v>
      </c>
      <c r="AG2200" s="17">
        <v>0.21492206986005399</v>
      </c>
      <c r="AH2200" s="17">
        <v>0.12708695983962001</v>
      </c>
      <c r="AI2200" s="17"/>
      <c r="AJ2200" s="17">
        <v>0.29003694981758898</v>
      </c>
      <c r="AK2200" s="17">
        <v>0.216992991191508</v>
      </c>
      <c r="AL2200" s="17">
        <v>0</v>
      </c>
      <c r="AM2200" s="17">
        <v>0</v>
      </c>
      <c r="AN2200" s="17">
        <v>0.18502378273772699</v>
      </c>
      <c r="AO2200" s="17"/>
      <c r="AP2200" s="17">
        <v>0.25567602947736601</v>
      </c>
      <c r="AQ2200" s="17">
        <v>0.25493910434475803</v>
      </c>
      <c r="AR2200" s="17">
        <v>0</v>
      </c>
      <c r="AS2200" s="17">
        <v>0.23734694662799799</v>
      </c>
      <c r="AT2200" s="17">
        <v>0.205447561887765</v>
      </c>
      <c r="AU2200" s="17"/>
      <c r="AV2200" s="17">
        <v>0.25542648284001401</v>
      </c>
      <c r="AW2200" s="17">
        <v>0.27000240861337799</v>
      </c>
      <c r="AX2200" s="17">
        <v>0</v>
      </c>
      <c r="AY2200" s="17">
        <v>0.14741776996994599</v>
      </c>
      <c r="AZ2200" s="17">
        <v>0.149956802465946</v>
      </c>
      <c r="BA2200" s="17">
        <v>0.335363779048924</v>
      </c>
      <c r="BB2200" s="17"/>
      <c r="BC2200" s="17">
        <v>0.12711933463960301</v>
      </c>
      <c r="BD2200" s="17">
        <v>0.27884125677261001</v>
      </c>
      <c r="BE2200" s="17">
        <v>0.307070063345521</v>
      </c>
      <c r="BF2200" s="17">
        <v>0.21513279806444599</v>
      </c>
      <c r="BG2200" s="17">
        <v>0.28298982614953899</v>
      </c>
    </row>
    <row r="2201" spans="2:59" x14ac:dyDescent="0.35">
      <c r="B2201" t="s">
        <v>689</v>
      </c>
      <c r="C2201" s="17">
        <v>0.14261258517574199</v>
      </c>
      <c r="D2201" s="17">
        <v>0.119520250677072</v>
      </c>
      <c r="E2201" s="17">
        <v>0.16422012407277101</v>
      </c>
      <c r="F2201" s="17"/>
      <c r="G2201" s="17">
        <v>0.19978771862495201</v>
      </c>
      <c r="H2201" s="17">
        <v>0.187579901782953</v>
      </c>
      <c r="I2201" s="17">
        <v>0.132487201286135</v>
      </c>
      <c r="J2201" s="17">
        <v>0.102542173156598</v>
      </c>
      <c r="K2201" s="17">
        <v>5.9363474302171697E-2</v>
      </c>
      <c r="L2201" s="17">
        <v>0.16989561293677899</v>
      </c>
      <c r="M2201" s="17"/>
      <c r="N2201" s="17">
        <v>0.2151781153367</v>
      </c>
      <c r="O2201" s="17">
        <v>0.104166722296662</v>
      </c>
      <c r="P2201" s="17">
        <v>0.142939756648405</v>
      </c>
      <c r="Q2201" s="17">
        <v>0.117060831493237</v>
      </c>
      <c r="R2201" s="17"/>
      <c r="S2201" s="17">
        <v>0.228041164615259</v>
      </c>
      <c r="T2201" s="17">
        <v>0.102763016467752</v>
      </c>
      <c r="U2201" s="17">
        <v>0</v>
      </c>
      <c r="V2201" s="17">
        <v>0.15859693848220099</v>
      </c>
      <c r="W2201" s="17">
        <v>0.19261187805490901</v>
      </c>
      <c r="X2201" s="17">
        <v>0.33944216271284</v>
      </c>
      <c r="Y2201" s="17">
        <v>0.105534401491106</v>
      </c>
      <c r="Z2201" s="17">
        <v>0</v>
      </c>
      <c r="AA2201" s="17">
        <v>8.3789189297411706E-2</v>
      </c>
      <c r="AB2201" s="17">
        <v>8.5107040036370804E-2</v>
      </c>
      <c r="AC2201" s="17">
        <v>0.24419069206907901</v>
      </c>
      <c r="AD2201" s="17">
        <v>0</v>
      </c>
      <c r="AE2201" s="17"/>
      <c r="AF2201" s="17">
        <v>0.211242560346768</v>
      </c>
      <c r="AG2201" s="17">
        <v>0.108246003824724</v>
      </c>
      <c r="AH2201" s="17">
        <v>0.104116986681489</v>
      </c>
      <c r="AI2201" s="17"/>
      <c r="AJ2201" s="17">
        <v>0.227960978771344</v>
      </c>
      <c r="AK2201" s="17">
        <v>9.2014752596271093E-2</v>
      </c>
      <c r="AL2201" s="17">
        <v>0.34669386164436</v>
      </c>
      <c r="AM2201" s="17">
        <v>0</v>
      </c>
      <c r="AN2201" s="17">
        <v>7.5124755473441898E-2</v>
      </c>
      <c r="AO2201" s="17"/>
      <c r="AP2201" s="17">
        <v>0.23496962037386901</v>
      </c>
      <c r="AQ2201" s="17">
        <v>9.8094765690413199E-2</v>
      </c>
      <c r="AR2201" s="17">
        <v>0.14762675627903299</v>
      </c>
      <c r="AS2201" s="17">
        <v>0.26902131737805801</v>
      </c>
      <c r="AT2201" s="17">
        <v>0.17072608743626999</v>
      </c>
      <c r="AU2201" s="17"/>
      <c r="AV2201" s="17">
        <v>4.6140689236256499E-2</v>
      </c>
      <c r="AW2201" s="17">
        <v>0.22102670633480201</v>
      </c>
      <c r="AX2201" s="17">
        <v>0.38956177324522601</v>
      </c>
      <c r="AY2201" s="17">
        <v>0.19000600587993899</v>
      </c>
      <c r="AZ2201" s="17">
        <v>0.28756745186181099</v>
      </c>
      <c r="BA2201" s="17">
        <v>6.5543661534927897E-2</v>
      </c>
      <c r="BB2201" s="17"/>
      <c r="BC2201" s="17">
        <v>0.19484692894589001</v>
      </c>
      <c r="BD2201" s="17">
        <v>9.8587165128481993E-2</v>
      </c>
      <c r="BE2201" s="17">
        <v>0.12142689376778</v>
      </c>
      <c r="BF2201" s="17">
        <v>0.34151034738095898</v>
      </c>
      <c r="BG2201" s="17">
        <v>0</v>
      </c>
    </row>
    <row r="2202" spans="2:59" x14ac:dyDescent="0.35">
      <c r="B2202" t="s">
        <v>690</v>
      </c>
      <c r="C2202" s="17">
        <v>0.110175018180032</v>
      </c>
      <c r="D2202" s="17">
        <v>7.0025645178864407E-2</v>
      </c>
      <c r="E2202" s="17">
        <v>0.147742858662509</v>
      </c>
      <c r="F2202" s="17"/>
      <c r="G2202" s="17">
        <v>6.5558993358858203E-2</v>
      </c>
      <c r="H2202" s="17">
        <v>0</v>
      </c>
      <c r="I2202" s="17">
        <v>0.18042829024558199</v>
      </c>
      <c r="J2202" s="17">
        <v>0.13033114297015999</v>
      </c>
      <c r="K2202" s="17">
        <v>0.23018320553346</v>
      </c>
      <c r="L2202" s="17">
        <v>7.9243177888784697E-2</v>
      </c>
      <c r="M2202" s="17"/>
      <c r="N2202" s="17">
        <v>0.11141645338448999</v>
      </c>
      <c r="O2202" s="17">
        <v>0.120246983367245</v>
      </c>
      <c r="P2202" s="17">
        <v>0.16388710711249899</v>
      </c>
      <c r="Q2202" s="17">
        <v>4.0850601277397598E-2</v>
      </c>
      <c r="R2202" s="17"/>
      <c r="S2202" s="17">
        <v>6.9842960245586602E-2</v>
      </c>
      <c r="T2202" s="17">
        <v>0.107122078458804</v>
      </c>
      <c r="U2202" s="17">
        <v>0.139662154988107</v>
      </c>
      <c r="V2202" s="17">
        <v>0</v>
      </c>
      <c r="W2202" s="17">
        <v>0</v>
      </c>
      <c r="X2202" s="17">
        <v>9.8170511687640502E-2</v>
      </c>
      <c r="Y2202" s="17">
        <v>0.10181929238207101</v>
      </c>
      <c r="Z2202" s="17">
        <v>0.193139916813023</v>
      </c>
      <c r="AA2202" s="17">
        <v>0.104977566108421</v>
      </c>
      <c r="AB2202" s="17">
        <v>0.108368829437266</v>
      </c>
      <c r="AC2202" s="17">
        <v>0.36278979106084802</v>
      </c>
      <c r="AD2202" s="17">
        <v>0</v>
      </c>
      <c r="AE2202" s="17"/>
      <c r="AF2202" s="17">
        <v>8.9304530994850306E-2</v>
      </c>
      <c r="AG2202" s="17">
        <v>0.14522165266505099</v>
      </c>
      <c r="AH2202" s="17">
        <v>5.14315395766533E-2</v>
      </c>
      <c r="AI2202" s="17"/>
      <c r="AJ2202" s="17">
        <v>0.106857753550107</v>
      </c>
      <c r="AK2202" s="17">
        <v>0.123302949405969</v>
      </c>
      <c r="AL2202" s="17">
        <v>0</v>
      </c>
      <c r="AM2202" s="17">
        <v>0</v>
      </c>
      <c r="AN2202" s="17">
        <v>8.9057333006081901E-2</v>
      </c>
      <c r="AO2202" s="17"/>
      <c r="AP2202" s="17">
        <v>0.134665078482544</v>
      </c>
      <c r="AQ2202" s="17">
        <v>9.1480848395508005E-2</v>
      </c>
      <c r="AR2202" s="17">
        <v>0</v>
      </c>
      <c r="AS2202" s="17">
        <v>6.21641861270976E-2</v>
      </c>
      <c r="AT2202" s="17">
        <v>0.15071688626738799</v>
      </c>
      <c r="AU2202" s="17"/>
      <c r="AV2202" s="17">
        <v>0.15124025849730699</v>
      </c>
      <c r="AW2202" s="17">
        <v>0.13446556738044599</v>
      </c>
      <c r="AX2202" s="17">
        <v>0</v>
      </c>
      <c r="AY2202" s="17">
        <v>0</v>
      </c>
      <c r="AZ2202" s="17">
        <v>0.110008715287787</v>
      </c>
      <c r="BA2202" s="17">
        <v>7.6015426857518206E-2</v>
      </c>
      <c r="BB2202" s="17"/>
      <c r="BC2202" s="17">
        <v>0.10199862428911</v>
      </c>
      <c r="BD2202" s="17">
        <v>5.7898046094254203E-2</v>
      </c>
      <c r="BE2202" s="17">
        <v>0.12631272985330599</v>
      </c>
      <c r="BF2202" s="17">
        <v>0</v>
      </c>
      <c r="BG2202" s="17">
        <v>0</v>
      </c>
    </row>
    <row r="2203" spans="2:59" x14ac:dyDescent="0.35">
      <c r="B2203" t="s">
        <v>691</v>
      </c>
      <c r="C2203" s="17">
        <v>0.125854814831557</v>
      </c>
      <c r="D2203" s="17">
        <v>0.17270862959132899</v>
      </c>
      <c r="E2203" s="17">
        <v>8.2013616144856902E-2</v>
      </c>
      <c r="F2203" s="17"/>
      <c r="G2203" s="17">
        <v>0</v>
      </c>
      <c r="H2203" s="17">
        <v>0.15705483179469801</v>
      </c>
      <c r="I2203" s="17">
        <v>0.13874749968866101</v>
      </c>
      <c r="J2203" s="17">
        <v>0.25496863576114598</v>
      </c>
      <c r="K2203" s="17">
        <v>0</v>
      </c>
      <c r="L2203" s="17">
        <v>0.14484219523463801</v>
      </c>
      <c r="M2203" s="17"/>
      <c r="N2203" s="17">
        <v>0.19930369354472399</v>
      </c>
      <c r="O2203" s="17">
        <v>0.13737636116236601</v>
      </c>
      <c r="P2203" s="17">
        <v>6.2990771266156098E-2</v>
      </c>
      <c r="Q2203" s="17">
        <v>0.10301009310829801</v>
      </c>
      <c r="R2203" s="17"/>
      <c r="S2203" s="17">
        <v>0.160744833478384</v>
      </c>
      <c r="T2203" s="17">
        <v>0.222605013370448</v>
      </c>
      <c r="U2203" s="17">
        <v>0.26724882468987798</v>
      </c>
      <c r="V2203" s="17">
        <v>0</v>
      </c>
      <c r="W2203" s="17">
        <v>0</v>
      </c>
      <c r="X2203" s="17">
        <v>0.13035165230916901</v>
      </c>
      <c r="Y2203" s="17">
        <v>8.6812885412849497E-2</v>
      </c>
      <c r="Z2203" s="17">
        <v>0</v>
      </c>
      <c r="AA2203" s="17">
        <v>0.21500684022246699</v>
      </c>
      <c r="AB2203" s="17">
        <v>0</v>
      </c>
      <c r="AC2203" s="17">
        <v>0</v>
      </c>
      <c r="AD2203" s="17">
        <v>0</v>
      </c>
      <c r="AE2203" s="17"/>
      <c r="AF2203" s="17">
        <v>9.7208160204451305E-2</v>
      </c>
      <c r="AG2203" s="17">
        <v>0.155351103630228</v>
      </c>
      <c r="AH2203" s="17">
        <v>0.224237833952044</v>
      </c>
      <c r="AI2203" s="17"/>
      <c r="AJ2203" s="17">
        <v>9.6479950777119905E-2</v>
      </c>
      <c r="AK2203" s="17">
        <v>0.21079231086981701</v>
      </c>
      <c r="AL2203" s="17">
        <v>0</v>
      </c>
      <c r="AM2203" s="17">
        <v>0</v>
      </c>
      <c r="AN2203" s="17">
        <v>8.2269700000582605E-2</v>
      </c>
      <c r="AO2203" s="17"/>
      <c r="AP2203" s="17">
        <v>5.5543305880326702E-2</v>
      </c>
      <c r="AQ2203" s="17">
        <v>0.11668823603084801</v>
      </c>
      <c r="AR2203" s="17">
        <v>0.14847360561452799</v>
      </c>
      <c r="AS2203" s="17">
        <v>0.14222938603667501</v>
      </c>
      <c r="AT2203" s="17">
        <v>0.33127252397185902</v>
      </c>
      <c r="AU2203" s="17"/>
      <c r="AV2203" s="17">
        <v>0.180434220672711</v>
      </c>
      <c r="AW2203" s="17">
        <v>5.5461016497694998E-2</v>
      </c>
      <c r="AX2203" s="17">
        <v>0</v>
      </c>
      <c r="AY2203" s="17">
        <v>0.190386120474522</v>
      </c>
      <c r="AZ2203" s="17">
        <v>0.120735293487402</v>
      </c>
      <c r="BA2203" s="17">
        <v>6.4317236572268094E-2</v>
      </c>
      <c r="BB2203" s="17"/>
      <c r="BC2203" s="17">
        <v>0.136849359044382</v>
      </c>
      <c r="BD2203" s="17">
        <v>0.108475905285842</v>
      </c>
      <c r="BE2203" s="17">
        <v>0.16523194477445399</v>
      </c>
      <c r="BF2203" s="17">
        <v>0.118121441520814</v>
      </c>
      <c r="BG2203" s="17">
        <v>0</v>
      </c>
    </row>
    <row r="2204" spans="2:59" x14ac:dyDescent="0.35">
      <c r="B2204" t="s">
        <v>692</v>
      </c>
      <c r="C2204" s="17">
        <v>8.3357845367101002E-2</v>
      </c>
      <c r="D2204" s="17">
        <v>8.9971460737015493E-2</v>
      </c>
      <c r="E2204" s="17">
        <v>7.7169473578027697E-2</v>
      </c>
      <c r="F2204" s="17"/>
      <c r="G2204" s="17">
        <v>0.197951768522444</v>
      </c>
      <c r="H2204" s="17">
        <v>0.106148105209636</v>
      </c>
      <c r="I2204" s="17">
        <v>0</v>
      </c>
      <c r="J2204" s="17">
        <v>9.4182381749347302E-2</v>
      </c>
      <c r="K2204" s="17">
        <v>7.26585143168956E-2</v>
      </c>
      <c r="L2204" s="17">
        <v>4.3739078281084899E-2</v>
      </c>
      <c r="M2204" s="17"/>
      <c r="N2204" s="17">
        <v>3.7314240342547801E-2</v>
      </c>
      <c r="O2204" s="17">
        <v>0.104947131918875</v>
      </c>
      <c r="P2204" s="17">
        <v>6.4571265480182202E-2</v>
      </c>
      <c r="Q2204" s="17">
        <v>0.122279124506057</v>
      </c>
      <c r="R2204" s="17"/>
      <c r="S2204" s="17">
        <v>6.3178508762745805E-2</v>
      </c>
      <c r="T2204" s="17">
        <v>0</v>
      </c>
      <c r="U2204" s="17">
        <v>0.152774098334922</v>
      </c>
      <c r="V2204" s="17">
        <v>0.17533414750236001</v>
      </c>
      <c r="W2204" s="17">
        <v>0.163615610886437</v>
      </c>
      <c r="X2204" s="17">
        <v>0.30673833862901301</v>
      </c>
      <c r="Y2204" s="17">
        <v>0</v>
      </c>
      <c r="Z2204" s="17">
        <v>0.231435656919247</v>
      </c>
      <c r="AA2204" s="17">
        <v>4.6669967929360699E-2</v>
      </c>
      <c r="AB2204" s="17">
        <v>0</v>
      </c>
      <c r="AC2204" s="17">
        <v>0</v>
      </c>
      <c r="AD2204" s="17">
        <v>0</v>
      </c>
      <c r="AE2204" s="17"/>
      <c r="AF2204" s="17">
        <v>4.3109562321069897E-2</v>
      </c>
      <c r="AG2204" s="17">
        <v>8.6354545282094394E-2</v>
      </c>
      <c r="AH2204" s="17">
        <v>6.2186901041528402E-2</v>
      </c>
      <c r="AI2204" s="17"/>
      <c r="AJ2204" s="17">
        <v>6.2166014079443999E-2</v>
      </c>
      <c r="AK2204" s="17">
        <v>7.7444675196668505E-2</v>
      </c>
      <c r="AL2204" s="17">
        <v>0.19545538165614099</v>
      </c>
      <c r="AM2204" s="17">
        <v>0</v>
      </c>
      <c r="AN2204" s="17">
        <v>0</v>
      </c>
      <c r="AO2204" s="17"/>
      <c r="AP2204" s="17">
        <v>4.8510575820934002E-2</v>
      </c>
      <c r="AQ2204" s="17">
        <v>0.130746041421652</v>
      </c>
      <c r="AR2204" s="17">
        <v>0.159467017266744</v>
      </c>
      <c r="AS2204" s="17">
        <v>0.12673693787346499</v>
      </c>
      <c r="AT2204" s="17">
        <v>0</v>
      </c>
      <c r="AU2204" s="17"/>
      <c r="AV2204" s="17">
        <v>0.14075106973582099</v>
      </c>
      <c r="AW2204" s="17">
        <v>4.8438705677950201E-2</v>
      </c>
      <c r="AX2204" s="17">
        <v>0.177184213006951</v>
      </c>
      <c r="AY2204" s="17">
        <v>0.16964816199324501</v>
      </c>
      <c r="AZ2204" s="17">
        <v>0</v>
      </c>
      <c r="BA2204" s="17">
        <v>0</v>
      </c>
      <c r="BB2204" s="17"/>
      <c r="BC2204" s="17">
        <v>0.136157746428478</v>
      </c>
      <c r="BD2204" s="17">
        <v>5.9624580357457303E-2</v>
      </c>
      <c r="BE2204" s="17">
        <v>3.24460896717194E-2</v>
      </c>
      <c r="BF2204" s="17">
        <v>0.11511962462776</v>
      </c>
      <c r="BG2204" s="17">
        <v>0.16326315511939901</v>
      </c>
    </row>
    <row r="2205" spans="2:59" x14ac:dyDescent="0.35">
      <c r="B2205" t="s">
        <v>598</v>
      </c>
      <c r="C2205" s="17">
        <v>0.11543595773069899</v>
      </c>
      <c r="D2205" s="17">
        <v>0.119898287194471</v>
      </c>
      <c r="E2205" s="17">
        <v>0.111260548030767</v>
      </c>
      <c r="F2205" s="17"/>
      <c r="G2205" s="17">
        <v>0.148159230313545</v>
      </c>
      <c r="H2205" s="17">
        <v>0.20489528037336199</v>
      </c>
      <c r="I2205" s="17">
        <v>5.2344711784143801E-2</v>
      </c>
      <c r="J2205" s="17">
        <v>0</v>
      </c>
      <c r="K2205" s="17">
        <v>0.12366923794881</v>
      </c>
      <c r="L2205" s="17">
        <v>0.163805669920428</v>
      </c>
      <c r="M2205" s="17"/>
      <c r="N2205" s="17">
        <v>0.123985716724796</v>
      </c>
      <c r="O2205" s="17">
        <v>0.105380480083701</v>
      </c>
      <c r="P2205" s="17">
        <v>3.6457049192809697E-2</v>
      </c>
      <c r="Q2205" s="17">
        <v>0.20108016713826299</v>
      </c>
      <c r="R2205" s="17"/>
      <c r="S2205" s="17">
        <v>0.19928163414338701</v>
      </c>
      <c r="T2205" s="17">
        <v>0.170149370879083</v>
      </c>
      <c r="U2205" s="17">
        <v>0</v>
      </c>
      <c r="V2205" s="17">
        <v>0.18167774641755399</v>
      </c>
      <c r="W2205" s="17">
        <v>0</v>
      </c>
      <c r="X2205" s="17">
        <v>0</v>
      </c>
      <c r="Y2205" s="17">
        <v>8.8365775735865695E-2</v>
      </c>
      <c r="Z2205" s="17">
        <v>0</v>
      </c>
      <c r="AA2205" s="17">
        <v>0.107959759984196</v>
      </c>
      <c r="AB2205" s="17">
        <v>0.31787302274671497</v>
      </c>
      <c r="AC2205" s="17">
        <v>0</v>
      </c>
      <c r="AD2205" s="17">
        <v>0</v>
      </c>
      <c r="AE2205" s="17"/>
      <c r="AF2205" s="17">
        <v>6.2816997346858403E-2</v>
      </c>
      <c r="AG2205" s="17">
        <v>0.141219510241827</v>
      </c>
      <c r="AH2205" s="17">
        <v>0.16047698665427501</v>
      </c>
      <c r="AI2205" s="17"/>
      <c r="AJ2205" s="17">
        <v>5.6806654632340498E-2</v>
      </c>
      <c r="AK2205" s="17">
        <v>0.12070047480263001</v>
      </c>
      <c r="AL2205" s="17">
        <v>0.27051643741188802</v>
      </c>
      <c r="AM2205" s="17">
        <v>0</v>
      </c>
      <c r="AN2205" s="17">
        <v>9.7281351157901597E-2</v>
      </c>
      <c r="AO2205" s="17"/>
      <c r="AP2205" s="17">
        <v>9.0396230728108998E-2</v>
      </c>
      <c r="AQ2205" s="17">
        <v>8.7714206613528495E-2</v>
      </c>
      <c r="AR2205" s="17">
        <v>0.381530051576566</v>
      </c>
      <c r="AS2205" s="17">
        <v>5.2867833068568501E-2</v>
      </c>
      <c r="AT2205" s="17">
        <v>0</v>
      </c>
      <c r="AU2205" s="17"/>
      <c r="AV2205" s="17">
        <v>1.5763084123765099E-2</v>
      </c>
      <c r="AW2205" s="17">
        <v>9.0262305498039402E-2</v>
      </c>
      <c r="AX2205" s="17">
        <v>0.43325401374782302</v>
      </c>
      <c r="AY2205" s="17">
        <v>0.14067333027950099</v>
      </c>
      <c r="AZ2205" s="17">
        <v>0.1045491397137</v>
      </c>
      <c r="BA2205" s="17">
        <v>0.149361176546254</v>
      </c>
      <c r="BB2205" s="17"/>
      <c r="BC2205" s="17">
        <v>5.9847050004475003E-2</v>
      </c>
      <c r="BD2205" s="17">
        <v>0.212723475575717</v>
      </c>
      <c r="BE2205" s="17">
        <v>9.4796973021638795E-2</v>
      </c>
      <c r="BF2205" s="17">
        <v>0.117860616899017</v>
      </c>
      <c r="BG2205" s="17">
        <v>0.169617335344531</v>
      </c>
    </row>
    <row r="2206" spans="2:59" x14ac:dyDescent="0.35">
      <c r="B2206" t="s">
        <v>726</v>
      </c>
      <c r="C2206" s="17">
        <v>0.11057164561489</v>
      </c>
      <c r="D2206" s="17">
        <v>7.4636434751849098E-2</v>
      </c>
      <c r="E2206" s="17">
        <v>0.14419628701010201</v>
      </c>
      <c r="F2206" s="17"/>
      <c r="G2206" s="17">
        <v>0.12180392190603</v>
      </c>
      <c r="H2206" s="17">
        <v>5.4693287136043302E-2</v>
      </c>
      <c r="I2206" s="17">
        <v>0.12217924665858</v>
      </c>
      <c r="J2206" s="17">
        <v>0.124215489921234</v>
      </c>
      <c r="K2206" s="17">
        <v>0.169130131976475</v>
      </c>
      <c r="L2206" s="17">
        <v>8.7640639585234797E-2</v>
      </c>
      <c r="M2206" s="17"/>
      <c r="N2206" s="17">
        <v>3.5763854415649901E-2</v>
      </c>
      <c r="O2206" s="17">
        <v>6.2106193203815899E-2</v>
      </c>
      <c r="P2206" s="17">
        <v>0.21066598172395101</v>
      </c>
      <c r="Q2206" s="17">
        <v>0.141949843478516</v>
      </c>
      <c r="R2206" s="17"/>
      <c r="S2206" s="17">
        <v>0.14448853172364801</v>
      </c>
      <c r="T2206" s="17">
        <v>0.27053109580969498</v>
      </c>
      <c r="U2206" s="17">
        <v>0</v>
      </c>
      <c r="V2206" s="17">
        <v>0.14267872785309499</v>
      </c>
      <c r="W2206" s="17">
        <v>0</v>
      </c>
      <c r="X2206" s="17">
        <v>0</v>
      </c>
      <c r="Y2206" s="17">
        <v>0.19243912344071901</v>
      </c>
      <c r="Z2206" s="17">
        <v>0</v>
      </c>
      <c r="AA2206" s="17">
        <v>4.5968929270113902E-2</v>
      </c>
      <c r="AB2206" s="17">
        <v>0.19766539426781701</v>
      </c>
      <c r="AC2206" s="17">
        <v>0</v>
      </c>
      <c r="AD2206" s="17">
        <v>0</v>
      </c>
      <c r="AE2206" s="17"/>
      <c r="AF2206" s="17">
        <v>0.113626565196742</v>
      </c>
      <c r="AG2206" s="17">
        <v>0.11341076826301</v>
      </c>
      <c r="AH2206" s="17">
        <v>0.179045223054103</v>
      </c>
      <c r="AI2206" s="17"/>
      <c r="AJ2206" s="17">
        <v>0.110563452789131</v>
      </c>
      <c r="AK2206" s="17">
        <v>9.5193338369691599E-2</v>
      </c>
      <c r="AL2206" s="17">
        <v>0.18733431928761199</v>
      </c>
      <c r="AM2206" s="17">
        <v>0</v>
      </c>
      <c r="AN2206" s="17">
        <v>0.25297134257915299</v>
      </c>
      <c r="AO2206" s="17"/>
      <c r="AP2206" s="17">
        <v>9.1469245217335196E-2</v>
      </c>
      <c r="AQ2206" s="17">
        <v>0.163318688127918</v>
      </c>
      <c r="AR2206" s="17">
        <v>0.16290256926312899</v>
      </c>
      <c r="AS2206" s="17">
        <v>5.78689297404585E-2</v>
      </c>
      <c r="AT2206" s="17">
        <v>0.14183694043671899</v>
      </c>
      <c r="AU2206" s="17"/>
      <c r="AV2206" s="17">
        <v>0.148862910981931</v>
      </c>
      <c r="AW2206" s="17">
        <v>4.7677906445853298E-2</v>
      </c>
      <c r="AX2206" s="17">
        <v>0</v>
      </c>
      <c r="AY2206" s="17">
        <v>0.161868611402847</v>
      </c>
      <c r="AZ2206" s="17">
        <v>0.22718259718335401</v>
      </c>
      <c r="BA2206" s="17">
        <v>0.14002310454250899</v>
      </c>
      <c r="BB2206" s="17"/>
      <c r="BC2206" s="17">
        <v>0.182913157615639</v>
      </c>
      <c r="BD2206" s="17">
        <v>0.12308900026098001</v>
      </c>
      <c r="BE2206" s="17">
        <v>6.5338742203579797E-2</v>
      </c>
      <c r="BF2206" s="17">
        <v>9.2255171507003395E-2</v>
      </c>
      <c r="BG2206" s="17">
        <v>0.15671176518603799</v>
      </c>
    </row>
    <row r="2207" spans="2:59" x14ac:dyDescent="0.35">
      <c r="B2207" t="s">
        <v>100</v>
      </c>
      <c r="C2207" s="17">
        <v>7.3801549119154999E-2</v>
      </c>
      <c r="D2207" s="17">
        <v>8.6461039657156694E-2</v>
      </c>
      <c r="E2207" s="17">
        <v>6.1956041068325897E-2</v>
      </c>
      <c r="F2207" s="17"/>
      <c r="G2207" s="17">
        <v>0</v>
      </c>
      <c r="H2207" s="17">
        <v>0</v>
      </c>
      <c r="I2207" s="17">
        <v>0.11249039829028</v>
      </c>
      <c r="J2207" s="17">
        <v>0.16101083999097299</v>
      </c>
      <c r="K2207" s="17">
        <v>0.132145969962423</v>
      </c>
      <c r="L2207" s="17">
        <v>3.5833346785181797E-2</v>
      </c>
      <c r="M2207" s="17"/>
      <c r="N2207" s="17">
        <v>0</v>
      </c>
      <c r="O2207" s="17">
        <v>0.101617980605679</v>
      </c>
      <c r="P2207" s="17">
        <v>5.9262559934286398E-2</v>
      </c>
      <c r="Q2207" s="17">
        <v>0.128462704656955</v>
      </c>
      <c r="R2207" s="17"/>
      <c r="S2207" s="17">
        <v>0.134422367030989</v>
      </c>
      <c r="T2207" s="17">
        <v>0</v>
      </c>
      <c r="U2207" s="17">
        <v>0</v>
      </c>
      <c r="V2207" s="17">
        <v>0</v>
      </c>
      <c r="W2207" s="17">
        <v>0.173242448479587</v>
      </c>
      <c r="X2207" s="17">
        <v>0.12529733466133799</v>
      </c>
      <c r="Y2207" s="17">
        <v>0</v>
      </c>
      <c r="Z2207" s="17">
        <v>0.391231072233447</v>
      </c>
      <c r="AA2207" s="17">
        <v>9.1402811214193094E-2</v>
      </c>
      <c r="AB2207" s="17">
        <v>0</v>
      </c>
      <c r="AC2207" s="17">
        <v>0</v>
      </c>
      <c r="AD2207" s="17">
        <v>1</v>
      </c>
      <c r="AE2207" s="17"/>
      <c r="AF2207" s="17">
        <v>0.123898845113198</v>
      </c>
      <c r="AG2207" s="17">
        <v>3.5274346233010602E-2</v>
      </c>
      <c r="AH2207" s="17">
        <v>9.1417569200287499E-2</v>
      </c>
      <c r="AI2207" s="17"/>
      <c r="AJ2207" s="17">
        <v>4.9128245582924501E-2</v>
      </c>
      <c r="AK2207" s="17">
        <v>6.3558507567445605E-2</v>
      </c>
      <c r="AL2207" s="17">
        <v>0</v>
      </c>
      <c r="AM2207" s="17">
        <v>1</v>
      </c>
      <c r="AN2207" s="17">
        <v>0.21827173504511199</v>
      </c>
      <c r="AO2207" s="17"/>
      <c r="AP2207" s="17">
        <v>8.87699140195157E-2</v>
      </c>
      <c r="AQ2207" s="17">
        <v>5.7018109375374403E-2</v>
      </c>
      <c r="AR2207" s="17">
        <v>0</v>
      </c>
      <c r="AS2207" s="17">
        <v>5.1764463147678699E-2</v>
      </c>
      <c r="AT2207" s="17">
        <v>0</v>
      </c>
      <c r="AU2207" s="17"/>
      <c r="AV2207" s="17">
        <v>6.1381283912194599E-2</v>
      </c>
      <c r="AW2207" s="17">
        <v>0.13266538355183599</v>
      </c>
      <c r="AX2207" s="17">
        <v>0</v>
      </c>
      <c r="AY2207" s="17">
        <v>0</v>
      </c>
      <c r="AZ2207" s="17">
        <v>0</v>
      </c>
      <c r="BA2207" s="17">
        <v>0.1693756148976</v>
      </c>
      <c r="BB2207" s="17"/>
      <c r="BC2207" s="17">
        <v>6.0267799032423901E-2</v>
      </c>
      <c r="BD2207" s="17">
        <v>6.0760570524656901E-2</v>
      </c>
      <c r="BE2207" s="17">
        <v>8.7376563362001503E-2</v>
      </c>
      <c r="BF2207" s="17">
        <v>0</v>
      </c>
      <c r="BG2207" s="17">
        <v>0.22741791820049301</v>
      </c>
    </row>
    <row r="2208" spans="2:59" x14ac:dyDescent="0.35">
      <c r="C2208" s="17"/>
      <c r="D2208" s="17"/>
      <c r="E2208" s="17"/>
      <c r="F2208" s="17"/>
      <c r="G2208" s="17"/>
      <c r="H2208" s="17"/>
      <c r="I2208" s="17"/>
      <c r="J2208" s="17"/>
      <c r="K2208" s="17"/>
      <c r="L2208" s="17"/>
      <c r="M2208" s="17"/>
      <c r="N2208" s="17"/>
      <c r="O2208" s="17"/>
      <c r="P2208" s="17"/>
      <c r="Q2208" s="17"/>
      <c r="R2208" s="17"/>
      <c r="S2208" s="17"/>
      <c r="T2208" s="17"/>
      <c r="U2208" s="17"/>
      <c r="V2208" s="17"/>
      <c r="W2208" s="17"/>
      <c r="X2208" s="17"/>
      <c r="Y2208" s="17"/>
      <c r="Z2208" s="17"/>
      <c r="AA2208" s="17"/>
      <c r="AB2208" s="17"/>
      <c r="AC2208" s="17"/>
      <c r="AD2208" s="17"/>
      <c r="AE2208" s="17"/>
      <c r="AF2208" s="17"/>
      <c r="AG2208" s="17"/>
      <c r="AH2208" s="17"/>
      <c r="AI2208" s="17"/>
      <c r="AJ2208" s="17"/>
      <c r="AK2208" s="17"/>
      <c r="AL2208" s="17"/>
      <c r="AM2208" s="17"/>
      <c r="AN2208" s="17"/>
      <c r="AO2208" s="17"/>
      <c r="AP2208" s="17"/>
      <c r="AQ2208" s="17"/>
      <c r="AR2208" s="17"/>
      <c r="AS2208" s="17"/>
      <c r="AT2208" s="17"/>
      <c r="AU2208" s="17"/>
      <c r="AV2208" s="17"/>
      <c r="AW2208" s="17"/>
      <c r="AX2208" s="17"/>
      <c r="AY2208" s="17"/>
      <c r="AZ2208" s="17"/>
      <c r="BA2208" s="17"/>
      <c r="BB2208" s="17"/>
      <c r="BC2208" s="17"/>
      <c r="BD2208" s="17"/>
      <c r="BE2208" s="17"/>
      <c r="BF2208" s="17"/>
      <c r="BG2208" s="17"/>
    </row>
    <row r="2209" spans="2:59" x14ac:dyDescent="0.35">
      <c r="B2209" s="6" t="s">
        <v>729</v>
      </c>
      <c r="C2209" s="17"/>
      <c r="D2209" s="17"/>
      <c r="E2209" s="17"/>
      <c r="F2209" s="17"/>
      <c r="G2209" s="17"/>
      <c r="H2209" s="17"/>
      <c r="I2209" s="17"/>
      <c r="J2209" s="17"/>
      <c r="K2209" s="17"/>
      <c r="L2209" s="17"/>
      <c r="M2209" s="17"/>
      <c r="N2209" s="17"/>
      <c r="O2209" s="17"/>
      <c r="P2209" s="17"/>
      <c r="Q2209" s="17"/>
      <c r="R2209" s="17"/>
      <c r="S2209" s="17"/>
      <c r="T2209" s="17"/>
      <c r="U2209" s="17"/>
      <c r="V2209" s="17"/>
      <c r="W2209" s="17"/>
      <c r="X2209" s="17"/>
      <c r="Y2209" s="17"/>
      <c r="Z2209" s="17"/>
      <c r="AA2209" s="17"/>
      <c r="AB2209" s="17"/>
      <c r="AC2209" s="17"/>
      <c r="AD2209" s="17"/>
      <c r="AE2209" s="17"/>
      <c r="AF2209" s="17"/>
      <c r="AG2209" s="17"/>
      <c r="AH2209" s="17"/>
      <c r="AI2209" s="17"/>
      <c r="AJ2209" s="17"/>
      <c r="AK2209" s="17"/>
      <c r="AL2209" s="17"/>
      <c r="AM2209" s="17"/>
      <c r="AN2209" s="17"/>
      <c r="AO2209" s="17"/>
      <c r="AP2209" s="17"/>
      <c r="AQ2209" s="17"/>
      <c r="AR2209" s="17"/>
      <c r="AS2209" s="17"/>
      <c r="AT2209" s="17"/>
      <c r="AU2209" s="17"/>
      <c r="AV2209" s="17"/>
      <c r="AW2209" s="17"/>
      <c r="AX2209" s="17"/>
      <c r="AY2209" s="17"/>
      <c r="AZ2209" s="17"/>
      <c r="BA2209" s="17"/>
      <c r="BB2209" s="17"/>
      <c r="BC2209" s="17"/>
      <c r="BD2209" s="17"/>
      <c r="BE2209" s="17"/>
      <c r="BF2209" s="17"/>
      <c r="BG2209" s="17"/>
    </row>
    <row r="2210" spans="2:59" x14ac:dyDescent="0.35">
      <c r="B2210" s="24" t="s">
        <v>730</v>
      </c>
      <c r="C2210" s="17"/>
      <c r="D2210" s="17"/>
      <c r="E2210" s="17"/>
      <c r="F2210" s="17"/>
      <c r="G2210" s="17"/>
      <c r="H2210" s="17"/>
      <c r="I2210" s="17"/>
      <c r="J2210" s="17"/>
      <c r="K2210" s="17"/>
      <c r="L2210" s="17"/>
      <c r="M2210" s="17"/>
      <c r="N2210" s="17"/>
      <c r="O2210" s="17"/>
      <c r="P2210" s="17"/>
      <c r="Q2210" s="17"/>
      <c r="R2210" s="17"/>
      <c r="S2210" s="17"/>
      <c r="T2210" s="17"/>
      <c r="U2210" s="17"/>
      <c r="V2210" s="17"/>
      <c r="W2210" s="17"/>
      <c r="X2210" s="17"/>
      <c r="Y2210" s="17"/>
      <c r="Z2210" s="17"/>
      <c r="AA2210" s="17"/>
      <c r="AB2210" s="17"/>
      <c r="AC2210" s="17"/>
      <c r="AD2210" s="17"/>
      <c r="AE2210" s="17"/>
      <c r="AF2210" s="17"/>
      <c r="AG2210" s="17"/>
      <c r="AH2210" s="17"/>
      <c r="AI2210" s="17"/>
      <c r="AJ2210" s="17"/>
      <c r="AK2210" s="17"/>
      <c r="AL2210" s="17"/>
      <c r="AM2210" s="17"/>
      <c r="AN2210" s="17"/>
      <c r="AO2210" s="17"/>
      <c r="AP2210" s="17"/>
      <c r="AQ2210" s="17"/>
      <c r="AR2210" s="17"/>
      <c r="AS2210" s="17"/>
      <c r="AT2210" s="17"/>
      <c r="AU2210" s="17"/>
      <c r="AV2210" s="17"/>
      <c r="AW2210" s="17"/>
      <c r="AX2210" s="17"/>
      <c r="AY2210" s="17"/>
      <c r="AZ2210" s="17"/>
      <c r="BA2210" s="17"/>
      <c r="BB2210" s="17"/>
      <c r="BC2210" s="17"/>
      <c r="BD2210" s="17"/>
      <c r="BE2210" s="17"/>
      <c r="BF2210" s="17"/>
      <c r="BG2210" s="17"/>
    </row>
    <row r="2211" spans="2:59" x14ac:dyDescent="0.35">
      <c r="B2211" t="s">
        <v>721</v>
      </c>
      <c r="C2211" s="17">
        <v>0.24286190557603601</v>
      </c>
      <c r="D2211" s="17">
        <v>0.170545239724501</v>
      </c>
      <c r="E2211" s="17">
        <v>0.30073323414042302</v>
      </c>
      <c r="F2211" s="17"/>
      <c r="G2211" s="17">
        <v>0.13717720939230099</v>
      </c>
      <c r="H2211" s="17">
        <v>0.21782159253124</v>
      </c>
      <c r="I2211" s="17">
        <v>0.25029363471391503</v>
      </c>
      <c r="J2211" s="17">
        <v>0.27950097898387799</v>
      </c>
      <c r="K2211" s="17">
        <v>0.237354861063405</v>
      </c>
      <c r="L2211" s="17">
        <v>0.30886880587305399</v>
      </c>
      <c r="M2211" s="17"/>
      <c r="N2211" s="17">
        <v>0.23793740747848299</v>
      </c>
      <c r="O2211" s="17">
        <v>0.40330465176667102</v>
      </c>
      <c r="P2211" s="17">
        <v>0.222994819345219</v>
      </c>
      <c r="Q2211" s="17">
        <v>0.144047914957324</v>
      </c>
      <c r="R2211" s="17"/>
      <c r="S2211" s="17">
        <v>0.205761786714665</v>
      </c>
      <c r="T2211" s="17">
        <v>0.19405574569418499</v>
      </c>
      <c r="U2211" s="17">
        <v>5.4768934735614803E-2</v>
      </c>
      <c r="V2211" s="17">
        <v>0.33273374678939199</v>
      </c>
      <c r="W2211" s="17">
        <v>0.22171988839673701</v>
      </c>
      <c r="X2211" s="17">
        <v>0</v>
      </c>
      <c r="Y2211" s="17">
        <v>0.454893580096975</v>
      </c>
      <c r="Z2211" s="17">
        <v>0</v>
      </c>
      <c r="AA2211" s="17">
        <v>0.29247502336425801</v>
      </c>
      <c r="AB2211" s="17">
        <v>0.37767878161296498</v>
      </c>
      <c r="AC2211" s="17">
        <v>0.594960708288374</v>
      </c>
      <c r="AD2211" s="17">
        <v>0.31840805771936298</v>
      </c>
      <c r="AE2211" s="17"/>
      <c r="AF2211" s="17">
        <v>0.27280883169873699</v>
      </c>
      <c r="AG2211" s="17">
        <v>0.271861971814922</v>
      </c>
      <c r="AH2211" s="17">
        <v>0.156997941609964</v>
      </c>
      <c r="AI2211" s="17"/>
      <c r="AJ2211" s="17">
        <v>0.24381995047067301</v>
      </c>
      <c r="AK2211" s="17">
        <v>0.32820520240902301</v>
      </c>
      <c r="AL2211" s="17">
        <v>0.17511758070581501</v>
      </c>
      <c r="AM2211" s="17">
        <v>0.65221103928860902</v>
      </c>
      <c r="AN2211" s="17">
        <v>5.8756698877604402E-2</v>
      </c>
      <c r="AO2211" s="17"/>
      <c r="AP2211" s="17">
        <v>0.287622964920077</v>
      </c>
      <c r="AQ2211" s="17">
        <v>0.28110175168319701</v>
      </c>
      <c r="AR2211" s="17">
        <v>9.9408937570536704E-2</v>
      </c>
      <c r="AS2211" s="17">
        <v>0.31299074137715699</v>
      </c>
      <c r="AT2211" s="17">
        <v>5.3604610867195902E-2</v>
      </c>
      <c r="AU2211" s="17"/>
      <c r="AV2211" s="17">
        <v>0.29324587093126298</v>
      </c>
      <c r="AW2211" s="17">
        <v>0.30119376578835</v>
      </c>
      <c r="AX2211" s="17">
        <v>0.20131608467037099</v>
      </c>
      <c r="AY2211" s="17">
        <v>0.25176817551609898</v>
      </c>
      <c r="AZ2211" s="17">
        <v>0.10063661152738</v>
      </c>
      <c r="BA2211" s="17">
        <v>0.156264117260874</v>
      </c>
      <c r="BB2211" s="17"/>
      <c r="BC2211" s="17">
        <v>0.22586888635129401</v>
      </c>
      <c r="BD2211" s="17">
        <v>0.20106033443471</v>
      </c>
      <c r="BE2211" s="17">
        <v>0.30331237311577097</v>
      </c>
      <c r="BF2211" s="17">
        <v>6.5710458384427906E-2</v>
      </c>
      <c r="BG2211" s="17" t="s">
        <v>697</v>
      </c>
    </row>
    <row r="2212" spans="2:59" x14ac:dyDescent="0.35">
      <c r="B2212" t="s">
        <v>689</v>
      </c>
      <c r="C2212" s="17">
        <v>0.12222499259571699</v>
      </c>
      <c r="D2212" s="17">
        <v>0.16770896140403099</v>
      </c>
      <c r="E2212" s="17">
        <v>8.9260763352970507E-2</v>
      </c>
      <c r="F2212" s="17"/>
      <c r="G2212" s="17">
        <v>0.23062617263952501</v>
      </c>
      <c r="H2212" s="17">
        <v>0.10273647398904701</v>
      </c>
      <c r="I2212" s="17">
        <v>9.7555209899741493E-2</v>
      </c>
      <c r="J2212" s="17">
        <v>0.154592095615638</v>
      </c>
      <c r="K2212" s="17">
        <v>0.11664068742511299</v>
      </c>
      <c r="L2212" s="17">
        <v>7.7246258812268806E-2</v>
      </c>
      <c r="M2212" s="17"/>
      <c r="N2212" s="17">
        <v>0.17726754024716801</v>
      </c>
      <c r="O2212" s="17">
        <v>0.113828784747094</v>
      </c>
      <c r="P2212" s="17">
        <v>6.4058997034470502E-2</v>
      </c>
      <c r="Q2212" s="17">
        <v>0.122924578709739</v>
      </c>
      <c r="R2212" s="17"/>
      <c r="S2212" s="17">
        <v>0.18273362899674001</v>
      </c>
      <c r="T2212" s="17">
        <v>5.4298017243003503E-2</v>
      </c>
      <c r="U2212" s="17">
        <v>0.26502702663187</v>
      </c>
      <c r="V2212" s="17">
        <v>9.6267914905062299E-2</v>
      </c>
      <c r="W2212" s="17">
        <v>0</v>
      </c>
      <c r="X2212" s="17">
        <v>0</v>
      </c>
      <c r="Y2212" s="17">
        <v>8.20052960348467E-2</v>
      </c>
      <c r="Z2212" s="17">
        <v>0</v>
      </c>
      <c r="AA2212" s="17">
        <v>9.8884719566704193E-2</v>
      </c>
      <c r="AB2212" s="17">
        <v>0.18494503058635001</v>
      </c>
      <c r="AC2212" s="17">
        <v>0.28308867688030498</v>
      </c>
      <c r="AD2212" s="17">
        <v>0.358799267161789</v>
      </c>
      <c r="AE2212" s="17"/>
      <c r="AF2212" s="17">
        <v>9.4649275143862399E-2</v>
      </c>
      <c r="AG2212" s="17">
        <v>0.12280806349986</v>
      </c>
      <c r="AH2212" s="17">
        <v>5.9656128119862602E-2</v>
      </c>
      <c r="AI2212" s="17"/>
      <c r="AJ2212" s="17">
        <v>0.13779046798906</v>
      </c>
      <c r="AK2212" s="17">
        <v>5.64882609597211E-2</v>
      </c>
      <c r="AL2212" s="17">
        <v>0.32171640074930302</v>
      </c>
      <c r="AM2212" s="17">
        <v>0</v>
      </c>
      <c r="AN2212" s="17">
        <v>0.13028816501436799</v>
      </c>
      <c r="AO2212" s="17"/>
      <c r="AP2212" s="17">
        <v>0.13331907511633501</v>
      </c>
      <c r="AQ2212" s="17">
        <v>0.112069995688137</v>
      </c>
      <c r="AR2212" s="17">
        <v>0.101993979400091</v>
      </c>
      <c r="AS2212" s="17">
        <v>0.11911278600396499</v>
      </c>
      <c r="AT2212" s="17">
        <v>0.243980083207639</v>
      </c>
      <c r="AU2212" s="17"/>
      <c r="AV2212" s="17">
        <v>0.13729399598515599</v>
      </c>
      <c r="AW2212" s="17">
        <v>0.113363623763185</v>
      </c>
      <c r="AX2212" s="17">
        <v>9.4390359356410602E-2</v>
      </c>
      <c r="AY2212" s="17">
        <v>9.5846495404031701E-2</v>
      </c>
      <c r="AZ2212" s="17">
        <v>0.247334874302192</v>
      </c>
      <c r="BA2212" s="17">
        <v>0.119085432050738</v>
      </c>
      <c r="BB2212" s="17"/>
      <c r="BC2212" s="17">
        <v>7.3806092009679303E-2</v>
      </c>
      <c r="BD2212" s="17">
        <v>0.119484062749486</v>
      </c>
      <c r="BE2212" s="17">
        <v>7.5147320124073699E-2</v>
      </c>
      <c r="BF2212" s="17">
        <v>0.27901137386442398</v>
      </c>
      <c r="BG2212" s="17" t="s">
        <v>697</v>
      </c>
    </row>
    <row r="2213" spans="2:59" x14ac:dyDescent="0.35">
      <c r="B2213" t="s">
        <v>690</v>
      </c>
      <c r="C2213" s="17">
        <v>0.29330560015224799</v>
      </c>
      <c r="D2213" s="17">
        <v>0.32994299793339998</v>
      </c>
      <c r="E2213" s="17">
        <v>0.25669706919857499</v>
      </c>
      <c r="F2213" s="17"/>
      <c r="G2213" s="17">
        <v>0.16832928723114399</v>
      </c>
      <c r="H2213" s="17">
        <v>0.273013181672488</v>
      </c>
      <c r="I2213" s="17">
        <v>0.41258232982384002</v>
      </c>
      <c r="J2213" s="17">
        <v>0.215211859886556</v>
      </c>
      <c r="K2213" s="17">
        <v>0.25508387153826501</v>
      </c>
      <c r="L2213" s="17">
        <v>0.37375225019605302</v>
      </c>
      <c r="M2213" s="17"/>
      <c r="N2213" s="17">
        <v>0.29689006969909598</v>
      </c>
      <c r="O2213" s="17">
        <v>0.32063340590782102</v>
      </c>
      <c r="P2213" s="17">
        <v>0.218924284245339</v>
      </c>
      <c r="Q2213" s="17">
        <v>0.32232444511988201</v>
      </c>
      <c r="R2213" s="17"/>
      <c r="S2213" s="17">
        <v>0.45129547074133802</v>
      </c>
      <c r="T2213" s="17">
        <v>0.383483678083755</v>
      </c>
      <c r="U2213" s="17">
        <v>0.35418153912642603</v>
      </c>
      <c r="V2213" s="17">
        <v>9.2541252424815507E-2</v>
      </c>
      <c r="W2213" s="17">
        <v>0.77828011160326305</v>
      </c>
      <c r="X2213" s="17">
        <v>0.39863109633239602</v>
      </c>
      <c r="Y2213" s="17">
        <v>0.376818260782121</v>
      </c>
      <c r="Z2213" s="17">
        <v>0.31153175295297902</v>
      </c>
      <c r="AA2213" s="17">
        <v>0.15019227115987399</v>
      </c>
      <c r="AB2213" s="17">
        <v>0.105507265349958</v>
      </c>
      <c r="AC2213" s="17">
        <v>0</v>
      </c>
      <c r="AD2213" s="17">
        <v>0</v>
      </c>
      <c r="AE2213" s="17"/>
      <c r="AF2213" s="17">
        <v>0.36019730321851601</v>
      </c>
      <c r="AG2213" s="17">
        <v>0.29139908656444202</v>
      </c>
      <c r="AH2213" s="17">
        <v>0.27085626710570498</v>
      </c>
      <c r="AI2213" s="17"/>
      <c r="AJ2213" s="17">
        <v>0.32139766423853899</v>
      </c>
      <c r="AK2213" s="17">
        <v>0.306666559518675</v>
      </c>
      <c r="AL2213" s="17">
        <v>0.50316601854488197</v>
      </c>
      <c r="AM2213" s="17">
        <v>0.34778896071139098</v>
      </c>
      <c r="AN2213" s="17">
        <v>0.20368387154043799</v>
      </c>
      <c r="AO2213" s="17"/>
      <c r="AP2213" s="17">
        <v>0.29846641314681999</v>
      </c>
      <c r="AQ2213" s="17">
        <v>0.27916023860729799</v>
      </c>
      <c r="AR2213" s="17">
        <v>0.40136247029605698</v>
      </c>
      <c r="AS2213" s="17">
        <v>0.280530258621079</v>
      </c>
      <c r="AT2213" s="17">
        <v>0.42782099234877902</v>
      </c>
      <c r="AU2213" s="17"/>
      <c r="AV2213" s="17">
        <v>0.29354319049468403</v>
      </c>
      <c r="AW2213" s="17">
        <v>0.32611733293262601</v>
      </c>
      <c r="AX2213" s="17">
        <v>0.38923702284898598</v>
      </c>
      <c r="AY2213" s="17">
        <v>0.30652567582711798</v>
      </c>
      <c r="AZ2213" s="17">
        <v>0.30211692621986003</v>
      </c>
      <c r="BA2213" s="17">
        <v>0.117656406887083</v>
      </c>
      <c r="BB2213" s="17"/>
      <c r="BC2213" s="17">
        <v>0.28377482153043798</v>
      </c>
      <c r="BD2213" s="17">
        <v>0.35303130928423498</v>
      </c>
      <c r="BE2213" s="17">
        <v>0.33715364239318302</v>
      </c>
      <c r="BF2213" s="17">
        <v>0.29243349487042802</v>
      </c>
      <c r="BG2213" s="17" t="s">
        <v>697</v>
      </c>
    </row>
    <row r="2214" spans="2:59" x14ac:dyDescent="0.35">
      <c r="B2214" t="s">
        <v>691</v>
      </c>
      <c r="C2214" s="17">
        <v>0.13847451043957901</v>
      </c>
      <c r="D2214" s="17">
        <v>0.142864655267605</v>
      </c>
      <c r="E2214" s="17">
        <v>0.13687490275860001</v>
      </c>
      <c r="F2214" s="17"/>
      <c r="G2214" s="17">
        <v>0.28914849472834497</v>
      </c>
      <c r="H2214" s="17">
        <v>0.10185683569719201</v>
      </c>
      <c r="I2214" s="17">
        <v>0.115580259835324</v>
      </c>
      <c r="J2214" s="17">
        <v>9.5455808574949896E-2</v>
      </c>
      <c r="K2214" s="17">
        <v>0.13949145880775701</v>
      </c>
      <c r="L2214" s="17">
        <v>0.130014189992681</v>
      </c>
      <c r="M2214" s="17"/>
      <c r="N2214" s="17">
        <v>8.3301502440902106E-2</v>
      </c>
      <c r="O2214" s="17">
        <v>3.8847093872158803E-2</v>
      </c>
      <c r="P2214" s="17">
        <v>0.16266012138789601</v>
      </c>
      <c r="Q2214" s="17">
        <v>0.240233500947966</v>
      </c>
      <c r="R2214" s="17"/>
      <c r="S2214" s="17">
        <v>6.7503923776221705E-2</v>
      </c>
      <c r="T2214" s="17">
        <v>0.26961801968184002</v>
      </c>
      <c r="U2214" s="17">
        <v>0</v>
      </c>
      <c r="V2214" s="17">
        <v>9.8331153196370993E-2</v>
      </c>
      <c r="W2214" s="17">
        <v>0</v>
      </c>
      <c r="X2214" s="17">
        <v>0.354746989221502</v>
      </c>
      <c r="Y2214" s="17">
        <v>0</v>
      </c>
      <c r="Z2214" s="17">
        <v>0.39047820782326698</v>
      </c>
      <c r="AA2214" s="17">
        <v>0.19520169849855701</v>
      </c>
      <c r="AB2214" s="17">
        <v>0</v>
      </c>
      <c r="AC2214" s="17">
        <v>0.121950614831322</v>
      </c>
      <c r="AD2214" s="17">
        <v>0</v>
      </c>
      <c r="AE2214" s="17"/>
      <c r="AF2214" s="17">
        <v>0.12860172079219001</v>
      </c>
      <c r="AG2214" s="17">
        <v>0.10020202675135299</v>
      </c>
      <c r="AH2214" s="17">
        <v>0.179190236136929</v>
      </c>
      <c r="AI2214" s="17"/>
      <c r="AJ2214" s="17">
        <v>0.127369895215208</v>
      </c>
      <c r="AK2214" s="17">
        <v>0.132439929243517</v>
      </c>
      <c r="AL2214" s="17">
        <v>0</v>
      </c>
      <c r="AM2214" s="17">
        <v>0</v>
      </c>
      <c r="AN2214" s="17">
        <v>0.179916531401694</v>
      </c>
      <c r="AO2214" s="17"/>
      <c r="AP2214" s="17">
        <v>0.17814973726966801</v>
      </c>
      <c r="AQ2214" s="17">
        <v>0.106133991631937</v>
      </c>
      <c r="AR2214" s="17">
        <v>0.152270453196405</v>
      </c>
      <c r="AS2214" s="17">
        <v>4.2367628875932602E-2</v>
      </c>
      <c r="AT2214" s="17">
        <v>8.3120185694389198E-2</v>
      </c>
      <c r="AU2214" s="17"/>
      <c r="AV2214" s="17">
        <v>0.106173232836966</v>
      </c>
      <c r="AW2214" s="17">
        <v>0.259325277515839</v>
      </c>
      <c r="AX2214" s="17">
        <v>0</v>
      </c>
      <c r="AY2214" s="17">
        <v>7.3314622255110096E-2</v>
      </c>
      <c r="AZ2214" s="17">
        <v>5.8697482026175099E-2</v>
      </c>
      <c r="BA2214" s="17">
        <v>0.208984333419651</v>
      </c>
      <c r="BB2214" s="17"/>
      <c r="BC2214" s="17">
        <v>0.14115852467582399</v>
      </c>
      <c r="BD2214" s="17">
        <v>0.101588910534328</v>
      </c>
      <c r="BE2214" s="17">
        <v>6.9843778041399907E-2</v>
      </c>
      <c r="BF2214" s="17">
        <v>0.28157355754006902</v>
      </c>
      <c r="BG2214" s="17" t="s">
        <v>697</v>
      </c>
    </row>
    <row r="2215" spans="2:59" x14ac:dyDescent="0.35">
      <c r="B2215" t="s">
        <v>692</v>
      </c>
      <c r="C2215" s="17">
        <v>9.3368829199101097E-2</v>
      </c>
      <c r="D2215" s="17">
        <v>8.2651115347688306E-2</v>
      </c>
      <c r="E2215" s="17">
        <v>0.102662251736533</v>
      </c>
      <c r="F2215" s="17"/>
      <c r="G2215" s="17">
        <v>0.17471883600868501</v>
      </c>
      <c r="H2215" s="17">
        <v>7.8874683739333096E-2</v>
      </c>
      <c r="I2215" s="17">
        <v>3.8555353626729197E-2</v>
      </c>
      <c r="J2215" s="17">
        <v>0.15992092318682999</v>
      </c>
      <c r="K2215" s="17">
        <v>0.192178626677563</v>
      </c>
      <c r="L2215" s="17">
        <v>0</v>
      </c>
      <c r="M2215" s="17"/>
      <c r="N2215" s="17">
        <v>3.0970887531224501E-2</v>
      </c>
      <c r="O2215" s="17">
        <v>8.1095327747042895E-2</v>
      </c>
      <c r="P2215" s="17">
        <v>0.215143581548534</v>
      </c>
      <c r="Q2215" s="17">
        <v>6.94731377039009E-2</v>
      </c>
      <c r="R2215" s="17"/>
      <c r="S2215" s="17">
        <v>4.86743258292925E-2</v>
      </c>
      <c r="T2215" s="17">
        <v>0</v>
      </c>
      <c r="U2215" s="17">
        <v>0.16369017098996</v>
      </c>
      <c r="V2215" s="17">
        <v>0.100813225399828</v>
      </c>
      <c r="W2215" s="17">
        <v>0</v>
      </c>
      <c r="X2215" s="17">
        <v>0.110385247437621</v>
      </c>
      <c r="Y2215" s="17">
        <v>0</v>
      </c>
      <c r="Z2215" s="17">
        <v>0.297990039223754</v>
      </c>
      <c r="AA2215" s="17">
        <v>0.21358493813346799</v>
      </c>
      <c r="AB2215" s="17">
        <v>0</v>
      </c>
      <c r="AC2215" s="17">
        <v>0</v>
      </c>
      <c r="AD2215" s="17">
        <v>0.32279267511884802</v>
      </c>
      <c r="AE2215" s="17"/>
      <c r="AF2215" s="17">
        <v>4.0459834385296801E-2</v>
      </c>
      <c r="AG2215" s="17">
        <v>9.6846085665592704E-2</v>
      </c>
      <c r="AH2215" s="17">
        <v>0.16319640849571701</v>
      </c>
      <c r="AI2215" s="17"/>
      <c r="AJ2215" s="17">
        <v>3.9511156318442403E-2</v>
      </c>
      <c r="AK2215" s="17">
        <v>0.126531930792987</v>
      </c>
      <c r="AL2215" s="17">
        <v>0</v>
      </c>
      <c r="AM2215" s="17">
        <v>0</v>
      </c>
      <c r="AN2215" s="17">
        <v>0.209249557457406</v>
      </c>
      <c r="AO2215" s="17"/>
      <c r="AP2215" s="17">
        <v>3.0246220868182998E-2</v>
      </c>
      <c r="AQ2215" s="17">
        <v>0.144678248629041</v>
      </c>
      <c r="AR2215" s="17">
        <v>0.12275272845457</v>
      </c>
      <c r="AS2215" s="17">
        <v>0.10505476033829</v>
      </c>
      <c r="AT2215" s="17">
        <v>0</v>
      </c>
      <c r="AU2215" s="17"/>
      <c r="AV2215" s="17">
        <v>0.116594451594731</v>
      </c>
      <c r="AW2215" s="17">
        <v>0</v>
      </c>
      <c r="AX2215" s="17">
        <v>0.19388580371356401</v>
      </c>
      <c r="AY2215" s="17">
        <v>0.120577684823256</v>
      </c>
      <c r="AZ2215" s="17">
        <v>0.15599966810836</v>
      </c>
      <c r="BA2215" s="17">
        <v>0</v>
      </c>
      <c r="BB2215" s="17"/>
      <c r="BC2215" s="17">
        <v>0.17942634781091499</v>
      </c>
      <c r="BD2215" s="17">
        <v>0.122775858738444</v>
      </c>
      <c r="BE2215" s="17">
        <v>5.1034054570749103E-2</v>
      </c>
      <c r="BF2215" s="17">
        <v>0</v>
      </c>
      <c r="BG2215" s="17" t="s">
        <v>697</v>
      </c>
    </row>
    <row r="2216" spans="2:59" x14ac:dyDescent="0.35">
      <c r="B2216" t="s">
        <v>598</v>
      </c>
      <c r="C2216" s="17">
        <v>1.5420306723997799E-2</v>
      </c>
      <c r="D2216" s="17">
        <v>3.60094967633737E-2</v>
      </c>
      <c r="E2216" s="17">
        <v>0</v>
      </c>
      <c r="F2216" s="17"/>
      <c r="G2216" s="17">
        <v>0</v>
      </c>
      <c r="H2216" s="17">
        <v>3.5273486347993897E-2</v>
      </c>
      <c r="I2216" s="17">
        <v>0</v>
      </c>
      <c r="J2216" s="17">
        <v>0</v>
      </c>
      <c r="K2216" s="17">
        <v>0</v>
      </c>
      <c r="L2216" s="17">
        <v>3.4523336281970803E-2</v>
      </c>
      <c r="M2216" s="17"/>
      <c r="N2216" s="17">
        <v>0</v>
      </c>
      <c r="O2216" s="17">
        <v>0</v>
      </c>
      <c r="P2216" s="17">
        <v>0</v>
      </c>
      <c r="Q2216" s="17">
        <v>5.0295042165431098E-2</v>
      </c>
      <c r="R2216" s="17"/>
      <c r="S2216" s="17">
        <v>0</v>
      </c>
      <c r="T2216" s="17">
        <v>0</v>
      </c>
      <c r="U2216" s="17">
        <v>7.7686574390884902E-2</v>
      </c>
      <c r="V2216" s="17">
        <v>8.6402781158916003E-2</v>
      </c>
      <c r="W2216" s="17">
        <v>0</v>
      </c>
      <c r="X2216" s="17">
        <v>0</v>
      </c>
      <c r="Y2216" s="17">
        <v>0</v>
      </c>
      <c r="Z2216" s="17">
        <v>0</v>
      </c>
      <c r="AA2216" s="17">
        <v>0</v>
      </c>
      <c r="AB2216" s="17">
        <v>0</v>
      </c>
      <c r="AC2216" s="17">
        <v>0</v>
      </c>
      <c r="AD2216" s="17">
        <v>0</v>
      </c>
      <c r="AE2216" s="17"/>
      <c r="AF2216" s="17">
        <v>2.0882188970908901E-2</v>
      </c>
      <c r="AG2216" s="17">
        <v>0</v>
      </c>
      <c r="AH2216" s="17">
        <v>5.1893031865028499E-2</v>
      </c>
      <c r="AI2216" s="17"/>
      <c r="AJ2216" s="17">
        <v>2.0392555857832902E-2</v>
      </c>
      <c r="AK2216" s="17">
        <v>0</v>
      </c>
      <c r="AL2216" s="17">
        <v>0</v>
      </c>
      <c r="AM2216" s="17">
        <v>0</v>
      </c>
      <c r="AN2216" s="17">
        <v>6.6536966425736505E-2</v>
      </c>
      <c r="AO2216" s="17"/>
      <c r="AP2216" s="17">
        <v>0</v>
      </c>
      <c r="AQ2216" s="17">
        <v>0</v>
      </c>
      <c r="AR2216" s="17">
        <v>0</v>
      </c>
      <c r="AS2216" s="17">
        <v>0</v>
      </c>
      <c r="AT2216" s="17">
        <v>8.3675707254966605E-2</v>
      </c>
      <c r="AU2216" s="17"/>
      <c r="AV2216" s="17">
        <v>0</v>
      </c>
      <c r="AW2216" s="17">
        <v>0</v>
      </c>
      <c r="AX2216" s="17">
        <v>0</v>
      </c>
      <c r="AY2216" s="17">
        <v>0</v>
      </c>
      <c r="AZ2216" s="17">
        <v>5.9089778031588699E-2</v>
      </c>
      <c r="BA2216" s="17">
        <v>0</v>
      </c>
      <c r="BB2216" s="17"/>
      <c r="BC2216" s="17">
        <v>0</v>
      </c>
      <c r="BD2216" s="17">
        <v>3.5988699855975602E-2</v>
      </c>
      <c r="BE2216" s="17">
        <v>0</v>
      </c>
      <c r="BF2216" s="17">
        <v>0</v>
      </c>
      <c r="BG2216" s="17" t="s">
        <v>697</v>
      </c>
    </row>
    <row r="2217" spans="2:59" x14ac:dyDescent="0.35">
      <c r="B2217" t="s">
        <v>722</v>
      </c>
      <c r="C2217" s="17">
        <v>7.9829088873998501E-3</v>
      </c>
      <c r="D2217" s="17">
        <v>0</v>
      </c>
      <c r="E2217" s="17">
        <v>1.4136094750275101E-2</v>
      </c>
      <c r="F2217" s="17"/>
      <c r="G2217" s="17">
        <v>0</v>
      </c>
      <c r="H2217" s="17">
        <v>0</v>
      </c>
      <c r="I2217" s="17">
        <v>4.8580815436418102E-2</v>
      </c>
      <c r="J2217" s="17">
        <v>0</v>
      </c>
      <c r="K2217" s="17">
        <v>0</v>
      </c>
      <c r="L2217" s="17">
        <v>0</v>
      </c>
      <c r="M2217" s="17"/>
      <c r="N2217" s="17">
        <v>3.11524850757685E-2</v>
      </c>
      <c r="O2217" s="17">
        <v>0</v>
      </c>
      <c r="P2217" s="17">
        <v>0</v>
      </c>
      <c r="Q2217" s="17">
        <v>0</v>
      </c>
      <c r="R2217" s="17"/>
      <c r="S2217" s="17">
        <v>0</v>
      </c>
      <c r="T2217" s="17">
        <v>0</v>
      </c>
      <c r="U2217" s="17">
        <v>8.4645754125243999E-2</v>
      </c>
      <c r="V2217" s="17">
        <v>0</v>
      </c>
      <c r="W2217" s="17">
        <v>0</v>
      </c>
      <c r="X2217" s="17">
        <v>0</v>
      </c>
      <c r="Y2217" s="17">
        <v>0</v>
      </c>
      <c r="Z2217" s="17">
        <v>0</v>
      </c>
      <c r="AA2217" s="17">
        <v>0</v>
      </c>
      <c r="AB2217" s="17">
        <v>0</v>
      </c>
      <c r="AC2217" s="17">
        <v>0</v>
      </c>
      <c r="AD2217" s="17">
        <v>0</v>
      </c>
      <c r="AE2217" s="17"/>
      <c r="AF2217" s="17">
        <v>0</v>
      </c>
      <c r="AG2217" s="17">
        <v>1.98540818522253E-2</v>
      </c>
      <c r="AH2217" s="17">
        <v>0</v>
      </c>
      <c r="AI2217" s="17"/>
      <c r="AJ2217" s="17">
        <v>2.22193253166529E-2</v>
      </c>
      <c r="AK2217" s="17">
        <v>0</v>
      </c>
      <c r="AL2217" s="17">
        <v>0</v>
      </c>
      <c r="AM2217" s="17">
        <v>0</v>
      </c>
      <c r="AN2217" s="17">
        <v>0</v>
      </c>
      <c r="AO2217" s="17"/>
      <c r="AP2217" s="17">
        <v>0</v>
      </c>
      <c r="AQ2217" s="17">
        <v>0</v>
      </c>
      <c r="AR2217" s="17">
        <v>0</v>
      </c>
      <c r="AS2217" s="17">
        <v>5.3414917278661898E-2</v>
      </c>
      <c r="AT2217" s="17">
        <v>0</v>
      </c>
      <c r="AU2217" s="17"/>
      <c r="AV2217" s="17">
        <v>0</v>
      </c>
      <c r="AW2217" s="17">
        <v>0</v>
      </c>
      <c r="AX2217" s="17">
        <v>0</v>
      </c>
      <c r="AY2217" s="17">
        <v>4.29813859217901E-2</v>
      </c>
      <c r="AZ2217" s="17">
        <v>0</v>
      </c>
      <c r="BA2217" s="17">
        <v>0</v>
      </c>
      <c r="BB2217" s="17"/>
      <c r="BC2217" s="17">
        <v>0</v>
      </c>
      <c r="BD2217" s="17">
        <v>3.5495998637993E-2</v>
      </c>
      <c r="BE2217" s="17">
        <v>0</v>
      </c>
      <c r="BF2217" s="17">
        <v>0</v>
      </c>
      <c r="BG2217" s="17" t="s">
        <v>697</v>
      </c>
    </row>
    <row r="2218" spans="2:59" x14ac:dyDescent="0.35">
      <c r="B2218" t="s">
        <v>100</v>
      </c>
      <c r="C2218" s="17">
        <v>8.6360946425921695E-2</v>
      </c>
      <c r="D2218" s="17">
        <v>7.02775335594015E-2</v>
      </c>
      <c r="E2218" s="17">
        <v>9.9635684062624297E-2</v>
      </c>
      <c r="F2218" s="17"/>
      <c r="G2218" s="17">
        <v>0</v>
      </c>
      <c r="H2218" s="17">
        <v>0.19042374602270701</v>
      </c>
      <c r="I2218" s="17">
        <v>3.6852396664032297E-2</v>
      </c>
      <c r="J2218" s="17">
        <v>9.5318333752147696E-2</v>
      </c>
      <c r="K2218" s="17">
        <v>5.9250494487896703E-2</v>
      </c>
      <c r="L2218" s="17">
        <v>7.5595158843972193E-2</v>
      </c>
      <c r="M2218" s="17"/>
      <c r="N2218" s="17">
        <v>0.14248010752735801</v>
      </c>
      <c r="O2218" s="17">
        <v>4.2290735959211803E-2</v>
      </c>
      <c r="P2218" s="17">
        <v>0.116218196438541</v>
      </c>
      <c r="Q2218" s="17">
        <v>5.0701380395757702E-2</v>
      </c>
      <c r="R2218" s="17"/>
      <c r="S2218" s="17">
        <v>4.40308639417425E-2</v>
      </c>
      <c r="T2218" s="17">
        <v>9.8544539297216197E-2</v>
      </c>
      <c r="U2218" s="17">
        <v>0</v>
      </c>
      <c r="V2218" s="17">
        <v>0.192909926125615</v>
      </c>
      <c r="W2218" s="17">
        <v>0</v>
      </c>
      <c r="X2218" s="17">
        <v>0.13623666700848</v>
      </c>
      <c r="Y2218" s="17">
        <v>8.6282863086056802E-2</v>
      </c>
      <c r="Z2218" s="17">
        <v>0</v>
      </c>
      <c r="AA2218" s="17">
        <v>4.9661349277137903E-2</v>
      </c>
      <c r="AB2218" s="17">
        <v>0.33186892245072702</v>
      </c>
      <c r="AC2218" s="17">
        <v>0</v>
      </c>
      <c r="AD2218" s="17">
        <v>0</v>
      </c>
      <c r="AE2218" s="17"/>
      <c r="AF2218" s="17">
        <v>8.2400845790489494E-2</v>
      </c>
      <c r="AG2218" s="17">
        <v>9.7028683851604805E-2</v>
      </c>
      <c r="AH2218" s="17">
        <v>0.118209986666793</v>
      </c>
      <c r="AI2218" s="17"/>
      <c r="AJ2218" s="17">
        <v>8.74989845935919E-2</v>
      </c>
      <c r="AK2218" s="17">
        <v>4.9668117076076698E-2</v>
      </c>
      <c r="AL2218" s="17">
        <v>0</v>
      </c>
      <c r="AM2218" s="17">
        <v>0</v>
      </c>
      <c r="AN2218" s="17">
        <v>0.151568209282752</v>
      </c>
      <c r="AO2218" s="17"/>
      <c r="AP2218" s="17">
        <v>7.21955886789169E-2</v>
      </c>
      <c r="AQ2218" s="17">
        <v>7.6855773760389795E-2</v>
      </c>
      <c r="AR2218" s="17">
        <v>0.12221143108234001</v>
      </c>
      <c r="AS2218" s="17">
        <v>8.6528907504914598E-2</v>
      </c>
      <c r="AT2218" s="17">
        <v>0.10779842062703</v>
      </c>
      <c r="AU2218" s="17"/>
      <c r="AV2218" s="17">
        <v>5.3149258157199897E-2</v>
      </c>
      <c r="AW2218" s="17">
        <v>0</v>
      </c>
      <c r="AX2218" s="17">
        <v>0.121170729410668</v>
      </c>
      <c r="AY2218" s="17">
        <v>0.10898596025259499</v>
      </c>
      <c r="AZ2218" s="17">
        <v>7.6124659784443605E-2</v>
      </c>
      <c r="BA2218" s="17">
        <v>0.398009710381653</v>
      </c>
      <c r="BB2218" s="17"/>
      <c r="BC2218" s="17">
        <v>9.5965327621849103E-2</v>
      </c>
      <c r="BD2218" s="17">
        <v>3.0574825764827399E-2</v>
      </c>
      <c r="BE2218" s="17">
        <v>0.163508831754823</v>
      </c>
      <c r="BF2218" s="17">
        <v>8.1271115340651706E-2</v>
      </c>
      <c r="BG2218" s="17" t="s">
        <v>697</v>
      </c>
    </row>
    <row r="2219" spans="2:59" x14ac:dyDescent="0.35">
      <c r="C2219" s="17"/>
      <c r="D2219" s="17"/>
      <c r="E2219" s="17"/>
      <c r="F2219" s="17"/>
      <c r="G2219" s="17"/>
      <c r="H2219" s="17"/>
      <c r="I2219" s="17"/>
      <c r="J2219" s="17"/>
      <c r="K2219" s="17"/>
      <c r="L2219" s="17"/>
      <c r="M2219" s="17"/>
      <c r="N2219" s="17"/>
      <c r="O2219" s="17"/>
      <c r="P2219" s="17"/>
      <c r="Q2219" s="17"/>
      <c r="R2219" s="17"/>
      <c r="S2219" s="17"/>
      <c r="T2219" s="17"/>
      <c r="U2219" s="17"/>
      <c r="V2219" s="17"/>
      <c r="W2219" s="17"/>
      <c r="X2219" s="17"/>
      <c r="Y2219" s="17"/>
      <c r="Z2219" s="17"/>
      <c r="AA2219" s="17"/>
      <c r="AB2219" s="17"/>
      <c r="AC2219" s="17"/>
      <c r="AD2219" s="17"/>
      <c r="AE2219" s="17"/>
      <c r="AF2219" s="17"/>
      <c r="AG2219" s="17"/>
      <c r="AH2219" s="17"/>
      <c r="AI2219" s="17"/>
      <c r="AJ2219" s="17"/>
      <c r="AK2219" s="17"/>
      <c r="AL2219" s="17"/>
      <c r="AM2219" s="17"/>
      <c r="AN2219" s="17"/>
      <c r="AO2219" s="17"/>
      <c r="AP2219" s="17"/>
      <c r="AQ2219" s="17"/>
      <c r="AR2219" s="17"/>
      <c r="AS2219" s="17"/>
      <c r="AT2219" s="17"/>
      <c r="AU2219" s="17"/>
      <c r="AV2219" s="17"/>
      <c r="AW2219" s="17"/>
      <c r="AX2219" s="17"/>
      <c r="AY2219" s="17"/>
      <c r="AZ2219" s="17"/>
      <c r="BA2219" s="17"/>
      <c r="BB2219" s="17"/>
      <c r="BC2219" s="17"/>
      <c r="BD2219" s="17"/>
      <c r="BE2219" s="17"/>
      <c r="BF2219" s="17"/>
      <c r="BG2219" s="17"/>
    </row>
    <row r="2220" spans="2:59" x14ac:dyDescent="0.35">
      <c r="B2220" s="6" t="s">
        <v>727</v>
      </c>
      <c r="C2220" s="17"/>
      <c r="D2220" s="17"/>
      <c r="E2220" s="17"/>
      <c r="F2220" s="17"/>
      <c r="G2220" s="17"/>
      <c r="H2220" s="17"/>
      <c r="I2220" s="17"/>
      <c r="J2220" s="17"/>
      <c r="K2220" s="17"/>
      <c r="L2220" s="17"/>
      <c r="M2220" s="17"/>
      <c r="N2220" s="17"/>
      <c r="O2220" s="17"/>
      <c r="P2220" s="17"/>
      <c r="Q2220" s="17"/>
      <c r="R2220" s="17"/>
      <c r="S2220" s="17"/>
      <c r="T2220" s="17"/>
      <c r="U2220" s="17"/>
      <c r="V2220" s="17"/>
      <c r="W2220" s="17"/>
      <c r="X2220" s="17"/>
      <c r="Y2220" s="17"/>
      <c r="Z2220" s="17"/>
      <c r="AA2220" s="17"/>
      <c r="AB2220" s="17"/>
      <c r="AC2220" s="17"/>
      <c r="AD2220" s="17"/>
      <c r="AE2220" s="17"/>
      <c r="AF2220" s="17"/>
      <c r="AG2220" s="17"/>
      <c r="AH2220" s="17"/>
      <c r="AI2220" s="17"/>
      <c r="AJ2220" s="17"/>
      <c r="AK2220" s="17"/>
      <c r="AL2220" s="17"/>
      <c r="AM2220" s="17"/>
      <c r="AN2220" s="17"/>
      <c r="AO2220" s="17"/>
      <c r="AP2220" s="17"/>
      <c r="AQ2220" s="17"/>
      <c r="AR2220" s="17"/>
      <c r="AS2220" s="17"/>
      <c r="AT2220" s="17"/>
      <c r="AU2220" s="17"/>
      <c r="AV2220" s="17"/>
      <c r="AW2220" s="17"/>
      <c r="AX2220" s="17"/>
      <c r="AY2220" s="17"/>
      <c r="AZ2220" s="17"/>
      <c r="BA2220" s="17"/>
      <c r="BB2220" s="17"/>
      <c r="BC2220" s="17"/>
      <c r="BD2220" s="17"/>
      <c r="BE2220" s="17"/>
      <c r="BF2220" s="17"/>
      <c r="BG2220" s="17"/>
    </row>
    <row r="2221" spans="2:59" x14ac:dyDescent="0.35">
      <c r="B2221" s="24" t="s">
        <v>730</v>
      </c>
      <c r="C2221" s="17"/>
      <c r="D2221" s="17"/>
      <c r="E2221" s="17"/>
      <c r="F2221" s="17"/>
      <c r="G2221" s="17"/>
      <c r="H2221" s="17"/>
      <c r="I2221" s="17"/>
      <c r="J2221" s="17"/>
      <c r="K2221" s="17"/>
      <c r="L2221" s="17"/>
      <c r="M2221" s="17"/>
      <c r="N2221" s="17"/>
      <c r="O2221" s="17"/>
      <c r="P2221" s="17"/>
      <c r="Q2221" s="17"/>
      <c r="R2221" s="17"/>
      <c r="S2221" s="17"/>
      <c r="T2221" s="17"/>
      <c r="U2221" s="17"/>
      <c r="V2221" s="17"/>
      <c r="W2221" s="17"/>
      <c r="X2221" s="17"/>
      <c r="Y2221" s="17"/>
      <c r="Z2221" s="17"/>
      <c r="AA2221" s="17"/>
      <c r="AB2221" s="17"/>
      <c r="AC2221" s="17"/>
      <c r="AD2221" s="17"/>
      <c r="AE2221" s="17"/>
      <c r="AF2221" s="17"/>
      <c r="AG2221" s="17"/>
      <c r="AH2221" s="17"/>
      <c r="AI2221" s="17"/>
      <c r="AJ2221" s="17"/>
      <c r="AK2221" s="17"/>
      <c r="AL2221" s="17"/>
      <c r="AM2221" s="17"/>
      <c r="AN2221" s="17"/>
      <c r="AO2221" s="17"/>
      <c r="AP2221" s="17"/>
      <c r="AQ2221" s="17"/>
      <c r="AR2221" s="17"/>
      <c r="AS2221" s="17"/>
      <c r="AT2221" s="17"/>
      <c r="AU2221" s="17"/>
      <c r="AV2221" s="17"/>
      <c r="AW2221" s="17"/>
      <c r="AX2221" s="17"/>
      <c r="AY2221" s="17"/>
      <c r="AZ2221" s="17"/>
      <c r="BA2221" s="17"/>
      <c r="BB2221" s="17"/>
      <c r="BC2221" s="17"/>
      <c r="BD2221" s="17"/>
      <c r="BE2221" s="17"/>
      <c r="BF2221" s="17"/>
      <c r="BG2221" s="17"/>
    </row>
    <row r="2222" spans="2:59" x14ac:dyDescent="0.35">
      <c r="B2222" t="s">
        <v>725</v>
      </c>
      <c r="C2222" s="17">
        <v>9.5991611267393195E-2</v>
      </c>
      <c r="D2222" s="17">
        <v>6.1578912612575698E-2</v>
      </c>
      <c r="E2222" s="17">
        <v>0.11079642956609</v>
      </c>
      <c r="F2222" s="17"/>
      <c r="G2222" s="17">
        <v>5.3623323386276997E-2</v>
      </c>
      <c r="H2222" s="17">
        <v>9.1932210446436499E-2</v>
      </c>
      <c r="I2222" s="17">
        <v>0.17252132976658099</v>
      </c>
      <c r="J2222" s="17">
        <v>0.16303365981008799</v>
      </c>
      <c r="K2222" s="17">
        <v>7.6543406459535807E-2</v>
      </c>
      <c r="L2222" s="17">
        <v>3.47475748093201E-2</v>
      </c>
      <c r="M2222" s="17"/>
      <c r="N2222" s="17">
        <v>0.10462339597232199</v>
      </c>
      <c r="O2222" s="17">
        <v>8.1996524515951297E-2</v>
      </c>
      <c r="P2222" s="17">
        <v>0.128510049640021</v>
      </c>
      <c r="Q2222" s="17">
        <v>7.6271486145187195E-2</v>
      </c>
      <c r="R2222" s="17"/>
      <c r="S2222" s="17">
        <v>4.9835508467862499E-2</v>
      </c>
      <c r="T2222" s="17">
        <v>0.121077875452929</v>
      </c>
      <c r="U2222" s="17">
        <v>8.2673482081861899E-2</v>
      </c>
      <c r="V2222" s="17">
        <v>0.33497852382037502</v>
      </c>
      <c r="W2222" s="17">
        <v>0</v>
      </c>
      <c r="X2222" s="17">
        <v>0.136538157685199</v>
      </c>
      <c r="Y2222" s="17">
        <v>9.5088306764471095E-2</v>
      </c>
      <c r="Z2222" s="17">
        <v>0</v>
      </c>
      <c r="AA2222" s="17">
        <v>4.7914823585003902E-2</v>
      </c>
      <c r="AB2222" s="17">
        <v>0.105507265349958</v>
      </c>
      <c r="AC2222" s="17">
        <v>0</v>
      </c>
      <c r="AD2222" s="17">
        <v>0</v>
      </c>
      <c r="AE2222" s="17"/>
      <c r="AF2222" s="17">
        <v>0.120224786629177</v>
      </c>
      <c r="AG2222" s="17">
        <v>0.108222516665948</v>
      </c>
      <c r="AH2222" s="17">
        <v>6.6015032556557898E-2</v>
      </c>
      <c r="AI2222" s="17"/>
      <c r="AJ2222" s="17">
        <v>0.100607396763609</v>
      </c>
      <c r="AK2222" s="17">
        <v>0.14957640908609199</v>
      </c>
      <c r="AL2222" s="17">
        <v>0</v>
      </c>
      <c r="AM2222" s="17">
        <v>0</v>
      </c>
      <c r="AN2222" s="17">
        <v>0</v>
      </c>
      <c r="AO2222" s="17"/>
      <c r="AP2222" s="17">
        <v>0.128087114181723</v>
      </c>
      <c r="AQ2222" s="17">
        <v>0.136290218291517</v>
      </c>
      <c r="AR2222" s="17">
        <v>0.12275272845457</v>
      </c>
      <c r="AS2222" s="17">
        <v>4.6009461677455697E-2</v>
      </c>
      <c r="AT2222" s="17">
        <v>8.0550959269562697E-2</v>
      </c>
      <c r="AU2222" s="17"/>
      <c r="AV2222" s="17">
        <v>0.17062125674323</v>
      </c>
      <c r="AW2222" s="17">
        <v>8.9122791894161099E-2</v>
      </c>
      <c r="AX2222" s="17">
        <v>0</v>
      </c>
      <c r="AY2222" s="17">
        <v>3.7022437348274699E-2</v>
      </c>
      <c r="AZ2222" s="17">
        <v>0.133046869614837</v>
      </c>
      <c r="BA2222" s="17">
        <v>0.156264117260874</v>
      </c>
      <c r="BB2222" s="17"/>
      <c r="BC2222" s="17">
        <v>6.9943218335079299E-2</v>
      </c>
      <c r="BD2222" s="17">
        <v>0.111731332014399</v>
      </c>
      <c r="BE2222" s="17">
        <v>0.127847776555258</v>
      </c>
      <c r="BF2222" s="17">
        <v>6.7396919915142406E-2</v>
      </c>
      <c r="BG2222" s="17" t="s">
        <v>697</v>
      </c>
    </row>
    <row r="2223" spans="2:59" x14ac:dyDescent="0.35">
      <c r="B2223" t="s">
        <v>689</v>
      </c>
      <c r="C2223" s="17">
        <v>3.9398221566479201E-2</v>
      </c>
      <c r="D2223" s="17">
        <v>1.6058124376583501E-2</v>
      </c>
      <c r="E2223" s="17">
        <v>5.7589206965068897E-2</v>
      </c>
      <c r="F2223" s="17"/>
      <c r="G2223" s="17">
        <v>0</v>
      </c>
      <c r="H2223" s="17">
        <v>6.57027747421563E-2</v>
      </c>
      <c r="I2223" s="17">
        <v>9.8561897556826705E-2</v>
      </c>
      <c r="J2223" s="17">
        <v>0</v>
      </c>
      <c r="K2223" s="17">
        <v>0</v>
      </c>
      <c r="L2223" s="17">
        <v>3.8292123098034099E-2</v>
      </c>
      <c r="M2223" s="17"/>
      <c r="N2223" s="17">
        <v>3.11524850757685E-2</v>
      </c>
      <c r="O2223" s="17">
        <v>7.3209376197174394E-2</v>
      </c>
      <c r="P2223" s="17">
        <v>3.2138995400411499E-2</v>
      </c>
      <c r="Q2223" s="17">
        <v>2.6743082146159301E-2</v>
      </c>
      <c r="R2223" s="17"/>
      <c r="S2223" s="17">
        <v>0.109716406712365</v>
      </c>
      <c r="T2223" s="17">
        <v>0</v>
      </c>
      <c r="U2223" s="17">
        <v>8.4645754125243999E-2</v>
      </c>
      <c r="V2223" s="17">
        <v>0</v>
      </c>
      <c r="W2223" s="17">
        <v>0</v>
      </c>
      <c r="X2223" s="17">
        <v>0</v>
      </c>
      <c r="Y2223" s="17">
        <v>0</v>
      </c>
      <c r="Z2223" s="17">
        <v>0.32509147922711601</v>
      </c>
      <c r="AA2223" s="17">
        <v>0</v>
      </c>
      <c r="AB2223" s="17">
        <v>0</v>
      </c>
      <c r="AC2223" s="17">
        <v>0</v>
      </c>
      <c r="AD2223" s="17">
        <v>0</v>
      </c>
      <c r="AE2223" s="17"/>
      <c r="AF2223" s="17">
        <v>2.31618214444714E-2</v>
      </c>
      <c r="AG2223" s="17">
        <v>5.7382919507099901E-2</v>
      </c>
      <c r="AH2223" s="17">
        <v>5.2570294314908499E-2</v>
      </c>
      <c r="AI2223" s="17"/>
      <c r="AJ2223" s="17">
        <v>4.4838062185356797E-2</v>
      </c>
      <c r="AK2223" s="17">
        <v>5.8560139120802199E-2</v>
      </c>
      <c r="AL2223" s="17">
        <v>0</v>
      </c>
      <c r="AM2223" s="17">
        <v>0</v>
      </c>
      <c r="AN2223" s="17">
        <v>6.7405348697296294E-2</v>
      </c>
      <c r="AO2223" s="17"/>
      <c r="AP2223" s="17">
        <v>3.6716808555993699E-2</v>
      </c>
      <c r="AQ2223" s="17">
        <v>4.6455155361267403E-2</v>
      </c>
      <c r="AR2223" s="17">
        <v>0</v>
      </c>
      <c r="AS2223" s="17">
        <v>0.108278060012808</v>
      </c>
      <c r="AT2223" s="17">
        <v>0</v>
      </c>
      <c r="AU2223" s="17"/>
      <c r="AV2223" s="17">
        <v>5.8157049634975803E-2</v>
      </c>
      <c r="AW2223" s="17">
        <v>4.0118375645129302E-2</v>
      </c>
      <c r="AX2223" s="17">
        <v>0</v>
      </c>
      <c r="AY2223" s="17">
        <v>8.7128115541094106E-2</v>
      </c>
      <c r="AZ2223" s="17">
        <v>0</v>
      </c>
      <c r="BA2223" s="17">
        <v>0</v>
      </c>
      <c r="BB2223" s="17"/>
      <c r="BC2223" s="17">
        <v>3.5188544292851502E-2</v>
      </c>
      <c r="BD2223" s="17">
        <v>7.1630068491270404E-2</v>
      </c>
      <c r="BE2223" s="17">
        <v>5.1701260489129097E-2</v>
      </c>
      <c r="BF2223" s="17">
        <v>0</v>
      </c>
      <c r="BG2223" s="17" t="s">
        <v>697</v>
      </c>
    </row>
    <row r="2224" spans="2:59" x14ac:dyDescent="0.35">
      <c r="B2224" t="s">
        <v>690</v>
      </c>
      <c r="C2224" s="17">
        <v>0.118292306706763</v>
      </c>
      <c r="D2224" s="17">
        <v>0.11104215229376301</v>
      </c>
      <c r="E2224" s="17">
        <v>0.12526753894647499</v>
      </c>
      <c r="F2224" s="17"/>
      <c r="G2224" s="17">
        <v>0.31209821357298301</v>
      </c>
      <c r="H2224" s="17">
        <v>7.4858637739413106E-2</v>
      </c>
      <c r="I2224" s="17">
        <v>0.14230799193072499</v>
      </c>
      <c r="J2224" s="17">
        <v>0.105530793662342</v>
      </c>
      <c r="K2224" s="17">
        <v>0.11589170217643099</v>
      </c>
      <c r="L2224" s="17">
        <v>3.6302833001889502E-2</v>
      </c>
      <c r="M2224" s="17"/>
      <c r="N2224" s="17">
        <v>0.21407576954855201</v>
      </c>
      <c r="O2224" s="17">
        <v>0.15497627003126499</v>
      </c>
      <c r="P2224" s="17">
        <v>6.7191149044636106E-2</v>
      </c>
      <c r="Q2224" s="17">
        <v>4.7194340476481002E-2</v>
      </c>
      <c r="R2224" s="17"/>
      <c r="S2224" s="17">
        <v>0.17223205499680899</v>
      </c>
      <c r="T2224" s="17">
        <v>0.21905001001430699</v>
      </c>
      <c r="U2224" s="17">
        <v>0.13892126237922101</v>
      </c>
      <c r="V2224" s="17">
        <v>0</v>
      </c>
      <c r="W2224" s="17">
        <v>0</v>
      </c>
      <c r="X2224" s="17">
        <v>0</v>
      </c>
      <c r="Y2224" s="17">
        <v>0</v>
      </c>
      <c r="Z2224" s="17">
        <v>0.42235602101031899</v>
      </c>
      <c r="AA2224" s="17">
        <v>0.16318341355938301</v>
      </c>
      <c r="AB2224" s="17">
        <v>0</v>
      </c>
      <c r="AC2224" s="17">
        <v>0.132874976652923</v>
      </c>
      <c r="AD2224" s="17">
        <v>0</v>
      </c>
      <c r="AE2224" s="17"/>
      <c r="AF2224" s="17">
        <v>9.0908181675804903E-2</v>
      </c>
      <c r="AG2224" s="17">
        <v>9.3500608240671607E-2</v>
      </c>
      <c r="AH2224" s="17">
        <v>8.2633036809401594E-2</v>
      </c>
      <c r="AI2224" s="17"/>
      <c r="AJ2224" s="17">
        <v>6.6579743586365106E-2</v>
      </c>
      <c r="AK2224" s="17">
        <v>0.112961164578391</v>
      </c>
      <c r="AL2224" s="17">
        <v>0.33042311765689297</v>
      </c>
      <c r="AM2224" s="17">
        <v>0.34778896071139098</v>
      </c>
      <c r="AN2224" s="17">
        <v>6.37313490245104E-2</v>
      </c>
      <c r="AO2224" s="17"/>
      <c r="AP2224" s="17">
        <v>3.4034885189910997E-2</v>
      </c>
      <c r="AQ2224" s="17">
        <v>0.192954964029346</v>
      </c>
      <c r="AR2224" s="17">
        <v>0.20091364257840499</v>
      </c>
      <c r="AS2224" s="17">
        <v>0.21831383393096601</v>
      </c>
      <c r="AT2224" s="17">
        <v>0</v>
      </c>
      <c r="AU2224" s="17"/>
      <c r="AV2224" s="17">
        <v>0.15033635879344601</v>
      </c>
      <c r="AW2224" s="17">
        <v>3.71879899911619E-2</v>
      </c>
      <c r="AX2224" s="17">
        <v>0.187489684887263</v>
      </c>
      <c r="AY2224" s="17">
        <v>0.17567061087635399</v>
      </c>
      <c r="AZ2224" s="17">
        <v>7.9835954425108505E-2</v>
      </c>
      <c r="BA2224" s="17">
        <v>0.22277764679733</v>
      </c>
      <c r="BB2224" s="17"/>
      <c r="BC2224" s="17">
        <v>0.15561191562127</v>
      </c>
      <c r="BD2224" s="17">
        <v>9.9149606245683905E-2</v>
      </c>
      <c r="BE2224" s="17">
        <v>0.122788543074244</v>
      </c>
      <c r="BF2224" s="17">
        <v>0.13118561968088399</v>
      </c>
      <c r="BG2224" s="17" t="s">
        <v>697</v>
      </c>
    </row>
    <row r="2225" spans="2:59" x14ac:dyDescent="0.35">
      <c r="B2225" t="s">
        <v>691</v>
      </c>
      <c r="C2225" s="17">
        <v>0.17908144389608699</v>
      </c>
      <c r="D2225" s="17">
        <v>0.23677221930147099</v>
      </c>
      <c r="E2225" s="17">
        <v>0.13757082839718199</v>
      </c>
      <c r="F2225" s="17"/>
      <c r="G2225" s="17">
        <v>0.11840157464046799</v>
      </c>
      <c r="H2225" s="17">
        <v>0.10118844170524501</v>
      </c>
      <c r="I2225" s="17">
        <v>0.182006615568578</v>
      </c>
      <c r="J2225" s="17">
        <v>0.145828392818767</v>
      </c>
      <c r="K2225" s="17">
        <v>0.32372544103321199</v>
      </c>
      <c r="L2225" s="17">
        <v>0.23634842468380199</v>
      </c>
      <c r="M2225" s="17"/>
      <c r="N2225" s="17">
        <v>2.50379568946048E-2</v>
      </c>
      <c r="O2225" s="17">
        <v>0.153683547714281</v>
      </c>
      <c r="P2225" s="17">
        <v>0.19998889741918</v>
      </c>
      <c r="Q2225" s="17">
        <v>0.31172833748335899</v>
      </c>
      <c r="R2225" s="17"/>
      <c r="S2225" s="17">
        <v>0.12663447084771001</v>
      </c>
      <c r="T2225" s="17">
        <v>0.28580291729347501</v>
      </c>
      <c r="U2225" s="17">
        <v>0.24042475891881501</v>
      </c>
      <c r="V2225" s="17">
        <v>0</v>
      </c>
      <c r="W2225" s="17">
        <v>0.26806710424385399</v>
      </c>
      <c r="X2225" s="17">
        <v>0.25600895561025699</v>
      </c>
      <c r="Y2225" s="17">
        <v>0.25468174125930398</v>
      </c>
      <c r="Z2225" s="17">
        <v>0.1264670260661</v>
      </c>
      <c r="AA2225" s="17">
        <v>0.19316864623293001</v>
      </c>
      <c r="AB2225" s="17">
        <v>0</v>
      </c>
      <c r="AC2225" s="17">
        <v>0.26886785076914199</v>
      </c>
      <c r="AD2225" s="17">
        <v>0</v>
      </c>
      <c r="AE2225" s="17"/>
      <c r="AF2225" s="17">
        <v>0.31036572334364898</v>
      </c>
      <c r="AG2225" s="17">
        <v>0.13583237009660401</v>
      </c>
      <c r="AH2225" s="17">
        <v>0</v>
      </c>
      <c r="AI2225" s="17"/>
      <c r="AJ2225" s="17">
        <v>0.16353870799638701</v>
      </c>
      <c r="AK2225" s="17">
        <v>0.25463070629833801</v>
      </c>
      <c r="AL2225" s="17">
        <v>0.16470994630445601</v>
      </c>
      <c r="AM2225" s="17">
        <v>0.34243505356009801</v>
      </c>
      <c r="AN2225" s="17">
        <v>5.2210768868152103E-2</v>
      </c>
      <c r="AO2225" s="17"/>
      <c r="AP2225" s="17">
        <v>0.15725015402727199</v>
      </c>
      <c r="AQ2225" s="17">
        <v>0.13735173199877301</v>
      </c>
      <c r="AR2225" s="17">
        <v>0.347765271880775</v>
      </c>
      <c r="AS2225" s="17">
        <v>0.15446289219981199</v>
      </c>
      <c r="AT2225" s="17">
        <v>0.29145793181510699</v>
      </c>
      <c r="AU2225" s="17"/>
      <c r="AV2225" s="17">
        <v>0.14328789771199199</v>
      </c>
      <c r="AW2225" s="17">
        <v>0.20040117294568</v>
      </c>
      <c r="AX2225" s="17">
        <v>0.18854840597827</v>
      </c>
      <c r="AY2225" s="17">
        <v>0.20287306416738701</v>
      </c>
      <c r="AZ2225" s="17">
        <v>0.20582060267531699</v>
      </c>
      <c r="BA2225" s="17">
        <v>0.119085432050738</v>
      </c>
      <c r="BB2225" s="17"/>
      <c r="BC2225" s="17">
        <v>0.33427039655395402</v>
      </c>
      <c r="BD2225" s="17">
        <v>0.153127767706663</v>
      </c>
      <c r="BE2225" s="17">
        <v>0.150942244578783</v>
      </c>
      <c r="BF2225" s="17">
        <v>6.2178451120505698E-2</v>
      </c>
      <c r="BG2225" s="17" t="s">
        <v>697</v>
      </c>
    </row>
    <row r="2226" spans="2:59" x14ac:dyDescent="0.35">
      <c r="B2226" t="s">
        <v>692</v>
      </c>
      <c r="C2226" s="17">
        <v>0.123059943506505</v>
      </c>
      <c r="D2226" s="17">
        <v>0.15740194239962299</v>
      </c>
      <c r="E2226" s="17">
        <v>9.8555159935762401E-2</v>
      </c>
      <c r="F2226" s="17"/>
      <c r="G2226" s="17">
        <v>0.24205365569348</v>
      </c>
      <c r="H2226" s="17">
        <v>0.14089839931061801</v>
      </c>
      <c r="I2226" s="17">
        <v>0.173984442682905</v>
      </c>
      <c r="J2226" s="17">
        <v>4.8127131238716099E-2</v>
      </c>
      <c r="K2226" s="17">
        <v>0.13159007907612899</v>
      </c>
      <c r="L2226" s="17">
        <v>3.47475748093201E-2</v>
      </c>
      <c r="M2226" s="17"/>
      <c r="N2226" s="17">
        <v>0.18025177826235</v>
      </c>
      <c r="O2226" s="17">
        <v>3.6742797591842097E-2</v>
      </c>
      <c r="P2226" s="17">
        <v>6.4114982621947203E-2</v>
      </c>
      <c r="Q2226" s="17">
        <v>0.179229365872135</v>
      </c>
      <c r="R2226" s="17"/>
      <c r="S2226" s="17">
        <v>0.22088659146908199</v>
      </c>
      <c r="T2226" s="17">
        <v>5.6112160224809401E-2</v>
      </c>
      <c r="U2226" s="17">
        <v>0</v>
      </c>
      <c r="V2226" s="17">
        <v>9.8331153196370993E-2</v>
      </c>
      <c r="W2226" s="17">
        <v>0.28010455499069198</v>
      </c>
      <c r="X2226" s="17">
        <v>0.25487015886815301</v>
      </c>
      <c r="Y2226" s="17">
        <v>0</v>
      </c>
      <c r="Z2226" s="17">
        <v>0</v>
      </c>
      <c r="AA2226" s="17">
        <v>0.15784253664631301</v>
      </c>
      <c r="AB2226" s="17">
        <v>0.105507265349958</v>
      </c>
      <c r="AC2226" s="17">
        <v>0.15828829064073899</v>
      </c>
      <c r="AD2226" s="17">
        <v>0.32279267511884802</v>
      </c>
      <c r="AE2226" s="17"/>
      <c r="AF2226" s="17">
        <v>7.1794518860856596E-2</v>
      </c>
      <c r="AG2226" s="17">
        <v>0.14494125754746301</v>
      </c>
      <c r="AH2226" s="17">
        <v>0.101104767342909</v>
      </c>
      <c r="AI2226" s="17"/>
      <c r="AJ2226" s="17">
        <v>0.13813276645671699</v>
      </c>
      <c r="AK2226" s="17">
        <v>8.9437886084487897E-2</v>
      </c>
      <c r="AL2226" s="17">
        <v>0</v>
      </c>
      <c r="AM2226" s="17">
        <v>0</v>
      </c>
      <c r="AN2226" s="17">
        <v>0.12963598904134599</v>
      </c>
      <c r="AO2226" s="17"/>
      <c r="AP2226" s="17">
        <v>0.14554640051610199</v>
      </c>
      <c r="AQ2226" s="17">
        <v>6.8985421618851295E-2</v>
      </c>
      <c r="AR2226" s="17">
        <v>0</v>
      </c>
      <c r="AS2226" s="17">
        <v>0.12079492245435999</v>
      </c>
      <c r="AT2226" s="17">
        <v>0.223737544199166</v>
      </c>
      <c r="AU2226" s="17"/>
      <c r="AV2226" s="17">
        <v>8.7112321642186699E-2</v>
      </c>
      <c r="AW2226" s="17">
        <v>0.12598197122748001</v>
      </c>
      <c r="AX2226" s="17">
        <v>0.105686928608051</v>
      </c>
      <c r="AY2226" s="17">
        <v>0.12980722690028501</v>
      </c>
      <c r="AZ2226" s="17">
        <v>0.15799808878552099</v>
      </c>
      <c r="BA2226" s="17">
        <v>0</v>
      </c>
      <c r="BB2226" s="17"/>
      <c r="BC2226" s="17">
        <v>3.4386079016445199E-2</v>
      </c>
      <c r="BD2226" s="17">
        <v>0.15466700878144701</v>
      </c>
      <c r="BE2226" s="17">
        <v>0.12717794406156699</v>
      </c>
      <c r="BF2226" s="17">
        <v>0.30920830663944998</v>
      </c>
      <c r="BG2226" s="17" t="s">
        <v>697</v>
      </c>
    </row>
    <row r="2227" spans="2:59" x14ac:dyDescent="0.35">
      <c r="B2227" t="s">
        <v>598</v>
      </c>
      <c r="C2227" s="17">
        <v>8.4522157369018802E-2</v>
      </c>
      <c r="D2227" s="17">
        <v>0.104782313149167</v>
      </c>
      <c r="E2227" s="17">
        <v>7.0214399784434597E-2</v>
      </c>
      <c r="F2227" s="17"/>
      <c r="G2227" s="17">
        <v>0</v>
      </c>
      <c r="H2227" s="17">
        <v>0.177277249308049</v>
      </c>
      <c r="I2227" s="17">
        <v>0</v>
      </c>
      <c r="J2227" s="17">
        <v>5.2487742137312401E-2</v>
      </c>
      <c r="K2227" s="17">
        <v>5.3041558347212303E-2</v>
      </c>
      <c r="L2227" s="17">
        <v>0.14136148400871201</v>
      </c>
      <c r="M2227" s="17"/>
      <c r="N2227" s="17">
        <v>2.8490776616221899E-2</v>
      </c>
      <c r="O2227" s="17">
        <v>7.5256412590774105E-2</v>
      </c>
      <c r="P2227" s="17">
        <v>6.6738627679076595E-2</v>
      </c>
      <c r="Q2227" s="17">
        <v>0.15050848428993499</v>
      </c>
      <c r="R2227" s="17"/>
      <c r="S2227" s="17">
        <v>5.3084515886959997E-2</v>
      </c>
      <c r="T2227" s="17">
        <v>7.01000361645506E-2</v>
      </c>
      <c r="U2227" s="17">
        <v>0.18055028564233599</v>
      </c>
      <c r="V2227" s="17">
        <v>8.6402781158916003E-2</v>
      </c>
      <c r="W2227" s="17">
        <v>0.22171988839673701</v>
      </c>
      <c r="X2227" s="17">
        <v>0</v>
      </c>
      <c r="Y2227" s="17">
        <v>0</v>
      </c>
      <c r="Z2227" s="17">
        <v>0.126085473696465</v>
      </c>
      <c r="AA2227" s="17">
        <v>0.105115124821322</v>
      </c>
      <c r="AB2227" s="17">
        <v>0.184456325386465</v>
      </c>
      <c r="AC2227" s="17">
        <v>0</v>
      </c>
      <c r="AD2227" s="17">
        <v>0</v>
      </c>
      <c r="AE2227" s="17"/>
      <c r="AF2227" s="17">
        <v>4.0699568829870601E-2</v>
      </c>
      <c r="AG2227" s="17">
        <v>0.10916631074965701</v>
      </c>
      <c r="AH2227" s="17">
        <v>0.16893775206501099</v>
      </c>
      <c r="AI2227" s="17"/>
      <c r="AJ2227" s="17">
        <v>8.2811643089385004E-2</v>
      </c>
      <c r="AK2227" s="17">
        <v>9.4414865149907504E-2</v>
      </c>
      <c r="AL2227" s="17">
        <v>0</v>
      </c>
      <c r="AM2227" s="17">
        <v>0</v>
      </c>
      <c r="AN2227" s="17">
        <v>0.19806597206656301</v>
      </c>
      <c r="AO2227" s="17"/>
      <c r="AP2227" s="17">
        <v>6.3347374323885305E-2</v>
      </c>
      <c r="AQ2227" s="17">
        <v>4.9568256684377601E-2</v>
      </c>
      <c r="AR2227" s="17">
        <v>0.106947988433373</v>
      </c>
      <c r="AS2227" s="17">
        <v>0.149052008886358</v>
      </c>
      <c r="AT2227" s="17">
        <v>0</v>
      </c>
      <c r="AU2227" s="17"/>
      <c r="AV2227" s="17">
        <v>8.7275899261350806E-2</v>
      </c>
      <c r="AW2227" s="17">
        <v>3.6909512218082897E-2</v>
      </c>
      <c r="AX2227" s="17">
        <v>0.106037263885277</v>
      </c>
      <c r="AY2227" s="17">
        <v>0.119937692366733</v>
      </c>
      <c r="AZ2227" s="17">
        <v>0</v>
      </c>
      <c r="BA2227" s="17">
        <v>0</v>
      </c>
      <c r="BB2227" s="17"/>
      <c r="BC2227" s="17">
        <v>6.13522531058543E-2</v>
      </c>
      <c r="BD2227" s="17">
        <v>0.14371499926301401</v>
      </c>
      <c r="BE2227" s="17">
        <v>5.24127396122296E-2</v>
      </c>
      <c r="BF2227" s="17">
        <v>7.6067001026346101E-2</v>
      </c>
      <c r="BG2227" s="17" t="s">
        <v>697</v>
      </c>
    </row>
    <row r="2228" spans="2:59" x14ac:dyDescent="0.35">
      <c r="B2228" t="s">
        <v>726</v>
      </c>
      <c r="C2228" s="17">
        <v>0.21539674617534399</v>
      </c>
      <c r="D2228" s="17">
        <v>0.232470880536368</v>
      </c>
      <c r="E2228" s="17">
        <v>0.20513951137155101</v>
      </c>
      <c r="F2228" s="17"/>
      <c r="G2228" s="17">
        <v>0.22179199530656901</v>
      </c>
      <c r="H2228" s="17">
        <v>0.14014941343137</v>
      </c>
      <c r="I2228" s="17">
        <v>0.193765325830352</v>
      </c>
      <c r="J2228" s="17">
        <v>0.266382897680638</v>
      </c>
      <c r="K2228" s="17">
        <v>0.237354861063405</v>
      </c>
      <c r="L2228" s="17">
        <v>0.26335727125464897</v>
      </c>
      <c r="M2228" s="17"/>
      <c r="N2228" s="17">
        <v>0.34566390610305597</v>
      </c>
      <c r="O2228" s="17">
        <v>0.29904736426557099</v>
      </c>
      <c r="P2228" s="17">
        <v>0.14110148718350099</v>
      </c>
      <c r="Q2228" s="17">
        <v>9.7474339908461105E-2</v>
      </c>
      <c r="R2228" s="17"/>
      <c r="S2228" s="17">
        <v>0.22357958767746999</v>
      </c>
      <c r="T2228" s="17">
        <v>0.113257202777821</v>
      </c>
      <c r="U2228" s="17">
        <v>0.27278445685252201</v>
      </c>
      <c r="V2228" s="17">
        <v>0.10036867370079899</v>
      </c>
      <c r="W2228" s="17">
        <v>0.23010845236871799</v>
      </c>
      <c r="X2228" s="17">
        <v>0.10596081339029</v>
      </c>
      <c r="Y2228" s="17">
        <v>0.38922140519506299</v>
      </c>
      <c r="Z2228" s="17">
        <v>0</v>
      </c>
      <c r="AA2228" s="17">
        <v>0.23772767587142901</v>
      </c>
      <c r="AB2228" s="17">
        <v>0.200079104236006</v>
      </c>
      <c r="AC2228" s="17">
        <v>0.43996888193719602</v>
      </c>
      <c r="AD2228" s="17">
        <v>0.67720732488115198</v>
      </c>
      <c r="AE2228" s="17"/>
      <c r="AF2228" s="17">
        <v>0.227108504156532</v>
      </c>
      <c r="AG2228" s="17">
        <v>0.20011875364571499</v>
      </c>
      <c r="AH2228" s="17">
        <v>0.25302333262274401</v>
      </c>
      <c r="AI2228" s="17"/>
      <c r="AJ2228" s="17">
        <v>0.25298198360969198</v>
      </c>
      <c r="AK2228" s="17">
        <v>0.17361495226061399</v>
      </c>
      <c r="AL2228" s="17">
        <v>0</v>
      </c>
      <c r="AM2228" s="17">
        <v>0.30977598572851101</v>
      </c>
      <c r="AN2228" s="17">
        <v>0.147936651525086</v>
      </c>
      <c r="AO2228" s="17"/>
      <c r="AP2228" s="17">
        <v>0.25253604837211502</v>
      </c>
      <c r="AQ2228" s="17">
        <v>0.182942022801655</v>
      </c>
      <c r="AR2228" s="17">
        <v>0.12221143108234001</v>
      </c>
      <c r="AS2228" s="17">
        <v>0.162569375010781</v>
      </c>
      <c r="AT2228" s="17">
        <v>0.29645514408913398</v>
      </c>
      <c r="AU2228" s="17"/>
      <c r="AV2228" s="17">
        <v>0.19902230747577199</v>
      </c>
      <c r="AW2228" s="17">
        <v>0.27593182662046001</v>
      </c>
      <c r="AX2228" s="17">
        <v>0.22664303316318801</v>
      </c>
      <c r="AY2228" s="17">
        <v>0.17386857749116499</v>
      </c>
      <c r="AZ2228" s="17">
        <v>0.34717382471477198</v>
      </c>
      <c r="BA2228" s="17">
        <v>0</v>
      </c>
      <c r="BB2228" s="17"/>
      <c r="BC2228" s="17">
        <v>0.14433040956271501</v>
      </c>
      <c r="BD2228" s="17">
        <v>0.23419873043858599</v>
      </c>
      <c r="BE2228" s="17">
        <v>0.17111073663215001</v>
      </c>
      <c r="BF2228" s="17">
        <v>0.29480732790861902</v>
      </c>
      <c r="BG2228" s="17" t="s">
        <v>697</v>
      </c>
    </row>
    <row r="2229" spans="2:59" x14ac:dyDescent="0.35">
      <c r="B2229" t="s">
        <v>100</v>
      </c>
      <c r="C2229" s="17">
        <v>0.14425756951240901</v>
      </c>
      <c r="D2229" s="17">
        <v>7.9893455330447893E-2</v>
      </c>
      <c r="E2229" s="17">
        <v>0.194866925033435</v>
      </c>
      <c r="F2229" s="17"/>
      <c r="G2229" s="17">
        <v>5.2031237400222398E-2</v>
      </c>
      <c r="H2229" s="17">
        <v>0.20799287331671201</v>
      </c>
      <c r="I2229" s="17">
        <v>3.6852396664032297E-2</v>
      </c>
      <c r="J2229" s="17">
        <v>0.218609382652137</v>
      </c>
      <c r="K2229" s="17">
        <v>6.1852951844074897E-2</v>
      </c>
      <c r="L2229" s="17">
        <v>0.21484271433427199</v>
      </c>
      <c r="M2229" s="17"/>
      <c r="N2229" s="17">
        <v>7.0703931527124203E-2</v>
      </c>
      <c r="O2229" s="17">
        <v>0.12508770709314099</v>
      </c>
      <c r="P2229" s="17">
        <v>0.30021581101122602</v>
      </c>
      <c r="Q2229" s="17">
        <v>0.110850563678281</v>
      </c>
      <c r="R2229" s="17"/>
      <c r="S2229" s="17">
        <v>4.40308639417425E-2</v>
      </c>
      <c r="T2229" s="17">
        <v>0.13459979807210801</v>
      </c>
      <c r="U2229" s="17">
        <v>0</v>
      </c>
      <c r="V2229" s="17">
        <v>0.37991886812353798</v>
      </c>
      <c r="W2229" s="17">
        <v>0</v>
      </c>
      <c r="X2229" s="17">
        <v>0.24662191444610099</v>
      </c>
      <c r="Y2229" s="17">
        <v>0.26100854678116198</v>
      </c>
      <c r="Z2229" s="17">
        <v>0</v>
      </c>
      <c r="AA2229" s="17">
        <v>9.5047779283620307E-2</v>
      </c>
      <c r="AB2229" s="17">
        <v>0.404450039677613</v>
      </c>
      <c r="AC2229" s="17">
        <v>0</v>
      </c>
      <c r="AD2229" s="17">
        <v>0</v>
      </c>
      <c r="AE2229" s="17"/>
      <c r="AF2229" s="17">
        <v>0.11573689505963899</v>
      </c>
      <c r="AG2229" s="17">
        <v>0.15083526354684201</v>
      </c>
      <c r="AH2229" s="17">
        <v>0.27571578428846899</v>
      </c>
      <c r="AI2229" s="17"/>
      <c r="AJ2229" s="17">
        <v>0.15050969631248801</v>
      </c>
      <c r="AK2229" s="17">
        <v>6.68038774213668E-2</v>
      </c>
      <c r="AL2229" s="17">
        <v>0.50486693603865096</v>
      </c>
      <c r="AM2229" s="17">
        <v>0</v>
      </c>
      <c r="AN2229" s="17">
        <v>0.34101392077704701</v>
      </c>
      <c r="AO2229" s="17"/>
      <c r="AP2229" s="17">
        <v>0.18248121483299801</v>
      </c>
      <c r="AQ2229" s="17">
        <v>0.185452229214213</v>
      </c>
      <c r="AR2229" s="17">
        <v>9.9408937570536704E-2</v>
      </c>
      <c r="AS2229" s="17">
        <v>4.0519445827458797E-2</v>
      </c>
      <c r="AT2229" s="17">
        <v>0.10779842062703</v>
      </c>
      <c r="AU2229" s="17"/>
      <c r="AV2229" s="17">
        <v>0.104186908737047</v>
      </c>
      <c r="AW2229" s="17">
        <v>0.19434635945784401</v>
      </c>
      <c r="AX2229" s="17">
        <v>0.18559468347795</v>
      </c>
      <c r="AY2229" s="17">
        <v>7.3692275308706798E-2</v>
      </c>
      <c r="AZ2229" s="17">
        <v>7.6124659784443605E-2</v>
      </c>
      <c r="BA2229" s="17">
        <v>0.50187280389105704</v>
      </c>
      <c r="BB2229" s="17"/>
      <c r="BC2229" s="17">
        <v>0.16491718351183099</v>
      </c>
      <c r="BD2229" s="17">
        <v>3.1780487058936997E-2</v>
      </c>
      <c r="BE2229" s="17">
        <v>0.19601875499664001</v>
      </c>
      <c r="BF2229" s="17">
        <v>5.9156373709051899E-2</v>
      </c>
      <c r="BG2229" s="17" t="s">
        <v>697</v>
      </c>
    </row>
    <row r="2230" spans="2:59" x14ac:dyDescent="0.35">
      <c r="C2230" s="17"/>
      <c r="D2230" s="17"/>
      <c r="E2230" s="17"/>
      <c r="F2230" s="17"/>
      <c r="G2230" s="17"/>
      <c r="H2230" s="17"/>
      <c r="I2230" s="17"/>
      <c r="J2230" s="17"/>
      <c r="K2230" s="17"/>
      <c r="L2230" s="17"/>
      <c r="M2230" s="17"/>
      <c r="N2230" s="17"/>
      <c r="O2230" s="17"/>
      <c r="P2230" s="17"/>
      <c r="Q2230" s="17"/>
      <c r="R2230" s="17"/>
      <c r="S2230" s="17"/>
      <c r="T2230" s="17"/>
      <c r="U2230" s="17"/>
      <c r="V2230" s="17"/>
      <c r="W2230" s="17"/>
      <c r="X2230" s="17"/>
      <c r="Y2230" s="17"/>
      <c r="Z2230" s="17"/>
      <c r="AA2230" s="17"/>
      <c r="AB2230" s="17"/>
      <c r="AC2230" s="17"/>
      <c r="AD2230" s="17"/>
      <c r="AE2230" s="17"/>
      <c r="AF2230" s="17"/>
      <c r="AG2230" s="17"/>
      <c r="AH2230" s="17"/>
      <c r="AI2230" s="17"/>
      <c r="AJ2230" s="17"/>
      <c r="AK2230" s="17"/>
      <c r="AL2230" s="17"/>
      <c r="AM2230" s="17"/>
      <c r="AN2230" s="17"/>
      <c r="AO2230" s="17"/>
      <c r="AP2230" s="17"/>
      <c r="AQ2230" s="17"/>
      <c r="AR2230" s="17"/>
      <c r="AS2230" s="17"/>
      <c r="AT2230" s="17"/>
      <c r="AU2230" s="17"/>
      <c r="AV2230" s="17"/>
      <c r="AW2230" s="17"/>
      <c r="AX2230" s="17"/>
      <c r="AY2230" s="17"/>
      <c r="AZ2230" s="17"/>
      <c r="BA2230" s="17"/>
      <c r="BB2230" s="17"/>
      <c r="BC2230" s="17"/>
      <c r="BD2230" s="17"/>
      <c r="BE2230" s="17"/>
      <c r="BF2230" s="17"/>
      <c r="BG2230" s="17"/>
    </row>
    <row r="2231" spans="2:59" x14ac:dyDescent="0.35">
      <c r="B2231" s="6" t="s">
        <v>731</v>
      </c>
      <c r="C2231" s="17"/>
      <c r="D2231" s="17"/>
      <c r="E2231" s="17"/>
      <c r="F2231" s="17"/>
      <c r="G2231" s="17"/>
      <c r="H2231" s="17"/>
      <c r="I2231" s="17"/>
      <c r="J2231" s="17"/>
      <c r="K2231" s="17"/>
      <c r="L2231" s="17"/>
      <c r="M2231" s="17"/>
      <c r="N2231" s="17"/>
      <c r="O2231" s="17"/>
      <c r="P2231" s="17"/>
      <c r="Q2231" s="17"/>
      <c r="R2231" s="17"/>
      <c r="S2231" s="17"/>
      <c r="T2231" s="17"/>
      <c r="U2231" s="17"/>
      <c r="V2231" s="17"/>
      <c r="W2231" s="17"/>
      <c r="X2231" s="17"/>
      <c r="Y2231" s="17"/>
      <c r="Z2231" s="17"/>
      <c r="AA2231" s="17"/>
      <c r="AB2231" s="17"/>
      <c r="AC2231" s="17"/>
      <c r="AD2231" s="17"/>
      <c r="AE2231" s="17"/>
      <c r="AF2231" s="17"/>
      <c r="AG2231" s="17"/>
      <c r="AH2231" s="17"/>
      <c r="AI2231" s="17"/>
      <c r="AJ2231" s="17"/>
      <c r="AK2231" s="17"/>
      <c r="AL2231" s="17"/>
      <c r="AM2231" s="17"/>
      <c r="AN2231" s="17"/>
      <c r="AO2231" s="17"/>
      <c r="AP2231" s="17"/>
      <c r="AQ2231" s="17"/>
      <c r="AR2231" s="17"/>
      <c r="AS2231" s="17"/>
      <c r="AT2231" s="17"/>
      <c r="AU2231" s="17"/>
      <c r="AV2231" s="17"/>
      <c r="AW2231" s="17"/>
      <c r="AX2231" s="17"/>
      <c r="AY2231" s="17"/>
      <c r="AZ2231" s="17"/>
      <c r="BA2231" s="17"/>
      <c r="BB2231" s="17"/>
      <c r="BC2231" s="17"/>
      <c r="BD2231" s="17"/>
      <c r="BE2231" s="17"/>
      <c r="BF2231" s="17"/>
      <c r="BG2231" s="17"/>
    </row>
    <row r="2232" spans="2:59" x14ac:dyDescent="0.35">
      <c r="B2232" s="24" t="s">
        <v>724</v>
      </c>
      <c r="C2232" s="17"/>
      <c r="D2232" s="17"/>
      <c r="E2232" s="17"/>
      <c r="F2232" s="17"/>
      <c r="G2232" s="17"/>
      <c r="H2232" s="17"/>
      <c r="I2232" s="17"/>
      <c r="J2232" s="17"/>
      <c r="K2232" s="17"/>
      <c r="L2232" s="17"/>
      <c r="M2232" s="17"/>
      <c r="N2232" s="17"/>
      <c r="O2232" s="17"/>
      <c r="P2232" s="17"/>
      <c r="Q2232" s="17"/>
      <c r="R2232" s="17"/>
      <c r="S2232" s="17"/>
      <c r="T2232" s="17"/>
      <c r="U2232" s="17"/>
      <c r="V2232" s="17"/>
      <c r="W2232" s="17"/>
      <c r="X2232" s="17"/>
      <c r="Y2232" s="17"/>
      <c r="Z2232" s="17"/>
      <c r="AA2232" s="17"/>
      <c r="AB2232" s="17"/>
      <c r="AC2232" s="17"/>
      <c r="AD2232" s="17"/>
      <c r="AE2232" s="17"/>
      <c r="AF2232" s="17"/>
      <c r="AG2232" s="17"/>
      <c r="AH2232" s="17"/>
      <c r="AI2232" s="17"/>
      <c r="AJ2232" s="17"/>
      <c r="AK2232" s="17"/>
      <c r="AL2232" s="17"/>
      <c r="AM2232" s="17"/>
      <c r="AN2232" s="17"/>
      <c r="AO2232" s="17"/>
      <c r="AP2232" s="17"/>
      <c r="AQ2232" s="17"/>
      <c r="AR2232" s="17"/>
      <c r="AS2232" s="17"/>
      <c r="AT2232" s="17"/>
      <c r="AU2232" s="17"/>
      <c r="AV2232" s="17"/>
      <c r="AW2232" s="17"/>
      <c r="AX2232" s="17"/>
      <c r="AY2232" s="17"/>
      <c r="AZ2232" s="17"/>
      <c r="BA2232" s="17"/>
      <c r="BB2232" s="17"/>
      <c r="BC2232" s="17"/>
      <c r="BD2232" s="17"/>
      <c r="BE2232" s="17"/>
      <c r="BF2232" s="17"/>
      <c r="BG2232" s="17"/>
    </row>
    <row r="2233" spans="2:59" x14ac:dyDescent="0.35">
      <c r="B2233" t="s">
        <v>721</v>
      </c>
      <c r="C2233" s="17">
        <v>1.5554956588124801E-2</v>
      </c>
      <c r="D2233" s="17">
        <v>1.24384458407067E-2</v>
      </c>
      <c r="E2233" s="17">
        <v>1.9570515575198299E-2</v>
      </c>
      <c r="F2233" s="17"/>
      <c r="G2233" s="17">
        <v>8.7850151973148105E-2</v>
      </c>
      <c r="H2233" s="17">
        <v>4.1652253622144697E-2</v>
      </c>
      <c r="I2233" s="17">
        <v>0</v>
      </c>
      <c r="J2233" s="17">
        <v>0</v>
      </c>
      <c r="K2233" s="17">
        <v>0</v>
      </c>
      <c r="L2233" s="17">
        <v>0</v>
      </c>
      <c r="M2233" s="17"/>
      <c r="N2233" s="17">
        <v>3.4110513749652203E-2</v>
      </c>
      <c r="O2233" s="17">
        <v>0</v>
      </c>
      <c r="P2233" s="17">
        <v>0</v>
      </c>
      <c r="Q2233" s="17">
        <v>3.2968197994527597E-2</v>
      </c>
      <c r="R2233" s="17"/>
      <c r="S2233" s="17">
        <v>0</v>
      </c>
      <c r="T2233" s="17">
        <v>0.117919738188712</v>
      </c>
      <c r="U2233" s="17">
        <v>0</v>
      </c>
      <c r="V2233" s="17">
        <v>0</v>
      </c>
      <c r="W2233" s="17">
        <v>0</v>
      </c>
      <c r="X2233" s="17">
        <v>0</v>
      </c>
      <c r="Y2233" s="17">
        <v>0</v>
      </c>
      <c r="Z2233" s="17">
        <v>0</v>
      </c>
      <c r="AA2233" s="17">
        <v>8.5171592942841504E-2</v>
      </c>
      <c r="AB2233" s="17">
        <v>0</v>
      </c>
      <c r="AC2233" s="17">
        <v>0</v>
      </c>
      <c r="AD2233" s="17">
        <v>0</v>
      </c>
      <c r="AE2233" s="17"/>
      <c r="AF2233" s="17">
        <v>2.21995769349164E-2</v>
      </c>
      <c r="AG2233" s="17">
        <v>1.8033237506188699E-2</v>
      </c>
      <c r="AH2233" s="17">
        <v>0</v>
      </c>
      <c r="AI2233" s="17"/>
      <c r="AJ2233" s="17">
        <v>0</v>
      </c>
      <c r="AK2233" s="17">
        <v>6.0469496682037598E-2</v>
      </c>
      <c r="AL2233" s="17">
        <v>0</v>
      </c>
      <c r="AM2233" s="17">
        <v>0</v>
      </c>
      <c r="AN2233" s="17">
        <v>0</v>
      </c>
      <c r="AO2233" s="17"/>
      <c r="AP2233" s="17">
        <v>0</v>
      </c>
      <c r="AQ2233" s="17">
        <v>4.1352609209976098E-2</v>
      </c>
      <c r="AR2233" s="17">
        <v>0</v>
      </c>
      <c r="AS2233" s="17">
        <v>0</v>
      </c>
      <c r="AT2233" s="17">
        <v>0</v>
      </c>
      <c r="AU2233" s="17"/>
      <c r="AV2233" s="17">
        <v>4.7812376628161797E-2</v>
      </c>
      <c r="AW2233" s="17">
        <v>0</v>
      </c>
      <c r="AX2233" s="17">
        <v>0</v>
      </c>
      <c r="AY2233" s="17">
        <v>0</v>
      </c>
      <c r="AZ2233" s="17">
        <v>0</v>
      </c>
      <c r="BA2233" s="17">
        <v>0</v>
      </c>
      <c r="BB2233" s="17"/>
      <c r="BC2233" s="17">
        <v>0</v>
      </c>
      <c r="BD2233" s="17">
        <v>0</v>
      </c>
      <c r="BE2233" s="17">
        <v>0</v>
      </c>
      <c r="BF2233" s="17">
        <v>5.6915092511252E-2</v>
      </c>
      <c r="BG2233" s="17">
        <v>0</v>
      </c>
    </row>
    <row r="2234" spans="2:59" x14ac:dyDescent="0.35">
      <c r="B2234" t="s">
        <v>689</v>
      </c>
      <c r="C2234" s="17">
        <v>3.5074225378771598E-2</v>
      </c>
      <c r="D2234" s="17">
        <v>6.4820135001603302E-2</v>
      </c>
      <c r="E2234" s="17">
        <v>0</v>
      </c>
      <c r="F2234" s="17"/>
      <c r="G2234" s="17">
        <v>0.130561104203713</v>
      </c>
      <c r="H2234" s="17">
        <v>0</v>
      </c>
      <c r="I2234" s="17">
        <v>9.9571572239135306E-2</v>
      </c>
      <c r="J2234" s="17">
        <v>4.7577098626574499E-2</v>
      </c>
      <c r="K2234" s="17">
        <v>0</v>
      </c>
      <c r="L2234" s="17">
        <v>0</v>
      </c>
      <c r="M2234" s="17"/>
      <c r="N2234" s="17">
        <v>3.4532217177274498E-2</v>
      </c>
      <c r="O2234" s="17">
        <v>7.0075639260761893E-2</v>
      </c>
      <c r="P2234" s="17">
        <v>3.2451641011288501E-2</v>
      </c>
      <c r="Q2234" s="17">
        <v>0</v>
      </c>
      <c r="R2234" s="17"/>
      <c r="S2234" s="17">
        <v>0.10871093391219</v>
      </c>
      <c r="T2234" s="17">
        <v>0</v>
      </c>
      <c r="U2234" s="17">
        <v>0</v>
      </c>
      <c r="V2234" s="17">
        <v>0</v>
      </c>
      <c r="W2234" s="17">
        <v>0.106197810033012</v>
      </c>
      <c r="X2234" s="17">
        <v>0.108221481975786</v>
      </c>
      <c r="Y2234" s="17">
        <v>0</v>
      </c>
      <c r="Z2234" s="17">
        <v>0</v>
      </c>
      <c r="AA2234" s="17">
        <v>0</v>
      </c>
      <c r="AB2234" s="17">
        <v>0</v>
      </c>
      <c r="AC2234" s="17">
        <v>0</v>
      </c>
      <c r="AD2234" s="17">
        <v>0</v>
      </c>
      <c r="AE2234" s="17"/>
      <c r="AF2234" s="17">
        <v>0</v>
      </c>
      <c r="AG2234" s="17">
        <v>2.6800629803070401E-2</v>
      </c>
      <c r="AH2234" s="17">
        <v>9.7235885359373594E-2</v>
      </c>
      <c r="AI2234" s="17"/>
      <c r="AJ2234" s="17">
        <v>3.02360241185223E-2</v>
      </c>
      <c r="AK2234" s="17">
        <v>4.00242370864448E-2</v>
      </c>
      <c r="AL2234" s="17">
        <v>0</v>
      </c>
      <c r="AM2234" s="17">
        <v>0</v>
      </c>
      <c r="AN2234" s="17">
        <v>9.3224239870231096E-2</v>
      </c>
      <c r="AO2234" s="17"/>
      <c r="AP2234" s="17">
        <v>6.7350773183946305E-2</v>
      </c>
      <c r="AQ2234" s="17">
        <v>2.7370934536897401E-2</v>
      </c>
      <c r="AR2234" s="17">
        <v>0</v>
      </c>
      <c r="AS2234" s="17">
        <v>0</v>
      </c>
      <c r="AT2234" s="17">
        <v>0.13032768680076301</v>
      </c>
      <c r="AU2234" s="17"/>
      <c r="AV2234" s="17">
        <v>3.1646598745386799E-2</v>
      </c>
      <c r="AW2234" s="17">
        <v>7.2272007609455693E-2</v>
      </c>
      <c r="AX2234" s="17">
        <v>0</v>
      </c>
      <c r="AY2234" s="17">
        <v>0</v>
      </c>
      <c r="AZ2234" s="17">
        <v>9.3055680931731694E-2</v>
      </c>
      <c r="BA2234" s="17">
        <v>0.114327480850588</v>
      </c>
      <c r="BB2234" s="17"/>
      <c r="BC2234" s="17">
        <v>3.3576213005207502E-2</v>
      </c>
      <c r="BD2234" s="17">
        <v>3.9347959494193202E-2</v>
      </c>
      <c r="BE2234" s="17">
        <v>4.8033060088068298E-2</v>
      </c>
      <c r="BF2234" s="17">
        <v>5.7618725701053503E-2</v>
      </c>
      <c r="BG2234" s="17">
        <v>0</v>
      </c>
    </row>
    <row r="2235" spans="2:59" x14ac:dyDescent="0.35">
      <c r="B2235" t="s">
        <v>690</v>
      </c>
      <c r="C2235" s="17">
        <v>8.5116063421122198E-2</v>
      </c>
      <c r="D2235" s="17">
        <v>8.7042015125619696E-2</v>
      </c>
      <c r="E2235" s="17">
        <v>8.4313326637705105E-2</v>
      </c>
      <c r="F2235" s="17"/>
      <c r="G2235" s="17">
        <v>0.18685453614856901</v>
      </c>
      <c r="H2235" s="17">
        <v>0.16178534307925799</v>
      </c>
      <c r="I2235" s="17">
        <v>4.8231945967866501E-2</v>
      </c>
      <c r="J2235" s="17">
        <v>4.9837607740596403E-2</v>
      </c>
      <c r="K2235" s="17">
        <v>3.6254397122807903E-2</v>
      </c>
      <c r="L2235" s="17">
        <v>6.6864453618488404E-2</v>
      </c>
      <c r="M2235" s="17"/>
      <c r="N2235" s="17">
        <v>8.2045844271620205E-2</v>
      </c>
      <c r="O2235" s="17">
        <v>0.13710086295273199</v>
      </c>
      <c r="P2235" s="17">
        <v>0</v>
      </c>
      <c r="Q2235" s="17">
        <v>0.109143865047726</v>
      </c>
      <c r="R2235" s="17"/>
      <c r="S2235" s="17">
        <v>0.15288616813012301</v>
      </c>
      <c r="T2235" s="17">
        <v>0.11818069364545999</v>
      </c>
      <c r="U2235" s="17">
        <v>0.10951087952919</v>
      </c>
      <c r="V2235" s="17">
        <v>0</v>
      </c>
      <c r="W2235" s="17">
        <v>0</v>
      </c>
      <c r="X2235" s="17">
        <v>0.10921429932919299</v>
      </c>
      <c r="Y2235" s="17">
        <v>8.5381232078637806E-2</v>
      </c>
      <c r="Z2235" s="17">
        <v>0</v>
      </c>
      <c r="AA2235" s="17">
        <v>0.17989610445010901</v>
      </c>
      <c r="AB2235" s="17">
        <v>6.9986489632152996E-2</v>
      </c>
      <c r="AC2235" s="17">
        <v>0.14285393535143301</v>
      </c>
      <c r="AD2235" s="17">
        <v>0</v>
      </c>
      <c r="AE2235" s="17"/>
      <c r="AF2235" s="17">
        <v>3.77311625088936E-2</v>
      </c>
      <c r="AG2235" s="17">
        <v>8.9657813836835507E-2</v>
      </c>
      <c r="AH2235" s="17">
        <v>9.4411804051740697E-2</v>
      </c>
      <c r="AI2235" s="17"/>
      <c r="AJ2235" s="17">
        <v>0.114919079868985</v>
      </c>
      <c r="AK2235" s="17">
        <v>9.4005510230702805E-2</v>
      </c>
      <c r="AL2235" s="17">
        <v>0</v>
      </c>
      <c r="AM2235" s="17">
        <v>0</v>
      </c>
      <c r="AN2235" s="17">
        <v>4.3757862318947197E-2</v>
      </c>
      <c r="AO2235" s="17"/>
      <c r="AP2235" s="17">
        <v>9.6883289419677499E-2</v>
      </c>
      <c r="AQ2235" s="17">
        <v>0.10601417300492701</v>
      </c>
      <c r="AR2235" s="17">
        <v>0.17378847172065501</v>
      </c>
      <c r="AS2235" s="17">
        <v>4.4826380577532798E-2</v>
      </c>
      <c r="AT2235" s="17">
        <v>0.14709331373179901</v>
      </c>
      <c r="AU2235" s="17"/>
      <c r="AV2235" s="17">
        <v>7.6914618757047595E-2</v>
      </c>
      <c r="AW2235" s="17">
        <v>0.103962426846155</v>
      </c>
      <c r="AX2235" s="17">
        <v>0.351582030438159</v>
      </c>
      <c r="AY2235" s="17">
        <v>5.6866668016715298E-2</v>
      </c>
      <c r="AZ2235" s="17">
        <v>0.12637277094153199</v>
      </c>
      <c r="BA2235" s="17">
        <v>0</v>
      </c>
      <c r="BB2235" s="17"/>
      <c r="BC2235" s="17">
        <v>0.12446628407672999</v>
      </c>
      <c r="BD2235" s="17">
        <v>2.9153746088344999E-2</v>
      </c>
      <c r="BE2235" s="17">
        <v>6.8234209108802901E-2</v>
      </c>
      <c r="BF2235" s="17">
        <v>0.22481963688096901</v>
      </c>
      <c r="BG2235" s="17">
        <v>0</v>
      </c>
    </row>
    <row r="2236" spans="2:59" x14ac:dyDescent="0.35">
      <c r="B2236" t="s">
        <v>691</v>
      </c>
      <c r="C2236" s="17">
        <v>7.1916387512960006E-2</v>
      </c>
      <c r="D2236" s="17">
        <v>7.3190932796618202E-2</v>
      </c>
      <c r="E2236" s="17">
        <v>7.1661425784299501E-2</v>
      </c>
      <c r="F2236" s="17"/>
      <c r="G2236" s="17">
        <v>0</v>
      </c>
      <c r="H2236" s="17">
        <v>0.182354793418363</v>
      </c>
      <c r="I2236" s="17">
        <v>8.8095618597952202E-2</v>
      </c>
      <c r="J2236" s="17">
        <v>2.8512028006905901E-2</v>
      </c>
      <c r="K2236" s="17">
        <v>7.6848802332808996E-2</v>
      </c>
      <c r="L2236" s="17">
        <v>0</v>
      </c>
      <c r="M2236" s="17"/>
      <c r="N2236" s="17">
        <v>8.9847572728203706E-2</v>
      </c>
      <c r="O2236" s="17">
        <v>6.5767923949471493E-2</v>
      </c>
      <c r="P2236" s="17">
        <v>6.20917890342663E-2</v>
      </c>
      <c r="Q2236" s="17">
        <v>7.4357677613891907E-2</v>
      </c>
      <c r="R2236" s="17"/>
      <c r="S2236" s="17">
        <v>4.9391234410589402E-2</v>
      </c>
      <c r="T2236" s="17">
        <v>0</v>
      </c>
      <c r="U2236" s="17">
        <v>8.8854896441607503E-2</v>
      </c>
      <c r="V2236" s="17">
        <v>9.9122762964133707E-2</v>
      </c>
      <c r="W2236" s="17">
        <v>0</v>
      </c>
      <c r="X2236" s="17">
        <v>0</v>
      </c>
      <c r="Y2236" s="17">
        <v>0</v>
      </c>
      <c r="Z2236" s="17">
        <v>0.2766592271021</v>
      </c>
      <c r="AA2236" s="17">
        <v>0.204418569792673</v>
      </c>
      <c r="AB2236" s="17">
        <v>0.120940581543089</v>
      </c>
      <c r="AC2236" s="17">
        <v>0.106741511165236</v>
      </c>
      <c r="AD2236" s="17">
        <v>0</v>
      </c>
      <c r="AE2236" s="17"/>
      <c r="AF2236" s="17">
        <v>1.9438020760805801E-2</v>
      </c>
      <c r="AG2236" s="17">
        <v>0.14054293228499601</v>
      </c>
      <c r="AH2236" s="17">
        <v>7.7228084283842202E-2</v>
      </c>
      <c r="AI2236" s="17"/>
      <c r="AJ2236" s="17">
        <v>0</v>
      </c>
      <c r="AK2236" s="17">
        <v>0.21366696371107199</v>
      </c>
      <c r="AL2236" s="17">
        <v>0</v>
      </c>
      <c r="AM2236" s="17">
        <v>0</v>
      </c>
      <c r="AN2236" s="17">
        <v>7.4041897468065804E-2</v>
      </c>
      <c r="AO2236" s="17"/>
      <c r="AP2236" s="17">
        <v>0</v>
      </c>
      <c r="AQ2236" s="17">
        <v>0.131396205040655</v>
      </c>
      <c r="AR2236" s="17">
        <v>0</v>
      </c>
      <c r="AS2236" s="17">
        <v>4.6480301642429403E-2</v>
      </c>
      <c r="AT2236" s="17">
        <v>0</v>
      </c>
      <c r="AU2236" s="17"/>
      <c r="AV2236" s="17">
        <v>9.14869962498253E-2</v>
      </c>
      <c r="AW2236" s="17">
        <v>0</v>
      </c>
      <c r="AX2236" s="17">
        <v>0.18309696634724201</v>
      </c>
      <c r="AY2236" s="17">
        <v>3.2152029773994201E-2</v>
      </c>
      <c r="AZ2236" s="17">
        <v>0</v>
      </c>
      <c r="BA2236" s="17">
        <v>0.110946735455921</v>
      </c>
      <c r="BB2236" s="17"/>
      <c r="BC2236" s="17">
        <v>3.2268960326250401E-2</v>
      </c>
      <c r="BD2236" s="17">
        <v>0.106579110179324</v>
      </c>
      <c r="BE2236" s="17">
        <v>8.0023263540284204E-2</v>
      </c>
      <c r="BF2236" s="17">
        <v>3.4529779417718703E-2</v>
      </c>
      <c r="BG2236" s="17">
        <v>1</v>
      </c>
    </row>
    <row r="2237" spans="2:59" x14ac:dyDescent="0.35">
      <c r="B2237" t="s">
        <v>692</v>
      </c>
      <c r="C2237" s="17">
        <v>8.8286923110578799E-2</v>
      </c>
      <c r="D2237" s="17">
        <v>8.7237802165244904E-2</v>
      </c>
      <c r="E2237" s="17">
        <v>9.1110541431242101E-2</v>
      </c>
      <c r="F2237" s="17"/>
      <c r="G2237" s="17">
        <v>9.2199228246597306E-2</v>
      </c>
      <c r="H2237" s="17">
        <v>6.6073088993361798E-2</v>
      </c>
      <c r="I2237" s="17">
        <v>8.2061994768310706E-2</v>
      </c>
      <c r="J2237" s="17">
        <v>6.1716941043622499E-2</v>
      </c>
      <c r="K2237" s="17">
        <v>9.4815019605397399E-2</v>
      </c>
      <c r="L2237" s="17">
        <v>0.12660121277303499</v>
      </c>
      <c r="M2237" s="17"/>
      <c r="N2237" s="17">
        <v>0.16602285981114201</v>
      </c>
      <c r="O2237" s="17">
        <v>0</v>
      </c>
      <c r="P2237" s="17">
        <v>0.12481952633981901</v>
      </c>
      <c r="Q2237" s="17">
        <v>9.3037871086326898E-2</v>
      </c>
      <c r="R2237" s="17"/>
      <c r="S2237" s="17">
        <v>0.102990340969262</v>
      </c>
      <c r="T2237" s="17">
        <v>0.19192195397619999</v>
      </c>
      <c r="U2237" s="17">
        <v>6.1664874569990001E-2</v>
      </c>
      <c r="V2237" s="17">
        <v>7.1007499084335804E-2</v>
      </c>
      <c r="W2237" s="17">
        <v>8.8625220800171906E-2</v>
      </c>
      <c r="X2237" s="17">
        <v>0.19301071736519401</v>
      </c>
      <c r="Y2237" s="17">
        <v>0</v>
      </c>
      <c r="Z2237" s="17">
        <v>0</v>
      </c>
      <c r="AA2237" s="17">
        <v>0</v>
      </c>
      <c r="AB2237" s="17">
        <v>0.13286352063554199</v>
      </c>
      <c r="AC2237" s="17">
        <v>0.119215844081519</v>
      </c>
      <c r="AD2237" s="17">
        <v>0</v>
      </c>
      <c r="AE2237" s="17"/>
      <c r="AF2237" s="17">
        <v>7.7663538482331596E-2</v>
      </c>
      <c r="AG2237" s="17">
        <v>9.7402622399027194E-2</v>
      </c>
      <c r="AH2237" s="17">
        <v>0.13860302490738</v>
      </c>
      <c r="AI2237" s="17"/>
      <c r="AJ2237" s="17">
        <v>0.114966740059269</v>
      </c>
      <c r="AK2237" s="17">
        <v>9.4970602737637994E-2</v>
      </c>
      <c r="AL2237" s="17">
        <v>0.19608729339214301</v>
      </c>
      <c r="AM2237" s="17">
        <v>0</v>
      </c>
      <c r="AN2237" s="17">
        <v>4.45661132862658E-2</v>
      </c>
      <c r="AO2237" s="17"/>
      <c r="AP2237" s="17">
        <v>0.104693847970667</v>
      </c>
      <c r="AQ2237" s="17">
        <v>0.140991420240001</v>
      </c>
      <c r="AR2237" s="17">
        <v>0</v>
      </c>
      <c r="AS2237" s="17">
        <v>3.7567424478195201E-2</v>
      </c>
      <c r="AT2237" s="17">
        <v>0</v>
      </c>
      <c r="AU2237" s="17"/>
      <c r="AV2237" s="17">
        <v>0.162293148511861</v>
      </c>
      <c r="AW2237" s="17">
        <v>0.16507954550317899</v>
      </c>
      <c r="AX2237" s="17">
        <v>0</v>
      </c>
      <c r="AY2237" s="17">
        <v>2.59866848465676E-2</v>
      </c>
      <c r="AZ2237" s="17">
        <v>8.8160202082245107E-2</v>
      </c>
      <c r="BA2237" s="17">
        <v>0</v>
      </c>
      <c r="BB2237" s="17"/>
      <c r="BC2237" s="17">
        <v>6.4037346930235606E-2</v>
      </c>
      <c r="BD2237" s="17">
        <v>9.1388902152079704E-2</v>
      </c>
      <c r="BE2237" s="17">
        <v>0.12746367930665001</v>
      </c>
      <c r="BF2237" s="17">
        <v>0.11837488635030501</v>
      </c>
      <c r="BG2237" s="17">
        <v>0</v>
      </c>
    </row>
    <row r="2238" spans="2:59" x14ac:dyDescent="0.35">
      <c r="B2238" t="s">
        <v>598</v>
      </c>
      <c r="C2238" s="17">
        <v>0.11198493481350801</v>
      </c>
      <c r="D2238" s="17">
        <v>0.11169813750692199</v>
      </c>
      <c r="E2238" s="17">
        <v>0.114313729365921</v>
      </c>
      <c r="F2238" s="17"/>
      <c r="G2238" s="17">
        <v>0</v>
      </c>
      <c r="H2238" s="17">
        <v>0.11468076664468201</v>
      </c>
      <c r="I2238" s="17">
        <v>0.17933070513858401</v>
      </c>
      <c r="J2238" s="17">
        <v>0.13924152122796099</v>
      </c>
      <c r="K2238" s="17">
        <v>0.12175046863929601</v>
      </c>
      <c r="L2238" s="17">
        <v>6.5971461245431004E-2</v>
      </c>
      <c r="M2238" s="17"/>
      <c r="N2238" s="17">
        <v>0.19206135291517801</v>
      </c>
      <c r="O2238" s="17">
        <v>8.5121468218233395E-2</v>
      </c>
      <c r="P2238" s="17">
        <v>0.16807853063140599</v>
      </c>
      <c r="Q2238" s="17">
        <v>3.0608952780811199E-2</v>
      </c>
      <c r="R2238" s="17"/>
      <c r="S2238" s="17">
        <v>8.8705726891112099E-2</v>
      </c>
      <c r="T2238" s="17">
        <v>0</v>
      </c>
      <c r="U2238" s="17">
        <v>0</v>
      </c>
      <c r="V2238" s="17">
        <v>6.8046424164701497E-2</v>
      </c>
      <c r="W2238" s="17">
        <v>0.33898673289675302</v>
      </c>
      <c r="X2238" s="17">
        <v>6.29783705489569E-2</v>
      </c>
      <c r="Y2238" s="17">
        <v>0.225598744131251</v>
      </c>
      <c r="Z2238" s="17">
        <v>0.139732063776843</v>
      </c>
      <c r="AA2238" s="17">
        <v>0</v>
      </c>
      <c r="AB2238" s="17">
        <v>0.208834519634817</v>
      </c>
      <c r="AC2238" s="17">
        <v>0.121930840542882</v>
      </c>
      <c r="AD2238" s="17">
        <v>0</v>
      </c>
      <c r="AE2238" s="17"/>
      <c r="AF2238" s="17">
        <v>0.103879139327927</v>
      </c>
      <c r="AG2238" s="17">
        <v>0.13880216798299999</v>
      </c>
      <c r="AH2238" s="17">
        <v>0.124295006964081</v>
      </c>
      <c r="AI2238" s="17"/>
      <c r="AJ2238" s="17">
        <v>0.16732727724117799</v>
      </c>
      <c r="AK2238" s="17">
        <v>2.4591025178602299E-2</v>
      </c>
      <c r="AL2238" s="17">
        <v>0.20329922214320301</v>
      </c>
      <c r="AM2238" s="17">
        <v>0</v>
      </c>
      <c r="AN2238" s="17">
        <v>0.156563271991742</v>
      </c>
      <c r="AO2238" s="17"/>
      <c r="AP2238" s="17">
        <v>8.8853041723254506E-2</v>
      </c>
      <c r="AQ2238" s="17">
        <v>0.103357122425871</v>
      </c>
      <c r="AR2238" s="17">
        <v>0.39300708945176399</v>
      </c>
      <c r="AS2238" s="17">
        <v>9.1692476926814495E-2</v>
      </c>
      <c r="AT2238" s="17">
        <v>0</v>
      </c>
      <c r="AU2238" s="17"/>
      <c r="AV2238" s="17">
        <v>0.119502729308713</v>
      </c>
      <c r="AW2238" s="17">
        <v>0.16973464819943301</v>
      </c>
      <c r="AX2238" s="17">
        <v>0.111508128214704</v>
      </c>
      <c r="AY2238" s="17">
        <v>9.9527805727316995E-2</v>
      </c>
      <c r="AZ2238" s="17">
        <v>7.7014448335979202E-2</v>
      </c>
      <c r="BA2238" s="17">
        <v>0.10183975962705601</v>
      </c>
      <c r="BB2238" s="17"/>
      <c r="BC2238" s="17">
        <v>0.20378619966325501</v>
      </c>
      <c r="BD2238" s="17">
        <v>2.3316286392561E-2</v>
      </c>
      <c r="BE2238" s="17">
        <v>0.123382758778149</v>
      </c>
      <c r="BF2238" s="17">
        <v>0.161067475382804</v>
      </c>
      <c r="BG2238" s="17">
        <v>0</v>
      </c>
    </row>
    <row r="2239" spans="2:59" x14ac:dyDescent="0.35">
      <c r="B2239" t="s">
        <v>722</v>
      </c>
      <c r="C2239" s="17">
        <v>0.54650325319958803</v>
      </c>
      <c r="D2239" s="17">
        <v>0.56357253156328502</v>
      </c>
      <c r="E2239" s="17">
        <v>0.51798269441336597</v>
      </c>
      <c r="F2239" s="17"/>
      <c r="G2239" s="17">
        <v>0.50253497942797198</v>
      </c>
      <c r="H2239" s="17">
        <v>0.38196432257423502</v>
      </c>
      <c r="I2239" s="17">
        <v>0.43002088681480699</v>
      </c>
      <c r="J2239" s="17">
        <v>0.62979743075941896</v>
      </c>
      <c r="K2239" s="17">
        <v>0.62647974602936496</v>
      </c>
      <c r="L2239" s="17">
        <v>0.704879956373477</v>
      </c>
      <c r="M2239" s="17"/>
      <c r="N2239" s="17">
        <v>0.36993919927853802</v>
      </c>
      <c r="O2239" s="17">
        <v>0.59055600019183196</v>
      </c>
      <c r="P2239" s="17">
        <v>0.58855269987126102</v>
      </c>
      <c r="Q2239" s="17">
        <v>0.59044156614903298</v>
      </c>
      <c r="R2239" s="17"/>
      <c r="S2239" s="17">
        <v>0.49731559568672301</v>
      </c>
      <c r="T2239" s="17">
        <v>0.571977614189627</v>
      </c>
      <c r="U2239" s="17">
        <v>0.64909253991313098</v>
      </c>
      <c r="V2239" s="17">
        <v>0.76182331378682899</v>
      </c>
      <c r="W2239" s="17">
        <v>0.46619023627006301</v>
      </c>
      <c r="X2239" s="17">
        <v>0.40855181936137402</v>
      </c>
      <c r="Y2239" s="17">
        <v>0.68902002379011096</v>
      </c>
      <c r="Z2239" s="17">
        <v>0.44475520622449199</v>
      </c>
      <c r="AA2239" s="17">
        <v>0.436384584311102</v>
      </c>
      <c r="AB2239" s="17">
        <v>0.46737488855439902</v>
      </c>
      <c r="AC2239" s="17">
        <v>0.50925786885892999</v>
      </c>
      <c r="AD2239" s="17">
        <v>0.58934270323120996</v>
      </c>
      <c r="AE2239" s="17"/>
      <c r="AF2239" s="17">
        <v>0.69291918996354296</v>
      </c>
      <c r="AG2239" s="17">
        <v>0.44825690466241103</v>
      </c>
      <c r="AH2239" s="17">
        <v>0.42946591111635501</v>
      </c>
      <c r="AI2239" s="17"/>
      <c r="AJ2239" s="17">
        <v>0.57255087871204602</v>
      </c>
      <c r="AK2239" s="17">
        <v>0.42045883619274699</v>
      </c>
      <c r="AL2239" s="17">
        <v>0.47824868364256001</v>
      </c>
      <c r="AM2239" s="17">
        <v>1</v>
      </c>
      <c r="AN2239" s="17">
        <v>0.501740433238136</v>
      </c>
      <c r="AO2239" s="17"/>
      <c r="AP2239" s="17">
        <v>0.59051626558027404</v>
      </c>
      <c r="AQ2239" s="17">
        <v>0.42974293356652998</v>
      </c>
      <c r="AR2239" s="17">
        <v>0.43320443882758197</v>
      </c>
      <c r="AS2239" s="17">
        <v>0.77943341637502805</v>
      </c>
      <c r="AT2239" s="17">
        <v>0.51392529482688498</v>
      </c>
      <c r="AU2239" s="17"/>
      <c r="AV2239" s="17">
        <v>0.44747990274704502</v>
      </c>
      <c r="AW2239" s="17">
        <v>0.488951371841777</v>
      </c>
      <c r="AX2239" s="17">
        <v>0.353812874999895</v>
      </c>
      <c r="AY2239" s="17">
        <v>0.78546681163540599</v>
      </c>
      <c r="AZ2239" s="17">
        <v>0.46641541080513699</v>
      </c>
      <c r="BA2239" s="17">
        <v>0.38898072490232199</v>
      </c>
      <c r="BB2239" s="17"/>
      <c r="BC2239" s="17">
        <v>0.54186499599832205</v>
      </c>
      <c r="BD2239" s="17">
        <v>0.61487212789778301</v>
      </c>
      <c r="BE2239" s="17">
        <v>0.48919178142071501</v>
      </c>
      <c r="BF2239" s="17">
        <v>0.34667440375589698</v>
      </c>
      <c r="BG2239" s="17">
        <v>0</v>
      </c>
    </row>
    <row r="2240" spans="2:59" x14ac:dyDescent="0.35">
      <c r="B2240" t="s">
        <v>100</v>
      </c>
      <c r="C2240" s="17">
        <v>4.5563255975346398E-2</v>
      </c>
      <c r="D2240" s="17">
        <v>0</v>
      </c>
      <c r="E2240" s="17">
        <v>0.101047766792268</v>
      </c>
      <c r="F2240" s="17"/>
      <c r="G2240" s="17">
        <v>0</v>
      </c>
      <c r="H2240" s="17">
        <v>5.14894316679557E-2</v>
      </c>
      <c r="I2240" s="17">
        <v>7.2687276473344206E-2</v>
      </c>
      <c r="J2240" s="17">
        <v>4.3317372594921501E-2</v>
      </c>
      <c r="K2240" s="17">
        <v>4.3851566270324702E-2</v>
      </c>
      <c r="L2240" s="17">
        <v>3.5682915989567902E-2</v>
      </c>
      <c r="M2240" s="17"/>
      <c r="N2240" s="17">
        <v>3.1440440068391098E-2</v>
      </c>
      <c r="O2240" s="17">
        <v>5.1378105426969897E-2</v>
      </c>
      <c r="P2240" s="17">
        <v>2.4005813111959599E-2</v>
      </c>
      <c r="Q2240" s="17">
        <v>6.9441869327683606E-2</v>
      </c>
      <c r="R2240" s="17"/>
      <c r="S2240" s="17">
        <v>0</v>
      </c>
      <c r="T2240" s="17">
        <v>0</v>
      </c>
      <c r="U2240" s="17">
        <v>9.0876809546081599E-2</v>
      </c>
      <c r="V2240" s="17">
        <v>0</v>
      </c>
      <c r="W2240" s="17">
        <v>0</v>
      </c>
      <c r="X2240" s="17">
        <v>0.118023311419497</v>
      </c>
      <c r="Y2240" s="17">
        <v>0</v>
      </c>
      <c r="Z2240" s="17">
        <v>0.13885350289656501</v>
      </c>
      <c r="AA2240" s="17">
        <v>9.4129148503274002E-2</v>
      </c>
      <c r="AB2240" s="17">
        <v>0</v>
      </c>
      <c r="AC2240" s="17">
        <v>0</v>
      </c>
      <c r="AD2240" s="17">
        <v>0.41065729676878998</v>
      </c>
      <c r="AE2240" s="17"/>
      <c r="AF2240" s="17">
        <v>4.6169372021581903E-2</v>
      </c>
      <c r="AG2240" s="17">
        <v>4.05036915244711E-2</v>
      </c>
      <c r="AH2240" s="17">
        <v>3.8760283317227598E-2</v>
      </c>
      <c r="AI2240" s="17"/>
      <c r="AJ2240" s="17">
        <v>0</v>
      </c>
      <c r="AK2240" s="17">
        <v>5.18133281807555E-2</v>
      </c>
      <c r="AL2240" s="17">
        <v>0.122364800822093</v>
      </c>
      <c r="AM2240" s="17">
        <v>0</v>
      </c>
      <c r="AN2240" s="17">
        <v>8.6106181826611505E-2</v>
      </c>
      <c r="AO2240" s="17"/>
      <c r="AP2240" s="17">
        <v>5.1702782122180498E-2</v>
      </c>
      <c r="AQ2240" s="17">
        <v>1.9774601975142799E-2</v>
      </c>
      <c r="AR2240" s="17">
        <v>0</v>
      </c>
      <c r="AS2240" s="17">
        <v>0</v>
      </c>
      <c r="AT2240" s="17">
        <v>0.20865370464055299</v>
      </c>
      <c r="AU2240" s="17"/>
      <c r="AV2240" s="17">
        <v>2.28636290519591E-2</v>
      </c>
      <c r="AW2240" s="17">
        <v>0</v>
      </c>
      <c r="AX2240" s="17">
        <v>0</v>
      </c>
      <c r="AY2240" s="17">
        <v>0</v>
      </c>
      <c r="AZ2240" s="17">
        <v>0.14898148690337501</v>
      </c>
      <c r="BA2240" s="17">
        <v>0.283905299164113</v>
      </c>
      <c r="BB2240" s="17"/>
      <c r="BC2240" s="17">
        <v>0</v>
      </c>
      <c r="BD2240" s="17">
        <v>9.5341867795715005E-2</v>
      </c>
      <c r="BE2240" s="17">
        <v>6.3671247757330296E-2</v>
      </c>
      <c r="BF2240" s="17">
        <v>0</v>
      </c>
      <c r="BG2240" s="17">
        <v>0</v>
      </c>
    </row>
    <row r="2241" spans="2:59" x14ac:dyDescent="0.35">
      <c r="C2241" s="17"/>
      <c r="D2241" s="17"/>
      <c r="E2241" s="17"/>
      <c r="F2241" s="17"/>
      <c r="G2241" s="17"/>
      <c r="H2241" s="17"/>
      <c r="I2241" s="17"/>
      <c r="J2241" s="17"/>
      <c r="K2241" s="17"/>
      <c r="L2241" s="17"/>
      <c r="M2241" s="17"/>
      <c r="N2241" s="17"/>
      <c r="O2241" s="17"/>
      <c r="P2241" s="17"/>
      <c r="Q2241" s="17"/>
      <c r="R2241" s="17"/>
      <c r="S2241" s="17"/>
      <c r="T2241" s="17"/>
      <c r="U2241" s="17"/>
      <c r="V2241" s="17"/>
      <c r="W2241" s="17"/>
      <c r="X2241" s="17"/>
      <c r="Y2241" s="17"/>
      <c r="Z2241" s="17"/>
      <c r="AA2241" s="17"/>
      <c r="AB2241" s="17"/>
      <c r="AC2241" s="17"/>
      <c r="AD2241" s="17"/>
      <c r="AE2241" s="17"/>
      <c r="AF2241" s="17"/>
      <c r="AG2241" s="17"/>
      <c r="AH2241" s="17"/>
      <c r="AI2241" s="17"/>
      <c r="AJ2241" s="17"/>
      <c r="AK2241" s="17"/>
      <c r="AL2241" s="17"/>
      <c r="AM2241" s="17"/>
      <c r="AN2241" s="17"/>
      <c r="AO2241" s="17"/>
      <c r="AP2241" s="17"/>
      <c r="AQ2241" s="17"/>
      <c r="AR2241" s="17"/>
      <c r="AS2241" s="17"/>
      <c r="AT2241" s="17"/>
      <c r="AU2241" s="17"/>
      <c r="AV2241" s="17"/>
      <c r="AW2241" s="17"/>
      <c r="AX2241" s="17"/>
      <c r="AY2241" s="17"/>
      <c r="AZ2241" s="17"/>
      <c r="BA2241" s="17"/>
      <c r="BB2241" s="17"/>
      <c r="BC2241" s="17"/>
      <c r="BD2241" s="17"/>
      <c r="BE2241" s="17"/>
      <c r="BF2241" s="17"/>
      <c r="BG2241" s="17"/>
    </row>
    <row r="2242" spans="2:59" x14ac:dyDescent="0.35">
      <c r="B2242" s="6" t="s">
        <v>727</v>
      </c>
      <c r="C2242" s="17"/>
      <c r="D2242" s="17"/>
      <c r="E2242" s="17"/>
      <c r="F2242" s="17"/>
      <c r="G2242" s="17"/>
      <c r="H2242" s="17"/>
      <c r="I2242" s="17"/>
      <c r="J2242" s="17"/>
      <c r="K2242" s="17"/>
      <c r="L2242" s="17"/>
      <c r="M2242" s="17"/>
      <c r="N2242" s="17"/>
      <c r="O2242" s="17"/>
      <c r="P2242" s="17"/>
      <c r="Q2242" s="17"/>
      <c r="R2242" s="17"/>
      <c r="S2242" s="17"/>
      <c r="T2242" s="17"/>
      <c r="U2242" s="17"/>
      <c r="V2242" s="17"/>
      <c r="W2242" s="17"/>
      <c r="X2242" s="17"/>
      <c r="Y2242" s="17"/>
      <c r="Z2242" s="17"/>
      <c r="AA2242" s="17"/>
      <c r="AB2242" s="17"/>
      <c r="AC2242" s="17"/>
      <c r="AD2242" s="17"/>
      <c r="AE2242" s="17"/>
      <c r="AF2242" s="17"/>
      <c r="AG2242" s="17"/>
      <c r="AH2242" s="17"/>
      <c r="AI2242" s="17"/>
      <c r="AJ2242" s="17"/>
      <c r="AK2242" s="17"/>
      <c r="AL2242" s="17"/>
      <c r="AM2242" s="17"/>
      <c r="AN2242" s="17"/>
      <c r="AO2242" s="17"/>
      <c r="AP2242" s="17"/>
      <c r="AQ2242" s="17"/>
      <c r="AR2242" s="17"/>
      <c r="AS2242" s="17"/>
      <c r="AT2242" s="17"/>
      <c r="AU2242" s="17"/>
      <c r="AV2242" s="17"/>
      <c r="AW2242" s="17"/>
      <c r="AX2242" s="17"/>
      <c r="AY2242" s="17"/>
      <c r="AZ2242" s="17"/>
      <c r="BA2242" s="17"/>
      <c r="BB2242" s="17"/>
      <c r="BC2242" s="17"/>
      <c r="BD2242" s="17"/>
      <c r="BE2242" s="17"/>
      <c r="BF2242" s="17"/>
      <c r="BG2242" s="17"/>
    </row>
    <row r="2243" spans="2:59" x14ac:dyDescent="0.35">
      <c r="B2243" s="24" t="s">
        <v>724</v>
      </c>
      <c r="C2243" s="17"/>
      <c r="D2243" s="17"/>
      <c r="E2243" s="17"/>
      <c r="F2243" s="17"/>
      <c r="G2243" s="17"/>
      <c r="H2243" s="17"/>
      <c r="I2243" s="17"/>
      <c r="J2243" s="17"/>
      <c r="K2243" s="17"/>
      <c r="L2243" s="17"/>
      <c r="M2243" s="17"/>
      <c r="N2243" s="17"/>
      <c r="O2243" s="17"/>
      <c r="P2243" s="17"/>
      <c r="Q2243" s="17"/>
      <c r="R2243" s="17"/>
      <c r="S2243" s="17"/>
      <c r="T2243" s="17"/>
      <c r="U2243" s="17"/>
      <c r="V2243" s="17"/>
      <c r="W2243" s="17"/>
      <c r="X2243" s="17"/>
      <c r="Y2243" s="17"/>
      <c r="Z2243" s="17"/>
      <c r="AA2243" s="17"/>
      <c r="AB2243" s="17"/>
      <c r="AC2243" s="17"/>
      <c r="AD2243" s="17"/>
      <c r="AE2243" s="17"/>
      <c r="AF2243" s="17"/>
      <c r="AG2243" s="17"/>
      <c r="AH2243" s="17"/>
      <c r="AI2243" s="17"/>
      <c r="AJ2243" s="17"/>
      <c r="AK2243" s="17"/>
      <c r="AL2243" s="17"/>
      <c r="AM2243" s="17"/>
      <c r="AN2243" s="17"/>
      <c r="AO2243" s="17"/>
      <c r="AP2243" s="17"/>
      <c r="AQ2243" s="17"/>
      <c r="AR2243" s="17"/>
      <c r="AS2243" s="17"/>
      <c r="AT2243" s="17"/>
      <c r="AU2243" s="17"/>
      <c r="AV2243" s="17"/>
      <c r="AW2243" s="17"/>
      <c r="AX2243" s="17"/>
      <c r="AY2243" s="17"/>
      <c r="AZ2243" s="17"/>
      <c r="BA2243" s="17"/>
      <c r="BB2243" s="17"/>
      <c r="BC2243" s="17"/>
      <c r="BD2243" s="17"/>
      <c r="BE2243" s="17"/>
      <c r="BF2243" s="17"/>
      <c r="BG2243" s="17"/>
    </row>
    <row r="2244" spans="2:59" x14ac:dyDescent="0.35">
      <c r="B2244" t="s">
        <v>725</v>
      </c>
      <c r="C2244" s="17">
        <v>0.43793245103590001</v>
      </c>
      <c r="D2244" s="17">
        <v>0.44726176289451502</v>
      </c>
      <c r="E2244" s="17">
        <v>0.41677591749599102</v>
      </c>
      <c r="F2244" s="17"/>
      <c r="G2244" s="17">
        <v>0.29104905466414299</v>
      </c>
      <c r="H2244" s="17">
        <v>0.37382283426539697</v>
      </c>
      <c r="I2244" s="17">
        <v>0.44274678277103302</v>
      </c>
      <c r="J2244" s="17">
        <v>0.57906891419733697</v>
      </c>
      <c r="K2244" s="17">
        <v>0.502210564048162</v>
      </c>
      <c r="L2244" s="17">
        <v>0.40460673475549902</v>
      </c>
      <c r="M2244" s="17"/>
      <c r="N2244" s="17">
        <v>0.46055018737854603</v>
      </c>
      <c r="O2244" s="17">
        <v>0.40038566814857302</v>
      </c>
      <c r="P2244" s="17">
        <v>0.46828442779739698</v>
      </c>
      <c r="Q2244" s="17">
        <v>0.434069848830268</v>
      </c>
      <c r="R2244" s="17"/>
      <c r="S2244" s="17">
        <v>0.527440719423514</v>
      </c>
      <c r="T2244" s="17">
        <v>0.58177084188228601</v>
      </c>
      <c r="U2244" s="17">
        <v>0.27180309599142999</v>
      </c>
      <c r="V2244" s="17">
        <v>0.471379087595864</v>
      </c>
      <c r="W2244" s="17">
        <v>0.57238804630307505</v>
      </c>
      <c r="X2244" s="17">
        <v>0.204742668016027</v>
      </c>
      <c r="Y2244" s="17">
        <v>0.83062524816750904</v>
      </c>
      <c r="Z2244" s="17">
        <v>0.44475520622449199</v>
      </c>
      <c r="AA2244" s="17">
        <v>0.15955181037897601</v>
      </c>
      <c r="AB2244" s="17">
        <v>0.31679468376430397</v>
      </c>
      <c r="AC2244" s="17">
        <v>0.50925786885892999</v>
      </c>
      <c r="AD2244" s="17">
        <v>0.19775960330914799</v>
      </c>
      <c r="AE2244" s="17"/>
      <c r="AF2244" s="17">
        <v>0.61120756778021601</v>
      </c>
      <c r="AG2244" s="17">
        <v>0.352479979203636</v>
      </c>
      <c r="AH2244" s="17">
        <v>0.27060124147079201</v>
      </c>
      <c r="AI2244" s="17"/>
      <c r="AJ2244" s="17">
        <v>0.46097522389466999</v>
      </c>
      <c r="AK2244" s="17">
        <v>0.35674960532706401</v>
      </c>
      <c r="AL2244" s="17">
        <v>0.111170365832833</v>
      </c>
      <c r="AM2244" s="17">
        <v>1</v>
      </c>
      <c r="AN2244" s="17">
        <v>0.46728265328479301</v>
      </c>
      <c r="AO2244" s="17"/>
      <c r="AP2244" s="17">
        <v>0.51652457474358804</v>
      </c>
      <c r="AQ2244" s="17">
        <v>0.377581540333151</v>
      </c>
      <c r="AR2244" s="17">
        <v>0.247895418160612</v>
      </c>
      <c r="AS2244" s="17">
        <v>0.58820657889471695</v>
      </c>
      <c r="AT2244" s="17">
        <v>0.51392529482688498</v>
      </c>
      <c r="AU2244" s="17"/>
      <c r="AV2244" s="17">
        <v>0.35524077998807502</v>
      </c>
      <c r="AW2244" s="17">
        <v>0.48394243218976202</v>
      </c>
      <c r="AX2244" s="17">
        <v>0</v>
      </c>
      <c r="AY2244" s="17">
        <v>0.65318860441651705</v>
      </c>
      <c r="AZ2244" s="17">
        <v>0.54342985914111597</v>
      </c>
      <c r="BA2244" s="17">
        <v>0.38898072490232199</v>
      </c>
      <c r="BB2244" s="17"/>
      <c r="BC2244" s="17">
        <v>0.38292918420953698</v>
      </c>
      <c r="BD2244" s="17">
        <v>0.45147171582694201</v>
      </c>
      <c r="BE2244" s="17">
        <v>0.42431126891096999</v>
      </c>
      <c r="BF2244" s="17">
        <v>0.34387220646031602</v>
      </c>
      <c r="BG2244" s="17">
        <v>0</v>
      </c>
    </row>
    <row r="2245" spans="2:59" x14ac:dyDescent="0.35">
      <c r="B2245" t="s">
        <v>689</v>
      </c>
      <c r="C2245" s="17">
        <v>0.120252033290891</v>
      </c>
      <c r="D2245" s="17">
        <v>0.16255440319763301</v>
      </c>
      <c r="E2245" s="17">
        <v>7.1619294267266806E-2</v>
      </c>
      <c r="F2245" s="17"/>
      <c r="G2245" s="17">
        <v>0</v>
      </c>
      <c r="H2245" s="17">
        <v>0.12687615405244701</v>
      </c>
      <c r="I2245" s="17">
        <v>5.6148734097680501E-2</v>
      </c>
      <c r="J2245" s="17">
        <v>0.107937079003149</v>
      </c>
      <c r="K2245" s="17">
        <v>0.15486447016136901</v>
      </c>
      <c r="L2245" s="17">
        <v>0.19205636250177199</v>
      </c>
      <c r="M2245" s="17"/>
      <c r="N2245" s="17">
        <v>7.1949312968006607E-2</v>
      </c>
      <c r="O2245" s="17">
        <v>0.152876886921267</v>
      </c>
      <c r="P2245" s="17">
        <v>8.5231106635887996E-2</v>
      </c>
      <c r="Q2245" s="17">
        <v>0.152654722415969</v>
      </c>
      <c r="R2245" s="17"/>
      <c r="S2245" s="17">
        <v>4.5279915108338599E-2</v>
      </c>
      <c r="T2245" s="17">
        <v>0</v>
      </c>
      <c r="U2245" s="17">
        <v>0.194161661233857</v>
      </c>
      <c r="V2245" s="17">
        <v>0.29129749348308298</v>
      </c>
      <c r="W2245" s="17">
        <v>0.17916231536742899</v>
      </c>
      <c r="X2245" s="17">
        <v>0.116054979381675</v>
      </c>
      <c r="Y2245" s="17">
        <v>8.3993519753852802E-2</v>
      </c>
      <c r="Z2245" s="17">
        <v>0</v>
      </c>
      <c r="AA2245" s="17">
        <v>9.1935910461048195E-2</v>
      </c>
      <c r="AB2245" s="17">
        <v>0.139288067817013</v>
      </c>
      <c r="AC2245" s="17">
        <v>0</v>
      </c>
      <c r="AD2245" s="17">
        <v>0.17429902522420901</v>
      </c>
      <c r="AE2245" s="17"/>
      <c r="AF2245" s="17">
        <v>0.136572566681498</v>
      </c>
      <c r="AG2245" s="17">
        <v>0.121238437033459</v>
      </c>
      <c r="AH2245" s="17">
        <v>6.8561159469446797E-2</v>
      </c>
      <c r="AI2245" s="17"/>
      <c r="AJ2245" s="17">
        <v>0.20801987729107099</v>
      </c>
      <c r="AK2245" s="17">
        <v>0.109966426224568</v>
      </c>
      <c r="AL2245" s="17">
        <v>0.110538713079244</v>
      </c>
      <c r="AM2245" s="17">
        <v>0</v>
      </c>
      <c r="AN2245" s="17">
        <v>0</v>
      </c>
      <c r="AO2245" s="17"/>
      <c r="AP2245" s="17">
        <v>0.108370601690663</v>
      </c>
      <c r="AQ2245" s="17">
        <v>0.12879587973203999</v>
      </c>
      <c r="AR2245" s="17">
        <v>0.14282612893951699</v>
      </c>
      <c r="AS2245" s="17">
        <v>0.15164425886105601</v>
      </c>
      <c r="AT2245" s="17">
        <v>0</v>
      </c>
      <c r="AU2245" s="17"/>
      <c r="AV2245" s="17">
        <v>0.162022163000171</v>
      </c>
      <c r="AW2245" s="17">
        <v>0.116289102259271</v>
      </c>
      <c r="AX2245" s="17">
        <v>0.111508128214704</v>
      </c>
      <c r="AY2245" s="17">
        <v>0.13075628322161401</v>
      </c>
      <c r="AZ2245" s="17">
        <v>0</v>
      </c>
      <c r="BA2245" s="17">
        <v>0</v>
      </c>
      <c r="BB2245" s="17"/>
      <c r="BC2245" s="17">
        <v>0.190164644578241</v>
      </c>
      <c r="BD2245" s="17">
        <v>0.10242409787859701</v>
      </c>
      <c r="BE2245" s="17">
        <v>0.12900057972294399</v>
      </c>
      <c r="BF2245" s="17">
        <v>0.110377251726942</v>
      </c>
      <c r="BG2245" s="17">
        <v>0</v>
      </c>
    </row>
    <row r="2246" spans="2:59" x14ac:dyDescent="0.35">
      <c r="B2246" t="s">
        <v>690</v>
      </c>
      <c r="C2246" s="17">
        <v>7.8197192541159394E-2</v>
      </c>
      <c r="D2246" s="17">
        <v>0.103009162188877</v>
      </c>
      <c r="E2246" s="17">
        <v>4.9808054401196997E-2</v>
      </c>
      <c r="F2246" s="17"/>
      <c r="G2246" s="17">
        <v>0.197816323819722</v>
      </c>
      <c r="H2246" s="17">
        <v>0.11545209862219601</v>
      </c>
      <c r="I2246" s="17">
        <v>9.0280621324650701E-2</v>
      </c>
      <c r="J2246" s="17">
        <v>0</v>
      </c>
      <c r="K2246" s="17">
        <v>4.4227294031367097E-2</v>
      </c>
      <c r="L2246" s="17">
        <v>6.7474370135040401E-2</v>
      </c>
      <c r="M2246" s="17"/>
      <c r="N2246" s="17">
        <v>0</v>
      </c>
      <c r="O2246" s="17">
        <v>8.7712871503552697E-2</v>
      </c>
      <c r="P2246" s="17">
        <v>0.12781788643799399</v>
      </c>
      <c r="Q2246" s="17">
        <v>8.0058620162778094E-2</v>
      </c>
      <c r="R2246" s="17"/>
      <c r="S2246" s="17">
        <v>0.10797183756491099</v>
      </c>
      <c r="T2246" s="17">
        <v>0.30004846447225297</v>
      </c>
      <c r="U2246" s="17">
        <v>8.8854896441607503E-2</v>
      </c>
      <c r="V2246" s="17">
        <v>0</v>
      </c>
      <c r="W2246" s="17">
        <v>8.8625220800171906E-2</v>
      </c>
      <c r="X2246" s="17">
        <v>0.10921429932919299</v>
      </c>
      <c r="Y2246" s="17">
        <v>0</v>
      </c>
      <c r="Z2246" s="17">
        <v>0.180397429251731</v>
      </c>
      <c r="AA2246" s="17">
        <v>0</v>
      </c>
      <c r="AB2246" s="17">
        <v>0</v>
      </c>
      <c r="AC2246" s="17">
        <v>0</v>
      </c>
      <c r="AD2246" s="17">
        <v>0.21728407469785399</v>
      </c>
      <c r="AE2246" s="17"/>
      <c r="AF2246" s="17">
        <v>3.65274876207793E-2</v>
      </c>
      <c r="AG2246" s="17">
        <v>6.5149655761981395E-2</v>
      </c>
      <c r="AH2246" s="17">
        <v>0.20577999482002901</v>
      </c>
      <c r="AI2246" s="17"/>
      <c r="AJ2246" s="17">
        <v>5.2576202913235802E-2</v>
      </c>
      <c r="AK2246" s="17">
        <v>5.4169481235850497E-2</v>
      </c>
      <c r="AL2246" s="17">
        <v>0.11964231314295599</v>
      </c>
      <c r="AM2246" s="17">
        <v>0</v>
      </c>
      <c r="AN2246" s="17">
        <v>0.19729016223482099</v>
      </c>
      <c r="AO2246" s="17"/>
      <c r="AP2246" s="17">
        <v>0</v>
      </c>
      <c r="AQ2246" s="17">
        <v>8.3283903383092495E-2</v>
      </c>
      <c r="AR2246" s="17">
        <v>0.14753186469149299</v>
      </c>
      <c r="AS2246" s="17">
        <v>9.5629666215469297E-2</v>
      </c>
      <c r="AT2246" s="17">
        <v>0</v>
      </c>
      <c r="AU2246" s="17"/>
      <c r="AV2246" s="17">
        <v>9.5571033923433399E-2</v>
      </c>
      <c r="AW2246" s="17">
        <v>5.2735852632214898E-2</v>
      </c>
      <c r="AX2246" s="17">
        <v>0.115182020306242</v>
      </c>
      <c r="AY2246" s="17">
        <v>0.102251295523242</v>
      </c>
      <c r="AZ2246" s="17">
        <v>0</v>
      </c>
      <c r="BA2246" s="17">
        <v>0.114327480850588</v>
      </c>
      <c r="BB2246" s="17"/>
      <c r="BC2246" s="17">
        <v>0.102077418307836</v>
      </c>
      <c r="BD2246" s="17">
        <v>8.4653670988011701E-2</v>
      </c>
      <c r="BE2246" s="17">
        <v>3.2954428827711803E-2</v>
      </c>
      <c r="BF2246" s="17">
        <v>8.5362037058599002E-2</v>
      </c>
      <c r="BG2246" s="17">
        <v>0</v>
      </c>
    </row>
    <row r="2247" spans="2:59" x14ac:dyDescent="0.35">
      <c r="B2247" t="s">
        <v>691</v>
      </c>
      <c r="C2247" s="17">
        <v>9.1091092533593807E-2</v>
      </c>
      <c r="D2247" s="17">
        <v>8.6795785691432203E-2</v>
      </c>
      <c r="E2247" s="17">
        <v>9.7859909911164306E-2</v>
      </c>
      <c r="F2247" s="17"/>
      <c r="G2247" s="17">
        <v>0.20219626216532199</v>
      </c>
      <c r="H2247" s="17">
        <v>3.62981866976861E-2</v>
      </c>
      <c r="I2247" s="17">
        <v>4.2138793754419798E-2</v>
      </c>
      <c r="J2247" s="17">
        <v>4.9837607740596403E-2</v>
      </c>
      <c r="K2247" s="17">
        <v>0.139042313636765</v>
      </c>
      <c r="L2247" s="17">
        <v>0.136820294806067</v>
      </c>
      <c r="M2247" s="17"/>
      <c r="N2247" s="17">
        <v>3.59557515793687E-2</v>
      </c>
      <c r="O2247" s="17">
        <v>7.6666554255067104E-2</v>
      </c>
      <c r="P2247" s="17">
        <v>0.14911785636760699</v>
      </c>
      <c r="Q2247" s="17">
        <v>9.4154454512765898E-2</v>
      </c>
      <c r="R2247" s="17"/>
      <c r="S2247" s="17">
        <v>5.6579201631336E-2</v>
      </c>
      <c r="T2247" s="17">
        <v>0</v>
      </c>
      <c r="U2247" s="17">
        <v>8.8854896441607503E-2</v>
      </c>
      <c r="V2247" s="17">
        <v>0.13820065595691899</v>
      </c>
      <c r="W2247" s="17">
        <v>0</v>
      </c>
      <c r="X2247" s="17">
        <v>0.18513694480760301</v>
      </c>
      <c r="Y2247" s="17">
        <v>8.5381232078637806E-2</v>
      </c>
      <c r="Z2247" s="17">
        <v>0</v>
      </c>
      <c r="AA2247" s="17">
        <v>0.181528095632847</v>
      </c>
      <c r="AB2247" s="17">
        <v>0.13955278638153301</v>
      </c>
      <c r="AC2247" s="17">
        <v>0.119215844081519</v>
      </c>
      <c r="AD2247" s="17">
        <v>0</v>
      </c>
      <c r="AE2247" s="17"/>
      <c r="AF2247" s="17">
        <v>7.3153671731031794E-2</v>
      </c>
      <c r="AG2247" s="17">
        <v>8.2364942815741804E-2</v>
      </c>
      <c r="AH2247" s="17">
        <v>5.32398391383168E-2</v>
      </c>
      <c r="AI2247" s="17"/>
      <c r="AJ2247" s="17">
        <v>0.13851502487234499</v>
      </c>
      <c r="AK2247" s="17">
        <v>8.9119539840452705E-2</v>
      </c>
      <c r="AL2247" s="17">
        <v>0.11305609839128899</v>
      </c>
      <c r="AM2247" s="17">
        <v>0</v>
      </c>
      <c r="AN2247" s="17">
        <v>0</v>
      </c>
      <c r="AO2247" s="17"/>
      <c r="AP2247" s="17">
        <v>0.112040585220502</v>
      </c>
      <c r="AQ2247" s="17">
        <v>0.102265005864855</v>
      </c>
      <c r="AR2247" s="17">
        <v>0</v>
      </c>
      <c r="AS2247" s="17">
        <v>0.122592188634225</v>
      </c>
      <c r="AT2247" s="17">
        <v>0.14709331373179901</v>
      </c>
      <c r="AU2247" s="17"/>
      <c r="AV2247" s="17">
        <v>9.6188854806934995E-2</v>
      </c>
      <c r="AW2247" s="17">
        <v>0.12022724676832799</v>
      </c>
      <c r="AX2247" s="17">
        <v>0.10949876232909</v>
      </c>
      <c r="AY2247" s="17">
        <v>8.4801250416770793E-2</v>
      </c>
      <c r="AZ2247" s="17">
        <v>0</v>
      </c>
      <c r="BA2247" s="17">
        <v>0.110946735455921</v>
      </c>
      <c r="BB2247" s="17"/>
      <c r="BC2247" s="17">
        <v>0.15937232265293699</v>
      </c>
      <c r="BD2247" s="17">
        <v>5.8303298260534098E-2</v>
      </c>
      <c r="BE2247" s="17">
        <v>7.3717745443414501E-2</v>
      </c>
      <c r="BF2247" s="17">
        <v>0</v>
      </c>
      <c r="BG2247" s="17">
        <v>0</v>
      </c>
    </row>
    <row r="2248" spans="2:59" x14ac:dyDescent="0.35">
      <c r="B2248" t="s">
        <v>692</v>
      </c>
      <c r="C2248" s="17">
        <v>9.3752009756120899E-2</v>
      </c>
      <c r="D2248" s="17">
        <v>7.7396424410717396E-2</v>
      </c>
      <c r="E2248" s="17">
        <v>0.115040614814306</v>
      </c>
      <c r="F2248" s="17"/>
      <c r="G2248" s="17">
        <v>0</v>
      </c>
      <c r="H2248" s="17">
        <v>0.18175075322157999</v>
      </c>
      <c r="I2248" s="17">
        <v>8.3436157552981394E-2</v>
      </c>
      <c r="J2248" s="17">
        <v>0.10236230262335599</v>
      </c>
      <c r="K2248" s="17">
        <v>3.2621508301441803E-2</v>
      </c>
      <c r="L2248" s="17">
        <v>9.1776074628935306E-2</v>
      </c>
      <c r="M2248" s="17"/>
      <c r="N2248" s="17">
        <v>0.15054083235909599</v>
      </c>
      <c r="O2248" s="17">
        <v>9.1872581920262902E-2</v>
      </c>
      <c r="P2248" s="17">
        <v>0</v>
      </c>
      <c r="Q2248" s="17">
        <v>0.13986099064405499</v>
      </c>
      <c r="R2248" s="17"/>
      <c r="S2248" s="17">
        <v>5.1495170484631099E-2</v>
      </c>
      <c r="T2248" s="17">
        <v>0.11818069364545999</v>
      </c>
      <c r="U2248" s="17">
        <v>6.1664874569990001E-2</v>
      </c>
      <c r="V2248" s="17">
        <v>9.9122762964133707E-2</v>
      </c>
      <c r="W2248" s="17">
        <v>0</v>
      </c>
      <c r="X2248" s="17">
        <v>0.158606315070219</v>
      </c>
      <c r="Y2248" s="17">
        <v>0</v>
      </c>
      <c r="Z2248" s="17">
        <v>0</v>
      </c>
      <c r="AA2248" s="17">
        <v>0.17989610445010901</v>
      </c>
      <c r="AB2248" s="17">
        <v>0.258383550570295</v>
      </c>
      <c r="AC2248" s="17">
        <v>0.106741511165236</v>
      </c>
      <c r="AD2248" s="17">
        <v>0</v>
      </c>
      <c r="AE2248" s="17"/>
      <c r="AF2248" s="17">
        <v>4.4483918615521797E-2</v>
      </c>
      <c r="AG2248" s="17">
        <v>0.16566919797336799</v>
      </c>
      <c r="AH2248" s="17">
        <v>4.6059566536789102E-2</v>
      </c>
      <c r="AI2248" s="17"/>
      <c r="AJ2248" s="17">
        <v>4.22487143688643E-2</v>
      </c>
      <c r="AK2248" s="17">
        <v>0.15808493739035301</v>
      </c>
      <c r="AL2248" s="17">
        <v>0.29629012139699701</v>
      </c>
      <c r="AM2248" s="17">
        <v>0</v>
      </c>
      <c r="AN2248" s="17">
        <v>0</v>
      </c>
      <c r="AO2248" s="17"/>
      <c r="AP2248" s="17">
        <v>9.4109052420936298E-2</v>
      </c>
      <c r="AQ2248" s="17">
        <v>0.12271261526194401</v>
      </c>
      <c r="AR2248" s="17">
        <v>0.32237600513075698</v>
      </c>
      <c r="AS2248" s="17">
        <v>0</v>
      </c>
      <c r="AT2248" s="17">
        <v>0</v>
      </c>
      <c r="AU2248" s="17"/>
      <c r="AV2248" s="17">
        <v>0.105197230767286</v>
      </c>
      <c r="AW2248" s="17">
        <v>0.10098547991585299</v>
      </c>
      <c r="AX2248" s="17">
        <v>0.43478442143949197</v>
      </c>
      <c r="AY2248" s="17">
        <v>0</v>
      </c>
      <c r="AZ2248" s="17">
        <v>8.8160202082245107E-2</v>
      </c>
      <c r="BA2248" s="17">
        <v>0</v>
      </c>
      <c r="BB2248" s="17"/>
      <c r="BC2248" s="17">
        <v>6.9181509692116505E-2</v>
      </c>
      <c r="BD2248" s="17">
        <v>8.4545013554794005E-2</v>
      </c>
      <c r="BE2248" s="17">
        <v>0.13444750139335301</v>
      </c>
      <c r="BF2248" s="17">
        <v>0.12039685919986599</v>
      </c>
      <c r="BG2248" s="17">
        <v>0</v>
      </c>
    </row>
    <row r="2249" spans="2:59" x14ac:dyDescent="0.35">
      <c r="B2249" t="s">
        <v>598</v>
      </c>
      <c r="C2249" s="17">
        <v>6.0399203020467203E-2</v>
      </c>
      <c r="D2249" s="17">
        <v>7.2404048935273704E-2</v>
      </c>
      <c r="E2249" s="17">
        <v>4.7063506252521099E-2</v>
      </c>
      <c r="F2249" s="17"/>
      <c r="G2249" s="17">
        <v>0.22108820737766499</v>
      </c>
      <c r="H2249" s="17">
        <v>3.3036544496680899E-2</v>
      </c>
      <c r="I2249" s="17">
        <v>8.3601148807189801E-2</v>
      </c>
      <c r="J2249" s="17">
        <v>4.7577098626574499E-2</v>
      </c>
      <c r="K2249" s="17">
        <v>3.7263552703635003E-2</v>
      </c>
      <c r="L2249" s="17">
        <v>3.7143404296459299E-2</v>
      </c>
      <c r="M2249" s="17"/>
      <c r="N2249" s="17">
        <v>0.14786255493844699</v>
      </c>
      <c r="O2249" s="17">
        <v>6.2126001352487199E-2</v>
      </c>
      <c r="P2249" s="17">
        <v>5.3914850539750397E-2</v>
      </c>
      <c r="Q2249" s="17">
        <v>0</v>
      </c>
      <c r="R2249" s="17"/>
      <c r="S2249" s="17">
        <v>0.152652552632948</v>
      </c>
      <c r="T2249" s="17">
        <v>0</v>
      </c>
      <c r="U2249" s="17">
        <v>0</v>
      </c>
      <c r="V2249" s="17">
        <v>0</v>
      </c>
      <c r="W2249" s="17">
        <v>7.1199196729152606E-2</v>
      </c>
      <c r="X2249" s="17">
        <v>0.108221481975786</v>
      </c>
      <c r="Y2249" s="17">
        <v>0</v>
      </c>
      <c r="Z2249" s="17">
        <v>0</v>
      </c>
      <c r="AA2249" s="17">
        <v>0.20778733763090401</v>
      </c>
      <c r="AB2249" s="17">
        <v>0</v>
      </c>
      <c r="AC2249" s="17">
        <v>0.121930840542882</v>
      </c>
      <c r="AD2249" s="17">
        <v>0</v>
      </c>
      <c r="AE2249" s="17"/>
      <c r="AF2249" s="17">
        <v>1.7364786353318999E-2</v>
      </c>
      <c r="AG2249" s="17">
        <v>8.7743874453735299E-2</v>
      </c>
      <c r="AH2249" s="17">
        <v>0.13653921986929701</v>
      </c>
      <c r="AI2249" s="17"/>
      <c r="AJ2249" s="17">
        <v>7.5262438684197894E-2</v>
      </c>
      <c r="AK2249" s="17">
        <v>8.4559298137281594E-2</v>
      </c>
      <c r="AL2249" s="17">
        <v>0</v>
      </c>
      <c r="AM2249" s="17">
        <v>0</v>
      </c>
      <c r="AN2249" s="17">
        <v>8.6746748635758902E-2</v>
      </c>
      <c r="AO2249" s="17"/>
      <c r="AP2249" s="17">
        <v>6.7350773183946305E-2</v>
      </c>
      <c r="AQ2249" s="17">
        <v>7.9075826779779895E-2</v>
      </c>
      <c r="AR2249" s="17">
        <v>0</v>
      </c>
      <c r="AS2249" s="17">
        <v>4.1927307394534E-2</v>
      </c>
      <c r="AT2249" s="17">
        <v>0.13032768680076301</v>
      </c>
      <c r="AU2249" s="17"/>
      <c r="AV2249" s="17">
        <v>6.6859842264136105E-2</v>
      </c>
      <c r="AW2249" s="17">
        <v>7.2272007609455693E-2</v>
      </c>
      <c r="AX2249" s="17">
        <v>0.229026667710473</v>
      </c>
      <c r="AY2249" s="17">
        <v>2.9002566421856099E-2</v>
      </c>
      <c r="AZ2249" s="17">
        <v>9.3055680931731694E-2</v>
      </c>
      <c r="BA2249" s="17">
        <v>0</v>
      </c>
      <c r="BB2249" s="17"/>
      <c r="BC2249" s="17">
        <v>2.9108043000858799E-2</v>
      </c>
      <c r="BD2249" s="17">
        <v>7.0790303214499903E-2</v>
      </c>
      <c r="BE2249" s="17">
        <v>3.23567673532561E-2</v>
      </c>
      <c r="BF2249" s="17">
        <v>0.17029858982764901</v>
      </c>
      <c r="BG2249" s="17">
        <v>1</v>
      </c>
    </row>
    <row r="2250" spans="2:59" x14ac:dyDescent="0.35">
      <c r="B2250" t="s">
        <v>726</v>
      </c>
      <c r="C2250" s="17">
        <v>6.5720243302235401E-2</v>
      </c>
      <c r="D2250" s="17">
        <v>5.0578412681551603E-2</v>
      </c>
      <c r="E2250" s="17">
        <v>8.5055525502076304E-2</v>
      </c>
      <c r="F2250" s="17"/>
      <c r="G2250" s="17">
        <v>8.7850151973148105E-2</v>
      </c>
      <c r="H2250" s="17">
        <v>8.1273996976057306E-2</v>
      </c>
      <c r="I2250" s="17">
        <v>9.0280621324650701E-2</v>
      </c>
      <c r="J2250" s="17">
        <v>6.9899625214065703E-2</v>
      </c>
      <c r="K2250" s="17">
        <v>4.59187308469362E-2</v>
      </c>
      <c r="L2250" s="17">
        <v>3.4439842886659799E-2</v>
      </c>
      <c r="M2250" s="17"/>
      <c r="N2250" s="17">
        <v>0.101700920708146</v>
      </c>
      <c r="O2250" s="17">
        <v>5.2495955966076299E-2</v>
      </c>
      <c r="P2250" s="17">
        <v>9.1628059109404497E-2</v>
      </c>
      <c r="Q2250" s="17">
        <v>2.97594941064812E-2</v>
      </c>
      <c r="R2250" s="17"/>
      <c r="S2250" s="17">
        <v>5.8580603154321301E-2</v>
      </c>
      <c r="T2250" s="17">
        <v>0</v>
      </c>
      <c r="U2250" s="17">
        <v>0.20378376577542601</v>
      </c>
      <c r="V2250" s="17">
        <v>0</v>
      </c>
      <c r="W2250" s="17">
        <v>8.8625220800171906E-2</v>
      </c>
      <c r="X2250" s="17">
        <v>0</v>
      </c>
      <c r="Y2250" s="17">
        <v>0</v>
      </c>
      <c r="Z2250" s="17">
        <v>0.235993861627213</v>
      </c>
      <c r="AA2250" s="17">
        <v>8.5171592942841504E-2</v>
      </c>
      <c r="AB2250" s="17">
        <v>7.6434459649050698E-2</v>
      </c>
      <c r="AC2250" s="17">
        <v>0.14285393535143301</v>
      </c>
      <c r="AD2250" s="17">
        <v>0</v>
      </c>
      <c r="AE2250" s="17"/>
      <c r="AF2250" s="17">
        <v>3.4520629196051797E-2</v>
      </c>
      <c r="AG2250" s="17">
        <v>6.5846882664075596E-2</v>
      </c>
      <c r="AH2250" s="17">
        <v>0.180458695378103</v>
      </c>
      <c r="AI2250" s="17"/>
      <c r="AJ2250" s="17">
        <v>2.2402517975616001E-2</v>
      </c>
      <c r="AK2250" s="17">
        <v>9.5537383663674896E-2</v>
      </c>
      <c r="AL2250" s="17">
        <v>0.12693758733458901</v>
      </c>
      <c r="AM2250" s="17">
        <v>0</v>
      </c>
      <c r="AN2250" s="17">
        <v>0.16257425401801601</v>
      </c>
      <c r="AO2250" s="17"/>
      <c r="AP2250" s="17">
        <v>4.9901630618183701E-2</v>
      </c>
      <c r="AQ2250" s="17">
        <v>8.6510626669995497E-2</v>
      </c>
      <c r="AR2250" s="17">
        <v>0</v>
      </c>
      <c r="AS2250" s="17">
        <v>0</v>
      </c>
      <c r="AT2250" s="17">
        <v>0</v>
      </c>
      <c r="AU2250" s="17"/>
      <c r="AV2250" s="17">
        <v>9.6056466198004301E-2</v>
      </c>
      <c r="AW2250" s="17">
        <v>5.3547878625115099E-2</v>
      </c>
      <c r="AX2250" s="17">
        <v>0</v>
      </c>
      <c r="AY2250" s="17">
        <v>0</v>
      </c>
      <c r="AZ2250" s="17">
        <v>0.12637277094153199</v>
      </c>
      <c r="BA2250" s="17">
        <v>0</v>
      </c>
      <c r="BB2250" s="17"/>
      <c r="BC2250" s="17">
        <v>6.71668775584746E-2</v>
      </c>
      <c r="BD2250" s="17">
        <v>5.2470032480905898E-2</v>
      </c>
      <c r="BE2250" s="17">
        <v>7.6451340124135903E-2</v>
      </c>
      <c r="BF2250" s="17">
        <v>0.16969305572662699</v>
      </c>
      <c r="BG2250" s="17">
        <v>0</v>
      </c>
    </row>
    <row r="2251" spans="2:59" x14ac:dyDescent="0.35">
      <c r="B2251" t="s">
        <v>100</v>
      </c>
      <c r="C2251" s="17">
        <v>5.2655774519631902E-2</v>
      </c>
      <c r="D2251" s="17">
        <v>0</v>
      </c>
      <c r="E2251" s="17">
        <v>0.116777177355477</v>
      </c>
      <c r="F2251" s="17"/>
      <c r="G2251" s="17">
        <v>0</v>
      </c>
      <c r="H2251" s="17">
        <v>5.14894316679557E-2</v>
      </c>
      <c r="I2251" s="17">
        <v>0.11136714036739399</v>
      </c>
      <c r="J2251" s="17">
        <v>4.3317372594921501E-2</v>
      </c>
      <c r="K2251" s="17">
        <v>4.3851566270324702E-2</v>
      </c>
      <c r="L2251" s="17">
        <v>3.5682915989567902E-2</v>
      </c>
      <c r="M2251" s="17"/>
      <c r="N2251" s="17">
        <v>3.1440440068391098E-2</v>
      </c>
      <c r="O2251" s="17">
        <v>7.5863479932713695E-2</v>
      </c>
      <c r="P2251" s="17">
        <v>2.4005813111959599E-2</v>
      </c>
      <c r="Q2251" s="17">
        <v>6.9441869327683606E-2</v>
      </c>
      <c r="R2251" s="17"/>
      <c r="S2251" s="17">
        <v>0</v>
      </c>
      <c r="T2251" s="17">
        <v>0</v>
      </c>
      <c r="U2251" s="17">
        <v>9.0876809546081599E-2</v>
      </c>
      <c r="V2251" s="17">
        <v>0</v>
      </c>
      <c r="W2251" s="17">
        <v>0</v>
      </c>
      <c r="X2251" s="17">
        <v>0.118023311419497</v>
      </c>
      <c r="Y2251" s="17">
        <v>0</v>
      </c>
      <c r="Z2251" s="17">
        <v>0.13885350289656501</v>
      </c>
      <c r="AA2251" s="17">
        <v>9.4129148503274002E-2</v>
      </c>
      <c r="AB2251" s="17">
        <v>6.9546451817804E-2</v>
      </c>
      <c r="AC2251" s="17">
        <v>0</v>
      </c>
      <c r="AD2251" s="17">
        <v>0.41065729676878998</v>
      </c>
      <c r="AE2251" s="17"/>
      <c r="AF2251" s="17">
        <v>4.6169372021581903E-2</v>
      </c>
      <c r="AG2251" s="17">
        <v>5.9507030094002503E-2</v>
      </c>
      <c r="AH2251" s="17">
        <v>3.8760283317227598E-2</v>
      </c>
      <c r="AI2251" s="17"/>
      <c r="AJ2251" s="17">
        <v>0</v>
      </c>
      <c r="AK2251" s="17">
        <v>5.18133281807555E-2</v>
      </c>
      <c r="AL2251" s="17">
        <v>0.122364800822093</v>
      </c>
      <c r="AM2251" s="17">
        <v>0</v>
      </c>
      <c r="AN2251" s="17">
        <v>8.6106181826611505E-2</v>
      </c>
      <c r="AO2251" s="17"/>
      <c r="AP2251" s="17">
        <v>5.1702782122180498E-2</v>
      </c>
      <c r="AQ2251" s="17">
        <v>1.9774601975142799E-2</v>
      </c>
      <c r="AR2251" s="17">
        <v>0.13937058307762101</v>
      </c>
      <c r="AS2251" s="17">
        <v>0</v>
      </c>
      <c r="AT2251" s="17">
        <v>0.20865370464055299</v>
      </c>
      <c r="AU2251" s="17"/>
      <c r="AV2251" s="17">
        <v>2.28636290519591E-2</v>
      </c>
      <c r="AW2251" s="17">
        <v>0</v>
      </c>
      <c r="AX2251" s="17">
        <v>0</v>
      </c>
      <c r="AY2251" s="17">
        <v>0</v>
      </c>
      <c r="AZ2251" s="17">
        <v>0.14898148690337501</v>
      </c>
      <c r="BA2251" s="17">
        <v>0.38574505879116899</v>
      </c>
      <c r="BB2251" s="17"/>
      <c r="BC2251" s="17">
        <v>0</v>
      </c>
      <c r="BD2251" s="17">
        <v>9.5341867795715005E-2</v>
      </c>
      <c r="BE2251" s="17">
        <v>9.6760368224214605E-2</v>
      </c>
      <c r="BF2251" s="17">
        <v>0</v>
      </c>
      <c r="BG2251" s="17">
        <v>0</v>
      </c>
    </row>
    <row r="2252" spans="2:59" x14ac:dyDescent="0.35">
      <c r="C2252" s="17"/>
      <c r="D2252" s="17"/>
      <c r="E2252" s="17"/>
      <c r="F2252" s="17"/>
      <c r="G2252" s="17"/>
      <c r="H2252" s="17"/>
      <c r="I2252" s="17"/>
      <c r="J2252" s="17"/>
      <c r="K2252" s="17"/>
      <c r="L2252" s="17"/>
      <c r="M2252" s="17"/>
      <c r="N2252" s="17"/>
      <c r="O2252" s="17"/>
      <c r="P2252" s="17"/>
      <c r="Q2252" s="17"/>
      <c r="R2252" s="17"/>
      <c r="S2252" s="17"/>
      <c r="T2252" s="17"/>
      <c r="U2252" s="17"/>
      <c r="V2252" s="17"/>
      <c r="W2252" s="17"/>
      <c r="X2252" s="17"/>
      <c r="Y2252" s="17"/>
      <c r="Z2252" s="17"/>
      <c r="AA2252" s="17"/>
      <c r="AB2252" s="17"/>
      <c r="AC2252" s="17"/>
      <c r="AD2252" s="17"/>
      <c r="AE2252" s="17"/>
      <c r="AF2252" s="17"/>
      <c r="AG2252" s="17"/>
      <c r="AH2252" s="17"/>
      <c r="AI2252" s="17"/>
      <c r="AJ2252" s="17"/>
      <c r="AK2252" s="17"/>
      <c r="AL2252" s="17"/>
      <c r="AM2252" s="17"/>
      <c r="AN2252" s="17"/>
      <c r="AO2252" s="17"/>
      <c r="AP2252" s="17"/>
      <c r="AQ2252" s="17"/>
      <c r="AR2252" s="17"/>
      <c r="AS2252" s="17"/>
      <c r="AT2252" s="17"/>
      <c r="AU2252" s="17"/>
      <c r="AV2252" s="17"/>
      <c r="AW2252" s="17"/>
      <c r="AX2252" s="17"/>
      <c r="AY2252" s="17"/>
      <c r="AZ2252" s="17"/>
      <c r="BA2252" s="17"/>
      <c r="BB2252" s="17"/>
      <c r="BC2252" s="17"/>
      <c r="BD2252" s="17"/>
      <c r="BE2252" s="17"/>
      <c r="BF2252" s="17"/>
      <c r="BG2252" s="17"/>
    </row>
    <row r="2253" spans="2:59" x14ac:dyDescent="0.35">
      <c r="B2253" s="6" t="s">
        <v>732</v>
      </c>
      <c r="C2253" s="17"/>
      <c r="D2253" s="17"/>
      <c r="E2253" s="17"/>
      <c r="F2253" s="17"/>
      <c r="G2253" s="17"/>
      <c r="H2253" s="17"/>
      <c r="I2253" s="17"/>
      <c r="J2253" s="17"/>
      <c r="K2253" s="17"/>
      <c r="L2253" s="17"/>
      <c r="M2253" s="17"/>
      <c r="N2253" s="17"/>
      <c r="O2253" s="17"/>
      <c r="P2253" s="17"/>
      <c r="Q2253" s="17"/>
      <c r="R2253" s="17"/>
      <c r="S2253" s="17"/>
      <c r="T2253" s="17"/>
      <c r="U2253" s="17"/>
      <c r="V2253" s="17"/>
      <c r="W2253" s="17"/>
      <c r="X2253" s="17"/>
      <c r="Y2253" s="17"/>
      <c r="Z2253" s="17"/>
      <c r="AA2253" s="17"/>
      <c r="AB2253" s="17"/>
      <c r="AC2253" s="17"/>
      <c r="AD2253" s="17"/>
      <c r="AE2253" s="17"/>
      <c r="AF2253" s="17"/>
      <c r="AG2253" s="17"/>
      <c r="AH2253" s="17"/>
      <c r="AI2253" s="17"/>
      <c r="AJ2253" s="17"/>
      <c r="AK2253" s="17"/>
      <c r="AL2253" s="17"/>
      <c r="AM2253" s="17"/>
      <c r="AN2253" s="17"/>
      <c r="AO2253" s="17"/>
      <c r="AP2253" s="17"/>
      <c r="AQ2253" s="17"/>
      <c r="AR2253" s="17"/>
      <c r="AS2253" s="17"/>
      <c r="AT2253" s="17"/>
      <c r="AU2253" s="17"/>
      <c r="AV2253" s="17"/>
      <c r="AW2253" s="17"/>
      <c r="AX2253" s="17"/>
      <c r="AY2253" s="17"/>
      <c r="AZ2253" s="17"/>
      <c r="BA2253" s="17"/>
      <c r="BB2253" s="17"/>
      <c r="BC2253" s="17"/>
      <c r="BD2253" s="17"/>
      <c r="BE2253" s="17"/>
      <c r="BF2253" s="17"/>
      <c r="BG2253" s="17"/>
    </row>
    <row r="2254" spans="2:59" x14ac:dyDescent="0.35">
      <c r="B2254" s="24" t="s">
        <v>733</v>
      </c>
      <c r="C2254" s="17"/>
      <c r="D2254" s="17"/>
      <c r="E2254" s="17"/>
      <c r="F2254" s="17"/>
      <c r="G2254" s="17"/>
      <c r="H2254" s="17"/>
      <c r="I2254" s="17"/>
      <c r="J2254" s="17"/>
      <c r="K2254" s="17"/>
      <c r="L2254" s="17"/>
      <c r="M2254" s="17"/>
      <c r="N2254" s="17"/>
      <c r="O2254" s="17"/>
      <c r="P2254" s="17"/>
      <c r="Q2254" s="17"/>
      <c r="R2254" s="17"/>
      <c r="S2254" s="17"/>
      <c r="T2254" s="17"/>
      <c r="U2254" s="17"/>
      <c r="V2254" s="17"/>
      <c r="W2254" s="17"/>
      <c r="X2254" s="17"/>
      <c r="Y2254" s="17"/>
      <c r="Z2254" s="17"/>
      <c r="AA2254" s="17"/>
      <c r="AB2254" s="17"/>
      <c r="AC2254" s="17"/>
      <c r="AD2254" s="17"/>
      <c r="AE2254" s="17"/>
      <c r="AF2254" s="17"/>
      <c r="AG2254" s="17"/>
      <c r="AH2254" s="17"/>
      <c r="AI2254" s="17"/>
      <c r="AJ2254" s="17"/>
      <c r="AK2254" s="17"/>
      <c r="AL2254" s="17"/>
      <c r="AM2254" s="17"/>
      <c r="AN2254" s="17"/>
      <c r="AO2254" s="17"/>
      <c r="AP2254" s="17"/>
      <c r="AQ2254" s="17"/>
      <c r="AR2254" s="17"/>
      <c r="AS2254" s="17"/>
      <c r="AT2254" s="17"/>
      <c r="AU2254" s="17"/>
      <c r="AV2254" s="17"/>
      <c r="AW2254" s="17"/>
      <c r="AX2254" s="17"/>
      <c r="AY2254" s="17"/>
      <c r="AZ2254" s="17"/>
      <c r="BA2254" s="17"/>
      <c r="BB2254" s="17"/>
      <c r="BC2254" s="17"/>
      <c r="BD2254" s="17"/>
      <c r="BE2254" s="17"/>
      <c r="BF2254" s="17"/>
      <c r="BG2254" s="17"/>
    </row>
    <row r="2255" spans="2:59" x14ac:dyDescent="0.35">
      <c r="B2255" t="s">
        <v>721</v>
      </c>
      <c r="C2255" s="17">
        <v>0.17828822994145199</v>
      </c>
      <c r="D2255" s="17">
        <v>0.202734102207801</v>
      </c>
      <c r="E2255" s="17">
        <v>0.15102017911839599</v>
      </c>
      <c r="F2255" s="17"/>
      <c r="G2255" s="17">
        <v>0.26665511373078998</v>
      </c>
      <c r="H2255" s="17">
        <v>0.30507104822002001</v>
      </c>
      <c r="I2255" s="17">
        <v>4.6231930157164897E-2</v>
      </c>
      <c r="J2255" s="17">
        <v>0.158992232667411</v>
      </c>
      <c r="K2255" s="17">
        <v>0.222219600420061</v>
      </c>
      <c r="L2255" s="17">
        <v>0.102535747239568</v>
      </c>
      <c r="M2255" s="17"/>
      <c r="N2255" s="17">
        <v>0.183767635305948</v>
      </c>
      <c r="O2255" s="17">
        <v>0.21956124887298101</v>
      </c>
      <c r="P2255" s="17">
        <v>6.5495682240105907E-2</v>
      </c>
      <c r="Q2255" s="17">
        <v>0.23848862320634701</v>
      </c>
      <c r="R2255" s="17"/>
      <c r="S2255" s="17">
        <v>0.20812761425644799</v>
      </c>
      <c r="T2255" s="17">
        <v>0.17761627726231399</v>
      </c>
      <c r="U2255" s="17">
        <v>0.16805492652963899</v>
      </c>
      <c r="V2255" s="17">
        <v>0.254079435593972</v>
      </c>
      <c r="W2255" s="17">
        <v>0</v>
      </c>
      <c r="X2255" s="17">
        <v>0.26736200456800202</v>
      </c>
      <c r="Y2255" s="17">
        <v>0.37701117517817301</v>
      </c>
      <c r="Z2255" s="17">
        <v>0</v>
      </c>
      <c r="AA2255" s="17">
        <v>0.113637371303386</v>
      </c>
      <c r="AB2255" s="17">
        <v>0.13789158754663</v>
      </c>
      <c r="AC2255" s="17">
        <v>0</v>
      </c>
      <c r="AD2255" s="17">
        <v>0.22763026634080599</v>
      </c>
      <c r="AE2255" s="17"/>
      <c r="AF2255" s="17">
        <v>0.120167511762483</v>
      </c>
      <c r="AG2255" s="17">
        <v>0.172179042159054</v>
      </c>
      <c r="AH2255" s="17">
        <v>0.27513324587710603</v>
      </c>
      <c r="AI2255" s="17"/>
      <c r="AJ2255" s="17">
        <v>7.8672591375476594E-2</v>
      </c>
      <c r="AK2255" s="17">
        <v>0.32412427283421402</v>
      </c>
      <c r="AL2255" s="17">
        <v>0</v>
      </c>
      <c r="AM2255" s="17">
        <v>0</v>
      </c>
      <c r="AN2255" s="17">
        <v>0.26201306996513801</v>
      </c>
      <c r="AO2255" s="17"/>
      <c r="AP2255" s="17">
        <v>8.95412603705254E-2</v>
      </c>
      <c r="AQ2255" s="17">
        <v>0.29596326713471499</v>
      </c>
      <c r="AR2255" s="17">
        <v>9.6711866156415E-2</v>
      </c>
      <c r="AS2255" s="17">
        <v>0</v>
      </c>
      <c r="AT2255" s="17">
        <v>0.31681777577785603</v>
      </c>
      <c r="AU2255" s="17"/>
      <c r="AV2255" s="17">
        <v>0.368556661555831</v>
      </c>
      <c r="AW2255" s="17">
        <v>6.0512722893231598E-2</v>
      </c>
      <c r="AX2255" s="17">
        <v>0.25483880773378798</v>
      </c>
      <c r="AY2255" s="17">
        <v>6.8152258832876206E-2</v>
      </c>
      <c r="AZ2255" s="17">
        <v>0.137965721293376</v>
      </c>
      <c r="BA2255" s="17">
        <v>0.16208606928045399</v>
      </c>
      <c r="BB2255" s="17"/>
      <c r="BC2255" s="17">
        <v>0.178613729626587</v>
      </c>
      <c r="BD2255" s="17">
        <v>0.143377348670119</v>
      </c>
      <c r="BE2255" s="17">
        <v>0.218733835734713</v>
      </c>
      <c r="BF2255" s="17">
        <v>0</v>
      </c>
      <c r="BG2255" s="17">
        <v>0.45000946127982899</v>
      </c>
    </row>
    <row r="2256" spans="2:59" x14ac:dyDescent="0.35">
      <c r="B2256" t="s">
        <v>689</v>
      </c>
      <c r="C2256" s="17">
        <v>0.148502336231638</v>
      </c>
      <c r="D2256" s="17">
        <v>0.16207893902078099</v>
      </c>
      <c r="E2256" s="17">
        <v>0.13335836874194601</v>
      </c>
      <c r="F2256" s="17"/>
      <c r="G2256" s="17">
        <v>0.29892293496144701</v>
      </c>
      <c r="H2256" s="17">
        <v>0.163457550015077</v>
      </c>
      <c r="I2256" s="17">
        <v>0.123496535527387</v>
      </c>
      <c r="J2256" s="17">
        <v>9.6617298278463506E-2</v>
      </c>
      <c r="K2256" s="17">
        <v>0</v>
      </c>
      <c r="L2256" s="17">
        <v>0.151933220486518</v>
      </c>
      <c r="M2256" s="17"/>
      <c r="N2256" s="17">
        <v>0.13999565649232301</v>
      </c>
      <c r="O2256" s="17">
        <v>0.24946440090785099</v>
      </c>
      <c r="P2256" s="17">
        <v>0.13674102007137501</v>
      </c>
      <c r="Q2256" s="17">
        <v>5.58119292885325E-2</v>
      </c>
      <c r="R2256" s="17"/>
      <c r="S2256" s="17">
        <v>0.174787075228061</v>
      </c>
      <c r="T2256" s="17">
        <v>0</v>
      </c>
      <c r="U2256" s="17">
        <v>0.162501859767961</v>
      </c>
      <c r="V2256" s="17">
        <v>6.8097638015932799E-2</v>
      </c>
      <c r="W2256" s="17">
        <v>0.48939873522481198</v>
      </c>
      <c r="X2256" s="17">
        <v>0</v>
      </c>
      <c r="Y2256" s="17">
        <v>0</v>
      </c>
      <c r="Z2256" s="17">
        <v>0</v>
      </c>
      <c r="AA2256" s="17">
        <v>0.37587581816183102</v>
      </c>
      <c r="AB2256" s="17">
        <v>7.3126587968400505E-2</v>
      </c>
      <c r="AC2256" s="17">
        <v>0.16918957193256701</v>
      </c>
      <c r="AD2256" s="17">
        <v>0</v>
      </c>
      <c r="AE2256" s="17"/>
      <c r="AF2256" s="17">
        <v>0.120674198552489</v>
      </c>
      <c r="AG2256" s="17">
        <v>0.143320899331733</v>
      </c>
      <c r="AH2256" s="17">
        <v>0.118264744917249</v>
      </c>
      <c r="AI2256" s="17"/>
      <c r="AJ2256" s="17">
        <v>0.12617246977996799</v>
      </c>
      <c r="AK2256" s="17">
        <v>0.24282810379300801</v>
      </c>
      <c r="AL2256" s="17">
        <v>0</v>
      </c>
      <c r="AM2256" s="17">
        <v>0</v>
      </c>
      <c r="AN2256" s="17">
        <v>0</v>
      </c>
      <c r="AO2256" s="17"/>
      <c r="AP2256" s="17">
        <v>3.9084466418413302E-2</v>
      </c>
      <c r="AQ2256" s="17">
        <v>0.29719484292944298</v>
      </c>
      <c r="AR2256" s="17">
        <v>6.9768987928390799E-2</v>
      </c>
      <c r="AS2256" s="17">
        <v>0.17496422009898699</v>
      </c>
      <c r="AT2256" s="17">
        <v>0.24508634845173999</v>
      </c>
      <c r="AU2256" s="17"/>
      <c r="AV2256" s="17">
        <v>0.25126242300807899</v>
      </c>
      <c r="AW2256" s="17">
        <v>6.4278251530641803E-2</v>
      </c>
      <c r="AX2256" s="17">
        <v>0.22701094039525199</v>
      </c>
      <c r="AY2256" s="17">
        <v>0.158170516643836</v>
      </c>
      <c r="AZ2256" s="17">
        <v>0.33894989797599101</v>
      </c>
      <c r="BA2256" s="17">
        <v>0</v>
      </c>
      <c r="BB2256" s="17"/>
      <c r="BC2256" s="17">
        <v>6.08066242919693E-2</v>
      </c>
      <c r="BD2256" s="17">
        <v>0.155864718002621</v>
      </c>
      <c r="BE2256" s="17">
        <v>0.206518048434854</v>
      </c>
      <c r="BF2256" s="17">
        <v>0.16230372277344199</v>
      </c>
      <c r="BG2256" s="17">
        <v>0.54999053872017101</v>
      </c>
    </row>
    <row r="2257" spans="2:59" x14ac:dyDescent="0.35">
      <c r="B2257" t="s">
        <v>690</v>
      </c>
      <c r="C2257" s="17">
        <v>0.261917508053228</v>
      </c>
      <c r="D2257" s="17">
        <v>0.235905945601809</v>
      </c>
      <c r="E2257" s="17">
        <v>0.29093200175524803</v>
      </c>
      <c r="F2257" s="17"/>
      <c r="G2257" s="17">
        <v>0.27827349953764002</v>
      </c>
      <c r="H2257" s="17">
        <v>0.26721143138773801</v>
      </c>
      <c r="I2257" s="17">
        <v>0.214865221271521</v>
      </c>
      <c r="J2257" s="17">
        <v>0.285172065044343</v>
      </c>
      <c r="K2257" s="17">
        <v>0.21547878138868701</v>
      </c>
      <c r="L2257" s="17">
        <v>0.28211684891021999</v>
      </c>
      <c r="M2257" s="17"/>
      <c r="N2257" s="17">
        <v>0.32712754301973301</v>
      </c>
      <c r="O2257" s="17">
        <v>0.143840975626187</v>
      </c>
      <c r="P2257" s="17">
        <v>0.299706329055548</v>
      </c>
      <c r="Q2257" s="17">
        <v>0.29660409951302402</v>
      </c>
      <c r="R2257" s="17"/>
      <c r="S2257" s="17">
        <v>0.39607877957710302</v>
      </c>
      <c r="T2257" s="17">
        <v>0.337855394196172</v>
      </c>
      <c r="U2257" s="17">
        <v>0.29957315823284397</v>
      </c>
      <c r="V2257" s="17">
        <v>0.175366701591776</v>
      </c>
      <c r="W2257" s="17">
        <v>0.256082999235549</v>
      </c>
      <c r="X2257" s="17">
        <v>0.132170680523402</v>
      </c>
      <c r="Y2257" s="17">
        <v>0.44744236902666801</v>
      </c>
      <c r="Z2257" s="17">
        <v>0</v>
      </c>
      <c r="AA2257" s="17">
        <v>0.18774013415867799</v>
      </c>
      <c r="AB2257" s="17">
        <v>0.12885712554676099</v>
      </c>
      <c r="AC2257" s="17">
        <v>0.31365041953762501</v>
      </c>
      <c r="AD2257" s="17">
        <v>0.28282959680747899</v>
      </c>
      <c r="AE2257" s="17"/>
      <c r="AF2257" s="17">
        <v>0.23864805004380399</v>
      </c>
      <c r="AG2257" s="17">
        <v>0.252080267185819</v>
      </c>
      <c r="AH2257" s="17">
        <v>0.26491011060628</v>
      </c>
      <c r="AI2257" s="17"/>
      <c r="AJ2257" s="17">
        <v>0.35060034068620999</v>
      </c>
      <c r="AK2257" s="17">
        <v>0.15230138329426299</v>
      </c>
      <c r="AL2257" s="17">
        <v>0.46522795979618498</v>
      </c>
      <c r="AM2257" s="17">
        <v>0</v>
      </c>
      <c r="AN2257" s="17">
        <v>0.171786114925113</v>
      </c>
      <c r="AO2257" s="17"/>
      <c r="AP2257" s="17">
        <v>0.50480486114470102</v>
      </c>
      <c r="AQ2257" s="17">
        <v>9.8744261790019799E-2</v>
      </c>
      <c r="AR2257" s="17">
        <v>0.31000913590309298</v>
      </c>
      <c r="AS2257" s="17">
        <v>9.3179228878398496E-2</v>
      </c>
      <c r="AT2257" s="17">
        <v>0.43809587577040399</v>
      </c>
      <c r="AU2257" s="17"/>
      <c r="AV2257" s="17">
        <v>0.18083995558534599</v>
      </c>
      <c r="AW2257" s="17">
        <v>0.42303336544834302</v>
      </c>
      <c r="AX2257" s="17">
        <v>0.14697405627200799</v>
      </c>
      <c r="AY2257" s="17">
        <v>0.17918173092592601</v>
      </c>
      <c r="AZ2257" s="17">
        <v>0.41914787239349899</v>
      </c>
      <c r="BA2257" s="17">
        <v>0.26691580039002599</v>
      </c>
      <c r="BB2257" s="17"/>
      <c r="BC2257" s="17">
        <v>0.339652925355028</v>
      </c>
      <c r="BD2257" s="17">
        <v>0.29829404480604299</v>
      </c>
      <c r="BE2257" s="17">
        <v>0.14354031862670899</v>
      </c>
      <c r="BF2257" s="17">
        <v>0.49194660928883699</v>
      </c>
      <c r="BG2257" s="17">
        <v>0</v>
      </c>
    </row>
    <row r="2258" spans="2:59" x14ac:dyDescent="0.35">
      <c r="B2258" t="s">
        <v>691</v>
      </c>
      <c r="C2258" s="17">
        <v>0.244765636697132</v>
      </c>
      <c r="D2258" s="17">
        <v>0.23693732927314701</v>
      </c>
      <c r="E2258" s="17">
        <v>0.25349769102392899</v>
      </c>
      <c r="F2258" s="17"/>
      <c r="G2258" s="17">
        <v>0.123495432520979</v>
      </c>
      <c r="H2258" s="17">
        <v>0.171400110944672</v>
      </c>
      <c r="I2258" s="17">
        <v>0.34729301746616897</v>
      </c>
      <c r="J2258" s="17">
        <v>0.15544545705336399</v>
      </c>
      <c r="K2258" s="17">
        <v>0.43056830717915401</v>
      </c>
      <c r="L2258" s="17">
        <v>0.28769403979427</v>
      </c>
      <c r="M2258" s="17"/>
      <c r="N2258" s="17">
        <v>0.24562690641849999</v>
      </c>
      <c r="O2258" s="17">
        <v>0.17746573704162599</v>
      </c>
      <c r="P2258" s="17">
        <v>0.34796636830531702</v>
      </c>
      <c r="Q2258" s="17">
        <v>0.21711726066506501</v>
      </c>
      <c r="R2258" s="17"/>
      <c r="S2258" s="17">
        <v>0.100233783685847</v>
      </c>
      <c r="T2258" s="17">
        <v>0.27155964029905499</v>
      </c>
      <c r="U2258" s="17">
        <v>0.22024896771233901</v>
      </c>
      <c r="V2258" s="17">
        <v>0.245414221505069</v>
      </c>
      <c r="W2258" s="17">
        <v>0.25451826553963902</v>
      </c>
      <c r="X2258" s="17">
        <v>0.47119714164793303</v>
      </c>
      <c r="Y2258" s="17">
        <v>0.17554645579515901</v>
      </c>
      <c r="Z2258" s="17">
        <v>0</v>
      </c>
      <c r="AA2258" s="17">
        <v>9.9105338638711599E-2</v>
      </c>
      <c r="AB2258" s="17">
        <v>0.56967266996891697</v>
      </c>
      <c r="AC2258" s="17">
        <v>0.18549890217563</v>
      </c>
      <c r="AD2258" s="17">
        <v>0.247652160377136</v>
      </c>
      <c r="AE2258" s="17"/>
      <c r="AF2258" s="17">
        <v>0.359906200693209</v>
      </c>
      <c r="AG2258" s="17">
        <v>0.255968858156924</v>
      </c>
      <c r="AH2258" s="17">
        <v>7.6825863342200595E-2</v>
      </c>
      <c r="AI2258" s="17"/>
      <c r="AJ2258" s="17">
        <v>0.26321904004138202</v>
      </c>
      <c r="AK2258" s="17">
        <v>0.17644944683064301</v>
      </c>
      <c r="AL2258" s="17">
        <v>0.53477204020381497</v>
      </c>
      <c r="AM2258" s="17">
        <v>0.46660425427313601</v>
      </c>
      <c r="AN2258" s="17">
        <v>0.108867465133741</v>
      </c>
      <c r="AO2258" s="17"/>
      <c r="AP2258" s="17">
        <v>0.240377477287186</v>
      </c>
      <c r="AQ2258" s="17">
        <v>9.7041109416702395E-2</v>
      </c>
      <c r="AR2258" s="17">
        <v>0.52351001001210096</v>
      </c>
      <c r="AS2258" s="17">
        <v>0.50397037707983205</v>
      </c>
      <c r="AT2258" s="17">
        <v>0</v>
      </c>
      <c r="AU2258" s="17"/>
      <c r="AV2258" s="17">
        <v>6.3425310594824397E-2</v>
      </c>
      <c r="AW2258" s="17">
        <v>0.307910663141305</v>
      </c>
      <c r="AX2258" s="17">
        <v>0.37117619559895199</v>
      </c>
      <c r="AY2258" s="17">
        <v>0.31170145526586102</v>
      </c>
      <c r="AZ2258" s="17">
        <v>0.103936508337133</v>
      </c>
      <c r="BA2258" s="17">
        <v>0.36582109891516001</v>
      </c>
      <c r="BB2258" s="17"/>
      <c r="BC2258" s="17">
        <v>0.22058138172726199</v>
      </c>
      <c r="BD2258" s="17">
        <v>0.24301070915852299</v>
      </c>
      <c r="BE2258" s="17">
        <v>0.286476524062653</v>
      </c>
      <c r="BF2258" s="17">
        <v>0.15957918021005599</v>
      </c>
      <c r="BG2258" s="17">
        <v>0</v>
      </c>
    </row>
    <row r="2259" spans="2:59" x14ac:dyDescent="0.35">
      <c r="B2259" t="s">
        <v>692</v>
      </c>
      <c r="C2259" s="17">
        <v>4.5900375817010203E-2</v>
      </c>
      <c r="D2259" s="17">
        <v>3.4464747869013899E-2</v>
      </c>
      <c r="E2259" s="17">
        <v>5.8656201450147903E-2</v>
      </c>
      <c r="F2259" s="17"/>
      <c r="G2259" s="17">
        <v>3.2653019249144002E-2</v>
      </c>
      <c r="H2259" s="17">
        <v>4.5498805238529699E-2</v>
      </c>
      <c r="I2259" s="17">
        <v>4.4450321564117601E-2</v>
      </c>
      <c r="J2259" s="17">
        <v>0.13455248962262301</v>
      </c>
      <c r="K2259" s="17">
        <v>0</v>
      </c>
      <c r="L2259" s="17">
        <v>2.2570362362529801E-2</v>
      </c>
      <c r="M2259" s="17"/>
      <c r="N2259" s="17">
        <v>7.3563516319862896E-2</v>
      </c>
      <c r="O2259" s="17">
        <v>2.7348275981558499E-2</v>
      </c>
      <c r="P2259" s="17">
        <v>2.8138023103595401E-2</v>
      </c>
      <c r="Q2259" s="17">
        <v>5.8876708044939101E-2</v>
      </c>
      <c r="R2259" s="17"/>
      <c r="S2259" s="17">
        <v>5.9674570493503602E-2</v>
      </c>
      <c r="T2259" s="17">
        <v>0.13656266348174201</v>
      </c>
      <c r="U2259" s="17">
        <v>0.149621087757216</v>
      </c>
      <c r="V2259" s="17">
        <v>0</v>
      </c>
      <c r="W2259" s="17">
        <v>0</v>
      </c>
      <c r="X2259" s="17">
        <v>0</v>
      </c>
      <c r="Y2259" s="17">
        <v>0</v>
      </c>
      <c r="Z2259" s="17">
        <v>1</v>
      </c>
      <c r="AA2259" s="17">
        <v>0</v>
      </c>
      <c r="AB2259" s="17">
        <v>0</v>
      </c>
      <c r="AC2259" s="17">
        <v>0</v>
      </c>
      <c r="AD2259" s="17">
        <v>0.24188797647457899</v>
      </c>
      <c r="AE2259" s="17"/>
      <c r="AF2259" s="17">
        <v>3.4933604168517401E-2</v>
      </c>
      <c r="AG2259" s="17">
        <v>5.4396632631597698E-2</v>
      </c>
      <c r="AH2259" s="17">
        <v>7.7352979001850494E-2</v>
      </c>
      <c r="AI2259" s="17"/>
      <c r="AJ2259" s="17">
        <v>3.0735331799104201E-2</v>
      </c>
      <c r="AK2259" s="17">
        <v>3.2118599025602303E-2</v>
      </c>
      <c r="AL2259" s="17">
        <v>0</v>
      </c>
      <c r="AM2259" s="17">
        <v>0.53339574572686399</v>
      </c>
      <c r="AN2259" s="17">
        <v>7.1175577239082202E-2</v>
      </c>
      <c r="AO2259" s="17"/>
      <c r="AP2259" s="17">
        <v>4.0379486006894103E-2</v>
      </c>
      <c r="AQ2259" s="17">
        <v>4.5517580636799997E-2</v>
      </c>
      <c r="AR2259" s="17">
        <v>0</v>
      </c>
      <c r="AS2259" s="17">
        <v>8.2871317506728701E-2</v>
      </c>
      <c r="AT2259" s="17">
        <v>0</v>
      </c>
      <c r="AU2259" s="17"/>
      <c r="AV2259" s="17">
        <v>4.4443362485579098E-2</v>
      </c>
      <c r="AW2259" s="17">
        <v>3.2533810985613199E-2</v>
      </c>
      <c r="AX2259" s="17">
        <v>0</v>
      </c>
      <c r="AY2259" s="17">
        <v>7.75788470431443E-2</v>
      </c>
      <c r="AZ2259" s="17">
        <v>0</v>
      </c>
      <c r="BA2259" s="17">
        <v>0</v>
      </c>
      <c r="BB2259" s="17"/>
      <c r="BC2259" s="17">
        <v>2.1876969641123501E-2</v>
      </c>
      <c r="BD2259" s="17">
        <v>8.9206056144524398E-2</v>
      </c>
      <c r="BE2259" s="17">
        <v>2.71485834897374E-2</v>
      </c>
      <c r="BF2259" s="17">
        <v>0.18617048772766401</v>
      </c>
      <c r="BG2259" s="17">
        <v>0</v>
      </c>
    </row>
    <row r="2260" spans="2:59" x14ac:dyDescent="0.35">
      <c r="B2260" t="s">
        <v>598</v>
      </c>
      <c r="C2260" s="17">
        <v>1.5106757974077199E-2</v>
      </c>
      <c r="D2260" s="17">
        <v>2.8650002344177399E-2</v>
      </c>
      <c r="E2260" s="17">
        <v>0</v>
      </c>
      <c r="F2260" s="17"/>
      <c r="G2260" s="17">
        <v>0</v>
      </c>
      <c r="H2260" s="17">
        <v>0</v>
      </c>
      <c r="I2260" s="17">
        <v>0</v>
      </c>
      <c r="J2260" s="17">
        <v>0</v>
      </c>
      <c r="K2260" s="17">
        <v>6.4569460719097402E-2</v>
      </c>
      <c r="L2260" s="17">
        <v>3.4106315778974598E-2</v>
      </c>
      <c r="M2260" s="17"/>
      <c r="N2260" s="17">
        <v>0</v>
      </c>
      <c r="O2260" s="17">
        <v>0</v>
      </c>
      <c r="P2260" s="17">
        <v>6.1418209554948699E-2</v>
      </c>
      <c r="Q2260" s="17">
        <v>0</v>
      </c>
      <c r="R2260" s="17"/>
      <c r="S2260" s="17">
        <v>0</v>
      </c>
      <c r="T2260" s="17">
        <v>0</v>
      </c>
      <c r="U2260" s="17">
        <v>0</v>
      </c>
      <c r="V2260" s="17">
        <v>5.8885592032666301E-2</v>
      </c>
      <c r="W2260" s="17">
        <v>0</v>
      </c>
      <c r="X2260" s="17">
        <v>0</v>
      </c>
      <c r="Y2260" s="17">
        <v>0</v>
      </c>
      <c r="Z2260" s="17">
        <v>0</v>
      </c>
      <c r="AA2260" s="17">
        <v>4.8580433790913001E-2</v>
      </c>
      <c r="AB2260" s="17">
        <v>0</v>
      </c>
      <c r="AC2260" s="17">
        <v>0</v>
      </c>
      <c r="AD2260" s="17">
        <v>0</v>
      </c>
      <c r="AE2260" s="17"/>
      <c r="AF2260" s="17">
        <v>4.7189025245270001E-2</v>
      </c>
      <c r="AG2260" s="17">
        <v>0</v>
      </c>
      <c r="AH2260" s="17">
        <v>0</v>
      </c>
      <c r="AI2260" s="17"/>
      <c r="AJ2260" s="17">
        <v>4.1517913273225099E-2</v>
      </c>
      <c r="AK2260" s="17">
        <v>0</v>
      </c>
      <c r="AL2260" s="17">
        <v>0</v>
      </c>
      <c r="AM2260" s="17">
        <v>0</v>
      </c>
      <c r="AN2260" s="17">
        <v>0</v>
      </c>
      <c r="AO2260" s="17"/>
      <c r="AP2260" s="17">
        <v>0</v>
      </c>
      <c r="AQ2260" s="17">
        <v>0</v>
      </c>
      <c r="AR2260" s="17">
        <v>0</v>
      </c>
      <c r="AS2260" s="17">
        <v>4.52056201710542E-2</v>
      </c>
      <c r="AT2260" s="17">
        <v>0</v>
      </c>
      <c r="AU2260" s="17"/>
      <c r="AV2260" s="17">
        <v>0</v>
      </c>
      <c r="AW2260" s="17">
        <v>0</v>
      </c>
      <c r="AX2260" s="17">
        <v>0</v>
      </c>
      <c r="AY2260" s="17">
        <v>4.2318621185863797E-2</v>
      </c>
      <c r="AZ2260" s="17">
        <v>0</v>
      </c>
      <c r="BA2260" s="17">
        <v>0</v>
      </c>
      <c r="BB2260" s="17"/>
      <c r="BC2260" s="17">
        <v>0</v>
      </c>
      <c r="BD2260" s="17">
        <v>0</v>
      </c>
      <c r="BE2260" s="17">
        <v>0</v>
      </c>
      <c r="BF2260" s="17">
        <v>0</v>
      </c>
      <c r="BG2260" s="17">
        <v>0</v>
      </c>
    </row>
    <row r="2261" spans="2:59" x14ac:dyDescent="0.35">
      <c r="B2261" t="s">
        <v>722</v>
      </c>
      <c r="C2261" s="17">
        <v>3.8938671544985599E-2</v>
      </c>
      <c r="D2261" s="17">
        <v>6.1133332968795202E-2</v>
      </c>
      <c r="E2261" s="17">
        <v>1.41817248870408E-2</v>
      </c>
      <c r="F2261" s="17"/>
      <c r="G2261" s="17">
        <v>0</v>
      </c>
      <c r="H2261" s="17">
        <v>0</v>
      </c>
      <c r="I2261" s="17">
        <v>5.7445584244994498E-2</v>
      </c>
      <c r="J2261" s="17">
        <v>0</v>
      </c>
      <c r="K2261" s="17">
        <v>6.7163850293000205E-2</v>
      </c>
      <c r="L2261" s="17">
        <v>9.1707071810891799E-2</v>
      </c>
      <c r="M2261" s="17"/>
      <c r="N2261" s="17">
        <v>2.9918742443633399E-2</v>
      </c>
      <c r="O2261" s="17">
        <v>5.9111985131305597E-2</v>
      </c>
      <c r="P2261" s="17">
        <v>0</v>
      </c>
      <c r="Q2261" s="17">
        <v>6.3038570988933895E-2</v>
      </c>
      <c r="R2261" s="17"/>
      <c r="S2261" s="17">
        <v>0</v>
      </c>
      <c r="T2261" s="17">
        <v>0</v>
      </c>
      <c r="U2261" s="17">
        <v>0</v>
      </c>
      <c r="V2261" s="17">
        <v>6.15971107798651E-2</v>
      </c>
      <c r="W2261" s="17">
        <v>0</v>
      </c>
      <c r="X2261" s="17">
        <v>0</v>
      </c>
      <c r="Y2261" s="17">
        <v>0</v>
      </c>
      <c r="Z2261" s="17">
        <v>0</v>
      </c>
      <c r="AA2261" s="17">
        <v>0</v>
      </c>
      <c r="AB2261" s="17">
        <v>9.0452028969290901E-2</v>
      </c>
      <c r="AC2261" s="17">
        <v>0.331661106354178</v>
      </c>
      <c r="AD2261" s="17">
        <v>0</v>
      </c>
      <c r="AE2261" s="17"/>
      <c r="AF2261" s="17">
        <v>2.11792461809731E-2</v>
      </c>
      <c r="AG2261" s="17">
        <v>4.3034636182849903E-2</v>
      </c>
      <c r="AH2261" s="17">
        <v>8.7410801981969294E-2</v>
      </c>
      <c r="AI2261" s="17"/>
      <c r="AJ2261" s="17">
        <v>4.3535409528359797E-2</v>
      </c>
      <c r="AK2261" s="17">
        <v>0</v>
      </c>
      <c r="AL2261" s="17">
        <v>0</v>
      </c>
      <c r="AM2261" s="17">
        <v>0</v>
      </c>
      <c r="AN2261" s="17">
        <v>0.182835649208856</v>
      </c>
      <c r="AO2261" s="17"/>
      <c r="AP2261" s="17">
        <v>0</v>
      </c>
      <c r="AQ2261" s="17">
        <v>3.3150848882416803E-2</v>
      </c>
      <c r="AR2261" s="17">
        <v>0</v>
      </c>
      <c r="AS2261" s="17">
        <v>9.9809236265000406E-2</v>
      </c>
      <c r="AT2261" s="17">
        <v>0</v>
      </c>
      <c r="AU2261" s="17"/>
      <c r="AV2261" s="17">
        <v>0</v>
      </c>
      <c r="AW2261" s="17">
        <v>4.2591970407746003E-2</v>
      </c>
      <c r="AX2261" s="17">
        <v>0</v>
      </c>
      <c r="AY2261" s="17">
        <v>9.3435047331868706E-2</v>
      </c>
      <c r="AZ2261" s="17">
        <v>0</v>
      </c>
      <c r="BA2261" s="17">
        <v>0</v>
      </c>
      <c r="BB2261" s="17"/>
      <c r="BC2261" s="17">
        <v>7.1021307711044507E-2</v>
      </c>
      <c r="BD2261" s="17">
        <v>0</v>
      </c>
      <c r="BE2261" s="17">
        <v>5.62843301415311E-2</v>
      </c>
      <c r="BF2261" s="17">
        <v>0</v>
      </c>
      <c r="BG2261" s="17">
        <v>0</v>
      </c>
    </row>
    <row r="2262" spans="2:59" x14ac:dyDescent="0.35">
      <c r="B2262" t="s">
        <v>100</v>
      </c>
      <c r="C2262" s="17">
        <v>6.6580483740477106E-2</v>
      </c>
      <c r="D2262" s="17">
        <v>3.8095600714475597E-2</v>
      </c>
      <c r="E2262" s="17">
        <v>9.8353833023291801E-2</v>
      </c>
      <c r="F2262" s="17"/>
      <c r="G2262" s="17">
        <v>0</v>
      </c>
      <c r="H2262" s="17">
        <v>4.7361054193963303E-2</v>
      </c>
      <c r="I2262" s="17">
        <v>0.166217389768646</v>
      </c>
      <c r="J2262" s="17">
        <v>0.16922045733379601</v>
      </c>
      <c r="K2262" s="17">
        <v>0</v>
      </c>
      <c r="L2262" s="17">
        <v>2.7336393617026899E-2</v>
      </c>
      <c r="M2262" s="17"/>
      <c r="N2262" s="17">
        <v>0</v>
      </c>
      <c r="O2262" s="17">
        <v>0.123207376438491</v>
      </c>
      <c r="P2262" s="17">
        <v>6.0534367669110599E-2</v>
      </c>
      <c r="Q2262" s="17">
        <v>7.0062808293158196E-2</v>
      </c>
      <c r="R2262" s="17"/>
      <c r="S2262" s="17">
        <v>6.1098176759036602E-2</v>
      </c>
      <c r="T2262" s="17">
        <v>7.6406024760716701E-2</v>
      </c>
      <c r="U2262" s="17">
        <v>0</v>
      </c>
      <c r="V2262" s="17">
        <v>0.13655930048071999</v>
      </c>
      <c r="W2262" s="17">
        <v>0</v>
      </c>
      <c r="X2262" s="17">
        <v>0.12927017326066301</v>
      </c>
      <c r="Y2262" s="17">
        <v>0</v>
      </c>
      <c r="Z2262" s="17">
        <v>0</v>
      </c>
      <c r="AA2262" s="17">
        <v>0.17506090394648099</v>
      </c>
      <c r="AB2262" s="17">
        <v>0</v>
      </c>
      <c r="AC2262" s="17">
        <v>0</v>
      </c>
      <c r="AD2262" s="17">
        <v>0</v>
      </c>
      <c r="AE2262" s="17"/>
      <c r="AF2262" s="17">
        <v>5.7302163353253999E-2</v>
      </c>
      <c r="AG2262" s="17">
        <v>7.9019664352021998E-2</v>
      </c>
      <c r="AH2262" s="17">
        <v>0.100102254273344</v>
      </c>
      <c r="AI2262" s="17"/>
      <c r="AJ2262" s="17">
        <v>6.5546903516274194E-2</v>
      </c>
      <c r="AK2262" s="17">
        <v>7.2178194222269398E-2</v>
      </c>
      <c r="AL2262" s="17">
        <v>0</v>
      </c>
      <c r="AM2262" s="17">
        <v>0</v>
      </c>
      <c r="AN2262" s="17">
        <v>0.203322123528071</v>
      </c>
      <c r="AO2262" s="17"/>
      <c r="AP2262" s="17">
        <v>8.5812448772280905E-2</v>
      </c>
      <c r="AQ2262" s="17">
        <v>0.132388089209903</v>
      </c>
      <c r="AR2262" s="17">
        <v>0</v>
      </c>
      <c r="AS2262" s="17">
        <v>0</v>
      </c>
      <c r="AT2262" s="17">
        <v>0</v>
      </c>
      <c r="AU2262" s="17"/>
      <c r="AV2262" s="17">
        <v>9.1472286770341901E-2</v>
      </c>
      <c r="AW2262" s="17">
        <v>6.9139215593119502E-2</v>
      </c>
      <c r="AX2262" s="17">
        <v>0</v>
      </c>
      <c r="AY2262" s="17">
        <v>6.9461522770623493E-2</v>
      </c>
      <c r="AZ2262" s="17">
        <v>0</v>
      </c>
      <c r="BA2262" s="17">
        <v>0.20517703141436</v>
      </c>
      <c r="BB2262" s="17"/>
      <c r="BC2262" s="17">
        <v>0.107447061646986</v>
      </c>
      <c r="BD2262" s="17">
        <v>7.0247123218169796E-2</v>
      </c>
      <c r="BE2262" s="17">
        <v>6.1298359509802301E-2</v>
      </c>
      <c r="BF2262" s="17">
        <v>0</v>
      </c>
      <c r="BG2262" s="17">
        <v>0</v>
      </c>
    </row>
    <row r="2263" spans="2:59" x14ac:dyDescent="0.35">
      <c r="C2263" s="17"/>
      <c r="D2263" s="17"/>
      <c r="E2263" s="17"/>
      <c r="F2263" s="17"/>
      <c r="G2263" s="17"/>
      <c r="H2263" s="17"/>
      <c r="I2263" s="17"/>
      <c r="J2263" s="17"/>
      <c r="K2263" s="17"/>
      <c r="L2263" s="17"/>
      <c r="M2263" s="17"/>
      <c r="N2263" s="17"/>
      <c r="O2263" s="17"/>
      <c r="P2263" s="17"/>
      <c r="Q2263" s="17"/>
      <c r="R2263" s="17"/>
      <c r="S2263" s="17"/>
      <c r="T2263" s="17"/>
      <c r="U2263" s="17"/>
      <c r="V2263" s="17"/>
      <c r="W2263" s="17"/>
      <c r="X2263" s="17"/>
      <c r="Y2263" s="17"/>
      <c r="Z2263" s="17"/>
      <c r="AA2263" s="17"/>
      <c r="AB2263" s="17"/>
      <c r="AC2263" s="17"/>
      <c r="AD2263" s="17"/>
      <c r="AE2263" s="17"/>
      <c r="AF2263" s="17"/>
      <c r="AG2263" s="17"/>
      <c r="AH2263" s="17"/>
      <c r="AI2263" s="17"/>
      <c r="AJ2263" s="17"/>
      <c r="AK2263" s="17"/>
      <c r="AL2263" s="17"/>
      <c r="AM2263" s="17"/>
      <c r="AN2263" s="17"/>
      <c r="AO2263" s="17"/>
      <c r="AP2263" s="17"/>
      <c r="AQ2263" s="17"/>
      <c r="AR2263" s="17"/>
      <c r="AS2263" s="17"/>
      <c r="AT2263" s="17"/>
      <c r="AU2263" s="17"/>
      <c r="AV2263" s="17"/>
      <c r="AW2263" s="17"/>
      <c r="AX2263" s="17"/>
      <c r="AY2263" s="17"/>
      <c r="AZ2263" s="17"/>
      <c r="BA2263" s="17"/>
      <c r="BB2263" s="17"/>
      <c r="BC2263" s="17"/>
      <c r="BD2263" s="17"/>
      <c r="BE2263" s="17"/>
      <c r="BF2263" s="17"/>
      <c r="BG2263" s="17"/>
    </row>
    <row r="2264" spans="2:59" x14ac:dyDescent="0.35">
      <c r="B2264" s="6" t="s">
        <v>727</v>
      </c>
      <c r="C2264" s="17"/>
      <c r="D2264" s="17"/>
      <c r="E2264" s="17"/>
      <c r="F2264" s="17"/>
      <c r="G2264" s="17"/>
      <c r="H2264" s="17"/>
      <c r="I2264" s="17"/>
      <c r="J2264" s="17"/>
      <c r="K2264" s="17"/>
      <c r="L2264" s="17"/>
      <c r="M2264" s="17"/>
      <c r="N2264" s="17"/>
      <c r="O2264" s="17"/>
      <c r="P2264" s="17"/>
      <c r="Q2264" s="17"/>
      <c r="R2264" s="17"/>
      <c r="S2264" s="17"/>
      <c r="T2264" s="17"/>
      <c r="U2264" s="17"/>
      <c r="V2264" s="17"/>
      <c r="W2264" s="17"/>
      <c r="X2264" s="17"/>
      <c r="Y2264" s="17"/>
      <c r="Z2264" s="17"/>
      <c r="AA2264" s="17"/>
      <c r="AB2264" s="17"/>
      <c r="AC2264" s="17"/>
      <c r="AD2264" s="17"/>
      <c r="AE2264" s="17"/>
      <c r="AF2264" s="17"/>
      <c r="AG2264" s="17"/>
      <c r="AH2264" s="17"/>
      <c r="AI2264" s="17"/>
      <c r="AJ2264" s="17"/>
      <c r="AK2264" s="17"/>
      <c r="AL2264" s="17"/>
      <c r="AM2264" s="17"/>
      <c r="AN2264" s="17"/>
      <c r="AO2264" s="17"/>
      <c r="AP2264" s="17"/>
      <c r="AQ2264" s="17"/>
      <c r="AR2264" s="17"/>
      <c r="AS2264" s="17"/>
      <c r="AT2264" s="17"/>
      <c r="AU2264" s="17"/>
      <c r="AV2264" s="17"/>
      <c r="AW2264" s="17"/>
      <c r="AX2264" s="17"/>
      <c r="AY2264" s="17"/>
      <c r="AZ2264" s="17"/>
      <c r="BA2264" s="17"/>
      <c r="BB2264" s="17"/>
      <c r="BC2264" s="17"/>
      <c r="BD2264" s="17"/>
      <c r="BE2264" s="17"/>
      <c r="BF2264" s="17"/>
      <c r="BG2264" s="17"/>
    </row>
    <row r="2265" spans="2:59" x14ac:dyDescent="0.35">
      <c r="B2265" s="24" t="s">
        <v>733</v>
      </c>
      <c r="C2265" s="17"/>
      <c r="D2265" s="17"/>
      <c r="E2265" s="17"/>
      <c r="F2265" s="17"/>
      <c r="G2265" s="17"/>
      <c r="H2265" s="17"/>
      <c r="I2265" s="17"/>
      <c r="J2265" s="17"/>
      <c r="K2265" s="17"/>
      <c r="L2265" s="17"/>
      <c r="M2265" s="17"/>
      <c r="N2265" s="17"/>
      <c r="O2265" s="17"/>
      <c r="P2265" s="17"/>
      <c r="Q2265" s="17"/>
      <c r="R2265" s="17"/>
      <c r="S2265" s="17"/>
      <c r="T2265" s="17"/>
      <c r="U2265" s="17"/>
      <c r="V2265" s="17"/>
      <c r="W2265" s="17"/>
      <c r="X2265" s="17"/>
      <c r="Y2265" s="17"/>
      <c r="Z2265" s="17"/>
      <c r="AA2265" s="17"/>
      <c r="AB2265" s="17"/>
      <c r="AC2265" s="17"/>
      <c r="AD2265" s="17"/>
      <c r="AE2265" s="17"/>
      <c r="AF2265" s="17"/>
      <c r="AG2265" s="17"/>
      <c r="AH2265" s="17"/>
      <c r="AI2265" s="17"/>
      <c r="AJ2265" s="17"/>
      <c r="AK2265" s="17"/>
      <c r="AL2265" s="17"/>
      <c r="AM2265" s="17"/>
      <c r="AN2265" s="17"/>
      <c r="AO2265" s="17"/>
      <c r="AP2265" s="17"/>
      <c r="AQ2265" s="17"/>
      <c r="AR2265" s="17"/>
      <c r="AS2265" s="17"/>
      <c r="AT2265" s="17"/>
      <c r="AU2265" s="17"/>
      <c r="AV2265" s="17"/>
      <c r="AW2265" s="17"/>
      <c r="AX2265" s="17"/>
      <c r="AY2265" s="17"/>
      <c r="AZ2265" s="17"/>
      <c r="BA2265" s="17"/>
      <c r="BB2265" s="17"/>
      <c r="BC2265" s="17"/>
      <c r="BD2265" s="17"/>
      <c r="BE2265" s="17"/>
      <c r="BF2265" s="17"/>
      <c r="BG2265" s="17"/>
    </row>
    <row r="2266" spans="2:59" x14ac:dyDescent="0.35">
      <c r="B2266" t="s">
        <v>725</v>
      </c>
      <c r="C2266" s="17">
        <v>9.8614750336118204E-2</v>
      </c>
      <c r="D2266" s="17">
        <v>8.5455931208422403E-2</v>
      </c>
      <c r="E2266" s="17">
        <v>0.11329270270517</v>
      </c>
      <c r="F2266" s="17"/>
      <c r="G2266" s="17">
        <v>9.9162192802225907E-2</v>
      </c>
      <c r="H2266" s="17">
        <v>0.154439319889356</v>
      </c>
      <c r="I2266" s="17">
        <v>0</v>
      </c>
      <c r="J2266" s="17">
        <v>5.2382920757968701E-2</v>
      </c>
      <c r="K2266" s="17">
        <v>0.28124051645026499</v>
      </c>
      <c r="L2266" s="17">
        <v>6.9783133126164201E-2</v>
      </c>
      <c r="M2266" s="17"/>
      <c r="N2266" s="17">
        <v>8.9543415815345001E-2</v>
      </c>
      <c r="O2266" s="17">
        <v>2.7837476091898999E-2</v>
      </c>
      <c r="P2266" s="17">
        <v>0.116682835734696</v>
      </c>
      <c r="Q2266" s="17">
        <v>0.16755625951012901</v>
      </c>
      <c r="R2266" s="17"/>
      <c r="S2266" s="17">
        <v>0.227219338772119</v>
      </c>
      <c r="T2266" s="17">
        <v>0.18151354389510199</v>
      </c>
      <c r="U2266" s="17">
        <v>0</v>
      </c>
      <c r="V2266" s="17">
        <v>0.120482702812531</v>
      </c>
      <c r="W2266" s="17">
        <v>0</v>
      </c>
      <c r="X2266" s="17">
        <v>0.13254726549879101</v>
      </c>
      <c r="Y2266" s="17">
        <v>0</v>
      </c>
      <c r="Z2266" s="17">
        <v>0</v>
      </c>
      <c r="AA2266" s="17">
        <v>4.8580433790913001E-2</v>
      </c>
      <c r="AB2266" s="17">
        <v>0.137464394784687</v>
      </c>
      <c r="AC2266" s="17">
        <v>0.106212840581934</v>
      </c>
      <c r="AD2266" s="17">
        <v>0</v>
      </c>
      <c r="AE2266" s="17"/>
      <c r="AF2266" s="17">
        <v>9.4312384368585106E-2</v>
      </c>
      <c r="AG2266" s="17">
        <v>0.120610236330007</v>
      </c>
      <c r="AH2266" s="17">
        <v>8.4479515662659904E-2</v>
      </c>
      <c r="AI2266" s="17"/>
      <c r="AJ2266" s="17">
        <v>0.106448203867739</v>
      </c>
      <c r="AK2266" s="17">
        <v>0.13747827440865601</v>
      </c>
      <c r="AL2266" s="17">
        <v>0</v>
      </c>
      <c r="AM2266" s="17">
        <v>0.53339574572686399</v>
      </c>
      <c r="AN2266" s="17">
        <v>5.3066067078682402E-2</v>
      </c>
      <c r="AO2266" s="17"/>
      <c r="AP2266" s="17">
        <v>4.9122994165541001E-2</v>
      </c>
      <c r="AQ2266" s="17">
        <v>0.126223677902328</v>
      </c>
      <c r="AR2266" s="17">
        <v>5.7087255236051099E-2</v>
      </c>
      <c r="AS2266" s="17">
        <v>0.14746551402889899</v>
      </c>
      <c r="AT2266" s="17">
        <v>0</v>
      </c>
      <c r="AU2266" s="17"/>
      <c r="AV2266" s="17">
        <v>9.0876303613246306E-2</v>
      </c>
      <c r="AW2266" s="17">
        <v>0.111058125349772</v>
      </c>
      <c r="AX2266" s="17">
        <v>0</v>
      </c>
      <c r="AY2266" s="17">
        <v>0.13804781800479701</v>
      </c>
      <c r="AZ2266" s="17">
        <v>0.103936508337133</v>
      </c>
      <c r="BA2266" s="17">
        <v>0</v>
      </c>
      <c r="BB2266" s="17"/>
      <c r="BC2266" s="17">
        <v>7.1021307711044507E-2</v>
      </c>
      <c r="BD2266" s="17">
        <v>3.1818450599152899E-2</v>
      </c>
      <c r="BE2266" s="17">
        <v>7.5737846908251596E-2</v>
      </c>
      <c r="BF2266" s="17">
        <v>0.119006590789595</v>
      </c>
      <c r="BG2266" s="17">
        <v>0</v>
      </c>
    </row>
    <row r="2267" spans="2:59" x14ac:dyDescent="0.35">
      <c r="B2267" t="s">
        <v>689</v>
      </c>
      <c r="C2267" s="17">
        <v>2.8649363810788499E-2</v>
      </c>
      <c r="D2267" s="17">
        <v>4.1325798711006403E-2</v>
      </c>
      <c r="E2267" s="17">
        <v>1.45094850063775E-2</v>
      </c>
      <c r="F2267" s="17"/>
      <c r="G2267" s="17">
        <v>0</v>
      </c>
      <c r="H2267" s="17">
        <v>3.8258341049156402E-2</v>
      </c>
      <c r="I2267" s="17">
        <v>4.4051150617617101E-2</v>
      </c>
      <c r="J2267" s="17">
        <v>0</v>
      </c>
      <c r="K2267" s="17">
        <v>0</v>
      </c>
      <c r="L2267" s="17">
        <v>5.6030254463702203E-2</v>
      </c>
      <c r="M2267" s="17"/>
      <c r="N2267" s="17">
        <v>6.0184574839068097E-2</v>
      </c>
      <c r="O2267" s="17">
        <v>5.4123211966650903E-2</v>
      </c>
      <c r="P2267" s="17">
        <v>0</v>
      </c>
      <c r="Q2267" s="17">
        <v>0</v>
      </c>
      <c r="R2267" s="17"/>
      <c r="S2267" s="17">
        <v>0</v>
      </c>
      <c r="T2267" s="17">
        <v>0</v>
      </c>
      <c r="U2267" s="17">
        <v>0</v>
      </c>
      <c r="V2267" s="17">
        <v>0</v>
      </c>
      <c r="W2267" s="17">
        <v>0</v>
      </c>
      <c r="X2267" s="17">
        <v>0</v>
      </c>
      <c r="Y2267" s="17">
        <v>0</v>
      </c>
      <c r="Z2267" s="17">
        <v>0</v>
      </c>
      <c r="AA2267" s="17">
        <v>0.108691758784444</v>
      </c>
      <c r="AB2267" s="17">
        <v>0</v>
      </c>
      <c r="AC2267" s="17">
        <v>0.225448265772243</v>
      </c>
      <c r="AD2267" s="17">
        <v>0</v>
      </c>
      <c r="AE2267" s="17"/>
      <c r="AF2267" s="17">
        <v>2.11792461809731E-2</v>
      </c>
      <c r="AG2267" s="17">
        <v>3.9125134077691803E-2</v>
      </c>
      <c r="AH2267" s="17">
        <v>3.8313266630642197E-2</v>
      </c>
      <c r="AI2267" s="17"/>
      <c r="AJ2267" s="17">
        <v>3.94132861169997E-2</v>
      </c>
      <c r="AK2267" s="17">
        <v>2.9044848894157201E-2</v>
      </c>
      <c r="AL2267" s="17">
        <v>0</v>
      </c>
      <c r="AM2267" s="17">
        <v>0</v>
      </c>
      <c r="AN2267" s="17">
        <v>5.8968607263658698E-2</v>
      </c>
      <c r="AO2267" s="17"/>
      <c r="AP2267" s="17">
        <v>0</v>
      </c>
      <c r="AQ2267" s="17">
        <v>2.7663142035291698E-2</v>
      </c>
      <c r="AR2267" s="17">
        <v>0</v>
      </c>
      <c r="AS2267" s="17">
        <v>9.9809236265000406E-2</v>
      </c>
      <c r="AT2267" s="17">
        <v>0</v>
      </c>
      <c r="AU2267" s="17"/>
      <c r="AV2267" s="17">
        <v>5.1512877446789701E-2</v>
      </c>
      <c r="AW2267" s="17">
        <v>0</v>
      </c>
      <c r="AX2267" s="17">
        <v>0</v>
      </c>
      <c r="AY2267" s="17">
        <v>9.3435047331868706E-2</v>
      </c>
      <c r="AZ2267" s="17">
        <v>0</v>
      </c>
      <c r="BA2267" s="17">
        <v>0</v>
      </c>
      <c r="BB2267" s="17"/>
      <c r="BC2267" s="17">
        <v>0</v>
      </c>
      <c r="BD2267" s="17">
        <v>0</v>
      </c>
      <c r="BE2267" s="17">
        <v>5.1331984155871098E-2</v>
      </c>
      <c r="BF2267" s="17">
        <v>0.108076281125877</v>
      </c>
      <c r="BG2267" s="17">
        <v>0</v>
      </c>
    </row>
    <row r="2268" spans="2:59" x14ac:dyDescent="0.35">
      <c r="B2268" t="s">
        <v>690</v>
      </c>
      <c r="C2268" s="17">
        <v>5.9319887502854697E-2</v>
      </c>
      <c r="D2268" s="17">
        <v>6.9613190330243005E-2</v>
      </c>
      <c r="E2268" s="17">
        <v>4.7838263874284699E-2</v>
      </c>
      <c r="F2268" s="17"/>
      <c r="G2268" s="17">
        <v>9.9749034159193894E-2</v>
      </c>
      <c r="H2268" s="17">
        <v>2.26622997987296E-2</v>
      </c>
      <c r="I2268" s="17">
        <v>0.122322553805366</v>
      </c>
      <c r="J2268" s="17">
        <v>0</v>
      </c>
      <c r="K2268" s="17">
        <v>0</v>
      </c>
      <c r="L2268" s="17">
        <v>8.2535650498942195E-2</v>
      </c>
      <c r="M2268" s="17"/>
      <c r="N2268" s="17">
        <v>1.9762767670171599E-2</v>
      </c>
      <c r="O2268" s="17">
        <v>9.2430239646109302E-2</v>
      </c>
      <c r="P2268" s="17">
        <v>6.3811084930113393E-2</v>
      </c>
      <c r="Q2268" s="17">
        <v>5.4029611973047002E-2</v>
      </c>
      <c r="R2268" s="17"/>
      <c r="S2268" s="17">
        <v>0</v>
      </c>
      <c r="T2268" s="17">
        <v>7.7924055697515607E-2</v>
      </c>
      <c r="U2268" s="17">
        <v>0.15415089955540101</v>
      </c>
      <c r="V2268" s="17">
        <v>0</v>
      </c>
      <c r="W2268" s="17">
        <v>0.16355659158168701</v>
      </c>
      <c r="X2268" s="17">
        <v>0</v>
      </c>
      <c r="Y2268" s="17">
        <v>0</v>
      </c>
      <c r="Z2268" s="17">
        <v>0</v>
      </c>
      <c r="AA2268" s="17">
        <v>9.2205449182853894E-2</v>
      </c>
      <c r="AB2268" s="17">
        <v>0</v>
      </c>
      <c r="AC2268" s="17">
        <v>0.11802689792984</v>
      </c>
      <c r="AD2268" s="17">
        <v>0.24188797647457899</v>
      </c>
      <c r="AE2268" s="17"/>
      <c r="AF2268" s="17">
        <v>8.62876741330484E-2</v>
      </c>
      <c r="AG2268" s="17">
        <v>3.5218613281737601E-2</v>
      </c>
      <c r="AH2268" s="17">
        <v>4.3312726695109001E-2</v>
      </c>
      <c r="AI2268" s="17"/>
      <c r="AJ2268" s="17">
        <v>7.5917740461555694E-2</v>
      </c>
      <c r="AK2268" s="17">
        <v>7.7115139681976697E-2</v>
      </c>
      <c r="AL2268" s="17">
        <v>0</v>
      </c>
      <c r="AM2268" s="17">
        <v>0</v>
      </c>
      <c r="AN2268" s="17">
        <v>0</v>
      </c>
      <c r="AO2268" s="17"/>
      <c r="AP2268" s="17">
        <v>6.9593378612620604E-2</v>
      </c>
      <c r="AQ2268" s="17">
        <v>9.4997113571303596E-2</v>
      </c>
      <c r="AR2268" s="17">
        <v>0</v>
      </c>
      <c r="AS2268" s="17">
        <v>0.110089017643884</v>
      </c>
      <c r="AT2268" s="17">
        <v>0</v>
      </c>
      <c r="AU2268" s="17"/>
      <c r="AV2268" s="17">
        <v>9.2755174911906102E-2</v>
      </c>
      <c r="AW2268" s="17">
        <v>8.9354818447162906E-2</v>
      </c>
      <c r="AX2268" s="17">
        <v>0</v>
      </c>
      <c r="AY2268" s="17">
        <v>5.6566950066851897E-2</v>
      </c>
      <c r="AZ2268" s="17">
        <v>0</v>
      </c>
      <c r="BA2268" s="17">
        <v>0</v>
      </c>
      <c r="BB2268" s="17"/>
      <c r="BC2268" s="17">
        <v>3.5047757822763898E-2</v>
      </c>
      <c r="BD2268" s="17">
        <v>0.119012715580081</v>
      </c>
      <c r="BE2268" s="17">
        <v>8.1121169399187801E-2</v>
      </c>
      <c r="BF2268" s="17">
        <v>0</v>
      </c>
      <c r="BG2268" s="17">
        <v>0</v>
      </c>
    </row>
    <row r="2269" spans="2:59" x14ac:dyDescent="0.35">
      <c r="B2269" t="s">
        <v>691</v>
      </c>
      <c r="C2269" s="17">
        <v>0.206395214488657</v>
      </c>
      <c r="D2269" s="17">
        <v>0.19533974321370201</v>
      </c>
      <c r="E2269" s="17">
        <v>0.21872699587545999</v>
      </c>
      <c r="F2269" s="17"/>
      <c r="G2269" s="17">
        <v>0.23118116944581499</v>
      </c>
      <c r="H2269" s="17">
        <v>9.2665173174897003E-2</v>
      </c>
      <c r="I2269" s="17">
        <v>0.27673275286975302</v>
      </c>
      <c r="J2269" s="17">
        <v>0.101286333369057</v>
      </c>
      <c r="K2269" s="17">
        <v>0.29415014981565801</v>
      </c>
      <c r="L2269" s="17">
        <v>0.26243997652096301</v>
      </c>
      <c r="M2269" s="17"/>
      <c r="N2269" s="17">
        <v>0.26518178957661098</v>
      </c>
      <c r="O2269" s="17">
        <v>9.1739851700300704E-2</v>
      </c>
      <c r="P2269" s="17">
        <v>0.31276296048919799</v>
      </c>
      <c r="Q2269" s="17">
        <v>0.175657524784672</v>
      </c>
      <c r="R2269" s="17"/>
      <c r="S2269" s="17">
        <v>5.4877882356562498E-2</v>
      </c>
      <c r="T2269" s="17">
        <v>0.159897062909618</v>
      </c>
      <c r="U2269" s="17">
        <v>0.30402458145948902</v>
      </c>
      <c r="V2269" s="17">
        <v>0.30259615296791398</v>
      </c>
      <c r="W2269" s="17">
        <v>0.33170381219581302</v>
      </c>
      <c r="X2269" s="17">
        <v>0</v>
      </c>
      <c r="Y2269" s="17">
        <v>0.17665913689836801</v>
      </c>
      <c r="Z2269" s="17">
        <v>0</v>
      </c>
      <c r="AA2269" s="17">
        <v>0.202627555225734</v>
      </c>
      <c r="AB2269" s="17">
        <v>0.42809902447694098</v>
      </c>
      <c r="AC2269" s="17">
        <v>6.7472004245790099E-2</v>
      </c>
      <c r="AD2269" s="17">
        <v>0</v>
      </c>
      <c r="AE2269" s="17"/>
      <c r="AF2269" s="17">
        <v>0.205521730078952</v>
      </c>
      <c r="AG2269" s="17">
        <v>0.205993399259465</v>
      </c>
      <c r="AH2269" s="17">
        <v>0.21464092636474799</v>
      </c>
      <c r="AI2269" s="17"/>
      <c r="AJ2269" s="17">
        <v>0.21513358259819301</v>
      </c>
      <c r="AK2269" s="17">
        <v>0.12726667193511501</v>
      </c>
      <c r="AL2269" s="17">
        <v>0.473471571041927</v>
      </c>
      <c r="AM2269" s="17">
        <v>0</v>
      </c>
      <c r="AN2269" s="17">
        <v>0.18004304237282301</v>
      </c>
      <c r="AO2269" s="17"/>
      <c r="AP2269" s="17">
        <v>0.23097877541614001</v>
      </c>
      <c r="AQ2269" s="17">
        <v>0.20848446009400501</v>
      </c>
      <c r="AR2269" s="17">
        <v>0.30094560440326001</v>
      </c>
      <c r="AS2269" s="17">
        <v>0.217276565274554</v>
      </c>
      <c r="AT2269" s="17">
        <v>0.11224762774399399</v>
      </c>
      <c r="AU2269" s="17"/>
      <c r="AV2269" s="17">
        <v>0.13398241759339399</v>
      </c>
      <c r="AW2269" s="17">
        <v>0.21888777719624899</v>
      </c>
      <c r="AX2269" s="17">
        <v>0.44368071317044999</v>
      </c>
      <c r="AY2269" s="17">
        <v>8.9808349835058005E-2</v>
      </c>
      <c r="AZ2269" s="17">
        <v>0.15523639816015899</v>
      </c>
      <c r="BA2269" s="17">
        <v>0.22764521164045001</v>
      </c>
      <c r="BB2269" s="17"/>
      <c r="BC2269" s="17">
        <v>0.10212438510600701</v>
      </c>
      <c r="BD2269" s="17">
        <v>0.30163481932221498</v>
      </c>
      <c r="BE2269" s="17">
        <v>0.16874764888892299</v>
      </c>
      <c r="BF2269" s="17">
        <v>0.14916103140127501</v>
      </c>
      <c r="BG2269" s="17">
        <v>0</v>
      </c>
    </row>
    <row r="2270" spans="2:59" x14ac:dyDescent="0.35">
      <c r="B2270" t="s">
        <v>692</v>
      </c>
      <c r="C2270" s="17">
        <v>0.16590553470960401</v>
      </c>
      <c r="D2270" s="17">
        <v>0.16098561096393799</v>
      </c>
      <c r="E2270" s="17">
        <v>0.171393444049908</v>
      </c>
      <c r="F2270" s="17"/>
      <c r="G2270" s="17">
        <v>0.13292906811022701</v>
      </c>
      <c r="H2270" s="17">
        <v>8.4466743042060505E-2</v>
      </c>
      <c r="I2270" s="17">
        <v>0.22953779930861201</v>
      </c>
      <c r="J2270" s="17">
        <v>0.230154988087625</v>
      </c>
      <c r="K2270" s="17">
        <v>0.290329086709816</v>
      </c>
      <c r="L2270" s="17">
        <v>0.124199783630195</v>
      </c>
      <c r="M2270" s="17"/>
      <c r="N2270" s="17">
        <v>0.111136668328775</v>
      </c>
      <c r="O2270" s="17">
        <v>0.15501395214626401</v>
      </c>
      <c r="P2270" s="17">
        <v>0.19716308057666601</v>
      </c>
      <c r="Q2270" s="17">
        <v>0.19687209037210401</v>
      </c>
      <c r="R2270" s="17"/>
      <c r="S2270" s="17">
        <v>0.22213321967066699</v>
      </c>
      <c r="T2270" s="17">
        <v>0.17416961549177401</v>
      </c>
      <c r="U2270" s="17">
        <v>0.13500365496726099</v>
      </c>
      <c r="V2270" s="17">
        <v>6.7825432027146304E-2</v>
      </c>
      <c r="W2270" s="17">
        <v>0.25451826553963902</v>
      </c>
      <c r="X2270" s="17">
        <v>0.44382351749789001</v>
      </c>
      <c r="Y2270" s="17">
        <v>0.175760198129292</v>
      </c>
      <c r="Z2270" s="17">
        <v>1</v>
      </c>
      <c r="AA2270" s="17">
        <v>4.7705018985457599E-2</v>
      </c>
      <c r="AB2270" s="17">
        <v>0.22326663436263799</v>
      </c>
      <c r="AC2270" s="17">
        <v>0</v>
      </c>
      <c r="AD2270" s="17">
        <v>0.247652160377136</v>
      </c>
      <c r="AE2270" s="17"/>
      <c r="AF2270" s="17">
        <v>0.18449478820673301</v>
      </c>
      <c r="AG2270" s="17">
        <v>0.18170219807635399</v>
      </c>
      <c r="AH2270" s="17">
        <v>0.132984437754849</v>
      </c>
      <c r="AI2270" s="17"/>
      <c r="AJ2270" s="17">
        <v>0.15551723682150501</v>
      </c>
      <c r="AK2270" s="17">
        <v>0.20155355659797999</v>
      </c>
      <c r="AL2270" s="17">
        <v>0.184477673822799</v>
      </c>
      <c r="AM2270" s="17">
        <v>0.46660425427313601</v>
      </c>
      <c r="AN2270" s="17">
        <v>0.137448117972715</v>
      </c>
      <c r="AO2270" s="17"/>
      <c r="AP2270" s="17">
        <v>0.18362221804243001</v>
      </c>
      <c r="AQ2270" s="17">
        <v>8.6615689520516903E-2</v>
      </c>
      <c r="AR2270" s="17">
        <v>0.26218901652920501</v>
      </c>
      <c r="AS2270" s="17">
        <v>0.251550436849375</v>
      </c>
      <c r="AT2270" s="17">
        <v>0</v>
      </c>
      <c r="AU2270" s="17"/>
      <c r="AV2270" s="17">
        <v>0.100908735962587</v>
      </c>
      <c r="AW2270" s="17">
        <v>0.16505199874085999</v>
      </c>
      <c r="AX2270" s="17">
        <v>0.15808354568286301</v>
      </c>
      <c r="AY2270" s="17">
        <v>0.23548549065108401</v>
      </c>
      <c r="AZ2270" s="17">
        <v>0</v>
      </c>
      <c r="BA2270" s="17">
        <v>0.18003247417773999</v>
      </c>
      <c r="BB2270" s="17"/>
      <c r="BC2270" s="17">
        <v>0.26571113882335801</v>
      </c>
      <c r="BD2270" s="17">
        <v>7.9514526054261694E-2</v>
      </c>
      <c r="BE2270" s="17">
        <v>0.21578075926850401</v>
      </c>
      <c r="BF2270" s="17">
        <v>0.159638207419914</v>
      </c>
      <c r="BG2270" s="17">
        <v>0.54999053872017101</v>
      </c>
    </row>
    <row r="2271" spans="2:59" x14ac:dyDescent="0.35">
      <c r="B2271" t="s">
        <v>598</v>
      </c>
      <c r="C2271" s="17">
        <v>0.17618021188956501</v>
      </c>
      <c r="D2271" s="17">
        <v>0.19547886861685701</v>
      </c>
      <c r="E2271" s="17">
        <v>0.15465360213218399</v>
      </c>
      <c r="F2271" s="17"/>
      <c r="G2271" s="17">
        <v>0.334567468566282</v>
      </c>
      <c r="H2271" s="17">
        <v>0.28898793415795498</v>
      </c>
      <c r="I2271" s="17">
        <v>4.8984298806467499E-2</v>
      </c>
      <c r="J2271" s="17">
        <v>0.18945689821422701</v>
      </c>
      <c r="K2271" s="17">
        <v>0</v>
      </c>
      <c r="L2271" s="17">
        <v>0.13533742507625901</v>
      </c>
      <c r="M2271" s="17"/>
      <c r="N2271" s="17">
        <v>0.226933917833016</v>
      </c>
      <c r="O2271" s="17">
        <v>0.18856094986091401</v>
      </c>
      <c r="P2271" s="17">
        <v>0.17183777882675</v>
      </c>
      <c r="Q2271" s="17">
        <v>0.12072822059244</v>
      </c>
      <c r="R2271" s="17"/>
      <c r="S2271" s="17">
        <v>0.33503332836503802</v>
      </c>
      <c r="T2271" s="17">
        <v>5.3443211921074103E-2</v>
      </c>
      <c r="U2271" s="17">
        <v>9.6849618141332597E-2</v>
      </c>
      <c r="V2271" s="17">
        <v>0.182705637878883</v>
      </c>
      <c r="W2271" s="17">
        <v>0.25022133068286201</v>
      </c>
      <c r="X2271" s="17">
        <v>0.13481473906921099</v>
      </c>
      <c r="Y2271" s="17">
        <v>0.17093667585733899</v>
      </c>
      <c r="Z2271" s="17">
        <v>0</v>
      </c>
      <c r="AA2271" s="17">
        <v>0.22221627438746799</v>
      </c>
      <c r="AB2271" s="17">
        <v>0</v>
      </c>
      <c r="AC2271" s="17">
        <v>0.27746104714982101</v>
      </c>
      <c r="AD2271" s="17">
        <v>0.28282959680747899</v>
      </c>
      <c r="AE2271" s="17"/>
      <c r="AF2271" s="17">
        <v>0.101327256744237</v>
      </c>
      <c r="AG2271" s="17">
        <v>0.158158157161533</v>
      </c>
      <c r="AH2271" s="17">
        <v>0.21282971761671601</v>
      </c>
      <c r="AI2271" s="17"/>
      <c r="AJ2271" s="17">
        <v>0.148844965374794</v>
      </c>
      <c r="AK2271" s="17">
        <v>0.142683162733936</v>
      </c>
      <c r="AL2271" s="17">
        <v>0.342050755135274</v>
      </c>
      <c r="AM2271" s="17">
        <v>0</v>
      </c>
      <c r="AN2271" s="17">
        <v>0.180826495892597</v>
      </c>
      <c r="AO2271" s="17"/>
      <c r="AP2271" s="17">
        <v>0.25038705157909302</v>
      </c>
      <c r="AQ2271" s="17">
        <v>9.6639617782257395E-2</v>
      </c>
      <c r="AR2271" s="17">
        <v>0.144495293952659</v>
      </c>
      <c r="AS2271" s="17">
        <v>0.120776852687608</v>
      </c>
      <c r="AT2271" s="17">
        <v>0.55335440758209398</v>
      </c>
      <c r="AU2271" s="17"/>
      <c r="AV2271" s="17">
        <v>0.22022709994322701</v>
      </c>
      <c r="AW2271" s="17">
        <v>0.13126607148990399</v>
      </c>
      <c r="AX2271" s="17">
        <v>7.3257270251905093E-2</v>
      </c>
      <c r="AY2271" s="17">
        <v>0.15462518040037301</v>
      </c>
      <c r="AZ2271" s="17">
        <v>0.602861372209331</v>
      </c>
      <c r="BA2271" s="17">
        <v>0.211781893147372</v>
      </c>
      <c r="BB2271" s="17"/>
      <c r="BC2271" s="17">
        <v>0.23083083865338599</v>
      </c>
      <c r="BD2271" s="17">
        <v>0.191530955013413</v>
      </c>
      <c r="BE2271" s="17">
        <v>0.17361658243147499</v>
      </c>
      <c r="BF2271" s="17">
        <v>0.16230372277344199</v>
      </c>
      <c r="BG2271" s="17">
        <v>0</v>
      </c>
    </row>
    <row r="2272" spans="2:59" x14ac:dyDescent="0.35">
      <c r="B2272" t="s">
        <v>726</v>
      </c>
      <c r="C2272" s="17">
        <v>0.19864713536221401</v>
      </c>
      <c r="D2272" s="17">
        <v>0.19915068331462299</v>
      </c>
      <c r="E2272" s="17">
        <v>0.19808545480491899</v>
      </c>
      <c r="F2272" s="17"/>
      <c r="G2272" s="17">
        <v>0.102411066916256</v>
      </c>
      <c r="H2272" s="17">
        <v>0.318520188887846</v>
      </c>
      <c r="I2272" s="17">
        <v>0.11215405482353701</v>
      </c>
      <c r="J2272" s="17">
        <v>0.30139394318053297</v>
      </c>
      <c r="K2272" s="17">
        <v>0.134280247024261</v>
      </c>
      <c r="L2272" s="17">
        <v>0.18171519674702399</v>
      </c>
      <c r="M2272" s="17"/>
      <c r="N2272" s="17">
        <v>0.227256865937013</v>
      </c>
      <c r="O2272" s="17">
        <v>0.27299387802004199</v>
      </c>
      <c r="P2272" s="17">
        <v>0.10293833388367001</v>
      </c>
      <c r="Q2272" s="17">
        <v>0.184405357655196</v>
      </c>
      <c r="R2272" s="17"/>
      <c r="S2272" s="17">
        <v>9.9638054076576596E-2</v>
      </c>
      <c r="T2272" s="17">
        <v>0.19218512490040901</v>
      </c>
      <c r="U2272" s="17">
        <v>0.30997124587651598</v>
      </c>
      <c r="V2272" s="17">
        <v>0.189830773832805</v>
      </c>
      <c r="W2272" s="17">
        <v>0</v>
      </c>
      <c r="X2272" s="17">
        <v>0.15954430467344499</v>
      </c>
      <c r="Y2272" s="17">
        <v>0.476643989115001</v>
      </c>
      <c r="Z2272" s="17">
        <v>0</v>
      </c>
      <c r="AA2272" s="17">
        <v>0.22116896658238699</v>
      </c>
      <c r="AB2272" s="17">
        <v>0.133084389957773</v>
      </c>
      <c r="AC2272" s="17">
        <v>0.20537894432037099</v>
      </c>
      <c r="AD2272" s="17">
        <v>0.22763026634080599</v>
      </c>
      <c r="AE2272" s="17"/>
      <c r="AF2272" s="17">
        <v>0.20148243790353601</v>
      </c>
      <c r="AG2272" s="17">
        <v>0.196668879584838</v>
      </c>
      <c r="AH2272" s="17">
        <v>0.22562030007402301</v>
      </c>
      <c r="AI2272" s="17"/>
      <c r="AJ2272" s="17">
        <v>0.18947988783207101</v>
      </c>
      <c r="AK2272" s="17">
        <v>0.21268015152590899</v>
      </c>
      <c r="AL2272" s="17">
        <v>0</v>
      </c>
      <c r="AM2272" s="17">
        <v>0</v>
      </c>
      <c r="AN2272" s="17">
        <v>0.260414312689491</v>
      </c>
      <c r="AO2272" s="17"/>
      <c r="AP2272" s="17">
        <v>0.13048313341189399</v>
      </c>
      <c r="AQ2272" s="17">
        <v>0.226988209884394</v>
      </c>
      <c r="AR2272" s="17">
        <v>0.15859813168864301</v>
      </c>
      <c r="AS2272" s="17">
        <v>5.3032377250679198E-2</v>
      </c>
      <c r="AT2272" s="17">
        <v>0.33439796467391197</v>
      </c>
      <c r="AU2272" s="17"/>
      <c r="AV2272" s="17">
        <v>0.218265103758507</v>
      </c>
      <c r="AW2272" s="17">
        <v>0.21524199318293299</v>
      </c>
      <c r="AX2272" s="17">
        <v>0.32497847089478299</v>
      </c>
      <c r="AY2272" s="17">
        <v>0.112177953473013</v>
      </c>
      <c r="AZ2272" s="17">
        <v>0.137965721293376</v>
      </c>
      <c r="BA2272" s="17">
        <v>0.38054042103443902</v>
      </c>
      <c r="BB2272" s="17"/>
      <c r="BC2272" s="17">
        <v>0.14696896916697499</v>
      </c>
      <c r="BD2272" s="17">
        <v>0.206241410212707</v>
      </c>
      <c r="BE2272" s="17">
        <v>0.20586776443197599</v>
      </c>
      <c r="BF2272" s="17">
        <v>0.30181416648989801</v>
      </c>
      <c r="BG2272" s="17">
        <v>0.45000946127982899</v>
      </c>
    </row>
    <row r="2273" spans="2:59" x14ac:dyDescent="0.35">
      <c r="B2273" t="s">
        <v>100</v>
      </c>
      <c r="C2273" s="17">
        <v>6.6287901900197399E-2</v>
      </c>
      <c r="D2273" s="17">
        <v>5.2650173641207901E-2</v>
      </c>
      <c r="E2273" s="17">
        <v>8.1500051551696498E-2</v>
      </c>
      <c r="F2273" s="17"/>
      <c r="G2273" s="17">
        <v>0</v>
      </c>
      <c r="H2273" s="17">
        <v>0</v>
      </c>
      <c r="I2273" s="17">
        <v>0.166217389768646</v>
      </c>
      <c r="J2273" s="17">
        <v>0.12532491639058899</v>
      </c>
      <c r="K2273" s="17">
        <v>0</v>
      </c>
      <c r="L2273" s="17">
        <v>8.7958579936750395E-2</v>
      </c>
      <c r="M2273" s="17"/>
      <c r="N2273" s="17">
        <v>0</v>
      </c>
      <c r="O2273" s="17">
        <v>0.11730044056782001</v>
      </c>
      <c r="P2273" s="17">
        <v>3.4803925558905102E-2</v>
      </c>
      <c r="Q2273" s="17">
        <v>0.100750935112413</v>
      </c>
      <c r="R2273" s="17"/>
      <c r="S2273" s="17">
        <v>6.1098176759036602E-2</v>
      </c>
      <c r="T2273" s="17">
        <v>0.160867385184506</v>
      </c>
      <c r="U2273" s="17">
        <v>0</v>
      </c>
      <c r="V2273" s="17">
        <v>0.13655930048071999</v>
      </c>
      <c r="W2273" s="17">
        <v>0</v>
      </c>
      <c r="X2273" s="17">
        <v>0.12927017326066301</v>
      </c>
      <c r="Y2273" s="17">
        <v>0</v>
      </c>
      <c r="Z2273" s="17">
        <v>0</v>
      </c>
      <c r="AA2273" s="17">
        <v>5.6804543060742597E-2</v>
      </c>
      <c r="AB2273" s="17">
        <v>7.8085556417960306E-2</v>
      </c>
      <c r="AC2273" s="17">
        <v>0</v>
      </c>
      <c r="AD2273" s="17">
        <v>0</v>
      </c>
      <c r="AE2273" s="17"/>
      <c r="AF2273" s="17">
        <v>0.10539448238393601</v>
      </c>
      <c r="AG2273" s="17">
        <v>6.2523382228373406E-2</v>
      </c>
      <c r="AH2273" s="17">
        <v>4.7819109201252201E-2</v>
      </c>
      <c r="AI2273" s="17"/>
      <c r="AJ2273" s="17">
        <v>6.9245096927142702E-2</v>
      </c>
      <c r="AK2273" s="17">
        <v>7.2178194222269398E-2</v>
      </c>
      <c r="AL2273" s="17">
        <v>0</v>
      </c>
      <c r="AM2273" s="17">
        <v>0</v>
      </c>
      <c r="AN2273" s="17">
        <v>0.129233356730032</v>
      </c>
      <c r="AO2273" s="17"/>
      <c r="AP2273" s="17">
        <v>8.5812448772280905E-2</v>
      </c>
      <c r="AQ2273" s="17">
        <v>0.132388089209903</v>
      </c>
      <c r="AR2273" s="17">
        <v>7.6684698190182102E-2</v>
      </c>
      <c r="AS2273" s="17">
        <v>0</v>
      </c>
      <c r="AT2273" s="17">
        <v>0</v>
      </c>
      <c r="AU2273" s="17"/>
      <c r="AV2273" s="17">
        <v>9.1472286770341901E-2</v>
      </c>
      <c r="AW2273" s="17">
        <v>6.9139215593119502E-2</v>
      </c>
      <c r="AX2273" s="17">
        <v>0</v>
      </c>
      <c r="AY2273" s="17">
        <v>0.119853210236954</v>
      </c>
      <c r="AZ2273" s="17">
        <v>0</v>
      </c>
      <c r="BA2273" s="17">
        <v>0</v>
      </c>
      <c r="BB2273" s="17"/>
      <c r="BC2273" s="17">
        <v>0.148295602716466</v>
      </c>
      <c r="BD2273" s="17">
        <v>7.0247123218169796E-2</v>
      </c>
      <c r="BE2273" s="17">
        <v>2.7796244515811201E-2</v>
      </c>
      <c r="BF2273" s="17">
        <v>0</v>
      </c>
      <c r="BG2273" s="17">
        <v>0</v>
      </c>
    </row>
    <row r="2274" spans="2:59" x14ac:dyDescent="0.35">
      <c r="C2274" s="17"/>
      <c r="D2274" s="17"/>
      <c r="E2274" s="17"/>
      <c r="F2274" s="17"/>
      <c r="G2274" s="17"/>
      <c r="H2274" s="17"/>
      <c r="I2274" s="17"/>
      <c r="J2274" s="17"/>
      <c r="K2274" s="17"/>
      <c r="L2274" s="17"/>
      <c r="M2274" s="17"/>
      <c r="N2274" s="17"/>
      <c r="O2274" s="17"/>
      <c r="P2274" s="17"/>
      <c r="Q2274" s="17"/>
      <c r="R2274" s="17"/>
      <c r="S2274" s="17"/>
      <c r="T2274" s="17"/>
      <c r="U2274" s="17"/>
      <c r="V2274" s="17"/>
      <c r="W2274" s="17"/>
      <c r="X2274" s="17"/>
      <c r="Y2274" s="17"/>
      <c r="Z2274" s="17"/>
      <c r="AA2274" s="17"/>
      <c r="AB2274" s="17"/>
      <c r="AC2274" s="17"/>
      <c r="AD2274" s="17"/>
      <c r="AE2274" s="17"/>
      <c r="AF2274" s="17"/>
      <c r="AG2274" s="17"/>
      <c r="AH2274" s="17"/>
      <c r="AI2274" s="17"/>
      <c r="AJ2274" s="17"/>
      <c r="AK2274" s="17"/>
      <c r="AL2274" s="17"/>
      <c r="AM2274" s="17"/>
      <c r="AN2274" s="17"/>
      <c r="AO2274" s="17"/>
      <c r="AP2274" s="17"/>
      <c r="AQ2274" s="17"/>
      <c r="AR2274" s="17"/>
      <c r="AS2274" s="17"/>
      <c r="AT2274" s="17"/>
      <c r="AU2274" s="17"/>
      <c r="AV2274" s="17"/>
      <c r="AW2274" s="17"/>
      <c r="AX2274" s="17"/>
      <c r="AY2274" s="17"/>
      <c r="AZ2274" s="17"/>
      <c r="BA2274" s="17"/>
      <c r="BB2274" s="17"/>
      <c r="BC2274" s="17"/>
      <c r="BD2274" s="17"/>
      <c r="BE2274" s="17"/>
      <c r="BF2274" s="17"/>
      <c r="BG2274" s="17"/>
    </row>
    <row r="2275" spans="2:59" x14ac:dyDescent="0.35">
      <c r="B2275" s="6" t="s">
        <v>734</v>
      </c>
      <c r="C2275" s="17"/>
      <c r="D2275" s="17"/>
      <c r="E2275" s="17"/>
      <c r="F2275" s="17"/>
      <c r="G2275" s="17"/>
      <c r="H2275" s="17"/>
      <c r="I2275" s="17"/>
      <c r="J2275" s="17"/>
      <c r="K2275" s="17"/>
      <c r="L2275" s="17"/>
      <c r="M2275" s="17"/>
      <c r="N2275" s="17"/>
      <c r="O2275" s="17"/>
      <c r="P2275" s="17"/>
      <c r="Q2275" s="17"/>
      <c r="R2275" s="17"/>
      <c r="S2275" s="17"/>
      <c r="T2275" s="17"/>
      <c r="U2275" s="17"/>
      <c r="V2275" s="17"/>
      <c r="W2275" s="17"/>
      <c r="X2275" s="17"/>
      <c r="Y2275" s="17"/>
      <c r="Z2275" s="17"/>
      <c r="AA2275" s="17"/>
      <c r="AB2275" s="17"/>
      <c r="AC2275" s="17"/>
      <c r="AD2275" s="17"/>
      <c r="AE2275" s="17"/>
      <c r="AF2275" s="17"/>
      <c r="AG2275" s="17"/>
      <c r="AH2275" s="17"/>
      <c r="AI2275" s="17"/>
      <c r="AJ2275" s="17"/>
      <c r="AK2275" s="17"/>
      <c r="AL2275" s="17"/>
      <c r="AM2275" s="17"/>
      <c r="AN2275" s="17"/>
      <c r="AO2275" s="17"/>
      <c r="AP2275" s="17"/>
      <c r="AQ2275" s="17"/>
      <c r="AR2275" s="17"/>
      <c r="AS2275" s="17"/>
      <c r="AT2275" s="17"/>
      <c r="AU2275" s="17"/>
      <c r="AV2275" s="17"/>
      <c r="AW2275" s="17"/>
      <c r="AX2275" s="17"/>
      <c r="AY2275" s="17"/>
      <c r="AZ2275" s="17"/>
      <c r="BA2275" s="17"/>
      <c r="BB2275" s="17"/>
      <c r="BC2275" s="17"/>
      <c r="BD2275" s="17"/>
      <c r="BE2275" s="17"/>
      <c r="BF2275" s="17"/>
      <c r="BG2275" s="17"/>
    </row>
    <row r="2276" spans="2:59" x14ac:dyDescent="0.35">
      <c r="B2276" s="24" t="s">
        <v>724</v>
      </c>
      <c r="C2276" s="17"/>
      <c r="D2276" s="17"/>
      <c r="E2276" s="17"/>
      <c r="F2276" s="17"/>
      <c r="G2276" s="17"/>
      <c r="H2276" s="17"/>
      <c r="I2276" s="17"/>
      <c r="J2276" s="17"/>
      <c r="K2276" s="17"/>
      <c r="L2276" s="17"/>
      <c r="M2276" s="17"/>
      <c r="N2276" s="17"/>
      <c r="O2276" s="17"/>
      <c r="P2276" s="17"/>
      <c r="Q2276" s="17"/>
      <c r="R2276" s="17"/>
      <c r="S2276" s="17"/>
      <c r="T2276" s="17"/>
      <c r="U2276" s="17"/>
      <c r="V2276" s="17"/>
      <c r="W2276" s="17"/>
      <c r="X2276" s="17"/>
      <c r="Y2276" s="17"/>
      <c r="Z2276" s="17"/>
      <c r="AA2276" s="17"/>
      <c r="AB2276" s="17"/>
      <c r="AC2276" s="17"/>
      <c r="AD2276" s="17"/>
      <c r="AE2276" s="17"/>
      <c r="AF2276" s="17"/>
      <c r="AG2276" s="17"/>
      <c r="AH2276" s="17"/>
      <c r="AI2276" s="17"/>
      <c r="AJ2276" s="17"/>
      <c r="AK2276" s="17"/>
      <c r="AL2276" s="17"/>
      <c r="AM2276" s="17"/>
      <c r="AN2276" s="17"/>
      <c r="AO2276" s="17"/>
      <c r="AP2276" s="17"/>
      <c r="AQ2276" s="17"/>
      <c r="AR2276" s="17"/>
      <c r="AS2276" s="17"/>
      <c r="AT2276" s="17"/>
      <c r="AU2276" s="17"/>
      <c r="AV2276" s="17"/>
      <c r="AW2276" s="17"/>
      <c r="AX2276" s="17"/>
      <c r="AY2276" s="17"/>
      <c r="AZ2276" s="17"/>
      <c r="BA2276" s="17"/>
      <c r="BB2276" s="17"/>
      <c r="BC2276" s="17"/>
      <c r="BD2276" s="17"/>
      <c r="BE2276" s="17"/>
      <c r="BF2276" s="17"/>
      <c r="BG2276" s="17"/>
    </row>
    <row r="2277" spans="2:59" x14ac:dyDescent="0.35">
      <c r="B2277" t="s">
        <v>721</v>
      </c>
      <c r="C2277" s="17">
        <v>0.27670994967483897</v>
      </c>
      <c r="D2277" s="17">
        <v>0.26387763361105898</v>
      </c>
      <c r="E2277" s="17">
        <v>0.288860226072786</v>
      </c>
      <c r="F2277" s="17"/>
      <c r="G2277" s="17">
        <v>0.39325057730513902</v>
      </c>
      <c r="H2277" s="17">
        <v>0.28157925133</v>
      </c>
      <c r="I2277" s="17">
        <v>0.36385073324376499</v>
      </c>
      <c r="J2277" s="17">
        <v>0.33304844605935002</v>
      </c>
      <c r="K2277" s="17">
        <v>0.27002534461556899</v>
      </c>
      <c r="L2277" s="17">
        <v>0.18391642415586301</v>
      </c>
      <c r="M2277" s="17"/>
      <c r="N2277" s="17">
        <v>0.22323730341679199</v>
      </c>
      <c r="O2277" s="17">
        <v>0.28280140781327701</v>
      </c>
      <c r="P2277" s="17">
        <v>0.41656031433702401</v>
      </c>
      <c r="Q2277" s="17">
        <v>0.212132952157676</v>
      </c>
      <c r="R2277" s="17"/>
      <c r="S2277" s="17">
        <v>0.45660637898015999</v>
      </c>
      <c r="T2277" s="17">
        <v>0.382338345945751</v>
      </c>
      <c r="U2277" s="17">
        <v>0.44153371455346402</v>
      </c>
      <c r="V2277" s="17">
        <v>0</v>
      </c>
      <c r="W2277" s="17">
        <v>0.35424666169868602</v>
      </c>
      <c r="X2277" s="17">
        <v>0.63701210521376295</v>
      </c>
      <c r="Y2277" s="17">
        <v>0.20041469540339299</v>
      </c>
      <c r="Z2277" s="17">
        <v>0</v>
      </c>
      <c r="AA2277" s="17">
        <v>8.4837742663355198E-2</v>
      </c>
      <c r="AB2277" s="17">
        <v>0.30750301274575997</v>
      </c>
      <c r="AC2277" s="17">
        <v>0.2703456654302</v>
      </c>
      <c r="AD2277" s="17">
        <v>0.33276716434862602</v>
      </c>
      <c r="AE2277" s="17"/>
      <c r="AF2277" s="17">
        <v>0.23505100384654401</v>
      </c>
      <c r="AG2277" s="17">
        <v>0.25550177992117501</v>
      </c>
      <c r="AH2277" s="17">
        <v>0.333221410139666</v>
      </c>
      <c r="AI2277" s="17"/>
      <c r="AJ2277" s="17">
        <v>0.17013938021226699</v>
      </c>
      <c r="AK2277" s="17">
        <v>0.27622434170788601</v>
      </c>
      <c r="AL2277" s="17">
        <v>0</v>
      </c>
      <c r="AM2277" s="17">
        <v>0.51442860965638904</v>
      </c>
      <c r="AN2277" s="17">
        <v>0.43547146445527801</v>
      </c>
      <c r="AO2277" s="17"/>
      <c r="AP2277" s="17">
        <v>0.210577708095123</v>
      </c>
      <c r="AQ2277" s="17">
        <v>0.29589844327096299</v>
      </c>
      <c r="AR2277" s="17">
        <v>0</v>
      </c>
      <c r="AS2277" s="17">
        <v>0.230608726285746</v>
      </c>
      <c r="AT2277" s="17">
        <v>1</v>
      </c>
      <c r="AU2277" s="17"/>
      <c r="AV2277" s="17">
        <v>0.34647739581075598</v>
      </c>
      <c r="AW2277" s="17">
        <v>0.177456422908747</v>
      </c>
      <c r="AX2277" s="17">
        <v>0.30762312523723401</v>
      </c>
      <c r="AY2277" s="17">
        <v>0.18261639466332699</v>
      </c>
      <c r="AZ2277" s="17">
        <v>0.49012452871784801</v>
      </c>
      <c r="BA2277" s="17">
        <v>0.108764033957331</v>
      </c>
      <c r="BB2277" s="17"/>
      <c r="BC2277" s="17">
        <v>0.316442168315206</v>
      </c>
      <c r="BD2277" s="17">
        <v>0.34719416497012601</v>
      </c>
      <c r="BE2277" s="17">
        <v>0.17594409352329099</v>
      </c>
      <c r="BF2277" s="17">
        <v>0.43812177989017098</v>
      </c>
      <c r="BG2277" s="17">
        <v>0</v>
      </c>
    </row>
    <row r="2278" spans="2:59" x14ac:dyDescent="0.35">
      <c r="B2278" t="s">
        <v>689</v>
      </c>
      <c r="C2278" s="17">
        <v>0.144621386851186</v>
      </c>
      <c r="D2278" s="17">
        <v>0.15852246092182401</v>
      </c>
      <c r="E2278" s="17">
        <v>0.131459157106603</v>
      </c>
      <c r="F2278" s="17"/>
      <c r="G2278" s="17">
        <v>0.15754696017536299</v>
      </c>
      <c r="H2278" s="17">
        <v>0.41158498583403802</v>
      </c>
      <c r="I2278" s="17">
        <v>0</v>
      </c>
      <c r="J2278" s="17">
        <v>0.189382939761012</v>
      </c>
      <c r="K2278" s="17">
        <v>0.14688168232116</v>
      </c>
      <c r="L2278" s="17">
        <v>4.5840135066986698E-2</v>
      </c>
      <c r="M2278" s="17"/>
      <c r="N2278" s="17">
        <v>0.142713804950901</v>
      </c>
      <c r="O2278" s="17">
        <v>0.102525879301247</v>
      </c>
      <c r="P2278" s="17">
        <v>0.21444632206092701</v>
      </c>
      <c r="Q2278" s="17">
        <v>0.13253159156557601</v>
      </c>
      <c r="R2278" s="17"/>
      <c r="S2278" s="17">
        <v>0.238911450797338</v>
      </c>
      <c r="T2278" s="17">
        <v>0</v>
      </c>
      <c r="U2278" s="17">
        <v>0.113001534823664</v>
      </c>
      <c r="V2278" s="17">
        <v>0.21282703759362601</v>
      </c>
      <c r="W2278" s="17">
        <v>0.132823594569078</v>
      </c>
      <c r="X2278" s="17">
        <v>0</v>
      </c>
      <c r="Y2278" s="17">
        <v>0.182790782885771</v>
      </c>
      <c r="Z2278" s="17">
        <v>0.45340003045619998</v>
      </c>
      <c r="AA2278" s="17">
        <v>0.20699130283240899</v>
      </c>
      <c r="AB2278" s="17">
        <v>5.9503721507639599E-2</v>
      </c>
      <c r="AC2278" s="17">
        <v>0.130369146296722</v>
      </c>
      <c r="AD2278" s="17">
        <v>0</v>
      </c>
      <c r="AE2278" s="17"/>
      <c r="AF2278" s="17">
        <v>0.13142869923966799</v>
      </c>
      <c r="AG2278" s="17">
        <v>0.17692954251113899</v>
      </c>
      <c r="AH2278" s="17">
        <v>0.13572634296917599</v>
      </c>
      <c r="AI2278" s="17"/>
      <c r="AJ2278" s="17">
        <v>0.103071643520644</v>
      </c>
      <c r="AK2278" s="17">
        <v>0.29117140183579598</v>
      </c>
      <c r="AL2278" s="17">
        <v>0.22792233343465901</v>
      </c>
      <c r="AM2278" s="17">
        <v>0</v>
      </c>
      <c r="AN2278" s="17">
        <v>0</v>
      </c>
      <c r="AO2278" s="17"/>
      <c r="AP2278" s="17">
        <v>3.3105879260273197E-2</v>
      </c>
      <c r="AQ2278" s="17">
        <v>0.247366397005649</v>
      </c>
      <c r="AR2278" s="17">
        <v>0.61194425151281495</v>
      </c>
      <c r="AS2278" s="17">
        <v>7.58434213763024E-2</v>
      </c>
      <c r="AT2278" s="17">
        <v>0</v>
      </c>
      <c r="AU2278" s="17"/>
      <c r="AV2278" s="17">
        <v>0.217345598663823</v>
      </c>
      <c r="AW2278" s="17">
        <v>0</v>
      </c>
      <c r="AX2278" s="17">
        <v>0.28519095699160801</v>
      </c>
      <c r="AY2278" s="17">
        <v>0.10538265262521899</v>
      </c>
      <c r="AZ2278" s="17">
        <v>0.50987547128215205</v>
      </c>
      <c r="BA2278" s="17">
        <v>0.10499136890767</v>
      </c>
      <c r="BB2278" s="17"/>
      <c r="BC2278" s="17">
        <v>0.13027892625391099</v>
      </c>
      <c r="BD2278" s="17">
        <v>8.7931244948786902E-2</v>
      </c>
      <c r="BE2278" s="17">
        <v>0.29005538188389302</v>
      </c>
      <c r="BF2278" s="17">
        <v>4.3219384235632201E-2</v>
      </c>
      <c r="BG2278" s="17">
        <v>0</v>
      </c>
    </row>
    <row r="2279" spans="2:59" x14ac:dyDescent="0.35">
      <c r="B2279" t="s">
        <v>690</v>
      </c>
      <c r="C2279" s="17">
        <v>0.19947466896816499</v>
      </c>
      <c r="D2279" s="17">
        <v>0.29852858714209402</v>
      </c>
      <c r="E2279" s="17">
        <v>0.105685482500895</v>
      </c>
      <c r="F2279" s="17"/>
      <c r="G2279" s="17">
        <v>0.36538614066742098</v>
      </c>
      <c r="H2279" s="17">
        <v>0</v>
      </c>
      <c r="I2279" s="17">
        <v>0.29264639210706</v>
      </c>
      <c r="J2279" s="17">
        <v>0.23271430847341301</v>
      </c>
      <c r="K2279" s="17">
        <v>0.141651599525077</v>
      </c>
      <c r="L2279" s="17">
        <v>0.22913918419347201</v>
      </c>
      <c r="M2279" s="17"/>
      <c r="N2279" s="17">
        <v>0.19881687773627901</v>
      </c>
      <c r="O2279" s="17">
        <v>0.138781026828288</v>
      </c>
      <c r="P2279" s="17">
        <v>0.19870361868828099</v>
      </c>
      <c r="Q2279" s="17">
        <v>0.253535459950954</v>
      </c>
      <c r="R2279" s="17"/>
      <c r="S2279" s="17">
        <v>0.150787364541769</v>
      </c>
      <c r="T2279" s="17">
        <v>0.53292723157357702</v>
      </c>
      <c r="U2279" s="17">
        <v>0.223854745640305</v>
      </c>
      <c r="V2279" s="17">
        <v>0.42145569852745401</v>
      </c>
      <c r="W2279" s="17">
        <v>0.25482861476339402</v>
      </c>
      <c r="X2279" s="17">
        <v>0</v>
      </c>
      <c r="Y2279" s="17">
        <v>0.134411500921748</v>
      </c>
      <c r="Z2279" s="17">
        <v>0</v>
      </c>
      <c r="AA2279" s="17">
        <v>0.24049765558573899</v>
      </c>
      <c r="AB2279" s="17">
        <v>0.111500914608305</v>
      </c>
      <c r="AC2279" s="17">
        <v>0</v>
      </c>
      <c r="AD2279" s="17">
        <v>0</v>
      </c>
      <c r="AE2279" s="17"/>
      <c r="AF2279" s="17">
        <v>0.26207681018796303</v>
      </c>
      <c r="AG2279" s="17">
        <v>0.14628272260585201</v>
      </c>
      <c r="AH2279" s="17">
        <v>0.12439459760936</v>
      </c>
      <c r="AI2279" s="17"/>
      <c r="AJ2279" s="17">
        <v>0.25816165164784</v>
      </c>
      <c r="AK2279" s="17">
        <v>0.151560580914707</v>
      </c>
      <c r="AL2279" s="17">
        <v>0.54415533313068198</v>
      </c>
      <c r="AM2279" s="17">
        <v>0</v>
      </c>
      <c r="AN2279" s="17">
        <v>6.4335888998523494E-2</v>
      </c>
      <c r="AO2279" s="17"/>
      <c r="AP2279" s="17">
        <v>0.219856529984258</v>
      </c>
      <c r="AQ2279" s="17">
        <v>0.155497153643819</v>
      </c>
      <c r="AR2279" s="17">
        <v>0.21437174560223099</v>
      </c>
      <c r="AS2279" s="17">
        <v>0.34670384503672602</v>
      </c>
      <c r="AT2279" s="17">
        <v>0</v>
      </c>
      <c r="AU2279" s="17"/>
      <c r="AV2279" s="17">
        <v>5.4086508535853103E-2</v>
      </c>
      <c r="AW2279" s="17">
        <v>0.28189072100092299</v>
      </c>
      <c r="AX2279" s="17">
        <v>0.293020489914465</v>
      </c>
      <c r="AY2279" s="17">
        <v>0.42054962852050798</v>
      </c>
      <c r="AZ2279" s="17">
        <v>0</v>
      </c>
      <c r="BA2279" s="17">
        <v>0.26088810082462999</v>
      </c>
      <c r="BB2279" s="17"/>
      <c r="BC2279" s="17">
        <v>0.20157589558004499</v>
      </c>
      <c r="BD2279" s="17">
        <v>0.20744174488475001</v>
      </c>
      <c r="BE2279" s="17">
        <v>0.14609639780529499</v>
      </c>
      <c r="BF2279" s="17">
        <v>8.4969494481622304E-2</v>
      </c>
      <c r="BG2279" s="17">
        <v>0</v>
      </c>
    </row>
    <row r="2280" spans="2:59" x14ac:dyDescent="0.35">
      <c r="B2280" t="s">
        <v>691</v>
      </c>
      <c r="C2280" s="17">
        <v>0.14369045887693399</v>
      </c>
      <c r="D2280" s="17">
        <v>9.96563031560838E-2</v>
      </c>
      <c r="E2280" s="17">
        <v>0.18538419212814999</v>
      </c>
      <c r="F2280" s="17"/>
      <c r="G2280" s="17">
        <v>0</v>
      </c>
      <c r="H2280" s="17">
        <v>0.18629929516869201</v>
      </c>
      <c r="I2280" s="17">
        <v>6.3558910556606604E-2</v>
      </c>
      <c r="J2280" s="17">
        <v>0</v>
      </c>
      <c r="K2280" s="17">
        <v>0.209506973757137</v>
      </c>
      <c r="L2280" s="17">
        <v>0.22768213915416699</v>
      </c>
      <c r="M2280" s="17"/>
      <c r="N2280" s="17">
        <v>0.14872536342318299</v>
      </c>
      <c r="O2280" s="17">
        <v>0.24025153701414401</v>
      </c>
      <c r="P2280" s="17">
        <v>3.2412144742170301E-2</v>
      </c>
      <c r="Q2280" s="17">
        <v>0.13567263763863699</v>
      </c>
      <c r="R2280" s="17"/>
      <c r="S2280" s="17">
        <v>0</v>
      </c>
      <c r="T2280" s="17">
        <v>0</v>
      </c>
      <c r="U2280" s="17">
        <v>0.108930779224923</v>
      </c>
      <c r="V2280" s="17">
        <v>9.1404087724138106E-2</v>
      </c>
      <c r="W2280" s="17">
        <v>0</v>
      </c>
      <c r="X2280" s="17">
        <v>0.362987894786237</v>
      </c>
      <c r="Y2280" s="17">
        <v>0.28874895541345402</v>
      </c>
      <c r="Z2280" s="17">
        <v>0.335204225610999</v>
      </c>
      <c r="AA2280" s="17">
        <v>8.7071565993098898E-2</v>
      </c>
      <c r="AB2280" s="17">
        <v>0.23414399121136401</v>
      </c>
      <c r="AC2280" s="17">
        <v>0.24945235058690701</v>
      </c>
      <c r="AD2280" s="17">
        <v>0.18399330902460201</v>
      </c>
      <c r="AE2280" s="17"/>
      <c r="AF2280" s="17">
        <v>0.135021011860189</v>
      </c>
      <c r="AG2280" s="17">
        <v>0.15310524376357801</v>
      </c>
      <c r="AH2280" s="17">
        <v>0.23448387743900301</v>
      </c>
      <c r="AI2280" s="17"/>
      <c r="AJ2280" s="17">
        <v>0.14489903408879401</v>
      </c>
      <c r="AK2280" s="17">
        <v>0.12736167820934299</v>
      </c>
      <c r="AL2280" s="17">
        <v>0.22792233343465901</v>
      </c>
      <c r="AM2280" s="17">
        <v>0</v>
      </c>
      <c r="AN2280" s="17">
        <v>0.13336194523336301</v>
      </c>
      <c r="AO2280" s="17"/>
      <c r="AP2280" s="17">
        <v>0.17753480713677999</v>
      </c>
      <c r="AQ2280" s="17">
        <v>0.109391219507586</v>
      </c>
      <c r="AR2280" s="17">
        <v>0.173684002884954</v>
      </c>
      <c r="AS2280" s="17">
        <v>0.12434036004445199</v>
      </c>
      <c r="AT2280" s="17">
        <v>0</v>
      </c>
      <c r="AU2280" s="17"/>
      <c r="AV2280" s="17">
        <v>0.16947004268016799</v>
      </c>
      <c r="AW2280" s="17">
        <v>0.19505639249972301</v>
      </c>
      <c r="AX2280" s="17">
        <v>0.11416542785669299</v>
      </c>
      <c r="AY2280" s="17">
        <v>0.119728991841848</v>
      </c>
      <c r="AZ2280" s="17">
        <v>0</v>
      </c>
      <c r="BA2280" s="17">
        <v>0.13881809646903001</v>
      </c>
      <c r="BB2280" s="17"/>
      <c r="BC2280" s="17">
        <v>0.1232823492121</v>
      </c>
      <c r="BD2280" s="17">
        <v>0.14277245465454</v>
      </c>
      <c r="BE2280" s="17">
        <v>0.195257626554798</v>
      </c>
      <c r="BF2280" s="17">
        <v>0.11722749589371199</v>
      </c>
      <c r="BG2280" s="17">
        <v>1</v>
      </c>
    </row>
    <row r="2281" spans="2:59" x14ac:dyDescent="0.35">
      <c r="B2281" t="s">
        <v>692</v>
      </c>
      <c r="C2281" s="17">
        <v>8.6762005696464195E-2</v>
      </c>
      <c r="D2281" s="17">
        <v>9.3189404083263094E-2</v>
      </c>
      <c r="E2281" s="17">
        <v>8.0676224569256105E-2</v>
      </c>
      <c r="F2281" s="17"/>
      <c r="G2281" s="17">
        <v>8.3816321852077005E-2</v>
      </c>
      <c r="H2281" s="17">
        <v>6.5209718977722403E-2</v>
      </c>
      <c r="I2281" s="17">
        <v>6.2388805944873803E-2</v>
      </c>
      <c r="J2281" s="17">
        <v>0.14779135746293301</v>
      </c>
      <c r="K2281" s="17">
        <v>4.5292863612724797E-2</v>
      </c>
      <c r="L2281" s="17">
        <v>0.10117436648689</v>
      </c>
      <c r="M2281" s="17"/>
      <c r="N2281" s="17">
        <v>0.110649947479598</v>
      </c>
      <c r="O2281" s="17">
        <v>9.8408354887113497E-2</v>
      </c>
      <c r="P2281" s="17">
        <v>6.5191195162802598E-2</v>
      </c>
      <c r="Q2281" s="17">
        <v>7.3583163544551897E-2</v>
      </c>
      <c r="R2281" s="17"/>
      <c r="S2281" s="17">
        <v>0.15369480568073199</v>
      </c>
      <c r="T2281" s="17">
        <v>0</v>
      </c>
      <c r="U2281" s="17">
        <v>0</v>
      </c>
      <c r="V2281" s="17">
        <v>0</v>
      </c>
      <c r="W2281" s="17">
        <v>0</v>
      </c>
      <c r="X2281" s="17">
        <v>0</v>
      </c>
      <c r="Y2281" s="17">
        <v>6.0450316597411499E-2</v>
      </c>
      <c r="Z2281" s="17">
        <v>0.211395743932801</v>
      </c>
      <c r="AA2281" s="17">
        <v>0.22231996081434799</v>
      </c>
      <c r="AB2281" s="17">
        <v>4.8341482777740398E-2</v>
      </c>
      <c r="AC2281" s="17">
        <v>0.24200374523254201</v>
      </c>
      <c r="AD2281" s="17">
        <v>0.16746024233409701</v>
      </c>
      <c r="AE2281" s="17"/>
      <c r="AF2281" s="17">
        <v>4.2402221615053297E-2</v>
      </c>
      <c r="AG2281" s="17">
        <v>0.11909873333606</v>
      </c>
      <c r="AH2281" s="17">
        <v>0.100078316235858</v>
      </c>
      <c r="AI2281" s="17"/>
      <c r="AJ2281" s="17">
        <v>6.53485911436988E-2</v>
      </c>
      <c r="AK2281" s="17">
        <v>0.102851189333554</v>
      </c>
      <c r="AL2281" s="17">
        <v>0</v>
      </c>
      <c r="AM2281" s="17">
        <v>0</v>
      </c>
      <c r="AN2281" s="17">
        <v>0.107685436843219</v>
      </c>
      <c r="AO2281" s="17"/>
      <c r="AP2281" s="17">
        <v>7.5348741067499905E-2</v>
      </c>
      <c r="AQ2281" s="17">
        <v>0.125106471517486</v>
      </c>
      <c r="AR2281" s="17">
        <v>0</v>
      </c>
      <c r="AS2281" s="17">
        <v>0</v>
      </c>
      <c r="AT2281" s="17">
        <v>0</v>
      </c>
      <c r="AU2281" s="17"/>
      <c r="AV2281" s="17">
        <v>0.155816228072227</v>
      </c>
      <c r="AW2281" s="17">
        <v>8.2785194909406598E-2</v>
      </c>
      <c r="AX2281" s="17">
        <v>0</v>
      </c>
      <c r="AY2281" s="17">
        <v>0</v>
      </c>
      <c r="AZ2281" s="17">
        <v>0</v>
      </c>
      <c r="BA2281" s="17">
        <v>0.131983338069772</v>
      </c>
      <c r="BB2281" s="17"/>
      <c r="BC2281" s="17">
        <v>6.6013776967501603E-2</v>
      </c>
      <c r="BD2281" s="17">
        <v>8.3215975648433804E-2</v>
      </c>
      <c r="BE2281" s="17">
        <v>6.7148885617577606E-2</v>
      </c>
      <c r="BF2281" s="17">
        <v>0.158608504568787</v>
      </c>
      <c r="BG2281" s="17">
        <v>0</v>
      </c>
    </row>
    <row r="2282" spans="2:59" x14ac:dyDescent="0.35">
      <c r="B2282" t="s">
        <v>598</v>
      </c>
      <c r="C2282" s="17">
        <v>5.3545262855235698E-2</v>
      </c>
      <c r="D2282" s="17">
        <v>5.6937894871263703E-2</v>
      </c>
      <c r="E2282" s="17">
        <v>5.03329497773485E-2</v>
      </c>
      <c r="F2282" s="17"/>
      <c r="G2282" s="17">
        <v>0</v>
      </c>
      <c r="H2282" s="17">
        <v>0</v>
      </c>
      <c r="I2282" s="17">
        <v>0</v>
      </c>
      <c r="J2282" s="17">
        <v>0</v>
      </c>
      <c r="K2282" s="17">
        <v>0.102155872412062</v>
      </c>
      <c r="L2282" s="17">
        <v>0.11485235354862899</v>
      </c>
      <c r="M2282" s="17"/>
      <c r="N2282" s="17">
        <v>3.9572344966908597E-2</v>
      </c>
      <c r="O2282" s="17">
        <v>7.1355903515106997E-2</v>
      </c>
      <c r="P2282" s="17">
        <v>0</v>
      </c>
      <c r="Q2282" s="17">
        <v>8.7442163305833695E-2</v>
      </c>
      <c r="R2282" s="17"/>
      <c r="S2282" s="17">
        <v>0</v>
      </c>
      <c r="T2282" s="17">
        <v>0</v>
      </c>
      <c r="U2282" s="17">
        <v>0.112679225757644</v>
      </c>
      <c r="V2282" s="17">
        <v>9.7897875985981306E-2</v>
      </c>
      <c r="W2282" s="17">
        <v>0.25810112896884302</v>
      </c>
      <c r="X2282" s="17">
        <v>0</v>
      </c>
      <c r="Y2282" s="17">
        <v>0</v>
      </c>
      <c r="Z2282" s="17">
        <v>0</v>
      </c>
      <c r="AA2282" s="17">
        <v>0</v>
      </c>
      <c r="AB2282" s="17">
        <v>0.12063274777037</v>
      </c>
      <c r="AC2282" s="17">
        <v>0</v>
      </c>
      <c r="AD2282" s="17">
        <v>0</v>
      </c>
      <c r="AE2282" s="17"/>
      <c r="AF2282" s="17">
        <v>9.5094073486688094E-2</v>
      </c>
      <c r="AG2282" s="17">
        <v>4.5317849024588797E-2</v>
      </c>
      <c r="AH2282" s="17">
        <v>0</v>
      </c>
      <c r="AI2282" s="17"/>
      <c r="AJ2282" s="17">
        <v>0.12685282715433599</v>
      </c>
      <c r="AK2282" s="17">
        <v>0</v>
      </c>
      <c r="AL2282" s="17">
        <v>0</v>
      </c>
      <c r="AM2282" s="17">
        <v>0</v>
      </c>
      <c r="AN2282" s="17">
        <v>6.7770806947270001E-2</v>
      </c>
      <c r="AO2282" s="17"/>
      <c r="AP2282" s="17">
        <v>0.13442827873048299</v>
      </c>
      <c r="AQ2282" s="17">
        <v>2.3081624672014599E-2</v>
      </c>
      <c r="AR2282" s="17">
        <v>0</v>
      </c>
      <c r="AS2282" s="17">
        <v>9.4133107973754807E-2</v>
      </c>
      <c r="AT2282" s="17">
        <v>0</v>
      </c>
      <c r="AU2282" s="17"/>
      <c r="AV2282" s="17">
        <v>2.87474472786927E-2</v>
      </c>
      <c r="AW2282" s="17">
        <v>9.8943224057331594E-2</v>
      </c>
      <c r="AX2282" s="17">
        <v>0</v>
      </c>
      <c r="AY2282" s="17">
        <v>4.8112627141106201E-2</v>
      </c>
      <c r="AZ2282" s="17">
        <v>0</v>
      </c>
      <c r="BA2282" s="17">
        <v>0.144077007935629</v>
      </c>
      <c r="BB2282" s="17"/>
      <c r="BC2282" s="17">
        <v>7.3221941172910296E-2</v>
      </c>
      <c r="BD2282" s="17">
        <v>3.0659106141796202E-2</v>
      </c>
      <c r="BE2282" s="17">
        <v>3.6464021650135597E-2</v>
      </c>
      <c r="BF2282" s="17">
        <v>8.1596194352409099E-2</v>
      </c>
      <c r="BG2282" s="17">
        <v>0</v>
      </c>
    </row>
    <row r="2283" spans="2:59" x14ac:dyDescent="0.35">
      <c r="B2283" t="s">
        <v>722</v>
      </c>
      <c r="C2283" s="17">
        <v>5.31814986149481E-2</v>
      </c>
      <c r="D2283" s="17">
        <v>2.9287716214413399E-2</v>
      </c>
      <c r="E2283" s="17">
        <v>7.5805322632057401E-2</v>
      </c>
      <c r="F2283" s="17"/>
      <c r="G2283" s="17">
        <v>0</v>
      </c>
      <c r="H2283" s="17">
        <v>0</v>
      </c>
      <c r="I2283" s="17">
        <v>6.8409142022408095E-2</v>
      </c>
      <c r="J2283" s="17">
        <v>4.9742483217712602E-2</v>
      </c>
      <c r="K2283" s="17">
        <v>8.4485663756270396E-2</v>
      </c>
      <c r="L2283" s="17">
        <v>7.2292995232660404E-2</v>
      </c>
      <c r="M2283" s="17"/>
      <c r="N2283" s="17">
        <v>6.1805070602277301E-2</v>
      </c>
      <c r="O2283" s="17">
        <v>3.2904466785389802E-2</v>
      </c>
      <c r="P2283" s="17">
        <v>3.3211401990709703E-2</v>
      </c>
      <c r="Q2283" s="17">
        <v>7.8580609100654605E-2</v>
      </c>
      <c r="R2283" s="17"/>
      <c r="S2283" s="17">
        <v>0</v>
      </c>
      <c r="T2283" s="17">
        <v>0</v>
      </c>
      <c r="U2283" s="17">
        <v>0</v>
      </c>
      <c r="V2283" s="17">
        <v>7.0585226036420895E-2</v>
      </c>
      <c r="W2283" s="17">
        <v>0</v>
      </c>
      <c r="X2283" s="17">
        <v>0</v>
      </c>
      <c r="Y2283" s="17">
        <v>0.133183748778223</v>
      </c>
      <c r="Z2283" s="17">
        <v>0</v>
      </c>
      <c r="AA2283" s="17">
        <v>7.6611293818321102E-2</v>
      </c>
      <c r="AB2283" s="17">
        <v>5.6901594231151598E-2</v>
      </c>
      <c r="AC2283" s="17">
        <v>0.107829092453629</v>
      </c>
      <c r="AD2283" s="17">
        <v>0.16244589817697</v>
      </c>
      <c r="AE2283" s="17"/>
      <c r="AF2283" s="17">
        <v>9.8926179763894104E-2</v>
      </c>
      <c r="AG2283" s="17">
        <v>4.0749930007437402E-2</v>
      </c>
      <c r="AH2283" s="17">
        <v>0</v>
      </c>
      <c r="AI2283" s="17"/>
      <c r="AJ2283" s="17">
        <v>8.5341557043489003E-2</v>
      </c>
      <c r="AK2283" s="17">
        <v>2.46030475567326E-2</v>
      </c>
      <c r="AL2283" s="17">
        <v>0</v>
      </c>
      <c r="AM2283" s="17">
        <v>0.48557139034361102</v>
      </c>
      <c r="AN2283" s="17">
        <v>5.84418829324337E-2</v>
      </c>
      <c r="AO2283" s="17"/>
      <c r="AP2283" s="17">
        <v>7.1244065628691705E-2</v>
      </c>
      <c r="AQ2283" s="17">
        <v>2.1131610494409099E-2</v>
      </c>
      <c r="AR2283" s="17">
        <v>0</v>
      </c>
      <c r="AS2283" s="17">
        <v>0.128370539283019</v>
      </c>
      <c r="AT2283" s="17">
        <v>0</v>
      </c>
      <c r="AU2283" s="17"/>
      <c r="AV2283" s="17">
        <v>0</v>
      </c>
      <c r="AW2283" s="17">
        <v>7.8275413439571895E-2</v>
      </c>
      <c r="AX2283" s="17">
        <v>0</v>
      </c>
      <c r="AY2283" s="17">
        <v>0.123609705207991</v>
      </c>
      <c r="AZ2283" s="17">
        <v>0</v>
      </c>
      <c r="BA2283" s="17">
        <v>0</v>
      </c>
      <c r="BB2283" s="17"/>
      <c r="BC2283" s="17">
        <v>5.8897989275285299E-2</v>
      </c>
      <c r="BD2283" s="17">
        <v>2.7866422409899099E-2</v>
      </c>
      <c r="BE2283" s="17">
        <v>5.9352896633816703E-2</v>
      </c>
      <c r="BF2283" s="17">
        <v>7.6257146577665497E-2</v>
      </c>
      <c r="BG2283" s="17">
        <v>0</v>
      </c>
    </row>
    <row r="2284" spans="2:59" x14ac:dyDescent="0.35">
      <c r="B2284" t="s">
        <v>100</v>
      </c>
      <c r="C2284" s="17">
        <v>4.2014768462228597E-2</v>
      </c>
      <c r="D2284" s="17">
        <v>0</v>
      </c>
      <c r="E2284" s="17">
        <v>8.1796445212904301E-2</v>
      </c>
      <c r="F2284" s="17"/>
      <c r="G2284" s="17">
        <v>0</v>
      </c>
      <c r="H2284" s="17">
        <v>5.5326748689547102E-2</v>
      </c>
      <c r="I2284" s="17">
        <v>0.149146016125286</v>
      </c>
      <c r="J2284" s="17">
        <v>4.7320465025580599E-2</v>
      </c>
      <c r="K2284" s="17">
        <v>0</v>
      </c>
      <c r="L2284" s="17">
        <v>2.5102402161331298E-2</v>
      </c>
      <c r="M2284" s="17"/>
      <c r="N2284" s="17">
        <v>7.4479287424061E-2</v>
      </c>
      <c r="O2284" s="17">
        <v>3.2971423855434501E-2</v>
      </c>
      <c r="P2284" s="17">
        <v>3.9475003018085798E-2</v>
      </c>
      <c r="Q2284" s="17">
        <v>2.65214227361158E-2</v>
      </c>
      <c r="R2284" s="17"/>
      <c r="S2284" s="17">
        <v>0</v>
      </c>
      <c r="T2284" s="17">
        <v>8.4734422480671895E-2</v>
      </c>
      <c r="U2284" s="17">
        <v>0</v>
      </c>
      <c r="V2284" s="17">
        <v>0.10583007413237901</v>
      </c>
      <c r="W2284" s="17">
        <v>0</v>
      </c>
      <c r="X2284" s="17">
        <v>0</v>
      </c>
      <c r="Y2284" s="17">
        <v>0</v>
      </c>
      <c r="Z2284" s="17">
        <v>0</v>
      </c>
      <c r="AA2284" s="17">
        <v>8.1670478292728096E-2</v>
      </c>
      <c r="AB2284" s="17">
        <v>6.1472535147668698E-2</v>
      </c>
      <c r="AC2284" s="17">
        <v>0</v>
      </c>
      <c r="AD2284" s="17">
        <v>0.15333338611570399</v>
      </c>
      <c r="AE2284" s="17"/>
      <c r="AF2284" s="17">
        <v>0</v>
      </c>
      <c r="AG2284" s="17">
        <v>6.3014198830169302E-2</v>
      </c>
      <c r="AH2284" s="17">
        <v>7.2095455606937101E-2</v>
      </c>
      <c r="AI2284" s="17"/>
      <c r="AJ2284" s="17">
        <v>4.6185315188931299E-2</v>
      </c>
      <c r="AK2284" s="17">
        <v>2.6227760441980299E-2</v>
      </c>
      <c r="AL2284" s="17">
        <v>0</v>
      </c>
      <c r="AM2284" s="17">
        <v>0</v>
      </c>
      <c r="AN2284" s="17">
        <v>0.13293257458991301</v>
      </c>
      <c r="AO2284" s="17"/>
      <c r="AP2284" s="17">
        <v>7.7903990096891695E-2</v>
      </c>
      <c r="AQ2284" s="17">
        <v>2.2527079888073901E-2</v>
      </c>
      <c r="AR2284" s="17">
        <v>0</v>
      </c>
      <c r="AS2284" s="17">
        <v>0</v>
      </c>
      <c r="AT2284" s="17">
        <v>0</v>
      </c>
      <c r="AU2284" s="17"/>
      <c r="AV2284" s="17">
        <v>2.8056778958479599E-2</v>
      </c>
      <c r="AW2284" s="17">
        <v>8.5592631184297704E-2</v>
      </c>
      <c r="AX2284" s="17">
        <v>0</v>
      </c>
      <c r="AY2284" s="17">
        <v>0</v>
      </c>
      <c r="AZ2284" s="17">
        <v>0</v>
      </c>
      <c r="BA2284" s="17">
        <v>0.11047805383593801</v>
      </c>
      <c r="BB2284" s="17"/>
      <c r="BC2284" s="17">
        <v>3.02869532230403E-2</v>
      </c>
      <c r="BD2284" s="17">
        <v>7.2918886341667696E-2</v>
      </c>
      <c r="BE2284" s="17">
        <v>2.9680696331192101E-2</v>
      </c>
      <c r="BF2284" s="17">
        <v>0</v>
      </c>
      <c r="BG2284" s="17">
        <v>0</v>
      </c>
    </row>
    <row r="2285" spans="2:59" x14ac:dyDescent="0.35">
      <c r="C2285" s="17"/>
      <c r="D2285" s="17"/>
      <c r="E2285" s="17"/>
      <c r="F2285" s="17"/>
      <c r="G2285" s="17"/>
      <c r="H2285" s="17"/>
      <c r="I2285" s="17"/>
      <c r="J2285" s="17"/>
      <c r="K2285" s="17"/>
      <c r="L2285" s="17"/>
      <c r="M2285" s="17"/>
      <c r="N2285" s="17"/>
      <c r="O2285" s="17"/>
      <c r="P2285" s="17"/>
      <c r="Q2285" s="17"/>
      <c r="R2285" s="17"/>
      <c r="S2285" s="17"/>
      <c r="T2285" s="17"/>
      <c r="U2285" s="17"/>
      <c r="V2285" s="17"/>
      <c r="W2285" s="17"/>
      <c r="X2285" s="17"/>
      <c r="Y2285" s="17"/>
      <c r="Z2285" s="17"/>
      <c r="AA2285" s="17"/>
      <c r="AB2285" s="17"/>
      <c r="AC2285" s="17"/>
      <c r="AD2285" s="17"/>
      <c r="AE2285" s="17"/>
      <c r="AF2285" s="17"/>
      <c r="AG2285" s="17"/>
      <c r="AH2285" s="17"/>
      <c r="AI2285" s="17"/>
      <c r="AJ2285" s="17"/>
      <c r="AK2285" s="17"/>
      <c r="AL2285" s="17"/>
      <c r="AM2285" s="17"/>
      <c r="AN2285" s="17"/>
      <c r="AO2285" s="17"/>
      <c r="AP2285" s="17"/>
      <c r="AQ2285" s="17"/>
      <c r="AR2285" s="17"/>
      <c r="AS2285" s="17"/>
      <c r="AT2285" s="17"/>
      <c r="AU2285" s="17"/>
      <c r="AV2285" s="17"/>
      <c r="AW2285" s="17"/>
      <c r="AX2285" s="17"/>
      <c r="AY2285" s="17"/>
      <c r="AZ2285" s="17"/>
      <c r="BA2285" s="17"/>
      <c r="BB2285" s="17"/>
      <c r="BC2285" s="17"/>
      <c r="BD2285" s="17"/>
      <c r="BE2285" s="17"/>
      <c r="BF2285" s="17"/>
      <c r="BG2285" s="17"/>
    </row>
    <row r="2286" spans="2:59" x14ac:dyDescent="0.35">
      <c r="B2286" s="6" t="s">
        <v>727</v>
      </c>
      <c r="C2286" s="17"/>
      <c r="D2286" s="17"/>
      <c r="E2286" s="17"/>
      <c r="F2286" s="17"/>
      <c r="G2286" s="17"/>
      <c r="H2286" s="17"/>
      <c r="I2286" s="17"/>
      <c r="J2286" s="17"/>
      <c r="K2286" s="17"/>
      <c r="L2286" s="17"/>
      <c r="M2286" s="17"/>
      <c r="N2286" s="17"/>
      <c r="O2286" s="17"/>
      <c r="P2286" s="17"/>
      <c r="Q2286" s="17"/>
      <c r="R2286" s="17"/>
      <c r="S2286" s="17"/>
      <c r="T2286" s="17"/>
      <c r="U2286" s="17"/>
      <c r="V2286" s="17"/>
      <c r="W2286" s="17"/>
      <c r="X2286" s="17"/>
      <c r="Y2286" s="17"/>
      <c r="Z2286" s="17"/>
      <c r="AA2286" s="17"/>
      <c r="AB2286" s="17"/>
      <c r="AC2286" s="17"/>
      <c r="AD2286" s="17"/>
      <c r="AE2286" s="17"/>
      <c r="AF2286" s="17"/>
      <c r="AG2286" s="17"/>
      <c r="AH2286" s="17"/>
      <c r="AI2286" s="17"/>
      <c r="AJ2286" s="17"/>
      <c r="AK2286" s="17"/>
      <c r="AL2286" s="17"/>
      <c r="AM2286" s="17"/>
      <c r="AN2286" s="17"/>
      <c r="AO2286" s="17"/>
      <c r="AP2286" s="17"/>
      <c r="AQ2286" s="17"/>
      <c r="AR2286" s="17"/>
      <c r="AS2286" s="17"/>
      <c r="AT2286" s="17"/>
      <c r="AU2286" s="17"/>
      <c r="AV2286" s="17"/>
      <c r="AW2286" s="17"/>
      <c r="AX2286" s="17"/>
      <c r="AY2286" s="17"/>
      <c r="AZ2286" s="17"/>
      <c r="BA2286" s="17"/>
      <c r="BB2286" s="17"/>
      <c r="BC2286" s="17"/>
      <c r="BD2286" s="17"/>
      <c r="BE2286" s="17"/>
      <c r="BF2286" s="17"/>
      <c r="BG2286" s="17"/>
    </row>
    <row r="2287" spans="2:59" x14ac:dyDescent="0.35">
      <c r="B2287" s="24" t="s">
        <v>724</v>
      </c>
      <c r="C2287" s="17"/>
      <c r="D2287" s="17"/>
      <c r="E2287" s="17"/>
      <c r="F2287" s="17"/>
      <c r="G2287" s="17"/>
      <c r="H2287" s="17"/>
      <c r="I2287" s="17"/>
      <c r="J2287" s="17"/>
      <c r="K2287" s="17"/>
      <c r="L2287" s="17"/>
      <c r="M2287" s="17"/>
      <c r="N2287" s="17"/>
      <c r="O2287" s="17"/>
      <c r="P2287" s="17"/>
      <c r="Q2287" s="17"/>
      <c r="R2287" s="17"/>
      <c r="S2287" s="17"/>
      <c r="T2287" s="17"/>
      <c r="U2287" s="17"/>
      <c r="V2287" s="17"/>
      <c r="W2287" s="17"/>
      <c r="X2287" s="17"/>
      <c r="Y2287" s="17"/>
      <c r="Z2287" s="17"/>
      <c r="AA2287" s="17"/>
      <c r="AB2287" s="17"/>
      <c r="AC2287" s="17"/>
      <c r="AD2287" s="17"/>
      <c r="AE2287" s="17"/>
      <c r="AF2287" s="17"/>
      <c r="AG2287" s="17"/>
      <c r="AH2287" s="17"/>
      <c r="AI2287" s="17"/>
      <c r="AJ2287" s="17"/>
      <c r="AK2287" s="17"/>
      <c r="AL2287" s="17"/>
      <c r="AM2287" s="17"/>
      <c r="AN2287" s="17"/>
      <c r="AO2287" s="17"/>
      <c r="AP2287" s="17"/>
      <c r="AQ2287" s="17"/>
      <c r="AR2287" s="17"/>
      <c r="AS2287" s="17"/>
      <c r="AT2287" s="17"/>
      <c r="AU2287" s="17"/>
      <c r="AV2287" s="17"/>
      <c r="AW2287" s="17"/>
      <c r="AX2287" s="17"/>
      <c r="AY2287" s="17"/>
      <c r="AZ2287" s="17"/>
      <c r="BA2287" s="17"/>
      <c r="BB2287" s="17"/>
      <c r="BC2287" s="17"/>
      <c r="BD2287" s="17"/>
      <c r="BE2287" s="17"/>
      <c r="BF2287" s="17"/>
      <c r="BG2287" s="17"/>
    </row>
    <row r="2288" spans="2:59" x14ac:dyDescent="0.35">
      <c r="B2288" t="s">
        <v>725</v>
      </c>
      <c r="C2288" s="17">
        <v>7.1356704157790093E-2</v>
      </c>
      <c r="D2288" s="17">
        <v>6.7136121972425994E-2</v>
      </c>
      <c r="E2288" s="17">
        <v>7.5352961720146105E-2</v>
      </c>
      <c r="F2288" s="17"/>
      <c r="G2288" s="17">
        <v>0</v>
      </c>
      <c r="H2288" s="17">
        <v>0</v>
      </c>
      <c r="I2288" s="17">
        <v>6.8409142022408095E-2</v>
      </c>
      <c r="J2288" s="17">
        <v>4.9742483217712602E-2</v>
      </c>
      <c r="K2288" s="17">
        <v>0.18644419144893001</v>
      </c>
      <c r="L2288" s="17">
        <v>7.4408968392682601E-2</v>
      </c>
      <c r="M2288" s="17"/>
      <c r="N2288" s="17">
        <v>6.2815797178618807E-2</v>
      </c>
      <c r="O2288" s="17">
        <v>0.105557822654371</v>
      </c>
      <c r="P2288" s="17">
        <v>3.3211401990709703E-2</v>
      </c>
      <c r="Q2288" s="17">
        <v>7.5622909902156102E-2</v>
      </c>
      <c r="R2288" s="17"/>
      <c r="S2288" s="17">
        <v>0</v>
      </c>
      <c r="T2288" s="17">
        <v>0</v>
      </c>
      <c r="U2288" s="17">
        <v>0</v>
      </c>
      <c r="V2288" s="17">
        <v>7.0585226036420895E-2</v>
      </c>
      <c r="W2288" s="17">
        <v>0.13526098467335601</v>
      </c>
      <c r="X2288" s="17">
        <v>0</v>
      </c>
      <c r="Y2288" s="17">
        <v>0.20877224743247799</v>
      </c>
      <c r="Z2288" s="17">
        <v>0</v>
      </c>
      <c r="AA2288" s="17">
        <v>6.8220606688006502E-2</v>
      </c>
      <c r="AB2288" s="17">
        <v>5.6901594231151598E-2</v>
      </c>
      <c r="AC2288" s="17">
        <v>0.107829092453629</v>
      </c>
      <c r="AD2288" s="17">
        <v>0.16746024233409701</v>
      </c>
      <c r="AE2288" s="17"/>
      <c r="AF2288" s="17">
        <v>0.10351370312034</v>
      </c>
      <c r="AG2288" s="17">
        <v>8.2474750638287103E-2</v>
      </c>
      <c r="AH2288" s="17">
        <v>0</v>
      </c>
      <c r="AI2288" s="17"/>
      <c r="AJ2288" s="17">
        <v>0.13310680453165599</v>
      </c>
      <c r="AK2288" s="17">
        <v>2.7905487877871001E-2</v>
      </c>
      <c r="AL2288" s="17">
        <v>0</v>
      </c>
      <c r="AM2288" s="17">
        <v>0.48557139034361102</v>
      </c>
      <c r="AN2288" s="17">
        <v>0</v>
      </c>
      <c r="AO2288" s="17"/>
      <c r="AP2288" s="17">
        <v>0.114491215462589</v>
      </c>
      <c r="AQ2288" s="17">
        <v>2.3968083593378101E-2</v>
      </c>
      <c r="AR2288" s="17">
        <v>0</v>
      </c>
      <c r="AS2288" s="17">
        <v>0.17253795983737399</v>
      </c>
      <c r="AT2288" s="17">
        <v>0</v>
      </c>
      <c r="AU2288" s="17"/>
      <c r="AV2288" s="17">
        <v>2.9851504357374801E-2</v>
      </c>
      <c r="AW2288" s="17">
        <v>0.12579078897939899</v>
      </c>
      <c r="AX2288" s="17">
        <v>0</v>
      </c>
      <c r="AY2288" s="17">
        <v>0.123609705207991</v>
      </c>
      <c r="AZ2288" s="17">
        <v>0</v>
      </c>
      <c r="BA2288" s="17">
        <v>0</v>
      </c>
      <c r="BB2288" s="17"/>
      <c r="BC2288" s="17">
        <v>6.6286583087259099E-2</v>
      </c>
      <c r="BD2288" s="17">
        <v>9.4183264934352195E-2</v>
      </c>
      <c r="BE2288" s="17">
        <v>2.7908294149135902E-2</v>
      </c>
      <c r="BF2288" s="17">
        <v>0.14585716904767801</v>
      </c>
      <c r="BG2288" s="17">
        <v>0</v>
      </c>
    </row>
    <row r="2289" spans="2:59" x14ac:dyDescent="0.35">
      <c r="B2289" t="s">
        <v>689</v>
      </c>
      <c r="C2289" s="17">
        <v>3.6539096076249999E-2</v>
      </c>
      <c r="D2289" s="17">
        <v>5.44815426180656E-2</v>
      </c>
      <c r="E2289" s="17">
        <v>1.95502934583211E-2</v>
      </c>
      <c r="F2289" s="17"/>
      <c r="G2289" s="17">
        <v>8.3816321852077005E-2</v>
      </c>
      <c r="H2289" s="17">
        <v>6.6038439588632702E-2</v>
      </c>
      <c r="I2289" s="17">
        <v>8.0597668816739895E-2</v>
      </c>
      <c r="J2289" s="17">
        <v>0</v>
      </c>
      <c r="K2289" s="17">
        <v>0</v>
      </c>
      <c r="L2289" s="17">
        <v>2.9096888403372399E-2</v>
      </c>
      <c r="M2289" s="17"/>
      <c r="N2289" s="17">
        <v>0.12686040525255499</v>
      </c>
      <c r="O2289" s="17">
        <v>0</v>
      </c>
      <c r="P2289" s="17">
        <v>3.41483859803604E-2</v>
      </c>
      <c r="Q2289" s="17">
        <v>0</v>
      </c>
      <c r="R2289" s="17"/>
      <c r="S2289" s="17">
        <v>6.5056636639936896E-2</v>
      </c>
      <c r="T2289" s="17">
        <v>0</v>
      </c>
      <c r="U2289" s="17">
        <v>0.112679225757644</v>
      </c>
      <c r="V2289" s="17">
        <v>0.21200845094677601</v>
      </c>
      <c r="W2289" s="17">
        <v>0</v>
      </c>
      <c r="X2289" s="17">
        <v>0</v>
      </c>
      <c r="Y2289" s="17">
        <v>0</v>
      </c>
      <c r="Z2289" s="17">
        <v>0</v>
      </c>
      <c r="AA2289" s="17">
        <v>0</v>
      </c>
      <c r="AB2289" s="17">
        <v>0</v>
      </c>
      <c r="AC2289" s="17">
        <v>0</v>
      </c>
      <c r="AD2289" s="17">
        <v>0</v>
      </c>
      <c r="AE2289" s="17"/>
      <c r="AF2289" s="17">
        <v>0</v>
      </c>
      <c r="AG2289" s="17">
        <v>2.3126990899871198E-2</v>
      </c>
      <c r="AH2289" s="17">
        <v>0.196851110686003</v>
      </c>
      <c r="AI2289" s="17"/>
      <c r="AJ2289" s="17">
        <v>7.5037029907067801E-2</v>
      </c>
      <c r="AK2289" s="17">
        <v>0</v>
      </c>
      <c r="AL2289" s="17">
        <v>0</v>
      </c>
      <c r="AM2289" s="17">
        <v>0</v>
      </c>
      <c r="AN2289" s="17">
        <v>7.7769028439640994E-2</v>
      </c>
      <c r="AO2289" s="17"/>
      <c r="AP2289" s="17">
        <v>4.3564749094472402E-2</v>
      </c>
      <c r="AQ2289" s="17">
        <v>4.5833470333186799E-2</v>
      </c>
      <c r="AR2289" s="17">
        <v>0</v>
      </c>
      <c r="AS2289" s="17">
        <v>0</v>
      </c>
      <c r="AT2289" s="17">
        <v>0</v>
      </c>
      <c r="AU2289" s="17"/>
      <c r="AV2289" s="17">
        <v>2.3987038960736399E-2</v>
      </c>
      <c r="AW2289" s="17">
        <v>4.7864319879405301E-2</v>
      </c>
      <c r="AX2289" s="17">
        <v>0</v>
      </c>
      <c r="AY2289" s="17">
        <v>0</v>
      </c>
      <c r="AZ2289" s="17">
        <v>0.25437439965492398</v>
      </c>
      <c r="BA2289" s="17">
        <v>0</v>
      </c>
      <c r="BB2289" s="17"/>
      <c r="BC2289" s="17">
        <v>0</v>
      </c>
      <c r="BD2289" s="17">
        <v>6.8057566314101703E-2</v>
      </c>
      <c r="BE2289" s="17">
        <v>4.1981269152343299E-2</v>
      </c>
      <c r="BF2289" s="17">
        <v>8.1596194352409099E-2</v>
      </c>
      <c r="BG2289" s="17">
        <v>0</v>
      </c>
    </row>
    <row r="2290" spans="2:59" x14ac:dyDescent="0.35">
      <c r="B2290" t="s">
        <v>690</v>
      </c>
      <c r="C2290" s="17">
        <v>5.7963091861429103E-2</v>
      </c>
      <c r="D2290" s="17">
        <v>8.1376162307827904E-2</v>
      </c>
      <c r="E2290" s="17">
        <v>3.5794429880659798E-2</v>
      </c>
      <c r="F2290" s="17"/>
      <c r="G2290" s="17">
        <v>8.1337813255621699E-2</v>
      </c>
      <c r="H2290" s="17">
        <v>6.3152911519444493E-2</v>
      </c>
      <c r="I2290" s="17">
        <v>7.1206722068120704E-2</v>
      </c>
      <c r="J2290" s="17">
        <v>9.9513356368146996E-2</v>
      </c>
      <c r="K2290" s="17">
        <v>0</v>
      </c>
      <c r="L2290" s="17">
        <v>5.5483560671276001E-2</v>
      </c>
      <c r="M2290" s="17"/>
      <c r="N2290" s="17">
        <v>4.1805587053054802E-2</v>
      </c>
      <c r="O2290" s="17">
        <v>9.9340188133563601E-2</v>
      </c>
      <c r="P2290" s="17">
        <v>0.105672541968134</v>
      </c>
      <c r="Q2290" s="17">
        <v>0</v>
      </c>
      <c r="R2290" s="17"/>
      <c r="S2290" s="17">
        <v>0</v>
      </c>
      <c r="T2290" s="17">
        <v>0</v>
      </c>
      <c r="U2290" s="17">
        <v>0</v>
      </c>
      <c r="V2290" s="17">
        <v>0</v>
      </c>
      <c r="W2290" s="17">
        <v>0</v>
      </c>
      <c r="X2290" s="17">
        <v>0</v>
      </c>
      <c r="Y2290" s="17">
        <v>8.0144985781086905E-2</v>
      </c>
      <c r="Z2290" s="17">
        <v>0.211395743932801</v>
      </c>
      <c r="AA2290" s="17">
        <v>0.23236440397778499</v>
      </c>
      <c r="AB2290" s="17">
        <v>0.112072636316959</v>
      </c>
      <c r="AC2290" s="17">
        <v>0</v>
      </c>
      <c r="AD2290" s="17">
        <v>0</v>
      </c>
      <c r="AE2290" s="17"/>
      <c r="AF2290" s="17">
        <v>4.6679929267129501E-2</v>
      </c>
      <c r="AG2290" s="17">
        <v>8.5744735827916002E-2</v>
      </c>
      <c r="AH2290" s="17">
        <v>4.7655393745296697E-2</v>
      </c>
      <c r="AI2290" s="17"/>
      <c r="AJ2290" s="17">
        <v>2.4467087507103E-2</v>
      </c>
      <c r="AK2290" s="17">
        <v>0.10420943314117501</v>
      </c>
      <c r="AL2290" s="17">
        <v>0</v>
      </c>
      <c r="AM2290" s="17">
        <v>0</v>
      </c>
      <c r="AN2290" s="17">
        <v>0.119176455753846</v>
      </c>
      <c r="AO2290" s="17"/>
      <c r="AP2290" s="17">
        <v>4.1270341775429598E-2</v>
      </c>
      <c r="AQ2290" s="17">
        <v>0.130095251439763</v>
      </c>
      <c r="AR2290" s="17">
        <v>0</v>
      </c>
      <c r="AS2290" s="17">
        <v>0</v>
      </c>
      <c r="AT2290" s="17">
        <v>0</v>
      </c>
      <c r="AU2290" s="17"/>
      <c r="AV2290" s="17">
        <v>0.13288474922122001</v>
      </c>
      <c r="AW2290" s="17">
        <v>4.5343468775358699E-2</v>
      </c>
      <c r="AX2290" s="17">
        <v>0</v>
      </c>
      <c r="AY2290" s="17">
        <v>0</v>
      </c>
      <c r="AZ2290" s="17">
        <v>0</v>
      </c>
      <c r="BA2290" s="17">
        <v>0.13760335573495699</v>
      </c>
      <c r="BB2290" s="17"/>
      <c r="BC2290" s="17">
        <v>3.3257507712630197E-2</v>
      </c>
      <c r="BD2290" s="17">
        <v>6.0860473155564303E-2</v>
      </c>
      <c r="BE2290" s="17">
        <v>0.14089576374388499</v>
      </c>
      <c r="BF2290" s="17">
        <v>0</v>
      </c>
      <c r="BG2290" s="17">
        <v>0</v>
      </c>
    </row>
    <row r="2291" spans="2:59" x14ac:dyDescent="0.35">
      <c r="B2291" t="s">
        <v>691</v>
      </c>
      <c r="C2291" s="17">
        <v>8.5505048012653101E-2</v>
      </c>
      <c r="D2291" s="17">
        <v>0.10659880208194</v>
      </c>
      <c r="E2291" s="17">
        <v>6.5532430369953903E-2</v>
      </c>
      <c r="F2291" s="17"/>
      <c r="G2291" s="17">
        <v>0.200654870650884</v>
      </c>
      <c r="H2291" s="17">
        <v>0</v>
      </c>
      <c r="I2291" s="17">
        <v>0.14192109977342601</v>
      </c>
      <c r="J2291" s="17">
        <v>0</v>
      </c>
      <c r="K2291" s="17">
        <v>4.9764551484877302E-2</v>
      </c>
      <c r="L2291" s="17">
        <v>0.13334126750254599</v>
      </c>
      <c r="M2291" s="17"/>
      <c r="N2291" s="17">
        <v>3.4287282281040499E-2</v>
      </c>
      <c r="O2291" s="17">
        <v>9.8649021680151605E-2</v>
      </c>
      <c r="P2291" s="17">
        <v>8.1125655488826401E-2</v>
      </c>
      <c r="Q2291" s="17">
        <v>0.116973448134977</v>
      </c>
      <c r="R2291" s="17"/>
      <c r="S2291" s="17">
        <v>7.0430046814724603E-2</v>
      </c>
      <c r="T2291" s="17">
        <v>0</v>
      </c>
      <c r="U2291" s="17">
        <v>0.120627664087208</v>
      </c>
      <c r="V2291" s="17">
        <v>0.198812343954896</v>
      </c>
      <c r="W2291" s="17">
        <v>0</v>
      </c>
      <c r="X2291" s="17">
        <v>0</v>
      </c>
      <c r="Y2291" s="17">
        <v>0.20465488314226399</v>
      </c>
      <c r="Z2291" s="17">
        <v>0</v>
      </c>
      <c r="AA2291" s="17">
        <v>0</v>
      </c>
      <c r="AB2291" s="17">
        <v>5.7549040692574903E-2</v>
      </c>
      <c r="AC2291" s="17">
        <v>0.120242929464649</v>
      </c>
      <c r="AD2291" s="17">
        <v>0.18399330902460201</v>
      </c>
      <c r="AE2291" s="17"/>
      <c r="AF2291" s="17">
        <v>0.11637064022422899</v>
      </c>
      <c r="AG2291" s="17">
        <v>6.0165132924579902E-2</v>
      </c>
      <c r="AH2291" s="17">
        <v>6.1364711618088499E-2</v>
      </c>
      <c r="AI2291" s="17"/>
      <c r="AJ2291" s="17">
        <v>0.10116480256799899</v>
      </c>
      <c r="AK2291" s="17">
        <v>7.2860721504737505E-2</v>
      </c>
      <c r="AL2291" s="17">
        <v>0</v>
      </c>
      <c r="AM2291" s="17">
        <v>0.51442860965638904</v>
      </c>
      <c r="AN2291" s="17">
        <v>6.6193825433822406E-2</v>
      </c>
      <c r="AO2291" s="17"/>
      <c r="AP2291" s="17">
        <v>0.16974414933715801</v>
      </c>
      <c r="AQ2291" s="17">
        <v>6.2580230503127304E-2</v>
      </c>
      <c r="AR2291" s="17">
        <v>0</v>
      </c>
      <c r="AS2291" s="17">
        <v>0.100034626253781</v>
      </c>
      <c r="AT2291" s="17">
        <v>0</v>
      </c>
      <c r="AU2291" s="17"/>
      <c r="AV2291" s="17">
        <v>7.79417351525655E-2</v>
      </c>
      <c r="AW2291" s="17">
        <v>9.0053841437974597E-2</v>
      </c>
      <c r="AX2291" s="17">
        <v>0</v>
      </c>
      <c r="AY2291" s="17">
        <v>0.14578802599899901</v>
      </c>
      <c r="AZ2291" s="17">
        <v>0</v>
      </c>
      <c r="BA2291" s="17">
        <v>0.144077007935629</v>
      </c>
      <c r="BB2291" s="17"/>
      <c r="BC2291" s="17">
        <v>7.0736845307530202E-2</v>
      </c>
      <c r="BD2291" s="17">
        <v>0.10701436613524801</v>
      </c>
      <c r="BE2291" s="17">
        <v>6.5865741500242603E-2</v>
      </c>
      <c r="BF2291" s="17">
        <v>7.0850488916295098E-2</v>
      </c>
      <c r="BG2291" s="17">
        <v>0</v>
      </c>
    </row>
    <row r="2292" spans="2:59" x14ac:dyDescent="0.35">
      <c r="B2292" t="s">
        <v>692</v>
      </c>
      <c r="C2292" s="17">
        <v>0.18367059684877601</v>
      </c>
      <c r="D2292" s="17">
        <v>0.172685413206845</v>
      </c>
      <c r="E2292" s="17">
        <v>0.19407191621063399</v>
      </c>
      <c r="F2292" s="17"/>
      <c r="G2292" s="17">
        <v>0.24094041693627799</v>
      </c>
      <c r="H2292" s="17">
        <v>0.12257497648595</v>
      </c>
      <c r="I2292" s="17">
        <v>0.12924142816117801</v>
      </c>
      <c r="J2292" s="17">
        <v>0.105140810825377</v>
      </c>
      <c r="K2292" s="17">
        <v>9.9721556865751501E-2</v>
      </c>
      <c r="L2292" s="17">
        <v>0.30284149686957501</v>
      </c>
      <c r="M2292" s="17"/>
      <c r="N2292" s="17">
        <v>0.12610336078812701</v>
      </c>
      <c r="O2292" s="17">
        <v>7.3599361022214996E-2</v>
      </c>
      <c r="P2292" s="17">
        <v>6.8608593033562496E-2</v>
      </c>
      <c r="Q2292" s="17">
        <v>0.40743121386019199</v>
      </c>
      <c r="R2292" s="17"/>
      <c r="S2292" s="17">
        <v>0</v>
      </c>
      <c r="T2292" s="17">
        <v>0.443461492066968</v>
      </c>
      <c r="U2292" s="17">
        <v>0.108930779224923</v>
      </c>
      <c r="V2292" s="17">
        <v>0</v>
      </c>
      <c r="W2292" s="17">
        <v>0.24568028859097299</v>
      </c>
      <c r="X2292" s="17">
        <v>0</v>
      </c>
      <c r="Y2292" s="17">
        <v>0.37553729208637399</v>
      </c>
      <c r="Z2292" s="17">
        <v>0.16562864969605801</v>
      </c>
      <c r="AA2292" s="17">
        <v>0.22664576867553499</v>
      </c>
      <c r="AB2292" s="17">
        <v>0.17659495051878901</v>
      </c>
      <c r="AC2292" s="17">
        <v>0.130369146296722</v>
      </c>
      <c r="AD2292" s="17">
        <v>0.16244589817697</v>
      </c>
      <c r="AE2292" s="17"/>
      <c r="AF2292" s="17">
        <v>0.25346928012438402</v>
      </c>
      <c r="AG2292" s="17">
        <v>0.18986134814780101</v>
      </c>
      <c r="AH2292" s="17">
        <v>0</v>
      </c>
      <c r="AI2292" s="17"/>
      <c r="AJ2292" s="17">
        <v>0.207761800504321</v>
      </c>
      <c r="AK2292" s="17">
        <v>0.123283311224046</v>
      </c>
      <c r="AL2292" s="17">
        <v>0.49076155415120098</v>
      </c>
      <c r="AM2292" s="17">
        <v>0</v>
      </c>
      <c r="AN2292" s="17">
        <v>0.114721670969077</v>
      </c>
      <c r="AO2292" s="17"/>
      <c r="AP2292" s="17">
        <v>0.117356375074883</v>
      </c>
      <c r="AQ2292" s="17">
        <v>0.102736397559826</v>
      </c>
      <c r="AR2292" s="17">
        <v>0.173684002884954</v>
      </c>
      <c r="AS2292" s="17">
        <v>0.41189946679224099</v>
      </c>
      <c r="AT2292" s="17">
        <v>0</v>
      </c>
      <c r="AU2292" s="17"/>
      <c r="AV2292" s="17">
        <v>0.113744075158231</v>
      </c>
      <c r="AW2292" s="17">
        <v>0.12893872209135199</v>
      </c>
      <c r="AX2292" s="17">
        <v>0.11416542785669299</v>
      </c>
      <c r="AY2292" s="17">
        <v>0.4284908251647</v>
      </c>
      <c r="AZ2292" s="17">
        <v>0</v>
      </c>
      <c r="BA2292" s="17">
        <v>0.13881809646903001</v>
      </c>
      <c r="BB2292" s="17"/>
      <c r="BC2292" s="17">
        <v>0.19216869342572401</v>
      </c>
      <c r="BD2292" s="17">
        <v>0.15264052357708</v>
      </c>
      <c r="BE2292" s="17">
        <v>0.20606099295277899</v>
      </c>
      <c r="BF2292" s="17">
        <v>4.6377006977417201E-2</v>
      </c>
      <c r="BG2292" s="17">
        <v>1</v>
      </c>
    </row>
    <row r="2293" spans="2:59" x14ac:dyDescent="0.35">
      <c r="B2293" t="s">
        <v>598</v>
      </c>
      <c r="C2293" s="17">
        <v>0.101303871386295</v>
      </c>
      <c r="D2293" s="17">
        <v>8.8626938053163906E-2</v>
      </c>
      <c r="E2293" s="17">
        <v>0.113307023670756</v>
      </c>
      <c r="F2293" s="17"/>
      <c r="G2293" s="17">
        <v>0</v>
      </c>
      <c r="H2293" s="17">
        <v>0.23994542055304699</v>
      </c>
      <c r="I2293" s="17">
        <v>7.6224858605815807E-2</v>
      </c>
      <c r="J2293" s="17">
        <v>0.20717237881470399</v>
      </c>
      <c r="K2293" s="17">
        <v>0</v>
      </c>
      <c r="L2293" s="17">
        <v>7.6615769041774001E-2</v>
      </c>
      <c r="M2293" s="17"/>
      <c r="N2293" s="17">
        <v>0.18472229340754401</v>
      </c>
      <c r="O2293" s="17">
        <v>0.100541412887948</v>
      </c>
      <c r="P2293" s="17">
        <v>4.5909248538187203E-2</v>
      </c>
      <c r="Q2293" s="17">
        <v>7.7092320207089199E-2</v>
      </c>
      <c r="R2293" s="17"/>
      <c r="S2293" s="17">
        <v>0.248878403509597</v>
      </c>
      <c r="T2293" s="17">
        <v>0</v>
      </c>
      <c r="U2293" s="17">
        <v>0</v>
      </c>
      <c r="V2293" s="17">
        <v>0.29822351628690602</v>
      </c>
      <c r="W2293" s="17">
        <v>0.13198847046790699</v>
      </c>
      <c r="X2293" s="17">
        <v>0</v>
      </c>
      <c r="Y2293" s="17">
        <v>7.1348310915384003E-2</v>
      </c>
      <c r="Z2293" s="17">
        <v>0.28382445454125899</v>
      </c>
      <c r="AA2293" s="17">
        <v>0</v>
      </c>
      <c r="AB2293" s="17">
        <v>0</v>
      </c>
      <c r="AC2293" s="17">
        <v>0.23379806069721601</v>
      </c>
      <c r="AD2293" s="17">
        <v>0</v>
      </c>
      <c r="AE2293" s="17"/>
      <c r="AF2293" s="17">
        <v>0.10447646099627</v>
      </c>
      <c r="AG2293" s="17">
        <v>6.5815708929184799E-2</v>
      </c>
      <c r="AH2293" s="17">
        <v>0.119965184823798</v>
      </c>
      <c r="AI2293" s="17"/>
      <c r="AJ2293" s="17">
        <v>6.9255213118860404E-2</v>
      </c>
      <c r="AK2293" s="17">
        <v>0.159406857728526</v>
      </c>
      <c r="AL2293" s="17">
        <v>0.22792233343465901</v>
      </c>
      <c r="AM2293" s="17">
        <v>0</v>
      </c>
      <c r="AN2293" s="17">
        <v>6.7168119799540807E-2</v>
      </c>
      <c r="AO2293" s="17"/>
      <c r="AP2293" s="17">
        <v>0</v>
      </c>
      <c r="AQ2293" s="17">
        <v>0.16278459614930799</v>
      </c>
      <c r="AR2293" s="17">
        <v>0.173684002884954</v>
      </c>
      <c r="AS2293" s="17">
        <v>8.2800384631120605E-2</v>
      </c>
      <c r="AT2293" s="17">
        <v>0</v>
      </c>
      <c r="AU2293" s="17"/>
      <c r="AV2293" s="17">
        <v>0.111662254918801</v>
      </c>
      <c r="AW2293" s="17">
        <v>5.1474475186588597E-2</v>
      </c>
      <c r="AX2293" s="17">
        <v>0.302187033430247</v>
      </c>
      <c r="AY2293" s="17">
        <v>7.9729595221190899E-2</v>
      </c>
      <c r="AZ2293" s="17">
        <v>0</v>
      </c>
      <c r="BA2293" s="17">
        <v>0.10499136890767</v>
      </c>
      <c r="BB2293" s="17"/>
      <c r="BC2293" s="17">
        <v>6.8463609879895193E-2</v>
      </c>
      <c r="BD2293" s="17">
        <v>6.7691050768322505E-2</v>
      </c>
      <c r="BE2293" s="17">
        <v>4.1454443515101802E-2</v>
      </c>
      <c r="BF2293" s="17">
        <v>0.28909856576928999</v>
      </c>
      <c r="BG2293" s="17">
        <v>0</v>
      </c>
    </row>
    <row r="2294" spans="2:59" x14ac:dyDescent="0.35">
      <c r="B2294" t="s">
        <v>726</v>
      </c>
      <c r="C2294" s="17">
        <v>0.379331061019402</v>
      </c>
      <c r="D2294" s="17">
        <v>0.36411664856221598</v>
      </c>
      <c r="E2294" s="17">
        <v>0.39373682500373502</v>
      </c>
      <c r="F2294" s="17"/>
      <c r="G2294" s="17">
        <v>0.39325057730513902</v>
      </c>
      <c r="H2294" s="17">
        <v>0.45296150316337902</v>
      </c>
      <c r="I2294" s="17">
        <v>0.36385073324376499</v>
      </c>
      <c r="J2294" s="17">
        <v>0.487827277172873</v>
      </c>
      <c r="K2294" s="17">
        <v>0.510947524015535</v>
      </c>
      <c r="L2294" s="17">
        <v>0.22155056900220599</v>
      </c>
      <c r="M2294" s="17"/>
      <c r="N2294" s="17">
        <v>0.37326459998163602</v>
      </c>
      <c r="O2294" s="17">
        <v>0.42133761545453802</v>
      </c>
      <c r="P2294" s="17">
        <v>0.52381360937928101</v>
      </c>
      <c r="Q2294" s="17">
        <v>0.24322904697539199</v>
      </c>
      <c r="R2294" s="17"/>
      <c r="S2294" s="17">
        <v>0.61563491303574103</v>
      </c>
      <c r="T2294" s="17">
        <v>0.38977103904431998</v>
      </c>
      <c r="U2294" s="17">
        <v>0.65776233093022496</v>
      </c>
      <c r="V2294" s="17">
        <v>0.220370462775001</v>
      </c>
      <c r="W2294" s="17">
        <v>0.48707025626776401</v>
      </c>
      <c r="X2294" s="17">
        <v>0.63701210521376295</v>
      </c>
      <c r="Y2294" s="17">
        <v>5.95422806424128E-2</v>
      </c>
      <c r="Z2294" s="17">
        <v>0.16957557591494099</v>
      </c>
      <c r="AA2294" s="17">
        <v>0.228017405954305</v>
      </c>
      <c r="AB2294" s="17">
        <v>0.47850764886170499</v>
      </c>
      <c r="AC2294" s="17">
        <v>0.278551349965526</v>
      </c>
      <c r="AD2294" s="17">
        <v>0.48610055046433098</v>
      </c>
      <c r="AE2294" s="17"/>
      <c r="AF2294" s="17">
        <v>0.29958728270073898</v>
      </c>
      <c r="AG2294" s="17">
        <v>0.39032456561958401</v>
      </c>
      <c r="AH2294" s="17">
        <v>0.46331236047908902</v>
      </c>
      <c r="AI2294" s="17"/>
      <c r="AJ2294" s="17">
        <v>0.23828652983771301</v>
      </c>
      <c r="AK2294" s="17">
        <v>0.417021424583505</v>
      </c>
      <c r="AL2294" s="17">
        <v>0.28131611241414101</v>
      </c>
      <c r="AM2294" s="17">
        <v>0</v>
      </c>
      <c r="AN2294" s="17">
        <v>0.55497089960407298</v>
      </c>
      <c r="AO2294" s="17"/>
      <c r="AP2294" s="17">
        <v>0.25900465185947202</v>
      </c>
      <c r="AQ2294" s="17">
        <v>0.39013763235173798</v>
      </c>
      <c r="AR2294" s="17">
        <v>0.65263199423009199</v>
      </c>
      <c r="AS2294" s="17">
        <v>0.23272756248548301</v>
      </c>
      <c r="AT2294" s="17">
        <v>1</v>
      </c>
      <c r="AU2294" s="17"/>
      <c r="AV2294" s="17">
        <v>0.43408126948479803</v>
      </c>
      <c r="AW2294" s="17">
        <v>0.23084153103083199</v>
      </c>
      <c r="AX2294" s="17">
        <v>0.58364753871305997</v>
      </c>
      <c r="AY2294" s="17">
        <v>0.222381848407119</v>
      </c>
      <c r="AZ2294" s="17">
        <v>0.74562560034507597</v>
      </c>
      <c r="BA2294" s="17">
        <v>0.35122542586304101</v>
      </c>
      <c r="BB2294" s="17"/>
      <c r="BC2294" s="17">
        <v>0.41639828194219403</v>
      </c>
      <c r="BD2294" s="17">
        <v>0.35275680322604602</v>
      </c>
      <c r="BE2294" s="17">
        <v>0.427682199057557</v>
      </c>
      <c r="BF2294" s="17">
        <v>0.36622057493691001</v>
      </c>
      <c r="BG2294" s="17">
        <v>0</v>
      </c>
    </row>
    <row r="2295" spans="2:59" x14ac:dyDescent="0.35">
      <c r="B2295" t="s">
        <v>100</v>
      </c>
      <c r="C2295" s="17">
        <v>8.4330530637404005E-2</v>
      </c>
      <c r="D2295" s="17">
        <v>6.4978371197515802E-2</v>
      </c>
      <c r="E2295" s="17">
        <v>0.10265411968579501</v>
      </c>
      <c r="F2295" s="17"/>
      <c r="G2295" s="17">
        <v>0</v>
      </c>
      <c r="H2295" s="17">
        <v>5.5326748689547102E-2</v>
      </c>
      <c r="I2295" s="17">
        <v>6.8548347308546601E-2</v>
      </c>
      <c r="J2295" s="17">
        <v>5.0603693601186502E-2</v>
      </c>
      <c r="K2295" s="17">
        <v>0.15312217618490601</v>
      </c>
      <c r="L2295" s="17">
        <v>0.10666148011656799</v>
      </c>
      <c r="M2295" s="17"/>
      <c r="N2295" s="17">
        <v>5.0140674057423798E-2</v>
      </c>
      <c r="O2295" s="17">
        <v>0.100974578167212</v>
      </c>
      <c r="P2295" s="17">
        <v>0.107510563620939</v>
      </c>
      <c r="Q2295" s="17">
        <v>7.96510609201935E-2</v>
      </c>
      <c r="R2295" s="17"/>
      <c r="S2295" s="17">
        <v>0</v>
      </c>
      <c r="T2295" s="17">
        <v>0.16676746888871199</v>
      </c>
      <c r="U2295" s="17">
        <v>0</v>
      </c>
      <c r="V2295" s="17">
        <v>0</v>
      </c>
      <c r="W2295" s="17">
        <v>0</v>
      </c>
      <c r="X2295" s="17">
        <v>0.362987894786237</v>
      </c>
      <c r="Y2295" s="17">
        <v>0</v>
      </c>
      <c r="Z2295" s="17">
        <v>0.16957557591494099</v>
      </c>
      <c r="AA2295" s="17">
        <v>0.24475181470436899</v>
      </c>
      <c r="AB2295" s="17">
        <v>0.11837412937882</v>
      </c>
      <c r="AC2295" s="17">
        <v>0.129209421122258</v>
      </c>
      <c r="AD2295" s="17">
        <v>0</v>
      </c>
      <c r="AE2295" s="17"/>
      <c r="AF2295" s="17">
        <v>7.5902703566908605E-2</v>
      </c>
      <c r="AG2295" s="17">
        <v>0.10248676701277599</v>
      </c>
      <c r="AH2295" s="17">
        <v>0.110851238647726</v>
      </c>
      <c r="AI2295" s="17"/>
      <c r="AJ2295" s="17">
        <v>0.150920732025279</v>
      </c>
      <c r="AK2295" s="17">
        <v>9.5312763940140002E-2</v>
      </c>
      <c r="AL2295" s="17">
        <v>0</v>
      </c>
      <c r="AM2295" s="17">
        <v>0</v>
      </c>
      <c r="AN2295" s="17">
        <v>0</v>
      </c>
      <c r="AO2295" s="17"/>
      <c r="AP2295" s="17">
        <v>0.25456851739599601</v>
      </c>
      <c r="AQ2295" s="17">
        <v>8.1864338069672901E-2</v>
      </c>
      <c r="AR2295" s="17">
        <v>0</v>
      </c>
      <c r="AS2295" s="17">
        <v>0</v>
      </c>
      <c r="AT2295" s="17">
        <v>0</v>
      </c>
      <c r="AU2295" s="17"/>
      <c r="AV2295" s="17">
        <v>7.5847372746272998E-2</v>
      </c>
      <c r="AW2295" s="17">
        <v>0.27969285261908899</v>
      </c>
      <c r="AX2295" s="17">
        <v>0</v>
      </c>
      <c r="AY2295" s="17">
        <v>0</v>
      </c>
      <c r="AZ2295" s="17">
        <v>0</v>
      </c>
      <c r="BA2295" s="17">
        <v>0.12328474508967301</v>
      </c>
      <c r="BB2295" s="17"/>
      <c r="BC2295" s="17">
        <v>0.15268847864476801</v>
      </c>
      <c r="BD2295" s="17">
        <v>9.6795951889284595E-2</v>
      </c>
      <c r="BE2295" s="17">
        <v>4.8151295928954299E-2</v>
      </c>
      <c r="BF2295" s="17">
        <v>0</v>
      </c>
      <c r="BG2295" s="17">
        <v>0</v>
      </c>
    </row>
    <row r="2296" spans="2:59" x14ac:dyDescent="0.35">
      <c r="C2296" s="17"/>
      <c r="D2296" s="17"/>
      <c r="E2296" s="17"/>
      <c r="F2296" s="17"/>
      <c r="G2296" s="17"/>
      <c r="H2296" s="17"/>
      <c r="I2296" s="17"/>
      <c r="J2296" s="17"/>
      <c r="K2296" s="17"/>
      <c r="L2296" s="17"/>
      <c r="M2296" s="17"/>
      <c r="N2296" s="17"/>
      <c r="O2296" s="17"/>
      <c r="P2296" s="17"/>
      <c r="Q2296" s="17"/>
      <c r="R2296" s="17"/>
      <c r="S2296" s="17"/>
      <c r="T2296" s="17"/>
      <c r="U2296" s="17"/>
      <c r="V2296" s="17"/>
      <c r="W2296" s="17"/>
      <c r="X2296" s="17"/>
      <c r="Y2296" s="17"/>
      <c r="Z2296" s="17"/>
      <c r="AA2296" s="17"/>
      <c r="AB2296" s="17"/>
      <c r="AC2296" s="17"/>
      <c r="AD2296" s="17"/>
      <c r="AE2296" s="17"/>
      <c r="AF2296" s="17"/>
      <c r="AG2296" s="17"/>
      <c r="AH2296" s="17"/>
      <c r="AI2296" s="17"/>
      <c r="AJ2296" s="17"/>
      <c r="AK2296" s="17"/>
      <c r="AL2296" s="17"/>
      <c r="AM2296" s="17"/>
      <c r="AN2296" s="17"/>
      <c r="AO2296" s="17"/>
      <c r="AP2296" s="17"/>
      <c r="AQ2296" s="17"/>
      <c r="AR2296" s="17"/>
      <c r="AS2296" s="17"/>
      <c r="AT2296" s="17"/>
      <c r="AU2296" s="17"/>
      <c r="AV2296" s="17"/>
      <c r="AW2296" s="17"/>
      <c r="AX2296" s="17"/>
      <c r="AY2296" s="17"/>
      <c r="AZ2296" s="17"/>
      <c r="BA2296" s="17"/>
      <c r="BB2296" s="17"/>
      <c r="BC2296" s="17"/>
      <c r="BD2296" s="17"/>
      <c r="BE2296" s="17"/>
      <c r="BF2296" s="17"/>
      <c r="BG2296" s="17"/>
    </row>
    <row r="2297" spans="2:59" x14ac:dyDescent="0.35">
      <c r="B2297" s="6" t="s">
        <v>735</v>
      </c>
      <c r="C2297" s="17"/>
      <c r="D2297" s="17"/>
      <c r="E2297" s="17"/>
      <c r="F2297" s="17"/>
      <c r="G2297" s="17"/>
      <c r="H2297" s="17"/>
      <c r="I2297" s="17"/>
      <c r="J2297" s="17"/>
      <c r="K2297" s="17"/>
      <c r="L2297" s="17"/>
      <c r="M2297" s="17"/>
      <c r="N2297" s="17"/>
      <c r="O2297" s="17"/>
      <c r="P2297" s="17"/>
      <c r="Q2297" s="17"/>
      <c r="R2297" s="17"/>
      <c r="S2297" s="17"/>
      <c r="T2297" s="17"/>
      <c r="U2297" s="17"/>
      <c r="V2297" s="17"/>
      <c r="W2297" s="17"/>
      <c r="X2297" s="17"/>
      <c r="Y2297" s="17"/>
      <c r="Z2297" s="17"/>
      <c r="AA2297" s="17"/>
      <c r="AB2297" s="17"/>
      <c r="AC2297" s="17"/>
      <c r="AD2297" s="17"/>
      <c r="AE2297" s="17"/>
      <c r="AF2297" s="17"/>
      <c r="AG2297" s="17"/>
      <c r="AH2297" s="17"/>
      <c r="AI2297" s="17"/>
      <c r="AJ2297" s="17"/>
      <c r="AK2297" s="17"/>
      <c r="AL2297" s="17"/>
      <c r="AM2297" s="17"/>
      <c r="AN2297" s="17"/>
      <c r="AO2297" s="17"/>
      <c r="AP2297" s="17"/>
      <c r="AQ2297" s="17"/>
      <c r="AR2297" s="17"/>
      <c r="AS2297" s="17"/>
      <c r="AT2297" s="17"/>
      <c r="AU2297" s="17"/>
      <c r="AV2297" s="17"/>
      <c r="AW2297" s="17"/>
      <c r="AX2297" s="17"/>
      <c r="AY2297" s="17"/>
      <c r="AZ2297" s="17"/>
      <c r="BA2297" s="17"/>
      <c r="BB2297" s="17"/>
      <c r="BC2297" s="17"/>
      <c r="BD2297" s="17"/>
      <c r="BE2297" s="17"/>
      <c r="BF2297" s="17"/>
      <c r="BG2297" s="17"/>
    </row>
    <row r="2298" spans="2:59" x14ac:dyDescent="0.35">
      <c r="B2298" s="24" t="s">
        <v>736</v>
      </c>
      <c r="C2298" s="17"/>
      <c r="D2298" s="17"/>
      <c r="E2298" s="17"/>
      <c r="F2298" s="17"/>
      <c r="G2298" s="17"/>
      <c r="H2298" s="17"/>
      <c r="I2298" s="17"/>
      <c r="J2298" s="17"/>
      <c r="K2298" s="17"/>
      <c r="L2298" s="17"/>
      <c r="M2298" s="17"/>
      <c r="N2298" s="17"/>
      <c r="O2298" s="17"/>
      <c r="P2298" s="17"/>
      <c r="Q2298" s="17"/>
      <c r="R2298" s="17"/>
      <c r="S2298" s="17"/>
      <c r="T2298" s="17"/>
      <c r="U2298" s="17"/>
      <c r="V2298" s="17"/>
      <c r="W2298" s="17"/>
      <c r="X2298" s="17"/>
      <c r="Y2298" s="17"/>
      <c r="Z2298" s="17"/>
      <c r="AA2298" s="17"/>
      <c r="AB2298" s="17"/>
      <c r="AC2298" s="17"/>
      <c r="AD2298" s="17"/>
      <c r="AE2298" s="17"/>
      <c r="AF2298" s="17"/>
      <c r="AG2298" s="17"/>
      <c r="AH2298" s="17"/>
      <c r="AI2298" s="17"/>
      <c r="AJ2298" s="17"/>
      <c r="AK2298" s="17"/>
      <c r="AL2298" s="17"/>
      <c r="AM2298" s="17"/>
      <c r="AN2298" s="17"/>
      <c r="AO2298" s="17"/>
      <c r="AP2298" s="17"/>
      <c r="AQ2298" s="17"/>
      <c r="AR2298" s="17"/>
      <c r="AS2298" s="17"/>
      <c r="AT2298" s="17"/>
      <c r="AU2298" s="17"/>
      <c r="AV2298" s="17"/>
      <c r="AW2298" s="17"/>
      <c r="AX2298" s="17"/>
      <c r="AY2298" s="17"/>
      <c r="AZ2298" s="17"/>
      <c r="BA2298" s="17"/>
      <c r="BB2298" s="17"/>
      <c r="BC2298" s="17"/>
      <c r="BD2298" s="17"/>
      <c r="BE2298" s="17"/>
      <c r="BF2298" s="17"/>
      <c r="BG2298" s="17"/>
    </row>
    <row r="2299" spans="2:59" x14ac:dyDescent="0.35">
      <c r="B2299" t="s">
        <v>721</v>
      </c>
      <c r="C2299" s="17">
        <v>0.13489704121216101</v>
      </c>
      <c r="D2299" s="17">
        <v>0.18717593401764401</v>
      </c>
      <c r="E2299" s="17">
        <v>8.4400277611698493E-2</v>
      </c>
      <c r="F2299" s="17"/>
      <c r="G2299" s="17">
        <v>9.6298265248640796E-2</v>
      </c>
      <c r="H2299" s="17">
        <v>0.120440892519732</v>
      </c>
      <c r="I2299" s="17">
        <v>0.12895428661762101</v>
      </c>
      <c r="J2299" s="17">
        <v>5.1923933391482303E-2</v>
      </c>
      <c r="K2299" s="17">
        <v>0.11833552404842999</v>
      </c>
      <c r="L2299" s="17">
        <v>0.27080333583453498</v>
      </c>
      <c r="M2299" s="17"/>
      <c r="N2299" s="17">
        <v>0.200711474909503</v>
      </c>
      <c r="O2299" s="17">
        <v>9.9566757478267098E-2</v>
      </c>
      <c r="P2299" s="17">
        <v>6.8175730825813602E-2</v>
      </c>
      <c r="Q2299" s="17">
        <v>0.143958030426968</v>
      </c>
      <c r="R2299" s="17"/>
      <c r="S2299" s="17">
        <v>9.2853872949957894E-2</v>
      </c>
      <c r="T2299" s="17">
        <v>0.176150522592565</v>
      </c>
      <c r="U2299" s="17">
        <v>0</v>
      </c>
      <c r="V2299" s="17">
        <v>0.167430639143512</v>
      </c>
      <c r="W2299" s="17">
        <v>0.12018228491473</v>
      </c>
      <c r="X2299" s="17">
        <v>9.2222036022040793E-2</v>
      </c>
      <c r="Y2299" s="17">
        <v>8.1146790491132104E-2</v>
      </c>
      <c r="Z2299" s="17">
        <v>0.368526043411184</v>
      </c>
      <c r="AA2299" s="17">
        <v>0.179513013129671</v>
      </c>
      <c r="AB2299" s="17">
        <v>0.22747204784120201</v>
      </c>
      <c r="AC2299" s="17">
        <v>0.19577759584288601</v>
      </c>
      <c r="AD2299" s="17">
        <v>0</v>
      </c>
      <c r="AE2299" s="17"/>
      <c r="AF2299" s="17">
        <v>0.10045194021373</v>
      </c>
      <c r="AG2299" s="17">
        <v>0.16668410412652601</v>
      </c>
      <c r="AH2299" s="17">
        <v>0.147038251835234</v>
      </c>
      <c r="AI2299" s="17"/>
      <c r="AJ2299" s="17">
        <v>0.12146392969558401</v>
      </c>
      <c r="AK2299" s="17">
        <v>0.110625026967585</v>
      </c>
      <c r="AL2299" s="17">
        <v>0.38986449893005498</v>
      </c>
      <c r="AM2299" s="17">
        <v>0.50138448540013503</v>
      </c>
      <c r="AN2299" s="17">
        <v>0.14838052584227199</v>
      </c>
      <c r="AO2299" s="17"/>
      <c r="AP2299" s="17">
        <v>0.19389614916261699</v>
      </c>
      <c r="AQ2299" s="17">
        <v>9.1428951155442598E-2</v>
      </c>
      <c r="AR2299" s="17">
        <v>0.35077183854310401</v>
      </c>
      <c r="AS2299" s="17">
        <v>7.0258905217755505E-2</v>
      </c>
      <c r="AT2299" s="17">
        <v>0.127245044600825</v>
      </c>
      <c r="AU2299" s="17"/>
      <c r="AV2299" s="17">
        <v>0.12138710901572899</v>
      </c>
      <c r="AW2299" s="17">
        <v>0.20278251971889</v>
      </c>
      <c r="AX2299" s="17">
        <v>0.23387949603827701</v>
      </c>
      <c r="AY2299" s="17">
        <v>0.124920796091468</v>
      </c>
      <c r="AZ2299" s="17">
        <v>0.11209382053310001</v>
      </c>
      <c r="BA2299" s="17">
        <v>0</v>
      </c>
      <c r="BB2299" s="17"/>
      <c r="BC2299" s="17">
        <v>0</v>
      </c>
      <c r="BD2299" s="17">
        <v>0.16796960420382501</v>
      </c>
      <c r="BE2299" s="17">
        <v>0.175166393148149</v>
      </c>
      <c r="BF2299" s="17">
        <v>0.125574885893106</v>
      </c>
      <c r="BG2299" s="17">
        <v>0</v>
      </c>
    </row>
    <row r="2300" spans="2:59" x14ac:dyDescent="0.35">
      <c r="B2300" t="s">
        <v>689</v>
      </c>
      <c r="C2300" s="17">
        <v>0.17344797467435799</v>
      </c>
      <c r="D2300" s="17">
        <v>0.14638041952636699</v>
      </c>
      <c r="E2300" s="17">
        <v>0.19959282702684</v>
      </c>
      <c r="F2300" s="17"/>
      <c r="G2300" s="17">
        <v>7.3690615629179904E-2</v>
      </c>
      <c r="H2300" s="17">
        <v>0.35918509716490399</v>
      </c>
      <c r="I2300" s="17">
        <v>0</v>
      </c>
      <c r="J2300" s="17">
        <v>0.167083481809328</v>
      </c>
      <c r="K2300" s="17">
        <v>0.172567186041377</v>
      </c>
      <c r="L2300" s="17">
        <v>0.22307787019975001</v>
      </c>
      <c r="M2300" s="17"/>
      <c r="N2300" s="17">
        <v>0.165305664072873</v>
      </c>
      <c r="O2300" s="17">
        <v>0.14143398269751001</v>
      </c>
      <c r="P2300" s="17">
        <v>0.224932556985461</v>
      </c>
      <c r="Q2300" s="17">
        <v>0.18523441292454301</v>
      </c>
      <c r="R2300" s="17"/>
      <c r="S2300" s="17">
        <v>0.41269931107573099</v>
      </c>
      <c r="T2300" s="17">
        <v>0.301252890840363</v>
      </c>
      <c r="U2300" s="17">
        <v>0</v>
      </c>
      <c r="V2300" s="17">
        <v>7.5494160386651202E-2</v>
      </c>
      <c r="W2300" s="17">
        <v>0.18432445431512501</v>
      </c>
      <c r="X2300" s="17">
        <v>0.237696060616368</v>
      </c>
      <c r="Y2300" s="17">
        <v>8.2428198972317901E-2</v>
      </c>
      <c r="Z2300" s="17">
        <v>0</v>
      </c>
      <c r="AA2300" s="17">
        <v>0.10492060424091899</v>
      </c>
      <c r="AB2300" s="17">
        <v>0.198894947553966</v>
      </c>
      <c r="AC2300" s="17">
        <v>0</v>
      </c>
      <c r="AD2300" s="17">
        <v>0.22606991014674499</v>
      </c>
      <c r="AE2300" s="17"/>
      <c r="AF2300" s="17">
        <v>0.18954528047670399</v>
      </c>
      <c r="AG2300" s="17">
        <v>0.164731397661149</v>
      </c>
      <c r="AH2300" s="17">
        <v>0.116233084941801</v>
      </c>
      <c r="AI2300" s="17"/>
      <c r="AJ2300" s="17">
        <v>0.20129883598926601</v>
      </c>
      <c r="AK2300" s="17">
        <v>0.13723536466518799</v>
      </c>
      <c r="AL2300" s="17">
        <v>0.21767121243664</v>
      </c>
      <c r="AM2300" s="17">
        <v>0</v>
      </c>
      <c r="AN2300" s="17">
        <v>0.24608958359499999</v>
      </c>
      <c r="AO2300" s="17"/>
      <c r="AP2300" s="17">
        <v>0.22970412473014501</v>
      </c>
      <c r="AQ2300" s="17">
        <v>0.14677744056964701</v>
      </c>
      <c r="AR2300" s="17">
        <v>0.109463357282278</v>
      </c>
      <c r="AS2300" s="17">
        <v>0.17432482410125899</v>
      </c>
      <c r="AT2300" s="17">
        <v>0.36708810409430698</v>
      </c>
      <c r="AU2300" s="17"/>
      <c r="AV2300" s="17">
        <v>0.256844204686074</v>
      </c>
      <c r="AW2300" s="17">
        <v>0.145431572689941</v>
      </c>
      <c r="AX2300" s="17">
        <v>0.107854773870539</v>
      </c>
      <c r="AY2300" s="17">
        <v>0.14940046777760099</v>
      </c>
      <c r="AZ2300" s="17">
        <v>0.20937799701579499</v>
      </c>
      <c r="BA2300" s="17">
        <v>0.19210771930127299</v>
      </c>
      <c r="BB2300" s="17"/>
      <c r="BC2300" s="17">
        <v>0.15212107292375199</v>
      </c>
      <c r="BD2300" s="17">
        <v>0.24768556749062101</v>
      </c>
      <c r="BE2300" s="17">
        <v>9.6329334348925502E-2</v>
      </c>
      <c r="BF2300" s="17">
        <v>0.195018403817973</v>
      </c>
      <c r="BG2300" s="17">
        <v>0</v>
      </c>
    </row>
    <row r="2301" spans="2:59" x14ac:dyDescent="0.35">
      <c r="B2301" t="s">
        <v>690</v>
      </c>
      <c r="C2301" s="17">
        <v>0.19240318378176099</v>
      </c>
      <c r="D2301" s="17">
        <v>0.187229664948344</v>
      </c>
      <c r="E2301" s="17">
        <v>0.19740034312263799</v>
      </c>
      <c r="F2301" s="17"/>
      <c r="G2301" s="17">
        <v>6.9911472325785998E-2</v>
      </c>
      <c r="H2301" s="17">
        <v>0.29625130266301403</v>
      </c>
      <c r="I2301" s="17">
        <v>0.27177800159036603</v>
      </c>
      <c r="J2301" s="17">
        <v>0.16587944838544999</v>
      </c>
      <c r="K2301" s="17">
        <v>0.26195751313215998</v>
      </c>
      <c r="L2301" s="17">
        <v>0.106908861279222</v>
      </c>
      <c r="M2301" s="17"/>
      <c r="N2301" s="17">
        <v>0.17012394925632299</v>
      </c>
      <c r="O2301" s="17">
        <v>0.23576941185418901</v>
      </c>
      <c r="P2301" s="17">
        <v>0.17098685694895399</v>
      </c>
      <c r="Q2301" s="17">
        <v>0.18126506673383</v>
      </c>
      <c r="R2301" s="17"/>
      <c r="S2301" s="17">
        <v>0.31537926398189098</v>
      </c>
      <c r="T2301" s="17">
        <v>0.25116695890671098</v>
      </c>
      <c r="U2301" s="17">
        <v>0.24899348364551699</v>
      </c>
      <c r="V2301" s="17">
        <v>0.10009010293591</v>
      </c>
      <c r="W2301" s="17">
        <v>0.20752502575508999</v>
      </c>
      <c r="X2301" s="17">
        <v>4.7095746159948097E-2</v>
      </c>
      <c r="Y2301" s="17">
        <v>0.119707042406199</v>
      </c>
      <c r="Z2301" s="17">
        <v>0.41670417396980203</v>
      </c>
      <c r="AA2301" s="17">
        <v>0.101560256139879</v>
      </c>
      <c r="AB2301" s="17">
        <v>0.27380590452763098</v>
      </c>
      <c r="AC2301" s="17">
        <v>0.36143482057141602</v>
      </c>
      <c r="AD2301" s="17">
        <v>0.27127393382812598</v>
      </c>
      <c r="AE2301" s="17"/>
      <c r="AF2301" s="17">
        <v>7.5860177066102E-2</v>
      </c>
      <c r="AG2301" s="17">
        <v>0.27114334062531498</v>
      </c>
      <c r="AH2301" s="17">
        <v>0.26514465268598703</v>
      </c>
      <c r="AI2301" s="17"/>
      <c r="AJ2301" s="17">
        <v>0.120174304924694</v>
      </c>
      <c r="AK2301" s="17">
        <v>0.24386533568631799</v>
      </c>
      <c r="AL2301" s="17">
        <v>0</v>
      </c>
      <c r="AM2301" s="17">
        <v>0</v>
      </c>
      <c r="AN2301" s="17">
        <v>0.19051003430798699</v>
      </c>
      <c r="AO2301" s="17"/>
      <c r="AP2301" s="17">
        <v>0</v>
      </c>
      <c r="AQ2301" s="17">
        <v>0.234847498169551</v>
      </c>
      <c r="AR2301" s="17">
        <v>9.2757029353895307E-2</v>
      </c>
      <c r="AS2301" s="17">
        <v>0.29993041195861597</v>
      </c>
      <c r="AT2301" s="17">
        <v>0</v>
      </c>
      <c r="AU2301" s="17"/>
      <c r="AV2301" s="17">
        <v>0.134227899448355</v>
      </c>
      <c r="AW2301" s="17">
        <v>4.12625159953477E-2</v>
      </c>
      <c r="AX2301" s="17">
        <v>0.322633363734526</v>
      </c>
      <c r="AY2301" s="17">
        <v>0.28520311617246102</v>
      </c>
      <c r="AZ2301" s="17">
        <v>0.23307170548164399</v>
      </c>
      <c r="BA2301" s="17">
        <v>0.116319937863227</v>
      </c>
      <c r="BB2301" s="17"/>
      <c r="BC2301" s="17">
        <v>0.15579192537619599</v>
      </c>
      <c r="BD2301" s="17">
        <v>0.166675340854577</v>
      </c>
      <c r="BE2301" s="17">
        <v>0.26236468196303397</v>
      </c>
      <c r="BF2301" s="17">
        <v>0.233642303846676</v>
      </c>
      <c r="BG2301" s="17">
        <v>0</v>
      </c>
    </row>
    <row r="2302" spans="2:59" x14ac:dyDescent="0.35">
      <c r="B2302" t="s">
        <v>691</v>
      </c>
      <c r="C2302" s="17">
        <v>0.19633083626120601</v>
      </c>
      <c r="D2302" s="17">
        <v>0.17929127818774901</v>
      </c>
      <c r="E2302" s="17">
        <v>0.21278953478592799</v>
      </c>
      <c r="F2302" s="17"/>
      <c r="G2302" s="17">
        <v>0.12941682044246</v>
      </c>
      <c r="H2302" s="17">
        <v>0.22412270765235001</v>
      </c>
      <c r="I2302" s="17">
        <v>0.27697886132862098</v>
      </c>
      <c r="J2302" s="17">
        <v>7.36408256440029E-2</v>
      </c>
      <c r="K2302" s="17">
        <v>0.26814726118364102</v>
      </c>
      <c r="L2302" s="17">
        <v>0.239984843133213</v>
      </c>
      <c r="M2302" s="17"/>
      <c r="N2302" s="17">
        <v>0.16267630701741401</v>
      </c>
      <c r="O2302" s="17">
        <v>0.149084520889844</v>
      </c>
      <c r="P2302" s="17">
        <v>0.38493541558692002</v>
      </c>
      <c r="Q2302" s="17">
        <v>0.17956640976091501</v>
      </c>
      <c r="R2302" s="17"/>
      <c r="S2302" s="17">
        <v>8.4600558375821505E-2</v>
      </c>
      <c r="T2302" s="17">
        <v>0</v>
      </c>
      <c r="U2302" s="17">
        <v>0.18562392504650799</v>
      </c>
      <c r="V2302" s="17">
        <v>0.33229801732285902</v>
      </c>
      <c r="W2302" s="17">
        <v>9.0925747735904699E-2</v>
      </c>
      <c r="X2302" s="17">
        <v>0.175440157122941</v>
      </c>
      <c r="Y2302" s="17">
        <v>0.37738733766659399</v>
      </c>
      <c r="Z2302" s="17">
        <v>0</v>
      </c>
      <c r="AA2302" s="17">
        <v>0.43879594436993702</v>
      </c>
      <c r="AB2302" s="17">
        <v>0.20211784465944599</v>
      </c>
      <c r="AC2302" s="17">
        <v>0.20637666647259301</v>
      </c>
      <c r="AD2302" s="17">
        <v>0.23950511062778701</v>
      </c>
      <c r="AE2302" s="17"/>
      <c r="AF2302" s="17">
        <v>0.26931272784922</v>
      </c>
      <c r="AG2302" s="17">
        <v>0.19572812873666501</v>
      </c>
      <c r="AH2302" s="17">
        <v>0.124748481708726</v>
      </c>
      <c r="AI2302" s="17"/>
      <c r="AJ2302" s="17">
        <v>0.217125505933951</v>
      </c>
      <c r="AK2302" s="17">
        <v>0.24491636838268599</v>
      </c>
      <c r="AL2302" s="17">
        <v>0.15538935045086999</v>
      </c>
      <c r="AM2302" s="17">
        <v>0.49861551459986497</v>
      </c>
      <c r="AN2302" s="17">
        <v>0.12588727819416501</v>
      </c>
      <c r="AO2302" s="17"/>
      <c r="AP2302" s="17">
        <v>0.16251241470181901</v>
      </c>
      <c r="AQ2302" s="17">
        <v>0.248905020326806</v>
      </c>
      <c r="AR2302" s="17">
        <v>0.18451248027126099</v>
      </c>
      <c r="AS2302" s="17">
        <v>0.21623167246633199</v>
      </c>
      <c r="AT2302" s="17">
        <v>0</v>
      </c>
      <c r="AU2302" s="17"/>
      <c r="AV2302" s="17">
        <v>0.219727860969058</v>
      </c>
      <c r="AW2302" s="17">
        <v>0.17632768785284</v>
      </c>
      <c r="AX2302" s="17">
        <v>7.6994486625772698E-2</v>
      </c>
      <c r="AY2302" s="17">
        <v>0.20035017819679499</v>
      </c>
      <c r="AZ2302" s="17">
        <v>0</v>
      </c>
      <c r="BA2302" s="17">
        <v>0.49818786955736399</v>
      </c>
      <c r="BB2302" s="17"/>
      <c r="BC2302" s="17">
        <v>0.38139240208167402</v>
      </c>
      <c r="BD2302" s="17">
        <v>0</v>
      </c>
      <c r="BE2302" s="17">
        <v>0.23336170321298799</v>
      </c>
      <c r="BF2302" s="17">
        <v>0.16650962166203001</v>
      </c>
      <c r="BG2302" s="17">
        <v>1</v>
      </c>
    </row>
    <row r="2303" spans="2:59" x14ac:dyDescent="0.35">
      <c r="B2303" t="s">
        <v>692</v>
      </c>
      <c r="C2303" s="17">
        <v>0.163682320855362</v>
      </c>
      <c r="D2303" s="17">
        <v>0.163019076313866</v>
      </c>
      <c r="E2303" s="17">
        <v>0.164322956129446</v>
      </c>
      <c r="F2303" s="17"/>
      <c r="G2303" s="17">
        <v>0.30557081344808701</v>
      </c>
      <c r="H2303" s="17">
        <v>0</v>
      </c>
      <c r="I2303" s="17">
        <v>0.135836449771503</v>
      </c>
      <c r="J2303" s="17">
        <v>0.28368235896538802</v>
      </c>
      <c r="K2303" s="17">
        <v>0.125657239610966</v>
      </c>
      <c r="L2303" s="17">
        <v>0.12529317918914201</v>
      </c>
      <c r="M2303" s="17"/>
      <c r="N2303" s="17">
        <v>0.18500109399638101</v>
      </c>
      <c r="O2303" s="17">
        <v>0.23281439105489499</v>
      </c>
      <c r="P2303" s="17">
        <v>0.103214971604793</v>
      </c>
      <c r="Q2303" s="17">
        <v>0.111917894863917</v>
      </c>
      <c r="R2303" s="17"/>
      <c r="S2303" s="17">
        <v>0</v>
      </c>
      <c r="T2303" s="17">
        <v>0.13495578461871399</v>
      </c>
      <c r="U2303" s="17">
        <v>0.45735381724760998</v>
      </c>
      <c r="V2303" s="17">
        <v>0</v>
      </c>
      <c r="W2303" s="17">
        <v>0.30364378069992998</v>
      </c>
      <c r="X2303" s="17">
        <v>0.311275203766334</v>
      </c>
      <c r="Y2303" s="17">
        <v>0.254660585274466</v>
      </c>
      <c r="Z2303" s="17">
        <v>0</v>
      </c>
      <c r="AA2303" s="17">
        <v>0</v>
      </c>
      <c r="AB2303" s="17">
        <v>0</v>
      </c>
      <c r="AC2303" s="17">
        <v>0.23641091711310599</v>
      </c>
      <c r="AD2303" s="17">
        <v>0.26315104539734202</v>
      </c>
      <c r="AE2303" s="17"/>
      <c r="AF2303" s="17">
        <v>0.23582192100311999</v>
      </c>
      <c r="AG2303" s="17">
        <v>0.101282719033201</v>
      </c>
      <c r="AH2303" s="17">
        <v>0.11167570097833</v>
      </c>
      <c r="AI2303" s="17"/>
      <c r="AJ2303" s="17">
        <v>0.23532618661949201</v>
      </c>
      <c r="AK2303" s="17">
        <v>8.2837888805180407E-2</v>
      </c>
      <c r="AL2303" s="17">
        <v>0.237074938182435</v>
      </c>
      <c r="AM2303" s="17">
        <v>0</v>
      </c>
      <c r="AN2303" s="17">
        <v>6.1217624133543702E-2</v>
      </c>
      <c r="AO2303" s="17"/>
      <c r="AP2303" s="17">
        <v>0.32257249051700998</v>
      </c>
      <c r="AQ2303" s="17">
        <v>9.35211785614328E-2</v>
      </c>
      <c r="AR2303" s="17">
        <v>0.11922117936698599</v>
      </c>
      <c r="AS2303" s="17">
        <v>0.162397487008378</v>
      </c>
      <c r="AT2303" s="17">
        <v>0.24899082899465799</v>
      </c>
      <c r="AU2303" s="17"/>
      <c r="AV2303" s="17">
        <v>0.124164888187502</v>
      </c>
      <c r="AW2303" s="17">
        <v>0.29028200913627</v>
      </c>
      <c r="AX2303" s="17">
        <v>0.117469203032447</v>
      </c>
      <c r="AY2303" s="17">
        <v>0.13570119803207101</v>
      </c>
      <c r="AZ2303" s="17">
        <v>0.21934318454028001</v>
      </c>
      <c r="BA2303" s="17">
        <v>9.4310556802811599E-2</v>
      </c>
      <c r="BB2303" s="17"/>
      <c r="BC2303" s="17">
        <v>0.15297720902138401</v>
      </c>
      <c r="BD2303" s="17">
        <v>0.26734033266809498</v>
      </c>
      <c r="BE2303" s="17">
        <v>6.4455853730990706E-2</v>
      </c>
      <c r="BF2303" s="17">
        <v>0.222669722750065</v>
      </c>
      <c r="BG2303" s="17">
        <v>0</v>
      </c>
    </row>
    <row r="2304" spans="2:59" x14ac:dyDescent="0.35">
      <c r="B2304" t="s">
        <v>598</v>
      </c>
      <c r="C2304" s="17">
        <v>3.4215299934151698E-2</v>
      </c>
      <c r="D2304" s="17">
        <v>3.3955865905220199E-2</v>
      </c>
      <c r="E2304" s="17">
        <v>3.4465890146106203E-2</v>
      </c>
      <c r="F2304" s="17"/>
      <c r="G2304" s="17">
        <v>8.17594451012882E-2</v>
      </c>
      <c r="H2304" s="17">
        <v>0</v>
      </c>
      <c r="I2304" s="17">
        <v>0</v>
      </c>
      <c r="J2304" s="17">
        <v>0.10905223481368399</v>
      </c>
      <c r="K2304" s="17">
        <v>0</v>
      </c>
      <c r="L2304" s="17">
        <v>0</v>
      </c>
      <c r="M2304" s="17"/>
      <c r="N2304" s="17">
        <v>2.9613832317228899E-2</v>
      </c>
      <c r="O2304" s="17">
        <v>3.2075190990102101E-2</v>
      </c>
      <c r="P2304" s="17">
        <v>0</v>
      </c>
      <c r="Q2304" s="17">
        <v>5.5583054293469297E-2</v>
      </c>
      <c r="R2304" s="17"/>
      <c r="S2304" s="17">
        <v>0</v>
      </c>
      <c r="T2304" s="17">
        <v>6.7432580216782403E-2</v>
      </c>
      <c r="U2304" s="17">
        <v>0.108028774060365</v>
      </c>
      <c r="V2304" s="17">
        <v>0</v>
      </c>
      <c r="W2304" s="17">
        <v>0</v>
      </c>
      <c r="X2304" s="17">
        <v>6.56232952877812E-2</v>
      </c>
      <c r="Y2304" s="17">
        <v>0</v>
      </c>
      <c r="Z2304" s="17">
        <v>0</v>
      </c>
      <c r="AA2304" s="17">
        <v>8.9984465763939203E-2</v>
      </c>
      <c r="AB2304" s="17">
        <v>0</v>
      </c>
      <c r="AC2304" s="17">
        <v>0</v>
      </c>
      <c r="AD2304" s="17">
        <v>0</v>
      </c>
      <c r="AE2304" s="17"/>
      <c r="AF2304" s="17">
        <v>2.4940034173074398E-2</v>
      </c>
      <c r="AG2304" s="17">
        <v>2.1775375287625898E-2</v>
      </c>
      <c r="AH2304" s="17">
        <v>0.11783154536232</v>
      </c>
      <c r="AI2304" s="17"/>
      <c r="AJ2304" s="17">
        <v>2.68925668588136E-2</v>
      </c>
      <c r="AK2304" s="17">
        <v>2.9435498790230299E-2</v>
      </c>
      <c r="AL2304" s="17">
        <v>0</v>
      </c>
      <c r="AM2304" s="17">
        <v>0</v>
      </c>
      <c r="AN2304" s="17">
        <v>0.118907198932564</v>
      </c>
      <c r="AO2304" s="17"/>
      <c r="AP2304" s="17">
        <v>0</v>
      </c>
      <c r="AQ2304" s="17">
        <v>2.4327738983662601E-2</v>
      </c>
      <c r="AR2304" s="17">
        <v>0</v>
      </c>
      <c r="AS2304" s="17">
        <v>4.36859291118867E-2</v>
      </c>
      <c r="AT2304" s="17">
        <v>0</v>
      </c>
      <c r="AU2304" s="17"/>
      <c r="AV2304" s="17">
        <v>3.2299111679574999E-2</v>
      </c>
      <c r="AW2304" s="17">
        <v>5.63505637801038E-2</v>
      </c>
      <c r="AX2304" s="17">
        <v>0</v>
      </c>
      <c r="AY2304" s="17">
        <v>0</v>
      </c>
      <c r="AZ2304" s="17">
        <v>0</v>
      </c>
      <c r="BA2304" s="17">
        <v>0</v>
      </c>
      <c r="BB2304" s="17"/>
      <c r="BC2304" s="17">
        <v>4.0217464370112303E-2</v>
      </c>
      <c r="BD2304" s="17">
        <v>0</v>
      </c>
      <c r="BE2304" s="17">
        <v>6.1155269099280901E-2</v>
      </c>
      <c r="BF2304" s="17">
        <v>0</v>
      </c>
      <c r="BG2304" s="17">
        <v>0</v>
      </c>
    </row>
    <row r="2305" spans="2:59" x14ac:dyDescent="0.35">
      <c r="B2305" t="s">
        <v>722</v>
      </c>
      <c r="C2305" s="17">
        <v>5.1602487325238498E-2</v>
      </c>
      <c r="D2305" s="17">
        <v>4.2638663586196703E-2</v>
      </c>
      <c r="E2305" s="17">
        <v>6.0260744300779101E-2</v>
      </c>
      <c r="F2305" s="17"/>
      <c r="G2305" s="17">
        <v>0.243352567804558</v>
      </c>
      <c r="H2305" s="17">
        <v>0</v>
      </c>
      <c r="I2305" s="17">
        <v>5.9379436048408903E-2</v>
      </c>
      <c r="J2305" s="17">
        <v>3.2566562572379103E-2</v>
      </c>
      <c r="K2305" s="17">
        <v>0</v>
      </c>
      <c r="L2305" s="17">
        <v>3.3931910364138299E-2</v>
      </c>
      <c r="M2305" s="17"/>
      <c r="N2305" s="17">
        <v>5.53234598142286E-2</v>
      </c>
      <c r="O2305" s="17">
        <v>7.1386759655560406E-2</v>
      </c>
      <c r="P2305" s="17">
        <v>0</v>
      </c>
      <c r="Q2305" s="17">
        <v>5.4465876161037097E-2</v>
      </c>
      <c r="R2305" s="17"/>
      <c r="S2305" s="17">
        <v>0</v>
      </c>
      <c r="T2305" s="17">
        <v>6.9041262824864502E-2</v>
      </c>
      <c r="U2305" s="17">
        <v>0</v>
      </c>
      <c r="V2305" s="17">
        <v>0.14199298706496799</v>
      </c>
      <c r="W2305" s="17">
        <v>0</v>
      </c>
      <c r="X2305" s="17">
        <v>7.0647501024587694E-2</v>
      </c>
      <c r="Y2305" s="17">
        <v>0</v>
      </c>
      <c r="Z2305" s="17">
        <v>0</v>
      </c>
      <c r="AA2305" s="17">
        <v>8.5225716355654305E-2</v>
      </c>
      <c r="AB2305" s="17">
        <v>9.7709255417755603E-2</v>
      </c>
      <c r="AC2305" s="17">
        <v>0</v>
      </c>
      <c r="AD2305" s="17">
        <v>0</v>
      </c>
      <c r="AE2305" s="17"/>
      <c r="AF2305" s="17">
        <v>2.1719660547114099E-2</v>
      </c>
      <c r="AG2305" s="17">
        <v>3.3836751705793998E-2</v>
      </c>
      <c r="AH2305" s="17">
        <v>6.5138477868236205E-2</v>
      </c>
      <c r="AI2305" s="17"/>
      <c r="AJ2305" s="17">
        <v>2.1975844770436501E-2</v>
      </c>
      <c r="AK2305" s="17">
        <v>8.2923854379977804E-2</v>
      </c>
      <c r="AL2305" s="17">
        <v>0</v>
      </c>
      <c r="AM2305" s="17">
        <v>0</v>
      </c>
      <c r="AN2305" s="17">
        <v>0</v>
      </c>
      <c r="AO2305" s="17"/>
      <c r="AP2305" s="17">
        <v>4.4030159219597402E-2</v>
      </c>
      <c r="AQ2305" s="17">
        <v>6.8534591489406299E-2</v>
      </c>
      <c r="AR2305" s="17">
        <v>0.14327411518247599</v>
      </c>
      <c r="AS2305" s="17">
        <v>0</v>
      </c>
      <c r="AT2305" s="17">
        <v>0.14693923728799901</v>
      </c>
      <c r="AU2305" s="17"/>
      <c r="AV2305" s="17">
        <v>3.6557299066664703E-2</v>
      </c>
      <c r="AW2305" s="17">
        <v>8.7563130826608104E-2</v>
      </c>
      <c r="AX2305" s="17">
        <v>0.14116867669843799</v>
      </c>
      <c r="AY2305" s="17">
        <v>2.87579131940746E-2</v>
      </c>
      <c r="AZ2305" s="17">
        <v>0.12944300145834201</v>
      </c>
      <c r="BA2305" s="17">
        <v>0</v>
      </c>
      <c r="BB2305" s="17"/>
      <c r="BC2305" s="17">
        <v>3.1682985617305502E-2</v>
      </c>
      <c r="BD2305" s="17">
        <v>4.1778568339854397E-2</v>
      </c>
      <c r="BE2305" s="17">
        <v>0.107166764496632</v>
      </c>
      <c r="BF2305" s="17">
        <v>0</v>
      </c>
      <c r="BG2305" s="17">
        <v>0</v>
      </c>
    </row>
    <row r="2306" spans="2:59" x14ac:dyDescent="0.35">
      <c r="B2306" t="s">
        <v>100</v>
      </c>
      <c r="C2306" s="17">
        <v>5.3420855955761203E-2</v>
      </c>
      <c r="D2306" s="17">
        <v>6.03090975146134E-2</v>
      </c>
      <c r="E2306" s="17">
        <v>4.6767426876563899E-2</v>
      </c>
      <c r="F2306" s="17"/>
      <c r="G2306" s="17">
        <v>0</v>
      </c>
      <c r="H2306" s="17">
        <v>0</v>
      </c>
      <c r="I2306" s="17">
        <v>0.12707296464348</v>
      </c>
      <c r="J2306" s="17">
        <v>0.116171154418286</v>
      </c>
      <c r="K2306" s="17">
        <v>5.33352759834251E-2</v>
      </c>
      <c r="L2306" s="17">
        <v>0</v>
      </c>
      <c r="M2306" s="17"/>
      <c r="N2306" s="17">
        <v>3.12442186160494E-2</v>
      </c>
      <c r="O2306" s="17">
        <v>3.7868985379632202E-2</v>
      </c>
      <c r="P2306" s="17">
        <v>4.7754468048058399E-2</v>
      </c>
      <c r="Q2306" s="17">
        <v>8.8009254835320197E-2</v>
      </c>
      <c r="R2306" s="17"/>
      <c r="S2306" s="17">
        <v>9.4466993616598494E-2</v>
      </c>
      <c r="T2306" s="17">
        <v>0</v>
      </c>
      <c r="U2306" s="17">
        <v>0</v>
      </c>
      <c r="V2306" s="17">
        <v>0.1826940931461</v>
      </c>
      <c r="W2306" s="17">
        <v>9.3398706579220503E-2</v>
      </c>
      <c r="X2306" s="17">
        <v>0</v>
      </c>
      <c r="Y2306" s="17">
        <v>8.4670045189290999E-2</v>
      </c>
      <c r="Z2306" s="17">
        <v>0.214769782619013</v>
      </c>
      <c r="AA2306" s="17">
        <v>0</v>
      </c>
      <c r="AB2306" s="17">
        <v>0</v>
      </c>
      <c r="AC2306" s="17">
        <v>0</v>
      </c>
      <c r="AD2306" s="17">
        <v>0</v>
      </c>
      <c r="AE2306" s="17"/>
      <c r="AF2306" s="17">
        <v>8.2348258670935606E-2</v>
      </c>
      <c r="AG2306" s="17">
        <v>4.4818182823724802E-2</v>
      </c>
      <c r="AH2306" s="17">
        <v>5.21898046193651E-2</v>
      </c>
      <c r="AI2306" s="17"/>
      <c r="AJ2306" s="17">
        <v>5.5742825207762102E-2</v>
      </c>
      <c r="AK2306" s="17">
        <v>6.8160662322833798E-2</v>
      </c>
      <c r="AL2306" s="17">
        <v>0</v>
      </c>
      <c r="AM2306" s="17">
        <v>0</v>
      </c>
      <c r="AN2306" s="17">
        <v>0.10900775499446801</v>
      </c>
      <c r="AO2306" s="17"/>
      <c r="AP2306" s="17">
        <v>4.7284661668811998E-2</v>
      </c>
      <c r="AQ2306" s="17">
        <v>9.1657580744051198E-2</v>
      </c>
      <c r="AR2306" s="17">
        <v>0</v>
      </c>
      <c r="AS2306" s="17">
        <v>3.3170770135773797E-2</v>
      </c>
      <c r="AT2306" s="17">
        <v>0.109736785022211</v>
      </c>
      <c r="AU2306" s="17"/>
      <c r="AV2306" s="17">
        <v>7.4791626947042E-2</v>
      </c>
      <c r="AW2306" s="17">
        <v>0</v>
      </c>
      <c r="AX2306" s="17">
        <v>0</v>
      </c>
      <c r="AY2306" s="17">
        <v>7.5666330535529194E-2</v>
      </c>
      <c r="AZ2306" s="17">
        <v>9.6670290970838096E-2</v>
      </c>
      <c r="BA2306" s="17">
        <v>9.9073916475325097E-2</v>
      </c>
      <c r="BB2306" s="17"/>
      <c r="BC2306" s="17">
        <v>8.5816940609576606E-2</v>
      </c>
      <c r="BD2306" s="17">
        <v>0.10855058644302799</v>
      </c>
      <c r="BE2306" s="17">
        <v>0</v>
      </c>
      <c r="BF2306" s="17">
        <v>5.6585062030149298E-2</v>
      </c>
      <c r="BG2306" s="17">
        <v>0</v>
      </c>
    </row>
    <row r="2307" spans="2:59" x14ac:dyDescent="0.35">
      <c r="C2307" s="17"/>
      <c r="D2307" s="17"/>
      <c r="E2307" s="17"/>
      <c r="F2307" s="17"/>
      <c r="G2307" s="17"/>
      <c r="H2307" s="17"/>
      <c r="I2307" s="17"/>
      <c r="J2307" s="17"/>
      <c r="K2307" s="17"/>
      <c r="L2307" s="17"/>
      <c r="M2307" s="17"/>
      <c r="N2307" s="17"/>
      <c r="O2307" s="17"/>
      <c r="P2307" s="17"/>
      <c r="Q2307" s="17"/>
      <c r="R2307" s="17"/>
      <c r="S2307" s="17"/>
      <c r="T2307" s="17"/>
      <c r="U2307" s="17"/>
      <c r="V2307" s="17"/>
      <c r="W2307" s="17"/>
      <c r="X2307" s="17"/>
      <c r="Y2307" s="17"/>
      <c r="Z2307" s="17"/>
      <c r="AA2307" s="17"/>
      <c r="AB2307" s="17"/>
      <c r="AC2307" s="17"/>
      <c r="AD2307" s="17"/>
      <c r="AE2307" s="17"/>
      <c r="AF2307" s="17"/>
      <c r="AG2307" s="17"/>
      <c r="AH2307" s="17"/>
      <c r="AI2307" s="17"/>
      <c r="AJ2307" s="17"/>
      <c r="AK2307" s="17"/>
      <c r="AL2307" s="17"/>
      <c r="AM2307" s="17"/>
      <c r="AN2307" s="17"/>
      <c r="AO2307" s="17"/>
      <c r="AP2307" s="17"/>
      <c r="AQ2307" s="17"/>
      <c r="AR2307" s="17"/>
      <c r="AS2307" s="17"/>
      <c r="AT2307" s="17"/>
      <c r="AU2307" s="17"/>
      <c r="AV2307" s="17"/>
      <c r="AW2307" s="17"/>
      <c r="AX2307" s="17"/>
      <c r="AY2307" s="17"/>
      <c r="AZ2307" s="17"/>
      <c r="BA2307" s="17"/>
      <c r="BB2307" s="17"/>
      <c r="BC2307" s="17"/>
      <c r="BD2307" s="17"/>
      <c r="BE2307" s="17"/>
      <c r="BF2307" s="17"/>
      <c r="BG2307" s="17"/>
    </row>
    <row r="2308" spans="2:59" x14ac:dyDescent="0.35">
      <c r="B2308" s="6" t="s">
        <v>727</v>
      </c>
      <c r="C2308" s="17"/>
      <c r="D2308" s="17"/>
      <c r="E2308" s="17"/>
      <c r="F2308" s="17"/>
      <c r="G2308" s="17"/>
      <c r="H2308" s="17"/>
      <c r="I2308" s="17"/>
      <c r="J2308" s="17"/>
      <c r="K2308" s="17"/>
      <c r="L2308" s="17"/>
      <c r="M2308" s="17"/>
      <c r="N2308" s="17"/>
      <c r="O2308" s="17"/>
      <c r="P2308" s="17"/>
      <c r="Q2308" s="17"/>
      <c r="R2308" s="17"/>
      <c r="S2308" s="17"/>
      <c r="T2308" s="17"/>
      <c r="U2308" s="17"/>
      <c r="V2308" s="17"/>
      <c r="W2308" s="17"/>
      <c r="X2308" s="17"/>
      <c r="Y2308" s="17"/>
      <c r="Z2308" s="17"/>
      <c r="AA2308" s="17"/>
      <c r="AB2308" s="17"/>
      <c r="AC2308" s="17"/>
      <c r="AD2308" s="17"/>
      <c r="AE2308" s="17"/>
      <c r="AF2308" s="17"/>
      <c r="AG2308" s="17"/>
      <c r="AH2308" s="17"/>
      <c r="AI2308" s="17"/>
      <c r="AJ2308" s="17"/>
      <c r="AK2308" s="17"/>
      <c r="AL2308" s="17"/>
      <c r="AM2308" s="17"/>
      <c r="AN2308" s="17"/>
      <c r="AO2308" s="17"/>
      <c r="AP2308" s="17"/>
      <c r="AQ2308" s="17"/>
      <c r="AR2308" s="17"/>
      <c r="AS2308" s="17"/>
      <c r="AT2308" s="17"/>
      <c r="AU2308" s="17"/>
      <c r="AV2308" s="17"/>
      <c r="AW2308" s="17"/>
      <c r="AX2308" s="17"/>
      <c r="AY2308" s="17"/>
      <c r="AZ2308" s="17"/>
      <c r="BA2308" s="17"/>
      <c r="BB2308" s="17"/>
      <c r="BC2308" s="17"/>
      <c r="BD2308" s="17"/>
      <c r="BE2308" s="17"/>
      <c r="BF2308" s="17"/>
      <c r="BG2308" s="17"/>
    </row>
    <row r="2309" spans="2:59" x14ac:dyDescent="0.35">
      <c r="B2309" s="24" t="s">
        <v>736</v>
      </c>
      <c r="C2309" s="17"/>
      <c r="D2309" s="17"/>
      <c r="E2309" s="17"/>
      <c r="F2309" s="17"/>
      <c r="G2309" s="17"/>
      <c r="H2309" s="17"/>
      <c r="I2309" s="17"/>
      <c r="J2309" s="17"/>
      <c r="K2309" s="17"/>
      <c r="L2309" s="17"/>
      <c r="M2309" s="17"/>
      <c r="N2309" s="17"/>
      <c r="O2309" s="17"/>
      <c r="P2309" s="17"/>
      <c r="Q2309" s="17"/>
      <c r="R2309" s="17"/>
      <c r="S2309" s="17"/>
      <c r="T2309" s="17"/>
      <c r="U2309" s="17"/>
      <c r="V2309" s="17"/>
      <c r="W2309" s="17"/>
      <c r="X2309" s="17"/>
      <c r="Y2309" s="17"/>
      <c r="Z2309" s="17"/>
      <c r="AA2309" s="17"/>
      <c r="AB2309" s="17"/>
      <c r="AC2309" s="17"/>
      <c r="AD2309" s="17"/>
      <c r="AE2309" s="17"/>
      <c r="AF2309" s="17"/>
      <c r="AG2309" s="17"/>
      <c r="AH2309" s="17"/>
      <c r="AI2309" s="17"/>
      <c r="AJ2309" s="17"/>
      <c r="AK2309" s="17"/>
      <c r="AL2309" s="17"/>
      <c r="AM2309" s="17"/>
      <c r="AN2309" s="17"/>
      <c r="AO2309" s="17"/>
      <c r="AP2309" s="17"/>
      <c r="AQ2309" s="17"/>
      <c r="AR2309" s="17"/>
      <c r="AS2309" s="17"/>
      <c r="AT2309" s="17"/>
      <c r="AU2309" s="17"/>
      <c r="AV2309" s="17"/>
      <c r="AW2309" s="17"/>
      <c r="AX2309" s="17"/>
      <c r="AY2309" s="17"/>
      <c r="AZ2309" s="17"/>
      <c r="BA2309" s="17"/>
      <c r="BB2309" s="17"/>
      <c r="BC2309" s="17"/>
      <c r="BD2309" s="17"/>
      <c r="BE2309" s="17"/>
      <c r="BF2309" s="17"/>
      <c r="BG2309" s="17"/>
    </row>
    <row r="2310" spans="2:59" x14ac:dyDescent="0.35">
      <c r="B2310" t="s">
        <v>725</v>
      </c>
      <c r="C2310" s="17">
        <v>0.110996709415081</v>
      </c>
      <c r="D2310" s="17">
        <v>9.9575432183597795E-2</v>
      </c>
      <c r="E2310" s="17">
        <v>0.122028648031674</v>
      </c>
      <c r="F2310" s="17"/>
      <c r="G2310" s="17">
        <v>0.243352567804558</v>
      </c>
      <c r="H2310" s="17">
        <v>0.144123951258847</v>
      </c>
      <c r="I2310" s="17">
        <v>0.112057206369249</v>
      </c>
      <c r="J2310" s="17">
        <v>8.0352948237059796E-2</v>
      </c>
      <c r="K2310" s="17">
        <v>0.132593131460987</v>
      </c>
      <c r="L2310" s="17">
        <v>3.3931910364138299E-2</v>
      </c>
      <c r="M2310" s="17"/>
      <c r="N2310" s="17">
        <v>7.4878451883702707E-2</v>
      </c>
      <c r="O2310" s="17">
        <v>0.20710614882293599</v>
      </c>
      <c r="P2310" s="17">
        <v>0</v>
      </c>
      <c r="Q2310" s="17">
        <v>0.10472933365754999</v>
      </c>
      <c r="R2310" s="17"/>
      <c r="S2310" s="17">
        <v>0</v>
      </c>
      <c r="T2310" s="17">
        <v>0.136473843041647</v>
      </c>
      <c r="U2310" s="17">
        <v>0.12602122521574399</v>
      </c>
      <c r="V2310" s="17">
        <v>0.24208309000087799</v>
      </c>
      <c r="W2310" s="17">
        <v>0.19665264523402301</v>
      </c>
      <c r="X2310" s="17">
        <v>7.0647501024587694E-2</v>
      </c>
      <c r="Y2310" s="17">
        <v>0.119707042406199</v>
      </c>
      <c r="Z2310" s="17">
        <v>0</v>
      </c>
      <c r="AA2310" s="17">
        <v>8.5225716355654305E-2</v>
      </c>
      <c r="AB2310" s="17">
        <v>0</v>
      </c>
      <c r="AC2310" s="17">
        <v>0.20637666647259301</v>
      </c>
      <c r="AD2310" s="17">
        <v>0</v>
      </c>
      <c r="AE2310" s="17"/>
      <c r="AF2310" s="17">
        <v>0.104662539369049</v>
      </c>
      <c r="AG2310" s="17">
        <v>0.11032959633579</v>
      </c>
      <c r="AH2310" s="17">
        <v>6.5138477868236205E-2</v>
      </c>
      <c r="AI2310" s="17"/>
      <c r="AJ2310" s="17">
        <v>0.105330525129228</v>
      </c>
      <c r="AK2310" s="17">
        <v>0.16172515913358601</v>
      </c>
      <c r="AL2310" s="17">
        <v>0.237074938182435</v>
      </c>
      <c r="AM2310" s="17">
        <v>0</v>
      </c>
      <c r="AN2310" s="17">
        <v>0</v>
      </c>
      <c r="AO2310" s="17"/>
      <c r="AP2310" s="17">
        <v>0</v>
      </c>
      <c r="AQ2310" s="17">
        <v>0.133661993857533</v>
      </c>
      <c r="AR2310" s="17">
        <v>0.26249529454946102</v>
      </c>
      <c r="AS2310" s="17">
        <v>0.17110534216651699</v>
      </c>
      <c r="AT2310" s="17">
        <v>0.14693923728799901</v>
      </c>
      <c r="AU2310" s="17"/>
      <c r="AV2310" s="17">
        <v>8.5346130136284198E-2</v>
      </c>
      <c r="AW2310" s="17">
        <v>4.1515044421933399E-2</v>
      </c>
      <c r="AX2310" s="17">
        <v>0.25863787973088498</v>
      </c>
      <c r="AY2310" s="17">
        <v>0.167919938373711</v>
      </c>
      <c r="AZ2310" s="17">
        <v>0.12944300145834201</v>
      </c>
      <c r="BA2310" s="17">
        <v>0.130934140827005</v>
      </c>
      <c r="BB2310" s="17"/>
      <c r="BC2310" s="17">
        <v>0.10759930506668799</v>
      </c>
      <c r="BD2310" s="17">
        <v>7.6325641165800096E-2</v>
      </c>
      <c r="BE2310" s="17">
        <v>0.20257907768712299</v>
      </c>
      <c r="BF2310" s="17">
        <v>0</v>
      </c>
      <c r="BG2310" s="17">
        <v>0</v>
      </c>
    </row>
    <row r="2311" spans="2:59" x14ac:dyDescent="0.35">
      <c r="B2311" t="s">
        <v>689</v>
      </c>
      <c r="C2311" s="17">
        <v>8.3994975212972306E-2</v>
      </c>
      <c r="D2311" s="17">
        <v>0.113871886184243</v>
      </c>
      <c r="E2311" s="17">
        <v>5.5136534846957803E-2</v>
      </c>
      <c r="F2311" s="17"/>
      <c r="G2311" s="17">
        <v>0</v>
      </c>
      <c r="H2311" s="17">
        <v>6.3242037089195804E-2</v>
      </c>
      <c r="I2311" s="17">
        <v>0.19925012342249199</v>
      </c>
      <c r="J2311" s="17">
        <v>0.104755097906522</v>
      </c>
      <c r="K2311" s="17">
        <v>0</v>
      </c>
      <c r="L2311" s="17">
        <v>8.8282146152048199E-2</v>
      </c>
      <c r="M2311" s="17"/>
      <c r="N2311" s="17">
        <v>0.12321986282868</v>
      </c>
      <c r="O2311" s="17">
        <v>6.5103959237963194E-2</v>
      </c>
      <c r="P2311" s="17">
        <v>0.11391789238797601</v>
      </c>
      <c r="Q2311" s="17">
        <v>5.5450026102783601E-2</v>
      </c>
      <c r="R2311" s="17"/>
      <c r="S2311" s="17">
        <v>8.7386483489353906E-2</v>
      </c>
      <c r="T2311" s="17">
        <v>6.7432580216782403E-2</v>
      </c>
      <c r="U2311" s="17">
        <v>0.22320508313169099</v>
      </c>
      <c r="V2311" s="17">
        <v>0</v>
      </c>
      <c r="W2311" s="17">
        <v>0</v>
      </c>
      <c r="X2311" s="17">
        <v>0.24313122359112099</v>
      </c>
      <c r="Y2311" s="17">
        <v>0</v>
      </c>
      <c r="Z2311" s="17">
        <v>0.22323670127387499</v>
      </c>
      <c r="AA2311" s="17">
        <v>0.10515279271608501</v>
      </c>
      <c r="AB2311" s="17">
        <v>0</v>
      </c>
      <c r="AC2311" s="17">
        <v>0</v>
      </c>
      <c r="AD2311" s="17">
        <v>0</v>
      </c>
      <c r="AE2311" s="17"/>
      <c r="AF2311" s="17">
        <v>7.6083611864208298E-2</v>
      </c>
      <c r="AG2311" s="17">
        <v>0.14072688129274399</v>
      </c>
      <c r="AH2311" s="17">
        <v>0</v>
      </c>
      <c r="AI2311" s="17"/>
      <c r="AJ2311" s="17">
        <v>0.10110586956838299</v>
      </c>
      <c r="AK2311" s="17">
        <v>0.111793731739595</v>
      </c>
      <c r="AL2311" s="17">
        <v>0.18710786483981101</v>
      </c>
      <c r="AM2311" s="17">
        <v>0</v>
      </c>
      <c r="AN2311" s="17">
        <v>7.9470892942129903E-2</v>
      </c>
      <c r="AO2311" s="17"/>
      <c r="AP2311" s="17">
        <v>5.9727663234062298E-2</v>
      </c>
      <c r="AQ2311" s="17">
        <v>0.125684504275027</v>
      </c>
      <c r="AR2311" s="17">
        <v>9.4093540574393703E-2</v>
      </c>
      <c r="AS2311" s="17">
        <v>0.11581637857357401</v>
      </c>
      <c r="AT2311" s="17">
        <v>0</v>
      </c>
      <c r="AU2311" s="17"/>
      <c r="AV2311" s="17">
        <v>0.13010003473357101</v>
      </c>
      <c r="AW2311" s="17">
        <v>0.118815579716891</v>
      </c>
      <c r="AX2311" s="17">
        <v>0.21367231523294</v>
      </c>
      <c r="AY2311" s="17">
        <v>3.06388105431336E-2</v>
      </c>
      <c r="AZ2311" s="17">
        <v>0</v>
      </c>
      <c r="BA2311" s="17">
        <v>9.1648107289564407E-2</v>
      </c>
      <c r="BB2311" s="17"/>
      <c r="BC2311" s="17">
        <v>4.0217464370112303E-2</v>
      </c>
      <c r="BD2311" s="17">
        <v>0.14222230351514001</v>
      </c>
      <c r="BE2311" s="17">
        <v>3.42335044979208E-2</v>
      </c>
      <c r="BF2311" s="17">
        <v>9.2454681944543898E-2</v>
      </c>
      <c r="BG2311" s="17">
        <v>0</v>
      </c>
    </row>
    <row r="2312" spans="2:59" x14ac:dyDescent="0.35">
      <c r="B2312" t="s">
        <v>690</v>
      </c>
      <c r="C2312" s="17">
        <v>0.115850975478962</v>
      </c>
      <c r="D2312" s="17">
        <v>0.15492113549224201</v>
      </c>
      <c r="E2312" s="17">
        <v>7.8112673687383893E-2</v>
      </c>
      <c r="F2312" s="17"/>
      <c r="G2312" s="17">
        <v>0.20882369944545401</v>
      </c>
      <c r="H2312" s="17">
        <v>7.6331323479376698E-2</v>
      </c>
      <c r="I2312" s="17">
        <v>0.204898767848154</v>
      </c>
      <c r="J2312" s="17">
        <v>6.9132139752556401E-2</v>
      </c>
      <c r="K2312" s="17">
        <v>5.6065356220017099E-2</v>
      </c>
      <c r="L2312" s="17">
        <v>0.116731872857796</v>
      </c>
      <c r="M2312" s="17"/>
      <c r="N2312" s="17">
        <v>0.16463688180611799</v>
      </c>
      <c r="O2312" s="17">
        <v>3.84968463475268E-2</v>
      </c>
      <c r="P2312" s="17">
        <v>0.210119131746697</v>
      </c>
      <c r="Q2312" s="17">
        <v>0.102640378276124</v>
      </c>
      <c r="R2312" s="17"/>
      <c r="S2312" s="17">
        <v>0.223113380302321</v>
      </c>
      <c r="T2312" s="17">
        <v>0.126169373073306</v>
      </c>
      <c r="U2312" s="17">
        <v>0.32664824400257703</v>
      </c>
      <c r="V2312" s="17">
        <v>0</v>
      </c>
      <c r="W2312" s="17">
        <v>0</v>
      </c>
      <c r="X2312" s="17">
        <v>9.2222036022040793E-2</v>
      </c>
      <c r="Y2312" s="17">
        <v>0.24913544078512501</v>
      </c>
      <c r="Z2312" s="17">
        <v>0</v>
      </c>
      <c r="AA2312" s="17">
        <v>0.15093559469750301</v>
      </c>
      <c r="AB2312" s="17">
        <v>9.5436916542856298E-2</v>
      </c>
      <c r="AC2312" s="17">
        <v>0</v>
      </c>
      <c r="AD2312" s="17">
        <v>0</v>
      </c>
      <c r="AE2312" s="17"/>
      <c r="AF2312" s="17">
        <v>0.17252273341166499</v>
      </c>
      <c r="AG2312" s="17">
        <v>3.8264867151027102E-2</v>
      </c>
      <c r="AH2312" s="17">
        <v>0.18455917296667301</v>
      </c>
      <c r="AI2312" s="17"/>
      <c r="AJ2312" s="17">
        <v>5.8742631041191297E-2</v>
      </c>
      <c r="AK2312" s="17">
        <v>0.13178742909982</v>
      </c>
      <c r="AL2312" s="17">
        <v>0.21767121243664</v>
      </c>
      <c r="AM2312" s="17">
        <v>0.49861551459986497</v>
      </c>
      <c r="AN2312" s="17">
        <v>5.7711375366159903E-2</v>
      </c>
      <c r="AO2312" s="17"/>
      <c r="AP2312" s="17">
        <v>0.117695015811232</v>
      </c>
      <c r="AQ2312" s="17">
        <v>0.11051342535186399</v>
      </c>
      <c r="AR2312" s="17">
        <v>0.109463357282278</v>
      </c>
      <c r="AS2312" s="17">
        <v>0.16633002487689999</v>
      </c>
      <c r="AT2312" s="17">
        <v>0.107259984888883</v>
      </c>
      <c r="AU2312" s="17"/>
      <c r="AV2312" s="17">
        <v>0.14672491635697599</v>
      </c>
      <c r="AW2312" s="17">
        <v>0.17374312816856</v>
      </c>
      <c r="AX2312" s="17">
        <v>0.107854773870539</v>
      </c>
      <c r="AY2312" s="17">
        <v>9.5174386161031105E-2</v>
      </c>
      <c r="AZ2312" s="17">
        <v>0.235925041270134</v>
      </c>
      <c r="BA2312" s="17">
        <v>0</v>
      </c>
      <c r="BB2312" s="17"/>
      <c r="BC2312" s="17">
        <v>0.17117129672155801</v>
      </c>
      <c r="BD2312" s="17">
        <v>7.1681463389609207E-2</v>
      </c>
      <c r="BE2312" s="17">
        <v>0.11140915179606201</v>
      </c>
      <c r="BF2312" s="17">
        <v>0.169842811002857</v>
      </c>
      <c r="BG2312" s="17">
        <v>0</v>
      </c>
    </row>
    <row r="2313" spans="2:59" x14ac:dyDescent="0.35">
      <c r="B2313" t="s">
        <v>691</v>
      </c>
      <c r="C2313" s="17">
        <v>0.12699682051258401</v>
      </c>
      <c r="D2313" s="17">
        <v>0.117239469596028</v>
      </c>
      <c r="E2313" s="17">
        <v>0.13642155420833099</v>
      </c>
      <c r="F2313" s="17"/>
      <c r="G2313" s="17">
        <v>0.16351889020257601</v>
      </c>
      <c r="H2313" s="17">
        <v>5.5190954975501499E-2</v>
      </c>
      <c r="I2313" s="17">
        <v>5.2924423766247203E-2</v>
      </c>
      <c r="J2313" s="17">
        <v>0.119197211332554</v>
      </c>
      <c r="K2313" s="17">
        <v>0.28071833214763298</v>
      </c>
      <c r="L2313" s="17">
        <v>0.130757582482598</v>
      </c>
      <c r="M2313" s="17"/>
      <c r="N2313" s="17">
        <v>2.9093745663066401E-2</v>
      </c>
      <c r="O2313" s="17">
        <v>0.17563442014142</v>
      </c>
      <c r="P2313" s="17">
        <v>0.104896931165066</v>
      </c>
      <c r="Q2313" s="17">
        <v>0.17276139176481201</v>
      </c>
      <c r="R2313" s="17"/>
      <c r="S2313" s="17">
        <v>0.104135160440376</v>
      </c>
      <c r="T2313" s="17">
        <v>0</v>
      </c>
      <c r="U2313" s="17">
        <v>0</v>
      </c>
      <c r="V2313" s="17">
        <v>7.7784227203099701E-2</v>
      </c>
      <c r="W2313" s="17">
        <v>9.0925747735904699E-2</v>
      </c>
      <c r="X2313" s="17">
        <v>0.37296658822355</v>
      </c>
      <c r="Y2313" s="17">
        <v>0</v>
      </c>
      <c r="Z2313" s="17">
        <v>0</v>
      </c>
      <c r="AA2313" s="17">
        <v>9.87229817953518E-2</v>
      </c>
      <c r="AB2313" s="17">
        <v>0.20006072265942501</v>
      </c>
      <c r="AC2313" s="17">
        <v>0.42930979767740801</v>
      </c>
      <c r="AD2313" s="17">
        <v>0.26315104539734202</v>
      </c>
      <c r="AE2313" s="17"/>
      <c r="AF2313" s="17">
        <v>9.3016234726486693E-2</v>
      </c>
      <c r="AG2313" s="17">
        <v>0.101399745730442</v>
      </c>
      <c r="AH2313" s="17">
        <v>0.19313612738490901</v>
      </c>
      <c r="AI2313" s="17"/>
      <c r="AJ2313" s="17">
        <v>7.9186846009203393E-2</v>
      </c>
      <c r="AK2313" s="17">
        <v>0.16741267424558401</v>
      </c>
      <c r="AL2313" s="17">
        <v>0</v>
      </c>
      <c r="AM2313" s="17">
        <v>0</v>
      </c>
      <c r="AN2313" s="17">
        <v>0.19489921692367199</v>
      </c>
      <c r="AO2313" s="17"/>
      <c r="AP2313" s="17">
        <v>4.4030159219597402E-2</v>
      </c>
      <c r="AQ2313" s="17">
        <v>0.112346203533801</v>
      </c>
      <c r="AR2313" s="17">
        <v>9.2757029353895307E-2</v>
      </c>
      <c r="AS2313" s="17">
        <v>0.10060385674155201</v>
      </c>
      <c r="AT2313" s="17">
        <v>0.12940941278019299</v>
      </c>
      <c r="AU2313" s="17"/>
      <c r="AV2313" s="17">
        <v>0.15111607193874499</v>
      </c>
      <c r="AW2313" s="17">
        <v>4.6048086404674698E-2</v>
      </c>
      <c r="AX2313" s="17">
        <v>9.1393948388306903E-2</v>
      </c>
      <c r="AY2313" s="17">
        <v>0.11737806074078699</v>
      </c>
      <c r="AZ2313" s="17">
        <v>0</v>
      </c>
      <c r="BA2313" s="17">
        <v>0.22034372799128699</v>
      </c>
      <c r="BB2313" s="17"/>
      <c r="BC2313" s="17">
        <v>0.152182040204206</v>
      </c>
      <c r="BD2313" s="17">
        <v>0.15775459410112</v>
      </c>
      <c r="BE2313" s="17">
        <v>6.2852253250952603E-2</v>
      </c>
      <c r="BF2313" s="17">
        <v>6.5788841319168595E-2</v>
      </c>
      <c r="BG2313" s="17">
        <v>1</v>
      </c>
    </row>
    <row r="2314" spans="2:59" x14ac:dyDescent="0.35">
      <c r="B2314" t="s">
        <v>692</v>
      </c>
      <c r="C2314" s="17">
        <v>0.18312378946614599</v>
      </c>
      <c r="D2314" s="17">
        <v>0.13166031053256799</v>
      </c>
      <c r="E2314" s="17">
        <v>0.23283293574503799</v>
      </c>
      <c r="F2314" s="17"/>
      <c r="G2314" s="17">
        <v>0.28800657729876999</v>
      </c>
      <c r="H2314" s="17">
        <v>0.23552343472060699</v>
      </c>
      <c r="I2314" s="17">
        <v>5.1744181687141497E-2</v>
      </c>
      <c r="J2314" s="17">
        <v>0.12675529922465101</v>
      </c>
      <c r="K2314" s="17">
        <v>0.177280707767213</v>
      </c>
      <c r="L2314" s="17">
        <v>0.24926485690130601</v>
      </c>
      <c r="M2314" s="17"/>
      <c r="N2314" s="17">
        <v>0.15598877549698401</v>
      </c>
      <c r="O2314" s="17">
        <v>0.137039467499211</v>
      </c>
      <c r="P2314" s="17">
        <v>0.40590629862981897</v>
      </c>
      <c r="Q2314" s="17">
        <v>0.14433368888012399</v>
      </c>
      <c r="R2314" s="17"/>
      <c r="S2314" s="17">
        <v>0</v>
      </c>
      <c r="T2314" s="17">
        <v>0.18751703933853001</v>
      </c>
      <c r="U2314" s="17">
        <v>0.24585106920331501</v>
      </c>
      <c r="V2314" s="17">
        <v>0.15818209572793401</v>
      </c>
      <c r="W2314" s="17">
        <v>0.295000339695495</v>
      </c>
      <c r="X2314" s="17">
        <v>0.173936904978753</v>
      </c>
      <c r="Y2314" s="17">
        <v>0.34563363872205399</v>
      </c>
      <c r="Z2314" s="17">
        <v>0.21994541178912999</v>
      </c>
      <c r="AA2314" s="17">
        <v>0.18890517940191601</v>
      </c>
      <c r="AB2314" s="17">
        <v>0.19649836132416101</v>
      </c>
      <c r="AC2314" s="17">
        <v>0</v>
      </c>
      <c r="AD2314" s="17">
        <v>0</v>
      </c>
      <c r="AE2314" s="17"/>
      <c r="AF2314" s="17">
        <v>0.24553659912492501</v>
      </c>
      <c r="AG2314" s="17">
        <v>0.14072467066171099</v>
      </c>
      <c r="AH2314" s="17">
        <v>0.12214882522077899</v>
      </c>
      <c r="AI2314" s="17"/>
      <c r="AJ2314" s="17">
        <v>0.28883680953607099</v>
      </c>
      <c r="AK2314" s="17">
        <v>9.7119321673668602E-2</v>
      </c>
      <c r="AL2314" s="17">
        <v>0</v>
      </c>
      <c r="AM2314" s="17">
        <v>0</v>
      </c>
      <c r="AN2314" s="17">
        <v>0.123263890117414</v>
      </c>
      <c r="AO2314" s="17"/>
      <c r="AP2314" s="17">
        <v>0.38345103165287903</v>
      </c>
      <c r="AQ2314" s="17">
        <v>0.152836698332423</v>
      </c>
      <c r="AR2314" s="17">
        <v>0.10636967123437099</v>
      </c>
      <c r="AS2314" s="17">
        <v>0.119434772780648</v>
      </c>
      <c r="AT2314" s="17">
        <v>0.264750146831776</v>
      </c>
      <c r="AU2314" s="17"/>
      <c r="AV2314" s="17">
        <v>0.14337907494115401</v>
      </c>
      <c r="AW2314" s="17">
        <v>0.35395064836225099</v>
      </c>
      <c r="AX2314" s="17">
        <v>0</v>
      </c>
      <c r="AY2314" s="17">
        <v>0.134484315194356</v>
      </c>
      <c r="AZ2314" s="17">
        <v>0.32486109169594202</v>
      </c>
      <c r="BA2314" s="17">
        <v>0.19503627737614401</v>
      </c>
      <c r="BB2314" s="17"/>
      <c r="BC2314" s="17">
        <v>0.23363646275915101</v>
      </c>
      <c r="BD2314" s="17">
        <v>0.150889913434715</v>
      </c>
      <c r="BE2314" s="17">
        <v>0.16515143006861199</v>
      </c>
      <c r="BF2314" s="17">
        <v>0.23836172841088499</v>
      </c>
      <c r="BG2314" s="17">
        <v>0</v>
      </c>
    </row>
    <row r="2315" spans="2:59" x14ac:dyDescent="0.35">
      <c r="B2315" t="s">
        <v>598</v>
      </c>
      <c r="C2315" s="17">
        <v>0.144941527262855</v>
      </c>
      <c r="D2315" s="17">
        <v>0.19304782709016899</v>
      </c>
      <c r="E2315" s="17">
        <v>9.8475117595163794E-2</v>
      </c>
      <c r="F2315" s="17"/>
      <c r="G2315" s="17">
        <v>0</v>
      </c>
      <c r="H2315" s="17">
        <v>0.241387494988406</v>
      </c>
      <c r="I2315" s="17">
        <v>0.10210756895623301</v>
      </c>
      <c r="J2315" s="17">
        <v>0.29778088169407602</v>
      </c>
      <c r="K2315" s="17">
        <v>5.3965774688657403E-2</v>
      </c>
      <c r="L2315" s="17">
        <v>7.2447626662119902E-2</v>
      </c>
      <c r="M2315" s="17"/>
      <c r="N2315" s="17">
        <v>0.20722165811975199</v>
      </c>
      <c r="O2315" s="17">
        <v>0.105723715507512</v>
      </c>
      <c r="P2315" s="17">
        <v>0.117405278022384</v>
      </c>
      <c r="Q2315" s="17">
        <v>0.14237786973234501</v>
      </c>
      <c r="R2315" s="17"/>
      <c r="S2315" s="17">
        <v>0.39804410920139199</v>
      </c>
      <c r="T2315" s="17">
        <v>0.120715465790075</v>
      </c>
      <c r="U2315" s="17">
        <v>0</v>
      </c>
      <c r="V2315" s="17">
        <v>7.5494160386651202E-2</v>
      </c>
      <c r="W2315" s="17">
        <v>0.203840275840627</v>
      </c>
      <c r="X2315" s="17">
        <v>4.7095746159948097E-2</v>
      </c>
      <c r="Y2315" s="17">
        <v>0.119707042406199</v>
      </c>
      <c r="Z2315" s="17">
        <v>0</v>
      </c>
      <c r="AA2315" s="17">
        <v>0.19154472190381799</v>
      </c>
      <c r="AB2315" s="17">
        <v>0.17349992054538901</v>
      </c>
      <c r="AC2315" s="17">
        <v>0.168535940007114</v>
      </c>
      <c r="AD2315" s="17">
        <v>0.465575020774532</v>
      </c>
      <c r="AE2315" s="17"/>
      <c r="AF2315" s="17">
        <v>0.101166168364364</v>
      </c>
      <c r="AG2315" s="17">
        <v>0.185959392258576</v>
      </c>
      <c r="AH2315" s="17">
        <v>0.23569363257419501</v>
      </c>
      <c r="AI2315" s="17"/>
      <c r="AJ2315" s="17">
        <v>0.14956082184752001</v>
      </c>
      <c r="AK2315" s="17">
        <v>8.8978439128505102E-2</v>
      </c>
      <c r="AL2315" s="17">
        <v>0.202756634090244</v>
      </c>
      <c r="AM2315" s="17">
        <v>0</v>
      </c>
      <c r="AN2315" s="17">
        <v>0.287169762594089</v>
      </c>
      <c r="AO2315" s="17"/>
      <c r="AP2315" s="17">
        <v>0.17907325361417101</v>
      </c>
      <c r="AQ2315" s="17">
        <v>0.111592813670237</v>
      </c>
      <c r="AR2315" s="17">
        <v>0</v>
      </c>
      <c r="AS2315" s="17">
        <v>0.136702280066619</v>
      </c>
      <c r="AT2315" s="17">
        <v>0.114659388588114</v>
      </c>
      <c r="AU2315" s="17"/>
      <c r="AV2315" s="17">
        <v>0.125066364829235</v>
      </c>
      <c r="AW2315" s="17">
        <v>8.9455929979702697E-2</v>
      </c>
      <c r="AX2315" s="17">
        <v>0.110277919453119</v>
      </c>
      <c r="AY2315" s="17">
        <v>0.18147207129451201</v>
      </c>
      <c r="AZ2315" s="17">
        <v>0.101006754071644</v>
      </c>
      <c r="BA2315" s="17">
        <v>0</v>
      </c>
      <c r="BB2315" s="17"/>
      <c r="BC2315" s="17">
        <v>0.12167913274272001</v>
      </c>
      <c r="BD2315" s="17">
        <v>0.15613736948354001</v>
      </c>
      <c r="BE2315" s="17">
        <v>0.18018356065212299</v>
      </c>
      <c r="BF2315" s="17">
        <v>0.18579267497006999</v>
      </c>
      <c r="BG2315" s="17">
        <v>0</v>
      </c>
    </row>
    <row r="2316" spans="2:59" x14ac:dyDescent="0.35">
      <c r="B2316" t="s">
        <v>726</v>
      </c>
      <c r="C2316" s="17">
        <v>0.14219964262221699</v>
      </c>
      <c r="D2316" s="17">
        <v>0.12937484140653999</v>
      </c>
      <c r="E2316" s="17">
        <v>0.15458726065423101</v>
      </c>
      <c r="F2316" s="17"/>
      <c r="G2316" s="17">
        <v>9.6298265248640796E-2</v>
      </c>
      <c r="H2316" s="17">
        <v>0.184200803488066</v>
      </c>
      <c r="I2316" s="17">
        <v>9.6691234474221094E-2</v>
      </c>
      <c r="J2316" s="17">
        <v>6.1532408154558703E-2</v>
      </c>
      <c r="K2316" s="17">
        <v>0.11833552404842999</v>
      </c>
      <c r="L2316" s="17">
        <v>0.27077788056770002</v>
      </c>
      <c r="M2316" s="17"/>
      <c r="N2316" s="17">
        <v>0.18406187298144</v>
      </c>
      <c r="O2316" s="17">
        <v>0.20299038689785501</v>
      </c>
      <c r="P2316" s="17">
        <v>0</v>
      </c>
      <c r="Q2316" s="17">
        <v>0.118808197153456</v>
      </c>
      <c r="R2316" s="17"/>
      <c r="S2316" s="17">
        <v>0.187320866566556</v>
      </c>
      <c r="T2316" s="17">
        <v>0.26108498379558698</v>
      </c>
      <c r="U2316" s="17">
        <v>7.8274378446673606E-2</v>
      </c>
      <c r="V2316" s="17">
        <v>0.18317460254344201</v>
      </c>
      <c r="W2316" s="17">
        <v>0.12018228491473</v>
      </c>
      <c r="X2316" s="17">
        <v>0</v>
      </c>
      <c r="Y2316" s="17">
        <v>8.1146790491132104E-2</v>
      </c>
      <c r="Z2316" s="17">
        <v>0.14528934213730901</v>
      </c>
      <c r="AA2316" s="17">
        <v>8.4556555712414994E-2</v>
      </c>
      <c r="AB2316" s="17">
        <v>0.33450407892816902</v>
      </c>
      <c r="AC2316" s="17">
        <v>0.19577759584288601</v>
      </c>
      <c r="AD2316" s="17">
        <v>0</v>
      </c>
      <c r="AE2316" s="17"/>
      <c r="AF2316" s="17">
        <v>9.4331601364630396E-2</v>
      </c>
      <c r="AG2316" s="17">
        <v>0.20933567555591201</v>
      </c>
      <c r="AH2316" s="17">
        <v>8.7557798109579296E-2</v>
      </c>
      <c r="AI2316" s="17"/>
      <c r="AJ2316" s="17">
        <v>9.1889395504341997E-2</v>
      </c>
      <c r="AK2316" s="17">
        <v>0.17302258265640699</v>
      </c>
      <c r="AL2316" s="17">
        <v>0.15538935045086999</v>
      </c>
      <c r="AM2316" s="17">
        <v>0.50138448540013503</v>
      </c>
      <c r="AN2316" s="17">
        <v>0.14469861371022999</v>
      </c>
      <c r="AO2316" s="17"/>
      <c r="AP2316" s="17">
        <v>0.13584466606267201</v>
      </c>
      <c r="AQ2316" s="17">
        <v>0.142999045443093</v>
      </c>
      <c r="AR2316" s="17">
        <v>0.33482110700560103</v>
      </c>
      <c r="AS2316" s="17">
        <v>7.0258905217755505E-2</v>
      </c>
      <c r="AT2316" s="17">
        <v>0.127245044600825</v>
      </c>
      <c r="AU2316" s="17"/>
      <c r="AV2316" s="17">
        <v>0.143475780116993</v>
      </c>
      <c r="AW2316" s="17">
        <v>9.2618759654899102E-2</v>
      </c>
      <c r="AX2316" s="17">
        <v>0.21816316332421001</v>
      </c>
      <c r="AY2316" s="17">
        <v>0.124920796091468</v>
      </c>
      <c r="AZ2316" s="17">
        <v>0.11209382053310001</v>
      </c>
      <c r="BA2316" s="17">
        <v>0.36203774651600001</v>
      </c>
      <c r="BB2316" s="17"/>
      <c r="BC2316" s="17">
        <v>5.2239941879178103E-2</v>
      </c>
      <c r="BD2316" s="17">
        <v>0.136438128467047</v>
      </c>
      <c r="BE2316" s="17">
        <v>0.191181618281587</v>
      </c>
      <c r="BF2316" s="17">
        <v>0.13196765563951099</v>
      </c>
      <c r="BG2316" s="17">
        <v>0</v>
      </c>
    </row>
    <row r="2317" spans="2:59" x14ac:dyDescent="0.35">
      <c r="B2317" t="s">
        <v>100</v>
      </c>
      <c r="C2317" s="17">
        <v>9.1895560029183199E-2</v>
      </c>
      <c r="D2317" s="17">
        <v>6.03090975146134E-2</v>
      </c>
      <c r="E2317" s="17">
        <v>0.12240527523122</v>
      </c>
      <c r="F2317" s="17"/>
      <c r="G2317" s="17">
        <v>0</v>
      </c>
      <c r="H2317" s="17">
        <v>0</v>
      </c>
      <c r="I2317" s="17">
        <v>0.18032649347626301</v>
      </c>
      <c r="J2317" s="17">
        <v>0.140494013698023</v>
      </c>
      <c r="K2317" s="17">
        <v>0.18104117366706199</v>
      </c>
      <c r="L2317" s="17">
        <v>3.7806124012293899E-2</v>
      </c>
      <c r="M2317" s="17"/>
      <c r="N2317" s="17">
        <v>6.0898751220257598E-2</v>
      </c>
      <c r="O2317" s="17">
        <v>6.7905055545576007E-2</v>
      </c>
      <c r="P2317" s="17">
        <v>4.7754468048058399E-2</v>
      </c>
      <c r="Q2317" s="17">
        <v>0.15889911443280499</v>
      </c>
      <c r="R2317" s="17"/>
      <c r="S2317" s="17">
        <v>0</v>
      </c>
      <c r="T2317" s="17">
        <v>0.100606714744073</v>
      </c>
      <c r="U2317" s="17">
        <v>0</v>
      </c>
      <c r="V2317" s="17">
        <v>0.263281824137995</v>
      </c>
      <c r="W2317" s="17">
        <v>9.3398706579220503E-2</v>
      </c>
      <c r="X2317" s="17">
        <v>0</v>
      </c>
      <c r="Y2317" s="17">
        <v>8.4670045189290999E-2</v>
      </c>
      <c r="Z2317" s="17">
        <v>0.41152854479968498</v>
      </c>
      <c r="AA2317" s="17">
        <v>9.4956457417256099E-2</v>
      </c>
      <c r="AB2317" s="17">
        <v>0</v>
      </c>
      <c r="AC2317" s="17">
        <v>0</v>
      </c>
      <c r="AD2317" s="17">
        <v>0.27127393382812598</v>
      </c>
      <c r="AE2317" s="17"/>
      <c r="AF2317" s="17">
        <v>0.112680511774671</v>
      </c>
      <c r="AG2317" s="17">
        <v>7.3259171013798904E-2</v>
      </c>
      <c r="AH2317" s="17">
        <v>0.11176596587562899</v>
      </c>
      <c r="AI2317" s="17"/>
      <c r="AJ2317" s="17">
        <v>0.12534710136406099</v>
      </c>
      <c r="AK2317" s="17">
        <v>6.8160662322833798E-2</v>
      </c>
      <c r="AL2317" s="17">
        <v>0</v>
      </c>
      <c r="AM2317" s="17">
        <v>0</v>
      </c>
      <c r="AN2317" s="17">
        <v>0.112786248346305</v>
      </c>
      <c r="AO2317" s="17"/>
      <c r="AP2317" s="17">
        <v>8.0178210405385503E-2</v>
      </c>
      <c r="AQ2317" s="17">
        <v>0.110365315536021</v>
      </c>
      <c r="AR2317" s="17">
        <v>0</v>
      </c>
      <c r="AS2317" s="17">
        <v>0.119748439576435</v>
      </c>
      <c r="AT2317" s="17">
        <v>0.109736785022211</v>
      </c>
      <c r="AU2317" s="17"/>
      <c r="AV2317" s="17">
        <v>7.4791626947042E-2</v>
      </c>
      <c r="AW2317" s="17">
        <v>8.3852823291088299E-2</v>
      </c>
      <c r="AX2317" s="17">
        <v>0</v>
      </c>
      <c r="AY2317" s="17">
        <v>0.14801162160100101</v>
      </c>
      <c r="AZ2317" s="17">
        <v>9.6670290970838096E-2</v>
      </c>
      <c r="BA2317" s="17">
        <v>0</v>
      </c>
      <c r="BB2317" s="17"/>
      <c r="BC2317" s="17">
        <v>0.12127435625638699</v>
      </c>
      <c r="BD2317" s="17">
        <v>0.10855058644302799</v>
      </c>
      <c r="BE2317" s="17">
        <v>5.24094037656192E-2</v>
      </c>
      <c r="BF2317" s="17">
        <v>0.115791606712964</v>
      </c>
      <c r="BG2317" s="17">
        <v>0</v>
      </c>
    </row>
    <row r="2318" spans="2:59" x14ac:dyDescent="0.35">
      <c r="C2318" s="17"/>
      <c r="D2318" s="17"/>
      <c r="E2318" s="17"/>
      <c r="F2318" s="17"/>
      <c r="G2318" s="17"/>
      <c r="H2318" s="17"/>
      <c r="I2318" s="17"/>
      <c r="J2318" s="17"/>
      <c r="K2318" s="17"/>
      <c r="L2318" s="17"/>
      <c r="M2318" s="17"/>
      <c r="N2318" s="17"/>
      <c r="O2318" s="17"/>
      <c r="P2318" s="17"/>
      <c r="Q2318" s="17"/>
      <c r="R2318" s="17"/>
      <c r="S2318" s="17"/>
      <c r="T2318" s="17"/>
      <c r="U2318" s="17"/>
      <c r="V2318" s="17"/>
      <c r="W2318" s="17"/>
      <c r="X2318" s="17"/>
      <c r="Y2318" s="17"/>
      <c r="Z2318" s="17"/>
      <c r="AA2318" s="17"/>
      <c r="AB2318" s="17"/>
      <c r="AC2318" s="17"/>
      <c r="AD2318" s="17"/>
      <c r="AE2318" s="17"/>
      <c r="AF2318" s="17"/>
      <c r="AG2318" s="17"/>
      <c r="AH2318" s="17"/>
      <c r="AI2318" s="17"/>
      <c r="AJ2318" s="17"/>
      <c r="AK2318" s="17"/>
      <c r="AL2318" s="17"/>
      <c r="AM2318" s="17"/>
      <c r="AN2318" s="17"/>
      <c r="AO2318" s="17"/>
      <c r="AP2318" s="17"/>
      <c r="AQ2318" s="17"/>
      <c r="AR2318" s="17"/>
      <c r="AS2318" s="17"/>
      <c r="AT2318" s="17"/>
      <c r="AU2318" s="17"/>
      <c r="AV2318" s="17"/>
      <c r="AW2318" s="17"/>
      <c r="AX2318" s="17"/>
      <c r="AY2318" s="17"/>
      <c r="AZ2318" s="17"/>
      <c r="BA2318" s="17"/>
      <c r="BB2318" s="17"/>
      <c r="BC2318" s="17"/>
      <c r="BD2318" s="17"/>
      <c r="BE2318" s="17"/>
      <c r="BF2318" s="17"/>
      <c r="BG2318" s="17"/>
    </row>
    <row r="2319" spans="2:59" x14ac:dyDescent="0.35">
      <c r="B2319" s="6" t="s">
        <v>737</v>
      </c>
      <c r="C2319" s="17"/>
      <c r="D2319" s="17"/>
      <c r="E2319" s="17"/>
      <c r="F2319" s="17"/>
      <c r="G2319" s="17"/>
      <c r="H2319" s="17"/>
      <c r="I2319" s="17"/>
      <c r="J2319" s="17"/>
      <c r="K2319" s="17"/>
      <c r="L2319" s="17"/>
      <c r="M2319" s="17"/>
      <c r="N2319" s="17"/>
      <c r="O2319" s="17"/>
      <c r="P2319" s="17"/>
      <c r="Q2319" s="17"/>
      <c r="R2319" s="17"/>
      <c r="S2319" s="17"/>
      <c r="T2319" s="17"/>
      <c r="U2319" s="17"/>
      <c r="V2319" s="17"/>
      <c r="W2319" s="17"/>
      <c r="X2319" s="17"/>
      <c r="Y2319" s="17"/>
      <c r="Z2319" s="17"/>
      <c r="AA2319" s="17"/>
      <c r="AB2319" s="17"/>
      <c r="AC2319" s="17"/>
      <c r="AD2319" s="17"/>
      <c r="AE2319" s="17"/>
      <c r="AF2319" s="17"/>
      <c r="AG2319" s="17"/>
      <c r="AH2319" s="17"/>
      <c r="AI2319" s="17"/>
      <c r="AJ2319" s="17"/>
      <c r="AK2319" s="17"/>
      <c r="AL2319" s="17"/>
      <c r="AM2319" s="17"/>
      <c r="AN2319" s="17"/>
      <c r="AO2319" s="17"/>
      <c r="AP2319" s="17"/>
      <c r="AQ2319" s="17"/>
      <c r="AR2319" s="17"/>
      <c r="AS2319" s="17"/>
      <c r="AT2319" s="17"/>
      <c r="AU2319" s="17"/>
      <c r="AV2319" s="17"/>
      <c r="AW2319" s="17"/>
      <c r="AX2319" s="17"/>
      <c r="AY2319" s="17"/>
      <c r="AZ2319" s="17"/>
      <c r="BA2319" s="17"/>
      <c r="BB2319" s="17"/>
      <c r="BC2319" s="17"/>
      <c r="BD2319" s="17"/>
      <c r="BE2319" s="17"/>
      <c r="BF2319" s="17"/>
      <c r="BG2319" s="17"/>
    </row>
    <row r="2320" spans="2:59" x14ac:dyDescent="0.35">
      <c r="B2320" s="24" t="s">
        <v>724</v>
      </c>
      <c r="C2320" s="17"/>
      <c r="D2320" s="17"/>
      <c r="E2320" s="17"/>
      <c r="F2320" s="17"/>
      <c r="G2320" s="17"/>
      <c r="H2320" s="17"/>
      <c r="I2320" s="17"/>
      <c r="J2320" s="17"/>
      <c r="K2320" s="17"/>
      <c r="L2320" s="17"/>
      <c r="M2320" s="17"/>
      <c r="N2320" s="17"/>
      <c r="O2320" s="17"/>
      <c r="P2320" s="17"/>
      <c r="Q2320" s="17"/>
      <c r="R2320" s="17"/>
      <c r="S2320" s="17"/>
      <c r="T2320" s="17"/>
      <c r="U2320" s="17"/>
      <c r="V2320" s="17"/>
      <c r="W2320" s="17"/>
      <c r="X2320" s="17"/>
      <c r="Y2320" s="17"/>
      <c r="Z2320" s="17"/>
      <c r="AA2320" s="17"/>
      <c r="AB2320" s="17"/>
      <c r="AC2320" s="17"/>
      <c r="AD2320" s="17"/>
      <c r="AE2320" s="17"/>
      <c r="AF2320" s="17"/>
      <c r="AG2320" s="17"/>
      <c r="AH2320" s="17"/>
      <c r="AI2320" s="17"/>
      <c r="AJ2320" s="17"/>
      <c r="AK2320" s="17"/>
      <c r="AL2320" s="17"/>
      <c r="AM2320" s="17"/>
      <c r="AN2320" s="17"/>
      <c r="AO2320" s="17"/>
      <c r="AP2320" s="17"/>
      <c r="AQ2320" s="17"/>
      <c r="AR2320" s="17"/>
      <c r="AS2320" s="17"/>
      <c r="AT2320" s="17"/>
      <c r="AU2320" s="17"/>
      <c r="AV2320" s="17"/>
      <c r="AW2320" s="17"/>
      <c r="AX2320" s="17"/>
      <c r="AY2320" s="17"/>
      <c r="AZ2320" s="17"/>
      <c r="BA2320" s="17"/>
      <c r="BB2320" s="17"/>
      <c r="BC2320" s="17"/>
      <c r="BD2320" s="17"/>
      <c r="BE2320" s="17"/>
      <c r="BF2320" s="17"/>
      <c r="BG2320" s="17"/>
    </row>
    <row r="2321" spans="2:59" x14ac:dyDescent="0.35">
      <c r="B2321" t="s">
        <v>721</v>
      </c>
      <c r="C2321" s="17">
        <v>6.4169583610557093E-2</v>
      </c>
      <c r="D2321" s="17">
        <v>4.3287863348917099E-2</v>
      </c>
      <c r="E2321" s="17">
        <v>8.8293648425475907E-2</v>
      </c>
      <c r="F2321" s="17"/>
      <c r="G2321" s="17">
        <v>0</v>
      </c>
      <c r="H2321" s="17">
        <v>0</v>
      </c>
      <c r="I2321" s="17">
        <v>4.9815580573567497E-2</v>
      </c>
      <c r="J2321" s="17">
        <v>0.124620983053229</v>
      </c>
      <c r="K2321" s="17">
        <v>0.114205722524237</v>
      </c>
      <c r="L2321" s="17">
        <v>6.83286574830482E-2</v>
      </c>
      <c r="M2321" s="17"/>
      <c r="N2321" s="17">
        <v>2.7583857495568301E-2</v>
      </c>
      <c r="O2321" s="17">
        <v>5.5762184291997398E-2</v>
      </c>
      <c r="P2321" s="17">
        <v>3.2693932437593297E-2</v>
      </c>
      <c r="Q2321" s="17">
        <v>0.15535040179808801</v>
      </c>
      <c r="R2321" s="17"/>
      <c r="S2321" s="17">
        <v>0</v>
      </c>
      <c r="T2321" s="17">
        <v>9.5487888105004401E-2</v>
      </c>
      <c r="U2321" s="17">
        <v>7.5906602014667202E-2</v>
      </c>
      <c r="V2321" s="17">
        <v>0.320135213450568</v>
      </c>
      <c r="W2321" s="17">
        <v>0</v>
      </c>
      <c r="X2321" s="17">
        <v>8.42727710126185E-2</v>
      </c>
      <c r="Y2321" s="17">
        <v>0</v>
      </c>
      <c r="Z2321" s="17">
        <v>0</v>
      </c>
      <c r="AA2321" s="17">
        <v>0.107338724477564</v>
      </c>
      <c r="AB2321" s="17">
        <v>0</v>
      </c>
      <c r="AC2321" s="17">
        <v>0.14303184137120001</v>
      </c>
      <c r="AD2321" s="17">
        <v>0.174400609173607</v>
      </c>
      <c r="AE2321" s="17"/>
      <c r="AF2321" s="17">
        <v>4.4938559794959899E-2</v>
      </c>
      <c r="AG2321" s="17">
        <v>0.1022962671539</v>
      </c>
      <c r="AH2321" s="17">
        <v>6.0411693466767703E-2</v>
      </c>
      <c r="AI2321" s="17"/>
      <c r="AJ2321" s="17">
        <v>2.1271512934016801E-2</v>
      </c>
      <c r="AK2321" s="17">
        <v>0.138612137322565</v>
      </c>
      <c r="AL2321" s="17">
        <v>8.4634383608783101E-2</v>
      </c>
      <c r="AM2321" s="17">
        <v>0</v>
      </c>
      <c r="AN2321" s="17">
        <v>0</v>
      </c>
      <c r="AO2321" s="17"/>
      <c r="AP2321" s="17">
        <v>3.7394245258197997E-2</v>
      </c>
      <c r="AQ2321" s="17">
        <v>0.102644840339622</v>
      </c>
      <c r="AR2321" s="17">
        <v>0</v>
      </c>
      <c r="AS2321" s="17">
        <v>5.5069739582435197E-2</v>
      </c>
      <c r="AT2321" s="17">
        <v>0.13760826889113401</v>
      </c>
      <c r="AU2321" s="17"/>
      <c r="AV2321" s="17">
        <v>6.7398557252702301E-2</v>
      </c>
      <c r="AW2321" s="17">
        <v>4.3260949495076702E-2</v>
      </c>
      <c r="AX2321" s="17">
        <v>0</v>
      </c>
      <c r="AY2321" s="17">
        <v>4.6365516476879802E-2</v>
      </c>
      <c r="AZ2321" s="17">
        <v>0.19275413695138599</v>
      </c>
      <c r="BA2321" s="17">
        <v>0</v>
      </c>
      <c r="BB2321" s="17"/>
      <c r="BC2321" s="17">
        <v>6.5419221675155001E-2</v>
      </c>
      <c r="BD2321" s="17">
        <v>2.7626490258126999E-2</v>
      </c>
      <c r="BE2321" s="17">
        <v>5.5811278378958003E-2</v>
      </c>
      <c r="BF2321" s="17">
        <v>9.1737117292107706E-2</v>
      </c>
      <c r="BG2321" s="17" t="s">
        <v>697</v>
      </c>
    </row>
    <row r="2322" spans="2:59" x14ac:dyDescent="0.35">
      <c r="B2322" t="s">
        <v>689</v>
      </c>
      <c r="C2322" s="17">
        <v>8.0303111170204694E-2</v>
      </c>
      <c r="D2322" s="17">
        <v>7.3459093230910905E-2</v>
      </c>
      <c r="E2322" s="17">
        <v>8.9047704161541702E-2</v>
      </c>
      <c r="F2322" s="17"/>
      <c r="G2322" s="17">
        <v>6.77731211179399E-2</v>
      </c>
      <c r="H2322" s="17">
        <v>0.21439508225226001</v>
      </c>
      <c r="I2322" s="17">
        <v>0.145178542046137</v>
      </c>
      <c r="J2322" s="17">
        <v>0</v>
      </c>
      <c r="K2322" s="17">
        <v>0</v>
      </c>
      <c r="L2322" s="17">
        <v>0.100740690283198</v>
      </c>
      <c r="M2322" s="17"/>
      <c r="N2322" s="17">
        <v>0.12904431904062899</v>
      </c>
      <c r="O2322" s="17">
        <v>3.9611358384736103E-2</v>
      </c>
      <c r="P2322" s="17">
        <v>7.3500797455627695E-2</v>
      </c>
      <c r="Q2322" s="17">
        <v>7.9110697581731407E-2</v>
      </c>
      <c r="R2322" s="17"/>
      <c r="S2322" s="17">
        <v>9.6666929175340005E-2</v>
      </c>
      <c r="T2322" s="17">
        <v>0</v>
      </c>
      <c r="U2322" s="17">
        <v>0.107546071424777</v>
      </c>
      <c r="V2322" s="17">
        <v>0</v>
      </c>
      <c r="W2322" s="17">
        <v>0</v>
      </c>
      <c r="X2322" s="17">
        <v>0.28984139599043302</v>
      </c>
      <c r="Y2322" s="17">
        <v>0.101046440825089</v>
      </c>
      <c r="Z2322" s="17">
        <v>0</v>
      </c>
      <c r="AA2322" s="17">
        <v>0</v>
      </c>
      <c r="AB2322" s="17">
        <v>0</v>
      </c>
      <c r="AC2322" s="17">
        <v>0.24950291073242201</v>
      </c>
      <c r="AD2322" s="17">
        <v>0</v>
      </c>
      <c r="AE2322" s="17"/>
      <c r="AF2322" s="17">
        <v>7.3818069319152899E-2</v>
      </c>
      <c r="AG2322" s="17">
        <v>9.0376345259354798E-2</v>
      </c>
      <c r="AH2322" s="17">
        <v>7.8936650129926997E-2</v>
      </c>
      <c r="AI2322" s="17"/>
      <c r="AJ2322" s="17">
        <v>0.124177011080431</v>
      </c>
      <c r="AK2322" s="17">
        <v>8.8633737401031004E-2</v>
      </c>
      <c r="AL2322" s="17">
        <v>0</v>
      </c>
      <c r="AM2322" s="17">
        <v>0</v>
      </c>
      <c r="AN2322" s="17">
        <v>0.112806982210509</v>
      </c>
      <c r="AO2322" s="17"/>
      <c r="AP2322" s="17">
        <v>8.2924976495987304E-2</v>
      </c>
      <c r="AQ2322" s="17">
        <v>8.8432199239212E-2</v>
      </c>
      <c r="AR2322" s="17">
        <v>0</v>
      </c>
      <c r="AS2322" s="17">
        <v>0.115121626522964</v>
      </c>
      <c r="AT2322" s="17">
        <v>0</v>
      </c>
      <c r="AU2322" s="17"/>
      <c r="AV2322" s="17">
        <v>0.139504767337263</v>
      </c>
      <c r="AW2322" s="17">
        <v>9.5934901087136204E-2</v>
      </c>
      <c r="AX2322" s="17">
        <v>0</v>
      </c>
      <c r="AY2322" s="17">
        <v>9.6925711141335899E-2</v>
      </c>
      <c r="AZ2322" s="17">
        <v>0</v>
      </c>
      <c r="BA2322" s="17">
        <v>0</v>
      </c>
      <c r="BB2322" s="17"/>
      <c r="BC2322" s="17">
        <v>6.10422728076528E-2</v>
      </c>
      <c r="BD2322" s="17">
        <v>0.137930558500588</v>
      </c>
      <c r="BE2322" s="17">
        <v>6.5370615892983402E-2</v>
      </c>
      <c r="BF2322" s="17">
        <v>0.112936110613525</v>
      </c>
      <c r="BG2322" s="17" t="s">
        <v>697</v>
      </c>
    </row>
    <row r="2323" spans="2:59" x14ac:dyDescent="0.35">
      <c r="B2323" t="s">
        <v>690</v>
      </c>
      <c r="C2323" s="17">
        <v>0.14581856374482099</v>
      </c>
      <c r="D2323" s="17">
        <v>0.20628830767283099</v>
      </c>
      <c r="E2323" s="17">
        <v>8.0647832591562593E-2</v>
      </c>
      <c r="F2323" s="17"/>
      <c r="G2323" s="17">
        <v>0.31135000172578298</v>
      </c>
      <c r="H2323" s="17">
        <v>0.223901274228513</v>
      </c>
      <c r="I2323" s="17">
        <v>0.214732817807406</v>
      </c>
      <c r="J2323" s="17">
        <v>9.81920888283358E-2</v>
      </c>
      <c r="K2323" s="17">
        <v>5.8415182705491502E-2</v>
      </c>
      <c r="L2323" s="17">
        <v>3.8738692085089101E-2</v>
      </c>
      <c r="M2323" s="17"/>
      <c r="N2323" s="17">
        <v>0.14701312678352199</v>
      </c>
      <c r="O2323" s="17">
        <v>0.226324105946592</v>
      </c>
      <c r="P2323" s="17">
        <v>7.39605832471672E-2</v>
      </c>
      <c r="Q2323" s="17">
        <v>0.11634148795580999</v>
      </c>
      <c r="R2323" s="17"/>
      <c r="S2323" s="17">
        <v>0.223166823894933</v>
      </c>
      <c r="T2323" s="17">
        <v>0.114743765509349</v>
      </c>
      <c r="U2323" s="17">
        <v>0.196087376420503</v>
      </c>
      <c r="V2323" s="17">
        <v>0</v>
      </c>
      <c r="W2323" s="17">
        <v>0.16534050496910099</v>
      </c>
      <c r="X2323" s="17">
        <v>0.17985890169204</v>
      </c>
      <c r="Y2323" s="17">
        <v>0.16975242546088101</v>
      </c>
      <c r="Z2323" s="17">
        <v>0.165198734895</v>
      </c>
      <c r="AA2323" s="17">
        <v>0.136797328178282</v>
      </c>
      <c r="AB2323" s="17">
        <v>0</v>
      </c>
      <c r="AC2323" s="17">
        <v>0</v>
      </c>
      <c r="AD2323" s="17">
        <v>0.33102334014850299</v>
      </c>
      <c r="AE2323" s="17"/>
      <c r="AF2323" s="17">
        <v>0.106296995156111</v>
      </c>
      <c r="AG2323" s="17">
        <v>0.135629020898719</v>
      </c>
      <c r="AH2323" s="17">
        <v>0.13487997281820399</v>
      </c>
      <c r="AI2323" s="17"/>
      <c r="AJ2323" s="17">
        <v>8.5376446991341004E-2</v>
      </c>
      <c r="AK2323" s="17">
        <v>0.29010147803471098</v>
      </c>
      <c r="AL2323" s="17">
        <v>0.122331134272449</v>
      </c>
      <c r="AM2323" s="17">
        <v>0</v>
      </c>
      <c r="AN2323" s="17">
        <v>0.14280362082768</v>
      </c>
      <c r="AO2323" s="17"/>
      <c r="AP2323" s="17">
        <v>5.0925481212608897E-2</v>
      </c>
      <c r="AQ2323" s="17">
        <v>0.10645726227659</v>
      </c>
      <c r="AR2323" s="17">
        <v>0.13019717982513701</v>
      </c>
      <c r="AS2323" s="17">
        <v>0.21142218165721699</v>
      </c>
      <c r="AT2323" s="17">
        <v>0.29107187438968202</v>
      </c>
      <c r="AU2323" s="17"/>
      <c r="AV2323" s="17">
        <v>0.12989086439828201</v>
      </c>
      <c r="AW2323" s="17">
        <v>5.8915072507531599E-2</v>
      </c>
      <c r="AX2323" s="17">
        <v>0.10743054695509301</v>
      </c>
      <c r="AY2323" s="17">
        <v>0.17800517528381801</v>
      </c>
      <c r="AZ2323" s="17">
        <v>0.301493479834196</v>
      </c>
      <c r="BA2323" s="17">
        <v>8.2785961925178606E-2</v>
      </c>
      <c r="BB2323" s="17"/>
      <c r="BC2323" s="17">
        <v>3.3207298602580003E-2</v>
      </c>
      <c r="BD2323" s="17">
        <v>0.25183134076872299</v>
      </c>
      <c r="BE2323" s="17">
        <v>0.21863028712447899</v>
      </c>
      <c r="BF2323" s="17">
        <v>9.3892211925036606E-2</v>
      </c>
      <c r="BG2323" s="17" t="s">
        <v>697</v>
      </c>
    </row>
    <row r="2324" spans="2:59" x14ac:dyDescent="0.35">
      <c r="B2324" t="s">
        <v>691</v>
      </c>
      <c r="C2324" s="17">
        <v>7.6451415801404396E-2</v>
      </c>
      <c r="D2324" s="17">
        <v>6.7612607553791795E-2</v>
      </c>
      <c r="E2324" s="17">
        <v>8.7359427679041105E-2</v>
      </c>
      <c r="F2324" s="17"/>
      <c r="G2324" s="17">
        <v>4.3739072477915801E-2</v>
      </c>
      <c r="H2324" s="17">
        <v>0</v>
      </c>
      <c r="I2324" s="17">
        <v>0.22581769920477399</v>
      </c>
      <c r="J2324" s="17">
        <v>0</v>
      </c>
      <c r="K2324" s="17">
        <v>8.8110813647389805E-2</v>
      </c>
      <c r="L2324" s="17">
        <v>9.2496429845799005E-2</v>
      </c>
      <c r="M2324" s="17"/>
      <c r="N2324" s="17">
        <v>7.5486293475506394E-2</v>
      </c>
      <c r="O2324" s="17">
        <v>0</v>
      </c>
      <c r="P2324" s="17">
        <v>6.8560562798058194E-2</v>
      </c>
      <c r="Q2324" s="17">
        <v>0.186129252396909</v>
      </c>
      <c r="R2324" s="17"/>
      <c r="S2324" s="17">
        <v>0</v>
      </c>
      <c r="T2324" s="17">
        <v>0.10095001663558199</v>
      </c>
      <c r="U2324" s="17">
        <v>8.8253574179736005E-2</v>
      </c>
      <c r="V2324" s="17">
        <v>0</v>
      </c>
      <c r="W2324" s="17">
        <v>0</v>
      </c>
      <c r="X2324" s="17">
        <v>0.17086648742298499</v>
      </c>
      <c r="Y2324" s="17">
        <v>7.0037131374648995E-2</v>
      </c>
      <c r="Z2324" s="17">
        <v>0</v>
      </c>
      <c r="AA2324" s="17">
        <v>9.5378260770754397E-2</v>
      </c>
      <c r="AB2324" s="17">
        <v>0.11566286532845001</v>
      </c>
      <c r="AC2324" s="17">
        <v>0</v>
      </c>
      <c r="AD2324" s="17">
        <v>0.16816271332385199</v>
      </c>
      <c r="AE2324" s="17"/>
      <c r="AF2324" s="17">
        <v>0.140127132343741</v>
      </c>
      <c r="AG2324" s="17">
        <v>5.1702724810332501E-2</v>
      </c>
      <c r="AH2324" s="17">
        <v>7.8118141111173295E-2</v>
      </c>
      <c r="AI2324" s="17"/>
      <c r="AJ2324" s="17">
        <v>0.131790720276103</v>
      </c>
      <c r="AK2324" s="17">
        <v>5.4961711826762898E-2</v>
      </c>
      <c r="AL2324" s="17">
        <v>0.21867493816342001</v>
      </c>
      <c r="AM2324" s="17">
        <v>0</v>
      </c>
      <c r="AN2324" s="17">
        <v>0</v>
      </c>
      <c r="AO2324" s="17"/>
      <c r="AP2324" s="17">
        <v>9.9070242554662E-2</v>
      </c>
      <c r="AQ2324" s="17">
        <v>6.0956029580827402E-2</v>
      </c>
      <c r="AR2324" s="17">
        <v>0.29784640084735697</v>
      </c>
      <c r="AS2324" s="17">
        <v>0.12915096505461399</v>
      </c>
      <c r="AT2324" s="17">
        <v>0</v>
      </c>
      <c r="AU2324" s="17"/>
      <c r="AV2324" s="17">
        <v>4.8829193510154703E-2</v>
      </c>
      <c r="AW2324" s="17">
        <v>0.15347510301254799</v>
      </c>
      <c r="AX2324" s="17">
        <v>0.245764169351536</v>
      </c>
      <c r="AY2324" s="17">
        <v>0.10873759788315</v>
      </c>
      <c r="AZ2324" s="17">
        <v>0</v>
      </c>
      <c r="BA2324" s="17">
        <v>0</v>
      </c>
      <c r="BB2324" s="17"/>
      <c r="BC2324" s="17">
        <v>6.0252529211599397E-2</v>
      </c>
      <c r="BD2324" s="17">
        <v>7.92480207558552E-2</v>
      </c>
      <c r="BE2324" s="17">
        <v>0.107646219069489</v>
      </c>
      <c r="BF2324" s="17">
        <v>0.118210982461361</v>
      </c>
      <c r="BG2324" s="17" t="s">
        <v>697</v>
      </c>
    </row>
    <row r="2325" spans="2:59" x14ac:dyDescent="0.35">
      <c r="B2325" t="s">
        <v>692</v>
      </c>
      <c r="C2325" s="17">
        <v>0.119846447286979</v>
      </c>
      <c r="D2325" s="17">
        <v>0.110674784059748</v>
      </c>
      <c r="E2325" s="17">
        <v>0.13173799190222699</v>
      </c>
      <c r="F2325" s="17"/>
      <c r="G2325" s="17">
        <v>0.103067122590887</v>
      </c>
      <c r="H2325" s="17">
        <v>0.19892983631146599</v>
      </c>
      <c r="I2325" s="17">
        <v>0</v>
      </c>
      <c r="J2325" s="17">
        <v>3.9595906462962599E-2</v>
      </c>
      <c r="K2325" s="17">
        <v>0.141125291032629</v>
      </c>
      <c r="L2325" s="17">
        <v>0.22338041198616601</v>
      </c>
      <c r="M2325" s="17"/>
      <c r="N2325" s="17">
        <v>8.0093610912810906E-2</v>
      </c>
      <c r="O2325" s="17">
        <v>9.7938968664984097E-2</v>
      </c>
      <c r="P2325" s="17">
        <v>0.23756647594832001</v>
      </c>
      <c r="Q2325" s="17">
        <v>7.2188005875054501E-2</v>
      </c>
      <c r="R2325" s="17"/>
      <c r="S2325" s="17">
        <v>5.5993552936482401E-2</v>
      </c>
      <c r="T2325" s="17">
        <v>0.20133096328498801</v>
      </c>
      <c r="U2325" s="17">
        <v>0.17200359682316099</v>
      </c>
      <c r="V2325" s="17">
        <v>0</v>
      </c>
      <c r="W2325" s="17">
        <v>0.41058937695815201</v>
      </c>
      <c r="X2325" s="17">
        <v>0</v>
      </c>
      <c r="Y2325" s="17">
        <v>8.3852656445183096E-2</v>
      </c>
      <c r="Z2325" s="17">
        <v>0.17434183618556001</v>
      </c>
      <c r="AA2325" s="17">
        <v>0.103091551747322</v>
      </c>
      <c r="AB2325" s="17">
        <v>0.146858098048057</v>
      </c>
      <c r="AC2325" s="17">
        <v>0</v>
      </c>
      <c r="AD2325" s="17">
        <v>0.158250624030186</v>
      </c>
      <c r="AE2325" s="17"/>
      <c r="AF2325" s="17">
        <v>0.127865306419846</v>
      </c>
      <c r="AG2325" s="17">
        <v>9.3695894197085502E-2</v>
      </c>
      <c r="AH2325" s="17">
        <v>0.128304515482217</v>
      </c>
      <c r="AI2325" s="17"/>
      <c r="AJ2325" s="17">
        <v>0.150076535948277</v>
      </c>
      <c r="AK2325" s="17">
        <v>5.6836046821593197E-2</v>
      </c>
      <c r="AL2325" s="17">
        <v>8.6350753095473104E-2</v>
      </c>
      <c r="AM2325" s="17">
        <v>0</v>
      </c>
      <c r="AN2325" s="17">
        <v>0.15841437933400701</v>
      </c>
      <c r="AO2325" s="17"/>
      <c r="AP2325" s="17">
        <v>0.20538516432314699</v>
      </c>
      <c r="AQ2325" s="17">
        <v>8.6533820972605799E-2</v>
      </c>
      <c r="AR2325" s="17">
        <v>0</v>
      </c>
      <c r="AS2325" s="17">
        <v>6.0253391925981302E-2</v>
      </c>
      <c r="AT2325" s="17">
        <v>0.16659500164867699</v>
      </c>
      <c r="AU2325" s="17"/>
      <c r="AV2325" s="17">
        <v>2.7601024844569E-2</v>
      </c>
      <c r="AW2325" s="17">
        <v>0.14481948163332001</v>
      </c>
      <c r="AX2325" s="17">
        <v>0</v>
      </c>
      <c r="AY2325" s="17">
        <v>0.104329712722247</v>
      </c>
      <c r="AZ2325" s="17">
        <v>0.112755188922823</v>
      </c>
      <c r="BA2325" s="17">
        <v>0.55980937029619005</v>
      </c>
      <c r="BB2325" s="17"/>
      <c r="BC2325" s="17">
        <v>0.156312051725881</v>
      </c>
      <c r="BD2325" s="17">
        <v>0.118882526160563</v>
      </c>
      <c r="BE2325" s="17">
        <v>8.5735917418322594E-2</v>
      </c>
      <c r="BF2325" s="17">
        <v>8.3242003150086202E-2</v>
      </c>
      <c r="BG2325" s="17" t="s">
        <v>697</v>
      </c>
    </row>
    <row r="2326" spans="2:59" x14ac:dyDescent="0.35">
      <c r="B2326" t="s">
        <v>598</v>
      </c>
      <c r="C2326" s="17">
        <v>0.113362953875684</v>
      </c>
      <c r="D2326" s="17">
        <v>0.14262828080864401</v>
      </c>
      <c r="E2326" s="17">
        <v>8.2427431798108505E-2</v>
      </c>
      <c r="F2326" s="17"/>
      <c r="G2326" s="17">
        <v>9.0582082550241805E-2</v>
      </c>
      <c r="H2326" s="17">
        <v>6.7169428731824701E-2</v>
      </c>
      <c r="I2326" s="17">
        <v>5.4553427073597401E-2</v>
      </c>
      <c r="J2326" s="17">
        <v>0.26422859276519001</v>
      </c>
      <c r="K2326" s="17">
        <v>4.6233527797770402E-2</v>
      </c>
      <c r="L2326" s="17">
        <v>0.12103504580200899</v>
      </c>
      <c r="M2326" s="17"/>
      <c r="N2326" s="17">
        <v>0.19183584922872099</v>
      </c>
      <c r="O2326" s="17">
        <v>0.16544157226152301</v>
      </c>
      <c r="P2326" s="17">
        <v>3.00680321103006E-2</v>
      </c>
      <c r="Q2326" s="17">
        <v>3.5507023684582598E-2</v>
      </c>
      <c r="R2326" s="17"/>
      <c r="S2326" s="17">
        <v>0.206664173980113</v>
      </c>
      <c r="T2326" s="17">
        <v>0.111702570614922</v>
      </c>
      <c r="U2326" s="17">
        <v>0</v>
      </c>
      <c r="V2326" s="17">
        <v>0</v>
      </c>
      <c r="W2326" s="17">
        <v>0</v>
      </c>
      <c r="X2326" s="17">
        <v>0.10433861963428701</v>
      </c>
      <c r="Y2326" s="17">
        <v>8.37095180279573E-2</v>
      </c>
      <c r="Z2326" s="17">
        <v>0.17434183618556001</v>
      </c>
      <c r="AA2326" s="17">
        <v>0.20219403353495499</v>
      </c>
      <c r="AB2326" s="17">
        <v>7.0115586395333204E-2</v>
      </c>
      <c r="AC2326" s="17">
        <v>0.141908808523036</v>
      </c>
      <c r="AD2326" s="17">
        <v>0.16816271332385199</v>
      </c>
      <c r="AE2326" s="17"/>
      <c r="AF2326" s="17">
        <v>7.3050922249514205E-2</v>
      </c>
      <c r="AG2326" s="17">
        <v>0.16303792074130899</v>
      </c>
      <c r="AH2326" s="17">
        <v>0</v>
      </c>
      <c r="AI2326" s="17"/>
      <c r="AJ2326" s="17">
        <v>0.100482034241103</v>
      </c>
      <c r="AK2326" s="17">
        <v>0.106537576890452</v>
      </c>
      <c r="AL2326" s="17">
        <v>0.166426209002284</v>
      </c>
      <c r="AM2326" s="17">
        <v>0.500077239530474</v>
      </c>
      <c r="AN2326" s="17">
        <v>9.6193436198980006E-2</v>
      </c>
      <c r="AO2326" s="17"/>
      <c r="AP2326" s="17">
        <v>8.0532482181264201E-2</v>
      </c>
      <c r="AQ2326" s="17">
        <v>0.19425182293284099</v>
      </c>
      <c r="AR2326" s="17">
        <v>0</v>
      </c>
      <c r="AS2326" s="17">
        <v>0.12809409941143099</v>
      </c>
      <c r="AT2326" s="17">
        <v>0.15069587818193</v>
      </c>
      <c r="AU2326" s="17"/>
      <c r="AV2326" s="17">
        <v>0.175882514876853</v>
      </c>
      <c r="AW2326" s="17">
        <v>9.3167053387527801E-2</v>
      </c>
      <c r="AX2326" s="17">
        <v>0</v>
      </c>
      <c r="AY2326" s="17">
        <v>0.10784777850567701</v>
      </c>
      <c r="AZ2326" s="17">
        <v>0.101994309830058</v>
      </c>
      <c r="BA2326" s="17">
        <v>0.106083574233704</v>
      </c>
      <c r="BB2326" s="17"/>
      <c r="BC2326" s="17">
        <v>0.13144582097667601</v>
      </c>
      <c r="BD2326" s="17">
        <v>0.10515833799645299</v>
      </c>
      <c r="BE2326" s="17">
        <v>0.13376167998524999</v>
      </c>
      <c r="BF2326" s="17">
        <v>9.3559231876111301E-2</v>
      </c>
      <c r="BG2326" s="17" t="s">
        <v>697</v>
      </c>
    </row>
    <row r="2327" spans="2:59" x14ac:dyDescent="0.35">
      <c r="B2327" t="s">
        <v>722</v>
      </c>
      <c r="C2327" s="17">
        <v>0.36991700135575301</v>
      </c>
      <c r="D2327" s="17">
        <v>0.32545966376684998</v>
      </c>
      <c r="E2327" s="17">
        <v>0.41043884206007097</v>
      </c>
      <c r="F2327" s="17"/>
      <c r="G2327" s="17">
        <v>0.351836280816821</v>
      </c>
      <c r="H2327" s="17">
        <v>0.29560437847593601</v>
      </c>
      <c r="I2327" s="17">
        <v>0.251088082645883</v>
      </c>
      <c r="J2327" s="17">
        <v>0.47336242889028302</v>
      </c>
      <c r="K2327" s="17">
        <v>0.51172258706849605</v>
      </c>
      <c r="L2327" s="17">
        <v>0.31288033672781801</v>
      </c>
      <c r="M2327" s="17"/>
      <c r="N2327" s="17">
        <v>0.32983907951086</v>
      </c>
      <c r="O2327" s="17">
        <v>0.41492181045016702</v>
      </c>
      <c r="P2327" s="17">
        <v>0.44505012489268603</v>
      </c>
      <c r="Q2327" s="17">
        <v>0.28099078306646502</v>
      </c>
      <c r="R2327" s="17"/>
      <c r="S2327" s="17">
        <v>0.38349395522909602</v>
      </c>
      <c r="T2327" s="17">
        <v>0.37578479585015501</v>
      </c>
      <c r="U2327" s="17">
        <v>0.36020277913715598</v>
      </c>
      <c r="V2327" s="17">
        <v>0.36960765532391998</v>
      </c>
      <c r="W2327" s="17">
        <v>0.42407011807274703</v>
      </c>
      <c r="X2327" s="17">
        <v>8.9072474144017796E-2</v>
      </c>
      <c r="Y2327" s="17">
        <v>0.41982820006489702</v>
      </c>
      <c r="Z2327" s="17">
        <v>0.48611759273388</v>
      </c>
      <c r="AA2327" s="17">
        <v>0.35520010129112201</v>
      </c>
      <c r="AB2327" s="17">
        <v>0.66736345022816002</v>
      </c>
      <c r="AC2327" s="17">
        <v>0.46555643937334101</v>
      </c>
      <c r="AD2327" s="17">
        <v>0</v>
      </c>
      <c r="AE2327" s="17"/>
      <c r="AF2327" s="17">
        <v>0.43390301471667497</v>
      </c>
      <c r="AG2327" s="17">
        <v>0.32782557251967398</v>
      </c>
      <c r="AH2327" s="17">
        <v>0.39501348659558799</v>
      </c>
      <c r="AI2327" s="17"/>
      <c r="AJ2327" s="17">
        <v>0.38682573852872798</v>
      </c>
      <c r="AK2327" s="17">
        <v>0.199981012082079</v>
      </c>
      <c r="AL2327" s="17">
        <v>0.26342786447351701</v>
      </c>
      <c r="AM2327" s="17">
        <v>0.499922760469526</v>
      </c>
      <c r="AN2327" s="17">
        <v>0.43234071647247702</v>
      </c>
      <c r="AO2327" s="17"/>
      <c r="AP2327" s="17">
        <v>0.443767407974133</v>
      </c>
      <c r="AQ2327" s="17">
        <v>0.31308180998519503</v>
      </c>
      <c r="AR2327" s="17">
        <v>0.49274673297471</v>
      </c>
      <c r="AS2327" s="17">
        <v>0.30088799584535803</v>
      </c>
      <c r="AT2327" s="17">
        <v>0.25402897688857701</v>
      </c>
      <c r="AU2327" s="17"/>
      <c r="AV2327" s="17">
        <v>0.35373529430695599</v>
      </c>
      <c r="AW2327" s="17">
        <v>0.41042743887686001</v>
      </c>
      <c r="AX2327" s="17">
        <v>0.64680528369337098</v>
      </c>
      <c r="AY2327" s="17">
        <v>0.35778850798689299</v>
      </c>
      <c r="AZ2327" s="17">
        <v>0.29100288446153599</v>
      </c>
      <c r="BA2327" s="17">
        <v>0.18897981788895199</v>
      </c>
      <c r="BB2327" s="17"/>
      <c r="BC2327" s="17">
        <v>0.42768446309833102</v>
      </c>
      <c r="BD2327" s="17">
        <v>0.27932272555969101</v>
      </c>
      <c r="BE2327" s="17">
        <v>0.30122003984926399</v>
      </c>
      <c r="BF2327" s="17">
        <v>0.34354795630287599</v>
      </c>
      <c r="BG2327" s="17" t="s">
        <v>697</v>
      </c>
    </row>
    <row r="2328" spans="2:59" x14ac:dyDescent="0.35">
      <c r="B2328" t="s">
        <v>100</v>
      </c>
      <c r="C2328" s="17">
        <v>3.01309231545967E-2</v>
      </c>
      <c r="D2328" s="17">
        <v>3.0589399558308202E-2</v>
      </c>
      <c r="E2328" s="17">
        <v>3.00471213819728E-2</v>
      </c>
      <c r="F2328" s="17"/>
      <c r="G2328" s="17">
        <v>3.1652318720411798E-2</v>
      </c>
      <c r="H2328" s="17">
        <v>0</v>
      </c>
      <c r="I2328" s="17">
        <v>5.8813850648635403E-2</v>
      </c>
      <c r="J2328" s="17">
        <v>0</v>
      </c>
      <c r="K2328" s="17">
        <v>4.0186875223986097E-2</v>
      </c>
      <c r="L2328" s="17">
        <v>4.2399735786873699E-2</v>
      </c>
      <c r="M2328" s="17"/>
      <c r="N2328" s="17">
        <v>1.9103863552382899E-2</v>
      </c>
      <c r="O2328" s="17">
        <v>0</v>
      </c>
      <c r="P2328" s="17">
        <v>3.8599491110246499E-2</v>
      </c>
      <c r="Q2328" s="17">
        <v>7.4382347641359495E-2</v>
      </c>
      <c r="R2328" s="17"/>
      <c r="S2328" s="17">
        <v>3.4014564784036201E-2</v>
      </c>
      <c r="T2328" s="17">
        <v>0</v>
      </c>
      <c r="U2328" s="17">
        <v>0</v>
      </c>
      <c r="V2328" s="17">
        <v>0.31025713122551302</v>
      </c>
      <c r="W2328" s="17">
        <v>0</v>
      </c>
      <c r="X2328" s="17">
        <v>8.1749350103618904E-2</v>
      </c>
      <c r="Y2328" s="17">
        <v>7.1773627801343998E-2</v>
      </c>
      <c r="Z2328" s="17">
        <v>0</v>
      </c>
      <c r="AA2328" s="17">
        <v>0</v>
      </c>
      <c r="AB2328" s="17">
        <v>0</v>
      </c>
      <c r="AC2328" s="17">
        <v>0</v>
      </c>
      <c r="AD2328" s="17">
        <v>0</v>
      </c>
      <c r="AE2328" s="17"/>
      <c r="AF2328" s="17">
        <v>0</v>
      </c>
      <c r="AG2328" s="17">
        <v>3.5436254419625897E-2</v>
      </c>
      <c r="AH2328" s="17">
        <v>0.124335540396123</v>
      </c>
      <c r="AI2328" s="17"/>
      <c r="AJ2328" s="17">
        <v>0</v>
      </c>
      <c r="AK2328" s="17">
        <v>6.4336299620806406E-2</v>
      </c>
      <c r="AL2328" s="17">
        <v>5.8154717384073802E-2</v>
      </c>
      <c r="AM2328" s="17">
        <v>0</v>
      </c>
      <c r="AN2328" s="17">
        <v>5.7440864956345698E-2</v>
      </c>
      <c r="AO2328" s="17"/>
      <c r="AP2328" s="17">
        <v>0</v>
      </c>
      <c r="AQ2328" s="17">
        <v>4.7642214673106399E-2</v>
      </c>
      <c r="AR2328" s="17">
        <v>7.9209686352796294E-2</v>
      </c>
      <c r="AS2328" s="17">
        <v>0</v>
      </c>
      <c r="AT2328" s="17">
        <v>0</v>
      </c>
      <c r="AU2328" s="17"/>
      <c r="AV2328" s="17">
        <v>5.71577834732203E-2</v>
      </c>
      <c r="AW2328" s="17">
        <v>0</v>
      </c>
      <c r="AX2328" s="17">
        <v>0</v>
      </c>
      <c r="AY2328" s="17">
        <v>0</v>
      </c>
      <c r="AZ2328" s="17">
        <v>0</v>
      </c>
      <c r="BA2328" s="17">
        <v>6.23412756559759E-2</v>
      </c>
      <c r="BB2328" s="17"/>
      <c r="BC2328" s="17">
        <v>6.46363419021245E-2</v>
      </c>
      <c r="BD2328" s="17">
        <v>0</v>
      </c>
      <c r="BE2328" s="17">
        <v>3.1823962281254801E-2</v>
      </c>
      <c r="BF2328" s="17">
        <v>6.2874386378897099E-2</v>
      </c>
      <c r="BG2328" s="17" t="s">
        <v>697</v>
      </c>
    </row>
    <row r="2329" spans="2:59" x14ac:dyDescent="0.35">
      <c r="C2329" s="17"/>
      <c r="D2329" s="17"/>
      <c r="E2329" s="17"/>
      <c r="F2329" s="17"/>
      <c r="G2329" s="17"/>
      <c r="H2329" s="17"/>
      <c r="I2329" s="17"/>
      <c r="J2329" s="17"/>
      <c r="K2329" s="17"/>
      <c r="L2329" s="17"/>
      <c r="M2329" s="17"/>
      <c r="N2329" s="17"/>
      <c r="O2329" s="17"/>
      <c r="P2329" s="17"/>
      <c r="Q2329" s="17"/>
      <c r="R2329" s="17"/>
      <c r="S2329" s="17"/>
      <c r="T2329" s="17"/>
      <c r="U2329" s="17"/>
      <c r="V2329" s="17"/>
      <c r="W2329" s="17"/>
      <c r="X2329" s="17"/>
      <c r="Y2329" s="17"/>
      <c r="Z2329" s="17"/>
      <c r="AA2329" s="17"/>
      <c r="AB2329" s="17"/>
      <c r="AC2329" s="17"/>
      <c r="AD2329" s="17"/>
      <c r="AE2329" s="17"/>
      <c r="AF2329" s="17"/>
      <c r="AG2329" s="17"/>
      <c r="AH2329" s="17"/>
      <c r="AI2329" s="17"/>
      <c r="AJ2329" s="17"/>
      <c r="AK2329" s="17"/>
      <c r="AL2329" s="17"/>
      <c r="AM2329" s="17"/>
      <c r="AN2329" s="17"/>
      <c r="AO2329" s="17"/>
      <c r="AP2329" s="17"/>
      <c r="AQ2329" s="17"/>
      <c r="AR2329" s="17"/>
      <c r="AS2329" s="17"/>
      <c r="AT2329" s="17"/>
      <c r="AU2329" s="17"/>
      <c r="AV2329" s="17"/>
      <c r="AW2329" s="17"/>
      <c r="AX2329" s="17"/>
      <c r="AY2329" s="17"/>
      <c r="AZ2329" s="17"/>
      <c r="BA2329" s="17"/>
      <c r="BB2329" s="17"/>
      <c r="BC2329" s="17"/>
      <c r="BD2329" s="17"/>
      <c r="BE2329" s="17"/>
      <c r="BF2329" s="17"/>
      <c r="BG2329" s="17"/>
    </row>
    <row r="2330" spans="2:59" x14ac:dyDescent="0.35">
      <c r="B2330" s="6" t="s">
        <v>727</v>
      </c>
      <c r="C2330" s="17"/>
      <c r="D2330" s="17"/>
      <c r="E2330" s="17"/>
      <c r="F2330" s="17"/>
      <c r="G2330" s="17"/>
      <c r="H2330" s="17"/>
      <c r="I2330" s="17"/>
      <c r="J2330" s="17"/>
      <c r="K2330" s="17"/>
      <c r="L2330" s="17"/>
      <c r="M2330" s="17"/>
      <c r="N2330" s="17"/>
      <c r="O2330" s="17"/>
      <c r="P2330" s="17"/>
      <c r="Q2330" s="17"/>
      <c r="R2330" s="17"/>
      <c r="S2330" s="17"/>
      <c r="T2330" s="17"/>
      <c r="U2330" s="17"/>
      <c r="V2330" s="17"/>
      <c r="W2330" s="17"/>
      <c r="X2330" s="17"/>
      <c r="Y2330" s="17"/>
      <c r="Z2330" s="17"/>
      <c r="AA2330" s="17"/>
      <c r="AB2330" s="17"/>
      <c r="AC2330" s="17"/>
      <c r="AD2330" s="17"/>
      <c r="AE2330" s="17"/>
      <c r="AF2330" s="17"/>
      <c r="AG2330" s="17"/>
      <c r="AH2330" s="17"/>
      <c r="AI2330" s="17"/>
      <c r="AJ2330" s="17"/>
      <c r="AK2330" s="17"/>
      <c r="AL2330" s="17"/>
      <c r="AM2330" s="17"/>
      <c r="AN2330" s="17"/>
      <c r="AO2330" s="17"/>
      <c r="AP2330" s="17"/>
      <c r="AQ2330" s="17"/>
      <c r="AR2330" s="17"/>
      <c r="AS2330" s="17"/>
      <c r="AT2330" s="17"/>
      <c r="AU2330" s="17"/>
      <c r="AV2330" s="17"/>
      <c r="AW2330" s="17"/>
      <c r="AX2330" s="17"/>
      <c r="AY2330" s="17"/>
      <c r="AZ2330" s="17"/>
      <c r="BA2330" s="17"/>
      <c r="BB2330" s="17"/>
      <c r="BC2330" s="17"/>
      <c r="BD2330" s="17"/>
      <c r="BE2330" s="17"/>
      <c r="BF2330" s="17"/>
      <c r="BG2330" s="17"/>
    </row>
    <row r="2331" spans="2:59" x14ac:dyDescent="0.35">
      <c r="B2331" s="24" t="s">
        <v>724</v>
      </c>
      <c r="C2331" s="17"/>
      <c r="D2331" s="17"/>
      <c r="E2331" s="17"/>
      <c r="F2331" s="17"/>
      <c r="G2331" s="17"/>
      <c r="H2331" s="17"/>
      <c r="I2331" s="17"/>
      <c r="J2331" s="17"/>
      <c r="K2331" s="17"/>
      <c r="L2331" s="17"/>
      <c r="M2331" s="17"/>
      <c r="N2331" s="17"/>
      <c r="O2331" s="17"/>
      <c r="P2331" s="17"/>
      <c r="Q2331" s="17"/>
      <c r="R2331" s="17"/>
      <c r="S2331" s="17"/>
      <c r="T2331" s="17"/>
      <c r="U2331" s="17"/>
      <c r="V2331" s="17"/>
      <c r="W2331" s="17"/>
      <c r="X2331" s="17"/>
      <c r="Y2331" s="17"/>
      <c r="Z2331" s="17"/>
      <c r="AA2331" s="17"/>
      <c r="AB2331" s="17"/>
      <c r="AC2331" s="17"/>
      <c r="AD2331" s="17"/>
      <c r="AE2331" s="17"/>
      <c r="AF2331" s="17"/>
      <c r="AG2331" s="17"/>
      <c r="AH2331" s="17"/>
      <c r="AI2331" s="17"/>
      <c r="AJ2331" s="17"/>
      <c r="AK2331" s="17"/>
      <c r="AL2331" s="17"/>
      <c r="AM2331" s="17"/>
      <c r="AN2331" s="17"/>
      <c r="AO2331" s="17"/>
      <c r="AP2331" s="17"/>
      <c r="AQ2331" s="17"/>
      <c r="AR2331" s="17"/>
      <c r="AS2331" s="17"/>
      <c r="AT2331" s="17"/>
      <c r="AU2331" s="17"/>
      <c r="AV2331" s="17"/>
      <c r="AW2331" s="17"/>
      <c r="AX2331" s="17"/>
      <c r="AY2331" s="17"/>
      <c r="AZ2331" s="17"/>
      <c r="BA2331" s="17"/>
      <c r="BB2331" s="17"/>
      <c r="BC2331" s="17"/>
      <c r="BD2331" s="17"/>
      <c r="BE2331" s="17"/>
      <c r="BF2331" s="17"/>
      <c r="BG2331" s="17"/>
    </row>
    <row r="2332" spans="2:59" x14ac:dyDescent="0.35">
      <c r="B2332" t="s">
        <v>725</v>
      </c>
      <c r="C2332" s="17">
        <v>0.323744036023148</v>
      </c>
      <c r="D2332" s="17">
        <v>0.27057593247294698</v>
      </c>
      <c r="E2332" s="17">
        <v>0.37329804603733802</v>
      </c>
      <c r="F2332" s="17"/>
      <c r="G2332" s="17">
        <v>0.31786658941682899</v>
      </c>
      <c r="H2332" s="17">
        <v>0.31806893099699601</v>
      </c>
      <c r="I2332" s="17">
        <v>0.298797493566961</v>
      </c>
      <c r="J2332" s="17">
        <v>0.41189485274503501</v>
      </c>
      <c r="K2332" s="17">
        <v>0.426423102544217</v>
      </c>
      <c r="L2332" s="17">
        <v>0.198832267833425</v>
      </c>
      <c r="M2332" s="17"/>
      <c r="N2332" s="17">
        <v>0.26414975566563298</v>
      </c>
      <c r="O2332" s="17">
        <v>0.38406154761539701</v>
      </c>
      <c r="P2332" s="17">
        <v>0.41689910455455098</v>
      </c>
      <c r="Q2332" s="17">
        <v>0.22011989101541299</v>
      </c>
      <c r="R2332" s="17"/>
      <c r="S2332" s="17">
        <v>0.37170665627531901</v>
      </c>
      <c r="T2332" s="17">
        <v>0.421267349824267</v>
      </c>
      <c r="U2332" s="17">
        <v>0.18737588213763301</v>
      </c>
      <c r="V2332" s="17">
        <v>0.36960765532391998</v>
      </c>
      <c r="W2332" s="17">
        <v>0.42407011807274703</v>
      </c>
      <c r="X2332" s="17">
        <v>0.25501769815855202</v>
      </c>
      <c r="Y2332" s="17">
        <v>0.42319658314245101</v>
      </c>
      <c r="Z2332" s="17">
        <v>0.323821967268483</v>
      </c>
      <c r="AA2332" s="17">
        <v>0.19649246757361999</v>
      </c>
      <c r="AB2332" s="17">
        <v>0.35209197886229299</v>
      </c>
      <c r="AC2332" s="17">
        <v>0.25432291159030701</v>
      </c>
      <c r="AD2332" s="17">
        <v>0.158250624030186</v>
      </c>
      <c r="AE2332" s="17"/>
      <c r="AF2332" s="17">
        <v>0.31230403053632999</v>
      </c>
      <c r="AG2332" s="17">
        <v>0.28219899263211701</v>
      </c>
      <c r="AH2332" s="17">
        <v>0.366744372397598</v>
      </c>
      <c r="AI2332" s="17"/>
      <c r="AJ2332" s="17">
        <v>0.33773352364081299</v>
      </c>
      <c r="AK2332" s="17">
        <v>0.201575786122004</v>
      </c>
      <c r="AL2332" s="17">
        <v>0.26342786447351701</v>
      </c>
      <c r="AM2332" s="17">
        <v>1</v>
      </c>
      <c r="AN2332" s="17">
        <v>0.16584517707384899</v>
      </c>
      <c r="AO2332" s="17"/>
      <c r="AP2332" s="17">
        <v>0.43629806342771599</v>
      </c>
      <c r="AQ2332" s="17">
        <v>0.26704503103971999</v>
      </c>
      <c r="AR2332" s="17">
        <v>0.25537307239727403</v>
      </c>
      <c r="AS2332" s="17">
        <v>0.30805682390075301</v>
      </c>
      <c r="AT2332" s="17">
        <v>0.30289300580485201</v>
      </c>
      <c r="AU2332" s="17"/>
      <c r="AV2332" s="17">
        <v>0.33232261467628599</v>
      </c>
      <c r="AW2332" s="17">
        <v>0.40178624462483697</v>
      </c>
      <c r="AX2332" s="17">
        <v>0.34430397222856701</v>
      </c>
      <c r="AY2332" s="17">
        <v>0.314859629648087</v>
      </c>
      <c r="AZ2332" s="17">
        <v>0.20500469855002401</v>
      </c>
      <c r="BA2332" s="17">
        <v>0.388325427649516</v>
      </c>
      <c r="BB2332" s="17"/>
      <c r="BC2332" s="17">
        <v>0.33492654749176598</v>
      </c>
      <c r="BD2332" s="17">
        <v>0.31543720105427903</v>
      </c>
      <c r="BE2332" s="17">
        <v>0.24348032789614699</v>
      </c>
      <c r="BF2332" s="17">
        <v>0.30991760139915597</v>
      </c>
      <c r="BG2332" s="17" t="s">
        <v>697</v>
      </c>
    </row>
    <row r="2333" spans="2:59" x14ac:dyDescent="0.35">
      <c r="B2333" t="s">
        <v>689</v>
      </c>
      <c r="C2333" s="17">
        <v>0.20360275205811601</v>
      </c>
      <c r="D2333" s="17">
        <v>0.25026005773658799</v>
      </c>
      <c r="E2333" s="17">
        <v>0.15460597610930399</v>
      </c>
      <c r="F2333" s="17"/>
      <c r="G2333" s="17">
        <v>0.144366230912197</v>
      </c>
      <c r="H2333" s="17">
        <v>0.311236104059399</v>
      </c>
      <c r="I2333" s="17">
        <v>0.13159228778486901</v>
      </c>
      <c r="J2333" s="17">
        <v>0.31423375163387002</v>
      </c>
      <c r="K2333" s="17">
        <v>0.13641874479639199</v>
      </c>
      <c r="L2333" s="17">
        <v>0.199813071246803</v>
      </c>
      <c r="M2333" s="17"/>
      <c r="N2333" s="17">
        <v>0.26841829548226598</v>
      </c>
      <c r="O2333" s="17">
        <v>0.26750833357840897</v>
      </c>
      <c r="P2333" s="17">
        <v>0.100180070038743</v>
      </c>
      <c r="Q2333" s="17">
        <v>0.14922866569193999</v>
      </c>
      <c r="R2333" s="17"/>
      <c r="S2333" s="17">
        <v>0.264844598391278</v>
      </c>
      <c r="T2333" s="17">
        <v>0.16677296574688499</v>
      </c>
      <c r="U2333" s="17">
        <v>0.36862654260403599</v>
      </c>
      <c r="V2333" s="17">
        <v>0</v>
      </c>
      <c r="W2333" s="17">
        <v>0</v>
      </c>
      <c r="X2333" s="17">
        <v>0.19992475031370799</v>
      </c>
      <c r="Y2333" s="17">
        <v>0.18475595885304599</v>
      </c>
      <c r="Z2333" s="17">
        <v>0.17434183618556001</v>
      </c>
      <c r="AA2333" s="17">
        <v>0.22909194715551301</v>
      </c>
      <c r="AB2333" s="17">
        <v>0.22940539926358</v>
      </c>
      <c r="AC2333" s="17">
        <v>0.141908808523036</v>
      </c>
      <c r="AD2333" s="17">
        <v>0.17229382748170599</v>
      </c>
      <c r="AE2333" s="17"/>
      <c r="AF2333" s="17">
        <v>0.22950460912919901</v>
      </c>
      <c r="AG2333" s="17">
        <v>0.18623932735278101</v>
      </c>
      <c r="AH2333" s="17">
        <v>0.228798536727255</v>
      </c>
      <c r="AI2333" s="17"/>
      <c r="AJ2333" s="17">
        <v>0.22267049059791899</v>
      </c>
      <c r="AK2333" s="17">
        <v>0.21482985270008101</v>
      </c>
      <c r="AL2333" s="17">
        <v>0.20886733767391</v>
      </c>
      <c r="AM2333" s="17">
        <v>0</v>
      </c>
      <c r="AN2333" s="17">
        <v>0.277713320471559</v>
      </c>
      <c r="AO2333" s="17"/>
      <c r="AP2333" s="17">
        <v>8.7734420523160897E-2</v>
      </c>
      <c r="AQ2333" s="17">
        <v>0.27160963364850399</v>
      </c>
      <c r="AR2333" s="17">
        <v>0.237373660577436</v>
      </c>
      <c r="AS2333" s="17">
        <v>0.18833750186888201</v>
      </c>
      <c r="AT2333" s="17">
        <v>0.19908723160314301</v>
      </c>
      <c r="AU2333" s="17"/>
      <c r="AV2333" s="17">
        <v>0.30372122440114202</v>
      </c>
      <c r="AW2333" s="17">
        <v>0.14036082778105499</v>
      </c>
      <c r="AX2333" s="17">
        <v>0.30250131146480402</v>
      </c>
      <c r="AY2333" s="17">
        <v>0.15856921809198599</v>
      </c>
      <c r="AZ2333" s="17">
        <v>0.25381709372291</v>
      </c>
      <c r="BA2333" s="17">
        <v>0</v>
      </c>
      <c r="BB2333" s="17"/>
      <c r="BC2333" s="17">
        <v>0.18539640403426</v>
      </c>
      <c r="BD2333" s="17">
        <v>0.26785790681917598</v>
      </c>
      <c r="BE2333" s="17">
        <v>0.182334884729943</v>
      </c>
      <c r="BF2333" s="17">
        <v>0.32336770054344199</v>
      </c>
      <c r="BG2333" s="17" t="s">
        <v>697</v>
      </c>
    </row>
    <row r="2334" spans="2:59" x14ac:dyDescent="0.35">
      <c r="B2334" t="s">
        <v>690</v>
      </c>
      <c r="C2334" s="17">
        <v>0.123738905141017</v>
      </c>
      <c r="D2334" s="17">
        <v>0.146238309070432</v>
      </c>
      <c r="E2334" s="17">
        <v>0.10047262146734</v>
      </c>
      <c r="F2334" s="17"/>
      <c r="G2334" s="17">
        <v>0.17240636627082501</v>
      </c>
      <c r="H2334" s="17">
        <v>0</v>
      </c>
      <c r="I2334" s="17">
        <v>0.113528055628888</v>
      </c>
      <c r="J2334" s="17">
        <v>7.4391215603406502E-2</v>
      </c>
      <c r="K2334" s="17">
        <v>4.69322115024969E-2</v>
      </c>
      <c r="L2334" s="17">
        <v>0.25768790295333699</v>
      </c>
      <c r="M2334" s="17"/>
      <c r="N2334" s="17">
        <v>0.21053788380279201</v>
      </c>
      <c r="O2334" s="17">
        <v>6.7485211070046694E-2</v>
      </c>
      <c r="P2334" s="17">
        <v>7.4433773896056502E-2</v>
      </c>
      <c r="Q2334" s="17">
        <v>0.14042847051967899</v>
      </c>
      <c r="R2334" s="17"/>
      <c r="S2334" s="17">
        <v>5.0794972470896899E-2</v>
      </c>
      <c r="T2334" s="17">
        <v>0.10254604663938401</v>
      </c>
      <c r="U2334" s="17">
        <v>0.196087376420503</v>
      </c>
      <c r="V2334" s="17">
        <v>0</v>
      </c>
      <c r="W2334" s="17">
        <v>0.41058937695815201</v>
      </c>
      <c r="X2334" s="17">
        <v>0</v>
      </c>
      <c r="Y2334" s="17">
        <v>0.149288713377282</v>
      </c>
      <c r="Z2334" s="17">
        <v>0.33954057108056002</v>
      </c>
      <c r="AA2334" s="17">
        <v>6.4719354877329702E-2</v>
      </c>
      <c r="AB2334" s="17">
        <v>7.5785871379453001E-2</v>
      </c>
      <c r="AC2334" s="17">
        <v>0.28494064989423601</v>
      </c>
      <c r="AD2334" s="17">
        <v>0.16816271332385199</v>
      </c>
      <c r="AE2334" s="17"/>
      <c r="AF2334" s="17">
        <v>0.108732774280262</v>
      </c>
      <c r="AG2334" s="17">
        <v>0.140593679750006</v>
      </c>
      <c r="AH2334" s="17">
        <v>0.112433252828016</v>
      </c>
      <c r="AI2334" s="17"/>
      <c r="AJ2334" s="17">
        <v>8.1545420514492706E-2</v>
      </c>
      <c r="AK2334" s="17">
        <v>0.12328065358917201</v>
      </c>
      <c r="AL2334" s="17">
        <v>8.6350753095473104E-2</v>
      </c>
      <c r="AM2334" s="17">
        <v>0</v>
      </c>
      <c r="AN2334" s="17">
        <v>0.19231310256801801</v>
      </c>
      <c r="AO2334" s="17"/>
      <c r="AP2334" s="17">
        <v>4.8502463844408601E-2</v>
      </c>
      <c r="AQ2334" s="17">
        <v>0.110269919028467</v>
      </c>
      <c r="AR2334" s="17">
        <v>0.13019717982513701</v>
      </c>
      <c r="AS2334" s="17">
        <v>0.133588291374277</v>
      </c>
      <c r="AT2334" s="17">
        <v>0.255339241623536</v>
      </c>
      <c r="AU2334" s="17"/>
      <c r="AV2334" s="17">
        <v>7.97326122395529E-2</v>
      </c>
      <c r="AW2334" s="17">
        <v>5.6111913056989503E-2</v>
      </c>
      <c r="AX2334" s="17">
        <v>0.10743054695509301</v>
      </c>
      <c r="AY2334" s="17">
        <v>0.112473568456965</v>
      </c>
      <c r="AZ2334" s="17">
        <v>0.17281925714306501</v>
      </c>
      <c r="BA2334" s="17">
        <v>0.179153861941309</v>
      </c>
      <c r="BB2334" s="17"/>
      <c r="BC2334" s="17">
        <v>5.9200361719720401E-2</v>
      </c>
      <c r="BD2334" s="17">
        <v>0.20686678795461999</v>
      </c>
      <c r="BE2334" s="17">
        <v>9.5300901493047804E-2</v>
      </c>
      <c r="BF2334" s="17">
        <v>9.3892211925036606E-2</v>
      </c>
      <c r="BG2334" s="17" t="s">
        <v>697</v>
      </c>
    </row>
    <row r="2335" spans="2:59" x14ac:dyDescent="0.35">
      <c r="B2335" t="s">
        <v>691</v>
      </c>
      <c r="C2335" s="17">
        <v>9.5826831337110494E-2</v>
      </c>
      <c r="D2335" s="17">
        <v>0.12413635015046399</v>
      </c>
      <c r="E2335" s="17">
        <v>6.5706106107808401E-2</v>
      </c>
      <c r="F2335" s="17"/>
      <c r="G2335" s="17">
        <v>0.17219357767107399</v>
      </c>
      <c r="H2335" s="17">
        <v>0.139574793106893</v>
      </c>
      <c r="I2335" s="17">
        <v>9.7715714055810796E-2</v>
      </c>
      <c r="J2335" s="17">
        <v>0</v>
      </c>
      <c r="K2335" s="17">
        <v>9.4935554880634307E-2</v>
      </c>
      <c r="L2335" s="17">
        <v>9.4259770546140598E-2</v>
      </c>
      <c r="M2335" s="17"/>
      <c r="N2335" s="17">
        <v>0.108638985118462</v>
      </c>
      <c r="O2335" s="17">
        <v>6.06306739776672E-2</v>
      </c>
      <c r="P2335" s="17">
        <v>0.136809118867003</v>
      </c>
      <c r="Q2335" s="17">
        <v>8.1537540820867394E-2</v>
      </c>
      <c r="R2335" s="17"/>
      <c r="S2335" s="17">
        <v>0.177403257999877</v>
      </c>
      <c r="T2335" s="17">
        <v>0.103325328734091</v>
      </c>
      <c r="U2335" s="17">
        <v>8.3051604667802106E-2</v>
      </c>
      <c r="V2335" s="17">
        <v>0</v>
      </c>
      <c r="W2335" s="17">
        <v>0.16534050496910099</v>
      </c>
      <c r="X2335" s="17">
        <v>8.5433243711492496E-2</v>
      </c>
      <c r="Y2335" s="17">
        <v>8.3852656445183096E-2</v>
      </c>
      <c r="Z2335" s="17">
        <v>0</v>
      </c>
      <c r="AA2335" s="17">
        <v>0</v>
      </c>
      <c r="AB2335" s="17">
        <v>0.19132744440847499</v>
      </c>
      <c r="AC2335" s="17">
        <v>0</v>
      </c>
      <c r="AD2335" s="17">
        <v>0</v>
      </c>
      <c r="AE2335" s="17"/>
      <c r="AF2335" s="17">
        <v>0.110584696424783</v>
      </c>
      <c r="AG2335" s="17">
        <v>6.9086073503787399E-2</v>
      </c>
      <c r="AH2335" s="17">
        <v>6.6394978117839606E-2</v>
      </c>
      <c r="AI2335" s="17"/>
      <c r="AJ2335" s="17">
        <v>0.109184135905127</v>
      </c>
      <c r="AK2335" s="17">
        <v>8.5081594734926602E-2</v>
      </c>
      <c r="AL2335" s="17">
        <v>0.18922747468253201</v>
      </c>
      <c r="AM2335" s="17">
        <v>0</v>
      </c>
      <c r="AN2335" s="17">
        <v>0.108555432430106</v>
      </c>
      <c r="AO2335" s="17"/>
      <c r="AP2335" s="17">
        <v>0.10276556021087301</v>
      </c>
      <c r="AQ2335" s="17">
        <v>0.106229572019666</v>
      </c>
      <c r="AR2335" s="17">
        <v>0.14892320042367799</v>
      </c>
      <c r="AS2335" s="17">
        <v>6.0253391925981302E-2</v>
      </c>
      <c r="AT2335" s="17">
        <v>9.1984642786539006E-2</v>
      </c>
      <c r="AU2335" s="17"/>
      <c r="AV2335" s="17">
        <v>4.5266830150004697E-2</v>
      </c>
      <c r="AW2335" s="17">
        <v>7.2809704380306497E-2</v>
      </c>
      <c r="AX2335" s="17">
        <v>0.122882084675768</v>
      </c>
      <c r="AY2335" s="17">
        <v>0.15329432716299701</v>
      </c>
      <c r="AZ2335" s="17">
        <v>0.16674682963833001</v>
      </c>
      <c r="BA2335" s="17">
        <v>0.102623965372886</v>
      </c>
      <c r="BB2335" s="17"/>
      <c r="BC2335" s="17">
        <v>6.4923095847398402E-2</v>
      </c>
      <c r="BD2335" s="17">
        <v>5.61772353952966E-2</v>
      </c>
      <c r="BE2335" s="17">
        <v>0.17478892923123199</v>
      </c>
      <c r="BF2335" s="17">
        <v>0</v>
      </c>
      <c r="BG2335" s="17" t="s">
        <v>697</v>
      </c>
    </row>
    <row r="2336" spans="2:59" x14ac:dyDescent="0.35">
      <c r="B2336" t="s">
        <v>692</v>
      </c>
      <c r="C2336" s="17">
        <v>3.8637035951860001E-2</v>
      </c>
      <c r="D2336" s="17">
        <v>2.9262008995711498E-2</v>
      </c>
      <c r="E2336" s="17">
        <v>4.9606668564834998E-2</v>
      </c>
      <c r="F2336" s="17"/>
      <c r="G2336" s="17">
        <v>5.00027234128071E-2</v>
      </c>
      <c r="H2336" s="17">
        <v>0</v>
      </c>
      <c r="I2336" s="17">
        <v>5.4329175254528898E-2</v>
      </c>
      <c r="J2336" s="17">
        <v>3.7999183637331402E-2</v>
      </c>
      <c r="K2336" s="17">
        <v>4.2891341583156301E-2</v>
      </c>
      <c r="L2336" s="17">
        <v>3.7033406098444702E-2</v>
      </c>
      <c r="M2336" s="17"/>
      <c r="N2336" s="17">
        <v>5.5661935310739999E-2</v>
      </c>
      <c r="O2336" s="17">
        <v>2.9225093438897901E-2</v>
      </c>
      <c r="P2336" s="17">
        <v>6.5953241995034398E-2</v>
      </c>
      <c r="Q2336" s="17">
        <v>0</v>
      </c>
      <c r="R2336" s="17"/>
      <c r="S2336" s="17">
        <v>0</v>
      </c>
      <c r="T2336" s="17">
        <v>5.2045334726892697E-2</v>
      </c>
      <c r="U2336" s="17">
        <v>8.8951992155358595E-2</v>
      </c>
      <c r="V2336" s="17">
        <v>0</v>
      </c>
      <c r="W2336" s="17">
        <v>0</v>
      </c>
      <c r="X2336" s="17">
        <v>0</v>
      </c>
      <c r="Y2336" s="17">
        <v>8.8868956807388599E-2</v>
      </c>
      <c r="Z2336" s="17">
        <v>0</v>
      </c>
      <c r="AA2336" s="17">
        <v>9.3988278840172204E-2</v>
      </c>
      <c r="AB2336" s="17">
        <v>0</v>
      </c>
      <c r="AC2336" s="17">
        <v>0</v>
      </c>
      <c r="AD2336" s="17">
        <v>0.158729512666797</v>
      </c>
      <c r="AE2336" s="17"/>
      <c r="AF2336" s="17">
        <v>5.0669842181239703E-2</v>
      </c>
      <c r="AG2336" s="17">
        <v>1.7239577522045899E-2</v>
      </c>
      <c r="AH2336" s="17">
        <v>0</v>
      </c>
      <c r="AI2336" s="17"/>
      <c r="AJ2336" s="17">
        <v>7.5142770011414395E-2</v>
      </c>
      <c r="AK2336" s="17">
        <v>2.8491352395635501E-2</v>
      </c>
      <c r="AL2336" s="17">
        <v>0</v>
      </c>
      <c r="AM2336" s="17">
        <v>0</v>
      </c>
      <c r="AN2336" s="17">
        <v>4.44359419167435E-2</v>
      </c>
      <c r="AO2336" s="17"/>
      <c r="AP2336" s="17">
        <v>4.0375217361265398E-2</v>
      </c>
      <c r="AQ2336" s="17">
        <v>2.10983711397821E-2</v>
      </c>
      <c r="AR2336" s="17">
        <v>0</v>
      </c>
      <c r="AS2336" s="17">
        <v>0.130002749618291</v>
      </c>
      <c r="AT2336" s="17">
        <v>0</v>
      </c>
      <c r="AU2336" s="17"/>
      <c r="AV2336" s="17">
        <v>2.53123440528478E-2</v>
      </c>
      <c r="AW2336" s="17">
        <v>0</v>
      </c>
      <c r="AX2336" s="17">
        <v>0</v>
      </c>
      <c r="AY2336" s="17">
        <v>0.109454750924392</v>
      </c>
      <c r="AZ2336" s="17">
        <v>0</v>
      </c>
      <c r="BA2336" s="17">
        <v>0.18074571282667201</v>
      </c>
      <c r="BB2336" s="17"/>
      <c r="BC2336" s="17">
        <v>9.4862196563916104E-2</v>
      </c>
      <c r="BD2336" s="17">
        <v>0</v>
      </c>
      <c r="BE2336" s="17">
        <v>5.4016165413341401E-2</v>
      </c>
      <c r="BF2336" s="17">
        <v>0</v>
      </c>
      <c r="BG2336" s="17" t="s">
        <v>697</v>
      </c>
    </row>
    <row r="2337" spans="2:59" x14ac:dyDescent="0.35">
      <c r="B2337" t="s">
        <v>598</v>
      </c>
      <c r="C2337" s="17">
        <v>6.6701217721751402E-2</v>
      </c>
      <c r="D2337" s="17">
        <v>7.7440433529336702E-2</v>
      </c>
      <c r="E2337" s="17">
        <v>5.5703954209105899E-2</v>
      </c>
      <c r="F2337" s="17"/>
      <c r="G2337" s="17">
        <v>6.77731211179399E-2</v>
      </c>
      <c r="H2337" s="17">
        <v>7.8365922748344405E-2</v>
      </c>
      <c r="I2337" s="17">
        <v>0.148014164168218</v>
      </c>
      <c r="J2337" s="17">
        <v>0</v>
      </c>
      <c r="K2337" s="17">
        <v>5.5790539818746002E-2</v>
      </c>
      <c r="L2337" s="17">
        <v>6.6938315929213704E-2</v>
      </c>
      <c r="M2337" s="17"/>
      <c r="N2337" s="17">
        <v>4.6612686166249397E-2</v>
      </c>
      <c r="O2337" s="17">
        <v>7.1948838067570006E-2</v>
      </c>
      <c r="P2337" s="17">
        <v>0</v>
      </c>
      <c r="Q2337" s="17">
        <v>0.157032487648014</v>
      </c>
      <c r="R2337" s="17"/>
      <c r="S2337" s="17">
        <v>0</v>
      </c>
      <c r="T2337" s="17">
        <v>0.105138292419792</v>
      </c>
      <c r="U2337" s="17">
        <v>0</v>
      </c>
      <c r="V2337" s="17">
        <v>0.320135213450568</v>
      </c>
      <c r="W2337" s="17">
        <v>0</v>
      </c>
      <c r="X2337" s="17">
        <v>0.29360218670000998</v>
      </c>
      <c r="Y2337" s="17">
        <v>0</v>
      </c>
      <c r="Z2337" s="17">
        <v>0</v>
      </c>
      <c r="AA2337" s="17">
        <v>0</v>
      </c>
      <c r="AB2337" s="17">
        <v>0</v>
      </c>
      <c r="AC2337" s="17">
        <v>0.13718799527912201</v>
      </c>
      <c r="AD2337" s="17">
        <v>0</v>
      </c>
      <c r="AE2337" s="17"/>
      <c r="AF2337" s="17">
        <v>0</v>
      </c>
      <c r="AG2337" s="17">
        <v>0.13850942928003401</v>
      </c>
      <c r="AH2337" s="17">
        <v>7.8118141111173295E-2</v>
      </c>
      <c r="AI2337" s="17"/>
      <c r="AJ2337" s="17">
        <v>3.3966787752128101E-2</v>
      </c>
      <c r="AK2337" s="17">
        <v>0.153660722824772</v>
      </c>
      <c r="AL2337" s="17">
        <v>0.193971852690493</v>
      </c>
      <c r="AM2337" s="17">
        <v>0</v>
      </c>
      <c r="AN2337" s="17">
        <v>0</v>
      </c>
      <c r="AO2337" s="17"/>
      <c r="AP2337" s="17">
        <v>9.2410983924426399E-2</v>
      </c>
      <c r="AQ2337" s="17">
        <v>8.6705457199035496E-2</v>
      </c>
      <c r="AR2337" s="17">
        <v>0.14892320042367799</v>
      </c>
      <c r="AS2337" s="17">
        <v>7.1788611435424796E-2</v>
      </c>
      <c r="AT2337" s="17">
        <v>0</v>
      </c>
      <c r="AU2337" s="17"/>
      <c r="AV2337" s="17">
        <v>0.104023118625646</v>
      </c>
      <c r="AW2337" s="17">
        <v>0.106909148205592</v>
      </c>
      <c r="AX2337" s="17">
        <v>0.122882084675768</v>
      </c>
      <c r="AY2337" s="17">
        <v>6.0441833783850998E-2</v>
      </c>
      <c r="AZ2337" s="17">
        <v>0</v>
      </c>
      <c r="BA2337" s="17">
        <v>0</v>
      </c>
      <c r="BB2337" s="17"/>
      <c r="BC2337" s="17">
        <v>3.7232713501867902E-2</v>
      </c>
      <c r="BD2337" s="17">
        <v>7.4412848020771999E-2</v>
      </c>
      <c r="BE2337" s="17">
        <v>7.2214887413681095E-2</v>
      </c>
      <c r="BF2337" s="17">
        <v>0.118210982461361</v>
      </c>
      <c r="BG2337" s="17" t="s">
        <v>697</v>
      </c>
    </row>
    <row r="2338" spans="2:59" x14ac:dyDescent="0.35">
      <c r="B2338" t="s">
        <v>726</v>
      </c>
      <c r="C2338" s="17">
        <v>9.4063264588726506E-2</v>
      </c>
      <c r="D2338" s="17">
        <v>8.9272402969619399E-2</v>
      </c>
      <c r="E2338" s="17">
        <v>0.100719616644408</v>
      </c>
      <c r="F2338" s="17"/>
      <c r="G2338" s="17">
        <v>4.3739072477915801E-2</v>
      </c>
      <c r="H2338" s="17">
        <v>8.2205437591788499E-2</v>
      </c>
      <c r="I2338" s="17">
        <v>9.7209258892089007E-2</v>
      </c>
      <c r="J2338" s="17">
        <v>0.124620983053229</v>
      </c>
      <c r="K2338" s="17">
        <v>9.4332764708638606E-2</v>
      </c>
      <c r="L2338" s="17">
        <v>0.110233909890008</v>
      </c>
      <c r="M2338" s="17"/>
      <c r="N2338" s="17">
        <v>2.6876594901474898E-2</v>
      </c>
      <c r="O2338" s="17">
        <v>0.119140302252012</v>
      </c>
      <c r="P2338" s="17">
        <v>0.10042884243771</v>
      </c>
      <c r="Q2338" s="17">
        <v>0.13949956810133601</v>
      </c>
      <c r="R2338" s="17"/>
      <c r="S2338" s="17">
        <v>0.101235950078593</v>
      </c>
      <c r="T2338" s="17">
        <v>4.8904681908688998E-2</v>
      </c>
      <c r="U2338" s="17">
        <v>7.5906602014667202E-2</v>
      </c>
      <c r="V2338" s="17">
        <v>0</v>
      </c>
      <c r="W2338" s="17">
        <v>0</v>
      </c>
      <c r="X2338" s="17">
        <v>8.1749350103618904E-2</v>
      </c>
      <c r="Y2338" s="17">
        <v>7.0037131374648995E-2</v>
      </c>
      <c r="Z2338" s="17">
        <v>0</v>
      </c>
      <c r="AA2338" s="17">
        <v>0.312616399806043</v>
      </c>
      <c r="AB2338" s="17">
        <v>0</v>
      </c>
      <c r="AC2338" s="17">
        <v>0.181639634713298</v>
      </c>
      <c r="AD2338" s="17">
        <v>0.34256332249745902</v>
      </c>
      <c r="AE2338" s="17"/>
      <c r="AF2338" s="17">
        <v>0.13776426422325799</v>
      </c>
      <c r="AG2338" s="17">
        <v>9.7012038677062595E-2</v>
      </c>
      <c r="AH2338" s="17">
        <v>7.6186762014312501E-2</v>
      </c>
      <c r="AI2338" s="17"/>
      <c r="AJ2338" s="17">
        <v>9.1099391983840705E-2</v>
      </c>
      <c r="AK2338" s="17">
        <v>0.12514152027702299</v>
      </c>
      <c r="AL2338" s="17">
        <v>0</v>
      </c>
      <c r="AM2338" s="17">
        <v>0</v>
      </c>
      <c r="AN2338" s="17">
        <v>0.11059235533095201</v>
      </c>
      <c r="AO2338" s="17"/>
      <c r="AP2338" s="17">
        <v>0.113101721638676</v>
      </c>
      <c r="AQ2338" s="17">
        <v>0.115466884778612</v>
      </c>
      <c r="AR2338" s="17">
        <v>0</v>
      </c>
      <c r="AS2338" s="17">
        <v>5.5069739582435197E-2</v>
      </c>
      <c r="AT2338" s="17">
        <v>0.15069587818193</v>
      </c>
      <c r="AU2338" s="17"/>
      <c r="AV2338" s="17">
        <v>0.10962125585452</v>
      </c>
      <c r="AW2338" s="17">
        <v>0.13084601210247199</v>
      </c>
      <c r="AX2338" s="17">
        <v>0</v>
      </c>
      <c r="AY2338" s="17">
        <v>4.6365516476879802E-2</v>
      </c>
      <c r="AZ2338" s="17">
        <v>0.20161212094567099</v>
      </c>
      <c r="BA2338" s="17">
        <v>0</v>
      </c>
      <c r="BB2338" s="17"/>
      <c r="BC2338" s="17">
        <v>0.16711018954964499</v>
      </c>
      <c r="BD2338" s="17">
        <v>7.92480207558552E-2</v>
      </c>
      <c r="BE2338" s="17">
        <v>8.3967853911803295E-2</v>
      </c>
      <c r="BF2338" s="17">
        <v>9.1737117292107706E-2</v>
      </c>
      <c r="BG2338" s="17" t="s">
        <v>697</v>
      </c>
    </row>
    <row r="2339" spans="2:59" x14ac:dyDescent="0.35">
      <c r="B2339" t="s">
        <v>100</v>
      </c>
      <c r="C2339" s="17">
        <v>5.3685957178270599E-2</v>
      </c>
      <c r="D2339" s="17">
        <v>1.2814505074902199E-2</v>
      </c>
      <c r="E2339" s="17">
        <v>9.9887010859861E-2</v>
      </c>
      <c r="F2339" s="17"/>
      <c r="G2339" s="17">
        <v>3.1652318720411798E-2</v>
      </c>
      <c r="H2339" s="17">
        <v>7.05488114965796E-2</v>
      </c>
      <c r="I2339" s="17">
        <v>5.8813850648635403E-2</v>
      </c>
      <c r="J2339" s="17">
        <v>3.6860013327129099E-2</v>
      </c>
      <c r="K2339" s="17">
        <v>0.10227574016572</v>
      </c>
      <c r="L2339" s="17">
        <v>3.5201355502627797E-2</v>
      </c>
      <c r="M2339" s="17"/>
      <c r="N2339" s="17">
        <v>1.9103863552382899E-2</v>
      </c>
      <c r="O2339" s="17">
        <v>0</v>
      </c>
      <c r="P2339" s="17">
        <v>0.105295848210902</v>
      </c>
      <c r="Q2339" s="17">
        <v>0.112153376202751</v>
      </c>
      <c r="R2339" s="17"/>
      <c r="S2339" s="17">
        <v>3.4014564784036201E-2</v>
      </c>
      <c r="T2339" s="17">
        <v>0</v>
      </c>
      <c r="U2339" s="17">
        <v>0</v>
      </c>
      <c r="V2339" s="17">
        <v>0.31025713122551302</v>
      </c>
      <c r="W2339" s="17">
        <v>0</v>
      </c>
      <c r="X2339" s="17">
        <v>8.42727710126185E-2</v>
      </c>
      <c r="Y2339" s="17">
        <v>0</v>
      </c>
      <c r="Z2339" s="17">
        <v>0.162295625465397</v>
      </c>
      <c r="AA2339" s="17">
        <v>0.103091551747322</v>
      </c>
      <c r="AB2339" s="17">
        <v>0.15138930608619999</v>
      </c>
      <c r="AC2339" s="17">
        <v>0</v>
      </c>
      <c r="AD2339" s="17">
        <v>0</v>
      </c>
      <c r="AE2339" s="17"/>
      <c r="AF2339" s="17">
        <v>5.0439783224927703E-2</v>
      </c>
      <c r="AG2339" s="17">
        <v>6.9120881282166299E-2</v>
      </c>
      <c r="AH2339" s="17">
        <v>7.1323956803805502E-2</v>
      </c>
      <c r="AI2339" s="17"/>
      <c r="AJ2339" s="17">
        <v>4.8657479594265002E-2</v>
      </c>
      <c r="AK2339" s="17">
        <v>6.7938517356386702E-2</v>
      </c>
      <c r="AL2339" s="17">
        <v>5.8154717384073802E-2</v>
      </c>
      <c r="AM2339" s="17">
        <v>0</v>
      </c>
      <c r="AN2339" s="17">
        <v>0.100544670208772</v>
      </c>
      <c r="AO2339" s="17"/>
      <c r="AP2339" s="17">
        <v>7.8811569069474396E-2</v>
      </c>
      <c r="AQ2339" s="17">
        <v>2.1575131146213299E-2</v>
      </c>
      <c r="AR2339" s="17">
        <v>7.9209686352796294E-2</v>
      </c>
      <c r="AS2339" s="17">
        <v>5.2902890293955299E-2</v>
      </c>
      <c r="AT2339" s="17">
        <v>0</v>
      </c>
      <c r="AU2339" s="17"/>
      <c r="AV2339" s="17">
        <v>0</v>
      </c>
      <c r="AW2339" s="17">
        <v>9.1176149848747806E-2</v>
      </c>
      <c r="AX2339" s="17">
        <v>0</v>
      </c>
      <c r="AY2339" s="17">
        <v>4.4541155454842697E-2</v>
      </c>
      <c r="AZ2339" s="17">
        <v>0</v>
      </c>
      <c r="BA2339" s="17">
        <v>0.14915103220961701</v>
      </c>
      <c r="BB2339" s="17"/>
      <c r="BC2339" s="17">
        <v>5.6348491291426703E-2</v>
      </c>
      <c r="BD2339" s="17">
        <v>0</v>
      </c>
      <c r="BE2339" s="17">
        <v>9.3896049910804205E-2</v>
      </c>
      <c r="BF2339" s="17">
        <v>6.2874386378897099E-2</v>
      </c>
      <c r="BG2339" s="17" t="s">
        <v>697</v>
      </c>
    </row>
    <row r="2340" spans="2:59" x14ac:dyDescent="0.35">
      <c r="C2340" s="17"/>
      <c r="D2340" s="17"/>
      <c r="E2340" s="17"/>
      <c r="F2340" s="17"/>
      <c r="G2340" s="17"/>
      <c r="H2340" s="17"/>
      <c r="I2340" s="17"/>
      <c r="J2340" s="17"/>
      <c r="K2340" s="17"/>
      <c r="L2340" s="17"/>
      <c r="M2340" s="17"/>
      <c r="N2340" s="17"/>
      <c r="O2340" s="17"/>
      <c r="P2340" s="17"/>
      <c r="Q2340" s="17"/>
      <c r="R2340" s="17"/>
      <c r="S2340" s="17"/>
      <c r="T2340" s="17"/>
      <c r="U2340" s="17"/>
      <c r="V2340" s="17"/>
      <c r="W2340" s="17"/>
      <c r="X2340" s="17"/>
      <c r="Y2340" s="17"/>
      <c r="Z2340" s="17"/>
      <c r="AA2340" s="17"/>
      <c r="AB2340" s="17"/>
      <c r="AC2340" s="17"/>
      <c r="AD2340" s="17"/>
      <c r="AE2340" s="17"/>
      <c r="AF2340" s="17"/>
      <c r="AG2340" s="17"/>
      <c r="AH2340" s="17"/>
      <c r="AI2340" s="17"/>
      <c r="AJ2340" s="17"/>
      <c r="AK2340" s="17"/>
      <c r="AL2340" s="17"/>
      <c r="AM2340" s="17"/>
      <c r="AN2340" s="17"/>
      <c r="AO2340" s="17"/>
      <c r="AP2340" s="17"/>
      <c r="AQ2340" s="17"/>
      <c r="AR2340" s="17"/>
      <c r="AS2340" s="17"/>
      <c r="AT2340" s="17"/>
      <c r="AU2340" s="17"/>
      <c r="AV2340" s="17"/>
      <c r="AW2340" s="17"/>
      <c r="AX2340" s="17"/>
      <c r="AY2340" s="17"/>
      <c r="AZ2340" s="17"/>
      <c r="BA2340" s="17"/>
      <c r="BB2340" s="17"/>
      <c r="BC2340" s="17"/>
      <c r="BD2340" s="17"/>
      <c r="BE2340" s="17"/>
      <c r="BF2340" s="17"/>
      <c r="BG2340" s="17"/>
    </row>
    <row r="2341" spans="2:59" x14ac:dyDescent="0.35">
      <c r="B2341" s="6" t="s">
        <v>738</v>
      </c>
      <c r="C2341" s="17"/>
      <c r="D2341" s="17"/>
      <c r="E2341" s="17"/>
      <c r="F2341" s="17"/>
      <c r="G2341" s="17"/>
      <c r="H2341" s="17"/>
      <c r="I2341" s="17"/>
      <c r="J2341" s="17"/>
      <c r="K2341" s="17"/>
      <c r="L2341" s="17"/>
      <c r="M2341" s="17"/>
      <c r="N2341" s="17"/>
      <c r="O2341" s="17"/>
      <c r="P2341" s="17"/>
      <c r="Q2341" s="17"/>
      <c r="R2341" s="17"/>
      <c r="S2341" s="17"/>
      <c r="T2341" s="17"/>
      <c r="U2341" s="17"/>
      <c r="V2341" s="17"/>
      <c r="W2341" s="17"/>
      <c r="X2341" s="17"/>
      <c r="Y2341" s="17"/>
      <c r="Z2341" s="17"/>
      <c r="AA2341" s="17"/>
      <c r="AB2341" s="17"/>
      <c r="AC2341" s="17"/>
      <c r="AD2341" s="17"/>
      <c r="AE2341" s="17"/>
      <c r="AF2341" s="17"/>
      <c r="AG2341" s="17"/>
      <c r="AH2341" s="17"/>
      <c r="AI2341" s="17"/>
      <c r="AJ2341" s="17"/>
      <c r="AK2341" s="17"/>
      <c r="AL2341" s="17"/>
      <c r="AM2341" s="17"/>
      <c r="AN2341" s="17"/>
      <c r="AO2341" s="17"/>
      <c r="AP2341" s="17"/>
      <c r="AQ2341" s="17"/>
      <c r="AR2341" s="17"/>
      <c r="AS2341" s="17"/>
      <c r="AT2341" s="17"/>
      <c r="AU2341" s="17"/>
      <c r="AV2341" s="17"/>
      <c r="AW2341" s="17"/>
      <c r="AX2341" s="17"/>
      <c r="AY2341" s="17"/>
      <c r="AZ2341" s="17"/>
      <c r="BA2341" s="17"/>
      <c r="BB2341" s="17"/>
      <c r="BC2341" s="17"/>
      <c r="BD2341" s="17"/>
      <c r="BE2341" s="17"/>
      <c r="BF2341" s="17"/>
      <c r="BG2341" s="17"/>
    </row>
    <row r="2342" spans="2:59" x14ac:dyDescent="0.35">
      <c r="B2342" s="24" t="s">
        <v>739</v>
      </c>
      <c r="C2342" s="17"/>
      <c r="D2342" s="17"/>
      <c r="E2342" s="17"/>
      <c r="F2342" s="17"/>
      <c r="G2342" s="17"/>
      <c r="H2342" s="17"/>
      <c r="I2342" s="17"/>
      <c r="J2342" s="17"/>
      <c r="K2342" s="17"/>
      <c r="L2342" s="17"/>
      <c r="M2342" s="17"/>
      <c r="N2342" s="17"/>
      <c r="O2342" s="17"/>
      <c r="P2342" s="17"/>
      <c r="Q2342" s="17"/>
      <c r="R2342" s="17"/>
      <c r="S2342" s="17"/>
      <c r="T2342" s="17"/>
      <c r="U2342" s="17"/>
      <c r="V2342" s="17"/>
      <c r="W2342" s="17"/>
      <c r="X2342" s="17"/>
      <c r="Y2342" s="17"/>
      <c r="Z2342" s="17"/>
      <c r="AA2342" s="17"/>
      <c r="AB2342" s="17"/>
      <c r="AC2342" s="17"/>
      <c r="AD2342" s="17"/>
      <c r="AE2342" s="17"/>
      <c r="AF2342" s="17"/>
      <c r="AG2342" s="17"/>
      <c r="AH2342" s="17"/>
      <c r="AI2342" s="17"/>
      <c r="AJ2342" s="17"/>
      <c r="AK2342" s="17"/>
      <c r="AL2342" s="17"/>
      <c r="AM2342" s="17"/>
      <c r="AN2342" s="17"/>
      <c r="AO2342" s="17"/>
      <c r="AP2342" s="17"/>
      <c r="AQ2342" s="17"/>
      <c r="AR2342" s="17"/>
      <c r="AS2342" s="17"/>
      <c r="AT2342" s="17"/>
      <c r="AU2342" s="17"/>
      <c r="AV2342" s="17"/>
      <c r="AW2342" s="17"/>
      <c r="AX2342" s="17"/>
      <c r="AY2342" s="17"/>
      <c r="AZ2342" s="17"/>
      <c r="BA2342" s="17"/>
      <c r="BB2342" s="17"/>
      <c r="BC2342" s="17"/>
      <c r="BD2342" s="17"/>
      <c r="BE2342" s="17"/>
      <c r="BF2342" s="17"/>
      <c r="BG2342" s="17"/>
    </row>
    <row r="2343" spans="2:59" x14ac:dyDescent="0.35">
      <c r="B2343" t="s">
        <v>721</v>
      </c>
      <c r="C2343" s="17">
        <v>8.3238959215162903E-2</v>
      </c>
      <c r="D2343" s="17">
        <v>6.07926696487028E-2</v>
      </c>
      <c r="E2343" s="17">
        <v>0.105976366149049</v>
      </c>
      <c r="F2343" s="17"/>
      <c r="G2343" s="17">
        <v>7.2168971296755494E-2</v>
      </c>
      <c r="H2343" s="17">
        <v>0.143334078303892</v>
      </c>
      <c r="I2343" s="17">
        <v>0.15334683715195199</v>
      </c>
      <c r="J2343" s="17">
        <v>5.7734205355886997E-2</v>
      </c>
      <c r="K2343" s="17">
        <v>5.1604982105516797E-2</v>
      </c>
      <c r="L2343" s="17">
        <v>2.7289592347335499E-2</v>
      </c>
      <c r="M2343" s="17"/>
      <c r="N2343" s="17">
        <v>5.9612626208456997E-2</v>
      </c>
      <c r="O2343" s="17">
        <v>0.112727491193195</v>
      </c>
      <c r="P2343" s="17">
        <v>0.133409990844571</v>
      </c>
      <c r="Q2343" s="17">
        <v>3.5063968859764302E-2</v>
      </c>
      <c r="R2343" s="17"/>
      <c r="S2343" s="17">
        <v>6.8148683027374798E-2</v>
      </c>
      <c r="T2343" s="17">
        <v>0.141305974581201</v>
      </c>
      <c r="U2343" s="17">
        <v>0</v>
      </c>
      <c r="V2343" s="17">
        <v>0.101512247087993</v>
      </c>
      <c r="W2343" s="17">
        <v>6.6944242074786803E-2</v>
      </c>
      <c r="X2343" s="17">
        <v>0.111998597835185</v>
      </c>
      <c r="Y2343" s="17">
        <v>0.13946536043425201</v>
      </c>
      <c r="Z2343" s="17">
        <v>0</v>
      </c>
      <c r="AA2343" s="17">
        <v>0.122568421782954</v>
      </c>
      <c r="AB2343" s="17">
        <v>5.5163611519360403E-2</v>
      </c>
      <c r="AC2343" s="17">
        <v>0</v>
      </c>
      <c r="AD2343" s="17">
        <v>0</v>
      </c>
      <c r="AE2343" s="17"/>
      <c r="AF2343" s="17">
        <v>6.0764481496714602E-2</v>
      </c>
      <c r="AG2343" s="17">
        <v>1.8006443013275499E-2</v>
      </c>
      <c r="AH2343" s="17">
        <v>0.20292946481338101</v>
      </c>
      <c r="AI2343" s="17"/>
      <c r="AJ2343" s="17">
        <v>5.8575246489286199E-2</v>
      </c>
      <c r="AK2343" s="17">
        <v>9.1891952281406106E-2</v>
      </c>
      <c r="AL2343" s="17">
        <v>0</v>
      </c>
      <c r="AM2343" s="17">
        <v>0</v>
      </c>
      <c r="AN2343" s="17">
        <v>0.14151125829283301</v>
      </c>
      <c r="AO2343" s="17"/>
      <c r="AP2343" s="17">
        <v>4.2425763987599799E-2</v>
      </c>
      <c r="AQ2343" s="17">
        <v>0.108521237837698</v>
      </c>
      <c r="AR2343" s="17">
        <v>0</v>
      </c>
      <c r="AS2343" s="17">
        <v>0.118939567537985</v>
      </c>
      <c r="AT2343" s="17">
        <v>0.23018844109696901</v>
      </c>
      <c r="AU2343" s="17"/>
      <c r="AV2343" s="17">
        <v>0.12961777025027199</v>
      </c>
      <c r="AW2343" s="17">
        <v>4.2369574167394897E-2</v>
      </c>
      <c r="AX2343" s="17">
        <v>0</v>
      </c>
      <c r="AY2343" s="17">
        <v>9.6574647544073605E-2</v>
      </c>
      <c r="AZ2343" s="17">
        <v>0.10465987260547401</v>
      </c>
      <c r="BA2343" s="17">
        <v>7.3914208511842799E-2</v>
      </c>
      <c r="BB2343" s="17"/>
      <c r="BC2343" s="17">
        <v>6.3762189391078805E-2</v>
      </c>
      <c r="BD2343" s="17">
        <v>6.7011668228589796E-2</v>
      </c>
      <c r="BE2343" s="17">
        <v>0.13642056864721</v>
      </c>
      <c r="BF2343" s="17">
        <v>8.9342081083766497E-2</v>
      </c>
      <c r="BG2343" s="17" t="s">
        <v>697</v>
      </c>
    </row>
    <row r="2344" spans="2:59" x14ac:dyDescent="0.35">
      <c r="B2344" t="s">
        <v>689</v>
      </c>
      <c r="C2344" s="17">
        <v>6.5930365675229904E-2</v>
      </c>
      <c r="D2344" s="17">
        <v>3.8642158054922E-2</v>
      </c>
      <c r="E2344" s="17">
        <v>9.3572487965518605E-2</v>
      </c>
      <c r="F2344" s="17"/>
      <c r="G2344" s="17">
        <v>7.4368088885449601E-2</v>
      </c>
      <c r="H2344" s="17">
        <v>0.21631233610276199</v>
      </c>
      <c r="I2344" s="17">
        <v>7.0161632034952001E-2</v>
      </c>
      <c r="J2344" s="17">
        <v>0</v>
      </c>
      <c r="K2344" s="17">
        <v>6.18372065752643E-2</v>
      </c>
      <c r="L2344" s="17">
        <v>0</v>
      </c>
      <c r="M2344" s="17"/>
      <c r="N2344" s="17">
        <v>0.16268302239236199</v>
      </c>
      <c r="O2344" s="17">
        <v>8.9278037031950599E-2</v>
      </c>
      <c r="P2344" s="17">
        <v>3.3061778636962497E-2</v>
      </c>
      <c r="Q2344" s="17">
        <v>0</v>
      </c>
      <c r="R2344" s="17"/>
      <c r="S2344" s="17">
        <v>0.12938634400163501</v>
      </c>
      <c r="T2344" s="17">
        <v>0.10657550485096</v>
      </c>
      <c r="U2344" s="17">
        <v>0</v>
      </c>
      <c r="V2344" s="17">
        <v>0</v>
      </c>
      <c r="W2344" s="17">
        <v>0</v>
      </c>
      <c r="X2344" s="17">
        <v>0</v>
      </c>
      <c r="Y2344" s="17">
        <v>0.271905265979905</v>
      </c>
      <c r="Z2344" s="17">
        <v>0</v>
      </c>
      <c r="AA2344" s="17">
        <v>0.136067973437342</v>
      </c>
      <c r="AB2344" s="17">
        <v>0</v>
      </c>
      <c r="AC2344" s="17">
        <v>0.197082751338892</v>
      </c>
      <c r="AD2344" s="17">
        <v>0</v>
      </c>
      <c r="AE2344" s="17"/>
      <c r="AF2344" s="17">
        <v>3.4097578251826702E-2</v>
      </c>
      <c r="AG2344" s="17">
        <v>8.7072348601702196E-2</v>
      </c>
      <c r="AH2344" s="17">
        <v>0.10181962162509101</v>
      </c>
      <c r="AI2344" s="17"/>
      <c r="AJ2344" s="17">
        <v>8.9541945934779696E-2</v>
      </c>
      <c r="AK2344" s="17">
        <v>7.9057841614949304E-2</v>
      </c>
      <c r="AL2344" s="17">
        <v>0</v>
      </c>
      <c r="AM2344" s="17">
        <v>0</v>
      </c>
      <c r="AN2344" s="17">
        <v>7.6474454740086101E-2</v>
      </c>
      <c r="AO2344" s="17"/>
      <c r="AP2344" s="17">
        <v>8.9361468496907695E-2</v>
      </c>
      <c r="AQ2344" s="17">
        <v>8.6933654632643201E-2</v>
      </c>
      <c r="AR2344" s="17">
        <v>0</v>
      </c>
      <c r="AS2344" s="17">
        <v>0</v>
      </c>
      <c r="AT2344" s="17">
        <v>9.5225490698091594E-2</v>
      </c>
      <c r="AU2344" s="17"/>
      <c r="AV2344" s="17">
        <v>0.126789855454673</v>
      </c>
      <c r="AW2344" s="17">
        <v>3.8472511782101003E-2</v>
      </c>
      <c r="AX2344" s="17">
        <v>0.11643427286375301</v>
      </c>
      <c r="AY2344" s="17">
        <v>0</v>
      </c>
      <c r="AZ2344" s="17">
        <v>7.3818476551243406E-2</v>
      </c>
      <c r="BA2344" s="17">
        <v>0.10578244726500401</v>
      </c>
      <c r="BB2344" s="17"/>
      <c r="BC2344" s="17">
        <v>0</v>
      </c>
      <c r="BD2344" s="17">
        <v>5.75842088403027E-2</v>
      </c>
      <c r="BE2344" s="17">
        <v>0.183266440039488</v>
      </c>
      <c r="BF2344" s="17">
        <v>0</v>
      </c>
      <c r="BG2344" s="17" t="s">
        <v>697</v>
      </c>
    </row>
    <row r="2345" spans="2:59" x14ac:dyDescent="0.35">
      <c r="B2345" t="s">
        <v>690</v>
      </c>
      <c r="C2345" s="17">
        <v>0.19300623631962899</v>
      </c>
      <c r="D2345" s="17">
        <v>0.23792574685875001</v>
      </c>
      <c r="E2345" s="17">
        <v>0.147504141758523</v>
      </c>
      <c r="F2345" s="17"/>
      <c r="G2345" s="17">
        <v>8.9508356172429498E-2</v>
      </c>
      <c r="H2345" s="17">
        <v>8.18529617717801E-2</v>
      </c>
      <c r="I2345" s="17">
        <v>0.24013902356580299</v>
      </c>
      <c r="J2345" s="17">
        <v>0.28255756151399403</v>
      </c>
      <c r="K2345" s="17">
        <v>0.191206530762149</v>
      </c>
      <c r="L2345" s="17">
        <v>0.21651895360471299</v>
      </c>
      <c r="M2345" s="17"/>
      <c r="N2345" s="17">
        <v>9.1450650232753797E-2</v>
      </c>
      <c r="O2345" s="17">
        <v>0.152177508035442</v>
      </c>
      <c r="P2345" s="17">
        <v>0.249599058975257</v>
      </c>
      <c r="Q2345" s="17">
        <v>0.26087348973478403</v>
      </c>
      <c r="R2345" s="17"/>
      <c r="S2345" s="17">
        <v>0.27191597207833201</v>
      </c>
      <c r="T2345" s="17">
        <v>4.2868450357187303E-2</v>
      </c>
      <c r="U2345" s="17">
        <v>0.19315070248935901</v>
      </c>
      <c r="V2345" s="17">
        <v>0.101512247087993</v>
      </c>
      <c r="W2345" s="17">
        <v>0.35428900411219599</v>
      </c>
      <c r="X2345" s="17">
        <v>0.37517466550641898</v>
      </c>
      <c r="Y2345" s="17">
        <v>0</v>
      </c>
      <c r="Z2345" s="17">
        <v>0</v>
      </c>
      <c r="AA2345" s="17">
        <v>0.16224350687573799</v>
      </c>
      <c r="AB2345" s="17">
        <v>0.33442199612766399</v>
      </c>
      <c r="AC2345" s="17">
        <v>0.22493805557697399</v>
      </c>
      <c r="AD2345" s="17">
        <v>0</v>
      </c>
      <c r="AE2345" s="17"/>
      <c r="AF2345" s="17">
        <v>0.18831021535047701</v>
      </c>
      <c r="AG2345" s="17">
        <v>0.25758938828422701</v>
      </c>
      <c r="AH2345" s="17">
        <v>9.54178145887917E-2</v>
      </c>
      <c r="AI2345" s="17"/>
      <c r="AJ2345" s="17">
        <v>0.217643940399772</v>
      </c>
      <c r="AK2345" s="17">
        <v>0.14771057202863899</v>
      </c>
      <c r="AL2345" s="17">
        <v>0.35262907437455698</v>
      </c>
      <c r="AM2345" s="17">
        <v>0</v>
      </c>
      <c r="AN2345" s="17">
        <v>0.193925239317527</v>
      </c>
      <c r="AO2345" s="17"/>
      <c r="AP2345" s="17">
        <v>0.20518263988214899</v>
      </c>
      <c r="AQ2345" s="17">
        <v>0.13003321296193701</v>
      </c>
      <c r="AR2345" s="17">
        <v>0.43480078902186697</v>
      </c>
      <c r="AS2345" s="17">
        <v>0.17221481494270099</v>
      </c>
      <c r="AT2345" s="17">
        <v>0.25339335524330397</v>
      </c>
      <c r="AU2345" s="17"/>
      <c r="AV2345" s="17">
        <v>9.5261660759435596E-2</v>
      </c>
      <c r="AW2345" s="17">
        <v>0.28839999436080299</v>
      </c>
      <c r="AX2345" s="17">
        <v>0.38986919472619602</v>
      </c>
      <c r="AY2345" s="17">
        <v>8.8680148303678596E-2</v>
      </c>
      <c r="AZ2345" s="17">
        <v>0.25602755062778199</v>
      </c>
      <c r="BA2345" s="17">
        <v>0.25586206125888</v>
      </c>
      <c r="BB2345" s="17"/>
      <c r="BC2345" s="17">
        <v>0.29381246826819302</v>
      </c>
      <c r="BD2345" s="17">
        <v>0.26672489551988299</v>
      </c>
      <c r="BE2345" s="17">
        <v>5.2083075972455602E-2</v>
      </c>
      <c r="BF2345" s="17">
        <v>0.233105065553674</v>
      </c>
      <c r="BG2345" s="17" t="s">
        <v>697</v>
      </c>
    </row>
    <row r="2346" spans="2:59" x14ac:dyDescent="0.35">
      <c r="B2346" t="s">
        <v>691</v>
      </c>
      <c r="C2346" s="17">
        <v>0.26993685832909098</v>
      </c>
      <c r="D2346" s="17">
        <v>0.22775389684670799</v>
      </c>
      <c r="E2346" s="17">
        <v>0.31266691213426701</v>
      </c>
      <c r="F2346" s="17"/>
      <c r="G2346" s="17">
        <v>0.32794069773017498</v>
      </c>
      <c r="H2346" s="17">
        <v>0.22899269963882601</v>
      </c>
      <c r="I2346" s="17">
        <v>0.17619805969049801</v>
      </c>
      <c r="J2346" s="17">
        <v>0.28789411588788799</v>
      </c>
      <c r="K2346" s="17">
        <v>0.37024721673122701</v>
      </c>
      <c r="L2346" s="17">
        <v>0.28208993451778502</v>
      </c>
      <c r="M2346" s="17"/>
      <c r="N2346" s="17">
        <v>0.20887496169646899</v>
      </c>
      <c r="O2346" s="17">
        <v>0.35601855211065098</v>
      </c>
      <c r="P2346" s="17">
        <v>0.19598674319659801</v>
      </c>
      <c r="Q2346" s="17">
        <v>0.28855621589932401</v>
      </c>
      <c r="R2346" s="17"/>
      <c r="S2346" s="17">
        <v>0.17486422784316299</v>
      </c>
      <c r="T2346" s="17">
        <v>0.32521526961261299</v>
      </c>
      <c r="U2346" s="17">
        <v>0.29016959787422197</v>
      </c>
      <c r="V2346" s="17">
        <v>0.39412512652594001</v>
      </c>
      <c r="W2346" s="17">
        <v>0.34789881287264601</v>
      </c>
      <c r="X2346" s="17">
        <v>0.39579888464090901</v>
      </c>
      <c r="Y2346" s="17">
        <v>0.120093581690722</v>
      </c>
      <c r="Z2346" s="17">
        <v>0.56630608437445396</v>
      </c>
      <c r="AA2346" s="17">
        <v>6.3344272779744498E-2</v>
      </c>
      <c r="AB2346" s="17">
        <v>0.29903635675310902</v>
      </c>
      <c r="AC2346" s="17">
        <v>0</v>
      </c>
      <c r="AD2346" s="17">
        <v>0.158644668757248</v>
      </c>
      <c r="AE2346" s="17"/>
      <c r="AF2346" s="17">
        <v>0.32360363768710199</v>
      </c>
      <c r="AG2346" s="17">
        <v>0.26837780667420202</v>
      </c>
      <c r="AH2346" s="17">
        <v>0.173047317975563</v>
      </c>
      <c r="AI2346" s="17"/>
      <c r="AJ2346" s="17">
        <v>0.27408598797743</v>
      </c>
      <c r="AK2346" s="17">
        <v>0.339722219964185</v>
      </c>
      <c r="AL2346" s="17">
        <v>0.52580323941169005</v>
      </c>
      <c r="AM2346" s="17">
        <v>0</v>
      </c>
      <c r="AN2346" s="17">
        <v>0.103679419741404</v>
      </c>
      <c r="AO2346" s="17"/>
      <c r="AP2346" s="17">
        <v>0.30152018439745498</v>
      </c>
      <c r="AQ2346" s="17">
        <v>0.38020826852784401</v>
      </c>
      <c r="AR2346" s="17">
        <v>0.218237360619463</v>
      </c>
      <c r="AS2346" s="17">
        <v>0.15894796011498899</v>
      </c>
      <c r="AT2346" s="17">
        <v>7.9112058707749303E-2</v>
      </c>
      <c r="AU2346" s="17"/>
      <c r="AV2346" s="17">
        <v>0.32219439205629802</v>
      </c>
      <c r="AW2346" s="17">
        <v>0.21344716348447901</v>
      </c>
      <c r="AX2346" s="17">
        <v>0.43288930444880003</v>
      </c>
      <c r="AY2346" s="17">
        <v>0.18667602712678</v>
      </c>
      <c r="AZ2346" s="17">
        <v>0.30031434036806098</v>
      </c>
      <c r="BA2346" s="17">
        <v>9.6658379021139496E-2</v>
      </c>
      <c r="BB2346" s="17"/>
      <c r="BC2346" s="17">
        <v>0.28945980770350999</v>
      </c>
      <c r="BD2346" s="17">
        <v>0.23453586644824401</v>
      </c>
      <c r="BE2346" s="17">
        <v>0.38079496829570297</v>
      </c>
      <c r="BF2346" s="17">
        <v>0.35483096031067601</v>
      </c>
      <c r="BG2346" s="17" t="s">
        <v>697</v>
      </c>
    </row>
    <row r="2347" spans="2:59" x14ac:dyDescent="0.35">
      <c r="B2347" t="s">
        <v>692</v>
      </c>
      <c r="C2347" s="17">
        <v>8.81738261821466E-2</v>
      </c>
      <c r="D2347" s="17">
        <v>0.10497802544740099</v>
      </c>
      <c r="E2347" s="17">
        <v>7.1151684693642997E-2</v>
      </c>
      <c r="F2347" s="17"/>
      <c r="G2347" s="17">
        <v>0.16662987291237999</v>
      </c>
      <c r="H2347" s="17">
        <v>0.148896431568703</v>
      </c>
      <c r="I2347" s="17">
        <v>9.9788788222160293E-2</v>
      </c>
      <c r="J2347" s="17">
        <v>0</v>
      </c>
      <c r="K2347" s="17">
        <v>5.2443284335403899E-2</v>
      </c>
      <c r="L2347" s="17">
        <v>8.3508846216094001E-2</v>
      </c>
      <c r="M2347" s="17"/>
      <c r="N2347" s="17">
        <v>0.114819455759174</v>
      </c>
      <c r="O2347" s="17">
        <v>0.10737008574809701</v>
      </c>
      <c r="P2347" s="17">
        <v>9.60439589799328E-2</v>
      </c>
      <c r="Q2347" s="17">
        <v>4.5477495777115899E-2</v>
      </c>
      <c r="R2347" s="17"/>
      <c r="S2347" s="17">
        <v>0.19393873643295501</v>
      </c>
      <c r="T2347" s="17">
        <v>0</v>
      </c>
      <c r="U2347" s="17">
        <v>9.9171703809840306E-2</v>
      </c>
      <c r="V2347" s="17">
        <v>9.2472035142957695E-2</v>
      </c>
      <c r="W2347" s="17">
        <v>6.8468816108901195E-2</v>
      </c>
      <c r="X2347" s="17">
        <v>0.117027852017487</v>
      </c>
      <c r="Y2347" s="17">
        <v>0.116771028186046</v>
      </c>
      <c r="Z2347" s="17">
        <v>0</v>
      </c>
      <c r="AA2347" s="17">
        <v>6.4961553399028094E-2</v>
      </c>
      <c r="AB2347" s="17">
        <v>6.0809297682887703E-2</v>
      </c>
      <c r="AC2347" s="17">
        <v>0.20312652041097901</v>
      </c>
      <c r="AD2347" s="17">
        <v>0.20351047914831799</v>
      </c>
      <c r="AE2347" s="17"/>
      <c r="AF2347" s="17">
        <v>6.9367876347295201E-2</v>
      </c>
      <c r="AG2347" s="17">
        <v>9.32091810045029E-2</v>
      </c>
      <c r="AH2347" s="17">
        <v>0.135363125753451</v>
      </c>
      <c r="AI2347" s="17"/>
      <c r="AJ2347" s="17">
        <v>4.4549167586198701E-2</v>
      </c>
      <c r="AK2347" s="17">
        <v>8.0887949663810493E-2</v>
      </c>
      <c r="AL2347" s="17">
        <v>0</v>
      </c>
      <c r="AM2347" s="17">
        <v>0.50007795835095303</v>
      </c>
      <c r="AN2347" s="17">
        <v>0.12808251208257801</v>
      </c>
      <c r="AO2347" s="17"/>
      <c r="AP2347" s="17">
        <v>0</v>
      </c>
      <c r="AQ2347" s="17">
        <v>6.0925823869808202E-2</v>
      </c>
      <c r="AR2347" s="17">
        <v>0</v>
      </c>
      <c r="AS2347" s="17">
        <v>0.16818324963873901</v>
      </c>
      <c r="AT2347" s="17">
        <v>0.14107335383678099</v>
      </c>
      <c r="AU2347" s="17"/>
      <c r="AV2347" s="17">
        <v>9.6703856621116205E-2</v>
      </c>
      <c r="AW2347" s="17">
        <v>0</v>
      </c>
      <c r="AX2347" s="17">
        <v>0</v>
      </c>
      <c r="AY2347" s="17">
        <v>8.4538581253679204E-2</v>
      </c>
      <c r="AZ2347" s="17">
        <v>0.109359584139317</v>
      </c>
      <c r="BA2347" s="17">
        <v>9.0303282463035997E-2</v>
      </c>
      <c r="BB2347" s="17"/>
      <c r="BC2347" s="17">
        <v>3.6121734966751501E-2</v>
      </c>
      <c r="BD2347" s="17">
        <v>9.1366760693393806E-2</v>
      </c>
      <c r="BE2347" s="17">
        <v>5.0862329048619398E-2</v>
      </c>
      <c r="BF2347" s="17">
        <v>8.1108218133133306E-2</v>
      </c>
      <c r="BG2347" s="17" t="s">
        <v>697</v>
      </c>
    </row>
    <row r="2348" spans="2:59" x14ac:dyDescent="0.35">
      <c r="B2348" t="s">
        <v>598</v>
      </c>
      <c r="C2348" s="17">
        <v>0.12278049329472</v>
      </c>
      <c r="D2348" s="17">
        <v>0.126410116332204</v>
      </c>
      <c r="E2348" s="17">
        <v>0.119103795826502</v>
      </c>
      <c r="F2348" s="17"/>
      <c r="G2348" s="17">
        <v>7.6966492422954197E-2</v>
      </c>
      <c r="H2348" s="17">
        <v>0</v>
      </c>
      <c r="I2348" s="17">
        <v>9.4602746035009302E-2</v>
      </c>
      <c r="J2348" s="17">
        <v>0.16503238851934601</v>
      </c>
      <c r="K2348" s="17">
        <v>0.13468774431813599</v>
      </c>
      <c r="L2348" s="17">
        <v>0.21040636922084899</v>
      </c>
      <c r="M2348" s="17"/>
      <c r="N2348" s="17">
        <v>0.12671389056707699</v>
      </c>
      <c r="O2348" s="17">
        <v>3.5560220294484399E-2</v>
      </c>
      <c r="P2348" s="17">
        <v>0.18205203638682599</v>
      </c>
      <c r="Q2348" s="17">
        <v>0.15681775206622101</v>
      </c>
      <c r="R2348" s="17"/>
      <c r="S2348" s="17">
        <v>6.3608653113283106E-2</v>
      </c>
      <c r="T2348" s="17">
        <v>0.17242064747857599</v>
      </c>
      <c r="U2348" s="17">
        <v>0.19882967021883199</v>
      </c>
      <c r="V2348" s="17">
        <v>8.8615870265158797E-2</v>
      </c>
      <c r="W2348" s="17">
        <v>0.16239912483147001</v>
      </c>
      <c r="X2348" s="17">
        <v>0</v>
      </c>
      <c r="Y2348" s="17">
        <v>0.117124393734058</v>
      </c>
      <c r="Z2348" s="17">
        <v>0</v>
      </c>
      <c r="AA2348" s="17">
        <v>0.16444518625562499</v>
      </c>
      <c r="AB2348" s="17">
        <v>5.8150076912227101E-2</v>
      </c>
      <c r="AC2348" s="17">
        <v>0.19022659304675199</v>
      </c>
      <c r="AD2348" s="17">
        <v>0.31113797284186301</v>
      </c>
      <c r="AE2348" s="17"/>
      <c r="AF2348" s="17">
        <v>0.152586857801808</v>
      </c>
      <c r="AG2348" s="17">
        <v>9.6404209896243806E-2</v>
      </c>
      <c r="AH2348" s="17">
        <v>0.138390311066279</v>
      </c>
      <c r="AI2348" s="17"/>
      <c r="AJ2348" s="17">
        <v>0.161496136757382</v>
      </c>
      <c r="AK2348" s="17">
        <v>8.3756879719418406E-2</v>
      </c>
      <c r="AL2348" s="17">
        <v>0</v>
      </c>
      <c r="AM2348" s="17">
        <v>0</v>
      </c>
      <c r="AN2348" s="17">
        <v>0.19310247935563701</v>
      </c>
      <c r="AO2348" s="17"/>
      <c r="AP2348" s="17">
        <v>0.154222743963849</v>
      </c>
      <c r="AQ2348" s="17">
        <v>6.2427607483561402E-2</v>
      </c>
      <c r="AR2348" s="17">
        <v>0.170614297178699</v>
      </c>
      <c r="AS2348" s="17">
        <v>0.23658967953391</v>
      </c>
      <c r="AT2348" s="17">
        <v>0</v>
      </c>
      <c r="AU2348" s="17"/>
      <c r="AV2348" s="17">
        <v>9.5820126686548796E-2</v>
      </c>
      <c r="AW2348" s="17">
        <v>0.25388037739399799</v>
      </c>
      <c r="AX2348" s="17">
        <v>0</v>
      </c>
      <c r="AY2348" s="17">
        <v>0.230808562668495</v>
      </c>
      <c r="AZ2348" s="17">
        <v>0</v>
      </c>
      <c r="BA2348" s="17">
        <v>6.9375025679170602E-2</v>
      </c>
      <c r="BB2348" s="17"/>
      <c r="BC2348" s="17">
        <v>0.19185850271301799</v>
      </c>
      <c r="BD2348" s="17">
        <v>0.103030627168381</v>
      </c>
      <c r="BE2348" s="17">
        <v>4.5868210489572202E-2</v>
      </c>
      <c r="BF2348" s="17">
        <v>0.24161367491875099</v>
      </c>
      <c r="BG2348" s="17" t="s">
        <v>697</v>
      </c>
    </row>
    <row r="2349" spans="2:59" x14ac:dyDescent="0.35">
      <c r="B2349" t="s">
        <v>722</v>
      </c>
      <c r="C2349" s="17">
        <v>0.11140909215396699</v>
      </c>
      <c r="D2349" s="17">
        <v>0.13838113013483</v>
      </c>
      <c r="E2349" s="17">
        <v>8.4087240068288494E-2</v>
      </c>
      <c r="F2349" s="17"/>
      <c r="G2349" s="17">
        <v>0.19241752057985601</v>
      </c>
      <c r="H2349" s="17">
        <v>0.14011989366612501</v>
      </c>
      <c r="I2349" s="17">
        <v>0.10043041316812699</v>
      </c>
      <c r="J2349" s="17">
        <v>8.7490481389342706E-2</v>
      </c>
      <c r="K2349" s="17">
        <v>0.137973035172304</v>
      </c>
      <c r="L2349" s="17">
        <v>7.2419711277765406E-2</v>
      </c>
      <c r="M2349" s="17"/>
      <c r="N2349" s="17">
        <v>0.202244711493579</v>
      </c>
      <c r="O2349" s="17">
        <v>9.7278820672656002E-2</v>
      </c>
      <c r="P2349" s="17">
        <v>5.7694159269567898E-2</v>
      </c>
      <c r="Q2349" s="17">
        <v>0.100157829980698</v>
      </c>
      <c r="R2349" s="17"/>
      <c r="S2349" s="17">
        <v>4.1398476649819299E-2</v>
      </c>
      <c r="T2349" s="17">
        <v>7.8630003951425206E-2</v>
      </c>
      <c r="U2349" s="17">
        <v>0.119506621797906</v>
      </c>
      <c r="V2349" s="17">
        <v>0.22176247388995801</v>
      </c>
      <c r="W2349" s="17">
        <v>0</v>
      </c>
      <c r="X2349" s="17">
        <v>0</v>
      </c>
      <c r="Y2349" s="17">
        <v>0.234640369975016</v>
      </c>
      <c r="Z2349" s="17">
        <v>0.24973294647796301</v>
      </c>
      <c r="AA2349" s="17">
        <v>0.171681060309021</v>
      </c>
      <c r="AB2349" s="17">
        <v>0.13180883935559201</v>
      </c>
      <c r="AC2349" s="17">
        <v>0</v>
      </c>
      <c r="AD2349" s="17">
        <v>0.32670687925257103</v>
      </c>
      <c r="AE2349" s="17"/>
      <c r="AF2349" s="17">
        <v>0.12158004828710101</v>
      </c>
      <c r="AG2349" s="17">
        <v>0.11787189098305</v>
      </c>
      <c r="AH2349" s="17">
        <v>3.4217641539220599E-2</v>
      </c>
      <c r="AI2349" s="17"/>
      <c r="AJ2349" s="17">
        <v>0.117170405840001</v>
      </c>
      <c r="AK2349" s="17">
        <v>9.5614052048122206E-2</v>
      </c>
      <c r="AL2349" s="17">
        <v>0</v>
      </c>
      <c r="AM2349" s="17">
        <v>0.49992204164904702</v>
      </c>
      <c r="AN2349" s="17">
        <v>4.70231382251214E-2</v>
      </c>
      <c r="AO2349" s="17"/>
      <c r="AP2349" s="17">
        <v>0.130227162150371</v>
      </c>
      <c r="AQ2349" s="17">
        <v>0.149324951913587</v>
      </c>
      <c r="AR2349" s="17">
        <v>0</v>
      </c>
      <c r="AS2349" s="17">
        <v>0.14512472823167499</v>
      </c>
      <c r="AT2349" s="17">
        <v>0.109023755535477</v>
      </c>
      <c r="AU2349" s="17"/>
      <c r="AV2349" s="17">
        <v>0.10862942630997401</v>
      </c>
      <c r="AW2349" s="17">
        <v>0.13005468580252799</v>
      </c>
      <c r="AX2349" s="17">
        <v>6.0807227961252E-2</v>
      </c>
      <c r="AY2349" s="17">
        <v>0.26663183320596601</v>
      </c>
      <c r="AZ2349" s="17">
        <v>8.4514844528759903E-2</v>
      </c>
      <c r="BA2349" s="17">
        <v>0</v>
      </c>
      <c r="BB2349" s="17"/>
      <c r="BC2349" s="17">
        <v>6.57675180436402E-2</v>
      </c>
      <c r="BD2349" s="17">
        <v>0.139011631833212</v>
      </c>
      <c r="BE2349" s="17">
        <v>0.100952171671882</v>
      </c>
      <c r="BF2349" s="17">
        <v>0</v>
      </c>
      <c r="BG2349" s="17" t="s">
        <v>697</v>
      </c>
    </row>
    <row r="2350" spans="2:59" x14ac:dyDescent="0.35">
      <c r="B2350" t="s">
        <v>100</v>
      </c>
      <c r="C2350" s="17">
        <v>6.5524168830054602E-2</v>
      </c>
      <c r="D2350" s="17">
        <v>6.5116256676482104E-2</v>
      </c>
      <c r="E2350" s="17">
        <v>6.5937371404208203E-2</v>
      </c>
      <c r="F2350" s="17"/>
      <c r="G2350" s="17">
        <v>0</v>
      </c>
      <c r="H2350" s="17">
        <v>4.0491598947911503E-2</v>
      </c>
      <c r="I2350" s="17">
        <v>6.53325001314983E-2</v>
      </c>
      <c r="J2350" s="17">
        <v>0.119291247333543</v>
      </c>
      <c r="K2350" s="17">
        <v>0</v>
      </c>
      <c r="L2350" s="17">
        <v>0.107766592815457</v>
      </c>
      <c r="M2350" s="17"/>
      <c r="N2350" s="17">
        <v>3.3600681650129E-2</v>
      </c>
      <c r="O2350" s="17">
        <v>4.9589284913523803E-2</v>
      </c>
      <c r="P2350" s="17">
        <v>5.21522737102844E-2</v>
      </c>
      <c r="Q2350" s="17">
        <v>0.113053247682094</v>
      </c>
      <c r="R2350" s="17"/>
      <c r="S2350" s="17">
        <v>5.6738906853438402E-2</v>
      </c>
      <c r="T2350" s="17">
        <v>0.132984149168038</v>
      </c>
      <c r="U2350" s="17">
        <v>9.9171703809840306E-2</v>
      </c>
      <c r="V2350" s="17">
        <v>0</v>
      </c>
      <c r="W2350" s="17">
        <v>0</v>
      </c>
      <c r="X2350" s="17">
        <v>0</v>
      </c>
      <c r="Y2350" s="17">
        <v>0</v>
      </c>
      <c r="Z2350" s="17">
        <v>0.183960969147583</v>
      </c>
      <c r="AA2350" s="17">
        <v>0.11468802516054701</v>
      </c>
      <c r="AB2350" s="17">
        <v>6.0609821649160102E-2</v>
      </c>
      <c r="AC2350" s="17">
        <v>0.18462607962640301</v>
      </c>
      <c r="AD2350" s="17">
        <v>0</v>
      </c>
      <c r="AE2350" s="17"/>
      <c r="AF2350" s="17">
        <v>4.96893047776754E-2</v>
      </c>
      <c r="AG2350" s="17">
        <v>6.1468731542797E-2</v>
      </c>
      <c r="AH2350" s="17">
        <v>0.118814702638222</v>
      </c>
      <c r="AI2350" s="17"/>
      <c r="AJ2350" s="17">
        <v>3.6937169015150102E-2</v>
      </c>
      <c r="AK2350" s="17">
        <v>8.1358532679469506E-2</v>
      </c>
      <c r="AL2350" s="17">
        <v>0.121567686213753</v>
      </c>
      <c r="AM2350" s="17">
        <v>0</v>
      </c>
      <c r="AN2350" s="17">
        <v>0.116201498244814</v>
      </c>
      <c r="AO2350" s="17"/>
      <c r="AP2350" s="17">
        <v>7.7060037121668298E-2</v>
      </c>
      <c r="AQ2350" s="17">
        <v>2.1625242772921702E-2</v>
      </c>
      <c r="AR2350" s="17">
        <v>0.176347553179971</v>
      </c>
      <c r="AS2350" s="17">
        <v>0</v>
      </c>
      <c r="AT2350" s="17">
        <v>9.1983544881628507E-2</v>
      </c>
      <c r="AU2350" s="17"/>
      <c r="AV2350" s="17">
        <v>2.49829118616831E-2</v>
      </c>
      <c r="AW2350" s="17">
        <v>3.3375693008696E-2</v>
      </c>
      <c r="AX2350" s="17">
        <v>0</v>
      </c>
      <c r="AY2350" s="17">
        <v>4.6090199897326697E-2</v>
      </c>
      <c r="AZ2350" s="17">
        <v>7.1305331179362705E-2</v>
      </c>
      <c r="BA2350" s="17">
        <v>0.30810459580092697</v>
      </c>
      <c r="BB2350" s="17"/>
      <c r="BC2350" s="17">
        <v>5.9217778913808902E-2</v>
      </c>
      <c r="BD2350" s="17">
        <v>4.0734341267993697E-2</v>
      </c>
      <c r="BE2350" s="17">
        <v>4.97522358350709E-2</v>
      </c>
      <c r="BF2350" s="17">
        <v>0</v>
      </c>
      <c r="BG2350" s="17" t="s">
        <v>697</v>
      </c>
    </row>
    <row r="2351" spans="2:59" x14ac:dyDescent="0.35">
      <c r="C2351" s="17"/>
      <c r="D2351" s="17"/>
      <c r="E2351" s="17"/>
      <c r="F2351" s="17"/>
      <c r="G2351" s="17"/>
      <c r="H2351" s="17"/>
      <c r="I2351" s="17"/>
      <c r="J2351" s="17"/>
      <c r="K2351" s="17"/>
      <c r="L2351" s="17"/>
      <c r="M2351" s="17"/>
      <c r="N2351" s="17"/>
      <c r="O2351" s="17"/>
      <c r="P2351" s="17"/>
      <c r="Q2351" s="17"/>
      <c r="R2351" s="17"/>
      <c r="S2351" s="17"/>
      <c r="T2351" s="17"/>
      <c r="U2351" s="17"/>
      <c r="V2351" s="17"/>
      <c r="W2351" s="17"/>
      <c r="X2351" s="17"/>
      <c r="Y2351" s="17"/>
      <c r="Z2351" s="17"/>
      <c r="AA2351" s="17"/>
      <c r="AB2351" s="17"/>
      <c r="AC2351" s="17"/>
      <c r="AD2351" s="17"/>
      <c r="AE2351" s="17"/>
      <c r="AF2351" s="17"/>
      <c r="AG2351" s="17"/>
      <c r="AH2351" s="17"/>
      <c r="AI2351" s="17"/>
      <c r="AJ2351" s="17"/>
      <c r="AK2351" s="17"/>
      <c r="AL2351" s="17"/>
      <c r="AM2351" s="17"/>
      <c r="AN2351" s="17"/>
      <c r="AO2351" s="17"/>
      <c r="AP2351" s="17"/>
      <c r="AQ2351" s="17"/>
      <c r="AR2351" s="17"/>
      <c r="AS2351" s="17"/>
      <c r="AT2351" s="17"/>
      <c r="AU2351" s="17"/>
      <c r="AV2351" s="17"/>
      <c r="AW2351" s="17"/>
      <c r="AX2351" s="17"/>
      <c r="AY2351" s="17"/>
      <c r="AZ2351" s="17"/>
      <c r="BA2351" s="17"/>
      <c r="BB2351" s="17"/>
      <c r="BC2351" s="17"/>
      <c r="BD2351" s="17"/>
      <c r="BE2351" s="17"/>
      <c r="BF2351" s="17"/>
      <c r="BG2351" s="17"/>
    </row>
    <row r="2352" spans="2:59" x14ac:dyDescent="0.35">
      <c r="B2352" s="6" t="s">
        <v>727</v>
      </c>
      <c r="C2352" s="17"/>
      <c r="D2352" s="17"/>
      <c r="E2352" s="17"/>
      <c r="F2352" s="17"/>
      <c r="G2352" s="17"/>
      <c r="H2352" s="17"/>
      <c r="I2352" s="17"/>
      <c r="J2352" s="17"/>
      <c r="K2352" s="17"/>
      <c r="L2352" s="17"/>
      <c r="M2352" s="17"/>
      <c r="N2352" s="17"/>
      <c r="O2352" s="17"/>
      <c r="P2352" s="17"/>
      <c r="Q2352" s="17"/>
      <c r="R2352" s="17"/>
      <c r="S2352" s="17"/>
      <c r="T2352" s="17"/>
      <c r="U2352" s="17"/>
      <c r="V2352" s="17"/>
      <c r="W2352" s="17"/>
      <c r="X2352" s="17"/>
      <c r="Y2352" s="17"/>
      <c r="Z2352" s="17"/>
      <c r="AA2352" s="17"/>
      <c r="AB2352" s="17"/>
      <c r="AC2352" s="17"/>
      <c r="AD2352" s="17"/>
      <c r="AE2352" s="17"/>
      <c r="AF2352" s="17"/>
      <c r="AG2352" s="17"/>
      <c r="AH2352" s="17"/>
      <c r="AI2352" s="17"/>
      <c r="AJ2352" s="17"/>
      <c r="AK2352" s="17"/>
      <c r="AL2352" s="17"/>
      <c r="AM2352" s="17"/>
      <c r="AN2352" s="17"/>
      <c r="AO2352" s="17"/>
      <c r="AP2352" s="17"/>
      <c r="AQ2352" s="17"/>
      <c r="AR2352" s="17"/>
      <c r="AS2352" s="17"/>
      <c r="AT2352" s="17"/>
      <c r="AU2352" s="17"/>
      <c r="AV2352" s="17"/>
      <c r="AW2352" s="17"/>
      <c r="AX2352" s="17"/>
      <c r="AY2352" s="17"/>
      <c r="AZ2352" s="17"/>
      <c r="BA2352" s="17"/>
      <c r="BB2352" s="17"/>
      <c r="BC2352" s="17"/>
      <c r="BD2352" s="17"/>
      <c r="BE2352" s="17"/>
      <c r="BF2352" s="17"/>
      <c r="BG2352" s="17"/>
    </row>
    <row r="2353" spans="2:59" x14ac:dyDescent="0.35">
      <c r="B2353" s="24" t="s">
        <v>739</v>
      </c>
      <c r="C2353" s="17"/>
      <c r="D2353" s="17"/>
      <c r="E2353" s="17"/>
      <c r="F2353" s="17"/>
      <c r="G2353" s="17"/>
      <c r="H2353" s="17"/>
      <c r="I2353" s="17"/>
      <c r="J2353" s="17"/>
      <c r="K2353" s="17"/>
      <c r="L2353" s="17"/>
      <c r="M2353" s="17"/>
      <c r="N2353" s="17"/>
      <c r="O2353" s="17"/>
      <c r="P2353" s="17"/>
      <c r="Q2353" s="17"/>
      <c r="R2353" s="17"/>
      <c r="S2353" s="17"/>
      <c r="T2353" s="17"/>
      <c r="U2353" s="17"/>
      <c r="V2353" s="17"/>
      <c r="W2353" s="17"/>
      <c r="X2353" s="17"/>
      <c r="Y2353" s="17"/>
      <c r="Z2353" s="17"/>
      <c r="AA2353" s="17"/>
      <c r="AB2353" s="17"/>
      <c r="AC2353" s="17"/>
      <c r="AD2353" s="17"/>
      <c r="AE2353" s="17"/>
      <c r="AF2353" s="17"/>
      <c r="AG2353" s="17"/>
      <c r="AH2353" s="17"/>
      <c r="AI2353" s="17"/>
      <c r="AJ2353" s="17"/>
      <c r="AK2353" s="17"/>
      <c r="AL2353" s="17"/>
      <c r="AM2353" s="17"/>
      <c r="AN2353" s="17"/>
      <c r="AO2353" s="17"/>
      <c r="AP2353" s="17"/>
      <c r="AQ2353" s="17"/>
      <c r="AR2353" s="17"/>
      <c r="AS2353" s="17"/>
      <c r="AT2353" s="17"/>
      <c r="AU2353" s="17"/>
      <c r="AV2353" s="17"/>
      <c r="AW2353" s="17"/>
      <c r="AX2353" s="17"/>
      <c r="AY2353" s="17"/>
      <c r="AZ2353" s="17"/>
      <c r="BA2353" s="17"/>
      <c r="BB2353" s="17"/>
      <c r="BC2353" s="17"/>
      <c r="BD2353" s="17"/>
      <c r="BE2353" s="17"/>
      <c r="BF2353" s="17"/>
      <c r="BG2353" s="17"/>
    </row>
    <row r="2354" spans="2:59" x14ac:dyDescent="0.35">
      <c r="B2354" t="s">
        <v>725</v>
      </c>
      <c r="C2354" s="17">
        <v>8.24104305151378E-2</v>
      </c>
      <c r="D2354" s="17">
        <v>0.10884257866519299</v>
      </c>
      <c r="E2354" s="17">
        <v>5.5635470366596898E-2</v>
      </c>
      <c r="F2354" s="17"/>
      <c r="G2354" s="17">
        <v>5.0092171166013701E-2</v>
      </c>
      <c r="H2354" s="17">
        <v>5.0413207619635497E-2</v>
      </c>
      <c r="I2354" s="17">
        <v>0.18312050345231501</v>
      </c>
      <c r="J2354" s="17">
        <v>5.2546389165546402E-2</v>
      </c>
      <c r="K2354" s="17">
        <v>9.8173929560229994E-2</v>
      </c>
      <c r="L2354" s="17">
        <v>5.0949644087667799E-2</v>
      </c>
      <c r="M2354" s="17"/>
      <c r="N2354" s="17">
        <v>0.16762973805678</v>
      </c>
      <c r="O2354" s="17">
        <v>3.5560220294484399E-2</v>
      </c>
      <c r="P2354" s="17">
        <v>6.3384397592115199E-2</v>
      </c>
      <c r="Q2354" s="17">
        <v>7.9654370204903999E-2</v>
      </c>
      <c r="R2354" s="17"/>
      <c r="S2354" s="17">
        <v>4.1398476649819299E-2</v>
      </c>
      <c r="T2354" s="17">
        <v>4.4842424003277002E-2</v>
      </c>
      <c r="U2354" s="17">
        <v>0.119506621797906</v>
      </c>
      <c r="V2354" s="17">
        <v>9.2390672179068795E-2</v>
      </c>
      <c r="W2354" s="17">
        <v>0.161390926270122</v>
      </c>
      <c r="X2354" s="17">
        <v>0.112246449854721</v>
      </c>
      <c r="Y2354" s="17">
        <v>0</v>
      </c>
      <c r="Z2354" s="17">
        <v>0.24973294647796301</v>
      </c>
      <c r="AA2354" s="17">
        <v>5.2738873787260103E-2</v>
      </c>
      <c r="AB2354" s="17">
        <v>5.6531334788529501E-2</v>
      </c>
      <c r="AC2354" s="17">
        <v>0.22493805557697399</v>
      </c>
      <c r="AD2354" s="17">
        <v>0</v>
      </c>
      <c r="AE2354" s="17"/>
      <c r="AF2354" s="17">
        <v>7.3970582187930303E-2</v>
      </c>
      <c r="AG2354" s="17">
        <v>9.1927214532536203E-2</v>
      </c>
      <c r="AH2354" s="17">
        <v>0.107714599198784</v>
      </c>
      <c r="AI2354" s="17"/>
      <c r="AJ2354" s="17">
        <v>6.3228854726485498E-2</v>
      </c>
      <c r="AK2354" s="17">
        <v>6.5356323173728206E-2</v>
      </c>
      <c r="AL2354" s="17">
        <v>0</v>
      </c>
      <c r="AM2354" s="17">
        <v>0.49992204164904702</v>
      </c>
      <c r="AN2354" s="17">
        <v>0.21122625427998801</v>
      </c>
      <c r="AO2354" s="17"/>
      <c r="AP2354" s="17">
        <v>5.25883750488206E-2</v>
      </c>
      <c r="AQ2354" s="17">
        <v>9.0244149955818198E-2</v>
      </c>
      <c r="AR2354" s="17">
        <v>0</v>
      </c>
      <c r="AS2354" s="17">
        <v>4.6560387155626097E-2</v>
      </c>
      <c r="AT2354" s="17">
        <v>0.13530952558978401</v>
      </c>
      <c r="AU2354" s="17"/>
      <c r="AV2354" s="17">
        <v>5.6870527849901903E-2</v>
      </c>
      <c r="AW2354" s="17">
        <v>0.151617543418026</v>
      </c>
      <c r="AX2354" s="17">
        <v>6.0807227961252E-2</v>
      </c>
      <c r="AY2354" s="17">
        <v>7.8056292026652999E-2</v>
      </c>
      <c r="AZ2354" s="17">
        <v>0.104891484083573</v>
      </c>
      <c r="BA2354" s="17">
        <v>0</v>
      </c>
      <c r="BB2354" s="17"/>
      <c r="BC2354" s="17">
        <v>8.0708375366948706E-2</v>
      </c>
      <c r="BD2354" s="17">
        <v>6.9858503125211302E-2</v>
      </c>
      <c r="BE2354" s="17">
        <v>4.3895653433232401E-2</v>
      </c>
      <c r="BF2354" s="17">
        <v>8.3022450687212396E-2</v>
      </c>
      <c r="BG2354" s="17" t="s">
        <v>697</v>
      </c>
    </row>
    <row r="2355" spans="2:59" x14ac:dyDescent="0.35">
      <c r="B2355" t="s">
        <v>689</v>
      </c>
      <c r="C2355" s="17">
        <v>7.0803743572748795E-2</v>
      </c>
      <c r="D2355" s="17">
        <v>7.0695212409174701E-2</v>
      </c>
      <c r="E2355" s="17">
        <v>7.09136823322878E-2</v>
      </c>
      <c r="F2355" s="17"/>
      <c r="G2355" s="17">
        <v>8.45652641339385E-2</v>
      </c>
      <c r="H2355" s="17">
        <v>0.165485585259673</v>
      </c>
      <c r="I2355" s="17">
        <v>0</v>
      </c>
      <c r="J2355" s="17">
        <v>3.8349039591186497E-2</v>
      </c>
      <c r="K2355" s="17">
        <v>0.102268281017015</v>
      </c>
      <c r="L2355" s="17">
        <v>5.6573097540914698E-2</v>
      </c>
      <c r="M2355" s="17"/>
      <c r="N2355" s="17">
        <v>6.3176297929832703E-2</v>
      </c>
      <c r="O2355" s="17">
        <v>5.6515695177535803E-2</v>
      </c>
      <c r="P2355" s="17">
        <v>5.9849960524455403E-2</v>
      </c>
      <c r="Q2355" s="17">
        <v>9.7717489990198803E-2</v>
      </c>
      <c r="R2355" s="17"/>
      <c r="S2355" s="17">
        <v>6.9888627926152094E-2</v>
      </c>
      <c r="T2355" s="17">
        <v>0</v>
      </c>
      <c r="U2355" s="17">
        <v>9.9171703809840306E-2</v>
      </c>
      <c r="V2355" s="17">
        <v>0</v>
      </c>
      <c r="W2355" s="17">
        <v>0.145979118036863</v>
      </c>
      <c r="X2355" s="17">
        <v>9.0472659993112506E-2</v>
      </c>
      <c r="Y2355" s="17">
        <v>0.261678465932285</v>
      </c>
      <c r="Z2355" s="17">
        <v>0</v>
      </c>
      <c r="AA2355" s="17">
        <v>0</v>
      </c>
      <c r="AB2355" s="17">
        <v>5.3083928185642199E-2</v>
      </c>
      <c r="AC2355" s="17">
        <v>0</v>
      </c>
      <c r="AD2355" s="17">
        <v>0.33730797090674602</v>
      </c>
      <c r="AE2355" s="17"/>
      <c r="AF2355" s="17">
        <v>0.109775073440516</v>
      </c>
      <c r="AG2355" s="17">
        <v>3.8684847184718603E-2</v>
      </c>
      <c r="AH2355" s="17">
        <v>8.5559652998016197E-2</v>
      </c>
      <c r="AI2355" s="17"/>
      <c r="AJ2355" s="17">
        <v>0.121689514048924</v>
      </c>
      <c r="AK2355" s="17">
        <v>6.3755703127416893E-2</v>
      </c>
      <c r="AL2355" s="17">
        <v>0</v>
      </c>
      <c r="AM2355" s="17">
        <v>0</v>
      </c>
      <c r="AN2355" s="17">
        <v>6.5283933829779497E-2</v>
      </c>
      <c r="AO2355" s="17"/>
      <c r="AP2355" s="17">
        <v>8.5510980619175003E-2</v>
      </c>
      <c r="AQ2355" s="17">
        <v>4.8021599701576503E-2</v>
      </c>
      <c r="AR2355" s="17">
        <v>7.4685280806295301E-2</v>
      </c>
      <c r="AS2355" s="17">
        <v>0.11522721232757301</v>
      </c>
      <c r="AT2355" s="17">
        <v>9.5225490698091594E-2</v>
      </c>
      <c r="AU2355" s="17"/>
      <c r="AV2355" s="17">
        <v>5.5477730603966102E-2</v>
      </c>
      <c r="AW2355" s="17">
        <v>8.5397727581989005E-2</v>
      </c>
      <c r="AX2355" s="17">
        <v>0</v>
      </c>
      <c r="AY2355" s="17">
        <v>9.3560348741536903E-2</v>
      </c>
      <c r="AZ2355" s="17">
        <v>0.13341635992141601</v>
      </c>
      <c r="BA2355" s="17">
        <v>9.0303282463035997E-2</v>
      </c>
      <c r="BB2355" s="17"/>
      <c r="BC2355" s="17">
        <v>2.6709296301301599E-2</v>
      </c>
      <c r="BD2355" s="17">
        <v>0.113751192339016</v>
      </c>
      <c r="BE2355" s="17">
        <v>7.4665528740228401E-2</v>
      </c>
      <c r="BF2355" s="17">
        <v>7.3208312854332006E-2</v>
      </c>
      <c r="BG2355" s="17" t="s">
        <v>697</v>
      </c>
    </row>
    <row r="2356" spans="2:59" x14ac:dyDescent="0.35">
      <c r="B2356" t="s">
        <v>690</v>
      </c>
      <c r="C2356" s="17">
        <v>0.118110108544938</v>
      </c>
      <c r="D2356" s="17">
        <v>0.13896759620093899</v>
      </c>
      <c r="E2356" s="17">
        <v>9.6982109503097796E-2</v>
      </c>
      <c r="F2356" s="17"/>
      <c r="G2356" s="17">
        <v>0.25316196192615997</v>
      </c>
      <c r="H2356" s="17">
        <v>0.160803232495595</v>
      </c>
      <c r="I2356" s="17">
        <v>0.12697568783758301</v>
      </c>
      <c r="J2356" s="17">
        <v>7.3477921976318306E-2</v>
      </c>
      <c r="K2356" s="17">
        <v>4.8900377153690402E-2</v>
      </c>
      <c r="L2356" s="17">
        <v>9.9987906332468304E-2</v>
      </c>
      <c r="M2356" s="17"/>
      <c r="N2356" s="17">
        <v>0.122187241417305</v>
      </c>
      <c r="O2356" s="17">
        <v>7.6679831958460898E-2</v>
      </c>
      <c r="P2356" s="17">
        <v>0.17633845556629901</v>
      </c>
      <c r="Q2356" s="17">
        <v>0.110211463430357</v>
      </c>
      <c r="R2356" s="17"/>
      <c r="S2356" s="17">
        <v>0.250970315577145</v>
      </c>
      <c r="T2356" s="17">
        <v>8.3115610084407293E-2</v>
      </c>
      <c r="U2356" s="17">
        <v>0.19072287172813501</v>
      </c>
      <c r="V2356" s="17">
        <v>0</v>
      </c>
      <c r="W2356" s="17">
        <v>6.3843273231681305E-2</v>
      </c>
      <c r="X2356" s="17">
        <v>0.20008790748338601</v>
      </c>
      <c r="Y2356" s="17">
        <v>0.10672511384717399</v>
      </c>
      <c r="Z2356" s="17">
        <v>0</v>
      </c>
      <c r="AA2356" s="17">
        <v>0.128208598547872</v>
      </c>
      <c r="AB2356" s="17">
        <v>6.0809297682887703E-2</v>
      </c>
      <c r="AC2356" s="17">
        <v>0.197082751338892</v>
      </c>
      <c r="AD2356" s="17">
        <v>0.158644668757248</v>
      </c>
      <c r="AE2356" s="17"/>
      <c r="AF2356" s="17">
        <v>0.10796158758053701</v>
      </c>
      <c r="AG2356" s="17">
        <v>5.5692112826859402E-2</v>
      </c>
      <c r="AH2356" s="17">
        <v>0.12281858052946899</v>
      </c>
      <c r="AI2356" s="17"/>
      <c r="AJ2356" s="17">
        <v>0.12579300201138</v>
      </c>
      <c r="AK2356" s="17">
        <v>0.108831257908614</v>
      </c>
      <c r="AL2356" s="17">
        <v>0</v>
      </c>
      <c r="AM2356" s="17">
        <v>0</v>
      </c>
      <c r="AN2356" s="17">
        <v>0.110843337858297</v>
      </c>
      <c r="AO2356" s="17"/>
      <c r="AP2356" s="17">
        <v>8.04257083280112E-2</v>
      </c>
      <c r="AQ2356" s="17">
        <v>0.16205345819629599</v>
      </c>
      <c r="AR2356" s="17">
        <v>0</v>
      </c>
      <c r="AS2356" s="17">
        <v>0.21280811856649701</v>
      </c>
      <c r="AT2356" s="17">
        <v>9.51776932344396E-2</v>
      </c>
      <c r="AU2356" s="17"/>
      <c r="AV2356" s="17">
        <v>0.14664273733344799</v>
      </c>
      <c r="AW2356" s="17">
        <v>8.0319190361896997E-2</v>
      </c>
      <c r="AX2356" s="17">
        <v>0</v>
      </c>
      <c r="AY2356" s="17">
        <v>0.197119666103035</v>
      </c>
      <c r="AZ2356" s="17">
        <v>8.6702979552114395E-2</v>
      </c>
      <c r="BA2356" s="17">
        <v>0.15488974993377899</v>
      </c>
      <c r="BB2356" s="17"/>
      <c r="BC2356" s="17">
        <v>2.6837998746663799E-2</v>
      </c>
      <c r="BD2356" s="17">
        <v>0.178172163053048</v>
      </c>
      <c r="BE2356" s="17">
        <v>9.6047852764062303E-2</v>
      </c>
      <c r="BF2356" s="17">
        <v>0.29156505992840498</v>
      </c>
      <c r="BG2356" s="17" t="s">
        <v>697</v>
      </c>
    </row>
    <row r="2357" spans="2:59" x14ac:dyDescent="0.35">
      <c r="B2357" t="s">
        <v>691</v>
      </c>
      <c r="C2357" s="17">
        <v>0.188398835757939</v>
      </c>
      <c r="D2357" s="17">
        <v>0.21522240670961701</v>
      </c>
      <c r="E2357" s="17">
        <v>0.161227376246003</v>
      </c>
      <c r="F2357" s="17"/>
      <c r="G2357" s="17">
        <v>0.36501660423966498</v>
      </c>
      <c r="H2357" s="17">
        <v>0.11648416276721101</v>
      </c>
      <c r="I2357" s="17">
        <v>8.5291751046581099E-2</v>
      </c>
      <c r="J2357" s="17">
        <v>0.214498362619748</v>
      </c>
      <c r="K2357" s="17">
        <v>0.138335279311361</v>
      </c>
      <c r="L2357" s="17">
        <v>0.262778366349119</v>
      </c>
      <c r="M2357" s="17"/>
      <c r="N2357" s="17">
        <v>0.16240022160394499</v>
      </c>
      <c r="O2357" s="17">
        <v>0.23257400112461299</v>
      </c>
      <c r="P2357" s="17">
        <v>0.20332395542211401</v>
      </c>
      <c r="Q2357" s="17">
        <v>0.15460753762769799</v>
      </c>
      <c r="R2357" s="17"/>
      <c r="S2357" s="17">
        <v>0.44008824686598402</v>
      </c>
      <c r="T2357" s="17">
        <v>0.18530273211714701</v>
      </c>
      <c r="U2357" s="17">
        <v>0</v>
      </c>
      <c r="V2357" s="17">
        <v>0.271280683515842</v>
      </c>
      <c r="W2357" s="17">
        <v>0.29963520838875402</v>
      </c>
      <c r="X2357" s="17">
        <v>0</v>
      </c>
      <c r="Y2357" s="17">
        <v>0.116771028186046</v>
      </c>
      <c r="Z2357" s="17">
        <v>0.236874631713935</v>
      </c>
      <c r="AA2357" s="17">
        <v>0.17197983652816801</v>
      </c>
      <c r="AB2357" s="17">
        <v>0.112669934414122</v>
      </c>
      <c r="AC2357" s="17">
        <v>0.19022659304675199</v>
      </c>
      <c r="AD2357" s="17">
        <v>0.14189221243044001</v>
      </c>
      <c r="AE2357" s="17"/>
      <c r="AF2357" s="17">
        <v>0.226333012663674</v>
      </c>
      <c r="AG2357" s="17">
        <v>0.170850515729529</v>
      </c>
      <c r="AH2357" s="17">
        <v>8.9167522016114595E-2</v>
      </c>
      <c r="AI2357" s="17"/>
      <c r="AJ2357" s="17">
        <v>0.170928092878987</v>
      </c>
      <c r="AK2357" s="17">
        <v>0.188169042333211</v>
      </c>
      <c r="AL2357" s="17">
        <v>0.243637287631501</v>
      </c>
      <c r="AM2357" s="17">
        <v>0.50007795835095303</v>
      </c>
      <c r="AN2357" s="17">
        <v>0.12253727972891799</v>
      </c>
      <c r="AO2357" s="17"/>
      <c r="AP2357" s="17">
        <v>0.17257484500932199</v>
      </c>
      <c r="AQ2357" s="17">
        <v>0.16288257772893899</v>
      </c>
      <c r="AR2357" s="17">
        <v>0.185023544966504</v>
      </c>
      <c r="AS2357" s="17">
        <v>0.22726347642666</v>
      </c>
      <c r="AT2357" s="17">
        <v>0.11808382965352</v>
      </c>
      <c r="AU2357" s="17"/>
      <c r="AV2357" s="17">
        <v>0.18416659965872001</v>
      </c>
      <c r="AW2357" s="17">
        <v>0.17234628225401599</v>
      </c>
      <c r="AX2357" s="17">
        <v>0.297727843623388</v>
      </c>
      <c r="AY2357" s="17">
        <v>0.16144464971009201</v>
      </c>
      <c r="AZ2357" s="17">
        <v>9.1538183174036503E-2</v>
      </c>
      <c r="BA2357" s="17">
        <v>0.26700571602541101</v>
      </c>
      <c r="BB2357" s="17"/>
      <c r="BC2357" s="17">
        <v>0.21967520529144499</v>
      </c>
      <c r="BD2357" s="17">
        <v>0.118808572027732</v>
      </c>
      <c r="BE2357" s="17">
        <v>0.199843185267192</v>
      </c>
      <c r="BF2357" s="17">
        <v>0.18639790485862201</v>
      </c>
      <c r="BG2357" s="17" t="s">
        <v>697</v>
      </c>
    </row>
    <row r="2358" spans="2:59" x14ac:dyDescent="0.35">
      <c r="B2358" t="s">
        <v>692</v>
      </c>
      <c r="C2358" s="17">
        <v>0.15254991692073899</v>
      </c>
      <c r="D2358" s="17">
        <v>0.15478037197157701</v>
      </c>
      <c r="E2358" s="17">
        <v>0.150290533961767</v>
      </c>
      <c r="F2358" s="17"/>
      <c r="G2358" s="17">
        <v>8.5486671065037698E-2</v>
      </c>
      <c r="H2358" s="17">
        <v>0.122554533830708</v>
      </c>
      <c r="I2358" s="17">
        <v>0.134668113632295</v>
      </c>
      <c r="J2358" s="17">
        <v>0.21723020050524899</v>
      </c>
      <c r="K2358" s="17">
        <v>0.264031475238311</v>
      </c>
      <c r="L2358" s="17">
        <v>0.110872954805559</v>
      </c>
      <c r="M2358" s="17"/>
      <c r="N2358" s="17">
        <v>0.19172368207736301</v>
      </c>
      <c r="O2358" s="17">
        <v>0.12515657460294499</v>
      </c>
      <c r="P2358" s="17">
        <v>9.9822744020904103E-2</v>
      </c>
      <c r="Q2358" s="17">
        <v>0.18963326397493199</v>
      </c>
      <c r="R2358" s="17"/>
      <c r="S2358" s="17">
        <v>0</v>
      </c>
      <c r="T2358" s="17">
        <v>0.193259251615161</v>
      </c>
      <c r="U2358" s="17">
        <v>0.29954033529526303</v>
      </c>
      <c r="V2358" s="17">
        <v>0.21560214475869399</v>
      </c>
      <c r="W2358" s="17">
        <v>0.19373841588889101</v>
      </c>
      <c r="X2358" s="17">
        <v>0.17916345695459299</v>
      </c>
      <c r="Y2358" s="17">
        <v>0.12791525612784199</v>
      </c>
      <c r="Z2358" s="17">
        <v>0.12753307086270699</v>
      </c>
      <c r="AA2358" s="17">
        <v>5.7652353373104502E-2</v>
      </c>
      <c r="AB2358" s="17">
        <v>0.24131805610460899</v>
      </c>
      <c r="AC2358" s="17">
        <v>0</v>
      </c>
      <c r="AD2358" s="17">
        <v>0</v>
      </c>
      <c r="AE2358" s="17"/>
      <c r="AF2358" s="17">
        <v>0.12870176453259699</v>
      </c>
      <c r="AG2358" s="17">
        <v>0.26199252786032601</v>
      </c>
      <c r="AH2358" s="17">
        <v>7.4216370208600502E-2</v>
      </c>
      <c r="AI2358" s="17"/>
      <c r="AJ2358" s="17">
        <v>0.122586114055089</v>
      </c>
      <c r="AK2358" s="17">
        <v>0.22144923368052799</v>
      </c>
      <c r="AL2358" s="17">
        <v>0.34939531113459199</v>
      </c>
      <c r="AM2358" s="17">
        <v>0</v>
      </c>
      <c r="AN2358" s="17">
        <v>3.3801126859937698E-2</v>
      </c>
      <c r="AO2358" s="17"/>
      <c r="AP2358" s="17">
        <v>0.20118321053667601</v>
      </c>
      <c r="AQ2358" s="17">
        <v>0.20306415298047201</v>
      </c>
      <c r="AR2358" s="17">
        <v>0.35763538422651497</v>
      </c>
      <c r="AS2358" s="17">
        <v>6.3318131357803398E-2</v>
      </c>
      <c r="AT2358" s="17">
        <v>0</v>
      </c>
      <c r="AU2358" s="17"/>
      <c r="AV2358" s="17">
        <v>0.19589452321176601</v>
      </c>
      <c r="AW2358" s="17">
        <v>0.113243078604151</v>
      </c>
      <c r="AX2358" s="17">
        <v>0.29486494886054898</v>
      </c>
      <c r="AY2358" s="17">
        <v>0.112339268609013</v>
      </c>
      <c r="AZ2358" s="17">
        <v>7.9033050596579293E-2</v>
      </c>
      <c r="BA2358" s="17">
        <v>8.1211633391141E-2</v>
      </c>
      <c r="BB2358" s="17"/>
      <c r="BC2358" s="17">
        <v>0.22842638214475</v>
      </c>
      <c r="BD2358" s="17">
        <v>0.19616208987040501</v>
      </c>
      <c r="BE2358" s="17">
        <v>0.11099278415429099</v>
      </c>
      <c r="BF2358" s="17">
        <v>0.139562223929146</v>
      </c>
      <c r="BG2358" s="17" t="s">
        <v>697</v>
      </c>
    </row>
    <row r="2359" spans="2:59" x14ac:dyDescent="0.35">
      <c r="B2359" t="s">
        <v>598</v>
      </c>
      <c r="C2359" s="17">
        <v>0.100547476698523</v>
      </c>
      <c r="D2359" s="17">
        <v>6.5033712711643099E-2</v>
      </c>
      <c r="E2359" s="17">
        <v>0.13652183678742799</v>
      </c>
      <c r="F2359" s="17"/>
      <c r="G2359" s="17">
        <v>8.9508356172429498E-2</v>
      </c>
      <c r="H2359" s="17">
        <v>0</v>
      </c>
      <c r="I2359" s="17">
        <v>0.16898209690112401</v>
      </c>
      <c r="J2359" s="17">
        <v>9.0164720164503095E-2</v>
      </c>
      <c r="K2359" s="17">
        <v>9.6631335791280998E-2</v>
      </c>
      <c r="L2359" s="17">
        <v>0.13049601543568201</v>
      </c>
      <c r="M2359" s="17"/>
      <c r="N2359" s="17">
        <v>0.11047132301101401</v>
      </c>
      <c r="O2359" s="17">
        <v>0.105057771124796</v>
      </c>
      <c r="P2359" s="17">
        <v>9.9831899349048001E-2</v>
      </c>
      <c r="Q2359" s="17">
        <v>8.9829671345837706E-2</v>
      </c>
      <c r="R2359" s="17"/>
      <c r="S2359" s="17">
        <v>0.140915426127461</v>
      </c>
      <c r="T2359" s="17">
        <v>4.2868450357187303E-2</v>
      </c>
      <c r="U2359" s="17">
        <v>8.9009001907736099E-2</v>
      </c>
      <c r="V2359" s="17">
        <v>8.8615870265158797E-2</v>
      </c>
      <c r="W2359" s="17">
        <v>6.8468816108901195E-2</v>
      </c>
      <c r="X2359" s="17">
        <v>0.20273164363743401</v>
      </c>
      <c r="Y2359" s="17">
        <v>0.25955894212497399</v>
      </c>
      <c r="Z2359" s="17">
        <v>0.201898381797812</v>
      </c>
      <c r="AA2359" s="17">
        <v>0</v>
      </c>
      <c r="AB2359" s="17">
        <v>6.0609821649160102E-2</v>
      </c>
      <c r="AC2359" s="17">
        <v>0.20312652041097901</v>
      </c>
      <c r="AD2359" s="17">
        <v>0.158644668757248</v>
      </c>
      <c r="AE2359" s="17"/>
      <c r="AF2359" s="17">
        <v>8.8852310881087998E-2</v>
      </c>
      <c r="AG2359" s="17">
        <v>0.12519890834327899</v>
      </c>
      <c r="AH2359" s="17">
        <v>4.6170943591823901E-2</v>
      </c>
      <c r="AI2359" s="17"/>
      <c r="AJ2359" s="17">
        <v>6.5138252009397296E-2</v>
      </c>
      <c r="AK2359" s="17">
        <v>0.140389288796128</v>
      </c>
      <c r="AL2359" s="17">
        <v>0</v>
      </c>
      <c r="AM2359" s="17">
        <v>0</v>
      </c>
      <c r="AN2359" s="17">
        <v>6.2798578252797999E-2</v>
      </c>
      <c r="AO2359" s="17"/>
      <c r="AP2359" s="17">
        <v>4.6810473110457801E-2</v>
      </c>
      <c r="AQ2359" s="17">
        <v>8.5443403607111695E-2</v>
      </c>
      <c r="AR2359" s="17">
        <v>8.2860499891453304E-2</v>
      </c>
      <c r="AS2359" s="17">
        <v>6.1395427548542401E-2</v>
      </c>
      <c r="AT2359" s="17">
        <v>0.22018541254453</v>
      </c>
      <c r="AU2359" s="17"/>
      <c r="AV2359" s="17">
        <v>0.14876784116328401</v>
      </c>
      <c r="AW2359" s="17">
        <v>8.9806326964500902E-2</v>
      </c>
      <c r="AX2359" s="17">
        <v>0</v>
      </c>
      <c r="AY2359" s="17">
        <v>4.9850877206398102E-2</v>
      </c>
      <c r="AZ2359" s="17">
        <v>0.17068698300937199</v>
      </c>
      <c r="BA2359" s="17">
        <v>0</v>
      </c>
      <c r="BB2359" s="17"/>
      <c r="BC2359" s="17">
        <v>9.9918136713663994E-2</v>
      </c>
      <c r="BD2359" s="17">
        <v>0.11571673201383401</v>
      </c>
      <c r="BE2359" s="17">
        <v>9.9261734887111694E-2</v>
      </c>
      <c r="BF2359" s="17">
        <v>7.6161432875820501E-2</v>
      </c>
      <c r="BG2359" s="17" t="s">
        <v>697</v>
      </c>
    </row>
    <row r="2360" spans="2:59" x14ac:dyDescent="0.35">
      <c r="B2360" t="s">
        <v>726</v>
      </c>
      <c r="C2360" s="17">
        <v>0.20310076872391999</v>
      </c>
      <c r="D2360" s="17">
        <v>0.15598735597071001</v>
      </c>
      <c r="E2360" s="17">
        <v>0.250825219334882</v>
      </c>
      <c r="F2360" s="17"/>
      <c r="G2360" s="17">
        <v>7.2168971296755494E-2</v>
      </c>
      <c r="H2360" s="17">
        <v>0.34376767907926598</v>
      </c>
      <c r="I2360" s="17">
        <v>0.24153532485276799</v>
      </c>
      <c r="J2360" s="17">
        <v>0.19444211864390601</v>
      </c>
      <c r="K2360" s="17">
        <v>0.25165932192811102</v>
      </c>
      <c r="L2360" s="17">
        <v>0.104269379306913</v>
      </c>
      <c r="M2360" s="17"/>
      <c r="N2360" s="17">
        <v>0.14881081425363099</v>
      </c>
      <c r="O2360" s="17">
        <v>0.31703989900621399</v>
      </c>
      <c r="P2360" s="17">
        <v>0.15738186270568899</v>
      </c>
      <c r="Q2360" s="17">
        <v>0.169862336830963</v>
      </c>
      <c r="R2360" s="17"/>
      <c r="S2360" s="17">
        <v>0</v>
      </c>
      <c r="T2360" s="17">
        <v>0.277069493080084</v>
      </c>
      <c r="U2360" s="17">
        <v>0.102877761651279</v>
      </c>
      <c r="V2360" s="17">
        <v>0.33211062928123603</v>
      </c>
      <c r="W2360" s="17">
        <v>6.6944242074786803E-2</v>
      </c>
      <c r="X2360" s="17">
        <v>0.21529788207675299</v>
      </c>
      <c r="Y2360" s="17">
        <v>0.127351193781679</v>
      </c>
      <c r="Z2360" s="17">
        <v>0</v>
      </c>
      <c r="AA2360" s="17">
        <v>0.42199343881578899</v>
      </c>
      <c r="AB2360" s="17">
        <v>0.29926745001984001</v>
      </c>
      <c r="AC2360" s="17">
        <v>0</v>
      </c>
      <c r="AD2360" s="17">
        <v>0.20351047914831799</v>
      </c>
      <c r="AE2360" s="17"/>
      <c r="AF2360" s="17">
        <v>0.200109325657856</v>
      </c>
      <c r="AG2360" s="17">
        <v>0.177099240969186</v>
      </c>
      <c r="AH2360" s="17">
        <v>0.35553762881897</v>
      </c>
      <c r="AI2360" s="17"/>
      <c r="AJ2360" s="17">
        <v>0.21580483692108501</v>
      </c>
      <c r="AK2360" s="17">
        <v>0.130690618300905</v>
      </c>
      <c r="AL2360" s="17">
        <v>0.28539971502015399</v>
      </c>
      <c r="AM2360" s="17">
        <v>0</v>
      </c>
      <c r="AN2360" s="17">
        <v>0.34050889166091203</v>
      </c>
      <c r="AO2360" s="17"/>
      <c r="AP2360" s="17">
        <v>0.207378944750651</v>
      </c>
      <c r="AQ2360" s="17">
        <v>0.203979232843984</v>
      </c>
      <c r="AR2360" s="17">
        <v>0.120967612940205</v>
      </c>
      <c r="AS2360" s="17">
        <v>0.273427246617299</v>
      </c>
      <c r="AT2360" s="17">
        <v>0.244034503398006</v>
      </c>
      <c r="AU2360" s="17"/>
      <c r="AV2360" s="17">
        <v>0.18719712831723001</v>
      </c>
      <c r="AW2360" s="17">
        <v>0.156101863928781</v>
      </c>
      <c r="AX2360" s="17">
        <v>0.247396546825907</v>
      </c>
      <c r="AY2360" s="17">
        <v>0.26153869770594601</v>
      </c>
      <c r="AZ2360" s="17">
        <v>0.262425628483546</v>
      </c>
      <c r="BA2360" s="17">
        <v>0.17969665577684699</v>
      </c>
      <c r="BB2360" s="17"/>
      <c r="BC2360" s="17">
        <v>0.23188641488065301</v>
      </c>
      <c r="BD2360" s="17">
        <v>0.121053197208194</v>
      </c>
      <c r="BE2360" s="17">
        <v>0.29861477170855399</v>
      </c>
      <c r="BF2360" s="17">
        <v>0.15008261486646199</v>
      </c>
      <c r="BG2360" s="17" t="s">
        <v>697</v>
      </c>
    </row>
    <row r="2361" spans="2:59" x14ac:dyDescent="0.35">
      <c r="B2361" t="s">
        <v>100</v>
      </c>
      <c r="C2361" s="17">
        <v>8.4078719266055105E-2</v>
      </c>
      <c r="D2361" s="17">
        <v>9.0470765361146302E-2</v>
      </c>
      <c r="E2361" s="17">
        <v>7.7603771467938107E-2</v>
      </c>
      <c r="F2361" s="17"/>
      <c r="G2361" s="17">
        <v>0</v>
      </c>
      <c r="H2361" s="17">
        <v>4.0491598947911503E-2</v>
      </c>
      <c r="I2361" s="17">
        <v>5.9426522277334297E-2</v>
      </c>
      <c r="J2361" s="17">
        <v>0.119291247333543</v>
      </c>
      <c r="K2361" s="17">
        <v>0</v>
      </c>
      <c r="L2361" s="17">
        <v>0.18407263614167599</v>
      </c>
      <c r="M2361" s="17"/>
      <c r="N2361" s="17">
        <v>3.3600681650129E-2</v>
      </c>
      <c r="O2361" s="17">
        <v>5.1416006710950299E-2</v>
      </c>
      <c r="P2361" s="17">
        <v>0.14006672481937399</v>
      </c>
      <c r="Q2361" s="17">
        <v>0.108483866595109</v>
      </c>
      <c r="R2361" s="17"/>
      <c r="S2361" s="17">
        <v>5.6738906853438402E-2</v>
      </c>
      <c r="T2361" s="17">
        <v>0.17354203874273599</v>
      </c>
      <c r="U2361" s="17">
        <v>9.9171703809840306E-2</v>
      </c>
      <c r="V2361" s="17">
        <v>0</v>
      </c>
      <c r="W2361" s="17">
        <v>0</v>
      </c>
      <c r="X2361" s="17">
        <v>0</v>
      </c>
      <c r="Y2361" s="17">
        <v>0</v>
      </c>
      <c r="Z2361" s="17">
        <v>0.183960969147583</v>
      </c>
      <c r="AA2361" s="17">
        <v>0.16742689894780699</v>
      </c>
      <c r="AB2361" s="17">
        <v>0.11571017715521</v>
      </c>
      <c r="AC2361" s="17">
        <v>0.18462607962640301</v>
      </c>
      <c r="AD2361" s="17">
        <v>0</v>
      </c>
      <c r="AE2361" s="17"/>
      <c r="AF2361" s="17">
        <v>6.4296343055801605E-2</v>
      </c>
      <c r="AG2361" s="17">
        <v>7.8554632553565595E-2</v>
      </c>
      <c r="AH2361" s="17">
        <v>0.118814702638222</v>
      </c>
      <c r="AI2361" s="17"/>
      <c r="AJ2361" s="17">
        <v>0.114831333348651</v>
      </c>
      <c r="AK2361" s="17">
        <v>8.1358532679469506E-2</v>
      </c>
      <c r="AL2361" s="17">
        <v>0.121567686213753</v>
      </c>
      <c r="AM2361" s="17">
        <v>0</v>
      </c>
      <c r="AN2361" s="17">
        <v>5.3000597529370197E-2</v>
      </c>
      <c r="AO2361" s="17"/>
      <c r="AP2361" s="17">
        <v>0.15352746259688599</v>
      </c>
      <c r="AQ2361" s="17">
        <v>4.4311424985802803E-2</v>
      </c>
      <c r="AR2361" s="17">
        <v>0.17882767716902701</v>
      </c>
      <c r="AS2361" s="17">
        <v>0</v>
      </c>
      <c r="AT2361" s="17">
        <v>9.1983544881628507E-2</v>
      </c>
      <c r="AU2361" s="17"/>
      <c r="AV2361" s="17">
        <v>2.49829118616831E-2</v>
      </c>
      <c r="AW2361" s="17">
        <v>0.15116798688663899</v>
      </c>
      <c r="AX2361" s="17">
        <v>9.9203432728904195E-2</v>
      </c>
      <c r="AY2361" s="17">
        <v>4.6090199897326697E-2</v>
      </c>
      <c r="AZ2361" s="17">
        <v>7.1305331179362705E-2</v>
      </c>
      <c r="BA2361" s="17">
        <v>0.22689296240978599</v>
      </c>
      <c r="BB2361" s="17"/>
      <c r="BC2361" s="17">
        <v>8.5838190554574006E-2</v>
      </c>
      <c r="BD2361" s="17">
        <v>8.6477550362558303E-2</v>
      </c>
      <c r="BE2361" s="17">
        <v>7.6678489045327494E-2</v>
      </c>
      <c r="BF2361" s="17">
        <v>0</v>
      </c>
      <c r="BG2361" s="17" t="s">
        <v>697</v>
      </c>
    </row>
    <row r="2362" spans="2:59" x14ac:dyDescent="0.35">
      <c r="C2362" s="17"/>
      <c r="D2362" s="17"/>
      <c r="E2362" s="17"/>
      <c r="F2362" s="17"/>
      <c r="G2362" s="17"/>
      <c r="H2362" s="17"/>
      <c r="I2362" s="17"/>
      <c r="J2362" s="17"/>
      <c r="K2362" s="17"/>
      <c r="L2362" s="17"/>
      <c r="M2362" s="17"/>
      <c r="N2362" s="17"/>
      <c r="O2362" s="17"/>
      <c r="P2362" s="17"/>
      <c r="Q2362" s="17"/>
      <c r="R2362" s="17"/>
      <c r="S2362" s="17"/>
      <c r="T2362" s="17"/>
      <c r="U2362" s="17"/>
      <c r="V2362" s="17"/>
      <c r="W2362" s="17"/>
      <c r="X2362" s="17"/>
      <c r="Y2362" s="17"/>
      <c r="Z2362" s="17"/>
      <c r="AA2362" s="17"/>
      <c r="AB2362" s="17"/>
      <c r="AC2362" s="17"/>
      <c r="AD2362" s="17"/>
      <c r="AE2362" s="17"/>
      <c r="AF2362" s="17"/>
      <c r="AG2362" s="17"/>
      <c r="AH2362" s="17"/>
      <c r="AI2362" s="17"/>
      <c r="AJ2362" s="17"/>
      <c r="AK2362" s="17"/>
      <c r="AL2362" s="17"/>
      <c r="AM2362" s="17"/>
      <c r="AN2362" s="17"/>
      <c r="AO2362" s="17"/>
      <c r="AP2362" s="17"/>
      <c r="AQ2362" s="17"/>
      <c r="AR2362" s="17"/>
      <c r="AS2362" s="17"/>
      <c r="AT2362" s="17"/>
      <c r="AU2362" s="17"/>
      <c r="AV2362" s="17"/>
      <c r="AW2362" s="17"/>
      <c r="AX2362" s="17"/>
      <c r="AY2362" s="17"/>
      <c r="AZ2362" s="17"/>
      <c r="BA2362" s="17"/>
      <c r="BB2362" s="17"/>
      <c r="BC2362" s="17"/>
      <c r="BD2362" s="17"/>
      <c r="BE2362" s="17"/>
      <c r="BF2362" s="17"/>
      <c r="BG2362" s="17"/>
    </row>
    <row r="2363" spans="2:59" x14ac:dyDescent="0.35">
      <c r="B2363" s="6" t="s">
        <v>740</v>
      </c>
      <c r="C2363" s="17"/>
      <c r="D2363" s="17"/>
      <c r="E2363" s="17"/>
      <c r="F2363" s="17"/>
      <c r="G2363" s="17"/>
      <c r="H2363" s="17"/>
      <c r="I2363" s="17"/>
      <c r="J2363" s="17"/>
      <c r="K2363" s="17"/>
      <c r="L2363" s="17"/>
      <c r="M2363" s="17"/>
      <c r="N2363" s="17"/>
      <c r="O2363" s="17"/>
      <c r="P2363" s="17"/>
      <c r="Q2363" s="17"/>
      <c r="R2363" s="17"/>
      <c r="S2363" s="17"/>
      <c r="T2363" s="17"/>
      <c r="U2363" s="17"/>
      <c r="V2363" s="17"/>
      <c r="W2363" s="17"/>
      <c r="X2363" s="17"/>
      <c r="Y2363" s="17"/>
      <c r="Z2363" s="17"/>
      <c r="AA2363" s="17"/>
      <c r="AB2363" s="17"/>
      <c r="AC2363" s="17"/>
      <c r="AD2363" s="17"/>
      <c r="AE2363" s="17"/>
      <c r="AF2363" s="17"/>
      <c r="AG2363" s="17"/>
      <c r="AH2363" s="17"/>
      <c r="AI2363" s="17"/>
      <c r="AJ2363" s="17"/>
      <c r="AK2363" s="17"/>
      <c r="AL2363" s="17"/>
      <c r="AM2363" s="17"/>
      <c r="AN2363" s="17"/>
      <c r="AO2363" s="17"/>
      <c r="AP2363" s="17"/>
      <c r="AQ2363" s="17"/>
      <c r="AR2363" s="17"/>
      <c r="AS2363" s="17"/>
      <c r="AT2363" s="17"/>
      <c r="AU2363" s="17"/>
      <c r="AV2363" s="17"/>
      <c r="AW2363" s="17"/>
      <c r="AX2363" s="17"/>
      <c r="AY2363" s="17"/>
      <c r="AZ2363" s="17"/>
      <c r="BA2363" s="17"/>
      <c r="BB2363" s="17"/>
      <c r="BC2363" s="17"/>
      <c r="BD2363" s="17"/>
      <c r="BE2363" s="17"/>
      <c r="BF2363" s="17"/>
      <c r="BG2363" s="17"/>
    </row>
    <row r="2364" spans="2:59" x14ac:dyDescent="0.35">
      <c r="B2364" s="24" t="s">
        <v>724</v>
      </c>
      <c r="C2364" s="17"/>
      <c r="D2364" s="17"/>
      <c r="E2364" s="17"/>
      <c r="F2364" s="17"/>
      <c r="G2364" s="17"/>
      <c r="H2364" s="17"/>
      <c r="I2364" s="17"/>
      <c r="J2364" s="17"/>
      <c r="K2364" s="17"/>
      <c r="L2364" s="17"/>
      <c r="M2364" s="17"/>
      <c r="N2364" s="17"/>
      <c r="O2364" s="17"/>
      <c r="P2364" s="17"/>
      <c r="Q2364" s="17"/>
      <c r="R2364" s="17"/>
      <c r="S2364" s="17"/>
      <c r="T2364" s="17"/>
      <c r="U2364" s="17"/>
      <c r="V2364" s="17"/>
      <c r="W2364" s="17"/>
      <c r="X2364" s="17"/>
      <c r="Y2364" s="17"/>
      <c r="Z2364" s="17"/>
      <c r="AA2364" s="17"/>
      <c r="AB2364" s="17"/>
      <c r="AC2364" s="17"/>
      <c r="AD2364" s="17"/>
      <c r="AE2364" s="17"/>
      <c r="AF2364" s="17"/>
      <c r="AG2364" s="17"/>
      <c r="AH2364" s="17"/>
      <c r="AI2364" s="17"/>
      <c r="AJ2364" s="17"/>
      <c r="AK2364" s="17"/>
      <c r="AL2364" s="17"/>
      <c r="AM2364" s="17"/>
      <c r="AN2364" s="17"/>
      <c r="AO2364" s="17"/>
      <c r="AP2364" s="17"/>
      <c r="AQ2364" s="17"/>
      <c r="AR2364" s="17"/>
      <c r="AS2364" s="17"/>
      <c r="AT2364" s="17"/>
      <c r="AU2364" s="17"/>
      <c r="AV2364" s="17"/>
      <c r="AW2364" s="17"/>
      <c r="AX2364" s="17"/>
      <c r="AY2364" s="17"/>
      <c r="AZ2364" s="17"/>
      <c r="BA2364" s="17"/>
      <c r="BB2364" s="17"/>
      <c r="BC2364" s="17"/>
      <c r="BD2364" s="17"/>
      <c r="BE2364" s="17"/>
      <c r="BF2364" s="17"/>
      <c r="BG2364" s="17"/>
    </row>
    <row r="2365" spans="2:59" x14ac:dyDescent="0.35">
      <c r="B2365" t="s">
        <v>721</v>
      </c>
      <c r="C2365" s="17">
        <v>0.12988524097582599</v>
      </c>
      <c r="D2365" s="17">
        <v>0.11831205644744899</v>
      </c>
      <c r="E2365" s="17">
        <v>0.14335141026961201</v>
      </c>
      <c r="F2365" s="17"/>
      <c r="G2365" s="17">
        <v>0.10594502788522001</v>
      </c>
      <c r="H2365" s="17">
        <v>8.5079902362091495E-2</v>
      </c>
      <c r="I2365" s="17">
        <v>4.2389380236706999E-2</v>
      </c>
      <c r="J2365" s="17">
        <v>0.13048700084576501</v>
      </c>
      <c r="K2365" s="17">
        <v>0.13183692564899699</v>
      </c>
      <c r="L2365" s="17">
        <v>0.29351911400276198</v>
      </c>
      <c r="M2365" s="17"/>
      <c r="N2365" s="17">
        <v>0.122274452278001</v>
      </c>
      <c r="O2365" s="17">
        <v>8.5453990402664104E-2</v>
      </c>
      <c r="P2365" s="17">
        <v>0.109873852980008</v>
      </c>
      <c r="Q2365" s="17">
        <v>0.18821458772091701</v>
      </c>
      <c r="R2365" s="17"/>
      <c r="S2365" s="17">
        <v>0</v>
      </c>
      <c r="T2365" s="17">
        <v>0.14989795470411199</v>
      </c>
      <c r="U2365" s="17">
        <v>0</v>
      </c>
      <c r="V2365" s="17">
        <v>0</v>
      </c>
      <c r="W2365" s="17">
        <v>0.13570821308467601</v>
      </c>
      <c r="X2365" s="17">
        <v>0</v>
      </c>
      <c r="Y2365" s="17">
        <v>0.37236141980336501</v>
      </c>
      <c r="Z2365" s="17">
        <v>0</v>
      </c>
      <c r="AA2365" s="17">
        <v>0.15708635843438701</v>
      </c>
      <c r="AB2365" s="17">
        <v>0.12972983687803</v>
      </c>
      <c r="AC2365" s="17">
        <v>0.32807336621820898</v>
      </c>
      <c r="AD2365" s="17">
        <v>0.22685937310168799</v>
      </c>
      <c r="AE2365" s="17"/>
      <c r="AF2365" s="17">
        <v>0.19192845908374201</v>
      </c>
      <c r="AG2365" s="17">
        <v>6.95995671605633E-2</v>
      </c>
      <c r="AH2365" s="17">
        <v>9.2965110360099107E-2</v>
      </c>
      <c r="AI2365" s="17"/>
      <c r="AJ2365" s="17">
        <v>0.208645884288096</v>
      </c>
      <c r="AK2365" s="17">
        <v>7.2629670330790097E-2</v>
      </c>
      <c r="AL2365" s="17">
        <v>0</v>
      </c>
      <c r="AM2365" s="17">
        <v>0</v>
      </c>
      <c r="AN2365" s="17">
        <v>0.118171732983391</v>
      </c>
      <c r="AO2365" s="17"/>
      <c r="AP2365" s="17">
        <v>0.234206178296885</v>
      </c>
      <c r="AQ2365" s="17">
        <v>7.8304754089591505E-2</v>
      </c>
      <c r="AR2365" s="17">
        <v>0.17199194392968001</v>
      </c>
      <c r="AS2365" s="17">
        <v>0.110625995057749</v>
      </c>
      <c r="AT2365" s="17">
        <v>0.17181297074725899</v>
      </c>
      <c r="AU2365" s="17"/>
      <c r="AV2365" s="17">
        <v>6.8765230806358393E-2</v>
      </c>
      <c r="AW2365" s="17">
        <v>0.23097989038248501</v>
      </c>
      <c r="AX2365" s="17">
        <v>7.4800709835012205E-2</v>
      </c>
      <c r="AY2365" s="17">
        <v>0.17748623610571401</v>
      </c>
      <c r="AZ2365" s="17">
        <v>0.123195450876583</v>
      </c>
      <c r="BA2365" s="17">
        <v>0</v>
      </c>
      <c r="BB2365" s="17"/>
      <c r="BC2365" s="17">
        <v>0.18894162170725301</v>
      </c>
      <c r="BD2365" s="17">
        <v>8.3310168578574803E-2</v>
      </c>
      <c r="BE2365" s="17">
        <v>7.9183838614410695E-2</v>
      </c>
      <c r="BF2365" s="17">
        <v>7.7601930536444194E-2</v>
      </c>
      <c r="BG2365" s="17">
        <v>0</v>
      </c>
    </row>
    <row r="2366" spans="2:59" x14ac:dyDescent="0.35">
      <c r="B2366" t="s">
        <v>689</v>
      </c>
      <c r="C2366" s="17">
        <v>0.206196332590495</v>
      </c>
      <c r="D2366" s="17">
        <v>0.27311643400962199</v>
      </c>
      <c r="E2366" s="17">
        <v>0.144522619424959</v>
      </c>
      <c r="F2366" s="17"/>
      <c r="G2366" s="17">
        <v>0.34871112562746398</v>
      </c>
      <c r="H2366" s="17">
        <v>0.21224096416775901</v>
      </c>
      <c r="I2366" s="17">
        <v>0.168212071300407</v>
      </c>
      <c r="J2366" s="17">
        <v>0.110678542174039</v>
      </c>
      <c r="K2366" s="17">
        <v>0.23233206671225201</v>
      </c>
      <c r="L2366" s="17">
        <v>0.19873022995415299</v>
      </c>
      <c r="M2366" s="17"/>
      <c r="N2366" s="17">
        <v>0.19566290744183401</v>
      </c>
      <c r="O2366" s="17">
        <v>0.29836855517893601</v>
      </c>
      <c r="P2366" s="17">
        <v>0.211109618500811</v>
      </c>
      <c r="Q2366" s="17">
        <v>0.13895285484234501</v>
      </c>
      <c r="R2366" s="17"/>
      <c r="S2366" s="17">
        <v>0.283335749978123</v>
      </c>
      <c r="T2366" s="17">
        <v>0.23330849286001801</v>
      </c>
      <c r="U2366" s="17">
        <v>0.253894701816123</v>
      </c>
      <c r="V2366" s="17">
        <v>0.18578027585640999</v>
      </c>
      <c r="W2366" s="17">
        <v>0.28355309041412502</v>
      </c>
      <c r="X2366" s="17">
        <v>0.31390719619117902</v>
      </c>
      <c r="Y2366" s="17">
        <v>6.6457622989216897E-2</v>
      </c>
      <c r="Z2366" s="17">
        <v>0</v>
      </c>
      <c r="AA2366" s="17">
        <v>0.17764481051577999</v>
      </c>
      <c r="AB2366" s="17">
        <v>0.255456118017163</v>
      </c>
      <c r="AC2366" s="17">
        <v>0</v>
      </c>
      <c r="AD2366" s="17">
        <v>0.26352825788017598</v>
      </c>
      <c r="AE2366" s="17"/>
      <c r="AF2366" s="17">
        <v>0.178111129323343</v>
      </c>
      <c r="AG2366" s="17">
        <v>0.22840278630040001</v>
      </c>
      <c r="AH2366" s="17">
        <v>0.101363896819222</v>
      </c>
      <c r="AI2366" s="17"/>
      <c r="AJ2366" s="17">
        <v>0.18994953216987001</v>
      </c>
      <c r="AK2366" s="17">
        <v>0.23015730924196501</v>
      </c>
      <c r="AL2366" s="17">
        <v>0.265424613690036</v>
      </c>
      <c r="AM2366" s="17">
        <v>0</v>
      </c>
      <c r="AN2366" s="17">
        <v>0.14173437272611</v>
      </c>
      <c r="AO2366" s="17"/>
      <c r="AP2366" s="17">
        <v>6.5439670004661707E-2</v>
      </c>
      <c r="AQ2366" s="17">
        <v>0.30111887436843299</v>
      </c>
      <c r="AR2366" s="17">
        <v>0.467200975830527</v>
      </c>
      <c r="AS2366" s="17">
        <v>0.17814347909726999</v>
      </c>
      <c r="AT2366" s="17">
        <v>0</v>
      </c>
      <c r="AU2366" s="17"/>
      <c r="AV2366" s="17">
        <v>0.35310915770993301</v>
      </c>
      <c r="AW2366" s="17">
        <v>0.115422179302064</v>
      </c>
      <c r="AX2366" s="17">
        <v>0.38111012411200401</v>
      </c>
      <c r="AY2366" s="17">
        <v>0.14026399026675901</v>
      </c>
      <c r="AZ2366" s="17">
        <v>0</v>
      </c>
      <c r="BA2366" s="17">
        <v>0.142725865090749</v>
      </c>
      <c r="BB2366" s="17"/>
      <c r="BC2366" s="17">
        <v>0.187845408662658</v>
      </c>
      <c r="BD2366" s="17">
        <v>0.13228791408905599</v>
      </c>
      <c r="BE2366" s="17">
        <v>0.28454331410956901</v>
      </c>
      <c r="BF2366" s="17">
        <v>0.162567649052376</v>
      </c>
      <c r="BG2366" s="17">
        <v>0</v>
      </c>
    </row>
    <row r="2367" spans="2:59" x14ac:dyDescent="0.35">
      <c r="B2367" t="s">
        <v>690</v>
      </c>
      <c r="C2367" s="17">
        <v>0.26297247809124402</v>
      </c>
      <c r="D2367" s="17">
        <v>0.290317023811905</v>
      </c>
      <c r="E2367" s="17">
        <v>0.223879172405758</v>
      </c>
      <c r="F2367" s="17"/>
      <c r="G2367" s="17">
        <v>0.29340319919726698</v>
      </c>
      <c r="H2367" s="17">
        <v>0.26627128593499799</v>
      </c>
      <c r="I2367" s="17">
        <v>0.158753629200371</v>
      </c>
      <c r="J2367" s="17">
        <v>0.248429438699932</v>
      </c>
      <c r="K2367" s="17">
        <v>0.30427302989495603</v>
      </c>
      <c r="L2367" s="17">
        <v>0.32611407172518198</v>
      </c>
      <c r="M2367" s="17"/>
      <c r="N2367" s="17">
        <v>0.21959994457142801</v>
      </c>
      <c r="O2367" s="17">
        <v>0.179147778163885</v>
      </c>
      <c r="P2367" s="17">
        <v>0.38721588288611902</v>
      </c>
      <c r="Q2367" s="17">
        <v>0.27809040922898398</v>
      </c>
      <c r="R2367" s="17"/>
      <c r="S2367" s="17">
        <v>0.42328417417402098</v>
      </c>
      <c r="T2367" s="17">
        <v>0.38320840626104002</v>
      </c>
      <c r="U2367" s="17">
        <v>0</v>
      </c>
      <c r="V2367" s="17">
        <v>0.31329943708060498</v>
      </c>
      <c r="W2367" s="17">
        <v>0.287573003335166</v>
      </c>
      <c r="X2367" s="17">
        <v>0.18745603203240799</v>
      </c>
      <c r="Y2367" s="17">
        <v>0.33825499765707001</v>
      </c>
      <c r="Z2367" s="17">
        <v>0</v>
      </c>
      <c r="AA2367" s="17">
        <v>5.7965444587016697E-2</v>
      </c>
      <c r="AB2367" s="17">
        <v>0.38183906957222602</v>
      </c>
      <c r="AC2367" s="17">
        <v>0.185981096967726</v>
      </c>
      <c r="AD2367" s="17">
        <v>0.220066411643216</v>
      </c>
      <c r="AE2367" s="17"/>
      <c r="AF2367" s="17">
        <v>0.30823582512002001</v>
      </c>
      <c r="AG2367" s="17">
        <v>0.235677057860881</v>
      </c>
      <c r="AH2367" s="17">
        <v>0.31699879636603501</v>
      </c>
      <c r="AI2367" s="17"/>
      <c r="AJ2367" s="17">
        <v>0.26170367076766698</v>
      </c>
      <c r="AK2367" s="17">
        <v>0.15338934859279499</v>
      </c>
      <c r="AL2367" s="17">
        <v>0.245589518702541</v>
      </c>
      <c r="AM2367" s="17">
        <v>0.28650303765384399</v>
      </c>
      <c r="AN2367" s="17">
        <v>0.22064150780838601</v>
      </c>
      <c r="AO2367" s="17"/>
      <c r="AP2367" s="17">
        <v>0.362388405715934</v>
      </c>
      <c r="AQ2367" s="17">
        <v>0.167635638072237</v>
      </c>
      <c r="AR2367" s="17">
        <v>0.27468391030863498</v>
      </c>
      <c r="AS2367" s="17">
        <v>0.30790047003120502</v>
      </c>
      <c r="AT2367" s="17">
        <v>0.50818810113785395</v>
      </c>
      <c r="AU2367" s="17"/>
      <c r="AV2367" s="17">
        <v>0.108403583225924</v>
      </c>
      <c r="AW2367" s="17">
        <v>0.31034326227070802</v>
      </c>
      <c r="AX2367" s="17">
        <v>0.196725805839709</v>
      </c>
      <c r="AY2367" s="17">
        <v>0.24243013974149699</v>
      </c>
      <c r="AZ2367" s="17">
        <v>0.36438728681251997</v>
      </c>
      <c r="BA2367" s="17">
        <v>0.56717421069416896</v>
      </c>
      <c r="BB2367" s="17"/>
      <c r="BC2367" s="17">
        <v>0.33837440971978699</v>
      </c>
      <c r="BD2367" s="17">
        <v>0.28309647465066501</v>
      </c>
      <c r="BE2367" s="17">
        <v>0.164166170675868</v>
      </c>
      <c r="BF2367" s="17">
        <v>0.257273054265865</v>
      </c>
      <c r="BG2367" s="17">
        <v>1</v>
      </c>
    </row>
    <row r="2368" spans="2:59" x14ac:dyDescent="0.35">
      <c r="B2368" t="s">
        <v>691</v>
      </c>
      <c r="C2368" s="17">
        <v>0.16853576054880301</v>
      </c>
      <c r="D2368" s="17">
        <v>0.14297385045738401</v>
      </c>
      <c r="E2368" s="17">
        <v>0.196276874362798</v>
      </c>
      <c r="F2368" s="17"/>
      <c r="G2368" s="17">
        <v>7.2802055148496594E-2</v>
      </c>
      <c r="H2368" s="17">
        <v>0.25241611270855202</v>
      </c>
      <c r="I2368" s="17">
        <v>0.19044656658415199</v>
      </c>
      <c r="J2368" s="17">
        <v>0.146132806376187</v>
      </c>
      <c r="K2368" s="17">
        <v>0.23590360436534499</v>
      </c>
      <c r="L2368" s="17">
        <v>0.103390133137295</v>
      </c>
      <c r="M2368" s="17"/>
      <c r="N2368" s="17">
        <v>0.16063999289620601</v>
      </c>
      <c r="O2368" s="17">
        <v>0.24133385644504199</v>
      </c>
      <c r="P2368" s="17">
        <v>8.0977929811775803E-2</v>
      </c>
      <c r="Q2368" s="17">
        <v>0.18468713542035201</v>
      </c>
      <c r="R2368" s="17"/>
      <c r="S2368" s="17">
        <v>0.124537364137983</v>
      </c>
      <c r="T2368" s="17">
        <v>0.16642018590649099</v>
      </c>
      <c r="U2368" s="17">
        <v>0.50925944052445504</v>
      </c>
      <c r="V2368" s="17">
        <v>0.109698622779385</v>
      </c>
      <c r="W2368" s="17">
        <v>0.158310741129152</v>
      </c>
      <c r="X2368" s="17">
        <v>0.112434362770009</v>
      </c>
      <c r="Y2368" s="17">
        <v>6.96855749384937E-2</v>
      </c>
      <c r="Z2368" s="17">
        <v>0</v>
      </c>
      <c r="AA2368" s="17">
        <v>0.31804542889681298</v>
      </c>
      <c r="AB2368" s="17">
        <v>0</v>
      </c>
      <c r="AC2368" s="17">
        <v>0.31153188372582602</v>
      </c>
      <c r="AD2368" s="17">
        <v>0.28954595737492</v>
      </c>
      <c r="AE2368" s="17"/>
      <c r="AF2368" s="17">
        <v>9.8744636624420207E-2</v>
      </c>
      <c r="AG2368" s="17">
        <v>0.25796172033870501</v>
      </c>
      <c r="AH2368" s="17">
        <v>0.12854634760105599</v>
      </c>
      <c r="AI2368" s="17"/>
      <c r="AJ2368" s="17">
        <v>0.15046793888969001</v>
      </c>
      <c r="AK2368" s="17">
        <v>0.22655517566140199</v>
      </c>
      <c r="AL2368" s="17">
        <v>0.23704958883798799</v>
      </c>
      <c r="AM2368" s="17">
        <v>0</v>
      </c>
      <c r="AN2368" s="17">
        <v>0.168497028535914</v>
      </c>
      <c r="AO2368" s="17"/>
      <c r="AP2368" s="17">
        <v>0.167302240872061</v>
      </c>
      <c r="AQ2368" s="17">
        <v>0.19730800235580601</v>
      </c>
      <c r="AR2368" s="17">
        <v>8.6123169931157498E-2</v>
      </c>
      <c r="AS2368" s="17">
        <v>0.10268374839123701</v>
      </c>
      <c r="AT2368" s="17">
        <v>0</v>
      </c>
      <c r="AU2368" s="17"/>
      <c r="AV2368" s="17">
        <v>0.227258796392552</v>
      </c>
      <c r="AW2368" s="17">
        <v>0.16986075112270399</v>
      </c>
      <c r="AX2368" s="17">
        <v>8.4170302876963199E-2</v>
      </c>
      <c r="AY2368" s="17">
        <v>0.12531149653069201</v>
      </c>
      <c r="AZ2368" s="17">
        <v>0.28296769248110698</v>
      </c>
      <c r="BA2368" s="17">
        <v>0.29009992421508202</v>
      </c>
      <c r="BB2368" s="17"/>
      <c r="BC2368" s="17">
        <v>0.21158748040415301</v>
      </c>
      <c r="BD2368" s="17">
        <v>0.17689766598866399</v>
      </c>
      <c r="BE2368" s="17">
        <v>0.21592339968125501</v>
      </c>
      <c r="BF2368" s="17">
        <v>8.0129323583952E-2</v>
      </c>
      <c r="BG2368" s="17">
        <v>0</v>
      </c>
    </row>
    <row r="2369" spans="2:59" x14ac:dyDescent="0.35">
      <c r="B2369" t="s">
        <v>692</v>
      </c>
      <c r="C2369" s="17">
        <v>0.17151155152282599</v>
      </c>
      <c r="D2369" s="17">
        <v>0.11846942881087</v>
      </c>
      <c r="E2369" s="17">
        <v>0.226061123063374</v>
      </c>
      <c r="F2369" s="17"/>
      <c r="G2369" s="17">
        <v>0.114557837408174</v>
      </c>
      <c r="H2369" s="17">
        <v>6.2983214858359102E-2</v>
      </c>
      <c r="I2369" s="17">
        <v>0.390445409815805</v>
      </c>
      <c r="J2369" s="17">
        <v>0.22178893237220801</v>
      </c>
      <c r="K2369" s="17">
        <v>9.5654373378449897E-2</v>
      </c>
      <c r="L2369" s="17">
        <v>7.8246451180608606E-2</v>
      </c>
      <c r="M2369" s="17"/>
      <c r="N2369" s="17">
        <v>0.26838980774169502</v>
      </c>
      <c r="O2369" s="17">
        <v>4.6613020811695598E-2</v>
      </c>
      <c r="P2369" s="17">
        <v>0.16656081835806799</v>
      </c>
      <c r="Q2369" s="17">
        <v>0.18014117847441699</v>
      </c>
      <c r="R2369" s="17"/>
      <c r="S2369" s="17">
        <v>6.56726975724298E-2</v>
      </c>
      <c r="T2369" s="17">
        <v>6.7164960268339804E-2</v>
      </c>
      <c r="U2369" s="17">
        <v>0.23684585765942101</v>
      </c>
      <c r="V2369" s="17">
        <v>0.27095882261218202</v>
      </c>
      <c r="W2369" s="17">
        <v>0.134854952036882</v>
      </c>
      <c r="X2369" s="17">
        <v>0.38620240900640301</v>
      </c>
      <c r="Y2369" s="17">
        <v>0.15324038461185399</v>
      </c>
      <c r="Z2369" s="17">
        <v>0</v>
      </c>
      <c r="AA2369" s="17">
        <v>0.16773789562715799</v>
      </c>
      <c r="AB2369" s="17">
        <v>0.106573361052722</v>
      </c>
      <c r="AC2369" s="17">
        <v>0.174413653088239</v>
      </c>
      <c r="AD2369" s="17">
        <v>0</v>
      </c>
      <c r="AE2369" s="17"/>
      <c r="AF2369" s="17">
        <v>0.17815274760531</v>
      </c>
      <c r="AG2369" s="17">
        <v>0.14996389360100901</v>
      </c>
      <c r="AH2369" s="17">
        <v>0.24269145328552599</v>
      </c>
      <c r="AI2369" s="17"/>
      <c r="AJ2369" s="17">
        <v>0.14336912277090899</v>
      </c>
      <c r="AK2369" s="17">
        <v>0.22220196073308399</v>
      </c>
      <c r="AL2369" s="17">
        <v>0.25193627876943497</v>
      </c>
      <c r="AM2369" s="17">
        <v>0.71349696234615601</v>
      </c>
      <c r="AN2369" s="17">
        <v>0.236921093219323</v>
      </c>
      <c r="AO2369" s="17"/>
      <c r="AP2369" s="17">
        <v>0.12447954568627</v>
      </c>
      <c r="AQ2369" s="17">
        <v>0.186637379514379</v>
      </c>
      <c r="AR2369" s="17">
        <v>0</v>
      </c>
      <c r="AS2369" s="17">
        <v>0.24477203166160599</v>
      </c>
      <c r="AT2369" s="17">
        <v>0.319998928114888</v>
      </c>
      <c r="AU2369" s="17"/>
      <c r="AV2369" s="17">
        <v>0.208404928734541</v>
      </c>
      <c r="AW2369" s="17">
        <v>7.9617262373814598E-2</v>
      </c>
      <c r="AX2369" s="17">
        <v>0.11594793629832501</v>
      </c>
      <c r="AY2369" s="17">
        <v>0.27051467258633299</v>
      </c>
      <c r="AZ2369" s="17">
        <v>0.22944956982979001</v>
      </c>
      <c r="BA2369" s="17">
        <v>0</v>
      </c>
      <c r="BB2369" s="17"/>
      <c r="BC2369" s="17">
        <v>3.6625539753074601E-2</v>
      </c>
      <c r="BD2369" s="17">
        <v>0.27784868475440599</v>
      </c>
      <c r="BE2369" s="17">
        <v>0.108677927030789</v>
      </c>
      <c r="BF2369" s="17">
        <v>0.42242804256136302</v>
      </c>
      <c r="BG2369" s="17">
        <v>0</v>
      </c>
    </row>
    <row r="2370" spans="2:59" x14ac:dyDescent="0.35">
      <c r="B2370" t="s">
        <v>598</v>
      </c>
      <c r="C2370" s="17">
        <v>3.3817713644916002E-2</v>
      </c>
      <c r="D2370" s="17">
        <v>3.7637484221759103E-2</v>
      </c>
      <c r="E2370" s="17">
        <v>3.0670362493749999E-2</v>
      </c>
      <c r="F2370" s="17"/>
      <c r="G2370" s="17">
        <v>0</v>
      </c>
      <c r="H2370" s="17">
        <v>0.121008519968239</v>
      </c>
      <c r="I2370" s="17">
        <v>4.97529428625582E-2</v>
      </c>
      <c r="J2370" s="17">
        <v>4.7465484535842997E-2</v>
      </c>
      <c r="K2370" s="17">
        <v>0</v>
      </c>
      <c r="L2370" s="17">
        <v>0</v>
      </c>
      <c r="M2370" s="17"/>
      <c r="N2370" s="17">
        <v>0</v>
      </c>
      <c r="O2370" s="17">
        <v>0.10757431013642101</v>
      </c>
      <c r="P2370" s="17">
        <v>4.42618974632185E-2</v>
      </c>
      <c r="Q2370" s="17">
        <v>0</v>
      </c>
      <c r="R2370" s="17"/>
      <c r="S2370" s="17">
        <v>0</v>
      </c>
      <c r="T2370" s="17">
        <v>0</v>
      </c>
      <c r="U2370" s="17">
        <v>0</v>
      </c>
      <c r="V2370" s="17">
        <v>0.120262841671419</v>
      </c>
      <c r="W2370" s="17">
        <v>0</v>
      </c>
      <c r="X2370" s="17">
        <v>0</v>
      </c>
      <c r="Y2370" s="17">
        <v>0</v>
      </c>
      <c r="Z2370" s="17">
        <v>1</v>
      </c>
      <c r="AA2370" s="17">
        <v>0</v>
      </c>
      <c r="AB2370" s="17">
        <v>0.12640161447986001</v>
      </c>
      <c r="AC2370" s="17">
        <v>0</v>
      </c>
      <c r="AD2370" s="17">
        <v>0</v>
      </c>
      <c r="AE2370" s="17"/>
      <c r="AF2370" s="17">
        <v>2.3012818225341999E-2</v>
      </c>
      <c r="AG2370" s="17">
        <v>3.6298856645547897E-2</v>
      </c>
      <c r="AH2370" s="17">
        <v>0.117434395568063</v>
      </c>
      <c r="AI2370" s="17"/>
      <c r="AJ2370" s="17">
        <v>2.3544999821091001E-2</v>
      </c>
      <c r="AK2370" s="17">
        <v>5.9094238111769198E-2</v>
      </c>
      <c r="AL2370" s="17">
        <v>0</v>
      </c>
      <c r="AM2370" s="17">
        <v>0</v>
      </c>
      <c r="AN2370" s="17">
        <v>0.114034264726876</v>
      </c>
      <c r="AO2370" s="17"/>
      <c r="AP2370" s="17">
        <v>0</v>
      </c>
      <c r="AQ2370" s="17">
        <v>4.2888148991230501E-2</v>
      </c>
      <c r="AR2370" s="17">
        <v>0</v>
      </c>
      <c r="AS2370" s="17">
        <v>0</v>
      </c>
      <c r="AT2370" s="17">
        <v>0</v>
      </c>
      <c r="AU2370" s="17"/>
      <c r="AV2370" s="17">
        <v>0</v>
      </c>
      <c r="AW2370" s="17">
        <v>4.8141864691724899E-2</v>
      </c>
      <c r="AX2370" s="17">
        <v>0.14724512103798701</v>
      </c>
      <c r="AY2370" s="17">
        <v>0</v>
      </c>
      <c r="AZ2370" s="17">
        <v>0</v>
      </c>
      <c r="BA2370" s="17">
        <v>0</v>
      </c>
      <c r="BB2370" s="17"/>
      <c r="BC2370" s="17">
        <v>0</v>
      </c>
      <c r="BD2370" s="17">
        <v>4.6559091938635097E-2</v>
      </c>
      <c r="BE2370" s="17">
        <v>8.34735660308287E-2</v>
      </c>
      <c r="BF2370" s="17">
        <v>0</v>
      </c>
      <c r="BG2370" s="17">
        <v>0</v>
      </c>
    </row>
    <row r="2371" spans="2:59" x14ac:dyDescent="0.35">
      <c r="B2371" t="s">
        <v>722</v>
      </c>
      <c r="C2371" s="17">
        <v>1.7702075101879999E-2</v>
      </c>
      <c r="D2371" s="17">
        <v>0</v>
      </c>
      <c r="E2371" s="17">
        <v>3.5238437979749099E-2</v>
      </c>
      <c r="F2371" s="17"/>
      <c r="G2371" s="17">
        <v>6.4580754733379195E-2</v>
      </c>
      <c r="H2371" s="17">
        <v>0</v>
      </c>
      <c r="I2371" s="17">
        <v>0</v>
      </c>
      <c r="J2371" s="17">
        <v>4.4993633422812498E-2</v>
      </c>
      <c r="K2371" s="17">
        <v>0</v>
      </c>
      <c r="L2371" s="17">
        <v>0</v>
      </c>
      <c r="M2371" s="17"/>
      <c r="N2371" s="17">
        <v>3.3432895070835397E-2</v>
      </c>
      <c r="O2371" s="17">
        <v>0</v>
      </c>
      <c r="P2371" s="17">
        <v>0</v>
      </c>
      <c r="Q2371" s="17">
        <v>2.9913834312984701E-2</v>
      </c>
      <c r="R2371" s="17"/>
      <c r="S2371" s="17">
        <v>0.103170014137444</v>
      </c>
      <c r="T2371" s="17">
        <v>0</v>
      </c>
      <c r="U2371" s="17">
        <v>0</v>
      </c>
      <c r="V2371" s="17">
        <v>0</v>
      </c>
      <c r="W2371" s="17">
        <v>0</v>
      </c>
      <c r="X2371" s="17">
        <v>0</v>
      </c>
      <c r="Y2371" s="17">
        <v>0</v>
      </c>
      <c r="Z2371" s="17">
        <v>0</v>
      </c>
      <c r="AA2371" s="17">
        <v>5.7543211991211998E-2</v>
      </c>
      <c r="AB2371" s="17">
        <v>0</v>
      </c>
      <c r="AC2371" s="17">
        <v>0</v>
      </c>
      <c r="AD2371" s="17">
        <v>0</v>
      </c>
      <c r="AE2371" s="17"/>
      <c r="AF2371" s="17">
        <v>2.1814384017821702E-2</v>
      </c>
      <c r="AG2371" s="17">
        <v>0</v>
      </c>
      <c r="AH2371" s="17">
        <v>0</v>
      </c>
      <c r="AI2371" s="17"/>
      <c r="AJ2371" s="17">
        <v>2.23188512926773E-2</v>
      </c>
      <c r="AK2371" s="17">
        <v>0</v>
      </c>
      <c r="AL2371" s="17">
        <v>0</v>
      </c>
      <c r="AM2371" s="17">
        <v>0</v>
      </c>
      <c r="AN2371" s="17">
        <v>0</v>
      </c>
      <c r="AO2371" s="17"/>
      <c r="AP2371" s="17">
        <v>4.61839594241885E-2</v>
      </c>
      <c r="AQ2371" s="17">
        <v>0</v>
      </c>
      <c r="AR2371" s="17">
        <v>0</v>
      </c>
      <c r="AS2371" s="17">
        <v>5.5874275760933102E-2</v>
      </c>
      <c r="AT2371" s="17">
        <v>0</v>
      </c>
      <c r="AU2371" s="17"/>
      <c r="AV2371" s="17">
        <v>0</v>
      </c>
      <c r="AW2371" s="17">
        <v>4.56347898564992E-2</v>
      </c>
      <c r="AX2371" s="17">
        <v>0</v>
      </c>
      <c r="AY2371" s="17">
        <v>4.3993464769005203E-2</v>
      </c>
      <c r="AZ2371" s="17">
        <v>0</v>
      </c>
      <c r="BA2371" s="17">
        <v>0</v>
      </c>
      <c r="BB2371" s="17"/>
      <c r="BC2371" s="17">
        <v>3.6625539753074601E-2</v>
      </c>
      <c r="BD2371" s="17">
        <v>0</v>
      </c>
      <c r="BE2371" s="17">
        <v>3.1822777995057699E-2</v>
      </c>
      <c r="BF2371" s="17">
        <v>0</v>
      </c>
      <c r="BG2371" s="17">
        <v>0</v>
      </c>
    </row>
    <row r="2372" spans="2:59" x14ac:dyDescent="0.35">
      <c r="B2372" t="s">
        <v>100</v>
      </c>
      <c r="C2372" s="17">
        <v>9.3788475240096404E-3</v>
      </c>
      <c r="D2372" s="17">
        <v>1.91737222410104E-2</v>
      </c>
      <c r="E2372" s="17">
        <v>0</v>
      </c>
      <c r="F2372" s="17"/>
      <c r="G2372" s="17">
        <v>0</v>
      </c>
      <c r="H2372" s="17">
        <v>0</v>
      </c>
      <c r="I2372" s="17">
        <v>0</v>
      </c>
      <c r="J2372" s="17">
        <v>5.00241615732138E-2</v>
      </c>
      <c r="K2372" s="17">
        <v>0</v>
      </c>
      <c r="L2372" s="17">
        <v>0</v>
      </c>
      <c r="M2372" s="17"/>
      <c r="N2372" s="17">
        <v>0</v>
      </c>
      <c r="O2372" s="17">
        <v>4.1508488861357301E-2</v>
      </c>
      <c r="P2372" s="17">
        <v>0</v>
      </c>
      <c r="Q2372" s="17">
        <v>0</v>
      </c>
      <c r="R2372" s="17"/>
      <c r="S2372" s="17">
        <v>0</v>
      </c>
      <c r="T2372" s="17">
        <v>0</v>
      </c>
      <c r="U2372" s="17">
        <v>0</v>
      </c>
      <c r="V2372" s="17">
        <v>0</v>
      </c>
      <c r="W2372" s="17">
        <v>0</v>
      </c>
      <c r="X2372" s="17">
        <v>0</v>
      </c>
      <c r="Y2372" s="17">
        <v>0</v>
      </c>
      <c r="Z2372" s="17">
        <v>0</v>
      </c>
      <c r="AA2372" s="17">
        <v>6.3976849947633002E-2</v>
      </c>
      <c r="AB2372" s="17">
        <v>0</v>
      </c>
      <c r="AC2372" s="17">
        <v>0</v>
      </c>
      <c r="AD2372" s="17">
        <v>0</v>
      </c>
      <c r="AE2372" s="17"/>
      <c r="AF2372" s="17">
        <v>0</v>
      </c>
      <c r="AG2372" s="17">
        <v>2.2096118092892799E-2</v>
      </c>
      <c r="AH2372" s="17">
        <v>0</v>
      </c>
      <c r="AI2372" s="17"/>
      <c r="AJ2372" s="17">
        <v>0</v>
      </c>
      <c r="AK2372" s="17">
        <v>3.5972297328194999E-2</v>
      </c>
      <c r="AL2372" s="17">
        <v>0</v>
      </c>
      <c r="AM2372" s="17">
        <v>0</v>
      </c>
      <c r="AN2372" s="17">
        <v>0</v>
      </c>
      <c r="AO2372" s="17"/>
      <c r="AP2372" s="17">
        <v>0</v>
      </c>
      <c r="AQ2372" s="17">
        <v>2.6107202608323499E-2</v>
      </c>
      <c r="AR2372" s="17">
        <v>0</v>
      </c>
      <c r="AS2372" s="17">
        <v>0</v>
      </c>
      <c r="AT2372" s="17">
        <v>0</v>
      </c>
      <c r="AU2372" s="17"/>
      <c r="AV2372" s="17">
        <v>3.4058303130691997E-2</v>
      </c>
      <c r="AW2372" s="17">
        <v>0</v>
      </c>
      <c r="AX2372" s="17">
        <v>0</v>
      </c>
      <c r="AY2372" s="17">
        <v>0</v>
      </c>
      <c r="AZ2372" s="17">
        <v>0</v>
      </c>
      <c r="BA2372" s="17">
        <v>0</v>
      </c>
      <c r="BB2372" s="17"/>
      <c r="BC2372" s="17">
        <v>0</v>
      </c>
      <c r="BD2372" s="17">
        <v>0</v>
      </c>
      <c r="BE2372" s="17">
        <v>3.2209005862221599E-2</v>
      </c>
      <c r="BF2372" s="17">
        <v>0</v>
      </c>
      <c r="BG2372" s="17">
        <v>0</v>
      </c>
    </row>
    <row r="2373" spans="2:59" x14ac:dyDescent="0.35">
      <c r="C2373" s="17"/>
      <c r="D2373" s="17"/>
      <c r="E2373" s="17"/>
      <c r="F2373" s="17"/>
      <c r="G2373" s="17"/>
      <c r="H2373" s="17"/>
      <c r="I2373" s="17"/>
      <c r="J2373" s="17"/>
      <c r="K2373" s="17"/>
      <c r="L2373" s="17"/>
      <c r="M2373" s="17"/>
      <c r="N2373" s="17"/>
      <c r="O2373" s="17"/>
      <c r="P2373" s="17"/>
      <c r="Q2373" s="17"/>
      <c r="R2373" s="17"/>
      <c r="S2373" s="17"/>
      <c r="T2373" s="17"/>
      <c r="U2373" s="17"/>
      <c r="V2373" s="17"/>
      <c r="W2373" s="17"/>
      <c r="X2373" s="17"/>
      <c r="Y2373" s="17"/>
      <c r="Z2373" s="17"/>
      <c r="AA2373" s="17"/>
      <c r="AB2373" s="17"/>
      <c r="AC2373" s="17"/>
      <c r="AD2373" s="17"/>
      <c r="AE2373" s="17"/>
      <c r="AF2373" s="17"/>
      <c r="AG2373" s="17"/>
      <c r="AH2373" s="17"/>
      <c r="AI2373" s="17"/>
      <c r="AJ2373" s="17"/>
      <c r="AK2373" s="17"/>
      <c r="AL2373" s="17"/>
      <c r="AM2373" s="17"/>
      <c r="AN2373" s="17"/>
      <c r="AO2373" s="17"/>
      <c r="AP2373" s="17"/>
      <c r="AQ2373" s="17"/>
      <c r="AR2373" s="17"/>
      <c r="AS2373" s="17"/>
      <c r="AT2373" s="17"/>
      <c r="AU2373" s="17"/>
      <c r="AV2373" s="17"/>
      <c r="AW2373" s="17"/>
      <c r="AX2373" s="17"/>
      <c r="AY2373" s="17"/>
      <c r="AZ2373" s="17"/>
      <c r="BA2373" s="17"/>
      <c r="BB2373" s="17"/>
      <c r="BC2373" s="17"/>
      <c r="BD2373" s="17"/>
      <c r="BE2373" s="17"/>
      <c r="BF2373" s="17"/>
      <c r="BG2373" s="17"/>
    </row>
    <row r="2374" spans="2:59" x14ac:dyDescent="0.35">
      <c r="B2374" s="6" t="s">
        <v>727</v>
      </c>
      <c r="C2374" s="17"/>
      <c r="D2374" s="17"/>
      <c r="E2374" s="17"/>
      <c r="F2374" s="17"/>
      <c r="G2374" s="17"/>
      <c r="H2374" s="17"/>
      <c r="I2374" s="17"/>
      <c r="J2374" s="17"/>
      <c r="K2374" s="17"/>
      <c r="L2374" s="17"/>
      <c r="M2374" s="17"/>
      <c r="N2374" s="17"/>
      <c r="O2374" s="17"/>
      <c r="P2374" s="17"/>
      <c r="Q2374" s="17"/>
      <c r="R2374" s="17"/>
      <c r="S2374" s="17"/>
      <c r="T2374" s="17"/>
      <c r="U2374" s="17"/>
      <c r="V2374" s="17"/>
      <c r="W2374" s="17"/>
      <c r="X2374" s="17"/>
      <c r="Y2374" s="17"/>
      <c r="Z2374" s="17"/>
      <c r="AA2374" s="17"/>
      <c r="AB2374" s="17"/>
      <c r="AC2374" s="17"/>
      <c r="AD2374" s="17"/>
      <c r="AE2374" s="17"/>
      <c r="AF2374" s="17"/>
      <c r="AG2374" s="17"/>
      <c r="AH2374" s="17"/>
      <c r="AI2374" s="17"/>
      <c r="AJ2374" s="17"/>
      <c r="AK2374" s="17"/>
      <c r="AL2374" s="17"/>
      <c r="AM2374" s="17"/>
      <c r="AN2374" s="17"/>
      <c r="AO2374" s="17"/>
      <c r="AP2374" s="17"/>
      <c r="AQ2374" s="17"/>
      <c r="AR2374" s="17"/>
      <c r="AS2374" s="17"/>
      <c r="AT2374" s="17"/>
      <c r="AU2374" s="17"/>
      <c r="AV2374" s="17"/>
      <c r="AW2374" s="17"/>
      <c r="AX2374" s="17"/>
      <c r="AY2374" s="17"/>
      <c r="AZ2374" s="17"/>
      <c r="BA2374" s="17"/>
      <c r="BB2374" s="17"/>
      <c r="BC2374" s="17"/>
      <c r="BD2374" s="17"/>
      <c r="BE2374" s="17"/>
      <c r="BF2374" s="17"/>
      <c r="BG2374" s="17"/>
    </row>
    <row r="2375" spans="2:59" x14ac:dyDescent="0.35">
      <c r="B2375" s="24" t="s">
        <v>724</v>
      </c>
      <c r="C2375" s="17"/>
      <c r="D2375" s="17"/>
      <c r="E2375" s="17"/>
      <c r="F2375" s="17"/>
      <c r="G2375" s="17"/>
      <c r="H2375" s="17"/>
      <c r="I2375" s="17"/>
      <c r="J2375" s="17"/>
      <c r="K2375" s="17"/>
      <c r="L2375" s="17"/>
      <c r="M2375" s="17"/>
      <c r="N2375" s="17"/>
      <c r="O2375" s="17"/>
      <c r="P2375" s="17"/>
      <c r="Q2375" s="17"/>
      <c r="R2375" s="17"/>
      <c r="S2375" s="17"/>
      <c r="T2375" s="17"/>
      <c r="U2375" s="17"/>
      <c r="V2375" s="17"/>
      <c r="W2375" s="17"/>
      <c r="X2375" s="17"/>
      <c r="Y2375" s="17"/>
      <c r="Z2375" s="17"/>
      <c r="AA2375" s="17"/>
      <c r="AB2375" s="17"/>
      <c r="AC2375" s="17"/>
      <c r="AD2375" s="17"/>
      <c r="AE2375" s="17"/>
      <c r="AF2375" s="17"/>
      <c r="AG2375" s="17"/>
      <c r="AH2375" s="17"/>
      <c r="AI2375" s="17"/>
      <c r="AJ2375" s="17"/>
      <c r="AK2375" s="17"/>
      <c r="AL2375" s="17"/>
      <c r="AM2375" s="17"/>
      <c r="AN2375" s="17"/>
      <c r="AO2375" s="17"/>
      <c r="AP2375" s="17"/>
      <c r="AQ2375" s="17"/>
      <c r="AR2375" s="17"/>
      <c r="AS2375" s="17"/>
      <c r="AT2375" s="17"/>
      <c r="AU2375" s="17"/>
      <c r="AV2375" s="17"/>
      <c r="AW2375" s="17"/>
      <c r="AX2375" s="17"/>
      <c r="AY2375" s="17"/>
      <c r="AZ2375" s="17"/>
      <c r="BA2375" s="17"/>
      <c r="BB2375" s="17"/>
      <c r="BC2375" s="17"/>
      <c r="BD2375" s="17"/>
      <c r="BE2375" s="17"/>
      <c r="BF2375" s="17"/>
      <c r="BG2375" s="17"/>
    </row>
    <row r="2376" spans="2:59" x14ac:dyDescent="0.35">
      <c r="B2376" t="s">
        <v>725</v>
      </c>
      <c r="C2376" s="17">
        <v>3.0453937329392101E-2</v>
      </c>
      <c r="D2376" s="17">
        <v>0</v>
      </c>
      <c r="E2376" s="17">
        <v>6.0622790020079503E-2</v>
      </c>
      <c r="F2376" s="17"/>
      <c r="G2376" s="17">
        <v>0</v>
      </c>
      <c r="H2376" s="17">
        <v>0.17293074550137999</v>
      </c>
      <c r="I2376" s="17">
        <v>0</v>
      </c>
      <c r="J2376" s="17">
        <v>4.4993633422812498E-2</v>
      </c>
      <c r="K2376" s="17">
        <v>0</v>
      </c>
      <c r="L2376" s="17">
        <v>0</v>
      </c>
      <c r="M2376" s="17"/>
      <c r="N2376" s="17">
        <v>7.9441318673423994E-2</v>
      </c>
      <c r="O2376" s="17">
        <v>0</v>
      </c>
      <c r="P2376" s="17">
        <v>0</v>
      </c>
      <c r="Q2376" s="17">
        <v>2.9913834312984701E-2</v>
      </c>
      <c r="R2376" s="17"/>
      <c r="S2376" s="17">
        <v>0.124537364137983</v>
      </c>
      <c r="T2376" s="17">
        <v>0</v>
      </c>
      <c r="U2376" s="17">
        <v>0</v>
      </c>
      <c r="V2376" s="17">
        <v>0</v>
      </c>
      <c r="W2376" s="17">
        <v>0</v>
      </c>
      <c r="X2376" s="17">
        <v>0</v>
      </c>
      <c r="Y2376" s="17">
        <v>8.7841224072682203E-2</v>
      </c>
      <c r="Z2376" s="17">
        <v>0</v>
      </c>
      <c r="AA2376" s="17">
        <v>5.7543211991211998E-2</v>
      </c>
      <c r="AB2376" s="17">
        <v>0</v>
      </c>
      <c r="AC2376" s="17">
        <v>0</v>
      </c>
      <c r="AD2376" s="17">
        <v>0</v>
      </c>
      <c r="AE2376" s="17"/>
      <c r="AF2376" s="17">
        <v>4.9827389345187198E-2</v>
      </c>
      <c r="AG2376" s="17">
        <v>2.6352567258408802E-2</v>
      </c>
      <c r="AH2376" s="17">
        <v>0</v>
      </c>
      <c r="AI2376" s="17"/>
      <c r="AJ2376" s="17">
        <v>2.23188512926773E-2</v>
      </c>
      <c r="AK2376" s="17">
        <v>8.4450339977602096E-2</v>
      </c>
      <c r="AL2376" s="17">
        <v>0</v>
      </c>
      <c r="AM2376" s="17">
        <v>0</v>
      </c>
      <c r="AN2376" s="17">
        <v>0</v>
      </c>
      <c r="AO2376" s="17"/>
      <c r="AP2376" s="17">
        <v>4.61839594241885E-2</v>
      </c>
      <c r="AQ2376" s="17">
        <v>6.1290556897765101E-2</v>
      </c>
      <c r="AR2376" s="17">
        <v>0</v>
      </c>
      <c r="AS2376" s="17">
        <v>0</v>
      </c>
      <c r="AT2376" s="17">
        <v>0</v>
      </c>
      <c r="AU2376" s="17"/>
      <c r="AV2376" s="17">
        <v>7.9956952768562406E-2</v>
      </c>
      <c r="AW2376" s="17">
        <v>4.56347898564992E-2</v>
      </c>
      <c r="AX2376" s="17">
        <v>0</v>
      </c>
      <c r="AY2376" s="17">
        <v>0</v>
      </c>
      <c r="AZ2376" s="17">
        <v>0</v>
      </c>
      <c r="BA2376" s="17">
        <v>0</v>
      </c>
      <c r="BB2376" s="17"/>
      <c r="BC2376" s="17">
        <v>3.6625539753074601E-2</v>
      </c>
      <c r="BD2376" s="17">
        <v>0</v>
      </c>
      <c r="BE2376" s="17">
        <v>0</v>
      </c>
      <c r="BF2376" s="17">
        <v>0.15773125412039599</v>
      </c>
      <c r="BG2376" s="17">
        <v>0</v>
      </c>
    </row>
    <row r="2377" spans="2:59" x14ac:dyDescent="0.35">
      <c r="B2377" t="s">
        <v>689</v>
      </c>
      <c r="C2377" s="17">
        <v>2.87082646886039E-2</v>
      </c>
      <c r="D2377" s="17">
        <v>4.13733955832227E-2</v>
      </c>
      <c r="E2377" s="17">
        <v>1.6861551493041301E-2</v>
      </c>
      <c r="F2377" s="17"/>
      <c r="G2377" s="17">
        <v>5.9033418783151402E-2</v>
      </c>
      <c r="H2377" s="17">
        <v>6.5070297376475905E-2</v>
      </c>
      <c r="I2377" s="17">
        <v>6.2524490557025997E-2</v>
      </c>
      <c r="J2377" s="17">
        <v>0</v>
      </c>
      <c r="K2377" s="17">
        <v>0</v>
      </c>
      <c r="L2377" s="17">
        <v>0</v>
      </c>
      <c r="M2377" s="17"/>
      <c r="N2377" s="17">
        <v>0</v>
      </c>
      <c r="O2377" s="17">
        <v>5.2900296706418902E-2</v>
      </c>
      <c r="P2377" s="17">
        <v>3.8555295507925101E-2</v>
      </c>
      <c r="Q2377" s="17">
        <v>3.00369909813092E-2</v>
      </c>
      <c r="R2377" s="17"/>
      <c r="S2377" s="17">
        <v>9.2243660155800697E-2</v>
      </c>
      <c r="T2377" s="17">
        <v>6.7164960268339804E-2</v>
      </c>
      <c r="U2377" s="17">
        <v>0</v>
      </c>
      <c r="V2377" s="17">
        <v>0</v>
      </c>
      <c r="W2377" s="17">
        <v>0</v>
      </c>
      <c r="X2377" s="17">
        <v>0</v>
      </c>
      <c r="Y2377" s="17">
        <v>0</v>
      </c>
      <c r="Z2377" s="17">
        <v>0</v>
      </c>
      <c r="AA2377" s="17">
        <v>8.1534992899309405E-2</v>
      </c>
      <c r="AB2377" s="17">
        <v>0</v>
      </c>
      <c r="AC2377" s="17">
        <v>0</v>
      </c>
      <c r="AD2377" s="17">
        <v>0</v>
      </c>
      <c r="AE2377" s="17"/>
      <c r="AF2377" s="17">
        <v>3.0909564906935302E-2</v>
      </c>
      <c r="AG2377" s="17">
        <v>1.9519099952398498E-2</v>
      </c>
      <c r="AH2377" s="17">
        <v>0</v>
      </c>
      <c r="AI2377" s="17"/>
      <c r="AJ2377" s="17">
        <v>3.1624362260957897E-2</v>
      </c>
      <c r="AK2377" s="17">
        <v>3.1776933129818899E-2</v>
      </c>
      <c r="AL2377" s="17">
        <v>0</v>
      </c>
      <c r="AM2377" s="17">
        <v>0</v>
      </c>
      <c r="AN2377" s="17">
        <v>0.101554964089376</v>
      </c>
      <c r="AO2377" s="17"/>
      <c r="AP2377" s="17">
        <v>6.5439670004661707E-2</v>
      </c>
      <c r="AQ2377" s="17">
        <v>2.30623811407531E-2</v>
      </c>
      <c r="AR2377" s="17">
        <v>0</v>
      </c>
      <c r="AS2377" s="17">
        <v>0</v>
      </c>
      <c r="AT2377" s="17">
        <v>0</v>
      </c>
      <c r="AU2377" s="17"/>
      <c r="AV2377" s="17">
        <v>3.0086163561503301E-2</v>
      </c>
      <c r="AW2377" s="17">
        <v>6.4661532405931602E-2</v>
      </c>
      <c r="AX2377" s="17">
        <v>0</v>
      </c>
      <c r="AY2377" s="17">
        <v>0</v>
      </c>
      <c r="AZ2377" s="17">
        <v>0</v>
      </c>
      <c r="BA2377" s="17">
        <v>0</v>
      </c>
      <c r="BB2377" s="17"/>
      <c r="BC2377" s="17">
        <v>0</v>
      </c>
      <c r="BD2377" s="17">
        <v>4.1463913685827899E-2</v>
      </c>
      <c r="BE2377" s="17">
        <v>6.9501160188383398E-2</v>
      </c>
      <c r="BF2377" s="17">
        <v>0</v>
      </c>
      <c r="BG2377" s="17">
        <v>0</v>
      </c>
    </row>
    <row r="2378" spans="2:59" x14ac:dyDescent="0.35">
      <c r="B2378" t="s">
        <v>690</v>
      </c>
      <c r="C2378" s="17">
        <v>9.9473143463661096E-2</v>
      </c>
      <c r="D2378" s="17">
        <v>7.7052458795301398E-2</v>
      </c>
      <c r="E2378" s="17">
        <v>0.12298733532215</v>
      </c>
      <c r="F2378" s="17"/>
      <c r="G2378" s="17">
        <v>5.7347732254318801E-2</v>
      </c>
      <c r="H2378" s="17">
        <v>0.18607881734471499</v>
      </c>
      <c r="I2378" s="17">
        <v>9.9030216539404498E-2</v>
      </c>
      <c r="J2378" s="17">
        <v>0.15683958290667299</v>
      </c>
      <c r="K2378" s="17">
        <v>9.8298488306701806E-2</v>
      </c>
      <c r="L2378" s="17">
        <v>0</v>
      </c>
      <c r="M2378" s="17"/>
      <c r="N2378" s="17">
        <v>0.181485316839921</v>
      </c>
      <c r="O2378" s="17">
        <v>0.11072057572681</v>
      </c>
      <c r="P2378" s="17">
        <v>0.112406688642613</v>
      </c>
      <c r="Q2378" s="17">
        <v>0</v>
      </c>
      <c r="R2378" s="17"/>
      <c r="S2378" s="17">
        <v>9.2243660155800697E-2</v>
      </c>
      <c r="T2378" s="17">
        <v>7.4062479674947307E-2</v>
      </c>
      <c r="U2378" s="17">
        <v>0</v>
      </c>
      <c r="V2378" s="17">
        <v>0.20839186130790799</v>
      </c>
      <c r="W2378" s="17">
        <v>0</v>
      </c>
      <c r="X2378" s="17">
        <v>9.9947008405566903E-2</v>
      </c>
      <c r="Y2378" s="17">
        <v>0.13580193668794999</v>
      </c>
      <c r="Z2378" s="17">
        <v>0</v>
      </c>
      <c r="AA2378" s="17">
        <v>6.5521783259514604E-2</v>
      </c>
      <c r="AB2378" s="17">
        <v>0.10154776862588701</v>
      </c>
      <c r="AC2378" s="17">
        <v>0</v>
      </c>
      <c r="AD2378" s="17">
        <v>0.28954595737492</v>
      </c>
      <c r="AE2378" s="17"/>
      <c r="AF2378" s="17">
        <v>5.1887305144370503E-2</v>
      </c>
      <c r="AG2378" s="17">
        <v>0.141095834163595</v>
      </c>
      <c r="AH2378" s="17">
        <v>0.24099896449111</v>
      </c>
      <c r="AI2378" s="17"/>
      <c r="AJ2378" s="17">
        <v>4.7952065231489399E-2</v>
      </c>
      <c r="AK2378" s="17">
        <v>0.12669559787595799</v>
      </c>
      <c r="AL2378" s="17">
        <v>0</v>
      </c>
      <c r="AM2378" s="17">
        <v>0.41228263617840799</v>
      </c>
      <c r="AN2378" s="17">
        <v>0.135366129129947</v>
      </c>
      <c r="AO2378" s="17"/>
      <c r="AP2378" s="17">
        <v>9.9226264197734906E-2</v>
      </c>
      <c r="AQ2378" s="17">
        <v>4.2888148991230501E-2</v>
      </c>
      <c r="AR2378" s="17">
        <v>0.17235041115579799</v>
      </c>
      <c r="AS2378" s="17">
        <v>6.9621248348671602E-2</v>
      </c>
      <c r="AT2378" s="17">
        <v>0.250006959912287</v>
      </c>
      <c r="AU2378" s="17"/>
      <c r="AV2378" s="17">
        <v>3.0086163561503301E-2</v>
      </c>
      <c r="AW2378" s="17">
        <v>4.60841570690778E-2</v>
      </c>
      <c r="AX2378" s="17">
        <v>0.23650884969317801</v>
      </c>
      <c r="AY2378" s="17">
        <v>5.4817353687168301E-2</v>
      </c>
      <c r="AZ2378" s="17">
        <v>0.17926306736169101</v>
      </c>
      <c r="BA2378" s="17">
        <v>0.29009992421508202</v>
      </c>
      <c r="BB2378" s="17"/>
      <c r="BC2378" s="17">
        <v>3.57261886993911E-2</v>
      </c>
      <c r="BD2378" s="17">
        <v>0.13971550206257699</v>
      </c>
      <c r="BE2378" s="17">
        <v>0.153093427218503</v>
      </c>
      <c r="BF2378" s="17">
        <v>6.1025503170405601E-2</v>
      </c>
      <c r="BG2378" s="17">
        <v>0</v>
      </c>
    </row>
    <row r="2379" spans="2:59" x14ac:dyDescent="0.35">
      <c r="B2379" t="s">
        <v>691</v>
      </c>
      <c r="C2379" s="17">
        <v>0.19179664946542099</v>
      </c>
      <c r="D2379" s="17">
        <v>0.17974642225878701</v>
      </c>
      <c r="E2379" s="17">
        <v>0.206774596966708</v>
      </c>
      <c r="F2379" s="17"/>
      <c r="G2379" s="17">
        <v>0.14013871577980999</v>
      </c>
      <c r="H2379" s="17">
        <v>0.22754848442762399</v>
      </c>
      <c r="I2379" s="17">
        <v>0.12766706802625999</v>
      </c>
      <c r="J2379" s="17">
        <v>0.32194174781929102</v>
      </c>
      <c r="K2379" s="17">
        <v>0.14811184159840801</v>
      </c>
      <c r="L2379" s="17">
        <v>0.18701650605051001</v>
      </c>
      <c r="M2379" s="17"/>
      <c r="N2379" s="17">
        <v>0.16169454542058401</v>
      </c>
      <c r="O2379" s="17">
        <v>0.15037248111864501</v>
      </c>
      <c r="P2379" s="17">
        <v>0.13341271532978899</v>
      </c>
      <c r="Q2379" s="17">
        <v>0.29906246254294599</v>
      </c>
      <c r="R2379" s="17"/>
      <c r="S2379" s="17">
        <v>0</v>
      </c>
      <c r="T2379" s="17">
        <v>0.39866502532290798</v>
      </c>
      <c r="U2379" s="17">
        <v>0.50925944052445504</v>
      </c>
      <c r="V2379" s="17">
        <v>0.26747629778774601</v>
      </c>
      <c r="W2379" s="17">
        <v>0.13977981883257401</v>
      </c>
      <c r="X2379" s="17">
        <v>0.17748296372573599</v>
      </c>
      <c r="Y2379" s="17">
        <v>0</v>
      </c>
      <c r="Z2379" s="17">
        <v>0</v>
      </c>
      <c r="AA2379" s="17">
        <v>0.30203322463599602</v>
      </c>
      <c r="AB2379" s="17">
        <v>0.18402686936826601</v>
      </c>
      <c r="AC2379" s="17">
        <v>0</v>
      </c>
      <c r="AD2379" s="17">
        <v>0</v>
      </c>
      <c r="AE2379" s="17"/>
      <c r="AF2379" s="17">
        <v>0.13440791990131101</v>
      </c>
      <c r="AG2379" s="17">
        <v>0.25895587936148501</v>
      </c>
      <c r="AH2379" s="17">
        <v>0.12854634760105599</v>
      </c>
      <c r="AI2379" s="17"/>
      <c r="AJ2379" s="17">
        <v>0.162300934940665</v>
      </c>
      <c r="AK2379" s="17">
        <v>8.1220492679836498E-2</v>
      </c>
      <c r="AL2379" s="17">
        <v>0.75441048129745902</v>
      </c>
      <c r="AM2379" s="17">
        <v>0.30121432616774901</v>
      </c>
      <c r="AN2379" s="17">
        <v>0.13305461383658501</v>
      </c>
      <c r="AO2379" s="17"/>
      <c r="AP2379" s="17">
        <v>0.158618879294397</v>
      </c>
      <c r="AQ2379" s="17">
        <v>0.19731224173703801</v>
      </c>
      <c r="AR2379" s="17">
        <v>0.28852963522088299</v>
      </c>
      <c r="AS2379" s="17">
        <v>0.31348088232048399</v>
      </c>
      <c r="AT2379" s="17">
        <v>0</v>
      </c>
      <c r="AU2379" s="17"/>
      <c r="AV2379" s="17">
        <v>0.125879382425261</v>
      </c>
      <c r="AW2379" s="17">
        <v>0.16986075112270399</v>
      </c>
      <c r="AX2379" s="17">
        <v>0.39793508104617997</v>
      </c>
      <c r="AY2379" s="17">
        <v>0.28489662407035499</v>
      </c>
      <c r="AZ2379" s="17">
        <v>0.28296769248110698</v>
      </c>
      <c r="BA2379" s="17">
        <v>0.1675455603438</v>
      </c>
      <c r="BB2379" s="17"/>
      <c r="BC2379" s="17">
        <v>0.21396915746376199</v>
      </c>
      <c r="BD2379" s="17">
        <v>8.0549407406242002E-2</v>
      </c>
      <c r="BE2379" s="17">
        <v>0.25758888009045799</v>
      </c>
      <c r="BF2379" s="17">
        <v>0.110964576784915</v>
      </c>
      <c r="BG2379" s="17">
        <v>0</v>
      </c>
    </row>
    <row r="2380" spans="2:59" x14ac:dyDescent="0.35">
      <c r="B2380" t="s">
        <v>692</v>
      </c>
      <c r="C2380" s="17">
        <v>0.18951104838493901</v>
      </c>
      <c r="D2380" s="17">
        <v>0.25066655047398401</v>
      </c>
      <c r="E2380" s="17">
        <v>0.133168217126577</v>
      </c>
      <c r="F2380" s="17"/>
      <c r="G2380" s="17">
        <v>0.188296655779181</v>
      </c>
      <c r="H2380" s="17">
        <v>0.16536742831140799</v>
      </c>
      <c r="I2380" s="17">
        <v>0.45988118337364298</v>
      </c>
      <c r="J2380" s="17">
        <v>0</v>
      </c>
      <c r="K2380" s="17">
        <v>0.27380013107805901</v>
      </c>
      <c r="L2380" s="17">
        <v>0</v>
      </c>
      <c r="M2380" s="17"/>
      <c r="N2380" s="17">
        <v>0.23657300279235199</v>
      </c>
      <c r="O2380" s="17">
        <v>0.15233575545023201</v>
      </c>
      <c r="P2380" s="17">
        <v>0.25358374767152803</v>
      </c>
      <c r="Q2380" s="17">
        <v>0.124218556203856</v>
      </c>
      <c r="R2380" s="17"/>
      <c r="S2380" s="17">
        <v>0.103170014137444</v>
      </c>
      <c r="T2380" s="17">
        <v>8.2830153534963993E-2</v>
      </c>
      <c r="U2380" s="17">
        <v>0.23684585765942101</v>
      </c>
      <c r="V2380" s="17">
        <v>0.25485037881494699</v>
      </c>
      <c r="W2380" s="17">
        <v>0.42528069989967998</v>
      </c>
      <c r="X2380" s="17">
        <v>0.33401120080378</v>
      </c>
      <c r="Y2380" s="17">
        <v>0.21209674537805001</v>
      </c>
      <c r="Z2380" s="17">
        <v>0</v>
      </c>
      <c r="AA2380" s="17">
        <v>6.3882699460511005E-2</v>
      </c>
      <c r="AB2380" s="17">
        <v>0.12640161447986001</v>
      </c>
      <c r="AC2380" s="17">
        <v>0.327100018700065</v>
      </c>
      <c r="AD2380" s="17">
        <v>0</v>
      </c>
      <c r="AE2380" s="17"/>
      <c r="AF2380" s="17">
        <v>0.23382363224083999</v>
      </c>
      <c r="AG2380" s="17">
        <v>0.121854761090592</v>
      </c>
      <c r="AH2380" s="17">
        <v>0.207632845813678</v>
      </c>
      <c r="AI2380" s="17"/>
      <c r="AJ2380" s="17">
        <v>0.213159625609812</v>
      </c>
      <c r="AK2380" s="17">
        <v>0.23313544972082201</v>
      </c>
      <c r="AL2380" s="17">
        <v>0</v>
      </c>
      <c r="AM2380" s="17">
        <v>0.28650303765384399</v>
      </c>
      <c r="AN2380" s="17">
        <v>0.37011818723459</v>
      </c>
      <c r="AO2380" s="17"/>
      <c r="AP2380" s="17">
        <v>4.8282105437881397E-2</v>
      </c>
      <c r="AQ2380" s="17">
        <v>0.23658821639609701</v>
      </c>
      <c r="AR2380" s="17">
        <v>8.7403214288346104E-2</v>
      </c>
      <c r="AS2380" s="17">
        <v>0.27259067305482998</v>
      </c>
      <c r="AT2380" s="17">
        <v>0</v>
      </c>
      <c r="AU2380" s="17"/>
      <c r="AV2380" s="17">
        <v>0.29848259059197502</v>
      </c>
      <c r="AW2380" s="17">
        <v>4.7707986992840401E-2</v>
      </c>
      <c r="AX2380" s="17">
        <v>0</v>
      </c>
      <c r="AY2380" s="17">
        <v>0.30274096728132899</v>
      </c>
      <c r="AZ2380" s="17">
        <v>0</v>
      </c>
      <c r="BA2380" s="17">
        <v>0.13494316515608901</v>
      </c>
      <c r="BB2380" s="17"/>
      <c r="BC2380" s="17">
        <v>0.21296424286923299</v>
      </c>
      <c r="BD2380" s="17">
        <v>0.328115716109806</v>
      </c>
      <c r="BE2380" s="17">
        <v>6.2518627584866704E-2</v>
      </c>
      <c r="BF2380" s="17">
        <v>0.33814908529767301</v>
      </c>
      <c r="BG2380" s="17">
        <v>0</v>
      </c>
    </row>
    <row r="2381" spans="2:59" x14ac:dyDescent="0.35">
      <c r="B2381" t="s">
        <v>598</v>
      </c>
      <c r="C2381" s="17">
        <v>0.14602668409193301</v>
      </c>
      <c r="D2381" s="17">
        <v>0.11353641756574701</v>
      </c>
      <c r="E2381" s="17">
        <v>0.18013334396063599</v>
      </c>
      <c r="F2381" s="17"/>
      <c r="G2381" s="17">
        <v>5.7216346934464597E-2</v>
      </c>
      <c r="H2381" s="17">
        <v>0.183004227038398</v>
      </c>
      <c r="I2381" s="17">
        <v>5.90599966094284E-2</v>
      </c>
      <c r="J2381" s="17">
        <v>0.14963456627007701</v>
      </c>
      <c r="K2381" s="17">
        <v>0.153021187144295</v>
      </c>
      <c r="L2381" s="17">
        <v>0.29188895767178202</v>
      </c>
      <c r="M2381" s="17"/>
      <c r="N2381" s="17">
        <v>0.151101854251846</v>
      </c>
      <c r="O2381" s="17">
        <v>0.13810791885561999</v>
      </c>
      <c r="P2381" s="17">
        <v>0.151698125478651</v>
      </c>
      <c r="Q2381" s="17">
        <v>0.14306170467554499</v>
      </c>
      <c r="R2381" s="17"/>
      <c r="S2381" s="17">
        <v>0.26761152545669198</v>
      </c>
      <c r="T2381" s="17">
        <v>8.1483904223189907E-2</v>
      </c>
      <c r="U2381" s="17">
        <v>0</v>
      </c>
      <c r="V2381" s="17">
        <v>0.169652574314785</v>
      </c>
      <c r="W2381" s="17">
        <v>0.15545799660151799</v>
      </c>
      <c r="X2381" s="17">
        <v>0.19558863191789899</v>
      </c>
      <c r="Y2381" s="17">
        <v>0.22100054355131499</v>
      </c>
      <c r="Z2381" s="17">
        <v>0</v>
      </c>
      <c r="AA2381" s="17">
        <v>3.8928406729562298E-2</v>
      </c>
      <c r="AB2381" s="17">
        <v>0.10188197759678</v>
      </c>
      <c r="AC2381" s="17">
        <v>0.185981096967726</v>
      </c>
      <c r="AD2381" s="17">
        <v>0.220066411643216</v>
      </c>
      <c r="AE2381" s="17"/>
      <c r="AF2381" s="17">
        <v>0.11883041851579899</v>
      </c>
      <c r="AG2381" s="17">
        <v>0.216429285330938</v>
      </c>
      <c r="AH2381" s="17">
        <v>0.101363896819222</v>
      </c>
      <c r="AI2381" s="17"/>
      <c r="AJ2381" s="17">
        <v>0.14413689863033899</v>
      </c>
      <c r="AK2381" s="17">
        <v>0.17649104121765799</v>
      </c>
      <c r="AL2381" s="17">
        <v>0.245589518702541</v>
      </c>
      <c r="AM2381" s="17">
        <v>0</v>
      </c>
      <c r="AN2381" s="17">
        <v>0</v>
      </c>
      <c r="AO2381" s="17"/>
      <c r="AP2381" s="17">
        <v>0.25338982462235299</v>
      </c>
      <c r="AQ2381" s="17">
        <v>9.8772131525957804E-2</v>
      </c>
      <c r="AR2381" s="17">
        <v>0.18728069602028899</v>
      </c>
      <c r="AS2381" s="17">
        <v>0.118220410125006</v>
      </c>
      <c r="AT2381" s="17">
        <v>0.319998928114888</v>
      </c>
      <c r="AU2381" s="17"/>
      <c r="AV2381" s="17">
        <v>0.128853759127113</v>
      </c>
      <c r="AW2381" s="17">
        <v>0.250376787581361</v>
      </c>
      <c r="AX2381" s="17">
        <v>9.9814252758550701E-2</v>
      </c>
      <c r="AY2381" s="17">
        <v>9.3082646297998894E-2</v>
      </c>
      <c r="AZ2381" s="17">
        <v>0.22944956982979001</v>
      </c>
      <c r="BA2381" s="17">
        <v>0.13146534252049399</v>
      </c>
      <c r="BB2381" s="17"/>
      <c r="BC2381" s="17">
        <v>0.144756050010206</v>
      </c>
      <c r="BD2381" s="17">
        <v>0.11340050609188</v>
      </c>
      <c r="BE2381" s="17">
        <v>8.3660216355776501E-2</v>
      </c>
      <c r="BF2381" s="17">
        <v>0.27220104057149802</v>
      </c>
      <c r="BG2381" s="17">
        <v>1</v>
      </c>
    </row>
    <row r="2382" spans="2:59" x14ac:dyDescent="0.35">
      <c r="B2382" t="s">
        <v>726</v>
      </c>
      <c r="C2382" s="17">
        <v>0.28778536186327203</v>
      </c>
      <c r="D2382" s="17">
        <v>0.28397076137981098</v>
      </c>
      <c r="E2382" s="17">
        <v>0.279452165110809</v>
      </c>
      <c r="F2382" s="17"/>
      <c r="G2382" s="17">
        <v>0.44244271184405198</v>
      </c>
      <c r="H2382" s="17">
        <v>0</v>
      </c>
      <c r="I2382" s="17">
        <v>0.191837044894238</v>
      </c>
      <c r="J2382" s="17">
        <v>0.22910082347208999</v>
      </c>
      <c r="K2382" s="17">
        <v>0.326768351872537</v>
      </c>
      <c r="L2382" s="17">
        <v>0.52109453627770796</v>
      </c>
      <c r="M2382" s="17"/>
      <c r="N2382" s="17">
        <v>0.18970396202187301</v>
      </c>
      <c r="O2382" s="17">
        <v>0.314669104811926</v>
      </c>
      <c r="P2382" s="17">
        <v>0.273268363928446</v>
      </c>
      <c r="Q2382" s="17">
        <v>0.373706451283359</v>
      </c>
      <c r="R2382" s="17"/>
      <c r="S2382" s="17">
        <v>0.32019377595628001</v>
      </c>
      <c r="T2382" s="17">
        <v>0.295793476975651</v>
      </c>
      <c r="U2382" s="17">
        <v>0.253894701816123</v>
      </c>
      <c r="V2382" s="17">
        <v>9.9628887774614594E-2</v>
      </c>
      <c r="W2382" s="17">
        <v>0.27948148466622702</v>
      </c>
      <c r="X2382" s="17">
        <v>0.19297019514701799</v>
      </c>
      <c r="Y2382" s="17">
        <v>0.34325955031000299</v>
      </c>
      <c r="Z2382" s="17">
        <v>0</v>
      </c>
      <c r="AA2382" s="17">
        <v>0.27223321390831201</v>
      </c>
      <c r="AB2382" s="17">
        <v>0.48614176992920699</v>
      </c>
      <c r="AC2382" s="17">
        <v>0.48691888433220798</v>
      </c>
      <c r="AD2382" s="17">
        <v>0.490387630981864</v>
      </c>
      <c r="AE2382" s="17"/>
      <c r="AF2382" s="17">
        <v>0.35730095172021498</v>
      </c>
      <c r="AG2382" s="17">
        <v>0.174926740771008</v>
      </c>
      <c r="AH2382" s="17">
        <v>0.32145794527493399</v>
      </c>
      <c r="AI2382" s="17"/>
      <c r="AJ2382" s="17">
        <v>0.354962262212968</v>
      </c>
      <c r="AK2382" s="17">
        <v>0.19970090910156199</v>
      </c>
      <c r="AL2382" s="17">
        <v>0</v>
      </c>
      <c r="AM2382" s="17">
        <v>0</v>
      </c>
      <c r="AN2382" s="17">
        <v>0.25990610570950101</v>
      </c>
      <c r="AO2382" s="17"/>
      <c r="AP2382" s="17">
        <v>0.32885929701878402</v>
      </c>
      <c r="AQ2382" s="17">
        <v>0.29180216076436599</v>
      </c>
      <c r="AR2382" s="17">
        <v>0.26443604331468301</v>
      </c>
      <c r="AS2382" s="17">
        <v>0.226086786151008</v>
      </c>
      <c r="AT2382" s="17">
        <v>0.429994111972825</v>
      </c>
      <c r="AU2382" s="17"/>
      <c r="AV2382" s="17">
        <v>0.24366560265529599</v>
      </c>
      <c r="AW2382" s="17">
        <v>0.327532130279861</v>
      </c>
      <c r="AX2382" s="17">
        <v>0.265741816502091</v>
      </c>
      <c r="AY2382" s="17">
        <v>0.26446240866314902</v>
      </c>
      <c r="AZ2382" s="17">
        <v>0.30831967032741198</v>
      </c>
      <c r="BA2382" s="17">
        <v>0.27594600776453498</v>
      </c>
      <c r="BB2382" s="17"/>
      <c r="BC2382" s="17">
        <v>0.35595882120433298</v>
      </c>
      <c r="BD2382" s="17">
        <v>0.29675495464366702</v>
      </c>
      <c r="BE2382" s="17">
        <v>0.28350694692906497</v>
      </c>
      <c r="BF2382" s="17">
        <v>5.9928540055113E-2</v>
      </c>
      <c r="BG2382" s="17">
        <v>0</v>
      </c>
    </row>
    <row r="2383" spans="2:59" x14ac:dyDescent="0.35">
      <c r="B2383" t="s">
        <v>100</v>
      </c>
      <c r="C2383" s="17">
        <v>2.6244910712777101E-2</v>
      </c>
      <c r="D2383" s="17">
        <v>5.3653993943146398E-2</v>
      </c>
      <c r="E2383" s="17">
        <v>0</v>
      </c>
      <c r="F2383" s="17"/>
      <c r="G2383" s="17">
        <v>5.5524418625022401E-2</v>
      </c>
      <c r="H2383" s="17">
        <v>0</v>
      </c>
      <c r="I2383" s="17">
        <v>0</v>
      </c>
      <c r="J2383" s="17">
        <v>9.7489646109056805E-2</v>
      </c>
      <c r="K2383" s="17">
        <v>0</v>
      </c>
      <c r="L2383" s="17">
        <v>0</v>
      </c>
      <c r="M2383" s="17"/>
      <c r="N2383" s="17">
        <v>0</v>
      </c>
      <c r="O2383" s="17">
        <v>8.0893867330347993E-2</v>
      </c>
      <c r="P2383" s="17">
        <v>3.7075063441048203E-2</v>
      </c>
      <c r="Q2383" s="17">
        <v>0</v>
      </c>
      <c r="R2383" s="17"/>
      <c r="S2383" s="17">
        <v>0</v>
      </c>
      <c r="T2383" s="17">
        <v>0</v>
      </c>
      <c r="U2383" s="17">
        <v>0</v>
      </c>
      <c r="V2383" s="17">
        <v>0</v>
      </c>
      <c r="W2383" s="17">
        <v>0</v>
      </c>
      <c r="X2383" s="17">
        <v>0</v>
      </c>
      <c r="Y2383" s="17">
        <v>0</v>
      </c>
      <c r="Z2383" s="17">
        <v>1</v>
      </c>
      <c r="AA2383" s="17">
        <v>0.118322467115583</v>
      </c>
      <c r="AB2383" s="17">
        <v>0</v>
      </c>
      <c r="AC2383" s="17">
        <v>0</v>
      </c>
      <c r="AD2383" s="17">
        <v>0</v>
      </c>
      <c r="AE2383" s="17"/>
      <c r="AF2383" s="17">
        <v>2.3012818225341999E-2</v>
      </c>
      <c r="AG2383" s="17">
        <v>4.0865832071575299E-2</v>
      </c>
      <c r="AH2383" s="17">
        <v>0</v>
      </c>
      <c r="AI2383" s="17"/>
      <c r="AJ2383" s="17">
        <v>2.3544999821091001E-2</v>
      </c>
      <c r="AK2383" s="17">
        <v>6.6529236296742497E-2</v>
      </c>
      <c r="AL2383" s="17">
        <v>0</v>
      </c>
      <c r="AM2383" s="17">
        <v>0</v>
      </c>
      <c r="AN2383" s="17">
        <v>0</v>
      </c>
      <c r="AO2383" s="17"/>
      <c r="AP2383" s="17">
        <v>0</v>
      </c>
      <c r="AQ2383" s="17">
        <v>4.8284162546791597E-2</v>
      </c>
      <c r="AR2383" s="17">
        <v>0</v>
      </c>
      <c r="AS2383" s="17">
        <v>0</v>
      </c>
      <c r="AT2383" s="17">
        <v>0</v>
      </c>
      <c r="AU2383" s="17"/>
      <c r="AV2383" s="17">
        <v>6.29893853087862E-2</v>
      </c>
      <c r="AW2383" s="17">
        <v>4.8141864691724899E-2</v>
      </c>
      <c r="AX2383" s="17">
        <v>0</v>
      </c>
      <c r="AY2383" s="17">
        <v>0</v>
      </c>
      <c r="AZ2383" s="17">
        <v>0</v>
      </c>
      <c r="BA2383" s="17">
        <v>0</v>
      </c>
      <c r="BB2383" s="17"/>
      <c r="BC2383" s="17">
        <v>0</v>
      </c>
      <c r="BD2383" s="17">
        <v>0</v>
      </c>
      <c r="BE2383" s="17">
        <v>9.0130741632947306E-2</v>
      </c>
      <c r="BF2383" s="17">
        <v>0</v>
      </c>
      <c r="BG2383" s="17">
        <v>0</v>
      </c>
    </row>
    <row r="2384" spans="2:59" x14ac:dyDescent="0.35">
      <c r="C2384" s="17"/>
      <c r="D2384" s="17"/>
      <c r="E2384" s="17"/>
      <c r="F2384" s="17"/>
      <c r="G2384" s="17"/>
      <c r="H2384" s="17"/>
      <c r="I2384" s="17"/>
      <c r="J2384" s="17"/>
      <c r="K2384" s="17"/>
      <c r="L2384" s="17"/>
      <c r="M2384" s="17"/>
      <c r="N2384" s="17"/>
      <c r="O2384" s="17"/>
      <c r="P2384" s="17"/>
      <c r="Q2384" s="17"/>
      <c r="R2384" s="17"/>
      <c r="S2384" s="17"/>
      <c r="T2384" s="17"/>
      <c r="U2384" s="17"/>
      <c r="V2384" s="17"/>
      <c r="W2384" s="17"/>
      <c r="X2384" s="17"/>
      <c r="Y2384" s="17"/>
      <c r="Z2384" s="17"/>
      <c r="AA2384" s="17"/>
      <c r="AB2384" s="17"/>
      <c r="AC2384" s="17"/>
      <c r="AD2384" s="17"/>
      <c r="AE2384" s="17"/>
      <c r="AF2384" s="17"/>
      <c r="AG2384" s="17"/>
      <c r="AH2384" s="17"/>
      <c r="AI2384" s="17"/>
      <c r="AJ2384" s="17"/>
      <c r="AK2384" s="17"/>
      <c r="AL2384" s="17"/>
      <c r="AM2384" s="17"/>
      <c r="AN2384" s="17"/>
      <c r="AO2384" s="17"/>
      <c r="AP2384" s="17"/>
      <c r="AQ2384" s="17"/>
      <c r="AR2384" s="17"/>
      <c r="AS2384" s="17"/>
      <c r="AT2384" s="17"/>
      <c r="AU2384" s="17"/>
      <c r="AV2384" s="17"/>
      <c r="AW2384" s="17"/>
      <c r="AX2384" s="17"/>
      <c r="AY2384" s="17"/>
      <c r="AZ2384" s="17"/>
      <c r="BA2384" s="17"/>
      <c r="BB2384" s="17"/>
      <c r="BC2384" s="17"/>
      <c r="BD2384" s="17"/>
      <c r="BE2384" s="17"/>
      <c r="BF2384" s="17"/>
      <c r="BG2384" s="17"/>
    </row>
    <row r="2385" spans="2:59" x14ac:dyDescent="0.35">
      <c r="B2385" s="6" t="s">
        <v>741</v>
      </c>
      <c r="C2385" s="17"/>
      <c r="D2385" s="17"/>
      <c r="E2385" s="17"/>
      <c r="F2385" s="17"/>
      <c r="G2385" s="17"/>
      <c r="H2385" s="17"/>
      <c r="I2385" s="17"/>
      <c r="J2385" s="17"/>
      <c r="K2385" s="17"/>
      <c r="L2385" s="17"/>
      <c r="M2385" s="17"/>
      <c r="N2385" s="17"/>
      <c r="O2385" s="17"/>
      <c r="P2385" s="17"/>
      <c r="Q2385" s="17"/>
      <c r="R2385" s="17"/>
      <c r="S2385" s="17"/>
      <c r="T2385" s="17"/>
      <c r="U2385" s="17"/>
      <c r="V2385" s="17"/>
      <c r="W2385" s="17"/>
      <c r="X2385" s="17"/>
      <c r="Y2385" s="17"/>
      <c r="Z2385" s="17"/>
      <c r="AA2385" s="17"/>
      <c r="AB2385" s="17"/>
      <c r="AC2385" s="17"/>
      <c r="AD2385" s="17"/>
      <c r="AE2385" s="17"/>
      <c r="AF2385" s="17"/>
      <c r="AG2385" s="17"/>
      <c r="AH2385" s="17"/>
      <c r="AI2385" s="17"/>
      <c r="AJ2385" s="17"/>
      <c r="AK2385" s="17"/>
      <c r="AL2385" s="17"/>
      <c r="AM2385" s="17"/>
      <c r="AN2385" s="17"/>
      <c r="AO2385" s="17"/>
      <c r="AP2385" s="17"/>
      <c r="AQ2385" s="17"/>
      <c r="AR2385" s="17"/>
      <c r="AS2385" s="17"/>
      <c r="AT2385" s="17"/>
      <c r="AU2385" s="17"/>
      <c r="AV2385" s="17"/>
      <c r="AW2385" s="17"/>
      <c r="AX2385" s="17"/>
      <c r="AY2385" s="17"/>
      <c r="AZ2385" s="17"/>
      <c r="BA2385" s="17"/>
      <c r="BB2385" s="17"/>
      <c r="BC2385" s="17"/>
      <c r="BD2385" s="17"/>
      <c r="BE2385" s="17"/>
      <c r="BF2385" s="17"/>
      <c r="BG2385" s="17"/>
    </row>
    <row r="2386" spans="2:59" x14ac:dyDescent="0.35">
      <c r="B2386" s="24" t="s">
        <v>742</v>
      </c>
      <c r="C2386" s="17"/>
      <c r="D2386" s="17"/>
      <c r="E2386" s="17"/>
      <c r="F2386" s="17"/>
      <c r="G2386" s="17"/>
      <c r="H2386" s="17"/>
      <c r="I2386" s="17"/>
      <c r="J2386" s="17"/>
      <c r="K2386" s="17"/>
      <c r="L2386" s="17"/>
      <c r="M2386" s="17"/>
      <c r="N2386" s="17"/>
      <c r="O2386" s="17"/>
      <c r="P2386" s="17"/>
      <c r="Q2386" s="17"/>
      <c r="R2386" s="17"/>
      <c r="S2386" s="17"/>
      <c r="T2386" s="17"/>
      <c r="U2386" s="17"/>
      <c r="V2386" s="17"/>
      <c r="W2386" s="17"/>
      <c r="X2386" s="17"/>
      <c r="Y2386" s="17"/>
      <c r="Z2386" s="17"/>
      <c r="AA2386" s="17"/>
      <c r="AB2386" s="17"/>
      <c r="AC2386" s="17"/>
      <c r="AD2386" s="17"/>
      <c r="AE2386" s="17"/>
      <c r="AF2386" s="17"/>
      <c r="AG2386" s="17"/>
      <c r="AH2386" s="17"/>
      <c r="AI2386" s="17"/>
      <c r="AJ2386" s="17"/>
      <c r="AK2386" s="17"/>
      <c r="AL2386" s="17"/>
      <c r="AM2386" s="17"/>
      <c r="AN2386" s="17"/>
      <c r="AO2386" s="17"/>
      <c r="AP2386" s="17"/>
      <c r="AQ2386" s="17"/>
      <c r="AR2386" s="17"/>
      <c r="AS2386" s="17"/>
      <c r="AT2386" s="17"/>
      <c r="AU2386" s="17"/>
      <c r="AV2386" s="17"/>
      <c r="AW2386" s="17"/>
      <c r="AX2386" s="17"/>
      <c r="AY2386" s="17"/>
      <c r="AZ2386" s="17"/>
      <c r="BA2386" s="17"/>
      <c r="BB2386" s="17"/>
      <c r="BC2386" s="17"/>
      <c r="BD2386" s="17"/>
      <c r="BE2386" s="17"/>
      <c r="BF2386" s="17"/>
      <c r="BG2386" s="17"/>
    </row>
    <row r="2387" spans="2:59" x14ac:dyDescent="0.35">
      <c r="B2387" t="s">
        <v>721</v>
      </c>
      <c r="C2387" s="17">
        <v>1.45509702743676E-2</v>
      </c>
      <c r="D2387" s="17">
        <v>3.0198085437172E-2</v>
      </c>
      <c r="E2387" s="17">
        <v>0</v>
      </c>
      <c r="F2387" s="17"/>
      <c r="G2387" s="17">
        <v>3.9247294879789597E-2</v>
      </c>
      <c r="H2387" s="17">
        <v>8.1272976640524006E-2</v>
      </c>
      <c r="I2387" s="17">
        <v>0</v>
      </c>
      <c r="J2387" s="17">
        <v>0</v>
      </c>
      <c r="K2387" s="17">
        <v>0</v>
      </c>
      <c r="L2387" s="17">
        <v>0</v>
      </c>
      <c r="M2387" s="17"/>
      <c r="N2387" s="17">
        <v>2.1337255952688601E-2</v>
      </c>
      <c r="O2387" s="17">
        <v>3.2126395788358901E-2</v>
      </c>
      <c r="P2387" s="17">
        <v>0</v>
      </c>
      <c r="Q2387" s="17">
        <v>0</v>
      </c>
      <c r="R2387" s="17"/>
      <c r="S2387" s="17">
        <v>0</v>
      </c>
      <c r="T2387" s="17">
        <v>0</v>
      </c>
      <c r="U2387" s="17">
        <v>0</v>
      </c>
      <c r="V2387" s="17">
        <v>0</v>
      </c>
      <c r="W2387" s="17">
        <v>9.1042008613039904E-2</v>
      </c>
      <c r="X2387" s="17">
        <v>0</v>
      </c>
      <c r="Y2387" s="17">
        <v>0</v>
      </c>
      <c r="Z2387" s="17">
        <v>0</v>
      </c>
      <c r="AA2387" s="17">
        <v>7.6433128501844694E-2</v>
      </c>
      <c r="AB2387" s="17">
        <v>0</v>
      </c>
      <c r="AC2387" s="17">
        <v>0</v>
      </c>
      <c r="AD2387" s="17">
        <v>0</v>
      </c>
      <c r="AE2387" s="17"/>
      <c r="AF2387" s="17">
        <v>0</v>
      </c>
      <c r="AG2387" s="17">
        <v>2.1177118915767498E-2</v>
      </c>
      <c r="AH2387" s="17">
        <v>0</v>
      </c>
      <c r="AI2387" s="17"/>
      <c r="AJ2387" s="17">
        <v>2.4723471318725401E-2</v>
      </c>
      <c r="AK2387" s="17">
        <v>0</v>
      </c>
      <c r="AL2387" s="17">
        <v>0</v>
      </c>
      <c r="AM2387" s="17" t="s">
        <v>697</v>
      </c>
      <c r="AN2387" s="17">
        <v>0</v>
      </c>
      <c r="AO2387" s="17"/>
      <c r="AP2387" s="17">
        <v>0</v>
      </c>
      <c r="AQ2387" s="17">
        <v>1.66675025123924E-2</v>
      </c>
      <c r="AR2387" s="17">
        <v>0.123471097629593</v>
      </c>
      <c r="AS2387" s="17">
        <v>0</v>
      </c>
      <c r="AT2387" s="17">
        <v>0</v>
      </c>
      <c r="AU2387" s="17"/>
      <c r="AV2387" s="17">
        <v>1.95177229933137E-2</v>
      </c>
      <c r="AW2387" s="17">
        <v>0</v>
      </c>
      <c r="AX2387" s="17">
        <v>0.11256568202775399</v>
      </c>
      <c r="AY2387" s="17">
        <v>0</v>
      </c>
      <c r="AZ2387" s="17">
        <v>0</v>
      </c>
      <c r="BA2387" s="17">
        <v>0</v>
      </c>
      <c r="BB2387" s="17"/>
      <c r="BC2387" s="17">
        <v>0</v>
      </c>
      <c r="BD2387" s="17">
        <v>0</v>
      </c>
      <c r="BE2387" s="17">
        <v>3.7954016065018699E-2</v>
      </c>
      <c r="BF2387" s="17">
        <v>0</v>
      </c>
      <c r="BG2387" s="17">
        <v>0.14200904210556101</v>
      </c>
    </row>
    <row r="2388" spans="2:59" x14ac:dyDescent="0.35">
      <c r="B2388" t="s">
        <v>689</v>
      </c>
      <c r="C2388" s="17">
        <v>1.17763744962762E-2</v>
      </c>
      <c r="D2388" s="17">
        <v>2.4439879710642699E-2</v>
      </c>
      <c r="E2388" s="17">
        <v>0</v>
      </c>
      <c r="F2388" s="17"/>
      <c r="G2388" s="17">
        <v>0</v>
      </c>
      <c r="H2388" s="17">
        <v>0</v>
      </c>
      <c r="I2388" s="17">
        <v>5.9136497994697203E-2</v>
      </c>
      <c r="J2388" s="17">
        <v>0</v>
      </c>
      <c r="K2388" s="17">
        <v>0</v>
      </c>
      <c r="L2388" s="17">
        <v>0</v>
      </c>
      <c r="M2388" s="17"/>
      <c r="N2388" s="17">
        <v>0</v>
      </c>
      <c r="O2388" s="17">
        <v>0</v>
      </c>
      <c r="P2388" s="17">
        <v>5.2459041223941502E-2</v>
      </c>
      <c r="Q2388" s="17">
        <v>0</v>
      </c>
      <c r="R2388" s="17"/>
      <c r="S2388" s="17">
        <v>0</v>
      </c>
      <c r="T2388" s="17">
        <v>0</v>
      </c>
      <c r="U2388" s="17">
        <v>0</v>
      </c>
      <c r="V2388" s="17">
        <v>0.192468409594555</v>
      </c>
      <c r="W2388" s="17">
        <v>0</v>
      </c>
      <c r="X2388" s="17">
        <v>0</v>
      </c>
      <c r="Y2388" s="17">
        <v>0</v>
      </c>
      <c r="Z2388" s="17">
        <v>0</v>
      </c>
      <c r="AA2388" s="17">
        <v>0</v>
      </c>
      <c r="AB2388" s="17">
        <v>0</v>
      </c>
      <c r="AC2388" s="17">
        <v>0</v>
      </c>
      <c r="AD2388" s="17">
        <v>0</v>
      </c>
      <c r="AE2388" s="17"/>
      <c r="AF2388" s="17">
        <v>0</v>
      </c>
      <c r="AG2388" s="17">
        <v>2.83256383561486E-2</v>
      </c>
      <c r="AH2388" s="17">
        <v>0</v>
      </c>
      <c r="AI2388" s="17"/>
      <c r="AJ2388" s="17">
        <v>0</v>
      </c>
      <c r="AK2388" s="17">
        <v>0</v>
      </c>
      <c r="AL2388" s="17">
        <v>0</v>
      </c>
      <c r="AM2388" s="17" t="s">
        <v>697</v>
      </c>
      <c r="AN2388" s="17">
        <v>9.1609503256039601E-2</v>
      </c>
      <c r="AO2388" s="17"/>
      <c r="AP2388" s="17">
        <v>0</v>
      </c>
      <c r="AQ2388" s="17">
        <v>0</v>
      </c>
      <c r="AR2388" s="17">
        <v>0</v>
      </c>
      <c r="AS2388" s="17">
        <v>0</v>
      </c>
      <c r="AT2388" s="17">
        <v>0</v>
      </c>
      <c r="AU2388" s="17"/>
      <c r="AV2388" s="17">
        <v>0</v>
      </c>
      <c r="AW2388" s="17">
        <v>0</v>
      </c>
      <c r="AX2388" s="17">
        <v>0</v>
      </c>
      <c r="AY2388" s="17">
        <v>7.4479151639609997E-2</v>
      </c>
      <c r="AZ2388" s="17">
        <v>0</v>
      </c>
      <c r="BA2388" s="17">
        <v>0</v>
      </c>
      <c r="BB2388" s="17"/>
      <c r="BC2388" s="17">
        <v>0</v>
      </c>
      <c r="BD2388" s="17">
        <v>0</v>
      </c>
      <c r="BE2388" s="17">
        <v>0</v>
      </c>
      <c r="BF2388" s="17">
        <v>9.7786419303048405E-2</v>
      </c>
      <c r="BG2388" s="17">
        <v>0</v>
      </c>
    </row>
    <row r="2389" spans="2:59" x14ac:dyDescent="0.35">
      <c r="B2389" t="s">
        <v>690</v>
      </c>
      <c r="C2389" s="17">
        <v>7.2059363781117797E-2</v>
      </c>
      <c r="D2389" s="17">
        <v>5.7479571601941601E-2</v>
      </c>
      <c r="E2389" s="17">
        <v>8.6896796352731301E-2</v>
      </c>
      <c r="F2389" s="17"/>
      <c r="G2389" s="17">
        <v>0.12442102847143199</v>
      </c>
      <c r="H2389" s="17">
        <v>0.168127504066829</v>
      </c>
      <c r="I2389" s="17">
        <v>0.125877991851708</v>
      </c>
      <c r="J2389" s="17">
        <v>0</v>
      </c>
      <c r="K2389" s="17">
        <v>0</v>
      </c>
      <c r="L2389" s="17">
        <v>5.39157079023143E-2</v>
      </c>
      <c r="M2389" s="17"/>
      <c r="N2389" s="17">
        <v>9.5124185956891094E-2</v>
      </c>
      <c r="O2389" s="17">
        <v>3.5037766376028498E-2</v>
      </c>
      <c r="P2389" s="17">
        <v>0.120271067366716</v>
      </c>
      <c r="Q2389" s="17">
        <v>4.2383602442504102E-2</v>
      </c>
      <c r="R2389" s="17"/>
      <c r="S2389" s="17">
        <v>0</v>
      </c>
      <c r="T2389" s="17">
        <v>6.8220986268888506E-2</v>
      </c>
      <c r="U2389" s="17">
        <v>0.163471885404779</v>
      </c>
      <c r="V2389" s="17">
        <v>0.160801269124277</v>
      </c>
      <c r="W2389" s="17">
        <v>0.13274581176844899</v>
      </c>
      <c r="X2389" s="17">
        <v>0.137626763921261</v>
      </c>
      <c r="Y2389" s="17">
        <v>0</v>
      </c>
      <c r="Z2389" s="17">
        <v>0</v>
      </c>
      <c r="AA2389" s="17">
        <v>0</v>
      </c>
      <c r="AB2389" s="17">
        <v>0</v>
      </c>
      <c r="AC2389" s="17">
        <v>6.2808711688497804E-2</v>
      </c>
      <c r="AD2389" s="17">
        <v>0.325453718561803</v>
      </c>
      <c r="AE2389" s="17"/>
      <c r="AF2389" s="17">
        <v>8.1674910806319598E-2</v>
      </c>
      <c r="AG2389" s="17">
        <v>6.1621280647981398E-2</v>
      </c>
      <c r="AH2389" s="17">
        <v>6.5641440791882694E-2</v>
      </c>
      <c r="AI2389" s="17"/>
      <c r="AJ2389" s="17">
        <v>5.2287582109349397E-2</v>
      </c>
      <c r="AK2389" s="17">
        <v>2.9551380103251298E-2</v>
      </c>
      <c r="AL2389" s="17">
        <v>0</v>
      </c>
      <c r="AM2389" s="17" t="s">
        <v>697</v>
      </c>
      <c r="AN2389" s="17">
        <v>0.150102171255274</v>
      </c>
      <c r="AO2389" s="17"/>
      <c r="AP2389" s="17">
        <v>0.24454180032187101</v>
      </c>
      <c r="AQ2389" s="17">
        <v>2.43024202219028E-2</v>
      </c>
      <c r="AR2389" s="17">
        <v>0</v>
      </c>
      <c r="AS2389" s="17">
        <v>9.3922643859888702E-2</v>
      </c>
      <c r="AT2389" s="17">
        <v>0</v>
      </c>
      <c r="AU2389" s="17"/>
      <c r="AV2389" s="17">
        <v>2.8458247155237398E-2</v>
      </c>
      <c r="AW2389" s="17">
        <v>0.133111113262047</v>
      </c>
      <c r="AX2389" s="17">
        <v>0</v>
      </c>
      <c r="AY2389" s="17">
        <v>0.12977086527842299</v>
      </c>
      <c r="AZ2389" s="17">
        <v>0</v>
      </c>
      <c r="BA2389" s="17">
        <v>0.13604880836097799</v>
      </c>
      <c r="BB2389" s="17"/>
      <c r="BC2389" s="17">
        <v>0</v>
      </c>
      <c r="BD2389" s="17">
        <v>0.15930996700004299</v>
      </c>
      <c r="BE2389" s="17">
        <v>8.3179635713777303E-2</v>
      </c>
      <c r="BF2389" s="17">
        <v>0</v>
      </c>
      <c r="BG2389" s="17">
        <v>0</v>
      </c>
    </row>
    <row r="2390" spans="2:59" x14ac:dyDescent="0.35">
      <c r="B2390" t="s">
        <v>691</v>
      </c>
      <c r="C2390" s="17">
        <v>6.4850587066608401E-2</v>
      </c>
      <c r="D2390" s="17">
        <v>4.2850287895324697E-2</v>
      </c>
      <c r="E2390" s="17">
        <v>7.1645427057415598E-2</v>
      </c>
      <c r="F2390" s="17"/>
      <c r="G2390" s="17">
        <v>0.183012255591294</v>
      </c>
      <c r="H2390" s="17">
        <v>0.109932764343194</v>
      </c>
      <c r="I2390" s="17">
        <v>0</v>
      </c>
      <c r="J2390" s="17">
        <v>3.2877799440680998E-2</v>
      </c>
      <c r="K2390" s="17">
        <v>0.14257446918187999</v>
      </c>
      <c r="L2390" s="17">
        <v>0</v>
      </c>
      <c r="M2390" s="17"/>
      <c r="N2390" s="17">
        <v>3.2445639130157598E-2</v>
      </c>
      <c r="O2390" s="17">
        <v>0.109348591704132</v>
      </c>
      <c r="P2390" s="17">
        <v>0</v>
      </c>
      <c r="Q2390" s="17">
        <v>0.112626770349935</v>
      </c>
      <c r="R2390" s="17"/>
      <c r="S2390" s="17">
        <v>9.9027888330025807E-2</v>
      </c>
      <c r="T2390" s="17">
        <v>5.4184057057411202E-2</v>
      </c>
      <c r="U2390" s="17">
        <v>7.52777887380911E-2</v>
      </c>
      <c r="V2390" s="17">
        <v>0</v>
      </c>
      <c r="W2390" s="17">
        <v>0</v>
      </c>
      <c r="X2390" s="17">
        <v>0.30360263666606802</v>
      </c>
      <c r="Y2390" s="17">
        <v>0</v>
      </c>
      <c r="Z2390" s="17">
        <v>0</v>
      </c>
      <c r="AA2390" s="17">
        <v>0.15676917709331001</v>
      </c>
      <c r="AB2390" s="17">
        <v>0</v>
      </c>
      <c r="AC2390" s="17">
        <v>0</v>
      </c>
      <c r="AD2390" s="17">
        <v>0</v>
      </c>
      <c r="AE2390" s="17"/>
      <c r="AF2390" s="17">
        <v>2.2070809746015999E-2</v>
      </c>
      <c r="AG2390" s="17">
        <v>4.5794554279599699E-2</v>
      </c>
      <c r="AH2390" s="17">
        <v>0.23068803367853899</v>
      </c>
      <c r="AI2390" s="17"/>
      <c r="AJ2390" s="17">
        <v>5.4857812323678298E-2</v>
      </c>
      <c r="AK2390" s="17">
        <v>2.8451370292334199E-2</v>
      </c>
      <c r="AL2390" s="17">
        <v>0</v>
      </c>
      <c r="AM2390" s="17" t="s">
        <v>697</v>
      </c>
      <c r="AN2390" s="17">
        <v>0.15882961913850999</v>
      </c>
      <c r="AO2390" s="17"/>
      <c r="AP2390" s="17">
        <v>0</v>
      </c>
      <c r="AQ2390" s="17">
        <v>5.52212244407033E-2</v>
      </c>
      <c r="AR2390" s="17">
        <v>0.10695306682019699</v>
      </c>
      <c r="AS2390" s="17">
        <v>0</v>
      </c>
      <c r="AT2390" s="17">
        <v>0</v>
      </c>
      <c r="AU2390" s="17"/>
      <c r="AV2390" s="17">
        <v>0.120245885511124</v>
      </c>
      <c r="AW2390" s="17">
        <v>0</v>
      </c>
      <c r="AX2390" s="17">
        <v>0</v>
      </c>
      <c r="AY2390" s="17">
        <v>5.7104579417187197E-2</v>
      </c>
      <c r="AZ2390" s="17">
        <v>0</v>
      </c>
      <c r="BA2390" s="17">
        <v>0.116315277825742</v>
      </c>
      <c r="BB2390" s="17"/>
      <c r="BC2390" s="17">
        <v>0.13653485941097601</v>
      </c>
      <c r="BD2390" s="17">
        <v>4.4123147752877297E-2</v>
      </c>
      <c r="BE2390" s="17">
        <v>0</v>
      </c>
      <c r="BF2390" s="17">
        <v>9.8888706338022603E-2</v>
      </c>
      <c r="BG2390" s="17">
        <v>0</v>
      </c>
    </row>
    <row r="2391" spans="2:59" x14ac:dyDescent="0.35">
      <c r="B2391" t="s">
        <v>692</v>
      </c>
      <c r="C2391" s="17">
        <v>1.8225229976469099E-2</v>
      </c>
      <c r="D2391" s="17">
        <v>1.8513876028858001E-2</v>
      </c>
      <c r="E2391" s="17">
        <v>1.82250553665587E-2</v>
      </c>
      <c r="F2391" s="17"/>
      <c r="G2391" s="17">
        <v>6.3545298384172902E-2</v>
      </c>
      <c r="H2391" s="17">
        <v>0</v>
      </c>
      <c r="I2391" s="17">
        <v>0</v>
      </c>
      <c r="J2391" s="17">
        <v>0</v>
      </c>
      <c r="K2391" s="17">
        <v>0</v>
      </c>
      <c r="L2391" s="17">
        <v>4.5542765952039203E-2</v>
      </c>
      <c r="M2391" s="17"/>
      <c r="N2391" s="17">
        <v>0</v>
      </c>
      <c r="O2391" s="17">
        <v>6.6502235621594699E-2</v>
      </c>
      <c r="P2391" s="17">
        <v>0</v>
      </c>
      <c r="Q2391" s="17">
        <v>0</v>
      </c>
      <c r="R2391" s="17"/>
      <c r="S2391" s="17">
        <v>0.12922754430539701</v>
      </c>
      <c r="T2391" s="17">
        <v>0</v>
      </c>
      <c r="U2391" s="17">
        <v>0</v>
      </c>
      <c r="V2391" s="17">
        <v>0</v>
      </c>
      <c r="W2391" s="17">
        <v>0</v>
      </c>
      <c r="X2391" s="17">
        <v>0</v>
      </c>
      <c r="Y2391" s="17">
        <v>0</v>
      </c>
      <c r="Z2391" s="17">
        <v>0</v>
      </c>
      <c r="AA2391" s="17">
        <v>0</v>
      </c>
      <c r="AB2391" s="17">
        <v>0.14174027284818999</v>
      </c>
      <c r="AC2391" s="17">
        <v>0</v>
      </c>
      <c r="AD2391" s="17">
        <v>0</v>
      </c>
      <c r="AE2391" s="17"/>
      <c r="AF2391" s="17">
        <v>5.2742969034288101E-2</v>
      </c>
      <c r="AG2391" s="17">
        <v>0</v>
      </c>
      <c r="AH2391" s="17">
        <v>0</v>
      </c>
      <c r="AI2391" s="17"/>
      <c r="AJ2391" s="17">
        <v>2.50507403864146E-2</v>
      </c>
      <c r="AK2391" s="17">
        <v>3.7127932110888801E-2</v>
      </c>
      <c r="AL2391" s="17">
        <v>0</v>
      </c>
      <c r="AM2391" s="17" t="s">
        <v>697</v>
      </c>
      <c r="AN2391" s="17">
        <v>0</v>
      </c>
      <c r="AO2391" s="17"/>
      <c r="AP2391" s="17">
        <v>0</v>
      </c>
      <c r="AQ2391" s="17">
        <v>5.28607488204089E-2</v>
      </c>
      <c r="AR2391" s="17">
        <v>0</v>
      </c>
      <c r="AS2391" s="17">
        <v>0</v>
      </c>
      <c r="AT2391" s="17">
        <v>0</v>
      </c>
      <c r="AU2391" s="17"/>
      <c r="AV2391" s="17">
        <v>3.1601146911870902E-2</v>
      </c>
      <c r="AW2391" s="17">
        <v>0</v>
      </c>
      <c r="AX2391" s="17">
        <v>0</v>
      </c>
      <c r="AY2391" s="17">
        <v>5.64199904629561E-2</v>
      </c>
      <c r="AZ2391" s="17">
        <v>0</v>
      </c>
      <c r="BA2391" s="17">
        <v>0</v>
      </c>
      <c r="BB2391" s="17"/>
      <c r="BC2391" s="17">
        <v>0</v>
      </c>
      <c r="BD2391" s="17">
        <v>0</v>
      </c>
      <c r="BE2391" s="17">
        <v>0</v>
      </c>
      <c r="BF2391" s="17">
        <v>0</v>
      </c>
      <c r="BG2391" s="17">
        <v>0.22045281961070601</v>
      </c>
    </row>
    <row r="2392" spans="2:59" x14ac:dyDescent="0.35">
      <c r="B2392" t="s">
        <v>598</v>
      </c>
      <c r="C2392" s="17">
        <v>3.6382902419025198E-2</v>
      </c>
      <c r="D2392" s="17">
        <v>5.7715955291710801E-2</v>
      </c>
      <c r="E2392" s="17">
        <v>1.6791467734196201E-2</v>
      </c>
      <c r="F2392" s="17"/>
      <c r="G2392" s="17">
        <v>0</v>
      </c>
      <c r="H2392" s="17">
        <v>0</v>
      </c>
      <c r="I2392" s="17">
        <v>5.5514617359412897E-2</v>
      </c>
      <c r="J2392" s="17">
        <v>3.9529390504588598E-2</v>
      </c>
      <c r="K2392" s="17">
        <v>6.1574405719123801E-2</v>
      </c>
      <c r="L2392" s="17">
        <v>4.3614984027145101E-2</v>
      </c>
      <c r="M2392" s="17"/>
      <c r="N2392" s="17">
        <v>4.1047970330992299E-2</v>
      </c>
      <c r="O2392" s="17">
        <v>0</v>
      </c>
      <c r="P2392" s="17">
        <v>7.4638428419685598E-2</v>
      </c>
      <c r="Q2392" s="17">
        <v>3.6928356361682201E-2</v>
      </c>
      <c r="R2392" s="17"/>
      <c r="S2392" s="17">
        <v>0</v>
      </c>
      <c r="T2392" s="17">
        <v>0.119041545015102</v>
      </c>
      <c r="U2392" s="17">
        <v>0</v>
      </c>
      <c r="V2392" s="17">
        <v>0</v>
      </c>
      <c r="W2392" s="17">
        <v>0.31095499336036497</v>
      </c>
      <c r="X2392" s="17">
        <v>0</v>
      </c>
      <c r="Y2392" s="17">
        <v>0</v>
      </c>
      <c r="Z2392" s="17">
        <v>0</v>
      </c>
      <c r="AA2392" s="17">
        <v>0</v>
      </c>
      <c r="AB2392" s="17">
        <v>0</v>
      </c>
      <c r="AC2392" s="17">
        <v>0</v>
      </c>
      <c r="AD2392" s="17">
        <v>0</v>
      </c>
      <c r="AE2392" s="17"/>
      <c r="AF2392" s="17">
        <v>4.8573488757085302E-2</v>
      </c>
      <c r="AG2392" s="17">
        <v>2.6590803110182599E-2</v>
      </c>
      <c r="AH2392" s="17">
        <v>0</v>
      </c>
      <c r="AI2392" s="17"/>
      <c r="AJ2392" s="17">
        <v>7.9106229234600006E-2</v>
      </c>
      <c r="AK2392" s="17">
        <v>3.2769388184279498E-2</v>
      </c>
      <c r="AL2392" s="17">
        <v>0</v>
      </c>
      <c r="AM2392" s="17" t="s">
        <v>697</v>
      </c>
      <c r="AN2392" s="17">
        <v>0</v>
      </c>
      <c r="AO2392" s="17"/>
      <c r="AP2392" s="17">
        <v>8.9469600070643099E-2</v>
      </c>
      <c r="AQ2392" s="17">
        <v>2.3818356757863E-2</v>
      </c>
      <c r="AR2392" s="17">
        <v>0</v>
      </c>
      <c r="AS2392" s="17">
        <v>0.108133555005477</v>
      </c>
      <c r="AT2392" s="17">
        <v>0</v>
      </c>
      <c r="AU2392" s="17"/>
      <c r="AV2392" s="17">
        <v>2.7891406586574598E-2</v>
      </c>
      <c r="AW2392" s="17">
        <v>4.4942364404694603E-2</v>
      </c>
      <c r="AX2392" s="17">
        <v>0</v>
      </c>
      <c r="AY2392" s="17">
        <v>0.124133514930601</v>
      </c>
      <c r="AZ2392" s="17">
        <v>0</v>
      </c>
      <c r="BA2392" s="17">
        <v>0</v>
      </c>
      <c r="BB2392" s="17"/>
      <c r="BC2392" s="17">
        <v>3.2256032117498501E-2</v>
      </c>
      <c r="BD2392" s="17">
        <v>0</v>
      </c>
      <c r="BE2392" s="17">
        <v>3.6828596592095503E-2</v>
      </c>
      <c r="BF2392" s="17">
        <v>9.1797381222043797E-2</v>
      </c>
      <c r="BG2392" s="17">
        <v>0</v>
      </c>
    </row>
    <row r="2393" spans="2:59" x14ac:dyDescent="0.35">
      <c r="B2393" t="s">
        <v>722</v>
      </c>
      <c r="C2393" s="17">
        <v>0.75604656074433196</v>
      </c>
      <c r="D2393" s="17">
        <v>0.729360732487355</v>
      </c>
      <c r="E2393" s="17">
        <v>0.79252798252507395</v>
      </c>
      <c r="F2393" s="17"/>
      <c r="G2393" s="17">
        <v>0.58977412267331197</v>
      </c>
      <c r="H2393" s="17">
        <v>0.64066675494945202</v>
      </c>
      <c r="I2393" s="17">
        <v>0.67140679016530902</v>
      </c>
      <c r="J2393" s="17">
        <v>0.88806987107301805</v>
      </c>
      <c r="K2393" s="17">
        <v>0.79585112509899603</v>
      </c>
      <c r="L2393" s="17">
        <v>0.85692654211850094</v>
      </c>
      <c r="M2393" s="17"/>
      <c r="N2393" s="17">
        <v>0.81004494862927101</v>
      </c>
      <c r="O2393" s="17">
        <v>0.72571010003242098</v>
      </c>
      <c r="P2393" s="17">
        <v>0.752631462989657</v>
      </c>
      <c r="Q2393" s="17">
        <v>0.73251532475374903</v>
      </c>
      <c r="R2393" s="17"/>
      <c r="S2393" s="17">
        <v>0.77174456736457697</v>
      </c>
      <c r="T2393" s="17">
        <v>0.68442353195524097</v>
      </c>
      <c r="U2393" s="17">
        <v>0.76125032585713004</v>
      </c>
      <c r="V2393" s="17">
        <v>0.64673032128116903</v>
      </c>
      <c r="W2393" s="17">
        <v>0.46525718625814599</v>
      </c>
      <c r="X2393" s="17">
        <v>0.55877059941267004</v>
      </c>
      <c r="Y2393" s="17">
        <v>1</v>
      </c>
      <c r="Z2393" s="17">
        <v>1</v>
      </c>
      <c r="AA2393" s="17">
        <v>0.69239036694877398</v>
      </c>
      <c r="AB2393" s="17">
        <v>0.85825972715180998</v>
      </c>
      <c r="AC2393" s="17">
        <v>0.87694874958722402</v>
      </c>
      <c r="AD2393" s="17">
        <v>0.67454628143819695</v>
      </c>
      <c r="AE2393" s="17"/>
      <c r="AF2393" s="17">
        <v>0.74418660289137595</v>
      </c>
      <c r="AG2393" s="17">
        <v>0.795874768957473</v>
      </c>
      <c r="AH2393" s="17">
        <v>0.70367052552957798</v>
      </c>
      <c r="AI2393" s="17"/>
      <c r="AJ2393" s="17">
        <v>0.763974164627232</v>
      </c>
      <c r="AK2393" s="17">
        <v>0.83789807300682395</v>
      </c>
      <c r="AL2393" s="17">
        <v>1</v>
      </c>
      <c r="AM2393" s="17" t="s">
        <v>697</v>
      </c>
      <c r="AN2393" s="17">
        <v>0.59945870635017595</v>
      </c>
      <c r="AO2393" s="17"/>
      <c r="AP2393" s="17">
        <v>0.66598859960748502</v>
      </c>
      <c r="AQ2393" s="17">
        <v>0.80227020423020601</v>
      </c>
      <c r="AR2393" s="17">
        <v>0.62325201987716505</v>
      </c>
      <c r="AS2393" s="17">
        <v>0.79794380113463403</v>
      </c>
      <c r="AT2393" s="17">
        <v>1</v>
      </c>
      <c r="AU2393" s="17"/>
      <c r="AV2393" s="17">
        <v>0.74317495030193503</v>
      </c>
      <c r="AW2393" s="17">
        <v>0.82194652233325805</v>
      </c>
      <c r="AX2393" s="17">
        <v>0.75403435292494503</v>
      </c>
      <c r="AY2393" s="17">
        <v>0.55809189827122296</v>
      </c>
      <c r="AZ2393" s="17">
        <v>1</v>
      </c>
      <c r="BA2393" s="17">
        <v>0.65613335153835395</v>
      </c>
      <c r="BB2393" s="17"/>
      <c r="BC2393" s="17">
        <v>0.79194862028241297</v>
      </c>
      <c r="BD2393" s="17">
        <v>0.76185621653276103</v>
      </c>
      <c r="BE2393" s="17">
        <v>0.80508967745006099</v>
      </c>
      <c r="BF2393" s="17">
        <v>0.71152749313688501</v>
      </c>
      <c r="BG2393" s="17">
        <v>0.63753813828373296</v>
      </c>
    </row>
    <row r="2394" spans="2:59" x14ac:dyDescent="0.35">
      <c r="B2394" t="s">
        <v>100</v>
      </c>
      <c r="C2394" s="17">
        <v>2.61080112418033E-2</v>
      </c>
      <c r="D2394" s="17">
        <v>3.9441611546995298E-2</v>
      </c>
      <c r="E2394" s="17">
        <v>1.39132709640241E-2</v>
      </c>
      <c r="F2394" s="17"/>
      <c r="G2394" s="17">
        <v>0</v>
      </c>
      <c r="H2394" s="17">
        <v>0</v>
      </c>
      <c r="I2394" s="17">
        <v>8.8064102628872695E-2</v>
      </c>
      <c r="J2394" s="17">
        <v>3.9522938981712899E-2</v>
      </c>
      <c r="K2394" s="17">
        <v>0</v>
      </c>
      <c r="L2394" s="17">
        <v>0</v>
      </c>
      <c r="M2394" s="17"/>
      <c r="N2394" s="17">
        <v>0</v>
      </c>
      <c r="O2394" s="17">
        <v>3.12749104774648E-2</v>
      </c>
      <c r="P2394" s="17">
        <v>0</v>
      </c>
      <c r="Q2394" s="17">
        <v>7.5545946092129099E-2</v>
      </c>
      <c r="R2394" s="17"/>
      <c r="S2394" s="17">
        <v>0</v>
      </c>
      <c r="T2394" s="17">
        <v>7.4129879703357701E-2</v>
      </c>
      <c r="U2394" s="17">
        <v>0</v>
      </c>
      <c r="V2394" s="17">
        <v>0</v>
      </c>
      <c r="W2394" s="17">
        <v>0</v>
      </c>
      <c r="X2394" s="17">
        <v>0</v>
      </c>
      <c r="Y2394" s="17">
        <v>0</v>
      </c>
      <c r="Z2394" s="17">
        <v>0</v>
      </c>
      <c r="AA2394" s="17">
        <v>7.4407327456070801E-2</v>
      </c>
      <c r="AB2394" s="17">
        <v>0</v>
      </c>
      <c r="AC2394" s="17">
        <v>6.0242538724278601E-2</v>
      </c>
      <c r="AD2394" s="17">
        <v>0</v>
      </c>
      <c r="AE2394" s="17"/>
      <c r="AF2394" s="17">
        <v>5.0751218764915298E-2</v>
      </c>
      <c r="AG2394" s="17">
        <v>2.0615835732847601E-2</v>
      </c>
      <c r="AH2394" s="17">
        <v>0</v>
      </c>
      <c r="AI2394" s="17"/>
      <c r="AJ2394" s="17">
        <v>0</v>
      </c>
      <c r="AK2394" s="17">
        <v>3.4201856302422597E-2</v>
      </c>
      <c r="AL2394" s="17">
        <v>0</v>
      </c>
      <c r="AM2394" s="17" t="s">
        <v>697</v>
      </c>
      <c r="AN2394" s="17">
        <v>0</v>
      </c>
      <c r="AO2394" s="17"/>
      <c r="AP2394" s="17">
        <v>0</v>
      </c>
      <c r="AQ2394" s="17">
        <v>2.4859543016523902E-2</v>
      </c>
      <c r="AR2394" s="17">
        <v>0.146323815673045</v>
      </c>
      <c r="AS2394" s="17">
        <v>0</v>
      </c>
      <c r="AT2394" s="17">
        <v>0</v>
      </c>
      <c r="AU2394" s="17"/>
      <c r="AV2394" s="17">
        <v>2.91106405399446E-2</v>
      </c>
      <c r="AW2394" s="17">
        <v>0</v>
      </c>
      <c r="AX2394" s="17">
        <v>0.13339996504730101</v>
      </c>
      <c r="AY2394" s="17">
        <v>0</v>
      </c>
      <c r="AZ2394" s="17">
        <v>0</v>
      </c>
      <c r="BA2394" s="17">
        <v>9.1502562274925106E-2</v>
      </c>
      <c r="BB2394" s="17"/>
      <c r="BC2394" s="17">
        <v>3.92604881891125E-2</v>
      </c>
      <c r="BD2394" s="17">
        <v>3.4710668714319402E-2</v>
      </c>
      <c r="BE2394" s="17">
        <v>3.6948074179047399E-2</v>
      </c>
      <c r="BF2394" s="17">
        <v>0</v>
      </c>
      <c r="BG2394" s="17">
        <v>0</v>
      </c>
    </row>
    <row r="2395" spans="2:59" x14ac:dyDescent="0.35">
      <c r="C2395" s="17"/>
      <c r="D2395" s="17"/>
      <c r="E2395" s="17"/>
      <c r="F2395" s="17"/>
      <c r="G2395" s="17"/>
      <c r="H2395" s="17"/>
      <c r="I2395" s="17"/>
      <c r="J2395" s="17"/>
      <c r="K2395" s="17"/>
      <c r="L2395" s="17"/>
      <c r="M2395" s="17"/>
      <c r="N2395" s="17"/>
      <c r="O2395" s="17"/>
      <c r="P2395" s="17"/>
      <c r="Q2395" s="17"/>
      <c r="R2395" s="17"/>
      <c r="S2395" s="17"/>
      <c r="T2395" s="17"/>
      <c r="U2395" s="17"/>
      <c r="V2395" s="17"/>
      <c r="W2395" s="17"/>
      <c r="X2395" s="17"/>
      <c r="Y2395" s="17"/>
      <c r="Z2395" s="17"/>
      <c r="AA2395" s="17"/>
      <c r="AB2395" s="17"/>
      <c r="AC2395" s="17"/>
      <c r="AD2395" s="17"/>
      <c r="AE2395" s="17"/>
      <c r="AF2395" s="17"/>
      <c r="AG2395" s="17"/>
      <c r="AH2395" s="17"/>
      <c r="AI2395" s="17"/>
      <c r="AJ2395" s="17"/>
      <c r="AK2395" s="17"/>
      <c r="AL2395" s="17"/>
      <c r="AM2395" s="17"/>
      <c r="AN2395" s="17"/>
      <c r="AO2395" s="17"/>
      <c r="AP2395" s="17"/>
      <c r="AQ2395" s="17"/>
      <c r="AR2395" s="17"/>
      <c r="AS2395" s="17"/>
      <c r="AT2395" s="17"/>
      <c r="AU2395" s="17"/>
      <c r="AV2395" s="17"/>
      <c r="AW2395" s="17"/>
      <c r="AX2395" s="17"/>
      <c r="AY2395" s="17"/>
      <c r="AZ2395" s="17"/>
      <c r="BA2395" s="17"/>
      <c r="BB2395" s="17"/>
      <c r="BC2395" s="17"/>
      <c r="BD2395" s="17"/>
      <c r="BE2395" s="17"/>
      <c r="BF2395" s="17"/>
      <c r="BG2395" s="17"/>
    </row>
    <row r="2396" spans="2:59" x14ac:dyDescent="0.35">
      <c r="B2396" s="6" t="s">
        <v>727</v>
      </c>
      <c r="C2396" s="17"/>
      <c r="D2396" s="17"/>
      <c r="E2396" s="17"/>
      <c r="F2396" s="17"/>
      <c r="G2396" s="17"/>
      <c r="H2396" s="17"/>
      <c r="I2396" s="17"/>
      <c r="J2396" s="17"/>
      <c r="K2396" s="17"/>
      <c r="L2396" s="17"/>
      <c r="M2396" s="17"/>
      <c r="N2396" s="17"/>
      <c r="O2396" s="17"/>
      <c r="P2396" s="17"/>
      <c r="Q2396" s="17"/>
      <c r="R2396" s="17"/>
      <c r="S2396" s="17"/>
      <c r="T2396" s="17"/>
      <c r="U2396" s="17"/>
      <c r="V2396" s="17"/>
      <c r="W2396" s="17"/>
      <c r="X2396" s="17"/>
      <c r="Y2396" s="17"/>
      <c r="Z2396" s="17"/>
      <c r="AA2396" s="17"/>
      <c r="AB2396" s="17"/>
      <c r="AC2396" s="17"/>
      <c r="AD2396" s="17"/>
      <c r="AE2396" s="17"/>
      <c r="AF2396" s="17"/>
      <c r="AG2396" s="17"/>
      <c r="AH2396" s="17"/>
      <c r="AI2396" s="17"/>
      <c r="AJ2396" s="17"/>
      <c r="AK2396" s="17"/>
      <c r="AL2396" s="17"/>
      <c r="AM2396" s="17"/>
      <c r="AN2396" s="17"/>
      <c r="AO2396" s="17"/>
      <c r="AP2396" s="17"/>
      <c r="AQ2396" s="17"/>
      <c r="AR2396" s="17"/>
      <c r="AS2396" s="17"/>
      <c r="AT2396" s="17"/>
      <c r="AU2396" s="17"/>
      <c r="AV2396" s="17"/>
      <c r="AW2396" s="17"/>
      <c r="AX2396" s="17"/>
      <c r="AY2396" s="17"/>
      <c r="AZ2396" s="17"/>
      <c r="BA2396" s="17"/>
      <c r="BB2396" s="17"/>
      <c r="BC2396" s="17"/>
      <c r="BD2396" s="17"/>
      <c r="BE2396" s="17"/>
      <c r="BF2396" s="17"/>
      <c r="BG2396" s="17"/>
    </row>
    <row r="2397" spans="2:59" x14ac:dyDescent="0.35">
      <c r="B2397" s="24" t="s">
        <v>742</v>
      </c>
      <c r="C2397" s="17"/>
      <c r="D2397" s="17"/>
      <c r="E2397" s="17"/>
      <c r="F2397" s="17"/>
      <c r="G2397" s="17"/>
      <c r="H2397" s="17"/>
      <c r="I2397" s="17"/>
      <c r="J2397" s="17"/>
      <c r="K2397" s="17"/>
      <c r="L2397" s="17"/>
      <c r="M2397" s="17"/>
      <c r="N2397" s="17"/>
      <c r="O2397" s="17"/>
      <c r="P2397" s="17"/>
      <c r="Q2397" s="17"/>
      <c r="R2397" s="17"/>
      <c r="S2397" s="17"/>
      <c r="T2397" s="17"/>
      <c r="U2397" s="17"/>
      <c r="V2397" s="17"/>
      <c r="W2397" s="17"/>
      <c r="X2397" s="17"/>
      <c r="Y2397" s="17"/>
      <c r="Z2397" s="17"/>
      <c r="AA2397" s="17"/>
      <c r="AB2397" s="17"/>
      <c r="AC2397" s="17"/>
      <c r="AD2397" s="17"/>
      <c r="AE2397" s="17"/>
      <c r="AF2397" s="17"/>
      <c r="AG2397" s="17"/>
      <c r="AH2397" s="17"/>
      <c r="AI2397" s="17"/>
      <c r="AJ2397" s="17"/>
      <c r="AK2397" s="17"/>
      <c r="AL2397" s="17"/>
      <c r="AM2397" s="17"/>
      <c r="AN2397" s="17"/>
      <c r="AO2397" s="17"/>
      <c r="AP2397" s="17"/>
      <c r="AQ2397" s="17"/>
      <c r="AR2397" s="17"/>
      <c r="AS2397" s="17"/>
      <c r="AT2397" s="17"/>
      <c r="AU2397" s="17"/>
      <c r="AV2397" s="17"/>
      <c r="AW2397" s="17"/>
      <c r="AX2397" s="17"/>
      <c r="AY2397" s="17"/>
      <c r="AZ2397" s="17"/>
      <c r="BA2397" s="17"/>
      <c r="BB2397" s="17"/>
      <c r="BC2397" s="17"/>
      <c r="BD2397" s="17"/>
      <c r="BE2397" s="17"/>
      <c r="BF2397" s="17"/>
      <c r="BG2397" s="17"/>
    </row>
    <row r="2398" spans="2:59" x14ac:dyDescent="0.35">
      <c r="B2398" t="s">
        <v>725</v>
      </c>
      <c r="C2398" s="17">
        <v>0.75087408609514605</v>
      </c>
      <c r="D2398" s="17">
        <v>0.72065581185889405</v>
      </c>
      <c r="E2398" s="17">
        <v>0.79061229487260298</v>
      </c>
      <c r="F2398" s="17"/>
      <c r="G2398" s="17">
        <v>0.62902141755310104</v>
      </c>
      <c r="H2398" s="17">
        <v>0.49716671422914199</v>
      </c>
      <c r="I2398" s="17">
        <v>0.71348121482483495</v>
      </c>
      <c r="J2398" s="17">
        <v>0.89669590813837996</v>
      </c>
      <c r="K2398" s="17">
        <v>0.67450333337850099</v>
      </c>
      <c r="L2398" s="17">
        <v>0.91084225002081598</v>
      </c>
      <c r="M2398" s="17"/>
      <c r="N2398" s="17">
        <v>0.79895711654788504</v>
      </c>
      <c r="O2398" s="17">
        <v>0.69680823744406195</v>
      </c>
      <c r="P2398" s="17">
        <v>0.772546227069692</v>
      </c>
      <c r="Q2398" s="17">
        <v>0.73795952069664394</v>
      </c>
      <c r="R2398" s="17"/>
      <c r="S2398" s="17">
        <v>0.77174456736457697</v>
      </c>
      <c r="T2398" s="17">
        <v>0.756212098071112</v>
      </c>
      <c r="U2398" s="17">
        <v>0.76125032585713004</v>
      </c>
      <c r="V2398" s="17">
        <v>0.64673032128116903</v>
      </c>
      <c r="W2398" s="17">
        <v>0.69211031421568403</v>
      </c>
      <c r="X2398" s="17">
        <v>0.58259535491653702</v>
      </c>
      <c r="Y2398" s="17">
        <v>0.889101853023889</v>
      </c>
      <c r="Z2398" s="17">
        <v>0.64864659053303497</v>
      </c>
      <c r="AA2398" s="17">
        <v>0.69239036694877398</v>
      </c>
      <c r="AB2398" s="17">
        <v>0.71214424682247102</v>
      </c>
      <c r="AC2398" s="17">
        <v>0.87941110028497804</v>
      </c>
      <c r="AD2398" s="17">
        <v>0.67454628143819695</v>
      </c>
      <c r="AE2398" s="17"/>
      <c r="AF2398" s="17">
        <v>0.82768044671418495</v>
      </c>
      <c r="AG2398" s="17">
        <v>0.73636349430567305</v>
      </c>
      <c r="AH2398" s="17">
        <v>0.58593654283004504</v>
      </c>
      <c r="AI2398" s="17"/>
      <c r="AJ2398" s="17">
        <v>0.79605246864490398</v>
      </c>
      <c r="AK2398" s="17">
        <v>0.87066746119110305</v>
      </c>
      <c r="AL2398" s="17">
        <v>0.78916018244811703</v>
      </c>
      <c r="AM2398" s="17" t="s">
        <v>697</v>
      </c>
      <c r="AN2398" s="17">
        <v>0.49432834328608399</v>
      </c>
      <c r="AO2398" s="17"/>
      <c r="AP2398" s="17">
        <v>0.73039313277880402</v>
      </c>
      <c r="AQ2398" s="17">
        <v>0.84275606350046095</v>
      </c>
      <c r="AR2398" s="17">
        <v>0.50078493957827197</v>
      </c>
      <c r="AS2398" s="17">
        <v>0.74319389421523496</v>
      </c>
      <c r="AT2398" s="17">
        <v>0.87746619270891402</v>
      </c>
      <c r="AU2398" s="17"/>
      <c r="AV2398" s="17">
        <v>0.790584079881823</v>
      </c>
      <c r="AW2398" s="17">
        <v>0.78610803181253297</v>
      </c>
      <c r="AX2398" s="17">
        <v>0.64238400977218002</v>
      </c>
      <c r="AY2398" s="17">
        <v>0.57690732193924299</v>
      </c>
      <c r="AZ2398" s="17">
        <v>0.90425654470955397</v>
      </c>
      <c r="BA2398" s="17">
        <v>0.765216519637402</v>
      </c>
      <c r="BB2398" s="17"/>
      <c r="BC2398" s="17">
        <v>0.79602247929123704</v>
      </c>
      <c r="BD2398" s="17">
        <v>0.76381714290851699</v>
      </c>
      <c r="BE2398" s="17">
        <v>0.76544619290164595</v>
      </c>
      <c r="BF2398" s="17">
        <v>0.65495739422395605</v>
      </c>
      <c r="BG2398" s="17">
        <v>0.35797665709613302</v>
      </c>
    </row>
    <row r="2399" spans="2:59" x14ac:dyDescent="0.35">
      <c r="B2399" t="s">
        <v>689</v>
      </c>
      <c r="C2399" s="17">
        <v>6.2572598167911497E-2</v>
      </c>
      <c r="D2399" s="17">
        <v>7.1554692423369703E-2</v>
      </c>
      <c r="E2399" s="17">
        <v>5.5029706823051798E-2</v>
      </c>
      <c r="F2399" s="17"/>
      <c r="G2399" s="17">
        <v>5.7225385268874003E-2</v>
      </c>
      <c r="H2399" s="17">
        <v>0.177289018729025</v>
      </c>
      <c r="I2399" s="17">
        <v>4.1813246661154102E-2</v>
      </c>
      <c r="J2399" s="17">
        <v>7.0426292420939396E-2</v>
      </c>
      <c r="K2399" s="17">
        <v>8.5390349806179294E-2</v>
      </c>
      <c r="L2399" s="17">
        <v>0</v>
      </c>
      <c r="M2399" s="17"/>
      <c r="N2399" s="17">
        <v>2.7093110671435799E-2</v>
      </c>
      <c r="O2399" s="17">
        <v>0.10511340688198099</v>
      </c>
      <c r="P2399" s="17">
        <v>3.7324841583730103E-2</v>
      </c>
      <c r="Q2399" s="17">
        <v>7.7928643647294807E-2</v>
      </c>
      <c r="R2399" s="17"/>
      <c r="S2399" s="17">
        <v>0</v>
      </c>
      <c r="T2399" s="17">
        <v>0</v>
      </c>
      <c r="U2399" s="17">
        <v>0</v>
      </c>
      <c r="V2399" s="17">
        <v>0</v>
      </c>
      <c r="W2399" s="17">
        <v>0.13274581176844899</v>
      </c>
      <c r="X2399" s="17">
        <v>0.30360263666606802</v>
      </c>
      <c r="Y2399" s="17">
        <v>5.23702644896748E-2</v>
      </c>
      <c r="Z2399" s="17">
        <v>0.35135340946696503</v>
      </c>
      <c r="AA2399" s="17">
        <v>7.4407327456070801E-2</v>
      </c>
      <c r="AB2399" s="17">
        <v>0</v>
      </c>
      <c r="AC2399" s="17">
        <v>0</v>
      </c>
      <c r="AD2399" s="17">
        <v>0.325453718561803</v>
      </c>
      <c r="AE2399" s="17"/>
      <c r="AF2399" s="17">
        <v>0</v>
      </c>
      <c r="AG2399" s="17">
        <v>6.6811641365642202E-2</v>
      </c>
      <c r="AH2399" s="17">
        <v>0.27259269525500501</v>
      </c>
      <c r="AI2399" s="17"/>
      <c r="AJ2399" s="17">
        <v>3.3441860487634298E-2</v>
      </c>
      <c r="AK2399" s="17">
        <v>3.4201856302422597E-2</v>
      </c>
      <c r="AL2399" s="17">
        <v>0</v>
      </c>
      <c r="AM2399" s="17" t="s">
        <v>697</v>
      </c>
      <c r="AN2399" s="17">
        <v>0.20590509519903</v>
      </c>
      <c r="AO2399" s="17"/>
      <c r="AP2399" s="17">
        <v>0</v>
      </c>
      <c r="AQ2399" s="17">
        <v>8.3703372601045101E-2</v>
      </c>
      <c r="AR2399" s="17">
        <v>0</v>
      </c>
      <c r="AS2399" s="17">
        <v>0</v>
      </c>
      <c r="AT2399" s="17">
        <v>0.122533807291086</v>
      </c>
      <c r="AU2399" s="17"/>
      <c r="AV2399" s="17">
        <v>9.8017038774624601E-2</v>
      </c>
      <c r="AW2399" s="17">
        <v>0</v>
      </c>
      <c r="AX2399" s="17">
        <v>0</v>
      </c>
      <c r="AY2399" s="17">
        <v>0</v>
      </c>
      <c r="AZ2399" s="17">
        <v>9.5743455290446006E-2</v>
      </c>
      <c r="BA2399" s="17">
        <v>0</v>
      </c>
      <c r="BB2399" s="17"/>
      <c r="BC2399" s="17">
        <v>4.2851622995417303E-2</v>
      </c>
      <c r="BD2399" s="17">
        <v>6.8407103754376794E-2</v>
      </c>
      <c r="BE2399" s="17">
        <v>7.3068111642825506E-2</v>
      </c>
      <c r="BF2399" s="17">
        <v>9.8888706338022603E-2</v>
      </c>
      <c r="BG2399" s="17">
        <v>0.205766968135116</v>
      </c>
    </row>
    <row r="2400" spans="2:59" x14ac:dyDescent="0.35">
      <c r="B2400" t="s">
        <v>690</v>
      </c>
      <c r="C2400" s="17">
        <v>2.77650338684945E-2</v>
      </c>
      <c r="D2400" s="17">
        <v>2.29430320775517E-2</v>
      </c>
      <c r="E2400" s="17">
        <v>3.2730994909095798E-2</v>
      </c>
      <c r="F2400" s="17"/>
      <c r="G2400" s="17">
        <v>6.3545298384172902E-2</v>
      </c>
      <c r="H2400" s="17">
        <v>0</v>
      </c>
      <c r="I2400" s="17">
        <v>9.2702797972802994E-2</v>
      </c>
      <c r="J2400" s="17">
        <v>0</v>
      </c>
      <c r="K2400" s="17">
        <v>0</v>
      </c>
      <c r="L2400" s="17">
        <v>0</v>
      </c>
      <c r="M2400" s="17"/>
      <c r="N2400" s="17">
        <v>6.8545220732614501E-2</v>
      </c>
      <c r="O2400" s="17">
        <v>3.3950576913545798E-2</v>
      </c>
      <c r="P2400" s="17">
        <v>0</v>
      </c>
      <c r="Q2400" s="17">
        <v>0</v>
      </c>
      <c r="R2400" s="17"/>
      <c r="S2400" s="17">
        <v>0.12922754430539701</v>
      </c>
      <c r="T2400" s="17">
        <v>0</v>
      </c>
      <c r="U2400" s="17">
        <v>0</v>
      </c>
      <c r="V2400" s="17">
        <v>0</v>
      </c>
      <c r="W2400" s="17">
        <v>0.17514387401586801</v>
      </c>
      <c r="X2400" s="17">
        <v>0</v>
      </c>
      <c r="Y2400" s="17">
        <v>0</v>
      </c>
      <c r="Z2400" s="17">
        <v>0</v>
      </c>
      <c r="AA2400" s="17">
        <v>0</v>
      </c>
      <c r="AB2400" s="17">
        <v>0</v>
      </c>
      <c r="AC2400" s="17">
        <v>6.2808711688497804E-2</v>
      </c>
      <c r="AD2400" s="17">
        <v>0</v>
      </c>
      <c r="AE2400" s="17"/>
      <c r="AF2400" s="17">
        <v>2.6926226014962699E-2</v>
      </c>
      <c r="AG2400" s="17">
        <v>4.4403473641881797E-2</v>
      </c>
      <c r="AH2400" s="17">
        <v>0</v>
      </c>
      <c r="AI2400" s="17"/>
      <c r="AJ2400" s="17">
        <v>3.1043739266486899E-2</v>
      </c>
      <c r="AK2400" s="17">
        <v>6.6679312214140196E-2</v>
      </c>
      <c r="AL2400" s="17">
        <v>0</v>
      </c>
      <c r="AM2400" s="17" t="s">
        <v>697</v>
      </c>
      <c r="AN2400" s="17">
        <v>0</v>
      </c>
      <c r="AO2400" s="17"/>
      <c r="AP2400" s="17">
        <v>3.87115746767542E-2</v>
      </c>
      <c r="AQ2400" s="17">
        <v>2.6986354695602999E-2</v>
      </c>
      <c r="AR2400" s="17">
        <v>0</v>
      </c>
      <c r="AS2400" s="17">
        <v>0.108133555005477</v>
      </c>
      <c r="AT2400" s="17">
        <v>0</v>
      </c>
      <c r="AU2400" s="17"/>
      <c r="AV2400" s="17">
        <v>3.1601146911870902E-2</v>
      </c>
      <c r="AW2400" s="17">
        <v>3.8957460945504098E-2</v>
      </c>
      <c r="AX2400" s="17">
        <v>0</v>
      </c>
      <c r="AY2400" s="17">
        <v>6.9917593106331694E-2</v>
      </c>
      <c r="AZ2400" s="17">
        <v>0</v>
      </c>
      <c r="BA2400" s="17">
        <v>0</v>
      </c>
      <c r="BB2400" s="17"/>
      <c r="BC2400" s="17">
        <v>0</v>
      </c>
      <c r="BD2400" s="17">
        <v>3.6189251481761102E-2</v>
      </c>
      <c r="BE2400" s="17">
        <v>0</v>
      </c>
      <c r="BF2400" s="17">
        <v>9.1797381222043797E-2</v>
      </c>
      <c r="BG2400" s="17">
        <v>0</v>
      </c>
    </row>
    <row r="2401" spans="2:59" x14ac:dyDescent="0.35">
      <c r="B2401" t="s">
        <v>691</v>
      </c>
      <c r="C2401" s="17">
        <v>5.4864647970640799E-2</v>
      </c>
      <c r="D2401" s="17">
        <v>3.8932622580537202E-2</v>
      </c>
      <c r="E2401" s="17">
        <v>7.0721503655586104E-2</v>
      </c>
      <c r="F2401" s="17"/>
      <c r="G2401" s="17">
        <v>0.190528080108259</v>
      </c>
      <c r="H2401" s="17">
        <v>0.100771249680999</v>
      </c>
      <c r="I2401" s="17">
        <v>0</v>
      </c>
      <c r="J2401" s="17">
        <v>3.2877799440680998E-2</v>
      </c>
      <c r="K2401" s="17">
        <v>0</v>
      </c>
      <c r="L2401" s="17">
        <v>4.5542765952039203E-2</v>
      </c>
      <c r="M2401" s="17"/>
      <c r="N2401" s="17">
        <v>4.0533824883833003E-2</v>
      </c>
      <c r="O2401" s="17">
        <v>9.8444926842343197E-2</v>
      </c>
      <c r="P2401" s="17">
        <v>0</v>
      </c>
      <c r="Q2401" s="17">
        <v>7.3098042473964897E-2</v>
      </c>
      <c r="R2401" s="17"/>
      <c r="S2401" s="17">
        <v>9.9027888330025807E-2</v>
      </c>
      <c r="T2401" s="17">
        <v>0</v>
      </c>
      <c r="U2401" s="17">
        <v>9.4043353379833494E-2</v>
      </c>
      <c r="V2401" s="17">
        <v>0.160801269124277</v>
      </c>
      <c r="W2401" s="17">
        <v>0</v>
      </c>
      <c r="X2401" s="17">
        <v>0</v>
      </c>
      <c r="Y2401" s="17">
        <v>0</v>
      </c>
      <c r="Z2401" s="17">
        <v>0</v>
      </c>
      <c r="AA2401" s="17">
        <v>0.15676917709331001</v>
      </c>
      <c r="AB2401" s="17">
        <v>0.14174027284818999</v>
      </c>
      <c r="AC2401" s="17">
        <v>0</v>
      </c>
      <c r="AD2401" s="17">
        <v>0</v>
      </c>
      <c r="AE2401" s="17"/>
      <c r="AF2401" s="17">
        <v>2.5816743019325399E-2</v>
      </c>
      <c r="AG2401" s="17">
        <v>4.3407358763087399E-2</v>
      </c>
      <c r="AH2401" s="17">
        <v>0.141470761914951</v>
      </c>
      <c r="AI2401" s="17"/>
      <c r="AJ2401" s="17">
        <v>2.50507403864146E-2</v>
      </c>
      <c r="AK2401" s="17">
        <v>2.8451370292334199E-2</v>
      </c>
      <c r="AL2401" s="17">
        <v>0</v>
      </c>
      <c r="AM2401" s="17" t="s">
        <v>697</v>
      </c>
      <c r="AN2401" s="17">
        <v>0.155160346675636</v>
      </c>
      <c r="AO2401" s="17"/>
      <c r="AP2401" s="17">
        <v>0.10849550447091</v>
      </c>
      <c r="AQ2401" s="17">
        <v>4.6554209202890801E-2</v>
      </c>
      <c r="AR2401" s="17">
        <v>0</v>
      </c>
      <c r="AS2401" s="17">
        <v>0</v>
      </c>
      <c r="AT2401" s="17">
        <v>0</v>
      </c>
      <c r="AU2401" s="17"/>
      <c r="AV2401" s="17">
        <v>2.4216159676407199E-2</v>
      </c>
      <c r="AW2401" s="17">
        <v>5.1757266237713401E-2</v>
      </c>
      <c r="AX2401" s="17">
        <v>0</v>
      </c>
      <c r="AY2401" s="17">
        <v>0.18256641171589799</v>
      </c>
      <c r="AZ2401" s="17">
        <v>0</v>
      </c>
      <c r="BA2401" s="17">
        <v>0.116315277825742</v>
      </c>
      <c r="BB2401" s="17"/>
      <c r="BC2401" s="17">
        <v>6.0802978793473801E-2</v>
      </c>
      <c r="BD2401" s="17">
        <v>9.2202685752163394E-2</v>
      </c>
      <c r="BE2401" s="17">
        <v>4.7059598249999203E-2</v>
      </c>
      <c r="BF2401" s="17">
        <v>0</v>
      </c>
      <c r="BG2401" s="17">
        <v>0.22045281961070601</v>
      </c>
    </row>
    <row r="2402" spans="2:59" x14ac:dyDescent="0.35">
      <c r="B2402" t="s">
        <v>692</v>
      </c>
      <c r="C2402" s="17">
        <v>0</v>
      </c>
      <c r="D2402" s="17">
        <v>0</v>
      </c>
      <c r="E2402" s="17">
        <v>0</v>
      </c>
      <c r="F2402" s="17"/>
      <c r="G2402" s="17">
        <v>0</v>
      </c>
      <c r="H2402" s="17">
        <v>0</v>
      </c>
      <c r="I2402" s="17">
        <v>0</v>
      </c>
      <c r="J2402" s="17">
        <v>0</v>
      </c>
      <c r="K2402" s="17">
        <v>0</v>
      </c>
      <c r="L2402" s="17">
        <v>0</v>
      </c>
      <c r="M2402" s="17"/>
      <c r="N2402" s="17">
        <v>0</v>
      </c>
      <c r="O2402" s="17">
        <v>0</v>
      </c>
      <c r="P2402" s="17">
        <v>0</v>
      </c>
      <c r="Q2402" s="17">
        <v>0</v>
      </c>
      <c r="R2402" s="17"/>
      <c r="S2402" s="17">
        <v>0</v>
      </c>
      <c r="T2402" s="17">
        <v>0</v>
      </c>
      <c r="U2402" s="17">
        <v>0</v>
      </c>
      <c r="V2402" s="17">
        <v>0</v>
      </c>
      <c r="W2402" s="17">
        <v>0</v>
      </c>
      <c r="X2402" s="17">
        <v>0</v>
      </c>
      <c r="Y2402" s="17">
        <v>0</v>
      </c>
      <c r="Z2402" s="17">
        <v>0</v>
      </c>
      <c r="AA2402" s="17">
        <v>0</v>
      </c>
      <c r="AB2402" s="17">
        <v>0</v>
      </c>
      <c r="AC2402" s="17">
        <v>0</v>
      </c>
      <c r="AD2402" s="17">
        <v>0</v>
      </c>
      <c r="AE2402" s="17"/>
      <c r="AF2402" s="17">
        <v>0</v>
      </c>
      <c r="AG2402" s="17">
        <v>0</v>
      </c>
      <c r="AH2402" s="17">
        <v>0</v>
      </c>
      <c r="AI2402" s="17"/>
      <c r="AJ2402" s="17">
        <v>0</v>
      </c>
      <c r="AK2402" s="17">
        <v>0</v>
      </c>
      <c r="AL2402" s="17">
        <v>0</v>
      </c>
      <c r="AM2402" s="17" t="s">
        <v>697</v>
      </c>
      <c r="AN2402" s="17">
        <v>0</v>
      </c>
      <c r="AO2402" s="17"/>
      <c r="AP2402" s="17">
        <v>0</v>
      </c>
      <c r="AQ2402" s="17">
        <v>0</v>
      </c>
      <c r="AR2402" s="17">
        <v>0</v>
      </c>
      <c r="AS2402" s="17">
        <v>0</v>
      </c>
      <c r="AT2402" s="17">
        <v>0</v>
      </c>
      <c r="AU2402" s="17"/>
      <c r="AV2402" s="17">
        <v>0</v>
      </c>
      <c r="AW2402" s="17">
        <v>0</v>
      </c>
      <c r="AX2402" s="17">
        <v>0</v>
      </c>
      <c r="AY2402" s="17">
        <v>0</v>
      </c>
      <c r="AZ2402" s="17">
        <v>0</v>
      </c>
      <c r="BA2402" s="17">
        <v>0</v>
      </c>
      <c r="BB2402" s="17"/>
      <c r="BC2402" s="17">
        <v>0</v>
      </c>
      <c r="BD2402" s="17">
        <v>0</v>
      </c>
      <c r="BE2402" s="17">
        <v>0</v>
      </c>
      <c r="BF2402" s="17">
        <v>0</v>
      </c>
      <c r="BG2402" s="17">
        <v>0</v>
      </c>
    </row>
    <row r="2403" spans="2:59" x14ac:dyDescent="0.35">
      <c r="B2403" t="s">
        <v>598</v>
      </c>
      <c r="C2403" s="17">
        <v>3.6060193517185903E-2</v>
      </c>
      <c r="D2403" s="17">
        <v>5.6713426148792899E-2</v>
      </c>
      <c r="E2403" s="17">
        <v>1.71055781874093E-2</v>
      </c>
      <c r="F2403" s="17"/>
      <c r="G2403" s="17">
        <v>5.9679818685592599E-2</v>
      </c>
      <c r="H2403" s="17">
        <v>0.14350004072031</v>
      </c>
      <c r="I2403" s="17">
        <v>5.9136497994697203E-2</v>
      </c>
      <c r="J2403" s="17">
        <v>0</v>
      </c>
      <c r="K2403" s="17">
        <v>0</v>
      </c>
      <c r="L2403" s="17">
        <v>0</v>
      </c>
      <c r="M2403" s="17"/>
      <c r="N2403" s="17">
        <v>6.4870727164231604E-2</v>
      </c>
      <c r="O2403" s="17">
        <v>0</v>
      </c>
      <c r="P2403" s="17">
        <v>8.2806948142579301E-2</v>
      </c>
      <c r="Q2403" s="17">
        <v>0</v>
      </c>
      <c r="R2403" s="17"/>
      <c r="S2403" s="17">
        <v>0</v>
      </c>
      <c r="T2403" s="17">
        <v>0</v>
      </c>
      <c r="U2403" s="17">
        <v>7.52777887380911E-2</v>
      </c>
      <c r="V2403" s="17">
        <v>0.192468409594555</v>
      </c>
      <c r="W2403" s="17">
        <v>0</v>
      </c>
      <c r="X2403" s="17">
        <v>0.113802008417395</v>
      </c>
      <c r="Y2403" s="17">
        <v>0</v>
      </c>
      <c r="Z2403" s="17">
        <v>0</v>
      </c>
      <c r="AA2403" s="17">
        <v>0</v>
      </c>
      <c r="AB2403" s="17">
        <v>0</v>
      </c>
      <c r="AC2403" s="17">
        <v>5.7780188026523897E-2</v>
      </c>
      <c r="AD2403" s="17">
        <v>0</v>
      </c>
      <c r="AE2403" s="17"/>
      <c r="AF2403" s="17">
        <v>0</v>
      </c>
      <c r="AG2403" s="17">
        <v>6.5717125076178995E-2</v>
      </c>
      <c r="AH2403" s="17">
        <v>0</v>
      </c>
      <c r="AI2403" s="17"/>
      <c r="AJ2403" s="17">
        <v>0</v>
      </c>
      <c r="AK2403" s="17">
        <v>0</v>
      </c>
      <c r="AL2403" s="17">
        <v>0.210839817551883</v>
      </c>
      <c r="AM2403" s="17" t="s">
        <v>697</v>
      </c>
      <c r="AN2403" s="17">
        <v>0.14460621483924899</v>
      </c>
      <c r="AO2403" s="17"/>
      <c r="AP2403" s="17">
        <v>3.5612290134511698E-2</v>
      </c>
      <c r="AQ2403" s="17">
        <v>0</v>
      </c>
      <c r="AR2403" s="17">
        <v>0.122467080298893</v>
      </c>
      <c r="AS2403" s="17">
        <v>0</v>
      </c>
      <c r="AT2403" s="17">
        <v>0</v>
      </c>
      <c r="AU2403" s="17"/>
      <c r="AV2403" s="17">
        <v>2.9678839598099398E-2</v>
      </c>
      <c r="AW2403" s="17">
        <v>3.58384905207252E-2</v>
      </c>
      <c r="AX2403" s="17">
        <v>0.11165034315276499</v>
      </c>
      <c r="AY2403" s="17">
        <v>7.4479151639609997E-2</v>
      </c>
      <c r="AZ2403" s="17">
        <v>0</v>
      </c>
      <c r="BA2403" s="17">
        <v>0</v>
      </c>
      <c r="BB2403" s="17"/>
      <c r="BC2403" s="17">
        <v>3.28802576220854E-2</v>
      </c>
      <c r="BD2403" s="17">
        <v>0</v>
      </c>
      <c r="BE2403" s="17">
        <v>0</v>
      </c>
      <c r="BF2403" s="17">
        <v>0.15435651821597801</v>
      </c>
      <c r="BG2403" s="17">
        <v>0.215803555158045</v>
      </c>
    </row>
    <row r="2404" spans="2:59" x14ac:dyDescent="0.35">
      <c r="B2404" t="s">
        <v>726</v>
      </c>
      <c r="C2404" s="17">
        <v>4.0826852298418301E-2</v>
      </c>
      <c r="D2404" s="17">
        <v>4.98163228422372E-2</v>
      </c>
      <c r="E2404" s="17">
        <v>1.80134868525735E-2</v>
      </c>
      <c r="F2404" s="17"/>
      <c r="G2404" s="17">
        <v>0</v>
      </c>
      <c r="H2404" s="17">
        <v>8.1272976640524006E-2</v>
      </c>
      <c r="I2404" s="17">
        <v>0</v>
      </c>
      <c r="J2404" s="17">
        <v>0</v>
      </c>
      <c r="K2404" s="17">
        <v>0.24010631681531899</v>
      </c>
      <c r="L2404" s="17">
        <v>0</v>
      </c>
      <c r="M2404" s="17"/>
      <c r="N2404" s="17">
        <v>0</v>
      </c>
      <c r="O2404" s="17">
        <v>6.5682851918067997E-2</v>
      </c>
      <c r="P2404" s="17">
        <v>3.3363838439744699E-2</v>
      </c>
      <c r="Q2404" s="17">
        <v>6.6066377036802598E-2</v>
      </c>
      <c r="R2404" s="17"/>
      <c r="S2404" s="17">
        <v>0</v>
      </c>
      <c r="T2404" s="17">
        <v>0.10896049210801401</v>
      </c>
      <c r="U2404" s="17">
        <v>0</v>
      </c>
      <c r="V2404" s="17">
        <v>0</v>
      </c>
      <c r="W2404" s="17">
        <v>0</v>
      </c>
      <c r="X2404" s="17">
        <v>0</v>
      </c>
      <c r="Y2404" s="17">
        <v>5.8527882486435701E-2</v>
      </c>
      <c r="Z2404" s="17">
        <v>0</v>
      </c>
      <c r="AA2404" s="17">
        <v>7.6433128501844694E-2</v>
      </c>
      <c r="AB2404" s="17">
        <v>0.14611548032933899</v>
      </c>
      <c r="AC2404" s="17">
        <v>0</v>
      </c>
      <c r="AD2404" s="17">
        <v>0</v>
      </c>
      <c r="AE2404" s="17"/>
      <c r="AF2404" s="17">
        <v>6.60578989909065E-2</v>
      </c>
      <c r="AG2404" s="17">
        <v>4.3296906847536697E-2</v>
      </c>
      <c r="AH2404" s="17">
        <v>0</v>
      </c>
      <c r="AI2404" s="17"/>
      <c r="AJ2404" s="17">
        <v>6.7789509148716606E-2</v>
      </c>
      <c r="AK2404" s="17">
        <v>0</v>
      </c>
      <c r="AL2404" s="17">
        <v>0</v>
      </c>
      <c r="AM2404" s="17" t="s">
        <v>697</v>
      </c>
      <c r="AN2404" s="17">
        <v>0</v>
      </c>
      <c r="AO2404" s="17"/>
      <c r="AP2404" s="17">
        <v>0</v>
      </c>
      <c r="AQ2404" s="17">
        <v>0</v>
      </c>
      <c r="AR2404" s="17">
        <v>0.23042416444979</v>
      </c>
      <c r="AS2404" s="17">
        <v>0.14867255077928701</v>
      </c>
      <c r="AT2404" s="17">
        <v>0</v>
      </c>
      <c r="AU2404" s="17"/>
      <c r="AV2404" s="17">
        <v>2.5902735157174599E-2</v>
      </c>
      <c r="AW2404" s="17">
        <v>0</v>
      </c>
      <c r="AX2404" s="17">
        <v>0.11256568202775399</v>
      </c>
      <c r="AY2404" s="17">
        <v>9.6129521598916606E-2</v>
      </c>
      <c r="AZ2404" s="17">
        <v>0</v>
      </c>
      <c r="BA2404" s="17">
        <v>0.118468202536855</v>
      </c>
      <c r="BB2404" s="17"/>
      <c r="BC2404" s="17">
        <v>2.8182173108674401E-2</v>
      </c>
      <c r="BD2404" s="17">
        <v>0</v>
      </c>
      <c r="BE2404" s="17">
        <v>7.7597500613433706E-2</v>
      </c>
      <c r="BF2404" s="17">
        <v>0</v>
      </c>
      <c r="BG2404" s="17">
        <v>0</v>
      </c>
    </row>
    <row r="2405" spans="2:59" x14ac:dyDescent="0.35">
      <c r="B2405" t="s">
        <v>100</v>
      </c>
      <c r="C2405" s="17">
        <v>2.7036588082203099E-2</v>
      </c>
      <c r="D2405" s="17">
        <v>3.9384092068617198E-2</v>
      </c>
      <c r="E2405" s="17">
        <v>1.5786434699680899E-2</v>
      </c>
      <c r="F2405" s="17"/>
      <c r="G2405" s="17">
        <v>0</v>
      </c>
      <c r="H2405" s="17">
        <v>0</v>
      </c>
      <c r="I2405" s="17">
        <v>9.2866242546510505E-2</v>
      </c>
      <c r="J2405" s="17">
        <v>0</v>
      </c>
      <c r="K2405" s="17">
        <v>0</v>
      </c>
      <c r="L2405" s="17">
        <v>4.3614984027145101E-2</v>
      </c>
      <c r="M2405" s="17"/>
      <c r="N2405" s="17">
        <v>0</v>
      </c>
      <c r="O2405" s="17">
        <v>0</v>
      </c>
      <c r="P2405" s="17">
        <v>7.3958144764253997E-2</v>
      </c>
      <c r="Q2405" s="17">
        <v>4.4947416145293503E-2</v>
      </c>
      <c r="R2405" s="17"/>
      <c r="S2405" s="17">
        <v>0</v>
      </c>
      <c r="T2405" s="17">
        <v>0.13482740982087399</v>
      </c>
      <c r="U2405" s="17">
        <v>6.9428532024945394E-2</v>
      </c>
      <c r="V2405" s="17">
        <v>0</v>
      </c>
      <c r="W2405" s="17">
        <v>0</v>
      </c>
      <c r="X2405" s="17">
        <v>0</v>
      </c>
      <c r="Y2405" s="17">
        <v>0</v>
      </c>
      <c r="Z2405" s="17">
        <v>0</v>
      </c>
      <c r="AA2405" s="17">
        <v>0</v>
      </c>
      <c r="AB2405" s="17">
        <v>0</v>
      </c>
      <c r="AC2405" s="17">
        <v>0</v>
      </c>
      <c r="AD2405" s="17">
        <v>0</v>
      </c>
      <c r="AE2405" s="17"/>
      <c r="AF2405" s="17">
        <v>5.3518685260620702E-2</v>
      </c>
      <c r="AG2405" s="17">
        <v>0</v>
      </c>
      <c r="AH2405" s="17">
        <v>0</v>
      </c>
      <c r="AI2405" s="17"/>
      <c r="AJ2405" s="17">
        <v>4.6621682065844099E-2</v>
      </c>
      <c r="AK2405" s="17">
        <v>0</v>
      </c>
      <c r="AL2405" s="17">
        <v>0</v>
      </c>
      <c r="AM2405" s="17" t="s">
        <v>697</v>
      </c>
      <c r="AN2405" s="17">
        <v>0</v>
      </c>
      <c r="AO2405" s="17"/>
      <c r="AP2405" s="17">
        <v>8.6787497939019395E-2</v>
      </c>
      <c r="AQ2405" s="17">
        <v>0</v>
      </c>
      <c r="AR2405" s="17">
        <v>0.146323815673045</v>
      </c>
      <c r="AS2405" s="17">
        <v>0</v>
      </c>
      <c r="AT2405" s="17">
        <v>0</v>
      </c>
      <c r="AU2405" s="17"/>
      <c r="AV2405" s="17">
        <v>0</v>
      </c>
      <c r="AW2405" s="17">
        <v>8.7338750483524505E-2</v>
      </c>
      <c r="AX2405" s="17">
        <v>0.13339996504730101</v>
      </c>
      <c r="AY2405" s="17">
        <v>0</v>
      </c>
      <c r="AZ2405" s="17">
        <v>0</v>
      </c>
      <c r="BA2405" s="17">
        <v>0</v>
      </c>
      <c r="BB2405" s="17"/>
      <c r="BC2405" s="17">
        <v>3.92604881891125E-2</v>
      </c>
      <c r="BD2405" s="17">
        <v>3.9383816103181597E-2</v>
      </c>
      <c r="BE2405" s="17">
        <v>3.6828596592095503E-2</v>
      </c>
      <c r="BF2405" s="17">
        <v>0</v>
      </c>
      <c r="BG2405" s="17">
        <v>0</v>
      </c>
    </row>
    <row r="2406" spans="2:59" x14ac:dyDescent="0.35">
      <c r="C2406" s="17"/>
      <c r="D2406" s="17"/>
      <c r="E2406" s="17"/>
      <c r="F2406" s="17"/>
      <c r="G2406" s="17"/>
      <c r="H2406" s="17"/>
      <c r="I2406" s="17"/>
      <c r="J2406" s="17"/>
      <c r="K2406" s="17"/>
      <c r="L2406" s="17"/>
      <c r="M2406" s="17"/>
      <c r="N2406" s="17"/>
      <c r="O2406" s="17"/>
      <c r="P2406" s="17"/>
      <c r="Q2406" s="17"/>
      <c r="R2406" s="17"/>
      <c r="S2406" s="17"/>
      <c r="T2406" s="17"/>
      <c r="U2406" s="17"/>
      <c r="V2406" s="17"/>
      <c r="W2406" s="17"/>
      <c r="X2406" s="17"/>
      <c r="Y2406" s="17"/>
      <c r="Z2406" s="17"/>
      <c r="AA2406" s="17"/>
      <c r="AB2406" s="17"/>
      <c r="AC2406" s="17"/>
      <c r="AD2406" s="17"/>
      <c r="AE2406" s="17"/>
      <c r="AF2406" s="17"/>
      <c r="AG2406" s="17"/>
      <c r="AH2406" s="17"/>
      <c r="AI2406" s="17"/>
      <c r="AJ2406" s="17"/>
      <c r="AK2406" s="17"/>
      <c r="AL2406" s="17"/>
      <c r="AM2406" s="17"/>
      <c r="AN2406" s="17"/>
      <c r="AO2406" s="17"/>
      <c r="AP2406" s="17"/>
      <c r="AQ2406" s="17"/>
      <c r="AR2406" s="17"/>
      <c r="AS2406" s="17"/>
      <c r="AT2406" s="17"/>
      <c r="AU2406" s="17"/>
      <c r="AV2406" s="17"/>
      <c r="AW2406" s="17"/>
      <c r="AX2406" s="17"/>
      <c r="AY2406" s="17"/>
      <c r="AZ2406" s="17"/>
      <c r="BA2406" s="17"/>
      <c r="BB2406" s="17"/>
      <c r="BC2406" s="17"/>
      <c r="BD2406" s="17"/>
      <c r="BE2406" s="17"/>
      <c r="BF2406" s="17"/>
      <c r="BG2406" s="17"/>
    </row>
    <row r="2407" spans="2:59" x14ac:dyDescent="0.35">
      <c r="B2407" s="6" t="s">
        <v>743</v>
      </c>
      <c r="C2407" s="17"/>
      <c r="D2407" s="17"/>
      <c r="E2407" s="17"/>
      <c r="F2407" s="17"/>
      <c r="G2407" s="17"/>
      <c r="H2407" s="17"/>
      <c r="I2407" s="17"/>
      <c r="J2407" s="17"/>
      <c r="K2407" s="17"/>
      <c r="L2407" s="17"/>
      <c r="M2407" s="17"/>
      <c r="N2407" s="17"/>
      <c r="O2407" s="17"/>
      <c r="P2407" s="17"/>
      <c r="Q2407" s="17"/>
      <c r="R2407" s="17"/>
      <c r="S2407" s="17"/>
      <c r="T2407" s="17"/>
      <c r="U2407" s="17"/>
      <c r="V2407" s="17"/>
      <c r="W2407" s="17"/>
      <c r="X2407" s="17"/>
      <c r="Y2407" s="17"/>
      <c r="Z2407" s="17"/>
      <c r="AA2407" s="17"/>
      <c r="AB2407" s="17"/>
      <c r="AC2407" s="17"/>
      <c r="AD2407" s="17"/>
      <c r="AE2407" s="17"/>
      <c r="AF2407" s="17"/>
      <c r="AG2407" s="17"/>
      <c r="AH2407" s="17"/>
      <c r="AI2407" s="17"/>
      <c r="AJ2407" s="17"/>
      <c r="AK2407" s="17"/>
      <c r="AL2407" s="17"/>
      <c r="AM2407" s="17"/>
      <c r="AN2407" s="17"/>
      <c r="AO2407" s="17"/>
      <c r="AP2407" s="17"/>
      <c r="AQ2407" s="17"/>
      <c r="AR2407" s="17"/>
      <c r="AS2407" s="17"/>
      <c r="AT2407" s="17"/>
      <c r="AU2407" s="17"/>
      <c r="AV2407" s="17"/>
      <c r="AW2407" s="17"/>
      <c r="AX2407" s="17"/>
      <c r="AY2407" s="17"/>
      <c r="AZ2407" s="17"/>
      <c r="BA2407" s="17"/>
      <c r="BB2407" s="17"/>
      <c r="BC2407" s="17"/>
      <c r="BD2407" s="17"/>
      <c r="BE2407" s="17"/>
      <c r="BF2407" s="17"/>
      <c r="BG2407" s="17"/>
    </row>
    <row r="2408" spans="2:59" x14ac:dyDescent="0.35">
      <c r="B2408" s="24" t="s">
        <v>724</v>
      </c>
      <c r="C2408" s="17"/>
      <c r="D2408" s="17"/>
      <c r="E2408" s="17"/>
      <c r="F2408" s="17"/>
      <c r="G2408" s="17"/>
      <c r="H2408" s="17"/>
      <c r="I2408" s="17"/>
      <c r="J2408" s="17"/>
      <c r="K2408" s="17"/>
      <c r="L2408" s="17"/>
      <c r="M2408" s="17"/>
      <c r="N2408" s="17"/>
      <c r="O2408" s="17"/>
      <c r="P2408" s="17"/>
      <c r="Q2408" s="17"/>
      <c r="R2408" s="17"/>
      <c r="S2408" s="17"/>
      <c r="T2408" s="17"/>
      <c r="U2408" s="17"/>
      <c r="V2408" s="17"/>
      <c r="W2408" s="17"/>
      <c r="X2408" s="17"/>
      <c r="Y2408" s="17"/>
      <c r="Z2408" s="17"/>
      <c r="AA2408" s="17"/>
      <c r="AB2408" s="17"/>
      <c r="AC2408" s="17"/>
      <c r="AD2408" s="17"/>
      <c r="AE2408" s="17"/>
      <c r="AF2408" s="17"/>
      <c r="AG2408" s="17"/>
      <c r="AH2408" s="17"/>
      <c r="AI2408" s="17"/>
      <c r="AJ2408" s="17"/>
      <c r="AK2408" s="17"/>
      <c r="AL2408" s="17"/>
      <c r="AM2408" s="17"/>
      <c r="AN2408" s="17"/>
      <c r="AO2408" s="17"/>
      <c r="AP2408" s="17"/>
      <c r="AQ2408" s="17"/>
      <c r="AR2408" s="17"/>
      <c r="AS2408" s="17"/>
      <c r="AT2408" s="17"/>
      <c r="AU2408" s="17"/>
      <c r="AV2408" s="17"/>
      <c r="AW2408" s="17"/>
      <c r="AX2408" s="17"/>
      <c r="AY2408" s="17"/>
      <c r="AZ2408" s="17"/>
      <c r="BA2408" s="17"/>
      <c r="BB2408" s="17"/>
      <c r="BC2408" s="17"/>
      <c r="BD2408" s="17"/>
      <c r="BE2408" s="17"/>
      <c r="BF2408" s="17"/>
      <c r="BG2408" s="17"/>
    </row>
    <row r="2409" spans="2:59" x14ac:dyDescent="0.35">
      <c r="B2409" t="s">
        <v>721</v>
      </c>
      <c r="C2409" s="17">
        <v>0.11822549597743399</v>
      </c>
      <c r="D2409" s="17">
        <v>0.14582230015255901</v>
      </c>
      <c r="E2409" s="17">
        <v>8.7820081561634303E-2</v>
      </c>
      <c r="F2409" s="17"/>
      <c r="G2409" s="17">
        <v>0.196893967135329</v>
      </c>
      <c r="H2409" s="17">
        <v>0.200502691699883</v>
      </c>
      <c r="I2409" s="17">
        <v>5.4495981696834901E-2</v>
      </c>
      <c r="J2409" s="17">
        <v>6.70493465468016E-2</v>
      </c>
      <c r="K2409" s="17">
        <v>5.44227868543289E-2</v>
      </c>
      <c r="L2409" s="17">
        <v>0.112550331217035</v>
      </c>
      <c r="M2409" s="17"/>
      <c r="N2409" s="17">
        <v>0.19923290308570299</v>
      </c>
      <c r="O2409" s="17">
        <v>0.108296778262465</v>
      </c>
      <c r="P2409" s="17">
        <v>6.9266617368172606E-2</v>
      </c>
      <c r="Q2409" s="17">
        <v>7.3371904531273693E-2</v>
      </c>
      <c r="R2409" s="17"/>
      <c r="S2409" s="17">
        <v>0.119528652737159</v>
      </c>
      <c r="T2409" s="17">
        <v>8.5654198222906694E-2</v>
      </c>
      <c r="U2409" s="17">
        <v>0.110728771801038</v>
      </c>
      <c r="V2409" s="17">
        <v>0.15020792081704201</v>
      </c>
      <c r="W2409" s="17">
        <v>0</v>
      </c>
      <c r="X2409" s="17">
        <v>0</v>
      </c>
      <c r="Y2409" s="17">
        <v>0.261328772399881</v>
      </c>
      <c r="Z2409" s="17">
        <v>0.28602031852667398</v>
      </c>
      <c r="AA2409" s="17">
        <v>0.14278482936190801</v>
      </c>
      <c r="AB2409" s="17">
        <v>0</v>
      </c>
      <c r="AC2409" s="17">
        <v>0.21115974590432199</v>
      </c>
      <c r="AD2409" s="17">
        <v>0</v>
      </c>
      <c r="AE2409" s="17"/>
      <c r="AF2409" s="17">
        <v>5.5864948459072E-2</v>
      </c>
      <c r="AG2409" s="17">
        <v>0.180076429416584</v>
      </c>
      <c r="AH2409" s="17">
        <v>6.7042194518124806E-2</v>
      </c>
      <c r="AI2409" s="17"/>
      <c r="AJ2409" s="17">
        <v>0.12562349853572699</v>
      </c>
      <c r="AK2409" s="17">
        <v>0.15777099557202701</v>
      </c>
      <c r="AL2409" s="17">
        <v>0</v>
      </c>
      <c r="AM2409" s="17">
        <v>0.46833128164885601</v>
      </c>
      <c r="AN2409" s="17">
        <v>7.2379035385841395E-2</v>
      </c>
      <c r="AO2409" s="17"/>
      <c r="AP2409" s="17">
        <v>0.122738706275097</v>
      </c>
      <c r="AQ2409" s="17">
        <v>0.13345804507567899</v>
      </c>
      <c r="AR2409" s="17">
        <v>0.12809258488635999</v>
      </c>
      <c r="AS2409" s="17">
        <v>0.10864274508079901</v>
      </c>
      <c r="AT2409" s="17">
        <v>0</v>
      </c>
      <c r="AU2409" s="17"/>
      <c r="AV2409" s="17">
        <v>0.13835035284459701</v>
      </c>
      <c r="AW2409" s="17">
        <v>0.187430335755294</v>
      </c>
      <c r="AX2409" s="17">
        <v>0</v>
      </c>
      <c r="AY2409" s="17">
        <v>9.73719604243444E-2</v>
      </c>
      <c r="AZ2409" s="17">
        <v>0</v>
      </c>
      <c r="BA2409" s="17">
        <v>0</v>
      </c>
      <c r="BB2409" s="17"/>
      <c r="BC2409" s="17">
        <v>3.0264086697095498E-2</v>
      </c>
      <c r="BD2409" s="17">
        <v>0.20156025995996901</v>
      </c>
      <c r="BE2409" s="17">
        <v>5.7602085810104599E-2</v>
      </c>
      <c r="BF2409" s="17">
        <v>0.16539409989786699</v>
      </c>
      <c r="BG2409" s="17">
        <v>0.272559768117694</v>
      </c>
    </row>
    <row r="2410" spans="2:59" x14ac:dyDescent="0.35">
      <c r="B2410" t="s">
        <v>689</v>
      </c>
      <c r="C2410" s="17">
        <v>0.11200343754317001</v>
      </c>
      <c r="D2410" s="17">
        <v>0.128760896635984</v>
      </c>
      <c r="E2410" s="17">
        <v>9.3540521147505495E-2</v>
      </c>
      <c r="F2410" s="17"/>
      <c r="G2410" s="17">
        <v>0.13914157095858401</v>
      </c>
      <c r="H2410" s="17">
        <v>0.189035420315742</v>
      </c>
      <c r="I2410" s="17">
        <v>0.104640512908713</v>
      </c>
      <c r="J2410" s="17">
        <v>4.1465297066078301E-2</v>
      </c>
      <c r="K2410" s="17">
        <v>6.3162283682553E-2</v>
      </c>
      <c r="L2410" s="17">
        <v>0.11817008189768401</v>
      </c>
      <c r="M2410" s="17"/>
      <c r="N2410" s="17">
        <v>6.1731822563947103E-2</v>
      </c>
      <c r="O2410" s="17">
        <v>0.13687867223301201</v>
      </c>
      <c r="P2410" s="17">
        <v>0.133963875048493</v>
      </c>
      <c r="Q2410" s="17">
        <v>0.123771081878877</v>
      </c>
      <c r="R2410" s="17"/>
      <c r="S2410" s="17">
        <v>0.197756793872224</v>
      </c>
      <c r="T2410" s="17">
        <v>0.100484093262595</v>
      </c>
      <c r="U2410" s="17">
        <v>0.106830806180936</v>
      </c>
      <c r="V2410" s="17">
        <v>0</v>
      </c>
      <c r="W2410" s="17">
        <v>0.23965815315673999</v>
      </c>
      <c r="X2410" s="17">
        <v>0.28512314517675602</v>
      </c>
      <c r="Y2410" s="17">
        <v>0</v>
      </c>
      <c r="Z2410" s="17">
        <v>0</v>
      </c>
      <c r="AA2410" s="17">
        <v>0.117602633802461</v>
      </c>
      <c r="AB2410" s="17">
        <v>8.81605525108516E-2</v>
      </c>
      <c r="AC2410" s="17">
        <v>0</v>
      </c>
      <c r="AD2410" s="17">
        <v>0</v>
      </c>
      <c r="AE2410" s="17"/>
      <c r="AF2410" s="17">
        <v>0.10330930373481299</v>
      </c>
      <c r="AG2410" s="17">
        <v>9.1913808553272594E-2</v>
      </c>
      <c r="AH2410" s="17">
        <v>0.121527492240028</v>
      </c>
      <c r="AI2410" s="17"/>
      <c r="AJ2410" s="17">
        <v>7.5803809528303401E-2</v>
      </c>
      <c r="AK2410" s="17">
        <v>0.154706492241067</v>
      </c>
      <c r="AL2410" s="17">
        <v>0</v>
      </c>
      <c r="AM2410" s="17">
        <v>0</v>
      </c>
      <c r="AN2410" s="17">
        <v>0.20156035012357501</v>
      </c>
      <c r="AO2410" s="17"/>
      <c r="AP2410" s="17">
        <v>7.2101220018634199E-2</v>
      </c>
      <c r="AQ2410" s="17">
        <v>0.11140118819354899</v>
      </c>
      <c r="AR2410" s="17">
        <v>9.83515522522736E-2</v>
      </c>
      <c r="AS2410" s="17">
        <v>0.111028236309149</v>
      </c>
      <c r="AT2410" s="17">
        <v>0.33988050269512099</v>
      </c>
      <c r="AU2410" s="17"/>
      <c r="AV2410" s="17">
        <v>6.3503704049144502E-2</v>
      </c>
      <c r="AW2410" s="17">
        <v>7.2687880058586299E-2</v>
      </c>
      <c r="AX2410" s="17">
        <v>0.17494753449935599</v>
      </c>
      <c r="AY2410" s="17">
        <v>5.43269584717197E-2</v>
      </c>
      <c r="AZ2410" s="17">
        <v>0.31396623987302902</v>
      </c>
      <c r="BA2410" s="17">
        <v>0.31313619010170102</v>
      </c>
      <c r="BB2410" s="17"/>
      <c r="BC2410" s="17">
        <v>8.5901886143006895E-2</v>
      </c>
      <c r="BD2410" s="17">
        <v>0.197433100032607</v>
      </c>
      <c r="BE2410" s="17">
        <v>0.106815179197678</v>
      </c>
      <c r="BF2410" s="17">
        <v>6.8410540453457194E-2</v>
      </c>
      <c r="BG2410" s="17">
        <v>0.249238863436198</v>
      </c>
    </row>
    <row r="2411" spans="2:59" x14ac:dyDescent="0.35">
      <c r="B2411" t="s">
        <v>690</v>
      </c>
      <c r="C2411" s="17">
        <v>0.18012750159631599</v>
      </c>
      <c r="D2411" s="17">
        <v>0.180053493884343</v>
      </c>
      <c r="E2411" s="17">
        <v>0.18020904129700799</v>
      </c>
      <c r="F2411" s="17"/>
      <c r="G2411" s="17">
        <v>0.19240787406021601</v>
      </c>
      <c r="H2411" s="17">
        <v>2.7745141204201001E-2</v>
      </c>
      <c r="I2411" s="17">
        <v>0.32111219627996501</v>
      </c>
      <c r="J2411" s="17">
        <v>0.181095151320398</v>
      </c>
      <c r="K2411" s="17">
        <v>0.23671832234410001</v>
      </c>
      <c r="L2411" s="17">
        <v>0.17941020750735501</v>
      </c>
      <c r="M2411" s="17"/>
      <c r="N2411" s="17">
        <v>0.10310488981278799</v>
      </c>
      <c r="O2411" s="17">
        <v>0.167690059807652</v>
      </c>
      <c r="P2411" s="17">
        <v>0.253295207037527</v>
      </c>
      <c r="Q2411" s="17">
        <v>0.22482955184457901</v>
      </c>
      <c r="R2411" s="17"/>
      <c r="S2411" s="17">
        <v>0.19780494880343399</v>
      </c>
      <c r="T2411" s="17">
        <v>0.100788172255765</v>
      </c>
      <c r="U2411" s="17">
        <v>0.17041901430313</v>
      </c>
      <c r="V2411" s="17">
        <v>0.39170773364325101</v>
      </c>
      <c r="W2411" s="17">
        <v>0.14834556116063899</v>
      </c>
      <c r="X2411" s="17">
        <v>0</v>
      </c>
      <c r="Y2411" s="17">
        <v>0.27031307416884698</v>
      </c>
      <c r="Z2411" s="17">
        <v>0</v>
      </c>
      <c r="AA2411" s="17">
        <v>0.194187495486253</v>
      </c>
      <c r="AB2411" s="17">
        <v>9.2323072130676406E-2</v>
      </c>
      <c r="AC2411" s="17">
        <v>0.22248809414217399</v>
      </c>
      <c r="AD2411" s="17">
        <v>0</v>
      </c>
      <c r="AE2411" s="17"/>
      <c r="AF2411" s="17">
        <v>0.1414365304911</v>
      </c>
      <c r="AG2411" s="17">
        <v>0.162407641690681</v>
      </c>
      <c r="AH2411" s="17">
        <v>0.39700741816806301</v>
      </c>
      <c r="AI2411" s="17"/>
      <c r="AJ2411" s="17">
        <v>0.188091757000484</v>
      </c>
      <c r="AK2411" s="17">
        <v>0.17513229642828201</v>
      </c>
      <c r="AL2411" s="17">
        <v>0</v>
      </c>
      <c r="AM2411" s="17">
        <v>0</v>
      </c>
      <c r="AN2411" s="17">
        <v>0.237912014137</v>
      </c>
      <c r="AO2411" s="17"/>
      <c r="AP2411" s="17">
        <v>0.161895528302961</v>
      </c>
      <c r="AQ2411" s="17">
        <v>0.23909153788565601</v>
      </c>
      <c r="AR2411" s="17">
        <v>0</v>
      </c>
      <c r="AS2411" s="17">
        <v>0.16521917270477701</v>
      </c>
      <c r="AT2411" s="17">
        <v>0</v>
      </c>
      <c r="AU2411" s="17"/>
      <c r="AV2411" s="17">
        <v>0.21700565643710901</v>
      </c>
      <c r="AW2411" s="17">
        <v>0.126937948977287</v>
      </c>
      <c r="AX2411" s="17">
        <v>0</v>
      </c>
      <c r="AY2411" s="17">
        <v>0.24142229217223901</v>
      </c>
      <c r="AZ2411" s="17">
        <v>0.182694836844842</v>
      </c>
      <c r="BA2411" s="17">
        <v>0.25098916212612898</v>
      </c>
      <c r="BB2411" s="17"/>
      <c r="BC2411" s="17">
        <v>0.209056528755002</v>
      </c>
      <c r="BD2411" s="17">
        <v>0.108439788733922</v>
      </c>
      <c r="BE2411" s="17">
        <v>0.24028683035743501</v>
      </c>
      <c r="BF2411" s="17">
        <v>5.2926595950956098E-2</v>
      </c>
      <c r="BG2411" s="17">
        <v>0</v>
      </c>
    </row>
    <row r="2412" spans="2:59" x14ac:dyDescent="0.35">
      <c r="B2412" t="s">
        <v>691</v>
      </c>
      <c r="C2412" s="17">
        <v>0.23146800637106099</v>
      </c>
      <c r="D2412" s="17">
        <v>0.264659266107517</v>
      </c>
      <c r="E2412" s="17">
        <v>0.194898771728337</v>
      </c>
      <c r="F2412" s="17"/>
      <c r="G2412" s="17">
        <v>0.23814353932760701</v>
      </c>
      <c r="H2412" s="17">
        <v>0.16524436842858001</v>
      </c>
      <c r="I2412" s="17">
        <v>0.15353474018841001</v>
      </c>
      <c r="J2412" s="17">
        <v>0.297889344915655</v>
      </c>
      <c r="K2412" s="17">
        <v>0.33562269554511498</v>
      </c>
      <c r="L2412" s="17">
        <v>0.22215182580254</v>
      </c>
      <c r="M2412" s="17"/>
      <c r="N2412" s="17">
        <v>0.196908190084257</v>
      </c>
      <c r="O2412" s="17">
        <v>0.20583730019666299</v>
      </c>
      <c r="P2412" s="17">
        <v>0.28655904357619699</v>
      </c>
      <c r="Q2412" s="17">
        <v>0.25553622516818197</v>
      </c>
      <c r="R2412" s="17"/>
      <c r="S2412" s="17">
        <v>0.175752149290792</v>
      </c>
      <c r="T2412" s="17">
        <v>0.36140484383362298</v>
      </c>
      <c r="U2412" s="17">
        <v>0.19504379327511101</v>
      </c>
      <c r="V2412" s="17">
        <v>6.2603352555259797E-2</v>
      </c>
      <c r="W2412" s="17">
        <v>0.43952960480390302</v>
      </c>
      <c r="X2412" s="17">
        <v>0.41855762965807097</v>
      </c>
      <c r="Y2412" s="17">
        <v>0.160486777562064</v>
      </c>
      <c r="Z2412" s="17">
        <v>0.416646601973445</v>
      </c>
      <c r="AA2412" s="17">
        <v>0.20609458704433301</v>
      </c>
      <c r="AB2412" s="17">
        <v>0.38310001516477599</v>
      </c>
      <c r="AC2412" s="17">
        <v>0</v>
      </c>
      <c r="AD2412" s="17">
        <v>0</v>
      </c>
      <c r="AE2412" s="17"/>
      <c r="AF2412" s="17">
        <v>0.30704933374268101</v>
      </c>
      <c r="AG2412" s="17">
        <v>0.185000863808407</v>
      </c>
      <c r="AH2412" s="17">
        <v>0.15996870566609001</v>
      </c>
      <c r="AI2412" s="17"/>
      <c r="AJ2412" s="17">
        <v>0.249444741094174</v>
      </c>
      <c r="AK2412" s="17">
        <v>0.15676108150204501</v>
      </c>
      <c r="AL2412" s="17">
        <v>0.46038379863904999</v>
      </c>
      <c r="AM2412" s="17">
        <v>0.53166871835114404</v>
      </c>
      <c r="AN2412" s="17">
        <v>0.28589847794547901</v>
      </c>
      <c r="AO2412" s="17"/>
      <c r="AP2412" s="17">
        <v>0.23512127846008299</v>
      </c>
      <c r="AQ2412" s="17">
        <v>0.19339144021860599</v>
      </c>
      <c r="AR2412" s="17">
        <v>0.53996675475815903</v>
      </c>
      <c r="AS2412" s="17">
        <v>0.29957032927322602</v>
      </c>
      <c r="AT2412" s="17">
        <v>0</v>
      </c>
      <c r="AU2412" s="17"/>
      <c r="AV2412" s="17">
        <v>0.22061425762687401</v>
      </c>
      <c r="AW2412" s="17">
        <v>0.17559540470296101</v>
      </c>
      <c r="AX2412" s="17">
        <v>0.41066110894562402</v>
      </c>
      <c r="AY2412" s="17">
        <v>0.26825287052799701</v>
      </c>
      <c r="AZ2412" s="17">
        <v>0</v>
      </c>
      <c r="BA2412" s="17">
        <v>0.28331432461350597</v>
      </c>
      <c r="BB2412" s="17"/>
      <c r="BC2412" s="17">
        <v>0.275533402143884</v>
      </c>
      <c r="BD2412" s="17">
        <v>0.192325056924084</v>
      </c>
      <c r="BE2412" s="17">
        <v>0.279238868189634</v>
      </c>
      <c r="BF2412" s="17">
        <v>0.148346514386162</v>
      </c>
      <c r="BG2412" s="17">
        <v>0.23990191297553901</v>
      </c>
    </row>
    <row r="2413" spans="2:59" x14ac:dyDescent="0.35">
      <c r="B2413" t="s">
        <v>692</v>
      </c>
      <c r="C2413" s="17">
        <v>0.15390673869414401</v>
      </c>
      <c r="D2413" s="17">
        <v>0.13129309674539599</v>
      </c>
      <c r="E2413" s="17">
        <v>0.17882183938982499</v>
      </c>
      <c r="F2413" s="17"/>
      <c r="G2413" s="17">
        <v>0.108189911491095</v>
      </c>
      <c r="H2413" s="17">
        <v>0.14131517715125899</v>
      </c>
      <c r="I2413" s="17">
        <v>0.219069621799166</v>
      </c>
      <c r="J2413" s="17">
        <v>0.183312495198345</v>
      </c>
      <c r="K2413" s="17">
        <v>9.9088849562393097E-2</v>
      </c>
      <c r="L2413" s="17">
        <v>0.15883506578373099</v>
      </c>
      <c r="M2413" s="17"/>
      <c r="N2413" s="17">
        <v>0.23707585270791001</v>
      </c>
      <c r="O2413" s="17">
        <v>0.18479973760069199</v>
      </c>
      <c r="P2413" s="17">
        <v>8.1516932241953596E-2</v>
      </c>
      <c r="Q2413" s="17">
        <v>7.6202670915946499E-2</v>
      </c>
      <c r="R2413" s="17"/>
      <c r="S2413" s="17">
        <v>9.0845728796318095E-2</v>
      </c>
      <c r="T2413" s="17">
        <v>0.18288656103985501</v>
      </c>
      <c r="U2413" s="17">
        <v>9.7846529008540198E-2</v>
      </c>
      <c r="V2413" s="17">
        <v>0.31934296223889802</v>
      </c>
      <c r="W2413" s="17">
        <v>0</v>
      </c>
      <c r="X2413" s="17">
        <v>0.14548919822970299</v>
      </c>
      <c r="Y2413" s="17">
        <v>0.155958336636564</v>
      </c>
      <c r="Z2413" s="17">
        <v>0.16926958404356801</v>
      </c>
      <c r="AA2413" s="17">
        <v>6.4641657161277302E-2</v>
      </c>
      <c r="AB2413" s="17">
        <v>0.125019127655013</v>
      </c>
      <c r="AC2413" s="17">
        <v>0.33821758224141701</v>
      </c>
      <c r="AD2413" s="17">
        <v>0.67629592655818205</v>
      </c>
      <c r="AE2413" s="17"/>
      <c r="AF2413" s="17">
        <v>0.19435491175186101</v>
      </c>
      <c r="AG2413" s="17">
        <v>0.18260756022829699</v>
      </c>
      <c r="AH2413" s="17">
        <v>0</v>
      </c>
      <c r="AI2413" s="17"/>
      <c r="AJ2413" s="17">
        <v>0.13850237063243701</v>
      </c>
      <c r="AK2413" s="17">
        <v>0.18482397480681001</v>
      </c>
      <c r="AL2413" s="17">
        <v>0.18862813769328601</v>
      </c>
      <c r="AM2413" s="17">
        <v>0</v>
      </c>
      <c r="AN2413" s="17">
        <v>0</v>
      </c>
      <c r="AO2413" s="17"/>
      <c r="AP2413" s="17">
        <v>0.128485366065579</v>
      </c>
      <c r="AQ2413" s="17">
        <v>0.168936551081631</v>
      </c>
      <c r="AR2413" s="17">
        <v>0.118027887926279</v>
      </c>
      <c r="AS2413" s="17">
        <v>0.176802096737224</v>
      </c>
      <c r="AT2413" s="17">
        <v>0.36068699358415901</v>
      </c>
      <c r="AU2413" s="17"/>
      <c r="AV2413" s="17">
        <v>0.14043425769888501</v>
      </c>
      <c r="AW2413" s="17">
        <v>0.12501719483235499</v>
      </c>
      <c r="AX2413" s="17">
        <v>0.41439135655502002</v>
      </c>
      <c r="AY2413" s="17">
        <v>0.216512490451884</v>
      </c>
      <c r="AZ2413" s="17">
        <v>0.186984577537537</v>
      </c>
      <c r="BA2413" s="17">
        <v>6.6047705838327794E-2</v>
      </c>
      <c r="BB2413" s="17"/>
      <c r="BC2413" s="17">
        <v>0.11903275596844</v>
      </c>
      <c r="BD2413" s="17">
        <v>6.04703980350704E-2</v>
      </c>
      <c r="BE2413" s="17">
        <v>0.15694283890320801</v>
      </c>
      <c r="BF2413" s="17">
        <v>0.37236538989302798</v>
      </c>
      <c r="BG2413" s="17">
        <v>0</v>
      </c>
    </row>
    <row r="2414" spans="2:59" x14ac:dyDescent="0.35">
      <c r="B2414" t="s">
        <v>598</v>
      </c>
      <c r="C2414" s="17">
        <v>5.7116297256737898E-2</v>
      </c>
      <c r="D2414" s="17">
        <v>5.6864090778917999E-2</v>
      </c>
      <c r="E2414" s="17">
        <v>5.7394171550725098E-2</v>
      </c>
      <c r="F2414" s="17"/>
      <c r="G2414" s="17">
        <v>0</v>
      </c>
      <c r="H2414" s="17">
        <v>8.3020577411783994E-2</v>
      </c>
      <c r="I2414" s="17">
        <v>0.105696112544994</v>
      </c>
      <c r="J2414" s="17">
        <v>6.1191213502472398E-2</v>
      </c>
      <c r="K2414" s="17">
        <v>4.6600866966180599E-2</v>
      </c>
      <c r="L2414" s="17">
        <v>4.05644076192112E-2</v>
      </c>
      <c r="M2414" s="17"/>
      <c r="N2414" s="17">
        <v>9.0484420668889204E-2</v>
      </c>
      <c r="O2414" s="17">
        <v>6.2781840729354804E-2</v>
      </c>
      <c r="P2414" s="17">
        <v>0</v>
      </c>
      <c r="Q2414" s="17">
        <v>6.2743552547555495E-2</v>
      </c>
      <c r="R2414" s="17"/>
      <c r="S2414" s="17">
        <v>7.35524868055486E-2</v>
      </c>
      <c r="T2414" s="17">
        <v>0</v>
      </c>
      <c r="U2414" s="17">
        <v>0.103661490109514</v>
      </c>
      <c r="V2414" s="17">
        <v>0</v>
      </c>
      <c r="W2414" s="17">
        <v>7.9939757836130804E-2</v>
      </c>
      <c r="X2414" s="17">
        <v>0</v>
      </c>
      <c r="Y2414" s="17">
        <v>7.0125606720261996E-2</v>
      </c>
      <c r="Z2414" s="17">
        <v>0</v>
      </c>
      <c r="AA2414" s="17">
        <v>0.113795117408484</v>
      </c>
      <c r="AB2414" s="17">
        <v>0.125019127655013</v>
      </c>
      <c r="AC2414" s="17">
        <v>0</v>
      </c>
      <c r="AD2414" s="17">
        <v>0</v>
      </c>
      <c r="AE2414" s="17"/>
      <c r="AF2414" s="17">
        <v>2.8278645783594701E-2</v>
      </c>
      <c r="AG2414" s="17">
        <v>9.5181636994260299E-2</v>
      </c>
      <c r="AH2414" s="17">
        <v>6.5059708866563301E-2</v>
      </c>
      <c r="AI2414" s="17"/>
      <c r="AJ2414" s="17">
        <v>6.6790339008641106E-2</v>
      </c>
      <c r="AK2414" s="17">
        <v>7.8845140606028596E-2</v>
      </c>
      <c r="AL2414" s="17">
        <v>0</v>
      </c>
      <c r="AM2414" s="17">
        <v>0</v>
      </c>
      <c r="AN2414" s="17">
        <v>0</v>
      </c>
      <c r="AO2414" s="17"/>
      <c r="AP2414" s="17">
        <v>8.5005655794698903E-2</v>
      </c>
      <c r="AQ2414" s="17">
        <v>5.8106018530043303E-2</v>
      </c>
      <c r="AR2414" s="17">
        <v>0</v>
      </c>
      <c r="AS2414" s="17">
        <v>4.5538405249329499E-2</v>
      </c>
      <c r="AT2414" s="17">
        <v>0</v>
      </c>
      <c r="AU2414" s="17"/>
      <c r="AV2414" s="17">
        <v>9.4371496918162906E-2</v>
      </c>
      <c r="AW2414" s="17">
        <v>8.5697314291070706E-2</v>
      </c>
      <c r="AX2414" s="17">
        <v>0</v>
      </c>
      <c r="AY2414" s="17">
        <v>4.0081837853624798E-2</v>
      </c>
      <c r="AZ2414" s="17">
        <v>0</v>
      </c>
      <c r="BA2414" s="17">
        <v>0</v>
      </c>
      <c r="BB2414" s="17"/>
      <c r="BC2414" s="17">
        <v>0</v>
      </c>
      <c r="BD2414" s="17">
        <v>4.6239852504942697E-2</v>
      </c>
      <c r="BE2414" s="17">
        <v>8.4089135226237094E-2</v>
      </c>
      <c r="BF2414" s="17">
        <v>0.101798995187023</v>
      </c>
      <c r="BG2414" s="17">
        <v>0.23829945547056899</v>
      </c>
    </row>
    <row r="2415" spans="2:59" x14ac:dyDescent="0.35">
      <c r="B2415" t="s">
        <v>722</v>
      </c>
      <c r="C2415" s="17">
        <v>6.0539944505498301E-2</v>
      </c>
      <c r="D2415" s="17">
        <v>4.4024639665044898E-2</v>
      </c>
      <c r="E2415" s="17">
        <v>7.87360618780268E-2</v>
      </c>
      <c r="F2415" s="17"/>
      <c r="G2415" s="17">
        <v>4.4264970330455101E-2</v>
      </c>
      <c r="H2415" s="17">
        <v>7.8315044156000296E-2</v>
      </c>
      <c r="I2415" s="17">
        <v>4.1450834581918297E-2</v>
      </c>
      <c r="J2415" s="17">
        <v>3.7289378249115199E-2</v>
      </c>
      <c r="K2415" s="17">
        <v>5.9694301012881201E-2</v>
      </c>
      <c r="L2415" s="17">
        <v>9.3872948132957296E-2</v>
      </c>
      <c r="M2415" s="17"/>
      <c r="N2415" s="17">
        <v>4.9553773812796402E-2</v>
      </c>
      <c r="O2415" s="17">
        <v>5.4163569673914697E-2</v>
      </c>
      <c r="P2415" s="17">
        <v>6.1655176956427901E-2</v>
      </c>
      <c r="Q2415" s="17">
        <v>8.2232210017279997E-2</v>
      </c>
      <c r="R2415" s="17"/>
      <c r="S2415" s="17">
        <v>3.3344278222348901E-2</v>
      </c>
      <c r="T2415" s="17">
        <v>0</v>
      </c>
      <c r="U2415" s="17">
        <v>9.9642069645105205E-2</v>
      </c>
      <c r="V2415" s="17">
        <v>7.6138030745548896E-2</v>
      </c>
      <c r="W2415" s="17">
        <v>0</v>
      </c>
      <c r="X2415" s="17">
        <v>0.15083002693547001</v>
      </c>
      <c r="Y2415" s="17">
        <v>8.1787432512381603E-2</v>
      </c>
      <c r="Z2415" s="17">
        <v>0</v>
      </c>
      <c r="AA2415" s="17">
        <v>5.5729046337954301E-2</v>
      </c>
      <c r="AB2415" s="17">
        <v>0.10433216833027199</v>
      </c>
      <c r="AC2415" s="17">
        <v>0.15303674697141301</v>
      </c>
      <c r="AD2415" s="17">
        <v>0</v>
      </c>
      <c r="AE2415" s="17"/>
      <c r="AF2415" s="17">
        <v>8.7051167339892099E-2</v>
      </c>
      <c r="AG2415" s="17">
        <v>3.4422609761494999E-2</v>
      </c>
      <c r="AH2415" s="17">
        <v>6.9103255244844203E-2</v>
      </c>
      <c r="AI2415" s="17"/>
      <c r="AJ2415" s="17">
        <v>0.10008153238956601</v>
      </c>
      <c r="AK2415" s="17">
        <v>2.4206397027307501E-2</v>
      </c>
      <c r="AL2415" s="17">
        <v>0.17489397995137199</v>
      </c>
      <c r="AM2415" s="17">
        <v>0</v>
      </c>
      <c r="AN2415" s="17">
        <v>7.4604165221519206E-2</v>
      </c>
      <c r="AO2415" s="17"/>
      <c r="AP2415" s="17">
        <v>0.16427213784255201</v>
      </c>
      <c r="AQ2415" s="17">
        <v>3.4908635677161202E-2</v>
      </c>
      <c r="AR2415" s="17">
        <v>0</v>
      </c>
      <c r="AS2415" s="17">
        <v>0</v>
      </c>
      <c r="AT2415" s="17">
        <v>0</v>
      </c>
      <c r="AU2415" s="17"/>
      <c r="AV2415" s="17">
        <v>2.0202370551401099E-2</v>
      </c>
      <c r="AW2415" s="17">
        <v>0.165608757374438</v>
      </c>
      <c r="AX2415" s="17">
        <v>0</v>
      </c>
      <c r="AY2415" s="17">
        <v>0</v>
      </c>
      <c r="AZ2415" s="17">
        <v>0.16112484979615599</v>
      </c>
      <c r="BA2415" s="17">
        <v>0</v>
      </c>
      <c r="BB2415" s="17"/>
      <c r="BC2415" s="17">
        <v>0.153293359445108</v>
      </c>
      <c r="BD2415" s="17">
        <v>0</v>
      </c>
      <c r="BE2415" s="17">
        <v>2.50622168706571E-2</v>
      </c>
      <c r="BF2415" s="17">
        <v>5.6557993944703497E-2</v>
      </c>
      <c r="BG2415" s="17">
        <v>0</v>
      </c>
    </row>
    <row r="2416" spans="2:59" x14ac:dyDescent="0.35">
      <c r="B2416" t="s">
        <v>100</v>
      </c>
      <c r="C2416" s="17">
        <v>8.66125780556391E-2</v>
      </c>
      <c r="D2416" s="17">
        <v>4.8522216030237403E-2</v>
      </c>
      <c r="E2416" s="17">
        <v>0.12857951144693799</v>
      </c>
      <c r="F2416" s="17"/>
      <c r="G2416" s="17">
        <v>8.0958166696713602E-2</v>
      </c>
      <c r="H2416" s="17">
        <v>0.114821579632551</v>
      </c>
      <c r="I2416" s="17">
        <v>0</v>
      </c>
      <c r="J2416" s="17">
        <v>0.130707773201134</v>
      </c>
      <c r="K2416" s="17">
        <v>0.10468989403244799</v>
      </c>
      <c r="L2416" s="17">
        <v>7.4445132039485204E-2</v>
      </c>
      <c r="M2416" s="17"/>
      <c r="N2416" s="17">
        <v>6.1908147263709599E-2</v>
      </c>
      <c r="O2416" s="17">
        <v>7.9552041496245701E-2</v>
      </c>
      <c r="P2416" s="17">
        <v>0.113743147771229</v>
      </c>
      <c r="Q2416" s="17">
        <v>0.101312803096307</v>
      </c>
      <c r="R2416" s="17"/>
      <c r="S2416" s="17">
        <v>0.111414961472175</v>
      </c>
      <c r="T2416" s="17">
        <v>0.168782131385255</v>
      </c>
      <c r="U2416" s="17">
        <v>0.11582752567662601</v>
      </c>
      <c r="V2416" s="17">
        <v>0</v>
      </c>
      <c r="W2416" s="17">
        <v>9.2526923042586098E-2</v>
      </c>
      <c r="X2416" s="17">
        <v>0</v>
      </c>
      <c r="Y2416" s="17">
        <v>0</v>
      </c>
      <c r="Z2416" s="17">
        <v>0.12806349545631401</v>
      </c>
      <c r="AA2416" s="17">
        <v>0.105164633397328</v>
      </c>
      <c r="AB2416" s="17">
        <v>8.2045936553398105E-2</v>
      </c>
      <c r="AC2416" s="17">
        <v>7.5097830740674595E-2</v>
      </c>
      <c r="AD2416" s="17">
        <v>0.32370407344181801</v>
      </c>
      <c r="AE2416" s="17"/>
      <c r="AF2416" s="17">
        <v>8.2655158696986905E-2</v>
      </c>
      <c r="AG2416" s="17">
        <v>6.8389449547002795E-2</v>
      </c>
      <c r="AH2416" s="17">
        <v>0.120291225296287</v>
      </c>
      <c r="AI2416" s="17"/>
      <c r="AJ2416" s="17">
        <v>5.5661951810667902E-2</v>
      </c>
      <c r="AK2416" s="17">
        <v>6.7753621816431797E-2</v>
      </c>
      <c r="AL2416" s="17">
        <v>0.17609408371629201</v>
      </c>
      <c r="AM2416" s="17">
        <v>0</v>
      </c>
      <c r="AN2416" s="17">
        <v>0.127645957186585</v>
      </c>
      <c r="AO2416" s="17"/>
      <c r="AP2416" s="17">
        <v>3.0380107240395301E-2</v>
      </c>
      <c r="AQ2416" s="17">
        <v>6.0706583337674702E-2</v>
      </c>
      <c r="AR2416" s="17">
        <v>0.11556122017692801</v>
      </c>
      <c r="AS2416" s="17">
        <v>9.3199014645494599E-2</v>
      </c>
      <c r="AT2416" s="17">
        <v>0.29943250372072</v>
      </c>
      <c r="AU2416" s="17"/>
      <c r="AV2416" s="17">
        <v>0.10551790387382599</v>
      </c>
      <c r="AW2416" s="17">
        <v>6.1025164008008399E-2</v>
      </c>
      <c r="AX2416" s="17">
        <v>0</v>
      </c>
      <c r="AY2416" s="17">
        <v>8.2031590098191207E-2</v>
      </c>
      <c r="AZ2416" s="17">
        <v>0.15522949594843599</v>
      </c>
      <c r="BA2416" s="17">
        <v>8.6512617320335994E-2</v>
      </c>
      <c r="BB2416" s="17"/>
      <c r="BC2416" s="17">
        <v>0.126917980847464</v>
      </c>
      <c r="BD2416" s="17">
        <v>0.19353154380940499</v>
      </c>
      <c r="BE2416" s="17">
        <v>4.9962845445046401E-2</v>
      </c>
      <c r="BF2416" s="17">
        <v>3.4199870286801798E-2</v>
      </c>
      <c r="BG2416" s="17">
        <v>0</v>
      </c>
    </row>
    <row r="2417" spans="2:59" x14ac:dyDescent="0.35">
      <c r="C2417" s="17"/>
      <c r="D2417" s="17"/>
      <c r="E2417" s="17"/>
      <c r="F2417" s="17"/>
      <c r="G2417" s="17"/>
      <c r="H2417" s="17"/>
      <c r="I2417" s="17"/>
      <c r="J2417" s="17"/>
      <c r="K2417" s="17"/>
      <c r="L2417" s="17"/>
      <c r="M2417" s="17"/>
      <c r="N2417" s="17"/>
      <c r="O2417" s="17"/>
      <c r="P2417" s="17"/>
      <c r="Q2417" s="17"/>
      <c r="R2417" s="17"/>
      <c r="S2417" s="17"/>
      <c r="T2417" s="17"/>
      <c r="U2417" s="17"/>
      <c r="V2417" s="17"/>
      <c r="W2417" s="17"/>
      <c r="X2417" s="17"/>
      <c r="Y2417" s="17"/>
      <c r="Z2417" s="17"/>
      <c r="AA2417" s="17"/>
      <c r="AB2417" s="17"/>
      <c r="AC2417" s="17"/>
      <c r="AD2417" s="17"/>
      <c r="AE2417" s="17"/>
      <c r="AF2417" s="17"/>
      <c r="AG2417" s="17"/>
      <c r="AH2417" s="17"/>
      <c r="AI2417" s="17"/>
      <c r="AJ2417" s="17"/>
      <c r="AK2417" s="17"/>
      <c r="AL2417" s="17"/>
      <c r="AM2417" s="17"/>
      <c r="AN2417" s="17"/>
      <c r="AO2417" s="17"/>
      <c r="AP2417" s="17"/>
      <c r="AQ2417" s="17"/>
      <c r="AR2417" s="17"/>
      <c r="AS2417" s="17"/>
      <c r="AT2417" s="17"/>
      <c r="AU2417" s="17"/>
      <c r="AV2417" s="17"/>
      <c r="AW2417" s="17"/>
      <c r="AX2417" s="17"/>
      <c r="AY2417" s="17"/>
      <c r="AZ2417" s="17"/>
      <c r="BA2417" s="17"/>
      <c r="BB2417" s="17"/>
      <c r="BC2417" s="17"/>
      <c r="BD2417" s="17"/>
      <c r="BE2417" s="17"/>
      <c r="BF2417" s="17"/>
      <c r="BG2417" s="17"/>
    </row>
    <row r="2418" spans="2:59" x14ac:dyDescent="0.35">
      <c r="B2418" s="6" t="s">
        <v>727</v>
      </c>
      <c r="C2418" s="17"/>
      <c r="D2418" s="17"/>
      <c r="E2418" s="17"/>
      <c r="F2418" s="17"/>
      <c r="G2418" s="17"/>
      <c r="H2418" s="17"/>
      <c r="I2418" s="17"/>
      <c r="J2418" s="17"/>
      <c r="K2418" s="17"/>
      <c r="L2418" s="17"/>
      <c r="M2418" s="17"/>
      <c r="N2418" s="17"/>
      <c r="O2418" s="17"/>
      <c r="P2418" s="17"/>
      <c r="Q2418" s="17"/>
      <c r="R2418" s="17"/>
      <c r="S2418" s="17"/>
      <c r="T2418" s="17"/>
      <c r="U2418" s="17"/>
      <c r="V2418" s="17"/>
      <c r="W2418" s="17"/>
      <c r="X2418" s="17"/>
      <c r="Y2418" s="17"/>
      <c r="Z2418" s="17"/>
      <c r="AA2418" s="17"/>
      <c r="AB2418" s="17"/>
      <c r="AC2418" s="17"/>
      <c r="AD2418" s="17"/>
      <c r="AE2418" s="17"/>
      <c r="AF2418" s="17"/>
      <c r="AG2418" s="17"/>
      <c r="AH2418" s="17"/>
      <c r="AI2418" s="17"/>
      <c r="AJ2418" s="17"/>
      <c r="AK2418" s="17"/>
      <c r="AL2418" s="17"/>
      <c r="AM2418" s="17"/>
      <c r="AN2418" s="17"/>
      <c r="AO2418" s="17"/>
      <c r="AP2418" s="17"/>
      <c r="AQ2418" s="17"/>
      <c r="AR2418" s="17"/>
      <c r="AS2418" s="17"/>
      <c r="AT2418" s="17"/>
      <c r="AU2418" s="17"/>
      <c r="AV2418" s="17"/>
      <c r="AW2418" s="17"/>
      <c r="AX2418" s="17"/>
      <c r="AY2418" s="17"/>
      <c r="AZ2418" s="17"/>
      <c r="BA2418" s="17"/>
      <c r="BB2418" s="17"/>
      <c r="BC2418" s="17"/>
      <c r="BD2418" s="17"/>
      <c r="BE2418" s="17"/>
      <c r="BF2418" s="17"/>
      <c r="BG2418" s="17"/>
    </row>
    <row r="2419" spans="2:59" x14ac:dyDescent="0.35">
      <c r="B2419" s="24" t="s">
        <v>724</v>
      </c>
      <c r="C2419" s="17"/>
      <c r="D2419" s="17"/>
      <c r="E2419" s="17"/>
      <c r="F2419" s="17"/>
      <c r="G2419" s="17"/>
      <c r="H2419" s="17"/>
      <c r="I2419" s="17"/>
      <c r="J2419" s="17"/>
      <c r="K2419" s="17"/>
      <c r="L2419" s="17"/>
      <c r="M2419" s="17"/>
      <c r="N2419" s="17"/>
      <c r="O2419" s="17"/>
      <c r="P2419" s="17"/>
      <c r="Q2419" s="17"/>
      <c r="R2419" s="17"/>
      <c r="S2419" s="17"/>
      <c r="T2419" s="17"/>
      <c r="U2419" s="17"/>
      <c r="V2419" s="17"/>
      <c r="W2419" s="17"/>
      <c r="X2419" s="17"/>
      <c r="Y2419" s="17"/>
      <c r="Z2419" s="17"/>
      <c r="AA2419" s="17"/>
      <c r="AB2419" s="17"/>
      <c r="AC2419" s="17"/>
      <c r="AD2419" s="17"/>
      <c r="AE2419" s="17"/>
      <c r="AF2419" s="17"/>
      <c r="AG2419" s="17"/>
      <c r="AH2419" s="17"/>
      <c r="AI2419" s="17"/>
      <c r="AJ2419" s="17"/>
      <c r="AK2419" s="17"/>
      <c r="AL2419" s="17"/>
      <c r="AM2419" s="17"/>
      <c r="AN2419" s="17"/>
      <c r="AO2419" s="17"/>
      <c r="AP2419" s="17"/>
      <c r="AQ2419" s="17"/>
      <c r="AR2419" s="17"/>
      <c r="AS2419" s="17"/>
      <c r="AT2419" s="17"/>
      <c r="AU2419" s="17"/>
      <c r="AV2419" s="17"/>
      <c r="AW2419" s="17"/>
      <c r="AX2419" s="17"/>
      <c r="AY2419" s="17"/>
      <c r="AZ2419" s="17"/>
      <c r="BA2419" s="17"/>
      <c r="BB2419" s="17"/>
      <c r="BC2419" s="17"/>
      <c r="BD2419" s="17"/>
      <c r="BE2419" s="17"/>
      <c r="BF2419" s="17"/>
      <c r="BG2419" s="17"/>
    </row>
    <row r="2420" spans="2:59" x14ac:dyDescent="0.35">
      <c r="B2420" t="s">
        <v>725</v>
      </c>
      <c r="C2420" s="17">
        <v>0.100087490082512</v>
      </c>
      <c r="D2420" s="17">
        <v>7.07416526108363E-2</v>
      </c>
      <c r="E2420" s="17">
        <v>0.132419942204244</v>
      </c>
      <c r="F2420" s="17"/>
      <c r="G2420" s="17">
        <v>4.8523751435592698E-2</v>
      </c>
      <c r="H2420" s="17">
        <v>8.3890221404112703E-2</v>
      </c>
      <c r="I2420" s="17">
        <v>0.16092875365922299</v>
      </c>
      <c r="J2420" s="17">
        <v>3.2938508851824498E-2</v>
      </c>
      <c r="K2420" s="17">
        <v>0.17094536143993</v>
      </c>
      <c r="L2420" s="17">
        <v>0.130833937136453</v>
      </c>
      <c r="M2420" s="17"/>
      <c r="N2420" s="17">
        <v>2.59378470486471E-2</v>
      </c>
      <c r="O2420" s="17">
        <v>0.14332917188362199</v>
      </c>
      <c r="P2420" s="17">
        <v>9.7953506266429305E-2</v>
      </c>
      <c r="Q2420" s="17">
        <v>0.14331896891975501</v>
      </c>
      <c r="R2420" s="17"/>
      <c r="S2420" s="17">
        <v>7.3067137914727104E-2</v>
      </c>
      <c r="T2420" s="17">
        <v>0.16462177138919801</v>
      </c>
      <c r="U2420" s="17">
        <v>0.21037084144614299</v>
      </c>
      <c r="V2420" s="17">
        <v>0.219561323073516</v>
      </c>
      <c r="W2420" s="17">
        <v>0</v>
      </c>
      <c r="X2420" s="17">
        <v>0.15083002693547001</v>
      </c>
      <c r="Y2420" s="17">
        <v>0</v>
      </c>
      <c r="Z2420" s="17">
        <v>0</v>
      </c>
      <c r="AA2420" s="17">
        <v>0</v>
      </c>
      <c r="AB2420" s="17">
        <v>0.228450917879679</v>
      </c>
      <c r="AC2420" s="17">
        <v>0.15303674697141301</v>
      </c>
      <c r="AD2420" s="17">
        <v>0</v>
      </c>
      <c r="AE2420" s="17"/>
      <c r="AF2420" s="17">
        <v>8.0267356885837499E-2</v>
      </c>
      <c r="AG2420" s="17">
        <v>0.130336918197199</v>
      </c>
      <c r="AH2420" s="17">
        <v>0.146623056231314</v>
      </c>
      <c r="AI2420" s="17"/>
      <c r="AJ2420" s="17">
        <v>0.16755435180830699</v>
      </c>
      <c r="AK2420" s="17">
        <v>4.8582768650013798E-2</v>
      </c>
      <c r="AL2420" s="17">
        <v>0</v>
      </c>
      <c r="AM2420" s="17">
        <v>0</v>
      </c>
      <c r="AN2420" s="17">
        <v>7.4604165221519206E-2</v>
      </c>
      <c r="AO2420" s="17"/>
      <c r="AP2420" s="17">
        <v>0.24159864339249801</v>
      </c>
      <c r="AQ2420" s="17">
        <v>3.5803744323625E-2</v>
      </c>
      <c r="AR2420" s="17">
        <v>0.12809258488635999</v>
      </c>
      <c r="AS2420" s="17">
        <v>4.9030320892997602E-2</v>
      </c>
      <c r="AT2420" s="17">
        <v>0</v>
      </c>
      <c r="AU2420" s="17"/>
      <c r="AV2420" s="17">
        <v>4.2375284192505303E-2</v>
      </c>
      <c r="AW2420" s="17">
        <v>0.20354406859680099</v>
      </c>
      <c r="AX2420" s="17">
        <v>0</v>
      </c>
      <c r="AY2420" s="17">
        <v>9.7561035204710794E-2</v>
      </c>
      <c r="AZ2420" s="17">
        <v>0</v>
      </c>
      <c r="BA2420" s="17">
        <v>7.9550616651203707E-2</v>
      </c>
      <c r="BB2420" s="17"/>
      <c r="BC2420" s="17">
        <v>0.177292181921366</v>
      </c>
      <c r="BD2420" s="17">
        <v>7.3686239109497495E-2</v>
      </c>
      <c r="BE2420" s="17">
        <v>9.1514160661910496E-2</v>
      </c>
      <c r="BF2420" s="17">
        <v>0</v>
      </c>
      <c r="BG2420" s="17">
        <v>0</v>
      </c>
    </row>
    <row r="2421" spans="2:59" x14ac:dyDescent="0.35">
      <c r="B2421" t="s">
        <v>689</v>
      </c>
      <c r="C2421" s="17">
        <v>9.9989371643902605E-2</v>
      </c>
      <c r="D2421" s="17">
        <v>9.6506850452442103E-2</v>
      </c>
      <c r="E2421" s="17">
        <v>0.103826319551574</v>
      </c>
      <c r="F2421" s="17"/>
      <c r="G2421" s="17">
        <v>9.44841302305231E-2</v>
      </c>
      <c r="H2421" s="17">
        <v>0.122771957857622</v>
      </c>
      <c r="I2421" s="17">
        <v>0.166466882571082</v>
      </c>
      <c r="J2421" s="17">
        <v>0.115848104792399</v>
      </c>
      <c r="K2421" s="17">
        <v>6.7211949373030294E-2</v>
      </c>
      <c r="L2421" s="17">
        <v>3.3996341773433601E-2</v>
      </c>
      <c r="M2421" s="17"/>
      <c r="N2421" s="17">
        <v>8.8659766683125099E-2</v>
      </c>
      <c r="O2421" s="17">
        <v>0.14570968106266499</v>
      </c>
      <c r="P2421" s="17">
        <v>0.11669863444856</v>
      </c>
      <c r="Q2421" s="17">
        <v>3.8457899092173599E-2</v>
      </c>
      <c r="R2421" s="17"/>
      <c r="S2421" s="17">
        <v>0.15616855387273501</v>
      </c>
      <c r="T2421" s="17">
        <v>0.100484093262595</v>
      </c>
      <c r="U2421" s="17">
        <v>0.106830806180936</v>
      </c>
      <c r="V2421" s="17">
        <v>7.3185818129512706E-2</v>
      </c>
      <c r="W2421" s="17">
        <v>0</v>
      </c>
      <c r="X2421" s="17">
        <v>0</v>
      </c>
      <c r="Y2421" s="17">
        <v>0.23774576914894599</v>
      </c>
      <c r="Z2421" s="17">
        <v>0.16926958404356801</v>
      </c>
      <c r="AA2421" s="17">
        <v>0</v>
      </c>
      <c r="AB2421" s="17">
        <v>0.207065064208411</v>
      </c>
      <c r="AC2421" s="17">
        <v>0.100432977480078</v>
      </c>
      <c r="AD2421" s="17">
        <v>0</v>
      </c>
      <c r="AE2421" s="17"/>
      <c r="AF2421" s="17">
        <v>0.12793655717161401</v>
      </c>
      <c r="AG2421" s="17">
        <v>9.5978296485911399E-2</v>
      </c>
      <c r="AH2421" s="17">
        <v>6.4232814794249804E-2</v>
      </c>
      <c r="AI2421" s="17"/>
      <c r="AJ2421" s="17">
        <v>4.83342965985743E-2</v>
      </c>
      <c r="AK2421" s="17">
        <v>0.153266655561592</v>
      </c>
      <c r="AL2421" s="17">
        <v>0.17489397995137199</v>
      </c>
      <c r="AM2421" s="17">
        <v>0</v>
      </c>
      <c r="AN2421" s="17">
        <v>0.19456487080874099</v>
      </c>
      <c r="AO2421" s="17"/>
      <c r="AP2421" s="17">
        <v>4.63759561752679E-2</v>
      </c>
      <c r="AQ2421" s="17">
        <v>0.117274926010848</v>
      </c>
      <c r="AR2421" s="17">
        <v>0</v>
      </c>
      <c r="AS2421" s="17">
        <v>0.14807486830095301</v>
      </c>
      <c r="AT2421" s="17">
        <v>0</v>
      </c>
      <c r="AU2421" s="17"/>
      <c r="AV2421" s="17">
        <v>0.115627963521726</v>
      </c>
      <c r="AW2421" s="17">
        <v>4.67532995863165E-2</v>
      </c>
      <c r="AX2421" s="17">
        <v>0.17494753449935599</v>
      </c>
      <c r="AY2421" s="17">
        <v>7.6680182254894994E-2</v>
      </c>
      <c r="AZ2421" s="17">
        <v>0</v>
      </c>
      <c r="BA2421" s="17">
        <v>0.20312935173527999</v>
      </c>
      <c r="BB2421" s="17"/>
      <c r="BC2421" s="17">
        <v>0.108470019006299</v>
      </c>
      <c r="BD2421" s="17">
        <v>0.16158160018718701</v>
      </c>
      <c r="BE2421" s="17">
        <v>3.2913705199705302E-2</v>
      </c>
      <c r="BF2421" s="17">
        <v>0.14742064537938299</v>
      </c>
      <c r="BG2421" s="17">
        <v>0</v>
      </c>
    </row>
    <row r="2422" spans="2:59" x14ac:dyDescent="0.35">
      <c r="B2422" t="s">
        <v>690</v>
      </c>
      <c r="C2422" s="17">
        <v>0.165476778135276</v>
      </c>
      <c r="D2422" s="17">
        <v>0.193292017994182</v>
      </c>
      <c r="E2422" s="17">
        <v>0.13483069717539201</v>
      </c>
      <c r="F2422" s="17"/>
      <c r="G2422" s="17">
        <v>0.148827159320225</v>
      </c>
      <c r="H2422" s="17">
        <v>0.18119756998924799</v>
      </c>
      <c r="I2422" s="17">
        <v>0.116459956872753</v>
      </c>
      <c r="J2422" s="17">
        <v>0.147895345290667</v>
      </c>
      <c r="K2422" s="17">
        <v>0.14882582692072899</v>
      </c>
      <c r="L2422" s="17">
        <v>0.22951185419255701</v>
      </c>
      <c r="M2422" s="17"/>
      <c r="N2422" s="17">
        <v>0.26296096245515099</v>
      </c>
      <c r="O2422" s="17">
        <v>0.188273970866461</v>
      </c>
      <c r="P2422" s="17">
        <v>0.117066980856601</v>
      </c>
      <c r="Q2422" s="17">
        <v>5.5586434486749298E-2</v>
      </c>
      <c r="R2422" s="17"/>
      <c r="S2422" s="17">
        <v>0.109418255076433</v>
      </c>
      <c r="T2422" s="17">
        <v>9.1731660460024705E-2</v>
      </c>
      <c r="U2422" s="17">
        <v>0.166573752971693</v>
      </c>
      <c r="V2422" s="17">
        <v>0.101606040112187</v>
      </c>
      <c r="W2422" s="17">
        <v>0.34214469083232801</v>
      </c>
      <c r="X2422" s="17">
        <v>0.15602027982376501</v>
      </c>
      <c r="Y2422" s="17">
        <v>0</v>
      </c>
      <c r="Z2422" s="17">
        <v>0.160909492927689</v>
      </c>
      <c r="AA2422" s="17">
        <v>0.21668748018707101</v>
      </c>
      <c r="AB2422" s="17">
        <v>8.81605525108516E-2</v>
      </c>
      <c r="AC2422" s="17">
        <v>0.34544935464119297</v>
      </c>
      <c r="AD2422" s="17">
        <v>0.67629592655818205</v>
      </c>
      <c r="AE2422" s="17"/>
      <c r="AF2422" s="17">
        <v>0.109662881904036</v>
      </c>
      <c r="AG2422" s="17">
        <v>0.21663862404335699</v>
      </c>
      <c r="AH2422" s="17">
        <v>0.14502760181830801</v>
      </c>
      <c r="AI2422" s="17"/>
      <c r="AJ2422" s="17">
        <v>0.12873618291380501</v>
      </c>
      <c r="AK2422" s="17">
        <v>0.22394406577276099</v>
      </c>
      <c r="AL2422" s="17">
        <v>0</v>
      </c>
      <c r="AM2422" s="17">
        <v>0</v>
      </c>
      <c r="AN2422" s="17">
        <v>0.11725939741175</v>
      </c>
      <c r="AO2422" s="17"/>
      <c r="AP2422" s="17">
        <v>0.17258413992893501</v>
      </c>
      <c r="AQ2422" s="17">
        <v>0.159799587818274</v>
      </c>
      <c r="AR2422" s="17">
        <v>0.21637944017855301</v>
      </c>
      <c r="AS2422" s="17">
        <v>0.17553654233359001</v>
      </c>
      <c r="AT2422" s="17">
        <v>0.36068699358415901</v>
      </c>
      <c r="AU2422" s="17"/>
      <c r="AV2422" s="17">
        <v>0.140261269491847</v>
      </c>
      <c r="AW2422" s="17">
        <v>0.13120382364521599</v>
      </c>
      <c r="AX2422" s="17">
        <v>0.41439135655502002</v>
      </c>
      <c r="AY2422" s="17">
        <v>0.197282389223746</v>
      </c>
      <c r="AZ2422" s="17">
        <v>0.32475258087819098</v>
      </c>
      <c r="BA2422" s="17">
        <v>6.9608077126056503E-2</v>
      </c>
      <c r="BB2422" s="17"/>
      <c r="BC2422" s="17">
        <v>2.3796672244093299E-2</v>
      </c>
      <c r="BD2422" s="17">
        <v>0.14156874680712001</v>
      </c>
      <c r="BE2422" s="17">
        <v>0.28705429657363002</v>
      </c>
      <c r="BF2422" s="17">
        <v>0.33239217373847801</v>
      </c>
      <c r="BG2422" s="17">
        <v>0.23829945547056899</v>
      </c>
    </row>
    <row r="2423" spans="2:59" x14ac:dyDescent="0.35">
      <c r="B2423" t="s">
        <v>691</v>
      </c>
      <c r="C2423" s="17">
        <v>0.185867892049425</v>
      </c>
      <c r="D2423" s="17">
        <v>0.24403035747065599</v>
      </c>
      <c r="E2423" s="17">
        <v>0.121786056581997</v>
      </c>
      <c r="F2423" s="17"/>
      <c r="G2423" s="17">
        <v>0.27128074706456701</v>
      </c>
      <c r="H2423" s="17">
        <v>6.4156957844635404E-2</v>
      </c>
      <c r="I2423" s="17">
        <v>6.7662261955397193E-2</v>
      </c>
      <c r="J2423" s="17">
        <v>0.24172019507253401</v>
      </c>
      <c r="K2423" s="17">
        <v>0.210463811658264</v>
      </c>
      <c r="L2423" s="17">
        <v>0.26521945095000699</v>
      </c>
      <c r="M2423" s="17"/>
      <c r="N2423" s="17">
        <v>0.137057393768798</v>
      </c>
      <c r="O2423" s="17">
        <v>5.7153476025532501E-2</v>
      </c>
      <c r="P2423" s="17">
        <v>0.24922428116596099</v>
      </c>
      <c r="Q2423" s="17">
        <v>0.35524647738920101</v>
      </c>
      <c r="R2423" s="17"/>
      <c r="S2423" s="17">
        <v>0.195156122070788</v>
      </c>
      <c r="T2423" s="17">
        <v>0.35326709842179599</v>
      </c>
      <c r="U2423" s="17">
        <v>0.19504379327511101</v>
      </c>
      <c r="V2423" s="17">
        <v>0.22763541830374001</v>
      </c>
      <c r="W2423" s="17">
        <v>0.32740212970801003</v>
      </c>
      <c r="X2423" s="17">
        <v>0</v>
      </c>
      <c r="Y2423" s="17">
        <v>0.229223621112877</v>
      </c>
      <c r="Z2423" s="17">
        <v>0</v>
      </c>
      <c r="AA2423" s="17">
        <v>0.100846231249354</v>
      </c>
      <c r="AB2423" s="17">
        <v>9.1080393054866995E-2</v>
      </c>
      <c r="AC2423" s="17">
        <v>0.26867477321812899</v>
      </c>
      <c r="AD2423" s="17">
        <v>0</v>
      </c>
      <c r="AE2423" s="17"/>
      <c r="AF2423" s="17">
        <v>0.24222322197853999</v>
      </c>
      <c r="AG2423" s="17">
        <v>0.107496653363317</v>
      </c>
      <c r="AH2423" s="17">
        <v>0.147038053396952</v>
      </c>
      <c r="AI2423" s="17"/>
      <c r="AJ2423" s="17">
        <v>0.244283897376604</v>
      </c>
      <c r="AK2423" s="17">
        <v>9.4154567784510798E-2</v>
      </c>
      <c r="AL2423" s="17">
        <v>0.16146168295649299</v>
      </c>
      <c r="AM2423" s="17">
        <v>0.53166871835114404</v>
      </c>
      <c r="AN2423" s="17">
        <v>0.215228041621047</v>
      </c>
      <c r="AO2423" s="17"/>
      <c r="AP2423" s="17">
        <v>0.113923839262383</v>
      </c>
      <c r="AQ2423" s="17">
        <v>0.22297303250129599</v>
      </c>
      <c r="AR2423" s="17">
        <v>0.53833127974761097</v>
      </c>
      <c r="AS2423" s="17">
        <v>0.24958219993216099</v>
      </c>
      <c r="AT2423" s="17">
        <v>0</v>
      </c>
      <c r="AU2423" s="17"/>
      <c r="AV2423" s="17">
        <v>0.16979926595213701</v>
      </c>
      <c r="AW2423" s="17">
        <v>0.14524865941199</v>
      </c>
      <c r="AX2423" s="17">
        <v>0.252462268270782</v>
      </c>
      <c r="AY2423" s="17">
        <v>0.17627891250937999</v>
      </c>
      <c r="AZ2423" s="17">
        <v>0</v>
      </c>
      <c r="BA2423" s="17">
        <v>0.33304565999528601</v>
      </c>
      <c r="BB2423" s="17"/>
      <c r="BC2423" s="17">
        <v>0.214764930160835</v>
      </c>
      <c r="BD2423" s="17">
        <v>0.17589188942685899</v>
      </c>
      <c r="BE2423" s="17">
        <v>0.20555139096528399</v>
      </c>
      <c r="BF2423" s="17">
        <v>8.7888092088172803E-2</v>
      </c>
      <c r="BG2423" s="17">
        <v>0</v>
      </c>
    </row>
    <row r="2424" spans="2:59" x14ac:dyDescent="0.35">
      <c r="B2424" t="s">
        <v>692</v>
      </c>
      <c r="C2424" s="17">
        <v>0.163264818312855</v>
      </c>
      <c r="D2424" s="17">
        <v>0.12764856826124399</v>
      </c>
      <c r="E2424" s="17">
        <v>0.20250584187065401</v>
      </c>
      <c r="F2424" s="17"/>
      <c r="G2424" s="17">
        <v>0.14458051676852701</v>
      </c>
      <c r="H2424" s="17">
        <v>0.119174811094201</v>
      </c>
      <c r="I2424" s="17">
        <v>0.24097620595665301</v>
      </c>
      <c r="J2424" s="17">
        <v>0.21138160099099401</v>
      </c>
      <c r="K2424" s="17">
        <v>4.7192989455835298E-2</v>
      </c>
      <c r="L2424" s="17">
        <v>0.19071103896848701</v>
      </c>
      <c r="M2424" s="17"/>
      <c r="N2424" s="17">
        <v>0.22783784945563301</v>
      </c>
      <c r="O2424" s="17">
        <v>0.14105818896689301</v>
      </c>
      <c r="P2424" s="17">
        <v>0.16001163644278099</v>
      </c>
      <c r="Q2424" s="17">
        <v>0.110513468465486</v>
      </c>
      <c r="R2424" s="17"/>
      <c r="S2424" s="17">
        <v>0.12256753414885201</v>
      </c>
      <c r="T2424" s="17">
        <v>0.28989537646638602</v>
      </c>
      <c r="U2424" s="17">
        <v>0.11582752567662601</v>
      </c>
      <c r="V2424" s="17">
        <v>0.221646823305607</v>
      </c>
      <c r="W2424" s="17">
        <v>0.16287916571656499</v>
      </c>
      <c r="X2424" s="17">
        <v>0.42559026230868302</v>
      </c>
      <c r="Y2424" s="17">
        <v>0.166363794234273</v>
      </c>
      <c r="Z2424" s="17">
        <v>0.12806349545631401</v>
      </c>
      <c r="AA2424" s="17">
        <v>9.98497433240291E-2</v>
      </c>
      <c r="AB2424" s="17">
        <v>6.3568704230229506E-2</v>
      </c>
      <c r="AC2424" s="17">
        <v>0.13240614768918699</v>
      </c>
      <c r="AD2424" s="17">
        <v>0</v>
      </c>
      <c r="AE2424" s="17"/>
      <c r="AF2424" s="17">
        <v>0.19546179674751499</v>
      </c>
      <c r="AG2424" s="17">
        <v>0.16768621826109101</v>
      </c>
      <c r="AH2424" s="17">
        <v>7.1597470976343294E-2</v>
      </c>
      <c r="AI2424" s="17"/>
      <c r="AJ2424" s="17">
        <v>0.197209093300866</v>
      </c>
      <c r="AK2424" s="17">
        <v>0.182489465086634</v>
      </c>
      <c r="AL2424" s="17">
        <v>0.298922115682557</v>
      </c>
      <c r="AM2424" s="17">
        <v>0</v>
      </c>
      <c r="AN2424" s="17">
        <v>7.72969310235289E-2</v>
      </c>
      <c r="AO2424" s="17"/>
      <c r="AP2424" s="17">
        <v>0.16321395750457901</v>
      </c>
      <c r="AQ2424" s="17">
        <v>0.152448144575898</v>
      </c>
      <c r="AR2424" s="17">
        <v>0.117196695187477</v>
      </c>
      <c r="AS2424" s="17">
        <v>0.22315669623999401</v>
      </c>
      <c r="AT2424" s="17">
        <v>0</v>
      </c>
      <c r="AU2424" s="17"/>
      <c r="AV2424" s="17">
        <v>0.159172545329653</v>
      </c>
      <c r="AW2424" s="17">
        <v>0.17506814655175101</v>
      </c>
      <c r="AX2424" s="17">
        <v>0.158198840674841</v>
      </c>
      <c r="AY2424" s="17">
        <v>0.261136959736543</v>
      </c>
      <c r="AZ2424" s="17">
        <v>0</v>
      </c>
      <c r="BA2424" s="17">
        <v>0.13876381476074401</v>
      </c>
      <c r="BB2424" s="17"/>
      <c r="BC2424" s="17">
        <v>0.140588039935127</v>
      </c>
      <c r="BD2424" s="17">
        <v>0.17038561919225301</v>
      </c>
      <c r="BE2424" s="17">
        <v>0.11568326106509599</v>
      </c>
      <c r="BF2424" s="17">
        <v>0.19910468230300801</v>
      </c>
      <c r="BG2424" s="17">
        <v>0.23990191297553901</v>
      </c>
    </row>
    <row r="2425" spans="2:59" x14ac:dyDescent="0.35">
      <c r="B2425" t="s">
        <v>598</v>
      </c>
      <c r="C2425" s="17">
        <v>6.6533731502640803E-2</v>
      </c>
      <c r="D2425" s="17">
        <v>4.0731760679694501E-2</v>
      </c>
      <c r="E2425" s="17">
        <v>9.4961646946676803E-2</v>
      </c>
      <c r="F2425" s="17"/>
      <c r="G2425" s="17">
        <v>8.9741754412698799E-2</v>
      </c>
      <c r="H2425" s="17">
        <v>0.118404833204429</v>
      </c>
      <c r="I2425" s="17">
        <v>0</v>
      </c>
      <c r="J2425" s="17">
        <v>3.84820833425931E-2</v>
      </c>
      <c r="K2425" s="17">
        <v>0.11859937192841501</v>
      </c>
      <c r="L2425" s="17">
        <v>4.04172761291638E-2</v>
      </c>
      <c r="M2425" s="17"/>
      <c r="N2425" s="17">
        <v>2.5470449506958801E-2</v>
      </c>
      <c r="O2425" s="17">
        <v>7.9519861476052098E-2</v>
      </c>
      <c r="P2425" s="17">
        <v>2.9173491600253801E-2</v>
      </c>
      <c r="Q2425" s="17">
        <v>0.14089652273131401</v>
      </c>
      <c r="R2425" s="17"/>
      <c r="S2425" s="17">
        <v>8.3407910923092604E-2</v>
      </c>
      <c r="T2425" s="17">
        <v>0</v>
      </c>
      <c r="U2425" s="17">
        <v>9.7846529008540198E-2</v>
      </c>
      <c r="V2425" s="17">
        <v>0</v>
      </c>
      <c r="W2425" s="17">
        <v>0</v>
      </c>
      <c r="X2425" s="17">
        <v>0.138456565579092</v>
      </c>
      <c r="Y2425" s="17">
        <v>0.18297555304793101</v>
      </c>
      <c r="Z2425" s="17">
        <v>0</v>
      </c>
      <c r="AA2425" s="17">
        <v>0.111383001210711</v>
      </c>
      <c r="AB2425" s="17">
        <v>9.2323072130676406E-2</v>
      </c>
      <c r="AC2425" s="17">
        <v>0</v>
      </c>
      <c r="AD2425" s="17">
        <v>0</v>
      </c>
      <c r="AE2425" s="17"/>
      <c r="AF2425" s="17">
        <v>8.2514252640248295E-2</v>
      </c>
      <c r="AG2425" s="17">
        <v>3.2977066540033698E-2</v>
      </c>
      <c r="AH2425" s="17">
        <v>0.193717410295456</v>
      </c>
      <c r="AI2425" s="17"/>
      <c r="AJ2425" s="17">
        <v>8.1377737762062904E-2</v>
      </c>
      <c r="AK2425" s="17">
        <v>2.1509143687221E-2</v>
      </c>
      <c r="AL2425" s="17">
        <v>0.18862813769328601</v>
      </c>
      <c r="AM2425" s="17">
        <v>0</v>
      </c>
      <c r="AN2425" s="17">
        <v>7.2379035385841395E-2</v>
      </c>
      <c r="AO2425" s="17"/>
      <c r="AP2425" s="17">
        <v>0.13357204506950901</v>
      </c>
      <c r="AQ2425" s="17">
        <v>6.8989347579091198E-2</v>
      </c>
      <c r="AR2425" s="17">
        <v>0</v>
      </c>
      <c r="AS2425" s="17">
        <v>0</v>
      </c>
      <c r="AT2425" s="17">
        <v>0</v>
      </c>
      <c r="AU2425" s="17"/>
      <c r="AV2425" s="17">
        <v>8.1651884883740894E-2</v>
      </c>
      <c r="AW2425" s="17">
        <v>0.10169837586812</v>
      </c>
      <c r="AX2425" s="17">
        <v>0</v>
      </c>
      <c r="AY2425" s="17">
        <v>5.3221010077163101E-2</v>
      </c>
      <c r="AZ2425" s="17">
        <v>0</v>
      </c>
      <c r="BA2425" s="17">
        <v>0</v>
      </c>
      <c r="BB2425" s="17"/>
      <c r="BC2425" s="17">
        <v>6.2014586223197901E-2</v>
      </c>
      <c r="BD2425" s="17">
        <v>0</v>
      </c>
      <c r="BE2425" s="17">
        <v>0.102302739051091</v>
      </c>
      <c r="BF2425" s="17">
        <v>5.2926595950956098E-2</v>
      </c>
      <c r="BG2425" s="17">
        <v>0.249238863436198</v>
      </c>
    </row>
    <row r="2426" spans="2:59" x14ac:dyDescent="0.35">
      <c r="B2426" t="s">
        <v>726</v>
      </c>
      <c r="C2426" s="17">
        <v>0.136357046164127</v>
      </c>
      <c r="D2426" s="17">
        <v>0.16530731509725999</v>
      </c>
      <c r="E2426" s="17">
        <v>0.10446042078769199</v>
      </c>
      <c r="F2426" s="17"/>
      <c r="G2426" s="17">
        <v>0.14837021569973699</v>
      </c>
      <c r="H2426" s="17">
        <v>0.23924889430053001</v>
      </c>
      <c r="I2426" s="17">
        <v>0.20542858039269801</v>
      </c>
      <c r="J2426" s="17">
        <v>0.11275032984567</v>
      </c>
      <c r="K2426" s="17">
        <v>6.3162283682553E-2</v>
      </c>
      <c r="L2426" s="17">
        <v>3.6785505358615501E-2</v>
      </c>
      <c r="M2426" s="17"/>
      <c r="N2426" s="17">
        <v>0.18444782213099301</v>
      </c>
      <c r="O2426" s="17">
        <v>0.165403608222528</v>
      </c>
      <c r="P2426" s="17">
        <v>0.135261620539077</v>
      </c>
      <c r="Q2426" s="17">
        <v>3.6140727280699399E-2</v>
      </c>
      <c r="R2426" s="17"/>
      <c r="S2426" s="17">
        <v>0.14879952452119799</v>
      </c>
      <c r="T2426" s="17">
        <v>0</v>
      </c>
      <c r="U2426" s="17">
        <v>0.10750675144095</v>
      </c>
      <c r="V2426" s="17">
        <v>8.1331404583021003E-2</v>
      </c>
      <c r="W2426" s="17">
        <v>7.5047090700510605E-2</v>
      </c>
      <c r="X2426" s="17">
        <v>0.12910286535299101</v>
      </c>
      <c r="Y2426" s="17">
        <v>0.183691262455973</v>
      </c>
      <c r="Z2426" s="17">
        <v>0.28602031852667398</v>
      </c>
      <c r="AA2426" s="17">
        <v>0.26315553286114002</v>
      </c>
      <c r="AB2426" s="17">
        <v>0.229351295985285</v>
      </c>
      <c r="AC2426" s="17">
        <v>0</v>
      </c>
      <c r="AD2426" s="17">
        <v>0</v>
      </c>
      <c r="AE2426" s="17"/>
      <c r="AF2426" s="17">
        <v>8.3497221767389398E-2</v>
      </c>
      <c r="AG2426" s="17">
        <v>0.18138242785998801</v>
      </c>
      <c r="AH2426" s="17">
        <v>0.13068689357293201</v>
      </c>
      <c r="AI2426" s="17"/>
      <c r="AJ2426" s="17">
        <v>7.3030322416424501E-2</v>
      </c>
      <c r="AK2426" s="17">
        <v>0.185233651358124</v>
      </c>
      <c r="AL2426" s="17">
        <v>0</v>
      </c>
      <c r="AM2426" s="17">
        <v>0.46833128164885601</v>
      </c>
      <c r="AN2426" s="17">
        <v>0.13970477519684399</v>
      </c>
      <c r="AO2426" s="17"/>
      <c r="AP2426" s="17">
        <v>9.8351311426432497E-2</v>
      </c>
      <c r="AQ2426" s="17">
        <v>0.175327419082559</v>
      </c>
      <c r="AR2426" s="17">
        <v>0</v>
      </c>
      <c r="AS2426" s="17">
        <v>0.10864274508079901</v>
      </c>
      <c r="AT2426" s="17">
        <v>0.33988050269512099</v>
      </c>
      <c r="AU2426" s="17"/>
      <c r="AV2426" s="17">
        <v>0.18559388275456501</v>
      </c>
      <c r="AW2426" s="17">
        <v>0.12915032474444901</v>
      </c>
      <c r="AX2426" s="17">
        <v>0</v>
      </c>
      <c r="AY2426" s="17">
        <v>9.73719604243444E-2</v>
      </c>
      <c r="AZ2426" s="17">
        <v>0.52001792317337303</v>
      </c>
      <c r="BA2426" s="17">
        <v>6.6878187841594106E-2</v>
      </c>
      <c r="BB2426" s="17"/>
      <c r="BC2426" s="17">
        <v>0.119373832519078</v>
      </c>
      <c r="BD2426" s="17">
        <v>0.16785570039891501</v>
      </c>
      <c r="BE2426" s="17">
        <v>8.4613635579170093E-2</v>
      </c>
      <c r="BF2426" s="17">
        <v>0.18026781054000199</v>
      </c>
      <c r="BG2426" s="17">
        <v>0.272559768117694</v>
      </c>
    </row>
    <row r="2427" spans="2:59" x14ac:dyDescent="0.35">
      <c r="B2427" t="s">
        <v>100</v>
      </c>
      <c r="C2427" s="17">
        <v>8.2422872109261802E-2</v>
      </c>
      <c r="D2427" s="17">
        <v>6.1741477433685701E-2</v>
      </c>
      <c r="E2427" s="17">
        <v>0.105209074881771</v>
      </c>
      <c r="F2427" s="17"/>
      <c r="G2427" s="17">
        <v>5.4191725068129901E-2</v>
      </c>
      <c r="H2427" s="17">
        <v>7.1154754305222903E-2</v>
      </c>
      <c r="I2427" s="17">
        <v>4.20773585921944E-2</v>
      </c>
      <c r="J2427" s="17">
        <v>9.8983831813318907E-2</v>
      </c>
      <c r="K2427" s="17">
        <v>0.17359840554124301</v>
      </c>
      <c r="L2427" s="17">
        <v>7.2524595491283206E-2</v>
      </c>
      <c r="M2427" s="17"/>
      <c r="N2427" s="17">
        <v>4.7627908950692903E-2</v>
      </c>
      <c r="O2427" s="17">
        <v>7.9552041496245701E-2</v>
      </c>
      <c r="P2427" s="17">
        <v>9.4609848680337505E-2</v>
      </c>
      <c r="Q2427" s="17">
        <v>0.11983950163462199</v>
      </c>
      <c r="R2427" s="17"/>
      <c r="S2427" s="17">
        <v>0.111414961472175</v>
      </c>
      <c r="T2427" s="17">
        <v>0</v>
      </c>
      <c r="U2427" s="17">
        <v>0</v>
      </c>
      <c r="V2427" s="17">
        <v>7.5033172492415298E-2</v>
      </c>
      <c r="W2427" s="17">
        <v>9.2526923042586098E-2</v>
      </c>
      <c r="X2427" s="17">
        <v>0</v>
      </c>
      <c r="Y2427" s="17">
        <v>0</v>
      </c>
      <c r="Z2427" s="17">
        <v>0.25573710904575597</v>
      </c>
      <c r="AA2427" s="17">
        <v>0.208078011167695</v>
      </c>
      <c r="AB2427" s="17">
        <v>0</v>
      </c>
      <c r="AC2427" s="17">
        <v>0</v>
      </c>
      <c r="AD2427" s="17">
        <v>0.32370407344181801</v>
      </c>
      <c r="AE2427" s="17"/>
      <c r="AF2427" s="17">
        <v>7.8436710904819198E-2</v>
      </c>
      <c r="AG2427" s="17">
        <v>6.7503795249102203E-2</v>
      </c>
      <c r="AH2427" s="17">
        <v>0.101076698914444</v>
      </c>
      <c r="AI2427" s="17"/>
      <c r="AJ2427" s="17">
        <v>5.9474117823354801E-2</v>
      </c>
      <c r="AK2427" s="17">
        <v>9.08196820991439E-2</v>
      </c>
      <c r="AL2427" s="17">
        <v>0.17609408371629201</v>
      </c>
      <c r="AM2427" s="17">
        <v>0</v>
      </c>
      <c r="AN2427" s="17">
        <v>0.10896278333072899</v>
      </c>
      <c r="AO2427" s="17"/>
      <c r="AP2427" s="17">
        <v>3.0380107240395301E-2</v>
      </c>
      <c r="AQ2427" s="17">
        <v>6.7383798108408499E-2</v>
      </c>
      <c r="AR2427" s="17">
        <v>0</v>
      </c>
      <c r="AS2427" s="17">
        <v>4.5976627219505198E-2</v>
      </c>
      <c r="AT2427" s="17">
        <v>0.29943250372072</v>
      </c>
      <c r="AU2427" s="17"/>
      <c r="AV2427" s="17">
        <v>0.10551790387382599</v>
      </c>
      <c r="AW2427" s="17">
        <v>6.7333301595357706E-2</v>
      </c>
      <c r="AX2427" s="17">
        <v>0</v>
      </c>
      <c r="AY2427" s="17">
        <v>4.0467550569217497E-2</v>
      </c>
      <c r="AZ2427" s="17">
        <v>0.15522949594843599</v>
      </c>
      <c r="BA2427" s="17">
        <v>0.10902429188983601</v>
      </c>
      <c r="BB2427" s="17"/>
      <c r="BC2427" s="17">
        <v>0.153699737990002</v>
      </c>
      <c r="BD2427" s="17">
        <v>0.109030204878168</v>
      </c>
      <c r="BE2427" s="17">
        <v>8.0366810904113101E-2</v>
      </c>
      <c r="BF2427" s="17">
        <v>0</v>
      </c>
      <c r="BG2427" s="17">
        <v>0</v>
      </c>
    </row>
    <row r="2428" spans="2:59" x14ac:dyDescent="0.35">
      <c r="C2428" s="17"/>
      <c r="D2428" s="17"/>
      <c r="E2428" s="17"/>
      <c r="F2428" s="17"/>
      <c r="G2428" s="17"/>
      <c r="H2428" s="17"/>
      <c r="I2428" s="17"/>
      <c r="J2428" s="17"/>
      <c r="K2428" s="17"/>
      <c r="L2428" s="17"/>
      <c r="M2428" s="17"/>
      <c r="N2428" s="17"/>
      <c r="O2428" s="17"/>
      <c r="P2428" s="17"/>
      <c r="Q2428" s="17"/>
      <c r="R2428" s="17"/>
      <c r="S2428" s="17"/>
      <c r="T2428" s="17"/>
      <c r="U2428" s="17"/>
      <c r="V2428" s="17"/>
      <c r="W2428" s="17"/>
      <c r="X2428" s="17"/>
      <c r="Y2428" s="17"/>
      <c r="Z2428" s="17"/>
      <c r="AA2428" s="17"/>
      <c r="AB2428" s="17"/>
      <c r="AC2428" s="17"/>
      <c r="AD2428" s="17"/>
      <c r="AE2428" s="17"/>
      <c r="AF2428" s="17"/>
      <c r="AG2428" s="17"/>
      <c r="AH2428" s="17"/>
      <c r="AI2428" s="17"/>
      <c r="AJ2428" s="17"/>
      <c r="AK2428" s="17"/>
      <c r="AL2428" s="17"/>
      <c r="AM2428" s="17"/>
      <c r="AN2428" s="17"/>
      <c r="AO2428" s="17"/>
      <c r="AP2428" s="17"/>
      <c r="AQ2428" s="17"/>
      <c r="AR2428" s="17"/>
      <c r="AS2428" s="17"/>
      <c r="AT2428" s="17"/>
      <c r="AU2428" s="17"/>
      <c r="AV2428" s="17"/>
      <c r="AW2428" s="17"/>
      <c r="AX2428" s="17"/>
      <c r="AY2428" s="17"/>
      <c r="AZ2428" s="17"/>
      <c r="BA2428" s="17"/>
      <c r="BB2428" s="17"/>
      <c r="BC2428" s="17"/>
      <c r="BD2428" s="17"/>
      <c r="BE2428" s="17"/>
      <c r="BF2428" s="17"/>
      <c r="BG2428" s="17"/>
    </row>
    <row r="2429" spans="2:59" x14ac:dyDescent="0.35">
      <c r="B2429" s="6" t="s">
        <v>744</v>
      </c>
      <c r="C2429" s="17"/>
      <c r="D2429" s="17"/>
      <c r="E2429" s="17"/>
      <c r="F2429" s="17"/>
      <c r="G2429" s="17"/>
      <c r="H2429" s="17"/>
      <c r="I2429" s="17"/>
      <c r="J2429" s="17"/>
      <c r="K2429" s="17"/>
      <c r="L2429" s="17"/>
      <c r="M2429" s="17"/>
      <c r="N2429" s="17"/>
      <c r="O2429" s="17"/>
      <c r="P2429" s="17"/>
      <c r="Q2429" s="17"/>
      <c r="R2429" s="17"/>
      <c r="S2429" s="17"/>
      <c r="T2429" s="17"/>
      <c r="U2429" s="17"/>
      <c r="V2429" s="17"/>
      <c r="W2429" s="17"/>
      <c r="X2429" s="17"/>
      <c r="Y2429" s="17"/>
      <c r="Z2429" s="17"/>
      <c r="AA2429" s="17"/>
      <c r="AB2429" s="17"/>
      <c r="AC2429" s="17"/>
      <c r="AD2429" s="17"/>
      <c r="AE2429" s="17"/>
      <c r="AF2429" s="17"/>
      <c r="AG2429" s="17"/>
      <c r="AH2429" s="17"/>
      <c r="AI2429" s="17"/>
      <c r="AJ2429" s="17"/>
      <c r="AK2429" s="17"/>
      <c r="AL2429" s="17"/>
      <c r="AM2429" s="17"/>
      <c r="AN2429" s="17"/>
      <c r="AO2429" s="17"/>
      <c r="AP2429" s="17"/>
      <c r="AQ2429" s="17"/>
      <c r="AR2429" s="17"/>
      <c r="AS2429" s="17"/>
      <c r="AT2429" s="17"/>
      <c r="AU2429" s="17"/>
      <c r="AV2429" s="17"/>
      <c r="AW2429" s="17"/>
      <c r="AX2429" s="17"/>
      <c r="AY2429" s="17"/>
      <c r="AZ2429" s="17"/>
      <c r="BA2429" s="17"/>
      <c r="BB2429" s="17"/>
      <c r="BC2429" s="17"/>
      <c r="BD2429" s="17"/>
      <c r="BE2429" s="17"/>
      <c r="BF2429" s="17"/>
      <c r="BG2429" s="17"/>
    </row>
    <row r="2430" spans="2:59" x14ac:dyDescent="0.35">
      <c r="B2430" s="24" t="s">
        <v>745</v>
      </c>
      <c r="C2430" s="17"/>
      <c r="D2430" s="17"/>
      <c r="E2430" s="17"/>
      <c r="F2430" s="17"/>
      <c r="G2430" s="17"/>
      <c r="H2430" s="17"/>
      <c r="I2430" s="17"/>
      <c r="J2430" s="17"/>
      <c r="K2430" s="17"/>
      <c r="L2430" s="17"/>
      <c r="M2430" s="17"/>
      <c r="N2430" s="17"/>
      <c r="O2430" s="17"/>
      <c r="P2430" s="17"/>
      <c r="Q2430" s="17"/>
      <c r="R2430" s="17"/>
      <c r="S2430" s="17"/>
      <c r="T2430" s="17"/>
      <c r="U2430" s="17"/>
      <c r="V2430" s="17"/>
      <c r="W2430" s="17"/>
      <c r="X2430" s="17"/>
      <c r="Y2430" s="17"/>
      <c r="Z2430" s="17"/>
      <c r="AA2430" s="17"/>
      <c r="AB2430" s="17"/>
      <c r="AC2430" s="17"/>
      <c r="AD2430" s="17"/>
      <c r="AE2430" s="17"/>
      <c r="AF2430" s="17"/>
      <c r="AG2430" s="17"/>
      <c r="AH2430" s="17"/>
      <c r="AI2430" s="17"/>
      <c r="AJ2430" s="17"/>
      <c r="AK2430" s="17"/>
      <c r="AL2430" s="17"/>
      <c r="AM2430" s="17"/>
      <c r="AN2430" s="17"/>
      <c r="AO2430" s="17"/>
      <c r="AP2430" s="17"/>
      <c r="AQ2430" s="17"/>
      <c r="AR2430" s="17"/>
      <c r="AS2430" s="17"/>
      <c r="AT2430" s="17"/>
      <c r="AU2430" s="17"/>
      <c r="AV2430" s="17"/>
      <c r="AW2430" s="17"/>
      <c r="AX2430" s="17"/>
      <c r="AY2430" s="17"/>
      <c r="AZ2430" s="17"/>
      <c r="BA2430" s="17"/>
      <c r="BB2430" s="17"/>
      <c r="BC2430" s="17"/>
      <c r="BD2430" s="17"/>
      <c r="BE2430" s="17"/>
      <c r="BF2430" s="17"/>
      <c r="BG2430" s="17"/>
    </row>
    <row r="2431" spans="2:59" x14ac:dyDescent="0.35">
      <c r="B2431" t="s">
        <v>721</v>
      </c>
      <c r="C2431" s="17">
        <v>0.27293922119171998</v>
      </c>
      <c r="D2431" s="17">
        <v>0.26396047020635499</v>
      </c>
      <c r="E2431" s="17">
        <v>0.283505490494803</v>
      </c>
      <c r="F2431" s="17"/>
      <c r="G2431" s="17">
        <v>0.185605276025156</v>
      </c>
      <c r="H2431" s="17">
        <v>0.153177262359076</v>
      </c>
      <c r="I2431" s="17">
        <v>0.169824905424178</v>
      </c>
      <c r="J2431" s="17">
        <v>0.37444992282686101</v>
      </c>
      <c r="K2431" s="17">
        <v>0.37037128162754901</v>
      </c>
      <c r="L2431" s="17">
        <v>0.36321877327063901</v>
      </c>
      <c r="M2431" s="17"/>
      <c r="N2431" s="17">
        <v>0.23117806771820501</v>
      </c>
      <c r="O2431" s="17">
        <v>0.19191499459547001</v>
      </c>
      <c r="P2431" s="17">
        <v>0.179323091549737</v>
      </c>
      <c r="Q2431" s="17">
        <v>0.40680395453553497</v>
      </c>
      <c r="R2431" s="17"/>
      <c r="S2431" s="17">
        <v>0.236070194430162</v>
      </c>
      <c r="T2431" s="17">
        <v>0.42052105106592003</v>
      </c>
      <c r="U2431" s="17">
        <v>0.239189019657082</v>
      </c>
      <c r="V2431" s="17">
        <v>0.46067326777728401</v>
      </c>
      <c r="W2431" s="17">
        <v>0</v>
      </c>
      <c r="X2431" s="17">
        <v>0.25511864399481998</v>
      </c>
      <c r="Y2431" s="17">
        <v>0.234522784392874</v>
      </c>
      <c r="Z2431" s="17">
        <v>0.18953637811400001</v>
      </c>
      <c r="AA2431" s="17">
        <v>0.184394602347976</v>
      </c>
      <c r="AB2431" s="17">
        <v>0.23695201268323901</v>
      </c>
      <c r="AC2431" s="17">
        <v>0.21801101617989599</v>
      </c>
      <c r="AD2431" s="17">
        <v>0.279979303425263</v>
      </c>
      <c r="AE2431" s="17"/>
      <c r="AF2431" s="17">
        <v>0.3671235726191</v>
      </c>
      <c r="AG2431" s="17">
        <v>0.209760551188092</v>
      </c>
      <c r="AH2431" s="17">
        <v>0.240205448337343</v>
      </c>
      <c r="AI2431" s="17"/>
      <c r="AJ2431" s="17">
        <v>0.37589785301140999</v>
      </c>
      <c r="AK2431" s="17">
        <v>0.166168019478969</v>
      </c>
      <c r="AL2431" s="17">
        <v>0.176000988547453</v>
      </c>
      <c r="AM2431" s="17">
        <v>0.47511163189931299</v>
      </c>
      <c r="AN2431" s="17">
        <v>0.26974424820842102</v>
      </c>
      <c r="AO2431" s="17"/>
      <c r="AP2431" s="17">
        <v>0.35691331121807301</v>
      </c>
      <c r="AQ2431" s="17">
        <v>0.18712288591064399</v>
      </c>
      <c r="AR2431" s="17">
        <v>0.125405107141254</v>
      </c>
      <c r="AS2431" s="17">
        <v>0.50795229901554095</v>
      </c>
      <c r="AT2431" s="17">
        <v>0.145264231662698</v>
      </c>
      <c r="AU2431" s="17"/>
      <c r="AV2431" s="17">
        <v>0.18341538364432899</v>
      </c>
      <c r="AW2431" s="17">
        <v>0.38811494740767799</v>
      </c>
      <c r="AX2431" s="17">
        <v>0.109656423792383</v>
      </c>
      <c r="AY2431" s="17">
        <v>0.46534270537865102</v>
      </c>
      <c r="AZ2431" s="17">
        <v>0.13746509185717801</v>
      </c>
      <c r="BA2431" s="17">
        <v>0.28038622049898898</v>
      </c>
      <c r="BB2431" s="17"/>
      <c r="BC2431" s="17">
        <v>0.36128767683118401</v>
      </c>
      <c r="BD2431" s="17">
        <v>0.113548320522577</v>
      </c>
      <c r="BE2431" s="17">
        <v>0.325860076588181</v>
      </c>
      <c r="BF2431" s="17">
        <v>6.1686383973651997E-2</v>
      </c>
      <c r="BG2431" s="17">
        <v>0</v>
      </c>
    </row>
    <row r="2432" spans="2:59" x14ac:dyDescent="0.35">
      <c r="B2432" t="s">
        <v>689</v>
      </c>
      <c r="C2432" s="17">
        <v>0.14948285001042899</v>
      </c>
      <c r="D2432" s="17">
        <v>0.145435587437583</v>
      </c>
      <c r="E2432" s="17">
        <v>0.15462984243792199</v>
      </c>
      <c r="F2432" s="17"/>
      <c r="G2432" s="17">
        <v>0.124301199687939</v>
      </c>
      <c r="H2432" s="17">
        <v>0.326084571958144</v>
      </c>
      <c r="I2432" s="17">
        <v>0.13095352915660399</v>
      </c>
      <c r="J2432" s="17">
        <v>7.4181150933199796E-2</v>
      </c>
      <c r="K2432" s="17">
        <v>0.113539284781392</v>
      </c>
      <c r="L2432" s="17">
        <v>0.14393027684944301</v>
      </c>
      <c r="M2432" s="17"/>
      <c r="N2432" s="17">
        <v>0.166405550407936</v>
      </c>
      <c r="O2432" s="17">
        <v>0.19083482011959901</v>
      </c>
      <c r="P2432" s="17">
        <v>0.34081096552231699</v>
      </c>
      <c r="Q2432" s="17">
        <v>1.9077079890397398E-2</v>
      </c>
      <c r="R2432" s="17"/>
      <c r="S2432" s="17">
        <v>0.115423187642391</v>
      </c>
      <c r="T2432" s="17">
        <v>0</v>
      </c>
      <c r="U2432" s="17">
        <v>0.20923534806597299</v>
      </c>
      <c r="V2432" s="17">
        <v>4.2552953167278501E-2</v>
      </c>
      <c r="W2432" s="17">
        <v>0</v>
      </c>
      <c r="X2432" s="17">
        <v>0.19077151099745701</v>
      </c>
      <c r="Y2432" s="17">
        <v>0.13903208712728099</v>
      </c>
      <c r="Z2432" s="17">
        <v>0</v>
      </c>
      <c r="AA2432" s="17">
        <v>0.42157104936350198</v>
      </c>
      <c r="AB2432" s="17">
        <v>0.24520261341919</v>
      </c>
      <c r="AC2432" s="17">
        <v>9.8761059840358795E-2</v>
      </c>
      <c r="AD2432" s="17">
        <v>0.365482255489955</v>
      </c>
      <c r="AE2432" s="17"/>
      <c r="AF2432" s="17">
        <v>8.3553254449350897E-2</v>
      </c>
      <c r="AG2432" s="17">
        <v>0.23274402383668699</v>
      </c>
      <c r="AH2432" s="17">
        <v>0.35258528310161502</v>
      </c>
      <c r="AI2432" s="17"/>
      <c r="AJ2432" s="17">
        <v>0.103473622835939</v>
      </c>
      <c r="AK2432" s="17">
        <v>0.16950837013879899</v>
      </c>
      <c r="AL2432" s="17">
        <v>0</v>
      </c>
      <c r="AM2432" s="17">
        <v>0</v>
      </c>
      <c r="AN2432" s="17">
        <v>0.220429310232238</v>
      </c>
      <c r="AO2432" s="17"/>
      <c r="AP2432" s="17">
        <v>8.7121463636682994E-2</v>
      </c>
      <c r="AQ2432" s="17">
        <v>0.23049873942648999</v>
      </c>
      <c r="AR2432" s="17">
        <v>0</v>
      </c>
      <c r="AS2432" s="17">
        <v>6.3816381059015395E-2</v>
      </c>
      <c r="AT2432" s="17">
        <v>0.24314731379805801</v>
      </c>
      <c r="AU2432" s="17"/>
      <c r="AV2432" s="17">
        <v>0.25339514689092202</v>
      </c>
      <c r="AW2432" s="17">
        <v>9.3259389013249594E-2</v>
      </c>
      <c r="AX2432" s="17">
        <v>0.12558247194136901</v>
      </c>
      <c r="AY2432" s="17">
        <v>5.7678459017124498E-2</v>
      </c>
      <c r="AZ2432" s="17">
        <v>0.16048942403904001</v>
      </c>
      <c r="BA2432" s="17">
        <v>0.13006697309981799</v>
      </c>
      <c r="BB2432" s="17"/>
      <c r="BC2432" s="17">
        <v>8.2571506454325802E-2</v>
      </c>
      <c r="BD2432" s="17">
        <v>0.116600369452234</v>
      </c>
      <c r="BE2432" s="17">
        <v>0.14651561321602999</v>
      </c>
      <c r="BF2432" s="17">
        <v>0.46294999041415402</v>
      </c>
      <c r="BG2432" s="17">
        <v>0</v>
      </c>
    </row>
    <row r="2433" spans="2:59" x14ac:dyDescent="0.35">
      <c r="B2433" t="s">
        <v>690</v>
      </c>
      <c r="C2433" s="17">
        <v>9.0809677039055903E-2</v>
      </c>
      <c r="D2433" s="17">
        <v>0.125983787383218</v>
      </c>
      <c r="E2433" s="17">
        <v>6.6262360510755694E-2</v>
      </c>
      <c r="F2433" s="17"/>
      <c r="G2433" s="17">
        <v>9.8269242506867596E-2</v>
      </c>
      <c r="H2433" s="17">
        <v>0.20828561512824401</v>
      </c>
      <c r="I2433" s="17">
        <v>4.0526235449042401E-2</v>
      </c>
      <c r="J2433" s="17">
        <v>0.124287167107744</v>
      </c>
      <c r="K2433" s="17">
        <v>0</v>
      </c>
      <c r="L2433" s="17">
        <v>7.8383280740613306E-2</v>
      </c>
      <c r="M2433" s="17"/>
      <c r="N2433" s="17">
        <v>0.12649110190776799</v>
      </c>
      <c r="O2433" s="17">
        <v>8.9324803930254604E-2</v>
      </c>
      <c r="P2433" s="17">
        <v>0.14961482503904699</v>
      </c>
      <c r="Q2433" s="17">
        <v>4.2214166757033898E-2</v>
      </c>
      <c r="R2433" s="17"/>
      <c r="S2433" s="17">
        <v>5.01080080673579E-2</v>
      </c>
      <c r="T2433" s="17">
        <v>0.16636183893038201</v>
      </c>
      <c r="U2433" s="17">
        <v>5.4889793910217602E-2</v>
      </c>
      <c r="V2433" s="17">
        <v>5.6801147334164401E-2</v>
      </c>
      <c r="W2433" s="17">
        <v>0</v>
      </c>
      <c r="X2433" s="17">
        <v>7.72048548289236E-2</v>
      </c>
      <c r="Y2433" s="17">
        <v>0.25045239237545902</v>
      </c>
      <c r="Z2433" s="17">
        <v>0.20360450313801301</v>
      </c>
      <c r="AA2433" s="17">
        <v>9.3861559795644797E-2</v>
      </c>
      <c r="AB2433" s="17">
        <v>8.7098906619434605E-2</v>
      </c>
      <c r="AC2433" s="17">
        <v>0.12675106689002899</v>
      </c>
      <c r="AD2433" s="17">
        <v>0</v>
      </c>
      <c r="AE2433" s="17"/>
      <c r="AF2433" s="17">
        <v>6.9980224246385406E-2</v>
      </c>
      <c r="AG2433" s="17">
        <v>0.10083016841294</v>
      </c>
      <c r="AH2433" s="17">
        <v>0</v>
      </c>
      <c r="AI2433" s="17"/>
      <c r="AJ2433" s="17">
        <v>0.12799112334085</v>
      </c>
      <c r="AK2433" s="17">
        <v>6.7248795141042705E-2</v>
      </c>
      <c r="AL2433" s="17">
        <v>0.103302481614254</v>
      </c>
      <c r="AM2433" s="17">
        <v>0</v>
      </c>
      <c r="AN2433" s="17">
        <v>0</v>
      </c>
      <c r="AO2433" s="17"/>
      <c r="AP2433" s="17">
        <v>6.3184312050899097E-2</v>
      </c>
      <c r="AQ2433" s="17">
        <v>0.116092294814938</v>
      </c>
      <c r="AR2433" s="17">
        <v>0.25187517583580799</v>
      </c>
      <c r="AS2433" s="17">
        <v>8.9286023342651497E-2</v>
      </c>
      <c r="AT2433" s="17">
        <v>0</v>
      </c>
      <c r="AU2433" s="17"/>
      <c r="AV2433" s="17">
        <v>0.106165002759621</v>
      </c>
      <c r="AW2433" s="17">
        <v>6.7635805129062004E-2</v>
      </c>
      <c r="AX2433" s="17">
        <v>0.22024406863368001</v>
      </c>
      <c r="AY2433" s="17">
        <v>0.117437802881122</v>
      </c>
      <c r="AZ2433" s="17">
        <v>0</v>
      </c>
      <c r="BA2433" s="17">
        <v>0.12949256185108499</v>
      </c>
      <c r="BB2433" s="17"/>
      <c r="BC2433" s="17">
        <v>8.5389401302147894E-2</v>
      </c>
      <c r="BD2433" s="17">
        <v>0.25591459196942601</v>
      </c>
      <c r="BE2433" s="17">
        <v>2.3397849650561998E-2</v>
      </c>
      <c r="BF2433" s="17">
        <v>7.0713147941325993E-2</v>
      </c>
      <c r="BG2433" s="17">
        <v>0</v>
      </c>
    </row>
    <row r="2434" spans="2:59" x14ac:dyDescent="0.35">
      <c r="B2434" t="s">
        <v>691</v>
      </c>
      <c r="C2434" s="17">
        <v>0.18331891500275299</v>
      </c>
      <c r="D2434" s="17">
        <v>0.11627386866290799</v>
      </c>
      <c r="E2434" s="17">
        <v>0.23528402852460201</v>
      </c>
      <c r="F2434" s="17"/>
      <c r="G2434" s="17">
        <v>0.15020282978369601</v>
      </c>
      <c r="H2434" s="17">
        <v>0.17045538239975599</v>
      </c>
      <c r="I2434" s="17">
        <v>0.34089080589383902</v>
      </c>
      <c r="J2434" s="17">
        <v>9.1586675966064596E-2</v>
      </c>
      <c r="K2434" s="17">
        <v>0.20174607277079601</v>
      </c>
      <c r="L2434" s="17">
        <v>0.15271097520396101</v>
      </c>
      <c r="M2434" s="17"/>
      <c r="N2434" s="17">
        <v>0.29696454081867502</v>
      </c>
      <c r="O2434" s="17">
        <v>0.17248725968155701</v>
      </c>
      <c r="P2434" s="17">
        <v>0.155667702224069</v>
      </c>
      <c r="Q2434" s="17">
        <v>0.13062661134532799</v>
      </c>
      <c r="R2434" s="17"/>
      <c r="S2434" s="17">
        <v>0.27249709970765901</v>
      </c>
      <c r="T2434" s="17">
        <v>8.5448013411229207E-2</v>
      </c>
      <c r="U2434" s="17">
        <v>0.11883372769910699</v>
      </c>
      <c r="V2434" s="17">
        <v>0.14428332666590901</v>
      </c>
      <c r="W2434" s="17">
        <v>0.78246613178404201</v>
      </c>
      <c r="X2434" s="17">
        <v>7.9582981361553701E-2</v>
      </c>
      <c r="Y2434" s="17">
        <v>0.26081491381976402</v>
      </c>
      <c r="Z2434" s="17">
        <v>0.22229948709171299</v>
      </c>
      <c r="AA2434" s="17">
        <v>0.194584188768119</v>
      </c>
      <c r="AB2434" s="17">
        <v>5.4945194778602303E-2</v>
      </c>
      <c r="AC2434" s="17">
        <v>0.25694895484701802</v>
      </c>
      <c r="AD2434" s="17">
        <v>0.354538441084782</v>
      </c>
      <c r="AE2434" s="17"/>
      <c r="AF2434" s="17">
        <v>0.16537972762130401</v>
      </c>
      <c r="AG2434" s="17">
        <v>0.20643835597427701</v>
      </c>
      <c r="AH2434" s="17">
        <v>0.19183631259998199</v>
      </c>
      <c r="AI2434" s="17"/>
      <c r="AJ2434" s="17">
        <v>9.5423668750171498E-2</v>
      </c>
      <c r="AK2434" s="17">
        <v>0.370485678359955</v>
      </c>
      <c r="AL2434" s="17">
        <v>0.39144875833842002</v>
      </c>
      <c r="AM2434" s="17">
        <v>0</v>
      </c>
      <c r="AN2434" s="17">
        <v>0.10529658838440099</v>
      </c>
      <c r="AO2434" s="17"/>
      <c r="AP2434" s="17">
        <v>7.0001337123639096E-2</v>
      </c>
      <c r="AQ2434" s="17">
        <v>0.28489952263256701</v>
      </c>
      <c r="AR2434" s="17">
        <v>0.25252122233768198</v>
      </c>
      <c r="AS2434" s="17">
        <v>0.142814467149215</v>
      </c>
      <c r="AT2434" s="17">
        <v>0.178170523470358</v>
      </c>
      <c r="AU2434" s="17"/>
      <c r="AV2434" s="17">
        <v>0.28739519869402902</v>
      </c>
      <c r="AW2434" s="17">
        <v>4.0043021714104197E-2</v>
      </c>
      <c r="AX2434" s="17">
        <v>0.22080898301886001</v>
      </c>
      <c r="AY2434" s="17">
        <v>0.131570292799221</v>
      </c>
      <c r="AZ2434" s="17">
        <v>0.207746575898622</v>
      </c>
      <c r="BA2434" s="17">
        <v>0.32225625888204001</v>
      </c>
      <c r="BB2434" s="17"/>
      <c r="BC2434" s="17">
        <v>0.196406527339513</v>
      </c>
      <c r="BD2434" s="17">
        <v>0.13982210688456101</v>
      </c>
      <c r="BE2434" s="17">
        <v>0.15338024324188601</v>
      </c>
      <c r="BF2434" s="17">
        <v>0.309869507028318</v>
      </c>
      <c r="BG2434" s="17">
        <v>0.58384981812912695</v>
      </c>
    </row>
    <row r="2435" spans="2:59" x14ac:dyDescent="0.35">
      <c r="B2435" t="s">
        <v>692</v>
      </c>
      <c r="C2435" s="17">
        <v>9.0714653787961105E-2</v>
      </c>
      <c r="D2435" s="17">
        <v>0.111071554372712</v>
      </c>
      <c r="E2435" s="17">
        <v>7.7062108224647305E-2</v>
      </c>
      <c r="F2435" s="17"/>
      <c r="G2435" s="17">
        <v>0.16361020022097</v>
      </c>
      <c r="H2435" s="17">
        <v>0</v>
      </c>
      <c r="I2435" s="17">
        <v>0.15944406694565799</v>
      </c>
      <c r="J2435" s="17">
        <v>9.1795694175776196E-2</v>
      </c>
      <c r="K2435" s="17">
        <v>0.10154172096547801</v>
      </c>
      <c r="L2435" s="17">
        <v>3.06983307231656E-2</v>
      </c>
      <c r="M2435" s="17"/>
      <c r="N2435" s="17">
        <v>4.2951412991271101E-2</v>
      </c>
      <c r="O2435" s="17">
        <v>5.8241711112127302E-2</v>
      </c>
      <c r="P2435" s="17">
        <v>0</v>
      </c>
      <c r="Q2435" s="17">
        <v>0.188579407291385</v>
      </c>
      <c r="R2435" s="17"/>
      <c r="S2435" s="17">
        <v>0</v>
      </c>
      <c r="T2435" s="17">
        <v>9.0992800229038495E-2</v>
      </c>
      <c r="U2435" s="17">
        <v>7.4270230375449497E-2</v>
      </c>
      <c r="V2435" s="17">
        <v>6.4642853451355606E-2</v>
      </c>
      <c r="W2435" s="17">
        <v>0.21753386821595799</v>
      </c>
      <c r="X2435" s="17">
        <v>0.32341333437201503</v>
      </c>
      <c r="Y2435" s="17">
        <v>0</v>
      </c>
      <c r="Z2435" s="17">
        <v>0.19886945090977801</v>
      </c>
      <c r="AA2435" s="17">
        <v>0.10558859972475799</v>
      </c>
      <c r="AB2435" s="17">
        <v>0</v>
      </c>
      <c r="AC2435" s="17">
        <v>9.8529770101712794E-2</v>
      </c>
      <c r="AD2435" s="17">
        <v>0</v>
      </c>
      <c r="AE2435" s="17"/>
      <c r="AF2435" s="17">
        <v>3.5657735888554899E-2</v>
      </c>
      <c r="AG2435" s="17">
        <v>0.13195732633150101</v>
      </c>
      <c r="AH2435" s="17">
        <v>0</v>
      </c>
      <c r="AI2435" s="17"/>
      <c r="AJ2435" s="17">
        <v>4.3102828236556402E-2</v>
      </c>
      <c r="AK2435" s="17">
        <v>7.0695501937009894E-2</v>
      </c>
      <c r="AL2435" s="17">
        <v>0.14035819804744101</v>
      </c>
      <c r="AM2435" s="17">
        <v>0.52488836810068695</v>
      </c>
      <c r="AN2435" s="17">
        <v>7.8163760120924602E-2</v>
      </c>
      <c r="AO2435" s="17"/>
      <c r="AP2435" s="17">
        <v>6.24174540684116E-2</v>
      </c>
      <c r="AQ2435" s="17">
        <v>7.6748630702968404E-2</v>
      </c>
      <c r="AR2435" s="17">
        <v>0.157815475552635</v>
      </c>
      <c r="AS2435" s="17">
        <v>9.4103653733789802E-2</v>
      </c>
      <c r="AT2435" s="17">
        <v>7.3193908429181304E-2</v>
      </c>
      <c r="AU2435" s="17"/>
      <c r="AV2435" s="17">
        <v>5.3785447284345499E-2</v>
      </c>
      <c r="AW2435" s="17">
        <v>6.6814920080516899E-2</v>
      </c>
      <c r="AX2435" s="17">
        <v>0.13799661802213201</v>
      </c>
      <c r="AY2435" s="17">
        <v>8.5052672137999497E-2</v>
      </c>
      <c r="AZ2435" s="17">
        <v>0.15341507331654</v>
      </c>
      <c r="BA2435" s="17">
        <v>0</v>
      </c>
      <c r="BB2435" s="17"/>
      <c r="BC2435" s="17">
        <v>0.10030971154368901</v>
      </c>
      <c r="BD2435" s="17">
        <v>9.1108259546656897E-2</v>
      </c>
      <c r="BE2435" s="17">
        <v>0.118918114838275</v>
      </c>
      <c r="BF2435" s="17">
        <v>0</v>
      </c>
      <c r="BG2435" s="17">
        <v>0</v>
      </c>
    </row>
    <row r="2436" spans="2:59" x14ac:dyDescent="0.35">
      <c r="B2436" t="s">
        <v>598</v>
      </c>
      <c r="C2436" s="17">
        <v>8.9978916474545909E-3</v>
      </c>
      <c r="D2436" s="17">
        <v>0</v>
      </c>
      <c r="E2436" s="17">
        <v>1.57453480434998E-2</v>
      </c>
      <c r="F2436" s="17"/>
      <c r="G2436" s="17">
        <v>0</v>
      </c>
      <c r="H2436" s="17">
        <v>5.9727132938571501E-2</v>
      </c>
      <c r="I2436" s="17">
        <v>0</v>
      </c>
      <c r="J2436" s="17">
        <v>0</v>
      </c>
      <c r="K2436" s="17">
        <v>0</v>
      </c>
      <c r="L2436" s="17">
        <v>0</v>
      </c>
      <c r="M2436" s="17"/>
      <c r="N2436" s="17">
        <v>4.0129889776500297E-2</v>
      </c>
      <c r="O2436" s="17">
        <v>0</v>
      </c>
      <c r="P2436" s="17">
        <v>0</v>
      </c>
      <c r="Q2436" s="17">
        <v>0</v>
      </c>
      <c r="R2436" s="17"/>
      <c r="S2436" s="17">
        <v>6.2030083389672197E-2</v>
      </c>
      <c r="T2436" s="17">
        <v>0</v>
      </c>
      <c r="U2436" s="17">
        <v>0</v>
      </c>
      <c r="V2436" s="17">
        <v>0</v>
      </c>
      <c r="W2436" s="17">
        <v>0</v>
      </c>
      <c r="X2436" s="17">
        <v>0</v>
      </c>
      <c r="Y2436" s="17">
        <v>0</v>
      </c>
      <c r="Z2436" s="17">
        <v>0</v>
      </c>
      <c r="AA2436" s="17">
        <v>0</v>
      </c>
      <c r="AB2436" s="17">
        <v>0</v>
      </c>
      <c r="AC2436" s="17">
        <v>0</v>
      </c>
      <c r="AD2436" s="17">
        <v>0</v>
      </c>
      <c r="AE2436" s="17"/>
      <c r="AF2436" s="17">
        <v>2.0594706205485501E-2</v>
      </c>
      <c r="AG2436" s="17">
        <v>0</v>
      </c>
      <c r="AH2436" s="17">
        <v>0</v>
      </c>
      <c r="AI2436" s="17"/>
      <c r="AJ2436" s="17">
        <v>2.6011647272652299E-2</v>
      </c>
      <c r="AK2436" s="17">
        <v>0</v>
      </c>
      <c r="AL2436" s="17">
        <v>0</v>
      </c>
      <c r="AM2436" s="17">
        <v>0</v>
      </c>
      <c r="AN2436" s="17">
        <v>0</v>
      </c>
      <c r="AO2436" s="17"/>
      <c r="AP2436" s="17">
        <v>3.7667616379463198E-2</v>
      </c>
      <c r="AQ2436" s="17">
        <v>0</v>
      </c>
      <c r="AR2436" s="17">
        <v>0</v>
      </c>
      <c r="AS2436" s="17">
        <v>0</v>
      </c>
      <c r="AT2436" s="17">
        <v>0</v>
      </c>
      <c r="AU2436" s="17"/>
      <c r="AV2436" s="17">
        <v>0</v>
      </c>
      <c r="AW2436" s="17">
        <v>4.0321394321193402E-2</v>
      </c>
      <c r="AX2436" s="17">
        <v>0</v>
      </c>
      <c r="AY2436" s="17">
        <v>0</v>
      </c>
      <c r="AZ2436" s="17">
        <v>0</v>
      </c>
      <c r="BA2436" s="17">
        <v>0</v>
      </c>
      <c r="BB2436" s="17"/>
      <c r="BC2436" s="17">
        <v>0</v>
      </c>
      <c r="BD2436" s="17">
        <v>0</v>
      </c>
      <c r="BE2436" s="17">
        <v>0</v>
      </c>
      <c r="BF2436" s="17">
        <v>9.4780970642549894E-2</v>
      </c>
      <c r="BG2436" s="17">
        <v>0</v>
      </c>
    </row>
    <row r="2437" spans="2:59" x14ac:dyDescent="0.35">
      <c r="B2437" t="s">
        <v>722</v>
      </c>
      <c r="C2437" s="17">
        <v>0.149667968818087</v>
      </c>
      <c r="D2437" s="17">
        <v>0.23727473193722401</v>
      </c>
      <c r="E2437" s="17">
        <v>7.2896165135231797E-2</v>
      </c>
      <c r="F2437" s="17"/>
      <c r="G2437" s="17">
        <v>0.136282659982012</v>
      </c>
      <c r="H2437" s="17">
        <v>8.2270035216208501E-2</v>
      </c>
      <c r="I2437" s="17">
        <v>0.11042441769519699</v>
      </c>
      <c r="J2437" s="17">
        <v>0.20443164131805699</v>
      </c>
      <c r="K2437" s="17">
        <v>0.21280163985478501</v>
      </c>
      <c r="L2437" s="17">
        <v>0.14953065479437599</v>
      </c>
      <c r="M2437" s="17"/>
      <c r="N2437" s="17">
        <v>9.5879436379644606E-2</v>
      </c>
      <c r="O2437" s="17">
        <v>0.17761002781629501</v>
      </c>
      <c r="P2437" s="17">
        <v>0.13219965384481699</v>
      </c>
      <c r="Q2437" s="17">
        <v>0.17029738775462899</v>
      </c>
      <c r="R2437" s="17"/>
      <c r="S2437" s="17">
        <v>0.152536208475192</v>
      </c>
      <c r="T2437" s="17">
        <v>0.163220776946888</v>
      </c>
      <c r="U2437" s="17">
        <v>0.17463273083053399</v>
      </c>
      <c r="V2437" s="17">
        <v>0.231046451604008</v>
      </c>
      <c r="W2437" s="17">
        <v>0</v>
      </c>
      <c r="X2437" s="17">
        <v>7.3908674445229805E-2</v>
      </c>
      <c r="Y2437" s="17">
        <v>0</v>
      </c>
      <c r="Z2437" s="17">
        <v>0.18569018074649499</v>
      </c>
      <c r="AA2437" s="17">
        <v>0</v>
      </c>
      <c r="AB2437" s="17">
        <v>0.30044400751811301</v>
      </c>
      <c r="AC2437" s="17">
        <v>0.200998132140985</v>
      </c>
      <c r="AD2437" s="17">
        <v>0</v>
      </c>
      <c r="AE2437" s="17"/>
      <c r="AF2437" s="17">
        <v>0.20598678931571501</v>
      </c>
      <c r="AG2437" s="17">
        <v>9.6485386791110198E-2</v>
      </c>
      <c r="AH2437" s="17">
        <v>0.113754617487047</v>
      </c>
      <c r="AI2437" s="17"/>
      <c r="AJ2437" s="17">
        <v>0.20504701715093601</v>
      </c>
      <c r="AK2437" s="17">
        <v>0.15589363494422501</v>
      </c>
      <c r="AL2437" s="17">
        <v>0.18888957345243201</v>
      </c>
      <c r="AM2437" s="17">
        <v>0</v>
      </c>
      <c r="AN2437" s="17">
        <v>0.13672610937570201</v>
      </c>
      <c r="AO2437" s="17"/>
      <c r="AP2437" s="17">
        <v>0.22285696168486599</v>
      </c>
      <c r="AQ2437" s="17">
        <v>0.10463792651239399</v>
      </c>
      <c r="AR2437" s="17">
        <v>0.212383019132621</v>
      </c>
      <c r="AS2437" s="17">
        <v>6.17721445347756E-2</v>
      </c>
      <c r="AT2437" s="17">
        <v>0.214625988650193</v>
      </c>
      <c r="AU2437" s="17"/>
      <c r="AV2437" s="17">
        <v>0.115843820726754</v>
      </c>
      <c r="AW2437" s="17">
        <v>0.196939173412186</v>
      </c>
      <c r="AX2437" s="17">
        <v>0.18571143459157599</v>
      </c>
      <c r="AY2437" s="17">
        <v>0.106534804950326</v>
      </c>
      <c r="AZ2437" s="17">
        <v>0.20310286232913499</v>
      </c>
      <c r="BA2437" s="17">
        <v>0</v>
      </c>
      <c r="BB2437" s="17"/>
      <c r="BC2437" s="17">
        <v>0.146252227166213</v>
      </c>
      <c r="BD2437" s="17">
        <v>0.136316617912318</v>
      </c>
      <c r="BE2437" s="17">
        <v>0.204804878154418</v>
      </c>
      <c r="BF2437" s="17">
        <v>0</v>
      </c>
      <c r="BG2437" s="17">
        <v>0.41615018187087299</v>
      </c>
    </row>
    <row r="2438" spans="2:59" x14ac:dyDescent="0.35">
      <c r="B2438" t="s">
        <v>100</v>
      </c>
      <c r="C2438" s="17">
        <v>5.4068822502540401E-2</v>
      </c>
      <c r="D2438" s="17">
        <v>0</v>
      </c>
      <c r="E2438" s="17">
        <v>9.4614656628538393E-2</v>
      </c>
      <c r="F2438" s="17"/>
      <c r="G2438" s="17">
        <v>0.14172859179336</v>
      </c>
      <c r="H2438" s="17">
        <v>0</v>
      </c>
      <c r="I2438" s="17">
        <v>4.7936039435481498E-2</v>
      </c>
      <c r="J2438" s="17">
        <v>3.9267747672298001E-2</v>
      </c>
      <c r="K2438" s="17">
        <v>0</v>
      </c>
      <c r="L2438" s="17">
        <v>8.1527708417803699E-2</v>
      </c>
      <c r="M2438" s="17"/>
      <c r="N2438" s="17">
        <v>0</v>
      </c>
      <c r="O2438" s="17">
        <v>0.119586382744697</v>
      </c>
      <c r="P2438" s="17">
        <v>4.2383761820012397E-2</v>
      </c>
      <c r="Q2438" s="17">
        <v>4.2401392425691499E-2</v>
      </c>
      <c r="R2438" s="17"/>
      <c r="S2438" s="17">
        <v>0.111335218287567</v>
      </c>
      <c r="T2438" s="17">
        <v>7.3455519416542006E-2</v>
      </c>
      <c r="U2438" s="17">
        <v>0.12894914946163699</v>
      </c>
      <c r="V2438" s="17">
        <v>0</v>
      </c>
      <c r="W2438" s="17">
        <v>0</v>
      </c>
      <c r="X2438" s="17">
        <v>0</v>
      </c>
      <c r="Y2438" s="17">
        <v>0.11517782228462201</v>
      </c>
      <c r="Z2438" s="17">
        <v>0</v>
      </c>
      <c r="AA2438" s="17">
        <v>0</v>
      </c>
      <c r="AB2438" s="17">
        <v>7.5357264981421798E-2</v>
      </c>
      <c r="AC2438" s="17">
        <v>0</v>
      </c>
      <c r="AD2438" s="17">
        <v>0</v>
      </c>
      <c r="AE2438" s="17"/>
      <c r="AF2438" s="17">
        <v>5.1723989654104303E-2</v>
      </c>
      <c r="AG2438" s="17">
        <v>2.1784187465392599E-2</v>
      </c>
      <c r="AH2438" s="17">
        <v>0.101618338474013</v>
      </c>
      <c r="AI2438" s="17"/>
      <c r="AJ2438" s="17">
        <v>2.3052239401484698E-2</v>
      </c>
      <c r="AK2438" s="17">
        <v>0</v>
      </c>
      <c r="AL2438" s="17">
        <v>0</v>
      </c>
      <c r="AM2438" s="17">
        <v>0</v>
      </c>
      <c r="AN2438" s="17">
        <v>0.189639983678313</v>
      </c>
      <c r="AO2438" s="17"/>
      <c r="AP2438" s="17">
        <v>9.9837543837965198E-2</v>
      </c>
      <c r="AQ2438" s="17">
        <v>0</v>
      </c>
      <c r="AR2438" s="17">
        <v>0</v>
      </c>
      <c r="AS2438" s="17">
        <v>4.02550311650118E-2</v>
      </c>
      <c r="AT2438" s="17">
        <v>0.14559803398951199</v>
      </c>
      <c r="AU2438" s="17"/>
      <c r="AV2438" s="17">
        <v>0</v>
      </c>
      <c r="AW2438" s="17">
        <v>0.10687134892201</v>
      </c>
      <c r="AX2438" s="17">
        <v>0</v>
      </c>
      <c r="AY2438" s="17">
        <v>3.6383262835556797E-2</v>
      </c>
      <c r="AZ2438" s="17">
        <v>0.13778097255948499</v>
      </c>
      <c r="BA2438" s="17">
        <v>0.137797985668069</v>
      </c>
      <c r="BB2438" s="17"/>
      <c r="BC2438" s="17">
        <v>2.7782949362926801E-2</v>
      </c>
      <c r="BD2438" s="17">
        <v>0.14668973371222599</v>
      </c>
      <c r="BE2438" s="17">
        <v>2.71232243106477E-2</v>
      </c>
      <c r="BF2438" s="17">
        <v>0</v>
      </c>
      <c r="BG2438" s="17">
        <v>0</v>
      </c>
    </row>
    <row r="2439" spans="2:59" x14ac:dyDescent="0.35">
      <c r="C2439" s="17"/>
      <c r="D2439" s="17"/>
      <c r="E2439" s="17"/>
      <c r="F2439" s="17"/>
      <c r="G2439" s="17"/>
      <c r="H2439" s="17"/>
      <c r="I2439" s="17"/>
      <c r="J2439" s="17"/>
      <c r="K2439" s="17"/>
      <c r="L2439" s="17"/>
      <c r="M2439" s="17"/>
      <c r="N2439" s="17"/>
      <c r="O2439" s="17"/>
      <c r="P2439" s="17"/>
      <c r="Q2439" s="17"/>
      <c r="R2439" s="17"/>
      <c r="S2439" s="17"/>
      <c r="T2439" s="17"/>
      <c r="U2439" s="17"/>
      <c r="V2439" s="17"/>
      <c r="W2439" s="17"/>
      <c r="X2439" s="17"/>
      <c r="Y2439" s="17"/>
      <c r="Z2439" s="17"/>
      <c r="AA2439" s="17"/>
      <c r="AB2439" s="17"/>
      <c r="AC2439" s="17"/>
      <c r="AD2439" s="17"/>
      <c r="AE2439" s="17"/>
      <c r="AF2439" s="17"/>
      <c r="AG2439" s="17"/>
      <c r="AH2439" s="17"/>
      <c r="AI2439" s="17"/>
      <c r="AJ2439" s="17"/>
      <c r="AK2439" s="17"/>
      <c r="AL2439" s="17"/>
      <c r="AM2439" s="17"/>
      <c r="AN2439" s="17"/>
      <c r="AO2439" s="17"/>
      <c r="AP2439" s="17"/>
      <c r="AQ2439" s="17"/>
      <c r="AR2439" s="17"/>
      <c r="AS2439" s="17"/>
      <c r="AT2439" s="17"/>
      <c r="AU2439" s="17"/>
      <c r="AV2439" s="17"/>
      <c r="AW2439" s="17"/>
      <c r="AX2439" s="17"/>
      <c r="AY2439" s="17"/>
      <c r="AZ2439" s="17"/>
      <c r="BA2439" s="17"/>
      <c r="BB2439" s="17"/>
      <c r="BC2439" s="17"/>
      <c r="BD2439" s="17"/>
      <c r="BE2439" s="17"/>
      <c r="BF2439" s="17"/>
      <c r="BG2439" s="17"/>
    </row>
    <row r="2440" spans="2:59" x14ac:dyDescent="0.35">
      <c r="B2440" s="6" t="s">
        <v>727</v>
      </c>
      <c r="C2440" s="17"/>
      <c r="D2440" s="17"/>
      <c r="E2440" s="17"/>
      <c r="F2440" s="17"/>
      <c r="G2440" s="17"/>
      <c r="H2440" s="17"/>
      <c r="I2440" s="17"/>
      <c r="J2440" s="17"/>
      <c r="K2440" s="17"/>
      <c r="L2440" s="17"/>
      <c r="M2440" s="17"/>
      <c r="N2440" s="17"/>
      <c r="O2440" s="17"/>
      <c r="P2440" s="17"/>
      <c r="Q2440" s="17"/>
      <c r="R2440" s="17"/>
      <c r="S2440" s="17"/>
      <c r="T2440" s="17"/>
      <c r="U2440" s="17"/>
      <c r="V2440" s="17"/>
      <c r="W2440" s="17"/>
      <c r="X2440" s="17"/>
      <c r="Y2440" s="17"/>
      <c r="Z2440" s="17"/>
      <c r="AA2440" s="17"/>
      <c r="AB2440" s="17"/>
      <c r="AC2440" s="17"/>
      <c r="AD2440" s="17"/>
      <c r="AE2440" s="17"/>
      <c r="AF2440" s="17"/>
      <c r="AG2440" s="17"/>
      <c r="AH2440" s="17"/>
      <c r="AI2440" s="17"/>
      <c r="AJ2440" s="17"/>
      <c r="AK2440" s="17"/>
      <c r="AL2440" s="17"/>
      <c r="AM2440" s="17"/>
      <c r="AN2440" s="17"/>
      <c r="AO2440" s="17"/>
      <c r="AP2440" s="17"/>
      <c r="AQ2440" s="17"/>
      <c r="AR2440" s="17"/>
      <c r="AS2440" s="17"/>
      <c r="AT2440" s="17"/>
      <c r="AU2440" s="17"/>
      <c r="AV2440" s="17"/>
      <c r="AW2440" s="17"/>
      <c r="AX2440" s="17"/>
      <c r="AY2440" s="17"/>
      <c r="AZ2440" s="17"/>
      <c r="BA2440" s="17"/>
      <c r="BB2440" s="17"/>
      <c r="BC2440" s="17"/>
      <c r="BD2440" s="17"/>
      <c r="BE2440" s="17"/>
      <c r="BF2440" s="17"/>
      <c r="BG2440" s="17"/>
    </row>
    <row r="2441" spans="2:59" x14ac:dyDescent="0.35">
      <c r="B2441" s="24" t="s">
        <v>745</v>
      </c>
      <c r="C2441" s="17"/>
      <c r="D2441" s="17"/>
      <c r="E2441" s="17"/>
      <c r="F2441" s="17"/>
      <c r="G2441" s="17"/>
      <c r="H2441" s="17"/>
      <c r="I2441" s="17"/>
      <c r="J2441" s="17"/>
      <c r="K2441" s="17"/>
      <c r="L2441" s="17"/>
      <c r="M2441" s="17"/>
      <c r="N2441" s="17"/>
      <c r="O2441" s="17"/>
      <c r="P2441" s="17"/>
      <c r="Q2441" s="17"/>
      <c r="R2441" s="17"/>
      <c r="S2441" s="17"/>
      <c r="T2441" s="17"/>
      <c r="U2441" s="17"/>
      <c r="V2441" s="17"/>
      <c r="W2441" s="17"/>
      <c r="X2441" s="17"/>
      <c r="Y2441" s="17"/>
      <c r="Z2441" s="17"/>
      <c r="AA2441" s="17"/>
      <c r="AB2441" s="17"/>
      <c r="AC2441" s="17"/>
      <c r="AD2441" s="17"/>
      <c r="AE2441" s="17"/>
      <c r="AF2441" s="17"/>
      <c r="AG2441" s="17"/>
      <c r="AH2441" s="17"/>
      <c r="AI2441" s="17"/>
      <c r="AJ2441" s="17"/>
      <c r="AK2441" s="17"/>
      <c r="AL2441" s="17"/>
      <c r="AM2441" s="17"/>
      <c r="AN2441" s="17"/>
      <c r="AO2441" s="17"/>
      <c r="AP2441" s="17"/>
      <c r="AQ2441" s="17"/>
      <c r="AR2441" s="17"/>
      <c r="AS2441" s="17"/>
      <c r="AT2441" s="17"/>
      <c r="AU2441" s="17"/>
      <c r="AV2441" s="17"/>
      <c r="AW2441" s="17"/>
      <c r="AX2441" s="17"/>
      <c r="AY2441" s="17"/>
      <c r="AZ2441" s="17"/>
      <c r="BA2441" s="17"/>
      <c r="BB2441" s="17"/>
      <c r="BC2441" s="17"/>
      <c r="BD2441" s="17"/>
      <c r="BE2441" s="17"/>
      <c r="BF2441" s="17"/>
      <c r="BG2441" s="17"/>
    </row>
    <row r="2442" spans="2:59" x14ac:dyDescent="0.35">
      <c r="B2442" t="s">
        <v>725</v>
      </c>
      <c r="C2442" s="17">
        <v>0.241167080696497</v>
      </c>
      <c r="D2442" s="17">
        <v>0.30423265794263898</v>
      </c>
      <c r="E2442" s="17">
        <v>0.183770887553215</v>
      </c>
      <c r="F2442" s="17"/>
      <c r="G2442" s="17">
        <v>0.149413059432942</v>
      </c>
      <c r="H2442" s="17">
        <v>0.11125307038245</v>
      </c>
      <c r="I2442" s="17">
        <v>0.110141006242635</v>
      </c>
      <c r="J2442" s="17">
        <v>0.198227282779119</v>
      </c>
      <c r="K2442" s="17">
        <v>0.52863569682841505</v>
      </c>
      <c r="L2442" s="17">
        <v>0.34394211170556199</v>
      </c>
      <c r="M2442" s="17"/>
      <c r="N2442" s="17">
        <v>0.19112657164178301</v>
      </c>
      <c r="O2442" s="17">
        <v>0.150523335157353</v>
      </c>
      <c r="P2442" s="17">
        <v>0.14608866833671</v>
      </c>
      <c r="Q2442" s="17">
        <v>0.38871549132720301</v>
      </c>
      <c r="R2442" s="17"/>
      <c r="S2442" s="17">
        <v>0.26863234436136701</v>
      </c>
      <c r="T2442" s="17">
        <v>0.24488874755805301</v>
      </c>
      <c r="U2442" s="17">
        <v>0.24408780472995401</v>
      </c>
      <c r="V2442" s="17">
        <v>0.257372737263241</v>
      </c>
      <c r="W2442" s="17">
        <v>0</v>
      </c>
      <c r="X2442" s="17">
        <v>0.32407268256004701</v>
      </c>
      <c r="Y2442" s="17">
        <v>0.12582842575534001</v>
      </c>
      <c r="Z2442" s="17">
        <v>0.18953637811400001</v>
      </c>
      <c r="AA2442" s="17">
        <v>0</v>
      </c>
      <c r="AB2442" s="17">
        <v>0.39942561772724999</v>
      </c>
      <c r="AC2442" s="17">
        <v>0.21802282413482699</v>
      </c>
      <c r="AD2442" s="17">
        <v>0.365482255489955</v>
      </c>
      <c r="AE2442" s="17"/>
      <c r="AF2442" s="17">
        <v>0.25699718121503901</v>
      </c>
      <c r="AG2442" s="17">
        <v>0.267474531880737</v>
      </c>
      <c r="AH2442" s="17">
        <v>8.5260268992884303E-2</v>
      </c>
      <c r="AI2442" s="17"/>
      <c r="AJ2442" s="17">
        <v>0.27377355187153501</v>
      </c>
      <c r="AK2442" s="17">
        <v>0.21526840501205399</v>
      </c>
      <c r="AL2442" s="17">
        <v>0.21193621821217801</v>
      </c>
      <c r="AM2442" s="17">
        <v>0</v>
      </c>
      <c r="AN2442" s="17">
        <v>0.24781097262031901</v>
      </c>
      <c r="AO2442" s="17"/>
      <c r="AP2442" s="17">
        <v>0.44905837171016899</v>
      </c>
      <c r="AQ2442" s="17">
        <v>0.14447798670092399</v>
      </c>
      <c r="AR2442" s="17">
        <v>0.157815475552635</v>
      </c>
      <c r="AS2442" s="17">
        <v>0.134049538836921</v>
      </c>
      <c r="AT2442" s="17">
        <v>0.21993173903077601</v>
      </c>
      <c r="AU2442" s="17"/>
      <c r="AV2442" s="17">
        <v>0.18574220125900801</v>
      </c>
      <c r="AW2442" s="17">
        <v>0.38058359736413</v>
      </c>
      <c r="AX2442" s="17">
        <v>0.13799661802213201</v>
      </c>
      <c r="AY2442" s="17">
        <v>0.21772866372403701</v>
      </c>
      <c r="AZ2442" s="17">
        <v>0.138520278012013</v>
      </c>
      <c r="BA2442" s="17">
        <v>0.20832820507806801</v>
      </c>
      <c r="BB2442" s="17"/>
      <c r="BC2442" s="17">
        <v>0.29701164831947802</v>
      </c>
      <c r="BD2442" s="17">
        <v>0.197599027460755</v>
      </c>
      <c r="BE2442" s="17">
        <v>0.26580578286661199</v>
      </c>
      <c r="BF2442" s="17">
        <v>9.4780970642549894E-2</v>
      </c>
      <c r="BG2442" s="17">
        <v>0</v>
      </c>
    </row>
    <row r="2443" spans="2:59" x14ac:dyDescent="0.35">
      <c r="B2443" t="s">
        <v>689</v>
      </c>
      <c r="C2443" s="17">
        <v>5.9839904592339697E-2</v>
      </c>
      <c r="D2443" s="17">
        <v>4.7817671284912697E-2</v>
      </c>
      <c r="E2443" s="17">
        <v>6.9549689752789495E-2</v>
      </c>
      <c r="F2443" s="17"/>
      <c r="G2443" s="17">
        <v>0.177258710162191</v>
      </c>
      <c r="H2443" s="17">
        <v>0.16101252811321901</v>
      </c>
      <c r="I2443" s="17">
        <v>0</v>
      </c>
      <c r="J2443" s="17">
        <v>0</v>
      </c>
      <c r="K2443" s="17">
        <v>0</v>
      </c>
      <c r="L2443" s="17">
        <v>3.1414735301809098E-2</v>
      </c>
      <c r="M2443" s="17"/>
      <c r="N2443" s="17">
        <v>7.2546883770060897E-2</v>
      </c>
      <c r="O2443" s="17">
        <v>5.8817447570983103E-2</v>
      </c>
      <c r="P2443" s="17">
        <v>9.3545545827180998E-2</v>
      </c>
      <c r="Q2443" s="17">
        <v>3.7152312571066499E-2</v>
      </c>
      <c r="R2443" s="17"/>
      <c r="S2443" s="17">
        <v>0.16859882291617501</v>
      </c>
      <c r="T2443" s="17">
        <v>0</v>
      </c>
      <c r="U2443" s="17">
        <v>0</v>
      </c>
      <c r="V2443" s="17">
        <v>0</v>
      </c>
      <c r="W2443" s="17">
        <v>0</v>
      </c>
      <c r="X2443" s="17">
        <v>0</v>
      </c>
      <c r="Y2443" s="17">
        <v>0.25420990941190402</v>
      </c>
      <c r="Z2443" s="17">
        <v>0.18569018074649499</v>
      </c>
      <c r="AA2443" s="17">
        <v>0.20027786553450799</v>
      </c>
      <c r="AB2443" s="17">
        <v>0</v>
      </c>
      <c r="AC2443" s="17">
        <v>0</v>
      </c>
      <c r="AD2443" s="17">
        <v>0</v>
      </c>
      <c r="AE2443" s="17"/>
      <c r="AF2443" s="17">
        <v>3.8882812348012601E-2</v>
      </c>
      <c r="AG2443" s="17">
        <v>1.68511082566111E-2</v>
      </c>
      <c r="AH2443" s="17">
        <v>9.8613411511102297E-2</v>
      </c>
      <c r="AI2443" s="17"/>
      <c r="AJ2443" s="17">
        <v>7.0122252344952896E-2</v>
      </c>
      <c r="AK2443" s="17">
        <v>3.57682722728076E-2</v>
      </c>
      <c r="AL2443" s="17">
        <v>9.4213321350311893E-2</v>
      </c>
      <c r="AM2443" s="17">
        <v>0</v>
      </c>
      <c r="AN2443" s="17">
        <v>5.5130295403605499E-2</v>
      </c>
      <c r="AO2443" s="17"/>
      <c r="AP2443" s="17">
        <v>3.7667616379463198E-2</v>
      </c>
      <c r="AQ2443" s="17">
        <v>7.0248377441962495E-2</v>
      </c>
      <c r="AR2443" s="17">
        <v>0.105931255310553</v>
      </c>
      <c r="AS2443" s="17">
        <v>4.0494341722173303E-2</v>
      </c>
      <c r="AT2443" s="17">
        <v>0.138431047127202</v>
      </c>
      <c r="AU2443" s="17"/>
      <c r="AV2443" s="17">
        <v>7.7771422981782898E-2</v>
      </c>
      <c r="AW2443" s="17">
        <v>4.0321394321193402E-2</v>
      </c>
      <c r="AX2443" s="17">
        <v>9.2628146412801801E-2</v>
      </c>
      <c r="AY2443" s="17">
        <v>3.6599556268912703E-2</v>
      </c>
      <c r="AZ2443" s="17">
        <v>0.130998776446306</v>
      </c>
      <c r="BA2443" s="17">
        <v>0</v>
      </c>
      <c r="BB2443" s="17"/>
      <c r="BC2443" s="17">
        <v>0</v>
      </c>
      <c r="BD2443" s="17">
        <v>0.106196472809837</v>
      </c>
      <c r="BE2443" s="17">
        <v>7.7832621068847099E-2</v>
      </c>
      <c r="BF2443" s="17">
        <v>9.4780970642549894E-2</v>
      </c>
      <c r="BG2443" s="17">
        <v>0.41615018187087299</v>
      </c>
    </row>
    <row r="2444" spans="2:59" x14ac:dyDescent="0.35">
      <c r="B2444" t="s">
        <v>690</v>
      </c>
      <c r="C2444" s="17">
        <v>6.8393537581257893E-2</v>
      </c>
      <c r="D2444" s="17">
        <v>7.5419421034303699E-2</v>
      </c>
      <c r="E2444" s="17">
        <v>6.4220097941200094E-2</v>
      </c>
      <c r="F2444" s="17"/>
      <c r="G2444" s="17">
        <v>8.2729861064051405E-2</v>
      </c>
      <c r="H2444" s="17">
        <v>0</v>
      </c>
      <c r="I2444" s="17">
        <v>0.26748755600628399</v>
      </c>
      <c r="J2444" s="17">
        <v>0</v>
      </c>
      <c r="K2444" s="17">
        <v>6.7062721829743599E-2</v>
      </c>
      <c r="L2444" s="17">
        <v>0</v>
      </c>
      <c r="M2444" s="17"/>
      <c r="N2444" s="17">
        <v>0.146567732912639</v>
      </c>
      <c r="O2444" s="17">
        <v>9.5292152439277994E-2</v>
      </c>
      <c r="P2444" s="17">
        <v>0</v>
      </c>
      <c r="Q2444" s="17">
        <v>2.71836555234693E-2</v>
      </c>
      <c r="R2444" s="17"/>
      <c r="S2444" s="17">
        <v>0</v>
      </c>
      <c r="T2444" s="17">
        <v>0</v>
      </c>
      <c r="U2444" s="17">
        <v>7.4270230375449497E-2</v>
      </c>
      <c r="V2444" s="17">
        <v>7.4050407589428602E-2</v>
      </c>
      <c r="W2444" s="17">
        <v>0.25513660127238502</v>
      </c>
      <c r="X2444" s="17">
        <v>0.18900427858976501</v>
      </c>
      <c r="Y2444" s="17">
        <v>0</v>
      </c>
      <c r="Z2444" s="17">
        <v>0.22229948709171299</v>
      </c>
      <c r="AA2444" s="17">
        <v>9.6100736441789805E-2</v>
      </c>
      <c r="AB2444" s="17">
        <v>0</v>
      </c>
      <c r="AC2444" s="17">
        <v>7.1890394318032902E-2</v>
      </c>
      <c r="AD2444" s="17">
        <v>0</v>
      </c>
      <c r="AE2444" s="17"/>
      <c r="AF2444" s="17">
        <v>2.3406687495065401E-2</v>
      </c>
      <c r="AG2444" s="17">
        <v>9.8610665220360202E-2</v>
      </c>
      <c r="AH2444" s="17">
        <v>0.10657604360709701</v>
      </c>
      <c r="AI2444" s="17"/>
      <c r="AJ2444" s="17">
        <v>2.9563252462454299E-2</v>
      </c>
      <c r="AK2444" s="17">
        <v>0.21304708965557101</v>
      </c>
      <c r="AL2444" s="17">
        <v>0</v>
      </c>
      <c r="AM2444" s="17">
        <v>0</v>
      </c>
      <c r="AN2444" s="17">
        <v>0</v>
      </c>
      <c r="AO2444" s="17"/>
      <c r="AP2444" s="17">
        <v>0</v>
      </c>
      <c r="AQ2444" s="17">
        <v>0.15257652391927501</v>
      </c>
      <c r="AR2444" s="17">
        <v>0</v>
      </c>
      <c r="AS2444" s="17">
        <v>0.106045090748735</v>
      </c>
      <c r="AT2444" s="17">
        <v>0</v>
      </c>
      <c r="AU2444" s="17"/>
      <c r="AV2444" s="17">
        <v>0.1242232448099</v>
      </c>
      <c r="AW2444" s="17">
        <v>0</v>
      </c>
      <c r="AX2444" s="17">
        <v>0</v>
      </c>
      <c r="AY2444" s="17">
        <v>5.5830839164227597E-2</v>
      </c>
      <c r="AZ2444" s="17">
        <v>0.123292806175183</v>
      </c>
      <c r="BA2444" s="17">
        <v>0.11828792672185599</v>
      </c>
      <c r="BB2444" s="17"/>
      <c r="BC2444" s="17">
        <v>6.1166739011830798E-2</v>
      </c>
      <c r="BD2444" s="17">
        <v>4.5554129773328497E-2</v>
      </c>
      <c r="BE2444" s="17">
        <v>7.1646178605388106E-2</v>
      </c>
      <c r="BF2444" s="17">
        <v>0.124688401322031</v>
      </c>
      <c r="BG2444" s="17">
        <v>0.58384981812912695</v>
      </c>
    </row>
    <row r="2445" spans="2:59" x14ac:dyDescent="0.35">
      <c r="B2445" t="s">
        <v>691</v>
      </c>
      <c r="C2445" s="17">
        <v>0.19435781937129001</v>
      </c>
      <c r="D2445" s="17">
        <v>0.13700623087102201</v>
      </c>
      <c r="E2445" s="17">
        <v>0.23935494630005899</v>
      </c>
      <c r="F2445" s="17"/>
      <c r="G2445" s="17">
        <v>0.26149527551083501</v>
      </c>
      <c r="H2445" s="17">
        <v>0.259352192217362</v>
      </c>
      <c r="I2445" s="17">
        <v>0.19465313523903699</v>
      </c>
      <c r="J2445" s="17">
        <v>0.17160193162093801</v>
      </c>
      <c r="K2445" s="17">
        <v>0.14884462737401899</v>
      </c>
      <c r="L2445" s="17">
        <v>0.14203799721732599</v>
      </c>
      <c r="M2445" s="17"/>
      <c r="N2445" s="17">
        <v>0.29333303657349302</v>
      </c>
      <c r="O2445" s="17">
        <v>0.25839047699399698</v>
      </c>
      <c r="P2445" s="17">
        <v>0.191898325589062</v>
      </c>
      <c r="Q2445" s="17">
        <v>8.0299915903458002E-2</v>
      </c>
      <c r="R2445" s="17"/>
      <c r="S2445" s="17">
        <v>0.15005338829065201</v>
      </c>
      <c r="T2445" s="17">
        <v>8.3545368821811905E-2</v>
      </c>
      <c r="U2445" s="17">
        <v>0.14146691455662899</v>
      </c>
      <c r="V2445" s="17">
        <v>0.198064415342943</v>
      </c>
      <c r="W2445" s="17">
        <v>0.23892328623701101</v>
      </c>
      <c r="X2445" s="17">
        <v>0.239293330924821</v>
      </c>
      <c r="Y2445" s="17">
        <v>0.38352014435178999</v>
      </c>
      <c r="Z2445" s="17">
        <v>0.40247395404779202</v>
      </c>
      <c r="AA2445" s="17">
        <v>0.192345012121974</v>
      </c>
      <c r="AB2445" s="17">
        <v>0.26203918611207699</v>
      </c>
      <c r="AC2445" s="17">
        <v>0</v>
      </c>
      <c r="AD2445" s="17">
        <v>0.354538441084782</v>
      </c>
      <c r="AE2445" s="17"/>
      <c r="AF2445" s="17">
        <v>0.23914756669902801</v>
      </c>
      <c r="AG2445" s="17">
        <v>0.14655540177531201</v>
      </c>
      <c r="AH2445" s="17">
        <v>0.15504330317336801</v>
      </c>
      <c r="AI2445" s="17"/>
      <c r="AJ2445" s="17">
        <v>0.15098256320176301</v>
      </c>
      <c r="AK2445" s="17">
        <v>0.22623780034723701</v>
      </c>
      <c r="AL2445" s="17">
        <v>0.210582759342027</v>
      </c>
      <c r="AM2445" s="17">
        <v>0</v>
      </c>
      <c r="AN2445" s="17">
        <v>0.17621315630348</v>
      </c>
      <c r="AO2445" s="17"/>
      <c r="AP2445" s="17">
        <v>0.10173191120231199</v>
      </c>
      <c r="AQ2445" s="17">
        <v>0.27127177807469999</v>
      </c>
      <c r="AR2445" s="17">
        <v>0.23677433004316001</v>
      </c>
      <c r="AS2445" s="17">
        <v>0.16497097704820601</v>
      </c>
      <c r="AT2445" s="17">
        <v>0.13814481244830901</v>
      </c>
      <c r="AU2445" s="17"/>
      <c r="AV2445" s="17">
        <v>0.30032283967124901</v>
      </c>
      <c r="AW2445" s="17">
        <v>7.4009094230484102E-2</v>
      </c>
      <c r="AX2445" s="17">
        <v>0.207039624384078</v>
      </c>
      <c r="AY2445" s="17">
        <v>0.191610498751942</v>
      </c>
      <c r="AZ2445" s="17">
        <v>0.13072790951659899</v>
      </c>
      <c r="BA2445" s="17">
        <v>0.13052302269542301</v>
      </c>
      <c r="BB2445" s="17"/>
      <c r="BC2445" s="17">
        <v>0.183665312052253</v>
      </c>
      <c r="BD2445" s="17">
        <v>0.17661428241135599</v>
      </c>
      <c r="BE2445" s="17">
        <v>0.21626824454318599</v>
      </c>
      <c r="BF2445" s="17">
        <v>0.36120031849856699</v>
      </c>
      <c r="BG2445" s="17">
        <v>0</v>
      </c>
    </row>
    <row r="2446" spans="2:59" x14ac:dyDescent="0.35">
      <c r="B2446" t="s">
        <v>692</v>
      </c>
      <c r="C2446" s="17">
        <v>0.11934862871885001</v>
      </c>
      <c r="D2446" s="17">
        <v>0.119556135324938</v>
      </c>
      <c r="E2446" s="17">
        <v>0.120929184540138</v>
      </c>
      <c r="F2446" s="17"/>
      <c r="G2446" s="17">
        <v>5.2157520508547703E-2</v>
      </c>
      <c r="H2446" s="17">
        <v>0.150504077939632</v>
      </c>
      <c r="I2446" s="17">
        <v>0.16703134221826499</v>
      </c>
      <c r="J2446" s="17">
        <v>0.17897875506772701</v>
      </c>
      <c r="K2446" s="17">
        <v>5.6350538579804398E-2</v>
      </c>
      <c r="L2446" s="17">
        <v>0.10930471358020299</v>
      </c>
      <c r="M2446" s="17"/>
      <c r="N2446" s="17">
        <v>2.61177720885486E-2</v>
      </c>
      <c r="O2446" s="17">
        <v>0.14890270639328601</v>
      </c>
      <c r="P2446" s="17">
        <v>0.21200247967871499</v>
      </c>
      <c r="Q2446" s="17">
        <v>0.114497544329276</v>
      </c>
      <c r="R2446" s="17"/>
      <c r="S2446" s="17">
        <v>9.5592786150002995E-2</v>
      </c>
      <c r="T2446" s="17">
        <v>9.0992800229038495E-2</v>
      </c>
      <c r="U2446" s="17">
        <v>0.12673901801715201</v>
      </c>
      <c r="V2446" s="17">
        <v>0.14073950833097401</v>
      </c>
      <c r="W2446" s="17">
        <v>0.21753386821595799</v>
      </c>
      <c r="X2446" s="17">
        <v>7.72048548289236E-2</v>
      </c>
      <c r="Y2446" s="17">
        <v>0</v>
      </c>
      <c r="Z2446" s="17">
        <v>0</v>
      </c>
      <c r="AA2446" s="17">
        <v>0.30778740312622199</v>
      </c>
      <c r="AB2446" s="17">
        <v>8.72916558173914E-2</v>
      </c>
      <c r="AC2446" s="17">
        <v>0.22528083699174201</v>
      </c>
      <c r="AD2446" s="17">
        <v>0</v>
      </c>
      <c r="AE2446" s="17"/>
      <c r="AF2446" s="17">
        <v>6.9523709528757999E-2</v>
      </c>
      <c r="AG2446" s="17">
        <v>0.17375782176119101</v>
      </c>
      <c r="AH2446" s="17">
        <v>0.21309456634357399</v>
      </c>
      <c r="AI2446" s="17"/>
      <c r="AJ2446" s="17">
        <v>5.9695750717496901E-2</v>
      </c>
      <c r="AK2446" s="17">
        <v>7.5387005054869893E-2</v>
      </c>
      <c r="AL2446" s="17">
        <v>0.38859144899336401</v>
      </c>
      <c r="AM2446" s="17">
        <v>0.79477173877474605</v>
      </c>
      <c r="AN2446" s="17">
        <v>0.14304338794021201</v>
      </c>
      <c r="AO2446" s="17"/>
      <c r="AP2446" s="17">
        <v>6.1930512286325803E-2</v>
      </c>
      <c r="AQ2446" s="17">
        <v>9.3411507852040193E-2</v>
      </c>
      <c r="AR2446" s="17">
        <v>0.13189778685224901</v>
      </c>
      <c r="AS2446" s="17">
        <v>0.183478701738962</v>
      </c>
      <c r="AT2446" s="17">
        <v>0.17594017421472</v>
      </c>
      <c r="AU2446" s="17"/>
      <c r="AV2446" s="17">
        <v>0.103415141431973</v>
      </c>
      <c r="AW2446" s="17">
        <v>6.6293672029959394E-2</v>
      </c>
      <c r="AX2446" s="17">
        <v>0.115333736735748</v>
      </c>
      <c r="AY2446" s="17">
        <v>0.16583154047828699</v>
      </c>
      <c r="AZ2446" s="17">
        <v>0.16649406349357401</v>
      </c>
      <c r="BA2446" s="17">
        <v>0.12949256185108499</v>
      </c>
      <c r="BB2446" s="17"/>
      <c r="BC2446" s="17">
        <v>0.168803168517355</v>
      </c>
      <c r="BD2446" s="17">
        <v>4.2078609941976798E-2</v>
      </c>
      <c r="BE2446" s="17">
        <v>8.0684050728045895E-2</v>
      </c>
      <c r="BF2446" s="17">
        <v>0.146023186126083</v>
      </c>
      <c r="BG2446" s="17">
        <v>0</v>
      </c>
    </row>
    <row r="2447" spans="2:59" x14ac:dyDescent="0.35">
      <c r="B2447" t="s">
        <v>598</v>
      </c>
      <c r="C2447" s="17">
        <v>4.6613149955805802E-2</v>
      </c>
      <c r="D2447" s="17">
        <v>3.9249663683132797E-2</v>
      </c>
      <c r="E2447" s="17">
        <v>5.270495068857E-2</v>
      </c>
      <c r="F2447" s="17"/>
      <c r="G2447" s="17">
        <v>5.2625329264923998E-2</v>
      </c>
      <c r="H2447" s="17">
        <v>0</v>
      </c>
      <c r="I2447" s="17">
        <v>0.10019463445382799</v>
      </c>
      <c r="J2447" s="17">
        <v>3.8807017342004702E-2</v>
      </c>
      <c r="K2447" s="17">
        <v>4.1591933262644799E-2</v>
      </c>
      <c r="L2447" s="17">
        <v>4.2591159030682203E-2</v>
      </c>
      <c r="M2447" s="17"/>
      <c r="N2447" s="17">
        <v>0</v>
      </c>
      <c r="O2447" s="17">
        <v>9.8243227754895093E-2</v>
      </c>
      <c r="P2447" s="17">
        <v>0</v>
      </c>
      <c r="Q2447" s="17">
        <v>5.6940823504381802E-2</v>
      </c>
      <c r="R2447" s="17"/>
      <c r="S2447" s="17">
        <v>6.8305033411616006E-2</v>
      </c>
      <c r="T2447" s="17">
        <v>0</v>
      </c>
      <c r="U2447" s="17">
        <v>6.7452628479680296E-2</v>
      </c>
      <c r="V2447" s="17">
        <v>0</v>
      </c>
      <c r="W2447" s="17">
        <v>0</v>
      </c>
      <c r="X2447" s="17">
        <v>0</v>
      </c>
      <c r="Y2447" s="17">
        <v>0.117096558372714</v>
      </c>
      <c r="Z2447" s="17">
        <v>0</v>
      </c>
      <c r="AA2447" s="17">
        <v>0.20348898277550601</v>
      </c>
      <c r="AB2447" s="17">
        <v>6.0387067398011897E-2</v>
      </c>
      <c r="AC2447" s="17">
        <v>0</v>
      </c>
      <c r="AD2447" s="17">
        <v>0</v>
      </c>
      <c r="AE2447" s="17"/>
      <c r="AF2447" s="17">
        <v>5.2597496090935801E-2</v>
      </c>
      <c r="AG2447" s="17">
        <v>2.2846228838325901E-2</v>
      </c>
      <c r="AH2447" s="17">
        <v>8.1717311844770796E-2</v>
      </c>
      <c r="AI2447" s="17"/>
      <c r="AJ2447" s="17">
        <v>2.3995758874595399E-2</v>
      </c>
      <c r="AK2447" s="17">
        <v>5.7088889769474203E-2</v>
      </c>
      <c r="AL2447" s="17">
        <v>0</v>
      </c>
      <c r="AM2447" s="17">
        <v>0</v>
      </c>
      <c r="AN2447" s="17">
        <v>5.4854149217471899E-2</v>
      </c>
      <c r="AO2447" s="17"/>
      <c r="AP2447" s="17">
        <v>0</v>
      </c>
      <c r="AQ2447" s="17">
        <v>8.3910574397835502E-2</v>
      </c>
      <c r="AR2447" s="17">
        <v>0</v>
      </c>
      <c r="AS2447" s="17">
        <v>0</v>
      </c>
      <c r="AT2447" s="17">
        <v>0.17676184587744001</v>
      </c>
      <c r="AU2447" s="17"/>
      <c r="AV2447" s="17">
        <v>4.2956925389741697E-2</v>
      </c>
      <c r="AW2447" s="17">
        <v>0</v>
      </c>
      <c r="AX2447" s="17">
        <v>0.12558247194136901</v>
      </c>
      <c r="AY2447" s="17">
        <v>3.6739396724108898E-2</v>
      </c>
      <c r="AZ2447" s="17">
        <v>0.167271620152218</v>
      </c>
      <c r="BA2447" s="17">
        <v>0</v>
      </c>
      <c r="BB2447" s="17"/>
      <c r="BC2447" s="17">
        <v>3.4521004586238302E-2</v>
      </c>
      <c r="BD2447" s="17">
        <v>0.11541280887017</v>
      </c>
      <c r="BE2447" s="17">
        <v>2.16115291215805E-2</v>
      </c>
      <c r="BF2447" s="17">
        <v>6.93756826011101E-2</v>
      </c>
      <c r="BG2447" s="17">
        <v>0</v>
      </c>
    </row>
    <row r="2448" spans="2:59" x14ac:dyDescent="0.35">
      <c r="B2448" t="s">
        <v>726</v>
      </c>
      <c r="C2448" s="17">
        <v>0.220402561164983</v>
      </c>
      <c r="D2448" s="17">
        <v>0.24017259451930101</v>
      </c>
      <c r="E2448" s="17">
        <v>0.20906487550441299</v>
      </c>
      <c r="F2448" s="17"/>
      <c r="G2448" s="17">
        <v>0.14877877434608999</v>
      </c>
      <c r="H2448" s="17">
        <v>0.26580835901517702</v>
      </c>
      <c r="I2448" s="17">
        <v>0.11255628640447</v>
      </c>
      <c r="J2448" s="17">
        <v>0.36811310173734002</v>
      </c>
      <c r="K2448" s="17">
        <v>0.157514482125373</v>
      </c>
      <c r="L2448" s="17">
        <v>0.25885154949835898</v>
      </c>
      <c r="M2448" s="17"/>
      <c r="N2448" s="17">
        <v>0.21732964703726301</v>
      </c>
      <c r="O2448" s="17">
        <v>0.13096914554300099</v>
      </c>
      <c r="P2448" s="17">
        <v>0.35646498056833198</v>
      </c>
      <c r="Q2448" s="17">
        <v>0.23192407856637401</v>
      </c>
      <c r="R2448" s="17"/>
      <c r="S2448" s="17">
        <v>0.13748240658262001</v>
      </c>
      <c r="T2448" s="17">
        <v>0.49775661328252602</v>
      </c>
      <c r="U2448" s="17">
        <v>0.284486882859179</v>
      </c>
      <c r="V2448" s="17">
        <v>0.272971784139249</v>
      </c>
      <c r="W2448" s="17">
        <v>0.28840624427464601</v>
      </c>
      <c r="X2448" s="17">
        <v>0.17042485309644401</v>
      </c>
      <c r="Y2448" s="17">
        <v>0.119344962108252</v>
      </c>
      <c r="Z2448" s="17">
        <v>0</v>
      </c>
      <c r="AA2448" s="17">
        <v>0</v>
      </c>
      <c r="AB2448" s="17">
        <v>0.190856472945269</v>
      </c>
      <c r="AC2448" s="17">
        <v>0.313606038768658</v>
      </c>
      <c r="AD2448" s="17">
        <v>0.279979303425263</v>
      </c>
      <c r="AE2448" s="17"/>
      <c r="AF2448" s="17">
        <v>0.25918074444067002</v>
      </c>
      <c r="AG2448" s="17">
        <v>0.23163371150136799</v>
      </c>
      <c r="AH2448" s="17">
        <v>0.15807675605318999</v>
      </c>
      <c r="AI2448" s="17"/>
      <c r="AJ2448" s="17">
        <v>0.30698497901677901</v>
      </c>
      <c r="AK2448" s="17">
        <v>0.17720253788798501</v>
      </c>
      <c r="AL2448" s="17">
        <v>9.4676252102120204E-2</v>
      </c>
      <c r="AM2448" s="17">
        <v>0.20522826122525401</v>
      </c>
      <c r="AN2448" s="17">
        <v>0.188438350240204</v>
      </c>
      <c r="AO2448" s="17"/>
      <c r="AP2448" s="17">
        <v>0.226209646255224</v>
      </c>
      <c r="AQ2448" s="17">
        <v>0.17100213195198399</v>
      </c>
      <c r="AR2448" s="17">
        <v>0.231856870963322</v>
      </c>
      <c r="AS2448" s="17">
        <v>0.37096134990500301</v>
      </c>
      <c r="AT2448" s="17">
        <v>0.15079038130155301</v>
      </c>
      <c r="AU2448" s="17"/>
      <c r="AV2448" s="17">
        <v>0.165568224456347</v>
      </c>
      <c r="AW2448" s="17">
        <v>0.30669632390610302</v>
      </c>
      <c r="AX2448" s="17">
        <v>0.20273971197115701</v>
      </c>
      <c r="AY2448" s="17">
        <v>0.29565950488848503</v>
      </c>
      <c r="AZ2448" s="17">
        <v>0.14269454620410699</v>
      </c>
      <c r="BA2448" s="17">
        <v>0.20212498852073901</v>
      </c>
      <c r="BB2448" s="17"/>
      <c r="BC2448" s="17">
        <v>0.20603954867046301</v>
      </c>
      <c r="BD2448" s="17">
        <v>0.20224193385533901</v>
      </c>
      <c r="BE2448" s="17">
        <v>0.239028368755693</v>
      </c>
      <c r="BF2448" s="17">
        <v>6.3168615637882605E-2</v>
      </c>
      <c r="BG2448" s="17">
        <v>0</v>
      </c>
    </row>
    <row r="2449" spans="2:59" x14ac:dyDescent="0.35">
      <c r="B2449" t="s">
        <v>100</v>
      </c>
      <c r="C2449" s="17">
        <v>4.9877317918976802E-2</v>
      </c>
      <c r="D2449" s="17">
        <v>3.6545625339751302E-2</v>
      </c>
      <c r="E2449" s="17">
        <v>6.0405367719614203E-2</v>
      </c>
      <c r="F2449" s="17"/>
      <c r="G2449" s="17">
        <v>7.5541469710418294E-2</v>
      </c>
      <c r="H2449" s="17">
        <v>5.20697723321598E-2</v>
      </c>
      <c r="I2449" s="17">
        <v>4.7936039435481498E-2</v>
      </c>
      <c r="J2449" s="17">
        <v>4.4271911452870398E-2</v>
      </c>
      <c r="K2449" s="17">
        <v>0</v>
      </c>
      <c r="L2449" s="17">
        <v>7.1857733666057994E-2</v>
      </c>
      <c r="M2449" s="17"/>
      <c r="N2449" s="17">
        <v>5.2978355976212602E-2</v>
      </c>
      <c r="O2449" s="17">
        <v>5.8861508147206601E-2</v>
      </c>
      <c r="P2449" s="17">
        <v>0</v>
      </c>
      <c r="Q2449" s="17">
        <v>6.3286178274771898E-2</v>
      </c>
      <c r="R2449" s="17"/>
      <c r="S2449" s="17">
        <v>0.111335218287567</v>
      </c>
      <c r="T2449" s="17">
        <v>8.2816470108570406E-2</v>
      </c>
      <c r="U2449" s="17">
        <v>6.14965209819568E-2</v>
      </c>
      <c r="V2449" s="17">
        <v>5.6801147334164401E-2</v>
      </c>
      <c r="W2449" s="17">
        <v>0</v>
      </c>
      <c r="X2449" s="17">
        <v>0</v>
      </c>
      <c r="Y2449" s="17">
        <v>0</v>
      </c>
      <c r="Z2449" s="17">
        <v>0</v>
      </c>
      <c r="AA2449" s="17">
        <v>0</v>
      </c>
      <c r="AB2449" s="17">
        <v>0</v>
      </c>
      <c r="AC2449" s="17">
        <v>0.17119990578673899</v>
      </c>
      <c r="AD2449" s="17">
        <v>0</v>
      </c>
      <c r="AE2449" s="17"/>
      <c r="AF2449" s="17">
        <v>6.0263802182492103E-2</v>
      </c>
      <c r="AG2449" s="17">
        <v>4.2270530766095098E-2</v>
      </c>
      <c r="AH2449" s="17">
        <v>0.101618338474013</v>
      </c>
      <c r="AI2449" s="17"/>
      <c r="AJ2449" s="17">
        <v>8.4881891510424301E-2</v>
      </c>
      <c r="AK2449" s="17">
        <v>0</v>
      </c>
      <c r="AL2449" s="17">
        <v>0</v>
      </c>
      <c r="AM2449" s="17">
        <v>0</v>
      </c>
      <c r="AN2449" s="17">
        <v>0.13450968827470799</v>
      </c>
      <c r="AO2449" s="17"/>
      <c r="AP2449" s="17">
        <v>0.123401942166505</v>
      </c>
      <c r="AQ2449" s="17">
        <v>1.31011196612782E-2</v>
      </c>
      <c r="AR2449" s="17">
        <v>0.135724281278082</v>
      </c>
      <c r="AS2449" s="17">
        <v>0</v>
      </c>
      <c r="AT2449" s="17">
        <v>0</v>
      </c>
      <c r="AU2449" s="17"/>
      <c r="AV2449" s="17">
        <v>0</v>
      </c>
      <c r="AW2449" s="17">
        <v>0.13209591814812999</v>
      </c>
      <c r="AX2449" s="17">
        <v>0.118679690532715</v>
      </c>
      <c r="AY2449" s="17">
        <v>0</v>
      </c>
      <c r="AZ2449" s="17">
        <v>0</v>
      </c>
      <c r="BA2449" s="17">
        <v>0.211243295132829</v>
      </c>
      <c r="BB2449" s="17"/>
      <c r="BC2449" s="17">
        <v>4.8792578842382202E-2</v>
      </c>
      <c r="BD2449" s="17">
        <v>0.11430273487723901</v>
      </c>
      <c r="BE2449" s="17">
        <v>2.71232243106477E-2</v>
      </c>
      <c r="BF2449" s="17">
        <v>4.5981854529226797E-2</v>
      </c>
      <c r="BG2449" s="17">
        <v>0</v>
      </c>
    </row>
    <row r="2450" spans="2:59" x14ac:dyDescent="0.35">
      <c r="C2450" s="17"/>
      <c r="D2450" s="17"/>
      <c r="E2450" s="17"/>
      <c r="F2450" s="17"/>
      <c r="G2450" s="17"/>
      <c r="H2450" s="17"/>
      <c r="I2450" s="17"/>
      <c r="J2450" s="17"/>
      <c r="K2450" s="17"/>
      <c r="L2450" s="17"/>
      <c r="M2450" s="17"/>
      <c r="N2450" s="17"/>
      <c r="O2450" s="17"/>
      <c r="P2450" s="17"/>
      <c r="Q2450" s="17"/>
      <c r="R2450" s="17"/>
      <c r="S2450" s="17"/>
      <c r="T2450" s="17"/>
      <c r="U2450" s="17"/>
      <c r="V2450" s="17"/>
      <c r="W2450" s="17"/>
      <c r="X2450" s="17"/>
      <c r="Y2450" s="17"/>
      <c r="Z2450" s="17"/>
      <c r="AA2450" s="17"/>
      <c r="AB2450" s="17"/>
      <c r="AC2450" s="17"/>
      <c r="AD2450" s="17"/>
      <c r="AE2450" s="17"/>
      <c r="AF2450" s="17"/>
      <c r="AG2450" s="17"/>
      <c r="AH2450" s="17"/>
      <c r="AI2450" s="17"/>
      <c r="AJ2450" s="17"/>
      <c r="AK2450" s="17"/>
      <c r="AL2450" s="17"/>
      <c r="AM2450" s="17"/>
      <c r="AN2450" s="17"/>
      <c r="AO2450" s="17"/>
      <c r="AP2450" s="17"/>
      <c r="AQ2450" s="17"/>
      <c r="AR2450" s="17"/>
      <c r="AS2450" s="17"/>
      <c r="AT2450" s="17"/>
      <c r="AU2450" s="17"/>
      <c r="AV2450" s="17"/>
      <c r="AW2450" s="17"/>
      <c r="AX2450" s="17"/>
      <c r="AY2450" s="17"/>
      <c r="AZ2450" s="17"/>
      <c r="BA2450" s="17"/>
      <c r="BB2450" s="17"/>
      <c r="BC2450" s="17"/>
      <c r="BD2450" s="17"/>
      <c r="BE2450" s="17"/>
      <c r="BF2450" s="17"/>
      <c r="BG2450" s="17"/>
    </row>
    <row r="2451" spans="2:59" x14ac:dyDescent="0.35">
      <c r="B2451" s="6" t="s">
        <v>746</v>
      </c>
      <c r="C2451" s="17"/>
      <c r="D2451" s="17"/>
      <c r="E2451" s="17"/>
      <c r="F2451" s="17"/>
      <c r="G2451" s="17"/>
      <c r="H2451" s="17"/>
      <c r="I2451" s="17"/>
      <c r="J2451" s="17"/>
      <c r="K2451" s="17"/>
      <c r="L2451" s="17"/>
      <c r="M2451" s="17"/>
      <c r="N2451" s="17"/>
      <c r="O2451" s="17"/>
      <c r="P2451" s="17"/>
      <c r="Q2451" s="17"/>
      <c r="R2451" s="17"/>
      <c r="S2451" s="17"/>
      <c r="T2451" s="17"/>
      <c r="U2451" s="17"/>
      <c r="V2451" s="17"/>
      <c r="W2451" s="17"/>
      <c r="X2451" s="17"/>
      <c r="Y2451" s="17"/>
      <c r="Z2451" s="17"/>
      <c r="AA2451" s="17"/>
      <c r="AB2451" s="17"/>
      <c r="AC2451" s="17"/>
      <c r="AD2451" s="17"/>
      <c r="AE2451" s="17"/>
      <c r="AF2451" s="17"/>
      <c r="AG2451" s="17"/>
      <c r="AH2451" s="17"/>
      <c r="AI2451" s="17"/>
      <c r="AJ2451" s="17"/>
      <c r="AK2451" s="17"/>
      <c r="AL2451" s="17"/>
      <c r="AM2451" s="17"/>
      <c r="AN2451" s="17"/>
      <c r="AO2451" s="17"/>
      <c r="AP2451" s="17"/>
      <c r="AQ2451" s="17"/>
      <c r="AR2451" s="17"/>
      <c r="AS2451" s="17"/>
      <c r="AT2451" s="17"/>
      <c r="AU2451" s="17"/>
      <c r="AV2451" s="17"/>
      <c r="AW2451" s="17"/>
      <c r="AX2451" s="17"/>
      <c r="AY2451" s="17"/>
      <c r="AZ2451" s="17"/>
      <c r="BA2451" s="17"/>
      <c r="BB2451" s="17"/>
      <c r="BC2451" s="17"/>
      <c r="BD2451" s="17"/>
      <c r="BE2451" s="17"/>
      <c r="BF2451" s="17"/>
      <c r="BG2451" s="17"/>
    </row>
    <row r="2452" spans="2:59" x14ac:dyDescent="0.35">
      <c r="B2452" s="24" t="s">
        <v>724</v>
      </c>
      <c r="C2452" s="17"/>
      <c r="D2452" s="17"/>
      <c r="E2452" s="17"/>
      <c r="F2452" s="17"/>
      <c r="G2452" s="17"/>
      <c r="H2452" s="17"/>
      <c r="I2452" s="17"/>
      <c r="J2452" s="17"/>
      <c r="K2452" s="17"/>
      <c r="L2452" s="17"/>
      <c r="M2452" s="17"/>
      <c r="N2452" s="17"/>
      <c r="O2452" s="17"/>
      <c r="P2452" s="17"/>
      <c r="Q2452" s="17"/>
      <c r="R2452" s="17"/>
      <c r="S2452" s="17"/>
      <c r="T2452" s="17"/>
      <c r="U2452" s="17"/>
      <c r="V2452" s="17"/>
      <c r="W2452" s="17"/>
      <c r="X2452" s="17"/>
      <c r="Y2452" s="17"/>
      <c r="Z2452" s="17"/>
      <c r="AA2452" s="17"/>
      <c r="AB2452" s="17"/>
      <c r="AC2452" s="17"/>
      <c r="AD2452" s="17"/>
      <c r="AE2452" s="17"/>
      <c r="AF2452" s="17"/>
      <c r="AG2452" s="17"/>
      <c r="AH2452" s="17"/>
      <c r="AI2452" s="17"/>
      <c r="AJ2452" s="17"/>
      <c r="AK2452" s="17"/>
      <c r="AL2452" s="17"/>
      <c r="AM2452" s="17"/>
      <c r="AN2452" s="17"/>
      <c r="AO2452" s="17"/>
      <c r="AP2452" s="17"/>
      <c r="AQ2452" s="17"/>
      <c r="AR2452" s="17"/>
      <c r="AS2452" s="17"/>
      <c r="AT2452" s="17"/>
      <c r="AU2452" s="17"/>
      <c r="AV2452" s="17"/>
      <c r="AW2452" s="17"/>
      <c r="AX2452" s="17"/>
      <c r="AY2452" s="17"/>
      <c r="AZ2452" s="17"/>
      <c r="BA2452" s="17"/>
      <c r="BB2452" s="17"/>
      <c r="BC2452" s="17"/>
      <c r="BD2452" s="17"/>
      <c r="BE2452" s="17"/>
      <c r="BF2452" s="17"/>
      <c r="BG2452" s="17"/>
    </row>
    <row r="2453" spans="2:59" x14ac:dyDescent="0.35">
      <c r="B2453" t="s">
        <v>721</v>
      </c>
      <c r="C2453" s="17">
        <v>9.7952938986739596E-2</v>
      </c>
      <c r="D2453" s="17">
        <v>7.6855223539128895E-2</v>
      </c>
      <c r="E2453" s="17">
        <v>0.119261528233125</v>
      </c>
      <c r="F2453" s="17"/>
      <c r="G2453" s="17">
        <v>0.103235376081645</v>
      </c>
      <c r="H2453" s="17">
        <v>0.21191017805083301</v>
      </c>
      <c r="I2453" s="17">
        <v>6.6362446823497401E-2</v>
      </c>
      <c r="J2453" s="17">
        <v>0.15431778700557899</v>
      </c>
      <c r="K2453" s="17">
        <v>6.7767080423819098E-2</v>
      </c>
      <c r="L2453" s="17">
        <v>0</v>
      </c>
      <c r="M2453" s="17"/>
      <c r="N2453" s="17">
        <v>0.15279903827549399</v>
      </c>
      <c r="O2453" s="17">
        <v>3.2755261612560399E-2</v>
      </c>
      <c r="P2453" s="17">
        <v>0.1402644275129</v>
      </c>
      <c r="Q2453" s="17">
        <v>7.6481899646138204E-2</v>
      </c>
      <c r="R2453" s="17"/>
      <c r="S2453" s="17">
        <v>0.12657166417358701</v>
      </c>
      <c r="T2453" s="17">
        <v>0.15564002049391801</v>
      </c>
      <c r="U2453" s="17">
        <v>0.15669458495956901</v>
      </c>
      <c r="V2453" s="17">
        <v>0.12382785785587699</v>
      </c>
      <c r="W2453" s="17">
        <v>0.13829721154612801</v>
      </c>
      <c r="X2453" s="17">
        <v>0</v>
      </c>
      <c r="Y2453" s="17">
        <v>0</v>
      </c>
      <c r="Z2453" s="17">
        <v>0</v>
      </c>
      <c r="AA2453" s="17">
        <v>9.3061166115531294E-2</v>
      </c>
      <c r="AB2453" s="17">
        <v>0</v>
      </c>
      <c r="AC2453" s="17">
        <v>0.120030253592322</v>
      </c>
      <c r="AD2453" s="17">
        <v>0.224067192333719</v>
      </c>
      <c r="AE2453" s="17"/>
      <c r="AF2453" s="17">
        <v>0.103632227433045</v>
      </c>
      <c r="AG2453" s="17">
        <v>6.9180412767823996E-2</v>
      </c>
      <c r="AH2453" s="17">
        <v>0.13742108150709501</v>
      </c>
      <c r="AI2453" s="17"/>
      <c r="AJ2453" s="17">
        <v>8.8046504195561995E-2</v>
      </c>
      <c r="AK2453" s="17">
        <v>0.121262599643048</v>
      </c>
      <c r="AL2453" s="17">
        <v>0.111092214342338</v>
      </c>
      <c r="AM2453" s="17">
        <v>0</v>
      </c>
      <c r="AN2453" s="17">
        <v>9.2651531569557494E-2</v>
      </c>
      <c r="AO2453" s="17"/>
      <c r="AP2453" s="17">
        <v>9.3867290773935103E-2</v>
      </c>
      <c r="AQ2453" s="17">
        <v>9.7387536294693502E-2</v>
      </c>
      <c r="AR2453" s="17">
        <v>0.12881138039638701</v>
      </c>
      <c r="AS2453" s="17">
        <v>0.16985901491373601</v>
      </c>
      <c r="AT2453" s="17">
        <v>0</v>
      </c>
      <c r="AU2453" s="17"/>
      <c r="AV2453" s="17">
        <v>5.4124200176442497E-2</v>
      </c>
      <c r="AW2453" s="17">
        <v>0.112552977076626</v>
      </c>
      <c r="AX2453" s="17">
        <v>9.9786756228431403E-2</v>
      </c>
      <c r="AY2453" s="17">
        <v>6.13057999981051E-2</v>
      </c>
      <c r="AZ2453" s="17">
        <v>0</v>
      </c>
      <c r="BA2453" s="17">
        <v>0.18475162365734399</v>
      </c>
      <c r="BB2453" s="17"/>
      <c r="BC2453" s="17">
        <v>4.3964637988255402E-2</v>
      </c>
      <c r="BD2453" s="17">
        <v>0.201935173017007</v>
      </c>
      <c r="BE2453" s="17">
        <v>0</v>
      </c>
      <c r="BF2453" s="17">
        <v>0.15741060506111601</v>
      </c>
      <c r="BG2453" s="17">
        <v>0</v>
      </c>
    </row>
    <row r="2454" spans="2:59" x14ac:dyDescent="0.35">
      <c r="B2454" t="s">
        <v>689</v>
      </c>
      <c r="C2454" s="17">
        <v>5.8988384115559803E-2</v>
      </c>
      <c r="D2454" s="17">
        <v>7.1680674121195498E-2</v>
      </c>
      <c r="E2454" s="17">
        <v>4.6169233388189498E-2</v>
      </c>
      <c r="F2454" s="17"/>
      <c r="G2454" s="17">
        <v>9.9813976527522594E-2</v>
      </c>
      <c r="H2454" s="17">
        <v>4.3205240135777499E-2</v>
      </c>
      <c r="I2454" s="17">
        <v>3.3027528870638402E-2</v>
      </c>
      <c r="J2454" s="17">
        <v>0.13938448814891399</v>
      </c>
      <c r="K2454" s="17">
        <v>5.4872286967554598E-2</v>
      </c>
      <c r="L2454" s="17">
        <v>0</v>
      </c>
      <c r="M2454" s="17"/>
      <c r="N2454" s="17">
        <v>7.3351526482430804E-2</v>
      </c>
      <c r="O2454" s="17">
        <v>0</v>
      </c>
      <c r="P2454" s="17">
        <v>8.88182599333633E-2</v>
      </c>
      <c r="Q2454" s="17">
        <v>8.7618443493503007E-2</v>
      </c>
      <c r="R2454" s="17"/>
      <c r="S2454" s="17">
        <v>6.6268517480786507E-2</v>
      </c>
      <c r="T2454" s="17">
        <v>0.101826322626012</v>
      </c>
      <c r="U2454" s="17">
        <v>0</v>
      </c>
      <c r="V2454" s="17">
        <v>0</v>
      </c>
      <c r="W2454" s="17">
        <v>0</v>
      </c>
      <c r="X2454" s="17">
        <v>0</v>
      </c>
      <c r="Y2454" s="17">
        <v>8.7501529163946004E-2</v>
      </c>
      <c r="Z2454" s="17">
        <v>0</v>
      </c>
      <c r="AA2454" s="17">
        <v>8.1582878897274405E-2</v>
      </c>
      <c r="AB2454" s="17">
        <v>9.6424457072444403E-2</v>
      </c>
      <c r="AC2454" s="17">
        <v>0.10749390964123599</v>
      </c>
      <c r="AD2454" s="17">
        <v>0</v>
      </c>
      <c r="AE2454" s="17"/>
      <c r="AF2454" s="17">
        <v>5.8457403996559798E-2</v>
      </c>
      <c r="AG2454" s="17">
        <v>6.2402790172126299E-2</v>
      </c>
      <c r="AH2454" s="17">
        <v>0</v>
      </c>
      <c r="AI2454" s="17"/>
      <c r="AJ2454" s="17">
        <v>9.4827791287962399E-2</v>
      </c>
      <c r="AK2454" s="17">
        <v>7.1954408503022593E-2</v>
      </c>
      <c r="AL2454" s="17">
        <v>0</v>
      </c>
      <c r="AM2454" s="17">
        <v>0</v>
      </c>
      <c r="AN2454" s="17">
        <v>0</v>
      </c>
      <c r="AO2454" s="17"/>
      <c r="AP2454" s="17">
        <v>7.2271056780676496E-2</v>
      </c>
      <c r="AQ2454" s="17">
        <v>1.9039974464236602E-2</v>
      </c>
      <c r="AR2454" s="17">
        <v>9.0157172840299699E-2</v>
      </c>
      <c r="AS2454" s="17">
        <v>0.153846661566092</v>
      </c>
      <c r="AT2454" s="17">
        <v>0.11140939087792499</v>
      </c>
      <c r="AU2454" s="17"/>
      <c r="AV2454" s="17">
        <v>2.7662201417884301E-2</v>
      </c>
      <c r="AW2454" s="17">
        <v>6.06997019290259E-2</v>
      </c>
      <c r="AX2454" s="17">
        <v>0</v>
      </c>
      <c r="AY2454" s="17">
        <v>0.102904908849207</v>
      </c>
      <c r="AZ2454" s="17">
        <v>0.167815835932483</v>
      </c>
      <c r="BA2454" s="17">
        <v>0</v>
      </c>
      <c r="BB2454" s="17"/>
      <c r="BC2454" s="17">
        <v>3.6213720388428301E-2</v>
      </c>
      <c r="BD2454" s="17">
        <v>2.6252517749350501E-2</v>
      </c>
      <c r="BE2454" s="17">
        <v>8.6811171545570595E-2</v>
      </c>
      <c r="BF2454" s="17">
        <v>9.88206822725331E-2</v>
      </c>
      <c r="BG2454" s="17">
        <v>0</v>
      </c>
    </row>
    <row r="2455" spans="2:59" x14ac:dyDescent="0.35">
      <c r="B2455" t="s">
        <v>690</v>
      </c>
      <c r="C2455" s="17">
        <v>0.20863694340088401</v>
      </c>
      <c r="D2455" s="17">
        <v>0.20450082999438199</v>
      </c>
      <c r="E2455" s="17">
        <v>0.21281439767902399</v>
      </c>
      <c r="F2455" s="17"/>
      <c r="G2455" s="17">
        <v>0.1338025019936</v>
      </c>
      <c r="H2455" s="17">
        <v>9.0985618420976494E-2</v>
      </c>
      <c r="I2455" s="17">
        <v>0.27986993415125999</v>
      </c>
      <c r="J2455" s="17">
        <v>0.242973552411371</v>
      </c>
      <c r="K2455" s="17">
        <v>0.28079790975346203</v>
      </c>
      <c r="L2455" s="17">
        <v>0.20697498421441299</v>
      </c>
      <c r="M2455" s="17"/>
      <c r="N2455" s="17">
        <v>0.131545364750738</v>
      </c>
      <c r="O2455" s="17">
        <v>0.27612611298700102</v>
      </c>
      <c r="P2455" s="17">
        <v>0.29880818631941403</v>
      </c>
      <c r="Q2455" s="17">
        <v>0.17245538597170701</v>
      </c>
      <c r="R2455" s="17"/>
      <c r="S2455" s="17">
        <v>0.191739620558362</v>
      </c>
      <c r="T2455" s="17">
        <v>0.10792977930080599</v>
      </c>
      <c r="U2455" s="17">
        <v>0.12359959079138901</v>
      </c>
      <c r="V2455" s="17">
        <v>0.37014010427214</v>
      </c>
      <c r="W2455" s="17">
        <v>0.515566765219726</v>
      </c>
      <c r="X2455" s="17">
        <v>0.13530722217358501</v>
      </c>
      <c r="Y2455" s="17">
        <v>9.4439176973206695E-2</v>
      </c>
      <c r="Z2455" s="17">
        <v>0.64248143895309695</v>
      </c>
      <c r="AA2455" s="17">
        <v>0.17832957888897899</v>
      </c>
      <c r="AB2455" s="17">
        <v>0.34001362904108801</v>
      </c>
      <c r="AC2455" s="17">
        <v>0.18787148715049801</v>
      </c>
      <c r="AD2455" s="17">
        <v>0</v>
      </c>
      <c r="AE2455" s="17"/>
      <c r="AF2455" s="17">
        <v>0.18169955064703899</v>
      </c>
      <c r="AG2455" s="17">
        <v>0.27009543370761202</v>
      </c>
      <c r="AH2455" s="17">
        <v>9.3339537286426202E-2</v>
      </c>
      <c r="AI2455" s="17"/>
      <c r="AJ2455" s="17">
        <v>0.23266566394832</v>
      </c>
      <c r="AK2455" s="17">
        <v>0.214580915206453</v>
      </c>
      <c r="AL2455" s="17">
        <v>0.32925135241520398</v>
      </c>
      <c r="AM2455" s="17">
        <v>0</v>
      </c>
      <c r="AN2455" s="17">
        <v>9.1583697982155696E-2</v>
      </c>
      <c r="AO2455" s="17"/>
      <c r="AP2455" s="17">
        <v>0.15333463432813099</v>
      </c>
      <c r="AQ2455" s="17">
        <v>0.26989427411514799</v>
      </c>
      <c r="AR2455" s="17">
        <v>9.3821076813423596E-2</v>
      </c>
      <c r="AS2455" s="17">
        <v>0.30322620358053398</v>
      </c>
      <c r="AT2455" s="17">
        <v>0.27320148818623602</v>
      </c>
      <c r="AU2455" s="17"/>
      <c r="AV2455" s="17">
        <v>0.238274092187374</v>
      </c>
      <c r="AW2455" s="17">
        <v>0.16483736614696701</v>
      </c>
      <c r="AX2455" s="17">
        <v>0.268214283804805</v>
      </c>
      <c r="AY2455" s="17">
        <v>0.19229610852069501</v>
      </c>
      <c r="AZ2455" s="17">
        <v>0.38679649791788301</v>
      </c>
      <c r="BA2455" s="17">
        <v>0</v>
      </c>
      <c r="BB2455" s="17"/>
      <c r="BC2455" s="17">
        <v>0.22535657572857201</v>
      </c>
      <c r="BD2455" s="17">
        <v>0.20908816045300299</v>
      </c>
      <c r="BE2455" s="17">
        <v>0.17502815319128501</v>
      </c>
      <c r="BF2455" s="17">
        <v>0.15530722978993799</v>
      </c>
      <c r="BG2455" s="17">
        <v>0.49534184246172902</v>
      </c>
    </row>
    <row r="2456" spans="2:59" x14ac:dyDescent="0.35">
      <c r="B2456" t="s">
        <v>691</v>
      </c>
      <c r="C2456" s="17">
        <v>0.20880206337971699</v>
      </c>
      <c r="D2456" s="17">
        <v>0.19286579889220801</v>
      </c>
      <c r="E2456" s="17">
        <v>0.22489761244185699</v>
      </c>
      <c r="F2456" s="17"/>
      <c r="G2456" s="17">
        <v>0.14166984828700999</v>
      </c>
      <c r="H2456" s="17">
        <v>0</v>
      </c>
      <c r="I2456" s="17">
        <v>0.37252332782258502</v>
      </c>
      <c r="J2456" s="17">
        <v>0.17670755724155901</v>
      </c>
      <c r="K2456" s="17">
        <v>0.16109790698513199</v>
      </c>
      <c r="L2456" s="17">
        <v>0.326967963351737</v>
      </c>
      <c r="M2456" s="17"/>
      <c r="N2456" s="17">
        <v>0.15376948868359899</v>
      </c>
      <c r="O2456" s="17">
        <v>0.22730015542533999</v>
      </c>
      <c r="P2456" s="17">
        <v>9.2084258738073604E-2</v>
      </c>
      <c r="Q2456" s="17">
        <v>0.32775902111570798</v>
      </c>
      <c r="R2456" s="17"/>
      <c r="S2456" s="17">
        <v>6.5676956135170203E-2</v>
      </c>
      <c r="T2456" s="17">
        <v>0.24338824246221499</v>
      </c>
      <c r="U2456" s="17">
        <v>0.13077037072277301</v>
      </c>
      <c r="V2456" s="17">
        <v>0.120831957561034</v>
      </c>
      <c r="W2456" s="17">
        <v>0.18382727365139101</v>
      </c>
      <c r="X2456" s="17">
        <v>0.59435351527577196</v>
      </c>
      <c r="Y2456" s="17">
        <v>0.207239791485654</v>
      </c>
      <c r="Z2456" s="17">
        <v>0</v>
      </c>
      <c r="AA2456" s="17">
        <v>0.247268045221786</v>
      </c>
      <c r="AB2456" s="17">
        <v>0.19790130060368899</v>
      </c>
      <c r="AC2456" s="17">
        <v>0.22814253916712099</v>
      </c>
      <c r="AD2456" s="17">
        <v>0</v>
      </c>
      <c r="AE2456" s="17"/>
      <c r="AF2456" s="17">
        <v>0.20919067004872</v>
      </c>
      <c r="AG2456" s="17">
        <v>0.22953499336156399</v>
      </c>
      <c r="AH2456" s="17">
        <v>0.24907655741162901</v>
      </c>
      <c r="AI2456" s="17"/>
      <c r="AJ2456" s="17">
        <v>0.134448317585799</v>
      </c>
      <c r="AK2456" s="17">
        <v>0.264731445534231</v>
      </c>
      <c r="AL2456" s="17">
        <v>0.32098129809148201</v>
      </c>
      <c r="AM2456" s="17">
        <v>1</v>
      </c>
      <c r="AN2456" s="17">
        <v>0.15704897561022599</v>
      </c>
      <c r="AO2456" s="17"/>
      <c r="AP2456" s="17">
        <v>0.20853637942422401</v>
      </c>
      <c r="AQ2456" s="17">
        <v>0.208902124932901</v>
      </c>
      <c r="AR2456" s="17">
        <v>0.37217769339962398</v>
      </c>
      <c r="AS2456" s="17">
        <v>7.31215224481402E-2</v>
      </c>
      <c r="AT2456" s="17">
        <v>0.25217000090264902</v>
      </c>
      <c r="AU2456" s="17"/>
      <c r="AV2456" s="17">
        <v>0.27833025279781798</v>
      </c>
      <c r="AW2456" s="17">
        <v>0.19201783766754499</v>
      </c>
      <c r="AX2456" s="17">
        <v>0.28831617711605501</v>
      </c>
      <c r="AY2456" s="17">
        <v>0.14951060421731499</v>
      </c>
      <c r="AZ2456" s="17">
        <v>0.205351702538248</v>
      </c>
      <c r="BA2456" s="17">
        <v>0.41851878619375399</v>
      </c>
      <c r="BB2456" s="17"/>
      <c r="BC2456" s="17">
        <v>0.24420830142376099</v>
      </c>
      <c r="BD2456" s="17">
        <v>0.257756046241019</v>
      </c>
      <c r="BE2456" s="17">
        <v>0.232344236640601</v>
      </c>
      <c r="BF2456" s="17">
        <v>0.22363235056241601</v>
      </c>
      <c r="BG2456" s="17">
        <v>0</v>
      </c>
    </row>
    <row r="2457" spans="2:59" x14ac:dyDescent="0.35">
      <c r="B2457" t="s">
        <v>692</v>
      </c>
      <c r="C2457" s="17">
        <v>0.14764690358764401</v>
      </c>
      <c r="D2457" s="17">
        <v>0.18666689582302701</v>
      </c>
      <c r="E2457" s="17">
        <v>0.10823690258514</v>
      </c>
      <c r="F2457" s="17"/>
      <c r="G2457" s="17">
        <v>0.16564513680638299</v>
      </c>
      <c r="H2457" s="17">
        <v>0.27001042927456198</v>
      </c>
      <c r="I2457" s="17">
        <v>8.5804296479140396E-2</v>
      </c>
      <c r="J2457" s="17">
        <v>0.14340237388225699</v>
      </c>
      <c r="K2457" s="17">
        <v>4.7816580543529698E-2</v>
      </c>
      <c r="L2457" s="17">
        <v>0.182340625820789</v>
      </c>
      <c r="M2457" s="17"/>
      <c r="N2457" s="17">
        <v>0.15499613554574801</v>
      </c>
      <c r="O2457" s="17">
        <v>0.19155405195927</v>
      </c>
      <c r="P2457" s="17">
        <v>0.15010399583723699</v>
      </c>
      <c r="Q2457" s="17">
        <v>8.9137912050770804E-2</v>
      </c>
      <c r="R2457" s="17"/>
      <c r="S2457" s="17">
        <v>0.22223227679627</v>
      </c>
      <c r="T2457" s="17">
        <v>0.108801607860025</v>
      </c>
      <c r="U2457" s="17">
        <v>0.307892941627052</v>
      </c>
      <c r="V2457" s="17">
        <v>0.108806527289803</v>
      </c>
      <c r="W2457" s="17">
        <v>0</v>
      </c>
      <c r="X2457" s="17">
        <v>0.270339262550643</v>
      </c>
      <c r="Y2457" s="17">
        <v>8.7501529163946004E-2</v>
      </c>
      <c r="Z2457" s="17">
        <v>0.35751856104690299</v>
      </c>
      <c r="AA2457" s="17">
        <v>8.5224865575925901E-2</v>
      </c>
      <c r="AB2457" s="17">
        <v>0.25154866184963598</v>
      </c>
      <c r="AC2457" s="17">
        <v>0.12880777833575299</v>
      </c>
      <c r="AD2457" s="17">
        <v>0</v>
      </c>
      <c r="AE2457" s="17"/>
      <c r="AF2457" s="17">
        <v>0.10057857679740501</v>
      </c>
      <c r="AG2457" s="17">
        <v>0.14709772651132499</v>
      </c>
      <c r="AH2457" s="17">
        <v>0.18927672980888699</v>
      </c>
      <c r="AI2457" s="17"/>
      <c r="AJ2457" s="17">
        <v>0.19779911670065101</v>
      </c>
      <c r="AK2457" s="17">
        <v>0.11909837304673</v>
      </c>
      <c r="AL2457" s="17">
        <v>6.4338847155628306E-2</v>
      </c>
      <c r="AM2457" s="17">
        <v>0</v>
      </c>
      <c r="AN2457" s="17">
        <v>0.19398048861775299</v>
      </c>
      <c r="AO2457" s="17"/>
      <c r="AP2457" s="17">
        <v>0.23556776184837699</v>
      </c>
      <c r="AQ2457" s="17">
        <v>0.15119398159993</v>
      </c>
      <c r="AR2457" s="17">
        <v>0</v>
      </c>
      <c r="AS2457" s="17">
        <v>0.124208017527541</v>
      </c>
      <c r="AT2457" s="17">
        <v>0</v>
      </c>
      <c r="AU2457" s="17"/>
      <c r="AV2457" s="17">
        <v>0.12563611627281601</v>
      </c>
      <c r="AW2457" s="17">
        <v>0.112773740891163</v>
      </c>
      <c r="AX2457" s="17">
        <v>0.155425089955462</v>
      </c>
      <c r="AY2457" s="17">
        <v>0.20163450744121</v>
      </c>
      <c r="AZ2457" s="17">
        <v>0</v>
      </c>
      <c r="BA2457" s="17">
        <v>0.39672959014890302</v>
      </c>
      <c r="BB2457" s="17"/>
      <c r="BC2457" s="17">
        <v>0.109290890170351</v>
      </c>
      <c r="BD2457" s="17">
        <v>0.18012740320096399</v>
      </c>
      <c r="BE2457" s="17">
        <v>0.126467284085716</v>
      </c>
      <c r="BF2457" s="17">
        <v>0.101857546917587</v>
      </c>
      <c r="BG2457" s="17">
        <v>0</v>
      </c>
    </row>
    <row r="2458" spans="2:59" x14ac:dyDescent="0.35">
      <c r="B2458" t="s">
        <v>598</v>
      </c>
      <c r="C2458" s="17">
        <v>0.103273875289063</v>
      </c>
      <c r="D2458" s="17">
        <v>0.113376563033435</v>
      </c>
      <c r="E2458" s="17">
        <v>9.3070210159354697E-2</v>
      </c>
      <c r="F2458" s="17"/>
      <c r="G2458" s="17">
        <v>0.154140186422942</v>
      </c>
      <c r="H2458" s="17">
        <v>0.14384011840676</v>
      </c>
      <c r="I2458" s="17">
        <v>4.2862247232617598E-2</v>
      </c>
      <c r="J2458" s="17">
        <v>4.5653903122011098E-2</v>
      </c>
      <c r="K2458" s="17">
        <v>0.154882835140464</v>
      </c>
      <c r="L2458" s="17">
        <v>0.103976240341182</v>
      </c>
      <c r="M2458" s="17"/>
      <c r="N2458" s="17">
        <v>0.103224553583893</v>
      </c>
      <c r="O2458" s="17">
        <v>9.5081060130413397E-2</v>
      </c>
      <c r="P2458" s="17">
        <v>0.144004015826211</v>
      </c>
      <c r="Q2458" s="17">
        <v>8.7043722688382105E-2</v>
      </c>
      <c r="R2458" s="17"/>
      <c r="S2458" s="17">
        <v>0</v>
      </c>
      <c r="T2458" s="17">
        <v>4.8623324887211397E-2</v>
      </c>
      <c r="U2458" s="17">
        <v>0.154081313326876</v>
      </c>
      <c r="V2458" s="17">
        <v>0</v>
      </c>
      <c r="W2458" s="17">
        <v>0</v>
      </c>
      <c r="X2458" s="17">
        <v>0</v>
      </c>
      <c r="Y2458" s="17">
        <v>0.25960596007988201</v>
      </c>
      <c r="Z2458" s="17">
        <v>0</v>
      </c>
      <c r="AA2458" s="17">
        <v>0.26919322556893399</v>
      </c>
      <c r="AB2458" s="17">
        <v>0.114111951433143</v>
      </c>
      <c r="AC2458" s="17">
        <v>0</v>
      </c>
      <c r="AD2458" s="17">
        <v>0.228869457049901</v>
      </c>
      <c r="AE2458" s="17"/>
      <c r="AF2458" s="17">
        <v>0.12586540401323501</v>
      </c>
      <c r="AG2458" s="17">
        <v>7.0787045340896804E-2</v>
      </c>
      <c r="AH2458" s="17">
        <v>0.17999627374327001</v>
      </c>
      <c r="AI2458" s="17"/>
      <c r="AJ2458" s="17">
        <v>5.5404543276714499E-2</v>
      </c>
      <c r="AK2458" s="17">
        <v>0.128140718449758</v>
      </c>
      <c r="AL2458" s="17">
        <v>8.7013302550392899E-2</v>
      </c>
      <c r="AM2458" s="17">
        <v>0</v>
      </c>
      <c r="AN2458" s="17">
        <v>9.7354298261874098E-2</v>
      </c>
      <c r="AO2458" s="17"/>
      <c r="AP2458" s="17">
        <v>3.5807807232416798E-2</v>
      </c>
      <c r="AQ2458" s="17">
        <v>0.104525407282256</v>
      </c>
      <c r="AR2458" s="17">
        <v>0</v>
      </c>
      <c r="AS2458" s="17">
        <v>0.175738579963957</v>
      </c>
      <c r="AT2458" s="17">
        <v>9.7414121087233504E-2</v>
      </c>
      <c r="AU2458" s="17"/>
      <c r="AV2458" s="17">
        <v>0.151859598076625</v>
      </c>
      <c r="AW2458" s="17">
        <v>6.2950063193911804E-2</v>
      </c>
      <c r="AX2458" s="17">
        <v>8.6049449007260706E-2</v>
      </c>
      <c r="AY2458" s="17">
        <v>0.11754796866171199</v>
      </c>
      <c r="AZ2458" s="17">
        <v>7.9328054665206302E-2</v>
      </c>
      <c r="BA2458" s="17">
        <v>0</v>
      </c>
      <c r="BB2458" s="17"/>
      <c r="BC2458" s="17">
        <v>0.108677597739308</v>
      </c>
      <c r="BD2458" s="17">
        <v>6.1675324762316602E-2</v>
      </c>
      <c r="BE2458" s="17">
        <v>9.7177401835629396E-2</v>
      </c>
      <c r="BF2458" s="17">
        <v>0.14577264155227401</v>
      </c>
      <c r="BG2458" s="17">
        <v>0.50465815753827103</v>
      </c>
    </row>
    <row r="2459" spans="2:59" x14ac:dyDescent="0.35">
      <c r="B2459" t="s">
        <v>722</v>
      </c>
      <c r="C2459" s="17">
        <v>0.13636567311672301</v>
      </c>
      <c r="D2459" s="17">
        <v>0.13902448143231</v>
      </c>
      <c r="E2459" s="17">
        <v>0.13368028974322901</v>
      </c>
      <c r="F2459" s="17"/>
      <c r="G2459" s="17">
        <v>0.20169297388089799</v>
      </c>
      <c r="H2459" s="17">
        <v>0.19290257818564999</v>
      </c>
      <c r="I2459" s="17">
        <v>0.119550218620261</v>
      </c>
      <c r="J2459" s="17">
        <v>4.4898305230733897E-2</v>
      </c>
      <c r="K2459" s="17">
        <v>7.1661718023049797E-2</v>
      </c>
      <c r="L2459" s="17">
        <v>0.17974018627187999</v>
      </c>
      <c r="M2459" s="17"/>
      <c r="N2459" s="17">
        <v>0.20587759796116101</v>
      </c>
      <c r="O2459" s="17">
        <v>0.147413500800673</v>
      </c>
      <c r="P2459" s="17">
        <v>8.5916855832800704E-2</v>
      </c>
      <c r="Q2459" s="17">
        <v>7.1150509016747202E-2</v>
      </c>
      <c r="R2459" s="17"/>
      <c r="S2459" s="17">
        <v>0.26444572394411398</v>
      </c>
      <c r="T2459" s="17">
        <v>0.233790702369812</v>
      </c>
      <c r="U2459" s="17">
        <v>0</v>
      </c>
      <c r="V2459" s="17">
        <v>0.27639355302114499</v>
      </c>
      <c r="W2459" s="17">
        <v>0.16230874958275501</v>
      </c>
      <c r="X2459" s="17">
        <v>0</v>
      </c>
      <c r="Y2459" s="17">
        <v>8.9066737799065293E-2</v>
      </c>
      <c r="Z2459" s="17">
        <v>0</v>
      </c>
      <c r="AA2459" s="17">
        <v>4.53402397315694E-2</v>
      </c>
      <c r="AB2459" s="17">
        <v>0</v>
      </c>
      <c r="AC2459" s="17">
        <v>0.227654032113069</v>
      </c>
      <c r="AD2459" s="17">
        <v>0.27737894922238099</v>
      </c>
      <c r="AE2459" s="17"/>
      <c r="AF2459" s="17">
        <v>0.128923776403364</v>
      </c>
      <c r="AG2459" s="17">
        <v>0.150901598138652</v>
      </c>
      <c r="AH2459" s="17">
        <v>6.5436139120461395E-2</v>
      </c>
      <c r="AI2459" s="17"/>
      <c r="AJ2459" s="17">
        <v>0.14650668728129099</v>
      </c>
      <c r="AK2459" s="17">
        <v>8.0231539616756706E-2</v>
      </c>
      <c r="AL2459" s="17">
        <v>8.7322985444954704E-2</v>
      </c>
      <c r="AM2459" s="17">
        <v>0</v>
      </c>
      <c r="AN2459" s="17">
        <v>0.22726563499854399</v>
      </c>
      <c r="AO2459" s="17"/>
      <c r="AP2459" s="17">
        <v>0.20061506961223899</v>
      </c>
      <c r="AQ2459" s="17">
        <v>0.109863997945768</v>
      </c>
      <c r="AR2459" s="17">
        <v>0.31503267655026501</v>
      </c>
      <c r="AS2459" s="17">
        <v>0</v>
      </c>
      <c r="AT2459" s="17">
        <v>0.26580499894595599</v>
      </c>
      <c r="AU2459" s="17"/>
      <c r="AV2459" s="17">
        <v>9.3968440200942804E-2</v>
      </c>
      <c r="AW2459" s="17">
        <v>0.29416831309476099</v>
      </c>
      <c r="AX2459" s="17">
        <v>0.102208243887985</v>
      </c>
      <c r="AY2459" s="17">
        <v>0.126955655075046</v>
      </c>
      <c r="AZ2459" s="17">
        <v>0.16070790894618001</v>
      </c>
      <c r="BA2459" s="17">
        <v>0</v>
      </c>
      <c r="BB2459" s="17"/>
      <c r="BC2459" s="17">
        <v>0.19666609385968101</v>
      </c>
      <c r="BD2459" s="17">
        <v>6.3165374576340194E-2</v>
      </c>
      <c r="BE2459" s="17">
        <v>0.19013594677158099</v>
      </c>
      <c r="BF2459" s="17">
        <v>0.117198943844136</v>
      </c>
      <c r="BG2459" s="17">
        <v>0</v>
      </c>
    </row>
    <row r="2460" spans="2:59" x14ac:dyDescent="0.35">
      <c r="B2460" t="s">
        <v>100</v>
      </c>
      <c r="C2460" s="17">
        <v>3.8333218123669299E-2</v>
      </c>
      <c r="D2460" s="17">
        <v>1.5029533164313699E-2</v>
      </c>
      <c r="E2460" s="17">
        <v>6.18698257700818E-2</v>
      </c>
      <c r="F2460" s="17"/>
      <c r="G2460" s="17">
        <v>0</v>
      </c>
      <c r="H2460" s="17">
        <v>4.7145837525440701E-2</v>
      </c>
      <c r="I2460" s="17">
        <v>0</v>
      </c>
      <c r="J2460" s="17">
        <v>5.2662032957575398E-2</v>
      </c>
      <c r="K2460" s="17">
        <v>0.16110368216298801</v>
      </c>
      <c r="L2460" s="17">
        <v>0</v>
      </c>
      <c r="M2460" s="17"/>
      <c r="N2460" s="17">
        <v>2.44362947169348E-2</v>
      </c>
      <c r="O2460" s="17">
        <v>2.97698570847422E-2</v>
      </c>
      <c r="P2460" s="17">
        <v>0</v>
      </c>
      <c r="Q2460" s="17">
        <v>8.8353106017043201E-2</v>
      </c>
      <c r="R2460" s="17"/>
      <c r="S2460" s="17">
        <v>6.3065240911709605E-2</v>
      </c>
      <c r="T2460" s="17">
        <v>0</v>
      </c>
      <c r="U2460" s="17">
        <v>0.12696119857234001</v>
      </c>
      <c r="V2460" s="17">
        <v>0</v>
      </c>
      <c r="W2460" s="17">
        <v>0</v>
      </c>
      <c r="X2460" s="17">
        <v>0</v>
      </c>
      <c r="Y2460" s="17">
        <v>0.17464527533429999</v>
      </c>
      <c r="Z2460" s="17">
        <v>0</v>
      </c>
      <c r="AA2460" s="17">
        <v>0</v>
      </c>
      <c r="AB2460" s="17">
        <v>0</v>
      </c>
      <c r="AC2460" s="17">
        <v>0</v>
      </c>
      <c r="AD2460" s="17">
        <v>0.26968440139399802</v>
      </c>
      <c r="AE2460" s="17"/>
      <c r="AF2460" s="17">
        <v>9.1652390660632702E-2</v>
      </c>
      <c r="AG2460" s="17">
        <v>0</v>
      </c>
      <c r="AH2460" s="17">
        <v>8.5453681122231201E-2</v>
      </c>
      <c r="AI2460" s="17"/>
      <c r="AJ2460" s="17">
        <v>5.0301375723698902E-2</v>
      </c>
      <c r="AK2460" s="17">
        <v>0</v>
      </c>
      <c r="AL2460" s="17">
        <v>0</v>
      </c>
      <c r="AM2460" s="17">
        <v>0</v>
      </c>
      <c r="AN2460" s="17">
        <v>0.14011537295988999</v>
      </c>
      <c r="AO2460" s="17"/>
      <c r="AP2460" s="17">
        <v>0</v>
      </c>
      <c r="AQ2460" s="17">
        <v>3.9192703365066001E-2</v>
      </c>
      <c r="AR2460" s="17">
        <v>0</v>
      </c>
      <c r="AS2460" s="17">
        <v>0</v>
      </c>
      <c r="AT2460" s="17">
        <v>0</v>
      </c>
      <c r="AU2460" s="17"/>
      <c r="AV2460" s="17">
        <v>3.0145098870097201E-2</v>
      </c>
      <c r="AW2460" s="17">
        <v>0</v>
      </c>
      <c r="AX2460" s="17">
        <v>0</v>
      </c>
      <c r="AY2460" s="17">
        <v>4.7844447236711003E-2</v>
      </c>
      <c r="AZ2460" s="17">
        <v>0</v>
      </c>
      <c r="BA2460" s="17">
        <v>0</v>
      </c>
      <c r="BB2460" s="17"/>
      <c r="BC2460" s="17">
        <v>3.5622182701643301E-2</v>
      </c>
      <c r="BD2460" s="17">
        <v>0</v>
      </c>
      <c r="BE2460" s="17">
        <v>9.2035805929616202E-2</v>
      </c>
      <c r="BF2460" s="17">
        <v>0</v>
      </c>
      <c r="BG2460" s="17">
        <v>0</v>
      </c>
    </row>
    <row r="2461" spans="2:59" x14ac:dyDescent="0.35">
      <c r="C2461" s="17"/>
      <c r="D2461" s="17"/>
      <c r="E2461" s="17"/>
      <c r="F2461" s="17"/>
      <c r="G2461" s="17"/>
      <c r="H2461" s="17"/>
      <c r="I2461" s="17"/>
      <c r="J2461" s="17"/>
      <c r="K2461" s="17"/>
      <c r="L2461" s="17"/>
      <c r="M2461" s="17"/>
      <c r="N2461" s="17"/>
      <c r="O2461" s="17"/>
      <c r="P2461" s="17"/>
      <c r="Q2461" s="17"/>
      <c r="R2461" s="17"/>
      <c r="S2461" s="17"/>
      <c r="T2461" s="17"/>
      <c r="U2461" s="17"/>
      <c r="V2461" s="17"/>
      <c r="W2461" s="17"/>
      <c r="X2461" s="17"/>
      <c r="Y2461" s="17"/>
      <c r="Z2461" s="17"/>
      <c r="AA2461" s="17"/>
      <c r="AB2461" s="17"/>
      <c r="AC2461" s="17"/>
      <c r="AD2461" s="17"/>
      <c r="AE2461" s="17"/>
      <c r="AF2461" s="17"/>
      <c r="AG2461" s="17"/>
      <c r="AH2461" s="17"/>
      <c r="AI2461" s="17"/>
      <c r="AJ2461" s="17"/>
      <c r="AK2461" s="17"/>
      <c r="AL2461" s="17"/>
      <c r="AM2461" s="17"/>
      <c r="AN2461" s="17"/>
      <c r="AO2461" s="17"/>
      <c r="AP2461" s="17"/>
      <c r="AQ2461" s="17"/>
      <c r="AR2461" s="17"/>
      <c r="AS2461" s="17"/>
      <c r="AT2461" s="17"/>
      <c r="AU2461" s="17"/>
      <c r="AV2461" s="17"/>
      <c r="AW2461" s="17"/>
      <c r="AX2461" s="17"/>
      <c r="AY2461" s="17"/>
      <c r="AZ2461" s="17"/>
      <c r="BA2461" s="17"/>
      <c r="BB2461" s="17"/>
      <c r="BC2461" s="17"/>
      <c r="BD2461" s="17"/>
      <c r="BE2461" s="17"/>
      <c r="BF2461" s="17"/>
      <c r="BG2461" s="17"/>
    </row>
    <row r="2462" spans="2:59" x14ac:dyDescent="0.35">
      <c r="B2462" s="6" t="s">
        <v>727</v>
      </c>
      <c r="C2462" s="17"/>
      <c r="D2462" s="17"/>
      <c r="E2462" s="17"/>
      <c r="F2462" s="17"/>
      <c r="G2462" s="17"/>
      <c r="H2462" s="17"/>
      <c r="I2462" s="17"/>
      <c r="J2462" s="17"/>
      <c r="K2462" s="17"/>
      <c r="L2462" s="17"/>
      <c r="M2462" s="17"/>
      <c r="N2462" s="17"/>
      <c r="O2462" s="17"/>
      <c r="P2462" s="17"/>
      <c r="Q2462" s="17"/>
      <c r="R2462" s="17"/>
      <c r="S2462" s="17"/>
      <c r="T2462" s="17"/>
      <c r="U2462" s="17"/>
      <c r="V2462" s="17"/>
      <c r="W2462" s="17"/>
      <c r="X2462" s="17"/>
      <c r="Y2462" s="17"/>
      <c r="Z2462" s="17"/>
      <c r="AA2462" s="17"/>
      <c r="AB2462" s="17"/>
      <c r="AC2462" s="17"/>
      <c r="AD2462" s="17"/>
      <c r="AE2462" s="17"/>
      <c r="AF2462" s="17"/>
      <c r="AG2462" s="17"/>
      <c r="AH2462" s="17"/>
      <c r="AI2462" s="17"/>
      <c r="AJ2462" s="17"/>
      <c r="AK2462" s="17"/>
      <c r="AL2462" s="17"/>
      <c r="AM2462" s="17"/>
      <c r="AN2462" s="17"/>
      <c r="AO2462" s="17"/>
      <c r="AP2462" s="17"/>
      <c r="AQ2462" s="17"/>
      <c r="AR2462" s="17"/>
      <c r="AS2462" s="17"/>
      <c r="AT2462" s="17"/>
      <c r="AU2462" s="17"/>
      <c r="AV2462" s="17"/>
      <c r="AW2462" s="17"/>
      <c r="AX2462" s="17"/>
      <c r="AY2462" s="17"/>
      <c r="AZ2462" s="17"/>
      <c r="BA2462" s="17"/>
      <c r="BB2462" s="17"/>
      <c r="BC2462" s="17"/>
      <c r="BD2462" s="17"/>
      <c r="BE2462" s="17"/>
      <c r="BF2462" s="17"/>
      <c r="BG2462" s="17"/>
    </row>
    <row r="2463" spans="2:59" x14ac:dyDescent="0.35">
      <c r="B2463" s="24" t="s">
        <v>724</v>
      </c>
      <c r="C2463" s="17"/>
      <c r="D2463" s="17"/>
      <c r="E2463" s="17"/>
      <c r="F2463" s="17"/>
      <c r="G2463" s="17"/>
      <c r="H2463" s="17"/>
      <c r="I2463" s="17"/>
      <c r="J2463" s="17"/>
      <c r="K2463" s="17"/>
      <c r="L2463" s="17"/>
      <c r="M2463" s="17"/>
      <c r="N2463" s="17"/>
      <c r="O2463" s="17"/>
      <c r="P2463" s="17"/>
      <c r="Q2463" s="17"/>
      <c r="R2463" s="17"/>
      <c r="S2463" s="17"/>
      <c r="T2463" s="17"/>
      <c r="U2463" s="17"/>
      <c r="V2463" s="17"/>
      <c r="W2463" s="17"/>
      <c r="X2463" s="17"/>
      <c r="Y2463" s="17"/>
      <c r="Z2463" s="17"/>
      <c r="AA2463" s="17"/>
      <c r="AB2463" s="17"/>
      <c r="AC2463" s="17"/>
      <c r="AD2463" s="17"/>
      <c r="AE2463" s="17"/>
      <c r="AF2463" s="17"/>
      <c r="AG2463" s="17"/>
      <c r="AH2463" s="17"/>
      <c r="AI2463" s="17"/>
      <c r="AJ2463" s="17"/>
      <c r="AK2463" s="17"/>
      <c r="AL2463" s="17"/>
      <c r="AM2463" s="17"/>
      <c r="AN2463" s="17"/>
      <c r="AO2463" s="17"/>
      <c r="AP2463" s="17"/>
      <c r="AQ2463" s="17"/>
      <c r="AR2463" s="17"/>
      <c r="AS2463" s="17"/>
      <c r="AT2463" s="17"/>
      <c r="AU2463" s="17"/>
      <c r="AV2463" s="17"/>
      <c r="AW2463" s="17"/>
      <c r="AX2463" s="17"/>
      <c r="AY2463" s="17"/>
      <c r="AZ2463" s="17"/>
      <c r="BA2463" s="17"/>
      <c r="BB2463" s="17"/>
      <c r="BC2463" s="17"/>
      <c r="BD2463" s="17"/>
      <c r="BE2463" s="17"/>
      <c r="BF2463" s="17"/>
      <c r="BG2463" s="17"/>
    </row>
    <row r="2464" spans="2:59" x14ac:dyDescent="0.35">
      <c r="B2464" t="s">
        <v>725</v>
      </c>
      <c r="C2464" s="17">
        <v>6.9618553932278907E-2</v>
      </c>
      <c r="D2464" s="17">
        <v>7.5199268700269495E-2</v>
      </c>
      <c r="E2464" s="17">
        <v>6.3982059355999404E-2</v>
      </c>
      <c r="F2464" s="17"/>
      <c r="G2464" s="17">
        <v>0</v>
      </c>
      <c r="H2464" s="17">
        <v>0</v>
      </c>
      <c r="I2464" s="17">
        <v>6.8019447633889493E-2</v>
      </c>
      <c r="J2464" s="17">
        <v>4.4898305230733897E-2</v>
      </c>
      <c r="K2464" s="17">
        <v>0.18757407013723301</v>
      </c>
      <c r="L2464" s="17">
        <v>0.12703836426249501</v>
      </c>
      <c r="M2464" s="17"/>
      <c r="N2464" s="17">
        <v>4.7251390029345697E-2</v>
      </c>
      <c r="O2464" s="17">
        <v>7.7324322746583005E-2</v>
      </c>
      <c r="P2464" s="17">
        <v>4.5153903464333699E-2</v>
      </c>
      <c r="Q2464" s="17">
        <v>0.103514996428791</v>
      </c>
      <c r="R2464" s="17"/>
      <c r="S2464" s="17">
        <v>0.127776384181057</v>
      </c>
      <c r="T2464" s="17">
        <v>0</v>
      </c>
      <c r="U2464" s="17">
        <v>0</v>
      </c>
      <c r="V2464" s="17">
        <v>0.40022141087702201</v>
      </c>
      <c r="W2464" s="17">
        <v>0.16230874958275501</v>
      </c>
      <c r="X2464" s="17">
        <v>0</v>
      </c>
      <c r="Y2464" s="17">
        <v>0</v>
      </c>
      <c r="Z2464" s="17">
        <v>0</v>
      </c>
      <c r="AA2464" s="17">
        <v>0</v>
      </c>
      <c r="AB2464" s="17">
        <v>9.4802676624228394E-2</v>
      </c>
      <c r="AC2464" s="17">
        <v>0.117233511854161</v>
      </c>
      <c r="AD2464" s="17">
        <v>0</v>
      </c>
      <c r="AE2464" s="17"/>
      <c r="AF2464" s="17">
        <v>0.15831789000058299</v>
      </c>
      <c r="AG2464" s="17">
        <v>3.9285014470905502E-2</v>
      </c>
      <c r="AH2464" s="17">
        <v>6.5436139120461395E-2</v>
      </c>
      <c r="AI2464" s="17"/>
      <c r="AJ2464" s="17">
        <v>0.111345423494094</v>
      </c>
      <c r="AK2464" s="17">
        <v>0</v>
      </c>
      <c r="AL2464" s="17">
        <v>8.7322985444954704E-2</v>
      </c>
      <c r="AM2464" s="17">
        <v>0</v>
      </c>
      <c r="AN2464" s="17">
        <v>0.13010585701477201</v>
      </c>
      <c r="AO2464" s="17"/>
      <c r="AP2464" s="17">
        <v>0.121333748345298</v>
      </c>
      <c r="AQ2464" s="17">
        <v>2.5804687168701299E-2</v>
      </c>
      <c r="AR2464" s="17">
        <v>0.233188166192213</v>
      </c>
      <c r="AS2464" s="17">
        <v>0</v>
      </c>
      <c r="AT2464" s="17">
        <v>0</v>
      </c>
      <c r="AU2464" s="17"/>
      <c r="AV2464" s="17">
        <v>0</v>
      </c>
      <c r="AW2464" s="17">
        <v>0.17870592374879099</v>
      </c>
      <c r="AX2464" s="17">
        <v>0.102208243887985</v>
      </c>
      <c r="AY2464" s="17">
        <v>7.6681041956492502E-2</v>
      </c>
      <c r="AZ2464" s="17">
        <v>0</v>
      </c>
      <c r="BA2464" s="17">
        <v>0.13419509982274899</v>
      </c>
      <c r="BB2464" s="17"/>
      <c r="BC2464" s="17">
        <v>0.121020413165022</v>
      </c>
      <c r="BD2464" s="17">
        <v>6.8776399873271596E-2</v>
      </c>
      <c r="BE2464" s="17">
        <v>5.7828903489423197E-2</v>
      </c>
      <c r="BF2464" s="17">
        <v>0</v>
      </c>
      <c r="BG2464" s="17">
        <v>0</v>
      </c>
    </row>
    <row r="2465" spans="2:59" x14ac:dyDescent="0.35">
      <c r="B2465" t="s">
        <v>689</v>
      </c>
      <c r="C2465" s="17">
        <v>0.122908079732579</v>
      </c>
      <c r="D2465" s="17">
        <v>0.165125271486526</v>
      </c>
      <c r="E2465" s="17">
        <v>8.0268922879099494E-2</v>
      </c>
      <c r="F2465" s="17"/>
      <c r="G2465" s="17">
        <v>0.35522967401870598</v>
      </c>
      <c r="H2465" s="17">
        <v>0.20524045116599501</v>
      </c>
      <c r="I2465" s="17">
        <v>5.9270331788754002E-2</v>
      </c>
      <c r="J2465" s="17">
        <v>0.13514664857728201</v>
      </c>
      <c r="K2465" s="17">
        <v>0</v>
      </c>
      <c r="L2465" s="17">
        <v>0</v>
      </c>
      <c r="M2465" s="17"/>
      <c r="N2465" s="17">
        <v>0.17299047711174301</v>
      </c>
      <c r="O2465" s="17">
        <v>0.12036021622906699</v>
      </c>
      <c r="P2465" s="17">
        <v>0.18368657762117299</v>
      </c>
      <c r="Q2465" s="17">
        <v>2.71923773673261E-2</v>
      </c>
      <c r="R2465" s="17"/>
      <c r="S2465" s="17">
        <v>0.120268882766077</v>
      </c>
      <c r="T2465" s="17">
        <v>9.1442272044982495E-2</v>
      </c>
      <c r="U2465" s="17">
        <v>0</v>
      </c>
      <c r="V2465" s="17">
        <v>0</v>
      </c>
      <c r="W2465" s="17">
        <v>8.7767259457853006E-2</v>
      </c>
      <c r="X2465" s="17">
        <v>0</v>
      </c>
      <c r="Y2465" s="17">
        <v>0.35141278239239698</v>
      </c>
      <c r="Z2465" s="17">
        <v>0</v>
      </c>
      <c r="AA2465" s="17">
        <v>0.18452931355459901</v>
      </c>
      <c r="AB2465" s="17">
        <v>0.27596566466622102</v>
      </c>
      <c r="AC2465" s="17">
        <v>0.10749390964123599</v>
      </c>
      <c r="AD2465" s="17">
        <v>0</v>
      </c>
      <c r="AE2465" s="17"/>
      <c r="AF2465" s="17">
        <v>0.10351860603546501</v>
      </c>
      <c r="AG2465" s="17">
        <v>6.1289491791005297E-2</v>
      </c>
      <c r="AH2465" s="17">
        <v>0.188528833557981</v>
      </c>
      <c r="AI2465" s="17"/>
      <c r="AJ2465" s="17">
        <v>0.12526857264963401</v>
      </c>
      <c r="AK2465" s="17">
        <v>9.3243598438673497E-2</v>
      </c>
      <c r="AL2465" s="17">
        <v>8.7013302550392899E-2</v>
      </c>
      <c r="AM2465" s="17">
        <v>0</v>
      </c>
      <c r="AN2465" s="17">
        <v>0.14885310923416301</v>
      </c>
      <c r="AO2465" s="17"/>
      <c r="AP2465" s="17">
        <v>0.13440706477751899</v>
      </c>
      <c r="AQ2465" s="17">
        <v>9.9428558724200297E-2</v>
      </c>
      <c r="AR2465" s="17">
        <v>9.0157172840299699E-2</v>
      </c>
      <c r="AS2465" s="17">
        <v>0.18768449812144</v>
      </c>
      <c r="AT2465" s="17">
        <v>0</v>
      </c>
      <c r="AU2465" s="17"/>
      <c r="AV2465" s="17">
        <v>0.116297631511235</v>
      </c>
      <c r="AW2465" s="17">
        <v>0.118498021104939</v>
      </c>
      <c r="AX2465" s="17">
        <v>8.6049449007260706E-2</v>
      </c>
      <c r="AY2465" s="17">
        <v>0.27539907614791898</v>
      </c>
      <c r="AZ2465" s="17">
        <v>7.7090896353475102E-2</v>
      </c>
      <c r="BA2465" s="17">
        <v>0</v>
      </c>
      <c r="BB2465" s="17"/>
      <c r="BC2465" s="17">
        <v>6.8793847035036507E-2</v>
      </c>
      <c r="BD2465" s="17">
        <v>9.2611034091142505E-2</v>
      </c>
      <c r="BE2465" s="17">
        <v>0.24881490837251</v>
      </c>
      <c r="BF2465" s="17">
        <v>9.5439542593540205E-2</v>
      </c>
      <c r="BG2465" s="17">
        <v>0</v>
      </c>
    </row>
    <row r="2466" spans="2:59" x14ac:dyDescent="0.35">
      <c r="B2466" t="s">
        <v>690</v>
      </c>
      <c r="C2466" s="17">
        <v>0.10932527507957</v>
      </c>
      <c r="D2466" s="17">
        <v>0.121405620232039</v>
      </c>
      <c r="E2466" s="17">
        <v>9.7124185656038697E-2</v>
      </c>
      <c r="F2466" s="17"/>
      <c r="G2466" s="17">
        <v>0.114916661540393</v>
      </c>
      <c r="H2466" s="17">
        <v>0.13466801752963001</v>
      </c>
      <c r="I2466" s="17">
        <v>0.12752947442327101</v>
      </c>
      <c r="J2466" s="17">
        <v>4.9891742693642799E-2</v>
      </c>
      <c r="K2466" s="17">
        <v>0.112130463645105</v>
      </c>
      <c r="L2466" s="17">
        <v>0.10759823796821601</v>
      </c>
      <c r="M2466" s="17"/>
      <c r="N2466" s="17">
        <v>0.146151069666728</v>
      </c>
      <c r="O2466" s="17">
        <v>0.13804577128939499</v>
      </c>
      <c r="P2466" s="17">
        <v>9.9022960564604898E-2</v>
      </c>
      <c r="Q2466" s="17">
        <v>3.9559460932678099E-2</v>
      </c>
      <c r="R2466" s="17"/>
      <c r="S2466" s="17">
        <v>0.15904969130721999</v>
      </c>
      <c r="T2466" s="17">
        <v>0.12467387251857701</v>
      </c>
      <c r="U2466" s="17">
        <v>0.317450673554519</v>
      </c>
      <c r="V2466" s="17">
        <v>0</v>
      </c>
      <c r="W2466" s="17">
        <v>0</v>
      </c>
      <c r="X2466" s="17">
        <v>0.13530722217358501</v>
      </c>
      <c r="Y2466" s="17">
        <v>0.10818302679875701</v>
      </c>
      <c r="Z2466" s="17">
        <v>0.35751856104690299</v>
      </c>
      <c r="AA2466" s="17">
        <v>9.3437884666375495E-2</v>
      </c>
      <c r="AB2466" s="17">
        <v>9.4155452101268605E-2</v>
      </c>
      <c r="AC2466" s="17">
        <v>0</v>
      </c>
      <c r="AD2466" s="17">
        <v>0</v>
      </c>
      <c r="AE2466" s="17"/>
      <c r="AF2466" s="17">
        <v>0.135237555119749</v>
      </c>
      <c r="AG2466" s="17">
        <v>0.143279573578241</v>
      </c>
      <c r="AH2466" s="17">
        <v>0</v>
      </c>
      <c r="AI2466" s="17"/>
      <c r="AJ2466" s="17">
        <v>0.181322543309341</v>
      </c>
      <c r="AK2466" s="17">
        <v>0.122364200036989</v>
      </c>
      <c r="AL2466" s="17">
        <v>0</v>
      </c>
      <c r="AM2466" s="17">
        <v>0</v>
      </c>
      <c r="AN2466" s="17">
        <v>0</v>
      </c>
      <c r="AO2466" s="17"/>
      <c r="AP2466" s="17">
        <v>0.19198153803982701</v>
      </c>
      <c r="AQ2466" s="17">
        <v>0.100807315834124</v>
      </c>
      <c r="AR2466" s="17">
        <v>0</v>
      </c>
      <c r="AS2466" s="17">
        <v>0.17389473866426799</v>
      </c>
      <c r="AT2466" s="17">
        <v>0.124331935535219</v>
      </c>
      <c r="AU2466" s="17"/>
      <c r="AV2466" s="17">
        <v>0.108574376136303</v>
      </c>
      <c r="AW2466" s="17">
        <v>0.119351408167643</v>
      </c>
      <c r="AX2466" s="17">
        <v>9.7633777619632503E-2</v>
      </c>
      <c r="AY2466" s="17">
        <v>0.11631466064614999</v>
      </c>
      <c r="AZ2466" s="17">
        <v>0.21340007190236601</v>
      </c>
      <c r="BA2466" s="17">
        <v>0</v>
      </c>
      <c r="BB2466" s="17"/>
      <c r="BC2466" s="17">
        <v>8.0505934838981205E-2</v>
      </c>
      <c r="BD2466" s="17">
        <v>8.5414733329921E-2</v>
      </c>
      <c r="BE2466" s="17">
        <v>0.11447764883386601</v>
      </c>
      <c r="BF2466" s="17">
        <v>0.174296872132266</v>
      </c>
      <c r="BG2466" s="17">
        <v>0</v>
      </c>
    </row>
    <row r="2467" spans="2:59" x14ac:dyDescent="0.35">
      <c r="B2467" t="s">
        <v>691</v>
      </c>
      <c r="C2467" s="17">
        <v>0.23264925032442399</v>
      </c>
      <c r="D2467" s="17">
        <v>0.23626103633294601</v>
      </c>
      <c r="E2467" s="17">
        <v>0.229001364149614</v>
      </c>
      <c r="F2467" s="17"/>
      <c r="G2467" s="17">
        <v>7.8417025515141001E-2</v>
      </c>
      <c r="H2467" s="17">
        <v>0.26839687901478299</v>
      </c>
      <c r="I2467" s="17">
        <v>0.29505314782557002</v>
      </c>
      <c r="J2467" s="17">
        <v>0.18952291968867199</v>
      </c>
      <c r="K2467" s="17">
        <v>0.21484137877236201</v>
      </c>
      <c r="L2467" s="17">
        <v>0.31707911448854298</v>
      </c>
      <c r="M2467" s="17"/>
      <c r="N2467" s="17">
        <v>0.118601894221029</v>
      </c>
      <c r="O2467" s="17">
        <v>0.207506089147249</v>
      </c>
      <c r="P2467" s="17">
        <v>0.238811805154025</v>
      </c>
      <c r="Q2467" s="17">
        <v>0.39483504301660699</v>
      </c>
      <c r="R2467" s="17"/>
      <c r="S2467" s="17">
        <v>0.217928260426444</v>
      </c>
      <c r="T2467" s="17">
        <v>0.38951805939341999</v>
      </c>
      <c r="U2467" s="17">
        <v>0.26812317219079901</v>
      </c>
      <c r="V2467" s="17">
        <v>0.22963848485083699</v>
      </c>
      <c r="W2467" s="17">
        <v>0</v>
      </c>
      <c r="X2467" s="17">
        <v>0.44275633706183498</v>
      </c>
      <c r="Y2467" s="17">
        <v>9.4439176973206695E-2</v>
      </c>
      <c r="Z2467" s="17">
        <v>0.64248143895309695</v>
      </c>
      <c r="AA2467" s="17">
        <v>0.20807038388340501</v>
      </c>
      <c r="AB2467" s="17">
        <v>0</v>
      </c>
      <c r="AC2467" s="17">
        <v>0.30852011667638302</v>
      </c>
      <c r="AD2467" s="17">
        <v>0</v>
      </c>
      <c r="AE2467" s="17"/>
      <c r="AF2467" s="17">
        <v>0.17721657434278101</v>
      </c>
      <c r="AG2467" s="17">
        <v>0.31254143763044401</v>
      </c>
      <c r="AH2467" s="17">
        <v>0.23825849456065601</v>
      </c>
      <c r="AI2467" s="17"/>
      <c r="AJ2467" s="17">
        <v>0.20854572902655599</v>
      </c>
      <c r="AK2467" s="17">
        <v>0.28002281994566602</v>
      </c>
      <c r="AL2467" s="17">
        <v>0.46623528755140098</v>
      </c>
      <c r="AM2467" s="17">
        <v>1</v>
      </c>
      <c r="AN2467" s="17">
        <v>0.150648196015984</v>
      </c>
      <c r="AO2467" s="17"/>
      <c r="AP2467" s="17">
        <v>0.20879491320957499</v>
      </c>
      <c r="AQ2467" s="17">
        <v>0.26159571915604402</v>
      </c>
      <c r="AR2467" s="17">
        <v>0.46599877021304797</v>
      </c>
      <c r="AS2467" s="17">
        <v>0.30864376038319602</v>
      </c>
      <c r="AT2467" s="17">
        <v>0.127838065367429</v>
      </c>
      <c r="AU2467" s="17"/>
      <c r="AV2467" s="17">
        <v>0.33616249520048902</v>
      </c>
      <c r="AW2467" s="17">
        <v>0.17628101037244001</v>
      </c>
      <c r="AX2467" s="17">
        <v>0.41878818654759498</v>
      </c>
      <c r="AY2467" s="17">
        <v>0.21346622751899499</v>
      </c>
      <c r="AZ2467" s="17">
        <v>0.15626967935597399</v>
      </c>
      <c r="BA2467" s="17">
        <v>0.135570575814734</v>
      </c>
      <c r="BB2467" s="17"/>
      <c r="BC2467" s="17">
        <v>0.228575953079591</v>
      </c>
      <c r="BD2467" s="17">
        <v>0.27448005427802202</v>
      </c>
      <c r="BE2467" s="17">
        <v>0.20850618001196899</v>
      </c>
      <c r="BF2467" s="17">
        <v>0.198224102627373</v>
      </c>
      <c r="BG2467" s="17">
        <v>0.50465815753827103</v>
      </c>
    </row>
    <row r="2468" spans="2:59" x14ac:dyDescent="0.35">
      <c r="B2468" t="s">
        <v>692</v>
      </c>
      <c r="C2468" s="17">
        <v>0.15369221408616299</v>
      </c>
      <c r="D2468" s="17">
        <v>0.12632509251504201</v>
      </c>
      <c r="E2468" s="17">
        <v>0.18133287280406901</v>
      </c>
      <c r="F2468" s="17"/>
      <c r="G2468" s="17">
        <v>0.190010132947564</v>
      </c>
      <c r="H2468" s="17">
        <v>0</v>
      </c>
      <c r="I2468" s="17">
        <v>0.21966154025373899</v>
      </c>
      <c r="J2468" s="17">
        <v>0.22462973357764199</v>
      </c>
      <c r="K2468" s="17">
        <v>0.16237906365900301</v>
      </c>
      <c r="L2468" s="17">
        <v>0.108375555038111</v>
      </c>
      <c r="M2468" s="17"/>
      <c r="N2468" s="17">
        <v>0.12117842655066401</v>
      </c>
      <c r="O2468" s="17">
        <v>0.20062364609927699</v>
      </c>
      <c r="P2468" s="17">
        <v>0.11554970360132601</v>
      </c>
      <c r="Q2468" s="17">
        <v>0.16545470465596601</v>
      </c>
      <c r="R2468" s="17"/>
      <c r="S2468" s="17">
        <v>0</v>
      </c>
      <c r="T2468" s="17">
        <v>0.15717672108852501</v>
      </c>
      <c r="U2468" s="17">
        <v>0</v>
      </c>
      <c r="V2468" s="17">
        <v>0.23476678935385201</v>
      </c>
      <c r="W2468" s="17">
        <v>0.46394473018711602</v>
      </c>
      <c r="X2468" s="17">
        <v>0.28562807085428199</v>
      </c>
      <c r="Y2468" s="17">
        <v>0.18381820933739301</v>
      </c>
      <c r="Z2468" s="17">
        <v>0</v>
      </c>
      <c r="AA2468" s="17">
        <v>0.12292982984551599</v>
      </c>
      <c r="AB2468" s="17">
        <v>0.21592319835618701</v>
      </c>
      <c r="AC2468" s="17">
        <v>0.12880777833575299</v>
      </c>
      <c r="AD2468" s="17">
        <v>0</v>
      </c>
      <c r="AE2468" s="17"/>
      <c r="AF2468" s="17">
        <v>0.14572115940969499</v>
      </c>
      <c r="AG2468" s="17">
        <v>0.12735120708085201</v>
      </c>
      <c r="AH2468" s="17">
        <v>0.191719169839735</v>
      </c>
      <c r="AI2468" s="17"/>
      <c r="AJ2468" s="17">
        <v>0.152462199997833</v>
      </c>
      <c r="AK2468" s="17">
        <v>0.17022064838022</v>
      </c>
      <c r="AL2468" s="17">
        <v>0.130699489747648</v>
      </c>
      <c r="AM2468" s="17">
        <v>0</v>
      </c>
      <c r="AN2468" s="17">
        <v>0.15728189353601299</v>
      </c>
      <c r="AO2468" s="17"/>
      <c r="AP2468" s="17">
        <v>0.15212364025709499</v>
      </c>
      <c r="AQ2468" s="17">
        <v>0.136440427429877</v>
      </c>
      <c r="AR2468" s="17">
        <v>0</v>
      </c>
      <c r="AS2468" s="17">
        <v>8.30020783632026E-2</v>
      </c>
      <c r="AT2468" s="17">
        <v>0.47935937182494998</v>
      </c>
      <c r="AU2468" s="17"/>
      <c r="AV2468" s="17">
        <v>8.6984594739444795E-2</v>
      </c>
      <c r="AW2468" s="17">
        <v>0.19756830132016201</v>
      </c>
      <c r="AX2468" s="17">
        <v>0</v>
      </c>
      <c r="AY2468" s="17">
        <v>0.105231809024262</v>
      </c>
      <c r="AZ2468" s="17">
        <v>0.39036072006804901</v>
      </c>
      <c r="BA2468" s="17">
        <v>0.34544677836760002</v>
      </c>
      <c r="BB2468" s="17"/>
      <c r="BC2468" s="17">
        <v>0.21189667175468099</v>
      </c>
      <c r="BD2468" s="17">
        <v>0.143477820306259</v>
      </c>
      <c r="BE2468" s="17">
        <v>8.9943989811571701E-2</v>
      </c>
      <c r="BF2468" s="17">
        <v>0.162258794957924</v>
      </c>
      <c r="BG2468" s="17">
        <v>0</v>
      </c>
    </row>
    <row r="2469" spans="2:59" x14ac:dyDescent="0.35">
      <c r="B2469" t="s">
        <v>598</v>
      </c>
      <c r="C2469" s="17">
        <v>8.3070696845302106E-2</v>
      </c>
      <c r="D2469" s="17">
        <v>7.6611156778158301E-2</v>
      </c>
      <c r="E2469" s="17">
        <v>8.9594800668444802E-2</v>
      </c>
      <c r="F2469" s="17"/>
      <c r="G2469" s="17">
        <v>5.1895357981633902E-2</v>
      </c>
      <c r="H2469" s="17">
        <v>5.3252929454696098E-2</v>
      </c>
      <c r="I2469" s="17">
        <v>3.44344143282833E-2</v>
      </c>
      <c r="J2469" s="17">
        <v>0.108306452851196</v>
      </c>
      <c r="K2469" s="17">
        <v>0.16197134162330901</v>
      </c>
      <c r="L2469" s="17">
        <v>0.115140795295697</v>
      </c>
      <c r="M2469" s="17"/>
      <c r="N2469" s="17">
        <v>0.159152049623421</v>
      </c>
      <c r="O2469" s="17">
        <v>9.3787532240629495E-2</v>
      </c>
      <c r="P2469" s="17">
        <v>4.9135698138401102E-2</v>
      </c>
      <c r="Q2469" s="17">
        <v>0</v>
      </c>
      <c r="R2469" s="17"/>
      <c r="S2469" s="17">
        <v>0</v>
      </c>
      <c r="T2469" s="17">
        <v>0.108106095406219</v>
      </c>
      <c r="U2469" s="17">
        <v>0.13077037072277301</v>
      </c>
      <c r="V2469" s="17">
        <v>0.135373314918288</v>
      </c>
      <c r="W2469" s="17">
        <v>0</v>
      </c>
      <c r="X2469" s="17">
        <v>0</v>
      </c>
      <c r="Y2469" s="17">
        <v>8.7501529163946004E-2</v>
      </c>
      <c r="Z2469" s="17">
        <v>0</v>
      </c>
      <c r="AA2469" s="17">
        <v>9.0514999411712593E-2</v>
      </c>
      <c r="AB2469" s="17">
        <v>0.11282457437672699</v>
      </c>
      <c r="AC2469" s="17">
        <v>0</v>
      </c>
      <c r="AD2469" s="17">
        <v>0.50624840627228196</v>
      </c>
      <c r="AE2469" s="17"/>
      <c r="AF2469" s="17">
        <v>9.6144008600844599E-2</v>
      </c>
      <c r="AG2469" s="17">
        <v>7.8987681076029895E-2</v>
      </c>
      <c r="AH2469" s="17">
        <v>8.3592882613602801E-2</v>
      </c>
      <c r="AI2469" s="17"/>
      <c r="AJ2469" s="17">
        <v>5.99312189064461E-2</v>
      </c>
      <c r="AK2469" s="17">
        <v>7.6223684666890404E-2</v>
      </c>
      <c r="AL2469" s="17">
        <v>0.117636720363265</v>
      </c>
      <c r="AM2469" s="17">
        <v>0</v>
      </c>
      <c r="AN2469" s="17">
        <v>9.4462980374693695E-2</v>
      </c>
      <c r="AO2469" s="17"/>
      <c r="AP2469" s="17">
        <v>0</v>
      </c>
      <c r="AQ2469" s="17">
        <v>0.111395877317334</v>
      </c>
      <c r="AR2469" s="17">
        <v>0</v>
      </c>
      <c r="AS2469" s="17">
        <v>9.1654448459479204E-2</v>
      </c>
      <c r="AT2469" s="17">
        <v>0</v>
      </c>
      <c r="AU2469" s="17"/>
      <c r="AV2469" s="17">
        <v>0.1199874215328</v>
      </c>
      <c r="AW2469" s="17">
        <v>0</v>
      </c>
      <c r="AX2469" s="17">
        <v>0.19553358670909601</v>
      </c>
      <c r="AY2469" s="17">
        <v>6.13057999981051E-2</v>
      </c>
      <c r="AZ2469" s="17">
        <v>0</v>
      </c>
      <c r="BA2469" s="17">
        <v>0</v>
      </c>
      <c r="BB2469" s="17"/>
      <c r="BC2469" s="17">
        <v>3.6690942510234997E-2</v>
      </c>
      <c r="BD2469" s="17">
        <v>7.1270164496679E-2</v>
      </c>
      <c r="BE2469" s="17">
        <v>7.53798783356638E-2</v>
      </c>
      <c r="BF2469" s="17">
        <v>0.14505428484271801</v>
      </c>
      <c r="BG2469" s="17">
        <v>0</v>
      </c>
    </row>
    <row r="2470" spans="2:59" x14ac:dyDescent="0.35">
      <c r="B2470" t="s">
        <v>726</v>
      </c>
      <c r="C2470" s="17">
        <v>0.139090224473913</v>
      </c>
      <c r="D2470" s="17">
        <v>0.127034975059891</v>
      </c>
      <c r="E2470" s="17">
        <v>0.151265967324555</v>
      </c>
      <c r="F2470" s="17"/>
      <c r="G2470" s="17">
        <v>0.16629220891629201</v>
      </c>
      <c r="H2470" s="17">
        <v>0.29129588530945499</v>
      </c>
      <c r="I2470" s="17">
        <v>0.12552978598550901</v>
      </c>
      <c r="J2470" s="17">
        <v>0.14918925856647899</v>
      </c>
      <c r="K2470" s="17">
        <v>0</v>
      </c>
      <c r="L2470" s="17">
        <v>9.3838612222880299E-2</v>
      </c>
      <c r="M2470" s="17"/>
      <c r="N2470" s="17">
        <v>0.210238398080134</v>
      </c>
      <c r="O2470" s="17">
        <v>0.132582565163057</v>
      </c>
      <c r="P2470" s="17">
        <v>8.0445514163429294E-2</v>
      </c>
      <c r="Q2470" s="17">
        <v>9.6187147680896201E-2</v>
      </c>
      <c r="R2470" s="17"/>
      <c r="S2470" s="17">
        <v>0.18653938096505199</v>
      </c>
      <c r="T2470" s="17">
        <v>0.12908297954827599</v>
      </c>
      <c r="U2470" s="17">
        <v>0.15669458495956901</v>
      </c>
      <c r="V2470" s="17">
        <v>0</v>
      </c>
      <c r="W2470" s="17">
        <v>0.28597926077227498</v>
      </c>
      <c r="X2470" s="17">
        <v>0.13630836991029699</v>
      </c>
      <c r="Y2470" s="17">
        <v>0</v>
      </c>
      <c r="Z2470" s="17">
        <v>0</v>
      </c>
      <c r="AA2470" s="17">
        <v>0.18008667480937601</v>
      </c>
      <c r="AB2470" s="17">
        <v>0</v>
      </c>
      <c r="AC2470" s="17">
        <v>0.33794468349246698</v>
      </c>
      <c r="AD2470" s="17">
        <v>0.224067192333719</v>
      </c>
      <c r="AE2470" s="17"/>
      <c r="AF2470" s="17">
        <v>6.1778517249964499E-2</v>
      </c>
      <c r="AG2470" s="17">
        <v>0.140831471234173</v>
      </c>
      <c r="AH2470" s="17">
        <v>0.147010799185333</v>
      </c>
      <c r="AI2470" s="17"/>
      <c r="AJ2470" s="17">
        <v>0.110822936892397</v>
      </c>
      <c r="AK2470" s="17">
        <v>0.16350808528017599</v>
      </c>
      <c r="AL2470" s="17">
        <v>0.111092214342338</v>
      </c>
      <c r="AM2470" s="17">
        <v>0</v>
      </c>
      <c r="AN2470" s="17">
        <v>0.13228025384730299</v>
      </c>
      <c r="AO2470" s="17"/>
      <c r="AP2470" s="17">
        <v>0.19135909537068499</v>
      </c>
      <c r="AQ2470" s="17">
        <v>0.13131542319373199</v>
      </c>
      <c r="AR2470" s="17">
        <v>0.210655890754439</v>
      </c>
      <c r="AS2470" s="17">
        <v>7.7040328621273399E-2</v>
      </c>
      <c r="AT2470" s="17">
        <v>0.26847062727240101</v>
      </c>
      <c r="AU2470" s="17"/>
      <c r="AV2470" s="17">
        <v>9.1442722788744504E-2</v>
      </c>
      <c r="AW2470" s="17">
        <v>0.209595335286024</v>
      </c>
      <c r="AX2470" s="17">
        <v>9.9786756228431403E-2</v>
      </c>
      <c r="AY2470" s="17">
        <v>5.1530711903548798E-2</v>
      </c>
      <c r="AZ2470" s="17">
        <v>0.162878632320135</v>
      </c>
      <c r="BA2470" s="17">
        <v>0.38478754599491699</v>
      </c>
      <c r="BB2470" s="17"/>
      <c r="BC2470" s="17">
        <v>0.14827970112868799</v>
      </c>
      <c r="BD2470" s="17">
        <v>0.201896119229521</v>
      </c>
      <c r="BE2470" s="17">
        <v>5.7035567327737603E-2</v>
      </c>
      <c r="BF2470" s="17">
        <v>0.22472640284617901</v>
      </c>
      <c r="BG2470" s="17">
        <v>0.49534184246172902</v>
      </c>
    </row>
    <row r="2471" spans="2:59" x14ac:dyDescent="0.35">
      <c r="B2471" t="s">
        <v>100</v>
      </c>
      <c r="C2471" s="17">
        <v>8.9645705525770003E-2</v>
      </c>
      <c r="D2471" s="17">
        <v>7.2037578895128504E-2</v>
      </c>
      <c r="E2471" s="17">
        <v>0.10742982716218</v>
      </c>
      <c r="F2471" s="17"/>
      <c r="G2471" s="17">
        <v>4.32389390802701E-2</v>
      </c>
      <c r="H2471" s="17">
        <v>4.7145837525440701E-2</v>
      </c>
      <c r="I2471" s="17">
        <v>7.0501857760984304E-2</v>
      </c>
      <c r="J2471" s="17">
        <v>9.8414938814352704E-2</v>
      </c>
      <c r="K2471" s="17">
        <v>0.16110368216298801</v>
      </c>
      <c r="L2471" s="17">
        <v>0.130929320724059</v>
      </c>
      <c r="M2471" s="17"/>
      <c r="N2471" s="17">
        <v>2.44362947169348E-2</v>
      </c>
      <c r="O2471" s="17">
        <v>2.97698570847422E-2</v>
      </c>
      <c r="P2471" s="17">
        <v>0.188193837292707</v>
      </c>
      <c r="Q2471" s="17">
        <v>0.17325626991773499</v>
      </c>
      <c r="R2471" s="17"/>
      <c r="S2471" s="17">
        <v>0.18843740035414999</v>
      </c>
      <c r="T2471" s="17">
        <v>0</v>
      </c>
      <c r="U2471" s="17">
        <v>0.12696119857234001</v>
      </c>
      <c r="V2471" s="17">
        <v>0</v>
      </c>
      <c r="W2471" s="17">
        <v>0</v>
      </c>
      <c r="X2471" s="17">
        <v>0</v>
      </c>
      <c r="Y2471" s="17">
        <v>0.17464527533429999</v>
      </c>
      <c r="Z2471" s="17">
        <v>0</v>
      </c>
      <c r="AA2471" s="17">
        <v>0.120430913829015</v>
      </c>
      <c r="AB2471" s="17">
        <v>0.20632843387536801</v>
      </c>
      <c r="AC2471" s="17">
        <v>0</v>
      </c>
      <c r="AD2471" s="17">
        <v>0.26968440139399802</v>
      </c>
      <c r="AE2471" s="17"/>
      <c r="AF2471" s="17">
        <v>0.122065689240917</v>
      </c>
      <c r="AG2471" s="17">
        <v>9.6434123138349606E-2</v>
      </c>
      <c r="AH2471" s="17">
        <v>8.5453681122231201E-2</v>
      </c>
      <c r="AI2471" s="17"/>
      <c r="AJ2471" s="17">
        <v>5.0301375723698902E-2</v>
      </c>
      <c r="AK2471" s="17">
        <v>9.4416963251386196E-2</v>
      </c>
      <c r="AL2471" s="17">
        <v>0</v>
      </c>
      <c r="AM2471" s="17">
        <v>0</v>
      </c>
      <c r="AN2471" s="17">
        <v>0.186367709977072</v>
      </c>
      <c r="AO2471" s="17"/>
      <c r="AP2471" s="17">
        <v>0</v>
      </c>
      <c r="AQ2471" s="17">
        <v>0.133211991175987</v>
      </c>
      <c r="AR2471" s="17">
        <v>0</v>
      </c>
      <c r="AS2471" s="17">
        <v>7.8080147387140406E-2</v>
      </c>
      <c r="AT2471" s="17">
        <v>0</v>
      </c>
      <c r="AU2471" s="17"/>
      <c r="AV2471" s="17">
        <v>0.140550758090983</v>
      </c>
      <c r="AW2471" s="17">
        <v>0</v>
      </c>
      <c r="AX2471" s="17">
        <v>0</v>
      </c>
      <c r="AY2471" s="17">
        <v>0.100070672804528</v>
      </c>
      <c r="AZ2471" s="17">
        <v>0</v>
      </c>
      <c r="BA2471" s="17">
        <v>0</v>
      </c>
      <c r="BB2471" s="17"/>
      <c r="BC2471" s="17">
        <v>0.104236536487766</v>
      </c>
      <c r="BD2471" s="17">
        <v>6.2073674395183999E-2</v>
      </c>
      <c r="BE2471" s="17">
        <v>0.148012923817258</v>
      </c>
      <c r="BF2471" s="17">
        <v>0</v>
      </c>
      <c r="BG2471" s="17">
        <v>0</v>
      </c>
    </row>
    <row r="2472" spans="2:59" x14ac:dyDescent="0.35">
      <c r="C2472" s="17"/>
      <c r="D2472" s="17"/>
      <c r="E2472" s="17"/>
      <c r="F2472" s="17"/>
      <c r="G2472" s="17"/>
      <c r="H2472" s="17"/>
      <c r="I2472" s="17"/>
      <c r="J2472" s="17"/>
      <c r="K2472" s="17"/>
      <c r="L2472" s="17"/>
      <c r="M2472" s="17"/>
      <c r="N2472" s="17"/>
      <c r="O2472" s="17"/>
      <c r="P2472" s="17"/>
      <c r="Q2472" s="17"/>
      <c r="R2472" s="17"/>
      <c r="S2472" s="17"/>
      <c r="T2472" s="17"/>
      <c r="U2472" s="17"/>
      <c r="V2472" s="17"/>
      <c r="W2472" s="17"/>
      <c r="X2472" s="17"/>
      <c r="Y2472" s="17"/>
      <c r="Z2472" s="17"/>
      <c r="AA2472" s="17"/>
      <c r="AB2472" s="17"/>
      <c r="AC2472" s="17"/>
      <c r="AD2472" s="17"/>
      <c r="AE2472" s="17"/>
      <c r="AF2472" s="17"/>
      <c r="AG2472" s="17"/>
      <c r="AH2472" s="17"/>
      <c r="AI2472" s="17"/>
      <c r="AJ2472" s="17"/>
      <c r="AK2472" s="17"/>
      <c r="AL2472" s="17"/>
      <c r="AM2472" s="17"/>
      <c r="AN2472" s="17"/>
      <c r="AO2472" s="17"/>
      <c r="AP2472" s="17"/>
      <c r="AQ2472" s="17"/>
      <c r="AR2472" s="17"/>
      <c r="AS2472" s="17"/>
      <c r="AT2472" s="17"/>
      <c r="AU2472" s="17"/>
      <c r="AV2472" s="17"/>
      <c r="AW2472" s="17"/>
      <c r="AX2472" s="17"/>
      <c r="AY2472" s="17"/>
      <c r="AZ2472" s="17"/>
      <c r="BA2472" s="17"/>
      <c r="BB2472" s="17"/>
      <c r="BC2472" s="17"/>
      <c r="BD2472" s="17"/>
      <c r="BE2472" s="17"/>
      <c r="BF2472" s="17"/>
      <c r="BG2472" s="17"/>
    </row>
    <row r="2473" spans="2:59" x14ac:dyDescent="0.35">
      <c r="B2473" s="6" t="s">
        <v>747</v>
      </c>
      <c r="C2473" s="17"/>
      <c r="D2473" s="17"/>
      <c r="E2473" s="17"/>
      <c r="F2473" s="17"/>
      <c r="G2473" s="17"/>
      <c r="H2473" s="17"/>
      <c r="I2473" s="17"/>
      <c r="J2473" s="17"/>
      <c r="K2473" s="17"/>
      <c r="L2473" s="17"/>
      <c r="M2473" s="17"/>
      <c r="N2473" s="17"/>
      <c r="O2473" s="17"/>
      <c r="P2473" s="17"/>
      <c r="Q2473" s="17"/>
      <c r="R2473" s="17"/>
      <c r="S2473" s="17"/>
      <c r="T2473" s="17"/>
      <c r="U2473" s="17"/>
      <c r="V2473" s="17"/>
      <c r="W2473" s="17"/>
      <c r="X2473" s="17"/>
      <c r="Y2473" s="17"/>
      <c r="Z2473" s="17"/>
      <c r="AA2473" s="17"/>
      <c r="AB2473" s="17"/>
      <c r="AC2473" s="17"/>
      <c r="AD2473" s="17"/>
      <c r="AE2473" s="17"/>
      <c r="AF2473" s="17"/>
      <c r="AG2473" s="17"/>
      <c r="AH2473" s="17"/>
      <c r="AI2473" s="17"/>
      <c r="AJ2473" s="17"/>
      <c r="AK2473" s="17"/>
      <c r="AL2473" s="17"/>
      <c r="AM2473" s="17"/>
      <c r="AN2473" s="17"/>
      <c r="AO2473" s="17"/>
      <c r="AP2473" s="17"/>
      <c r="AQ2473" s="17"/>
      <c r="AR2473" s="17"/>
      <c r="AS2473" s="17"/>
      <c r="AT2473" s="17"/>
      <c r="AU2473" s="17"/>
      <c r="AV2473" s="17"/>
      <c r="AW2473" s="17"/>
      <c r="AX2473" s="17"/>
      <c r="AY2473" s="17"/>
      <c r="AZ2473" s="17"/>
      <c r="BA2473" s="17"/>
      <c r="BB2473" s="17"/>
      <c r="BC2473" s="17"/>
      <c r="BD2473" s="17"/>
      <c r="BE2473" s="17"/>
      <c r="BF2473" s="17"/>
      <c r="BG2473" s="17"/>
    </row>
    <row r="2474" spans="2:59" x14ac:dyDescent="0.35">
      <c r="B2474" s="24" t="s">
        <v>748</v>
      </c>
      <c r="C2474" s="17"/>
      <c r="D2474" s="17"/>
      <c r="E2474" s="17"/>
      <c r="F2474" s="17"/>
      <c r="G2474" s="17"/>
      <c r="H2474" s="17"/>
      <c r="I2474" s="17"/>
      <c r="J2474" s="17"/>
      <c r="K2474" s="17"/>
      <c r="L2474" s="17"/>
      <c r="M2474" s="17"/>
      <c r="N2474" s="17"/>
      <c r="O2474" s="17"/>
      <c r="P2474" s="17"/>
      <c r="Q2474" s="17"/>
      <c r="R2474" s="17"/>
      <c r="S2474" s="17"/>
      <c r="T2474" s="17"/>
      <c r="U2474" s="17"/>
      <c r="V2474" s="17"/>
      <c r="W2474" s="17"/>
      <c r="X2474" s="17"/>
      <c r="Y2474" s="17"/>
      <c r="Z2474" s="17"/>
      <c r="AA2474" s="17"/>
      <c r="AB2474" s="17"/>
      <c r="AC2474" s="17"/>
      <c r="AD2474" s="17"/>
      <c r="AE2474" s="17"/>
      <c r="AF2474" s="17"/>
      <c r="AG2474" s="17"/>
      <c r="AH2474" s="17"/>
      <c r="AI2474" s="17"/>
      <c r="AJ2474" s="17"/>
      <c r="AK2474" s="17"/>
      <c r="AL2474" s="17"/>
      <c r="AM2474" s="17"/>
      <c r="AN2474" s="17"/>
      <c r="AO2474" s="17"/>
      <c r="AP2474" s="17"/>
      <c r="AQ2474" s="17"/>
      <c r="AR2474" s="17"/>
      <c r="AS2474" s="17"/>
      <c r="AT2474" s="17"/>
      <c r="AU2474" s="17"/>
      <c r="AV2474" s="17"/>
      <c r="AW2474" s="17"/>
      <c r="AX2474" s="17"/>
      <c r="AY2474" s="17"/>
      <c r="AZ2474" s="17"/>
      <c r="BA2474" s="17"/>
      <c r="BB2474" s="17"/>
      <c r="BC2474" s="17"/>
      <c r="BD2474" s="17"/>
      <c r="BE2474" s="17"/>
      <c r="BF2474" s="17"/>
      <c r="BG2474" s="17"/>
    </row>
    <row r="2475" spans="2:59" x14ac:dyDescent="0.35">
      <c r="B2475" t="s">
        <v>721</v>
      </c>
      <c r="C2475" s="17">
        <v>0.14974392406838599</v>
      </c>
      <c r="D2475" s="17">
        <v>0.120503360281947</v>
      </c>
      <c r="E2475" s="17">
        <v>0.177771640660222</v>
      </c>
      <c r="F2475" s="17"/>
      <c r="G2475" s="17">
        <v>0</v>
      </c>
      <c r="H2475" s="17">
        <v>0.13778244589500399</v>
      </c>
      <c r="I2475" s="17">
        <v>0.14509128780910399</v>
      </c>
      <c r="J2475" s="17">
        <v>0.127390071990784</v>
      </c>
      <c r="K2475" s="17">
        <v>0.12902819660106399</v>
      </c>
      <c r="L2475" s="17">
        <v>0.30287640605920002</v>
      </c>
      <c r="M2475" s="17"/>
      <c r="N2475" s="17">
        <v>0.12561228053658</v>
      </c>
      <c r="O2475" s="17">
        <v>0.18228205706304901</v>
      </c>
      <c r="P2475" s="17">
        <v>7.0172401720621905E-2</v>
      </c>
      <c r="Q2475" s="17">
        <v>0.20486473425985599</v>
      </c>
      <c r="R2475" s="17"/>
      <c r="S2475" s="17">
        <v>0</v>
      </c>
      <c r="T2475" s="17">
        <v>0.29687066099744602</v>
      </c>
      <c r="U2475" s="17">
        <v>0.21455190749671299</v>
      </c>
      <c r="V2475" s="17">
        <v>0</v>
      </c>
      <c r="W2475" s="17">
        <v>0</v>
      </c>
      <c r="X2475" s="17">
        <v>0</v>
      </c>
      <c r="Y2475" s="17">
        <v>0.19098347770070101</v>
      </c>
      <c r="Z2475" s="17">
        <v>0.13891567226275001</v>
      </c>
      <c r="AA2475" s="17">
        <v>0.14182845205085001</v>
      </c>
      <c r="AB2475" s="17">
        <v>0.34697658840236401</v>
      </c>
      <c r="AC2475" s="17">
        <v>0.368558178595568</v>
      </c>
      <c r="AD2475" s="17">
        <v>0.12908808837508801</v>
      </c>
      <c r="AE2475" s="17"/>
      <c r="AF2475" s="17">
        <v>0.196713469467719</v>
      </c>
      <c r="AG2475" s="17">
        <v>0.137407325502059</v>
      </c>
      <c r="AH2475" s="17">
        <v>0.17286838589633299</v>
      </c>
      <c r="AI2475" s="17"/>
      <c r="AJ2475" s="17">
        <v>0.166554647819738</v>
      </c>
      <c r="AK2475" s="17">
        <v>0.14580927492930801</v>
      </c>
      <c r="AL2475" s="17">
        <v>0.175407820529494</v>
      </c>
      <c r="AM2475" s="17">
        <v>0</v>
      </c>
      <c r="AN2475" s="17">
        <v>8.5006285998073805E-2</v>
      </c>
      <c r="AO2475" s="17"/>
      <c r="AP2475" s="17">
        <v>0.30544733338365199</v>
      </c>
      <c r="AQ2475" s="17">
        <v>8.5930945835199599E-2</v>
      </c>
      <c r="AR2475" s="17">
        <v>6.4643327916153598E-2</v>
      </c>
      <c r="AS2475" s="17">
        <v>5.9095075187743297E-2</v>
      </c>
      <c r="AT2475" s="17">
        <v>0.148239492436741</v>
      </c>
      <c r="AU2475" s="17"/>
      <c r="AV2475" s="17">
        <v>6.21678072749903E-2</v>
      </c>
      <c r="AW2475" s="17">
        <v>0.29572465511058199</v>
      </c>
      <c r="AX2475" s="17">
        <v>8.6070246764773997E-2</v>
      </c>
      <c r="AY2475" s="17">
        <v>4.44477949614734E-2</v>
      </c>
      <c r="AZ2475" s="17">
        <v>0.12710573174918599</v>
      </c>
      <c r="BA2475" s="17">
        <v>0.162639219127619</v>
      </c>
      <c r="BB2475" s="17"/>
      <c r="BC2475" s="17">
        <v>9.4952527520271501E-2</v>
      </c>
      <c r="BD2475" s="17">
        <v>0.14719109846053399</v>
      </c>
      <c r="BE2475" s="17">
        <v>6.1896937840274301E-2</v>
      </c>
      <c r="BF2475" s="17">
        <v>0.28989516866347498</v>
      </c>
      <c r="BG2475" s="17">
        <v>0</v>
      </c>
    </row>
    <row r="2476" spans="2:59" x14ac:dyDescent="0.35">
      <c r="B2476" t="s">
        <v>689</v>
      </c>
      <c r="C2476" s="17">
        <v>8.22541436527046E-2</v>
      </c>
      <c r="D2476" s="17">
        <v>0.13181944564838999</v>
      </c>
      <c r="E2476" s="17">
        <v>3.47447232711438E-2</v>
      </c>
      <c r="F2476" s="17"/>
      <c r="G2476" s="17">
        <v>6.8329071560311205E-2</v>
      </c>
      <c r="H2476" s="17">
        <v>5.7140924132625302E-2</v>
      </c>
      <c r="I2476" s="17">
        <v>9.7500362906538393E-2</v>
      </c>
      <c r="J2476" s="17">
        <v>0.146210486558111</v>
      </c>
      <c r="K2476" s="17">
        <v>9.0026764994456193E-2</v>
      </c>
      <c r="L2476" s="17">
        <v>3.8287815381803002E-2</v>
      </c>
      <c r="M2476" s="17"/>
      <c r="N2476" s="17">
        <v>5.6657144931691099E-2</v>
      </c>
      <c r="O2476" s="17">
        <v>7.3246189265010198E-2</v>
      </c>
      <c r="P2476" s="17">
        <v>0.110143136606886</v>
      </c>
      <c r="Q2476" s="17">
        <v>9.3039989610316301E-2</v>
      </c>
      <c r="R2476" s="17"/>
      <c r="S2476" s="17">
        <v>0.19249258619133799</v>
      </c>
      <c r="T2476" s="17">
        <v>0</v>
      </c>
      <c r="U2476" s="17">
        <v>0</v>
      </c>
      <c r="V2476" s="17">
        <v>0</v>
      </c>
      <c r="W2476" s="17">
        <v>0</v>
      </c>
      <c r="X2476" s="17">
        <v>0.245466114950118</v>
      </c>
      <c r="Y2476" s="17">
        <v>0.16384645961757999</v>
      </c>
      <c r="Z2476" s="17">
        <v>0.108694407732798</v>
      </c>
      <c r="AA2476" s="17">
        <v>5.4446367265578201E-2</v>
      </c>
      <c r="AB2476" s="17">
        <v>0</v>
      </c>
      <c r="AC2476" s="17">
        <v>0</v>
      </c>
      <c r="AD2476" s="17">
        <v>0</v>
      </c>
      <c r="AE2476" s="17"/>
      <c r="AF2476" s="17">
        <v>9.2320232227858595E-2</v>
      </c>
      <c r="AG2476" s="17">
        <v>7.5816325269666099E-2</v>
      </c>
      <c r="AH2476" s="17">
        <v>6.4779182982106304E-2</v>
      </c>
      <c r="AI2476" s="17"/>
      <c r="AJ2476" s="17">
        <v>0.123475886693792</v>
      </c>
      <c r="AK2476" s="17">
        <v>4.9635932739213497E-2</v>
      </c>
      <c r="AL2476" s="17">
        <v>0</v>
      </c>
      <c r="AM2476" s="17">
        <v>0</v>
      </c>
      <c r="AN2476" s="17">
        <v>8.4782092052069394E-2</v>
      </c>
      <c r="AO2476" s="17"/>
      <c r="AP2476" s="17">
        <v>9.0884000356608097E-2</v>
      </c>
      <c r="AQ2476" s="17">
        <v>9.2271956844778902E-2</v>
      </c>
      <c r="AR2476" s="17">
        <v>5.4911138792431702E-2</v>
      </c>
      <c r="AS2476" s="17">
        <v>0.140664373623725</v>
      </c>
      <c r="AT2476" s="17">
        <v>0.13980306264429701</v>
      </c>
      <c r="AU2476" s="17"/>
      <c r="AV2476" s="17">
        <v>4.4873364790975999E-2</v>
      </c>
      <c r="AW2476" s="17">
        <v>0.14983646844248699</v>
      </c>
      <c r="AX2476" s="17">
        <v>0.110304462027598</v>
      </c>
      <c r="AY2476" s="17">
        <v>4.5524292672273599E-2</v>
      </c>
      <c r="AZ2476" s="17">
        <v>0.119872041424882</v>
      </c>
      <c r="BA2476" s="17">
        <v>0.20919815615593301</v>
      </c>
      <c r="BB2476" s="17"/>
      <c r="BC2476" s="17">
        <v>0.101488783086228</v>
      </c>
      <c r="BD2476" s="17">
        <v>3.9027010098982302E-2</v>
      </c>
      <c r="BE2476" s="17">
        <v>0.117249427419529</v>
      </c>
      <c r="BF2476" s="17">
        <v>0</v>
      </c>
      <c r="BG2476" s="17">
        <v>0.31884482264109099</v>
      </c>
    </row>
    <row r="2477" spans="2:59" x14ac:dyDescent="0.35">
      <c r="B2477" t="s">
        <v>690</v>
      </c>
      <c r="C2477" s="17">
        <v>0.20515177820330899</v>
      </c>
      <c r="D2477" s="17">
        <v>0.22556222521298699</v>
      </c>
      <c r="E2477" s="17">
        <v>0.185587920663557</v>
      </c>
      <c r="F2477" s="17"/>
      <c r="G2477" s="17">
        <v>0.118361169906606</v>
      </c>
      <c r="H2477" s="17">
        <v>0.22103889490772899</v>
      </c>
      <c r="I2477" s="17">
        <v>0.15378832874724399</v>
      </c>
      <c r="J2477" s="17">
        <v>0.137102452138533</v>
      </c>
      <c r="K2477" s="17">
        <v>0.37102568254596802</v>
      </c>
      <c r="L2477" s="17">
        <v>0.25483110802329201</v>
      </c>
      <c r="M2477" s="17"/>
      <c r="N2477" s="17">
        <v>0.15539042027813099</v>
      </c>
      <c r="O2477" s="17">
        <v>0.16328706592296399</v>
      </c>
      <c r="P2477" s="17">
        <v>0.247218542928132</v>
      </c>
      <c r="Q2477" s="17">
        <v>0.26545489431710401</v>
      </c>
      <c r="R2477" s="17"/>
      <c r="S2477" s="17">
        <v>0.20224357989056599</v>
      </c>
      <c r="T2477" s="17">
        <v>0.12912543531540599</v>
      </c>
      <c r="U2477" s="17">
        <v>0.192045434565945</v>
      </c>
      <c r="V2477" s="17">
        <v>0.124899834035056</v>
      </c>
      <c r="W2477" s="17">
        <v>0.69405138508501296</v>
      </c>
      <c r="X2477" s="17">
        <v>0.25472979018043801</v>
      </c>
      <c r="Y2477" s="17">
        <v>0.194930449714701</v>
      </c>
      <c r="Z2477" s="17">
        <v>0.121474534923768</v>
      </c>
      <c r="AA2477" s="17">
        <v>0.29830484980150401</v>
      </c>
      <c r="AB2477" s="17">
        <v>5.2082071293669402E-2</v>
      </c>
      <c r="AC2477" s="17">
        <v>0</v>
      </c>
      <c r="AD2477" s="17">
        <v>0.18660142752575801</v>
      </c>
      <c r="AE2477" s="17"/>
      <c r="AF2477" s="17">
        <v>0.22004653764496701</v>
      </c>
      <c r="AG2477" s="17">
        <v>0.232805943624285</v>
      </c>
      <c r="AH2477" s="17">
        <v>0.13667225135545499</v>
      </c>
      <c r="AI2477" s="17"/>
      <c r="AJ2477" s="17">
        <v>0.247171884678037</v>
      </c>
      <c r="AK2477" s="17">
        <v>0.244782471556965</v>
      </c>
      <c r="AL2477" s="17">
        <v>0.37058686817894698</v>
      </c>
      <c r="AM2477" s="17">
        <v>0</v>
      </c>
      <c r="AN2477" s="17">
        <v>0.178874738179123</v>
      </c>
      <c r="AO2477" s="17"/>
      <c r="AP2477" s="17">
        <v>0.207611167434576</v>
      </c>
      <c r="AQ2477" s="17">
        <v>0.20049292043987599</v>
      </c>
      <c r="AR2477" s="17">
        <v>0.20169403410985001</v>
      </c>
      <c r="AS2477" s="17">
        <v>0.450671635005366</v>
      </c>
      <c r="AT2477" s="17">
        <v>0.13498515088230001</v>
      </c>
      <c r="AU2477" s="17"/>
      <c r="AV2477" s="17">
        <v>0.25441169799729302</v>
      </c>
      <c r="AW2477" s="17">
        <v>0.108659601806436</v>
      </c>
      <c r="AX2477" s="17">
        <v>0.206177139615244</v>
      </c>
      <c r="AY2477" s="17">
        <v>0.38411076128080701</v>
      </c>
      <c r="AZ2477" s="17">
        <v>0.11574099517030299</v>
      </c>
      <c r="BA2477" s="17">
        <v>0</v>
      </c>
      <c r="BB2477" s="17"/>
      <c r="BC2477" s="17">
        <v>0.36849854094967899</v>
      </c>
      <c r="BD2477" s="17">
        <v>0.17009550036947499</v>
      </c>
      <c r="BE2477" s="17">
        <v>0.126990884202281</v>
      </c>
      <c r="BF2477" s="17">
        <v>0.27379660293219998</v>
      </c>
      <c r="BG2477" s="17">
        <v>0</v>
      </c>
    </row>
    <row r="2478" spans="2:59" x14ac:dyDescent="0.35">
      <c r="B2478" t="s">
        <v>691</v>
      </c>
      <c r="C2478" s="17">
        <v>0.27242762874559801</v>
      </c>
      <c r="D2478" s="17">
        <v>0.24768438935679599</v>
      </c>
      <c r="E2478" s="17">
        <v>0.29614456205161299</v>
      </c>
      <c r="F2478" s="17"/>
      <c r="G2478" s="17">
        <v>0.35031456719154003</v>
      </c>
      <c r="H2478" s="17">
        <v>0.249885772319524</v>
      </c>
      <c r="I2478" s="17">
        <v>0.33305622121567302</v>
      </c>
      <c r="J2478" s="17">
        <v>0.219959175929724</v>
      </c>
      <c r="K2478" s="17">
        <v>0.17396139594570401</v>
      </c>
      <c r="L2478" s="17">
        <v>0.29238481677241901</v>
      </c>
      <c r="M2478" s="17"/>
      <c r="N2478" s="17">
        <v>0.384401520465666</v>
      </c>
      <c r="O2478" s="17">
        <v>0.361374957469902</v>
      </c>
      <c r="P2478" s="17">
        <v>0.17012194051763299</v>
      </c>
      <c r="Q2478" s="17">
        <v>0.14964673063586201</v>
      </c>
      <c r="R2478" s="17"/>
      <c r="S2478" s="17">
        <v>0.36146481728158197</v>
      </c>
      <c r="T2478" s="17">
        <v>0.29504960057108998</v>
      </c>
      <c r="U2478" s="17">
        <v>0.195732952614909</v>
      </c>
      <c r="V2478" s="17">
        <v>0.38185885342512699</v>
      </c>
      <c r="W2478" s="17">
        <v>0.15796646528529301</v>
      </c>
      <c r="X2478" s="17">
        <v>0.29809815735586898</v>
      </c>
      <c r="Y2478" s="17">
        <v>0.101340119146904</v>
      </c>
      <c r="Z2478" s="17">
        <v>0.126263453519738</v>
      </c>
      <c r="AA2478" s="17">
        <v>0.25026996632025</v>
      </c>
      <c r="AB2478" s="17">
        <v>0.44572691607549603</v>
      </c>
      <c r="AC2478" s="17">
        <v>0.63144182140443195</v>
      </c>
      <c r="AD2478" s="17">
        <v>0.29069041841542098</v>
      </c>
      <c r="AE2478" s="17"/>
      <c r="AF2478" s="17">
        <v>0.26594640658310498</v>
      </c>
      <c r="AG2478" s="17">
        <v>0.35040889487382598</v>
      </c>
      <c r="AH2478" s="17">
        <v>8.4763022522007E-2</v>
      </c>
      <c r="AI2478" s="17"/>
      <c r="AJ2478" s="17">
        <v>0.303724356592949</v>
      </c>
      <c r="AK2478" s="17">
        <v>0.224954092529494</v>
      </c>
      <c r="AL2478" s="17">
        <v>0.33919712478284197</v>
      </c>
      <c r="AM2478" s="17">
        <v>0</v>
      </c>
      <c r="AN2478" s="17">
        <v>0.186663328953176</v>
      </c>
      <c r="AO2478" s="17"/>
      <c r="AP2478" s="17">
        <v>0.22176076976569001</v>
      </c>
      <c r="AQ2478" s="17">
        <v>0.29977783150338699</v>
      </c>
      <c r="AR2478" s="17">
        <v>0.484389061344702</v>
      </c>
      <c r="AS2478" s="17">
        <v>0.181723389430514</v>
      </c>
      <c r="AT2478" s="17">
        <v>0.22798884421811899</v>
      </c>
      <c r="AU2478" s="17"/>
      <c r="AV2478" s="17">
        <v>0.37246427827823397</v>
      </c>
      <c r="AW2478" s="17">
        <v>0.24365472107584499</v>
      </c>
      <c r="AX2478" s="17">
        <v>0.43188731946425801</v>
      </c>
      <c r="AY2478" s="17">
        <v>0.21159015139675699</v>
      </c>
      <c r="AZ2478" s="17">
        <v>0.25319098850537203</v>
      </c>
      <c r="BA2478" s="17">
        <v>0.182307057646906</v>
      </c>
      <c r="BB2478" s="17"/>
      <c r="BC2478" s="17">
        <v>0.18688420686958801</v>
      </c>
      <c r="BD2478" s="17">
        <v>0.35427895560912298</v>
      </c>
      <c r="BE2478" s="17">
        <v>0.32679653086566002</v>
      </c>
      <c r="BF2478" s="17">
        <v>0.115947186573563</v>
      </c>
      <c r="BG2478" s="17">
        <v>0.46290231989478903</v>
      </c>
    </row>
    <row r="2479" spans="2:59" x14ac:dyDescent="0.35">
      <c r="B2479" t="s">
        <v>692</v>
      </c>
      <c r="C2479" s="17">
        <v>0.10707015759039699</v>
      </c>
      <c r="D2479" s="17">
        <v>0.12458303183316</v>
      </c>
      <c r="E2479" s="17">
        <v>9.0283686591768206E-2</v>
      </c>
      <c r="F2479" s="17"/>
      <c r="G2479" s="17">
        <v>0.134645139388996</v>
      </c>
      <c r="H2479" s="17">
        <v>0.17036738139421501</v>
      </c>
      <c r="I2479" s="17">
        <v>4.1825723352132402E-2</v>
      </c>
      <c r="J2479" s="17">
        <v>0.24535690910657801</v>
      </c>
      <c r="K2479" s="17">
        <v>5.29613777337445E-2</v>
      </c>
      <c r="L2479" s="17">
        <v>0</v>
      </c>
      <c r="M2479" s="17"/>
      <c r="N2479" s="17">
        <v>0.123451536099246</v>
      </c>
      <c r="O2479" s="17">
        <v>9.2546795656224298E-2</v>
      </c>
      <c r="P2479" s="17">
        <v>0.123900300497179</v>
      </c>
      <c r="Q2479" s="17">
        <v>9.3494818260415197E-2</v>
      </c>
      <c r="R2479" s="17"/>
      <c r="S2479" s="17">
        <v>8.2362731814049794E-2</v>
      </c>
      <c r="T2479" s="17">
        <v>5.7003668051616802E-2</v>
      </c>
      <c r="U2479" s="17">
        <v>0.39766970532243301</v>
      </c>
      <c r="V2479" s="17">
        <v>0.13956283734408001</v>
      </c>
      <c r="W2479" s="17">
        <v>0.147982149629695</v>
      </c>
      <c r="X2479" s="17">
        <v>0</v>
      </c>
      <c r="Y2479" s="17">
        <v>5.3725510024256698E-2</v>
      </c>
      <c r="Z2479" s="17">
        <v>0.36261315357145102</v>
      </c>
      <c r="AA2479" s="17">
        <v>0.12810887033864801</v>
      </c>
      <c r="AB2479" s="17">
        <v>7.4948291586668103E-2</v>
      </c>
      <c r="AC2479" s="17">
        <v>0</v>
      </c>
      <c r="AD2479" s="17">
        <v>0.13730351140073299</v>
      </c>
      <c r="AE2479" s="17"/>
      <c r="AF2479" s="17">
        <v>7.9027536372427598E-2</v>
      </c>
      <c r="AG2479" s="17">
        <v>0.127137351639977</v>
      </c>
      <c r="AH2479" s="17">
        <v>0.12273236173952599</v>
      </c>
      <c r="AI2479" s="17"/>
      <c r="AJ2479" s="17">
        <v>7.6428632099712707E-2</v>
      </c>
      <c r="AK2479" s="17">
        <v>9.6637696015583197E-2</v>
      </c>
      <c r="AL2479" s="17">
        <v>0</v>
      </c>
      <c r="AM2479" s="17">
        <v>0.46182826875048599</v>
      </c>
      <c r="AN2479" s="17">
        <v>0.160630404888599</v>
      </c>
      <c r="AO2479" s="17"/>
      <c r="AP2479" s="17">
        <v>4.2638154485263403E-2</v>
      </c>
      <c r="AQ2479" s="17">
        <v>0.114357201708088</v>
      </c>
      <c r="AR2479" s="17">
        <v>8.6523562235999801E-2</v>
      </c>
      <c r="AS2479" s="17">
        <v>0.112663849655153</v>
      </c>
      <c r="AT2479" s="17">
        <v>0</v>
      </c>
      <c r="AU2479" s="17"/>
      <c r="AV2479" s="17">
        <v>8.9239775033594801E-2</v>
      </c>
      <c r="AW2479" s="17">
        <v>9.4811099822251596E-2</v>
      </c>
      <c r="AX2479" s="17">
        <v>0.165560832128126</v>
      </c>
      <c r="AY2479" s="17">
        <v>8.4739035751004901E-2</v>
      </c>
      <c r="AZ2479" s="17">
        <v>8.4859612847942398E-2</v>
      </c>
      <c r="BA2479" s="17">
        <v>0.173913314630814</v>
      </c>
      <c r="BB2479" s="17"/>
      <c r="BC2479" s="17">
        <v>3.4100902283799799E-2</v>
      </c>
      <c r="BD2479" s="17">
        <v>9.1476669554666101E-2</v>
      </c>
      <c r="BE2479" s="17">
        <v>0.170211618715813</v>
      </c>
      <c r="BF2479" s="17">
        <v>7.6069693413679695E-2</v>
      </c>
      <c r="BG2479" s="17">
        <v>0</v>
      </c>
    </row>
    <row r="2480" spans="2:59" x14ac:dyDescent="0.35">
      <c r="B2480" t="s">
        <v>598</v>
      </c>
      <c r="C2480" s="17">
        <v>5.1555301790375999E-2</v>
      </c>
      <c r="D2480" s="17">
        <v>5.02594611844384E-2</v>
      </c>
      <c r="E2480" s="17">
        <v>5.2797393205462E-2</v>
      </c>
      <c r="F2480" s="17"/>
      <c r="G2480" s="17">
        <v>0.10763307169593</v>
      </c>
      <c r="H2480" s="17">
        <v>6.4632783014118803E-2</v>
      </c>
      <c r="I2480" s="17">
        <v>0.139882361032692</v>
      </c>
      <c r="J2480" s="17">
        <v>0</v>
      </c>
      <c r="K2480" s="17">
        <v>0</v>
      </c>
      <c r="L2480" s="17">
        <v>0</v>
      </c>
      <c r="M2480" s="17"/>
      <c r="N2480" s="17">
        <v>3.9613707238074801E-2</v>
      </c>
      <c r="O2480" s="17">
        <v>2.6469505624880402E-2</v>
      </c>
      <c r="P2480" s="17">
        <v>9.2177453305619494E-2</v>
      </c>
      <c r="Q2480" s="17">
        <v>5.6836159227233403E-2</v>
      </c>
      <c r="R2480" s="17"/>
      <c r="S2480" s="17">
        <v>0.104966792818388</v>
      </c>
      <c r="T2480" s="17">
        <v>5.4495319230654697E-2</v>
      </c>
      <c r="U2480" s="17">
        <v>0</v>
      </c>
      <c r="V2480" s="17">
        <v>0.116469325226883</v>
      </c>
      <c r="W2480" s="17">
        <v>0</v>
      </c>
      <c r="X2480" s="17">
        <v>0.102954629420189</v>
      </c>
      <c r="Y2480" s="17">
        <v>4.1585458125348598E-2</v>
      </c>
      <c r="Z2480" s="17">
        <v>0.14203877798949499</v>
      </c>
      <c r="AA2480" s="17">
        <v>0</v>
      </c>
      <c r="AB2480" s="17">
        <v>0</v>
      </c>
      <c r="AC2480" s="17">
        <v>0</v>
      </c>
      <c r="AD2480" s="17">
        <v>0</v>
      </c>
      <c r="AE2480" s="17"/>
      <c r="AF2480" s="17">
        <v>0</v>
      </c>
      <c r="AG2480" s="17">
        <v>2.14863660126705E-2</v>
      </c>
      <c r="AH2480" s="17">
        <v>0.18587551453509801</v>
      </c>
      <c r="AI2480" s="17"/>
      <c r="AJ2480" s="17">
        <v>0</v>
      </c>
      <c r="AK2480" s="17">
        <v>0.11438594009823499</v>
      </c>
      <c r="AL2480" s="17">
        <v>0</v>
      </c>
      <c r="AM2480" s="17">
        <v>0</v>
      </c>
      <c r="AN2480" s="17">
        <v>0</v>
      </c>
      <c r="AO2480" s="17"/>
      <c r="AP2480" s="17">
        <v>0</v>
      </c>
      <c r="AQ2480" s="17">
        <v>6.4610250006555403E-2</v>
      </c>
      <c r="AR2480" s="17">
        <v>0</v>
      </c>
      <c r="AS2480" s="17">
        <v>0</v>
      </c>
      <c r="AT2480" s="17">
        <v>0.113000348597298</v>
      </c>
      <c r="AU2480" s="17"/>
      <c r="AV2480" s="17">
        <v>0.103410608680508</v>
      </c>
      <c r="AW2480" s="17">
        <v>0</v>
      </c>
      <c r="AX2480" s="17">
        <v>0</v>
      </c>
      <c r="AY2480" s="17">
        <v>0</v>
      </c>
      <c r="AZ2480" s="17">
        <v>9.6890455844631601E-2</v>
      </c>
      <c r="BA2480" s="17">
        <v>0.12697171532013499</v>
      </c>
      <c r="BB2480" s="17"/>
      <c r="BC2480" s="17">
        <v>8.8976852536277504E-2</v>
      </c>
      <c r="BD2480" s="17">
        <v>5.7599201043448699E-2</v>
      </c>
      <c r="BE2480" s="17">
        <v>0</v>
      </c>
      <c r="BF2480" s="17">
        <v>0.106861569040558</v>
      </c>
      <c r="BG2480" s="17">
        <v>0.21825285746411999</v>
      </c>
    </row>
    <row r="2481" spans="2:59" x14ac:dyDescent="0.35">
      <c r="B2481" t="s">
        <v>722</v>
      </c>
      <c r="C2481" s="17">
        <v>3.3377426337949101E-2</v>
      </c>
      <c r="D2481" s="17">
        <v>6.8199198588432403E-2</v>
      </c>
      <c r="E2481" s="17">
        <v>0</v>
      </c>
      <c r="F2481" s="17"/>
      <c r="G2481" s="17">
        <v>0.124271897421243</v>
      </c>
      <c r="H2481" s="17">
        <v>0</v>
      </c>
      <c r="I2481" s="17">
        <v>0</v>
      </c>
      <c r="J2481" s="17">
        <v>0</v>
      </c>
      <c r="K2481" s="17">
        <v>0.127184951403647</v>
      </c>
      <c r="L2481" s="17">
        <v>0</v>
      </c>
      <c r="M2481" s="17"/>
      <c r="N2481" s="17">
        <v>0</v>
      </c>
      <c r="O2481" s="17">
        <v>3.7513679775540001E-2</v>
      </c>
      <c r="P2481" s="17">
        <v>7.2969504263437304E-2</v>
      </c>
      <c r="Q2481" s="17">
        <v>2.5924753642854501E-2</v>
      </c>
      <c r="R2481" s="17"/>
      <c r="S2481" s="17">
        <v>0</v>
      </c>
      <c r="T2481" s="17">
        <v>0</v>
      </c>
      <c r="U2481" s="17">
        <v>0</v>
      </c>
      <c r="V2481" s="17">
        <v>0.12005690781056</v>
      </c>
      <c r="W2481" s="17">
        <v>0</v>
      </c>
      <c r="X2481" s="17">
        <v>9.8751308093386794E-2</v>
      </c>
      <c r="Y2481" s="17">
        <v>4.5658288886980099E-2</v>
      </c>
      <c r="Z2481" s="17">
        <v>0</v>
      </c>
      <c r="AA2481" s="17">
        <v>0</v>
      </c>
      <c r="AB2481" s="17">
        <v>0</v>
      </c>
      <c r="AC2481" s="17">
        <v>0</v>
      </c>
      <c r="AD2481" s="17">
        <v>0.13010283060171801</v>
      </c>
      <c r="AE2481" s="17"/>
      <c r="AF2481" s="17">
        <v>4.4517392976817199E-2</v>
      </c>
      <c r="AG2481" s="17">
        <v>0</v>
      </c>
      <c r="AH2481" s="17">
        <v>0</v>
      </c>
      <c r="AI2481" s="17"/>
      <c r="AJ2481" s="17">
        <v>0</v>
      </c>
      <c r="AK2481" s="17">
        <v>4.81526944060994E-2</v>
      </c>
      <c r="AL2481" s="17">
        <v>0</v>
      </c>
      <c r="AM2481" s="17">
        <v>0.53817173124951401</v>
      </c>
      <c r="AN2481" s="17">
        <v>0</v>
      </c>
      <c r="AO2481" s="17"/>
      <c r="AP2481" s="17">
        <v>0</v>
      </c>
      <c r="AQ2481" s="17">
        <v>4.2863439523321598E-2</v>
      </c>
      <c r="AR2481" s="17">
        <v>0</v>
      </c>
      <c r="AS2481" s="17">
        <v>5.5181677097499299E-2</v>
      </c>
      <c r="AT2481" s="17">
        <v>0.13157573587760599</v>
      </c>
      <c r="AU2481" s="17"/>
      <c r="AV2481" s="17">
        <v>0</v>
      </c>
      <c r="AW2481" s="17">
        <v>0</v>
      </c>
      <c r="AX2481" s="17">
        <v>0</v>
      </c>
      <c r="AY2481" s="17">
        <v>0.14532908942478601</v>
      </c>
      <c r="AZ2481" s="17">
        <v>0.112817643357066</v>
      </c>
      <c r="BA2481" s="17">
        <v>0</v>
      </c>
      <c r="BB2481" s="17"/>
      <c r="BC2481" s="17">
        <v>3.06978236917629E-2</v>
      </c>
      <c r="BD2481" s="17">
        <v>0.10770975376845</v>
      </c>
      <c r="BE2481" s="17">
        <v>0</v>
      </c>
      <c r="BF2481" s="17">
        <v>0</v>
      </c>
      <c r="BG2481" s="17">
        <v>0</v>
      </c>
    </row>
    <row r="2482" spans="2:59" x14ac:dyDescent="0.35">
      <c r="B2482" t="s">
        <v>100</v>
      </c>
      <c r="C2482" s="17">
        <v>9.8419639611280293E-2</v>
      </c>
      <c r="D2482" s="17">
        <v>3.1388887893849797E-2</v>
      </c>
      <c r="E2482" s="17">
        <v>0.162670073556234</v>
      </c>
      <c r="F2482" s="17"/>
      <c r="G2482" s="17">
        <v>9.6445082835373494E-2</v>
      </c>
      <c r="H2482" s="17">
        <v>9.9151798336785099E-2</v>
      </c>
      <c r="I2482" s="17">
        <v>8.8855714936616301E-2</v>
      </c>
      <c r="J2482" s="17">
        <v>0.123980904276269</v>
      </c>
      <c r="K2482" s="17">
        <v>5.58116307754166E-2</v>
      </c>
      <c r="L2482" s="17">
        <v>0.11161985376328599</v>
      </c>
      <c r="M2482" s="17"/>
      <c r="N2482" s="17">
        <v>0.114873390450611</v>
      </c>
      <c r="O2482" s="17">
        <v>6.3279749222429599E-2</v>
      </c>
      <c r="P2482" s="17">
        <v>0.113296720160492</v>
      </c>
      <c r="Q2482" s="17">
        <v>0.110737920046358</v>
      </c>
      <c r="R2482" s="17"/>
      <c r="S2482" s="17">
        <v>5.6469492004076298E-2</v>
      </c>
      <c r="T2482" s="17">
        <v>0.16745531583378601</v>
      </c>
      <c r="U2482" s="17">
        <v>0</v>
      </c>
      <c r="V2482" s="17">
        <v>0.11715224215829401</v>
      </c>
      <c r="W2482" s="17">
        <v>0</v>
      </c>
      <c r="X2482" s="17">
        <v>0</v>
      </c>
      <c r="Y2482" s="17">
        <v>0.20793023678352901</v>
      </c>
      <c r="Z2482" s="17">
        <v>0</v>
      </c>
      <c r="AA2482" s="17">
        <v>0.12704149422316899</v>
      </c>
      <c r="AB2482" s="17">
        <v>8.0266132641803503E-2</v>
      </c>
      <c r="AC2482" s="17">
        <v>0</v>
      </c>
      <c r="AD2482" s="17">
        <v>0.126213723681282</v>
      </c>
      <c r="AE2482" s="17"/>
      <c r="AF2482" s="17">
        <v>0.101428424727106</v>
      </c>
      <c r="AG2482" s="17">
        <v>5.4937793077516901E-2</v>
      </c>
      <c r="AH2482" s="17">
        <v>0.23230928096947501</v>
      </c>
      <c r="AI2482" s="17"/>
      <c r="AJ2482" s="17">
        <v>8.2644592115769994E-2</v>
      </c>
      <c r="AK2482" s="17">
        <v>7.5641897725101701E-2</v>
      </c>
      <c r="AL2482" s="17">
        <v>0.11480818650871601</v>
      </c>
      <c r="AM2482" s="17">
        <v>0</v>
      </c>
      <c r="AN2482" s="17">
        <v>0.30404314992895898</v>
      </c>
      <c r="AO2482" s="17"/>
      <c r="AP2482" s="17">
        <v>0.13165857457421101</v>
      </c>
      <c r="AQ2482" s="17">
        <v>9.9695454138793604E-2</v>
      </c>
      <c r="AR2482" s="17">
        <v>0.107838875600862</v>
      </c>
      <c r="AS2482" s="17">
        <v>0</v>
      </c>
      <c r="AT2482" s="17">
        <v>0.10440736534363999</v>
      </c>
      <c r="AU2482" s="17"/>
      <c r="AV2482" s="17">
        <v>7.3432467944403196E-2</v>
      </c>
      <c r="AW2482" s="17">
        <v>0.10731345374239799</v>
      </c>
      <c r="AX2482" s="17">
        <v>0</v>
      </c>
      <c r="AY2482" s="17">
        <v>8.4258874512898194E-2</v>
      </c>
      <c r="AZ2482" s="17">
        <v>8.9522531100617503E-2</v>
      </c>
      <c r="BA2482" s="17">
        <v>0.14497053711859301</v>
      </c>
      <c r="BB2482" s="17"/>
      <c r="BC2482" s="17">
        <v>9.4400363062393106E-2</v>
      </c>
      <c r="BD2482" s="17">
        <v>3.26218110953213E-2</v>
      </c>
      <c r="BE2482" s="17">
        <v>0.196854600956443</v>
      </c>
      <c r="BF2482" s="17">
        <v>0.13742977937652301</v>
      </c>
      <c r="BG2482" s="17">
        <v>0</v>
      </c>
    </row>
    <row r="2483" spans="2:59" x14ac:dyDescent="0.35">
      <c r="C2483" s="17"/>
      <c r="D2483" s="17"/>
      <c r="E2483" s="17"/>
      <c r="F2483" s="17"/>
      <c r="G2483" s="17"/>
      <c r="H2483" s="17"/>
      <c r="I2483" s="17"/>
      <c r="J2483" s="17"/>
      <c r="K2483" s="17"/>
      <c r="L2483" s="17"/>
      <c r="M2483" s="17"/>
      <c r="N2483" s="17"/>
      <c r="O2483" s="17"/>
      <c r="P2483" s="17"/>
      <c r="Q2483" s="17"/>
      <c r="R2483" s="17"/>
      <c r="S2483" s="17"/>
      <c r="T2483" s="17"/>
      <c r="U2483" s="17"/>
      <c r="V2483" s="17"/>
      <c r="W2483" s="17"/>
      <c r="X2483" s="17"/>
      <c r="Y2483" s="17"/>
      <c r="Z2483" s="17"/>
      <c r="AA2483" s="17"/>
      <c r="AB2483" s="17"/>
      <c r="AC2483" s="17"/>
      <c r="AD2483" s="17"/>
      <c r="AE2483" s="17"/>
      <c r="AF2483" s="17"/>
      <c r="AG2483" s="17"/>
      <c r="AH2483" s="17"/>
      <c r="AI2483" s="17"/>
      <c r="AJ2483" s="17"/>
      <c r="AK2483" s="17"/>
      <c r="AL2483" s="17"/>
      <c r="AM2483" s="17"/>
      <c r="AN2483" s="17"/>
      <c r="AO2483" s="17"/>
      <c r="AP2483" s="17"/>
      <c r="AQ2483" s="17"/>
      <c r="AR2483" s="17"/>
      <c r="AS2483" s="17"/>
      <c r="AT2483" s="17"/>
      <c r="AU2483" s="17"/>
      <c r="AV2483" s="17"/>
      <c r="AW2483" s="17"/>
      <c r="AX2483" s="17"/>
      <c r="AY2483" s="17"/>
      <c r="AZ2483" s="17"/>
      <c r="BA2483" s="17"/>
      <c r="BB2483" s="17"/>
      <c r="BC2483" s="17"/>
      <c r="BD2483" s="17"/>
      <c r="BE2483" s="17"/>
      <c r="BF2483" s="17"/>
      <c r="BG2483" s="17"/>
    </row>
    <row r="2484" spans="2:59" x14ac:dyDescent="0.35">
      <c r="B2484" s="6" t="s">
        <v>727</v>
      </c>
      <c r="C2484" s="17"/>
      <c r="D2484" s="17"/>
      <c r="E2484" s="17"/>
      <c r="F2484" s="17"/>
      <c r="G2484" s="17"/>
      <c r="H2484" s="17"/>
      <c r="I2484" s="17"/>
      <c r="J2484" s="17"/>
      <c r="K2484" s="17"/>
      <c r="L2484" s="17"/>
      <c r="M2484" s="17"/>
      <c r="N2484" s="17"/>
      <c r="O2484" s="17"/>
      <c r="P2484" s="17"/>
      <c r="Q2484" s="17"/>
      <c r="R2484" s="17"/>
      <c r="S2484" s="17"/>
      <c r="T2484" s="17"/>
      <c r="U2484" s="17"/>
      <c r="V2484" s="17"/>
      <c r="W2484" s="17"/>
      <c r="X2484" s="17"/>
      <c r="Y2484" s="17"/>
      <c r="Z2484" s="17"/>
      <c r="AA2484" s="17"/>
      <c r="AB2484" s="17"/>
      <c r="AC2484" s="17"/>
      <c r="AD2484" s="17"/>
      <c r="AE2484" s="17"/>
      <c r="AF2484" s="17"/>
      <c r="AG2484" s="17"/>
      <c r="AH2484" s="17"/>
      <c r="AI2484" s="17"/>
      <c r="AJ2484" s="17"/>
      <c r="AK2484" s="17"/>
      <c r="AL2484" s="17"/>
      <c r="AM2484" s="17"/>
      <c r="AN2484" s="17"/>
      <c r="AO2484" s="17"/>
      <c r="AP2484" s="17"/>
      <c r="AQ2484" s="17"/>
      <c r="AR2484" s="17"/>
      <c r="AS2484" s="17"/>
      <c r="AT2484" s="17"/>
      <c r="AU2484" s="17"/>
      <c r="AV2484" s="17"/>
      <c r="AW2484" s="17"/>
      <c r="AX2484" s="17"/>
      <c r="AY2484" s="17"/>
      <c r="AZ2484" s="17"/>
      <c r="BA2484" s="17"/>
      <c r="BB2484" s="17"/>
      <c r="BC2484" s="17"/>
      <c r="BD2484" s="17"/>
      <c r="BE2484" s="17"/>
      <c r="BF2484" s="17"/>
      <c r="BG2484" s="17"/>
    </row>
    <row r="2485" spans="2:59" x14ac:dyDescent="0.35">
      <c r="B2485" s="24" t="s">
        <v>748</v>
      </c>
      <c r="C2485" s="17"/>
      <c r="D2485" s="17"/>
      <c r="E2485" s="17"/>
      <c r="F2485" s="17"/>
      <c r="G2485" s="17"/>
      <c r="H2485" s="17"/>
      <c r="I2485" s="17"/>
      <c r="J2485" s="17"/>
      <c r="K2485" s="17"/>
      <c r="L2485" s="17"/>
      <c r="M2485" s="17"/>
      <c r="N2485" s="17"/>
      <c r="O2485" s="17"/>
      <c r="P2485" s="17"/>
      <c r="Q2485" s="17"/>
      <c r="R2485" s="17"/>
      <c r="S2485" s="17"/>
      <c r="T2485" s="17"/>
      <c r="U2485" s="17"/>
      <c r="V2485" s="17"/>
      <c r="W2485" s="17"/>
      <c r="X2485" s="17"/>
      <c r="Y2485" s="17"/>
      <c r="Z2485" s="17"/>
      <c r="AA2485" s="17"/>
      <c r="AB2485" s="17"/>
      <c r="AC2485" s="17"/>
      <c r="AD2485" s="17"/>
      <c r="AE2485" s="17"/>
      <c r="AF2485" s="17"/>
      <c r="AG2485" s="17"/>
      <c r="AH2485" s="17"/>
      <c r="AI2485" s="17"/>
      <c r="AJ2485" s="17"/>
      <c r="AK2485" s="17"/>
      <c r="AL2485" s="17"/>
      <c r="AM2485" s="17"/>
      <c r="AN2485" s="17"/>
      <c r="AO2485" s="17"/>
      <c r="AP2485" s="17"/>
      <c r="AQ2485" s="17"/>
      <c r="AR2485" s="17"/>
      <c r="AS2485" s="17"/>
      <c r="AT2485" s="17"/>
      <c r="AU2485" s="17"/>
      <c r="AV2485" s="17"/>
      <c r="AW2485" s="17"/>
      <c r="AX2485" s="17"/>
      <c r="AY2485" s="17"/>
      <c r="AZ2485" s="17"/>
      <c r="BA2485" s="17"/>
      <c r="BB2485" s="17"/>
      <c r="BC2485" s="17"/>
      <c r="BD2485" s="17"/>
      <c r="BE2485" s="17"/>
      <c r="BF2485" s="17"/>
      <c r="BG2485" s="17"/>
    </row>
    <row r="2486" spans="2:59" x14ac:dyDescent="0.35">
      <c r="B2486" t="s">
        <v>725</v>
      </c>
      <c r="C2486" s="17">
        <v>3.6422731487184903E-2</v>
      </c>
      <c r="D2486" s="17">
        <v>6.0422711808614901E-2</v>
      </c>
      <c r="E2486" s="17">
        <v>1.34182281687292E-2</v>
      </c>
      <c r="F2486" s="17"/>
      <c r="G2486" s="17">
        <v>4.5998811858028503E-2</v>
      </c>
      <c r="H2486" s="17">
        <v>0</v>
      </c>
      <c r="I2486" s="17">
        <v>0</v>
      </c>
      <c r="J2486" s="17">
        <v>4.1711982481784898E-2</v>
      </c>
      <c r="K2486" s="17">
        <v>0.12471572828001699</v>
      </c>
      <c r="L2486" s="17">
        <v>3.4364240014436401E-2</v>
      </c>
      <c r="M2486" s="17"/>
      <c r="N2486" s="17">
        <v>3.1083098357162501E-2</v>
      </c>
      <c r="O2486" s="17">
        <v>0</v>
      </c>
      <c r="P2486" s="17">
        <v>7.1552843052667695E-2</v>
      </c>
      <c r="Q2486" s="17">
        <v>5.3487948202922797E-2</v>
      </c>
      <c r="R2486" s="17"/>
      <c r="S2486" s="17">
        <v>8.2362731814049794E-2</v>
      </c>
      <c r="T2486" s="17">
        <v>0</v>
      </c>
      <c r="U2486" s="17">
        <v>0</v>
      </c>
      <c r="V2486" s="17">
        <v>0.12005690781056</v>
      </c>
      <c r="W2486" s="17">
        <v>0</v>
      </c>
      <c r="X2486" s="17">
        <v>0</v>
      </c>
      <c r="Y2486" s="17">
        <v>4.4948496372456598E-2</v>
      </c>
      <c r="Z2486" s="17">
        <v>0</v>
      </c>
      <c r="AA2486" s="17">
        <v>0</v>
      </c>
      <c r="AB2486" s="17">
        <v>7.4948291586668103E-2</v>
      </c>
      <c r="AC2486" s="17">
        <v>0</v>
      </c>
      <c r="AD2486" s="17">
        <v>0.13010283060171801</v>
      </c>
      <c r="AE2486" s="17"/>
      <c r="AF2486" s="17">
        <v>6.2753366147828699E-2</v>
      </c>
      <c r="AG2486" s="17">
        <v>1.83633233646209E-2</v>
      </c>
      <c r="AH2486" s="17">
        <v>0</v>
      </c>
      <c r="AI2486" s="17"/>
      <c r="AJ2486" s="17">
        <v>3.7030276396625497E-2</v>
      </c>
      <c r="AK2486" s="17">
        <v>0</v>
      </c>
      <c r="AL2486" s="17">
        <v>0</v>
      </c>
      <c r="AM2486" s="17">
        <v>0.53817173124951401</v>
      </c>
      <c r="AN2486" s="17">
        <v>0</v>
      </c>
      <c r="AO2486" s="17"/>
      <c r="AP2486" s="17">
        <v>3.9008753461549701E-2</v>
      </c>
      <c r="AQ2486" s="17">
        <v>0</v>
      </c>
      <c r="AR2486" s="17">
        <v>0</v>
      </c>
      <c r="AS2486" s="17">
        <v>0</v>
      </c>
      <c r="AT2486" s="17">
        <v>0.13157573587760599</v>
      </c>
      <c r="AU2486" s="17"/>
      <c r="AV2486" s="17">
        <v>0</v>
      </c>
      <c r="AW2486" s="17">
        <v>9.0536354155114296E-2</v>
      </c>
      <c r="AX2486" s="17">
        <v>0</v>
      </c>
      <c r="AY2486" s="17">
        <v>3.8430359811183E-2</v>
      </c>
      <c r="AZ2486" s="17">
        <v>0.112817643357066</v>
      </c>
      <c r="BA2486" s="17">
        <v>8.2960024172431202E-2</v>
      </c>
      <c r="BB2486" s="17"/>
      <c r="BC2486" s="17">
        <v>3.0220602884769601E-2</v>
      </c>
      <c r="BD2486" s="17">
        <v>6.3003094787173294E-2</v>
      </c>
      <c r="BE2486" s="17">
        <v>0</v>
      </c>
      <c r="BF2486" s="17">
        <v>0</v>
      </c>
      <c r="BG2486" s="17">
        <v>0</v>
      </c>
    </row>
    <row r="2487" spans="2:59" x14ac:dyDescent="0.35">
      <c r="B2487" t="s">
        <v>689</v>
      </c>
      <c r="C2487" s="17">
        <v>6.0630433046708301E-2</v>
      </c>
      <c r="D2487" s="17">
        <v>3.4304529385631E-2</v>
      </c>
      <c r="E2487" s="17">
        <v>8.5864384492570098E-2</v>
      </c>
      <c r="F2487" s="17"/>
      <c r="G2487" s="17">
        <v>0.106681812133435</v>
      </c>
      <c r="H2487" s="17">
        <v>6.3669251416547598E-2</v>
      </c>
      <c r="I2487" s="17">
        <v>4.8750181453269197E-2</v>
      </c>
      <c r="J2487" s="17">
        <v>3.8241506343459797E-2</v>
      </c>
      <c r="K2487" s="17">
        <v>0</v>
      </c>
      <c r="L2487" s="17">
        <v>9.4535704472248003E-2</v>
      </c>
      <c r="M2487" s="17"/>
      <c r="N2487" s="17">
        <v>7.6665581228041596E-2</v>
      </c>
      <c r="O2487" s="17">
        <v>6.6103844273289802E-2</v>
      </c>
      <c r="P2487" s="17">
        <v>7.1178483219047003E-2</v>
      </c>
      <c r="Q2487" s="17">
        <v>2.94052441788775E-2</v>
      </c>
      <c r="R2487" s="17"/>
      <c r="S2487" s="17">
        <v>9.6246293095669094E-2</v>
      </c>
      <c r="T2487" s="17">
        <v>0</v>
      </c>
      <c r="U2487" s="17">
        <v>0</v>
      </c>
      <c r="V2487" s="17">
        <v>0</v>
      </c>
      <c r="W2487" s="17">
        <v>0.21556459021510699</v>
      </c>
      <c r="X2487" s="17">
        <v>9.7146290175589498E-2</v>
      </c>
      <c r="Y2487" s="17">
        <v>4.7952406547980303E-2</v>
      </c>
      <c r="Z2487" s="17">
        <v>0</v>
      </c>
      <c r="AA2487" s="17">
        <v>0.118651489763741</v>
      </c>
      <c r="AB2487" s="17">
        <v>0</v>
      </c>
      <c r="AC2487" s="17">
        <v>0.40176582464607202</v>
      </c>
      <c r="AD2487" s="17">
        <v>0</v>
      </c>
      <c r="AE2487" s="17"/>
      <c r="AF2487" s="17">
        <v>5.38675340883885E-2</v>
      </c>
      <c r="AG2487" s="17">
        <v>6.1324527255267103E-2</v>
      </c>
      <c r="AH2487" s="17">
        <v>6.4779182982106304E-2</v>
      </c>
      <c r="AI2487" s="17"/>
      <c r="AJ2487" s="17">
        <v>4.2156893149693599E-2</v>
      </c>
      <c r="AK2487" s="17">
        <v>7.9525711289465895E-2</v>
      </c>
      <c r="AL2487" s="17">
        <v>0</v>
      </c>
      <c r="AM2487" s="17">
        <v>0</v>
      </c>
      <c r="AN2487" s="17">
        <v>0.18955990220469901</v>
      </c>
      <c r="AO2487" s="17"/>
      <c r="AP2487" s="17">
        <v>0.151630240880094</v>
      </c>
      <c r="AQ2487" s="17">
        <v>6.8935400612403899E-2</v>
      </c>
      <c r="AR2487" s="17">
        <v>6.3087503776679807E-2</v>
      </c>
      <c r="AS2487" s="17">
        <v>0</v>
      </c>
      <c r="AT2487" s="17">
        <v>0</v>
      </c>
      <c r="AU2487" s="17"/>
      <c r="AV2487" s="17">
        <v>0.145035071021509</v>
      </c>
      <c r="AW2487" s="17">
        <v>0.103070562244785</v>
      </c>
      <c r="AX2487" s="17">
        <v>0</v>
      </c>
      <c r="AY2487" s="17">
        <v>0</v>
      </c>
      <c r="AZ2487" s="17">
        <v>0</v>
      </c>
      <c r="BA2487" s="17">
        <v>9.69442686742156E-2</v>
      </c>
      <c r="BB2487" s="17"/>
      <c r="BC2487" s="17">
        <v>3.8501019195269902E-2</v>
      </c>
      <c r="BD2487" s="17">
        <v>6.0783777322179003E-2</v>
      </c>
      <c r="BE2487" s="17">
        <v>5.9114355526263297E-2</v>
      </c>
      <c r="BF2487" s="17">
        <v>0.126419877631651</v>
      </c>
      <c r="BG2487" s="17">
        <v>0</v>
      </c>
    </row>
    <row r="2488" spans="2:59" x14ac:dyDescent="0.35">
      <c r="B2488" t="s">
        <v>690</v>
      </c>
      <c r="C2488" s="17">
        <v>5.5259529756542497E-2</v>
      </c>
      <c r="D2488" s="17">
        <v>2.9598647002917401E-2</v>
      </c>
      <c r="E2488" s="17">
        <v>7.9856044193396897E-2</v>
      </c>
      <c r="F2488" s="17"/>
      <c r="G2488" s="17">
        <v>0.10488954226932901</v>
      </c>
      <c r="H2488" s="17">
        <v>0.110633553065003</v>
      </c>
      <c r="I2488" s="17">
        <v>3.6201891902521002E-2</v>
      </c>
      <c r="J2488" s="17">
        <v>3.9767633727710701E-2</v>
      </c>
      <c r="K2488" s="17">
        <v>0</v>
      </c>
      <c r="L2488" s="17">
        <v>3.7088520393062402E-2</v>
      </c>
      <c r="M2488" s="17"/>
      <c r="N2488" s="17">
        <v>0.12907952118459701</v>
      </c>
      <c r="O2488" s="17">
        <v>0</v>
      </c>
      <c r="P2488" s="17">
        <v>0</v>
      </c>
      <c r="Q2488" s="17">
        <v>9.7526002962491296E-2</v>
      </c>
      <c r="R2488" s="17"/>
      <c r="S2488" s="17">
        <v>0</v>
      </c>
      <c r="T2488" s="17">
        <v>0.115462730940404</v>
      </c>
      <c r="U2488" s="17">
        <v>0</v>
      </c>
      <c r="V2488" s="17">
        <v>0.15220331410850799</v>
      </c>
      <c r="W2488" s="17">
        <v>0</v>
      </c>
      <c r="X2488" s="17">
        <v>0</v>
      </c>
      <c r="Y2488" s="17">
        <v>4.1585458125348598E-2</v>
      </c>
      <c r="Z2488" s="17">
        <v>0</v>
      </c>
      <c r="AA2488" s="17">
        <v>0</v>
      </c>
      <c r="AB2488" s="17">
        <v>8.0266132641803503E-2</v>
      </c>
      <c r="AC2488" s="17">
        <v>0.368558178595568</v>
      </c>
      <c r="AD2488" s="17">
        <v>0.13086568747986499</v>
      </c>
      <c r="AE2488" s="17"/>
      <c r="AF2488" s="17">
        <v>1.9852896108255601E-2</v>
      </c>
      <c r="AG2488" s="17">
        <v>5.4655672341313202E-2</v>
      </c>
      <c r="AH2488" s="17">
        <v>0.14522932467781</v>
      </c>
      <c r="AI2488" s="17"/>
      <c r="AJ2488" s="17">
        <v>1.9532422056550699E-2</v>
      </c>
      <c r="AK2488" s="17">
        <v>3.2471505901238297E-2</v>
      </c>
      <c r="AL2488" s="17">
        <v>0</v>
      </c>
      <c r="AM2488" s="17">
        <v>0</v>
      </c>
      <c r="AN2488" s="17">
        <v>7.9137453722402704E-2</v>
      </c>
      <c r="AO2488" s="17"/>
      <c r="AP2488" s="17">
        <v>4.0545888768100002E-2</v>
      </c>
      <c r="AQ2488" s="17">
        <v>2.89047258226241E-2</v>
      </c>
      <c r="AR2488" s="17">
        <v>0</v>
      </c>
      <c r="AS2488" s="17">
        <v>0</v>
      </c>
      <c r="AT2488" s="17">
        <v>0.12203061087127</v>
      </c>
      <c r="AU2488" s="17"/>
      <c r="AV2488" s="17">
        <v>4.5342157885052803E-2</v>
      </c>
      <c r="AW2488" s="17">
        <v>0</v>
      </c>
      <c r="AX2488" s="17">
        <v>0</v>
      </c>
      <c r="AY2488" s="17">
        <v>4.2469203438204699E-2</v>
      </c>
      <c r="AZ2488" s="17">
        <v>0.10463331893295599</v>
      </c>
      <c r="BA2488" s="17">
        <v>0</v>
      </c>
      <c r="BB2488" s="17"/>
      <c r="BC2488" s="17">
        <v>0</v>
      </c>
      <c r="BD2488" s="17">
        <v>0.14970113194670001</v>
      </c>
      <c r="BE2488" s="17">
        <v>4.5175625271384599E-2</v>
      </c>
      <c r="BF2488" s="17">
        <v>0</v>
      </c>
      <c r="BG2488" s="17">
        <v>0</v>
      </c>
    </row>
    <row r="2489" spans="2:59" x14ac:dyDescent="0.35">
      <c r="B2489" t="s">
        <v>691</v>
      </c>
      <c r="C2489" s="17">
        <v>0.19491325588623201</v>
      </c>
      <c r="D2489" s="17">
        <v>0.19987101433687199</v>
      </c>
      <c r="E2489" s="17">
        <v>0.1901611365427</v>
      </c>
      <c r="F2489" s="17"/>
      <c r="G2489" s="17">
        <v>0.32215202499428602</v>
      </c>
      <c r="H2489" s="17">
        <v>3.6624756655128099E-2</v>
      </c>
      <c r="I2489" s="17">
        <v>0.229220599975381</v>
      </c>
      <c r="J2489" s="17">
        <v>0.165472282399584</v>
      </c>
      <c r="K2489" s="17">
        <v>0.128427335309267</v>
      </c>
      <c r="L2489" s="17">
        <v>0.28343921781041698</v>
      </c>
      <c r="M2489" s="17"/>
      <c r="N2489" s="17">
        <v>0.15828967774639399</v>
      </c>
      <c r="O2489" s="17">
        <v>0.31341602906396299</v>
      </c>
      <c r="P2489" s="17">
        <v>0.16920548891968801</v>
      </c>
      <c r="Q2489" s="17">
        <v>0.113598750889522</v>
      </c>
      <c r="R2489" s="17"/>
      <c r="S2489" s="17">
        <v>0.40243471908151002</v>
      </c>
      <c r="T2489" s="17">
        <v>0.114540267484807</v>
      </c>
      <c r="U2489" s="17">
        <v>0.195732952614909</v>
      </c>
      <c r="V2489" s="17">
        <v>0.14443913006174799</v>
      </c>
      <c r="W2489" s="17">
        <v>0.154421668490546</v>
      </c>
      <c r="X2489" s="17">
        <v>0.29970317527366602</v>
      </c>
      <c r="Y2489" s="17">
        <v>0.10711322262318</v>
      </c>
      <c r="Z2489" s="17">
        <v>0.23821126481461199</v>
      </c>
      <c r="AA2489" s="17">
        <v>0.19492633539453799</v>
      </c>
      <c r="AB2489" s="17">
        <v>0.18324081383572899</v>
      </c>
      <c r="AC2489" s="17">
        <v>0.22967599675836001</v>
      </c>
      <c r="AD2489" s="17">
        <v>0.15982473093555599</v>
      </c>
      <c r="AE2489" s="17"/>
      <c r="AF2489" s="17">
        <v>0.232959531991763</v>
      </c>
      <c r="AG2489" s="17">
        <v>0.188197339736315</v>
      </c>
      <c r="AH2489" s="17">
        <v>6.2266059583723297E-2</v>
      </c>
      <c r="AI2489" s="17"/>
      <c r="AJ2489" s="17">
        <v>0.27143348107999798</v>
      </c>
      <c r="AK2489" s="17">
        <v>0.265979776101956</v>
      </c>
      <c r="AL2489" s="17">
        <v>0</v>
      </c>
      <c r="AM2489" s="17">
        <v>0</v>
      </c>
      <c r="AN2489" s="17">
        <v>8.1492951166196106E-2</v>
      </c>
      <c r="AO2489" s="17"/>
      <c r="AP2489" s="17">
        <v>0.13965072453395899</v>
      </c>
      <c r="AQ2489" s="17">
        <v>0.25065191033233603</v>
      </c>
      <c r="AR2489" s="17">
        <v>0.22772224226663099</v>
      </c>
      <c r="AS2489" s="17">
        <v>0.28015911699781099</v>
      </c>
      <c r="AT2489" s="17">
        <v>0</v>
      </c>
      <c r="AU2489" s="17"/>
      <c r="AV2489" s="17">
        <v>0.202858351144557</v>
      </c>
      <c r="AW2489" s="17">
        <v>0.19015580816882799</v>
      </c>
      <c r="AX2489" s="17">
        <v>0.231847079546499</v>
      </c>
      <c r="AY2489" s="17">
        <v>0.31259401014076699</v>
      </c>
      <c r="AZ2489" s="17">
        <v>5.7705369938771803E-2</v>
      </c>
      <c r="BA2489" s="17">
        <v>0.17962817245370999</v>
      </c>
      <c r="BB2489" s="17"/>
      <c r="BC2489" s="17">
        <v>3.52931079715905E-2</v>
      </c>
      <c r="BD2489" s="17">
        <v>0.26071659674065301</v>
      </c>
      <c r="BE2489" s="17">
        <v>0.23351319515417401</v>
      </c>
      <c r="BF2489" s="17">
        <v>0.115947186573563</v>
      </c>
      <c r="BG2489" s="17">
        <v>0.233829842817457</v>
      </c>
    </row>
    <row r="2490" spans="2:59" x14ac:dyDescent="0.35">
      <c r="B2490" t="s">
        <v>692</v>
      </c>
      <c r="C2490" s="17">
        <v>0.19038231237491501</v>
      </c>
      <c r="D2490" s="17">
        <v>0.221272483019641</v>
      </c>
      <c r="E2490" s="17">
        <v>0.160773411718036</v>
      </c>
      <c r="F2490" s="17"/>
      <c r="G2490" s="17">
        <v>6.2386273906288703E-2</v>
      </c>
      <c r="H2490" s="17">
        <v>0.30667767950529201</v>
      </c>
      <c r="I2490" s="17">
        <v>0.131669394606683</v>
      </c>
      <c r="J2490" s="17">
        <v>0.29885059740740699</v>
      </c>
      <c r="K2490" s="17">
        <v>0.224030464841487</v>
      </c>
      <c r="L2490" s="17">
        <v>0.111259753668619</v>
      </c>
      <c r="M2490" s="17"/>
      <c r="N2490" s="17">
        <v>0.17700665164375701</v>
      </c>
      <c r="O2490" s="17">
        <v>0.15020760129331101</v>
      </c>
      <c r="P2490" s="17">
        <v>0.24536294220940699</v>
      </c>
      <c r="Q2490" s="17">
        <v>0.20215229744294</v>
      </c>
      <c r="R2490" s="17"/>
      <c r="S2490" s="17">
        <v>9.2958046351675802E-2</v>
      </c>
      <c r="T2490" s="17">
        <v>0.133387486531969</v>
      </c>
      <c r="U2490" s="17">
        <v>0.37563698566971798</v>
      </c>
      <c r="V2490" s="17">
        <v>0.201685734481753</v>
      </c>
      <c r="W2490" s="17">
        <v>0.30594861491498698</v>
      </c>
      <c r="X2490" s="17">
        <v>0.21689790534304099</v>
      </c>
      <c r="Y2490" s="17">
        <v>0.156140093646743</v>
      </c>
      <c r="Z2490" s="17">
        <v>0.23309629648963801</v>
      </c>
      <c r="AA2490" s="17">
        <v>0.180456143055301</v>
      </c>
      <c r="AB2490" s="17">
        <v>0.23430204089163301</v>
      </c>
      <c r="AC2490" s="17">
        <v>0</v>
      </c>
      <c r="AD2490" s="17">
        <v>0.26351723508201502</v>
      </c>
      <c r="AE2490" s="17"/>
      <c r="AF2490" s="17">
        <v>0.1698684809064</v>
      </c>
      <c r="AG2490" s="17">
        <v>0.28763571468680299</v>
      </c>
      <c r="AH2490" s="17">
        <v>5.8137183270241102E-2</v>
      </c>
      <c r="AI2490" s="17"/>
      <c r="AJ2490" s="17">
        <v>0.203490433717776</v>
      </c>
      <c r="AK2490" s="17">
        <v>0.17140831011388999</v>
      </c>
      <c r="AL2490" s="17">
        <v>0.374227454628898</v>
      </c>
      <c r="AM2490" s="17">
        <v>0.46182826875048599</v>
      </c>
      <c r="AN2490" s="17">
        <v>0.15797465417953299</v>
      </c>
      <c r="AO2490" s="17"/>
      <c r="AP2490" s="17">
        <v>0.232224833480981</v>
      </c>
      <c r="AQ2490" s="17">
        <v>0.24163385412747099</v>
      </c>
      <c r="AR2490" s="17">
        <v>0.13791464936841699</v>
      </c>
      <c r="AS2490" s="17">
        <v>0.22208430337205201</v>
      </c>
      <c r="AT2490" s="17">
        <v>0.10595823334684799</v>
      </c>
      <c r="AU2490" s="17"/>
      <c r="AV2490" s="17">
        <v>0.17479784775630999</v>
      </c>
      <c r="AW2490" s="17">
        <v>0.26050750356929497</v>
      </c>
      <c r="AX2490" s="17">
        <v>0.18713576499114501</v>
      </c>
      <c r="AY2490" s="17">
        <v>0.20813977586892099</v>
      </c>
      <c r="AZ2490" s="17">
        <v>0.17571191248158699</v>
      </c>
      <c r="BA2490" s="17">
        <v>9.3632175651579094E-2</v>
      </c>
      <c r="BB2490" s="17"/>
      <c r="BC2490" s="17">
        <v>0.397673332851747</v>
      </c>
      <c r="BD2490" s="17">
        <v>0.14879170406858699</v>
      </c>
      <c r="BE2490" s="17">
        <v>0.165468852208638</v>
      </c>
      <c r="BF2490" s="17">
        <v>0.16772078786248601</v>
      </c>
      <c r="BG2490" s="17">
        <v>0</v>
      </c>
    </row>
    <row r="2491" spans="2:59" x14ac:dyDescent="0.35">
      <c r="B2491" t="s">
        <v>598</v>
      </c>
      <c r="C2491" s="17">
        <v>0.16932238033403799</v>
      </c>
      <c r="D2491" s="17">
        <v>0.193103783325897</v>
      </c>
      <c r="E2491" s="17">
        <v>0.14652738814168001</v>
      </c>
      <c r="F2491" s="17"/>
      <c r="G2491" s="17">
        <v>0.13536782747085699</v>
      </c>
      <c r="H2491" s="17">
        <v>0.13724077243763899</v>
      </c>
      <c r="I2491" s="17">
        <v>0.37689987253973301</v>
      </c>
      <c r="J2491" s="17">
        <v>4.0396327116096198E-2</v>
      </c>
      <c r="K2491" s="17">
        <v>0.139826861538417</v>
      </c>
      <c r="L2491" s="17">
        <v>0.16960110260771299</v>
      </c>
      <c r="M2491" s="17"/>
      <c r="N2491" s="17">
        <v>0.18953967377710301</v>
      </c>
      <c r="O2491" s="17">
        <v>0.191206132922844</v>
      </c>
      <c r="P2491" s="17">
        <v>0.18770608438904901</v>
      </c>
      <c r="Q2491" s="17">
        <v>0.107857721049387</v>
      </c>
      <c r="R2491" s="17"/>
      <c r="S2491" s="17">
        <v>0.269528717653019</v>
      </c>
      <c r="T2491" s="17">
        <v>0.22327448104463599</v>
      </c>
      <c r="U2491" s="17">
        <v>0</v>
      </c>
      <c r="V2491" s="17">
        <v>0.26446267137913598</v>
      </c>
      <c r="W2491" s="17">
        <v>0.32406512637936002</v>
      </c>
      <c r="X2491" s="17">
        <v>9.5299185781316201E-2</v>
      </c>
      <c r="Y2491" s="17">
        <v>0.15304319529361901</v>
      </c>
      <c r="Z2491" s="17">
        <v>0.14203877798949499</v>
      </c>
      <c r="AA2491" s="17">
        <v>0.207292973986514</v>
      </c>
      <c r="AB2491" s="17">
        <v>0</v>
      </c>
      <c r="AC2491" s="17">
        <v>0</v>
      </c>
      <c r="AD2491" s="17">
        <v>0.18660142752575801</v>
      </c>
      <c r="AE2491" s="17"/>
      <c r="AF2491" s="17">
        <v>0.17003972239006199</v>
      </c>
      <c r="AG2491" s="17">
        <v>0.13211701005891099</v>
      </c>
      <c r="AH2491" s="17">
        <v>0.26441058262031197</v>
      </c>
      <c r="AI2491" s="17"/>
      <c r="AJ2491" s="17">
        <v>0.22010276663703299</v>
      </c>
      <c r="AK2491" s="17">
        <v>0.18686284232084399</v>
      </c>
      <c r="AL2491" s="17">
        <v>0</v>
      </c>
      <c r="AM2491" s="17">
        <v>0</v>
      </c>
      <c r="AN2491" s="17">
        <v>0.102785602800136</v>
      </c>
      <c r="AO2491" s="17"/>
      <c r="AP2491" s="17">
        <v>0.13644034325966301</v>
      </c>
      <c r="AQ2491" s="17">
        <v>0.112852597587373</v>
      </c>
      <c r="AR2491" s="17">
        <v>0.22021906826396501</v>
      </c>
      <c r="AS2491" s="17">
        <v>0.27048776193229102</v>
      </c>
      <c r="AT2491" s="17">
        <v>0.39622499191633898</v>
      </c>
      <c r="AU2491" s="17"/>
      <c r="AV2491" s="17">
        <v>0.153876688894278</v>
      </c>
      <c r="AW2491" s="17">
        <v>0.16070083255092499</v>
      </c>
      <c r="AX2491" s="17">
        <v>0.30523314343576602</v>
      </c>
      <c r="AY2491" s="17">
        <v>0.14316971111722099</v>
      </c>
      <c r="AZ2491" s="17">
        <v>0.33973718276412002</v>
      </c>
      <c r="BA2491" s="17">
        <v>0.112253887481717</v>
      </c>
      <c r="BB2491" s="17"/>
      <c r="BC2491" s="17">
        <v>0.22874846073712601</v>
      </c>
      <c r="BD2491" s="17">
        <v>0.10575983244248099</v>
      </c>
      <c r="BE2491" s="17">
        <v>0.20343661156585399</v>
      </c>
      <c r="BF2491" s="17">
        <v>0.17406798382258401</v>
      </c>
      <c r="BG2491" s="17">
        <v>0.44732533454145201</v>
      </c>
    </row>
    <row r="2492" spans="2:59" x14ac:dyDescent="0.35">
      <c r="B2492" t="s">
        <v>726</v>
      </c>
      <c r="C2492" s="17">
        <v>0.20098904517240099</v>
      </c>
      <c r="D2492" s="17">
        <v>0.21350765990473999</v>
      </c>
      <c r="E2492" s="17">
        <v>0.188989680577279</v>
      </c>
      <c r="F2492" s="17"/>
      <c r="G2492" s="17">
        <v>6.8329071560311205E-2</v>
      </c>
      <c r="H2492" s="17">
        <v>0.24600218858360501</v>
      </c>
      <c r="I2492" s="17">
        <v>8.8402344585796697E-2</v>
      </c>
      <c r="J2492" s="17">
        <v>0.20788494125583201</v>
      </c>
      <c r="K2492" s="17">
        <v>0.327187979255395</v>
      </c>
      <c r="L2492" s="17">
        <v>0.26971146103350402</v>
      </c>
      <c r="M2492" s="17"/>
      <c r="N2492" s="17">
        <v>0.123462405612334</v>
      </c>
      <c r="O2492" s="17">
        <v>0.16134133874725801</v>
      </c>
      <c r="P2492" s="17">
        <v>0.21482272219554599</v>
      </c>
      <c r="Q2492" s="17">
        <v>0.31038391156668499</v>
      </c>
      <c r="R2492" s="17"/>
      <c r="S2492" s="17">
        <v>0</v>
      </c>
      <c r="T2492" s="17">
        <v>0.35784220414742801</v>
      </c>
      <c r="U2492" s="17">
        <v>0.42863006171537299</v>
      </c>
      <c r="V2492" s="17">
        <v>0</v>
      </c>
      <c r="W2492" s="17">
        <v>0</v>
      </c>
      <c r="X2492" s="17">
        <v>0.29095344342638702</v>
      </c>
      <c r="Y2492" s="17">
        <v>0.18821039162386599</v>
      </c>
      <c r="Z2492" s="17">
        <v>0.38665366070625501</v>
      </c>
      <c r="AA2492" s="17">
        <v>0.17163156357673701</v>
      </c>
      <c r="AB2492" s="17">
        <v>0.25878591614769902</v>
      </c>
      <c r="AC2492" s="17">
        <v>0</v>
      </c>
      <c r="AD2492" s="17">
        <v>0.12908808837508801</v>
      </c>
      <c r="AE2492" s="17"/>
      <c r="AF2492" s="17">
        <v>0.25127033422588702</v>
      </c>
      <c r="AG2492" s="17">
        <v>0.16364336817001099</v>
      </c>
      <c r="AH2492" s="17">
        <v>0.17286838589633299</v>
      </c>
      <c r="AI2492" s="17"/>
      <c r="AJ2492" s="17">
        <v>0.16750141315002001</v>
      </c>
      <c r="AK2492" s="17">
        <v>0.18810995654750401</v>
      </c>
      <c r="AL2492" s="17">
        <v>0.15418840394028299</v>
      </c>
      <c r="AM2492" s="17">
        <v>0</v>
      </c>
      <c r="AN2492" s="17">
        <v>8.5006285998073805E-2</v>
      </c>
      <c r="AO2492" s="17"/>
      <c r="AP2492" s="17">
        <v>0.219953326847553</v>
      </c>
      <c r="AQ2492" s="17">
        <v>0.197326057378998</v>
      </c>
      <c r="AR2492" s="17">
        <v>0.111734440779153</v>
      </c>
      <c r="AS2492" s="17">
        <v>0.22726881769784599</v>
      </c>
      <c r="AT2492" s="17">
        <v>0.13980306264429701</v>
      </c>
      <c r="AU2492" s="17"/>
      <c r="AV2492" s="17">
        <v>0.20465741535389001</v>
      </c>
      <c r="AW2492" s="17">
        <v>0.14255877034773301</v>
      </c>
      <c r="AX2492" s="17">
        <v>0.20477466041929299</v>
      </c>
      <c r="AY2492" s="17">
        <v>0.17093806511080401</v>
      </c>
      <c r="AZ2492" s="17">
        <v>0.119872041424882</v>
      </c>
      <c r="BA2492" s="17">
        <v>0.28961093444775399</v>
      </c>
      <c r="BB2492" s="17"/>
      <c r="BC2492" s="17">
        <v>0.238030746643209</v>
      </c>
      <c r="BD2492" s="17">
        <v>0.17825947792615801</v>
      </c>
      <c r="BE2492" s="17">
        <v>6.5488290397106699E-2</v>
      </c>
      <c r="BF2492" s="17">
        <v>0.27841438473319402</v>
      </c>
      <c r="BG2492" s="17">
        <v>0.31884482264109099</v>
      </c>
    </row>
    <row r="2493" spans="2:59" x14ac:dyDescent="0.35">
      <c r="B2493" t="s">
        <v>100</v>
      </c>
      <c r="C2493" s="17">
        <v>9.2080311941979007E-2</v>
      </c>
      <c r="D2493" s="17">
        <v>4.7919171215686597E-2</v>
      </c>
      <c r="E2493" s="17">
        <v>0.13440972616560901</v>
      </c>
      <c r="F2493" s="17"/>
      <c r="G2493" s="17">
        <v>0.15419463580746401</v>
      </c>
      <c r="H2493" s="17">
        <v>9.9151798336785099E-2</v>
      </c>
      <c r="I2493" s="17">
        <v>8.8855714936616301E-2</v>
      </c>
      <c r="J2493" s="17">
        <v>0.16767472926812499</v>
      </c>
      <c r="K2493" s="17">
        <v>5.58116307754166E-2</v>
      </c>
      <c r="L2493" s="17">
        <v>0</v>
      </c>
      <c r="M2493" s="17"/>
      <c r="N2493" s="17">
        <v>0.114873390450611</v>
      </c>
      <c r="O2493" s="17">
        <v>0.117725053699335</v>
      </c>
      <c r="P2493" s="17">
        <v>4.0171436014594601E-2</v>
      </c>
      <c r="Q2493" s="17">
        <v>8.5588123707174404E-2</v>
      </c>
      <c r="R2493" s="17"/>
      <c r="S2493" s="17">
        <v>5.6469492004076298E-2</v>
      </c>
      <c r="T2493" s="17">
        <v>5.5492829850755702E-2</v>
      </c>
      <c r="U2493" s="17">
        <v>0</v>
      </c>
      <c r="V2493" s="17">
        <v>0.11715224215829401</v>
      </c>
      <c r="W2493" s="17">
        <v>0</v>
      </c>
      <c r="X2493" s="17">
        <v>0</v>
      </c>
      <c r="Y2493" s="17">
        <v>0.261006735766806</v>
      </c>
      <c r="Z2493" s="17">
        <v>0</v>
      </c>
      <c r="AA2493" s="17">
        <v>0.12704149422316899</v>
      </c>
      <c r="AB2493" s="17">
        <v>0.168456804896468</v>
      </c>
      <c r="AC2493" s="17">
        <v>0</v>
      </c>
      <c r="AD2493" s="17">
        <v>0</v>
      </c>
      <c r="AE2493" s="17"/>
      <c r="AF2493" s="17">
        <v>3.9388134141416502E-2</v>
      </c>
      <c r="AG2493" s="17">
        <v>9.4063044386758193E-2</v>
      </c>
      <c r="AH2493" s="17">
        <v>0.23230928096947501</v>
      </c>
      <c r="AI2493" s="17"/>
      <c r="AJ2493" s="17">
        <v>3.8752313812303499E-2</v>
      </c>
      <c r="AK2493" s="17">
        <v>7.5641897725101701E-2</v>
      </c>
      <c r="AL2493" s="17">
        <v>0.471584141430819</v>
      </c>
      <c r="AM2493" s="17">
        <v>0</v>
      </c>
      <c r="AN2493" s="17">
        <v>0.30404314992895898</v>
      </c>
      <c r="AO2493" s="17"/>
      <c r="AP2493" s="17">
        <v>4.0545888768100002E-2</v>
      </c>
      <c r="AQ2493" s="17">
        <v>9.9695454138793604E-2</v>
      </c>
      <c r="AR2493" s="17">
        <v>0.23932209554515399</v>
      </c>
      <c r="AS2493" s="17">
        <v>0</v>
      </c>
      <c r="AT2493" s="17">
        <v>0.10440736534363999</v>
      </c>
      <c r="AU2493" s="17"/>
      <c r="AV2493" s="17">
        <v>7.3432467944403196E-2</v>
      </c>
      <c r="AW2493" s="17">
        <v>5.2470168963319103E-2</v>
      </c>
      <c r="AX2493" s="17">
        <v>7.1009351607296101E-2</v>
      </c>
      <c r="AY2493" s="17">
        <v>8.4258874512898194E-2</v>
      </c>
      <c r="AZ2493" s="17">
        <v>8.9522531100617503E-2</v>
      </c>
      <c r="BA2493" s="17">
        <v>0.14497053711859301</v>
      </c>
      <c r="BB2493" s="17"/>
      <c r="BC2493" s="17">
        <v>3.1532729716287303E-2</v>
      </c>
      <c r="BD2493" s="17">
        <v>3.2984384766067999E-2</v>
      </c>
      <c r="BE2493" s="17">
        <v>0.22780306987658</v>
      </c>
      <c r="BF2493" s="17">
        <v>0.13742977937652301</v>
      </c>
      <c r="BG2493" s="17">
        <v>0</v>
      </c>
    </row>
    <row r="2494" spans="2:59" x14ac:dyDescent="0.35">
      <c r="C2494" s="17"/>
      <c r="D2494" s="17"/>
      <c r="E2494" s="17"/>
      <c r="F2494" s="17"/>
      <c r="G2494" s="17"/>
      <c r="H2494" s="17"/>
      <c r="I2494" s="17"/>
      <c r="J2494" s="17"/>
      <c r="K2494" s="17"/>
      <c r="L2494" s="17"/>
      <c r="M2494" s="17"/>
      <c r="N2494" s="17"/>
      <c r="O2494" s="17"/>
      <c r="P2494" s="17"/>
      <c r="Q2494" s="17"/>
      <c r="R2494" s="17"/>
      <c r="S2494" s="17"/>
      <c r="T2494" s="17"/>
      <c r="U2494" s="17"/>
      <c r="V2494" s="17"/>
      <c r="W2494" s="17"/>
      <c r="X2494" s="17"/>
      <c r="Y2494" s="17"/>
      <c r="Z2494" s="17"/>
      <c r="AA2494" s="17"/>
      <c r="AB2494" s="17"/>
      <c r="AC2494" s="17"/>
      <c r="AD2494" s="17"/>
      <c r="AE2494" s="17"/>
      <c r="AF2494" s="17"/>
      <c r="AG2494" s="17"/>
      <c r="AH2494" s="17"/>
      <c r="AI2494" s="17"/>
      <c r="AJ2494" s="17"/>
      <c r="AK2494" s="17"/>
      <c r="AL2494" s="17"/>
      <c r="AM2494" s="17"/>
      <c r="AN2494" s="17"/>
      <c r="AO2494" s="17"/>
      <c r="AP2494" s="17"/>
      <c r="AQ2494" s="17"/>
      <c r="AR2494" s="17"/>
      <c r="AS2494" s="17"/>
      <c r="AT2494" s="17"/>
      <c r="AU2494" s="17"/>
      <c r="AV2494" s="17"/>
      <c r="AW2494" s="17"/>
      <c r="AX2494" s="17"/>
      <c r="AY2494" s="17"/>
      <c r="AZ2494" s="17"/>
      <c r="BA2494" s="17"/>
      <c r="BB2494" s="17"/>
      <c r="BC2494" s="17"/>
      <c r="BD2494" s="17"/>
      <c r="BE2494" s="17"/>
      <c r="BF2494" s="17"/>
      <c r="BG2494" s="17"/>
    </row>
    <row r="2495" spans="2:59" x14ac:dyDescent="0.35">
      <c r="B2495" s="6" t="s">
        <v>749</v>
      </c>
      <c r="C2495" s="17"/>
      <c r="D2495" s="17"/>
      <c r="E2495" s="17"/>
      <c r="F2495" s="17"/>
      <c r="G2495" s="17"/>
      <c r="H2495" s="17"/>
      <c r="I2495" s="17"/>
      <c r="J2495" s="17"/>
      <c r="K2495" s="17"/>
      <c r="L2495" s="17"/>
      <c r="M2495" s="17"/>
      <c r="N2495" s="17"/>
      <c r="O2495" s="17"/>
      <c r="P2495" s="17"/>
      <c r="Q2495" s="17"/>
      <c r="R2495" s="17"/>
      <c r="S2495" s="17"/>
      <c r="T2495" s="17"/>
      <c r="U2495" s="17"/>
      <c r="V2495" s="17"/>
      <c r="W2495" s="17"/>
      <c r="X2495" s="17"/>
      <c r="Y2495" s="17"/>
      <c r="Z2495" s="17"/>
      <c r="AA2495" s="17"/>
      <c r="AB2495" s="17"/>
      <c r="AC2495" s="17"/>
      <c r="AD2495" s="17"/>
      <c r="AE2495" s="17"/>
      <c r="AF2495" s="17"/>
      <c r="AG2495" s="17"/>
      <c r="AH2495" s="17"/>
      <c r="AI2495" s="17"/>
      <c r="AJ2495" s="17"/>
      <c r="AK2495" s="17"/>
      <c r="AL2495" s="17"/>
      <c r="AM2495" s="17"/>
      <c r="AN2495" s="17"/>
      <c r="AO2495" s="17"/>
      <c r="AP2495" s="17"/>
      <c r="AQ2495" s="17"/>
      <c r="AR2495" s="17"/>
      <c r="AS2495" s="17"/>
      <c r="AT2495" s="17"/>
      <c r="AU2495" s="17"/>
      <c r="AV2495" s="17"/>
      <c r="AW2495" s="17"/>
      <c r="AX2495" s="17"/>
      <c r="AY2495" s="17"/>
      <c r="AZ2495" s="17"/>
      <c r="BA2495" s="17"/>
      <c r="BB2495" s="17"/>
      <c r="BC2495" s="17"/>
      <c r="BD2495" s="17"/>
      <c r="BE2495" s="17"/>
      <c r="BF2495" s="17"/>
      <c r="BG2495" s="17"/>
    </row>
    <row r="2496" spans="2:59" x14ac:dyDescent="0.35">
      <c r="B2496" s="24" t="s">
        <v>724</v>
      </c>
      <c r="C2496" s="17"/>
      <c r="D2496" s="17"/>
      <c r="E2496" s="17"/>
      <c r="F2496" s="17"/>
      <c r="G2496" s="17"/>
      <c r="H2496" s="17"/>
      <c r="I2496" s="17"/>
      <c r="J2496" s="17"/>
      <c r="K2496" s="17"/>
      <c r="L2496" s="17"/>
      <c r="M2496" s="17"/>
      <c r="N2496" s="17"/>
      <c r="O2496" s="17"/>
      <c r="P2496" s="17"/>
      <c r="Q2496" s="17"/>
      <c r="R2496" s="17"/>
      <c r="S2496" s="17"/>
      <c r="T2496" s="17"/>
      <c r="U2496" s="17"/>
      <c r="V2496" s="17"/>
      <c r="W2496" s="17"/>
      <c r="X2496" s="17"/>
      <c r="Y2496" s="17"/>
      <c r="Z2496" s="17"/>
      <c r="AA2496" s="17"/>
      <c r="AB2496" s="17"/>
      <c r="AC2496" s="17"/>
      <c r="AD2496" s="17"/>
      <c r="AE2496" s="17"/>
      <c r="AF2496" s="17"/>
      <c r="AG2496" s="17"/>
      <c r="AH2496" s="17"/>
      <c r="AI2496" s="17"/>
      <c r="AJ2496" s="17"/>
      <c r="AK2496" s="17"/>
      <c r="AL2496" s="17"/>
      <c r="AM2496" s="17"/>
      <c r="AN2496" s="17"/>
      <c r="AO2496" s="17"/>
      <c r="AP2496" s="17"/>
      <c r="AQ2496" s="17"/>
      <c r="AR2496" s="17"/>
      <c r="AS2496" s="17"/>
      <c r="AT2496" s="17"/>
      <c r="AU2496" s="17"/>
      <c r="AV2496" s="17"/>
      <c r="AW2496" s="17"/>
      <c r="AX2496" s="17"/>
      <c r="AY2496" s="17"/>
      <c r="AZ2496" s="17"/>
      <c r="BA2496" s="17"/>
      <c r="BB2496" s="17"/>
      <c r="BC2496" s="17"/>
      <c r="BD2496" s="17"/>
      <c r="BE2496" s="17"/>
      <c r="BF2496" s="17"/>
      <c r="BG2496" s="17"/>
    </row>
    <row r="2497" spans="2:59" x14ac:dyDescent="0.35">
      <c r="B2497" t="s">
        <v>721</v>
      </c>
      <c r="C2497" s="17">
        <v>4.5847275651900797E-2</v>
      </c>
      <c r="D2497" s="17">
        <v>4.1674631944877798E-2</v>
      </c>
      <c r="E2497" s="17">
        <v>4.9069405729380899E-2</v>
      </c>
      <c r="F2497" s="17"/>
      <c r="G2497" s="17">
        <v>0</v>
      </c>
      <c r="H2497" s="17">
        <v>6.6482113427881198E-2</v>
      </c>
      <c r="I2497" s="17">
        <v>5.1577974394131199E-2</v>
      </c>
      <c r="J2497" s="17">
        <v>0</v>
      </c>
      <c r="K2497" s="17">
        <v>0.106758687440784</v>
      </c>
      <c r="L2497" s="17">
        <v>3.7349608169930798E-2</v>
      </c>
      <c r="M2497" s="17"/>
      <c r="N2497" s="17">
        <v>2.9836835093412201E-2</v>
      </c>
      <c r="O2497" s="17">
        <v>4.6489133286746101E-2</v>
      </c>
      <c r="P2497" s="17">
        <v>0</v>
      </c>
      <c r="Q2497" s="17">
        <v>0.12989385427448</v>
      </c>
      <c r="R2497" s="17"/>
      <c r="S2497" s="17">
        <v>0</v>
      </c>
      <c r="T2497" s="17">
        <v>0</v>
      </c>
      <c r="U2497" s="17">
        <v>9.8637292112949596E-2</v>
      </c>
      <c r="V2497" s="17">
        <v>0</v>
      </c>
      <c r="W2497" s="17">
        <v>0.120451047519119</v>
      </c>
      <c r="X2497" s="17">
        <v>0</v>
      </c>
      <c r="Y2497" s="17">
        <v>0</v>
      </c>
      <c r="Z2497" s="17">
        <v>0.26078486409152801</v>
      </c>
      <c r="AA2497" s="17">
        <v>5.72977399315713E-2</v>
      </c>
      <c r="AB2497" s="17">
        <v>5.9510053672423298E-2</v>
      </c>
      <c r="AC2497" s="17">
        <v>0</v>
      </c>
      <c r="AD2497" s="17">
        <v>0</v>
      </c>
      <c r="AE2497" s="17"/>
      <c r="AF2497" s="17">
        <v>7.0294386880619203E-2</v>
      </c>
      <c r="AG2497" s="17">
        <v>4.6355695971654197E-2</v>
      </c>
      <c r="AH2497" s="17">
        <v>0</v>
      </c>
      <c r="AI2497" s="17"/>
      <c r="AJ2497" s="17">
        <v>4.2994386126967002E-2</v>
      </c>
      <c r="AK2497" s="17">
        <v>7.5586781866417901E-2</v>
      </c>
      <c r="AL2497" s="17">
        <v>0</v>
      </c>
      <c r="AM2497" s="17">
        <v>0</v>
      </c>
      <c r="AN2497" s="17">
        <v>0</v>
      </c>
      <c r="AO2497" s="17"/>
      <c r="AP2497" s="17">
        <v>7.4682037101126295E-2</v>
      </c>
      <c r="AQ2497" s="17">
        <v>4.81499220513225E-2</v>
      </c>
      <c r="AR2497" s="17">
        <v>0</v>
      </c>
      <c r="AS2497" s="17">
        <v>9.5771033882724399E-2</v>
      </c>
      <c r="AT2497" s="17">
        <v>0</v>
      </c>
      <c r="AU2497" s="17"/>
      <c r="AV2497" s="17">
        <v>7.3995989812047594E-2</v>
      </c>
      <c r="AW2497" s="17">
        <v>4.2596424464499801E-2</v>
      </c>
      <c r="AX2497" s="17">
        <v>0</v>
      </c>
      <c r="AY2497" s="17">
        <v>8.8314922483560293E-2</v>
      </c>
      <c r="AZ2497" s="17">
        <v>0</v>
      </c>
      <c r="BA2497" s="17">
        <v>0</v>
      </c>
      <c r="BB2497" s="17"/>
      <c r="BC2497" s="17">
        <v>0.119657841149635</v>
      </c>
      <c r="BD2497" s="17">
        <v>0</v>
      </c>
      <c r="BE2497" s="17">
        <v>2.75445223718691E-2</v>
      </c>
      <c r="BF2497" s="17">
        <v>9.9461125214895807E-2</v>
      </c>
      <c r="BG2497" s="17">
        <v>0</v>
      </c>
    </row>
    <row r="2498" spans="2:59" x14ac:dyDescent="0.35">
      <c r="B2498" t="s">
        <v>689</v>
      </c>
      <c r="C2498" s="17">
        <v>9.0112470919654505E-2</v>
      </c>
      <c r="D2498" s="17">
        <v>6.7156803112927793E-2</v>
      </c>
      <c r="E2498" s="17">
        <v>0.107838917959502</v>
      </c>
      <c r="F2498" s="17"/>
      <c r="G2498" s="17">
        <v>0.214081884107129</v>
      </c>
      <c r="H2498" s="17">
        <v>0.11056691532221199</v>
      </c>
      <c r="I2498" s="17">
        <v>0.144028500508845</v>
      </c>
      <c r="J2498" s="17">
        <v>0</v>
      </c>
      <c r="K2498" s="17">
        <v>0.11415994111168901</v>
      </c>
      <c r="L2498" s="17">
        <v>3.6793479480398399E-2</v>
      </c>
      <c r="M2498" s="17"/>
      <c r="N2498" s="17">
        <v>0.14503965502039401</v>
      </c>
      <c r="O2498" s="17">
        <v>3.5689604669539701E-2</v>
      </c>
      <c r="P2498" s="17">
        <v>7.3205361587039802E-2</v>
      </c>
      <c r="Q2498" s="17">
        <v>9.42243468009938E-2</v>
      </c>
      <c r="R2498" s="17"/>
      <c r="S2498" s="17">
        <v>0.25048416758098802</v>
      </c>
      <c r="T2498" s="17">
        <v>6.3480303091436999E-2</v>
      </c>
      <c r="U2498" s="17">
        <v>0</v>
      </c>
      <c r="V2498" s="17">
        <v>0.19464079672794701</v>
      </c>
      <c r="W2498" s="17">
        <v>0.17670207683095401</v>
      </c>
      <c r="X2498" s="17">
        <v>0</v>
      </c>
      <c r="Y2498" s="17">
        <v>0</v>
      </c>
      <c r="Z2498" s="17">
        <v>0</v>
      </c>
      <c r="AA2498" s="17">
        <v>0.122520863830773</v>
      </c>
      <c r="AB2498" s="17">
        <v>0</v>
      </c>
      <c r="AC2498" s="17">
        <v>0</v>
      </c>
      <c r="AD2498" s="17">
        <v>0.13963448388946301</v>
      </c>
      <c r="AE2498" s="17"/>
      <c r="AF2498" s="17">
        <v>6.2224097629555497E-2</v>
      </c>
      <c r="AG2498" s="17">
        <v>6.8947752723709399E-2</v>
      </c>
      <c r="AH2498" s="17">
        <v>0.23000205364530801</v>
      </c>
      <c r="AI2498" s="17"/>
      <c r="AJ2498" s="17">
        <v>0.103655241993002</v>
      </c>
      <c r="AK2498" s="17">
        <v>6.1731948038142997E-2</v>
      </c>
      <c r="AL2498" s="17">
        <v>0.166610326160437</v>
      </c>
      <c r="AM2498" s="17">
        <v>0</v>
      </c>
      <c r="AN2498" s="17">
        <v>0.150327604906273</v>
      </c>
      <c r="AO2498" s="17"/>
      <c r="AP2498" s="17">
        <v>6.0415126389225797E-2</v>
      </c>
      <c r="AQ2498" s="17">
        <v>0.10436392702993399</v>
      </c>
      <c r="AR2498" s="17">
        <v>9.4802253687068502E-2</v>
      </c>
      <c r="AS2498" s="17">
        <v>0.102426067603057</v>
      </c>
      <c r="AT2498" s="17">
        <v>0</v>
      </c>
      <c r="AU2498" s="17"/>
      <c r="AV2498" s="17">
        <v>8.8273726276701797E-2</v>
      </c>
      <c r="AW2498" s="17">
        <v>5.79621169031624E-2</v>
      </c>
      <c r="AX2498" s="17">
        <v>8.9046003692875395E-2</v>
      </c>
      <c r="AY2498" s="17">
        <v>9.4451838451872203E-2</v>
      </c>
      <c r="AZ2498" s="17">
        <v>0.277814390163173</v>
      </c>
      <c r="BA2498" s="17">
        <v>0</v>
      </c>
      <c r="BB2498" s="17"/>
      <c r="BC2498" s="17">
        <v>4.03022496806291E-2</v>
      </c>
      <c r="BD2498" s="17">
        <v>3.5951218081602801E-2</v>
      </c>
      <c r="BE2498" s="17">
        <v>0.13674294198536999</v>
      </c>
      <c r="BF2498" s="17">
        <v>0.148816664579522</v>
      </c>
      <c r="BG2498" s="17">
        <v>0</v>
      </c>
    </row>
    <row r="2499" spans="2:59" x14ac:dyDescent="0.35">
      <c r="B2499" t="s">
        <v>690</v>
      </c>
      <c r="C2499" s="17">
        <v>0.246187381913298</v>
      </c>
      <c r="D2499" s="17">
        <v>0.28928253743748</v>
      </c>
      <c r="E2499" s="17">
        <v>0.212909151956966</v>
      </c>
      <c r="F2499" s="17"/>
      <c r="G2499" s="17">
        <v>0.40837918756437602</v>
      </c>
      <c r="H2499" s="17">
        <v>0.11809510945797499</v>
      </c>
      <c r="I2499" s="17">
        <v>0.156490399837516</v>
      </c>
      <c r="J2499" s="17">
        <v>0.15546862027481401</v>
      </c>
      <c r="K2499" s="17">
        <v>0.27539766065938198</v>
      </c>
      <c r="L2499" s="17">
        <v>0.41722850010143497</v>
      </c>
      <c r="M2499" s="17"/>
      <c r="N2499" s="17">
        <v>0.28495515984217701</v>
      </c>
      <c r="O2499" s="17">
        <v>0.226075480603527</v>
      </c>
      <c r="P2499" s="17">
        <v>0.28310158911517302</v>
      </c>
      <c r="Q2499" s="17">
        <v>0.16193889982407</v>
      </c>
      <c r="R2499" s="17"/>
      <c r="S2499" s="17">
        <v>0</v>
      </c>
      <c r="T2499" s="17">
        <v>0.39252726802047</v>
      </c>
      <c r="U2499" s="17">
        <v>0.29205545100529301</v>
      </c>
      <c r="V2499" s="17">
        <v>0.437240043461262</v>
      </c>
      <c r="W2499" s="17">
        <v>8.5196287800132803E-2</v>
      </c>
      <c r="X2499" s="17">
        <v>0</v>
      </c>
      <c r="Y2499" s="17">
        <v>0.77205136591478496</v>
      </c>
      <c r="Z2499" s="17">
        <v>0</v>
      </c>
      <c r="AA2499" s="17">
        <v>0.29675484377814598</v>
      </c>
      <c r="AB2499" s="17">
        <v>0.13554048873778399</v>
      </c>
      <c r="AC2499" s="17">
        <v>0.149535104768971</v>
      </c>
      <c r="AD2499" s="17">
        <v>0.23993363297011999</v>
      </c>
      <c r="AE2499" s="17"/>
      <c r="AF2499" s="17">
        <v>0.25973533506249802</v>
      </c>
      <c r="AG2499" s="17">
        <v>0.21493733819769101</v>
      </c>
      <c r="AH2499" s="17">
        <v>0.25794743501795803</v>
      </c>
      <c r="AI2499" s="17"/>
      <c r="AJ2499" s="17">
        <v>0.35759877829683101</v>
      </c>
      <c r="AK2499" s="17">
        <v>0.220467598122875</v>
      </c>
      <c r="AL2499" s="17">
        <v>0.167137227440222</v>
      </c>
      <c r="AM2499" s="17">
        <v>0</v>
      </c>
      <c r="AN2499" s="17">
        <v>0.15292379871200301</v>
      </c>
      <c r="AO2499" s="17"/>
      <c r="AP2499" s="17">
        <v>0.39023390496747501</v>
      </c>
      <c r="AQ2499" s="17">
        <v>0.24692400308391799</v>
      </c>
      <c r="AR2499" s="17">
        <v>0.27446941900669802</v>
      </c>
      <c r="AS2499" s="17">
        <v>0.162441041668726</v>
      </c>
      <c r="AT2499" s="17">
        <v>0</v>
      </c>
      <c r="AU2499" s="17"/>
      <c r="AV2499" s="17">
        <v>0.20695625224132499</v>
      </c>
      <c r="AW2499" s="17">
        <v>0.37438940495763201</v>
      </c>
      <c r="AX2499" s="17">
        <v>0.348488172388422</v>
      </c>
      <c r="AY2499" s="17">
        <v>0.236899336637763</v>
      </c>
      <c r="AZ2499" s="17">
        <v>0</v>
      </c>
      <c r="BA2499" s="17">
        <v>0.25372038566963101</v>
      </c>
      <c r="BB2499" s="17"/>
      <c r="BC2499" s="17">
        <v>0.44999169910381198</v>
      </c>
      <c r="BD2499" s="17">
        <v>0.23849614106721601</v>
      </c>
      <c r="BE2499" s="17">
        <v>0.16603579588407799</v>
      </c>
      <c r="BF2499" s="17">
        <v>0.19562682145106799</v>
      </c>
      <c r="BG2499" s="17">
        <v>0</v>
      </c>
    </row>
    <row r="2500" spans="2:59" x14ac:dyDescent="0.35">
      <c r="B2500" t="s">
        <v>691</v>
      </c>
      <c r="C2500" s="17">
        <v>0.311793962332784</v>
      </c>
      <c r="D2500" s="17">
        <v>0.34128219570506102</v>
      </c>
      <c r="E2500" s="17">
        <v>0.289023045295068</v>
      </c>
      <c r="F2500" s="17"/>
      <c r="G2500" s="17">
        <v>0.312473565797668</v>
      </c>
      <c r="H2500" s="17">
        <v>0.309779203024873</v>
      </c>
      <c r="I2500" s="17">
        <v>0.35693311030389602</v>
      </c>
      <c r="J2500" s="17">
        <v>0.46741334269544599</v>
      </c>
      <c r="K2500" s="17">
        <v>0.17495895379041901</v>
      </c>
      <c r="L2500" s="17">
        <v>0.243238000306956</v>
      </c>
      <c r="M2500" s="17"/>
      <c r="N2500" s="17">
        <v>0.26047210278967797</v>
      </c>
      <c r="O2500" s="17">
        <v>0.372800349487729</v>
      </c>
      <c r="P2500" s="17">
        <v>0.33314264010612499</v>
      </c>
      <c r="Q2500" s="17">
        <v>0.286688830640493</v>
      </c>
      <c r="R2500" s="17"/>
      <c r="S2500" s="17">
        <v>0.38233968469047303</v>
      </c>
      <c r="T2500" s="17">
        <v>0.28555915743500299</v>
      </c>
      <c r="U2500" s="17">
        <v>0.39288689654145398</v>
      </c>
      <c r="V2500" s="17">
        <v>0</v>
      </c>
      <c r="W2500" s="17">
        <v>0.53671674857251805</v>
      </c>
      <c r="X2500" s="17">
        <v>0.757031360732903</v>
      </c>
      <c r="Y2500" s="17">
        <v>0</v>
      </c>
      <c r="Z2500" s="17">
        <v>0</v>
      </c>
      <c r="AA2500" s="17">
        <v>0.29966130981801098</v>
      </c>
      <c r="AB2500" s="17">
        <v>0.40271530900624303</v>
      </c>
      <c r="AC2500" s="17">
        <v>0.197604042944693</v>
      </c>
      <c r="AD2500" s="17">
        <v>0.17376048217938</v>
      </c>
      <c r="AE2500" s="17"/>
      <c r="AF2500" s="17">
        <v>0.30392998092953599</v>
      </c>
      <c r="AG2500" s="17">
        <v>0.316309402908514</v>
      </c>
      <c r="AH2500" s="17">
        <v>0.24485622959782699</v>
      </c>
      <c r="AI2500" s="17"/>
      <c r="AJ2500" s="17">
        <v>0.21118481999233299</v>
      </c>
      <c r="AK2500" s="17">
        <v>0.36181919515185201</v>
      </c>
      <c r="AL2500" s="17">
        <v>0.14546681645131099</v>
      </c>
      <c r="AM2500" s="17">
        <v>1</v>
      </c>
      <c r="AN2500" s="17">
        <v>0.411635112783926</v>
      </c>
      <c r="AO2500" s="17"/>
      <c r="AP2500" s="17">
        <v>6.8612459793827005E-2</v>
      </c>
      <c r="AQ2500" s="17">
        <v>0.33591573745474201</v>
      </c>
      <c r="AR2500" s="17">
        <v>0.26602818457025201</v>
      </c>
      <c r="AS2500" s="17">
        <v>0.42510734739808398</v>
      </c>
      <c r="AT2500" s="17">
        <v>0.81917990175242705</v>
      </c>
      <c r="AU2500" s="17"/>
      <c r="AV2500" s="17">
        <v>0.337615151444773</v>
      </c>
      <c r="AW2500" s="17">
        <v>0.22950949296387901</v>
      </c>
      <c r="AX2500" s="17">
        <v>0.164327728707751</v>
      </c>
      <c r="AY2500" s="17">
        <v>0.39201124714417401</v>
      </c>
      <c r="AZ2500" s="17">
        <v>0.53359932311527303</v>
      </c>
      <c r="BA2500" s="17">
        <v>0.30325602666689599</v>
      </c>
      <c r="BB2500" s="17"/>
      <c r="BC2500" s="17">
        <v>0.161407863568796</v>
      </c>
      <c r="BD2500" s="17">
        <v>0.32646544309655101</v>
      </c>
      <c r="BE2500" s="17">
        <v>0.40400862080187799</v>
      </c>
      <c r="BF2500" s="17">
        <v>0.22835093297268799</v>
      </c>
      <c r="BG2500" s="17">
        <v>1</v>
      </c>
    </row>
    <row r="2501" spans="2:59" x14ac:dyDescent="0.35">
      <c r="B2501" t="s">
        <v>692</v>
      </c>
      <c r="C2501" s="17">
        <v>0.13482648572702699</v>
      </c>
      <c r="D2501" s="17">
        <v>0.103709950391109</v>
      </c>
      <c r="E2501" s="17">
        <v>0.158854783241164</v>
      </c>
      <c r="F2501" s="17"/>
      <c r="G2501" s="17">
        <v>6.5065362530826495E-2</v>
      </c>
      <c r="H2501" s="17">
        <v>9.3591436772076195E-2</v>
      </c>
      <c r="I2501" s="17">
        <v>0.122783113196622</v>
      </c>
      <c r="J2501" s="17">
        <v>0.19043809945571999</v>
      </c>
      <c r="K2501" s="17">
        <v>0.14261552367744701</v>
      </c>
      <c r="L2501" s="17">
        <v>0.15594934722181999</v>
      </c>
      <c r="M2501" s="17"/>
      <c r="N2501" s="17">
        <v>0.116981089406013</v>
      </c>
      <c r="O2501" s="17">
        <v>6.8093174560873507E-2</v>
      </c>
      <c r="P2501" s="17">
        <v>0.196471261365494</v>
      </c>
      <c r="Q2501" s="17">
        <v>0.18162315391038</v>
      </c>
      <c r="R2501" s="17"/>
      <c r="S2501" s="17">
        <v>0.18807336198020699</v>
      </c>
      <c r="T2501" s="17">
        <v>0.12642884708928601</v>
      </c>
      <c r="U2501" s="17">
        <v>0.103428261531146</v>
      </c>
      <c r="V2501" s="17">
        <v>0</v>
      </c>
      <c r="W2501" s="17">
        <v>8.0933839277276196E-2</v>
      </c>
      <c r="X2501" s="17">
        <v>0.242968639267097</v>
      </c>
      <c r="Y2501" s="17">
        <v>0.106057084221655</v>
      </c>
      <c r="Z2501" s="17">
        <v>0.24735750532499501</v>
      </c>
      <c r="AA2501" s="17">
        <v>0.112579404294376</v>
      </c>
      <c r="AB2501" s="17">
        <v>0.12142466324892801</v>
      </c>
      <c r="AC2501" s="17">
        <v>0.39262431069773002</v>
      </c>
      <c r="AD2501" s="17">
        <v>0.135453340062932</v>
      </c>
      <c r="AE2501" s="17"/>
      <c r="AF2501" s="17">
        <v>0.11399943904772</v>
      </c>
      <c r="AG2501" s="17">
        <v>0.194237339796797</v>
      </c>
      <c r="AH2501" s="17">
        <v>6.5250780574196698E-2</v>
      </c>
      <c r="AI2501" s="17"/>
      <c r="AJ2501" s="17">
        <v>0.135033697975593</v>
      </c>
      <c r="AK2501" s="17">
        <v>0.19269523048141499</v>
      </c>
      <c r="AL2501" s="17">
        <v>0</v>
      </c>
      <c r="AM2501" s="17">
        <v>0</v>
      </c>
      <c r="AN2501" s="17">
        <v>0</v>
      </c>
      <c r="AO2501" s="17"/>
      <c r="AP2501" s="17">
        <v>0.24951435639081501</v>
      </c>
      <c r="AQ2501" s="17">
        <v>0.119961773350345</v>
      </c>
      <c r="AR2501" s="17">
        <v>0.18895878523627299</v>
      </c>
      <c r="AS2501" s="17">
        <v>0</v>
      </c>
      <c r="AT2501" s="17">
        <v>0.180820098247572</v>
      </c>
      <c r="AU2501" s="17"/>
      <c r="AV2501" s="17">
        <v>0.116071978546108</v>
      </c>
      <c r="AW2501" s="17">
        <v>0.19401270960186101</v>
      </c>
      <c r="AX2501" s="17">
        <v>0.23306748812849001</v>
      </c>
      <c r="AY2501" s="17">
        <v>4.0018988865761398E-2</v>
      </c>
      <c r="AZ2501" s="17">
        <v>0.188586286721554</v>
      </c>
      <c r="BA2501" s="17">
        <v>0.134296062937974</v>
      </c>
      <c r="BB2501" s="17"/>
      <c r="BC2501" s="17">
        <v>0.123636536052948</v>
      </c>
      <c r="BD2501" s="17">
        <v>0.22152141377541701</v>
      </c>
      <c r="BE2501" s="17">
        <v>9.0568083862084606E-2</v>
      </c>
      <c r="BF2501" s="17">
        <v>0.19465668022399099</v>
      </c>
      <c r="BG2501" s="17">
        <v>0</v>
      </c>
    </row>
    <row r="2502" spans="2:59" x14ac:dyDescent="0.35">
      <c r="B2502" t="s">
        <v>598</v>
      </c>
      <c r="C2502" s="17">
        <v>6.1901532750616099E-2</v>
      </c>
      <c r="D2502" s="17">
        <v>6.1040494196044397E-2</v>
      </c>
      <c r="E2502" s="17">
        <v>6.2566429736641102E-2</v>
      </c>
      <c r="F2502" s="17"/>
      <c r="G2502" s="17">
        <v>0</v>
      </c>
      <c r="H2502" s="17">
        <v>9.0062012315202403E-2</v>
      </c>
      <c r="I2502" s="17">
        <v>4.3670075805246601E-2</v>
      </c>
      <c r="J2502" s="17">
        <v>0.10294333432731</v>
      </c>
      <c r="K2502" s="17">
        <v>6.0253575187568999E-2</v>
      </c>
      <c r="L2502" s="17">
        <v>4.5764338011881303E-2</v>
      </c>
      <c r="M2502" s="17"/>
      <c r="N2502" s="17">
        <v>8.2850400889913106E-2</v>
      </c>
      <c r="O2502" s="17">
        <v>7.0276577523102901E-2</v>
      </c>
      <c r="P2502" s="17">
        <v>7.3347189748118005E-2</v>
      </c>
      <c r="Q2502" s="17">
        <v>0</v>
      </c>
      <c r="R2502" s="17"/>
      <c r="S2502" s="17">
        <v>0</v>
      </c>
      <c r="T2502" s="17">
        <v>0.132004424363803</v>
      </c>
      <c r="U2502" s="17">
        <v>0</v>
      </c>
      <c r="V2502" s="17">
        <v>0.18964885823013</v>
      </c>
      <c r="W2502" s="17">
        <v>0</v>
      </c>
      <c r="X2502" s="17">
        <v>0</v>
      </c>
      <c r="Y2502" s="17">
        <v>0</v>
      </c>
      <c r="Z2502" s="17">
        <v>0.26020902356104197</v>
      </c>
      <c r="AA2502" s="17">
        <v>5.5592919173561697E-2</v>
      </c>
      <c r="AB2502" s="17">
        <v>5.7863626489478799E-2</v>
      </c>
      <c r="AC2502" s="17">
        <v>0.26023654158860698</v>
      </c>
      <c r="AD2502" s="17">
        <v>0</v>
      </c>
      <c r="AE2502" s="17"/>
      <c r="AF2502" s="17">
        <v>9.4985230935909895E-2</v>
      </c>
      <c r="AG2502" s="17">
        <v>6.2511579920715807E-2</v>
      </c>
      <c r="AH2502" s="17">
        <v>0</v>
      </c>
      <c r="AI2502" s="17"/>
      <c r="AJ2502" s="17">
        <v>0.101039753190168</v>
      </c>
      <c r="AK2502" s="17">
        <v>2.8010406476166601E-2</v>
      </c>
      <c r="AL2502" s="17">
        <v>0.17696772818970399</v>
      </c>
      <c r="AM2502" s="17">
        <v>0</v>
      </c>
      <c r="AN2502" s="17">
        <v>0</v>
      </c>
      <c r="AO2502" s="17"/>
      <c r="AP2502" s="17">
        <v>5.4193177527596399E-2</v>
      </c>
      <c r="AQ2502" s="17">
        <v>2.3113266059147999E-2</v>
      </c>
      <c r="AR2502" s="17">
        <v>0.100695676245836</v>
      </c>
      <c r="AS2502" s="17">
        <v>0.104193374956422</v>
      </c>
      <c r="AT2502" s="17">
        <v>0</v>
      </c>
      <c r="AU2502" s="17"/>
      <c r="AV2502" s="17">
        <v>2.74209021876957E-2</v>
      </c>
      <c r="AW2502" s="17">
        <v>5.1992795164764502E-2</v>
      </c>
      <c r="AX2502" s="17">
        <v>9.45815865141863E-2</v>
      </c>
      <c r="AY2502" s="17">
        <v>4.6811177853711701E-2</v>
      </c>
      <c r="AZ2502" s="17">
        <v>0</v>
      </c>
      <c r="BA2502" s="17">
        <v>0.16470638674587201</v>
      </c>
      <c r="BB2502" s="17"/>
      <c r="BC2502" s="17">
        <v>0</v>
      </c>
      <c r="BD2502" s="17">
        <v>3.2878813590510501E-2</v>
      </c>
      <c r="BE2502" s="17">
        <v>0.10249805129933801</v>
      </c>
      <c r="BF2502" s="17">
        <v>0</v>
      </c>
      <c r="BG2502" s="17">
        <v>0</v>
      </c>
    </row>
    <row r="2503" spans="2:59" x14ac:dyDescent="0.35">
      <c r="B2503" t="s">
        <v>722</v>
      </c>
      <c r="C2503" s="17">
        <v>5.0038859295175299E-2</v>
      </c>
      <c r="D2503" s="17">
        <v>7.5592241596340801E-2</v>
      </c>
      <c r="E2503" s="17">
        <v>3.03064480290627E-2</v>
      </c>
      <c r="F2503" s="17"/>
      <c r="G2503" s="17">
        <v>0</v>
      </c>
      <c r="H2503" s="17">
        <v>0.10161682961601699</v>
      </c>
      <c r="I2503" s="17">
        <v>4.3670075805246601E-2</v>
      </c>
      <c r="J2503" s="17">
        <v>3.6271438304659703E-2</v>
      </c>
      <c r="K2503" s="17">
        <v>6.66824055085673E-2</v>
      </c>
      <c r="L2503" s="17">
        <v>3.1712879229669297E-2</v>
      </c>
      <c r="M2503" s="17"/>
      <c r="N2503" s="17">
        <v>5.3832697724710298E-2</v>
      </c>
      <c r="O2503" s="17">
        <v>3.7962230153175403E-2</v>
      </c>
      <c r="P2503" s="17">
        <v>4.0731958078050502E-2</v>
      </c>
      <c r="Q2503" s="17">
        <v>7.2254187002885897E-2</v>
      </c>
      <c r="R2503" s="17"/>
      <c r="S2503" s="17">
        <v>0</v>
      </c>
      <c r="T2503" s="17">
        <v>0</v>
      </c>
      <c r="U2503" s="17">
        <v>0.112992098809157</v>
      </c>
      <c r="V2503" s="17">
        <v>0.17847030158066199</v>
      </c>
      <c r="W2503" s="17">
        <v>0</v>
      </c>
      <c r="X2503" s="17">
        <v>0</v>
      </c>
      <c r="Y2503" s="17">
        <v>0</v>
      </c>
      <c r="Z2503" s="17">
        <v>0</v>
      </c>
      <c r="AA2503" s="17">
        <v>5.5592919173561697E-2</v>
      </c>
      <c r="AB2503" s="17">
        <v>0.110613682722094</v>
      </c>
      <c r="AC2503" s="17">
        <v>0</v>
      </c>
      <c r="AD2503" s="17">
        <v>0.15779770041930199</v>
      </c>
      <c r="AE2503" s="17"/>
      <c r="AF2503" s="17">
        <v>4.9458334417107702E-2</v>
      </c>
      <c r="AG2503" s="17">
        <v>5.7520725556370403E-2</v>
      </c>
      <c r="AH2503" s="17">
        <v>6.3113552127388103E-2</v>
      </c>
      <c r="AI2503" s="17"/>
      <c r="AJ2503" s="17">
        <v>2.5756226015965802E-2</v>
      </c>
      <c r="AK2503" s="17">
        <v>5.9688839863129999E-2</v>
      </c>
      <c r="AL2503" s="17">
        <v>0.13188911596882599</v>
      </c>
      <c r="AM2503" s="17">
        <v>0</v>
      </c>
      <c r="AN2503" s="17">
        <v>0</v>
      </c>
      <c r="AO2503" s="17"/>
      <c r="AP2503" s="17">
        <v>0</v>
      </c>
      <c r="AQ2503" s="17">
        <v>4.4670143302134799E-2</v>
      </c>
      <c r="AR2503" s="17">
        <v>7.5045681253872495E-2</v>
      </c>
      <c r="AS2503" s="17">
        <v>0.11006113449098701</v>
      </c>
      <c r="AT2503" s="17">
        <v>0</v>
      </c>
      <c r="AU2503" s="17"/>
      <c r="AV2503" s="17">
        <v>5.8432634348829199E-2</v>
      </c>
      <c r="AW2503" s="17">
        <v>0</v>
      </c>
      <c r="AX2503" s="17">
        <v>7.0489020568275898E-2</v>
      </c>
      <c r="AY2503" s="17">
        <v>0.101492488563158</v>
      </c>
      <c r="AZ2503" s="17">
        <v>0</v>
      </c>
      <c r="BA2503" s="17">
        <v>0</v>
      </c>
      <c r="BB2503" s="17"/>
      <c r="BC2503" s="17">
        <v>4.9185704522379803E-2</v>
      </c>
      <c r="BD2503" s="17">
        <v>7.4595849922176202E-2</v>
      </c>
      <c r="BE2503" s="17">
        <v>2.6375408484652699E-2</v>
      </c>
      <c r="BF2503" s="17">
        <v>6.55452473404326E-2</v>
      </c>
      <c r="BG2503" s="17">
        <v>0</v>
      </c>
    </row>
    <row r="2504" spans="2:59" x14ac:dyDescent="0.35">
      <c r="B2504" t="s">
        <v>100</v>
      </c>
      <c r="C2504" s="17">
        <v>5.9292031409543602E-2</v>
      </c>
      <c r="D2504" s="17">
        <v>2.0261145616159802E-2</v>
      </c>
      <c r="E2504" s="17">
        <v>8.9431818052214104E-2</v>
      </c>
      <c r="F2504" s="17"/>
      <c r="G2504" s="17">
        <v>0</v>
      </c>
      <c r="H2504" s="17">
        <v>0.109806380063763</v>
      </c>
      <c r="I2504" s="17">
        <v>8.0846750148496405E-2</v>
      </c>
      <c r="J2504" s="17">
        <v>4.7465164942051198E-2</v>
      </c>
      <c r="K2504" s="17">
        <v>5.91732526241429E-2</v>
      </c>
      <c r="L2504" s="17">
        <v>3.1963847477908598E-2</v>
      </c>
      <c r="M2504" s="17"/>
      <c r="N2504" s="17">
        <v>2.6032059233701901E-2</v>
      </c>
      <c r="O2504" s="17">
        <v>0.14261344971530601</v>
      </c>
      <c r="P2504" s="17">
        <v>0</v>
      </c>
      <c r="Q2504" s="17">
        <v>7.3376727546697093E-2</v>
      </c>
      <c r="R2504" s="17"/>
      <c r="S2504" s="17">
        <v>0.17910278574833199</v>
      </c>
      <c r="T2504" s="17">
        <v>0</v>
      </c>
      <c r="U2504" s="17">
        <v>0</v>
      </c>
      <c r="V2504" s="17">
        <v>0</v>
      </c>
      <c r="W2504" s="17">
        <v>0</v>
      </c>
      <c r="X2504" s="17">
        <v>0</v>
      </c>
      <c r="Y2504" s="17">
        <v>0.121891549863561</v>
      </c>
      <c r="Z2504" s="17">
        <v>0.231648607022436</v>
      </c>
      <c r="AA2504" s="17">
        <v>0</v>
      </c>
      <c r="AB2504" s="17">
        <v>0.11233217612304899</v>
      </c>
      <c r="AC2504" s="17">
        <v>0</v>
      </c>
      <c r="AD2504" s="17">
        <v>0.153420360478802</v>
      </c>
      <c r="AE2504" s="17"/>
      <c r="AF2504" s="17">
        <v>4.5373195097053703E-2</v>
      </c>
      <c r="AG2504" s="17">
        <v>3.9180164924548899E-2</v>
      </c>
      <c r="AH2504" s="17">
        <v>0.13882994903732099</v>
      </c>
      <c r="AI2504" s="17"/>
      <c r="AJ2504" s="17">
        <v>2.27370964091414E-2</v>
      </c>
      <c r="AK2504" s="17">
        <v>0</v>
      </c>
      <c r="AL2504" s="17">
        <v>0.2119287857895</v>
      </c>
      <c r="AM2504" s="17">
        <v>0</v>
      </c>
      <c r="AN2504" s="17">
        <v>0.28511348359779798</v>
      </c>
      <c r="AO2504" s="17"/>
      <c r="AP2504" s="17">
        <v>0.102348937829934</v>
      </c>
      <c r="AQ2504" s="17">
        <v>7.6901227668455793E-2</v>
      </c>
      <c r="AR2504" s="17">
        <v>0</v>
      </c>
      <c r="AS2504" s="17">
        <v>0</v>
      </c>
      <c r="AT2504" s="17">
        <v>0</v>
      </c>
      <c r="AU2504" s="17"/>
      <c r="AV2504" s="17">
        <v>9.1233365142519202E-2</v>
      </c>
      <c r="AW2504" s="17">
        <v>4.95370559442012E-2</v>
      </c>
      <c r="AX2504" s="17">
        <v>0</v>
      </c>
      <c r="AY2504" s="17">
        <v>0</v>
      </c>
      <c r="AZ2504" s="17">
        <v>0</v>
      </c>
      <c r="BA2504" s="17">
        <v>0.14402113797962701</v>
      </c>
      <c r="BB2504" s="17"/>
      <c r="BC2504" s="17">
        <v>5.5818105921798998E-2</v>
      </c>
      <c r="BD2504" s="17">
        <v>7.0091120466526297E-2</v>
      </c>
      <c r="BE2504" s="17">
        <v>4.6226575310728699E-2</v>
      </c>
      <c r="BF2504" s="17">
        <v>6.75425282174031E-2</v>
      </c>
      <c r="BG2504" s="17">
        <v>0</v>
      </c>
    </row>
    <row r="2505" spans="2:59" x14ac:dyDescent="0.35">
      <c r="C2505" s="17"/>
      <c r="D2505" s="17"/>
      <c r="E2505" s="17"/>
      <c r="F2505" s="17"/>
      <c r="G2505" s="17"/>
      <c r="H2505" s="17"/>
      <c r="I2505" s="17"/>
      <c r="J2505" s="17"/>
      <c r="K2505" s="17"/>
      <c r="L2505" s="17"/>
      <c r="M2505" s="17"/>
      <c r="N2505" s="17"/>
      <c r="O2505" s="17"/>
      <c r="P2505" s="17"/>
      <c r="Q2505" s="17"/>
      <c r="R2505" s="17"/>
      <c r="S2505" s="17"/>
      <c r="T2505" s="17"/>
      <c r="U2505" s="17"/>
      <c r="V2505" s="17"/>
      <c r="W2505" s="17"/>
      <c r="X2505" s="17"/>
      <c r="Y2505" s="17"/>
      <c r="Z2505" s="17"/>
      <c r="AA2505" s="17"/>
      <c r="AB2505" s="17"/>
      <c r="AC2505" s="17"/>
      <c r="AD2505" s="17"/>
      <c r="AE2505" s="17"/>
      <c r="AF2505" s="17"/>
      <c r="AG2505" s="17"/>
      <c r="AH2505" s="17"/>
      <c r="AI2505" s="17"/>
      <c r="AJ2505" s="17"/>
      <c r="AK2505" s="17"/>
      <c r="AL2505" s="17"/>
      <c r="AM2505" s="17"/>
      <c r="AN2505" s="17"/>
      <c r="AO2505" s="17"/>
      <c r="AP2505" s="17"/>
      <c r="AQ2505" s="17"/>
      <c r="AR2505" s="17"/>
      <c r="AS2505" s="17"/>
      <c r="AT2505" s="17"/>
      <c r="AU2505" s="17"/>
      <c r="AV2505" s="17"/>
      <c r="AW2505" s="17"/>
      <c r="AX2505" s="17"/>
      <c r="AY2505" s="17"/>
      <c r="AZ2505" s="17"/>
      <c r="BA2505" s="17"/>
      <c r="BB2505" s="17"/>
      <c r="BC2505" s="17"/>
      <c r="BD2505" s="17"/>
      <c r="BE2505" s="17"/>
      <c r="BF2505" s="17"/>
      <c r="BG2505" s="17"/>
    </row>
    <row r="2506" spans="2:59" x14ac:dyDescent="0.35">
      <c r="B2506" s="6" t="s">
        <v>727</v>
      </c>
      <c r="C2506" s="17"/>
      <c r="D2506" s="17"/>
      <c r="E2506" s="17"/>
      <c r="F2506" s="17"/>
      <c r="G2506" s="17"/>
      <c r="H2506" s="17"/>
      <c r="I2506" s="17"/>
      <c r="J2506" s="17"/>
      <c r="K2506" s="17"/>
      <c r="L2506" s="17"/>
      <c r="M2506" s="17"/>
      <c r="N2506" s="17"/>
      <c r="O2506" s="17"/>
      <c r="P2506" s="17"/>
      <c r="Q2506" s="17"/>
      <c r="R2506" s="17"/>
      <c r="S2506" s="17"/>
      <c r="T2506" s="17"/>
      <c r="U2506" s="17"/>
      <c r="V2506" s="17"/>
      <c r="W2506" s="17"/>
      <c r="X2506" s="17"/>
      <c r="Y2506" s="17"/>
      <c r="Z2506" s="17"/>
      <c r="AA2506" s="17"/>
      <c r="AB2506" s="17"/>
      <c r="AC2506" s="17"/>
      <c r="AD2506" s="17"/>
      <c r="AE2506" s="17"/>
      <c r="AF2506" s="17"/>
      <c r="AG2506" s="17"/>
      <c r="AH2506" s="17"/>
      <c r="AI2506" s="17"/>
      <c r="AJ2506" s="17"/>
      <c r="AK2506" s="17"/>
      <c r="AL2506" s="17"/>
      <c r="AM2506" s="17"/>
      <c r="AN2506" s="17"/>
      <c r="AO2506" s="17"/>
      <c r="AP2506" s="17"/>
      <c r="AQ2506" s="17"/>
      <c r="AR2506" s="17"/>
      <c r="AS2506" s="17"/>
      <c r="AT2506" s="17"/>
      <c r="AU2506" s="17"/>
      <c r="AV2506" s="17"/>
      <c r="AW2506" s="17"/>
      <c r="AX2506" s="17"/>
      <c r="AY2506" s="17"/>
      <c r="AZ2506" s="17"/>
      <c r="BA2506" s="17"/>
      <c r="BB2506" s="17"/>
      <c r="BC2506" s="17"/>
      <c r="BD2506" s="17"/>
      <c r="BE2506" s="17"/>
      <c r="BF2506" s="17"/>
      <c r="BG2506" s="17"/>
    </row>
    <row r="2507" spans="2:59" x14ac:dyDescent="0.35">
      <c r="B2507" s="24" t="s">
        <v>724</v>
      </c>
      <c r="C2507" s="17"/>
      <c r="D2507" s="17"/>
      <c r="E2507" s="17"/>
      <c r="F2507" s="17"/>
      <c r="G2507" s="17"/>
      <c r="H2507" s="17"/>
      <c r="I2507" s="17"/>
      <c r="J2507" s="17"/>
      <c r="K2507" s="17"/>
      <c r="L2507" s="17"/>
      <c r="M2507" s="17"/>
      <c r="N2507" s="17"/>
      <c r="O2507" s="17"/>
      <c r="P2507" s="17"/>
      <c r="Q2507" s="17"/>
      <c r="R2507" s="17"/>
      <c r="S2507" s="17"/>
      <c r="T2507" s="17"/>
      <c r="U2507" s="17"/>
      <c r="V2507" s="17"/>
      <c r="W2507" s="17"/>
      <c r="X2507" s="17"/>
      <c r="Y2507" s="17"/>
      <c r="Z2507" s="17"/>
      <c r="AA2507" s="17"/>
      <c r="AB2507" s="17"/>
      <c r="AC2507" s="17"/>
      <c r="AD2507" s="17"/>
      <c r="AE2507" s="17"/>
      <c r="AF2507" s="17"/>
      <c r="AG2507" s="17"/>
      <c r="AH2507" s="17"/>
      <c r="AI2507" s="17"/>
      <c r="AJ2507" s="17"/>
      <c r="AK2507" s="17"/>
      <c r="AL2507" s="17"/>
      <c r="AM2507" s="17"/>
      <c r="AN2507" s="17"/>
      <c r="AO2507" s="17"/>
      <c r="AP2507" s="17"/>
      <c r="AQ2507" s="17"/>
      <c r="AR2507" s="17"/>
      <c r="AS2507" s="17"/>
      <c r="AT2507" s="17"/>
      <c r="AU2507" s="17"/>
      <c r="AV2507" s="17"/>
      <c r="AW2507" s="17"/>
      <c r="AX2507" s="17"/>
      <c r="AY2507" s="17"/>
      <c r="AZ2507" s="17"/>
      <c r="BA2507" s="17"/>
      <c r="BB2507" s="17"/>
      <c r="BC2507" s="17"/>
      <c r="BD2507" s="17"/>
      <c r="BE2507" s="17"/>
      <c r="BF2507" s="17"/>
      <c r="BG2507" s="17"/>
    </row>
    <row r="2508" spans="2:59" x14ac:dyDescent="0.35">
      <c r="B2508" t="s">
        <v>725</v>
      </c>
      <c r="C2508" s="17">
        <v>2.5800987222478599E-2</v>
      </c>
      <c r="D2508" s="17">
        <v>5.9213147619506697E-2</v>
      </c>
      <c r="E2508" s="17">
        <v>0</v>
      </c>
      <c r="F2508" s="17"/>
      <c r="G2508" s="17">
        <v>0</v>
      </c>
      <c r="H2508" s="17">
        <v>0</v>
      </c>
      <c r="I2508" s="17">
        <v>0</v>
      </c>
      <c r="J2508" s="17">
        <v>8.9396579942568902E-2</v>
      </c>
      <c r="K2508" s="17">
        <v>6.66824055085673E-2</v>
      </c>
      <c r="L2508" s="17">
        <v>0</v>
      </c>
      <c r="M2508" s="17"/>
      <c r="N2508" s="17">
        <v>0</v>
      </c>
      <c r="O2508" s="17">
        <v>7.3936504521838697E-2</v>
      </c>
      <c r="P2508" s="17">
        <v>0</v>
      </c>
      <c r="Q2508" s="17">
        <v>3.4545488490824602E-2</v>
      </c>
      <c r="R2508" s="17"/>
      <c r="S2508" s="17">
        <v>0</v>
      </c>
      <c r="T2508" s="17">
        <v>6.8122465499908705E-2</v>
      </c>
      <c r="U2508" s="17">
        <v>0.112992098809157</v>
      </c>
      <c r="V2508" s="17">
        <v>0</v>
      </c>
      <c r="W2508" s="17">
        <v>0</v>
      </c>
      <c r="X2508" s="17">
        <v>0</v>
      </c>
      <c r="Y2508" s="17">
        <v>0</v>
      </c>
      <c r="Z2508" s="17">
        <v>0</v>
      </c>
      <c r="AA2508" s="17">
        <v>0</v>
      </c>
      <c r="AB2508" s="17">
        <v>5.2885567769951E-2</v>
      </c>
      <c r="AC2508" s="17">
        <v>0</v>
      </c>
      <c r="AD2508" s="17">
        <v>0</v>
      </c>
      <c r="AE2508" s="17"/>
      <c r="AF2508" s="17">
        <v>2.5245477606585801E-2</v>
      </c>
      <c r="AG2508" s="17">
        <v>4.0479434542653001E-2</v>
      </c>
      <c r="AH2508" s="17">
        <v>0</v>
      </c>
      <c r="AI2508" s="17"/>
      <c r="AJ2508" s="17">
        <v>0</v>
      </c>
      <c r="AK2508" s="17">
        <v>0</v>
      </c>
      <c r="AL2508" s="17">
        <v>0.17696772818970399</v>
      </c>
      <c r="AM2508" s="17">
        <v>0</v>
      </c>
      <c r="AN2508" s="17">
        <v>0</v>
      </c>
      <c r="AO2508" s="17"/>
      <c r="AP2508" s="17">
        <v>0</v>
      </c>
      <c r="AQ2508" s="17">
        <v>1.8530142091053199E-2</v>
      </c>
      <c r="AR2508" s="17">
        <v>0.100695676245836</v>
      </c>
      <c r="AS2508" s="17">
        <v>5.6179528463589701E-2</v>
      </c>
      <c r="AT2508" s="17">
        <v>0</v>
      </c>
      <c r="AU2508" s="17"/>
      <c r="AV2508" s="17">
        <v>0</v>
      </c>
      <c r="AW2508" s="17">
        <v>0</v>
      </c>
      <c r="AX2508" s="17">
        <v>9.45815865141863E-2</v>
      </c>
      <c r="AY2508" s="17">
        <v>5.1805754832932503E-2</v>
      </c>
      <c r="AZ2508" s="17">
        <v>0</v>
      </c>
      <c r="BA2508" s="17">
        <v>0</v>
      </c>
      <c r="BB2508" s="17"/>
      <c r="BC2508" s="17">
        <v>4.9185704522379803E-2</v>
      </c>
      <c r="BD2508" s="17">
        <v>3.0050220316776899E-2</v>
      </c>
      <c r="BE2508" s="17">
        <v>2.7384679605069299E-2</v>
      </c>
      <c r="BF2508" s="17">
        <v>0</v>
      </c>
      <c r="BG2508" s="17">
        <v>0</v>
      </c>
    </row>
    <row r="2509" spans="2:59" x14ac:dyDescent="0.35">
      <c r="B2509" t="s">
        <v>689</v>
      </c>
      <c r="C2509" s="17">
        <v>2.7774301076966899E-2</v>
      </c>
      <c r="D2509" s="17">
        <v>2.3258874405535899E-2</v>
      </c>
      <c r="E2509" s="17">
        <v>3.1261129359522098E-2</v>
      </c>
      <c r="F2509" s="17"/>
      <c r="G2509" s="17">
        <v>0</v>
      </c>
      <c r="H2509" s="17">
        <v>5.1631288516321303E-2</v>
      </c>
      <c r="I2509" s="17">
        <v>4.4526203684498999E-2</v>
      </c>
      <c r="J2509" s="17">
        <v>0</v>
      </c>
      <c r="K2509" s="17">
        <v>0</v>
      </c>
      <c r="L2509" s="17">
        <v>4.5764338011881303E-2</v>
      </c>
      <c r="M2509" s="17"/>
      <c r="N2509" s="17">
        <v>2.97709522094186E-2</v>
      </c>
      <c r="O2509" s="17">
        <v>0</v>
      </c>
      <c r="P2509" s="17">
        <v>7.8228790903132395E-2</v>
      </c>
      <c r="Q2509" s="17">
        <v>0</v>
      </c>
      <c r="R2509" s="17"/>
      <c r="S2509" s="17">
        <v>0</v>
      </c>
      <c r="T2509" s="17">
        <v>0</v>
      </c>
      <c r="U2509" s="17">
        <v>0</v>
      </c>
      <c r="V2509" s="17">
        <v>0.18964885823013</v>
      </c>
      <c r="W2509" s="17">
        <v>8.0933839277276196E-2</v>
      </c>
      <c r="X2509" s="17">
        <v>0</v>
      </c>
      <c r="Y2509" s="17">
        <v>0</v>
      </c>
      <c r="Z2509" s="17">
        <v>0.26020902356104197</v>
      </c>
      <c r="AA2509" s="17">
        <v>0</v>
      </c>
      <c r="AB2509" s="17">
        <v>0</v>
      </c>
      <c r="AC2509" s="17">
        <v>0</v>
      </c>
      <c r="AD2509" s="17">
        <v>0</v>
      </c>
      <c r="AE2509" s="17"/>
      <c r="AF2509" s="17">
        <v>4.9739400324807601E-2</v>
      </c>
      <c r="AG2509" s="17">
        <v>2.0887795273276201E-2</v>
      </c>
      <c r="AH2509" s="17">
        <v>0</v>
      </c>
      <c r="AI2509" s="17"/>
      <c r="AJ2509" s="17">
        <v>5.29098753893276E-2</v>
      </c>
      <c r="AK2509" s="17">
        <v>0</v>
      </c>
      <c r="AL2509" s="17">
        <v>0</v>
      </c>
      <c r="AM2509" s="17">
        <v>0</v>
      </c>
      <c r="AN2509" s="17">
        <v>0</v>
      </c>
      <c r="AO2509" s="17"/>
      <c r="AP2509" s="17">
        <v>5.0180584661853898E-2</v>
      </c>
      <c r="AQ2509" s="17">
        <v>0</v>
      </c>
      <c r="AR2509" s="17">
        <v>0</v>
      </c>
      <c r="AS2509" s="17">
        <v>5.3430097650114097E-2</v>
      </c>
      <c r="AT2509" s="17">
        <v>0</v>
      </c>
      <c r="AU2509" s="17"/>
      <c r="AV2509" s="17">
        <v>0</v>
      </c>
      <c r="AW2509" s="17">
        <v>4.8143123887565399E-2</v>
      </c>
      <c r="AX2509" s="17">
        <v>0</v>
      </c>
      <c r="AY2509" s="17">
        <v>0</v>
      </c>
      <c r="AZ2509" s="17">
        <v>0</v>
      </c>
      <c r="BA2509" s="17">
        <v>0.16470638674587201</v>
      </c>
      <c r="BB2509" s="17"/>
      <c r="BC2509" s="17">
        <v>4.0472328324490499E-2</v>
      </c>
      <c r="BD2509" s="17">
        <v>0</v>
      </c>
      <c r="BE2509" s="17">
        <v>0</v>
      </c>
      <c r="BF2509" s="17">
        <v>0</v>
      </c>
      <c r="BG2509" s="17">
        <v>0</v>
      </c>
    </row>
    <row r="2510" spans="2:59" x14ac:dyDescent="0.35">
      <c r="B2510" t="s">
        <v>690</v>
      </c>
      <c r="C2510" s="17">
        <v>0.14705567768647301</v>
      </c>
      <c r="D2510" s="17">
        <v>0.160228302457181</v>
      </c>
      <c r="E2510" s="17">
        <v>0.13688373072593599</v>
      </c>
      <c r="F2510" s="17"/>
      <c r="G2510" s="17">
        <v>0.32913723441072001</v>
      </c>
      <c r="H2510" s="17">
        <v>0.150208408688907</v>
      </c>
      <c r="I2510" s="17">
        <v>0.13859877154654801</v>
      </c>
      <c r="J2510" s="17">
        <v>9.7701610804199104E-2</v>
      </c>
      <c r="K2510" s="17">
        <v>0.214240040604111</v>
      </c>
      <c r="L2510" s="17">
        <v>7.5777181377706407E-2</v>
      </c>
      <c r="M2510" s="17"/>
      <c r="N2510" s="17">
        <v>0.13081919038372</v>
      </c>
      <c r="O2510" s="17">
        <v>0.22205424296149301</v>
      </c>
      <c r="P2510" s="17">
        <v>8.9192402834039994E-2</v>
      </c>
      <c r="Q2510" s="17">
        <v>0.142013177614699</v>
      </c>
      <c r="R2510" s="17"/>
      <c r="S2510" s="17">
        <v>0.22297896218126201</v>
      </c>
      <c r="T2510" s="17">
        <v>0.13282132868126501</v>
      </c>
      <c r="U2510" s="17">
        <v>0</v>
      </c>
      <c r="V2510" s="17">
        <v>0</v>
      </c>
      <c r="W2510" s="17">
        <v>0.21349660897440401</v>
      </c>
      <c r="X2510" s="17">
        <v>0.242968639267097</v>
      </c>
      <c r="Y2510" s="17">
        <v>0</v>
      </c>
      <c r="Z2510" s="17">
        <v>0.24735750532499501</v>
      </c>
      <c r="AA2510" s="17">
        <v>0.13204648619752901</v>
      </c>
      <c r="AB2510" s="17">
        <v>0.1141936222438</v>
      </c>
      <c r="AC2510" s="17">
        <v>0.65286085228633595</v>
      </c>
      <c r="AD2510" s="17">
        <v>0.135453340062932</v>
      </c>
      <c r="AE2510" s="17"/>
      <c r="AF2510" s="17">
        <v>0.163905837153908</v>
      </c>
      <c r="AG2510" s="17">
        <v>0.13908011624470101</v>
      </c>
      <c r="AH2510" s="17">
        <v>0</v>
      </c>
      <c r="AI2510" s="17"/>
      <c r="AJ2510" s="17">
        <v>0.13800443006302901</v>
      </c>
      <c r="AK2510" s="17">
        <v>0.25476159206479398</v>
      </c>
      <c r="AL2510" s="17">
        <v>0</v>
      </c>
      <c r="AM2510" s="17">
        <v>0</v>
      </c>
      <c r="AN2510" s="17">
        <v>6.0100244974423803E-2</v>
      </c>
      <c r="AO2510" s="17"/>
      <c r="AP2510" s="17">
        <v>0.17090267599289</v>
      </c>
      <c r="AQ2510" s="17">
        <v>0.15999980352590201</v>
      </c>
      <c r="AR2510" s="17">
        <v>0</v>
      </c>
      <c r="AS2510" s="17">
        <v>0.19190491317366401</v>
      </c>
      <c r="AT2510" s="17">
        <v>0</v>
      </c>
      <c r="AU2510" s="17"/>
      <c r="AV2510" s="17">
        <v>0.23407828332287001</v>
      </c>
      <c r="AW2510" s="17">
        <v>9.2313833525902902E-2</v>
      </c>
      <c r="AX2510" s="17">
        <v>0</v>
      </c>
      <c r="AY2510" s="17">
        <v>0.176964441585753</v>
      </c>
      <c r="AZ2510" s="17">
        <v>0</v>
      </c>
      <c r="BA2510" s="17">
        <v>0.144495133193528</v>
      </c>
      <c r="BB2510" s="17"/>
      <c r="BC2510" s="17">
        <v>3.38958434351763E-2</v>
      </c>
      <c r="BD2510" s="17">
        <v>0.23387003195224201</v>
      </c>
      <c r="BE2510" s="17">
        <v>0.100397412730555</v>
      </c>
      <c r="BF2510" s="17">
        <v>0.298299715989713</v>
      </c>
      <c r="BG2510" s="17">
        <v>1</v>
      </c>
    </row>
    <row r="2511" spans="2:59" x14ac:dyDescent="0.35">
      <c r="B2511" t="s">
        <v>691</v>
      </c>
      <c r="C2511" s="17">
        <v>0.233419653974236</v>
      </c>
      <c r="D2511" s="17">
        <v>0.19827955942589801</v>
      </c>
      <c r="E2511" s="17">
        <v>0.260554957997229</v>
      </c>
      <c r="F2511" s="17"/>
      <c r="G2511" s="17">
        <v>0.257876801453573</v>
      </c>
      <c r="H2511" s="17">
        <v>0.238565316008159</v>
      </c>
      <c r="I2511" s="17">
        <v>0.124516825953743</v>
      </c>
      <c r="J2511" s="17">
        <v>0.27085017956952001</v>
      </c>
      <c r="K2511" s="17">
        <v>0.175166067990397</v>
      </c>
      <c r="L2511" s="17">
        <v>0.31938037965013999</v>
      </c>
      <c r="M2511" s="17"/>
      <c r="N2511" s="17">
        <v>0.23203827834249599</v>
      </c>
      <c r="O2511" s="17">
        <v>0.218507987841215</v>
      </c>
      <c r="P2511" s="17">
        <v>0.30332251372298702</v>
      </c>
      <c r="Q2511" s="17">
        <v>0.16886515082274001</v>
      </c>
      <c r="R2511" s="17"/>
      <c r="S2511" s="17">
        <v>0.34956583241941402</v>
      </c>
      <c r="T2511" s="17">
        <v>0.25748807654655198</v>
      </c>
      <c r="U2511" s="17">
        <v>0.27995398695885398</v>
      </c>
      <c r="V2511" s="17">
        <v>0.42369161058211302</v>
      </c>
      <c r="W2511" s="17">
        <v>0.25616738976962899</v>
      </c>
      <c r="X2511" s="17">
        <v>0</v>
      </c>
      <c r="Y2511" s="17">
        <v>0.19833024351099801</v>
      </c>
      <c r="Z2511" s="17">
        <v>0</v>
      </c>
      <c r="AA2511" s="17">
        <v>0.28260610003086101</v>
      </c>
      <c r="AB2511" s="17">
        <v>0.18474004625170901</v>
      </c>
      <c r="AC2511" s="17">
        <v>0</v>
      </c>
      <c r="AD2511" s="17">
        <v>0.153420360478802</v>
      </c>
      <c r="AE2511" s="17"/>
      <c r="AF2511" s="17">
        <v>0.23886525916319401</v>
      </c>
      <c r="AG2511" s="17">
        <v>0.19295648010474101</v>
      </c>
      <c r="AH2511" s="17">
        <v>0.39849598402841802</v>
      </c>
      <c r="AI2511" s="17"/>
      <c r="AJ2511" s="17">
        <v>0.26172440062587199</v>
      </c>
      <c r="AK2511" s="17">
        <v>0.23381171208995499</v>
      </c>
      <c r="AL2511" s="17">
        <v>0.166610326160437</v>
      </c>
      <c r="AM2511" s="17">
        <v>0</v>
      </c>
      <c r="AN2511" s="17">
        <v>0.26632187731764401</v>
      </c>
      <c r="AO2511" s="17"/>
      <c r="AP2511" s="17">
        <v>0.18444708604703999</v>
      </c>
      <c r="AQ2511" s="17">
        <v>0.180632118525685</v>
      </c>
      <c r="AR2511" s="17">
        <v>0.44812914375562901</v>
      </c>
      <c r="AS2511" s="17">
        <v>0.28141453784737003</v>
      </c>
      <c r="AT2511" s="17">
        <v>0</v>
      </c>
      <c r="AU2511" s="17"/>
      <c r="AV2511" s="17">
        <v>0.20617697802441101</v>
      </c>
      <c r="AW2511" s="17">
        <v>0.17695806005650899</v>
      </c>
      <c r="AX2511" s="17">
        <v>0.39095378764966299</v>
      </c>
      <c r="AY2511" s="17">
        <v>0.30559289803281797</v>
      </c>
      <c r="AZ2511" s="17">
        <v>0.277814390163173</v>
      </c>
      <c r="BA2511" s="17">
        <v>0</v>
      </c>
      <c r="BB2511" s="17"/>
      <c r="BC2511" s="17">
        <v>0.18337169754338101</v>
      </c>
      <c r="BD2511" s="17">
        <v>0.219335676744525</v>
      </c>
      <c r="BE2511" s="17">
        <v>0.223535899566705</v>
      </c>
      <c r="BF2511" s="17">
        <v>0.25864544631986502</v>
      </c>
      <c r="BG2511" s="17">
        <v>0</v>
      </c>
    </row>
    <row r="2512" spans="2:59" x14ac:dyDescent="0.35">
      <c r="B2512" t="s">
        <v>692</v>
      </c>
      <c r="C2512" s="17">
        <v>0.21186209219035901</v>
      </c>
      <c r="D2512" s="17">
        <v>0.17342941108131901</v>
      </c>
      <c r="E2512" s="17">
        <v>0.241539943081681</v>
      </c>
      <c r="F2512" s="17"/>
      <c r="G2512" s="17">
        <v>0.306829370262655</v>
      </c>
      <c r="H2512" s="17">
        <v>0.21853888475718899</v>
      </c>
      <c r="I2512" s="17">
        <v>0.102242449076795</v>
      </c>
      <c r="J2512" s="17">
        <v>0.29687881342650801</v>
      </c>
      <c r="K2512" s="17">
        <v>0.216545211150103</v>
      </c>
      <c r="L2512" s="17">
        <v>0.18955569966288599</v>
      </c>
      <c r="M2512" s="17"/>
      <c r="N2512" s="17">
        <v>0.21922964961220601</v>
      </c>
      <c r="O2512" s="17">
        <v>0.18474637672878599</v>
      </c>
      <c r="P2512" s="17">
        <v>0.247100128057504</v>
      </c>
      <c r="Q2512" s="17">
        <v>0.19313089856638599</v>
      </c>
      <c r="R2512" s="17"/>
      <c r="S2512" s="17">
        <v>0.103360130430124</v>
      </c>
      <c r="T2512" s="17">
        <v>0.134070875555485</v>
      </c>
      <c r="U2512" s="17">
        <v>0.50841662211903904</v>
      </c>
      <c r="V2512" s="17">
        <v>0.17847030158066199</v>
      </c>
      <c r="W2512" s="17">
        <v>0.19482397868671</v>
      </c>
      <c r="X2512" s="17">
        <v>0.50530563117595495</v>
      </c>
      <c r="Y2512" s="17">
        <v>0.32798954755432902</v>
      </c>
      <c r="Z2512" s="17">
        <v>0</v>
      </c>
      <c r="AA2512" s="17">
        <v>0.180696820749674</v>
      </c>
      <c r="AB2512" s="17">
        <v>0.25696515198671199</v>
      </c>
      <c r="AC2512" s="17">
        <v>0.149535104768971</v>
      </c>
      <c r="AD2512" s="17">
        <v>0</v>
      </c>
      <c r="AE2512" s="17"/>
      <c r="AF2512" s="17">
        <v>0.24678037066501801</v>
      </c>
      <c r="AG2512" s="17">
        <v>0.22603147222642</v>
      </c>
      <c r="AH2512" s="17">
        <v>6.1919222597836998E-2</v>
      </c>
      <c r="AI2512" s="17"/>
      <c r="AJ2512" s="17">
        <v>0.23748716367515199</v>
      </c>
      <c r="AK2512" s="17">
        <v>0.165632865672387</v>
      </c>
      <c r="AL2512" s="17">
        <v>0.379066013229722</v>
      </c>
      <c r="AM2512" s="17">
        <v>1</v>
      </c>
      <c r="AN2512" s="17">
        <v>0</v>
      </c>
      <c r="AO2512" s="17"/>
      <c r="AP2512" s="17">
        <v>0.22011918540278699</v>
      </c>
      <c r="AQ2512" s="17">
        <v>0.21553289809017001</v>
      </c>
      <c r="AR2512" s="17">
        <v>0.28159825661775001</v>
      </c>
      <c r="AS2512" s="17">
        <v>0.27753878464627002</v>
      </c>
      <c r="AT2512" s="17">
        <v>0.436502272229703</v>
      </c>
      <c r="AU2512" s="17"/>
      <c r="AV2512" s="17">
        <v>0.20058636556680001</v>
      </c>
      <c r="AW2512" s="17">
        <v>0.16581105814424901</v>
      </c>
      <c r="AX2512" s="17">
        <v>0.26450003479307399</v>
      </c>
      <c r="AY2512" s="17">
        <v>0.29694884555350998</v>
      </c>
      <c r="AZ2512" s="17">
        <v>0.45524996094523301</v>
      </c>
      <c r="BA2512" s="17">
        <v>0.27809847153936701</v>
      </c>
      <c r="BB2512" s="17"/>
      <c r="BC2512" s="17">
        <v>0.26333281160142702</v>
      </c>
      <c r="BD2512" s="17">
        <v>0.28500063001364401</v>
      </c>
      <c r="BE2512" s="17">
        <v>0.20840538474504899</v>
      </c>
      <c r="BF2512" s="17">
        <v>0.153761640667367</v>
      </c>
      <c r="BG2512" s="17">
        <v>0</v>
      </c>
    </row>
    <row r="2513" spans="2:59" x14ac:dyDescent="0.35">
      <c r="B2513" t="s">
        <v>598</v>
      </c>
      <c r="C2513" s="17">
        <v>0.16036776322975599</v>
      </c>
      <c r="D2513" s="17">
        <v>0.148563554307416</v>
      </c>
      <c r="E2513" s="17">
        <v>0.16948301468185401</v>
      </c>
      <c r="F2513" s="17"/>
      <c r="G2513" s="17">
        <v>0.106156593873052</v>
      </c>
      <c r="H2513" s="17">
        <v>0.15507089529347901</v>
      </c>
      <c r="I2513" s="17">
        <v>0.264250776572861</v>
      </c>
      <c r="J2513" s="17">
        <v>9.0798015842568802E-2</v>
      </c>
      <c r="K2513" s="17">
        <v>5.3856128120456599E-2</v>
      </c>
      <c r="L2513" s="17">
        <v>0.22682757825069499</v>
      </c>
      <c r="M2513" s="17"/>
      <c r="N2513" s="17">
        <v>0.174304879810527</v>
      </c>
      <c r="O2513" s="17">
        <v>0.15428410170564499</v>
      </c>
      <c r="P2513" s="17">
        <v>0.14399997402582701</v>
      </c>
      <c r="Q2513" s="17">
        <v>0.16572987273499801</v>
      </c>
      <c r="R2513" s="17"/>
      <c r="S2513" s="17">
        <v>8.3494491163269097E-2</v>
      </c>
      <c r="T2513" s="17">
        <v>0.40749725371679002</v>
      </c>
      <c r="U2513" s="17">
        <v>0</v>
      </c>
      <c r="V2513" s="17">
        <v>0</v>
      </c>
      <c r="W2513" s="17">
        <v>8.2688000470026099E-2</v>
      </c>
      <c r="X2513" s="17">
        <v>0.251725729556948</v>
      </c>
      <c r="Y2513" s="17">
        <v>0.21415060015110701</v>
      </c>
      <c r="Z2513" s="17">
        <v>0</v>
      </c>
      <c r="AA2513" s="17">
        <v>0.239733704442432</v>
      </c>
      <c r="AB2513" s="17">
        <v>0.14401891303318701</v>
      </c>
      <c r="AC2513" s="17">
        <v>0</v>
      </c>
      <c r="AD2513" s="17">
        <v>0.13963448388946301</v>
      </c>
      <c r="AE2513" s="17"/>
      <c r="AF2513" s="17">
        <v>0.14923556448380701</v>
      </c>
      <c r="AG2513" s="17">
        <v>0.188263363667592</v>
      </c>
      <c r="AH2513" s="17">
        <v>6.5745600127310497E-2</v>
      </c>
      <c r="AI2513" s="17"/>
      <c r="AJ2513" s="17">
        <v>0.172861775871607</v>
      </c>
      <c r="AK2513" s="17">
        <v>0.19555772117938799</v>
      </c>
      <c r="AL2513" s="17">
        <v>0.14546681645131099</v>
      </c>
      <c r="AM2513" s="17">
        <v>0</v>
      </c>
      <c r="AN2513" s="17">
        <v>0.153264645032714</v>
      </c>
      <c r="AO2513" s="17"/>
      <c r="AP2513" s="17">
        <v>0.21158640367626899</v>
      </c>
      <c r="AQ2513" s="17">
        <v>0.161367798906661</v>
      </c>
      <c r="AR2513" s="17">
        <v>9.4531242126912302E-2</v>
      </c>
      <c r="AS2513" s="17">
        <v>4.3761104336267599E-2</v>
      </c>
      <c r="AT2513" s="17">
        <v>0.30755477933299302</v>
      </c>
      <c r="AU2513" s="17"/>
      <c r="AV2513" s="17">
        <v>9.8643581077824394E-2</v>
      </c>
      <c r="AW2513" s="17">
        <v>0.27365591541602002</v>
      </c>
      <c r="AX2513" s="17">
        <v>0.17947557047480101</v>
      </c>
      <c r="AY2513" s="17">
        <v>8.0373137511426301E-2</v>
      </c>
      <c r="AZ2513" s="17">
        <v>0</v>
      </c>
      <c r="BA2513" s="17">
        <v>0.158760893473367</v>
      </c>
      <c r="BB2513" s="17"/>
      <c r="BC2513" s="17">
        <v>0.17327647115450401</v>
      </c>
      <c r="BD2513" s="17">
        <v>0.126989471943215</v>
      </c>
      <c r="BE2513" s="17">
        <v>0.22757245745250901</v>
      </c>
      <c r="BF2513" s="17">
        <v>9.8087834389872897E-2</v>
      </c>
      <c r="BG2513" s="17">
        <v>0</v>
      </c>
    </row>
    <row r="2514" spans="2:59" x14ac:dyDescent="0.35">
      <c r="B2514" t="s">
        <v>726</v>
      </c>
      <c r="C2514" s="17">
        <v>0.141065852124068</v>
      </c>
      <c r="D2514" s="17">
        <v>0.193829662096589</v>
      </c>
      <c r="E2514" s="17">
        <v>0.10032145335626499</v>
      </c>
      <c r="F2514" s="17"/>
      <c r="G2514" s="17">
        <v>0</v>
      </c>
      <c r="H2514" s="17">
        <v>0.13778741876870301</v>
      </c>
      <c r="I2514" s="17">
        <v>0.271480043183779</v>
      </c>
      <c r="J2514" s="17">
        <v>0.106909635472583</v>
      </c>
      <c r="K2514" s="17">
        <v>0.213206333635132</v>
      </c>
      <c r="L2514" s="17">
        <v>6.8551735396362098E-2</v>
      </c>
      <c r="M2514" s="17"/>
      <c r="N2514" s="17">
        <v>0.213837049641632</v>
      </c>
      <c r="O2514" s="17">
        <v>4.24723665879395E-2</v>
      </c>
      <c r="P2514" s="17">
        <v>6.4950828869470303E-2</v>
      </c>
      <c r="Q2514" s="17">
        <v>0.25130427193584998</v>
      </c>
      <c r="R2514" s="17"/>
      <c r="S2514" s="17">
        <v>0.16597164907544601</v>
      </c>
      <c r="T2514" s="17">
        <v>0</v>
      </c>
      <c r="U2514" s="17">
        <v>9.8637292112949596E-2</v>
      </c>
      <c r="V2514" s="17">
        <v>0.20818922960709599</v>
      </c>
      <c r="W2514" s="17">
        <v>8.2940508024913803E-2</v>
      </c>
      <c r="X2514" s="17">
        <v>0</v>
      </c>
      <c r="Y2514" s="17">
        <v>0.137638058920005</v>
      </c>
      <c r="Z2514" s="17">
        <v>0.26078486409152801</v>
      </c>
      <c r="AA2514" s="17">
        <v>0.107619148647933</v>
      </c>
      <c r="AB2514" s="17">
        <v>0.24719669871464101</v>
      </c>
      <c r="AC2514" s="17">
        <v>0.197604042944693</v>
      </c>
      <c r="AD2514" s="17">
        <v>0.39773133338942201</v>
      </c>
      <c r="AE2514" s="17"/>
      <c r="AF2514" s="17">
        <v>0.10522954701706699</v>
      </c>
      <c r="AG2514" s="17">
        <v>0.14598867411838701</v>
      </c>
      <c r="AH2514" s="17">
        <v>0.33368332350553798</v>
      </c>
      <c r="AI2514" s="17"/>
      <c r="AJ2514" s="17">
        <v>0.114275257965871</v>
      </c>
      <c r="AK2514" s="17">
        <v>0.150236108993476</v>
      </c>
      <c r="AL2514" s="17">
        <v>0.13188911596882599</v>
      </c>
      <c r="AM2514" s="17">
        <v>0</v>
      </c>
      <c r="AN2514" s="17">
        <v>0.29255893389279197</v>
      </c>
      <c r="AO2514" s="17"/>
      <c r="AP2514" s="17">
        <v>0.11113055502868099</v>
      </c>
      <c r="AQ2514" s="17">
        <v>0.21504284610230501</v>
      </c>
      <c r="AR2514" s="17">
        <v>7.5045681253872495E-2</v>
      </c>
      <c r="AS2514" s="17">
        <v>4.9042336749494597E-2</v>
      </c>
      <c r="AT2514" s="17">
        <v>0</v>
      </c>
      <c r="AU2514" s="17"/>
      <c r="AV2514" s="17">
        <v>0.202507915873884</v>
      </c>
      <c r="AW2514" s="17">
        <v>0.19358095302555201</v>
      </c>
      <c r="AX2514" s="17">
        <v>7.0489020568275898E-2</v>
      </c>
      <c r="AY2514" s="17">
        <v>4.5224218564331002E-2</v>
      </c>
      <c r="AZ2514" s="17">
        <v>0</v>
      </c>
      <c r="BA2514" s="17">
        <v>0.25393911504786498</v>
      </c>
      <c r="BB2514" s="17"/>
      <c r="BC2514" s="17">
        <v>0.17525148075952099</v>
      </c>
      <c r="BD2514" s="17">
        <v>6.5429951826298197E-2</v>
      </c>
      <c r="BE2514" s="17">
        <v>0.15800460225514101</v>
      </c>
      <c r="BF2514" s="17">
        <v>0.191205362633182</v>
      </c>
      <c r="BG2514" s="17">
        <v>0</v>
      </c>
    </row>
    <row r="2515" spans="2:59" x14ac:dyDescent="0.35">
      <c r="B2515" t="s">
        <v>100</v>
      </c>
      <c r="C2515" s="17">
        <v>5.2653672495662399E-2</v>
      </c>
      <c r="D2515" s="17">
        <v>4.3197488606555201E-2</v>
      </c>
      <c r="E2515" s="17">
        <v>5.9955770797511798E-2</v>
      </c>
      <c r="F2515" s="17"/>
      <c r="G2515" s="17">
        <v>0</v>
      </c>
      <c r="H2515" s="17">
        <v>4.8197787967241897E-2</v>
      </c>
      <c r="I2515" s="17">
        <v>5.4384929981774903E-2</v>
      </c>
      <c r="J2515" s="17">
        <v>4.7465164942051198E-2</v>
      </c>
      <c r="K2515" s="17">
        <v>6.0303812991232199E-2</v>
      </c>
      <c r="L2515" s="17">
        <v>7.4143087650329204E-2</v>
      </c>
      <c r="M2515" s="17"/>
      <c r="N2515" s="17">
        <v>0</v>
      </c>
      <c r="O2515" s="17">
        <v>0.103998419653083</v>
      </c>
      <c r="P2515" s="17">
        <v>7.3205361587039802E-2</v>
      </c>
      <c r="Q2515" s="17">
        <v>4.4411139834502802E-2</v>
      </c>
      <c r="R2515" s="17"/>
      <c r="S2515" s="17">
        <v>7.4628934730485194E-2</v>
      </c>
      <c r="T2515" s="17">
        <v>0</v>
      </c>
      <c r="U2515" s="17">
        <v>0</v>
      </c>
      <c r="V2515" s="17">
        <v>0</v>
      </c>
      <c r="W2515" s="17">
        <v>8.8949674797040801E-2</v>
      </c>
      <c r="X2515" s="17">
        <v>0</v>
      </c>
      <c r="Y2515" s="17">
        <v>0.121891549863561</v>
      </c>
      <c r="Z2515" s="17">
        <v>0.231648607022436</v>
      </c>
      <c r="AA2515" s="17">
        <v>5.72977399315713E-2</v>
      </c>
      <c r="AB2515" s="17">
        <v>0</v>
      </c>
      <c r="AC2515" s="17">
        <v>0</v>
      </c>
      <c r="AD2515" s="17">
        <v>0.17376048217938</v>
      </c>
      <c r="AE2515" s="17"/>
      <c r="AF2515" s="17">
        <v>2.0998543585613101E-2</v>
      </c>
      <c r="AG2515" s="17">
        <v>4.6312663822229698E-2</v>
      </c>
      <c r="AH2515" s="17">
        <v>0.140155869740896</v>
      </c>
      <c r="AI2515" s="17"/>
      <c r="AJ2515" s="17">
        <v>2.27370964091414E-2</v>
      </c>
      <c r="AK2515" s="17">
        <v>0</v>
      </c>
      <c r="AL2515" s="17">
        <v>0</v>
      </c>
      <c r="AM2515" s="17">
        <v>0</v>
      </c>
      <c r="AN2515" s="17">
        <v>0.22775429878242701</v>
      </c>
      <c r="AO2515" s="17"/>
      <c r="AP2515" s="17">
        <v>5.1633509190479099E-2</v>
      </c>
      <c r="AQ2515" s="17">
        <v>4.8894392758223902E-2</v>
      </c>
      <c r="AR2515" s="17">
        <v>0</v>
      </c>
      <c r="AS2515" s="17">
        <v>4.6728697133229698E-2</v>
      </c>
      <c r="AT2515" s="17">
        <v>0.25594294843730497</v>
      </c>
      <c r="AU2515" s="17"/>
      <c r="AV2515" s="17">
        <v>5.8006876134209899E-2</v>
      </c>
      <c r="AW2515" s="17">
        <v>4.95370559442012E-2</v>
      </c>
      <c r="AX2515" s="17">
        <v>0</v>
      </c>
      <c r="AY2515" s="17">
        <v>4.3090703919229201E-2</v>
      </c>
      <c r="AZ2515" s="17">
        <v>0.26693564889159399</v>
      </c>
      <c r="BA2515" s="17">
        <v>0</v>
      </c>
      <c r="BB2515" s="17"/>
      <c r="BC2515" s="17">
        <v>8.1213662659120195E-2</v>
      </c>
      <c r="BD2515" s="17">
        <v>3.9324017203297902E-2</v>
      </c>
      <c r="BE2515" s="17">
        <v>5.4699563644971597E-2</v>
      </c>
      <c r="BF2515" s="17">
        <v>0</v>
      </c>
      <c r="BG2515" s="17">
        <v>0</v>
      </c>
    </row>
    <row r="2516" spans="2:59" x14ac:dyDescent="0.35">
      <c r="C2516" s="17"/>
      <c r="D2516" s="17"/>
      <c r="E2516" s="17"/>
      <c r="F2516" s="17"/>
      <c r="G2516" s="17"/>
      <c r="H2516" s="17"/>
      <c r="I2516" s="17"/>
      <c r="J2516" s="17"/>
      <c r="K2516" s="17"/>
      <c r="L2516" s="17"/>
      <c r="M2516" s="17"/>
      <c r="N2516" s="17"/>
      <c r="O2516" s="17"/>
      <c r="P2516" s="17"/>
      <c r="Q2516" s="17"/>
      <c r="R2516" s="17"/>
      <c r="S2516" s="17"/>
      <c r="T2516" s="17"/>
      <c r="U2516" s="17"/>
      <c r="V2516" s="17"/>
      <c r="W2516" s="17"/>
      <c r="X2516" s="17"/>
      <c r="Y2516" s="17"/>
      <c r="Z2516" s="17"/>
      <c r="AA2516" s="17"/>
      <c r="AB2516" s="17"/>
      <c r="AC2516" s="17"/>
      <c r="AD2516" s="17"/>
      <c r="AE2516" s="17"/>
      <c r="AF2516" s="17"/>
      <c r="AG2516" s="17"/>
      <c r="AH2516" s="17"/>
      <c r="AI2516" s="17"/>
      <c r="AJ2516" s="17"/>
      <c r="AK2516" s="17"/>
      <c r="AL2516" s="17"/>
      <c r="AM2516" s="17"/>
      <c r="AN2516" s="17"/>
      <c r="AO2516" s="17"/>
      <c r="AP2516" s="17"/>
      <c r="AQ2516" s="17"/>
      <c r="AR2516" s="17"/>
      <c r="AS2516" s="17"/>
      <c r="AT2516" s="17"/>
      <c r="AU2516" s="17"/>
      <c r="AV2516" s="17"/>
      <c r="AW2516" s="17"/>
      <c r="AX2516" s="17"/>
      <c r="AY2516" s="17"/>
      <c r="AZ2516" s="17"/>
      <c r="BA2516" s="17"/>
      <c r="BB2516" s="17"/>
      <c r="BC2516" s="17"/>
      <c r="BD2516" s="17"/>
      <c r="BE2516" s="17"/>
      <c r="BF2516" s="17"/>
      <c r="BG2516" s="17"/>
    </row>
    <row r="2517" spans="2:59" x14ac:dyDescent="0.35">
      <c r="B2517" s="6" t="s">
        <v>750</v>
      </c>
      <c r="C2517" s="17"/>
      <c r="D2517" s="17"/>
      <c r="E2517" s="17"/>
      <c r="F2517" s="17"/>
      <c r="G2517" s="17"/>
      <c r="H2517" s="17"/>
      <c r="I2517" s="17"/>
      <c r="J2517" s="17"/>
      <c r="K2517" s="17"/>
      <c r="L2517" s="17"/>
      <c r="M2517" s="17"/>
      <c r="N2517" s="17"/>
      <c r="O2517" s="17"/>
      <c r="P2517" s="17"/>
      <c r="Q2517" s="17"/>
      <c r="R2517" s="17"/>
      <c r="S2517" s="17"/>
      <c r="T2517" s="17"/>
      <c r="U2517" s="17"/>
      <c r="V2517" s="17"/>
      <c r="W2517" s="17"/>
      <c r="X2517" s="17"/>
      <c r="Y2517" s="17"/>
      <c r="Z2517" s="17"/>
      <c r="AA2517" s="17"/>
      <c r="AB2517" s="17"/>
      <c r="AC2517" s="17"/>
      <c r="AD2517" s="17"/>
      <c r="AE2517" s="17"/>
      <c r="AF2517" s="17"/>
      <c r="AG2517" s="17"/>
      <c r="AH2517" s="17"/>
      <c r="AI2517" s="17"/>
      <c r="AJ2517" s="17"/>
      <c r="AK2517" s="17"/>
      <c r="AL2517" s="17"/>
      <c r="AM2517" s="17"/>
      <c r="AN2517" s="17"/>
      <c r="AO2517" s="17"/>
      <c r="AP2517" s="17"/>
      <c r="AQ2517" s="17"/>
      <c r="AR2517" s="17"/>
      <c r="AS2517" s="17"/>
      <c r="AT2517" s="17"/>
      <c r="AU2517" s="17"/>
      <c r="AV2517" s="17"/>
      <c r="AW2517" s="17"/>
      <c r="AX2517" s="17"/>
      <c r="AY2517" s="17"/>
      <c r="AZ2517" s="17"/>
      <c r="BA2517" s="17"/>
      <c r="BB2517" s="17"/>
      <c r="BC2517" s="17"/>
      <c r="BD2517" s="17"/>
      <c r="BE2517" s="17"/>
      <c r="BF2517" s="17"/>
      <c r="BG2517" s="17"/>
    </row>
    <row r="2518" spans="2:59" x14ac:dyDescent="0.35">
      <c r="B2518" s="24" t="s">
        <v>751</v>
      </c>
      <c r="C2518" s="17"/>
      <c r="D2518" s="17"/>
      <c r="E2518" s="17"/>
      <c r="F2518" s="17"/>
      <c r="G2518" s="17"/>
      <c r="H2518" s="17"/>
      <c r="I2518" s="17"/>
      <c r="J2518" s="17"/>
      <c r="K2518" s="17"/>
      <c r="L2518" s="17"/>
      <c r="M2518" s="17"/>
      <c r="N2518" s="17"/>
      <c r="O2518" s="17"/>
      <c r="P2518" s="17"/>
      <c r="Q2518" s="17"/>
      <c r="R2518" s="17"/>
      <c r="S2518" s="17"/>
      <c r="T2518" s="17"/>
      <c r="U2518" s="17"/>
      <c r="V2518" s="17"/>
      <c r="W2518" s="17"/>
      <c r="X2518" s="17"/>
      <c r="Y2518" s="17"/>
      <c r="Z2518" s="17"/>
      <c r="AA2518" s="17"/>
      <c r="AB2518" s="17"/>
      <c r="AC2518" s="17"/>
      <c r="AD2518" s="17"/>
      <c r="AE2518" s="17"/>
      <c r="AF2518" s="17"/>
      <c r="AG2518" s="17"/>
      <c r="AH2518" s="17"/>
      <c r="AI2518" s="17"/>
      <c r="AJ2518" s="17"/>
      <c r="AK2518" s="17"/>
      <c r="AL2518" s="17"/>
      <c r="AM2518" s="17"/>
      <c r="AN2518" s="17"/>
      <c r="AO2518" s="17"/>
      <c r="AP2518" s="17"/>
      <c r="AQ2518" s="17"/>
      <c r="AR2518" s="17"/>
      <c r="AS2518" s="17"/>
      <c r="AT2518" s="17"/>
      <c r="AU2518" s="17"/>
      <c r="AV2518" s="17"/>
      <c r="AW2518" s="17"/>
      <c r="AX2518" s="17"/>
      <c r="AY2518" s="17"/>
      <c r="AZ2518" s="17"/>
      <c r="BA2518" s="17"/>
      <c r="BB2518" s="17"/>
      <c r="BC2518" s="17"/>
      <c r="BD2518" s="17"/>
      <c r="BE2518" s="17"/>
      <c r="BF2518" s="17"/>
      <c r="BG2518" s="17"/>
    </row>
    <row r="2519" spans="2:59" x14ac:dyDescent="0.35">
      <c r="B2519" t="s">
        <v>721</v>
      </c>
      <c r="C2519" s="17">
        <v>0.15138654156651901</v>
      </c>
      <c r="D2519" s="17">
        <v>0.208747503129811</v>
      </c>
      <c r="E2519" s="17">
        <v>0.104715780970686</v>
      </c>
      <c r="F2519" s="17"/>
      <c r="G2519" s="17">
        <v>0.193828176163547</v>
      </c>
      <c r="H2519" s="17">
        <v>0.12541349528632101</v>
      </c>
      <c r="I2519" s="17">
        <v>6.04439980204571E-2</v>
      </c>
      <c r="J2519" s="17">
        <v>7.1218562378324399E-2</v>
      </c>
      <c r="K2519" s="17">
        <v>0.24498620211345201</v>
      </c>
      <c r="L2519" s="17">
        <v>0.222383094710736</v>
      </c>
      <c r="M2519" s="17"/>
      <c r="N2519" s="17">
        <v>8.4864367162423598E-2</v>
      </c>
      <c r="O2519" s="17">
        <v>0.139923810538196</v>
      </c>
      <c r="P2519" s="17">
        <v>0.18775866881350001</v>
      </c>
      <c r="Q2519" s="17">
        <v>0.230455082869401</v>
      </c>
      <c r="R2519" s="17"/>
      <c r="S2519" s="17">
        <v>6.6131774820870501E-2</v>
      </c>
      <c r="T2519" s="17">
        <v>8.0812123474445205E-2</v>
      </c>
      <c r="U2519" s="17">
        <v>0</v>
      </c>
      <c r="V2519" s="17">
        <v>0.58357396330946398</v>
      </c>
      <c r="W2519" s="17">
        <v>0.12820687534379999</v>
      </c>
      <c r="X2519" s="17">
        <v>0.188213960128922</v>
      </c>
      <c r="Y2519" s="17">
        <v>0.14148230975317999</v>
      </c>
      <c r="Z2519" s="17">
        <v>0</v>
      </c>
      <c r="AA2519" s="17">
        <v>0.192980403864876</v>
      </c>
      <c r="AB2519" s="17">
        <v>5.1206334448942098E-2</v>
      </c>
      <c r="AC2519" s="17">
        <v>0.36003940074569202</v>
      </c>
      <c r="AD2519" s="17">
        <v>0.480568100310305</v>
      </c>
      <c r="AE2519" s="17"/>
      <c r="AF2519" s="17">
        <v>0.24184268846134299</v>
      </c>
      <c r="AG2519" s="17">
        <v>9.7603143517953198E-2</v>
      </c>
      <c r="AH2519" s="17">
        <v>8.1381853928726003E-2</v>
      </c>
      <c r="AI2519" s="17"/>
      <c r="AJ2519" s="17">
        <v>0.21740032714986199</v>
      </c>
      <c r="AK2519" s="17">
        <v>6.19394342092578E-2</v>
      </c>
      <c r="AL2519" s="17">
        <v>0</v>
      </c>
      <c r="AM2519" s="17">
        <v>0.45459193518581198</v>
      </c>
      <c r="AN2519" s="17">
        <v>0.17357407113359599</v>
      </c>
      <c r="AO2519" s="17"/>
      <c r="AP2519" s="17">
        <v>0.2470396398502</v>
      </c>
      <c r="AQ2519" s="17">
        <v>8.2437838068422101E-2</v>
      </c>
      <c r="AR2519" s="17">
        <v>0</v>
      </c>
      <c r="AS2519" s="17">
        <v>0.24271881896231901</v>
      </c>
      <c r="AT2519" s="17">
        <v>0.15135975634811299</v>
      </c>
      <c r="AU2519" s="17"/>
      <c r="AV2519" s="17">
        <v>0.108051767862282</v>
      </c>
      <c r="AW2519" s="17">
        <v>0.26368680674094103</v>
      </c>
      <c r="AX2519" s="17">
        <v>0</v>
      </c>
      <c r="AY2519" s="17">
        <v>0.24433201091833101</v>
      </c>
      <c r="AZ2519" s="17">
        <v>0.124273412316853</v>
      </c>
      <c r="BA2519" s="17">
        <v>0</v>
      </c>
      <c r="BB2519" s="17"/>
      <c r="BC2519" s="17">
        <v>0.130289521651344</v>
      </c>
      <c r="BD2519" s="17">
        <v>0.14883886122551501</v>
      </c>
      <c r="BE2519" s="17">
        <v>0.114133221131773</v>
      </c>
      <c r="BF2519" s="17">
        <v>0.14738914668434899</v>
      </c>
      <c r="BG2519" s="17">
        <v>0</v>
      </c>
    </row>
    <row r="2520" spans="2:59" x14ac:dyDescent="0.35">
      <c r="B2520" t="s">
        <v>689</v>
      </c>
      <c r="C2520" s="17">
        <v>0.11979771001452</v>
      </c>
      <c r="D2520" s="17">
        <v>0.127230433589933</v>
      </c>
      <c r="E2520" s="17">
        <v>0.11519452461315099</v>
      </c>
      <c r="F2520" s="17"/>
      <c r="G2520" s="17">
        <v>0</v>
      </c>
      <c r="H2520" s="17">
        <v>0.15418280028475301</v>
      </c>
      <c r="I2520" s="17">
        <v>0.12841454977567199</v>
      </c>
      <c r="J2520" s="17">
        <v>8.0350571256800299E-2</v>
      </c>
      <c r="K2520" s="17">
        <v>0.104816278955127</v>
      </c>
      <c r="L2520" s="17">
        <v>0.19676413596964901</v>
      </c>
      <c r="M2520" s="17"/>
      <c r="N2520" s="17">
        <v>0.15388239682639199</v>
      </c>
      <c r="O2520" s="17">
        <v>0.10496429138911</v>
      </c>
      <c r="P2520" s="17">
        <v>8.97051510325515E-2</v>
      </c>
      <c r="Q2520" s="17">
        <v>0.128181997113958</v>
      </c>
      <c r="R2520" s="17"/>
      <c r="S2520" s="17">
        <v>6.8799437285223003E-2</v>
      </c>
      <c r="T2520" s="17">
        <v>0.135359688997507</v>
      </c>
      <c r="U2520" s="17">
        <v>0.12018919176335199</v>
      </c>
      <c r="V2520" s="17">
        <v>0.166895151911579</v>
      </c>
      <c r="W2520" s="17">
        <v>0.40278601410387799</v>
      </c>
      <c r="X2520" s="17">
        <v>9.5767460604973598E-2</v>
      </c>
      <c r="Y2520" s="17">
        <v>0</v>
      </c>
      <c r="Z2520" s="17">
        <v>0.14531728789296999</v>
      </c>
      <c r="AA2520" s="17">
        <v>0.23625391662178799</v>
      </c>
      <c r="AB2520" s="17">
        <v>6.1319289977050703E-2</v>
      </c>
      <c r="AC2520" s="17">
        <v>0</v>
      </c>
      <c r="AD2520" s="17">
        <v>0</v>
      </c>
      <c r="AE2520" s="17"/>
      <c r="AF2520" s="17">
        <v>0.175499040677768</v>
      </c>
      <c r="AG2520" s="17">
        <v>0.110493723028831</v>
      </c>
      <c r="AH2520" s="17">
        <v>0.10425579794538201</v>
      </c>
      <c r="AI2520" s="17"/>
      <c r="AJ2520" s="17">
        <v>0.17103583351906701</v>
      </c>
      <c r="AK2520" s="17">
        <v>4.0495982412397498E-2</v>
      </c>
      <c r="AL2520" s="17">
        <v>0.235466689901977</v>
      </c>
      <c r="AM2520" s="17">
        <v>0</v>
      </c>
      <c r="AN2520" s="17">
        <v>0.12798739113079199</v>
      </c>
      <c r="AO2520" s="17"/>
      <c r="AP2520" s="17">
        <v>0.15207360868389599</v>
      </c>
      <c r="AQ2520" s="17">
        <v>0.16407049315090499</v>
      </c>
      <c r="AR2520" s="17">
        <v>0</v>
      </c>
      <c r="AS2520" s="17">
        <v>9.6589260894548307E-2</v>
      </c>
      <c r="AT2520" s="17">
        <v>0.13635033144821701</v>
      </c>
      <c r="AU2520" s="17"/>
      <c r="AV2520" s="17">
        <v>7.2361776088860602E-2</v>
      </c>
      <c r="AW2520" s="17">
        <v>0.11850240224280401</v>
      </c>
      <c r="AX2520" s="17">
        <v>0.14119317868460901</v>
      </c>
      <c r="AY2520" s="17">
        <v>0.17382357815716301</v>
      </c>
      <c r="AZ2520" s="17">
        <v>0.111949975134954</v>
      </c>
      <c r="BA2520" s="17">
        <v>0.139162512692941</v>
      </c>
      <c r="BB2520" s="17"/>
      <c r="BC2520" s="17">
        <v>8.8813272818342101E-2</v>
      </c>
      <c r="BD2520" s="17">
        <v>0.141651313151898</v>
      </c>
      <c r="BE2520" s="17">
        <v>0.16065948102347599</v>
      </c>
      <c r="BF2520" s="17">
        <v>7.5305068694522304E-2</v>
      </c>
      <c r="BG2520" s="17">
        <v>0</v>
      </c>
    </row>
    <row r="2521" spans="2:59" x14ac:dyDescent="0.35">
      <c r="B2521" t="s">
        <v>690</v>
      </c>
      <c r="C2521" s="17">
        <v>0.29600350536145598</v>
      </c>
      <c r="D2521" s="17">
        <v>0.26797382733233399</v>
      </c>
      <c r="E2521" s="17">
        <v>0.32414339113006502</v>
      </c>
      <c r="F2521" s="17"/>
      <c r="G2521" s="17">
        <v>0.28501415067085001</v>
      </c>
      <c r="H2521" s="17">
        <v>0.40044650769345203</v>
      </c>
      <c r="I2521" s="17">
        <v>0.37594812075143302</v>
      </c>
      <c r="J2521" s="17">
        <v>0.352818221700403</v>
      </c>
      <c r="K2521" s="17">
        <v>5.16979406789667E-2</v>
      </c>
      <c r="L2521" s="17">
        <v>0.26803370842206797</v>
      </c>
      <c r="M2521" s="17"/>
      <c r="N2521" s="17">
        <v>0.35184235044412998</v>
      </c>
      <c r="O2521" s="17">
        <v>0.30834531892972999</v>
      </c>
      <c r="P2521" s="17">
        <v>0.197183346044386</v>
      </c>
      <c r="Q2521" s="17">
        <v>0.30481546045705699</v>
      </c>
      <c r="R2521" s="17"/>
      <c r="S2521" s="17">
        <v>0.64023426084842405</v>
      </c>
      <c r="T2521" s="17">
        <v>0.30216709491029797</v>
      </c>
      <c r="U2521" s="17">
        <v>0.37269962879323099</v>
      </c>
      <c r="V2521" s="17">
        <v>0.13653347884537601</v>
      </c>
      <c r="W2521" s="17">
        <v>0</v>
      </c>
      <c r="X2521" s="17">
        <v>0.27264862179317101</v>
      </c>
      <c r="Y2521" s="17">
        <v>0.35923163566872102</v>
      </c>
      <c r="Z2521" s="17">
        <v>0.48262058045521</v>
      </c>
      <c r="AA2521" s="17">
        <v>0.241607248562728</v>
      </c>
      <c r="AB2521" s="17">
        <v>0.117836097028912</v>
      </c>
      <c r="AC2521" s="17">
        <v>0.36967398043170502</v>
      </c>
      <c r="AD2521" s="17">
        <v>0</v>
      </c>
      <c r="AE2521" s="17"/>
      <c r="AF2521" s="17">
        <v>0.30028333367019999</v>
      </c>
      <c r="AG2521" s="17">
        <v>0.27870629063761998</v>
      </c>
      <c r="AH2521" s="17">
        <v>0.25986772075741499</v>
      </c>
      <c r="AI2521" s="17"/>
      <c r="AJ2521" s="17">
        <v>0.272772386052969</v>
      </c>
      <c r="AK2521" s="17">
        <v>0.48586356947917603</v>
      </c>
      <c r="AL2521" s="17">
        <v>0.22811075340446901</v>
      </c>
      <c r="AM2521" s="17">
        <v>0</v>
      </c>
      <c r="AN2521" s="17">
        <v>0.18601692982993601</v>
      </c>
      <c r="AO2521" s="17"/>
      <c r="AP2521" s="17">
        <v>0.23032759819121301</v>
      </c>
      <c r="AQ2521" s="17">
        <v>0.45919621455922999</v>
      </c>
      <c r="AR2521" s="17">
        <v>0.40129266425946097</v>
      </c>
      <c r="AS2521" s="17">
        <v>0.32009248503034998</v>
      </c>
      <c r="AT2521" s="17">
        <v>9.7929212985960398E-2</v>
      </c>
      <c r="AU2521" s="17"/>
      <c r="AV2521" s="17">
        <v>0.43933063256607402</v>
      </c>
      <c r="AW2521" s="17">
        <v>0.21397932948741799</v>
      </c>
      <c r="AX2521" s="17">
        <v>0.34669597280994402</v>
      </c>
      <c r="AY2521" s="17">
        <v>0.305054618507558</v>
      </c>
      <c r="AZ2521" s="17">
        <v>0.18581872196801</v>
      </c>
      <c r="BA2521" s="17">
        <v>0.27782192958054502</v>
      </c>
      <c r="BB2521" s="17"/>
      <c r="BC2521" s="17">
        <v>0.24832170807670401</v>
      </c>
      <c r="BD2521" s="17">
        <v>0.179004602678279</v>
      </c>
      <c r="BE2521" s="17">
        <v>0.318237208040275</v>
      </c>
      <c r="BF2521" s="17">
        <v>0.51893282009104502</v>
      </c>
      <c r="BG2521" s="17">
        <v>0.55857459255361996</v>
      </c>
    </row>
    <row r="2522" spans="2:59" x14ac:dyDescent="0.35">
      <c r="B2522" t="s">
        <v>691</v>
      </c>
      <c r="C2522" s="17">
        <v>0.202149255391117</v>
      </c>
      <c r="D2522" s="17">
        <v>0.21038360006829901</v>
      </c>
      <c r="E2522" s="17">
        <v>0.18363353119978701</v>
      </c>
      <c r="F2522" s="17"/>
      <c r="G2522" s="17">
        <v>0.24762608755253401</v>
      </c>
      <c r="H2522" s="17">
        <v>0.11179252538123</v>
      </c>
      <c r="I2522" s="17">
        <v>0.212655401026939</v>
      </c>
      <c r="J2522" s="17">
        <v>0.21224393464337299</v>
      </c>
      <c r="K2522" s="17">
        <v>0.28677436492292202</v>
      </c>
      <c r="L2522" s="17">
        <v>0.18333925996919401</v>
      </c>
      <c r="M2522" s="17"/>
      <c r="N2522" s="17">
        <v>0.18988915021814101</v>
      </c>
      <c r="O2522" s="17">
        <v>0.14899683874810299</v>
      </c>
      <c r="P2522" s="17">
        <v>0.30948886908902801</v>
      </c>
      <c r="Q2522" s="17">
        <v>0.18656521160330899</v>
      </c>
      <c r="R2522" s="17"/>
      <c r="S2522" s="17">
        <v>7.2136398320331904E-2</v>
      </c>
      <c r="T2522" s="17">
        <v>0.31739971691793301</v>
      </c>
      <c r="U2522" s="17">
        <v>0.30094258780820399</v>
      </c>
      <c r="V2522" s="17">
        <v>0</v>
      </c>
      <c r="W2522" s="17">
        <v>0.119181663034493</v>
      </c>
      <c r="X2522" s="17">
        <v>0.179731886456098</v>
      </c>
      <c r="Y2522" s="17">
        <v>0.13966851053441401</v>
      </c>
      <c r="Z2522" s="17">
        <v>0.235973488323789</v>
      </c>
      <c r="AA2522" s="17">
        <v>0.19895225941111899</v>
      </c>
      <c r="AB2522" s="17">
        <v>0.31132196317660998</v>
      </c>
      <c r="AC2522" s="17">
        <v>0.17462883342496699</v>
      </c>
      <c r="AD2522" s="17">
        <v>0</v>
      </c>
      <c r="AE2522" s="17"/>
      <c r="AF2522" s="17">
        <v>0.121192917772268</v>
      </c>
      <c r="AG2522" s="17">
        <v>0.23067415324896501</v>
      </c>
      <c r="AH2522" s="17">
        <v>0.33504335511754102</v>
      </c>
      <c r="AI2522" s="17"/>
      <c r="AJ2522" s="17">
        <v>0.155649054454645</v>
      </c>
      <c r="AK2522" s="17">
        <v>0.19960945050657899</v>
      </c>
      <c r="AL2522" s="17">
        <v>0.17964781103542399</v>
      </c>
      <c r="AM2522" s="17">
        <v>0.54540806481418802</v>
      </c>
      <c r="AN2522" s="17">
        <v>0.25284822649550098</v>
      </c>
      <c r="AO2522" s="17"/>
      <c r="AP2522" s="17">
        <v>0.198572738121994</v>
      </c>
      <c r="AQ2522" s="17">
        <v>0.13764525791902599</v>
      </c>
      <c r="AR2522" s="17">
        <v>0.30717023467426002</v>
      </c>
      <c r="AS2522" s="17">
        <v>0.12831346737761901</v>
      </c>
      <c r="AT2522" s="17">
        <v>0.20270516182861401</v>
      </c>
      <c r="AU2522" s="17"/>
      <c r="AV2522" s="17">
        <v>0.111461433969103</v>
      </c>
      <c r="AW2522" s="17">
        <v>0.22240216287962999</v>
      </c>
      <c r="AX2522" s="17">
        <v>0.25801543282158301</v>
      </c>
      <c r="AY2522" s="17">
        <v>0.17760588287565299</v>
      </c>
      <c r="AZ2522" s="17">
        <v>0.23996951398149999</v>
      </c>
      <c r="BA2522" s="17">
        <v>0.372511550929641</v>
      </c>
      <c r="BB2522" s="17"/>
      <c r="BC2522" s="17">
        <v>0.28123444794316499</v>
      </c>
      <c r="BD2522" s="17">
        <v>0.30727476861832798</v>
      </c>
      <c r="BE2522" s="17">
        <v>9.7152865007907693E-2</v>
      </c>
      <c r="BF2522" s="17">
        <v>0.194027709936297</v>
      </c>
      <c r="BG2522" s="17">
        <v>0</v>
      </c>
    </row>
    <row r="2523" spans="2:59" x14ac:dyDescent="0.35">
      <c r="B2523" t="s">
        <v>692</v>
      </c>
      <c r="C2523" s="17">
        <v>7.3606296664715604E-2</v>
      </c>
      <c r="D2523" s="17">
        <v>4.8604605759763803E-2</v>
      </c>
      <c r="E2523" s="17">
        <v>9.5960980926539499E-2</v>
      </c>
      <c r="F2523" s="17"/>
      <c r="G2523" s="17">
        <v>0</v>
      </c>
      <c r="H2523" s="17">
        <v>0.16945767219524299</v>
      </c>
      <c r="I2523" s="17">
        <v>0</v>
      </c>
      <c r="J2523" s="17">
        <v>9.9037395476008899E-2</v>
      </c>
      <c r="K2523" s="17">
        <v>0.10855789546849499</v>
      </c>
      <c r="L2523" s="17">
        <v>3.2353427599182298E-2</v>
      </c>
      <c r="M2523" s="17"/>
      <c r="N2523" s="17">
        <v>0.106141787617865</v>
      </c>
      <c r="O2523" s="17">
        <v>7.5777720762076603E-2</v>
      </c>
      <c r="P2523" s="17">
        <v>5.8531083292843102E-2</v>
      </c>
      <c r="Q2523" s="17">
        <v>3.7650365912547799E-2</v>
      </c>
      <c r="R2523" s="17"/>
      <c r="S2523" s="17">
        <v>7.7261316782162498E-2</v>
      </c>
      <c r="T2523" s="17">
        <v>8.6912496308821599E-2</v>
      </c>
      <c r="U2523" s="17">
        <v>0</v>
      </c>
      <c r="V2523" s="17">
        <v>0.112997405933581</v>
      </c>
      <c r="W2523" s="17">
        <v>0.26750757737490999</v>
      </c>
      <c r="X2523" s="17">
        <v>0</v>
      </c>
      <c r="Y2523" s="17">
        <v>0.155593182056948</v>
      </c>
      <c r="Z2523" s="17">
        <v>0</v>
      </c>
      <c r="AA2523" s="17">
        <v>7.1744774598886701E-2</v>
      </c>
      <c r="AB2523" s="17">
        <v>6.1503551070674699E-2</v>
      </c>
      <c r="AC2523" s="17">
        <v>0</v>
      </c>
      <c r="AD2523" s="17">
        <v>0</v>
      </c>
      <c r="AE2523" s="17"/>
      <c r="AF2523" s="17">
        <v>0.103620747724834</v>
      </c>
      <c r="AG2523" s="17">
        <v>9.5798061966052797E-2</v>
      </c>
      <c r="AH2523" s="17">
        <v>0</v>
      </c>
      <c r="AI2523" s="17"/>
      <c r="AJ2523" s="17">
        <v>0.111979814639415</v>
      </c>
      <c r="AK2523" s="17">
        <v>5.20870196051339E-2</v>
      </c>
      <c r="AL2523" s="17">
        <v>0.17228650019344199</v>
      </c>
      <c r="AM2523" s="17">
        <v>0</v>
      </c>
      <c r="AN2523" s="17">
        <v>0</v>
      </c>
      <c r="AO2523" s="17"/>
      <c r="AP2523" s="17">
        <v>0.100038604329623</v>
      </c>
      <c r="AQ2523" s="17">
        <v>4.0018348130111299E-2</v>
      </c>
      <c r="AR2523" s="17">
        <v>0.14078324609719101</v>
      </c>
      <c r="AS2523" s="17">
        <v>0.16392787411586099</v>
      </c>
      <c r="AT2523" s="17">
        <v>0</v>
      </c>
      <c r="AU2523" s="17"/>
      <c r="AV2523" s="17">
        <v>9.5585616894922606E-2</v>
      </c>
      <c r="AW2523" s="17">
        <v>7.1386687516802799E-2</v>
      </c>
      <c r="AX2523" s="17">
        <v>0.12270265879558399</v>
      </c>
      <c r="AY2523" s="17">
        <v>6.7746424521095694E-2</v>
      </c>
      <c r="AZ2523" s="17">
        <v>0</v>
      </c>
      <c r="BA2523" s="17">
        <v>6.5068715235266306E-2</v>
      </c>
      <c r="BB2523" s="17"/>
      <c r="BC2523" s="17">
        <v>7.2275448319907495E-2</v>
      </c>
      <c r="BD2523" s="17">
        <v>2.69214450865254E-2</v>
      </c>
      <c r="BE2523" s="17">
        <v>9.0271805913487602E-2</v>
      </c>
      <c r="BF2523" s="17">
        <v>6.43452545937864E-2</v>
      </c>
      <c r="BG2523" s="17">
        <v>0.26552338323227498</v>
      </c>
    </row>
    <row r="2524" spans="2:59" x14ac:dyDescent="0.35">
      <c r="B2524" t="s">
        <v>598</v>
      </c>
      <c r="C2524" s="17">
        <v>2.2093660978903799E-2</v>
      </c>
      <c r="D2524" s="17">
        <v>2.88608642495446E-2</v>
      </c>
      <c r="E2524" s="17">
        <v>1.6648680193187101E-2</v>
      </c>
      <c r="F2524" s="17"/>
      <c r="G2524" s="17">
        <v>0</v>
      </c>
      <c r="H2524" s="17">
        <v>0</v>
      </c>
      <c r="I2524" s="17">
        <v>0</v>
      </c>
      <c r="J2524" s="17">
        <v>2.9402036401229101E-2</v>
      </c>
      <c r="K2524" s="17">
        <v>6.2938521939862005E-2</v>
      </c>
      <c r="L2524" s="17">
        <v>3.4024722596119598E-2</v>
      </c>
      <c r="M2524" s="17"/>
      <c r="N2524" s="17">
        <v>0</v>
      </c>
      <c r="O2524" s="17">
        <v>2.3093733223301299E-2</v>
      </c>
      <c r="P2524" s="17">
        <v>6.84803501111413E-2</v>
      </c>
      <c r="Q2524" s="17">
        <v>0</v>
      </c>
      <c r="R2524" s="17"/>
      <c r="S2524" s="17">
        <v>0</v>
      </c>
      <c r="T2524" s="17">
        <v>0</v>
      </c>
      <c r="U2524" s="17">
        <v>0</v>
      </c>
      <c r="V2524" s="17">
        <v>0</v>
      </c>
      <c r="W2524" s="17">
        <v>0</v>
      </c>
      <c r="X2524" s="17">
        <v>8.9931722482826396E-2</v>
      </c>
      <c r="Y2524" s="17">
        <v>0</v>
      </c>
      <c r="Z2524" s="17">
        <v>0</v>
      </c>
      <c r="AA2524" s="17">
        <v>5.8461396940600999E-2</v>
      </c>
      <c r="AB2524" s="17">
        <v>6.5355849877242495E-2</v>
      </c>
      <c r="AC2524" s="17">
        <v>0</v>
      </c>
      <c r="AD2524" s="17">
        <v>0</v>
      </c>
      <c r="AE2524" s="17"/>
      <c r="AF2524" s="17">
        <v>0</v>
      </c>
      <c r="AG2524" s="17">
        <v>5.7312397496149199E-2</v>
      </c>
      <c r="AH2524" s="17">
        <v>0</v>
      </c>
      <c r="AI2524" s="17"/>
      <c r="AJ2524" s="17">
        <v>0</v>
      </c>
      <c r="AK2524" s="17">
        <v>3.3328031119163701E-2</v>
      </c>
      <c r="AL2524" s="17">
        <v>0</v>
      </c>
      <c r="AM2524" s="17">
        <v>0</v>
      </c>
      <c r="AN2524" s="17">
        <v>3.47559074071669E-2</v>
      </c>
      <c r="AO2524" s="17"/>
      <c r="AP2524" s="17">
        <v>0</v>
      </c>
      <c r="AQ2524" s="17">
        <v>2.5605856544082602E-2</v>
      </c>
      <c r="AR2524" s="17">
        <v>0</v>
      </c>
      <c r="AS2524" s="17">
        <v>0</v>
      </c>
      <c r="AT2524" s="17">
        <v>0.104918546065354</v>
      </c>
      <c r="AU2524" s="17"/>
      <c r="AV2524" s="17">
        <v>3.7340147009282398E-2</v>
      </c>
      <c r="AW2524" s="17">
        <v>0</v>
      </c>
      <c r="AX2524" s="17">
        <v>0</v>
      </c>
      <c r="AY2524" s="17">
        <v>0</v>
      </c>
      <c r="AZ2524" s="17">
        <v>8.6143014824079295E-2</v>
      </c>
      <c r="BA2524" s="17">
        <v>0</v>
      </c>
      <c r="BB2524" s="17"/>
      <c r="BC2524" s="17">
        <v>2.9788016429087599E-2</v>
      </c>
      <c r="BD2524" s="17">
        <v>2.8607680254617199E-2</v>
      </c>
      <c r="BE2524" s="17">
        <v>3.2527475300445599E-2</v>
      </c>
      <c r="BF2524" s="17">
        <v>0</v>
      </c>
      <c r="BG2524" s="17">
        <v>0</v>
      </c>
    </row>
    <row r="2525" spans="2:59" x14ac:dyDescent="0.35">
      <c r="B2525" t="s">
        <v>722</v>
      </c>
      <c r="C2525" s="17">
        <v>4.1103547651922499E-2</v>
      </c>
      <c r="D2525" s="17">
        <v>4.3764608367270599E-2</v>
      </c>
      <c r="E2525" s="17">
        <v>3.9429762667139399E-2</v>
      </c>
      <c r="F2525" s="17"/>
      <c r="G2525" s="17">
        <v>9.9700334520066103E-2</v>
      </c>
      <c r="H2525" s="17">
        <v>0</v>
      </c>
      <c r="I2525" s="17">
        <v>0.112505027680857</v>
      </c>
      <c r="J2525" s="17">
        <v>0</v>
      </c>
      <c r="K2525" s="17">
        <v>9.5861557225444996E-2</v>
      </c>
      <c r="L2525" s="17">
        <v>0</v>
      </c>
      <c r="M2525" s="17"/>
      <c r="N2525" s="17">
        <v>6.6343132831392607E-2</v>
      </c>
      <c r="O2525" s="17">
        <v>2.6962808328484699E-2</v>
      </c>
      <c r="P2525" s="17">
        <v>3.11735316981889E-2</v>
      </c>
      <c r="Q2525" s="17">
        <v>3.8280348210985499E-2</v>
      </c>
      <c r="R2525" s="17"/>
      <c r="S2525" s="17">
        <v>0</v>
      </c>
      <c r="T2525" s="17">
        <v>7.7348879390995495E-2</v>
      </c>
      <c r="U2525" s="17">
        <v>9.67705494334479E-2</v>
      </c>
      <c r="V2525" s="17">
        <v>0</v>
      </c>
      <c r="W2525" s="17">
        <v>8.2317870142919095E-2</v>
      </c>
      <c r="X2525" s="17">
        <v>0</v>
      </c>
      <c r="Y2525" s="17">
        <v>0</v>
      </c>
      <c r="Z2525" s="17">
        <v>0</v>
      </c>
      <c r="AA2525" s="17">
        <v>0</v>
      </c>
      <c r="AB2525" s="17">
        <v>0.137624720387379</v>
      </c>
      <c r="AC2525" s="17">
        <v>0</v>
      </c>
      <c r="AD2525" s="17">
        <v>0</v>
      </c>
      <c r="AE2525" s="17"/>
      <c r="AF2525" s="17">
        <v>1.9012776042848401E-2</v>
      </c>
      <c r="AG2525" s="17">
        <v>3.6477230534518901E-2</v>
      </c>
      <c r="AH2525" s="17">
        <v>5.8989283433580501E-2</v>
      </c>
      <c r="AI2525" s="17"/>
      <c r="AJ2525" s="17">
        <v>1.7598426694330101E-2</v>
      </c>
      <c r="AK2525" s="17">
        <v>5.1541639694317097E-2</v>
      </c>
      <c r="AL2525" s="17">
        <v>0</v>
      </c>
      <c r="AM2525" s="17">
        <v>0</v>
      </c>
      <c r="AN2525" s="17">
        <v>5.0609831392286697E-2</v>
      </c>
      <c r="AO2525" s="17"/>
      <c r="AP2525" s="17">
        <v>0</v>
      </c>
      <c r="AQ2525" s="17">
        <v>3.28302058454212E-2</v>
      </c>
      <c r="AR2525" s="17">
        <v>0</v>
      </c>
      <c r="AS2525" s="17">
        <v>4.83580936193021E-2</v>
      </c>
      <c r="AT2525" s="17">
        <v>0.101434255616599</v>
      </c>
      <c r="AU2525" s="17"/>
      <c r="AV2525" s="17">
        <v>4.7875169124007598E-2</v>
      </c>
      <c r="AW2525" s="17">
        <v>0</v>
      </c>
      <c r="AX2525" s="17">
        <v>0</v>
      </c>
      <c r="AY2525" s="17">
        <v>3.1437485020199801E-2</v>
      </c>
      <c r="AZ2525" s="17">
        <v>8.3282250020957099E-2</v>
      </c>
      <c r="BA2525" s="17">
        <v>0</v>
      </c>
      <c r="BB2525" s="17"/>
      <c r="BC2525" s="17">
        <v>3.5917760195659898E-2</v>
      </c>
      <c r="BD2525" s="17">
        <v>2.8186411980392199E-2</v>
      </c>
      <c r="BE2525" s="17">
        <v>5.61259189222858E-2</v>
      </c>
      <c r="BF2525" s="17">
        <v>0</v>
      </c>
      <c r="BG2525" s="17">
        <v>0.175902024214105</v>
      </c>
    </row>
    <row r="2526" spans="2:59" x14ac:dyDescent="0.35">
      <c r="B2526" t="s">
        <v>100</v>
      </c>
      <c r="C2526" s="17">
        <v>9.3859482370844599E-2</v>
      </c>
      <c r="D2526" s="17">
        <v>6.4434557503044304E-2</v>
      </c>
      <c r="E2526" s="17">
        <v>0.120273348299444</v>
      </c>
      <c r="F2526" s="17"/>
      <c r="G2526" s="17">
        <v>0.17383125109300199</v>
      </c>
      <c r="H2526" s="17">
        <v>3.8706999159001797E-2</v>
      </c>
      <c r="I2526" s="17">
        <v>0.110032902744642</v>
      </c>
      <c r="J2526" s="17">
        <v>0.15492927814386201</v>
      </c>
      <c r="K2526" s="17">
        <v>4.4367238695729602E-2</v>
      </c>
      <c r="L2526" s="17">
        <v>6.3101650733051004E-2</v>
      </c>
      <c r="M2526" s="17"/>
      <c r="N2526" s="17">
        <v>4.7036814899655E-2</v>
      </c>
      <c r="O2526" s="17">
        <v>0.17193547808099899</v>
      </c>
      <c r="P2526" s="17">
        <v>5.7678999918361201E-2</v>
      </c>
      <c r="Q2526" s="17">
        <v>7.4051533832741503E-2</v>
      </c>
      <c r="R2526" s="17"/>
      <c r="S2526" s="17">
        <v>7.5436811942987902E-2</v>
      </c>
      <c r="T2526" s="17">
        <v>0</v>
      </c>
      <c r="U2526" s="17">
        <v>0.10939804220176499</v>
      </c>
      <c r="V2526" s="17">
        <v>0</v>
      </c>
      <c r="W2526" s="17">
        <v>0</v>
      </c>
      <c r="X2526" s="17">
        <v>0.17370634853401001</v>
      </c>
      <c r="Y2526" s="17">
        <v>0.20402436198673601</v>
      </c>
      <c r="Z2526" s="17">
        <v>0.136088643328031</v>
      </c>
      <c r="AA2526" s="17">
        <v>0</v>
      </c>
      <c r="AB2526" s="17">
        <v>0.19383219403318899</v>
      </c>
      <c r="AC2526" s="17">
        <v>9.5657785397636794E-2</v>
      </c>
      <c r="AD2526" s="17">
        <v>0.51943189968969505</v>
      </c>
      <c r="AE2526" s="17"/>
      <c r="AF2526" s="17">
        <v>3.8548495650739201E-2</v>
      </c>
      <c r="AG2526" s="17">
        <v>9.2934999569909096E-2</v>
      </c>
      <c r="AH2526" s="17">
        <v>0.16046198881735599</v>
      </c>
      <c r="AI2526" s="17"/>
      <c r="AJ2526" s="17">
        <v>5.3564157489712501E-2</v>
      </c>
      <c r="AK2526" s="17">
        <v>7.51348729739756E-2</v>
      </c>
      <c r="AL2526" s="17">
        <v>0.18448824546468801</v>
      </c>
      <c r="AM2526" s="17">
        <v>0</v>
      </c>
      <c r="AN2526" s="17">
        <v>0.174207642610721</v>
      </c>
      <c r="AO2526" s="17"/>
      <c r="AP2526" s="17">
        <v>7.1947810823073596E-2</v>
      </c>
      <c r="AQ2526" s="17">
        <v>5.81957857828019E-2</v>
      </c>
      <c r="AR2526" s="17">
        <v>0.150753854969089</v>
      </c>
      <c r="AS2526" s="17">
        <v>0</v>
      </c>
      <c r="AT2526" s="17">
        <v>0.205302735707142</v>
      </c>
      <c r="AU2526" s="17"/>
      <c r="AV2526" s="17">
        <v>8.7993456485466595E-2</v>
      </c>
      <c r="AW2526" s="17">
        <v>0.110042611132405</v>
      </c>
      <c r="AX2526" s="17">
        <v>0.13139275688828</v>
      </c>
      <c r="AY2526" s="17">
        <v>0</v>
      </c>
      <c r="AZ2526" s="17">
        <v>0.16856311175364599</v>
      </c>
      <c r="BA2526" s="17">
        <v>0.14543529156160601</v>
      </c>
      <c r="BB2526" s="17"/>
      <c r="BC2526" s="17">
        <v>0.11335982456579</v>
      </c>
      <c r="BD2526" s="17">
        <v>0.13951491700444499</v>
      </c>
      <c r="BE2526" s="17">
        <v>0.13089202466034999</v>
      </c>
      <c r="BF2526" s="17">
        <v>0</v>
      </c>
      <c r="BG2526" s="17">
        <v>0</v>
      </c>
    </row>
    <row r="2527" spans="2:59" x14ac:dyDescent="0.35">
      <c r="C2527" s="17"/>
      <c r="D2527" s="17"/>
      <c r="E2527" s="17"/>
      <c r="F2527" s="17"/>
      <c r="G2527" s="17"/>
      <c r="H2527" s="17"/>
      <c r="I2527" s="17"/>
      <c r="J2527" s="17"/>
      <c r="K2527" s="17"/>
      <c r="L2527" s="17"/>
      <c r="M2527" s="17"/>
      <c r="N2527" s="17"/>
      <c r="O2527" s="17"/>
      <c r="P2527" s="17"/>
      <c r="Q2527" s="17"/>
      <c r="R2527" s="17"/>
      <c r="S2527" s="17"/>
      <c r="T2527" s="17"/>
      <c r="U2527" s="17"/>
      <c r="V2527" s="17"/>
      <c r="W2527" s="17"/>
      <c r="X2527" s="17"/>
      <c r="Y2527" s="17"/>
      <c r="Z2527" s="17"/>
      <c r="AA2527" s="17"/>
      <c r="AB2527" s="17"/>
      <c r="AC2527" s="17"/>
      <c r="AD2527" s="17"/>
      <c r="AE2527" s="17"/>
      <c r="AF2527" s="17"/>
      <c r="AG2527" s="17"/>
      <c r="AH2527" s="17"/>
      <c r="AI2527" s="17"/>
      <c r="AJ2527" s="17"/>
      <c r="AK2527" s="17"/>
      <c r="AL2527" s="17"/>
      <c r="AM2527" s="17"/>
      <c r="AN2527" s="17"/>
      <c r="AO2527" s="17"/>
      <c r="AP2527" s="17"/>
      <c r="AQ2527" s="17"/>
      <c r="AR2527" s="17"/>
      <c r="AS2527" s="17"/>
      <c r="AT2527" s="17"/>
      <c r="AU2527" s="17"/>
      <c r="AV2527" s="17"/>
      <c r="AW2527" s="17"/>
      <c r="AX2527" s="17"/>
      <c r="AY2527" s="17"/>
      <c r="AZ2527" s="17"/>
      <c r="BA2527" s="17"/>
      <c r="BB2527" s="17"/>
      <c r="BC2527" s="17"/>
      <c r="BD2527" s="17"/>
      <c r="BE2527" s="17"/>
      <c r="BF2527" s="17"/>
      <c r="BG2527" s="17"/>
    </row>
    <row r="2528" spans="2:59" x14ac:dyDescent="0.35">
      <c r="B2528" s="6" t="s">
        <v>727</v>
      </c>
      <c r="C2528" s="17"/>
      <c r="D2528" s="17"/>
      <c r="E2528" s="17"/>
      <c r="F2528" s="17"/>
      <c r="G2528" s="17"/>
      <c r="H2528" s="17"/>
      <c r="I2528" s="17"/>
      <c r="J2528" s="17"/>
      <c r="K2528" s="17"/>
      <c r="L2528" s="17"/>
      <c r="M2528" s="17"/>
      <c r="N2528" s="17"/>
      <c r="O2528" s="17"/>
      <c r="P2528" s="17"/>
      <c r="Q2528" s="17"/>
      <c r="R2528" s="17"/>
      <c r="S2528" s="17"/>
      <c r="T2528" s="17"/>
      <c r="U2528" s="17"/>
      <c r="V2528" s="17"/>
      <c r="W2528" s="17"/>
      <c r="X2528" s="17"/>
      <c r="Y2528" s="17"/>
      <c r="Z2528" s="17"/>
      <c r="AA2528" s="17"/>
      <c r="AB2528" s="17"/>
      <c r="AC2528" s="17"/>
      <c r="AD2528" s="17"/>
      <c r="AE2528" s="17"/>
      <c r="AF2528" s="17"/>
      <c r="AG2528" s="17"/>
      <c r="AH2528" s="17"/>
      <c r="AI2528" s="17"/>
      <c r="AJ2528" s="17"/>
      <c r="AK2528" s="17"/>
      <c r="AL2528" s="17"/>
      <c r="AM2528" s="17"/>
      <c r="AN2528" s="17"/>
      <c r="AO2528" s="17"/>
      <c r="AP2528" s="17"/>
      <c r="AQ2528" s="17"/>
      <c r="AR2528" s="17"/>
      <c r="AS2528" s="17"/>
      <c r="AT2528" s="17"/>
      <c r="AU2528" s="17"/>
      <c r="AV2528" s="17"/>
      <c r="AW2528" s="17"/>
      <c r="AX2528" s="17"/>
      <c r="AY2528" s="17"/>
      <c r="AZ2528" s="17"/>
      <c r="BA2528" s="17"/>
      <c r="BB2528" s="17"/>
      <c r="BC2528" s="17"/>
      <c r="BD2528" s="17"/>
      <c r="BE2528" s="17"/>
      <c r="BF2528" s="17"/>
      <c r="BG2528" s="17"/>
    </row>
    <row r="2529" spans="2:59" x14ac:dyDescent="0.35">
      <c r="B2529" s="24" t="s">
        <v>751</v>
      </c>
      <c r="C2529" s="17"/>
      <c r="D2529" s="17"/>
      <c r="E2529" s="17"/>
      <c r="F2529" s="17"/>
      <c r="G2529" s="17"/>
      <c r="H2529" s="17"/>
      <c r="I2529" s="17"/>
      <c r="J2529" s="17"/>
      <c r="K2529" s="17"/>
      <c r="L2529" s="17"/>
      <c r="M2529" s="17"/>
      <c r="N2529" s="17"/>
      <c r="O2529" s="17"/>
      <c r="P2529" s="17"/>
      <c r="Q2529" s="17"/>
      <c r="R2529" s="17"/>
      <c r="S2529" s="17"/>
      <c r="T2529" s="17"/>
      <c r="U2529" s="17"/>
      <c r="V2529" s="17"/>
      <c r="W2529" s="17"/>
      <c r="X2529" s="17"/>
      <c r="Y2529" s="17"/>
      <c r="Z2529" s="17"/>
      <c r="AA2529" s="17"/>
      <c r="AB2529" s="17"/>
      <c r="AC2529" s="17"/>
      <c r="AD2529" s="17"/>
      <c r="AE2529" s="17"/>
      <c r="AF2529" s="17"/>
      <c r="AG2529" s="17"/>
      <c r="AH2529" s="17"/>
      <c r="AI2529" s="17"/>
      <c r="AJ2529" s="17"/>
      <c r="AK2529" s="17"/>
      <c r="AL2529" s="17"/>
      <c r="AM2529" s="17"/>
      <c r="AN2529" s="17"/>
      <c r="AO2529" s="17"/>
      <c r="AP2529" s="17"/>
      <c r="AQ2529" s="17"/>
      <c r="AR2529" s="17"/>
      <c r="AS2529" s="17"/>
      <c r="AT2529" s="17"/>
      <c r="AU2529" s="17"/>
      <c r="AV2529" s="17"/>
      <c r="AW2529" s="17"/>
      <c r="AX2529" s="17"/>
      <c r="AY2529" s="17"/>
      <c r="AZ2529" s="17"/>
      <c r="BA2529" s="17"/>
      <c r="BB2529" s="17"/>
      <c r="BC2529" s="17"/>
      <c r="BD2529" s="17"/>
      <c r="BE2529" s="17"/>
      <c r="BF2529" s="17"/>
      <c r="BG2529" s="17"/>
    </row>
    <row r="2530" spans="2:59" x14ac:dyDescent="0.35">
      <c r="B2530" t="s">
        <v>725</v>
      </c>
      <c r="C2530" s="17">
        <v>3.6394873957419603E-2</v>
      </c>
      <c r="D2530" s="17">
        <v>2.9664793189328301E-2</v>
      </c>
      <c r="E2530" s="17">
        <v>4.2651472127042497E-2</v>
      </c>
      <c r="F2530" s="17"/>
      <c r="G2530" s="17">
        <v>0.121662716978419</v>
      </c>
      <c r="H2530" s="17">
        <v>0</v>
      </c>
      <c r="I2530" s="17">
        <v>0</v>
      </c>
      <c r="J2530" s="17">
        <v>0</v>
      </c>
      <c r="K2530" s="17">
        <v>0.103795709013959</v>
      </c>
      <c r="L2530" s="17">
        <v>3.4024722596119598E-2</v>
      </c>
      <c r="M2530" s="17"/>
      <c r="N2530" s="17">
        <v>0</v>
      </c>
      <c r="O2530" s="17">
        <v>4.8816497622967699E-2</v>
      </c>
      <c r="P2530" s="17">
        <v>3.9470997204612203E-2</v>
      </c>
      <c r="Q2530" s="17">
        <v>6.7274352566219095E-2</v>
      </c>
      <c r="R2530" s="17"/>
      <c r="S2530" s="17">
        <v>0</v>
      </c>
      <c r="T2530" s="17">
        <v>0</v>
      </c>
      <c r="U2530" s="17">
        <v>0.10939804220176499</v>
      </c>
      <c r="V2530" s="17">
        <v>0.140871912509274</v>
      </c>
      <c r="W2530" s="17">
        <v>0</v>
      </c>
      <c r="X2530" s="17">
        <v>0</v>
      </c>
      <c r="Y2530" s="17">
        <v>6.4863912773407306E-2</v>
      </c>
      <c r="Z2530" s="17">
        <v>0</v>
      </c>
      <c r="AA2530" s="17">
        <v>6.1761781145405197E-2</v>
      </c>
      <c r="AB2530" s="17">
        <v>6.5355849877242495E-2</v>
      </c>
      <c r="AC2530" s="17">
        <v>0</v>
      </c>
      <c r="AD2530" s="17">
        <v>0</v>
      </c>
      <c r="AE2530" s="17"/>
      <c r="AF2530" s="17">
        <v>2.4073410651857099E-2</v>
      </c>
      <c r="AG2530" s="17">
        <v>1.8963874417730599E-2</v>
      </c>
      <c r="AH2530" s="17">
        <v>8.5843649154190904E-2</v>
      </c>
      <c r="AI2530" s="17"/>
      <c r="AJ2530" s="17">
        <v>2.0818545770515999E-2</v>
      </c>
      <c r="AK2530" s="17">
        <v>0</v>
      </c>
      <c r="AL2530" s="17">
        <v>0</v>
      </c>
      <c r="AM2530" s="17">
        <v>0</v>
      </c>
      <c r="AN2530" s="17">
        <v>7.3649523386463703E-2</v>
      </c>
      <c r="AO2530" s="17"/>
      <c r="AP2530" s="17">
        <v>3.9803607315530003E-2</v>
      </c>
      <c r="AQ2530" s="17">
        <v>1.7772796907389001E-2</v>
      </c>
      <c r="AR2530" s="17">
        <v>0</v>
      </c>
      <c r="AS2530" s="17">
        <v>0</v>
      </c>
      <c r="AT2530" s="17">
        <v>0.221781203804537</v>
      </c>
      <c r="AU2530" s="17"/>
      <c r="AV2530" s="17">
        <v>0</v>
      </c>
      <c r="AW2530" s="17">
        <v>4.2769778223564099E-2</v>
      </c>
      <c r="AX2530" s="17">
        <v>0</v>
      </c>
      <c r="AY2530" s="17">
        <v>2.70275069406807E-2</v>
      </c>
      <c r="AZ2530" s="17">
        <v>0.182092701848307</v>
      </c>
      <c r="BA2530" s="17">
        <v>0</v>
      </c>
      <c r="BB2530" s="17"/>
      <c r="BC2530" s="17">
        <v>3.1652640063311997E-2</v>
      </c>
      <c r="BD2530" s="17">
        <v>9.38160050187168E-2</v>
      </c>
      <c r="BE2530" s="17">
        <v>0</v>
      </c>
      <c r="BF2530" s="17">
        <v>0</v>
      </c>
      <c r="BG2530" s="17">
        <v>0</v>
      </c>
    </row>
    <row r="2531" spans="2:59" x14ac:dyDescent="0.35">
      <c r="B2531" t="s">
        <v>689</v>
      </c>
      <c r="C2531" s="17">
        <v>2.19034237852813E-2</v>
      </c>
      <c r="D2531" s="17">
        <v>1.50736722079821E-2</v>
      </c>
      <c r="E2531" s="17">
        <v>2.8035985399157599E-2</v>
      </c>
      <c r="F2531" s="17"/>
      <c r="G2531" s="17">
        <v>0.12718815543513401</v>
      </c>
      <c r="H2531" s="17">
        <v>3.6982749089700097E-2</v>
      </c>
      <c r="I2531" s="17">
        <v>0</v>
      </c>
      <c r="J2531" s="17">
        <v>0</v>
      </c>
      <c r="K2531" s="17">
        <v>0</v>
      </c>
      <c r="L2531" s="17">
        <v>0</v>
      </c>
      <c r="M2531" s="17"/>
      <c r="N2531" s="17">
        <v>0</v>
      </c>
      <c r="O2531" s="17">
        <v>6.9192651051233595E-2</v>
      </c>
      <c r="P2531" s="17">
        <v>0</v>
      </c>
      <c r="Q2531" s="17">
        <v>0</v>
      </c>
      <c r="R2531" s="17"/>
      <c r="S2531" s="17">
        <v>8.47442881896871E-2</v>
      </c>
      <c r="T2531" s="17">
        <v>0</v>
      </c>
      <c r="U2531" s="17">
        <v>0</v>
      </c>
      <c r="V2531" s="17">
        <v>0</v>
      </c>
      <c r="W2531" s="17">
        <v>0</v>
      </c>
      <c r="X2531" s="17">
        <v>0</v>
      </c>
      <c r="Y2531" s="17">
        <v>0</v>
      </c>
      <c r="Z2531" s="17">
        <v>0</v>
      </c>
      <c r="AA2531" s="17">
        <v>7.3797626904472294E-2</v>
      </c>
      <c r="AB2531" s="17">
        <v>6.1503551070674699E-2</v>
      </c>
      <c r="AC2531" s="17">
        <v>0</v>
      </c>
      <c r="AD2531" s="17">
        <v>0</v>
      </c>
      <c r="AE2531" s="17"/>
      <c r="AF2531" s="17">
        <v>0</v>
      </c>
      <c r="AG2531" s="17">
        <v>1.78460783684933E-2</v>
      </c>
      <c r="AH2531" s="17">
        <v>5.1137567955367599E-2</v>
      </c>
      <c r="AI2531" s="17"/>
      <c r="AJ2531" s="17">
        <v>1.8629050766585602E-2</v>
      </c>
      <c r="AK2531" s="17">
        <v>0</v>
      </c>
      <c r="AL2531" s="17">
        <v>0</v>
      </c>
      <c r="AM2531" s="17">
        <v>0</v>
      </c>
      <c r="AN2531" s="17">
        <v>4.3873455336117403E-2</v>
      </c>
      <c r="AO2531" s="17"/>
      <c r="AP2531" s="17">
        <v>0</v>
      </c>
      <c r="AQ2531" s="17">
        <v>0</v>
      </c>
      <c r="AR2531" s="17">
        <v>0</v>
      </c>
      <c r="AS2531" s="17">
        <v>5.1190109016933903E-2</v>
      </c>
      <c r="AT2531" s="17">
        <v>0</v>
      </c>
      <c r="AU2531" s="17"/>
      <c r="AV2531" s="17">
        <v>0</v>
      </c>
      <c r="AW2531" s="17">
        <v>0</v>
      </c>
      <c r="AX2531" s="17">
        <v>0</v>
      </c>
      <c r="AY2531" s="17">
        <v>6.5573072212888994E-2</v>
      </c>
      <c r="AZ2531" s="17">
        <v>0</v>
      </c>
      <c r="BA2531" s="17">
        <v>0</v>
      </c>
      <c r="BB2531" s="17"/>
      <c r="BC2531" s="17">
        <v>3.7602333124055101E-2</v>
      </c>
      <c r="BD2531" s="17">
        <v>2.69214450865254E-2</v>
      </c>
      <c r="BE2531" s="17">
        <v>0</v>
      </c>
      <c r="BF2531" s="17">
        <v>7.1781544278103196E-2</v>
      </c>
      <c r="BG2531" s="17">
        <v>0</v>
      </c>
    </row>
    <row r="2532" spans="2:59" x14ac:dyDescent="0.35">
      <c r="B2532" t="s">
        <v>690</v>
      </c>
      <c r="C2532" s="17">
        <v>3.7120003838426799E-2</v>
      </c>
      <c r="D2532" s="17">
        <v>2.9009233884582E-2</v>
      </c>
      <c r="E2532" s="17">
        <v>4.4562964733344798E-2</v>
      </c>
      <c r="F2532" s="17"/>
      <c r="G2532" s="17">
        <v>5.5113337629037001E-2</v>
      </c>
      <c r="H2532" s="17">
        <v>9.7568630730310593E-2</v>
      </c>
      <c r="I2532" s="17">
        <v>0</v>
      </c>
      <c r="J2532" s="17">
        <v>2.8744429465234499E-2</v>
      </c>
      <c r="K2532" s="17">
        <v>4.7474376770926599E-2</v>
      </c>
      <c r="L2532" s="17">
        <v>0</v>
      </c>
      <c r="M2532" s="17"/>
      <c r="N2532" s="17">
        <v>2.9606342737217201E-2</v>
      </c>
      <c r="O2532" s="17">
        <v>5.1438548184892602E-2</v>
      </c>
      <c r="P2532" s="17">
        <v>5.7718695106636901E-2</v>
      </c>
      <c r="Q2532" s="17">
        <v>0</v>
      </c>
      <c r="R2532" s="17"/>
      <c r="S2532" s="17">
        <v>9.3103562907406207E-2</v>
      </c>
      <c r="T2532" s="17">
        <v>9.2515481355902901E-2</v>
      </c>
      <c r="U2532" s="17">
        <v>0</v>
      </c>
      <c r="V2532" s="17">
        <v>0</v>
      </c>
      <c r="W2532" s="17">
        <v>0</v>
      </c>
      <c r="X2532" s="17">
        <v>0</v>
      </c>
      <c r="Y2532" s="17">
        <v>0</v>
      </c>
      <c r="Z2532" s="17">
        <v>0.113570007324948</v>
      </c>
      <c r="AA2532" s="17">
        <v>0</v>
      </c>
      <c r="AB2532" s="17">
        <v>0</v>
      </c>
      <c r="AC2532" s="17">
        <v>0</v>
      </c>
      <c r="AD2532" s="17">
        <v>0.480568100310305</v>
      </c>
      <c r="AE2532" s="17"/>
      <c r="AF2532" s="17">
        <v>1.9012776042848401E-2</v>
      </c>
      <c r="AG2532" s="17">
        <v>5.7104886315197299E-2</v>
      </c>
      <c r="AH2532" s="17">
        <v>0</v>
      </c>
      <c r="AI2532" s="17"/>
      <c r="AJ2532" s="17">
        <v>0</v>
      </c>
      <c r="AK2532" s="17">
        <v>0.114347279059397</v>
      </c>
      <c r="AL2532" s="17">
        <v>0</v>
      </c>
      <c r="AM2532" s="17">
        <v>0</v>
      </c>
      <c r="AN2532" s="17">
        <v>3.8601914327946997E-2</v>
      </c>
      <c r="AO2532" s="17"/>
      <c r="AP2532" s="17">
        <v>0</v>
      </c>
      <c r="AQ2532" s="17">
        <v>8.7852775140908695E-2</v>
      </c>
      <c r="AR2532" s="17">
        <v>0</v>
      </c>
      <c r="AS2532" s="17">
        <v>0</v>
      </c>
      <c r="AT2532" s="17">
        <v>0</v>
      </c>
      <c r="AU2532" s="17"/>
      <c r="AV2532" s="17">
        <v>0.12811270473563099</v>
      </c>
      <c r="AW2532" s="17">
        <v>0</v>
      </c>
      <c r="AX2532" s="17">
        <v>0</v>
      </c>
      <c r="AY2532" s="17">
        <v>0</v>
      </c>
      <c r="AZ2532" s="17">
        <v>0</v>
      </c>
      <c r="BA2532" s="17">
        <v>0</v>
      </c>
      <c r="BB2532" s="17"/>
      <c r="BC2532" s="17">
        <v>0</v>
      </c>
      <c r="BD2532" s="17">
        <v>2.5475784998102002E-2</v>
      </c>
      <c r="BE2532" s="17">
        <v>3.5631735705293301E-2</v>
      </c>
      <c r="BF2532" s="17">
        <v>7.8862158926015294E-2</v>
      </c>
      <c r="BG2532" s="17">
        <v>0</v>
      </c>
    </row>
    <row r="2533" spans="2:59" x14ac:dyDescent="0.35">
      <c r="B2533" t="s">
        <v>691</v>
      </c>
      <c r="C2533" s="17">
        <v>0.21244379619925899</v>
      </c>
      <c r="D2533" s="17">
        <v>0.22484279029391799</v>
      </c>
      <c r="E2533" s="17">
        <v>0.19052953126306499</v>
      </c>
      <c r="F2533" s="17"/>
      <c r="G2533" s="17">
        <v>0.30379905012139002</v>
      </c>
      <c r="H2533" s="17">
        <v>0.186846578618758</v>
      </c>
      <c r="I2533" s="17">
        <v>0.189498375736185</v>
      </c>
      <c r="J2533" s="17">
        <v>0.256237829255614</v>
      </c>
      <c r="K2533" s="17">
        <v>0.107960110646248</v>
      </c>
      <c r="L2533" s="17">
        <v>0.227618107183789</v>
      </c>
      <c r="M2533" s="17"/>
      <c r="N2533" s="17">
        <v>0.184518836422569</v>
      </c>
      <c r="O2533" s="17">
        <v>0.191347835220256</v>
      </c>
      <c r="P2533" s="17">
        <v>0.23953740857323599</v>
      </c>
      <c r="Q2533" s="17">
        <v>0.25972904040007599</v>
      </c>
      <c r="R2533" s="17"/>
      <c r="S2533" s="17">
        <v>0.19790122964237</v>
      </c>
      <c r="T2533" s="17">
        <v>0.31767199914904398</v>
      </c>
      <c r="U2533" s="17">
        <v>0.30094258780820399</v>
      </c>
      <c r="V2533" s="17">
        <v>0</v>
      </c>
      <c r="W2533" s="17">
        <v>0.113935259273848</v>
      </c>
      <c r="X2533" s="17">
        <v>0.463123772673246</v>
      </c>
      <c r="Y2533" s="17">
        <v>0.225152200489323</v>
      </c>
      <c r="Z2533" s="17">
        <v>0</v>
      </c>
      <c r="AA2533" s="17">
        <v>0.20703456403867301</v>
      </c>
      <c r="AB2533" s="17">
        <v>0.12751176485927099</v>
      </c>
      <c r="AC2533" s="17">
        <v>9.4906716026269905E-2</v>
      </c>
      <c r="AD2533" s="17">
        <v>0</v>
      </c>
      <c r="AE2533" s="17"/>
      <c r="AF2533" s="17">
        <v>0.18466779042461201</v>
      </c>
      <c r="AG2533" s="17">
        <v>0.22775871337679099</v>
      </c>
      <c r="AH2533" s="17">
        <v>0.14348471360940701</v>
      </c>
      <c r="AI2533" s="17"/>
      <c r="AJ2533" s="17">
        <v>0.220509430958719</v>
      </c>
      <c r="AK2533" s="17">
        <v>0.26899126118042799</v>
      </c>
      <c r="AL2533" s="17">
        <v>0.35193431122886598</v>
      </c>
      <c r="AM2533" s="17">
        <v>0.54540806481418802</v>
      </c>
      <c r="AN2533" s="17">
        <v>8.3918701911154803E-2</v>
      </c>
      <c r="AO2533" s="17"/>
      <c r="AP2533" s="17">
        <v>0.22373922144716801</v>
      </c>
      <c r="AQ2533" s="17">
        <v>0.20654972152206</v>
      </c>
      <c r="AR2533" s="17">
        <v>0.37596340320537602</v>
      </c>
      <c r="AS2533" s="17">
        <v>0.28671206300534702</v>
      </c>
      <c r="AT2533" s="17">
        <v>0.110878839787624</v>
      </c>
      <c r="AU2533" s="17"/>
      <c r="AV2533" s="17">
        <v>0.108165830316218</v>
      </c>
      <c r="AW2533" s="17">
        <v>0.16086455412549</v>
      </c>
      <c r="AX2533" s="17">
        <v>0.457749010100646</v>
      </c>
      <c r="AY2533" s="17">
        <v>0.26399649032553102</v>
      </c>
      <c r="AZ2533" s="17">
        <v>9.1036693679994493E-2</v>
      </c>
      <c r="BA2533" s="17">
        <v>0.54642555541173199</v>
      </c>
      <c r="BB2533" s="17"/>
      <c r="BC2533" s="17">
        <v>0.19352867735974399</v>
      </c>
      <c r="BD2533" s="17">
        <v>0.23351332760617999</v>
      </c>
      <c r="BE2533" s="17">
        <v>0.227305238634123</v>
      </c>
      <c r="BF2533" s="17">
        <v>0.133731464343401</v>
      </c>
      <c r="BG2533" s="17">
        <v>0</v>
      </c>
    </row>
    <row r="2534" spans="2:59" x14ac:dyDescent="0.35">
      <c r="B2534" t="s">
        <v>692</v>
      </c>
      <c r="C2534" s="17">
        <v>0.172356715122927</v>
      </c>
      <c r="D2534" s="17">
        <v>0.119474064921002</v>
      </c>
      <c r="E2534" s="17">
        <v>0.21988081026881101</v>
      </c>
      <c r="F2534" s="17"/>
      <c r="G2534" s="17">
        <v>0</v>
      </c>
      <c r="H2534" s="17">
        <v>0.31779373572664099</v>
      </c>
      <c r="I2534" s="17">
        <v>9.9874155953458596E-2</v>
      </c>
      <c r="J2534" s="17">
        <v>0.14995870420712801</v>
      </c>
      <c r="K2534" s="17">
        <v>0.29825208488678501</v>
      </c>
      <c r="L2534" s="17">
        <v>0.126110688485331</v>
      </c>
      <c r="M2534" s="17"/>
      <c r="N2534" s="17">
        <v>0.22145857370526001</v>
      </c>
      <c r="O2534" s="17">
        <v>0.15066216146099701</v>
      </c>
      <c r="P2534" s="17">
        <v>0.198654560493674</v>
      </c>
      <c r="Q2534" s="17">
        <v>0.103558328771278</v>
      </c>
      <c r="R2534" s="17"/>
      <c r="S2534" s="17">
        <v>0</v>
      </c>
      <c r="T2534" s="17">
        <v>0.18185045738741101</v>
      </c>
      <c r="U2534" s="17">
        <v>0.25224445929014999</v>
      </c>
      <c r="V2534" s="17">
        <v>0.24953088477895699</v>
      </c>
      <c r="W2534" s="17">
        <v>0.119181663034493</v>
      </c>
      <c r="X2534" s="17">
        <v>0.17786096300769899</v>
      </c>
      <c r="Y2534" s="17">
        <v>0.14509478714555599</v>
      </c>
      <c r="Z2534" s="17">
        <v>0.273524981775224</v>
      </c>
      <c r="AA2534" s="17">
        <v>6.13401291334328E-2</v>
      </c>
      <c r="AB2534" s="17">
        <v>0.31116427408066599</v>
      </c>
      <c r="AC2534" s="17">
        <v>0.18919631840576401</v>
      </c>
      <c r="AD2534" s="17">
        <v>0</v>
      </c>
      <c r="AE2534" s="17"/>
      <c r="AF2534" s="17">
        <v>0.145943168108184</v>
      </c>
      <c r="AG2534" s="17">
        <v>0.23434506565489599</v>
      </c>
      <c r="AH2534" s="17">
        <v>0.20983328912006699</v>
      </c>
      <c r="AI2534" s="17"/>
      <c r="AJ2534" s="17">
        <v>0.21249303998695099</v>
      </c>
      <c r="AK2534" s="17">
        <v>0.124456078067698</v>
      </c>
      <c r="AL2534" s="17">
        <v>0</v>
      </c>
      <c r="AM2534" s="17">
        <v>0</v>
      </c>
      <c r="AN2534" s="17">
        <v>0.18032893595327601</v>
      </c>
      <c r="AO2534" s="17"/>
      <c r="AP2534" s="17">
        <v>0.23489228564769499</v>
      </c>
      <c r="AQ2534" s="17">
        <v>0.17479778590609599</v>
      </c>
      <c r="AR2534" s="17">
        <v>0.16037172194444799</v>
      </c>
      <c r="AS2534" s="17">
        <v>0.167482627553629</v>
      </c>
      <c r="AT2534" s="17">
        <v>0</v>
      </c>
      <c r="AU2534" s="17"/>
      <c r="AV2534" s="17">
        <v>0.23562222300514499</v>
      </c>
      <c r="AW2534" s="17">
        <v>0.22665132245115899</v>
      </c>
      <c r="AX2534" s="17">
        <v>0.121802512140047</v>
      </c>
      <c r="AY2534" s="17">
        <v>0.135600197806832</v>
      </c>
      <c r="AZ2534" s="17">
        <v>7.3539131411741607E-2</v>
      </c>
      <c r="BA2534" s="17">
        <v>0.17980673855079099</v>
      </c>
      <c r="BB2534" s="17"/>
      <c r="BC2534" s="17">
        <v>0.16419550584651699</v>
      </c>
      <c r="BD2534" s="17">
        <v>0.117863457130666</v>
      </c>
      <c r="BE2534" s="17">
        <v>0.24031850468847099</v>
      </c>
      <c r="BF2534" s="17">
        <v>0.132132002561309</v>
      </c>
      <c r="BG2534" s="17">
        <v>0</v>
      </c>
    </row>
    <row r="2535" spans="2:59" x14ac:dyDescent="0.35">
      <c r="B2535" t="s">
        <v>598</v>
      </c>
      <c r="C2535" s="17">
        <v>0.13384834658043901</v>
      </c>
      <c r="D2535" s="17">
        <v>0.148630532566002</v>
      </c>
      <c r="E2535" s="17">
        <v>0.123188323684312</v>
      </c>
      <c r="F2535" s="17"/>
      <c r="G2535" s="17">
        <v>9.6938049331983203E-2</v>
      </c>
      <c r="H2535" s="17">
        <v>7.2451754915153196E-2</v>
      </c>
      <c r="I2535" s="17">
        <v>0.28121334948779397</v>
      </c>
      <c r="J2535" s="17">
        <v>0.106409111053022</v>
      </c>
      <c r="K2535" s="17">
        <v>0.11097606673082</v>
      </c>
      <c r="L2535" s="17">
        <v>0.151901440768554</v>
      </c>
      <c r="M2535" s="17"/>
      <c r="N2535" s="17">
        <v>0.153840225890643</v>
      </c>
      <c r="O2535" s="17">
        <v>0.132442779113566</v>
      </c>
      <c r="P2535" s="17">
        <v>0.136763468001387</v>
      </c>
      <c r="Q2535" s="17">
        <v>0.102213097943831</v>
      </c>
      <c r="R2535" s="17"/>
      <c r="S2535" s="17">
        <v>0.17109495759826099</v>
      </c>
      <c r="T2535" s="17">
        <v>0.12717453517885499</v>
      </c>
      <c r="U2535" s="17">
        <v>0.12045516950308099</v>
      </c>
      <c r="V2535" s="17">
        <v>0</v>
      </c>
      <c r="W2535" s="17">
        <v>0.14324909042186401</v>
      </c>
      <c r="X2535" s="17">
        <v>0</v>
      </c>
      <c r="Y2535" s="17">
        <v>0.14559112381105199</v>
      </c>
      <c r="Z2535" s="17">
        <v>8.0612006420759802E-2</v>
      </c>
      <c r="AA2535" s="17">
        <v>0.27389492226932199</v>
      </c>
      <c r="AB2535" s="17">
        <v>0.14367867024720499</v>
      </c>
      <c r="AC2535" s="17">
        <v>0.24978017666222199</v>
      </c>
      <c r="AD2535" s="17">
        <v>0</v>
      </c>
      <c r="AE2535" s="17"/>
      <c r="AF2535" s="17">
        <v>0.158338172705178</v>
      </c>
      <c r="AG2535" s="17">
        <v>9.7400157034513699E-2</v>
      </c>
      <c r="AH2535" s="17">
        <v>0.19908925595205501</v>
      </c>
      <c r="AI2535" s="17"/>
      <c r="AJ2535" s="17">
        <v>0.11207574534727199</v>
      </c>
      <c r="AK2535" s="17">
        <v>0.16476075156570699</v>
      </c>
      <c r="AL2535" s="17">
        <v>0.22811075340446901</v>
      </c>
      <c r="AM2535" s="17">
        <v>0</v>
      </c>
      <c r="AN2535" s="17">
        <v>0.20556445243881399</v>
      </c>
      <c r="AO2535" s="17"/>
      <c r="AP2535" s="17">
        <v>9.7960667216155706E-2</v>
      </c>
      <c r="AQ2535" s="17">
        <v>0.13548098543815201</v>
      </c>
      <c r="AR2535" s="17">
        <v>0.17124708658839599</v>
      </c>
      <c r="AS2535" s="17">
        <v>0.10394130991209199</v>
      </c>
      <c r="AT2535" s="17">
        <v>0.101434255616599</v>
      </c>
      <c r="AU2535" s="17"/>
      <c r="AV2535" s="17">
        <v>0.170788439480621</v>
      </c>
      <c r="AW2535" s="17">
        <v>0.10526071112737199</v>
      </c>
      <c r="AX2535" s="17">
        <v>0</v>
      </c>
      <c r="AY2535" s="17">
        <v>9.5497802127857898E-2</v>
      </c>
      <c r="AZ2535" s="17">
        <v>8.3282250020957099E-2</v>
      </c>
      <c r="BA2535" s="17">
        <v>7.6486422026367504E-2</v>
      </c>
      <c r="BB2535" s="17"/>
      <c r="BC2535" s="17">
        <v>0.25601290665378701</v>
      </c>
      <c r="BD2535" s="17">
        <v>9.8687611983522203E-2</v>
      </c>
      <c r="BE2535" s="17">
        <v>0.125011454008392</v>
      </c>
      <c r="BF2535" s="17">
        <v>0.16733464605790599</v>
      </c>
      <c r="BG2535" s="17">
        <v>0</v>
      </c>
    </row>
    <row r="2536" spans="2:59" x14ac:dyDescent="0.35">
      <c r="B2536" t="s">
        <v>726</v>
      </c>
      <c r="C2536" s="17">
        <v>0.30481088143290203</v>
      </c>
      <c r="D2536" s="17">
        <v>0.385643468599427</v>
      </c>
      <c r="E2536" s="17">
        <v>0.24036168516318701</v>
      </c>
      <c r="F2536" s="17"/>
      <c r="G2536" s="17">
        <v>0.24313015638945401</v>
      </c>
      <c r="H2536" s="17">
        <v>0.24964955176043599</v>
      </c>
      <c r="I2536" s="17">
        <v>0.33578295108872902</v>
      </c>
      <c r="J2536" s="17">
        <v>0.28401716622314399</v>
      </c>
      <c r="K2536" s="17">
        <v>0.287174413255532</v>
      </c>
      <c r="L2536" s="17">
        <v>0.39724339023315502</v>
      </c>
      <c r="M2536" s="17"/>
      <c r="N2536" s="17">
        <v>0.31635795375847398</v>
      </c>
      <c r="O2536" s="17">
        <v>0.26777224037362002</v>
      </c>
      <c r="P2536" s="17">
        <v>0.23956408308598301</v>
      </c>
      <c r="Q2536" s="17">
        <v>0.42690832472915402</v>
      </c>
      <c r="R2536" s="17"/>
      <c r="S2536" s="17">
        <v>0.37771914971928799</v>
      </c>
      <c r="T2536" s="17">
        <v>0.243740712433448</v>
      </c>
      <c r="U2536" s="17">
        <v>0.2169597411968</v>
      </c>
      <c r="V2536" s="17">
        <v>0.60959720271176798</v>
      </c>
      <c r="W2536" s="17">
        <v>0.49937550031674799</v>
      </c>
      <c r="X2536" s="17">
        <v>0.28398142073389598</v>
      </c>
      <c r="Y2536" s="17">
        <v>0.28013752656733398</v>
      </c>
      <c r="Z2536" s="17">
        <v>0.39620436115103702</v>
      </c>
      <c r="AA2536" s="17">
        <v>0.32217097650869497</v>
      </c>
      <c r="AB2536" s="17">
        <v>0.117465717543025</v>
      </c>
      <c r="AC2536" s="17">
        <v>0.37045900350810601</v>
      </c>
      <c r="AD2536" s="17">
        <v>0</v>
      </c>
      <c r="AE2536" s="17"/>
      <c r="AF2536" s="17">
        <v>0.41074601879325301</v>
      </c>
      <c r="AG2536" s="17">
        <v>0.25734733365767898</v>
      </c>
      <c r="AH2536" s="17">
        <v>0.21771624151146601</v>
      </c>
      <c r="AI2536" s="17"/>
      <c r="AJ2536" s="17">
        <v>0.36661809556689001</v>
      </c>
      <c r="AK2536" s="17">
        <v>0.22575495562253101</v>
      </c>
      <c r="AL2536" s="17">
        <v>0.235466689901977</v>
      </c>
      <c r="AM2536" s="17">
        <v>0.45459193518581198</v>
      </c>
      <c r="AN2536" s="17">
        <v>0.257824201683853</v>
      </c>
      <c r="AO2536" s="17"/>
      <c r="AP2536" s="17">
        <v>0.37152764497178498</v>
      </c>
      <c r="AQ2536" s="17">
        <v>0.29894815087342202</v>
      </c>
      <c r="AR2536" s="17">
        <v>0.141663933292691</v>
      </c>
      <c r="AS2536" s="17">
        <v>0.34630727390246901</v>
      </c>
      <c r="AT2536" s="17">
        <v>0.47746562282327998</v>
      </c>
      <c r="AU2536" s="17"/>
      <c r="AV2536" s="17">
        <v>0.23956580771781699</v>
      </c>
      <c r="AW2536" s="17">
        <v>0.365927702966443</v>
      </c>
      <c r="AX2536" s="17">
        <v>0.28905572087102699</v>
      </c>
      <c r="AY2536" s="17">
        <v>0.38346229555515698</v>
      </c>
      <c r="AZ2536" s="17">
        <v>0.49743579830958101</v>
      </c>
      <c r="BA2536" s="17">
        <v>0.140391909500128</v>
      </c>
      <c r="BB2536" s="17"/>
      <c r="BC2536" s="17">
        <v>0.28504684573814398</v>
      </c>
      <c r="BD2536" s="17">
        <v>0.29607188002339002</v>
      </c>
      <c r="BE2536" s="17">
        <v>0.27195981506807099</v>
      </c>
      <c r="BF2536" s="17">
        <v>0.35740421735097799</v>
      </c>
      <c r="BG2536" s="17">
        <v>0.73447661676772602</v>
      </c>
    </row>
    <row r="2537" spans="2:59" x14ac:dyDescent="0.35">
      <c r="B2537" t="s">
        <v>100</v>
      </c>
      <c r="C2537" s="17">
        <v>8.1121959083344297E-2</v>
      </c>
      <c r="D2537" s="17">
        <v>4.7661444337758103E-2</v>
      </c>
      <c r="E2537" s="17">
        <v>0.110789227361082</v>
      </c>
      <c r="F2537" s="17"/>
      <c r="G2537" s="17">
        <v>5.2168534114582998E-2</v>
      </c>
      <c r="H2537" s="17">
        <v>3.8706999159001797E-2</v>
      </c>
      <c r="I2537" s="17">
        <v>9.3631167733832996E-2</v>
      </c>
      <c r="J2537" s="17">
        <v>0.17463275979585799</v>
      </c>
      <c r="K2537" s="17">
        <v>4.4367238695729602E-2</v>
      </c>
      <c r="L2537" s="17">
        <v>6.3101650733051004E-2</v>
      </c>
      <c r="M2537" s="17"/>
      <c r="N2537" s="17">
        <v>9.4218067485837706E-2</v>
      </c>
      <c r="O2537" s="17">
        <v>8.8327286972467306E-2</v>
      </c>
      <c r="P2537" s="17">
        <v>8.8290787534470103E-2</v>
      </c>
      <c r="Q2537" s="17">
        <v>4.0316855589442202E-2</v>
      </c>
      <c r="R2537" s="17"/>
      <c r="S2537" s="17">
        <v>7.5436811942987902E-2</v>
      </c>
      <c r="T2537" s="17">
        <v>3.7046814495340002E-2</v>
      </c>
      <c r="U2537" s="17">
        <v>0</v>
      </c>
      <c r="V2537" s="17">
        <v>0</v>
      </c>
      <c r="W2537" s="17">
        <v>0.124258486953047</v>
      </c>
      <c r="X2537" s="17">
        <v>7.5033843585159299E-2</v>
      </c>
      <c r="Y2537" s="17">
        <v>0.13916044921332901</v>
      </c>
      <c r="Z2537" s="17">
        <v>0.136088643328031</v>
      </c>
      <c r="AA2537" s="17">
        <v>0</v>
      </c>
      <c r="AB2537" s="17">
        <v>0.17332017232191599</v>
      </c>
      <c r="AC2537" s="17">
        <v>9.5657785397636794E-2</v>
      </c>
      <c r="AD2537" s="17">
        <v>0.51943189968969505</v>
      </c>
      <c r="AE2537" s="17"/>
      <c r="AF2537" s="17">
        <v>5.7218663274067202E-2</v>
      </c>
      <c r="AG2537" s="17">
        <v>8.9233891174698696E-2</v>
      </c>
      <c r="AH2537" s="17">
        <v>9.2895282697447096E-2</v>
      </c>
      <c r="AI2537" s="17"/>
      <c r="AJ2537" s="17">
        <v>4.8856091603067101E-2</v>
      </c>
      <c r="AK2537" s="17">
        <v>0.10168967450423901</v>
      </c>
      <c r="AL2537" s="17">
        <v>0.18448824546468801</v>
      </c>
      <c r="AM2537" s="17">
        <v>0</v>
      </c>
      <c r="AN2537" s="17">
        <v>0.116238814962374</v>
      </c>
      <c r="AO2537" s="17"/>
      <c r="AP2537" s="17">
        <v>3.2076573401666399E-2</v>
      </c>
      <c r="AQ2537" s="17">
        <v>7.8597784211971805E-2</v>
      </c>
      <c r="AR2537" s="17">
        <v>0.150753854969089</v>
      </c>
      <c r="AS2537" s="17">
        <v>4.4366616609529001E-2</v>
      </c>
      <c r="AT2537" s="17">
        <v>8.8440077967959496E-2</v>
      </c>
      <c r="AU2537" s="17"/>
      <c r="AV2537" s="17">
        <v>0.117744994744569</v>
      </c>
      <c r="AW2537" s="17">
        <v>9.8525931105972006E-2</v>
      </c>
      <c r="AX2537" s="17">
        <v>0.13139275688828</v>
      </c>
      <c r="AY2537" s="17">
        <v>2.8842635031052801E-2</v>
      </c>
      <c r="AZ2537" s="17">
        <v>7.2613424729418896E-2</v>
      </c>
      <c r="BA2537" s="17">
        <v>5.6889374510980799E-2</v>
      </c>
      <c r="BB2537" s="17"/>
      <c r="BC2537" s="17">
        <v>3.1961091214440997E-2</v>
      </c>
      <c r="BD2537" s="17">
        <v>0.107650488152897</v>
      </c>
      <c r="BE2537" s="17">
        <v>9.9773251895650006E-2</v>
      </c>
      <c r="BF2537" s="17">
        <v>5.8753966482287902E-2</v>
      </c>
      <c r="BG2537" s="17">
        <v>0.26552338323227498</v>
      </c>
    </row>
    <row r="2538" spans="2:59" x14ac:dyDescent="0.35">
      <c r="C2538" s="17"/>
      <c r="D2538" s="17"/>
      <c r="E2538" s="17"/>
      <c r="F2538" s="17"/>
      <c r="G2538" s="17"/>
      <c r="H2538" s="17"/>
      <c r="I2538" s="17"/>
      <c r="J2538" s="17"/>
      <c r="K2538" s="17"/>
      <c r="L2538" s="17"/>
      <c r="M2538" s="17"/>
      <c r="N2538" s="17"/>
      <c r="O2538" s="17"/>
      <c r="P2538" s="17"/>
      <c r="Q2538" s="17"/>
      <c r="R2538" s="17"/>
      <c r="S2538" s="17"/>
      <c r="T2538" s="17"/>
      <c r="U2538" s="17"/>
      <c r="V2538" s="17"/>
      <c r="W2538" s="17"/>
      <c r="X2538" s="17"/>
      <c r="Y2538" s="17"/>
      <c r="Z2538" s="17"/>
      <c r="AA2538" s="17"/>
      <c r="AB2538" s="17"/>
      <c r="AC2538" s="17"/>
      <c r="AD2538" s="17"/>
      <c r="AE2538" s="17"/>
      <c r="AF2538" s="17"/>
      <c r="AG2538" s="17"/>
      <c r="AH2538" s="17"/>
      <c r="AI2538" s="17"/>
      <c r="AJ2538" s="17"/>
      <c r="AK2538" s="17"/>
      <c r="AL2538" s="17"/>
      <c r="AM2538" s="17"/>
      <c r="AN2538" s="17"/>
      <c r="AO2538" s="17"/>
      <c r="AP2538" s="17"/>
      <c r="AQ2538" s="17"/>
      <c r="AR2538" s="17"/>
      <c r="AS2538" s="17"/>
      <c r="AT2538" s="17"/>
      <c r="AU2538" s="17"/>
      <c r="AV2538" s="17"/>
      <c r="AW2538" s="17"/>
      <c r="AX2538" s="17"/>
      <c r="AY2538" s="17"/>
      <c r="AZ2538" s="17"/>
      <c r="BA2538" s="17"/>
      <c r="BB2538" s="17"/>
      <c r="BC2538" s="17"/>
      <c r="BD2538" s="17"/>
      <c r="BE2538" s="17"/>
      <c r="BF2538" s="17"/>
      <c r="BG2538" s="17"/>
    </row>
    <row r="2539" spans="2:59" x14ac:dyDescent="0.35">
      <c r="B2539" s="6" t="s">
        <v>752</v>
      </c>
      <c r="C2539" s="17"/>
      <c r="D2539" s="17"/>
      <c r="E2539" s="17"/>
      <c r="F2539" s="17"/>
      <c r="G2539" s="17"/>
      <c r="H2539" s="17"/>
      <c r="I2539" s="17"/>
      <c r="J2539" s="17"/>
      <c r="K2539" s="17"/>
      <c r="L2539" s="17"/>
      <c r="M2539" s="17"/>
      <c r="N2539" s="17"/>
      <c r="O2539" s="17"/>
      <c r="P2539" s="17"/>
      <c r="Q2539" s="17"/>
      <c r="R2539" s="17"/>
      <c r="S2539" s="17"/>
      <c r="T2539" s="17"/>
      <c r="U2539" s="17"/>
      <c r="V2539" s="17"/>
      <c r="W2539" s="17"/>
      <c r="X2539" s="17"/>
      <c r="Y2539" s="17"/>
      <c r="Z2539" s="17"/>
      <c r="AA2539" s="17"/>
      <c r="AB2539" s="17"/>
      <c r="AC2539" s="17"/>
      <c r="AD2539" s="17"/>
      <c r="AE2539" s="17"/>
      <c r="AF2539" s="17"/>
      <c r="AG2539" s="17"/>
      <c r="AH2539" s="17"/>
      <c r="AI2539" s="17"/>
      <c r="AJ2539" s="17"/>
      <c r="AK2539" s="17"/>
      <c r="AL2539" s="17"/>
      <c r="AM2539" s="17"/>
      <c r="AN2539" s="17"/>
      <c r="AO2539" s="17"/>
      <c r="AP2539" s="17"/>
      <c r="AQ2539" s="17"/>
      <c r="AR2539" s="17"/>
      <c r="AS2539" s="17"/>
      <c r="AT2539" s="17"/>
      <c r="AU2539" s="17"/>
      <c r="AV2539" s="17"/>
      <c r="AW2539" s="17"/>
      <c r="AX2539" s="17"/>
      <c r="AY2539" s="17"/>
      <c r="AZ2539" s="17"/>
      <c r="BA2539" s="17"/>
      <c r="BB2539" s="17"/>
      <c r="BC2539" s="17"/>
      <c r="BD2539" s="17"/>
      <c r="BE2539" s="17"/>
      <c r="BF2539" s="17"/>
      <c r="BG2539" s="17"/>
    </row>
    <row r="2540" spans="2:59" x14ac:dyDescent="0.35">
      <c r="B2540" s="24" t="s">
        <v>724</v>
      </c>
      <c r="C2540" s="17"/>
      <c r="D2540" s="17"/>
      <c r="E2540" s="17"/>
      <c r="F2540" s="17"/>
      <c r="G2540" s="17"/>
      <c r="H2540" s="17"/>
      <c r="I2540" s="17"/>
      <c r="J2540" s="17"/>
      <c r="K2540" s="17"/>
      <c r="L2540" s="17"/>
      <c r="M2540" s="17"/>
      <c r="N2540" s="17"/>
      <c r="O2540" s="17"/>
      <c r="P2540" s="17"/>
      <c r="Q2540" s="17"/>
      <c r="R2540" s="17"/>
      <c r="S2540" s="17"/>
      <c r="T2540" s="17"/>
      <c r="U2540" s="17"/>
      <c r="V2540" s="17"/>
      <c r="W2540" s="17"/>
      <c r="X2540" s="17"/>
      <c r="Y2540" s="17"/>
      <c r="Z2540" s="17"/>
      <c r="AA2540" s="17"/>
      <c r="AB2540" s="17"/>
      <c r="AC2540" s="17"/>
      <c r="AD2540" s="17"/>
      <c r="AE2540" s="17"/>
      <c r="AF2540" s="17"/>
      <c r="AG2540" s="17"/>
      <c r="AH2540" s="17"/>
      <c r="AI2540" s="17"/>
      <c r="AJ2540" s="17"/>
      <c r="AK2540" s="17"/>
      <c r="AL2540" s="17"/>
      <c r="AM2540" s="17"/>
      <c r="AN2540" s="17"/>
      <c r="AO2540" s="17"/>
      <c r="AP2540" s="17"/>
      <c r="AQ2540" s="17"/>
      <c r="AR2540" s="17"/>
      <c r="AS2540" s="17"/>
      <c r="AT2540" s="17"/>
      <c r="AU2540" s="17"/>
      <c r="AV2540" s="17"/>
      <c r="AW2540" s="17"/>
      <c r="AX2540" s="17"/>
      <c r="AY2540" s="17"/>
      <c r="AZ2540" s="17"/>
      <c r="BA2540" s="17"/>
      <c r="BB2540" s="17"/>
      <c r="BC2540" s="17"/>
      <c r="BD2540" s="17"/>
      <c r="BE2540" s="17"/>
      <c r="BF2540" s="17"/>
      <c r="BG2540" s="17"/>
    </row>
    <row r="2541" spans="2:59" x14ac:dyDescent="0.35">
      <c r="B2541" t="s">
        <v>721</v>
      </c>
      <c r="C2541" s="17">
        <v>0.14436071843082901</v>
      </c>
      <c r="D2541" s="17">
        <v>0.18814889195272</v>
      </c>
      <c r="E2541" s="17">
        <v>0.110538506237657</v>
      </c>
      <c r="F2541" s="17"/>
      <c r="G2541" s="17">
        <v>0.102694393359838</v>
      </c>
      <c r="H2541" s="17">
        <v>4.42963908361984E-2</v>
      </c>
      <c r="I2541" s="17">
        <v>0.17198460582092601</v>
      </c>
      <c r="J2541" s="17">
        <v>0.14245604768339301</v>
      </c>
      <c r="K2541" s="17">
        <v>0.21694086080664199</v>
      </c>
      <c r="L2541" s="17">
        <v>0.138369417863244</v>
      </c>
      <c r="M2541" s="17"/>
      <c r="N2541" s="17">
        <v>0.110363975356536</v>
      </c>
      <c r="O2541" s="17">
        <v>0.17904716433586099</v>
      </c>
      <c r="P2541" s="17">
        <v>0.21993966614145599</v>
      </c>
      <c r="Q2541" s="17">
        <v>8.2509821716950704E-2</v>
      </c>
      <c r="R2541" s="17"/>
      <c r="S2541" s="17">
        <v>6.9008146664066503E-2</v>
      </c>
      <c r="T2541" s="17">
        <v>0.165108979730267</v>
      </c>
      <c r="U2541" s="17">
        <v>0.35980067691058598</v>
      </c>
      <c r="V2541" s="17">
        <v>0</v>
      </c>
      <c r="W2541" s="17">
        <v>0</v>
      </c>
      <c r="X2541" s="17">
        <v>0.31608618386334802</v>
      </c>
      <c r="Y2541" s="17">
        <v>0.12802219209044199</v>
      </c>
      <c r="Z2541" s="17">
        <v>0</v>
      </c>
      <c r="AA2541" s="17">
        <v>0.125864443354917</v>
      </c>
      <c r="AB2541" s="17">
        <v>0.29065383211447399</v>
      </c>
      <c r="AC2541" s="17">
        <v>0.18206938457972399</v>
      </c>
      <c r="AD2541" s="17">
        <v>0</v>
      </c>
      <c r="AE2541" s="17"/>
      <c r="AF2541" s="17">
        <v>0.19695943719179401</v>
      </c>
      <c r="AG2541" s="17">
        <v>0.111356077911249</v>
      </c>
      <c r="AH2541" s="17">
        <v>0.11741560554802</v>
      </c>
      <c r="AI2541" s="17"/>
      <c r="AJ2541" s="17">
        <v>0.21658080636867599</v>
      </c>
      <c r="AK2541" s="17">
        <v>7.8462132246842203E-2</v>
      </c>
      <c r="AL2541" s="17">
        <v>0.50260578393210098</v>
      </c>
      <c r="AM2541" s="17">
        <v>0</v>
      </c>
      <c r="AN2541" s="17">
        <v>0.162729832910251</v>
      </c>
      <c r="AO2541" s="17"/>
      <c r="AP2541" s="17">
        <v>0.195775186547786</v>
      </c>
      <c r="AQ2541" s="17">
        <v>0.112715797986113</v>
      </c>
      <c r="AR2541" s="17">
        <v>0.14781440227338399</v>
      </c>
      <c r="AS2541" s="17">
        <v>0.31538732482979298</v>
      </c>
      <c r="AT2541" s="17">
        <v>0</v>
      </c>
      <c r="AU2541" s="17"/>
      <c r="AV2541" s="17">
        <v>6.76524318505074E-2</v>
      </c>
      <c r="AW2541" s="17">
        <v>0.167590013132179</v>
      </c>
      <c r="AX2541" s="17">
        <v>0.342878888836051</v>
      </c>
      <c r="AY2541" s="17">
        <v>0.20306434977547799</v>
      </c>
      <c r="AZ2541" s="17">
        <v>0.146094168218001</v>
      </c>
      <c r="BA2541" s="17">
        <v>0</v>
      </c>
      <c r="BB2541" s="17"/>
      <c r="BC2541" s="17">
        <v>0.16727601454899099</v>
      </c>
      <c r="BD2541" s="17">
        <v>0.14544484060399299</v>
      </c>
      <c r="BE2541" s="17">
        <v>4.96251925635647E-2</v>
      </c>
      <c r="BF2541" s="17">
        <v>0.38472471462595698</v>
      </c>
      <c r="BG2541" s="17">
        <v>0</v>
      </c>
    </row>
    <row r="2542" spans="2:59" x14ac:dyDescent="0.35">
      <c r="B2542" t="s">
        <v>689</v>
      </c>
      <c r="C2542" s="17">
        <v>0.16994611812222701</v>
      </c>
      <c r="D2542" s="17">
        <v>0.208186485106546</v>
      </c>
      <c r="E2542" s="17">
        <v>0.14108735229359201</v>
      </c>
      <c r="F2542" s="17"/>
      <c r="G2542" s="17">
        <v>0.214282705445758</v>
      </c>
      <c r="H2542" s="17">
        <v>0.160889478352299</v>
      </c>
      <c r="I2542" s="17">
        <v>0.30278249454320899</v>
      </c>
      <c r="J2542" s="17">
        <v>3.9331325578399703E-2</v>
      </c>
      <c r="K2542" s="17">
        <v>5.1405511621193403E-2</v>
      </c>
      <c r="L2542" s="17">
        <v>0.25800936316776701</v>
      </c>
      <c r="M2542" s="17"/>
      <c r="N2542" s="17">
        <v>0.29927212963079602</v>
      </c>
      <c r="O2542" s="17">
        <v>6.8635006231544698E-2</v>
      </c>
      <c r="P2542" s="17">
        <v>4.0904523509320903E-2</v>
      </c>
      <c r="Q2542" s="17">
        <v>0.25830635604707602</v>
      </c>
      <c r="R2542" s="17"/>
      <c r="S2542" s="17">
        <v>0.28153431389942801</v>
      </c>
      <c r="T2542" s="17">
        <v>5.7009294016060801E-2</v>
      </c>
      <c r="U2542" s="17">
        <v>0</v>
      </c>
      <c r="V2542" s="17">
        <v>0.29528411446407499</v>
      </c>
      <c r="W2542" s="17">
        <v>0.167193606438407</v>
      </c>
      <c r="X2542" s="17">
        <v>0.381741817572336</v>
      </c>
      <c r="Y2542" s="17">
        <v>0.112413215373935</v>
      </c>
      <c r="Z2542" s="17">
        <v>0</v>
      </c>
      <c r="AA2542" s="17">
        <v>0.11431077422950001</v>
      </c>
      <c r="AB2542" s="17">
        <v>0.23965996221267699</v>
      </c>
      <c r="AC2542" s="17">
        <v>0.29120455935674999</v>
      </c>
      <c r="AD2542" s="17">
        <v>0</v>
      </c>
      <c r="AE2542" s="17"/>
      <c r="AF2542" s="17">
        <v>8.9029085790826204E-2</v>
      </c>
      <c r="AG2542" s="17">
        <v>0.24031785917963</v>
      </c>
      <c r="AH2542" s="17">
        <v>0.202275850651222</v>
      </c>
      <c r="AI2542" s="17"/>
      <c r="AJ2542" s="17">
        <v>0.152931669452749</v>
      </c>
      <c r="AK2542" s="17">
        <v>0.25043603924080698</v>
      </c>
      <c r="AL2542" s="17">
        <v>0.24673541464652099</v>
      </c>
      <c r="AM2542" s="17">
        <v>0</v>
      </c>
      <c r="AN2542" s="17">
        <v>0</v>
      </c>
      <c r="AO2542" s="17"/>
      <c r="AP2542" s="17">
        <v>0.246605352539915</v>
      </c>
      <c r="AQ2542" s="17">
        <v>0.32443843660851901</v>
      </c>
      <c r="AR2542" s="17">
        <v>0.13510219831065501</v>
      </c>
      <c r="AS2542" s="17">
        <v>4.7454701085140299E-2</v>
      </c>
      <c r="AT2542" s="17">
        <v>0</v>
      </c>
      <c r="AU2542" s="17"/>
      <c r="AV2542" s="17">
        <v>0.304650010753582</v>
      </c>
      <c r="AW2542" s="17">
        <v>0.234034143799838</v>
      </c>
      <c r="AX2542" s="17">
        <v>0</v>
      </c>
      <c r="AY2542" s="17">
        <v>0.12894173622809799</v>
      </c>
      <c r="AZ2542" s="17">
        <v>0.116907836639516</v>
      </c>
      <c r="BA2542" s="17">
        <v>0.124126505682227</v>
      </c>
      <c r="BB2542" s="17"/>
      <c r="BC2542" s="17">
        <v>8.8696415184792099E-2</v>
      </c>
      <c r="BD2542" s="17">
        <v>8.6973178400914605E-2</v>
      </c>
      <c r="BE2542" s="17">
        <v>0.18841903911317701</v>
      </c>
      <c r="BF2542" s="17">
        <v>0.47455020424031602</v>
      </c>
      <c r="BG2542" s="17">
        <v>1</v>
      </c>
    </row>
    <row r="2543" spans="2:59" x14ac:dyDescent="0.35">
      <c r="B2543" t="s">
        <v>690</v>
      </c>
      <c r="C2543" s="17">
        <v>0.16605797163445299</v>
      </c>
      <c r="D2543" s="17">
        <v>0.109791951508937</v>
      </c>
      <c r="E2543" s="17">
        <v>0.21495301307383799</v>
      </c>
      <c r="F2543" s="17"/>
      <c r="G2543" s="17">
        <v>0.483654364785778</v>
      </c>
      <c r="H2543" s="17">
        <v>0.195025772151422</v>
      </c>
      <c r="I2543" s="17">
        <v>8.0887646296138205E-2</v>
      </c>
      <c r="J2543" s="17">
        <v>3.4001496368228197E-2</v>
      </c>
      <c r="K2543" s="17">
        <v>0.11279298805165</v>
      </c>
      <c r="L2543" s="17">
        <v>0.26180819902447</v>
      </c>
      <c r="M2543" s="17"/>
      <c r="N2543" s="17">
        <v>0.21292985263251801</v>
      </c>
      <c r="O2543" s="17">
        <v>0.18531796147812701</v>
      </c>
      <c r="P2543" s="17">
        <v>0.140419009550313</v>
      </c>
      <c r="Q2543" s="17">
        <v>0.123794872303072</v>
      </c>
      <c r="R2543" s="17"/>
      <c r="S2543" s="17">
        <v>0.20236265264291101</v>
      </c>
      <c r="T2543" s="17">
        <v>5.8307611640793698E-2</v>
      </c>
      <c r="U2543" s="17">
        <v>0.29084142755235698</v>
      </c>
      <c r="V2543" s="17">
        <v>0.13023331383091399</v>
      </c>
      <c r="W2543" s="17">
        <v>0</v>
      </c>
      <c r="X2543" s="17">
        <v>0</v>
      </c>
      <c r="Y2543" s="17">
        <v>0.40160682626321698</v>
      </c>
      <c r="Z2543" s="17">
        <v>0.48523052054348398</v>
      </c>
      <c r="AA2543" s="17">
        <v>0.26831225116574697</v>
      </c>
      <c r="AB2543" s="17">
        <v>0</v>
      </c>
      <c r="AC2543" s="17">
        <v>0.15232512578516699</v>
      </c>
      <c r="AD2543" s="17">
        <v>0.31741259606941802</v>
      </c>
      <c r="AE2543" s="17"/>
      <c r="AF2543" s="17">
        <v>0.120755462500188</v>
      </c>
      <c r="AG2543" s="17">
        <v>0.16289046503985699</v>
      </c>
      <c r="AH2543" s="17">
        <v>0.11947568003341701</v>
      </c>
      <c r="AI2543" s="17"/>
      <c r="AJ2543" s="17">
        <v>0.15018291680336099</v>
      </c>
      <c r="AK2543" s="17">
        <v>0.181707744418553</v>
      </c>
      <c r="AL2543" s="17">
        <v>0</v>
      </c>
      <c r="AM2543" s="17">
        <v>0</v>
      </c>
      <c r="AN2543" s="17">
        <v>0.186193363416468</v>
      </c>
      <c r="AO2543" s="17"/>
      <c r="AP2543" s="17">
        <v>0.17267040687775601</v>
      </c>
      <c r="AQ2543" s="17">
        <v>0.142386532821005</v>
      </c>
      <c r="AR2543" s="17">
        <v>0.13951610899886099</v>
      </c>
      <c r="AS2543" s="17">
        <v>8.5925648416593406E-2</v>
      </c>
      <c r="AT2543" s="17">
        <v>0.29721394620900499</v>
      </c>
      <c r="AU2543" s="17"/>
      <c r="AV2543" s="17">
        <v>0.220505047491455</v>
      </c>
      <c r="AW2543" s="17">
        <v>0.15020096004571801</v>
      </c>
      <c r="AX2543" s="17">
        <v>0.312190766111476</v>
      </c>
      <c r="AY2543" s="17">
        <v>0.156874448690972</v>
      </c>
      <c r="AZ2543" s="17">
        <v>0.18909326877347499</v>
      </c>
      <c r="BA2543" s="17">
        <v>0</v>
      </c>
      <c r="BB2543" s="17"/>
      <c r="BC2543" s="17">
        <v>4.0112668723552999E-2</v>
      </c>
      <c r="BD2543" s="17">
        <v>0.101111049541069</v>
      </c>
      <c r="BE2543" s="17">
        <v>0.28444967006533201</v>
      </c>
      <c r="BF2543" s="17">
        <v>0.140725081133727</v>
      </c>
      <c r="BG2543" s="17">
        <v>0</v>
      </c>
    </row>
    <row r="2544" spans="2:59" x14ac:dyDescent="0.35">
      <c r="B2544" t="s">
        <v>691</v>
      </c>
      <c r="C2544" s="17">
        <v>0.25620781015056798</v>
      </c>
      <c r="D2544" s="17">
        <v>0.16352249179039499</v>
      </c>
      <c r="E2544" s="17">
        <v>0.321023650012291</v>
      </c>
      <c r="F2544" s="17"/>
      <c r="G2544" s="17">
        <v>0</v>
      </c>
      <c r="H2544" s="17">
        <v>0.31217186692664201</v>
      </c>
      <c r="I2544" s="17">
        <v>9.5812022534764396E-2</v>
      </c>
      <c r="J2544" s="17">
        <v>0.5063260795151</v>
      </c>
      <c r="K2544" s="17">
        <v>0.22626758231151101</v>
      </c>
      <c r="L2544" s="17">
        <v>0.26573423722734402</v>
      </c>
      <c r="M2544" s="17"/>
      <c r="N2544" s="17">
        <v>0.141544439273707</v>
      </c>
      <c r="O2544" s="17">
        <v>0.182077279557046</v>
      </c>
      <c r="P2544" s="17">
        <v>0.35489657128587998</v>
      </c>
      <c r="Q2544" s="17">
        <v>0.362052392935996</v>
      </c>
      <c r="R2544" s="17"/>
      <c r="S2544" s="17">
        <v>0.142862525388675</v>
      </c>
      <c r="T2544" s="17">
        <v>0.43254309603882202</v>
      </c>
      <c r="U2544" s="17">
        <v>0.242574588996955</v>
      </c>
      <c r="V2544" s="17">
        <v>0.11506288773126699</v>
      </c>
      <c r="W2544" s="17">
        <v>0.37654102613693602</v>
      </c>
      <c r="X2544" s="17">
        <v>0.30217199856431598</v>
      </c>
      <c r="Y2544" s="17">
        <v>0.120795846788049</v>
      </c>
      <c r="Z2544" s="17">
        <v>0.51476947945651597</v>
      </c>
      <c r="AA2544" s="17">
        <v>0.39584499671429901</v>
      </c>
      <c r="AB2544" s="17">
        <v>0.20719669167094101</v>
      </c>
      <c r="AC2544" s="17">
        <v>0.17555719483555399</v>
      </c>
      <c r="AD2544" s="17">
        <v>0</v>
      </c>
      <c r="AE2544" s="17"/>
      <c r="AF2544" s="17">
        <v>0.339111649760656</v>
      </c>
      <c r="AG2544" s="17">
        <v>0.28280726177231402</v>
      </c>
      <c r="AH2544" s="17">
        <v>0.13060247688586901</v>
      </c>
      <c r="AI2544" s="17"/>
      <c r="AJ2544" s="17">
        <v>0.224497079504893</v>
      </c>
      <c r="AK2544" s="17">
        <v>0.34243584989407999</v>
      </c>
      <c r="AL2544" s="17">
        <v>0.25065880142137698</v>
      </c>
      <c r="AM2544" s="17">
        <v>0.40248699912470598</v>
      </c>
      <c r="AN2544" s="17">
        <v>0.25400050990202899</v>
      </c>
      <c r="AO2544" s="17"/>
      <c r="AP2544" s="17">
        <v>0.205475470525979</v>
      </c>
      <c r="AQ2544" s="17">
        <v>0.26079282218087801</v>
      </c>
      <c r="AR2544" s="17">
        <v>0.57756729041709998</v>
      </c>
      <c r="AS2544" s="17">
        <v>0.14410795884524899</v>
      </c>
      <c r="AT2544" s="17">
        <v>0.52391267619460102</v>
      </c>
      <c r="AU2544" s="17"/>
      <c r="AV2544" s="17">
        <v>0.27007970203456799</v>
      </c>
      <c r="AW2544" s="17">
        <v>0.168171630880908</v>
      </c>
      <c r="AX2544" s="17">
        <v>0.344930345052472</v>
      </c>
      <c r="AY2544" s="17">
        <v>9.9832872397587202E-2</v>
      </c>
      <c r="AZ2544" s="17">
        <v>0.33332339130489502</v>
      </c>
      <c r="BA2544" s="17">
        <v>0.53761028119631404</v>
      </c>
      <c r="BB2544" s="17"/>
      <c r="BC2544" s="17">
        <v>0.44675511924191302</v>
      </c>
      <c r="BD2544" s="17">
        <v>0.35499712958895402</v>
      </c>
      <c r="BE2544" s="17">
        <v>0.20392316028547899</v>
      </c>
      <c r="BF2544" s="17">
        <v>0</v>
      </c>
      <c r="BG2544" s="17">
        <v>0</v>
      </c>
    </row>
    <row r="2545" spans="2:59" x14ac:dyDescent="0.35">
      <c r="B2545" t="s">
        <v>692</v>
      </c>
      <c r="C2545" s="17">
        <v>8.9846523266155803E-2</v>
      </c>
      <c r="D2545" s="17">
        <v>9.5662659751749396E-2</v>
      </c>
      <c r="E2545" s="17">
        <v>8.6446661927797E-2</v>
      </c>
      <c r="F2545" s="17"/>
      <c r="G2545" s="17">
        <v>0.10778392058995</v>
      </c>
      <c r="H2545" s="17">
        <v>6.5280513447424804E-2</v>
      </c>
      <c r="I2545" s="17">
        <v>0.130067121944446</v>
      </c>
      <c r="J2545" s="17">
        <v>0.13987008087648101</v>
      </c>
      <c r="K2545" s="17">
        <v>5.7262358732802499E-2</v>
      </c>
      <c r="L2545" s="17">
        <v>3.5690008154305397E-2</v>
      </c>
      <c r="M2545" s="17"/>
      <c r="N2545" s="17">
        <v>0.12063704931088</v>
      </c>
      <c r="O2545" s="17">
        <v>0.15796659986828601</v>
      </c>
      <c r="P2545" s="17">
        <v>0</v>
      </c>
      <c r="Q2545" s="17">
        <v>5.6428279970649899E-2</v>
      </c>
      <c r="R2545" s="17"/>
      <c r="S2545" s="17">
        <v>0.10472141097477899</v>
      </c>
      <c r="T2545" s="17">
        <v>0.115021001920453</v>
      </c>
      <c r="U2545" s="17">
        <v>0</v>
      </c>
      <c r="V2545" s="17">
        <v>0.182201229020621</v>
      </c>
      <c r="W2545" s="17">
        <v>0.167193606438407</v>
      </c>
      <c r="X2545" s="17">
        <v>0</v>
      </c>
      <c r="Y2545" s="17">
        <v>0</v>
      </c>
      <c r="Z2545" s="17">
        <v>0</v>
      </c>
      <c r="AA2545" s="17">
        <v>0</v>
      </c>
      <c r="AB2545" s="17">
        <v>7.3154203353954395E-2</v>
      </c>
      <c r="AC2545" s="17">
        <v>0.19884373544280501</v>
      </c>
      <c r="AD2545" s="17">
        <v>0.27540832870655202</v>
      </c>
      <c r="AE2545" s="17"/>
      <c r="AF2545" s="17">
        <v>8.3892835310012306E-2</v>
      </c>
      <c r="AG2545" s="17">
        <v>7.8295833255731501E-2</v>
      </c>
      <c r="AH2545" s="17">
        <v>0.102143862126879</v>
      </c>
      <c r="AI2545" s="17"/>
      <c r="AJ2545" s="17">
        <v>5.8887885416014703E-2</v>
      </c>
      <c r="AK2545" s="17">
        <v>0</v>
      </c>
      <c r="AL2545" s="17">
        <v>0</v>
      </c>
      <c r="AM2545" s="17">
        <v>0.22065748160037399</v>
      </c>
      <c r="AN2545" s="17">
        <v>0.15722943294910199</v>
      </c>
      <c r="AO2545" s="17"/>
      <c r="AP2545" s="17">
        <v>3.9411866244212501E-2</v>
      </c>
      <c r="AQ2545" s="17">
        <v>4.8084943712627302E-2</v>
      </c>
      <c r="AR2545" s="17">
        <v>0</v>
      </c>
      <c r="AS2545" s="17">
        <v>0.25041624733975598</v>
      </c>
      <c r="AT2545" s="17">
        <v>0</v>
      </c>
      <c r="AU2545" s="17"/>
      <c r="AV2545" s="17">
        <v>6.9542481012501697E-2</v>
      </c>
      <c r="AW2545" s="17">
        <v>0</v>
      </c>
      <c r="AX2545" s="17">
        <v>0</v>
      </c>
      <c r="AY2545" s="17">
        <v>0.25437998152519598</v>
      </c>
      <c r="AZ2545" s="17">
        <v>0</v>
      </c>
      <c r="BA2545" s="17">
        <v>0.230324525013409</v>
      </c>
      <c r="BB2545" s="17"/>
      <c r="BC2545" s="17">
        <v>8.6318127738002903E-2</v>
      </c>
      <c r="BD2545" s="17">
        <v>0.16438767032169899</v>
      </c>
      <c r="BE2545" s="17">
        <v>5.43649766641979E-2</v>
      </c>
      <c r="BF2545" s="17">
        <v>0</v>
      </c>
      <c r="BG2545" s="17">
        <v>0</v>
      </c>
    </row>
    <row r="2546" spans="2:59" x14ac:dyDescent="0.35">
      <c r="B2546" t="s">
        <v>598</v>
      </c>
      <c r="C2546" s="17">
        <v>5.1603240761112203E-2</v>
      </c>
      <c r="D2546" s="17">
        <v>2.52215973556154E-2</v>
      </c>
      <c r="E2546" s="17">
        <v>7.4122908689858102E-2</v>
      </c>
      <c r="F2546" s="17"/>
      <c r="G2546" s="17">
        <v>9.1584615818675302E-2</v>
      </c>
      <c r="H2546" s="17">
        <v>9.2573295103428793E-2</v>
      </c>
      <c r="I2546" s="17">
        <v>0.11148851386493799</v>
      </c>
      <c r="J2546" s="17">
        <v>0</v>
      </c>
      <c r="K2546" s="17">
        <v>5.6394004562670998E-2</v>
      </c>
      <c r="L2546" s="17">
        <v>0</v>
      </c>
      <c r="M2546" s="17"/>
      <c r="N2546" s="17">
        <v>4.75866266289377E-2</v>
      </c>
      <c r="O2546" s="17">
        <v>7.6153640926018604E-2</v>
      </c>
      <c r="P2546" s="17">
        <v>9.1966314375281202E-2</v>
      </c>
      <c r="Q2546" s="17">
        <v>0</v>
      </c>
      <c r="R2546" s="17"/>
      <c r="S2546" s="17">
        <v>0.110410464728264</v>
      </c>
      <c r="T2546" s="17">
        <v>0.116514917476861</v>
      </c>
      <c r="U2546" s="17">
        <v>0</v>
      </c>
      <c r="V2546" s="17">
        <v>0</v>
      </c>
      <c r="W2546" s="17">
        <v>0</v>
      </c>
      <c r="X2546" s="17">
        <v>0</v>
      </c>
      <c r="Y2546" s="17">
        <v>0</v>
      </c>
      <c r="Z2546" s="17">
        <v>0</v>
      </c>
      <c r="AA2546" s="17">
        <v>0</v>
      </c>
      <c r="AB2546" s="17">
        <v>0.103738854024118</v>
      </c>
      <c r="AC2546" s="17">
        <v>0</v>
      </c>
      <c r="AD2546" s="17">
        <v>0</v>
      </c>
      <c r="AE2546" s="17"/>
      <c r="AF2546" s="17">
        <v>5.0409721067235097E-2</v>
      </c>
      <c r="AG2546" s="17">
        <v>6.4313572707473704E-2</v>
      </c>
      <c r="AH2546" s="17">
        <v>5.0017043562478797E-2</v>
      </c>
      <c r="AI2546" s="17"/>
      <c r="AJ2546" s="17">
        <v>7.2488090339387495E-2</v>
      </c>
      <c r="AK2546" s="17">
        <v>7.8579972676230098E-2</v>
      </c>
      <c r="AL2546" s="17">
        <v>0</v>
      </c>
      <c r="AM2546" s="17">
        <v>0</v>
      </c>
      <c r="AN2546" s="17">
        <v>7.69909344856234E-2</v>
      </c>
      <c r="AO2546" s="17"/>
      <c r="AP2546" s="17">
        <v>5.5094486287690897E-2</v>
      </c>
      <c r="AQ2546" s="17">
        <v>6.1871273013145101E-2</v>
      </c>
      <c r="AR2546" s="17">
        <v>0</v>
      </c>
      <c r="AS2546" s="17">
        <v>0</v>
      </c>
      <c r="AT2546" s="17">
        <v>0</v>
      </c>
      <c r="AU2546" s="17"/>
      <c r="AV2546" s="17">
        <v>4.03015512727143E-2</v>
      </c>
      <c r="AW2546" s="17">
        <v>0.12069276868743101</v>
      </c>
      <c r="AX2546" s="17">
        <v>0</v>
      </c>
      <c r="AY2546" s="17">
        <v>0</v>
      </c>
      <c r="AZ2546" s="17">
        <v>0.100778627964801</v>
      </c>
      <c r="BA2546" s="17">
        <v>0</v>
      </c>
      <c r="BB2546" s="17"/>
      <c r="BC2546" s="17">
        <v>4.2045013289330399E-2</v>
      </c>
      <c r="BD2546" s="17">
        <v>5.1782948457878203E-2</v>
      </c>
      <c r="BE2546" s="17">
        <v>9.9473505962032499E-2</v>
      </c>
      <c r="BF2546" s="17">
        <v>0</v>
      </c>
      <c r="BG2546" s="17">
        <v>0</v>
      </c>
    </row>
    <row r="2547" spans="2:59" x14ac:dyDescent="0.35">
      <c r="B2547" t="s">
        <v>722</v>
      </c>
      <c r="C2547" s="17">
        <v>4.4452946733384999E-2</v>
      </c>
      <c r="D2547" s="17">
        <v>8.0672840623825903E-2</v>
      </c>
      <c r="E2547" s="17">
        <v>1.5317719621349099E-2</v>
      </c>
      <c r="F2547" s="17"/>
      <c r="G2547" s="17">
        <v>0</v>
      </c>
      <c r="H2547" s="17">
        <v>5.1658422297757502E-2</v>
      </c>
      <c r="I2547" s="17">
        <v>5.11032974225702E-2</v>
      </c>
      <c r="J2547" s="17">
        <v>4.2003747965011301E-2</v>
      </c>
      <c r="K2547" s="17">
        <v>0.112421197556147</v>
      </c>
      <c r="L2547" s="17">
        <v>0</v>
      </c>
      <c r="M2547" s="17"/>
      <c r="N2547" s="17">
        <v>2.6937752480228901E-2</v>
      </c>
      <c r="O2547" s="17">
        <v>3.8087473904960902E-2</v>
      </c>
      <c r="P2547" s="17">
        <v>9.4170142327739695E-2</v>
      </c>
      <c r="Q2547" s="17">
        <v>3.0335539247067101E-2</v>
      </c>
      <c r="R2547" s="17"/>
      <c r="S2547" s="17">
        <v>0</v>
      </c>
      <c r="T2547" s="17">
        <v>0</v>
      </c>
      <c r="U2547" s="17">
        <v>0.106783306540102</v>
      </c>
      <c r="V2547" s="17">
        <v>0</v>
      </c>
      <c r="W2547" s="17">
        <v>0.28907176098625098</v>
      </c>
      <c r="X2547" s="17">
        <v>0</v>
      </c>
      <c r="Y2547" s="17">
        <v>0.13376679147214501</v>
      </c>
      <c r="Z2547" s="17">
        <v>0</v>
      </c>
      <c r="AA2547" s="17">
        <v>9.5667534535536294E-2</v>
      </c>
      <c r="AB2547" s="17">
        <v>0</v>
      </c>
      <c r="AC2547" s="17">
        <v>0</v>
      </c>
      <c r="AD2547" s="17">
        <v>0</v>
      </c>
      <c r="AE2547" s="17"/>
      <c r="AF2547" s="17">
        <v>9.0974379167029801E-2</v>
      </c>
      <c r="AG2547" s="17">
        <v>0</v>
      </c>
      <c r="AH2547" s="17">
        <v>4.29154906108608E-2</v>
      </c>
      <c r="AI2547" s="17"/>
      <c r="AJ2547" s="17">
        <v>8.6454950962419397E-2</v>
      </c>
      <c r="AK2547" s="17">
        <v>0</v>
      </c>
      <c r="AL2547" s="17">
        <v>0</v>
      </c>
      <c r="AM2547" s="17">
        <v>0.214041200377449</v>
      </c>
      <c r="AN2547" s="17">
        <v>6.6059556717138895E-2</v>
      </c>
      <c r="AO2547" s="17"/>
      <c r="AP2547" s="17">
        <v>8.4967230976660396E-2</v>
      </c>
      <c r="AQ2547" s="17">
        <v>2.57492457932617E-2</v>
      </c>
      <c r="AR2547" s="17">
        <v>0</v>
      </c>
      <c r="AS2547" s="17">
        <v>0.15670811948346799</v>
      </c>
      <c r="AT2547" s="17">
        <v>0</v>
      </c>
      <c r="AU2547" s="17"/>
      <c r="AV2547" s="17">
        <v>0</v>
      </c>
      <c r="AW2547" s="17">
        <v>9.6079391050005999E-2</v>
      </c>
      <c r="AX2547" s="17">
        <v>0</v>
      </c>
      <c r="AY2547" s="17">
        <v>0.15690661138266901</v>
      </c>
      <c r="AZ2547" s="17">
        <v>0</v>
      </c>
      <c r="BA2547" s="17">
        <v>0</v>
      </c>
      <c r="BB2547" s="17"/>
      <c r="BC2547" s="17">
        <v>4.7741196789207699E-2</v>
      </c>
      <c r="BD2547" s="17">
        <v>4.9059887387539101E-2</v>
      </c>
      <c r="BE2547" s="17">
        <v>2.0311196543498899E-2</v>
      </c>
      <c r="BF2547" s="17">
        <v>0</v>
      </c>
      <c r="BG2547" s="17">
        <v>0</v>
      </c>
    </row>
    <row r="2548" spans="2:59" x14ac:dyDescent="0.35">
      <c r="B2548" t="s">
        <v>100</v>
      </c>
      <c r="C2548" s="17">
        <v>7.7524670901270701E-2</v>
      </c>
      <c r="D2548" s="17">
        <v>0.12879308191021099</v>
      </c>
      <c r="E2548" s="17">
        <v>3.6510188143616701E-2</v>
      </c>
      <c r="F2548" s="17"/>
      <c r="G2548" s="17">
        <v>0</v>
      </c>
      <c r="H2548" s="17">
        <v>7.8104260884827206E-2</v>
      </c>
      <c r="I2548" s="17">
        <v>5.5874297573008699E-2</v>
      </c>
      <c r="J2548" s="17">
        <v>9.6011222013386896E-2</v>
      </c>
      <c r="K2548" s="17">
        <v>0.166515496357383</v>
      </c>
      <c r="L2548" s="17">
        <v>4.0388774562869302E-2</v>
      </c>
      <c r="M2548" s="17"/>
      <c r="N2548" s="17">
        <v>4.0728174686396397E-2</v>
      </c>
      <c r="O2548" s="17">
        <v>0.112714873698156</v>
      </c>
      <c r="P2548" s="17">
        <v>5.77037728100094E-2</v>
      </c>
      <c r="Q2548" s="17">
        <v>8.6572737779189002E-2</v>
      </c>
      <c r="R2548" s="17"/>
      <c r="S2548" s="17">
        <v>8.9100485701876994E-2</v>
      </c>
      <c r="T2548" s="17">
        <v>5.54950991767428E-2</v>
      </c>
      <c r="U2548" s="17">
        <v>0</v>
      </c>
      <c r="V2548" s="17">
        <v>0.27721845495312297</v>
      </c>
      <c r="W2548" s="17">
        <v>0</v>
      </c>
      <c r="X2548" s="17">
        <v>0</v>
      </c>
      <c r="Y2548" s="17">
        <v>0.103395128012211</v>
      </c>
      <c r="Z2548" s="17">
        <v>0</v>
      </c>
      <c r="AA2548" s="17">
        <v>0</v>
      </c>
      <c r="AB2548" s="17">
        <v>8.5596456623836095E-2</v>
      </c>
      <c r="AC2548" s="17">
        <v>0</v>
      </c>
      <c r="AD2548" s="17">
        <v>0.40717907522403102</v>
      </c>
      <c r="AE2548" s="17"/>
      <c r="AF2548" s="17">
        <v>2.8867429212258801E-2</v>
      </c>
      <c r="AG2548" s="17">
        <v>6.0018930133744597E-2</v>
      </c>
      <c r="AH2548" s="17">
        <v>0.235153990581253</v>
      </c>
      <c r="AI2548" s="17"/>
      <c r="AJ2548" s="17">
        <v>3.7976601152499803E-2</v>
      </c>
      <c r="AK2548" s="17">
        <v>6.8378261523487305E-2</v>
      </c>
      <c r="AL2548" s="17">
        <v>0</v>
      </c>
      <c r="AM2548" s="17">
        <v>0.162814318897471</v>
      </c>
      <c r="AN2548" s="17">
        <v>9.6796369619387895E-2</v>
      </c>
      <c r="AO2548" s="17"/>
      <c r="AP2548" s="17">
        <v>0</v>
      </c>
      <c r="AQ2548" s="17">
        <v>2.39609478844512E-2</v>
      </c>
      <c r="AR2548" s="17">
        <v>0</v>
      </c>
      <c r="AS2548" s="17">
        <v>0</v>
      </c>
      <c r="AT2548" s="17">
        <v>0.17887337759639399</v>
      </c>
      <c r="AU2548" s="17"/>
      <c r="AV2548" s="17">
        <v>2.7268775584670502E-2</v>
      </c>
      <c r="AW2548" s="17">
        <v>6.3231092403919803E-2</v>
      </c>
      <c r="AX2548" s="17">
        <v>0</v>
      </c>
      <c r="AY2548" s="17">
        <v>0</v>
      </c>
      <c r="AZ2548" s="17">
        <v>0.11380270709931301</v>
      </c>
      <c r="BA2548" s="17">
        <v>0.10793868810805</v>
      </c>
      <c r="BB2548" s="17"/>
      <c r="BC2548" s="17">
        <v>8.1055444484209704E-2</v>
      </c>
      <c r="BD2548" s="17">
        <v>4.6243295697954503E-2</v>
      </c>
      <c r="BE2548" s="17">
        <v>9.9433258802718194E-2</v>
      </c>
      <c r="BF2548" s="17">
        <v>0</v>
      </c>
      <c r="BG2548" s="17">
        <v>0</v>
      </c>
    </row>
    <row r="2549" spans="2:59" x14ac:dyDescent="0.35">
      <c r="C2549" s="17"/>
      <c r="D2549" s="17"/>
      <c r="E2549" s="17"/>
      <c r="F2549" s="17"/>
      <c r="G2549" s="17"/>
      <c r="H2549" s="17"/>
      <c r="I2549" s="17"/>
      <c r="J2549" s="17"/>
      <c r="K2549" s="17"/>
      <c r="L2549" s="17"/>
      <c r="M2549" s="17"/>
      <c r="N2549" s="17"/>
      <c r="O2549" s="17"/>
      <c r="P2549" s="17"/>
      <c r="Q2549" s="17"/>
      <c r="R2549" s="17"/>
      <c r="S2549" s="17"/>
      <c r="T2549" s="17"/>
      <c r="U2549" s="17"/>
      <c r="V2549" s="17"/>
      <c r="W2549" s="17"/>
      <c r="X2549" s="17"/>
      <c r="Y2549" s="17"/>
      <c r="Z2549" s="17"/>
      <c r="AA2549" s="17"/>
      <c r="AB2549" s="17"/>
      <c r="AC2549" s="17"/>
      <c r="AD2549" s="17"/>
      <c r="AE2549" s="17"/>
      <c r="AF2549" s="17"/>
      <c r="AG2549" s="17"/>
      <c r="AH2549" s="17"/>
      <c r="AI2549" s="17"/>
      <c r="AJ2549" s="17"/>
      <c r="AK2549" s="17"/>
      <c r="AL2549" s="17"/>
      <c r="AM2549" s="17"/>
      <c r="AN2549" s="17"/>
      <c r="AO2549" s="17"/>
      <c r="AP2549" s="17"/>
      <c r="AQ2549" s="17"/>
      <c r="AR2549" s="17"/>
      <c r="AS2549" s="17"/>
      <c r="AT2549" s="17"/>
      <c r="AU2549" s="17"/>
      <c r="AV2549" s="17"/>
      <c r="AW2549" s="17"/>
      <c r="AX2549" s="17"/>
      <c r="AY2549" s="17"/>
      <c r="AZ2549" s="17"/>
      <c r="BA2549" s="17"/>
      <c r="BB2549" s="17"/>
      <c r="BC2549" s="17"/>
      <c r="BD2549" s="17"/>
      <c r="BE2549" s="17"/>
      <c r="BF2549" s="17"/>
      <c r="BG2549" s="17"/>
    </row>
    <row r="2550" spans="2:59" x14ac:dyDescent="0.35">
      <c r="B2550" s="6" t="s">
        <v>727</v>
      </c>
      <c r="C2550" s="17"/>
      <c r="D2550" s="17"/>
      <c r="E2550" s="17"/>
      <c r="F2550" s="17"/>
      <c r="G2550" s="17"/>
      <c r="H2550" s="17"/>
      <c r="I2550" s="17"/>
      <c r="J2550" s="17"/>
      <c r="K2550" s="17"/>
      <c r="L2550" s="17"/>
      <c r="M2550" s="17"/>
      <c r="N2550" s="17"/>
      <c r="O2550" s="17"/>
      <c r="P2550" s="17"/>
      <c r="Q2550" s="17"/>
      <c r="R2550" s="17"/>
      <c r="S2550" s="17"/>
      <c r="T2550" s="17"/>
      <c r="U2550" s="17"/>
      <c r="V2550" s="17"/>
      <c r="W2550" s="17"/>
      <c r="X2550" s="17"/>
      <c r="Y2550" s="17"/>
      <c r="Z2550" s="17"/>
      <c r="AA2550" s="17"/>
      <c r="AB2550" s="17"/>
      <c r="AC2550" s="17"/>
      <c r="AD2550" s="17"/>
      <c r="AE2550" s="17"/>
      <c r="AF2550" s="17"/>
      <c r="AG2550" s="17"/>
      <c r="AH2550" s="17"/>
      <c r="AI2550" s="17"/>
      <c r="AJ2550" s="17"/>
      <c r="AK2550" s="17"/>
      <c r="AL2550" s="17"/>
      <c r="AM2550" s="17"/>
      <c r="AN2550" s="17"/>
      <c r="AO2550" s="17"/>
      <c r="AP2550" s="17"/>
      <c r="AQ2550" s="17"/>
      <c r="AR2550" s="17"/>
      <c r="AS2550" s="17"/>
      <c r="AT2550" s="17"/>
      <c r="AU2550" s="17"/>
      <c r="AV2550" s="17"/>
      <c r="AW2550" s="17"/>
      <c r="AX2550" s="17"/>
      <c r="AY2550" s="17"/>
      <c r="AZ2550" s="17"/>
      <c r="BA2550" s="17"/>
      <c r="BB2550" s="17"/>
      <c r="BC2550" s="17"/>
      <c r="BD2550" s="17"/>
      <c r="BE2550" s="17"/>
      <c r="BF2550" s="17"/>
      <c r="BG2550" s="17"/>
    </row>
    <row r="2551" spans="2:59" x14ac:dyDescent="0.35">
      <c r="B2551" s="24" t="s">
        <v>724</v>
      </c>
      <c r="C2551" s="17"/>
      <c r="D2551" s="17"/>
      <c r="E2551" s="17"/>
      <c r="F2551" s="17"/>
      <c r="G2551" s="17"/>
      <c r="H2551" s="17"/>
      <c r="I2551" s="17"/>
      <c r="J2551" s="17"/>
      <c r="K2551" s="17"/>
      <c r="L2551" s="17"/>
      <c r="M2551" s="17"/>
      <c r="N2551" s="17"/>
      <c r="O2551" s="17"/>
      <c r="P2551" s="17"/>
      <c r="Q2551" s="17"/>
      <c r="R2551" s="17"/>
      <c r="S2551" s="17"/>
      <c r="T2551" s="17"/>
      <c r="U2551" s="17"/>
      <c r="V2551" s="17"/>
      <c r="W2551" s="17"/>
      <c r="X2551" s="17"/>
      <c r="Y2551" s="17"/>
      <c r="Z2551" s="17"/>
      <c r="AA2551" s="17"/>
      <c r="AB2551" s="17"/>
      <c r="AC2551" s="17"/>
      <c r="AD2551" s="17"/>
      <c r="AE2551" s="17"/>
      <c r="AF2551" s="17"/>
      <c r="AG2551" s="17"/>
      <c r="AH2551" s="17"/>
      <c r="AI2551" s="17"/>
      <c r="AJ2551" s="17"/>
      <c r="AK2551" s="17"/>
      <c r="AL2551" s="17"/>
      <c r="AM2551" s="17"/>
      <c r="AN2551" s="17"/>
      <c r="AO2551" s="17"/>
      <c r="AP2551" s="17"/>
      <c r="AQ2551" s="17"/>
      <c r="AR2551" s="17"/>
      <c r="AS2551" s="17"/>
      <c r="AT2551" s="17"/>
      <c r="AU2551" s="17"/>
      <c r="AV2551" s="17"/>
      <c r="AW2551" s="17"/>
      <c r="AX2551" s="17"/>
      <c r="AY2551" s="17"/>
      <c r="AZ2551" s="17"/>
      <c r="BA2551" s="17"/>
      <c r="BB2551" s="17"/>
      <c r="BC2551" s="17"/>
      <c r="BD2551" s="17"/>
      <c r="BE2551" s="17"/>
      <c r="BF2551" s="17"/>
      <c r="BG2551" s="17"/>
    </row>
    <row r="2552" spans="2:59" x14ac:dyDescent="0.35">
      <c r="B2552" t="s">
        <v>725</v>
      </c>
      <c r="C2552" s="17">
        <v>9.7968904289116907E-2</v>
      </c>
      <c r="D2552" s="17">
        <v>9.1475730323221802E-2</v>
      </c>
      <c r="E2552" s="17">
        <v>0.104829752913136</v>
      </c>
      <c r="F2552" s="17"/>
      <c r="G2552" s="17">
        <v>9.1584615818675302E-2</v>
      </c>
      <c r="H2552" s="17">
        <v>9.2573295103428793E-2</v>
      </c>
      <c r="I2552" s="17">
        <v>0</v>
      </c>
      <c r="J2552" s="17">
        <v>0.10108864934754901</v>
      </c>
      <c r="K2552" s="17">
        <v>0.22226775514813199</v>
      </c>
      <c r="L2552" s="17">
        <v>9.04937207594608E-2</v>
      </c>
      <c r="M2552" s="17"/>
      <c r="N2552" s="17">
        <v>4.3871933581133102E-2</v>
      </c>
      <c r="O2552" s="17">
        <v>0.15390070504508099</v>
      </c>
      <c r="P2552" s="17">
        <v>0.13234828560391301</v>
      </c>
      <c r="Q2552" s="17">
        <v>6.0899401663614301E-2</v>
      </c>
      <c r="R2552" s="17"/>
      <c r="S2552" s="17">
        <v>9.4278998311558795E-2</v>
      </c>
      <c r="T2552" s="17">
        <v>5.1975213600391597E-2</v>
      </c>
      <c r="U2552" s="17">
        <v>0.23491154691258101</v>
      </c>
      <c r="V2552" s="17">
        <v>0.142965127914119</v>
      </c>
      <c r="W2552" s="17">
        <v>0.18296604510144901</v>
      </c>
      <c r="X2552" s="17">
        <v>0</v>
      </c>
      <c r="Y2552" s="17">
        <v>0</v>
      </c>
      <c r="Z2552" s="17">
        <v>0</v>
      </c>
      <c r="AA2552" s="17">
        <v>9.5667534535536294E-2</v>
      </c>
      <c r="AB2552" s="17">
        <v>0.103738854024118</v>
      </c>
      <c r="AC2552" s="17">
        <v>0.19884373544280501</v>
      </c>
      <c r="AD2552" s="17">
        <v>0</v>
      </c>
      <c r="AE2552" s="17"/>
      <c r="AF2552" s="17">
        <v>0.14904783201073199</v>
      </c>
      <c r="AG2552" s="17">
        <v>0</v>
      </c>
      <c r="AH2552" s="17">
        <v>0.199824808289191</v>
      </c>
      <c r="AI2552" s="17"/>
      <c r="AJ2552" s="17">
        <v>0.12976355359508299</v>
      </c>
      <c r="AK2552" s="17">
        <v>7.8579972676230098E-2</v>
      </c>
      <c r="AL2552" s="17">
        <v>0</v>
      </c>
      <c r="AM2552" s="17">
        <v>0</v>
      </c>
      <c r="AN2552" s="17">
        <v>0.24103236625914401</v>
      </c>
      <c r="AO2552" s="17"/>
      <c r="AP2552" s="17">
        <v>0.148736286688266</v>
      </c>
      <c r="AQ2552" s="17">
        <v>8.7620518806406797E-2</v>
      </c>
      <c r="AR2552" s="17">
        <v>0</v>
      </c>
      <c r="AS2552" s="17">
        <v>0.155279690657459</v>
      </c>
      <c r="AT2552" s="17">
        <v>0</v>
      </c>
      <c r="AU2552" s="17"/>
      <c r="AV2552" s="17">
        <v>4.03015512727143E-2</v>
      </c>
      <c r="AW2552" s="17">
        <v>0.16818827314700999</v>
      </c>
      <c r="AX2552" s="17">
        <v>0</v>
      </c>
      <c r="AY2552" s="17">
        <v>0.15591704665731501</v>
      </c>
      <c r="AZ2552" s="17">
        <v>0.100778627964801</v>
      </c>
      <c r="BA2552" s="17">
        <v>0</v>
      </c>
      <c r="BB2552" s="17"/>
      <c r="BC2552" s="17">
        <v>0.12963820001779799</v>
      </c>
      <c r="BD2552" s="17">
        <v>5.09348780476662E-2</v>
      </c>
      <c r="BE2552" s="17">
        <v>0.102372966274334</v>
      </c>
      <c r="BF2552" s="17">
        <v>0</v>
      </c>
      <c r="BG2552" s="17">
        <v>0</v>
      </c>
    </row>
    <row r="2553" spans="2:59" x14ac:dyDescent="0.35">
      <c r="B2553" t="s">
        <v>689</v>
      </c>
      <c r="C2553" s="17">
        <v>5.71466664801452E-2</v>
      </c>
      <c r="D2553" s="17">
        <v>8.6040100159249705E-2</v>
      </c>
      <c r="E2553" s="17">
        <v>3.4240080432282799E-2</v>
      </c>
      <c r="F2553" s="17"/>
      <c r="G2553" s="17">
        <v>0</v>
      </c>
      <c r="H2553" s="17">
        <v>0</v>
      </c>
      <c r="I2553" s="17">
        <v>0.19631980320220499</v>
      </c>
      <c r="J2553" s="17">
        <v>0</v>
      </c>
      <c r="K2553" s="17">
        <v>5.6394004562670998E-2</v>
      </c>
      <c r="L2553" s="17">
        <v>4.2887028727727997E-2</v>
      </c>
      <c r="M2553" s="17"/>
      <c r="N2553" s="17">
        <v>0.110050627185278</v>
      </c>
      <c r="O2553" s="17">
        <v>4.2871070161545601E-2</v>
      </c>
      <c r="P2553" s="17">
        <v>4.8875339943118497E-2</v>
      </c>
      <c r="Q2553" s="17">
        <v>3.2454395055943101E-2</v>
      </c>
      <c r="R2553" s="17"/>
      <c r="S2553" s="17">
        <v>0.131815435823947</v>
      </c>
      <c r="T2553" s="17">
        <v>0.10690811711961901</v>
      </c>
      <c r="U2553" s="17">
        <v>0</v>
      </c>
      <c r="V2553" s="17">
        <v>0</v>
      </c>
      <c r="W2553" s="17">
        <v>0</v>
      </c>
      <c r="X2553" s="17">
        <v>0.381741817572336</v>
      </c>
      <c r="Y2553" s="17">
        <v>0</v>
      </c>
      <c r="Z2553" s="17">
        <v>0</v>
      </c>
      <c r="AA2553" s="17">
        <v>0</v>
      </c>
      <c r="AB2553" s="17">
        <v>0</v>
      </c>
      <c r="AC2553" s="17">
        <v>0</v>
      </c>
      <c r="AD2553" s="17">
        <v>0</v>
      </c>
      <c r="AE2553" s="17"/>
      <c r="AF2553" s="17">
        <v>0</v>
      </c>
      <c r="AG2553" s="17">
        <v>0.102971545301492</v>
      </c>
      <c r="AH2553" s="17">
        <v>0.113943256974114</v>
      </c>
      <c r="AI2553" s="17"/>
      <c r="AJ2553" s="17">
        <v>0</v>
      </c>
      <c r="AK2553" s="17">
        <v>0.102534382720642</v>
      </c>
      <c r="AL2553" s="17">
        <v>0.25065880142137698</v>
      </c>
      <c r="AM2553" s="17">
        <v>0</v>
      </c>
      <c r="AN2553" s="17">
        <v>7.69909344856234E-2</v>
      </c>
      <c r="AO2553" s="17"/>
      <c r="AP2553" s="17">
        <v>0</v>
      </c>
      <c r="AQ2553" s="17">
        <v>8.0732183665700299E-2</v>
      </c>
      <c r="AR2553" s="17">
        <v>0.13725048407200499</v>
      </c>
      <c r="AS2553" s="17">
        <v>0.10395108483950601</v>
      </c>
      <c r="AT2553" s="17">
        <v>0</v>
      </c>
      <c r="AU2553" s="17"/>
      <c r="AV2553" s="17">
        <v>9.1877325114878602E-2</v>
      </c>
      <c r="AW2553" s="17">
        <v>0</v>
      </c>
      <c r="AX2553" s="17">
        <v>0.16407146776016501</v>
      </c>
      <c r="AY2553" s="17">
        <v>0</v>
      </c>
      <c r="AZ2553" s="17">
        <v>0.146094168218001</v>
      </c>
      <c r="BA2553" s="17">
        <v>0</v>
      </c>
      <c r="BB2553" s="17"/>
      <c r="BC2553" s="17">
        <v>8.0640129878262301E-2</v>
      </c>
      <c r="BD2553" s="17">
        <v>0</v>
      </c>
      <c r="BE2553" s="17">
        <v>4.7098160587979297E-2</v>
      </c>
      <c r="BF2553" s="17">
        <v>0.39022288695492902</v>
      </c>
      <c r="BG2553" s="17">
        <v>0</v>
      </c>
    </row>
    <row r="2554" spans="2:59" x14ac:dyDescent="0.35">
      <c r="B2554" t="s">
        <v>690</v>
      </c>
      <c r="C2554" s="17">
        <v>8.4686474460055797E-2</v>
      </c>
      <c r="D2554" s="17">
        <v>8.8946260042210901E-2</v>
      </c>
      <c r="E2554" s="17">
        <v>8.2488297128356605E-2</v>
      </c>
      <c r="F2554" s="17"/>
      <c r="G2554" s="17">
        <v>0.10974399324305199</v>
      </c>
      <c r="H2554" s="17">
        <v>0</v>
      </c>
      <c r="I2554" s="17">
        <v>0.192681778577146</v>
      </c>
      <c r="J2554" s="17">
        <v>5.0045161693071001E-2</v>
      </c>
      <c r="K2554" s="17">
        <v>0.10520770707896</v>
      </c>
      <c r="L2554" s="17">
        <v>3.9300840788648303E-2</v>
      </c>
      <c r="M2554" s="17"/>
      <c r="N2554" s="17">
        <v>7.2467799222493301E-2</v>
      </c>
      <c r="O2554" s="17">
        <v>0.10772873338373599</v>
      </c>
      <c r="P2554" s="17">
        <v>9.1599716858785596E-2</v>
      </c>
      <c r="Q2554" s="17">
        <v>6.5958424850068795E-2</v>
      </c>
      <c r="R2554" s="17"/>
      <c r="S2554" s="17">
        <v>0.152688669358854</v>
      </c>
      <c r="T2554" s="17">
        <v>0.12013198685882</v>
      </c>
      <c r="U2554" s="17">
        <v>0</v>
      </c>
      <c r="V2554" s="17">
        <v>0</v>
      </c>
      <c r="W2554" s="17">
        <v>0</v>
      </c>
      <c r="X2554" s="17">
        <v>0</v>
      </c>
      <c r="Y2554" s="17">
        <v>0.25731361736958802</v>
      </c>
      <c r="Z2554" s="17">
        <v>0.26086307125026298</v>
      </c>
      <c r="AA2554" s="17">
        <v>0</v>
      </c>
      <c r="AB2554" s="17">
        <v>8.0135790565622103E-2</v>
      </c>
      <c r="AC2554" s="17">
        <v>0</v>
      </c>
      <c r="AD2554" s="17">
        <v>0</v>
      </c>
      <c r="AE2554" s="17"/>
      <c r="AF2554" s="17">
        <v>7.4621318672554199E-2</v>
      </c>
      <c r="AG2554" s="17">
        <v>0.131692430866865</v>
      </c>
      <c r="AH2554" s="17">
        <v>0</v>
      </c>
      <c r="AI2554" s="17"/>
      <c r="AJ2554" s="17">
        <v>6.2128784015168699E-2</v>
      </c>
      <c r="AK2554" s="17">
        <v>0.155709192453347</v>
      </c>
      <c r="AL2554" s="17">
        <v>0</v>
      </c>
      <c r="AM2554" s="17">
        <v>0.43469868197782302</v>
      </c>
      <c r="AN2554" s="17">
        <v>0</v>
      </c>
      <c r="AO2554" s="17"/>
      <c r="AP2554" s="17">
        <v>3.98410922281821E-2</v>
      </c>
      <c r="AQ2554" s="17">
        <v>0.12260027114837101</v>
      </c>
      <c r="AR2554" s="17">
        <v>0</v>
      </c>
      <c r="AS2554" s="17">
        <v>0.170625049188839</v>
      </c>
      <c r="AT2554" s="17">
        <v>0.109275198671122</v>
      </c>
      <c r="AU2554" s="17"/>
      <c r="AV2554" s="17">
        <v>0.139525335002884</v>
      </c>
      <c r="AW2554" s="17">
        <v>5.8392931068993299E-2</v>
      </c>
      <c r="AX2554" s="17">
        <v>0</v>
      </c>
      <c r="AY2554" s="17">
        <v>0.16559959426992199</v>
      </c>
      <c r="AZ2554" s="17">
        <v>6.9522997746756895E-2</v>
      </c>
      <c r="BA2554" s="17">
        <v>0</v>
      </c>
      <c r="BB2554" s="17"/>
      <c r="BC2554" s="17">
        <v>7.8438470127778298E-2</v>
      </c>
      <c r="BD2554" s="17">
        <v>0.10084283584541701</v>
      </c>
      <c r="BE2554" s="17">
        <v>5.13474349517326E-2</v>
      </c>
      <c r="BF2554" s="17">
        <v>0</v>
      </c>
      <c r="BG2554" s="17">
        <v>1</v>
      </c>
    </row>
    <row r="2555" spans="2:59" x14ac:dyDescent="0.35">
      <c r="B2555" t="s">
        <v>691</v>
      </c>
      <c r="C2555" s="17">
        <v>0.270892281540909</v>
      </c>
      <c r="D2555" s="17">
        <v>0.242966275511379</v>
      </c>
      <c r="E2555" s="17">
        <v>0.29807363450618302</v>
      </c>
      <c r="F2555" s="17"/>
      <c r="G2555" s="17">
        <v>0.106282511314558</v>
      </c>
      <c r="H2555" s="17">
        <v>0.33630701860393603</v>
      </c>
      <c r="I2555" s="17">
        <v>0.35262672984245302</v>
      </c>
      <c r="J2555" s="17">
        <v>0.45326302599192803</v>
      </c>
      <c r="K2555" s="17">
        <v>0.112403250460838</v>
      </c>
      <c r="L2555" s="17">
        <v>0.17878171651696101</v>
      </c>
      <c r="M2555" s="17"/>
      <c r="N2555" s="17">
        <v>0.25821373492917199</v>
      </c>
      <c r="O2555" s="17">
        <v>0.226913663143988</v>
      </c>
      <c r="P2555" s="17">
        <v>0.36576257770815701</v>
      </c>
      <c r="Q2555" s="17">
        <v>0.25957730170348398</v>
      </c>
      <c r="R2555" s="17"/>
      <c r="S2555" s="17">
        <v>0.30629693827363502</v>
      </c>
      <c r="T2555" s="17">
        <v>0.26631333155772402</v>
      </c>
      <c r="U2555" s="17">
        <v>0.12748584706091301</v>
      </c>
      <c r="V2555" s="17">
        <v>0.60574178640022003</v>
      </c>
      <c r="W2555" s="17">
        <v>0</v>
      </c>
      <c r="X2555" s="17">
        <v>0</v>
      </c>
      <c r="Y2555" s="17">
        <v>0.278060000365774</v>
      </c>
      <c r="Z2555" s="17">
        <v>0.51476947945651597</v>
      </c>
      <c r="AA2555" s="17">
        <v>0.18519563858105201</v>
      </c>
      <c r="AB2555" s="17">
        <v>0.34542974796904202</v>
      </c>
      <c r="AC2555" s="17">
        <v>0.17555719483555399</v>
      </c>
      <c r="AD2555" s="17">
        <v>0.27540832870655202</v>
      </c>
      <c r="AE2555" s="17"/>
      <c r="AF2555" s="17">
        <v>0.22401619382833199</v>
      </c>
      <c r="AG2555" s="17">
        <v>0.34577686088864801</v>
      </c>
      <c r="AH2555" s="17">
        <v>0.181959133645093</v>
      </c>
      <c r="AI2555" s="17"/>
      <c r="AJ2555" s="17">
        <v>0.27929452852662201</v>
      </c>
      <c r="AK2555" s="17">
        <v>0.18160640055334701</v>
      </c>
      <c r="AL2555" s="17">
        <v>0</v>
      </c>
      <c r="AM2555" s="17">
        <v>0.40248699912470598</v>
      </c>
      <c r="AN2555" s="17">
        <v>0.25400050990202899</v>
      </c>
      <c r="AO2555" s="17"/>
      <c r="AP2555" s="17">
        <v>0.23674369586840599</v>
      </c>
      <c r="AQ2555" s="17">
        <v>0.26018266189751199</v>
      </c>
      <c r="AR2555" s="17">
        <v>0.15954589633833299</v>
      </c>
      <c r="AS2555" s="17">
        <v>0.27125186563105202</v>
      </c>
      <c r="AT2555" s="17">
        <v>0.18447765037547001</v>
      </c>
      <c r="AU2555" s="17"/>
      <c r="AV2555" s="17">
        <v>0.21333525330633499</v>
      </c>
      <c r="AW2555" s="17">
        <v>0.24154763752231401</v>
      </c>
      <c r="AX2555" s="17">
        <v>0.182873595557667</v>
      </c>
      <c r="AY2555" s="17">
        <v>0.31596996751065698</v>
      </c>
      <c r="AZ2555" s="17">
        <v>0.11736825398030699</v>
      </c>
      <c r="BA2555" s="17">
        <v>0.64254922462198005</v>
      </c>
      <c r="BB2555" s="17"/>
      <c r="BC2555" s="17">
        <v>0.26761349093139303</v>
      </c>
      <c r="BD2555" s="17">
        <v>0.238753774172873</v>
      </c>
      <c r="BE2555" s="17">
        <v>0.37424299100601999</v>
      </c>
      <c r="BF2555" s="17">
        <v>0</v>
      </c>
      <c r="BG2555" s="17">
        <v>0</v>
      </c>
    </row>
    <row r="2556" spans="2:59" x14ac:dyDescent="0.35">
      <c r="B2556" t="s">
        <v>692</v>
      </c>
      <c r="C2556" s="17">
        <v>0.13756074590703801</v>
      </c>
      <c r="D2556" s="17">
        <v>9.2041727114738306E-2</v>
      </c>
      <c r="E2556" s="17">
        <v>0.177166454003468</v>
      </c>
      <c r="F2556" s="17"/>
      <c r="G2556" s="17">
        <v>0.168738652408222</v>
      </c>
      <c r="H2556" s="17">
        <v>0.19417754448792901</v>
      </c>
      <c r="I2556" s="17">
        <v>5.0797679006500097E-2</v>
      </c>
      <c r="J2556" s="17">
        <v>0.12382641555163799</v>
      </c>
      <c r="K2556" s="17">
        <v>0.19060075178125699</v>
      </c>
      <c r="L2556" s="17">
        <v>0.14146897163344199</v>
      </c>
      <c r="M2556" s="17"/>
      <c r="N2556" s="17">
        <v>0.14464171666195599</v>
      </c>
      <c r="O2556" s="17">
        <v>0.15840591965188</v>
      </c>
      <c r="P2556" s="17">
        <v>0.102402780069983</v>
      </c>
      <c r="Q2556" s="17">
        <v>0.134902116918551</v>
      </c>
      <c r="R2556" s="17"/>
      <c r="S2556" s="17">
        <v>0.16482956641357699</v>
      </c>
      <c r="T2556" s="17">
        <v>0.18076383701934301</v>
      </c>
      <c r="U2556" s="17">
        <v>0.16271318717987801</v>
      </c>
      <c r="V2556" s="17">
        <v>0</v>
      </c>
      <c r="W2556" s="17">
        <v>0.35015965153985501</v>
      </c>
      <c r="X2556" s="17">
        <v>0.30217199856431598</v>
      </c>
      <c r="Y2556" s="17">
        <v>0.120795846788049</v>
      </c>
      <c r="Z2556" s="17">
        <v>0.224367449293221</v>
      </c>
      <c r="AA2556" s="17">
        <v>0.16427308770186899</v>
      </c>
      <c r="AB2556" s="17">
        <v>0</v>
      </c>
      <c r="AC2556" s="17">
        <v>0</v>
      </c>
      <c r="AD2556" s="17">
        <v>0</v>
      </c>
      <c r="AE2556" s="17"/>
      <c r="AF2556" s="17">
        <v>0.155515667213001</v>
      </c>
      <c r="AG2556" s="17">
        <v>9.3296169264161996E-2</v>
      </c>
      <c r="AH2556" s="17">
        <v>0.17515731992827799</v>
      </c>
      <c r="AI2556" s="17"/>
      <c r="AJ2556" s="17">
        <v>0.160085667523339</v>
      </c>
      <c r="AK2556" s="17">
        <v>0.15118509122059801</v>
      </c>
      <c r="AL2556" s="17">
        <v>0</v>
      </c>
      <c r="AM2556" s="17">
        <v>0</v>
      </c>
      <c r="AN2556" s="17">
        <v>0.183908196064963</v>
      </c>
      <c r="AO2556" s="17"/>
      <c r="AP2556" s="17">
        <v>0.28599422265467001</v>
      </c>
      <c r="AQ2556" s="17">
        <v>5.5788374378508997E-2</v>
      </c>
      <c r="AR2556" s="17">
        <v>0</v>
      </c>
      <c r="AS2556" s="17">
        <v>0</v>
      </c>
      <c r="AT2556" s="17">
        <v>0.34721853879882902</v>
      </c>
      <c r="AU2556" s="17"/>
      <c r="AV2556" s="17">
        <v>0.16165581150073899</v>
      </c>
      <c r="AW2556" s="17">
        <v>0.25922076339596001</v>
      </c>
      <c r="AX2556" s="17">
        <v>0.12931717055381001</v>
      </c>
      <c r="AY2556" s="17">
        <v>0</v>
      </c>
      <c r="AZ2556" s="17">
        <v>0.22090715902695099</v>
      </c>
      <c r="BA2556" s="17">
        <v>0.12538558158774299</v>
      </c>
      <c r="BB2556" s="17"/>
      <c r="BC2556" s="17">
        <v>0.133662838876659</v>
      </c>
      <c r="BD2556" s="17">
        <v>0.144800850454392</v>
      </c>
      <c r="BE2556" s="17">
        <v>0.18452697592898501</v>
      </c>
      <c r="BF2556" s="17">
        <v>0</v>
      </c>
      <c r="BG2556" s="17">
        <v>0</v>
      </c>
    </row>
    <row r="2557" spans="2:59" x14ac:dyDescent="0.35">
      <c r="B2557" t="s">
        <v>598</v>
      </c>
      <c r="C2557" s="17">
        <v>0.125849984046458</v>
      </c>
      <c r="D2557" s="17">
        <v>0.157466521627395</v>
      </c>
      <c r="E2557" s="17">
        <v>0.10176338969071499</v>
      </c>
      <c r="F2557" s="17"/>
      <c r="G2557" s="17">
        <v>0.30612231338249102</v>
      </c>
      <c r="H2557" s="17">
        <v>0.125212955658034</v>
      </c>
      <c r="I2557" s="17">
        <v>5.5874297573008699E-2</v>
      </c>
      <c r="J2557" s="17">
        <v>9.6833982034473395E-2</v>
      </c>
      <c r="K2557" s="17">
        <v>0</v>
      </c>
      <c r="L2557" s="17">
        <v>0.24434164750432599</v>
      </c>
      <c r="M2557" s="17"/>
      <c r="N2557" s="17">
        <v>0.20031425779748899</v>
      </c>
      <c r="O2557" s="17">
        <v>0.142236729771341</v>
      </c>
      <c r="P2557" s="17">
        <v>4.3329675527812798E-2</v>
      </c>
      <c r="Q2557" s="17">
        <v>0.103915298859396</v>
      </c>
      <c r="R2557" s="17"/>
      <c r="S2557" s="17">
        <v>5.0623806139130298E-2</v>
      </c>
      <c r="T2557" s="17">
        <v>6.1158552529483802E-2</v>
      </c>
      <c r="U2557" s="17">
        <v>0.115088741936042</v>
      </c>
      <c r="V2557" s="17">
        <v>0.13623019795439301</v>
      </c>
      <c r="W2557" s="17">
        <v>0.106105715884802</v>
      </c>
      <c r="X2557" s="17">
        <v>0</v>
      </c>
      <c r="Y2557" s="17">
        <v>0.12802219209044199</v>
      </c>
      <c r="Z2557" s="17">
        <v>0</v>
      </c>
      <c r="AA2557" s="17">
        <v>0.31719709028686</v>
      </c>
      <c r="AB2557" s="17">
        <v>0</v>
      </c>
      <c r="AC2557" s="17">
        <v>0.44352968514191699</v>
      </c>
      <c r="AD2557" s="17">
        <v>0.72459167129344804</v>
      </c>
      <c r="AE2557" s="17"/>
      <c r="AF2557" s="17">
        <v>0.153243170076098</v>
      </c>
      <c r="AG2557" s="17">
        <v>0.13518955715054301</v>
      </c>
      <c r="AH2557" s="17">
        <v>5.1278659808506898E-2</v>
      </c>
      <c r="AI2557" s="17"/>
      <c r="AJ2557" s="17">
        <v>0.142293968967419</v>
      </c>
      <c r="AK2557" s="17">
        <v>7.2451754778659894E-2</v>
      </c>
      <c r="AL2557" s="17">
        <v>0.51668696459679897</v>
      </c>
      <c r="AM2557" s="17">
        <v>0</v>
      </c>
      <c r="AN2557" s="17">
        <v>0</v>
      </c>
      <c r="AO2557" s="17"/>
      <c r="AP2557" s="17">
        <v>8.7929213289886995E-2</v>
      </c>
      <c r="AQ2557" s="17">
        <v>0.114418305579852</v>
      </c>
      <c r="AR2557" s="17">
        <v>0.42243270958290002</v>
      </c>
      <c r="AS2557" s="17">
        <v>0.13669300455907199</v>
      </c>
      <c r="AT2557" s="17">
        <v>0</v>
      </c>
      <c r="AU2557" s="17"/>
      <c r="AV2557" s="17">
        <v>0.13180420896353201</v>
      </c>
      <c r="AW2557" s="17">
        <v>9.9428746486031394E-2</v>
      </c>
      <c r="AX2557" s="17">
        <v>0.176699747917554</v>
      </c>
      <c r="AY2557" s="17">
        <v>0.14464764471204999</v>
      </c>
      <c r="AZ2557" s="17">
        <v>0</v>
      </c>
      <c r="BA2557" s="17">
        <v>0.124126505682227</v>
      </c>
      <c r="BB2557" s="17"/>
      <c r="BC2557" s="17">
        <v>9.7856158856547207E-2</v>
      </c>
      <c r="BD2557" s="17">
        <v>4.6953016200368798E-2</v>
      </c>
      <c r="BE2557" s="17">
        <v>0.152419340708109</v>
      </c>
      <c r="BF2557" s="17">
        <v>0.29059044141400803</v>
      </c>
      <c r="BG2557" s="17">
        <v>0</v>
      </c>
    </row>
    <row r="2558" spans="2:59" x14ac:dyDescent="0.35">
      <c r="B2558" t="s">
        <v>726</v>
      </c>
      <c r="C2558" s="17">
        <v>0.171325961562448</v>
      </c>
      <c r="D2558" s="17">
        <v>0.164017774544548</v>
      </c>
      <c r="E2558" s="17">
        <v>0.17999193294065399</v>
      </c>
      <c r="F2558" s="17"/>
      <c r="G2558" s="17">
        <v>0.21752791383300199</v>
      </c>
      <c r="H2558" s="17">
        <v>7.9381386794339107E-2</v>
      </c>
      <c r="I2558" s="17">
        <v>0.15169971179868799</v>
      </c>
      <c r="J2558" s="17">
        <v>0.13801644475049099</v>
      </c>
      <c r="K2558" s="17">
        <v>0.16435666194745899</v>
      </c>
      <c r="L2558" s="17">
        <v>0.26272607406943399</v>
      </c>
      <c r="M2558" s="17"/>
      <c r="N2558" s="17">
        <v>0.129711755936083</v>
      </c>
      <c r="O2558" s="17">
        <v>0.13528369070837301</v>
      </c>
      <c r="P2558" s="17">
        <v>0.21568162428823001</v>
      </c>
      <c r="Q2558" s="17">
        <v>0.21319482690515601</v>
      </c>
      <c r="R2558" s="17"/>
      <c r="S2558" s="17">
        <v>5.7041922720596598E-2</v>
      </c>
      <c r="T2558" s="17">
        <v>0.10898450761645199</v>
      </c>
      <c r="U2558" s="17">
        <v>0.35980067691058598</v>
      </c>
      <c r="V2558" s="17">
        <v>0.11506288773126699</v>
      </c>
      <c r="W2558" s="17">
        <v>0.167193606438407</v>
      </c>
      <c r="X2558" s="17">
        <v>0.31608618386334802</v>
      </c>
      <c r="Y2558" s="17">
        <v>0.112413215373935</v>
      </c>
      <c r="Z2558" s="17">
        <v>0</v>
      </c>
      <c r="AA2558" s="17">
        <v>0.237666648894682</v>
      </c>
      <c r="AB2558" s="17">
        <v>0.385099150817382</v>
      </c>
      <c r="AC2558" s="17">
        <v>0.18206938457972399</v>
      </c>
      <c r="AD2558" s="17">
        <v>0</v>
      </c>
      <c r="AE2558" s="17"/>
      <c r="AF2558" s="17">
        <v>0.19300919038185099</v>
      </c>
      <c r="AG2558" s="17">
        <v>0.16328630835213401</v>
      </c>
      <c r="AH2558" s="17">
        <v>0.148804943084238</v>
      </c>
      <c r="AI2558" s="17"/>
      <c r="AJ2558" s="17">
        <v>0.19857875088226601</v>
      </c>
      <c r="AK2558" s="17">
        <v>0.14376724679761901</v>
      </c>
      <c r="AL2558" s="17">
        <v>0.232654233981824</v>
      </c>
      <c r="AM2558" s="17">
        <v>0</v>
      </c>
      <c r="AN2558" s="17">
        <v>0.244067993288241</v>
      </c>
      <c r="AO2558" s="17"/>
      <c r="AP2558" s="17">
        <v>0.20075548927059</v>
      </c>
      <c r="AQ2558" s="17">
        <v>0.21864501732283501</v>
      </c>
      <c r="AR2558" s="17">
        <v>0.151293633170724</v>
      </c>
      <c r="AS2558" s="17">
        <v>0.16219930512407099</v>
      </c>
      <c r="AT2558" s="17">
        <v>0.180155234558184</v>
      </c>
      <c r="AU2558" s="17"/>
      <c r="AV2558" s="17">
        <v>0.123627856035115</v>
      </c>
      <c r="AW2558" s="17">
        <v>0.17322164837969201</v>
      </c>
      <c r="AX2558" s="17">
        <v>0.34703801821080499</v>
      </c>
      <c r="AY2558" s="17">
        <v>0.217865746850057</v>
      </c>
      <c r="AZ2558" s="17">
        <v>0.231526085963871</v>
      </c>
      <c r="BA2558" s="17">
        <v>0</v>
      </c>
      <c r="BB2558" s="17"/>
      <c r="BC2558" s="17">
        <v>0.12807143319343001</v>
      </c>
      <c r="BD2558" s="17">
        <v>0.37147134958132799</v>
      </c>
      <c r="BE2558" s="17">
        <v>6.3755769053966599E-2</v>
      </c>
      <c r="BF2558" s="17">
        <v>0.31918667163106301</v>
      </c>
      <c r="BG2558" s="17">
        <v>0</v>
      </c>
    </row>
    <row r="2559" spans="2:59" x14ac:dyDescent="0.35">
      <c r="B2559" t="s">
        <v>100</v>
      </c>
      <c r="C2559" s="17">
        <v>5.45689817138287E-2</v>
      </c>
      <c r="D2559" s="17">
        <v>7.7045610677256404E-2</v>
      </c>
      <c r="E2559" s="17">
        <v>2.1446458385205699E-2</v>
      </c>
      <c r="F2559" s="17"/>
      <c r="G2559" s="17">
        <v>0</v>
      </c>
      <c r="H2559" s="17">
        <v>0.17234779935233299</v>
      </c>
      <c r="I2559" s="17">
        <v>0</v>
      </c>
      <c r="J2559" s="17">
        <v>3.6926320630849399E-2</v>
      </c>
      <c r="K2559" s="17">
        <v>0.14876986902068301</v>
      </c>
      <c r="L2559" s="17">
        <v>0</v>
      </c>
      <c r="M2559" s="17"/>
      <c r="N2559" s="17">
        <v>4.0728174686396397E-2</v>
      </c>
      <c r="O2559" s="17">
        <v>3.2659488134055802E-2</v>
      </c>
      <c r="P2559" s="17">
        <v>0</v>
      </c>
      <c r="Q2559" s="17">
        <v>0.12909823404378601</v>
      </c>
      <c r="R2559" s="17"/>
      <c r="S2559" s="17">
        <v>4.24246629587011E-2</v>
      </c>
      <c r="T2559" s="17">
        <v>0.103764453698166</v>
      </c>
      <c r="U2559" s="17">
        <v>0</v>
      </c>
      <c r="V2559" s="17">
        <v>0</v>
      </c>
      <c r="W2559" s="17">
        <v>0.19357498103548701</v>
      </c>
      <c r="X2559" s="17">
        <v>0</v>
      </c>
      <c r="Y2559" s="17">
        <v>0.103395128012211</v>
      </c>
      <c r="Z2559" s="17">
        <v>0</v>
      </c>
      <c r="AA2559" s="17">
        <v>0</v>
      </c>
      <c r="AB2559" s="17">
        <v>8.5596456623836095E-2</v>
      </c>
      <c r="AC2559" s="17">
        <v>0</v>
      </c>
      <c r="AD2559" s="17">
        <v>0</v>
      </c>
      <c r="AE2559" s="17"/>
      <c r="AF2559" s="17">
        <v>5.0546627817432202E-2</v>
      </c>
      <c r="AG2559" s="17">
        <v>2.7787128176154498E-2</v>
      </c>
      <c r="AH2559" s="17">
        <v>0.12903187827057899</v>
      </c>
      <c r="AI2559" s="17"/>
      <c r="AJ2559" s="17">
        <v>2.7854746490102798E-2</v>
      </c>
      <c r="AK2559" s="17">
        <v>0.114165958799556</v>
      </c>
      <c r="AL2559" s="17">
        <v>0</v>
      </c>
      <c r="AM2559" s="17">
        <v>0.162814318897471</v>
      </c>
      <c r="AN2559" s="17">
        <v>0</v>
      </c>
      <c r="AO2559" s="17"/>
      <c r="AP2559" s="17">
        <v>0</v>
      </c>
      <c r="AQ2559" s="17">
        <v>6.0012667200813802E-2</v>
      </c>
      <c r="AR2559" s="17">
        <v>0.12947727683603799</v>
      </c>
      <c r="AS2559" s="17">
        <v>0</v>
      </c>
      <c r="AT2559" s="17">
        <v>0.17887337759639399</v>
      </c>
      <c r="AU2559" s="17"/>
      <c r="AV2559" s="17">
        <v>9.7872658803801998E-2</v>
      </c>
      <c r="AW2559" s="17">
        <v>0</v>
      </c>
      <c r="AX2559" s="17">
        <v>0</v>
      </c>
      <c r="AY2559" s="17">
        <v>0</v>
      </c>
      <c r="AZ2559" s="17">
        <v>0.11380270709931301</v>
      </c>
      <c r="BA2559" s="17">
        <v>0.10793868810805</v>
      </c>
      <c r="BB2559" s="17"/>
      <c r="BC2559" s="17">
        <v>8.4079278118132705E-2</v>
      </c>
      <c r="BD2559" s="17">
        <v>4.6243295697954503E-2</v>
      </c>
      <c r="BE2559" s="17">
        <v>2.4236361488872499E-2</v>
      </c>
      <c r="BF2559" s="17">
        <v>0</v>
      </c>
      <c r="BG2559" s="17">
        <v>0</v>
      </c>
    </row>
    <row r="2560" spans="2:59" x14ac:dyDescent="0.35">
      <c r="C2560" s="17"/>
      <c r="D2560" s="17"/>
      <c r="E2560" s="17"/>
      <c r="F2560" s="17"/>
      <c r="G2560" s="17"/>
      <c r="H2560" s="17"/>
      <c r="I2560" s="17"/>
      <c r="J2560" s="17"/>
      <c r="K2560" s="17"/>
      <c r="L2560" s="17"/>
      <c r="M2560" s="17"/>
      <c r="N2560" s="17"/>
      <c r="O2560" s="17"/>
      <c r="P2560" s="17"/>
      <c r="Q2560" s="17"/>
      <c r="R2560" s="17"/>
      <c r="S2560" s="17"/>
      <c r="T2560" s="17"/>
      <c r="U2560" s="17"/>
      <c r="V2560" s="17"/>
      <c r="W2560" s="17"/>
      <c r="X2560" s="17"/>
      <c r="Y2560" s="17"/>
      <c r="Z2560" s="17"/>
      <c r="AA2560" s="17"/>
      <c r="AB2560" s="17"/>
      <c r="AC2560" s="17"/>
      <c r="AD2560" s="17"/>
      <c r="AE2560" s="17"/>
      <c r="AF2560" s="17"/>
      <c r="AG2560" s="17"/>
      <c r="AH2560" s="17"/>
      <c r="AI2560" s="17"/>
      <c r="AJ2560" s="17"/>
      <c r="AK2560" s="17"/>
      <c r="AL2560" s="17"/>
      <c r="AM2560" s="17"/>
      <c r="AN2560" s="17"/>
      <c r="AO2560" s="17"/>
      <c r="AP2560" s="17"/>
      <c r="AQ2560" s="17"/>
      <c r="AR2560" s="17"/>
      <c r="AS2560" s="17"/>
      <c r="AT2560" s="17"/>
      <c r="AU2560" s="17"/>
      <c r="AV2560" s="17"/>
      <c r="AW2560" s="17"/>
      <c r="AX2560" s="17"/>
      <c r="AY2560" s="17"/>
      <c r="AZ2560" s="17"/>
      <c r="BA2560" s="17"/>
      <c r="BB2560" s="17"/>
      <c r="BC2560" s="17"/>
      <c r="BD2560" s="17"/>
      <c r="BE2560" s="17"/>
      <c r="BF2560" s="17"/>
      <c r="BG2560" s="17"/>
    </row>
    <row r="2561" spans="2:59" x14ac:dyDescent="0.35">
      <c r="B2561" s="6" t="s">
        <v>753</v>
      </c>
      <c r="C2561" s="17"/>
      <c r="D2561" s="17"/>
      <c r="E2561" s="17"/>
      <c r="F2561" s="17"/>
      <c r="G2561" s="17"/>
      <c r="H2561" s="17"/>
      <c r="I2561" s="17"/>
      <c r="J2561" s="17"/>
      <c r="K2561" s="17"/>
      <c r="L2561" s="17"/>
      <c r="M2561" s="17"/>
      <c r="N2561" s="17"/>
      <c r="O2561" s="17"/>
      <c r="P2561" s="17"/>
      <c r="Q2561" s="17"/>
      <c r="R2561" s="17"/>
      <c r="S2561" s="17"/>
      <c r="T2561" s="17"/>
      <c r="U2561" s="17"/>
      <c r="V2561" s="17"/>
      <c r="W2561" s="17"/>
      <c r="X2561" s="17"/>
      <c r="Y2561" s="17"/>
      <c r="Z2561" s="17"/>
      <c r="AA2561" s="17"/>
      <c r="AB2561" s="17"/>
      <c r="AC2561" s="17"/>
      <c r="AD2561" s="17"/>
      <c r="AE2561" s="17"/>
      <c r="AF2561" s="17"/>
      <c r="AG2561" s="17"/>
      <c r="AH2561" s="17"/>
      <c r="AI2561" s="17"/>
      <c r="AJ2561" s="17"/>
      <c r="AK2561" s="17"/>
      <c r="AL2561" s="17"/>
      <c r="AM2561" s="17"/>
      <c r="AN2561" s="17"/>
      <c r="AO2561" s="17"/>
      <c r="AP2561" s="17"/>
      <c r="AQ2561" s="17"/>
      <c r="AR2561" s="17"/>
      <c r="AS2561" s="17"/>
      <c r="AT2561" s="17"/>
      <c r="AU2561" s="17"/>
      <c r="AV2561" s="17"/>
      <c r="AW2561" s="17"/>
      <c r="AX2561" s="17"/>
      <c r="AY2561" s="17"/>
      <c r="AZ2561" s="17"/>
      <c r="BA2561" s="17"/>
      <c r="BB2561" s="17"/>
      <c r="BC2561" s="17"/>
      <c r="BD2561" s="17"/>
      <c r="BE2561" s="17"/>
      <c r="BF2561" s="17"/>
      <c r="BG2561" s="17"/>
    </row>
    <row r="2562" spans="2:59" x14ac:dyDescent="0.35">
      <c r="B2562" s="24" t="s">
        <v>754</v>
      </c>
      <c r="C2562" s="17"/>
      <c r="D2562" s="17"/>
      <c r="E2562" s="17"/>
      <c r="F2562" s="17"/>
      <c r="G2562" s="17"/>
      <c r="H2562" s="17"/>
      <c r="I2562" s="17"/>
      <c r="J2562" s="17"/>
      <c r="K2562" s="17"/>
      <c r="L2562" s="17"/>
      <c r="M2562" s="17"/>
      <c r="N2562" s="17"/>
      <c r="O2562" s="17"/>
      <c r="P2562" s="17"/>
      <c r="Q2562" s="17"/>
      <c r="R2562" s="17"/>
      <c r="S2562" s="17"/>
      <c r="T2562" s="17"/>
      <c r="U2562" s="17"/>
      <c r="V2562" s="17"/>
      <c r="W2562" s="17"/>
      <c r="X2562" s="17"/>
      <c r="Y2562" s="17"/>
      <c r="Z2562" s="17"/>
      <c r="AA2562" s="17"/>
      <c r="AB2562" s="17"/>
      <c r="AC2562" s="17"/>
      <c r="AD2562" s="17"/>
      <c r="AE2562" s="17"/>
      <c r="AF2562" s="17"/>
      <c r="AG2562" s="17"/>
      <c r="AH2562" s="17"/>
      <c r="AI2562" s="17"/>
      <c r="AJ2562" s="17"/>
      <c r="AK2562" s="17"/>
      <c r="AL2562" s="17"/>
      <c r="AM2562" s="17"/>
      <c r="AN2562" s="17"/>
      <c r="AO2562" s="17"/>
      <c r="AP2562" s="17"/>
      <c r="AQ2562" s="17"/>
      <c r="AR2562" s="17"/>
      <c r="AS2562" s="17"/>
      <c r="AT2562" s="17"/>
      <c r="AU2562" s="17"/>
      <c r="AV2562" s="17"/>
      <c r="AW2562" s="17"/>
      <c r="AX2562" s="17"/>
      <c r="AY2562" s="17"/>
      <c r="AZ2562" s="17"/>
      <c r="BA2562" s="17"/>
      <c r="BB2562" s="17"/>
      <c r="BC2562" s="17"/>
      <c r="BD2562" s="17"/>
      <c r="BE2562" s="17"/>
      <c r="BF2562" s="17"/>
      <c r="BG2562" s="17"/>
    </row>
    <row r="2563" spans="2:59" x14ac:dyDescent="0.35">
      <c r="B2563" t="s">
        <v>721</v>
      </c>
      <c r="C2563" s="17">
        <v>6.6127388111301394E-2</v>
      </c>
      <c r="D2563" s="17">
        <v>0.10972589606676</v>
      </c>
      <c r="E2563" s="17">
        <v>2.65852779794188E-2</v>
      </c>
      <c r="F2563" s="17"/>
      <c r="G2563" s="17">
        <v>0.13882110331644701</v>
      </c>
      <c r="H2563" s="17">
        <v>8.4685495904479394E-2</v>
      </c>
      <c r="I2563" s="17">
        <v>0.167420842768049</v>
      </c>
      <c r="J2563" s="17">
        <v>0</v>
      </c>
      <c r="K2563" s="17">
        <v>0</v>
      </c>
      <c r="L2563" s="17">
        <v>4.2750527874415897E-2</v>
      </c>
      <c r="M2563" s="17"/>
      <c r="N2563" s="17">
        <v>0.10350899765399101</v>
      </c>
      <c r="O2563" s="17">
        <v>7.4997749263438093E-2</v>
      </c>
      <c r="P2563" s="17">
        <v>9.5899826723101905E-2</v>
      </c>
      <c r="Q2563" s="17">
        <v>0</v>
      </c>
      <c r="R2563" s="17"/>
      <c r="S2563" s="17">
        <v>0</v>
      </c>
      <c r="T2563" s="17">
        <v>0</v>
      </c>
      <c r="U2563" s="17">
        <v>0</v>
      </c>
      <c r="V2563" s="17">
        <v>0</v>
      </c>
      <c r="W2563" s="17">
        <v>0</v>
      </c>
      <c r="X2563" s="17">
        <v>0.25673301728307601</v>
      </c>
      <c r="Y2563" s="17">
        <v>0</v>
      </c>
      <c r="Z2563" s="17">
        <v>0</v>
      </c>
      <c r="AA2563" s="17">
        <v>0.33298544561007898</v>
      </c>
      <c r="AB2563" s="17">
        <v>0.108913078954663</v>
      </c>
      <c r="AC2563" s="17">
        <v>0</v>
      </c>
      <c r="AD2563" s="17">
        <v>0</v>
      </c>
      <c r="AE2563" s="17"/>
      <c r="AF2563" s="17">
        <v>2.2612348474542601E-2</v>
      </c>
      <c r="AG2563" s="17">
        <v>0.118521306476414</v>
      </c>
      <c r="AH2563" s="17">
        <v>0</v>
      </c>
      <c r="AI2563" s="17"/>
      <c r="AJ2563" s="17">
        <v>0</v>
      </c>
      <c r="AK2563" s="17">
        <v>0.16395109116696699</v>
      </c>
      <c r="AL2563" s="17">
        <v>0.114218232121434</v>
      </c>
      <c r="AM2563" s="17">
        <v>0</v>
      </c>
      <c r="AN2563" s="17">
        <v>0</v>
      </c>
      <c r="AO2563" s="17"/>
      <c r="AP2563" s="17">
        <v>0</v>
      </c>
      <c r="AQ2563" s="17">
        <v>0.13111524814397299</v>
      </c>
      <c r="AR2563" s="17">
        <v>0.139463115046283</v>
      </c>
      <c r="AS2563" s="17">
        <v>5.3921950849443803E-2</v>
      </c>
      <c r="AT2563" s="17">
        <v>0</v>
      </c>
      <c r="AU2563" s="17"/>
      <c r="AV2563" s="17">
        <v>0.13280764728254499</v>
      </c>
      <c r="AW2563" s="17">
        <v>0</v>
      </c>
      <c r="AX2563" s="17">
        <v>0.118065190484965</v>
      </c>
      <c r="AY2563" s="17">
        <v>0</v>
      </c>
      <c r="AZ2563" s="17">
        <v>0</v>
      </c>
      <c r="BA2563" s="17">
        <v>0</v>
      </c>
      <c r="BB2563" s="17"/>
      <c r="BC2563" s="17">
        <v>5.4976166672205701E-2</v>
      </c>
      <c r="BD2563" s="17">
        <v>0</v>
      </c>
      <c r="BE2563" s="17">
        <v>7.4934505608254806E-2</v>
      </c>
      <c r="BF2563" s="17">
        <v>0.16654098220111199</v>
      </c>
      <c r="BG2563" s="17">
        <v>0</v>
      </c>
    </row>
    <row r="2564" spans="2:59" x14ac:dyDescent="0.35">
      <c r="B2564" t="s">
        <v>689</v>
      </c>
      <c r="C2564" s="17">
        <v>7.0729194385740393E-2</v>
      </c>
      <c r="D2564" s="17">
        <v>7.9521917669944597E-2</v>
      </c>
      <c r="E2564" s="17">
        <v>6.3660012447535705E-2</v>
      </c>
      <c r="F2564" s="17"/>
      <c r="G2564" s="17">
        <v>0.105441569083357</v>
      </c>
      <c r="H2564" s="17">
        <v>0.16772899246894701</v>
      </c>
      <c r="I2564" s="17">
        <v>7.77411532662306E-2</v>
      </c>
      <c r="J2564" s="17">
        <v>4.1102560559117499E-2</v>
      </c>
      <c r="K2564" s="17">
        <v>0</v>
      </c>
      <c r="L2564" s="17">
        <v>4.9340120418330503E-2</v>
      </c>
      <c r="M2564" s="17"/>
      <c r="N2564" s="17">
        <v>9.2077021281817203E-2</v>
      </c>
      <c r="O2564" s="17">
        <v>6.3992479761707494E-2</v>
      </c>
      <c r="P2564" s="17">
        <v>9.0709648432141493E-2</v>
      </c>
      <c r="Q2564" s="17">
        <v>3.8143319814746397E-2</v>
      </c>
      <c r="R2564" s="17"/>
      <c r="S2564" s="17">
        <v>0.259032419595632</v>
      </c>
      <c r="T2564" s="17">
        <v>6.9517073099479507E-2</v>
      </c>
      <c r="U2564" s="17">
        <v>0.29694411512847402</v>
      </c>
      <c r="V2564" s="17">
        <v>0</v>
      </c>
      <c r="W2564" s="17">
        <v>0.114528199970446</v>
      </c>
      <c r="X2564" s="17">
        <v>0</v>
      </c>
      <c r="Y2564" s="17">
        <v>0</v>
      </c>
      <c r="Z2564" s="17">
        <v>0</v>
      </c>
      <c r="AA2564" s="17">
        <v>0</v>
      </c>
      <c r="AB2564" s="17">
        <v>0</v>
      </c>
      <c r="AC2564" s="17">
        <v>0.16458930913894801</v>
      </c>
      <c r="AD2564" s="17">
        <v>0</v>
      </c>
      <c r="AE2564" s="17"/>
      <c r="AF2564" s="17">
        <v>0.106519733958008</v>
      </c>
      <c r="AG2564" s="17">
        <v>3.2015604700604702E-2</v>
      </c>
      <c r="AH2564" s="17">
        <v>7.3979159655271895E-2</v>
      </c>
      <c r="AI2564" s="17"/>
      <c r="AJ2564" s="17">
        <v>7.7480192199622197E-2</v>
      </c>
      <c r="AK2564" s="17">
        <v>0.107818079765938</v>
      </c>
      <c r="AL2564" s="17">
        <v>9.7457696787337095E-2</v>
      </c>
      <c r="AM2564" s="17">
        <v>0</v>
      </c>
      <c r="AN2564" s="17">
        <v>5.7827597573000301E-2</v>
      </c>
      <c r="AO2564" s="17"/>
      <c r="AP2564" s="17">
        <v>0</v>
      </c>
      <c r="AQ2564" s="17">
        <v>0.113212973487635</v>
      </c>
      <c r="AR2564" s="17">
        <v>0</v>
      </c>
      <c r="AS2564" s="17">
        <v>0.135591502791097</v>
      </c>
      <c r="AT2564" s="17">
        <v>0</v>
      </c>
      <c r="AU2564" s="17"/>
      <c r="AV2564" s="17">
        <v>8.7651488935091698E-2</v>
      </c>
      <c r="AW2564" s="17">
        <v>0</v>
      </c>
      <c r="AX2564" s="17">
        <v>0</v>
      </c>
      <c r="AY2564" s="17">
        <v>7.2063570452768205E-2</v>
      </c>
      <c r="AZ2564" s="17">
        <v>0.34651551087890797</v>
      </c>
      <c r="BA2564" s="17">
        <v>0</v>
      </c>
      <c r="BB2564" s="17"/>
      <c r="BC2564" s="17">
        <v>0</v>
      </c>
      <c r="BD2564" s="17">
        <v>0</v>
      </c>
      <c r="BE2564" s="17">
        <v>6.2563945247938402E-2</v>
      </c>
      <c r="BF2564" s="17">
        <v>0.174278573634605</v>
      </c>
      <c r="BG2564" s="17">
        <v>1</v>
      </c>
    </row>
    <row r="2565" spans="2:59" x14ac:dyDescent="0.35">
      <c r="B2565" t="s">
        <v>690</v>
      </c>
      <c r="C2565" s="17">
        <v>0.16567393652989401</v>
      </c>
      <c r="D2565" s="17">
        <v>0.18807105001532601</v>
      </c>
      <c r="E2565" s="17">
        <v>0.14743848402050699</v>
      </c>
      <c r="F2565" s="17"/>
      <c r="G2565" s="17">
        <v>0</v>
      </c>
      <c r="H2565" s="17">
        <v>0.14342720505359799</v>
      </c>
      <c r="I2565" s="17">
        <v>7.2406792341156906E-2</v>
      </c>
      <c r="J2565" s="17">
        <v>0.213976043123423</v>
      </c>
      <c r="K2565" s="17">
        <v>0.345226950189786</v>
      </c>
      <c r="L2565" s="17">
        <v>0.20734143411612299</v>
      </c>
      <c r="M2565" s="17"/>
      <c r="N2565" s="17">
        <v>0.13963842562184101</v>
      </c>
      <c r="O2565" s="17">
        <v>0.110680580202523</v>
      </c>
      <c r="P2565" s="17">
        <v>0.28014191268778199</v>
      </c>
      <c r="Q2565" s="17">
        <v>0.14693839810088799</v>
      </c>
      <c r="R2565" s="17"/>
      <c r="S2565" s="17">
        <v>7.9234748721088294E-2</v>
      </c>
      <c r="T2565" s="17">
        <v>0.10736121826777099</v>
      </c>
      <c r="U2565" s="17">
        <v>0.15660675897944301</v>
      </c>
      <c r="V2565" s="17">
        <v>0.19869421467871301</v>
      </c>
      <c r="W2565" s="17">
        <v>0</v>
      </c>
      <c r="X2565" s="17">
        <v>0.12583068674241199</v>
      </c>
      <c r="Y2565" s="17">
        <v>0</v>
      </c>
      <c r="Z2565" s="17">
        <v>0.49165666037068601</v>
      </c>
      <c r="AA2565" s="17">
        <v>0.36013050138034403</v>
      </c>
      <c r="AB2565" s="17">
        <v>0.22825147352771899</v>
      </c>
      <c r="AC2565" s="17">
        <v>0.14532275015780899</v>
      </c>
      <c r="AD2565" s="17">
        <v>0</v>
      </c>
      <c r="AE2565" s="17"/>
      <c r="AF2565" s="17">
        <v>0.18953158182111501</v>
      </c>
      <c r="AG2565" s="17">
        <v>0.182353984894982</v>
      </c>
      <c r="AH2565" s="17">
        <v>0.14920096206859099</v>
      </c>
      <c r="AI2565" s="17"/>
      <c r="AJ2565" s="17">
        <v>0.28134245545145797</v>
      </c>
      <c r="AK2565" s="17">
        <v>0.18144395793927601</v>
      </c>
      <c r="AL2565" s="17">
        <v>7.1223496137185302E-2</v>
      </c>
      <c r="AM2565" s="17">
        <v>0</v>
      </c>
      <c r="AN2565" s="17">
        <v>8.6318174450856294E-2</v>
      </c>
      <c r="AO2565" s="17"/>
      <c r="AP2565" s="17">
        <v>0.129566997656756</v>
      </c>
      <c r="AQ2565" s="17">
        <v>0.19095006051715499</v>
      </c>
      <c r="AR2565" s="17">
        <v>8.6965543515138397E-2</v>
      </c>
      <c r="AS2565" s="17">
        <v>0.20659670962901</v>
      </c>
      <c r="AT2565" s="17">
        <v>0.22780455178364001</v>
      </c>
      <c r="AU2565" s="17"/>
      <c r="AV2565" s="17">
        <v>0.20634869953554799</v>
      </c>
      <c r="AW2565" s="17">
        <v>0.299320315306706</v>
      </c>
      <c r="AX2565" s="17">
        <v>7.3622358552193901E-2</v>
      </c>
      <c r="AY2565" s="17">
        <v>0.20295126212447301</v>
      </c>
      <c r="AZ2565" s="17">
        <v>0.14886674114179099</v>
      </c>
      <c r="BA2565" s="17">
        <v>0</v>
      </c>
      <c r="BB2565" s="17"/>
      <c r="BC2565" s="17">
        <v>0.175875661789169</v>
      </c>
      <c r="BD2565" s="17">
        <v>0.19436389079626001</v>
      </c>
      <c r="BE2565" s="17">
        <v>0.160005374218985</v>
      </c>
      <c r="BF2565" s="17">
        <v>0.11973408905944199</v>
      </c>
      <c r="BG2565" s="17">
        <v>0</v>
      </c>
    </row>
    <row r="2566" spans="2:59" x14ac:dyDescent="0.35">
      <c r="B2566" t="s">
        <v>691</v>
      </c>
      <c r="C2566" s="17">
        <v>0.30317314240420201</v>
      </c>
      <c r="D2566" s="17">
        <v>0.27749816754725998</v>
      </c>
      <c r="E2566" s="17">
        <v>0.33185675004158299</v>
      </c>
      <c r="F2566" s="17"/>
      <c r="G2566" s="17">
        <v>0.34756687477945403</v>
      </c>
      <c r="H2566" s="17">
        <v>0.29110772948705999</v>
      </c>
      <c r="I2566" s="17">
        <v>0.36091009931642298</v>
      </c>
      <c r="J2566" s="17">
        <v>0.36642331150923102</v>
      </c>
      <c r="K2566" s="17">
        <v>0.19473166054992599</v>
      </c>
      <c r="L2566" s="17">
        <v>0.22510359934258301</v>
      </c>
      <c r="M2566" s="17"/>
      <c r="N2566" s="17">
        <v>0.28886130615081101</v>
      </c>
      <c r="O2566" s="17">
        <v>0.22431900296597801</v>
      </c>
      <c r="P2566" s="17">
        <v>0.34997424653666798</v>
      </c>
      <c r="Q2566" s="17">
        <v>0.33412446550276897</v>
      </c>
      <c r="R2566" s="17"/>
      <c r="S2566" s="17">
        <v>0.19345457605900801</v>
      </c>
      <c r="T2566" s="17">
        <v>0.440479526478669</v>
      </c>
      <c r="U2566" s="17">
        <v>0.36544099774829197</v>
      </c>
      <c r="V2566" s="17">
        <v>0.52234202399676199</v>
      </c>
      <c r="W2566" s="17">
        <v>0.50324989848159196</v>
      </c>
      <c r="X2566" s="17">
        <v>0.248535407047348</v>
      </c>
      <c r="Y2566" s="17">
        <v>0.44818910411993601</v>
      </c>
      <c r="Z2566" s="17">
        <v>0.17498937844625601</v>
      </c>
      <c r="AA2566" s="17">
        <v>0</v>
      </c>
      <c r="AB2566" s="17">
        <v>0.123187386988636</v>
      </c>
      <c r="AC2566" s="17">
        <v>0.11615868439414399</v>
      </c>
      <c r="AD2566" s="17">
        <v>0.330724820735328</v>
      </c>
      <c r="AE2566" s="17"/>
      <c r="AF2566" s="17">
        <v>0.30282401357347299</v>
      </c>
      <c r="AG2566" s="17">
        <v>0.24576955660966199</v>
      </c>
      <c r="AH2566" s="17">
        <v>0.49645932500432099</v>
      </c>
      <c r="AI2566" s="17"/>
      <c r="AJ2566" s="17">
        <v>0.201586966175579</v>
      </c>
      <c r="AK2566" s="17">
        <v>0.207006332146251</v>
      </c>
      <c r="AL2566" s="17">
        <v>0.372849164523886</v>
      </c>
      <c r="AM2566" s="17">
        <v>0</v>
      </c>
      <c r="AN2566" s="17">
        <v>0.43814248925228599</v>
      </c>
      <c r="AO2566" s="17"/>
      <c r="AP2566" s="17">
        <v>0.336387970625312</v>
      </c>
      <c r="AQ2566" s="17">
        <v>0.283111631222772</v>
      </c>
      <c r="AR2566" s="17">
        <v>0.30599232335487597</v>
      </c>
      <c r="AS2566" s="17">
        <v>0.27480529963153499</v>
      </c>
      <c r="AT2566" s="17">
        <v>0.173647487743704</v>
      </c>
      <c r="AU2566" s="17"/>
      <c r="AV2566" s="17">
        <v>0.225667357478334</v>
      </c>
      <c r="AW2566" s="17">
        <v>0.13632681429379001</v>
      </c>
      <c r="AX2566" s="17">
        <v>0.42707632377423799</v>
      </c>
      <c r="AY2566" s="17">
        <v>0.46747729382180903</v>
      </c>
      <c r="AZ2566" s="17">
        <v>0.113475939815355</v>
      </c>
      <c r="BA2566" s="17">
        <v>0.37072138228882301</v>
      </c>
      <c r="BB2566" s="17"/>
      <c r="BC2566" s="17">
        <v>0.33175577449702498</v>
      </c>
      <c r="BD2566" s="17">
        <v>0.32853225736194802</v>
      </c>
      <c r="BE2566" s="17">
        <v>0.25522630719166101</v>
      </c>
      <c r="BF2566" s="17">
        <v>0.41590432288559898</v>
      </c>
      <c r="BG2566" s="17">
        <v>0</v>
      </c>
    </row>
    <row r="2567" spans="2:59" x14ac:dyDescent="0.35">
      <c r="B2567" t="s">
        <v>692</v>
      </c>
      <c r="C2567" s="17">
        <v>5.6575042053847599E-2</v>
      </c>
      <c r="D2567" s="17">
        <v>5.2943000198201098E-2</v>
      </c>
      <c r="E2567" s="17">
        <v>6.0848634222677701E-2</v>
      </c>
      <c r="F2567" s="17"/>
      <c r="G2567" s="17">
        <v>7.8354133552044306E-2</v>
      </c>
      <c r="H2567" s="17">
        <v>7.7248398575851501E-2</v>
      </c>
      <c r="I2567" s="17">
        <v>0</v>
      </c>
      <c r="J2567" s="17">
        <v>0</v>
      </c>
      <c r="K2567" s="17">
        <v>6.2476769989359797E-2</v>
      </c>
      <c r="L2567" s="17">
        <v>0.13256261110942499</v>
      </c>
      <c r="M2567" s="17"/>
      <c r="N2567" s="17">
        <v>0</v>
      </c>
      <c r="O2567" s="17">
        <v>0.11824680815377001</v>
      </c>
      <c r="P2567" s="17">
        <v>0</v>
      </c>
      <c r="Q2567" s="17">
        <v>0.11849390279519099</v>
      </c>
      <c r="R2567" s="17"/>
      <c r="S2567" s="17">
        <v>0.11224957661117101</v>
      </c>
      <c r="T2567" s="17">
        <v>0</v>
      </c>
      <c r="U2567" s="17">
        <v>0</v>
      </c>
      <c r="V2567" s="17">
        <v>0</v>
      </c>
      <c r="W2567" s="17">
        <v>0.200101185990604</v>
      </c>
      <c r="X2567" s="17">
        <v>0</v>
      </c>
      <c r="Y2567" s="17">
        <v>0</v>
      </c>
      <c r="Z2567" s="17">
        <v>0</v>
      </c>
      <c r="AA2567" s="17">
        <v>0.11190021642247699</v>
      </c>
      <c r="AB2567" s="17">
        <v>0</v>
      </c>
      <c r="AC2567" s="17">
        <v>0.357590705396023</v>
      </c>
      <c r="AD2567" s="17">
        <v>0</v>
      </c>
      <c r="AE2567" s="17"/>
      <c r="AF2567" s="17">
        <v>4.04877153378983E-2</v>
      </c>
      <c r="AG2567" s="17">
        <v>4.8043296121842403E-2</v>
      </c>
      <c r="AH2567" s="17">
        <v>7.1791542982140702E-2</v>
      </c>
      <c r="AI2567" s="17"/>
      <c r="AJ2567" s="17">
        <v>0.10791667373192</v>
      </c>
      <c r="AK2567" s="17">
        <v>3.7832055639877397E-2</v>
      </c>
      <c r="AL2567" s="17">
        <v>0</v>
      </c>
      <c r="AM2567" s="17">
        <v>0</v>
      </c>
      <c r="AN2567" s="17">
        <v>5.1165177250724801E-2</v>
      </c>
      <c r="AO2567" s="17"/>
      <c r="AP2567" s="17">
        <v>7.8884487563466096E-2</v>
      </c>
      <c r="AQ2567" s="17">
        <v>7.1958585654039606E-2</v>
      </c>
      <c r="AR2567" s="17">
        <v>0</v>
      </c>
      <c r="AS2567" s="17">
        <v>6.28313570611512E-2</v>
      </c>
      <c r="AT2567" s="17">
        <v>0</v>
      </c>
      <c r="AU2567" s="17"/>
      <c r="AV2567" s="17">
        <v>0.107829765036006</v>
      </c>
      <c r="AW2567" s="17">
        <v>8.2308054743440995E-2</v>
      </c>
      <c r="AX2567" s="17">
        <v>0</v>
      </c>
      <c r="AY2567" s="17">
        <v>6.1722682996513199E-2</v>
      </c>
      <c r="AZ2567" s="17">
        <v>0</v>
      </c>
      <c r="BA2567" s="17">
        <v>0</v>
      </c>
      <c r="BB2567" s="17"/>
      <c r="BC2567" s="17">
        <v>0.13649200560071401</v>
      </c>
      <c r="BD2567" s="17">
        <v>3.7336357545010301E-2</v>
      </c>
      <c r="BE2567" s="17">
        <v>3.19707276569366E-2</v>
      </c>
      <c r="BF2567" s="17">
        <v>0</v>
      </c>
      <c r="BG2567" s="17">
        <v>0</v>
      </c>
    </row>
    <row r="2568" spans="2:59" x14ac:dyDescent="0.35">
      <c r="B2568" t="s">
        <v>598</v>
      </c>
      <c r="C2568" s="17">
        <v>3.26767111255079E-2</v>
      </c>
      <c r="D2568" s="17">
        <v>2.0497249611943599E-2</v>
      </c>
      <c r="E2568" s="17">
        <v>4.4529968220756298E-2</v>
      </c>
      <c r="F2568" s="17"/>
      <c r="G2568" s="17">
        <v>0</v>
      </c>
      <c r="H2568" s="17">
        <v>0</v>
      </c>
      <c r="I2568" s="17">
        <v>0</v>
      </c>
      <c r="J2568" s="17">
        <v>4.2107832023401799E-2</v>
      </c>
      <c r="K2568" s="17">
        <v>0</v>
      </c>
      <c r="L2568" s="17">
        <v>0.11258903492493801</v>
      </c>
      <c r="M2568" s="17"/>
      <c r="N2568" s="17">
        <v>7.2687656464518594E-2</v>
      </c>
      <c r="O2568" s="17">
        <v>5.3827050246777502E-2</v>
      </c>
      <c r="P2568" s="17">
        <v>0</v>
      </c>
      <c r="Q2568" s="17">
        <v>0</v>
      </c>
      <c r="R2568" s="17"/>
      <c r="S2568" s="17">
        <v>0</v>
      </c>
      <c r="T2568" s="17">
        <v>5.6325947219096402E-2</v>
      </c>
      <c r="U2568" s="17">
        <v>0</v>
      </c>
      <c r="V2568" s="17">
        <v>9.7094841156027706E-2</v>
      </c>
      <c r="W2568" s="17">
        <v>0</v>
      </c>
      <c r="X2568" s="17">
        <v>0</v>
      </c>
      <c r="Y2568" s="17">
        <v>0</v>
      </c>
      <c r="Z2568" s="17">
        <v>0</v>
      </c>
      <c r="AA2568" s="17">
        <v>0</v>
      </c>
      <c r="AB2568" s="17">
        <v>0</v>
      </c>
      <c r="AC2568" s="17">
        <v>0</v>
      </c>
      <c r="AD2568" s="17">
        <v>0.35037960039066401</v>
      </c>
      <c r="AE2568" s="17"/>
      <c r="AF2568" s="17">
        <v>2.6712596740358401E-2</v>
      </c>
      <c r="AG2568" s="17">
        <v>5.7831294126308601E-2</v>
      </c>
      <c r="AH2568" s="17">
        <v>0</v>
      </c>
      <c r="AI2568" s="17"/>
      <c r="AJ2568" s="17">
        <v>3.9670119712115898E-2</v>
      </c>
      <c r="AK2568" s="17">
        <v>0</v>
      </c>
      <c r="AL2568" s="17">
        <v>0.10668775482001799</v>
      </c>
      <c r="AM2568" s="17">
        <v>0</v>
      </c>
      <c r="AN2568" s="17">
        <v>0</v>
      </c>
      <c r="AO2568" s="17"/>
      <c r="AP2568" s="17">
        <v>7.2916639044728199E-2</v>
      </c>
      <c r="AQ2568" s="17">
        <v>3.80948952737242E-2</v>
      </c>
      <c r="AR2568" s="17">
        <v>0</v>
      </c>
      <c r="AS2568" s="17">
        <v>0</v>
      </c>
      <c r="AT2568" s="17">
        <v>0</v>
      </c>
      <c r="AU2568" s="17"/>
      <c r="AV2568" s="17">
        <v>0</v>
      </c>
      <c r="AW2568" s="17">
        <v>7.6081203080296894E-2</v>
      </c>
      <c r="AX2568" s="17">
        <v>0.11028108088598899</v>
      </c>
      <c r="AY2568" s="17">
        <v>0</v>
      </c>
      <c r="AZ2568" s="17">
        <v>0</v>
      </c>
      <c r="BA2568" s="17">
        <v>0</v>
      </c>
      <c r="BB2568" s="17"/>
      <c r="BC2568" s="17">
        <v>0</v>
      </c>
      <c r="BD2568" s="17">
        <v>4.86866680284214E-2</v>
      </c>
      <c r="BE2568" s="17">
        <v>6.6808144465800995E-2</v>
      </c>
      <c r="BF2568" s="17">
        <v>0</v>
      </c>
      <c r="BG2568" s="17">
        <v>0</v>
      </c>
    </row>
    <row r="2569" spans="2:59" x14ac:dyDescent="0.35">
      <c r="B2569" t="s">
        <v>722</v>
      </c>
      <c r="C2569" s="17">
        <v>0.14140400177165099</v>
      </c>
      <c r="D2569" s="17">
        <v>0.197287130992326</v>
      </c>
      <c r="E2569" s="17">
        <v>7.5837247067169794E-2</v>
      </c>
      <c r="F2569" s="17"/>
      <c r="G2569" s="17">
        <v>0</v>
      </c>
      <c r="H2569" s="17">
        <v>0</v>
      </c>
      <c r="I2569" s="17">
        <v>0.14856178198169101</v>
      </c>
      <c r="J2569" s="17">
        <v>0.25858230620872502</v>
      </c>
      <c r="K2569" s="17">
        <v>0.31362108515762999</v>
      </c>
      <c r="L2569" s="17">
        <v>9.6157564374743307E-2</v>
      </c>
      <c r="M2569" s="17"/>
      <c r="N2569" s="17">
        <v>0.166202637281539</v>
      </c>
      <c r="O2569" s="17">
        <v>0.23825660782278399</v>
      </c>
      <c r="P2569" s="17">
        <v>9.2830700510891706E-2</v>
      </c>
      <c r="Q2569" s="17">
        <v>8.9454070894775403E-2</v>
      </c>
      <c r="R2569" s="17"/>
      <c r="S2569" s="17">
        <v>0.130218266182416</v>
      </c>
      <c r="T2569" s="17">
        <v>0</v>
      </c>
      <c r="U2569" s="17">
        <v>0</v>
      </c>
      <c r="V2569" s="17">
        <v>0.18186892016849701</v>
      </c>
      <c r="W2569" s="17">
        <v>0</v>
      </c>
      <c r="X2569" s="17">
        <v>0.124732866157665</v>
      </c>
      <c r="Y2569" s="17">
        <v>0.37673129492840901</v>
      </c>
      <c r="Z2569" s="17">
        <v>0.33335396118305899</v>
      </c>
      <c r="AA2569" s="17">
        <v>9.1745841800065203E-2</v>
      </c>
      <c r="AB2569" s="17">
        <v>0.36643102550114498</v>
      </c>
      <c r="AC2569" s="17">
        <v>0.11273882463416</v>
      </c>
      <c r="AD2569" s="17">
        <v>0.31889557887400799</v>
      </c>
      <c r="AE2569" s="17"/>
      <c r="AF2569" s="17">
        <v>0.18502285690103301</v>
      </c>
      <c r="AG2569" s="17">
        <v>0.12716768904584999</v>
      </c>
      <c r="AH2569" s="17">
        <v>0.14240892298117</v>
      </c>
      <c r="AI2569" s="17"/>
      <c r="AJ2569" s="17">
        <v>0.103716106149674</v>
      </c>
      <c r="AK2569" s="17">
        <v>0.214257576735841</v>
      </c>
      <c r="AL2569" s="17">
        <v>0</v>
      </c>
      <c r="AM2569" s="17">
        <v>1</v>
      </c>
      <c r="AN2569" s="17">
        <v>0.111317375424832</v>
      </c>
      <c r="AO2569" s="17"/>
      <c r="AP2569" s="17">
        <v>0.19862668716640899</v>
      </c>
      <c r="AQ2569" s="17">
        <v>0.12712709850564799</v>
      </c>
      <c r="AR2569" s="17">
        <v>8.2762300203295905E-2</v>
      </c>
      <c r="AS2569" s="17">
        <v>0.13457135371603801</v>
      </c>
      <c r="AT2569" s="17">
        <v>0.31430310874443701</v>
      </c>
      <c r="AU2569" s="17"/>
      <c r="AV2569" s="17">
        <v>0.12876801971844101</v>
      </c>
      <c r="AW2569" s="17">
        <v>0.20724703608739301</v>
      </c>
      <c r="AX2569" s="17">
        <v>0</v>
      </c>
      <c r="AY2569" s="17">
        <v>7.5076808529330699E-2</v>
      </c>
      <c r="AZ2569" s="17">
        <v>0.20539220644702999</v>
      </c>
      <c r="BA2569" s="17">
        <v>0.14394604944710301</v>
      </c>
      <c r="BB2569" s="17"/>
      <c r="BC2569" s="17">
        <v>4.4815152518256997E-2</v>
      </c>
      <c r="BD2569" s="17">
        <v>0.14093346201169099</v>
      </c>
      <c r="BE2569" s="17">
        <v>0.24687206877982101</v>
      </c>
      <c r="BF2569" s="17">
        <v>7.2213050172033097E-2</v>
      </c>
      <c r="BG2569" s="17">
        <v>0</v>
      </c>
    </row>
    <row r="2570" spans="2:59" x14ac:dyDescent="0.35">
      <c r="B2570" t="s">
        <v>100</v>
      </c>
      <c r="C2570" s="17">
        <v>0.16364058361785599</v>
      </c>
      <c r="D2570" s="17">
        <v>7.4455587898238501E-2</v>
      </c>
      <c r="E2570" s="17">
        <v>0.24924362600035199</v>
      </c>
      <c r="F2570" s="17"/>
      <c r="G2570" s="17">
        <v>0.32981631926869798</v>
      </c>
      <c r="H2570" s="17">
        <v>0.23580217851006399</v>
      </c>
      <c r="I2570" s="17">
        <v>0.172959330326449</v>
      </c>
      <c r="J2570" s="17">
        <v>7.7807946576102002E-2</v>
      </c>
      <c r="K2570" s="17">
        <v>8.3943534113298093E-2</v>
      </c>
      <c r="L2570" s="17">
        <v>0.13415510783944201</v>
      </c>
      <c r="M2570" s="17"/>
      <c r="N2570" s="17">
        <v>0.13702395554548299</v>
      </c>
      <c r="O2570" s="17">
        <v>0.115679721583022</v>
      </c>
      <c r="P2570" s="17">
        <v>9.0443665109415206E-2</v>
      </c>
      <c r="Q2570" s="17">
        <v>0.272845842891629</v>
      </c>
      <c r="R2570" s="17"/>
      <c r="S2570" s="17">
        <v>0.22581041283068401</v>
      </c>
      <c r="T2570" s="17">
        <v>0.32631623493498402</v>
      </c>
      <c r="U2570" s="17">
        <v>0.181008128143791</v>
      </c>
      <c r="V2570" s="17">
        <v>0</v>
      </c>
      <c r="W2570" s="17">
        <v>0.18212071555735901</v>
      </c>
      <c r="X2570" s="17">
        <v>0.244168022769499</v>
      </c>
      <c r="Y2570" s="17">
        <v>0.17507960095165501</v>
      </c>
      <c r="Z2570" s="17">
        <v>0</v>
      </c>
      <c r="AA2570" s="17">
        <v>0.10323799478703399</v>
      </c>
      <c r="AB2570" s="17">
        <v>0.173217035027838</v>
      </c>
      <c r="AC2570" s="17">
        <v>0.103599726278916</v>
      </c>
      <c r="AD2570" s="17">
        <v>0</v>
      </c>
      <c r="AE2570" s="17"/>
      <c r="AF2570" s="17">
        <v>0.12628915319357101</v>
      </c>
      <c r="AG2570" s="17">
        <v>0.188297268024335</v>
      </c>
      <c r="AH2570" s="17">
        <v>6.6160087308504797E-2</v>
      </c>
      <c r="AI2570" s="17"/>
      <c r="AJ2570" s="17">
        <v>0.18828748657962999</v>
      </c>
      <c r="AK2570" s="17">
        <v>8.7690906605849994E-2</v>
      </c>
      <c r="AL2570" s="17">
        <v>0.23756365561014001</v>
      </c>
      <c r="AM2570" s="17">
        <v>0</v>
      </c>
      <c r="AN2570" s="17">
        <v>0.25522918604830103</v>
      </c>
      <c r="AO2570" s="17"/>
      <c r="AP2570" s="17">
        <v>0.183617217943329</v>
      </c>
      <c r="AQ2570" s="17">
        <v>4.4429507195052599E-2</v>
      </c>
      <c r="AR2570" s="17">
        <v>0.384816717880407</v>
      </c>
      <c r="AS2570" s="17">
        <v>0.13168182632172601</v>
      </c>
      <c r="AT2570" s="17">
        <v>0.28424485172821901</v>
      </c>
      <c r="AU2570" s="17"/>
      <c r="AV2570" s="17">
        <v>0.110927022014034</v>
      </c>
      <c r="AW2570" s="17">
        <v>0.19871657648837401</v>
      </c>
      <c r="AX2570" s="17">
        <v>0.27095504630261402</v>
      </c>
      <c r="AY2570" s="17">
        <v>0.12070838207510599</v>
      </c>
      <c r="AZ2570" s="17">
        <v>0.18574960171691601</v>
      </c>
      <c r="BA2570" s="17">
        <v>0.485332568264074</v>
      </c>
      <c r="BB2570" s="17"/>
      <c r="BC2570" s="17">
        <v>0.25608523892262902</v>
      </c>
      <c r="BD2570" s="17">
        <v>0.250147364256669</v>
      </c>
      <c r="BE2570" s="17">
        <v>0.101618926830603</v>
      </c>
      <c r="BF2570" s="17">
        <v>5.1328982047208503E-2</v>
      </c>
      <c r="BG2570" s="17">
        <v>0</v>
      </c>
    </row>
    <row r="2571" spans="2:59" x14ac:dyDescent="0.35">
      <c r="C2571" s="17"/>
      <c r="D2571" s="17"/>
      <c r="E2571" s="17"/>
      <c r="F2571" s="17"/>
      <c r="G2571" s="17"/>
      <c r="H2571" s="17"/>
      <c r="I2571" s="17"/>
      <c r="J2571" s="17"/>
      <c r="K2571" s="17"/>
      <c r="L2571" s="17"/>
      <c r="M2571" s="17"/>
      <c r="N2571" s="17"/>
      <c r="O2571" s="17"/>
      <c r="P2571" s="17"/>
      <c r="Q2571" s="17"/>
      <c r="R2571" s="17"/>
      <c r="S2571" s="17"/>
      <c r="T2571" s="17"/>
      <c r="U2571" s="17"/>
      <c r="V2571" s="17"/>
      <c r="W2571" s="17"/>
      <c r="X2571" s="17"/>
      <c r="Y2571" s="17"/>
      <c r="Z2571" s="17"/>
      <c r="AA2571" s="17"/>
      <c r="AB2571" s="17"/>
      <c r="AC2571" s="17"/>
      <c r="AD2571" s="17"/>
      <c r="AE2571" s="17"/>
      <c r="AF2571" s="17"/>
      <c r="AG2571" s="17"/>
      <c r="AH2571" s="17"/>
      <c r="AI2571" s="17"/>
      <c r="AJ2571" s="17"/>
      <c r="AK2571" s="17"/>
      <c r="AL2571" s="17"/>
      <c r="AM2571" s="17"/>
      <c r="AN2571" s="17"/>
      <c r="AO2571" s="17"/>
      <c r="AP2571" s="17"/>
      <c r="AQ2571" s="17"/>
      <c r="AR2571" s="17"/>
      <c r="AS2571" s="17"/>
      <c r="AT2571" s="17"/>
      <c r="AU2571" s="17"/>
      <c r="AV2571" s="17"/>
      <c r="AW2571" s="17"/>
      <c r="AX2571" s="17"/>
      <c r="AY2571" s="17"/>
      <c r="AZ2571" s="17"/>
      <c r="BA2571" s="17"/>
      <c r="BB2571" s="17"/>
      <c r="BC2571" s="17"/>
      <c r="BD2571" s="17"/>
      <c r="BE2571" s="17"/>
      <c r="BF2571" s="17"/>
      <c r="BG2571" s="17"/>
    </row>
    <row r="2572" spans="2:59" x14ac:dyDescent="0.35">
      <c r="B2572" s="6" t="s">
        <v>727</v>
      </c>
      <c r="C2572" s="17"/>
      <c r="D2572" s="17"/>
      <c r="E2572" s="17"/>
      <c r="F2572" s="17"/>
      <c r="G2572" s="17"/>
      <c r="H2572" s="17"/>
      <c r="I2572" s="17"/>
      <c r="J2572" s="17"/>
      <c r="K2572" s="17"/>
      <c r="L2572" s="17"/>
      <c r="M2572" s="17"/>
      <c r="N2572" s="17"/>
      <c r="O2572" s="17"/>
      <c r="P2572" s="17"/>
      <c r="Q2572" s="17"/>
      <c r="R2572" s="17"/>
      <c r="S2572" s="17"/>
      <c r="T2572" s="17"/>
      <c r="U2572" s="17"/>
      <c r="V2572" s="17"/>
      <c r="W2572" s="17"/>
      <c r="X2572" s="17"/>
      <c r="Y2572" s="17"/>
      <c r="Z2572" s="17"/>
      <c r="AA2572" s="17"/>
      <c r="AB2572" s="17"/>
      <c r="AC2572" s="17"/>
      <c r="AD2572" s="17"/>
      <c r="AE2572" s="17"/>
      <c r="AF2572" s="17"/>
      <c r="AG2572" s="17"/>
      <c r="AH2572" s="17"/>
      <c r="AI2572" s="17"/>
      <c r="AJ2572" s="17"/>
      <c r="AK2572" s="17"/>
      <c r="AL2572" s="17"/>
      <c r="AM2572" s="17"/>
      <c r="AN2572" s="17"/>
      <c r="AO2572" s="17"/>
      <c r="AP2572" s="17"/>
      <c r="AQ2572" s="17"/>
      <c r="AR2572" s="17"/>
      <c r="AS2572" s="17"/>
      <c r="AT2572" s="17"/>
      <c r="AU2572" s="17"/>
      <c r="AV2572" s="17"/>
      <c r="AW2572" s="17"/>
      <c r="AX2572" s="17"/>
      <c r="AY2572" s="17"/>
      <c r="AZ2572" s="17"/>
      <c r="BA2572" s="17"/>
      <c r="BB2572" s="17"/>
      <c r="BC2572" s="17"/>
      <c r="BD2572" s="17"/>
      <c r="BE2572" s="17"/>
      <c r="BF2572" s="17"/>
      <c r="BG2572" s="17"/>
    </row>
    <row r="2573" spans="2:59" x14ac:dyDescent="0.35">
      <c r="B2573" s="24" t="s">
        <v>754</v>
      </c>
      <c r="C2573" s="17"/>
      <c r="D2573" s="17"/>
      <c r="E2573" s="17"/>
      <c r="F2573" s="17"/>
      <c r="G2573" s="17"/>
      <c r="H2573" s="17"/>
      <c r="I2573" s="17"/>
      <c r="J2573" s="17"/>
      <c r="K2573" s="17"/>
      <c r="L2573" s="17"/>
      <c r="M2573" s="17"/>
      <c r="N2573" s="17"/>
      <c r="O2573" s="17"/>
      <c r="P2573" s="17"/>
      <c r="Q2573" s="17"/>
      <c r="R2573" s="17"/>
      <c r="S2573" s="17"/>
      <c r="T2573" s="17"/>
      <c r="U2573" s="17"/>
      <c r="V2573" s="17"/>
      <c r="W2573" s="17"/>
      <c r="X2573" s="17"/>
      <c r="Y2573" s="17"/>
      <c r="Z2573" s="17"/>
      <c r="AA2573" s="17"/>
      <c r="AB2573" s="17"/>
      <c r="AC2573" s="17"/>
      <c r="AD2573" s="17"/>
      <c r="AE2573" s="17"/>
      <c r="AF2573" s="17"/>
      <c r="AG2573" s="17"/>
      <c r="AH2573" s="17"/>
      <c r="AI2573" s="17"/>
      <c r="AJ2573" s="17"/>
      <c r="AK2573" s="17"/>
      <c r="AL2573" s="17"/>
      <c r="AM2573" s="17"/>
      <c r="AN2573" s="17"/>
      <c r="AO2573" s="17"/>
      <c r="AP2573" s="17"/>
      <c r="AQ2573" s="17"/>
      <c r="AR2573" s="17"/>
      <c r="AS2573" s="17"/>
      <c r="AT2573" s="17"/>
      <c r="AU2573" s="17"/>
      <c r="AV2573" s="17"/>
      <c r="AW2573" s="17"/>
      <c r="AX2573" s="17"/>
      <c r="AY2573" s="17"/>
      <c r="AZ2573" s="17"/>
      <c r="BA2573" s="17"/>
      <c r="BB2573" s="17"/>
      <c r="BC2573" s="17"/>
      <c r="BD2573" s="17"/>
      <c r="BE2573" s="17"/>
      <c r="BF2573" s="17"/>
      <c r="BG2573" s="17"/>
    </row>
    <row r="2574" spans="2:59" x14ac:dyDescent="0.35">
      <c r="B2574" t="s">
        <v>725</v>
      </c>
      <c r="C2574" s="17">
        <v>0.124288567185507</v>
      </c>
      <c r="D2574" s="17">
        <v>0.20244393295803401</v>
      </c>
      <c r="E2574" s="17">
        <v>3.7718805239123299E-2</v>
      </c>
      <c r="F2574" s="17"/>
      <c r="G2574" s="17">
        <v>7.6854615018710298E-2</v>
      </c>
      <c r="H2574" s="17">
        <v>0</v>
      </c>
      <c r="I2574" s="17">
        <v>0.22487173887967701</v>
      </c>
      <c r="J2574" s="17">
        <v>0.13255900789993799</v>
      </c>
      <c r="K2574" s="17">
        <v>0.23685003652735601</v>
      </c>
      <c r="L2574" s="17">
        <v>9.4339176385552795E-2</v>
      </c>
      <c r="M2574" s="17"/>
      <c r="N2574" s="17">
        <v>0.163972686422938</v>
      </c>
      <c r="O2574" s="17">
        <v>0.18045197961557399</v>
      </c>
      <c r="P2574" s="17">
        <v>0.14744474582720701</v>
      </c>
      <c r="Q2574" s="17">
        <v>3.12321038717428E-2</v>
      </c>
      <c r="R2574" s="17"/>
      <c r="S2574" s="17">
        <v>0</v>
      </c>
      <c r="T2574" s="17">
        <v>0</v>
      </c>
      <c r="U2574" s="17">
        <v>0</v>
      </c>
      <c r="V2574" s="17">
        <v>0.18186892016849701</v>
      </c>
      <c r="W2574" s="17">
        <v>0</v>
      </c>
      <c r="X2574" s="17">
        <v>0.11641605785987801</v>
      </c>
      <c r="Y2574" s="17">
        <v>0.37673129492840901</v>
      </c>
      <c r="Z2574" s="17">
        <v>0.33335396118305899</v>
      </c>
      <c r="AA2574" s="17">
        <v>0.20867089462515001</v>
      </c>
      <c r="AB2574" s="17">
        <v>0.11744493652158999</v>
      </c>
      <c r="AC2574" s="17">
        <v>0.14097127978493301</v>
      </c>
      <c r="AD2574" s="17">
        <v>0.31889557887400799</v>
      </c>
      <c r="AE2574" s="17"/>
      <c r="AF2574" s="17">
        <v>0.107518224274924</v>
      </c>
      <c r="AG2574" s="17">
        <v>0.129506410702245</v>
      </c>
      <c r="AH2574" s="17">
        <v>0.14240892298117</v>
      </c>
      <c r="AI2574" s="17"/>
      <c r="AJ2574" s="17">
        <v>3.6211568328172301E-2</v>
      </c>
      <c r="AK2574" s="17">
        <v>0.22068278499660501</v>
      </c>
      <c r="AL2574" s="17">
        <v>0</v>
      </c>
      <c r="AM2574" s="17">
        <v>0.47885324986356398</v>
      </c>
      <c r="AN2574" s="17">
        <v>0.162482552675557</v>
      </c>
      <c r="AO2574" s="17"/>
      <c r="AP2574" s="17">
        <v>0</v>
      </c>
      <c r="AQ2574" s="17">
        <v>0.164776301067971</v>
      </c>
      <c r="AR2574" s="17">
        <v>8.2762300203295905E-2</v>
      </c>
      <c r="AS2574" s="17">
        <v>0.120977358950138</v>
      </c>
      <c r="AT2574" s="17">
        <v>0.31430310874443701</v>
      </c>
      <c r="AU2574" s="17"/>
      <c r="AV2574" s="17">
        <v>0.16690318771107401</v>
      </c>
      <c r="AW2574" s="17">
        <v>0</v>
      </c>
      <c r="AX2574" s="17">
        <v>0</v>
      </c>
      <c r="AY2574" s="17">
        <v>6.1722682996513199E-2</v>
      </c>
      <c r="AZ2574" s="17">
        <v>0.20539220644702999</v>
      </c>
      <c r="BA2574" s="17">
        <v>0.14394604944710301</v>
      </c>
      <c r="BB2574" s="17"/>
      <c r="BC2574" s="17">
        <v>5.4976166672205701E-2</v>
      </c>
      <c r="BD2574" s="17">
        <v>0.101286465456508</v>
      </c>
      <c r="BE2574" s="17">
        <v>0.181738147182364</v>
      </c>
      <c r="BF2574" s="17">
        <v>0.16480315849746899</v>
      </c>
      <c r="BG2574" s="17">
        <v>0</v>
      </c>
    </row>
    <row r="2575" spans="2:59" x14ac:dyDescent="0.35">
      <c r="B2575" t="s">
        <v>689</v>
      </c>
      <c r="C2575" s="17">
        <v>3.08049760804677E-2</v>
      </c>
      <c r="D2575" s="17">
        <v>4.1170123183513797E-2</v>
      </c>
      <c r="E2575" s="17">
        <v>2.1642172029125498E-2</v>
      </c>
      <c r="F2575" s="17"/>
      <c r="G2575" s="17">
        <v>0</v>
      </c>
      <c r="H2575" s="17">
        <v>0</v>
      </c>
      <c r="I2575" s="17">
        <v>0</v>
      </c>
      <c r="J2575" s="17">
        <v>4.6265067109963601E-2</v>
      </c>
      <c r="K2575" s="17">
        <v>0</v>
      </c>
      <c r="L2575" s="17">
        <v>9.8261077661966303E-2</v>
      </c>
      <c r="M2575" s="17"/>
      <c r="N2575" s="17">
        <v>0</v>
      </c>
      <c r="O2575" s="17">
        <v>0.114880171173822</v>
      </c>
      <c r="P2575" s="17">
        <v>4.7649597033275003E-2</v>
      </c>
      <c r="Q2575" s="17">
        <v>0</v>
      </c>
      <c r="R2575" s="17"/>
      <c r="S2575" s="17">
        <v>0</v>
      </c>
      <c r="T2575" s="17">
        <v>6.1886912787993902E-2</v>
      </c>
      <c r="U2575" s="17">
        <v>0.148537404041269</v>
      </c>
      <c r="V2575" s="17">
        <v>0</v>
      </c>
      <c r="W2575" s="17">
        <v>0</v>
      </c>
      <c r="X2575" s="17">
        <v>0</v>
      </c>
      <c r="Y2575" s="17">
        <v>0</v>
      </c>
      <c r="Z2575" s="17">
        <v>0</v>
      </c>
      <c r="AA2575" s="17">
        <v>0</v>
      </c>
      <c r="AB2575" s="17">
        <v>0</v>
      </c>
      <c r="AC2575" s="17">
        <v>0</v>
      </c>
      <c r="AD2575" s="17">
        <v>0.35037960039066401</v>
      </c>
      <c r="AE2575" s="17"/>
      <c r="AF2575" s="17">
        <v>2.60978297145864E-2</v>
      </c>
      <c r="AG2575" s="17">
        <v>2.5128222026092099E-2</v>
      </c>
      <c r="AH2575" s="17">
        <v>7.2911937000522703E-2</v>
      </c>
      <c r="AI2575" s="17"/>
      <c r="AJ2575" s="17">
        <v>3.8757146640105003E-2</v>
      </c>
      <c r="AK2575" s="17">
        <v>0</v>
      </c>
      <c r="AL2575" s="17">
        <v>0</v>
      </c>
      <c r="AM2575" s="17">
        <v>0</v>
      </c>
      <c r="AN2575" s="17">
        <v>5.69933771994897E-2</v>
      </c>
      <c r="AO2575" s="17"/>
      <c r="AP2575" s="17">
        <v>0</v>
      </c>
      <c r="AQ2575" s="17">
        <v>0</v>
      </c>
      <c r="AR2575" s="17">
        <v>0</v>
      </c>
      <c r="AS2575" s="17">
        <v>6.2233513371306101E-2</v>
      </c>
      <c r="AT2575" s="17">
        <v>0</v>
      </c>
      <c r="AU2575" s="17"/>
      <c r="AV2575" s="17">
        <v>0</v>
      </c>
      <c r="AW2575" s="17">
        <v>0</v>
      </c>
      <c r="AX2575" s="17">
        <v>0</v>
      </c>
      <c r="AY2575" s="17">
        <v>0</v>
      </c>
      <c r="AZ2575" s="17">
        <v>0.182023905334737</v>
      </c>
      <c r="BA2575" s="17">
        <v>0</v>
      </c>
      <c r="BB2575" s="17"/>
      <c r="BC2575" s="17">
        <v>0</v>
      </c>
      <c r="BD2575" s="17">
        <v>0.103909330556767</v>
      </c>
      <c r="BE2575" s="17">
        <v>0</v>
      </c>
      <c r="BF2575" s="17">
        <v>0</v>
      </c>
      <c r="BG2575" s="17">
        <v>0</v>
      </c>
    </row>
    <row r="2576" spans="2:59" x14ac:dyDescent="0.35">
      <c r="B2576" t="s">
        <v>690</v>
      </c>
      <c r="C2576" s="17">
        <v>0.14284458131193001</v>
      </c>
      <c r="D2576" s="17">
        <v>0.133621295604474</v>
      </c>
      <c r="E2576" s="17">
        <v>0.153684044787014</v>
      </c>
      <c r="F2576" s="17"/>
      <c r="G2576" s="17">
        <v>0.234057225791658</v>
      </c>
      <c r="H2576" s="17">
        <v>4.3633007188338797E-2</v>
      </c>
      <c r="I2576" s="17">
        <v>9.1436984261338103E-2</v>
      </c>
      <c r="J2576" s="17">
        <v>0.126851435447487</v>
      </c>
      <c r="K2576" s="17">
        <v>0.24146513854023499</v>
      </c>
      <c r="L2576" s="17">
        <v>0.14431865611183101</v>
      </c>
      <c r="M2576" s="17"/>
      <c r="N2576" s="17">
        <v>0.153106344387133</v>
      </c>
      <c r="O2576" s="17">
        <v>0.165999941653659</v>
      </c>
      <c r="P2576" s="17">
        <v>4.30600513988664E-2</v>
      </c>
      <c r="Q2576" s="17">
        <v>0.187668746412538</v>
      </c>
      <c r="R2576" s="17"/>
      <c r="S2576" s="17">
        <v>0.272689324780096</v>
      </c>
      <c r="T2576" s="17">
        <v>9.2541772484597204E-2</v>
      </c>
      <c r="U2576" s="17">
        <v>0.106266232249088</v>
      </c>
      <c r="V2576" s="17">
        <v>8.8814004417818698E-2</v>
      </c>
      <c r="W2576" s="17">
        <v>0</v>
      </c>
      <c r="X2576" s="17">
        <v>0.24286934428343801</v>
      </c>
      <c r="Y2576" s="17">
        <v>0.33325672950975799</v>
      </c>
      <c r="Z2576" s="17">
        <v>0</v>
      </c>
      <c r="AA2576" s="17">
        <v>0</v>
      </c>
      <c r="AB2576" s="17">
        <v>0.35289961653353302</v>
      </c>
      <c r="AC2576" s="17">
        <v>0.22232705606099801</v>
      </c>
      <c r="AD2576" s="17">
        <v>0</v>
      </c>
      <c r="AE2576" s="17"/>
      <c r="AF2576" s="17">
        <v>0.204971853607327</v>
      </c>
      <c r="AG2576" s="17">
        <v>0.12727631014677401</v>
      </c>
      <c r="AH2576" s="17">
        <v>4.2667598870635703E-2</v>
      </c>
      <c r="AI2576" s="17"/>
      <c r="AJ2576" s="17">
        <v>0.20141639462748401</v>
      </c>
      <c r="AK2576" s="17">
        <v>0.113915835254318</v>
      </c>
      <c r="AL2576" s="17">
        <v>0.142928189442559</v>
      </c>
      <c r="AM2576" s="17">
        <v>0.52114675013643597</v>
      </c>
      <c r="AN2576" s="17">
        <v>3.8667833119130399E-2</v>
      </c>
      <c r="AO2576" s="17"/>
      <c r="AP2576" s="17">
        <v>0.20672855876815799</v>
      </c>
      <c r="AQ2576" s="17">
        <v>0.18715455873804099</v>
      </c>
      <c r="AR2576" s="17">
        <v>0.102295490326812</v>
      </c>
      <c r="AS2576" s="17">
        <v>0.222265671125294</v>
      </c>
      <c r="AT2576" s="17">
        <v>0.173647487743704</v>
      </c>
      <c r="AU2576" s="17"/>
      <c r="AV2576" s="17">
        <v>0.132704666532278</v>
      </c>
      <c r="AW2576" s="17">
        <v>0.289881146454875</v>
      </c>
      <c r="AX2576" s="17">
        <v>8.6600220762169194E-2</v>
      </c>
      <c r="AY2576" s="17">
        <v>0.14723730363648499</v>
      </c>
      <c r="AZ2576" s="17">
        <v>0.277967545359526</v>
      </c>
      <c r="BA2576" s="17">
        <v>0.20422100709455901</v>
      </c>
      <c r="BB2576" s="17"/>
      <c r="BC2576" s="17">
        <v>0.14397105035678301</v>
      </c>
      <c r="BD2576" s="17">
        <v>0.16540956458537301</v>
      </c>
      <c r="BE2576" s="17">
        <v>0.15618520836293101</v>
      </c>
      <c r="BF2576" s="17">
        <v>5.0051097459649502E-2</v>
      </c>
      <c r="BG2576" s="17">
        <v>0</v>
      </c>
    </row>
    <row r="2577" spans="2:59" x14ac:dyDescent="0.35">
      <c r="B2577" t="s">
        <v>691</v>
      </c>
      <c r="C2577" s="17">
        <v>0.22332997031955501</v>
      </c>
      <c r="D2577" s="17">
        <v>0.24029334190252</v>
      </c>
      <c r="E2577" s="17">
        <v>0.21106234740993399</v>
      </c>
      <c r="F2577" s="17"/>
      <c r="G2577" s="17">
        <v>0.32525367924644899</v>
      </c>
      <c r="H2577" s="17">
        <v>0.14478109068699699</v>
      </c>
      <c r="I2577" s="17">
        <v>0.39753597381809702</v>
      </c>
      <c r="J2577" s="17">
        <v>0.201580532687298</v>
      </c>
      <c r="K2577" s="17">
        <v>0</v>
      </c>
      <c r="L2577" s="17">
        <v>0.23375051267988001</v>
      </c>
      <c r="M2577" s="17"/>
      <c r="N2577" s="17">
        <v>0.124742117774866</v>
      </c>
      <c r="O2577" s="17">
        <v>0.22725836180064099</v>
      </c>
      <c r="P2577" s="17">
        <v>0.341538187926477</v>
      </c>
      <c r="Q2577" s="17">
        <v>0.24289567335236001</v>
      </c>
      <c r="R2577" s="17"/>
      <c r="S2577" s="17">
        <v>0.114479745376946</v>
      </c>
      <c r="T2577" s="17">
        <v>0.34342390375665099</v>
      </c>
      <c r="U2577" s="17">
        <v>0.106266232249088</v>
      </c>
      <c r="V2577" s="17">
        <v>0.34287369956225999</v>
      </c>
      <c r="W2577" s="17">
        <v>0.17597228529037201</v>
      </c>
      <c r="X2577" s="17">
        <v>0.25374005835631203</v>
      </c>
      <c r="Y2577" s="17">
        <v>0.290011975561833</v>
      </c>
      <c r="Z2577" s="17">
        <v>0.32605445834455199</v>
      </c>
      <c r="AA2577" s="17">
        <v>0</v>
      </c>
      <c r="AB2577" s="17">
        <v>0.123187386988636</v>
      </c>
      <c r="AC2577" s="17">
        <v>0.16458930913894801</v>
      </c>
      <c r="AD2577" s="17">
        <v>0.330724820735328</v>
      </c>
      <c r="AE2577" s="17"/>
      <c r="AF2577" s="17">
        <v>0.30032338700646999</v>
      </c>
      <c r="AG2577" s="17">
        <v>0.10561936445907499</v>
      </c>
      <c r="AH2577" s="17">
        <v>0.31647322384691601</v>
      </c>
      <c r="AI2577" s="17"/>
      <c r="AJ2577" s="17">
        <v>7.7606907554005802E-2</v>
      </c>
      <c r="AK2577" s="17">
        <v>0.14038345910817199</v>
      </c>
      <c r="AL2577" s="17">
        <v>0.24844997784571701</v>
      </c>
      <c r="AM2577" s="17">
        <v>0</v>
      </c>
      <c r="AN2577" s="17">
        <v>0.393687250196675</v>
      </c>
      <c r="AO2577" s="17"/>
      <c r="AP2577" s="17">
        <v>0.278416963809337</v>
      </c>
      <c r="AQ2577" s="17">
        <v>0.153026924823532</v>
      </c>
      <c r="AR2577" s="17">
        <v>0.18436508316778499</v>
      </c>
      <c r="AS2577" s="17">
        <v>0.27761041508512302</v>
      </c>
      <c r="AT2577" s="17">
        <v>0</v>
      </c>
      <c r="AU2577" s="17"/>
      <c r="AV2577" s="17">
        <v>0.121968158773764</v>
      </c>
      <c r="AW2577" s="17">
        <v>0.14219782192309099</v>
      </c>
      <c r="AX2577" s="17">
        <v>0.24390140424440601</v>
      </c>
      <c r="AY2577" s="17">
        <v>0.41565462218685301</v>
      </c>
      <c r="AZ2577" s="17">
        <v>0</v>
      </c>
      <c r="BA2577" s="17">
        <v>0.37072138228882301</v>
      </c>
      <c r="BB2577" s="17"/>
      <c r="BC2577" s="17">
        <v>0.28612726291170398</v>
      </c>
      <c r="BD2577" s="17">
        <v>0.34446126632583601</v>
      </c>
      <c r="BE2577" s="17">
        <v>9.6668428224163702E-2</v>
      </c>
      <c r="BF2577" s="17">
        <v>0.41382028287731598</v>
      </c>
      <c r="BG2577" s="17">
        <v>0</v>
      </c>
    </row>
    <row r="2578" spans="2:59" x14ac:dyDescent="0.35">
      <c r="B2578" t="s">
        <v>692</v>
      </c>
      <c r="C2578" s="17">
        <v>0.121753252506012</v>
      </c>
      <c r="D2578" s="17">
        <v>6.9598560646070395E-2</v>
      </c>
      <c r="E2578" s="17">
        <v>0.172224345785435</v>
      </c>
      <c r="F2578" s="17"/>
      <c r="G2578" s="17">
        <v>0.12136480534897701</v>
      </c>
      <c r="H2578" s="17">
        <v>0.142136945817499</v>
      </c>
      <c r="I2578" s="17">
        <v>0.16351767821122001</v>
      </c>
      <c r="J2578" s="17">
        <v>7.8172771157618004E-2</v>
      </c>
      <c r="K2578" s="17">
        <v>8.5517898534984801E-2</v>
      </c>
      <c r="L2578" s="17">
        <v>0.15040457183074299</v>
      </c>
      <c r="M2578" s="17"/>
      <c r="N2578" s="17">
        <v>0.10604032473540501</v>
      </c>
      <c r="O2578" s="17">
        <v>0.19493641323230701</v>
      </c>
      <c r="P2578" s="17">
        <v>0.107559191489525</v>
      </c>
      <c r="Q2578" s="17">
        <v>0.103369507632369</v>
      </c>
      <c r="R2578" s="17"/>
      <c r="S2578" s="17">
        <v>8.1257738611997699E-2</v>
      </c>
      <c r="T2578" s="17">
        <v>0</v>
      </c>
      <c r="U2578" s="17">
        <v>0.152908533250117</v>
      </c>
      <c r="V2578" s="17">
        <v>0.10763836965923899</v>
      </c>
      <c r="W2578" s="17">
        <v>0.37450261371791399</v>
      </c>
      <c r="X2578" s="17">
        <v>0.26614764616560999</v>
      </c>
      <c r="Y2578" s="17">
        <v>0</v>
      </c>
      <c r="Z2578" s="17">
        <v>0.19084448077941699</v>
      </c>
      <c r="AA2578" s="17">
        <v>0.149334096191238</v>
      </c>
      <c r="AB2578" s="17">
        <v>0</v>
      </c>
      <c r="AC2578" s="17">
        <v>0.25577380410204398</v>
      </c>
      <c r="AD2578" s="17">
        <v>0</v>
      </c>
      <c r="AE2578" s="17"/>
      <c r="AF2578" s="17">
        <v>8.0137249207187497E-2</v>
      </c>
      <c r="AG2578" s="17">
        <v>0.146374531536962</v>
      </c>
      <c r="AH2578" s="17">
        <v>0.14920096206859099</v>
      </c>
      <c r="AI2578" s="17"/>
      <c r="AJ2578" s="17">
        <v>0.119009555691969</v>
      </c>
      <c r="AK2578" s="17">
        <v>0.13549907656523399</v>
      </c>
      <c r="AL2578" s="17">
        <v>0.252362652362356</v>
      </c>
      <c r="AM2578" s="17">
        <v>0</v>
      </c>
      <c r="AN2578" s="17">
        <v>4.4130402371850702E-2</v>
      </c>
      <c r="AO2578" s="17"/>
      <c r="AP2578" s="17">
        <v>0</v>
      </c>
      <c r="AQ2578" s="17">
        <v>0.15984766967535899</v>
      </c>
      <c r="AR2578" s="17">
        <v>0.20421737726424299</v>
      </c>
      <c r="AS2578" s="17">
        <v>0.141868821452385</v>
      </c>
      <c r="AT2578" s="17">
        <v>0</v>
      </c>
      <c r="AU2578" s="17"/>
      <c r="AV2578" s="17">
        <v>0.239630030729581</v>
      </c>
      <c r="AW2578" s="17">
        <v>0</v>
      </c>
      <c r="AX2578" s="17">
        <v>0.118065190484965</v>
      </c>
      <c r="AY2578" s="17">
        <v>0.13936551274982201</v>
      </c>
      <c r="AZ2578" s="17">
        <v>0</v>
      </c>
      <c r="BA2578" s="17">
        <v>0.112625195387766</v>
      </c>
      <c r="BB2578" s="17"/>
      <c r="BC2578" s="17">
        <v>9.3990852919116796E-2</v>
      </c>
      <c r="BD2578" s="17">
        <v>6.0832281453818797E-2</v>
      </c>
      <c r="BE2578" s="17">
        <v>0.18788698418890201</v>
      </c>
      <c r="BF2578" s="17">
        <v>0.121011973647001</v>
      </c>
      <c r="BG2578" s="17">
        <v>0</v>
      </c>
    </row>
    <row r="2579" spans="2:59" x14ac:dyDescent="0.35">
      <c r="B2579" t="s">
        <v>598</v>
      </c>
      <c r="C2579" s="17">
        <v>0.13063765710167</v>
      </c>
      <c r="D2579" s="17">
        <v>0.11258980371267401</v>
      </c>
      <c r="E2579" s="17">
        <v>0.149499230654628</v>
      </c>
      <c r="F2579" s="17"/>
      <c r="G2579" s="17">
        <v>0</v>
      </c>
      <c r="H2579" s="17">
        <v>0.30725616496428199</v>
      </c>
      <c r="I2579" s="17">
        <v>0</v>
      </c>
      <c r="J2579" s="17">
        <v>0.22039192779825401</v>
      </c>
      <c r="K2579" s="17">
        <v>0.17770661943737001</v>
      </c>
      <c r="L2579" s="17">
        <v>6.3668077681302004E-2</v>
      </c>
      <c r="M2579" s="17"/>
      <c r="N2579" s="17">
        <v>0.19710638298913899</v>
      </c>
      <c r="O2579" s="17">
        <v>0</v>
      </c>
      <c r="P2579" s="17">
        <v>0.18101877980844799</v>
      </c>
      <c r="Q2579" s="17">
        <v>0.105001059744233</v>
      </c>
      <c r="R2579" s="17"/>
      <c r="S2579" s="17">
        <v>0.14455267421868701</v>
      </c>
      <c r="T2579" s="17">
        <v>0.12116353651310401</v>
      </c>
      <c r="U2579" s="17">
        <v>0.14840671108720499</v>
      </c>
      <c r="V2579" s="17">
        <v>0.18815068617550201</v>
      </c>
      <c r="W2579" s="17">
        <v>0.15287618546390999</v>
      </c>
      <c r="X2579" s="17">
        <v>0</v>
      </c>
      <c r="Y2579" s="17">
        <v>0</v>
      </c>
      <c r="Z2579" s="17">
        <v>0.14974709969297301</v>
      </c>
      <c r="AA2579" s="17">
        <v>0.38403333210824803</v>
      </c>
      <c r="AB2579" s="17">
        <v>0.102803526440614</v>
      </c>
      <c r="AC2579" s="17">
        <v>0</v>
      </c>
      <c r="AD2579" s="17">
        <v>0</v>
      </c>
      <c r="AE2579" s="17"/>
      <c r="AF2579" s="17">
        <v>0.10581604157779601</v>
      </c>
      <c r="AG2579" s="17">
        <v>0.17516986368159801</v>
      </c>
      <c r="AH2579" s="17">
        <v>0.14577070263741301</v>
      </c>
      <c r="AI2579" s="17"/>
      <c r="AJ2579" s="17">
        <v>0.235248452712946</v>
      </c>
      <c r="AK2579" s="17">
        <v>6.2854734311937499E-2</v>
      </c>
      <c r="AL2579" s="17">
        <v>0.25550680566935002</v>
      </c>
      <c r="AM2579" s="17">
        <v>0</v>
      </c>
      <c r="AN2579" s="17">
        <v>0.100015369652006</v>
      </c>
      <c r="AO2579" s="17"/>
      <c r="AP2579" s="17">
        <v>0.20715888376637501</v>
      </c>
      <c r="AQ2579" s="17">
        <v>0.16071437215453499</v>
      </c>
      <c r="AR2579" s="17">
        <v>8.6965543515138397E-2</v>
      </c>
      <c r="AS2579" s="17">
        <v>0</v>
      </c>
      <c r="AT2579" s="17">
        <v>0.22780455178364001</v>
      </c>
      <c r="AU2579" s="17"/>
      <c r="AV2579" s="17">
        <v>9.6137610080810607E-2</v>
      </c>
      <c r="AW2579" s="17">
        <v>0.23974110871298601</v>
      </c>
      <c r="AX2579" s="17">
        <v>0.26411247242458102</v>
      </c>
      <c r="AY2579" s="17">
        <v>5.4578290166987897E-2</v>
      </c>
      <c r="AZ2579" s="17">
        <v>0.14886674114179099</v>
      </c>
      <c r="BA2579" s="17">
        <v>0</v>
      </c>
      <c r="BB2579" s="17"/>
      <c r="BC2579" s="17">
        <v>8.27504509628747E-2</v>
      </c>
      <c r="BD2579" s="17">
        <v>8.2459660451350503E-2</v>
      </c>
      <c r="BE2579" s="17">
        <v>0.194354319460875</v>
      </c>
      <c r="BF2579" s="17">
        <v>7.9951934033860805E-2</v>
      </c>
      <c r="BG2579" s="17">
        <v>0</v>
      </c>
    </row>
    <row r="2580" spans="2:59" x14ac:dyDescent="0.35">
      <c r="B2580" t="s">
        <v>726</v>
      </c>
      <c r="C2580" s="17">
        <v>8.1237472178509906E-2</v>
      </c>
      <c r="D2580" s="17">
        <v>0.105177113954457</v>
      </c>
      <c r="E2580" s="17">
        <v>6.0233973489578901E-2</v>
      </c>
      <c r="F2580" s="17"/>
      <c r="G2580" s="17">
        <v>0.106812588692069</v>
      </c>
      <c r="H2580" s="17">
        <v>4.2342747952239697E-2</v>
      </c>
      <c r="I2580" s="17">
        <v>0</v>
      </c>
      <c r="J2580" s="17">
        <v>8.3155401905850398E-2</v>
      </c>
      <c r="K2580" s="17">
        <v>9.7745724216482796E-2</v>
      </c>
      <c r="L2580" s="17">
        <v>0.13849020671284401</v>
      </c>
      <c r="M2580" s="17"/>
      <c r="N2580" s="17">
        <v>0.10031133302891999</v>
      </c>
      <c r="O2580" s="17">
        <v>5.5803881141390399E-2</v>
      </c>
      <c r="P2580" s="17">
        <v>4.1285781406786397E-2</v>
      </c>
      <c r="Q2580" s="17">
        <v>0.104628114783859</v>
      </c>
      <c r="R2580" s="17"/>
      <c r="S2580" s="17">
        <v>0.24246784279358699</v>
      </c>
      <c r="T2580" s="17">
        <v>5.4667639522670002E-2</v>
      </c>
      <c r="U2580" s="17">
        <v>0.15660675897944301</v>
      </c>
      <c r="V2580" s="17">
        <v>0</v>
      </c>
      <c r="W2580" s="17">
        <v>0.114528199970446</v>
      </c>
      <c r="X2580" s="17">
        <v>0.120826893334762</v>
      </c>
      <c r="Y2580" s="17">
        <v>0</v>
      </c>
      <c r="Z2580" s="17">
        <v>0</v>
      </c>
      <c r="AA2580" s="17">
        <v>0.15472368228833</v>
      </c>
      <c r="AB2580" s="17">
        <v>0.108913078954663</v>
      </c>
      <c r="AC2580" s="17">
        <v>0</v>
      </c>
      <c r="AD2580" s="17">
        <v>0</v>
      </c>
      <c r="AE2580" s="17"/>
      <c r="AF2580" s="17">
        <v>5.3657960618233601E-2</v>
      </c>
      <c r="AG2580" s="17">
        <v>0.114031083930723</v>
      </c>
      <c r="AH2580" s="17">
        <v>6.4406565286246803E-2</v>
      </c>
      <c r="AI2580" s="17"/>
      <c r="AJ2580" s="17">
        <v>3.4341808693583102E-2</v>
      </c>
      <c r="AK2580" s="17">
        <v>0.23897320315788401</v>
      </c>
      <c r="AL2580" s="17">
        <v>0</v>
      </c>
      <c r="AM2580" s="17">
        <v>0</v>
      </c>
      <c r="AN2580" s="17">
        <v>5.03449478986727E-2</v>
      </c>
      <c r="AO2580" s="17"/>
      <c r="AP2580" s="17">
        <v>0</v>
      </c>
      <c r="AQ2580" s="17">
        <v>0.15257607737821799</v>
      </c>
      <c r="AR2580" s="17">
        <v>0</v>
      </c>
      <c r="AS2580" s="17">
        <v>0.115746057939814</v>
      </c>
      <c r="AT2580" s="17">
        <v>0</v>
      </c>
      <c r="AU2580" s="17"/>
      <c r="AV2580" s="17">
        <v>0.15454548692879999</v>
      </c>
      <c r="AW2580" s="17">
        <v>0</v>
      </c>
      <c r="AX2580" s="17">
        <v>0</v>
      </c>
      <c r="AY2580" s="17">
        <v>6.0733206188232802E-2</v>
      </c>
      <c r="AZ2580" s="17">
        <v>0</v>
      </c>
      <c r="BA2580" s="17">
        <v>0</v>
      </c>
      <c r="BB2580" s="17"/>
      <c r="BC2580" s="17">
        <v>9.3072440421450894E-2</v>
      </c>
      <c r="BD2580" s="17">
        <v>0</v>
      </c>
      <c r="BE2580" s="17">
        <v>8.15479857501622E-2</v>
      </c>
      <c r="BF2580" s="17">
        <v>7.3950873875676407E-2</v>
      </c>
      <c r="BG2580" s="17">
        <v>1</v>
      </c>
    </row>
    <row r="2581" spans="2:59" x14ac:dyDescent="0.35">
      <c r="B2581" t="s">
        <v>100</v>
      </c>
      <c r="C2581" s="17">
        <v>0.14510352331634899</v>
      </c>
      <c r="D2581" s="17">
        <v>9.5105828038256193E-2</v>
      </c>
      <c r="E2581" s="17">
        <v>0.19393508060515999</v>
      </c>
      <c r="F2581" s="17"/>
      <c r="G2581" s="17">
        <v>0.13565708590213699</v>
      </c>
      <c r="H2581" s="17">
        <v>0.31985004339064299</v>
      </c>
      <c r="I2581" s="17">
        <v>0.122637624829668</v>
      </c>
      <c r="J2581" s="17">
        <v>0.11102385599359001</v>
      </c>
      <c r="K2581" s="17">
        <v>0.160714582743573</v>
      </c>
      <c r="L2581" s="17">
        <v>7.6767720935881301E-2</v>
      </c>
      <c r="M2581" s="17"/>
      <c r="N2581" s="17">
        <v>0.15472081066160001</v>
      </c>
      <c r="O2581" s="17">
        <v>6.0669251382606398E-2</v>
      </c>
      <c r="P2581" s="17">
        <v>9.0443665109415206E-2</v>
      </c>
      <c r="Q2581" s="17">
        <v>0.22520479420289799</v>
      </c>
      <c r="R2581" s="17"/>
      <c r="S2581" s="17">
        <v>0.14455267421868701</v>
      </c>
      <c r="T2581" s="17">
        <v>0.32631623493498402</v>
      </c>
      <c r="U2581" s="17">
        <v>0.181008128143791</v>
      </c>
      <c r="V2581" s="17">
        <v>9.0654320016684206E-2</v>
      </c>
      <c r="W2581" s="17">
        <v>0.18212071555735901</v>
      </c>
      <c r="X2581" s="17">
        <v>0</v>
      </c>
      <c r="Y2581" s="17">
        <v>0</v>
      </c>
      <c r="Z2581" s="17">
        <v>0</v>
      </c>
      <c r="AA2581" s="17">
        <v>0.10323799478703399</v>
      </c>
      <c r="AB2581" s="17">
        <v>0.19475145456096399</v>
      </c>
      <c r="AC2581" s="17">
        <v>0.21633855091307599</v>
      </c>
      <c r="AD2581" s="17">
        <v>0</v>
      </c>
      <c r="AE2581" s="17"/>
      <c r="AF2581" s="17">
        <v>0.121477453993475</v>
      </c>
      <c r="AG2581" s="17">
        <v>0.17689421351653101</v>
      </c>
      <c r="AH2581" s="17">
        <v>6.6160087308504797E-2</v>
      </c>
      <c r="AI2581" s="17"/>
      <c r="AJ2581" s="17">
        <v>0.25740816575173597</v>
      </c>
      <c r="AK2581" s="17">
        <v>8.7690906605849994E-2</v>
      </c>
      <c r="AL2581" s="17">
        <v>0.10075237468001801</v>
      </c>
      <c r="AM2581" s="17">
        <v>0</v>
      </c>
      <c r="AN2581" s="17">
        <v>0.15367826688661901</v>
      </c>
      <c r="AO2581" s="17"/>
      <c r="AP2581" s="17">
        <v>0.30769559365612897</v>
      </c>
      <c r="AQ2581" s="17">
        <v>2.1904096162342901E-2</v>
      </c>
      <c r="AR2581" s="17">
        <v>0.33939420552272598</v>
      </c>
      <c r="AS2581" s="17">
        <v>5.9298162075940297E-2</v>
      </c>
      <c r="AT2581" s="17">
        <v>0.28424485172821901</v>
      </c>
      <c r="AU2581" s="17"/>
      <c r="AV2581" s="17">
        <v>8.8110859243693704E-2</v>
      </c>
      <c r="AW2581" s="17">
        <v>0.32817992290904802</v>
      </c>
      <c r="AX2581" s="17">
        <v>0.28732071208387899</v>
      </c>
      <c r="AY2581" s="17">
        <v>0.12070838207510599</v>
      </c>
      <c r="AZ2581" s="17">
        <v>0.18574960171691601</v>
      </c>
      <c r="BA2581" s="17">
        <v>0.168486365781748</v>
      </c>
      <c r="BB2581" s="17"/>
      <c r="BC2581" s="17">
        <v>0.24511177575586501</v>
      </c>
      <c r="BD2581" s="17">
        <v>0.141641431170347</v>
      </c>
      <c r="BE2581" s="17">
        <v>0.101618926830603</v>
      </c>
      <c r="BF2581" s="17">
        <v>9.6410679609027494E-2</v>
      </c>
      <c r="BG2581" s="17">
        <v>0</v>
      </c>
    </row>
    <row r="2582" spans="2:59" x14ac:dyDescent="0.35">
      <c r="C2582" s="17"/>
      <c r="D2582" s="17"/>
      <c r="E2582" s="17"/>
      <c r="F2582" s="17"/>
      <c r="G2582" s="17"/>
      <c r="H2582" s="17"/>
      <c r="I2582" s="17"/>
      <c r="J2582" s="17"/>
      <c r="K2582" s="17"/>
      <c r="L2582" s="17"/>
      <c r="M2582" s="17"/>
      <c r="N2582" s="17"/>
      <c r="O2582" s="17"/>
      <c r="P2582" s="17"/>
      <c r="Q2582" s="17"/>
      <c r="R2582" s="17"/>
      <c r="S2582" s="17"/>
      <c r="T2582" s="17"/>
      <c r="U2582" s="17"/>
      <c r="V2582" s="17"/>
      <c r="W2582" s="17"/>
      <c r="X2582" s="17"/>
      <c r="Y2582" s="17"/>
      <c r="Z2582" s="17"/>
      <c r="AA2582" s="17"/>
      <c r="AB2582" s="17"/>
      <c r="AC2582" s="17"/>
      <c r="AD2582" s="17"/>
      <c r="AE2582" s="17"/>
      <c r="AF2582" s="17"/>
      <c r="AG2582" s="17"/>
      <c r="AH2582" s="17"/>
      <c r="AI2582" s="17"/>
      <c r="AJ2582" s="17"/>
      <c r="AK2582" s="17"/>
      <c r="AL2582" s="17"/>
      <c r="AM2582" s="17"/>
      <c r="AN2582" s="17"/>
      <c r="AO2582" s="17"/>
      <c r="AP2582" s="17"/>
      <c r="AQ2582" s="17"/>
      <c r="AR2582" s="17"/>
      <c r="AS2582" s="17"/>
      <c r="AT2582" s="17"/>
      <c r="AU2582" s="17"/>
      <c r="AV2582" s="17"/>
      <c r="AW2582" s="17"/>
      <c r="AX2582" s="17"/>
      <c r="AY2582" s="17"/>
      <c r="AZ2582" s="17"/>
      <c r="BA2582" s="17"/>
      <c r="BB2582" s="17"/>
      <c r="BC2582" s="17"/>
      <c r="BD2582" s="17"/>
      <c r="BE2582" s="17"/>
      <c r="BF2582" s="17"/>
      <c r="BG2582" s="17"/>
    </row>
    <row r="2583" spans="2:59" x14ac:dyDescent="0.35">
      <c r="B2583" s="6" t="s">
        <v>755</v>
      </c>
      <c r="C2583" s="17"/>
      <c r="D2583" s="17"/>
      <c r="E2583" s="17"/>
      <c r="F2583" s="17"/>
      <c r="G2583" s="17"/>
      <c r="H2583" s="17"/>
      <c r="I2583" s="17"/>
      <c r="J2583" s="17"/>
      <c r="K2583" s="17"/>
      <c r="L2583" s="17"/>
      <c r="M2583" s="17"/>
      <c r="N2583" s="17"/>
      <c r="O2583" s="17"/>
      <c r="P2583" s="17"/>
      <c r="Q2583" s="17"/>
      <c r="R2583" s="17"/>
      <c r="S2583" s="17"/>
      <c r="T2583" s="17"/>
      <c r="U2583" s="17"/>
      <c r="V2583" s="17"/>
      <c r="W2583" s="17"/>
      <c r="X2583" s="17"/>
      <c r="Y2583" s="17"/>
      <c r="Z2583" s="17"/>
      <c r="AA2583" s="17"/>
      <c r="AB2583" s="17"/>
      <c r="AC2583" s="17"/>
      <c r="AD2583" s="17"/>
      <c r="AE2583" s="17"/>
      <c r="AF2583" s="17"/>
      <c r="AG2583" s="17"/>
      <c r="AH2583" s="17"/>
      <c r="AI2583" s="17"/>
      <c r="AJ2583" s="17"/>
      <c r="AK2583" s="17"/>
      <c r="AL2583" s="17"/>
      <c r="AM2583" s="17"/>
      <c r="AN2583" s="17"/>
      <c r="AO2583" s="17"/>
      <c r="AP2583" s="17"/>
      <c r="AQ2583" s="17"/>
      <c r="AR2583" s="17"/>
      <c r="AS2583" s="17"/>
      <c r="AT2583" s="17"/>
      <c r="AU2583" s="17"/>
      <c r="AV2583" s="17"/>
      <c r="AW2583" s="17"/>
      <c r="AX2583" s="17"/>
      <c r="AY2583" s="17"/>
      <c r="AZ2583" s="17"/>
      <c r="BA2583" s="17"/>
      <c r="BB2583" s="17"/>
      <c r="BC2583" s="17"/>
      <c r="BD2583" s="17"/>
      <c r="BE2583" s="17"/>
      <c r="BF2583" s="17"/>
      <c r="BG2583" s="17"/>
    </row>
    <row r="2584" spans="2:59" x14ac:dyDescent="0.35">
      <c r="B2584" s="24" t="s">
        <v>724</v>
      </c>
      <c r="C2584" s="17"/>
      <c r="D2584" s="17"/>
      <c r="E2584" s="17"/>
      <c r="F2584" s="17"/>
      <c r="G2584" s="17"/>
      <c r="H2584" s="17"/>
      <c r="I2584" s="17"/>
      <c r="J2584" s="17"/>
      <c r="K2584" s="17"/>
      <c r="L2584" s="17"/>
      <c r="M2584" s="17"/>
      <c r="N2584" s="17"/>
      <c r="O2584" s="17"/>
      <c r="P2584" s="17"/>
      <c r="Q2584" s="17"/>
      <c r="R2584" s="17"/>
      <c r="S2584" s="17"/>
      <c r="T2584" s="17"/>
      <c r="U2584" s="17"/>
      <c r="V2584" s="17"/>
      <c r="W2584" s="17"/>
      <c r="X2584" s="17"/>
      <c r="Y2584" s="17"/>
      <c r="Z2584" s="17"/>
      <c r="AA2584" s="17"/>
      <c r="AB2584" s="17"/>
      <c r="AC2584" s="17"/>
      <c r="AD2584" s="17"/>
      <c r="AE2584" s="17"/>
      <c r="AF2584" s="17"/>
      <c r="AG2584" s="17"/>
      <c r="AH2584" s="17"/>
      <c r="AI2584" s="17"/>
      <c r="AJ2584" s="17"/>
      <c r="AK2584" s="17"/>
      <c r="AL2584" s="17"/>
      <c r="AM2584" s="17"/>
      <c r="AN2584" s="17"/>
      <c r="AO2584" s="17"/>
      <c r="AP2584" s="17"/>
      <c r="AQ2584" s="17"/>
      <c r="AR2584" s="17"/>
      <c r="AS2584" s="17"/>
      <c r="AT2584" s="17"/>
      <c r="AU2584" s="17"/>
      <c r="AV2584" s="17"/>
      <c r="AW2584" s="17"/>
      <c r="AX2584" s="17"/>
      <c r="AY2584" s="17"/>
      <c r="AZ2584" s="17"/>
      <c r="BA2584" s="17"/>
      <c r="BB2584" s="17"/>
      <c r="BC2584" s="17"/>
      <c r="BD2584" s="17"/>
      <c r="BE2584" s="17"/>
      <c r="BF2584" s="17"/>
      <c r="BG2584" s="17"/>
    </row>
    <row r="2585" spans="2:59" x14ac:dyDescent="0.35">
      <c r="B2585" t="s">
        <v>721</v>
      </c>
      <c r="C2585" s="17">
        <v>5.6987783062285698E-2</v>
      </c>
      <c r="D2585" s="17">
        <v>4.0589193726298101E-2</v>
      </c>
      <c r="E2585" s="17">
        <v>7.6930711840782803E-2</v>
      </c>
      <c r="F2585" s="17"/>
      <c r="G2585" s="17">
        <v>8.1903558526296896E-2</v>
      </c>
      <c r="H2585" s="17">
        <v>9.4074999806426196E-2</v>
      </c>
      <c r="I2585" s="17">
        <v>8.3064299538976594E-2</v>
      </c>
      <c r="J2585" s="17">
        <v>0</v>
      </c>
      <c r="K2585" s="17">
        <v>7.7964608594937299E-2</v>
      </c>
      <c r="L2585" s="17">
        <v>3.8839612616260899E-2</v>
      </c>
      <c r="M2585" s="17"/>
      <c r="N2585" s="17">
        <v>6.2429733639084502E-2</v>
      </c>
      <c r="O2585" s="17">
        <v>4.4661516108351201E-2</v>
      </c>
      <c r="P2585" s="17">
        <v>3.5600205383340397E-2</v>
      </c>
      <c r="Q2585" s="17">
        <v>8.5523060279967894E-2</v>
      </c>
      <c r="R2585" s="17"/>
      <c r="S2585" s="17">
        <v>0.132835843864435</v>
      </c>
      <c r="T2585" s="17">
        <v>9.8489653455720305E-2</v>
      </c>
      <c r="U2585" s="17">
        <v>0</v>
      </c>
      <c r="V2585" s="17">
        <v>7.2010231360076296E-2</v>
      </c>
      <c r="W2585" s="17">
        <v>0</v>
      </c>
      <c r="X2585" s="17">
        <v>0</v>
      </c>
      <c r="Y2585" s="17">
        <v>0</v>
      </c>
      <c r="Z2585" s="17">
        <v>0</v>
      </c>
      <c r="AA2585" s="17">
        <v>7.8383789602126996E-2</v>
      </c>
      <c r="AB2585" s="17">
        <v>8.4083338970813007E-2</v>
      </c>
      <c r="AC2585" s="17">
        <v>0</v>
      </c>
      <c r="AD2585" s="17">
        <v>0</v>
      </c>
      <c r="AE2585" s="17"/>
      <c r="AF2585" s="17">
        <v>8.2574477249984096E-2</v>
      </c>
      <c r="AG2585" s="17">
        <v>2.2674326571736101E-2</v>
      </c>
      <c r="AH2585" s="17">
        <v>5.0489020678749497E-2</v>
      </c>
      <c r="AI2585" s="17"/>
      <c r="AJ2585" s="17">
        <v>3.5895225142153597E-2</v>
      </c>
      <c r="AK2585" s="17">
        <v>9.6753926976105603E-2</v>
      </c>
      <c r="AL2585" s="17">
        <v>0</v>
      </c>
      <c r="AM2585" s="17">
        <v>0.17735537075920901</v>
      </c>
      <c r="AN2585" s="17">
        <v>0</v>
      </c>
      <c r="AO2585" s="17"/>
      <c r="AP2585" s="17">
        <v>4.9951620572123198E-2</v>
      </c>
      <c r="AQ2585" s="17">
        <v>8.2249671520789297E-2</v>
      </c>
      <c r="AR2585" s="17">
        <v>0</v>
      </c>
      <c r="AS2585" s="17">
        <v>4.8253178005091699E-2</v>
      </c>
      <c r="AT2585" s="17">
        <v>0.20863207613731299</v>
      </c>
      <c r="AU2585" s="17"/>
      <c r="AV2585" s="17">
        <v>0.100414998524206</v>
      </c>
      <c r="AW2585" s="17">
        <v>5.7564671735578103E-2</v>
      </c>
      <c r="AX2585" s="17">
        <v>0</v>
      </c>
      <c r="AY2585" s="17">
        <v>3.9468202535125903E-2</v>
      </c>
      <c r="AZ2585" s="17">
        <v>0.13633312127070499</v>
      </c>
      <c r="BA2585" s="17">
        <v>5.2571566511183103E-2</v>
      </c>
      <c r="BB2585" s="17"/>
      <c r="BC2585" s="17">
        <v>0</v>
      </c>
      <c r="BD2585" s="17">
        <v>3.5845759059391802E-2</v>
      </c>
      <c r="BE2585" s="17">
        <v>0.11904638656651401</v>
      </c>
      <c r="BF2585" s="17">
        <v>0.13955269512591201</v>
      </c>
      <c r="BG2585" s="17">
        <v>0</v>
      </c>
    </row>
    <row r="2586" spans="2:59" x14ac:dyDescent="0.35">
      <c r="B2586" t="s">
        <v>689</v>
      </c>
      <c r="C2586" s="17">
        <v>7.00181151584299E-2</v>
      </c>
      <c r="D2586" s="17">
        <v>7.4058112908227405E-2</v>
      </c>
      <c r="E2586" s="17">
        <v>6.5104925021233898E-2</v>
      </c>
      <c r="F2586" s="17"/>
      <c r="G2586" s="17">
        <v>0</v>
      </c>
      <c r="H2586" s="17">
        <v>0.17785433873339199</v>
      </c>
      <c r="I2586" s="17">
        <v>9.41254600877795E-2</v>
      </c>
      <c r="J2586" s="17">
        <v>9.6936099198152006E-2</v>
      </c>
      <c r="K2586" s="17">
        <v>7.0255702907067494E-2</v>
      </c>
      <c r="L2586" s="17">
        <v>0</v>
      </c>
      <c r="M2586" s="17"/>
      <c r="N2586" s="17">
        <v>5.4986859336845502E-2</v>
      </c>
      <c r="O2586" s="17">
        <v>8.79240556599752E-2</v>
      </c>
      <c r="P2586" s="17">
        <v>7.8682091426971107E-2</v>
      </c>
      <c r="Q2586" s="17">
        <v>5.98740497102535E-2</v>
      </c>
      <c r="R2586" s="17"/>
      <c r="S2586" s="17">
        <v>6.1402544326212699E-2</v>
      </c>
      <c r="T2586" s="17">
        <v>8.1258426031163802E-2</v>
      </c>
      <c r="U2586" s="17">
        <v>0</v>
      </c>
      <c r="V2586" s="17">
        <v>0</v>
      </c>
      <c r="W2586" s="17">
        <v>0</v>
      </c>
      <c r="X2586" s="17">
        <v>0</v>
      </c>
      <c r="Y2586" s="17">
        <v>0.17932965933716499</v>
      </c>
      <c r="Z2586" s="17">
        <v>0</v>
      </c>
      <c r="AA2586" s="17">
        <v>0.172642905028665</v>
      </c>
      <c r="AB2586" s="17">
        <v>9.3683647822492E-2</v>
      </c>
      <c r="AC2586" s="17">
        <v>0.17904578001781499</v>
      </c>
      <c r="AD2586" s="17">
        <v>0</v>
      </c>
      <c r="AE2586" s="17"/>
      <c r="AF2586" s="17">
        <v>6.6413240598125603E-2</v>
      </c>
      <c r="AG2586" s="17">
        <v>7.8789060221281501E-2</v>
      </c>
      <c r="AH2586" s="17">
        <v>8.8415164795238907E-2</v>
      </c>
      <c r="AI2586" s="17"/>
      <c r="AJ2586" s="17">
        <v>4.68063728586285E-2</v>
      </c>
      <c r="AK2586" s="17">
        <v>8.8166614984340794E-2</v>
      </c>
      <c r="AL2586" s="17">
        <v>0.12350206987663399</v>
      </c>
      <c r="AM2586" s="17">
        <v>0</v>
      </c>
      <c r="AN2586" s="17">
        <v>8.7364729776158195E-2</v>
      </c>
      <c r="AO2586" s="17"/>
      <c r="AP2586" s="17">
        <v>6.5135520619589105E-2</v>
      </c>
      <c r="AQ2586" s="17">
        <v>7.4949672309970503E-2</v>
      </c>
      <c r="AR2586" s="17">
        <v>0</v>
      </c>
      <c r="AS2586" s="17">
        <v>6.6671025562955205E-2</v>
      </c>
      <c r="AT2586" s="17">
        <v>0</v>
      </c>
      <c r="AU2586" s="17"/>
      <c r="AV2586" s="17">
        <v>9.1502751260145399E-2</v>
      </c>
      <c r="AW2586" s="17">
        <v>0.119572397020247</v>
      </c>
      <c r="AX2586" s="17">
        <v>0</v>
      </c>
      <c r="AY2586" s="17">
        <v>5.4532896048123697E-2</v>
      </c>
      <c r="AZ2586" s="17">
        <v>0.147297771972528</v>
      </c>
      <c r="BA2586" s="17">
        <v>0</v>
      </c>
      <c r="BB2586" s="17"/>
      <c r="BC2586" s="17">
        <v>2.8540415822453501E-2</v>
      </c>
      <c r="BD2586" s="17">
        <v>8.0798776503783296E-2</v>
      </c>
      <c r="BE2586" s="17">
        <v>0.105393756929118</v>
      </c>
      <c r="BF2586" s="17">
        <v>0.162989691839764</v>
      </c>
      <c r="BG2586" s="17">
        <v>0</v>
      </c>
    </row>
    <row r="2587" spans="2:59" x14ac:dyDescent="0.35">
      <c r="B2587" t="s">
        <v>690</v>
      </c>
      <c r="C2587" s="17">
        <v>0.24000546700192199</v>
      </c>
      <c r="D2587" s="17">
        <v>0.33583082821225002</v>
      </c>
      <c r="E2587" s="17">
        <v>0.12346871407541</v>
      </c>
      <c r="F2587" s="17"/>
      <c r="G2587" s="17">
        <v>0.40161682326190001</v>
      </c>
      <c r="H2587" s="17">
        <v>0.293119156567755</v>
      </c>
      <c r="I2587" s="17">
        <v>0.24802421226624699</v>
      </c>
      <c r="J2587" s="17">
        <v>0.21920511812333199</v>
      </c>
      <c r="K2587" s="17">
        <v>0.24505451417277299</v>
      </c>
      <c r="L2587" s="17">
        <v>0.13955039647328599</v>
      </c>
      <c r="M2587" s="17"/>
      <c r="N2587" s="17">
        <v>0.30569652037253803</v>
      </c>
      <c r="O2587" s="17">
        <v>0.31212392277911699</v>
      </c>
      <c r="P2587" s="17">
        <v>0.168336250423025</v>
      </c>
      <c r="Q2587" s="17">
        <v>0.19957434441930599</v>
      </c>
      <c r="R2587" s="17"/>
      <c r="S2587" s="17">
        <v>0.329198191100388</v>
      </c>
      <c r="T2587" s="17">
        <v>0.25681362748603798</v>
      </c>
      <c r="U2587" s="17">
        <v>0.26091572391120499</v>
      </c>
      <c r="V2587" s="17">
        <v>0.22693920204984</v>
      </c>
      <c r="W2587" s="17">
        <v>0</v>
      </c>
      <c r="X2587" s="17">
        <v>0.29358322481252502</v>
      </c>
      <c r="Y2587" s="17">
        <v>0.203038461059662</v>
      </c>
      <c r="Z2587" s="17">
        <v>0.419356122797655</v>
      </c>
      <c r="AA2587" s="17">
        <v>0.16233083050507899</v>
      </c>
      <c r="AB2587" s="17">
        <v>0.29101177774106102</v>
      </c>
      <c r="AC2587" s="17">
        <v>0.13091564160842301</v>
      </c>
      <c r="AD2587" s="17">
        <v>0.321020346258584</v>
      </c>
      <c r="AE2587" s="17"/>
      <c r="AF2587" s="17">
        <v>0.22868640178688501</v>
      </c>
      <c r="AG2587" s="17">
        <v>0.25479898939356699</v>
      </c>
      <c r="AH2587" s="17">
        <v>0.14877784016832801</v>
      </c>
      <c r="AI2587" s="17"/>
      <c r="AJ2587" s="17">
        <v>0.265168475043495</v>
      </c>
      <c r="AK2587" s="17">
        <v>0.25363002590638001</v>
      </c>
      <c r="AL2587" s="17">
        <v>0.231773676055999</v>
      </c>
      <c r="AM2587" s="17">
        <v>0.189943081841983</v>
      </c>
      <c r="AN2587" s="17">
        <v>0.25578995281543798</v>
      </c>
      <c r="AO2587" s="17"/>
      <c r="AP2587" s="17">
        <v>0.28281274437116599</v>
      </c>
      <c r="AQ2587" s="17">
        <v>0.24195573214948099</v>
      </c>
      <c r="AR2587" s="17">
        <v>0.29926080314963199</v>
      </c>
      <c r="AS2587" s="17">
        <v>0.170669494186515</v>
      </c>
      <c r="AT2587" s="17">
        <v>0</v>
      </c>
      <c r="AU2587" s="17"/>
      <c r="AV2587" s="17">
        <v>0.24372472410134399</v>
      </c>
      <c r="AW2587" s="17">
        <v>0.36393510807898799</v>
      </c>
      <c r="AX2587" s="17">
        <v>0.29864769812033998</v>
      </c>
      <c r="AY2587" s="17">
        <v>0.228934780359422</v>
      </c>
      <c r="AZ2587" s="17">
        <v>0</v>
      </c>
      <c r="BA2587" s="17">
        <v>0.26651660992151399</v>
      </c>
      <c r="BB2587" s="17"/>
      <c r="BC2587" s="17">
        <v>0.25934383605445399</v>
      </c>
      <c r="BD2587" s="17">
        <v>0.223239923508705</v>
      </c>
      <c r="BE2587" s="17">
        <v>0.26460894588196399</v>
      </c>
      <c r="BF2587" s="17">
        <v>0.145967547354109</v>
      </c>
      <c r="BG2587" s="17">
        <v>0</v>
      </c>
    </row>
    <row r="2588" spans="2:59" x14ac:dyDescent="0.35">
      <c r="B2588" t="s">
        <v>691</v>
      </c>
      <c r="C2588" s="17">
        <v>0.270964814872104</v>
      </c>
      <c r="D2588" s="17">
        <v>0.292160742183042</v>
      </c>
      <c r="E2588" s="17">
        <v>0.24518766660066299</v>
      </c>
      <c r="F2588" s="17"/>
      <c r="G2588" s="17">
        <v>0.142736229424655</v>
      </c>
      <c r="H2588" s="17">
        <v>0.31849347137747303</v>
      </c>
      <c r="I2588" s="17">
        <v>0.26047883511926201</v>
      </c>
      <c r="J2588" s="17">
        <v>0.31767473457308099</v>
      </c>
      <c r="K2588" s="17">
        <v>0.20356784780437501</v>
      </c>
      <c r="L2588" s="17">
        <v>0.35471753121164001</v>
      </c>
      <c r="M2588" s="17"/>
      <c r="N2588" s="17">
        <v>0.14081007585384001</v>
      </c>
      <c r="O2588" s="17">
        <v>0.41776029078405402</v>
      </c>
      <c r="P2588" s="17">
        <v>0.30504360952689402</v>
      </c>
      <c r="Q2588" s="17">
        <v>0.23496005837514899</v>
      </c>
      <c r="R2588" s="17"/>
      <c r="S2588" s="17">
        <v>0.27230090473181301</v>
      </c>
      <c r="T2588" s="17">
        <v>0.31328890122563902</v>
      </c>
      <c r="U2588" s="17">
        <v>0</v>
      </c>
      <c r="V2588" s="17">
        <v>0.34534372197688201</v>
      </c>
      <c r="W2588" s="17">
        <v>0.43412763762524897</v>
      </c>
      <c r="X2588" s="17">
        <v>0.49183308550860799</v>
      </c>
      <c r="Y2588" s="17">
        <v>0.18432637476972599</v>
      </c>
      <c r="Z2588" s="17">
        <v>0.209132982110488</v>
      </c>
      <c r="AA2588" s="17">
        <v>0.24838466355154901</v>
      </c>
      <c r="AB2588" s="17">
        <v>0</v>
      </c>
      <c r="AC2588" s="17">
        <v>0.31144026409557302</v>
      </c>
      <c r="AD2588" s="17">
        <v>0</v>
      </c>
      <c r="AE2588" s="17"/>
      <c r="AF2588" s="17">
        <v>0.24541291423957301</v>
      </c>
      <c r="AG2588" s="17">
        <v>0.23514735516757601</v>
      </c>
      <c r="AH2588" s="17">
        <v>0.471388824160001</v>
      </c>
      <c r="AI2588" s="17"/>
      <c r="AJ2588" s="17">
        <v>0.33655663252987</v>
      </c>
      <c r="AK2588" s="17">
        <v>0.23390475609716599</v>
      </c>
      <c r="AL2588" s="17">
        <v>0.24678754756292601</v>
      </c>
      <c r="AM2588" s="17">
        <v>0.22017560866185801</v>
      </c>
      <c r="AN2588" s="17">
        <v>0.362803490231565</v>
      </c>
      <c r="AO2588" s="17"/>
      <c r="AP2588" s="17">
        <v>0.23795376561197201</v>
      </c>
      <c r="AQ2588" s="17">
        <v>0.26861020746953201</v>
      </c>
      <c r="AR2588" s="17">
        <v>0.189756658927349</v>
      </c>
      <c r="AS2588" s="17">
        <v>0.43531829447998799</v>
      </c>
      <c r="AT2588" s="17">
        <v>0.31642223099157801</v>
      </c>
      <c r="AU2588" s="17"/>
      <c r="AV2588" s="17">
        <v>0.27483386002869797</v>
      </c>
      <c r="AW2588" s="17">
        <v>0.22392275416699001</v>
      </c>
      <c r="AX2588" s="17">
        <v>0.26282499456595598</v>
      </c>
      <c r="AY2588" s="17">
        <v>0.40910102681819499</v>
      </c>
      <c r="AZ2588" s="17">
        <v>0.40601017278067197</v>
      </c>
      <c r="BA2588" s="17">
        <v>6.7420079206645001E-2</v>
      </c>
      <c r="BB2588" s="17"/>
      <c r="BC2588" s="17">
        <v>0.46762852260122101</v>
      </c>
      <c r="BD2588" s="17">
        <v>0.24462245765461799</v>
      </c>
      <c r="BE2588" s="17">
        <v>0.15542463041253801</v>
      </c>
      <c r="BF2588" s="17">
        <v>0.252187589348352</v>
      </c>
      <c r="BG2588" s="17">
        <v>0</v>
      </c>
    </row>
    <row r="2589" spans="2:59" x14ac:dyDescent="0.35">
      <c r="B2589" t="s">
        <v>692</v>
      </c>
      <c r="C2589" s="17">
        <v>0.13677914457193299</v>
      </c>
      <c r="D2589" s="17">
        <v>0.12280378430034999</v>
      </c>
      <c r="E2589" s="17">
        <v>0.15377509518936699</v>
      </c>
      <c r="F2589" s="17"/>
      <c r="G2589" s="17">
        <v>0.173290851825147</v>
      </c>
      <c r="H2589" s="17">
        <v>0</v>
      </c>
      <c r="I2589" s="17">
        <v>3.2643561685424101E-2</v>
      </c>
      <c r="J2589" s="17">
        <v>0.21949807978059499</v>
      </c>
      <c r="K2589" s="17">
        <v>0.18467419110914199</v>
      </c>
      <c r="L2589" s="17">
        <v>0.14032210255769301</v>
      </c>
      <c r="M2589" s="17"/>
      <c r="N2589" s="17">
        <v>0.101585036268457</v>
      </c>
      <c r="O2589" s="17">
        <v>3.9883702207444097E-2</v>
      </c>
      <c r="P2589" s="17">
        <v>0.160240210126359</v>
      </c>
      <c r="Q2589" s="17">
        <v>0.2221839968505</v>
      </c>
      <c r="R2589" s="17"/>
      <c r="S2589" s="17">
        <v>0.121363474364573</v>
      </c>
      <c r="T2589" s="17">
        <v>0.202795078638946</v>
      </c>
      <c r="U2589" s="17">
        <v>0.23341559365155601</v>
      </c>
      <c r="V2589" s="17">
        <v>7.3070577015010199E-2</v>
      </c>
      <c r="W2589" s="17">
        <v>0.14645922635102801</v>
      </c>
      <c r="X2589" s="17">
        <v>0.101103312040226</v>
      </c>
      <c r="Y2589" s="17">
        <v>8.4440493755316398E-2</v>
      </c>
      <c r="Z2589" s="17">
        <v>0.179663639196458</v>
      </c>
      <c r="AA2589" s="17">
        <v>8.1438506014065298E-2</v>
      </c>
      <c r="AB2589" s="17">
        <v>0.17657354165431399</v>
      </c>
      <c r="AC2589" s="17">
        <v>0.25303148768375899</v>
      </c>
      <c r="AD2589" s="17">
        <v>0</v>
      </c>
      <c r="AE2589" s="17"/>
      <c r="AF2589" s="17">
        <v>0.145254353050009</v>
      </c>
      <c r="AG2589" s="17">
        <v>0.178767196168792</v>
      </c>
      <c r="AH2589" s="17">
        <v>4.3179266905275598E-2</v>
      </c>
      <c r="AI2589" s="17"/>
      <c r="AJ2589" s="17">
        <v>0.17521360869890701</v>
      </c>
      <c r="AK2589" s="17">
        <v>0.116618483371471</v>
      </c>
      <c r="AL2589" s="17">
        <v>0.110743056252326</v>
      </c>
      <c r="AM2589" s="17">
        <v>0</v>
      </c>
      <c r="AN2589" s="17">
        <v>8.7218381648671198E-2</v>
      </c>
      <c r="AO2589" s="17"/>
      <c r="AP2589" s="17">
        <v>0.160012883053539</v>
      </c>
      <c r="AQ2589" s="17">
        <v>0.128181433650777</v>
      </c>
      <c r="AR2589" s="17">
        <v>0.346289765813248</v>
      </c>
      <c r="AS2589" s="17">
        <v>0</v>
      </c>
      <c r="AT2589" s="17">
        <v>0.22590517867122101</v>
      </c>
      <c r="AU2589" s="17"/>
      <c r="AV2589" s="17">
        <v>0.15649106230922899</v>
      </c>
      <c r="AW2589" s="17">
        <v>0.14359428644745001</v>
      </c>
      <c r="AX2589" s="17">
        <v>0.25190365009840099</v>
      </c>
      <c r="AY2589" s="17">
        <v>3.9685860054696598E-2</v>
      </c>
      <c r="AZ2589" s="17">
        <v>0.14762043636661901</v>
      </c>
      <c r="BA2589" s="17">
        <v>0.122952626700117</v>
      </c>
      <c r="BB2589" s="17"/>
      <c r="BC2589" s="17">
        <v>9.4863447804888201E-2</v>
      </c>
      <c r="BD2589" s="17">
        <v>0.17514991774799099</v>
      </c>
      <c r="BE2589" s="17">
        <v>0.102872010997722</v>
      </c>
      <c r="BF2589" s="17">
        <v>0.154970691054655</v>
      </c>
      <c r="BG2589" s="17">
        <v>0</v>
      </c>
    </row>
    <row r="2590" spans="2:59" x14ac:dyDescent="0.35">
      <c r="B2590" t="s">
        <v>598</v>
      </c>
      <c r="C2590" s="17">
        <v>2.5648351286033801E-2</v>
      </c>
      <c r="D2590" s="17">
        <v>1.5532612686612501E-2</v>
      </c>
      <c r="E2590" s="17">
        <v>3.7950473761131698E-2</v>
      </c>
      <c r="F2590" s="17"/>
      <c r="G2590" s="17">
        <v>0</v>
      </c>
      <c r="H2590" s="17">
        <v>0.116458033514955</v>
      </c>
      <c r="I2590" s="17">
        <v>0</v>
      </c>
      <c r="J2590" s="17">
        <v>4.0274055928835401E-2</v>
      </c>
      <c r="K2590" s="17">
        <v>3.1912377658728099E-2</v>
      </c>
      <c r="L2590" s="17">
        <v>0</v>
      </c>
      <c r="M2590" s="17"/>
      <c r="N2590" s="17">
        <v>7.6916853124195106E-2</v>
      </c>
      <c r="O2590" s="17">
        <v>0</v>
      </c>
      <c r="P2590" s="17">
        <v>0</v>
      </c>
      <c r="Q2590" s="17">
        <v>2.7196700157402501E-2</v>
      </c>
      <c r="R2590" s="17"/>
      <c r="S2590" s="17">
        <v>8.2899041612577704E-2</v>
      </c>
      <c r="T2590" s="17">
        <v>0</v>
      </c>
      <c r="U2590" s="17">
        <v>0</v>
      </c>
      <c r="V2590" s="17">
        <v>0</v>
      </c>
      <c r="W2590" s="17">
        <v>0.13988886628883701</v>
      </c>
      <c r="X2590" s="17">
        <v>0</v>
      </c>
      <c r="Y2590" s="17">
        <v>0</v>
      </c>
      <c r="Z2590" s="17">
        <v>0</v>
      </c>
      <c r="AA2590" s="17">
        <v>0</v>
      </c>
      <c r="AB2590" s="17">
        <v>8.4083338970813007E-2</v>
      </c>
      <c r="AC2590" s="17">
        <v>0</v>
      </c>
      <c r="AD2590" s="17">
        <v>0</v>
      </c>
      <c r="AE2590" s="17"/>
      <c r="AF2590" s="17">
        <v>1.8585116849235198E-2</v>
      </c>
      <c r="AG2590" s="17">
        <v>5.1888638260475302E-2</v>
      </c>
      <c r="AH2590" s="17">
        <v>0</v>
      </c>
      <c r="AI2590" s="17"/>
      <c r="AJ2590" s="17">
        <v>0</v>
      </c>
      <c r="AK2590" s="17">
        <v>0.101262583318385</v>
      </c>
      <c r="AL2590" s="17">
        <v>0</v>
      </c>
      <c r="AM2590" s="17">
        <v>0</v>
      </c>
      <c r="AN2590" s="17">
        <v>0</v>
      </c>
      <c r="AO2590" s="17"/>
      <c r="AP2590" s="17">
        <v>0</v>
      </c>
      <c r="AQ2590" s="17">
        <v>8.6082441050073094E-2</v>
      </c>
      <c r="AR2590" s="17">
        <v>0</v>
      </c>
      <c r="AS2590" s="17">
        <v>0</v>
      </c>
      <c r="AT2590" s="17">
        <v>0</v>
      </c>
      <c r="AU2590" s="17"/>
      <c r="AV2590" s="17">
        <v>6.3936894602807298E-2</v>
      </c>
      <c r="AW2590" s="17">
        <v>0</v>
      </c>
      <c r="AX2590" s="17">
        <v>0.110836861884049</v>
      </c>
      <c r="AY2590" s="17">
        <v>0</v>
      </c>
      <c r="AZ2590" s="17">
        <v>0</v>
      </c>
      <c r="BA2590" s="17">
        <v>0</v>
      </c>
      <c r="BB2590" s="17"/>
      <c r="BC2590" s="17">
        <v>0</v>
      </c>
      <c r="BD2590" s="17">
        <v>0</v>
      </c>
      <c r="BE2590" s="17">
        <v>8.3220353059902094E-2</v>
      </c>
      <c r="BF2590" s="17">
        <v>0</v>
      </c>
      <c r="BG2590" s="17">
        <v>1</v>
      </c>
    </row>
    <row r="2591" spans="2:59" x14ac:dyDescent="0.35">
      <c r="B2591" t="s">
        <v>722</v>
      </c>
      <c r="C2591" s="17">
        <v>0.147643590744542</v>
      </c>
      <c r="D2591" s="17">
        <v>9.9792667993483603E-2</v>
      </c>
      <c r="E2591" s="17">
        <v>0.20583686120564601</v>
      </c>
      <c r="F2591" s="17"/>
      <c r="G2591" s="17">
        <v>0</v>
      </c>
      <c r="H2591" s="17">
        <v>0</v>
      </c>
      <c r="I2591" s="17">
        <v>0.19918877060760701</v>
      </c>
      <c r="J2591" s="17">
        <v>7.2195379933140402E-2</v>
      </c>
      <c r="K2591" s="17">
        <v>0.18657075775297699</v>
      </c>
      <c r="L2591" s="17">
        <v>0.27857075079121801</v>
      </c>
      <c r="M2591" s="17"/>
      <c r="N2591" s="17">
        <v>0.17666070279736501</v>
      </c>
      <c r="O2591" s="17">
        <v>9.7646512461058502E-2</v>
      </c>
      <c r="P2591" s="17">
        <v>0.19447301165561801</v>
      </c>
      <c r="Q2591" s="17">
        <v>0.109683128469061</v>
      </c>
      <c r="R2591" s="17"/>
      <c r="S2591" s="17">
        <v>0</v>
      </c>
      <c r="T2591" s="17">
        <v>4.7354313162492397E-2</v>
      </c>
      <c r="U2591" s="17">
        <v>0.26091572391120499</v>
      </c>
      <c r="V2591" s="17">
        <v>0.21711534799377499</v>
      </c>
      <c r="W2591" s="17">
        <v>0.13215798739149501</v>
      </c>
      <c r="X2591" s="17">
        <v>0</v>
      </c>
      <c r="Y2591" s="17">
        <v>0.348865011078131</v>
      </c>
      <c r="Z2591" s="17">
        <v>0.191847255895399</v>
      </c>
      <c r="AA2591" s="17">
        <v>0.178013759654221</v>
      </c>
      <c r="AB2591" s="17">
        <v>0.270564354840507</v>
      </c>
      <c r="AC2591" s="17">
        <v>0</v>
      </c>
      <c r="AD2591" s="17">
        <v>0.678979653741416</v>
      </c>
      <c r="AE2591" s="17"/>
      <c r="AF2591" s="17">
        <v>0.19475214373548799</v>
      </c>
      <c r="AG2591" s="17">
        <v>0.15305875838412</v>
      </c>
      <c r="AH2591" s="17">
        <v>9.9955840463260601E-2</v>
      </c>
      <c r="AI2591" s="17"/>
      <c r="AJ2591" s="17">
        <v>0.14035968572694599</v>
      </c>
      <c r="AK2591" s="17">
        <v>6.7995750718680498E-2</v>
      </c>
      <c r="AL2591" s="17">
        <v>0.17672836751981599</v>
      </c>
      <c r="AM2591" s="17">
        <v>0.41252593873694998</v>
      </c>
      <c r="AN2591" s="17">
        <v>0.157669032824722</v>
      </c>
      <c r="AO2591" s="17"/>
      <c r="AP2591" s="17">
        <v>0.11671338890973</v>
      </c>
      <c r="AQ2591" s="17">
        <v>8.2549357758807895E-2</v>
      </c>
      <c r="AR2591" s="17">
        <v>0.16469277210977101</v>
      </c>
      <c r="AS2591" s="17">
        <v>0.27908800776545101</v>
      </c>
      <c r="AT2591" s="17">
        <v>0.24904051419988699</v>
      </c>
      <c r="AU2591" s="17"/>
      <c r="AV2591" s="17">
        <v>6.9095709173569705E-2</v>
      </c>
      <c r="AW2591" s="17">
        <v>4.0820210868791201E-2</v>
      </c>
      <c r="AX2591" s="17">
        <v>7.5786795331253806E-2</v>
      </c>
      <c r="AY2591" s="17">
        <v>0.22827723418443599</v>
      </c>
      <c r="AZ2591" s="17">
        <v>0.16273849760947601</v>
      </c>
      <c r="BA2591" s="17">
        <v>0.24047987572218199</v>
      </c>
      <c r="BB2591" s="17"/>
      <c r="BC2591" s="17">
        <v>0.122776853953426</v>
      </c>
      <c r="BD2591" s="17">
        <v>0.14732612103609599</v>
      </c>
      <c r="BE2591" s="17">
        <v>0.12425596685162101</v>
      </c>
      <c r="BF2591" s="17">
        <v>0.144331785277208</v>
      </c>
      <c r="BG2591" s="17">
        <v>0</v>
      </c>
    </row>
    <row r="2592" spans="2:59" x14ac:dyDescent="0.35">
      <c r="B2592" t="s">
        <v>100</v>
      </c>
      <c r="C2592" s="17">
        <v>5.1952733302749E-2</v>
      </c>
      <c r="D2592" s="17">
        <v>1.9232057989735901E-2</v>
      </c>
      <c r="E2592" s="17">
        <v>9.1745552305765296E-2</v>
      </c>
      <c r="F2592" s="17"/>
      <c r="G2592" s="17">
        <v>0.20045253696200099</v>
      </c>
      <c r="H2592" s="17">
        <v>0</v>
      </c>
      <c r="I2592" s="17">
        <v>8.2474860694703403E-2</v>
      </c>
      <c r="J2592" s="17">
        <v>3.4216532462863103E-2</v>
      </c>
      <c r="K2592" s="17">
        <v>0</v>
      </c>
      <c r="L2592" s="17">
        <v>4.7999606349902302E-2</v>
      </c>
      <c r="M2592" s="17"/>
      <c r="N2592" s="17">
        <v>8.0914218607675101E-2</v>
      </c>
      <c r="O2592" s="17">
        <v>0</v>
      </c>
      <c r="P2592" s="17">
        <v>5.7624621457793297E-2</v>
      </c>
      <c r="Q2592" s="17">
        <v>6.10046617383595E-2</v>
      </c>
      <c r="R2592" s="17"/>
      <c r="S2592" s="17">
        <v>0</v>
      </c>
      <c r="T2592" s="17">
        <v>0</v>
      </c>
      <c r="U2592" s="17">
        <v>0.24475295852603299</v>
      </c>
      <c r="V2592" s="17">
        <v>6.5520919604416306E-2</v>
      </c>
      <c r="W2592" s="17">
        <v>0.147366282343392</v>
      </c>
      <c r="X2592" s="17">
        <v>0.11348037763864099</v>
      </c>
      <c r="Y2592" s="17">
        <v>0</v>
      </c>
      <c r="Z2592" s="17">
        <v>0</v>
      </c>
      <c r="AA2592" s="17">
        <v>7.8805545644294206E-2</v>
      </c>
      <c r="AB2592" s="17">
        <v>0</v>
      </c>
      <c r="AC2592" s="17">
        <v>0.125566826594431</v>
      </c>
      <c r="AD2592" s="17">
        <v>0</v>
      </c>
      <c r="AE2592" s="17"/>
      <c r="AF2592" s="17">
        <v>1.83213524906999E-2</v>
      </c>
      <c r="AG2592" s="17">
        <v>2.4875675832452499E-2</v>
      </c>
      <c r="AH2592" s="17">
        <v>9.7794042829146305E-2</v>
      </c>
      <c r="AI2592" s="17"/>
      <c r="AJ2592" s="17">
        <v>0</v>
      </c>
      <c r="AK2592" s="17">
        <v>4.1667858627470702E-2</v>
      </c>
      <c r="AL2592" s="17">
        <v>0.110465282732299</v>
      </c>
      <c r="AM2592" s="17">
        <v>0</v>
      </c>
      <c r="AN2592" s="17">
        <v>4.9154412703445602E-2</v>
      </c>
      <c r="AO2592" s="17"/>
      <c r="AP2592" s="17">
        <v>8.74200768618804E-2</v>
      </c>
      <c r="AQ2592" s="17">
        <v>3.54214840905685E-2</v>
      </c>
      <c r="AR2592" s="17">
        <v>0</v>
      </c>
      <c r="AS2592" s="17">
        <v>0</v>
      </c>
      <c r="AT2592" s="17">
        <v>0</v>
      </c>
      <c r="AU2592" s="17"/>
      <c r="AV2592" s="17">
        <v>0</v>
      </c>
      <c r="AW2592" s="17">
        <v>5.0590571681954001E-2</v>
      </c>
      <c r="AX2592" s="17">
        <v>0</v>
      </c>
      <c r="AY2592" s="17">
        <v>0</v>
      </c>
      <c r="AZ2592" s="17">
        <v>0</v>
      </c>
      <c r="BA2592" s="17">
        <v>0.25005924193835799</v>
      </c>
      <c r="BB2592" s="17"/>
      <c r="BC2592" s="17">
        <v>2.6846923763557001E-2</v>
      </c>
      <c r="BD2592" s="17">
        <v>9.3017044489415293E-2</v>
      </c>
      <c r="BE2592" s="17">
        <v>4.5177949300620697E-2</v>
      </c>
      <c r="BF2592" s="17">
        <v>0</v>
      </c>
      <c r="BG2592" s="17">
        <v>0</v>
      </c>
    </row>
    <row r="2593" spans="2:59" x14ac:dyDescent="0.35">
      <c r="C2593" s="17"/>
      <c r="D2593" s="17"/>
      <c r="E2593" s="17"/>
      <c r="F2593" s="17"/>
      <c r="G2593" s="17"/>
      <c r="H2593" s="17"/>
      <c r="I2593" s="17"/>
      <c r="J2593" s="17"/>
      <c r="K2593" s="17"/>
      <c r="L2593" s="17"/>
      <c r="M2593" s="17"/>
      <c r="N2593" s="17"/>
      <c r="O2593" s="17"/>
      <c r="P2593" s="17"/>
      <c r="Q2593" s="17"/>
      <c r="R2593" s="17"/>
      <c r="S2593" s="17"/>
      <c r="T2593" s="17"/>
      <c r="U2593" s="17"/>
      <c r="V2593" s="17"/>
      <c r="W2593" s="17"/>
      <c r="X2593" s="17"/>
      <c r="Y2593" s="17"/>
      <c r="Z2593" s="17"/>
      <c r="AA2593" s="17"/>
      <c r="AB2593" s="17"/>
      <c r="AC2593" s="17"/>
      <c r="AD2593" s="17"/>
      <c r="AE2593" s="17"/>
      <c r="AF2593" s="17"/>
      <c r="AG2593" s="17"/>
      <c r="AH2593" s="17"/>
      <c r="AI2593" s="17"/>
      <c r="AJ2593" s="17"/>
      <c r="AK2593" s="17"/>
      <c r="AL2593" s="17"/>
      <c r="AM2593" s="17"/>
      <c r="AN2593" s="17"/>
      <c r="AO2593" s="17"/>
      <c r="AP2593" s="17"/>
      <c r="AQ2593" s="17"/>
      <c r="AR2593" s="17"/>
      <c r="AS2593" s="17"/>
      <c r="AT2593" s="17"/>
      <c r="AU2593" s="17"/>
      <c r="AV2593" s="17"/>
      <c r="AW2593" s="17"/>
      <c r="AX2593" s="17"/>
      <c r="AY2593" s="17"/>
      <c r="AZ2593" s="17"/>
      <c r="BA2593" s="17"/>
      <c r="BB2593" s="17"/>
      <c r="BC2593" s="17"/>
      <c r="BD2593" s="17"/>
      <c r="BE2593" s="17"/>
      <c r="BF2593" s="17"/>
      <c r="BG2593" s="17"/>
    </row>
    <row r="2594" spans="2:59" x14ac:dyDescent="0.35">
      <c r="B2594" s="6" t="s">
        <v>727</v>
      </c>
      <c r="C2594" s="17"/>
      <c r="D2594" s="17"/>
      <c r="E2594" s="17"/>
      <c r="F2594" s="17"/>
      <c r="G2594" s="17"/>
      <c r="H2594" s="17"/>
      <c r="I2594" s="17"/>
      <c r="J2594" s="17"/>
      <c r="K2594" s="17"/>
      <c r="L2594" s="17"/>
      <c r="M2594" s="17"/>
      <c r="N2594" s="17"/>
      <c r="O2594" s="17"/>
      <c r="P2594" s="17"/>
      <c r="Q2594" s="17"/>
      <c r="R2594" s="17"/>
      <c r="S2594" s="17"/>
      <c r="T2594" s="17"/>
      <c r="U2594" s="17"/>
      <c r="V2594" s="17"/>
      <c r="W2594" s="17"/>
      <c r="X2594" s="17"/>
      <c r="Y2594" s="17"/>
      <c r="Z2594" s="17"/>
      <c r="AA2594" s="17"/>
      <c r="AB2594" s="17"/>
      <c r="AC2594" s="17"/>
      <c r="AD2594" s="17"/>
      <c r="AE2594" s="17"/>
      <c r="AF2594" s="17"/>
      <c r="AG2594" s="17"/>
      <c r="AH2594" s="17"/>
      <c r="AI2594" s="17"/>
      <c r="AJ2594" s="17"/>
      <c r="AK2594" s="17"/>
      <c r="AL2594" s="17"/>
      <c r="AM2594" s="17"/>
      <c r="AN2594" s="17"/>
      <c r="AO2594" s="17"/>
      <c r="AP2594" s="17"/>
      <c r="AQ2594" s="17"/>
      <c r="AR2594" s="17"/>
      <c r="AS2594" s="17"/>
      <c r="AT2594" s="17"/>
      <c r="AU2594" s="17"/>
      <c r="AV2594" s="17"/>
      <c r="AW2594" s="17"/>
      <c r="AX2594" s="17"/>
      <c r="AY2594" s="17"/>
      <c r="AZ2594" s="17"/>
      <c r="BA2594" s="17"/>
      <c r="BB2594" s="17"/>
      <c r="BC2594" s="17"/>
      <c r="BD2594" s="17"/>
      <c r="BE2594" s="17"/>
      <c r="BF2594" s="17"/>
      <c r="BG2594" s="17"/>
    </row>
    <row r="2595" spans="2:59" x14ac:dyDescent="0.35">
      <c r="B2595" s="24" t="s">
        <v>724</v>
      </c>
      <c r="C2595" s="17"/>
      <c r="D2595" s="17"/>
      <c r="E2595" s="17"/>
      <c r="F2595" s="17"/>
      <c r="G2595" s="17"/>
      <c r="H2595" s="17"/>
      <c r="I2595" s="17"/>
      <c r="J2595" s="17"/>
      <c r="K2595" s="17"/>
      <c r="L2595" s="17"/>
      <c r="M2595" s="17"/>
      <c r="N2595" s="17"/>
      <c r="O2595" s="17"/>
      <c r="P2595" s="17"/>
      <c r="Q2595" s="17"/>
      <c r="R2595" s="17"/>
      <c r="S2595" s="17"/>
      <c r="T2595" s="17"/>
      <c r="U2595" s="17"/>
      <c r="V2595" s="17"/>
      <c r="W2595" s="17"/>
      <c r="X2595" s="17"/>
      <c r="Y2595" s="17"/>
      <c r="Z2595" s="17"/>
      <c r="AA2595" s="17"/>
      <c r="AB2595" s="17"/>
      <c r="AC2595" s="17"/>
      <c r="AD2595" s="17"/>
      <c r="AE2595" s="17"/>
      <c r="AF2595" s="17"/>
      <c r="AG2595" s="17"/>
      <c r="AH2595" s="17"/>
      <c r="AI2595" s="17"/>
      <c r="AJ2595" s="17"/>
      <c r="AK2595" s="17"/>
      <c r="AL2595" s="17"/>
      <c r="AM2595" s="17"/>
      <c r="AN2595" s="17"/>
      <c r="AO2595" s="17"/>
      <c r="AP2595" s="17"/>
      <c r="AQ2595" s="17"/>
      <c r="AR2595" s="17"/>
      <c r="AS2595" s="17"/>
      <c r="AT2595" s="17"/>
      <c r="AU2595" s="17"/>
      <c r="AV2595" s="17"/>
      <c r="AW2595" s="17"/>
      <c r="AX2595" s="17"/>
      <c r="AY2595" s="17"/>
      <c r="AZ2595" s="17"/>
      <c r="BA2595" s="17"/>
      <c r="BB2595" s="17"/>
      <c r="BC2595" s="17"/>
      <c r="BD2595" s="17"/>
      <c r="BE2595" s="17"/>
      <c r="BF2595" s="17"/>
      <c r="BG2595" s="17"/>
    </row>
    <row r="2596" spans="2:59" x14ac:dyDescent="0.35">
      <c r="B2596" t="s">
        <v>725</v>
      </c>
      <c r="C2596" s="17">
        <v>0.13284274477322</v>
      </c>
      <c r="D2596" s="17">
        <v>7.4443025233329102E-2</v>
      </c>
      <c r="E2596" s="17">
        <v>0.203864795731733</v>
      </c>
      <c r="F2596" s="17"/>
      <c r="G2596" s="17">
        <v>0</v>
      </c>
      <c r="H2596" s="17">
        <v>0</v>
      </c>
      <c r="I2596" s="17">
        <v>5.1375606859996599E-2</v>
      </c>
      <c r="J2596" s="17">
        <v>7.2195379933140402E-2</v>
      </c>
      <c r="K2596" s="17">
        <v>0.24114435399944001</v>
      </c>
      <c r="L2596" s="17">
        <v>0.29076650033037699</v>
      </c>
      <c r="M2596" s="17"/>
      <c r="N2596" s="17">
        <v>0.110264344480906</v>
      </c>
      <c r="O2596" s="17">
        <v>4.1593527244802003E-2</v>
      </c>
      <c r="P2596" s="17">
        <v>0.178229326327631</v>
      </c>
      <c r="Q2596" s="17">
        <v>0.17779526809528501</v>
      </c>
      <c r="R2596" s="17"/>
      <c r="S2596" s="17">
        <v>0</v>
      </c>
      <c r="T2596" s="17">
        <v>9.77928046427263E-2</v>
      </c>
      <c r="U2596" s="17">
        <v>0.23341559365155601</v>
      </c>
      <c r="V2596" s="17">
        <v>0.27671480111468399</v>
      </c>
      <c r="W2596" s="17">
        <v>0.13215798739149501</v>
      </c>
      <c r="X2596" s="17">
        <v>0</v>
      </c>
      <c r="Y2596" s="17">
        <v>0.16909373984930501</v>
      </c>
      <c r="Z2596" s="17">
        <v>0</v>
      </c>
      <c r="AA2596" s="17">
        <v>0.178013759654221</v>
      </c>
      <c r="AB2596" s="17">
        <v>0</v>
      </c>
      <c r="AC2596" s="17">
        <v>0.27919019457134397</v>
      </c>
      <c r="AD2596" s="17">
        <v>0.678979653741416</v>
      </c>
      <c r="AE2596" s="17"/>
      <c r="AF2596" s="17">
        <v>0.19164882148541601</v>
      </c>
      <c r="AG2596" s="17">
        <v>0.114313690239156</v>
      </c>
      <c r="AH2596" s="17">
        <v>0.101273377570057</v>
      </c>
      <c r="AI2596" s="17"/>
      <c r="AJ2596" s="17">
        <v>0.23586048203217599</v>
      </c>
      <c r="AK2596" s="17">
        <v>3.0529940734490901E-2</v>
      </c>
      <c r="AL2596" s="17">
        <v>0</v>
      </c>
      <c r="AM2596" s="17">
        <v>0.41252593873694998</v>
      </c>
      <c r="AN2596" s="17">
        <v>0.100070177841294</v>
      </c>
      <c r="AO2596" s="17"/>
      <c r="AP2596" s="17">
        <v>0.201495677184414</v>
      </c>
      <c r="AQ2596" s="17">
        <v>2.59532369945168E-2</v>
      </c>
      <c r="AR2596" s="17">
        <v>0.19757322170261199</v>
      </c>
      <c r="AS2596" s="17">
        <v>0.214025719802522</v>
      </c>
      <c r="AT2596" s="17">
        <v>0.24904051419988699</v>
      </c>
      <c r="AU2596" s="17"/>
      <c r="AV2596" s="17">
        <v>0</v>
      </c>
      <c r="AW2596" s="17">
        <v>0.18915227552884301</v>
      </c>
      <c r="AX2596" s="17">
        <v>0</v>
      </c>
      <c r="AY2596" s="17">
        <v>0.22105949539039901</v>
      </c>
      <c r="AZ2596" s="17">
        <v>0.16273849760947601</v>
      </c>
      <c r="BA2596" s="17">
        <v>0.18449982526415401</v>
      </c>
      <c r="BB2596" s="17"/>
      <c r="BC2596" s="17">
        <v>0.150634346086643</v>
      </c>
      <c r="BD2596" s="17">
        <v>0.18265908431817299</v>
      </c>
      <c r="BE2596" s="17">
        <v>3.9133579942665198E-2</v>
      </c>
      <c r="BF2596" s="17">
        <v>0.144331785277208</v>
      </c>
      <c r="BG2596" s="17">
        <v>0</v>
      </c>
    </row>
    <row r="2597" spans="2:59" x14ac:dyDescent="0.35">
      <c r="B2597" t="s">
        <v>689</v>
      </c>
      <c r="C2597" s="17">
        <v>3.8834551389946403E-2</v>
      </c>
      <c r="D2597" s="17">
        <v>4.4446038465641602E-2</v>
      </c>
      <c r="E2597" s="17">
        <v>3.20102151742419E-2</v>
      </c>
      <c r="F2597" s="17"/>
      <c r="G2597" s="17">
        <v>0</v>
      </c>
      <c r="H2597" s="17">
        <v>8.6259375572330405E-2</v>
      </c>
      <c r="I2597" s="17">
        <v>3.2643561685424101E-2</v>
      </c>
      <c r="J2597" s="17">
        <v>0</v>
      </c>
      <c r="K2597" s="17">
        <v>3.6177809268943699E-2</v>
      </c>
      <c r="L2597" s="17">
        <v>9.1268917012371401E-2</v>
      </c>
      <c r="M2597" s="17"/>
      <c r="N2597" s="17">
        <v>6.6396358316459306E-2</v>
      </c>
      <c r="O2597" s="17">
        <v>0</v>
      </c>
      <c r="P2597" s="17">
        <v>2.5923018060013701E-2</v>
      </c>
      <c r="Q2597" s="17">
        <v>5.9025754952254199E-2</v>
      </c>
      <c r="R2597" s="17"/>
      <c r="S2597" s="17">
        <v>6.1402544326212699E-2</v>
      </c>
      <c r="T2597" s="17">
        <v>0</v>
      </c>
      <c r="U2597" s="17">
        <v>0</v>
      </c>
      <c r="V2597" s="17">
        <v>0</v>
      </c>
      <c r="W2597" s="17">
        <v>0.14645922635102801</v>
      </c>
      <c r="X2597" s="17">
        <v>0</v>
      </c>
      <c r="Y2597" s="17">
        <v>9.3781245370066602E-2</v>
      </c>
      <c r="Z2597" s="17">
        <v>0.191847255895399</v>
      </c>
      <c r="AA2597" s="17">
        <v>0</v>
      </c>
      <c r="AB2597" s="17">
        <v>7.6506040721206897E-2</v>
      </c>
      <c r="AC2597" s="17">
        <v>0</v>
      </c>
      <c r="AD2597" s="17">
        <v>0</v>
      </c>
      <c r="AE2597" s="17"/>
      <c r="AF2597" s="17">
        <v>3.7979507802981601E-2</v>
      </c>
      <c r="AG2597" s="17">
        <v>6.8090461836234503E-2</v>
      </c>
      <c r="AH2597" s="17">
        <v>0</v>
      </c>
      <c r="AI2597" s="17"/>
      <c r="AJ2597" s="17">
        <v>5.6311654163468498E-2</v>
      </c>
      <c r="AK2597" s="17">
        <v>2.9373413332674701E-2</v>
      </c>
      <c r="AL2597" s="17">
        <v>0.110743056252326</v>
      </c>
      <c r="AM2597" s="17">
        <v>0</v>
      </c>
      <c r="AN2597" s="17">
        <v>0</v>
      </c>
      <c r="AO2597" s="17"/>
      <c r="AP2597" s="17">
        <v>3.9121923761436798E-2</v>
      </c>
      <c r="AQ2597" s="17">
        <v>2.4970083112528501E-2</v>
      </c>
      <c r="AR2597" s="17">
        <v>0.25865787628184</v>
      </c>
      <c r="AS2597" s="17">
        <v>0</v>
      </c>
      <c r="AT2597" s="17">
        <v>0</v>
      </c>
      <c r="AU2597" s="17"/>
      <c r="AV2597" s="17">
        <v>3.0484873830287602E-2</v>
      </c>
      <c r="AW2597" s="17">
        <v>0</v>
      </c>
      <c r="AX2597" s="17">
        <v>0.16955939023602301</v>
      </c>
      <c r="AY2597" s="17">
        <v>0</v>
      </c>
      <c r="AZ2597" s="17">
        <v>0</v>
      </c>
      <c r="BA2597" s="17">
        <v>0.119015638939149</v>
      </c>
      <c r="BB2597" s="17"/>
      <c r="BC2597" s="17">
        <v>0</v>
      </c>
      <c r="BD2597" s="17">
        <v>3.1309053885633001E-2</v>
      </c>
      <c r="BE2597" s="17">
        <v>0.10646806871214901</v>
      </c>
      <c r="BF2597" s="17">
        <v>0</v>
      </c>
      <c r="BG2597" s="17">
        <v>0</v>
      </c>
    </row>
    <row r="2598" spans="2:59" x14ac:dyDescent="0.35">
      <c r="B2598" t="s">
        <v>690</v>
      </c>
      <c r="C2598" s="17">
        <v>9.5317137223199996E-2</v>
      </c>
      <c r="D2598" s="17">
        <v>0.12223475586716</v>
      </c>
      <c r="E2598" s="17">
        <v>6.2581629277698697E-2</v>
      </c>
      <c r="F2598" s="17"/>
      <c r="G2598" s="17">
        <v>5.36997765051642E-2</v>
      </c>
      <c r="H2598" s="17">
        <v>9.4074999806426196E-2</v>
      </c>
      <c r="I2598" s="17">
        <v>0.20149746580168301</v>
      </c>
      <c r="J2598" s="17">
        <v>8.1008309684249394E-2</v>
      </c>
      <c r="K2598" s="17">
        <v>6.8283657396613295E-2</v>
      </c>
      <c r="L2598" s="17">
        <v>5.3443297138027597E-2</v>
      </c>
      <c r="M2598" s="17"/>
      <c r="N2598" s="17">
        <v>8.6975786760513096E-2</v>
      </c>
      <c r="O2598" s="17">
        <v>0.152507570271318</v>
      </c>
      <c r="P2598" s="17">
        <v>0.122024953471428</v>
      </c>
      <c r="Q2598" s="17">
        <v>2.7196700157402501E-2</v>
      </c>
      <c r="R2598" s="17"/>
      <c r="S2598" s="17">
        <v>0.20143841559487899</v>
      </c>
      <c r="T2598" s="17">
        <v>0.105531799385033</v>
      </c>
      <c r="U2598" s="17">
        <v>0</v>
      </c>
      <c r="V2598" s="17">
        <v>6.9853993689326002E-2</v>
      </c>
      <c r="W2598" s="17">
        <v>0</v>
      </c>
      <c r="X2598" s="17">
        <v>0.12541518773898899</v>
      </c>
      <c r="Y2598" s="17">
        <v>8.9380030472990105E-2</v>
      </c>
      <c r="Z2598" s="17">
        <v>0.20376766992011899</v>
      </c>
      <c r="AA2598" s="17">
        <v>0</v>
      </c>
      <c r="AB2598" s="17">
        <v>0.185516628669602</v>
      </c>
      <c r="AC2598" s="17">
        <v>0</v>
      </c>
      <c r="AD2598" s="17">
        <v>0</v>
      </c>
      <c r="AE2598" s="17"/>
      <c r="AF2598" s="17">
        <v>8.1435294877860206E-2</v>
      </c>
      <c r="AG2598" s="17">
        <v>3.2594371178904402E-2</v>
      </c>
      <c r="AH2598" s="17">
        <v>0.28162370428014</v>
      </c>
      <c r="AI2598" s="17"/>
      <c r="AJ2598" s="17">
        <v>0.12906000230310699</v>
      </c>
      <c r="AK2598" s="17">
        <v>9.4662909463781905E-2</v>
      </c>
      <c r="AL2598" s="17">
        <v>0</v>
      </c>
      <c r="AM2598" s="17">
        <v>0</v>
      </c>
      <c r="AN2598" s="17">
        <v>0.18297067184166099</v>
      </c>
      <c r="AO2598" s="17"/>
      <c r="AP2598" s="17">
        <v>0.12552432089122201</v>
      </c>
      <c r="AQ2598" s="17">
        <v>8.0472115726332297E-2</v>
      </c>
      <c r="AR2598" s="17">
        <v>0</v>
      </c>
      <c r="AS2598" s="17">
        <v>7.4095833184924104E-2</v>
      </c>
      <c r="AT2598" s="17">
        <v>0</v>
      </c>
      <c r="AU2598" s="17"/>
      <c r="AV2598" s="17">
        <v>9.1063712221906207E-2</v>
      </c>
      <c r="AW2598" s="17">
        <v>8.8814308804689698E-2</v>
      </c>
      <c r="AX2598" s="17">
        <v>0</v>
      </c>
      <c r="AY2598" s="17">
        <v>6.0605942904794902E-2</v>
      </c>
      <c r="AZ2598" s="17">
        <v>0.19924028777924099</v>
      </c>
      <c r="BA2598" s="17">
        <v>0.123026247205532</v>
      </c>
      <c r="BB2598" s="17"/>
      <c r="BC2598" s="17">
        <v>3.6743655417148503E-2</v>
      </c>
      <c r="BD2598" s="17">
        <v>0.160211364927837</v>
      </c>
      <c r="BE2598" s="17">
        <v>0.11651966476245</v>
      </c>
      <c r="BF2598" s="17">
        <v>0.145967547354109</v>
      </c>
      <c r="BG2598" s="17">
        <v>0</v>
      </c>
    </row>
    <row r="2599" spans="2:59" x14ac:dyDescent="0.35">
      <c r="B2599" t="s">
        <v>691</v>
      </c>
      <c r="C2599" s="17">
        <v>0.260615241591377</v>
      </c>
      <c r="D2599" s="17">
        <v>0.28824788436902199</v>
      </c>
      <c r="E2599" s="17">
        <v>0.22701016644830699</v>
      </c>
      <c r="F2599" s="17"/>
      <c r="G2599" s="17">
        <v>0.26780913742290602</v>
      </c>
      <c r="H2599" s="17">
        <v>0.517537628138801</v>
      </c>
      <c r="I2599" s="17">
        <v>8.9565894371443605E-2</v>
      </c>
      <c r="J2599" s="17">
        <v>0.33867611030558897</v>
      </c>
      <c r="K2599" s="17">
        <v>0.16270096462474201</v>
      </c>
      <c r="L2599" s="17">
        <v>0.34741677006926602</v>
      </c>
      <c r="M2599" s="17"/>
      <c r="N2599" s="17">
        <v>0.263277634519193</v>
      </c>
      <c r="O2599" s="17">
        <v>0.23774033953589099</v>
      </c>
      <c r="P2599" s="17">
        <v>0.287449972676042</v>
      </c>
      <c r="Q2599" s="17">
        <v>0.247126316993938</v>
      </c>
      <c r="R2599" s="17"/>
      <c r="S2599" s="17">
        <v>0.28307326115299702</v>
      </c>
      <c r="T2599" s="17">
        <v>0.41068558530320898</v>
      </c>
      <c r="U2599" s="17">
        <v>0</v>
      </c>
      <c r="V2599" s="17">
        <v>0.20300575548799199</v>
      </c>
      <c r="W2599" s="17">
        <v>0.27065825615726302</v>
      </c>
      <c r="X2599" s="17">
        <v>0.36641789776961903</v>
      </c>
      <c r="Y2599" s="17">
        <v>0.21199477949763701</v>
      </c>
      <c r="Z2599" s="17">
        <v>0.209132982110488</v>
      </c>
      <c r="AA2599" s="17">
        <v>0.40557399879797001</v>
      </c>
      <c r="AB2599" s="17">
        <v>0.171648813794194</v>
      </c>
      <c r="AC2599" s="17">
        <v>0</v>
      </c>
      <c r="AD2599" s="17">
        <v>0</v>
      </c>
      <c r="AE2599" s="17"/>
      <c r="AF2599" s="17">
        <v>0.30317920345421101</v>
      </c>
      <c r="AG2599" s="17">
        <v>0.21729171463230901</v>
      </c>
      <c r="AH2599" s="17">
        <v>0.26722539162032399</v>
      </c>
      <c r="AI2599" s="17"/>
      <c r="AJ2599" s="17">
        <v>0.29697441674386199</v>
      </c>
      <c r="AK2599" s="17">
        <v>0.33546676235046002</v>
      </c>
      <c r="AL2599" s="17">
        <v>0.311068045424511</v>
      </c>
      <c r="AM2599" s="17">
        <v>0</v>
      </c>
      <c r="AN2599" s="17">
        <v>0.16839995067862901</v>
      </c>
      <c r="AO2599" s="17"/>
      <c r="AP2599" s="17">
        <v>0.27311546572669898</v>
      </c>
      <c r="AQ2599" s="17">
        <v>0.338631721195711</v>
      </c>
      <c r="AR2599" s="17">
        <v>0.28838616552885199</v>
      </c>
      <c r="AS2599" s="17">
        <v>0.25944441605651702</v>
      </c>
      <c r="AT2599" s="17">
        <v>0.22590517867122101</v>
      </c>
      <c r="AU2599" s="17"/>
      <c r="AV2599" s="17">
        <v>0.41342054205678003</v>
      </c>
      <c r="AW2599" s="17">
        <v>0.31474058199506999</v>
      </c>
      <c r="AX2599" s="17">
        <v>0.38353381362657901</v>
      </c>
      <c r="AY2599" s="17">
        <v>0.164669082973048</v>
      </c>
      <c r="AZ2599" s="17">
        <v>0.14762043636661901</v>
      </c>
      <c r="BA2599" s="17">
        <v>5.2571566511183103E-2</v>
      </c>
      <c r="BB2599" s="17"/>
      <c r="BC2599" s="17">
        <v>0.33591008188510402</v>
      </c>
      <c r="BD2599" s="17">
        <v>0.22181562803369401</v>
      </c>
      <c r="BE2599" s="17">
        <v>0.26025627608416901</v>
      </c>
      <c r="BF2599" s="17">
        <v>0.252187589348352</v>
      </c>
      <c r="BG2599" s="17">
        <v>0</v>
      </c>
    </row>
    <row r="2600" spans="2:59" x14ac:dyDescent="0.35">
      <c r="B2600" t="s">
        <v>692</v>
      </c>
      <c r="C2600" s="17">
        <v>0.130173377111898</v>
      </c>
      <c r="D2600" s="17">
        <v>0.13611891033253501</v>
      </c>
      <c r="E2600" s="17">
        <v>0.12294279506974901</v>
      </c>
      <c r="F2600" s="17"/>
      <c r="G2600" s="17">
        <v>0.35771023188963302</v>
      </c>
      <c r="H2600" s="17">
        <v>0.116458033514955</v>
      </c>
      <c r="I2600" s="17">
        <v>0.122714035755314</v>
      </c>
      <c r="J2600" s="17">
        <v>0.16749981261486199</v>
      </c>
      <c r="K2600" s="17">
        <v>7.6985324626718199E-2</v>
      </c>
      <c r="L2600" s="17">
        <v>4.5963715065697498E-2</v>
      </c>
      <c r="M2600" s="17"/>
      <c r="N2600" s="17">
        <v>0.226232095190328</v>
      </c>
      <c r="O2600" s="17">
        <v>8.0231774068883197E-2</v>
      </c>
      <c r="P2600" s="17">
        <v>0.113446718893586</v>
      </c>
      <c r="Q2600" s="17">
        <v>0.10006633115007001</v>
      </c>
      <c r="R2600" s="17"/>
      <c r="S2600" s="17">
        <v>0.18586149509240499</v>
      </c>
      <c r="T2600" s="17">
        <v>0.136182480991276</v>
      </c>
      <c r="U2600" s="17">
        <v>0</v>
      </c>
      <c r="V2600" s="17">
        <v>6.81384476178611E-2</v>
      </c>
      <c r="W2600" s="17">
        <v>0.16346938146798501</v>
      </c>
      <c r="X2600" s="17">
        <v>0.21458368967886701</v>
      </c>
      <c r="Y2600" s="17">
        <v>0</v>
      </c>
      <c r="Z2600" s="17">
        <v>0.179663639196458</v>
      </c>
      <c r="AA2600" s="17">
        <v>0</v>
      </c>
      <c r="AB2600" s="17">
        <v>0.17965765141939199</v>
      </c>
      <c r="AC2600" s="17">
        <v>0.40983576241891201</v>
      </c>
      <c r="AD2600" s="17">
        <v>0</v>
      </c>
      <c r="AE2600" s="17"/>
      <c r="AF2600" s="17">
        <v>7.7043290753632795E-2</v>
      </c>
      <c r="AG2600" s="17">
        <v>0.15650618526372301</v>
      </c>
      <c r="AH2600" s="17">
        <v>5.3299017412352198E-2</v>
      </c>
      <c r="AI2600" s="17"/>
      <c r="AJ2600" s="17">
        <v>0.10507539749306199</v>
      </c>
      <c r="AK2600" s="17">
        <v>0.16030127727760701</v>
      </c>
      <c r="AL2600" s="17">
        <v>0</v>
      </c>
      <c r="AM2600" s="17">
        <v>0</v>
      </c>
      <c r="AN2600" s="17">
        <v>0.17772391828350501</v>
      </c>
      <c r="AO2600" s="17"/>
      <c r="AP2600" s="17">
        <v>0.151179042590214</v>
      </c>
      <c r="AQ2600" s="17">
        <v>0.14775314704040299</v>
      </c>
      <c r="AR2600" s="17">
        <v>0</v>
      </c>
      <c r="AS2600" s="17">
        <v>0.10199968790320101</v>
      </c>
      <c r="AT2600" s="17">
        <v>0</v>
      </c>
      <c r="AU2600" s="17"/>
      <c r="AV2600" s="17">
        <v>0.117424877420487</v>
      </c>
      <c r="AW2600" s="17">
        <v>0.13341409368070101</v>
      </c>
      <c r="AX2600" s="17">
        <v>0.110836861884049</v>
      </c>
      <c r="AY2600" s="17">
        <v>0.17769384490325299</v>
      </c>
      <c r="AZ2600" s="17">
        <v>0</v>
      </c>
      <c r="BA2600" s="17">
        <v>0.130190479300614</v>
      </c>
      <c r="BB2600" s="17"/>
      <c r="BC2600" s="17">
        <v>6.17716568467407E-2</v>
      </c>
      <c r="BD2600" s="17">
        <v>0.20314085163365</v>
      </c>
      <c r="BE2600" s="17">
        <v>0.14670707878058301</v>
      </c>
      <c r="BF2600" s="17">
        <v>8.7067051565498904E-2</v>
      </c>
      <c r="BG2600" s="17">
        <v>0</v>
      </c>
    </row>
    <row r="2601" spans="2:59" x14ac:dyDescent="0.35">
      <c r="B2601" t="s">
        <v>598</v>
      </c>
      <c r="C2601" s="17">
        <v>0.13591210605971599</v>
      </c>
      <c r="D2601" s="17">
        <v>0.18343780991160899</v>
      </c>
      <c r="E2601" s="17">
        <v>7.8114346286182704E-2</v>
      </c>
      <c r="F2601" s="17"/>
      <c r="G2601" s="17">
        <v>7.67982972629737E-2</v>
      </c>
      <c r="H2601" s="17">
        <v>9.1594963161061096E-2</v>
      </c>
      <c r="I2601" s="17">
        <v>0.14963303424580299</v>
      </c>
      <c r="J2601" s="17">
        <v>0.187969014724825</v>
      </c>
      <c r="K2601" s="17">
        <v>0.23084926223142499</v>
      </c>
      <c r="L2601" s="17">
        <v>0</v>
      </c>
      <c r="M2601" s="17"/>
      <c r="N2601" s="17">
        <v>0.140737953157512</v>
      </c>
      <c r="O2601" s="17">
        <v>0.133054809393403</v>
      </c>
      <c r="P2601" s="17">
        <v>7.8351265780152696E-2</v>
      </c>
      <c r="Q2601" s="17">
        <v>0.19721323708505001</v>
      </c>
      <c r="R2601" s="17"/>
      <c r="S2601" s="17">
        <v>7.3800082911204795E-2</v>
      </c>
      <c r="T2601" s="17">
        <v>0.14463422427014699</v>
      </c>
      <c r="U2601" s="17">
        <v>0</v>
      </c>
      <c r="V2601" s="17">
        <v>8.8946760742652897E-2</v>
      </c>
      <c r="W2601" s="17">
        <v>0</v>
      </c>
      <c r="X2601" s="17">
        <v>0.29358322481252502</v>
      </c>
      <c r="Y2601" s="17">
        <v>0.34976017895124101</v>
      </c>
      <c r="Z2601" s="17">
        <v>0</v>
      </c>
      <c r="AA2601" s="17">
        <v>0.16538554691701701</v>
      </c>
      <c r="AB2601" s="17">
        <v>9.3683647822492E-2</v>
      </c>
      <c r="AC2601" s="17">
        <v>0.17904578001781499</v>
      </c>
      <c r="AD2601" s="17">
        <v>0</v>
      </c>
      <c r="AE2601" s="17"/>
      <c r="AF2601" s="17">
        <v>0.17262503264091</v>
      </c>
      <c r="AG2601" s="17">
        <v>0.142683587459044</v>
      </c>
      <c r="AH2601" s="17">
        <v>0.102153536613188</v>
      </c>
      <c r="AI2601" s="17"/>
      <c r="AJ2601" s="17">
        <v>8.3130289842468896E-2</v>
      </c>
      <c r="AK2601" s="17">
        <v>0.14480507587236899</v>
      </c>
      <c r="AL2601" s="17">
        <v>0.12350206987663399</v>
      </c>
      <c r="AM2601" s="17">
        <v>0.41011869050384098</v>
      </c>
      <c r="AN2601" s="17">
        <v>0.21718641952756301</v>
      </c>
      <c r="AO2601" s="17"/>
      <c r="AP2601" s="17">
        <v>8.2692540701148606E-2</v>
      </c>
      <c r="AQ2601" s="17">
        <v>0.14574580394476799</v>
      </c>
      <c r="AR2601" s="17">
        <v>0</v>
      </c>
      <c r="AS2601" s="17">
        <v>0.17825225420792601</v>
      </c>
      <c r="AT2601" s="17">
        <v>0</v>
      </c>
      <c r="AU2601" s="17"/>
      <c r="AV2601" s="17">
        <v>0.171839781998124</v>
      </c>
      <c r="AW2601" s="17">
        <v>0.177824555881054</v>
      </c>
      <c r="AX2601" s="17">
        <v>8.1210408419322602E-2</v>
      </c>
      <c r="AY2601" s="17">
        <v>0.14579964185320199</v>
      </c>
      <c r="AZ2601" s="17">
        <v>0</v>
      </c>
      <c r="BA2601" s="17">
        <v>6.9538830775727506E-2</v>
      </c>
      <c r="BB2601" s="17"/>
      <c r="BC2601" s="17">
        <v>0.178561913031277</v>
      </c>
      <c r="BD2601" s="17">
        <v>8.7723842298847901E-2</v>
      </c>
      <c r="BE2601" s="17">
        <v>6.9161875440250598E-2</v>
      </c>
      <c r="BF2601" s="17">
        <v>0.22740944790317399</v>
      </c>
      <c r="BG2601" s="17">
        <v>0</v>
      </c>
    </row>
    <row r="2602" spans="2:59" x14ac:dyDescent="0.35">
      <c r="B2602" t="s">
        <v>726</v>
      </c>
      <c r="C2602" s="17">
        <v>0.14498538079089099</v>
      </c>
      <c r="D2602" s="17">
        <v>0.129013620843871</v>
      </c>
      <c r="E2602" s="17">
        <v>0.16440922662082899</v>
      </c>
      <c r="F2602" s="17"/>
      <c r="G2602" s="17">
        <v>0.15183519127234099</v>
      </c>
      <c r="H2602" s="17">
        <v>9.4074999806426196E-2</v>
      </c>
      <c r="I2602" s="17">
        <v>0.24412600348965199</v>
      </c>
      <c r="J2602" s="17">
        <v>8.3175668890598395E-2</v>
      </c>
      <c r="K2602" s="17">
        <v>0.15080536608488099</v>
      </c>
      <c r="L2602" s="17">
        <v>0.123141194034358</v>
      </c>
      <c r="M2602" s="17"/>
      <c r="N2602" s="17">
        <v>6.8919829953494396E-2</v>
      </c>
      <c r="O2602" s="17">
        <v>0.35487197948570298</v>
      </c>
      <c r="P2602" s="17">
        <v>8.5397173152333999E-2</v>
      </c>
      <c r="Q2602" s="17">
        <v>0.11088522299888399</v>
      </c>
      <c r="R2602" s="17"/>
      <c r="S2602" s="17">
        <v>0.132835843864435</v>
      </c>
      <c r="T2602" s="17">
        <v>0.105173105407609</v>
      </c>
      <c r="U2602" s="17">
        <v>0.52183144782241098</v>
      </c>
      <c r="V2602" s="17">
        <v>0.14250665516564301</v>
      </c>
      <c r="W2602" s="17">
        <v>0.13988886628883701</v>
      </c>
      <c r="X2602" s="17">
        <v>0</v>
      </c>
      <c r="Y2602" s="17">
        <v>8.5990025858760297E-2</v>
      </c>
      <c r="Z2602" s="17">
        <v>0.215588452877536</v>
      </c>
      <c r="AA2602" s="17">
        <v>0.17222114898649801</v>
      </c>
      <c r="AB2602" s="17">
        <v>0.29298721757311302</v>
      </c>
      <c r="AC2602" s="17">
        <v>0</v>
      </c>
      <c r="AD2602" s="17">
        <v>0.321020346258584</v>
      </c>
      <c r="AE2602" s="17"/>
      <c r="AF2602" s="17">
        <v>0.13608884898498899</v>
      </c>
      <c r="AG2602" s="17">
        <v>0.168472061239368</v>
      </c>
      <c r="AH2602" s="17">
        <v>9.6630929674793198E-2</v>
      </c>
      <c r="AI2602" s="17"/>
      <c r="AJ2602" s="17">
        <v>9.3587757421855197E-2</v>
      </c>
      <c r="AK2602" s="17">
        <v>0.17590819186173401</v>
      </c>
      <c r="AL2602" s="17">
        <v>0.194009883294572</v>
      </c>
      <c r="AM2602" s="17">
        <v>0.17735537075920901</v>
      </c>
      <c r="AN2602" s="17">
        <v>0.104494449123903</v>
      </c>
      <c r="AO2602" s="17"/>
      <c r="AP2602" s="17">
        <v>3.9450952282985098E-2</v>
      </c>
      <c r="AQ2602" s="17">
        <v>0.211861683900811</v>
      </c>
      <c r="AR2602" s="17">
        <v>0.172869429013462</v>
      </c>
      <c r="AS2602" s="17">
        <v>0.17218208884490999</v>
      </c>
      <c r="AT2602" s="17">
        <v>0.20863207613731299</v>
      </c>
      <c r="AU2602" s="17"/>
      <c r="AV2602" s="17">
        <v>0.145718252488758</v>
      </c>
      <c r="AW2602" s="17">
        <v>4.5463612427689003E-2</v>
      </c>
      <c r="AX2602" s="17">
        <v>0.17251526597164801</v>
      </c>
      <c r="AY2602" s="17">
        <v>0.230171991975303</v>
      </c>
      <c r="AZ2602" s="17">
        <v>0.28363089324323398</v>
      </c>
      <c r="BA2602" s="17">
        <v>0.20128864936589699</v>
      </c>
      <c r="BB2602" s="17"/>
      <c r="BC2602" s="17">
        <v>0.164656404980144</v>
      </c>
      <c r="BD2602" s="17">
        <v>5.54564059966016E-2</v>
      </c>
      <c r="BE2602" s="17">
        <v>0.216575506977111</v>
      </c>
      <c r="BF2602" s="17">
        <v>7.5132939062501902E-2</v>
      </c>
      <c r="BG2602" s="17">
        <v>1</v>
      </c>
    </row>
    <row r="2603" spans="2:59" x14ac:dyDescent="0.35">
      <c r="B2603" t="s">
        <v>100</v>
      </c>
      <c r="C2603" s="17">
        <v>6.1319461059751203E-2</v>
      </c>
      <c r="D2603" s="17">
        <v>2.2057954976832699E-2</v>
      </c>
      <c r="E2603" s="17">
        <v>0.109066825391259</v>
      </c>
      <c r="F2603" s="17"/>
      <c r="G2603" s="17">
        <v>9.2147365646981297E-2</v>
      </c>
      <c r="H2603" s="17">
        <v>0</v>
      </c>
      <c r="I2603" s="17">
        <v>0.108444397790683</v>
      </c>
      <c r="J2603" s="17">
        <v>6.9475703846735501E-2</v>
      </c>
      <c r="K2603" s="17">
        <v>3.3053261767237802E-2</v>
      </c>
      <c r="L2603" s="17">
        <v>4.7999606349902302E-2</v>
      </c>
      <c r="M2603" s="17"/>
      <c r="N2603" s="17">
        <v>3.7195997621594701E-2</v>
      </c>
      <c r="O2603" s="17">
        <v>0</v>
      </c>
      <c r="P2603" s="17">
        <v>0.109177571638812</v>
      </c>
      <c r="Q2603" s="17">
        <v>8.0691168567116098E-2</v>
      </c>
      <c r="R2603" s="17"/>
      <c r="S2603" s="17">
        <v>6.1588357057865799E-2</v>
      </c>
      <c r="T2603" s="17">
        <v>0</v>
      </c>
      <c r="U2603" s="17">
        <v>0.24475295852603299</v>
      </c>
      <c r="V2603" s="17">
        <v>0.15083358618184101</v>
      </c>
      <c r="W2603" s="17">
        <v>0.147366282343392</v>
      </c>
      <c r="X2603" s="17">
        <v>0</v>
      </c>
      <c r="Y2603" s="17">
        <v>0</v>
      </c>
      <c r="Z2603" s="17">
        <v>0</v>
      </c>
      <c r="AA2603" s="17">
        <v>7.8805545644294206E-2</v>
      </c>
      <c r="AB2603" s="17">
        <v>0</v>
      </c>
      <c r="AC2603" s="17">
        <v>0.131928262991929</v>
      </c>
      <c r="AD2603" s="17">
        <v>0</v>
      </c>
      <c r="AE2603" s="17"/>
      <c r="AF2603" s="17">
        <v>0</v>
      </c>
      <c r="AG2603" s="17">
        <v>0.100047928151261</v>
      </c>
      <c r="AH2603" s="17">
        <v>9.7794042829146305E-2</v>
      </c>
      <c r="AI2603" s="17"/>
      <c r="AJ2603" s="17">
        <v>0</v>
      </c>
      <c r="AK2603" s="17">
        <v>2.8952429106882401E-2</v>
      </c>
      <c r="AL2603" s="17">
        <v>0.260676945151957</v>
      </c>
      <c r="AM2603" s="17">
        <v>0</v>
      </c>
      <c r="AN2603" s="17">
        <v>4.9154412703445602E-2</v>
      </c>
      <c r="AO2603" s="17"/>
      <c r="AP2603" s="17">
        <v>8.74200768618804E-2</v>
      </c>
      <c r="AQ2603" s="17">
        <v>2.4612208084929799E-2</v>
      </c>
      <c r="AR2603" s="17">
        <v>8.2513307473233696E-2</v>
      </c>
      <c r="AS2603" s="17">
        <v>0</v>
      </c>
      <c r="AT2603" s="17">
        <v>0.31642223099157801</v>
      </c>
      <c r="AU2603" s="17"/>
      <c r="AV2603" s="17">
        <v>3.0047959983658001E-2</v>
      </c>
      <c r="AW2603" s="17">
        <v>5.0590571681954001E-2</v>
      </c>
      <c r="AX2603" s="17">
        <v>8.2344259862377603E-2</v>
      </c>
      <c r="AY2603" s="17">
        <v>0</v>
      </c>
      <c r="AZ2603" s="17">
        <v>0.20676988500143101</v>
      </c>
      <c r="BA2603" s="17">
        <v>0.119868762637744</v>
      </c>
      <c r="BB2603" s="17"/>
      <c r="BC2603" s="17">
        <v>7.1721941752943302E-2</v>
      </c>
      <c r="BD2603" s="17">
        <v>5.76837689055626E-2</v>
      </c>
      <c r="BE2603" s="17">
        <v>4.5177949300620697E-2</v>
      </c>
      <c r="BF2603" s="17">
        <v>6.7903639489155898E-2</v>
      </c>
      <c r="BG2603" s="17">
        <v>0</v>
      </c>
    </row>
    <row r="2604" spans="2:59" x14ac:dyDescent="0.35">
      <c r="C2604" s="17"/>
      <c r="D2604" s="17"/>
      <c r="E2604" s="17"/>
      <c r="F2604" s="17"/>
      <c r="G2604" s="17"/>
      <c r="H2604" s="17"/>
      <c r="I2604" s="17"/>
      <c r="J2604" s="17"/>
      <c r="K2604" s="17"/>
      <c r="L2604" s="17"/>
      <c r="M2604" s="17"/>
      <c r="N2604" s="17"/>
      <c r="O2604" s="17"/>
      <c r="P2604" s="17"/>
      <c r="Q2604" s="17"/>
      <c r="R2604" s="17"/>
      <c r="S2604" s="17"/>
      <c r="T2604" s="17"/>
      <c r="U2604" s="17"/>
      <c r="V2604" s="17"/>
      <c r="W2604" s="17"/>
      <c r="X2604" s="17"/>
      <c r="Y2604" s="17"/>
      <c r="Z2604" s="17"/>
      <c r="AA2604" s="17"/>
      <c r="AB2604" s="17"/>
      <c r="AC2604" s="17"/>
      <c r="AD2604" s="17"/>
      <c r="AE2604" s="17"/>
      <c r="AF2604" s="17"/>
      <c r="AG2604" s="17"/>
      <c r="AH2604" s="17"/>
      <c r="AI2604" s="17"/>
      <c r="AJ2604" s="17"/>
      <c r="AK2604" s="17"/>
      <c r="AL2604" s="17"/>
      <c r="AM2604" s="17"/>
      <c r="AN2604" s="17"/>
      <c r="AO2604" s="17"/>
      <c r="AP2604" s="17"/>
      <c r="AQ2604" s="17"/>
      <c r="AR2604" s="17"/>
      <c r="AS2604" s="17"/>
      <c r="AT2604" s="17"/>
      <c r="AU2604" s="17"/>
      <c r="AV2604" s="17"/>
      <c r="AW2604" s="17"/>
      <c r="AX2604" s="17"/>
      <c r="AY2604" s="17"/>
      <c r="AZ2604" s="17"/>
      <c r="BA2604" s="17"/>
      <c r="BB2604" s="17"/>
      <c r="BC2604" s="17"/>
      <c r="BD2604" s="17"/>
      <c r="BE2604" s="17"/>
      <c r="BF2604" s="17"/>
      <c r="BG2604" s="17"/>
    </row>
    <row r="2605" spans="2:59" x14ac:dyDescent="0.35">
      <c r="B2605" s="6" t="s">
        <v>756</v>
      </c>
      <c r="C2605" s="17"/>
      <c r="D2605" s="17"/>
      <c r="E2605" s="17"/>
      <c r="F2605" s="17"/>
      <c r="G2605" s="17"/>
      <c r="H2605" s="17"/>
      <c r="I2605" s="17"/>
      <c r="J2605" s="17"/>
      <c r="K2605" s="17"/>
      <c r="L2605" s="17"/>
      <c r="M2605" s="17"/>
      <c r="N2605" s="17"/>
      <c r="O2605" s="17"/>
      <c r="P2605" s="17"/>
      <c r="Q2605" s="17"/>
      <c r="R2605" s="17"/>
      <c r="S2605" s="17"/>
      <c r="T2605" s="17"/>
      <c r="U2605" s="17"/>
      <c r="V2605" s="17"/>
      <c r="W2605" s="17"/>
      <c r="X2605" s="17"/>
      <c r="Y2605" s="17"/>
      <c r="Z2605" s="17"/>
      <c r="AA2605" s="17"/>
      <c r="AB2605" s="17"/>
      <c r="AC2605" s="17"/>
      <c r="AD2605" s="17"/>
      <c r="AE2605" s="17"/>
      <c r="AF2605" s="17"/>
      <c r="AG2605" s="17"/>
      <c r="AH2605" s="17"/>
      <c r="AI2605" s="17"/>
      <c r="AJ2605" s="17"/>
      <c r="AK2605" s="17"/>
      <c r="AL2605" s="17"/>
      <c r="AM2605" s="17"/>
      <c r="AN2605" s="17"/>
      <c r="AO2605" s="17"/>
      <c r="AP2605" s="17"/>
      <c r="AQ2605" s="17"/>
      <c r="AR2605" s="17"/>
      <c r="AS2605" s="17"/>
      <c r="AT2605" s="17"/>
      <c r="AU2605" s="17"/>
      <c r="AV2605" s="17"/>
      <c r="AW2605" s="17"/>
      <c r="AX2605" s="17"/>
      <c r="AY2605" s="17"/>
      <c r="AZ2605" s="17"/>
      <c r="BA2605" s="17"/>
      <c r="BB2605" s="17"/>
      <c r="BC2605" s="17"/>
      <c r="BD2605" s="17"/>
      <c r="BE2605" s="17"/>
      <c r="BF2605" s="17"/>
      <c r="BG2605" s="17"/>
    </row>
    <row r="2606" spans="2:59" x14ac:dyDescent="0.35">
      <c r="B2606" s="24" t="s">
        <v>757</v>
      </c>
      <c r="C2606" s="17"/>
      <c r="D2606" s="17"/>
      <c r="E2606" s="17"/>
      <c r="F2606" s="17"/>
      <c r="G2606" s="17"/>
      <c r="H2606" s="17"/>
      <c r="I2606" s="17"/>
      <c r="J2606" s="17"/>
      <c r="K2606" s="17"/>
      <c r="L2606" s="17"/>
      <c r="M2606" s="17"/>
      <c r="N2606" s="17"/>
      <c r="O2606" s="17"/>
      <c r="P2606" s="17"/>
      <c r="Q2606" s="17"/>
      <c r="R2606" s="17"/>
      <c r="S2606" s="17"/>
      <c r="T2606" s="17"/>
      <c r="U2606" s="17"/>
      <c r="V2606" s="17"/>
      <c r="W2606" s="17"/>
      <c r="X2606" s="17"/>
      <c r="Y2606" s="17"/>
      <c r="Z2606" s="17"/>
      <c r="AA2606" s="17"/>
      <c r="AB2606" s="17"/>
      <c r="AC2606" s="17"/>
      <c r="AD2606" s="17"/>
      <c r="AE2606" s="17"/>
      <c r="AF2606" s="17"/>
      <c r="AG2606" s="17"/>
      <c r="AH2606" s="17"/>
      <c r="AI2606" s="17"/>
      <c r="AJ2606" s="17"/>
      <c r="AK2606" s="17"/>
      <c r="AL2606" s="17"/>
      <c r="AM2606" s="17"/>
      <c r="AN2606" s="17"/>
      <c r="AO2606" s="17"/>
      <c r="AP2606" s="17"/>
      <c r="AQ2606" s="17"/>
      <c r="AR2606" s="17"/>
      <c r="AS2606" s="17"/>
      <c r="AT2606" s="17"/>
      <c r="AU2606" s="17"/>
      <c r="AV2606" s="17"/>
      <c r="AW2606" s="17"/>
      <c r="AX2606" s="17"/>
      <c r="AY2606" s="17"/>
      <c r="AZ2606" s="17"/>
      <c r="BA2606" s="17"/>
      <c r="BB2606" s="17"/>
      <c r="BC2606" s="17"/>
      <c r="BD2606" s="17"/>
      <c r="BE2606" s="17"/>
      <c r="BF2606" s="17"/>
      <c r="BG2606" s="17"/>
    </row>
    <row r="2607" spans="2:59" x14ac:dyDescent="0.35">
      <c r="B2607" t="s">
        <v>721</v>
      </c>
      <c r="C2607" s="17">
        <v>6.5079710116820094E-2</v>
      </c>
      <c r="D2607" s="17">
        <v>5.67953800804833E-2</v>
      </c>
      <c r="E2607" s="17">
        <v>7.5162999670419395E-2</v>
      </c>
      <c r="F2607" s="17"/>
      <c r="G2607" s="17">
        <v>5.7636185525295501E-2</v>
      </c>
      <c r="H2607" s="17">
        <v>0.10206785534615399</v>
      </c>
      <c r="I2607" s="17">
        <v>4.2184789827087503E-2</v>
      </c>
      <c r="J2607" s="17">
        <v>4.9100877424219702E-2</v>
      </c>
      <c r="K2607" s="17">
        <v>0.10792190527729199</v>
      </c>
      <c r="L2607" s="17">
        <v>3.9366025224954498E-2</v>
      </c>
      <c r="M2607" s="17"/>
      <c r="N2607" s="17">
        <v>5.6479987137149398E-2</v>
      </c>
      <c r="O2607" s="17">
        <v>0</v>
      </c>
      <c r="P2607" s="17">
        <v>3.9376685362936398E-2</v>
      </c>
      <c r="Q2607" s="17">
        <v>0.14204952298681101</v>
      </c>
      <c r="R2607" s="17"/>
      <c r="S2607" s="17">
        <v>0.17510403602872501</v>
      </c>
      <c r="T2607" s="17">
        <v>8.0809810964243695E-2</v>
      </c>
      <c r="U2607" s="17">
        <v>9.4331044799710898E-2</v>
      </c>
      <c r="V2607" s="17">
        <v>0</v>
      </c>
      <c r="W2607" s="17">
        <v>0</v>
      </c>
      <c r="X2607" s="17">
        <v>9.5019114643506403E-2</v>
      </c>
      <c r="Y2607" s="17">
        <v>0</v>
      </c>
      <c r="Z2607" s="17">
        <v>0</v>
      </c>
      <c r="AA2607" s="17">
        <v>0</v>
      </c>
      <c r="AB2607" s="17">
        <v>0</v>
      </c>
      <c r="AC2607" s="17">
        <v>0.14117270859532899</v>
      </c>
      <c r="AD2607" s="17">
        <v>0</v>
      </c>
      <c r="AE2607" s="17"/>
      <c r="AF2607" s="17">
        <v>7.0188436957718495E-2</v>
      </c>
      <c r="AG2607" s="17">
        <v>6.1313796692940598E-2</v>
      </c>
      <c r="AH2607" s="17">
        <v>0.106223890784497</v>
      </c>
      <c r="AI2607" s="17"/>
      <c r="AJ2607" s="17">
        <v>5.5784908439809301E-2</v>
      </c>
      <c r="AK2607" s="17">
        <v>0.134561402839811</v>
      </c>
      <c r="AL2607" s="17">
        <v>0</v>
      </c>
      <c r="AM2607" s="17">
        <v>0</v>
      </c>
      <c r="AN2607" s="17">
        <v>6.0560191536852201E-2</v>
      </c>
      <c r="AO2607" s="17"/>
      <c r="AP2607" s="17">
        <v>4.4621705565173801E-2</v>
      </c>
      <c r="AQ2607" s="17">
        <v>9.7786948356750295E-2</v>
      </c>
      <c r="AR2607" s="17">
        <v>0</v>
      </c>
      <c r="AS2607" s="17">
        <v>0.113065630032452</v>
      </c>
      <c r="AT2607" s="17">
        <v>0</v>
      </c>
      <c r="AU2607" s="17"/>
      <c r="AV2607" s="17">
        <v>8.5904486984546793E-2</v>
      </c>
      <c r="AW2607" s="17">
        <v>4.7522743836150502E-2</v>
      </c>
      <c r="AX2607" s="17">
        <v>0</v>
      </c>
      <c r="AY2607" s="17">
        <v>0.14070665120002501</v>
      </c>
      <c r="AZ2607" s="17">
        <v>0</v>
      </c>
      <c r="BA2607" s="17">
        <v>0</v>
      </c>
      <c r="BB2607" s="17"/>
      <c r="BC2607" s="17">
        <v>5.8590093550030503E-2</v>
      </c>
      <c r="BD2607" s="17">
        <v>8.4268197010080106E-2</v>
      </c>
      <c r="BE2607" s="17">
        <v>5.0991515530865797E-2</v>
      </c>
      <c r="BF2607" s="17">
        <v>6.5909433338221607E-2</v>
      </c>
      <c r="BG2607" s="17">
        <v>0</v>
      </c>
    </row>
    <row r="2608" spans="2:59" x14ac:dyDescent="0.35">
      <c r="B2608" t="s">
        <v>689</v>
      </c>
      <c r="C2608" s="17">
        <v>0.122788170542659</v>
      </c>
      <c r="D2608" s="17">
        <v>0.18174425622391399</v>
      </c>
      <c r="E2608" s="17">
        <v>5.1029648095650103E-2</v>
      </c>
      <c r="F2608" s="17"/>
      <c r="G2608" s="17">
        <v>0.220710139324403</v>
      </c>
      <c r="H2608" s="17">
        <v>0.118006018985755</v>
      </c>
      <c r="I2608" s="17">
        <v>0.24514453601278499</v>
      </c>
      <c r="J2608" s="17">
        <v>6.2311162414115502E-2</v>
      </c>
      <c r="K2608" s="17">
        <v>0</v>
      </c>
      <c r="L2608" s="17">
        <v>0.105859319354754</v>
      </c>
      <c r="M2608" s="17"/>
      <c r="N2608" s="17">
        <v>9.7996761027384499E-2</v>
      </c>
      <c r="O2608" s="17">
        <v>0.17884122671193101</v>
      </c>
      <c r="P2608" s="17">
        <v>0.124032901472104</v>
      </c>
      <c r="Q2608" s="17">
        <v>9.7671027101155702E-2</v>
      </c>
      <c r="R2608" s="17"/>
      <c r="S2608" s="17">
        <v>0.182475504860169</v>
      </c>
      <c r="T2608" s="17">
        <v>9.8339360181564597E-2</v>
      </c>
      <c r="U2608" s="17">
        <v>0.103783479211987</v>
      </c>
      <c r="V2608" s="17">
        <v>0.19638327241339701</v>
      </c>
      <c r="W2608" s="17">
        <v>0.290570393165962</v>
      </c>
      <c r="X2608" s="17">
        <v>0</v>
      </c>
      <c r="Y2608" s="17">
        <v>0.197906901458693</v>
      </c>
      <c r="Z2608" s="17">
        <v>0.25044221894511798</v>
      </c>
      <c r="AA2608" s="17">
        <v>0.101058559186896</v>
      </c>
      <c r="AB2608" s="17">
        <v>9.9974084393133406E-2</v>
      </c>
      <c r="AC2608" s="17">
        <v>0</v>
      </c>
      <c r="AD2608" s="17">
        <v>0.12546577697354599</v>
      </c>
      <c r="AE2608" s="17"/>
      <c r="AF2608" s="17">
        <v>4.8750136195705299E-2</v>
      </c>
      <c r="AG2608" s="17">
        <v>0.14286109627761601</v>
      </c>
      <c r="AH2608" s="17">
        <v>0.152118813592653</v>
      </c>
      <c r="AI2608" s="17"/>
      <c r="AJ2608" s="17">
        <v>5.5962638336166798E-2</v>
      </c>
      <c r="AK2608" s="17">
        <v>0.19778681487730601</v>
      </c>
      <c r="AL2608" s="17">
        <v>0.22017536195248699</v>
      </c>
      <c r="AM2608" s="17">
        <v>0</v>
      </c>
      <c r="AN2608" s="17">
        <v>8.8157919434823206E-2</v>
      </c>
      <c r="AO2608" s="17"/>
      <c r="AP2608" s="17">
        <v>4.1019022692167402E-2</v>
      </c>
      <c r="AQ2608" s="17">
        <v>0.15389505337850001</v>
      </c>
      <c r="AR2608" s="17">
        <v>0.22825244078037901</v>
      </c>
      <c r="AS2608" s="17">
        <v>5.67047578806213E-2</v>
      </c>
      <c r="AT2608" s="17">
        <v>0</v>
      </c>
      <c r="AU2608" s="17"/>
      <c r="AV2608" s="17">
        <v>0.21558483311559601</v>
      </c>
      <c r="AW2608" s="17">
        <v>4.5950460111454199E-2</v>
      </c>
      <c r="AX2608" s="17">
        <v>0.25076238255982702</v>
      </c>
      <c r="AY2608" s="17">
        <v>0.116597756256789</v>
      </c>
      <c r="AZ2608" s="17">
        <v>0</v>
      </c>
      <c r="BA2608" s="17">
        <v>0</v>
      </c>
      <c r="BB2608" s="17"/>
      <c r="BC2608" s="17">
        <v>5.3642138793006201E-2</v>
      </c>
      <c r="BD2608" s="17">
        <v>3.5272024896598801E-2</v>
      </c>
      <c r="BE2608" s="17">
        <v>0.243473027847604</v>
      </c>
      <c r="BF2608" s="17">
        <v>0.28186998796731999</v>
      </c>
      <c r="BG2608" s="17">
        <v>0</v>
      </c>
    </row>
    <row r="2609" spans="2:59" x14ac:dyDescent="0.35">
      <c r="B2609" t="s">
        <v>690</v>
      </c>
      <c r="C2609" s="17">
        <v>0.189522536909873</v>
      </c>
      <c r="D2609" s="17">
        <v>0.16954369737889499</v>
      </c>
      <c r="E2609" s="17">
        <v>0.21383982304552099</v>
      </c>
      <c r="F2609" s="17"/>
      <c r="G2609" s="17">
        <v>0.17457360269153199</v>
      </c>
      <c r="H2609" s="17">
        <v>0.33073829984044201</v>
      </c>
      <c r="I2609" s="17">
        <v>0.1808655906618</v>
      </c>
      <c r="J2609" s="17">
        <v>0.17647844280265701</v>
      </c>
      <c r="K2609" s="17">
        <v>0.203027320597711</v>
      </c>
      <c r="L2609" s="17">
        <v>0.105758430239839</v>
      </c>
      <c r="M2609" s="17"/>
      <c r="N2609" s="17">
        <v>0.229161334144559</v>
      </c>
      <c r="O2609" s="17">
        <v>8.2654889465220496E-2</v>
      </c>
      <c r="P2609" s="17">
        <v>0.122837062710474</v>
      </c>
      <c r="Q2609" s="17">
        <v>0.290064683784235</v>
      </c>
      <c r="R2609" s="17"/>
      <c r="S2609" s="17">
        <v>0.203721711183244</v>
      </c>
      <c r="T2609" s="17">
        <v>0.24113390203850599</v>
      </c>
      <c r="U2609" s="17">
        <v>0.250881909870034</v>
      </c>
      <c r="V2609" s="17">
        <v>0.253754418195557</v>
      </c>
      <c r="W2609" s="17">
        <v>0</v>
      </c>
      <c r="X2609" s="17">
        <v>9.6644597676506003E-2</v>
      </c>
      <c r="Y2609" s="17">
        <v>0</v>
      </c>
      <c r="Z2609" s="17">
        <v>0</v>
      </c>
      <c r="AA2609" s="17">
        <v>0.33246048762414099</v>
      </c>
      <c r="AB2609" s="17">
        <v>0.114827059757782</v>
      </c>
      <c r="AC2609" s="17">
        <v>0.22537098827444799</v>
      </c>
      <c r="AD2609" s="17">
        <v>0.178901693329614</v>
      </c>
      <c r="AE2609" s="17"/>
      <c r="AF2609" s="17">
        <v>0.18860277253483501</v>
      </c>
      <c r="AG2609" s="17">
        <v>0.19604217811255201</v>
      </c>
      <c r="AH2609" s="17">
        <v>0.18728717601876599</v>
      </c>
      <c r="AI2609" s="17"/>
      <c r="AJ2609" s="17">
        <v>0.120508074832234</v>
      </c>
      <c r="AK2609" s="17">
        <v>0.21063307565820499</v>
      </c>
      <c r="AL2609" s="17">
        <v>0</v>
      </c>
      <c r="AM2609" s="17">
        <v>0.516303116027229</v>
      </c>
      <c r="AN2609" s="17">
        <v>0.27800758432850797</v>
      </c>
      <c r="AO2609" s="17"/>
      <c r="AP2609" s="17">
        <v>0.190115973703918</v>
      </c>
      <c r="AQ2609" s="17">
        <v>0.221881639204416</v>
      </c>
      <c r="AR2609" s="17">
        <v>0</v>
      </c>
      <c r="AS2609" s="17">
        <v>0.194928968470854</v>
      </c>
      <c r="AT2609" s="17">
        <v>0.30502373283005102</v>
      </c>
      <c r="AU2609" s="17"/>
      <c r="AV2609" s="17">
        <v>0.26298702936493901</v>
      </c>
      <c r="AW2609" s="17">
        <v>0.14909984266822199</v>
      </c>
      <c r="AX2609" s="17">
        <v>0</v>
      </c>
      <c r="AY2609" s="17">
        <v>0.22764756379364801</v>
      </c>
      <c r="AZ2609" s="17">
        <v>0.23296005888761101</v>
      </c>
      <c r="BA2609" s="17">
        <v>0</v>
      </c>
      <c r="BB2609" s="17"/>
      <c r="BC2609" s="17">
        <v>0.29884116629486501</v>
      </c>
      <c r="BD2609" s="17">
        <v>0.161999482908987</v>
      </c>
      <c r="BE2609" s="17">
        <v>0.19412917185081599</v>
      </c>
      <c r="BF2609" s="17">
        <v>0</v>
      </c>
      <c r="BG2609" s="17">
        <v>0</v>
      </c>
    </row>
    <row r="2610" spans="2:59" x14ac:dyDescent="0.35">
      <c r="B2610" t="s">
        <v>691</v>
      </c>
      <c r="C2610" s="17">
        <v>0.202600104567039</v>
      </c>
      <c r="D2610" s="17">
        <v>0.188841848260764</v>
      </c>
      <c r="E2610" s="17">
        <v>0.219345994878063</v>
      </c>
      <c r="F2610" s="17"/>
      <c r="G2610" s="17">
        <v>0.20315397856540601</v>
      </c>
      <c r="H2610" s="17">
        <v>0.22616160427128701</v>
      </c>
      <c r="I2610" s="17">
        <v>4.16066769624042E-2</v>
      </c>
      <c r="J2610" s="17">
        <v>0.28124049753525898</v>
      </c>
      <c r="K2610" s="17">
        <v>0.199456281366862</v>
      </c>
      <c r="L2610" s="17">
        <v>0.25820212101756201</v>
      </c>
      <c r="M2610" s="17"/>
      <c r="N2610" s="17">
        <v>0.174005953506496</v>
      </c>
      <c r="O2610" s="17">
        <v>0.35172679623805098</v>
      </c>
      <c r="P2610" s="17">
        <v>0.18588045553784799</v>
      </c>
      <c r="Q2610" s="17">
        <v>0.119993651310782</v>
      </c>
      <c r="R2610" s="17"/>
      <c r="S2610" s="17">
        <v>0</v>
      </c>
      <c r="T2610" s="17">
        <v>0.22904913526530701</v>
      </c>
      <c r="U2610" s="17">
        <v>0</v>
      </c>
      <c r="V2610" s="17">
        <v>0.103803515717255</v>
      </c>
      <c r="W2610" s="17">
        <v>0</v>
      </c>
      <c r="X2610" s="17">
        <v>0.39017060758720601</v>
      </c>
      <c r="Y2610" s="17">
        <v>0.60418619708261301</v>
      </c>
      <c r="Z2610" s="17">
        <v>0.28184775146521102</v>
      </c>
      <c r="AA2610" s="17">
        <v>0.23048558117186599</v>
      </c>
      <c r="AB2610" s="17">
        <v>0.45426740668249199</v>
      </c>
      <c r="AC2610" s="17">
        <v>0.24410916525985901</v>
      </c>
      <c r="AD2610" s="17">
        <v>0.14288714851766501</v>
      </c>
      <c r="AE2610" s="17"/>
      <c r="AF2610" s="17">
        <v>0.19749038935093499</v>
      </c>
      <c r="AG2610" s="17">
        <v>0.24285464699662099</v>
      </c>
      <c r="AH2610" s="17">
        <v>0.177123738408002</v>
      </c>
      <c r="AI2610" s="17"/>
      <c r="AJ2610" s="17">
        <v>0.30354865690251298</v>
      </c>
      <c r="AK2610" s="17">
        <v>9.5020255435939102E-2</v>
      </c>
      <c r="AL2610" s="17">
        <v>0.209432645478421</v>
      </c>
      <c r="AM2610" s="17">
        <v>0.483696883972771</v>
      </c>
      <c r="AN2610" s="17">
        <v>0.26183917210623903</v>
      </c>
      <c r="AO2610" s="17"/>
      <c r="AP2610" s="17">
        <v>0.28480157592724398</v>
      </c>
      <c r="AQ2610" s="17">
        <v>8.4190346783784994E-2</v>
      </c>
      <c r="AR2610" s="17">
        <v>0.28608055482487299</v>
      </c>
      <c r="AS2610" s="17">
        <v>0.25740547617161502</v>
      </c>
      <c r="AT2610" s="17">
        <v>0.25779633492116</v>
      </c>
      <c r="AU2610" s="17"/>
      <c r="AV2610" s="17">
        <v>5.5350585422579299E-2</v>
      </c>
      <c r="AW2610" s="17">
        <v>0.36901018758021298</v>
      </c>
      <c r="AX2610" s="17">
        <v>0.33193534703898298</v>
      </c>
      <c r="AY2610" s="17">
        <v>0.206002640595355</v>
      </c>
      <c r="AZ2610" s="17">
        <v>0.19773025681706999</v>
      </c>
      <c r="BA2610" s="17">
        <v>0.20918277517184</v>
      </c>
      <c r="BB2610" s="17"/>
      <c r="BC2610" s="17">
        <v>0.14000497134666601</v>
      </c>
      <c r="BD2610" s="17">
        <v>0.23789083099809599</v>
      </c>
      <c r="BE2610" s="17">
        <v>0.23597374889109801</v>
      </c>
      <c r="BF2610" s="17">
        <v>0.18139696963292101</v>
      </c>
      <c r="BG2610" s="17">
        <v>0</v>
      </c>
    </row>
    <row r="2611" spans="2:59" x14ac:dyDescent="0.35">
      <c r="B2611" t="s">
        <v>692</v>
      </c>
      <c r="C2611" s="17">
        <v>0.114450784256636</v>
      </c>
      <c r="D2611" s="17">
        <v>0.120185762373733</v>
      </c>
      <c r="E2611" s="17">
        <v>0.107470443699874</v>
      </c>
      <c r="F2611" s="17"/>
      <c r="G2611" s="17">
        <v>0</v>
      </c>
      <c r="H2611" s="17">
        <v>4.5983433149568403E-2</v>
      </c>
      <c r="I2611" s="17">
        <v>0.29007946340345397</v>
      </c>
      <c r="J2611" s="17">
        <v>0.12448544891071101</v>
      </c>
      <c r="K2611" s="17">
        <v>0.184243670626453</v>
      </c>
      <c r="L2611" s="17">
        <v>3.92554974948583E-2</v>
      </c>
      <c r="M2611" s="17"/>
      <c r="N2611" s="17">
        <v>8.6189354820231795E-2</v>
      </c>
      <c r="O2611" s="17">
        <v>0.25086413619202602</v>
      </c>
      <c r="P2611" s="17">
        <v>0.15532367552756901</v>
      </c>
      <c r="Q2611" s="17">
        <v>0</v>
      </c>
      <c r="R2611" s="17"/>
      <c r="S2611" s="17">
        <v>0.19051238830821199</v>
      </c>
      <c r="T2611" s="17">
        <v>0</v>
      </c>
      <c r="U2611" s="17">
        <v>0.113060359660431</v>
      </c>
      <c r="V2611" s="17">
        <v>9.4349256411910401E-2</v>
      </c>
      <c r="W2611" s="17">
        <v>0.47592630174190798</v>
      </c>
      <c r="X2611" s="17">
        <v>0</v>
      </c>
      <c r="Y2611" s="17">
        <v>0</v>
      </c>
      <c r="Z2611" s="17">
        <v>0.241614099340099</v>
      </c>
      <c r="AA2611" s="17">
        <v>0</v>
      </c>
      <c r="AB2611" s="17">
        <v>0.10961900999671501</v>
      </c>
      <c r="AC2611" s="17">
        <v>0.28058294223142</v>
      </c>
      <c r="AD2611" s="17">
        <v>0.31118963324450499</v>
      </c>
      <c r="AE2611" s="17"/>
      <c r="AF2611" s="17">
        <v>0.109856375451571</v>
      </c>
      <c r="AG2611" s="17">
        <v>0.122729816072161</v>
      </c>
      <c r="AH2611" s="17">
        <v>0.111122274530432</v>
      </c>
      <c r="AI2611" s="17"/>
      <c r="AJ2611" s="17">
        <v>7.83169552364575E-2</v>
      </c>
      <c r="AK2611" s="17">
        <v>8.6859082277173705E-2</v>
      </c>
      <c r="AL2611" s="17">
        <v>0.23777597510760501</v>
      </c>
      <c r="AM2611" s="17">
        <v>0</v>
      </c>
      <c r="AN2611" s="17">
        <v>8.2889282040156595E-2</v>
      </c>
      <c r="AO2611" s="17"/>
      <c r="AP2611" s="17">
        <v>0.119100843799338</v>
      </c>
      <c r="AQ2611" s="17">
        <v>5.7905050818024502E-2</v>
      </c>
      <c r="AR2611" s="17">
        <v>0</v>
      </c>
      <c r="AS2611" s="17">
        <v>0.197758221505549</v>
      </c>
      <c r="AT2611" s="17">
        <v>0</v>
      </c>
      <c r="AU2611" s="17"/>
      <c r="AV2611" s="17">
        <v>8.9229409431252696E-2</v>
      </c>
      <c r="AW2611" s="17">
        <v>8.8578858649300304E-2</v>
      </c>
      <c r="AX2611" s="17">
        <v>0</v>
      </c>
      <c r="AY2611" s="17">
        <v>0.21097182117793101</v>
      </c>
      <c r="AZ2611" s="17">
        <v>0</v>
      </c>
      <c r="BA2611" s="17">
        <v>9.1778469195577098E-2</v>
      </c>
      <c r="BB2611" s="17"/>
      <c r="BC2611" s="17">
        <v>6.12913106069728E-2</v>
      </c>
      <c r="BD2611" s="17">
        <v>0.16403499707511801</v>
      </c>
      <c r="BE2611" s="17">
        <v>7.3993002521096904E-2</v>
      </c>
      <c r="BF2611" s="17">
        <v>0.185127930603326</v>
      </c>
      <c r="BG2611" s="17">
        <v>0</v>
      </c>
    </row>
    <row r="2612" spans="2:59" x14ac:dyDescent="0.35">
      <c r="B2612" t="s">
        <v>598</v>
      </c>
      <c r="C2612" s="17">
        <v>8.7142386763709806E-2</v>
      </c>
      <c r="D2612" s="17">
        <v>4.8314756344208197E-2</v>
      </c>
      <c r="E2612" s="17">
        <v>0.13440151797682301</v>
      </c>
      <c r="F2612" s="17"/>
      <c r="G2612" s="17">
        <v>6.4071672235187505E-2</v>
      </c>
      <c r="H2612" s="17">
        <v>5.4463721711422601E-2</v>
      </c>
      <c r="I2612" s="17">
        <v>6.5188637915271602E-2</v>
      </c>
      <c r="J2612" s="17">
        <v>0.17065302899905199</v>
      </c>
      <c r="K2612" s="17">
        <v>0.158373426331545</v>
      </c>
      <c r="L2612" s="17">
        <v>2.8324692087501799E-2</v>
      </c>
      <c r="M2612" s="17"/>
      <c r="N2612" s="17">
        <v>0.14040994872773899</v>
      </c>
      <c r="O2612" s="17">
        <v>3.8058063324333001E-2</v>
      </c>
      <c r="P2612" s="17">
        <v>0.12577356156882999</v>
      </c>
      <c r="Q2612" s="17">
        <v>5.4871614943421701E-2</v>
      </c>
      <c r="R2612" s="17"/>
      <c r="S2612" s="17">
        <v>0.11884154360970201</v>
      </c>
      <c r="T2612" s="17">
        <v>9.3140645696411895E-2</v>
      </c>
      <c r="U2612" s="17">
        <v>0.21811507195308799</v>
      </c>
      <c r="V2612" s="17">
        <v>0.16972563419671999</v>
      </c>
      <c r="W2612" s="17">
        <v>0</v>
      </c>
      <c r="X2612" s="17">
        <v>0</v>
      </c>
      <c r="Y2612" s="17">
        <v>0</v>
      </c>
      <c r="Z2612" s="17">
        <v>0</v>
      </c>
      <c r="AA2612" s="17">
        <v>0.22762179600747401</v>
      </c>
      <c r="AB2612" s="17">
        <v>0</v>
      </c>
      <c r="AC2612" s="17">
        <v>0</v>
      </c>
      <c r="AD2612" s="17">
        <v>0</v>
      </c>
      <c r="AE2612" s="17"/>
      <c r="AF2612" s="17">
        <v>7.4151435326149998E-2</v>
      </c>
      <c r="AG2612" s="17">
        <v>0.12786860557490101</v>
      </c>
      <c r="AH2612" s="17">
        <v>0</v>
      </c>
      <c r="AI2612" s="17"/>
      <c r="AJ2612" s="17">
        <v>0.110924255430007</v>
      </c>
      <c r="AK2612" s="17">
        <v>0.13184212452043201</v>
      </c>
      <c r="AL2612" s="17">
        <v>0.14431262427559699</v>
      </c>
      <c r="AM2612" s="17">
        <v>0</v>
      </c>
      <c r="AN2612" s="17">
        <v>0</v>
      </c>
      <c r="AO2612" s="17"/>
      <c r="AP2612" s="17">
        <v>8.38579065677615E-2</v>
      </c>
      <c r="AQ2612" s="17">
        <v>0.11507740136567</v>
      </c>
      <c r="AR2612" s="17">
        <v>0.18288513656956601</v>
      </c>
      <c r="AS2612" s="17">
        <v>0</v>
      </c>
      <c r="AT2612" s="17">
        <v>0.27029703271282102</v>
      </c>
      <c r="AU2612" s="17"/>
      <c r="AV2612" s="17">
        <v>0.105759552919918</v>
      </c>
      <c r="AW2612" s="17">
        <v>9.3939570908103801E-2</v>
      </c>
      <c r="AX2612" s="17">
        <v>7.46500123274247E-2</v>
      </c>
      <c r="AY2612" s="17">
        <v>0</v>
      </c>
      <c r="AZ2612" s="17">
        <v>0.44131019743792999</v>
      </c>
      <c r="BA2612" s="17">
        <v>0.16331014860529899</v>
      </c>
      <c r="BB2612" s="17"/>
      <c r="BC2612" s="17">
        <v>9.04512877451039E-2</v>
      </c>
      <c r="BD2612" s="17">
        <v>4.8140662106205101E-2</v>
      </c>
      <c r="BE2612" s="17">
        <v>9.9490636919905104E-2</v>
      </c>
      <c r="BF2612" s="17">
        <v>0.134095136433796</v>
      </c>
      <c r="BG2612" s="17">
        <v>0</v>
      </c>
    </row>
    <row r="2613" spans="2:59" x14ac:dyDescent="0.35">
      <c r="B2613" t="s">
        <v>722</v>
      </c>
      <c r="C2613" s="17">
        <v>0.11252337409474999</v>
      </c>
      <c r="D2613" s="17">
        <v>0.14265602875032601</v>
      </c>
      <c r="E2613" s="17">
        <v>7.5847350737630506E-2</v>
      </c>
      <c r="F2613" s="17"/>
      <c r="G2613" s="17">
        <v>0.20363921123777401</v>
      </c>
      <c r="H2613" s="17">
        <v>0</v>
      </c>
      <c r="I2613" s="17">
        <v>0</v>
      </c>
      <c r="J2613" s="17">
        <v>5.6366527199509298E-2</v>
      </c>
      <c r="K2613" s="17">
        <v>0.104844750575096</v>
      </c>
      <c r="L2613" s="17">
        <v>0.26393590901651098</v>
      </c>
      <c r="M2613" s="17"/>
      <c r="N2613" s="17">
        <v>0.111817109037872</v>
      </c>
      <c r="O2613" s="17">
        <v>4.7505885461386399E-2</v>
      </c>
      <c r="P2613" s="17">
        <v>0.19006956807005601</v>
      </c>
      <c r="Q2613" s="17">
        <v>0.10843377386629199</v>
      </c>
      <c r="R2613" s="17"/>
      <c r="S2613" s="17">
        <v>6.1615159789823799E-2</v>
      </c>
      <c r="T2613" s="17">
        <v>0.127914688009127</v>
      </c>
      <c r="U2613" s="17">
        <v>0.21982813450475</v>
      </c>
      <c r="V2613" s="17">
        <v>0.18198390306515999</v>
      </c>
      <c r="W2613" s="17">
        <v>0.23350330509212999</v>
      </c>
      <c r="X2613" s="17">
        <v>0</v>
      </c>
      <c r="Y2613" s="17">
        <v>0.197906901458693</v>
      </c>
      <c r="Z2613" s="17">
        <v>0</v>
      </c>
      <c r="AA2613" s="17">
        <v>0.108373576009624</v>
      </c>
      <c r="AB2613" s="17">
        <v>0.221312439169879</v>
      </c>
      <c r="AC2613" s="17">
        <v>0</v>
      </c>
      <c r="AD2613" s="17">
        <v>0</v>
      </c>
      <c r="AE2613" s="17"/>
      <c r="AF2613" s="17">
        <v>0.19960032420156501</v>
      </c>
      <c r="AG2613" s="17">
        <v>3.9870423971696503E-2</v>
      </c>
      <c r="AH2613" s="17">
        <v>6.6088319768549494E-2</v>
      </c>
      <c r="AI2613" s="17"/>
      <c r="AJ2613" s="17">
        <v>0.20867722878076</v>
      </c>
      <c r="AK2613" s="17">
        <v>5.6499123307278597E-2</v>
      </c>
      <c r="AL2613" s="17">
        <v>0.18830339318588901</v>
      </c>
      <c r="AM2613" s="17">
        <v>0</v>
      </c>
      <c r="AN2613" s="17">
        <v>0</v>
      </c>
      <c r="AO2613" s="17"/>
      <c r="AP2613" s="17">
        <v>0.236482971744397</v>
      </c>
      <c r="AQ2613" s="17">
        <v>0.13144297734649199</v>
      </c>
      <c r="AR2613" s="17">
        <v>8.8661841690745799E-2</v>
      </c>
      <c r="AS2613" s="17">
        <v>0.11043981249410401</v>
      </c>
      <c r="AT2613" s="17">
        <v>0</v>
      </c>
      <c r="AU2613" s="17"/>
      <c r="AV2613" s="17">
        <v>0.1290929047663</v>
      </c>
      <c r="AW2613" s="17">
        <v>0.20589833624655601</v>
      </c>
      <c r="AX2613" s="17">
        <v>0.215942947226617</v>
      </c>
      <c r="AY2613" s="17">
        <v>4.57305298625705E-2</v>
      </c>
      <c r="AZ2613" s="17">
        <v>0</v>
      </c>
      <c r="BA2613" s="17">
        <v>0</v>
      </c>
      <c r="BB2613" s="17"/>
      <c r="BC2613" s="17">
        <v>6.5528639919750498E-2</v>
      </c>
      <c r="BD2613" s="17">
        <v>0.182323737266465</v>
      </c>
      <c r="BE2613" s="17">
        <v>5.93950162589508E-2</v>
      </c>
      <c r="BF2613" s="17">
        <v>9.0867724584055704E-2</v>
      </c>
      <c r="BG2613" s="17">
        <v>0</v>
      </c>
    </row>
    <row r="2614" spans="2:59" x14ac:dyDescent="0.35">
      <c r="B2614" t="s">
        <v>100</v>
      </c>
      <c r="C2614" s="17">
        <v>0.105892932748512</v>
      </c>
      <c r="D2614" s="17">
        <v>9.1918270587676404E-2</v>
      </c>
      <c r="E2614" s="17">
        <v>0.122902221896019</v>
      </c>
      <c r="F2614" s="17"/>
      <c r="G2614" s="17">
        <v>7.6215210420401594E-2</v>
      </c>
      <c r="H2614" s="17">
        <v>0.122579066695372</v>
      </c>
      <c r="I2614" s="17">
        <v>0.13493030521719701</v>
      </c>
      <c r="J2614" s="17">
        <v>7.9364014714476502E-2</v>
      </c>
      <c r="K2614" s="17">
        <v>4.2132645225041898E-2</v>
      </c>
      <c r="L2614" s="17">
        <v>0.15929800556401899</v>
      </c>
      <c r="M2614" s="17"/>
      <c r="N2614" s="17">
        <v>0.10393955159856801</v>
      </c>
      <c r="O2614" s="17">
        <v>5.03490026070526E-2</v>
      </c>
      <c r="P2614" s="17">
        <v>5.6706089750181397E-2</v>
      </c>
      <c r="Q2614" s="17">
        <v>0.186915726007302</v>
      </c>
      <c r="R2614" s="17"/>
      <c r="S2614" s="17">
        <v>6.7729656220124404E-2</v>
      </c>
      <c r="T2614" s="17">
        <v>0.12961245784483999</v>
      </c>
      <c r="U2614" s="17">
        <v>0</v>
      </c>
      <c r="V2614" s="17">
        <v>0</v>
      </c>
      <c r="W2614" s="17">
        <v>0</v>
      </c>
      <c r="X2614" s="17">
        <v>0.41816568009278199</v>
      </c>
      <c r="Y2614" s="17">
        <v>0</v>
      </c>
      <c r="Z2614" s="17">
        <v>0.226095930249572</v>
      </c>
      <c r="AA2614" s="17">
        <v>0</v>
      </c>
      <c r="AB2614" s="17">
        <v>0</v>
      </c>
      <c r="AC2614" s="17">
        <v>0.108764195638944</v>
      </c>
      <c r="AD2614" s="17">
        <v>0.24155574793467</v>
      </c>
      <c r="AE2614" s="17"/>
      <c r="AF2614" s="17">
        <v>0.11136012998152101</v>
      </c>
      <c r="AG2614" s="17">
        <v>6.6459436301511299E-2</v>
      </c>
      <c r="AH2614" s="17">
        <v>0.2000357868971</v>
      </c>
      <c r="AI2614" s="17"/>
      <c r="AJ2614" s="17">
        <v>6.6277282042052396E-2</v>
      </c>
      <c r="AK2614" s="17">
        <v>8.6798121083854304E-2</v>
      </c>
      <c r="AL2614" s="17">
        <v>0</v>
      </c>
      <c r="AM2614" s="17">
        <v>0</v>
      </c>
      <c r="AN2614" s="17">
        <v>0.228545850553422</v>
      </c>
      <c r="AO2614" s="17"/>
      <c r="AP2614" s="17">
        <v>0</v>
      </c>
      <c r="AQ2614" s="17">
        <v>0.137820582746362</v>
      </c>
      <c r="AR2614" s="17">
        <v>0.21412002613443601</v>
      </c>
      <c r="AS2614" s="17">
        <v>6.9697133444803799E-2</v>
      </c>
      <c r="AT2614" s="17">
        <v>0.16688289953596799</v>
      </c>
      <c r="AU2614" s="17"/>
      <c r="AV2614" s="17">
        <v>5.6091197994868301E-2</v>
      </c>
      <c r="AW2614" s="17">
        <v>0</v>
      </c>
      <c r="AX2614" s="17">
        <v>0.12670931084714801</v>
      </c>
      <c r="AY2614" s="17">
        <v>5.23430371136826E-2</v>
      </c>
      <c r="AZ2614" s="17">
        <v>0.12799948685738899</v>
      </c>
      <c r="BA2614" s="17">
        <v>0.53572860702728398</v>
      </c>
      <c r="BB2614" s="17"/>
      <c r="BC2614" s="17">
        <v>0.23165039174360499</v>
      </c>
      <c r="BD2614" s="17">
        <v>8.6070067738449205E-2</v>
      </c>
      <c r="BE2614" s="17">
        <v>4.2553880179664098E-2</v>
      </c>
      <c r="BF2614" s="17">
        <v>6.0732817440359403E-2</v>
      </c>
      <c r="BG2614" s="17">
        <v>1</v>
      </c>
    </row>
    <row r="2615" spans="2:59" x14ac:dyDescent="0.35">
      <c r="C2615" s="17"/>
      <c r="D2615" s="17"/>
      <c r="E2615" s="17"/>
      <c r="F2615" s="17"/>
      <c r="G2615" s="17"/>
      <c r="H2615" s="17"/>
      <c r="I2615" s="17"/>
      <c r="J2615" s="17"/>
      <c r="K2615" s="17"/>
      <c r="L2615" s="17"/>
      <c r="M2615" s="17"/>
      <c r="N2615" s="17"/>
      <c r="O2615" s="17"/>
      <c r="P2615" s="17"/>
      <c r="Q2615" s="17"/>
      <c r="R2615" s="17"/>
      <c r="S2615" s="17"/>
      <c r="T2615" s="17"/>
      <c r="U2615" s="17"/>
      <c r="V2615" s="17"/>
      <c r="W2615" s="17"/>
      <c r="X2615" s="17"/>
      <c r="Y2615" s="17"/>
      <c r="Z2615" s="17"/>
      <c r="AA2615" s="17"/>
      <c r="AB2615" s="17"/>
      <c r="AC2615" s="17"/>
      <c r="AD2615" s="17"/>
      <c r="AE2615" s="17"/>
      <c r="AF2615" s="17"/>
      <c r="AG2615" s="17"/>
      <c r="AH2615" s="17"/>
      <c r="AI2615" s="17"/>
      <c r="AJ2615" s="17"/>
      <c r="AK2615" s="17"/>
      <c r="AL2615" s="17"/>
      <c r="AM2615" s="17"/>
      <c r="AN2615" s="17"/>
      <c r="AO2615" s="17"/>
      <c r="AP2615" s="17"/>
      <c r="AQ2615" s="17"/>
      <c r="AR2615" s="17"/>
      <c r="AS2615" s="17"/>
      <c r="AT2615" s="17"/>
      <c r="AU2615" s="17"/>
      <c r="AV2615" s="17"/>
      <c r="AW2615" s="17"/>
      <c r="AX2615" s="17"/>
      <c r="AY2615" s="17"/>
      <c r="AZ2615" s="17"/>
      <c r="BA2615" s="17"/>
      <c r="BB2615" s="17"/>
      <c r="BC2615" s="17"/>
      <c r="BD2615" s="17"/>
      <c r="BE2615" s="17"/>
      <c r="BF2615" s="17"/>
      <c r="BG2615" s="17"/>
    </row>
    <row r="2616" spans="2:59" x14ac:dyDescent="0.35">
      <c r="B2616" s="6" t="s">
        <v>727</v>
      </c>
      <c r="C2616" s="17"/>
      <c r="D2616" s="17"/>
      <c r="E2616" s="17"/>
      <c r="F2616" s="17"/>
      <c r="G2616" s="17"/>
      <c r="H2616" s="17"/>
      <c r="I2616" s="17"/>
      <c r="J2616" s="17"/>
      <c r="K2616" s="17"/>
      <c r="L2616" s="17"/>
      <c r="M2616" s="17"/>
      <c r="N2616" s="17"/>
      <c r="O2616" s="17"/>
      <c r="P2616" s="17"/>
      <c r="Q2616" s="17"/>
      <c r="R2616" s="17"/>
      <c r="S2616" s="17"/>
      <c r="T2616" s="17"/>
      <c r="U2616" s="17"/>
      <c r="V2616" s="17"/>
      <c r="W2616" s="17"/>
      <c r="X2616" s="17"/>
      <c r="Y2616" s="17"/>
      <c r="Z2616" s="17"/>
      <c r="AA2616" s="17"/>
      <c r="AB2616" s="17"/>
      <c r="AC2616" s="17"/>
      <c r="AD2616" s="17"/>
      <c r="AE2616" s="17"/>
      <c r="AF2616" s="17"/>
      <c r="AG2616" s="17"/>
      <c r="AH2616" s="17"/>
      <c r="AI2616" s="17"/>
      <c r="AJ2616" s="17"/>
      <c r="AK2616" s="17"/>
      <c r="AL2616" s="17"/>
      <c r="AM2616" s="17"/>
      <c r="AN2616" s="17"/>
      <c r="AO2616" s="17"/>
      <c r="AP2616" s="17"/>
      <c r="AQ2616" s="17"/>
      <c r="AR2616" s="17"/>
      <c r="AS2616" s="17"/>
      <c r="AT2616" s="17"/>
      <c r="AU2616" s="17"/>
      <c r="AV2616" s="17"/>
      <c r="AW2616" s="17"/>
      <c r="AX2616" s="17"/>
      <c r="AY2616" s="17"/>
      <c r="AZ2616" s="17"/>
      <c r="BA2616" s="17"/>
      <c r="BB2616" s="17"/>
      <c r="BC2616" s="17"/>
      <c r="BD2616" s="17"/>
      <c r="BE2616" s="17"/>
      <c r="BF2616" s="17"/>
      <c r="BG2616" s="17"/>
    </row>
    <row r="2617" spans="2:59" x14ac:dyDescent="0.35">
      <c r="B2617" s="24" t="s">
        <v>757</v>
      </c>
      <c r="C2617" s="17"/>
      <c r="D2617" s="17"/>
      <c r="E2617" s="17"/>
      <c r="F2617" s="17"/>
      <c r="G2617" s="17"/>
      <c r="H2617" s="17"/>
      <c r="I2617" s="17"/>
      <c r="J2617" s="17"/>
      <c r="K2617" s="17"/>
      <c r="L2617" s="17"/>
      <c r="M2617" s="17"/>
      <c r="N2617" s="17"/>
      <c r="O2617" s="17"/>
      <c r="P2617" s="17"/>
      <c r="Q2617" s="17"/>
      <c r="R2617" s="17"/>
      <c r="S2617" s="17"/>
      <c r="T2617" s="17"/>
      <c r="U2617" s="17"/>
      <c r="V2617" s="17"/>
      <c r="W2617" s="17"/>
      <c r="X2617" s="17"/>
      <c r="Y2617" s="17"/>
      <c r="Z2617" s="17"/>
      <c r="AA2617" s="17"/>
      <c r="AB2617" s="17"/>
      <c r="AC2617" s="17"/>
      <c r="AD2617" s="17"/>
      <c r="AE2617" s="17"/>
      <c r="AF2617" s="17"/>
      <c r="AG2617" s="17"/>
      <c r="AH2617" s="17"/>
      <c r="AI2617" s="17"/>
      <c r="AJ2617" s="17"/>
      <c r="AK2617" s="17"/>
      <c r="AL2617" s="17"/>
      <c r="AM2617" s="17"/>
      <c r="AN2617" s="17"/>
      <c r="AO2617" s="17"/>
      <c r="AP2617" s="17"/>
      <c r="AQ2617" s="17"/>
      <c r="AR2617" s="17"/>
      <c r="AS2617" s="17"/>
      <c r="AT2617" s="17"/>
      <c r="AU2617" s="17"/>
      <c r="AV2617" s="17"/>
      <c r="AW2617" s="17"/>
      <c r="AX2617" s="17"/>
      <c r="AY2617" s="17"/>
      <c r="AZ2617" s="17"/>
      <c r="BA2617" s="17"/>
      <c r="BB2617" s="17"/>
      <c r="BC2617" s="17"/>
      <c r="BD2617" s="17"/>
      <c r="BE2617" s="17"/>
      <c r="BF2617" s="17"/>
      <c r="BG2617" s="17"/>
    </row>
    <row r="2618" spans="2:59" x14ac:dyDescent="0.35">
      <c r="B2618" t="s">
        <v>725</v>
      </c>
      <c r="C2618" s="17">
        <v>0.126912252801406</v>
      </c>
      <c r="D2618" s="17">
        <v>0.13618284361611499</v>
      </c>
      <c r="E2618" s="17">
        <v>0.115628533887791</v>
      </c>
      <c r="F2618" s="17"/>
      <c r="G2618" s="17">
        <v>0.35723847581972201</v>
      </c>
      <c r="H2618" s="17">
        <v>4.5983433149568403E-2</v>
      </c>
      <c r="I2618" s="17">
        <v>0</v>
      </c>
      <c r="J2618" s="17">
        <v>6.2311162414115502E-2</v>
      </c>
      <c r="K2618" s="17">
        <v>0.16612758353020199</v>
      </c>
      <c r="L2618" s="17">
        <v>0.14617852182643101</v>
      </c>
      <c r="M2618" s="17"/>
      <c r="N2618" s="17">
        <v>0.13709865574388699</v>
      </c>
      <c r="O2618" s="17">
        <v>7.30158326924015E-2</v>
      </c>
      <c r="P2618" s="17">
        <v>0.23150048666133799</v>
      </c>
      <c r="Q2618" s="17">
        <v>8.5669144366738906E-2</v>
      </c>
      <c r="R2618" s="17"/>
      <c r="S2618" s="17">
        <v>0.123817059297528</v>
      </c>
      <c r="T2618" s="17">
        <v>9.3449509780929294E-2</v>
      </c>
      <c r="U2618" s="17">
        <v>0.190001904989752</v>
      </c>
      <c r="V2618" s="17">
        <v>0.174546886090648</v>
      </c>
      <c r="W2618" s="17">
        <v>0.23350330509212999</v>
      </c>
      <c r="X2618" s="17">
        <v>8.8955496051339802E-2</v>
      </c>
      <c r="Y2618" s="17">
        <v>0</v>
      </c>
      <c r="Z2618" s="17">
        <v>0.241614099340099</v>
      </c>
      <c r="AA2618" s="17">
        <v>0.101058559186896</v>
      </c>
      <c r="AB2618" s="17">
        <v>0.221312439169879</v>
      </c>
      <c r="AC2618" s="17">
        <v>0</v>
      </c>
      <c r="AD2618" s="17">
        <v>0.14288714851766501</v>
      </c>
      <c r="AE2618" s="17"/>
      <c r="AF2618" s="17">
        <v>0.15136425377656401</v>
      </c>
      <c r="AG2618" s="17">
        <v>9.6538223926391803E-2</v>
      </c>
      <c r="AH2618" s="17">
        <v>0.18200440206143501</v>
      </c>
      <c r="AI2618" s="17"/>
      <c r="AJ2618" s="17">
        <v>0.18300729552808501</v>
      </c>
      <c r="AK2618" s="17">
        <v>0.113474611443659</v>
      </c>
      <c r="AL2618" s="17">
        <v>0.14431262427559699</v>
      </c>
      <c r="AM2618" s="17">
        <v>0</v>
      </c>
      <c r="AN2618" s="17">
        <v>0.13110466638308699</v>
      </c>
      <c r="AO2618" s="17"/>
      <c r="AP2618" s="17">
        <v>0.14368819437123101</v>
      </c>
      <c r="AQ2618" s="17">
        <v>0.152536587847274</v>
      </c>
      <c r="AR2618" s="17">
        <v>0.18288513656956601</v>
      </c>
      <c r="AS2618" s="17">
        <v>0.104609244854393</v>
      </c>
      <c r="AT2618" s="17">
        <v>0</v>
      </c>
      <c r="AU2618" s="17"/>
      <c r="AV2618" s="17">
        <v>0.124778479277246</v>
      </c>
      <c r="AW2618" s="17">
        <v>9.4597213881114695E-2</v>
      </c>
      <c r="AX2618" s="17">
        <v>0.19318740897810699</v>
      </c>
      <c r="AY2618" s="17">
        <v>9.5764589626241098E-2</v>
      </c>
      <c r="AZ2618" s="17">
        <v>0.233991882724329</v>
      </c>
      <c r="BA2618" s="17">
        <v>0</v>
      </c>
      <c r="BB2618" s="17"/>
      <c r="BC2618" s="17">
        <v>0.103105930395643</v>
      </c>
      <c r="BD2618" s="17">
        <v>0.16601675792982601</v>
      </c>
      <c r="BE2618" s="17">
        <v>5.5233894706301002E-2</v>
      </c>
      <c r="BF2618" s="17">
        <v>0.148092507243611</v>
      </c>
      <c r="BG2618" s="17">
        <v>0</v>
      </c>
    </row>
    <row r="2619" spans="2:59" x14ac:dyDescent="0.35">
      <c r="B2619" t="s">
        <v>689</v>
      </c>
      <c r="C2619" s="17">
        <v>7.7095322778840597E-2</v>
      </c>
      <c r="D2619" s="17">
        <v>7.8177343970651597E-2</v>
      </c>
      <c r="E2619" s="17">
        <v>7.5778338432212003E-2</v>
      </c>
      <c r="F2619" s="17"/>
      <c r="G2619" s="17">
        <v>0.101860632043629</v>
      </c>
      <c r="H2619" s="17">
        <v>5.4463721711422601E-2</v>
      </c>
      <c r="I2619" s="17">
        <v>6.0397374919654002E-2</v>
      </c>
      <c r="J2619" s="17">
        <v>0.17889790569348599</v>
      </c>
      <c r="K2619" s="17">
        <v>5.42969845842722E-2</v>
      </c>
      <c r="L2619" s="17">
        <v>3.6958898487192103E-2</v>
      </c>
      <c r="M2619" s="17"/>
      <c r="N2619" s="17">
        <v>5.5862670611788401E-2</v>
      </c>
      <c r="O2619" s="17">
        <v>8.4729107137977697E-2</v>
      </c>
      <c r="P2619" s="17">
        <v>8.0688266131324002E-2</v>
      </c>
      <c r="Q2619" s="17">
        <v>8.5662451134019796E-2</v>
      </c>
      <c r="R2619" s="17"/>
      <c r="S2619" s="17">
        <v>0.104019448355797</v>
      </c>
      <c r="T2619" s="17">
        <v>8.9138193796077694E-2</v>
      </c>
      <c r="U2619" s="17">
        <v>0.108289580174351</v>
      </c>
      <c r="V2619" s="17">
        <v>9.4349256411910401E-2</v>
      </c>
      <c r="W2619" s="17">
        <v>0.242489607312252</v>
      </c>
      <c r="X2619" s="17">
        <v>0</v>
      </c>
      <c r="Y2619" s="17">
        <v>0</v>
      </c>
      <c r="Z2619" s="17">
        <v>0</v>
      </c>
      <c r="AA2619" s="17">
        <v>0.22762179600747401</v>
      </c>
      <c r="AB2619" s="17">
        <v>0</v>
      </c>
      <c r="AC2619" s="17">
        <v>0</v>
      </c>
      <c r="AD2619" s="17">
        <v>0</v>
      </c>
      <c r="AE2619" s="17"/>
      <c r="AF2619" s="17">
        <v>5.1058616153959901E-2</v>
      </c>
      <c r="AG2619" s="17">
        <v>8.2893173781926302E-2</v>
      </c>
      <c r="AH2619" s="17">
        <v>0.107441613484502</v>
      </c>
      <c r="AI2619" s="17"/>
      <c r="AJ2619" s="17">
        <v>5.4712307667554999E-2</v>
      </c>
      <c r="AK2619" s="17">
        <v>0.10909555863187601</v>
      </c>
      <c r="AL2619" s="17">
        <v>0.18830339318588901</v>
      </c>
      <c r="AM2619" s="17">
        <v>0</v>
      </c>
      <c r="AN2619" s="17">
        <v>8.2889282040156595E-2</v>
      </c>
      <c r="AO2619" s="17"/>
      <c r="AP2619" s="17">
        <v>0</v>
      </c>
      <c r="AQ2619" s="17">
        <v>0.12569947939139101</v>
      </c>
      <c r="AR2619" s="17">
        <v>8.8661841690745799E-2</v>
      </c>
      <c r="AS2619" s="17">
        <v>0</v>
      </c>
      <c r="AT2619" s="17">
        <v>0.27029703271282102</v>
      </c>
      <c r="AU2619" s="17"/>
      <c r="AV2619" s="17">
        <v>0.118254931977353</v>
      </c>
      <c r="AW2619" s="17">
        <v>0</v>
      </c>
      <c r="AX2619" s="17">
        <v>9.7405550575934294E-2</v>
      </c>
      <c r="AY2619" s="17">
        <v>0</v>
      </c>
      <c r="AZ2619" s="17">
        <v>0.20731831471360099</v>
      </c>
      <c r="BA2619" s="17">
        <v>0.16331014860529899</v>
      </c>
      <c r="BB2619" s="17"/>
      <c r="BC2619" s="17">
        <v>6.6649603495420096E-2</v>
      </c>
      <c r="BD2619" s="17">
        <v>4.0557120847708801E-2</v>
      </c>
      <c r="BE2619" s="17">
        <v>0.114052994403689</v>
      </c>
      <c r="BF2619" s="17">
        <v>7.6870353774240993E-2</v>
      </c>
      <c r="BG2619" s="17">
        <v>0</v>
      </c>
    </row>
    <row r="2620" spans="2:59" x14ac:dyDescent="0.35">
      <c r="B2620" t="s">
        <v>690</v>
      </c>
      <c r="C2620" s="17">
        <v>0.224625674017464</v>
      </c>
      <c r="D2620" s="17">
        <v>0.22937670829513199</v>
      </c>
      <c r="E2620" s="17">
        <v>0.21884294275366001</v>
      </c>
      <c r="F2620" s="17"/>
      <c r="G2620" s="17">
        <v>0.216491647318522</v>
      </c>
      <c r="H2620" s="17">
        <v>0.19480257084246</v>
      </c>
      <c r="I2620" s="17">
        <v>0.30979518602994</v>
      </c>
      <c r="J2620" s="17">
        <v>0.23394617438590901</v>
      </c>
      <c r="K2620" s="17">
        <v>0.150983152580629</v>
      </c>
      <c r="L2620" s="17">
        <v>0.235987052548885</v>
      </c>
      <c r="M2620" s="17"/>
      <c r="N2620" s="17">
        <v>0.271798817357221</v>
      </c>
      <c r="O2620" s="17">
        <v>0.296840131644584</v>
      </c>
      <c r="P2620" s="17">
        <v>0.123850350233291</v>
      </c>
      <c r="Q2620" s="17">
        <v>0.202181750217759</v>
      </c>
      <c r="R2620" s="17"/>
      <c r="S2620" s="17">
        <v>0.22685984637158399</v>
      </c>
      <c r="T2620" s="17">
        <v>0.231437282494313</v>
      </c>
      <c r="U2620" s="17">
        <v>0.13965172129373399</v>
      </c>
      <c r="V2620" s="17">
        <v>0.265371894624226</v>
      </c>
      <c r="W2620" s="17">
        <v>0.290570393165962</v>
      </c>
      <c r="X2620" s="17">
        <v>0.29288195292173802</v>
      </c>
      <c r="Y2620" s="17">
        <v>0.22141728398868399</v>
      </c>
      <c r="Z2620" s="17">
        <v>0</v>
      </c>
      <c r="AA2620" s="17">
        <v>0.114261014640892</v>
      </c>
      <c r="AB2620" s="17">
        <v>0.214801144150915</v>
      </c>
      <c r="AC2620" s="17">
        <v>0.23425337368362001</v>
      </c>
      <c r="AD2620" s="17">
        <v>0.31118963324450499</v>
      </c>
      <c r="AE2620" s="17"/>
      <c r="AF2620" s="17">
        <v>0.28220329908647401</v>
      </c>
      <c r="AG2620" s="17">
        <v>0.21026099388473399</v>
      </c>
      <c r="AH2620" s="17">
        <v>0.131141422854575</v>
      </c>
      <c r="AI2620" s="17"/>
      <c r="AJ2620" s="17">
        <v>0.28640488358586902</v>
      </c>
      <c r="AK2620" s="17">
        <v>0.25336925867261001</v>
      </c>
      <c r="AL2620" s="17">
        <v>0</v>
      </c>
      <c r="AM2620" s="17">
        <v>0</v>
      </c>
      <c r="AN2620" s="17">
        <v>7.2337274505292606E-2</v>
      </c>
      <c r="AO2620" s="17"/>
      <c r="AP2620" s="17">
        <v>0.20894439147819099</v>
      </c>
      <c r="AQ2620" s="17">
        <v>0.238903482547418</v>
      </c>
      <c r="AR2620" s="17">
        <v>0.33018206793081001</v>
      </c>
      <c r="AS2620" s="17">
        <v>0.225721040405372</v>
      </c>
      <c r="AT2620" s="17">
        <v>0.56282006775121096</v>
      </c>
      <c r="AU2620" s="17"/>
      <c r="AV2620" s="17">
        <v>0.25167342950726601</v>
      </c>
      <c r="AW2620" s="17">
        <v>0.24061562482785701</v>
      </c>
      <c r="AX2620" s="17">
        <v>0.27185915294019403</v>
      </c>
      <c r="AY2620" s="17">
        <v>0.16831017225245901</v>
      </c>
      <c r="AZ2620" s="17">
        <v>0.43069031570468003</v>
      </c>
      <c r="BA2620" s="17">
        <v>0.19621666185040901</v>
      </c>
      <c r="BB2620" s="17"/>
      <c r="BC2620" s="17">
        <v>0.160257234453729</v>
      </c>
      <c r="BD2620" s="17">
        <v>0.29737494696107503</v>
      </c>
      <c r="BE2620" s="17">
        <v>0.28247702995632201</v>
      </c>
      <c r="BF2620" s="17">
        <v>0.19884965463659199</v>
      </c>
      <c r="BG2620" s="17">
        <v>0</v>
      </c>
    </row>
    <row r="2621" spans="2:59" x14ac:dyDescent="0.35">
      <c r="B2621" t="s">
        <v>691</v>
      </c>
      <c r="C2621" s="17">
        <v>0.140020052268823</v>
      </c>
      <c r="D2621" s="17">
        <v>8.3370081234456495E-2</v>
      </c>
      <c r="E2621" s="17">
        <v>0.20897168247151299</v>
      </c>
      <c r="F2621" s="17"/>
      <c r="G2621" s="17">
        <v>0</v>
      </c>
      <c r="H2621" s="17">
        <v>0.29479133809201602</v>
      </c>
      <c r="I2621" s="17">
        <v>0.16005286274171099</v>
      </c>
      <c r="J2621" s="17">
        <v>0.143565346177536</v>
      </c>
      <c r="K2621" s="17">
        <v>0.138647052372048</v>
      </c>
      <c r="L2621" s="17">
        <v>0.105939898031022</v>
      </c>
      <c r="M2621" s="17"/>
      <c r="N2621" s="17">
        <v>0.16849825286404199</v>
      </c>
      <c r="O2621" s="17">
        <v>0.215507239158892</v>
      </c>
      <c r="P2621" s="17">
        <v>8.0420093321824704E-2</v>
      </c>
      <c r="Q2621" s="17">
        <v>0.100373813866301</v>
      </c>
      <c r="R2621" s="17"/>
      <c r="S2621" s="17">
        <v>0.176051084645509</v>
      </c>
      <c r="T2621" s="17">
        <v>0.13635049826850501</v>
      </c>
      <c r="U2621" s="17">
        <v>0.13934335553963501</v>
      </c>
      <c r="V2621" s="17">
        <v>0</v>
      </c>
      <c r="W2621" s="17">
        <v>0.23343669442965601</v>
      </c>
      <c r="X2621" s="17">
        <v>0.20541483980264</v>
      </c>
      <c r="Y2621" s="17">
        <v>0</v>
      </c>
      <c r="Z2621" s="17">
        <v>0</v>
      </c>
      <c r="AA2621" s="17">
        <v>0</v>
      </c>
      <c r="AB2621" s="17">
        <v>0.107069696354128</v>
      </c>
      <c r="AC2621" s="17">
        <v>0.52963804818610305</v>
      </c>
      <c r="AD2621" s="17">
        <v>0.12546577697354599</v>
      </c>
      <c r="AE2621" s="17"/>
      <c r="AF2621" s="17">
        <v>8.4680965925115897E-2</v>
      </c>
      <c r="AG2621" s="17">
        <v>0.158516445830333</v>
      </c>
      <c r="AH2621" s="17">
        <v>0.23406600722293</v>
      </c>
      <c r="AI2621" s="17"/>
      <c r="AJ2621" s="17">
        <v>8.7295977830478294E-2</v>
      </c>
      <c r="AK2621" s="17">
        <v>0.144855870129735</v>
      </c>
      <c r="AL2621" s="17">
        <v>0.23777597510760501</v>
      </c>
      <c r="AM2621" s="17">
        <v>0</v>
      </c>
      <c r="AN2621" s="17">
        <v>0.232958514054458</v>
      </c>
      <c r="AO2621" s="17"/>
      <c r="AP2621" s="17">
        <v>0.14913644955489599</v>
      </c>
      <c r="AQ2621" s="17">
        <v>7.79561434061255E-2</v>
      </c>
      <c r="AR2621" s="17">
        <v>8.0656753813064697E-2</v>
      </c>
      <c r="AS2621" s="17">
        <v>0.132160747806809</v>
      </c>
      <c r="AT2621" s="17">
        <v>0</v>
      </c>
      <c r="AU2621" s="17"/>
      <c r="AV2621" s="17">
        <v>0.14736566981232399</v>
      </c>
      <c r="AW2621" s="17">
        <v>0.10319362974044401</v>
      </c>
      <c r="AX2621" s="17">
        <v>8.8611011941670398E-2</v>
      </c>
      <c r="AY2621" s="17">
        <v>0.123261589977552</v>
      </c>
      <c r="AZ2621" s="17">
        <v>0</v>
      </c>
      <c r="BA2621" s="17">
        <v>0.124831654431731</v>
      </c>
      <c r="BB2621" s="17"/>
      <c r="BC2621" s="17">
        <v>0.19202874130887901</v>
      </c>
      <c r="BD2621" s="17">
        <v>0.113920362577257</v>
      </c>
      <c r="BE2621" s="17">
        <v>0.15263032573170199</v>
      </c>
      <c r="BF2621" s="17">
        <v>0.185127930603326</v>
      </c>
      <c r="BG2621" s="17">
        <v>0</v>
      </c>
    </row>
    <row r="2622" spans="2:59" x14ac:dyDescent="0.35">
      <c r="B2622" t="s">
        <v>692</v>
      </c>
      <c r="C2622" s="17">
        <v>0.14579056140187099</v>
      </c>
      <c r="D2622" s="17">
        <v>0.14164746708547901</v>
      </c>
      <c r="E2622" s="17">
        <v>0.15083333727593801</v>
      </c>
      <c r="F2622" s="17"/>
      <c r="G2622" s="17">
        <v>0.116937417166237</v>
      </c>
      <c r="H2622" s="17">
        <v>0</v>
      </c>
      <c r="I2622" s="17">
        <v>0.15395868042969801</v>
      </c>
      <c r="J2622" s="17">
        <v>0.166968525394565</v>
      </c>
      <c r="K2622" s="17">
        <v>0.201496613610469</v>
      </c>
      <c r="L2622" s="17">
        <v>0.20182080117370901</v>
      </c>
      <c r="M2622" s="17"/>
      <c r="N2622" s="17">
        <v>0.128659772223855</v>
      </c>
      <c r="O2622" s="17">
        <v>3.7601810427679697E-2</v>
      </c>
      <c r="P2622" s="17">
        <v>0.23540174403216199</v>
      </c>
      <c r="Q2622" s="17">
        <v>0.18040022252712201</v>
      </c>
      <c r="R2622" s="17"/>
      <c r="S2622" s="17">
        <v>5.9226063955726001E-2</v>
      </c>
      <c r="T2622" s="17">
        <v>0.118146405236934</v>
      </c>
      <c r="U2622" s="17">
        <v>0.22459891399082901</v>
      </c>
      <c r="V2622" s="17">
        <v>0.26589149142880403</v>
      </c>
      <c r="W2622" s="17">
        <v>0</v>
      </c>
      <c r="X2622" s="17">
        <v>0.103510697099284</v>
      </c>
      <c r="Y2622" s="17">
        <v>0.39533735885143501</v>
      </c>
      <c r="Z2622" s="17">
        <v>0</v>
      </c>
      <c r="AA2622" s="17">
        <v>0.21750944076210901</v>
      </c>
      <c r="AB2622" s="17">
        <v>0.33709833124168798</v>
      </c>
      <c r="AC2622" s="17">
        <v>0</v>
      </c>
      <c r="AD2622" s="17">
        <v>0</v>
      </c>
      <c r="AE2622" s="17"/>
      <c r="AF2622" s="17">
        <v>0.15682142435923599</v>
      </c>
      <c r="AG2622" s="17">
        <v>0.16640173703293001</v>
      </c>
      <c r="AH2622" s="17">
        <v>5.1112440112080597E-2</v>
      </c>
      <c r="AI2622" s="17"/>
      <c r="AJ2622" s="17">
        <v>0.1369162057985</v>
      </c>
      <c r="AK2622" s="17">
        <v>0.110447019142469</v>
      </c>
      <c r="AL2622" s="17">
        <v>0.209432645478421</v>
      </c>
      <c r="AM2622" s="17">
        <v>0</v>
      </c>
      <c r="AN2622" s="17">
        <v>0.20450311158995799</v>
      </c>
      <c r="AO2622" s="17"/>
      <c r="AP2622" s="17">
        <v>0.26241063440336898</v>
      </c>
      <c r="AQ2622" s="17">
        <v>0.102337527090146</v>
      </c>
      <c r="AR2622" s="17">
        <v>9.8610459132572603E-2</v>
      </c>
      <c r="AS2622" s="17">
        <v>6.7410881006925702E-2</v>
      </c>
      <c r="AT2622" s="17">
        <v>0</v>
      </c>
      <c r="AU2622" s="17"/>
      <c r="AV2622" s="17">
        <v>0.151723091673448</v>
      </c>
      <c r="AW2622" s="17">
        <v>0.20327796997280001</v>
      </c>
      <c r="AX2622" s="17">
        <v>0.108335286986899</v>
      </c>
      <c r="AY2622" s="17">
        <v>0.170476982800913</v>
      </c>
      <c r="AZ2622" s="17">
        <v>0</v>
      </c>
      <c r="BA2622" s="17">
        <v>8.1874993732237999E-2</v>
      </c>
      <c r="BB2622" s="17"/>
      <c r="BC2622" s="17">
        <v>0.190853451379385</v>
      </c>
      <c r="BD2622" s="17">
        <v>0.153169850558139</v>
      </c>
      <c r="BE2622" s="17">
        <v>6.5494033033881294E-2</v>
      </c>
      <c r="BF2622" s="17">
        <v>0.17553855105823701</v>
      </c>
      <c r="BG2622" s="17">
        <v>0</v>
      </c>
    </row>
    <row r="2623" spans="2:59" x14ac:dyDescent="0.35">
      <c r="B2623" t="s">
        <v>598</v>
      </c>
      <c r="C2623" s="17">
        <v>4.3697987871555002E-2</v>
      </c>
      <c r="D2623" s="17">
        <v>6.4752865580556707E-2</v>
      </c>
      <c r="E2623" s="17">
        <v>1.8070999626967399E-2</v>
      </c>
      <c r="F2623" s="17"/>
      <c r="G2623" s="17">
        <v>0</v>
      </c>
      <c r="H2623" s="17">
        <v>5.4463721711422601E-2</v>
      </c>
      <c r="I2623" s="17">
        <v>5.9431927108440301E-2</v>
      </c>
      <c r="J2623" s="17">
        <v>6.2311162414115502E-2</v>
      </c>
      <c r="K2623" s="17">
        <v>4.6269696350700398E-2</v>
      </c>
      <c r="L2623" s="17">
        <v>3.7465072135543703E-2</v>
      </c>
      <c r="M2623" s="17"/>
      <c r="N2623" s="17">
        <v>3.3960835654250801E-2</v>
      </c>
      <c r="O2623" s="17">
        <v>3.9530571760056303E-2</v>
      </c>
      <c r="P2623" s="17">
        <v>4.5973771749500202E-2</v>
      </c>
      <c r="Q2623" s="17">
        <v>5.3232748696244198E-2</v>
      </c>
      <c r="R2623" s="17"/>
      <c r="S2623" s="17">
        <v>6.3236994432406907E-2</v>
      </c>
      <c r="T2623" s="17">
        <v>0.100102020342835</v>
      </c>
      <c r="U2623" s="17">
        <v>0.103783479211987</v>
      </c>
      <c r="V2623" s="17">
        <v>0</v>
      </c>
      <c r="W2623" s="17">
        <v>0</v>
      </c>
      <c r="X2623" s="17">
        <v>0</v>
      </c>
      <c r="Y2623" s="17">
        <v>0</v>
      </c>
      <c r="Z2623" s="17">
        <v>0</v>
      </c>
      <c r="AA2623" s="17">
        <v>0.108968254047872</v>
      </c>
      <c r="AB2623" s="17">
        <v>0</v>
      </c>
      <c r="AC2623" s="17">
        <v>0</v>
      </c>
      <c r="AD2623" s="17">
        <v>0</v>
      </c>
      <c r="AE2623" s="17"/>
      <c r="AF2623" s="17">
        <v>4.8741096089199999E-2</v>
      </c>
      <c r="AG2623" s="17">
        <v>2.2378165171043501E-2</v>
      </c>
      <c r="AH2623" s="17">
        <v>0.119459279061155</v>
      </c>
      <c r="AI2623" s="17"/>
      <c r="AJ2623" s="17">
        <v>2.8466612556227198E-2</v>
      </c>
      <c r="AK2623" s="17">
        <v>5.99860025299453E-2</v>
      </c>
      <c r="AL2623" s="17">
        <v>0.22017536195248699</v>
      </c>
      <c r="AM2623" s="17">
        <v>0.516303116027229</v>
      </c>
      <c r="AN2623" s="17">
        <v>0</v>
      </c>
      <c r="AO2623" s="17"/>
      <c r="AP2623" s="17">
        <v>0</v>
      </c>
      <c r="AQ2623" s="17">
        <v>5.5581573922055601E-2</v>
      </c>
      <c r="AR2623" s="17">
        <v>0.103668620917325</v>
      </c>
      <c r="AS2623" s="17">
        <v>0.111455460077999</v>
      </c>
      <c r="AT2623" s="17">
        <v>0</v>
      </c>
      <c r="AU2623" s="17"/>
      <c r="AV2623" s="17">
        <v>6.53838950423071E-2</v>
      </c>
      <c r="AW2623" s="17">
        <v>0</v>
      </c>
      <c r="AX2623" s="17">
        <v>0.113892277730047</v>
      </c>
      <c r="AY2623" s="17">
        <v>9.3604014932025498E-2</v>
      </c>
      <c r="AZ2623" s="17">
        <v>0</v>
      </c>
      <c r="BA2623" s="17">
        <v>0</v>
      </c>
      <c r="BB2623" s="17"/>
      <c r="BC2623" s="17">
        <v>2.8371564044294601E-2</v>
      </c>
      <c r="BD2623" s="17">
        <v>0</v>
      </c>
      <c r="BE2623" s="17">
        <v>6.0560673205990401E-2</v>
      </c>
      <c r="BF2623" s="17">
        <v>7.6870353774240993E-2</v>
      </c>
      <c r="BG2623" s="17">
        <v>0</v>
      </c>
    </row>
    <row r="2624" spans="2:59" x14ac:dyDescent="0.35">
      <c r="B2624" t="s">
        <v>726</v>
      </c>
      <c r="C2624" s="17">
        <v>0.16402807050604701</v>
      </c>
      <c r="D2624" s="17">
        <v>0.14718404720914899</v>
      </c>
      <c r="E2624" s="17">
        <v>0.184529808534979</v>
      </c>
      <c r="F2624" s="17"/>
      <c r="G2624" s="17">
        <v>0.13125661723148899</v>
      </c>
      <c r="H2624" s="17">
        <v>0.232916147797739</v>
      </c>
      <c r="I2624" s="17">
        <v>0.194195365694805</v>
      </c>
      <c r="J2624" s="17">
        <v>9.7966290086197602E-2</v>
      </c>
      <c r="K2624" s="17">
        <v>0.15725266295446999</v>
      </c>
      <c r="L2624" s="17">
        <v>0.16496550941608501</v>
      </c>
      <c r="M2624" s="17"/>
      <c r="N2624" s="17">
        <v>0.159947962777096</v>
      </c>
      <c r="O2624" s="17">
        <v>0.21849617587907</v>
      </c>
      <c r="P2624" s="17">
        <v>0.106082512757442</v>
      </c>
      <c r="Q2624" s="17">
        <v>0.16616564598685099</v>
      </c>
      <c r="R2624" s="17"/>
      <c r="S2624" s="17">
        <v>0.19118495376415401</v>
      </c>
      <c r="T2624" s="17">
        <v>0.13321838543954201</v>
      </c>
      <c r="U2624" s="17">
        <v>9.4331044799710898E-2</v>
      </c>
      <c r="V2624" s="17">
        <v>0.199840471444412</v>
      </c>
      <c r="W2624" s="17">
        <v>0</v>
      </c>
      <c r="X2624" s="17">
        <v>9.5019114643506403E-2</v>
      </c>
      <c r="Y2624" s="17">
        <v>0.38324535715988101</v>
      </c>
      <c r="Z2624" s="17">
        <v>0.47653814919469001</v>
      </c>
      <c r="AA2624" s="17">
        <v>0.23058093535475699</v>
      </c>
      <c r="AB2624" s="17">
        <v>0.119718389083391</v>
      </c>
      <c r="AC2624" s="17">
        <v>0.12734438249133301</v>
      </c>
      <c r="AD2624" s="17">
        <v>0.178901693329614</v>
      </c>
      <c r="AE2624" s="17"/>
      <c r="AF2624" s="17">
        <v>0.124557623626584</v>
      </c>
      <c r="AG2624" s="17">
        <v>0.24679345928496599</v>
      </c>
      <c r="AH2624" s="17">
        <v>5.3005580890569101E-2</v>
      </c>
      <c r="AI2624" s="17"/>
      <c r="AJ2624" s="17">
        <v>0.13939183360402199</v>
      </c>
      <c r="AK2624" s="17">
        <v>0.15107177240566899</v>
      </c>
      <c r="AL2624" s="17">
        <v>0</v>
      </c>
      <c r="AM2624" s="17">
        <v>0.483696883972771</v>
      </c>
      <c r="AN2624" s="17">
        <v>0.13708275658823799</v>
      </c>
      <c r="AO2624" s="17"/>
      <c r="AP2624" s="17">
        <v>0.15327554230872101</v>
      </c>
      <c r="AQ2624" s="17">
        <v>0.156014919053168</v>
      </c>
      <c r="AR2624" s="17">
        <v>0</v>
      </c>
      <c r="AS2624" s="17">
        <v>0.35864262584850098</v>
      </c>
      <c r="AT2624" s="17">
        <v>0.16688289953596799</v>
      </c>
      <c r="AU2624" s="17"/>
      <c r="AV2624" s="17">
        <v>0.11644594680595199</v>
      </c>
      <c r="AW2624" s="17">
        <v>0.21826357792089601</v>
      </c>
      <c r="AX2624" s="17">
        <v>0</v>
      </c>
      <c r="AY2624" s="17">
        <v>0.34858265041080999</v>
      </c>
      <c r="AZ2624" s="17">
        <v>0.12799948685738899</v>
      </c>
      <c r="BA2624" s="17">
        <v>0.127307781439602</v>
      </c>
      <c r="BB2624" s="17"/>
      <c r="BC2624" s="17">
        <v>0.144387705811132</v>
      </c>
      <c r="BD2624" s="17">
        <v>0.14289089338754499</v>
      </c>
      <c r="BE2624" s="17">
        <v>0.16931883246350901</v>
      </c>
      <c r="BF2624" s="17">
        <v>0.13865064890975201</v>
      </c>
      <c r="BG2624" s="17">
        <v>1</v>
      </c>
    </row>
    <row r="2625" spans="2:59" x14ac:dyDescent="0.35">
      <c r="B2625" t="s">
        <v>100</v>
      </c>
      <c r="C2625" s="17">
        <v>7.7830078353992901E-2</v>
      </c>
      <c r="D2625" s="17">
        <v>0.119308643008461</v>
      </c>
      <c r="E2625" s="17">
        <v>2.7344357016938999E-2</v>
      </c>
      <c r="F2625" s="17"/>
      <c r="G2625" s="17">
        <v>7.6215210420401594E-2</v>
      </c>
      <c r="H2625" s="17">
        <v>0.122579066695372</v>
      </c>
      <c r="I2625" s="17">
        <v>6.2168603075751602E-2</v>
      </c>
      <c r="J2625" s="17">
        <v>5.4033433434074303E-2</v>
      </c>
      <c r="K2625" s="17">
        <v>8.4926254017208602E-2</v>
      </c>
      <c r="L2625" s="17">
        <v>7.0684246381132507E-2</v>
      </c>
      <c r="M2625" s="17"/>
      <c r="N2625" s="17">
        <v>4.4173032767860602E-2</v>
      </c>
      <c r="O2625" s="17">
        <v>3.4279131299338898E-2</v>
      </c>
      <c r="P2625" s="17">
        <v>9.6082775113117802E-2</v>
      </c>
      <c r="Q2625" s="17">
        <v>0.12631422320496499</v>
      </c>
      <c r="R2625" s="17"/>
      <c r="S2625" s="17">
        <v>5.5604549177295098E-2</v>
      </c>
      <c r="T2625" s="17">
        <v>9.8157704640863402E-2</v>
      </c>
      <c r="U2625" s="17">
        <v>0</v>
      </c>
      <c r="V2625" s="17">
        <v>0</v>
      </c>
      <c r="W2625" s="17">
        <v>0</v>
      </c>
      <c r="X2625" s="17">
        <v>0.214217899481491</v>
      </c>
      <c r="Y2625" s="17">
        <v>0</v>
      </c>
      <c r="Z2625" s="17">
        <v>0.28184775146521102</v>
      </c>
      <c r="AA2625" s="17">
        <v>0</v>
      </c>
      <c r="AB2625" s="17">
        <v>0</v>
      </c>
      <c r="AC2625" s="17">
        <v>0.108764195638944</v>
      </c>
      <c r="AD2625" s="17">
        <v>0.24155574793467</v>
      </c>
      <c r="AE2625" s="17"/>
      <c r="AF2625" s="17">
        <v>0.100572720982866</v>
      </c>
      <c r="AG2625" s="17">
        <v>1.62178010876756E-2</v>
      </c>
      <c r="AH2625" s="17">
        <v>0.121769254312753</v>
      </c>
      <c r="AI2625" s="17"/>
      <c r="AJ2625" s="17">
        <v>8.3804883429264301E-2</v>
      </c>
      <c r="AK2625" s="17">
        <v>5.7699907044036797E-2</v>
      </c>
      <c r="AL2625" s="17">
        <v>0</v>
      </c>
      <c r="AM2625" s="17">
        <v>0</v>
      </c>
      <c r="AN2625" s="17">
        <v>0.13912439483880901</v>
      </c>
      <c r="AO2625" s="17"/>
      <c r="AP2625" s="17">
        <v>8.2544787883592596E-2</v>
      </c>
      <c r="AQ2625" s="17">
        <v>9.0970286742422996E-2</v>
      </c>
      <c r="AR2625" s="17">
        <v>0.115335119945916</v>
      </c>
      <c r="AS2625" s="17">
        <v>0</v>
      </c>
      <c r="AT2625" s="17">
        <v>0</v>
      </c>
      <c r="AU2625" s="17"/>
      <c r="AV2625" s="17">
        <v>2.4374555904103E-2</v>
      </c>
      <c r="AW2625" s="17">
        <v>0.14005198365688801</v>
      </c>
      <c r="AX2625" s="17">
        <v>0.12670931084714801</v>
      </c>
      <c r="AY2625" s="17">
        <v>0</v>
      </c>
      <c r="AZ2625" s="17">
        <v>0</v>
      </c>
      <c r="BA2625" s="17">
        <v>0.30645875994072203</v>
      </c>
      <c r="BB2625" s="17"/>
      <c r="BC2625" s="17">
        <v>0.114345769111516</v>
      </c>
      <c r="BD2625" s="17">
        <v>8.6070067738449205E-2</v>
      </c>
      <c r="BE2625" s="17">
        <v>0.100232216498606</v>
      </c>
      <c r="BF2625" s="17">
        <v>0</v>
      </c>
      <c r="BG2625" s="17">
        <v>0</v>
      </c>
    </row>
    <row r="2626" spans="2:59" x14ac:dyDescent="0.35">
      <c r="C2626" s="17"/>
      <c r="D2626" s="17"/>
      <c r="E2626" s="17"/>
      <c r="F2626" s="17"/>
      <c r="G2626" s="17"/>
      <c r="H2626" s="17"/>
      <c r="I2626" s="17"/>
      <c r="J2626" s="17"/>
      <c r="K2626" s="17"/>
      <c r="L2626" s="17"/>
      <c r="M2626" s="17"/>
      <c r="N2626" s="17"/>
      <c r="O2626" s="17"/>
      <c r="P2626" s="17"/>
      <c r="Q2626" s="17"/>
      <c r="R2626" s="17"/>
      <c r="S2626" s="17"/>
      <c r="T2626" s="17"/>
      <c r="U2626" s="17"/>
      <c r="V2626" s="17"/>
      <c r="W2626" s="17"/>
      <c r="X2626" s="17"/>
      <c r="Y2626" s="17"/>
      <c r="Z2626" s="17"/>
      <c r="AA2626" s="17"/>
      <c r="AB2626" s="17"/>
      <c r="AC2626" s="17"/>
      <c r="AD2626" s="17"/>
      <c r="AE2626" s="17"/>
      <c r="AF2626" s="17"/>
      <c r="AG2626" s="17"/>
      <c r="AH2626" s="17"/>
      <c r="AI2626" s="17"/>
      <c r="AJ2626" s="17"/>
      <c r="AK2626" s="17"/>
      <c r="AL2626" s="17"/>
      <c r="AM2626" s="17"/>
      <c r="AN2626" s="17"/>
      <c r="AO2626" s="17"/>
      <c r="AP2626" s="17"/>
      <c r="AQ2626" s="17"/>
      <c r="AR2626" s="17"/>
      <c r="AS2626" s="17"/>
      <c r="AT2626" s="17"/>
      <c r="AU2626" s="17"/>
      <c r="AV2626" s="17"/>
      <c r="AW2626" s="17"/>
      <c r="AX2626" s="17"/>
      <c r="AY2626" s="17"/>
      <c r="AZ2626" s="17"/>
      <c r="BA2626" s="17"/>
      <c r="BB2626" s="17"/>
      <c r="BC2626" s="17"/>
      <c r="BD2626" s="17"/>
      <c r="BE2626" s="17"/>
      <c r="BF2626" s="17"/>
      <c r="BG2626" s="17"/>
    </row>
    <row r="2627" spans="2:59" x14ac:dyDescent="0.35">
      <c r="B2627" s="6" t="s">
        <v>758</v>
      </c>
      <c r="C2627" s="17"/>
      <c r="D2627" s="17"/>
      <c r="E2627" s="17"/>
      <c r="F2627" s="17"/>
      <c r="G2627" s="17"/>
      <c r="H2627" s="17"/>
      <c r="I2627" s="17"/>
      <c r="J2627" s="17"/>
      <c r="K2627" s="17"/>
      <c r="L2627" s="17"/>
      <c r="M2627" s="17"/>
      <c r="N2627" s="17"/>
      <c r="O2627" s="17"/>
      <c r="P2627" s="17"/>
      <c r="Q2627" s="17"/>
      <c r="R2627" s="17"/>
      <c r="S2627" s="17"/>
      <c r="T2627" s="17"/>
      <c r="U2627" s="17"/>
      <c r="V2627" s="17"/>
      <c r="W2627" s="17"/>
      <c r="X2627" s="17"/>
      <c r="Y2627" s="17"/>
      <c r="Z2627" s="17"/>
      <c r="AA2627" s="17"/>
      <c r="AB2627" s="17"/>
      <c r="AC2627" s="17"/>
      <c r="AD2627" s="17"/>
      <c r="AE2627" s="17"/>
      <c r="AF2627" s="17"/>
      <c r="AG2627" s="17"/>
      <c r="AH2627" s="17"/>
      <c r="AI2627" s="17"/>
      <c r="AJ2627" s="17"/>
      <c r="AK2627" s="17"/>
      <c r="AL2627" s="17"/>
      <c r="AM2627" s="17"/>
      <c r="AN2627" s="17"/>
      <c r="AO2627" s="17"/>
      <c r="AP2627" s="17"/>
      <c r="AQ2627" s="17"/>
      <c r="AR2627" s="17"/>
      <c r="AS2627" s="17"/>
      <c r="AT2627" s="17"/>
      <c r="AU2627" s="17"/>
      <c r="AV2627" s="17"/>
      <c r="AW2627" s="17"/>
      <c r="AX2627" s="17"/>
      <c r="AY2627" s="17"/>
      <c r="AZ2627" s="17"/>
      <c r="BA2627" s="17"/>
      <c r="BB2627" s="17"/>
      <c r="BC2627" s="17"/>
      <c r="BD2627" s="17"/>
      <c r="BE2627" s="17"/>
      <c r="BF2627" s="17"/>
      <c r="BG2627" s="17"/>
    </row>
    <row r="2628" spans="2:59" x14ac:dyDescent="0.35">
      <c r="B2628" s="24" t="s">
        <v>724</v>
      </c>
      <c r="C2628" s="17"/>
      <c r="D2628" s="17"/>
      <c r="E2628" s="17"/>
      <c r="F2628" s="17"/>
      <c r="G2628" s="17"/>
      <c r="H2628" s="17"/>
      <c r="I2628" s="17"/>
      <c r="J2628" s="17"/>
      <c r="K2628" s="17"/>
      <c r="L2628" s="17"/>
      <c r="M2628" s="17"/>
      <c r="N2628" s="17"/>
      <c r="O2628" s="17"/>
      <c r="P2628" s="17"/>
      <c r="Q2628" s="17"/>
      <c r="R2628" s="17"/>
      <c r="S2628" s="17"/>
      <c r="T2628" s="17"/>
      <c r="U2628" s="17"/>
      <c r="V2628" s="17"/>
      <c r="W2628" s="17"/>
      <c r="X2628" s="17"/>
      <c r="Y2628" s="17"/>
      <c r="Z2628" s="17"/>
      <c r="AA2628" s="17"/>
      <c r="AB2628" s="17"/>
      <c r="AC2628" s="17"/>
      <c r="AD2628" s="17"/>
      <c r="AE2628" s="17"/>
      <c r="AF2628" s="17"/>
      <c r="AG2628" s="17"/>
      <c r="AH2628" s="17"/>
      <c r="AI2628" s="17"/>
      <c r="AJ2628" s="17"/>
      <c r="AK2628" s="17"/>
      <c r="AL2628" s="17"/>
      <c r="AM2628" s="17"/>
      <c r="AN2628" s="17"/>
      <c r="AO2628" s="17"/>
      <c r="AP2628" s="17"/>
      <c r="AQ2628" s="17"/>
      <c r="AR2628" s="17"/>
      <c r="AS2628" s="17"/>
      <c r="AT2628" s="17"/>
      <c r="AU2628" s="17"/>
      <c r="AV2628" s="17"/>
      <c r="AW2628" s="17"/>
      <c r="AX2628" s="17"/>
      <c r="AY2628" s="17"/>
      <c r="AZ2628" s="17"/>
      <c r="BA2628" s="17"/>
      <c r="BB2628" s="17"/>
      <c r="BC2628" s="17"/>
      <c r="BD2628" s="17"/>
      <c r="BE2628" s="17"/>
      <c r="BF2628" s="17"/>
      <c r="BG2628" s="17"/>
    </row>
    <row r="2629" spans="2:59" x14ac:dyDescent="0.35">
      <c r="B2629" t="s">
        <v>721</v>
      </c>
      <c r="C2629" s="17">
        <v>7.0606504676361301E-2</v>
      </c>
      <c r="D2629" s="17">
        <v>7.1268852321475604E-2</v>
      </c>
      <c r="E2629" s="17">
        <v>7.1929591741015902E-2</v>
      </c>
      <c r="F2629" s="17"/>
      <c r="G2629" s="17">
        <v>0.113058083220996</v>
      </c>
      <c r="H2629" s="17">
        <v>0.15656307944756101</v>
      </c>
      <c r="I2629" s="17">
        <v>0</v>
      </c>
      <c r="J2629" s="17">
        <v>9.1169150440017305E-2</v>
      </c>
      <c r="K2629" s="17">
        <v>9.1578901246614899E-2</v>
      </c>
      <c r="L2629" s="17">
        <v>0</v>
      </c>
      <c r="M2629" s="17"/>
      <c r="N2629" s="17">
        <v>9.8357953503444104E-2</v>
      </c>
      <c r="O2629" s="17">
        <v>0</v>
      </c>
      <c r="P2629" s="17">
        <v>6.7709244987272904E-2</v>
      </c>
      <c r="Q2629" s="17">
        <v>0.10378243896046099</v>
      </c>
      <c r="R2629" s="17"/>
      <c r="S2629" s="17">
        <v>9.3465990676702193E-2</v>
      </c>
      <c r="T2629" s="17">
        <v>0</v>
      </c>
      <c r="U2629" s="17">
        <v>0</v>
      </c>
      <c r="V2629" s="17">
        <v>6.0611794211867603E-2</v>
      </c>
      <c r="W2629" s="17">
        <v>0</v>
      </c>
      <c r="X2629" s="17">
        <v>0.15807050006231699</v>
      </c>
      <c r="Y2629" s="17">
        <v>0.14130663861104201</v>
      </c>
      <c r="Z2629" s="17">
        <v>0</v>
      </c>
      <c r="AA2629" s="17">
        <v>0.130150109314176</v>
      </c>
      <c r="AB2629" s="17">
        <v>0.13975650122490199</v>
      </c>
      <c r="AC2629" s="17">
        <v>0</v>
      </c>
      <c r="AD2629" s="17">
        <v>0</v>
      </c>
      <c r="AE2629" s="17"/>
      <c r="AF2629" s="17">
        <v>4.7954296835315102E-2</v>
      </c>
      <c r="AG2629" s="17">
        <v>8.4010683006368395E-2</v>
      </c>
      <c r="AH2629" s="17">
        <v>8.2378984686590204E-2</v>
      </c>
      <c r="AI2629" s="17"/>
      <c r="AJ2629" s="17">
        <v>4.8871319017481499E-2</v>
      </c>
      <c r="AK2629" s="17">
        <v>9.51987095616149E-2</v>
      </c>
      <c r="AL2629" s="17">
        <v>0</v>
      </c>
      <c r="AM2629" s="17">
        <v>0</v>
      </c>
      <c r="AN2629" s="17">
        <v>7.0562430333881598E-2</v>
      </c>
      <c r="AO2629" s="17"/>
      <c r="AP2629" s="17">
        <v>9.4374387635854998E-2</v>
      </c>
      <c r="AQ2629" s="17">
        <v>0.115548164638779</v>
      </c>
      <c r="AR2629" s="17">
        <v>0</v>
      </c>
      <c r="AS2629" s="17">
        <v>5.77327187850235E-2</v>
      </c>
      <c r="AT2629" s="17">
        <v>0</v>
      </c>
      <c r="AU2629" s="17"/>
      <c r="AV2629" s="17">
        <v>9.1116029517082905E-2</v>
      </c>
      <c r="AW2629" s="17">
        <v>9.6353992621965104E-2</v>
      </c>
      <c r="AX2629" s="17">
        <v>0</v>
      </c>
      <c r="AY2629" s="17">
        <v>8.7341898369468707E-2</v>
      </c>
      <c r="AZ2629" s="17">
        <v>0</v>
      </c>
      <c r="BA2629" s="17">
        <v>6.1336839108609501E-2</v>
      </c>
      <c r="BB2629" s="17"/>
      <c r="BC2629" s="17">
        <v>0.140514886280315</v>
      </c>
      <c r="BD2629" s="17">
        <v>0</v>
      </c>
      <c r="BE2629" s="17">
        <v>6.9931330965882096E-2</v>
      </c>
      <c r="BF2629" s="17">
        <v>6.8626826643360297E-2</v>
      </c>
      <c r="BG2629" s="17">
        <v>0</v>
      </c>
    </row>
    <row r="2630" spans="2:59" x14ac:dyDescent="0.35">
      <c r="B2630" t="s">
        <v>689</v>
      </c>
      <c r="C2630" s="17">
        <v>4.83104823852726E-2</v>
      </c>
      <c r="D2630" s="17">
        <v>5.4196085953644599E-2</v>
      </c>
      <c r="E2630" s="17">
        <v>4.4444914417016403E-2</v>
      </c>
      <c r="F2630" s="17"/>
      <c r="G2630" s="17">
        <v>5.5203761074860698E-2</v>
      </c>
      <c r="H2630" s="17">
        <v>0.11462903037445001</v>
      </c>
      <c r="I2630" s="17">
        <v>8.2154137511648601E-2</v>
      </c>
      <c r="J2630" s="17">
        <v>0</v>
      </c>
      <c r="K2630" s="17">
        <v>4.9715188733770697E-2</v>
      </c>
      <c r="L2630" s="17">
        <v>0</v>
      </c>
      <c r="M2630" s="17"/>
      <c r="N2630" s="17">
        <v>7.6463071493482596E-2</v>
      </c>
      <c r="O2630" s="17">
        <v>4.2553927876373701E-2</v>
      </c>
      <c r="P2630" s="17">
        <v>3.1467259688318698E-2</v>
      </c>
      <c r="Q2630" s="17">
        <v>3.4458271255749802E-2</v>
      </c>
      <c r="R2630" s="17"/>
      <c r="S2630" s="17">
        <v>9.3041162343475106E-2</v>
      </c>
      <c r="T2630" s="17">
        <v>5.5336287987146501E-2</v>
      </c>
      <c r="U2630" s="17">
        <v>0.117251876182262</v>
      </c>
      <c r="V2630" s="17">
        <v>0</v>
      </c>
      <c r="W2630" s="17">
        <v>0.158907034847276</v>
      </c>
      <c r="X2630" s="17">
        <v>0</v>
      </c>
      <c r="Y2630" s="17">
        <v>0</v>
      </c>
      <c r="Z2630" s="17">
        <v>0</v>
      </c>
      <c r="AA2630" s="17">
        <v>7.1810303150191906E-2</v>
      </c>
      <c r="AB2630" s="17">
        <v>0</v>
      </c>
      <c r="AC2630" s="17">
        <v>0</v>
      </c>
      <c r="AD2630" s="17">
        <v>0</v>
      </c>
      <c r="AE2630" s="17"/>
      <c r="AF2630" s="17">
        <v>4.8386702989791697E-2</v>
      </c>
      <c r="AG2630" s="17">
        <v>0</v>
      </c>
      <c r="AH2630" s="17">
        <v>0.100591926923026</v>
      </c>
      <c r="AI2630" s="17"/>
      <c r="AJ2630" s="17">
        <v>5.1145964991371903E-2</v>
      </c>
      <c r="AK2630" s="17">
        <v>7.2631595478845401E-2</v>
      </c>
      <c r="AL2630" s="17">
        <v>0</v>
      </c>
      <c r="AM2630" s="17">
        <v>0</v>
      </c>
      <c r="AN2630" s="17">
        <v>3.8932810275699198E-2</v>
      </c>
      <c r="AO2630" s="17"/>
      <c r="AP2630" s="17">
        <v>0</v>
      </c>
      <c r="AQ2630" s="17">
        <v>7.3946110986550406E-2</v>
      </c>
      <c r="AR2630" s="17">
        <v>0</v>
      </c>
      <c r="AS2630" s="17">
        <v>9.0865586350805994E-2</v>
      </c>
      <c r="AT2630" s="17">
        <v>0</v>
      </c>
      <c r="AU2630" s="17"/>
      <c r="AV2630" s="17">
        <v>6.1767523495399101E-2</v>
      </c>
      <c r="AW2630" s="17">
        <v>0</v>
      </c>
      <c r="AX2630" s="17">
        <v>0</v>
      </c>
      <c r="AY2630" s="17">
        <v>7.9706564705046196E-2</v>
      </c>
      <c r="AZ2630" s="17">
        <v>0</v>
      </c>
      <c r="BA2630" s="17">
        <v>6.5995045147094006E-2</v>
      </c>
      <c r="BB2630" s="17"/>
      <c r="BC2630" s="17">
        <v>6.6136225482530495E-2</v>
      </c>
      <c r="BD2630" s="17">
        <v>0</v>
      </c>
      <c r="BE2630" s="17">
        <v>3.5202984725888398E-2</v>
      </c>
      <c r="BF2630" s="17">
        <v>0.215531394199552</v>
      </c>
      <c r="BG2630" s="17">
        <v>0</v>
      </c>
    </row>
    <row r="2631" spans="2:59" x14ac:dyDescent="0.35">
      <c r="B2631" t="s">
        <v>690</v>
      </c>
      <c r="C2631" s="17">
        <v>0.168785410174248</v>
      </c>
      <c r="D2631" s="17">
        <v>0.22576658808949701</v>
      </c>
      <c r="E2631" s="17">
        <v>0.123296773748067</v>
      </c>
      <c r="F2631" s="17"/>
      <c r="G2631" s="17">
        <v>0.363700507328376</v>
      </c>
      <c r="H2631" s="17">
        <v>3.4326262799550297E-2</v>
      </c>
      <c r="I2631" s="17">
        <v>0.33410288950120798</v>
      </c>
      <c r="J2631" s="17">
        <v>9.3546254436984499E-2</v>
      </c>
      <c r="K2631" s="17">
        <v>0.10493200641203</v>
      </c>
      <c r="L2631" s="17">
        <v>8.7148575169607306E-2</v>
      </c>
      <c r="M2631" s="17"/>
      <c r="N2631" s="17">
        <v>0.21367485430783101</v>
      </c>
      <c r="O2631" s="17">
        <v>0.15424465732940501</v>
      </c>
      <c r="P2631" s="17">
        <v>0.10191381547864201</v>
      </c>
      <c r="Q2631" s="17">
        <v>0.19494205775498399</v>
      </c>
      <c r="R2631" s="17"/>
      <c r="S2631" s="17">
        <v>0.324554121744352</v>
      </c>
      <c r="T2631" s="17">
        <v>0.24333772610770299</v>
      </c>
      <c r="U2631" s="17">
        <v>0.10397904990175599</v>
      </c>
      <c r="V2631" s="17">
        <v>0.16662891337230501</v>
      </c>
      <c r="W2631" s="17">
        <v>0.29482215339925</v>
      </c>
      <c r="X2631" s="17">
        <v>0</v>
      </c>
      <c r="Y2631" s="17">
        <v>0</v>
      </c>
      <c r="Z2631" s="17">
        <v>0.21140994244358599</v>
      </c>
      <c r="AA2631" s="17">
        <v>0.14408497429210701</v>
      </c>
      <c r="AB2631" s="17">
        <v>0.15333993031637499</v>
      </c>
      <c r="AC2631" s="17">
        <v>0.14135017569972599</v>
      </c>
      <c r="AD2631" s="17">
        <v>0</v>
      </c>
      <c r="AE2631" s="17"/>
      <c r="AF2631" s="17">
        <v>0.12405953163851099</v>
      </c>
      <c r="AG2631" s="17">
        <v>0.12079442577746</v>
      </c>
      <c r="AH2631" s="17">
        <v>0.24732564704938401</v>
      </c>
      <c r="AI2631" s="17"/>
      <c r="AJ2631" s="17">
        <v>7.67702201603115E-2</v>
      </c>
      <c r="AK2631" s="17">
        <v>0.31463654268640701</v>
      </c>
      <c r="AL2631" s="17">
        <v>0.27476347343062801</v>
      </c>
      <c r="AM2631" s="17">
        <v>0.67971089500854698</v>
      </c>
      <c r="AN2631" s="17">
        <v>7.1977318319881606E-2</v>
      </c>
      <c r="AO2631" s="17"/>
      <c r="AP2631" s="17">
        <v>0</v>
      </c>
      <c r="AQ2631" s="17">
        <v>0.261037287845718</v>
      </c>
      <c r="AR2631" s="17">
        <v>9.8083265009303297E-2</v>
      </c>
      <c r="AS2631" s="17">
        <v>0.27030745661871203</v>
      </c>
      <c r="AT2631" s="17">
        <v>0.229819383314328</v>
      </c>
      <c r="AU2631" s="17"/>
      <c r="AV2631" s="17">
        <v>0.325797788148662</v>
      </c>
      <c r="AW2631" s="17">
        <v>5.4429592175063497E-2</v>
      </c>
      <c r="AX2631" s="17">
        <v>0</v>
      </c>
      <c r="AY2631" s="17">
        <v>0.19538215181815799</v>
      </c>
      <c r="AZ2631" s="17">
        <v>0.31079505844042798</v>
      </c>
      <c r="BA2631" s="17">
        <v>6.5678658084622699E-2</v>
      </c>
      <c r="BB2631" s="17"/>
      <c r="BC2631" s="17">
        <v>9.4258073490187305E-2</v>
      </c>
      <c r="BD2631" s="17">
        <v>0.13742004318745399</v>
      </c>
      <c r="BE2631" s="17">
        <v>0.180894434038635</v>
      </c>
      <c r="BF2631" s="17">
        <v>0.25975669056714601</v>
      </c>
      <c r="BG2631" s="17">
        <v>0</v>
      </c>
    </row>
    <row r="2632" spans="2:59" x14ac:dyDescent="0.35">
      <c r="B2632" t="s">
        <v>691</v>
      </c>
      <c r="C2632" s="17">
        <v>0.22419605429724301</v>
      </c>
      <c r="D2632" s="17">
        <v>0.16215120645363901</v>
      </c>
      <c r="E2632" s="17">
        <v>0.284733292812126</v>
      </c>
      <c r="F2632" s="17"/>
      <c r="G2632" s="17">
        <v>0.283879041021666</v>
      </c>
      <c r="H2632" s="17">
        <v>0.22163421228018801</v>
      </c>
      <c r="I2632" s="17">
        <v>0.15106742581957699</v>
      </c>
      <c r="J2632" s="17">
        <v>0.28429905271119899</v>
      </c>
      <c r="K2632" s="17">
        <v>0.160023355269719</v>
      </c>
      <c r="L2632" s="17">
        <v>0.25156517609277401</v>
      </c>
      <c r="M2632" s="17"/>
      <c r="N2632" s="17">
        <v>0.20525336951161499</v>
      </c>
      <c r="O2632" s="17">
        <v>0.28685657660921299</v>
      </c>
      <c r="P2632" s="17">
        <v>0.19444909002413899</v>
      </c>
      <c r="Q2632" s="17">
        <v>0.22203954827175501</v>
      </c>
      <c r="R2632" s="17"/>
      <c r="S2632" s="17">
        <v>0.22122255106914801</v>
      </c>
      <c r="T2632" s="17">
        <v>0.36609818702681002</v>
      </c>
      <c r="U2632" s="17">
        <v>0.42524555162227101</v>
      </c>
      <c r="V2632" s="17">
        <v>0.17203491880040001</v>
      </c>
      <c r="W2632" s="17">
        <v>0.17464547831719901</v>
      </c>
      <c r="X2632" s="17">
        <v>0</v>
      </c>
      <c r="Y2632" s="17">
        <v>0.42802884353506798</v>
      </c>
      <c r="Z2632" s="17">
        <v>0</v>
      </c>
      <c r="AA2632" s="17">
        <v>0.21901653335443499</v>
      </c>
      <c r="AB2632" s="17">
        <v>0.24666836636039199</v>
      </c>
      <c r="AC2632" s="17">
        <v>0.15530543964169299</v>
      </c>
      <c r="AD2632" s="17">
        <v>0.22916984698534601</v>
      </c>
      <c r="AE2632" s="17"/>
      <c r="AF2632" s="17">
        <v>0.19014513779907499</v>
      </c>
      <c r="AG2632" s="17">
        <v>0.213251717614899</v>
      </c>
      <c r="AH2632" s="17">
        <v>0.29416826309313698</v>
      </c>
      <c r="AI2632" s="17"/>
      <c r="AJ2632" s="17">
        <v>0.19316311353634</v>
      </c>
      <c r="AK2632" s="17">
        <v>0.13169599567017801</v>
      </c>
      <c r="AL2632" s="17">
        <v>0.44262183684168399</v>
      </c>
      <c r="AM2632" s="17">
        <v>0</v>
      </c>
      <c r="AN2632" s="17">
        <v>0.34650397661399501</v>
      </c>
      <c r="AO2632" s="17"/>
      <c r="AP2632" s="17">
        <v>0.160725396320551</v>
      </c>
      <c r="AQ2632" s="17">
        <v>0.174579219030881</v>
      </c>
      <c r="AR2632" s="17">
        <v>0.49771080300127601</v>
      </c>
      <c r="AS2632" s="17">
        <v>0.23192815610710699</v>
      </c>
      <c r="AT2632" s="17">
        <v>0.12014667030389201</v>
      </c>
      <c r="AU2632" s="17"/>
      <c r="AV2632" s="17">
        <v>0.179757160694658</v>
      </c>
      <c r="AW2632" s="17">
        <v>0.23498116051099199</v>
      </c>
      <c r="AX2632" s="17">
        <v>0.55074601631012798</v>
      </c>
      <c r="AY2632" s="17">
        <v>0.20500772187727201</v>
      </c>
      <c r="AZ2632" s="17">
        <v>0.10751462331226901</v>
      </c>
      <c r="BA2632" s="17">
        <v>0.128917807192618</v>
      </c>
      <c r="BB2632" s="17"/>
      <c r="BC2632" s="17">
        <v>0.164804967684751</v>
      </c>
      <c r="BD2632" s="17">
        <v>0.23315745504821</v>
      </c>
      <c r="BE2632" s="17">
        <v>0.29910539970167599</v>
      </c>
      <c r="BF2632" s="17">
        <v>0.136940520714942</v>
      </c>
      <c r="BG2632" s="17">
        <v>0</v>
      </c>
    </row>
    <row r="2633" spans="2:59" x14ac:dyDescent="0.35">
      <c r="B2633" t="s">
        <v>692</v>
      </c>
      <c r="C2633" s="17">
        <v>0.110761152354677</v>
      </c>
      <c r="D2633" s="17">
        <v>0.16951110339154199</v>
      </c>
      <c r="E2633" s="17">
        <v>6.21538050808534E-2</v>
      </c>
      <c r="F2633" s="17"/>
      <c r="G2633" s="17">
        <v>5.3069887921043703E-2</v>
      </c>
      <c r="H2633" s="17">
        <v>5.0587328176965297E-2</v>
      </c>
      <c r="I2633" s="17">
        <v>0.18019486919326799</v>
      </c>
      <c r="J2633" s="17">
        <v>8.5990932057200098E-2</v>
      </c>
      <c r="K2633" s="17">
        <v>9.7616178109430005E-2</v>
      </c>
      <c r="L2633" s="17">
        <v>0.170480775044275</v>
      </c>
      <c r="M2633" s="17"/>
      <c r="N2633" s="17">
        <v>9.4845234732597899E-2</v>
      </c>
      <c r="O2633" s="17">
        <v>7.74897920313634E-2</v>
      </c>
      <c r="P2633" s="17">
        <v>0.109545349524569</v>
      </c>
      <c r="Q2633" s="17">
        <v>0.16483203788978101</v>
      </c>
      <c r="R2633" s="17"/>
      <c r="S2633" s="17">
        <v>4.4823627259460597E-2</v>
      </c>
      <c r="T2633" s="17">
        <v>0.18182834922209401</v>
      </c>
      <c r="U2633" s="17">
        <v>0</v>
      </c>
      <c r="V2633" s="17">
        <v>0</v>
      </c>
      <c r="W2633" s="17">
        <v>0.16235118819862099</v>
      </c>
      <c r="X2633" s="17">
        <v>0.20096578080789701</v>
      </c>
      <c r="Y2633" s="17">
        <v>0.13899366049173101</v>
      </c>
      <c r="Z2633" s="17">
        <v>0.18919840859544401</v>
      </c>
      <c r="AA2633" s="17">
        <v>7.3431330392661198E-2</v>
      </c>
      <c r="AB2633" s="17">
        <v>0</v>
      </c>
      <c r="AC2633" s="17">
        <v>0.28963451848237398</v>
      </c>
      <c r="AD2633" s="17">
        <v>0.27391943902740301</v>
      </c>
      <c r="AE2633" s="17"/>
      <c r="AF2633" s="17">
        <v>0.17301874523279401</v>
      </c>
      <c r="AG2633" s="17">
        <v>0.106194498662464</v>
      </c>
      <c r="AH2633" s="17">
        <v>4.1424573205405803E-2</v>
      </c>
      <c r="AI2633" s="17"/>
      <c r="AJ2633" s="17">
        <v>0.170902977214588</v>
      </c>
      <c r="AK2633" s="17">
        <v>0.120032990717967</v>
      </c>
      <c r="AL2633" s="17">
        <v>0</v>
      </c>
      <c r="AM2633" s="17">
        <v>0.32028910499145302</v>
      </c>
      <c r="AN2633" s="17">
        <v>3.5482575708329203E-2</v>
      </c>
      <c r="AO2633" s="17"/>
      <c r="AP2633" s="17">
        <v>0.22034710428264201</v>
      </c>
      <c r="AQ2633" s="17">
        <v>0.105846648194603</v>
      </c>
      <c r="AR2633" s="17">
        <v>0</v>
      </c>
      <c r="AS2633" s="17">
        <v>4.6064088780979402E-2</v>
      </c>
      <c r="AT2633" s="17">
        <v>0</v>
      </c>
      <c r="AU2633" s="17"/>
      <c r="AV2633" s="17">
        <v>0.10103778099560599</v>
      </c>
      <c r="AW2633" s="17">
        <v>0.250698147196462</v>
      </c>
      <c r="AX2633" s="17">
        <v>0</v>
      </c>
      <c r="AY2633" s="17">
        <v>7.6386499205103098E-2</v>
      </c>
      <c r="AZ2633" s="17">
        <v>0</v>
      </c>
      <c r="BA2633" s="17">
        <v>0.123450903596718</v>
      </c>
      <c r="BB2633" s="17"/>
      <c r="BC2633" s="17">
        <v>9.8255762270695199E-2</v>
      </c>
      <c r="BD2633" s="17">
        <v>0.19786331471625501</v>
      </c>
      <c r="BE2633" s="17">
        <v>7.2374125952524404E-2</v>
      </c>
      <c r="BF2633" s="17">
        <v>0.178593661667755</v>
      </c>
      <c r="BG2633" s="17">
        <v>0</v>
      </c>
    </row>
    <row r="2634" spans="2:59" x14ac:dyDescent="0.35">
      <c r="B2634" t="s">
        <v>598</v>
      </c>
      <c r="C2634" s="17">
        <v>0.10098029378828199</v>
      </c>
      <c r="D2634" s="17">
        <v>0.105540530796128</v>
      </c>
      <c r="E2634" s="17">
        <v>9.9699579529146903E-2</v>
      </c>
      <c r="F2634" s="17"/>
      <c r="G2634" s="17">
        <v>7.8696199020405602E-2</v>
      </c>
      <c r="H2634" s="17">
        <v>0.155430813718135</v>
      </c>
      <c r="I2634" s="17">
        <v>8.2003063695190906E-2</v>
      </c>
      <c r="J2634" s="17">
        <v>5.0037886706869698E-2</v>
      </c>
      <c r="K2634" s="17">
        <v>5.5391475764063197E-2</v>
      </c>
      <c r="L2634" s="17">
        <v>0.18482957379339299</v>
      </c>
      <c r="M2634" s="17"/>
      <c r="N2634" s="17">
        <v>0.15084670243893</v>
      </c>
      <c r="O2634" s="17">
        <v>9.0409430907814295E-2</v>
      </c>
      <c r="P2634" s="17">
        <v>7.5763710305883802E-2</v>
      </c>
      <c r="Q2634" s="17">
        <v>7.1819053086323706E-2</v>
      </c>
      <c r="R2634" s="17"/>
      <c r="S2634" s="17">
        <v>3.7735232792765902E-2</v>
      </c>
      <c r="T2634" s="17">
        <v>0.11533369666320201</v>
      </c>
      <c r="U2634" s="17">
        <v>0.13210665992491899</v>
      </c>
      <c r="V2634" s="17">
        <v>0.27432550193696897</v>
      </c>
      <c r="W2634" s="17">
        <v>0</v>
      </c>
      <c r="X2634" s="17">
        <v>0.104606288313525</v>
      </c>
      <c r="Y2634" s="17">
        <v>0</v>
      </c>
      <c r="Z2634" s="17">
        <v>0.24091085839808099</v>
      </c>
      <c r="AA2634" s="17">
        <v>0</v>
      </c>
      <c r="AB2634" s="17">
        <v>0.16245283129560001</v>
      </c>
      <c r="AC2634" s="17">
        <v>0</v>
      </c>
      <c r="AD2634" s="17">
        <v>0.26412199084202698</v>
      </c>
      <c r="AE2634" s="17"/>
      <c r="AF2634" s="17">
        <v>2.9757559235176499E-2</v>
      </c>
      <c r="AG2634" s="17">
        <v>0.21177334499824799</v>
      </c>
      <c r="AH2634" s="17">
        <v>0</v>
      </c>
      <c r="AI2634" s="17"/>
      <c r="AJ2634" s="17">
        <v>8.6290419179814101E-2</v>
      </c>
      <c r="AK2634" s="17">
        <v>0.16900351514109099</v>
      </c>
      <c r="AL2634" s="17">
        <v>0.13925424343828599</v>
      </c>
      <c r="AM2634" s="17">
        <v>0</v>
      </c>
      <c r="AN2634" s="17">
        <v>3.7796282536240997E-2</v>
      </c>
      <c r="AO2634" s="17"/>
      <c r="AP2634" s="17">
        <v>0.105892521556775</v>
      </c>
      <c r="AQ2634" s="17">
        <v>9.1613987452451001E-2</v>
      </c>
      <c r="AR2634" s="17">
        <v>9.3428785819649807E-2</v>
      </c>
      <c r="AS2634" s="17">
        <v>5.5844134097252203E-2</v>
      </c>
      <c r="AT2634" s="17">
        <v>0.24795744935278299</v>
      </c>
      <c r="AU2634" s="17"/>
      <c r="AV2634" s="17">
        <v>0.15219851525383901</v>
      </c>
      <c r="AW2634" s="17">
        <v>7.0564531702723796E-2</v>
      </c>
      <c r="AX2634" s="17">
        <v>9.6568999470832001E-2</v>
      </c>
      <c r="AY2634" s="17">
        <v>3.2381694855029203E-2</v>
      </c>
      <c r="AZ2634" s="17">
        <v>0.22188756207064</v>
      </c>
      <c r="BA2634" s="17">
        <v>0</v>
      </c>
      <c r="BB2634" s="17"/>
      <c r="BC2634" s="17">
        <v>0</v>
      </c>
      <c r="BD2634" s="17">
        <v>0.212141319993117</v>
      </c>
      <c r="BE2634" s="17">
        <v>0.119773020995047</v>
      </c>
      <c r="BF2634" s="17">
        <v>0</v>
      </c>
      <c r="BG2634" s="17">
        <v>0</v>
      </c>
    </row>
    <row r="2635" spans="2:59" x14ac:dyDescent="0.35">
      <c r="B2635" t="s">
        <v>722</v>
      </c>
      <c r="C2635" s="17">
        <v>0.18267443346975801</v>
      </c>
      <c r="D2635" s="17">
        <v>0.196277393870079</v>
      </c>
      <c r="E2635" s="17">
        <v>0.14867878976639101</v>
      </c>
      <c r="F2635" s="17"/>
      <c r="G2635" s="17">
        <v>5.2392520412652903E-2</v>
      </c>
      <c r="H2635" s="17">
        <v>0.18824592140027199</v>
      </c>
      <c r="I2635" s="17">
        <v>5.7738997995256301E-2</v>
      </c>
      <c r="J2635" s="17">
        <v>0.253003768942058</v>
      </c>
      <c r="K2635" s="17">
        <v>0.33957039925259602</v>
      </c>
      <c r="L2635" s="17">
        <v>0.20123352012269199</v>
      </c>
      <c r="M2635" s="17"/>
      <c r="N2635" s="17">
        <v>0.115276213452173</v>
      </c>
      <c r="O2635" s="17">
        <v>0.21089159078669401</v>
      </c>
      <c r="P2635" s="17">
        <v>0.28579066609413101</v>
      </c>
      <c r="Q2635" s="17">
        <v>0.13441684095802001</v>
      </c>
      <c r="R2635" s="17"/>
      <c r="S2635" s="17">
        <v>8.8447757479504799E-2</v>
      </c>
      <c r="T2635" s="17">
        <v>0</v>
      </c>
      <c r="U2635" s="17">
        <v>0.10454961386846499</v>
      </c>
      <c r="V2635" s="17">
        <v>0.32639887167845899</v>
      </c>
      <c r="W2635" s="17">
        <v>0.209274145237654</v>
      </c>
      <c r="X2635" s="17">
        <v>0.26940576435191599</v>
      </c>
      <c r="Y2635" s="17">
        <v>0.15572743554767801</v>
      </c>
      <c r="Z2635" s="17">
        <v>0.35848079056288901</v>
      </c>
      <c r="AA2635" s="17">
        <v>0.210218472782984</v>
      </c>
      <c r="AB2635" s="17">
        <v>0.29778237080273101</v>
      </c>
      <c r="AC2635" s="17">
        <v>0.28410287262865402</v>
      </c>
      <c r="AD2635" s="17">
        <v>0.232788723145225</v>
      </c>
      <c r="AE2635" s="17"/>
      <c r="AF2635" s="17">
        <v>0.27888326970135402</v>
      </c>
      <c r="AG2635" s="17">
        <v>0.189466228143263</v>
      </c>
      <c r="AH2635" s="17">
        <v>5.2334736003669703E-2</v>
      </c>
      <c r="AI2635" s="17"/>
      <c r="AJ2635" s="17">
        <v>0.258914210473843</v>
      </c>
      <c r="AK2635" s="17">
        <v>0</v>
      </c>
      <c r="AL2635" s="17">
        <v>0.14336044628940101</v>
      </c>
      <c r="AM2635" s="17">
        <v>0</v>
      </c>
      <c r="AN2635" s="17">
        <v>0.24304291670671099</v>
      </c>
      <c r="AO2635" s="17"/>
      <c r="AP2635" s="17">
        <v>0.25881229243214599</v>
      </c>
      <c r="AQ2635" s="17">
        <v>7.5202646971230094E-2</v>
      </c>
      <c r="AR2635" s="17">
        <v>0.31077714616977098</v>
      </c>
      <c r="AS2635" s="17">
        <v>0.19192749035269599</v>
      </c>
      <c r="AT2635" s="17">
        <v>0.21909995711973401</v>
      </c>
      <c r="AU2635" s="17"/>
      <c r="AV2635" s="17">
        <v>6.4856303503203996E-2</v>
      </c>
      <c r="AW2635" s="17">
        <v>0.23016099222977399</v>
      </c>
      <c r="AX2635" s="17">
        <v>0.23641397784960699</v>
      </c>
      <c r="AY2635" s="17">
        <v>0.24207286130459599</v>
      </c>
      <c r="AZ2635" s="17">
        <v>0.196064104796914</v>
      </c>
      <c r="BA2635" s="17">
        <v>0.28095132372566101</v>
      </c>
      <c r="BB2635" s="17"/>
      <c r="BC2635" s="17">
        <v>0.24502735422539501</v>
      </c>
      <c r="BD2635" s="17">
        <v>0.177644430293252</v>
      </c>
      <c r="BE2635" s="17">
        <v>0.13202115454163901</v>
      </c>
      <c r="BF2635" s="17">
        <v>0.140550906207246</v>
      </c>
      <c r="BG2635" s="17">
        <v>0</v>
      </c>
    </row>
    <row r="2636" spans="2:59" x14ac:dyDescent="0.35">
      <c r="B2636" t="s">
        <v>100</v>
      </c>
      <c r="C2636" s="17">
        <v>9.3685668854158397E-2</v>
      </c>
      <c r="D2636" s="17">
        <v>1.52882391239949E-2</v>
      </c>
      <c r="E2636" s="17">
        <v>0.16506325290538301</v>
      </c>
      <c r="F2636" s="17"/>
      <c r="G2636" s="17">
        <v>0</v>
      </c>
      <c r="H2636" s="17">
        <v>7.8583351802877496E-2</v>
      </c>
      <c r="I2636" s="17">
        <v>0.112738616283852</v>
      </c>
      <c r="J2636" s="17">
        <v>0.14195295470567099</v>
      </c>
      <c r="K2636" s="17">
        <v>0.101172495211776</v>
      </c>
      <c r="L2636" s="17">
        <v>0.104742379777259</v>
      </c>
      <c r="M2636" s="17"/>
      <c r="N2636" s="17">
        <v>4.5282600559926799E-2</v>
      </c>
      <c r="O2636" s="17">
        <v>0.137554024459137</v>
      </c>
      <c r="P2636" s="17">
        <v>0.13336086389704299</v>
      </c>
      <c r="Q2636" s="17">
        <v>7.3709751822924496E-2</v>
      </c>
      <c r="R2636" s="17"/>
      <c r="S2636" s="17">
        <v>9.6709556634590799E-2</v>
      </c>
      <c r="T2636" s="17">
        <v>3.8065752993044301E-2</v>
      </c>
      <c r="U2636" s="17">
        <v>0.116867248500326</v>
      </c>
      <c r="V2636" s="17">
        <v>0</v>
      </c>
      <c r="W2636" s="17">
        <v>0</v>
      </c>
      <c r="X2636" s="17">
        <v>0.26695166646434498</v>
      </c>
      <c r="Y2636" s="17">
        <v>0.13594342181448099</v>
      </c>
      <c r="Z2636" s="17">
        <v>0</v>
      </c>
      <c r="AA2636" s="17">
        <v>0.151288276713444</v>
      </c>
      <c r="AB2636" s="17">
        <v>0</v>
      </c>
      <c r="AC2636" s="17">
        <v>0.12960699354755301</v>
      </c>
      <c r="AD2636" s="17">
        <v>0</v>
      </c>
      <c r="AE2636" s="17"/>
      <c r="AF2636" s="17">
        <v>0.107794756567983</v>
      </c>
      <c r="AG2636" s="17">
        <v>7.4509101797297306E-2</v>
      </c>
      <c r="AH2636" s="17">
        <v>0.18177586903878701</v>
      </c>
      <c r="AI2636" s="17"/>
      <c r="AJ2636" s="17">
        <v>0.113941775426251</v>
      </c>
      <c r="AK2636" s="17">
        <v>9.6800650743897099E-2</v>
      </c>
      <c r="AL2636" s="17">
        <v>0</v>
      </c>
      <c r="AM2636" s="17">
        <v>0</v>
      </c>
      <c r="AN2636" s="17">
        <v>0.155701689505262</v>
      </c>
      <c r="AO2636" s="17"/>
      <c r="AP2636" s="17">
        <v>0.15984829777203099</v>
      </c>
      <c r="AQ2636" s="17">
        <v>0.102225934879787</v>
      </c>
      <c r="AR2636" s="17">
        <v>0</v>
      </c>
      <c r="AS2636" s="17">
        <v>5.5330368907424203E-2</v>
      </c>
      <c r="AT2636" s="17">
        <v>0.18297653990926199</v>
      </c>
      <c r="AU2636" s="17"/>
      <c r="AV2636" s="17">
        <v>2.3468898391548001E-2</v>
      </c>
      <c r="AW2636" s="17">
        <v>6.2811583563019399E-2</v>
      </c>
      <c r="AX2636" s="17">
        <v>0.11627100636943399</v>
      </c>
      <c r="AY2636" s="17">
        <v>8.1720607865326103E-2</v>
      </c>
      <c r="AZ2636" s="17">
        <v>0.16373865137974999</v>
      </c>
      <c r="BA2636" s="17">
        <v>0.27366942314467602</v>
      </c>
      <c r="BB2636" s="17"/>
      <c r="BC2636" s="17">
        <v>0.19100273056612599</v>
      </c>
      <c r="BD2636" s="17">
        <v>4.1773436761712898E-2</v>
      </c>
      <c r="BE2636" s="17">
        <v>9.0697549078709305E-2</v>
      </c>
      <c r="BF2636" s="17">
        <v>0</v>
      </c>
      <c r="BG2636" s="17">
        <v>1</v>
      </c>
    </row>
    <row r="2637" spans="2:59" x14ac:dyDescent="0.35">
      <c r="C2637" s="17"/>
      <c r="D2637" s="17"/>
      <c r="E2637" s="17"/>
      <c r="F2637" s="17"/>
      <c r="G2637" s="17"/>
      <c r="H2637" s="17"/>
      <c r="I2637" s="17"/>
      <c r="J2637" s="17"/>
      <c r="K2637" s="17"/>
      <c r="L2637" s="17"/>
      <c r="M2637" s="17"/>
      <c r="N2637" s="17"/>
      <c r="O2637" s="17"/>
      <c r="P2637" s="17"/>
      <c r="Q2637" s="17"/>
      <c r="R2637" s="17"/>
      <c r="S2637" s="17"/>
      <c r="T2637" s="17"/>
      <c r="U2637" s="17"/>
      <c r="V2637" s="17"/>
      <c r="W2637" s="17"/>
      <c r="X2637" s="17"/>
      <c r="Y2637" s="17"/>
      <c r="Z2637" s="17"/>
      <c r="AA2637" s="17"/>
      <c r="AB2637" s="17"/>
      <c r="AC2637" s="17"/>
      <c r="AD2637" s="17"/>
      <c r="AE2637" s="17"/>
      <c r="AF2637" s="17"/>
      <c r="AG2637" s="17"/>
      <c r="AH2637" s="17"/>
      <c r="AI2637" s="17"/>
      <c r="AJ2637" s="17"/>
      <c r="AK2637" s="17"/>
      <c r="AL2637" s="17"/>
      <c r="AM2637" s="17"/>
      <c r="AN2637" s="17"/>
      <c r="AO2637" s="17"/>
      <c r="AP2637" s="17"/>
      <c r="AQ2637" s="17"/>
      <c r="AR2637" s="17"/>
      <c r="AS2637" s="17"/>
      <c r="AT2637" s="17"/>
      <c r="AU2637" s="17"/>
      <c r="AV2637" s="17"/>
      <c r="AW2637" s="17"/>
      <c r="AX2637" s="17"/>
      <c r="AY2637" s="17"/>
      <c r="AZ2637" s="17"/>
      <c r="BA2637" s="17"/>
      <c r="BB2637" s="17"/>
      <c r="BC2637" s="17"/>
      <c r="BD2637" s="17"/>
      <c r="BE2637" s="17"/>
      <c r="BF2637" s="17"/>
      <c r="BG2637" s="17"/>
    </row>
    <row r="2638" spans="2:59" x14ac:dyDescent="0.35">
      <c r="B2638" s="6" t="s">
        <v>727</v>
      </c>
      <c r="C2638" s="17"/>
      <c r="D2638" s="17"/>
      <c r="E2638" s="17"/>
      <c r="F2638" s="17"/>
      <c r="G2638" s="17"/>
      <c r="H2638" s="17"/>
      <c r="I2638" s="17"/>
      <c r="J2638" s="17"/>
      <c r="K2638" s="17"/>
      <c r="L2638" s="17"/>
      <c r="M2638" s="17"/>
      <c r="N2638" s="17"/>
      <c r="O2638" s="17"/>
      <c r="P2638" s="17"/>
      <c r="Q2638" s="17"/>
      <c r="R2638" s="17"/>
      <c r="S2638" s="17"/>
      <c r="T2638" s="17"/>
      <c r="U2638" s="17"/>
      <c r="V2638" s="17"/>
      <c r="W2638" s="17"/>
      <c r="X2638" s="17"/>
      <c r="Y2638" s="17"/>
      <c r="Z2638" s="17"/>
      <c r="AA2638" s="17"/>
      <c r="AB2638" s="17"/>
      <c r="AC2638" s="17"/>
      <c r="AD2638" s="17"/>
      <c r="AE2638" s="17"/>
      <c r="AF2638" s="17"/>
      <c r="AG2638" s="17"/>
      <c r="AH2638" s="17"/>
      <c r="AI2638" s="17"/>
      <c r="AJ2638" s="17"/>
      <c r="AK2638" s="17"/>
      <c r="AL2638" s="17"/>
      <c r="AM2638" s="17"/>
      <c r="AN2638" s="17"/>
      <c r="AO2638" s="17"/>
      <c r="AP2638" s="17"/>
      <c r="AQ2638" s="17"/>
      <c r="AR2638" s="17"/>
      <c r="AS2638" s="17"/>
      <c r="AT2638" s="17"/>
      <c r="AU2638" s="17"/>
      <c r="AV2638" s="17"/>
      <c r="AW2638" s="17"/>
      <c r="AX2638" s="17"/>
      <c r="AY2638" s="17"/>
      <c r="AZ2638" s="17"/>
      <c r="BA2638" s="17"/>
      <c r="BB2638" s="17"/>
      <c r="BC2638" s="17"/>
      <c r="BD2638" s="17"/>
      <c r="BE2638" s="17"/>
      <c r="BF2638" s="17"/>
      <c r="BG2638" s="17"/>
    </row>
    <row r="2639" spans="2:59" x14ac:dyDescent="0.35">
      <c r="B2639" s="24" t="s">
        <v>724</v>
      </c>
      <c r="C2639" s="17"/>
      <c r="D2639" s="17"/>
      <c r="E2639" s="17"/>
      <c r="F2639" s="17"/>
      <c r="G2639" s="17"/>
      <c r="H2639" s="17"/>
      <c r="I2639" s="17"/>
      <c r="J2639" s="17"/>
      <c r="K2639" s="17"/>
      <c r="L2639" s="17"/>
      <c r="M2639" s="17"/>
      <c r="N2639" s="17"/>
      <c r="O2639" s="17"/>
      <c r="P2639" s="17"/>
      <c r="Q2639" s="17"/>
      <c r="R2639" s="17"/>
      <c r="S2639" s="17"/>
      <c r="T2639" s="17"/>
      <c r="U2639" s="17"/>
      <c r="V2639" s="17"/>
      <c r="W2639" s="17"/>
      <c r="X2639" s="17"/>
      <c r="Y2639" s="17"/>
      <c r="Z2639" s="17"/>
      <c r="AA2639" s="17"/>
      <c r="AB2639" s="17"/>
      <c r="AC2639" s="17"/>
      <c r="AD2639" s="17"/>
      <c r="AE2639" s="17"/>
      <c r="AF2639" s="17"/>
      <c r="AG2639" s="17"/>
      <c r="AH2639" s="17"/>
      <c r="AI2639" s="17"/>
      <c r="AJ2639" s="17"/>
      <c r="AK2639" s="17"/>
      <c r="AL2639" s="17"/>
      <c r="AM2639" s="17"/>
      <c r="AN2639" s="17"/>
      <c r="AO2639" s="17"/>
      <c r="AP2639" s="17"/>
      <c r="AQ2639" s="17"/>
      <c r="AR2639" s="17"/>
      <c r="AS2639" s="17"/>
      <c r="AT2639" s="17"/>
      <c r="AU2639" s="17"/>
      <c r="AV2639" s="17"/>
      <c r="AW2639" s="17"/>
      <c r="AX2639" s="17"/>
      <c r="AY2639" s="17"/>
      <c r="AZ2639" s="17"/>
      <c r="BA2639" s="17"/>
      <c r="BB2639" s="17"/>
      <c r="BC2639" s="17"/>
      <c r="BD2639" s="17"/>
      <c r="BE2639" s="17"/>
      <c r="BF2639" s="17"/>
      <c r="BG2639" s="17"/>
    </row>
    <row r="2640" spans="2:59" x14ac:dyDescent="0.35">
      <c r="B2640" t="s">
        <v>725</v>
      </c>
      <c r="C2640" s="17">
        <v>0.155251993421988</v>
      </c>
      <c r="D2640" s="17">
        <v>0.17618075956010601</v>
      </c>
      <c r="E2640" s="17">
        <v>0.11408289624784899</v>
      </c>
      <c r="F2640" s="17"/>
      <c r="G2640" s="17">
        <v>0.11883496881222599</v>
      </c>
      <c r="H2640" s="17">
        <v>0.122469546820951</v>
      </c>
      <c r="I2640" s="17">
        <v>6.2799823634915306E-2</v>
      </c>
      <c r="J2640" s="17">
        <v>0.12826738842382299</v>
      </c>
      <c r="K2640" s="17">
        <v>0.29857835727216198</v>
      </c>
      <c r="L2640" s="17">
        <v>0.20828176872029</v>
      </c>
      <c r="M2640" s="17"/>
      <c r="N2640" s="17">
        <v>0.11790259389599</v>
      </c>
      <c r="O2640" s="17">
        <v>0.12118563541668199</v>
      </c>
      <c r="P2640" s="17">
        <v>0.21849059431870699</v>
      </c>
      <c r="Q2640" s="17">
        <v>0.16909771008167901</v>
      </c>
      <c r="R2640" s="17"/>
      <c r="S2640" s="17">
        <v>4.6732995338351097E-2</v>
      </c>
      <c r="T2640" s="17">
        <v>0.11533369666320201</v>
      </c>
      <c r="U2640" s="17">
        <v>0.236656273793384</v>
      </c>
      <c r="V2640" s="17">
        <v>0.14388831555377701</v>
      </c>
      <c r="W2640" s="17">
        <v>0.209274145237654</v>
      </c>
      <c r="X2640" s="17">
        <v>0.346394580453177</v>
      </c>
      <c r="Y2640" s="17">
        <v>0</v>
      </c>
      <c r="Z2640" s="17">
        <v>0.179895594117745</v>
      </c>
      <c r="AA2640" s="17">
        <v>6.9820739539573101E-2</v>
      </c>
      <c r="AB2640" s="17">
        <v>0.29276781263562701</v>
      </c>
      <c r="AC2640" s="17">
        <v>0.28410287262865402</v>
      </c>
      <c r="AD2640" s="17">
        <v>0</v>
      </c>
      <c r="AE2640" s="17"/>
      <c r="AF2640" s="17">
        <v>0.16363835297436799</v>
      </c>
      <c r="AG2640" s="17">
        <v>0.245104097774066</v>
      </c>
      <c r="AH2640" s="17">
        <v>0</v>
      </c>
      <c r="AI2640" s="17"/>
      <c r="AJ2640" s="17">
        <v>0.20051035506926701</v>
      </c>
      <c r="AK2640" s="17">
        <v>7.6133951230210495E-2</v>
      </c>
      <c r="AL2640" s="17">
        <v>0.282614689727687</v>
      </c>
      <c r="AM2640" s="17">
        <v>0</v>
      </c>
      <c r="AN2640" s="17">
        <v>0.10886703128783801</v>
      </c>
      <c r="AO2640" s="17"/>
      <c r="AP2640" s="17">
        <v>0.29373201516963299</v>
      </c>
      <c r="AQ2640" s="17">
        <v>0.10792123398391</v>
      </c>
      <c r="AR2640" s="17">
        <v>0.30040270658970802</v>
      </c>
      <c r="AS2640" s="17">
        <v>8.5933815582956194E-2</v>
      </c>
      <c r="AT2640" s="17">
        <v>0.46705740647251798</v>
      </c>
      <c r="AU2640" s="17"/>
      <c r="AV2640" s="17">
        <v>0.13179909444235</v>
      </c>
      <c r="AW2640" s="17">
        <v>0.31528723088861899</v>
      </c>
      <c r="AX2640" s="17">
        <v>0.22569084534255199</v>
      </c>
      <c r="AY2640" s="17">
        <v>7.5380454880580303E-2</v>
      </c>
      <c r="AZ2640" s="17">
        <v>0.41795166686755297</v>
      </c>
      <c r="BA2640" s="17">
        <v>5.6297969435699501E-2</v>
      </c>
      <c r="BB2640" s="17"/>
      <c r="BC2640" s="17">
        <v>0.189450332408658</v>
      </c>
      <c r="BD2640" s="17">
        <v>0.31433967983311001</v>
      </c>
      <c r="BE2640" s="17">
        <v>9.4104577028130604E-2</v>
      </c>
      <c r="BF2640" s="17">
        <v>0</v>
      </c>
      <c r="BG2640" s="17">
        <v>0</v>
      </c>
    </row>
    <row r="2641" spans="2:59" x14ac:dyDescent="0.35">
      <c r="B2641" t="s">
        <v>689</v>
      </c>
      <c r="C2641" s="17">
        <v>0.10353918081640399</v>
      </c>
      <c r="D2641" s="17">
        <v>0.118231509295042</v>
      </c>
      <c r="E2641" s="17">
        <v>9.3429292403832701E-2</v>
      </c>
      <c r="F2641" s="17"/>
      <c r="G2641" s="17">
        <v>7.6039400256612502E-2</v>
      </c>
      <c r="H2641" s="17">
        <v>0</v>
      </c>
      <c r="I2641" s="17">
        <v>0.15841074340543901</v>
      </c>
      <c r="J2641" s="17">
        <v>0.145771445186582</v>
      </c>
      <c r="K2641" s="17">
        <v>9.6383517744496897E-2</v>
      </c>
      <c r="L2641" s="17">
        <v>0.117712535974309</v>
      </c>
      <c r="M2641" s="17"/>
      <c r="N2641" s="17">
        <v>0.15256073294154501</v>
      </c>
      <c r="O2641" s="17">
        <v>0.168311573674127</v>
      </c>
      <c r="P2641" s="17">
        <v>5.50334554528919E-2</v>
      </c>
      <c r="Q2641" s="17">
        <v>2.9128356037296299E-2</v>
      </c>
      <c r="R2641" s="17"/>
      <c r="S2641" s="17">
        <v>8.8913661871402594E-2</v>
      </c>
      <c r="T2641" s="17">
        <v>0</v>
      </c>
      <c r="U2641" s="17">
        <v>0.1070389247196</v>
      </c>
      <c r="V2641" s="17">
        <v>0.18727435312895799</v>
      </c>
      <c r="W2641" s="17">
        <v>0</v>
      </c>
      <c r="X2641" s="17">
        <v>0</v>
      </c>
      <c r="Y2641" s="17">
        <v>0.15572743554767801</v>
      </c>
      <c r="Z2641" s="17">
        <v>0.18919840859544401</v>
      </c>
      <c r="AA2641" s="17">
        <v>7.1810303150191906E-2</v>
      </c>
      <c r="AB2641" s="17">
        <v>0.29474924758443</v>
      </c>
      <c r="AC2641" s="17">
        <v>0.14135017569972599</v>
      </c>
      <c r="AD2641" s="17">
        <v>0.49691071398725201</v>
      </c>
      <c r="AE2641" s="17"/>
      <c r="AF2641" s="17">
        <v>5.5826716561428999E-2</v>
      </c>
      <c r="AG2641" s="17">
        <v>0.15382167470778399</v>
      </c>
      <c r="AH2641" s="17">
        <v>9.7787328358155803E-2</v>
      </c>
      <c r="AI2641" s="17"/>
      <c r="AJ2641" s="17">
        <v>0.10290572230975201</v>
      </c>
      <c r="AK2641" s="17">
        <v>3.67513232689285E-2</v>
      </c>
      <c r="AL2641" s="17">
        <v>0.128571796604247</v>
      </c>
      <c r="AM2641" s="17">
        <v>0</v>
      </c>
      <c r="AN2641" s="17">
        <v>0.176496125655838</v>
      </c>
      <c r="AO2641" s="17"/>
      <c r="AP2641" s="17">
        <v>0.14545330758593</v>
      </c>
      <c r="AQ2641" s="17">
        <v>6.6330900104730098E-2</v>
      </c>
      <c r="AR2641" s="17">
        <v>0</v>
      </c>
      <c r="AS2641" s="17">
        <v>4.8971478258795699E-2</v>
      </c>
      <c r="AT2641" s="17">
        <v>0</v>
      </c>
      <c r="AU2641" s="17"/>
      <c r="AV2641" s="17">
        <v>0.11996044586022001</v>
      </c>
      <c r="AW2641" s="17">
        <v>6.5141168914711597E-2</v>
      </c>
      <c r="AX2641" s="17">
        <v>0</v>
      </c>
      <c r="AY2641" s="17">
        <v>0.11131853282800901</v>
      </c>
      <c r="AZ2641" s="17">
        <v>0</v>
      </c>
      <c r="BA2641" s="17">
        <v>7.0436042285410796E-2</v>
      </c>
      <c r="BB2641" s="17"/>
      <c r="BC2641" s="17">
        <v>0</v>
      </c>
      <c r="BD2641" s="17">
        <v>7.0012915018532504E-2</v>
      </c>
      <c r="BE2641" s="17">
        <v>0.18735672507717499</v>
      </c>
      <c r="BF2641" s="17">
        <v>0.26847740653139701</v>
      </c>
      <c r="BG2641" s="17">
        <v>0</v>
      </c>
    </row>
    <row r="2642" spans="2:59" x14ac:dyDescent="0.35">
      <c r="B2642" t="s">
        <v>690</v>
      </c>
      <c r="C2642" s="17">
        <v>8.9280811770090396E-2</v>
      </c>
      <c r="D2642" s="17">
        <v>0.103258684265898</v>
      </c>
      <c r="E2642" s="17">
        <v>7.9413720397716395E-2</v>
      </c>
      <c r="F2642" s="17"/>
      <c r="G2642" s="17">
        <v>5.5203761074860698E-2</v>
      </c>
      <c r="H2642" s="17">
        <v>0.19430745013817</v>
      </c>
      <c r="I2642" s="17">
        <v>8.9962347674935203E-2</v>
      </c>
      <c r="J2642" s="17">
        <v>4.4255599336529797E-2</v>
      </c>
      <c r="K2642" s="17">
        <v>0</v>
      </c>
      <c r="L2642" s="17">
        <v>0.152462417947129</v>
      </c>
      <c r="M2642" s="17"/>
      <c r="N2642" s="17">
        <v>0.12383647693496901</v>
      </c>
      <c r="O2642" s="17">
        <v>7.5571923068348396E-2</v>
      </c>
      <c r="P2642" s="17">
        <v>7.2248276524065597E-2</v>
      </c>
      <c r="Q2642" s="17">
        <v>7.4654081836507999E-2</v>
      </c>
      <c r="R2642" s="17"/>
      <c r="S2642" s="17">
        <v>0.16812676601905499</v>
      </c>
      <c r="T2642" s="17">
        <v>5.7627924769255302E-2</v>
      </c>
      <c r="U2642" s="17">
        <v>0</v>
      </c>
      <c r="V2642" s="17">
        <v>0.16164726750369501</v>
      </c>
      <c r="W2642" s="17">
        <v>0</v>
      </c>
      <c r="X2642" s="17">
        <v>7.7911174928909699E-2</v>
      </c>
      <c r="Y2642" s="17">
        <v>0.15525760420982801</v>
      </c>
      <c r="Z2642" s="17">
        <v>0.24091085839808099</v>
      </c>
      <c r="AA2642" s="17">
        <v>0</v>
      </c>
      <c r="AB2642" s="17">
        <v>0.15333993031637499</v>
      </c>
      <c r="AC2642" s="17">
        <v>0</v>
      </c>
      <c r="AD2642" s="17">
        <v>0</v>
      </c>
      <c r="AE2642" s="17"/>
      <c r="AF2642" s="17">
        <v>8.4645592744489795E-2</v>
      </c>
      <c r="AG2642" s="17">
        <v>0.14268655349099199</v>
      </c>
      <c r="AH2642" s="17">
        <v>4.6564583059577599E-2</v>
      </c>
      <c r="AI2642" s="17"/>
      <c r="AJ2642" s="17">
        <v>8.9472525625417507E-2</v>
      </c>
      <c r="AK2642" s="17">
        <v>0.159712266856368</v>
      </c>
      <c r="AL2642" s="17">
        <v>0.14619167682638101</v>
      </c>
      <c r="AM2642" s="17">
        <v>0</v>
      </c>
      <c r="AN2642" s="17">
        <v>3.9885295511569198E-2</v>
      </c>
      <c r="AO2642" s="17"/>
      <c r="AP2642" s="17">
        <v>0</v>
      </c>
      <c r="AQ2642" s="17">
        <v>0.111216021406712</v>
      </c>
      <c r="AR2642" s="17">
        <v>9.8083265009303297E-2</v>
      </c>
      <c r="AS2642" s="17">
        <v>0.111174503004676</v>
      </c>
      <c r="AT2642" s="17">
        <v>0.12014667030389201</v>
      </c>
      <c r="AU2642" s="17"/>
      <c r="AV2642" s="17">
        <v>0.13582286235784799</v>
      </c>
      <c r="AW2642" s="17">
        <v>5.4429592175063497E-2</v>
      </c>
      <c r="AX2642" s="17">
        <v>9.8512788174340005E-2</v>
      </c>
      <c r="AY2642" s="17">
        <v>0</v>
      </c>
      <c r="AZ2642" s="17">
        <v>0.10751462331226901</v>
      </c>
      <c r="BA2642" s="17">
        <v>7.9871785712064602E-2</v>
      </c>
      <c r="BB2642" s="17"/>
      <c r="BC2642" s="17">
        <v>4.0272031481372102E-2</v>
      </c>
      <c r="BD2642" s="17">
        <v>7.1505790291408203E-2</v>
      </c>
      <c r="BE2642" s="17">
        <v>0.10923270525161401</v>
      </c>
      <c r="BF2642" s="17">
        <v>0.182382725904329</v>
      </c>
      <c r="BG2642" s="17">
        <v>0</v>
      </c>
    </row>
    <row r="2643" spans="2:59" x14ac:dyDescent="0.35">
      <c r="B2643" t="s">
        <v>691</v>
      </c>
      <c r="C2643" s="17">
        <v>0.255862479498493</v>
      </c>
      <c r="D2643" s="17">
        <v>0.25638685272657202</v>
      </c>
      <c r="E2643" s="17">
        <v>0.26230444762301902</v>
      </c>
      <c r="F2643" s="17"/>
      <c r="G2643" s="17">
        <v>0.30794363432210198</v>
      </c>
      <c r="H2643" s="17">
        <v>0.14193924181963499</v>
      </c>
      <c r="I2643" s="17">
        <v>0.233392494076478</v>
      </c>
      <c r="J2643" s="17">
        <v>0.41646285898055402</v>
      </c>
      <c r="K2643" s="17">
        <v>0.145973843843336</v>
      </c>
      <c r="L2643" s="17">
        <v>0.26780484567822599</v>
      </c>
      <c r="M2643" s="17"/>
      <c r="N2643" s="17">
        <v>0.23797503821345301</v>
      </c>
      <c r="O2643" s="17">
        <v>0.33465292523943102</v>
      </c>
      <c r="P2643" s="17">
        <v>0.28061216985641102</v>
      </c>
      <c r="Q2643" s="17">
        <v>0.17822096609546501</v>
      </c>
      <c r="R2643" s="17"/>
      <c r="S2643" s="17">
        <v>0.28708040066240798</v>
      </c>
      <c r="T2643" s="17">
        <v>0.24239025669453501</v>
      </c>
      <c r="U2643" s="17">
        <v>0.43186427302343799</v>
      </c>
      <c r="V2643" s="17">
        <v>0.16662891337230501</v>
      </c>
      <c r="W2643" s="17">
        <v>0.44568724670829901</v>
      </c>
      <c r="X2643" s="17">
        <v>0.19773104102960701</v>
      </c>
      <c r="Y2643" s="17">
        <v>0.27667621791764802</v>
      </c>
      <c r="Z2643" s="17">
        <v>0</v>
      </c>
      <c r="AA2643" s="17">
        <v>0.34977803194685603</v>
      </c>
      <c r="AB2643" s="17">
        <v>0</v>
      </c>
      <c r="AC2643" s="17">
        <v>0.28963451848237398</v>
      </c>
      <c r="AD2643" s="17">
        <v>0.27391943902740301</v>
      </c>
      <c r="AE2643" s="17"/>
      <c r="AF2643" s="17">
        <v>0.27524021188731101</v>
      </c>
      <c r="AG2643" s="17">
        <v>0.118893627120819</v>
      </c>
      <c r="AH2643" s="17">
        <v>0.47874388801949602</v>
      </c>
      <c r="AI2643" s="17"/>
      <c r="AJ2643" s="17">
        <v>0.21078373057159899</v>
      </c>
      <c r="AK2643" s="17">
        <v>0.25797104115896902</v>
      </c>
      <c r="AL2643" s="17">
        <v>0.28884244855770902</v>
      </c>
      <c r="AM2643" s="17">
        <v>0.36103628363553097</v>
      </c>
      <c r="AN2643" s="17">
        <v>0.32932671053643697</v>
      </c>
      <c r="AO2643" s="17"/>
      <c r="AP2643" s="17">
        <v>0.20749501579895099</v>
      </c>
      <c r="AQ2643" s="17">
        <v>0.30051975177797102</v>
      </c>
      <c r="AR2643" s="17">
        <v>0.21558612024867799</v>
      </c>
      <c r="AS2643" s="17">
        <v>0.31289090591486202</v>
      </c>
      <c r="AT2643" s="17">
        <v>0</v>
      </c>
      <c r="AU2643" s="17"/>
      <c r="AV2643" s="17">
        <v>0.28122769118865698</v>
      </c>
      <c r="AW2643" s="17">
        <v>0.233156373338195</v>
      </c>
      <c r="AX2643" s="17">
        <v>0.31657532437956898</v>
      </c>
      <c r="AY2643" s="17">
        <v>0.236258616432129</v>
      </c>
      <c r="AZ2643" s="17">
        <v>0.105138552401596</v>
      </c>
      <c r="BA2643" s="17">
        <v>0.21217495642824899</v>
      </c>
      <c r="BB2643" s="17"/>
      <c r="BC2643" s="17">
        <v>0.30517008330634299</v>
      </c>
      <c r="BD2643" s="17">
        <v>0.16605347779365601</v>
      </c>
      <c r="BE2643" s="17">
        <v>0.311380788541051</v>
      </c>
      <c r="BF2643" s="17">
        <v>6.6831691674693203E-2</v>
      </c>
      <c r="BG2643" s="17">
        <v>0</v>
      </c>
    </row>
    <row r="2644" spans="2:59" x14ac:dyDescent="0.35">
      <c r="B2644" t="s">
        <v>692</v>
      </c>
      <c r="C2644" s="17">
        <v>0.102477869896046</v>
      </c>
      <c r="D2644" s="17">
        <v>6.9308927035800702E-2</v>
      </c>
      <c r="E2644" s="17">
        <v>0.13437207912971899</v>
      </c>
      <c r="F2644" s="17"/>
      <c r="G2644" s="17">
        <v>3.7183640056006398E-2</v>
      </c>
      <c r="H2644" s="17">
        <v>5.6004592880967798E-2</v>
      </c>
      <c r="I2644" s="17">
        <v>4.1441254334861601E-2</v>
      </c>
      <c r="J2644" s="17">
        <v>0.13325182833858701</v>
      </c>
      <c r="K2644" s="17">
        <v>0.21311289445604301</v>
      </c>
      <c r="L2644" s="17">
        <v>0.12735894521951499</v>
      </c>
      <c r="M2644" s="17"/>
      <c r="N2644" s="17">
        <v>7.2734736975197001E-2</v>
      </c>
      <c r="O2644" s="17">
        <v>7.8175303749038305E-2</v>
      </c>
      <c r="P2644" s="17">
        <v>6.2707310020912704E-2</v>
      </c>
      <c r="Q2644" s="17">
        <v>0.20802821358144599</v>
      </c>
      <c r="R2644" s="17"/>
      <c r="S2644" s="17">
        <v>7.2906590017463094E-2</v>
      </c>
      <c r="T2644" s="17">
        <v>0.29890527215574703</v>
      </c>
      <c r="U2644" s="17">
        <v>0.10718865228131499</v>
      </c>
      <c r="V2644" s="17">
        <v>0</v>
      </c>
      <c r="W2644" s="17">
        <v>0.34503860805404701</v>
      </c>
      <c r="X2644" s="17">
        <v>0</v>
      </c>
      <c r="Y2644" s="17">
        <v>0</v>
      </c>
      <c r="Z2644" s="17">
        <v>0</v>
      </c>
      <c r="AA2644" s="17">
        <v>7.4012448626078794E-2</v>
      </c>
      <c r="AB2644" s="17">
        <v>0</v>
      </c>
      <c r="AC2644" s="17">
        <v>0.15530543964169299</v>
      </c>
      <c r="AD2644" s="17">
        <v>0.22916984698534601</v>
      </c>
      <c r="AE2644" s="17"/>
      <c r="AF2644" s="17">
        <v>9.2713873186122106E-2</v>
      </c>
      <c r="AG2644" s="17">
        <v>0.13435917283615301</v>
      </c>
      <c r="AH2644" s="17">
        <v>4.9898446863526298E-2</v>
      </c>
      <c r="AI2644" s="17"/>
      <c r="AJ2644" s="17">
        <v>0.13480901688472999</v>
      </c>
      <c r="AK2644" s="17">
        <v>7.1117688258532E-2</v>
      </c>
      <c r="AL2644" s="17">
        <v>0.153779388283975</v>
      </c>
      <c r="AM2644" s="17">
        <v>0.32028910499145302</v>
      </c>
      <c r="AN2644" s="17">
        <v>4.2740945326916899E-2</v>
      </c>
      <c r="AO2644" s="17"/>
      <c r="AP2644" s="17">
        <v>0.20608397690494001</v>
      </c>
      <c r="AQ2644" s="17">
        <v>6.5120507213768206E-2</v>
      </c>
      <c r="AR2644" s="17">
        <v>0.103174030296804</v>
      </c>
      <c r="AS2644" s="17">
        <v>0.141712621609312</v>
      </c>
      <c r="AT2644" s="17">
        <v>0</v>
      </c>
      <c r="AU2644" s="17"/>
      <c r="AV2644" s="17">
        <v>6.0480063139006501E-2</v>
      </c>
      <c r="AW2644" s="17">
        <v>0.173563264595648</v>
      </c>
      <c r="AX2644" s="17">
        <v>0.172997124087373</v>
      </c>
      <c r="AY2644" s="17">
        <v>0.160105820963926</v>
      </c>
      <c r="AZ2644" s="17">
        <v>0</v>
      </c>
      <c r="BA2644" s="17">
        <v>0</v>
      </c>
      <c r="BB2644" s="17"/>
      <c r="BC2644" s="17">
        <v>0.13289783677948599</v>
      </c>
      <c r="BD2644" s="17">
        <v>0.14057804337888899</v>
      </c>
      <c r="BE2644" s="17">
        <v>3.8531894598837199E-2</v>
      </c>
      <c r="BF2644" s="17">
        <v>6.7623960177254E-2</v>
      </c>
      <c r="BG2644" s="17">
        <v>0</v>
      </c>
    </row>
    <row r="2645" spans="2:59" x14ac:dyDescent="0.35">
      <c r="B2645" t="s">
        <v>598</v>
      </c>
      <c r="C2645" s="17">
        <v>8.0144745518784005E-2</v>
      </c>
      <c r="D2645" s="17">
        <v>0.102778054278975</v>
      </c>
      <c r="E2645" s="17">
        <v>6.2429809766825002E-2</v>
      </c>
      <c r="F2645" s="17"/>
      <c r="G2645" s="17">
        <v>0.110646877688356</v>
      </c>
      <c r="H2645" s="17">
        <v>0.11462903037445001</v>
      </c>
      <c r="I2645" s="17">
        <v>0.207133918782058</v>
      </c>
      <c r="J2645" s="17">
        <v>0</v>
      </c>
      <c r="K2645" s="17">
        <v>5.2953130473712903E-2</v>
      </c>
      <c r="L2645" s="17">
        <v>0</v>
      </c>
      <c r="M2645" s="17"/>
      <c r="N2645" s="17">
        <v>0.119280823170442</v>
      </c>
      <c r="O2645" s="17">
        <v>8.4726345026678501E-2</v>
      </c>
      <c r="P2645" s="17">
        <v>7.25737833014371E-2</v>
      </c>
      <c r="Q2645" s="17">
        <v>3.18602275656234E-2</v>
      </c>
      <c r="R2645" s="17"/>
      <c r="S2645" s="17">
        <v>9.3041162343475106E-2</v>
      </c>
      <c r="T2645" s="17">
        <v>0.18995718307430101</v>
      </c>
      <c r="U2645" s="17">
        <v>0.117251876182262</v>
      </c>
      <c r="V2645" s="17">
        <v>0</v>
      </c>
      <c r="W2645" s="17">
        <v>0</v>
      </c>
      <c r="X2645" s="17">
        <v>0.104837781210006</v>
      </c>
      <c r="Y2645" s="17">
        <v>0.13508868189932299</v>
      </c>
      <c r="Z2645" s="17">
        <v>0</v>
      </c>
      <c r="AA2645" s="17">
        <v>7.3886107670401699E-2</v>
      </c>
      <c r="AB2645" s="17">
        <v>0</v>
      </c>
      <c r="AC2645" s="17">
        <v>0</v>
      </c>
      <c r="AD2645" s="17">
        <v>0</v>
      </c>
      <c r="AE2645" s="17"/>
      <c r="AF2645" s="17">
        <v>0.11072959448070401</v>
      </c>
      <c r="AG2645" s="17">
        <v>4.6486945162453198E-2</v>
      </c>
      <c r="AH2645" s="17">
        <v>0.111903514320147</v>
      </c>
      <c r="AI2645" s="17"/>
      <c r="AJ2645" s="17">
        <v>0.108786499744096</v>
      </c>
      <c r="AK2645" s="17">
        <v>0.16563849762213601</v>
      </c>
      <c r="AL2645" s="17">
        <v>0</v>
      </c>
      <c r="AM2645" s="17">
        <v>0</v>
      </c>
      <c r="AN2645" s="17">
        <v>0</v>
      </c>
      <c r="AO2645" s="17"/>
      <c r="AP2645" s="17">
        <v>0</v>
      </c>
      <c r="AQ2645" s="17">
        <v>0.161968582767921</v>
      </c>
      <c r="AR2645" s="17">
        <v>0.102585556280594</v>
      </c>
      <c r="AS2645" s="17">
        <v>0</v>
      </c>
      <c r="AT2645" s="17">
        <v>0.111885639584485</v>
      </c>
      <c r="AU2645" s="17"/>
      <c r="AV2645" s="17">
        <v>0.114439686591288</v>
      </c>
      <c r="AW2645" s="17">
        <v>6.2068377465797901E-2</v>
      </c>
      <c r="AX2645" s="17">
        <v>0</v>
      </c>
      <c r="AY2645" s="17">
        <v>3.7129030376766001E-2</v>
      </c>
      <c r="AZ2645" s="17">
        <v>0.100122145404046</v>
      </c>
      <c r="BA2645" s="17">
        <v>0.20206126752411499</v>
      </c>
      <c r="BB2645" s="17"/>
      <c r="BC2645" s="17">
        <v>0</v>
      </c>
      <c r="BD2645" s="17">
        <v>0.112699817299626</v>
      </c>
      <c r="BE2645" s="17">
        <v>7.0558604511536005E-2</v>
      </c>
      <c r="BF2645" s="17">
        <v>0.26091434523562501</v>
      </c>
      <c r="BG2645" s="17">
        <v>0</v>
      </c>
    </row>
    <row r="2646" spans="2:59" x14ac:dyDescent="0.35">
      <c r="B2646" t="s">
        <v>726</v>
      </c>
      <c r="C2646" s="17">
        <v>0.15318071794461</v>
      </c>
      <c r="D2646" s="17">
        <v>0.156914843994785</v>
      </c>
      <c r="E2646" s="17">
        <v>0.15403373829658701</v>
      </c>
      <c r="F2646" s="17"/>
      <c r="G2646" s="17">
        <v>0.294147717789837</v>
      </c>
      <c r="H2646" s="17">
        <v>0.213483434360071</v>
      </c>
      <c r="I2646" s="17">
        <v>0.17227546278638201</v>
      </c>
      <c r="J2646" s="17">
        <v>5.4804400510539197E-2</v>
      </c>
      <c r="K2646" s="17">
        <v>0.14021961959439</v>
      </c>
      <c r="L2646" s="17">
        <v>8.2979334641446703E-2</v>
      </c>
      <c r="M2646" s="17"/>
      <c r="N2646" s="17">
        <v>0.14823180215516801</v>
      </c>
      <c r="O2646" s="17">
        <v>0.137376293825695</v>
      </c>
      <c r="P2646" s="17">
        <v>8.9994502858058698E-2</v>
      </c>
      <c r="Q2646" s="17">
        <v>0.24291228008330301</v>
      </c>
      <c r="R2646" s="17"/>
      <c r="S2646" s="17">
        <v>0.24319842374784401</v>
      </c>
      <c r="T2646" s="17">
        <v>9.5785666642960898E-2</v>
      </c>
      <c r="U2646" s="17">
        <v>0</v>
      </c>
      <c r="V2646" s="17">
        <v>0.340561150441265</v>
      </c>
      <c r="W2646" s="17">
        <v>0</v>
      </c>
      <c r="X2646" s="17">
        <v>8.1293944739594406E-2</v>
      </c>
      <c r="Y2646" s="17">
        <v>0.14130663861104201</v>
      </c>
      <c r="Z2646" s="17">
        <v>0.21140994244358599</v>
      </c>
      <c r="AA2646" s="17">
        <v>0.20833851171486301</v>
      </c>
      <c r="AB2646" s="17">
        <v>0.259143009463567</v>
      </c>
      <c r="AC2646" s="17">
        <v>0</v>
      </c>
      <c r="AD2646" s="17">
        <v>0</v>
      </c>
      <c r="AE2646" s="17"/>
      <c r="AF2646" s="17">
        <v>0.17067808715390501</v>
      </c>
      <c r="AG2646" s="17">
        <v>0.120877083203612</v>
      </c>
      <c r="AH2646" s="17">
        <v>0.10130449640794</v>
      </c>
      <c r="AI2646" s="17"/>
      <c r="AJ2646" s="17">
        <v>0.12535818351654399</v>
      </c>
      <c r="AK2646" s="17">
        <v>0.17188587719903001</v>
      </c>
      <c r="AL2646" s="17">
        <v>0</v>
      </c>
      <c r="AM2646" s="17">
        <v>0.318674611373016</v>
      </c>
      <c r="AN2646" s="17">
        <v>0.17112273611064599</v>
      </c>
      <c r="AO2646" s="17"/>
      <c r="AP2646" s="17">
        <v>9.4374387635854998E-2</v>
      </c>
      <c r="AQ2646" s="17">
        <v>0.109773620739001</v>
      </c>
      <c r="AR2646" s="17">
        <v>0.180168321574913</v>
      </c>
      <c r="AS2646" s="17">
        <v>0.29931667562939801</v>
      </c>
      <c r="AT2646" s="17">
        <v>0.195709964699149</v>
      </c>
      <c r="AU2646" s="17"/>
      <c r="AV2646" s="17">
        <v>0.13280125802908199</v>
      </c>
      <c r="AW2646" s="17">
        <v>9.6353992621965104E-2</v>
      </c>
      <c r="AX2646" s="17">
        <v>0.186223918016167</v>
      </c>
      <c r="AY2646" s="17">
        <v>0.33717637032917103</v>
      </c>
      <c r="AZ2646" s="17">
        <v>0.17513330232011301</v>
      </c>
      <c r="BA2646" s="17">
        <v>6.1336839108609501E-2</v>
      </c>
      <c r="BB2646" s="17"/>
      <c r="BC2646" s="17">
        <v>0.21871667654789401</v>
      </c>
      <c r="BD2646" s="17">
        <v>0.124810276384779</v>
      </c>
      <c r="BE2646" s="17">
        <v>9.8137155912946403E-2</v>
      </c>
      <c r="BF2646" s="17">
        <v>0.15376987047670199</v>
      </c>
      <c r="BG2646" s="17">
        <v>1</v>
      </c>
    </row>
    <row r="2647" spans="2:59" x14ac:dyDescent="0.35">
      <c r="B2647" t="s">
        <v>100</v>
      </c>
      <c r="C2647" s="17">
        <v>6.0262201133584298E-2</v>
      </c>
      <c r="D2647" s="17">
        <v>1.6940368842822E-2</v>
      </c>
      <c r="E2647" s="17">
        <v>9.99340161344522E-2</v>
      </c>
      <c r="F2647" s="17"/>
      <c r="G2647" s="17">
        <v>0</v>
      </c>
      <c r="H2647" s="17">
        <v>0.15716670360575499</v>
      </c>
      <c r="I2647" s="17">
        <v>3.4583955304930698E-2</v>
      </c>
      <c r="J2647" s="17">
        <v>7.7186479223384799E-2</v>
      </c>
      <c r="K2647" s="17">
        <v>5.2778636615860103E-2</v>
      </c>
      <c r="L2647" s="17">
        <v>4.3400151819083799E-2</v>
      </c>
      <c r="M2647" s="17"/>
      <c r="N2647" s="17">
        <v>2.7477795713237201E-2</v>
      </c>
      <c r="O2647" s="17">
        <v>0</v>
      </c>
      <c r="P2647" s="17">
        <v>0.14833990766751601</v>
      </c>
      <c r="Q2647" s="17">
        <v>6.6098164718678298E-2</v>
      </c>
      <c r="R2647" s="17"/>
      <c r="S2647" s="17">
        <v>0</v>
      </c>
      <c r="T2647" s="17">
        <v>0</v>
      </c>
      <c r="U2647" s="17">
        <v>0</v>
      </c>
      <c r="V2647" s="17">
        <v>0</v>
      </c>
      <c r="W2647" s="17">
        <v>0</v>
      </c>
      <c r="X2647" s="17">
        <v>0.19183147763870501</v>
      </c>
      <c r="Y2647" s="17">
        <v>0.13594342181448099</v>
      </c>
      <c r="Z2647" s="17">
        <v>0.17858519644514301</v>
      </c>
      <c r="AA2647" s="17">
        <v>0.15235385735203499</v>
      </c>
      <c r="AB2647" s="17">
        <v>0</v>
      </c>
      <c r="AC2647" s="17">
        <v>0.12960699354755301</v>
      </c>
      <c r="AD2647" s="17">
        <v>0</v>
      </c>
      <c r="AE2647" s="17"/>
      <c r="AF2647" s="17">
        <v>4.6527571011671799E-2</v>
      </c>
      <c r="AG2647" s="17">
        <v>3.7770845704120599E-2</v>
      </c>
      <c r="AH2647" s="17">
        <v>0.113797742971157</v>
      </c>
      <c r="AI2647" s="17"/>
      <c r="AJ2647" s="17">
        <v>2.7373966278595199E-2</v>
      </c>
      <c r="AK2647" s="17">
        <v>6.0789354405826501E-2</v>
      </c>
      <c r="AL2647" s="17">
        <v>0</v>
      </c>
      <c r="AM2647" s="17">
        <v>0</v>
      </c>
      <c r="AN2647" s="17">
        <v>0.13156115557075501</v>
      </c>
      <c r="AO2647" s="17"/>
      <c r="AP2647" s="17">
        <v>5.2861296904691199E-2</v>
      </c>
      <c r="AQ2647" s="17">
        <v>7.7149382005985701E-2</v>
      </c>
      <c r="AR2647" s="17">
        <v>0</v>
      </c>
      <c r="AS2647" s="17">
        <v>0</v>
      </c>
      <c r="AT2647" s="17">
        <v>0.105200318939956</v>
      </c>
      <c r="AU2647" s="17"/>
      <c r="AV2647" s="17">
        <v>2.3468898391548001E-2</v>
      </c>
      <c r="AW2647" s="17">
        <v>0</v>
      </c>
      <c r="AX2647" s="17">
        <v>0</v>
      </c>
      <c r="AY2647" s="17">
        <v>4.2631174189417503E-2</v>
      </c>
      <c r="AZ2647" s="17">
        <v>9.4139709694422896E-2</v>
      </c>
      <c r="BA2647" s="17">
        <v>0.317821139505851</v>
      </c>
      <c r="BB2647" s="17"/>
      <c r="BC2647" s="17">
        <v>0.113493039476247</v>
      </c>
      <c r="BD2647" s="17">
        <v>0</v>
      </c>
      <c r="BE2647" s="17">
        <v>9.0697549078709305E-2</v>
      </c>
      <c r="BF2647" s="17">
        <v>0</v>
      </c>
      <c r="BG2647" s="17">
        <v>0</v>
      </c>
    </row>
    <row r="2648" spans="2:59" x14ac:dyDescent="0.35">
      <c r="C2648" s="17"/>
      <c r="D2648" s="17"/>
      <c r="E2648" s="17"/>
      <c r="F2648" s="17"/>
      <c r="G2648" s="17"/>
      <c r="H2648" s="17"/>
      <c r="I2648" s="17"/>
      <c r="J2648" s="17"/>
      <c r="K2648" s="17"/>
      <c r="L2648" s="17"/>
      <c r="M2648" s="17"/>
      <c r="N2648" s="17"/>
      <c r="O2648" s="17"/>
      <c r="P2648" s="17"/>
      <c r="Q2648" s="17"/>
      <c r="R2648" s="17"/>
      <c r="S2648" s="17"/>
      <c r="T2648" s="17"/>
      <c r="U2648" s="17"/>
      <c r="V2648" s="17"/>
      <c r="W2648" s="17"/>
      <c r="X2648" s="17"/>
      <c r="Y2648" s="17"/>
      <c r="Z2648" s="17"/>
      <c r="AA2648" s="17"/>
      <c r="AB2648" s="17"/>
      <c r="AC2648" s="17"/>
      <c r="AD2648" s="17"/>
      <c r="AE2648" s="17"/>
      <c r="AF2648" s="17"/>
      <c r="AG2648" s="17"/>
      <c r="AH2648" s="17"/>
      <c r="AI2648" s="17"/>
      <c r="AJ2648" s="17"/>
      <c r="AK2648" s="17"/>
      <c r="AL2648" s="17"/>
      <c r="AM2648" s="17"/>
      <c r="AN2648" s="17"/>
      <c r="AO2648" s="17"/>
      <c r="AP2648" s="17"/>
      <c r="AQ2648" s="17"/>
      <c r="AR2648" s="17"/>
      <c r="AS2648" s="17"/>
      <c r="AT2648" s="17"/>
      <c r="AU2648" s="17"/>
      <c r="AV2648" s="17"/>
      <c r="AW2648" s="17"/>
      <c r="AX2648" s="17"/>
      <c r="AY2648" s="17"/>
      <c r="AZ2648" s="17"/>
      <c r="BA2648" s="17"/>
      <c r="BB2648" s="17"/>
      <c r="BC2648" s="17"/>
      <c r="BD2648" s="17"/>
      <c r="BE2648" s="17"/>
      <c r="BF2648" s="17"/>
      <c r="BG2648" s="17"/>
    </row>
    <row r="2649" spans="2:59" x14ac:dyDescent="0.35">
      <c r="B2649" s="6" t="s">
        <v>759</v>
      </c>
      <c r="C2649" s="17"/>
      <c r="D2649" s="17"/>
      <c r="E2649" s="17"/>
      <c r="F2649" s="17"/>
      <c r="G2649" s="17"/>
      <c r="H2649" s="17"/>
      <c r="I2649" s="17"/>
      <c r="J2649" s="17"/>
      <c r="K2649" s="17"/>
      <c r="L2649" s="17"/>
      <c r="M2649" s="17"/>
      <c r="N2649" s="17"/>
      <c r="O2649" s="17"/>
      <c r="P2649" s="17"/>
      <c r="Q2649" s="17"/>
      <c r="R2649" s="17"/>
      <c r="S2649" s="17"/>
      <c r="T2649" s="17"/>
      <c r="U2649" s="17"/>
      <c r="V2649" s="17"/>
      <c r="W2649" s="17"/>
      <c r="X2649" s="17"/>
      <c r="Y2649" s="17"/>
      <c r="Z2649" s="17"/>
      <c r="AA2649" s="17"/>
      <c r="AB2649" s="17"/>
      <c r="AC2649" s="17"/>
      <c r="AD2649" s="17"/>
      <c r="AE2649" s="17"/>
      <c r="AF2649" s="17"/>
      <c r="AG2649" s="17"/>
      <c r="AH2649" s="17"/>
      <c r="AI2649" s="17"/>
      <c r="AJ2649" s="17"/>
      <c r="AK2649" s="17"/>
      <c r="AL2649" s="17"/>
      <c r="AM2649" s="17"/>
      <c r="AN2649" s="17"/>
      <c r="AO2649" s="17"/>
      <c r="AP2649" s="17"/>
      <c r="AQ2649" s="17"/>
      <c r="AR2649" s="17"/>
      <c r="AS2649" s="17"/>
      <c r="AT2649" s="17"/>
      <c r="AU2649" s="17"/>
      <c r="AV2649" s="17"/>
      <c r="AW2649" s="17"/>
      <c r="AX2649" s="17"/>
      <c r="AY2649" s="17"/>
      <c r="AZ2649" s="17"/>
      <c r="BA2649" s="17"/>
      <c r="BB2649" s="17"/>
      <c r="BC2649" s="17"/>
      <c r="BD2649" s="17"/>
      <c r="BE2649" s="17"/>
      <c r="BF2649" s="17"/>
      <c r="BG2649" s="17"/>
    </row>
    <row r="2650" spans="2:59" x14ac:dyDescent="0.35">
      <c r="B2650" s="24" t="s">
        <v>760</v>
      </c>
      <c r="C2650" s="17"/>
      <c r="D2650" s="17"/>
      <c r="E2650" s="17"/>
      <c r="F2650" s="17"/>
      <c r="G2650" s="17"/>
      <c r="H2650" s="17"/>
      <c r="I2650" s="17"/>
      <c r="J2650" s="17"/>
      <c r="K2650" s="17"/>
      <c r="L2650" s="17"/>
      <c r="M2650" s="17"/>
      <c r="N2650" s="17"/>
      <c r="O2650" s="17"/>
      <c r="P2650" s="17"/>
      <c r="Q2650" s="17"/>
      <c r="R2650" s="17"/>
      <c r="S2650" s="17"/>
      <c r="T2650" s="17"/>
      <c r="U2650" s="17"/>
      <c r="V2650" s="17"/>
      <c r="W2650" s="17"/>
      <c r="X2650" s="17"/>
      <c r="Y2650" s="17"/>
      <c r="Z2650" s="17"/>
      <c r="AA2650" s="17"/>
      <c r="AB2650" s="17"/>
      <c r="AC2650" s="17"/>
      <c r="AD2650" s="17"/>
      <c r="AE2650" s="17"/>
      <c r="AF2650" s="17"/>
      <c r="AG2650" s="17"/>
      <c r="AH2650" s="17"/>
      <c r="AI2650" s="17"/>
      <c r="AJ2650" s="17"/>
      <c r="AK2650" s="17"/>
      <c r="AL2650" s="17"/>
      <c r="AM2650" s="17"/>
      <c r="AN2650" s="17"/>
      <c r="AO2650" s="17"/>
      <c r="AP2650" s="17"/>
      <c r="AQ2650" s="17"/>
      <c r="AR2650" s="17"/>
      <c r="AS2650" s="17"/>
      <c r="AT2650" s="17"/>
      <c r="AU2650" s="17"/>
      <c r="AV2650" s="17"/>
      <c r="AW2650" s="17"/>
      <c r="AX2650" s="17"/>
      <c r="AY2650" s="17"/>
      <c r="AZ2650" s="17"/>
      <c r="BA2650" s="17"/>
      <c r="BB2650" s="17"/>
      <c r="BC2650" s="17"/>
      <c r="BD2650" s="17"/>
      <c r="BE2650" s="17"/>
      <c r="BF2650" s="17"/>
      <c r="BG2650" s="17"/>
    </row>
    <row r="2651" spans="2:59" x14ac:dyDescent="0.35">
      <c r="B2651" t="s">
        <v>721</v>
      </c>
      <c r="C2651" s="17">
        <v>0.124531548326148</v>
      </c>
      <c r="D2651" s="17">
        <v>0.14012454224853099</v>
      </c>
      <c r="E2651" s="17">
        <v>0.110547281936012</v>
      </c>
      <c r="F2651" s="17"/>
      <c r="G2651" s="17">
        <v>8.0587015191627503E-2</v>
      </c>
      <c r="H2651" s="17">
        <v>9.8585860695976704E-2</v>
      </c>
      <c r="I2651" s="17">
        <v>0.19937622180972001</v>
      </c>
      <c r="J2651" s="17">
        <v>0.155377295002426</v>
      </c>
      <c r="K2651" s="17">
        <v>5.1353708979073202E-2</v>
      </c>
      <c r="L2651" s="17">
        <v>0.15789371509207301</v>
      </c>
      <c r="M2651" s="17"/>
      <c r="N2651" s="17">
        <v>0.11572542663299901</v>
      </c>
      <c r="O2651" s="17">
        <v>9.0721487095840006E-2</v>
      </c>
      <c r="P2651" s="17">
        <v>0.11858578739239301</v>
      </c>
      <c r="Q2651" s="17">
        <v>0.17746728796677</v>
      </c>
      <c r="R2651" s="17"/>
      <c r="S2651" s="17">
        <v>0.18350173870506101</v>
      </c>
      <c r="T2651" s="17">
        <v>9.8634869462491004E-2</v>
      </c>
      <c r="U2651" s="17">
        <v>8.9114619810009205E-2</v>
      </c>
      <c r="V2651" s="17">
        <v>0</v>
      </c>
      <c r="W2651" s="17">
        <v>0.18641746500172701</v>
      </c>
      <c r="X2651" s="17">
        <v>0.14045759335227201</v>
      </c>
      <c r="Y2651" s="17">
        <v>0.23551197906813801</v>
      </c>
      <c r="Z2651" s="17">
        <v>0</v>
      </c>
      <c r="AA2651" s="17">
        <v>6.7116185017939797E-2</v>
      </c>
      <c r="AB2651" s="17">
        <v>0.27234100400332001</v>
      </c>
      <c r="AC2651" s="17">
        <v>0.106291145145745</v>
      </c>
      <c r="AD2651" s="17">
        <v>0</v>
      </c>
      <c r="AE2651" s="17"/>
      <c r="AF2651" s="17">
        <v>0.156870286626491</v>
      </c>
      <c r="AG2651" s="17">
        <v>7.2751749407132499E-2</v>
      </c>
      <c r="AH2651" s="17">
        <v>0.13962692597798301</v>
      </c>
      <c r="AI2651" s="17"/>
      <c r="AJ2651" s="17">
        <v>0.12949580886039599</v>
      </c>
      <c r="AK2651" s="17">
        <v>9.4511437892465397E-2</v>
      </c>
      <c r="AL2651" s="17">
        <v>0.13869589937853299</v>
      </c>
      <c r="AM2651" s="17">
        <v>0.33770086151032203</v>
      </c>
      <c r="AN2651" s="17">
        <v>0</v>
      </c>
      <c r="AO2651" s="17"/>
      <c r="AP2651" s="17">
        <v>0.13620597913390201</v>
      </c>
      <c r="AQ2651" s="17">
        <v>7.52949519904728E-2</v>
      </c>
      <c r="AR2651" s="17">
        <v>0</v>
      </c>
      <c r="AS2651" s="17">
        <v>0.36839148007443501</v>
      </c>
      <c r="AT2651" s="17">
        <v>0</v>
      </c>
      <c r="AU2651" s="17"/>
      <c r="AV2651" s="17">
        <v>0.134748848043342</v>
      </c>
      <c r="AW2651" s="17">
        <v>0.103164935288877</v>
      </c>
      <c r="AX2651" s="17">
        <v>0</v>
      </c>
      <c r="AY2651" s="17">
        <v>0.20472625787808499</v>
      </c>
      <c r="AZ2651" s="17">
        <v>0.24157311055890601</v>
      </c>
      <c r="BA2651" s="17">
        <v>0</v>
      </c>
      <c r="BB2651" s="17"/>
      <c r="BC2651" s="17">
        <v>0.13649543368461101</v>
      </c>
      <c r="BD2651" s="17">
        <v>3.5602997119284503E-2</v>
      </c>
      <c r="BE2651" s="17">
        <v>0.161874272701866</v>
      </c>
      <c r="BF2651" s="17">
        <v>0.179291624862493</v>
      </c>
      <c r="BG2651" s="17" t="s">
        <v>697</v>
      </c>
    </row>
    <row r="2652" spans="2:59" x14ac:dyDescent="0.35">
      <c r="B2652" t="s">
        <v>689</v>
      </c>
      <c r="C2652" s="17">
        <v>0.12607589859215301</v>
      </c>
      <c r="D2652" s="17">
        <v>0.15935586109501801</v>
      </c>
      <c r="E2652" s="17">
        <v>9.6229426297585005E-2</v>
      </c>
      <c r="F2652" s="17"/>
      <c r="G2652" s="17">
        <v>0.16991490064894599</v>
      </c>
      <c r="H2652" s="17">
        <v>6.1588708212603899E-2</v>
      </c>
      <c r="I2652" s="17">
        <v>0.14236087850787901</v>
      </c>
      <c r="J2652" s="17">
        <v>0.1330629958897</v>
      </c>
      <c r="K2652" s="17">
        <v>0.23131091132644099</v>
      </c>
      <c r="L2652" s="17">
        <v>3.9095222960630401E-2</v>
      </c>
      <c r="M2652" s="17"/>
      <c r="N2652" s="17">
        <v>5.5757763015987602E-2</v>
      </c>
      <c r="O2652" s="17">
        <v>0.19234109191929299</v>
      </c>
      <c r="P2652" s="17">
        <v>0.18783405504794601</v>
      </c>
      <c r="Q2652" s="17">
        <v>7.3964040999099104E-2</v>
      </c>
      <c r="R2652" s="17"/>
      <c r="S2652" s="17">
        <v>0</v>
      </c>
      <c r="T2652" s="17">
        <v>0.19140018689504901</v>
      </c>
      <c r="U2652" s="17">
        <v>0</v>
      </c>
      <c r="V2652" s="17">
        <v>0</v>
      </c>
      <c r="W2652" s="17">
        <v>0</v>
      </c>
      <c r="X2652" s="17">
        <v>0.66774866988455395</v>
      </c>
      <c r="Y2652" s="17">
        <v>0.22296970347761999</v>
      </c>
      <c r="Z2652" s="17">
        <v>0</v>
      </c>
      <c r="AA2652" s="17">
        <v>6.9975157151283093E-2</v>
      </c>
      <c r="AB2652" s="17">
        <v>0.193721259565131</v>
      </c>
      <c r="AC2652" s="17">
        <v>0.18749180530653101</v>
      </c>
      <c r="AD2652" s="17">
        <v>0</v>
      </c>
      <c r="AE2652" s="17"/>
      <c r="AF2652" s="17">
        <v>0.15843710809988701</v>
      </c>
      <c r="AG2652" s="17">
        <v>0.110633580030208</v>
      </c>
      <c r="AH2652" s="17">
        <v>6.4124460074239095E-2</v>
      </c>
      <c r="AI2652" s="17"/>
      <c r="AJ2652" s="17">
        <v>0.18451875683183599</v>
      </c>
      <c r="AK2652" s="17">
        <v>0.130481660236347</v>
      </c>
      <c r="AL2652" s="17">
        <v>0</v>
      </c>
      <c r="AM2652" s="17">
        <v>0</v>
      </c>
      <c r="AN2652" s="17">
        <v>0.105683215592956</v>
      </c>
      <c r="AO2652" s="17"/>
      <c r="AP2652" s="17">
        <v>0.12841156238929599</v>
      </c>
      <c r="AQ2652" s="17">
        <v>0.167408996552388</v>
      </c>
      <c r="AR2652" s="17">
        <v>0</v>
      </c>
      <c r="AS2652" s="17">
        <v>0.13378813209773799</v>
      </c>
      <c r="AT2652" s="17">
        <v>0</v>
      </c>
      <c r="AU2652" s="17"/>
      <c r="AV2652" s="17">
        <v>3.7791492278209701E-2</v>
      </c>
      <c r="AW2652" s="17">
        <v>0.177228121576579</v>
      </c>
      <c r="AX2652" s="17">
        <v>0</v>
      </c>
      <c r="AY2652" s="17">
        <v>0.27721234654563098</v>
      </c>
      <c r="AZ2652" s="17">
        <v>0</v>
      </c>
      <c r="BA2652" s="17">
        <v>0.100721814337458</v>
      </c>
      <c r="BB2652" s="17"/>
      <c r="BC2652" s="17">
        <v>6.7480502993209096E-2</v>
      </c>
      <c r="BD2652" s="17">
        <v>0.23022262016308501</v>
      </c>
      <c r="BE2652" s="17">
        <v>4.88963518699237E-2</v>
      </c>
      <c r="BF2652" s="17">
        <v>0.15104624292246799</v>
      </c>
      <c r="BG2652" s="17" t="s">
        <v>697</v>
      </c>
    </row>
    <row r="2653" spans="2:59" x14ac:dyDescent="0.35">
      <c r="B2653" t="s">
        <v>690</v>
      </c>
      <c r="C2653" s="17">
        <v>0.22799087739455101</v>
      </c>
      <c r="D2653" s="17">
        <v>0.26184871402044302</v>
      </c>
      <c r="E2653" s="17">
        <v>0.197626150189054</v>
      </c>
      <c r="F2653" s="17"/>
      <c r="G2653" s="17">
        <v>0.26434887860204398</v>
      </c>
      <c r="H2653" s="17">
        <v>0.33924063715244901</v>
      </c>
      <c r="I2653" s="17">
        <v>0.13778836857250901</v>
      </c>
      <c r="J2653" s="17">
        <v>8.4033308332756906E-2</v>
      </c>
      <c r="K2653" s="17">
        <v>0.251318809697818</v>
      </c>
      <c r="L2653" s="17">
        <v>0.28559728549886698</v>
      </c>
      <c r="M2653" s="17"/>
      <c r="N2653" s="17">
        <v>0.231172928211407</v>
      </c>
      <c r="O2653" s="17">
        <v>0.18895114379670999</v>
      </c>
      <c r="P2653" s="17">
        <v>0.23403723335947499</v>
      </c>
      <c r="Q2653" s="17">
        <v>0.25452426294008801</v>
      </c>
      <c r="R2653" s="17"/>
      <c r="S2653" s="17">
        <v>0.41405070160817797</v>
      </c>
      <c r="T2653" s="17">
        <v>0.14737509029978699</v>
      </c>
      <c r="U2653" s="17">
        <v>0.119648428114475</v>
      </c>
      <c r="V2653" s="17">
        <v>0.16416371764451801</v>
      </c>
      <c r="W2653" s="17">
        <v>0.20102073647883201</v>
      </c>
      <c r="X2653" s="17">
        <v>0.19179373676317399</v>
      </c>
      <c r="Y2653" s="17">
        <v>0</v>
      </c>
      <c r="Z2653" s="17">
        <v>0.51374218495538804</v>
      </c>
      <c r="AA2653" s="17">
        <v>0.34469604824483202</v>
      </c>
      <c r="AB2653" s="17">
        <v>7.9715183738126805E-2</v>
      </c>
      <c r="AC2653" s="17">
        <v>0</v>
      </c>
      <c r="AD2653" s="17">
        <v>0.66495219264212202</v>
      </c>
      <c r="AE2653" s="17"/>
      <c r="AF2653" s="17">
        <v>0.23930540959428201</v>
      </c>
      <c r="AG2653" s="17">
        <v>0.221074209322805</v>
      </c>
      <c r="AH2653" s="17">
        <v>0.23072196493909</v>
      </c>
      <c r="AI2653" s="17"/>
      <c r="AJ2653" s="17">
        <v>0.21993370447139299</v>
      </c>
      <c r="AK2653" s="17">
        <v>0.32890147251357899</v>
      </c>
      <c r="AL2653" s="17">
        <v>0</v>
      </c>
      <c r="AM2653" s="17">
        <v>0.30144735357191399</v>
      </c>
      <c r="AN2653" s="17">
        <v>0.28535798994740202</v>
      </c>
      <c r="AO2653" s="17"/>
      <c r="AP2653" s="17">
        <v>0.27847357306833798</v>
      </c>
      <c r="AQ2653" s="17">
        <v>0.29487644125226697</v>
      </c>
      <c r="AR2653" s="17">
        <v>0</v>
      </c>
      <c r="AS2653" s="17">
        <v>0.28614161918109399</v>
      </c>
      <c r="AT2653" s="17">
        <v>0.22746960297433499</v>
      </c>
      <c r="AU2653" s="17"/>
      <c r="AV2653" s="17">
        <v>0.32446556023205197</v>
      </c>
      <c r="AW2653" s="17">
        <v>0.234030596911982</v>
      </c>
      <c r="AX2653" s="17">
        <v>0</v>
      </c>
      <c r="AY2653" s="17">
        <v>0.27631355883071501</v>
      </c>
      <c r="AZ2653" s="17">
        <v>0.172519063426225</v>
      </c>
      <c r="BA2653" s="17">
        <v>0</v>
      </c>
      <c r="BB2653" s="17"/>
      <c r="BC2653" s="17">
        <v>0.24675799157894199</v>
      </c>
      <c r="BD2653" s="17">
        <v>0.127966506832529</v>
      </c>
      <c r="BE2653" s="17">
        <v>0.178481872557892</v>
      </c>
      <c r="BF2653" s="17">
        <v>0.32688673838280202</v>
      </c>
      <c r="BG2653" s="17" t="s">
        <v>697</v>
      </c>
    </row>
    <row r="2654" spans="2:59" x14ac:dyDescent="0.35">
      <c r="B2654" t="s">
        <v>691</v>
      </c>
      <c r="C2654" s="17">
        <v>0.25124139892012898</v>
      </c>
      <c r="D2654" s="17">
        <v>0.23738733711329599</v>
      </c>
      <c r="E2654" s="17">
        <v>0.26366613863698601</v>
      </c>
      <c r="F2654" s="17"/>
      <c r="G2654" s="17">
        <v>0.16781412016622399</v>
      </c>
      <c r="H2654" s="17">
        <v>0.32850910529752603</v>
      </c>
      <c r="I2654" s="17">
        <v>0.29873354974341298</v>
      </c>
      <c r="J2654" s="17">
        <v>0.31505412337130401</v>
      </c>
      <c r="K2654" s="17">
        <v>0.155420538264673</v>
      </c>
      <c r="L2654" s="17">
        <v>0.24840865522448499</v>
      </c>
      <c r="M2654" s="17"/>
      <c r="N2654" s="17">
        <v>0.28537661328048602</v>
      </c>
      <c r="O2654" s="17">
        <v>0.17398553273613401</v>
      </c>
      <c r="P2654" s="17">
        <v>0.22711318212836201</v>
      </c>
      <c r="Q2654" s="17">
        <v>0.31355450823532699</v>
      </c>
      <c r="R2654" s="17"/>
      <c r="S2654" s="17">
        <v>0.17390808246773301</v>
      </c>
      <c r="T2654" s="17">
        <v>0.409958045966763</v>
      </c>
      <c r="U2654" s="17">
        <v>0.48060760446064799</v>
      </c>
      <c r="V2654" s="17">
        <v>0.256534340419249</v>
      </c>
      <c r="W2654" s="17">
        <v>0.184062734976085</v>
      </c>
      <c r="X2654" s="17">
        <v>0</v>
      </c>
      <c r="Y2654" s="17">
        <v>0.42721161720582601</v>
      </c>
      <c r="Z2654" s="17">
        <v>0.25224494678161902</v>
      </c>
      <c r="AA2654" s="17">
        <v>0.19194841550965999</v>
      </c>
      <c r="AB2654" s="17">
        <v>9.9807305994836004E-2</v>
      </c>
      <c r="AC2654" s="17">
        <v>0.19395139953016</v>
      </c>
      <c r="AD2654" s="17">
        <v>0</v>
      </c>
      <c r="AE2654" s="17"/>
      <c r="AF2654" s="17">
        <v>0.23233781440908199</v>
      </c>
      <c r="AG2654" s="17">
        <v>0.250490567836477</v>
      </c>
      <c r="AH2654" s="17">
        <v>0.50247176044696396</v>
      </c>
      <c r="AI2654" s="17"/>
      <c r="AJ2654" s="17">
        <v>0.22891337060889999</v>
      </c>
      <c r="AK2654" s="17">
        <v>0.17418932194638401</v>
      </c>
      <c r="AL2654" s="17">
        <v>0.506646959696192</v>
      </c>
      <c r="AM2654" s="17">
        <v>0.36085178491776398</v>
      </c>
      <c r="AN2654" s="17">
        <v>0.505038334554894</v>
      </c>
      <c r="AO2654" s="17"/>
      <c r="AP2654" s="17">
        <v>0.31516743973729999</v>
      </c>
      <c r="AQ2654" s="17">
        <v>0.19474677093749301</v>
      </c>
      <c r="AR2654" s="17">
        <v>0.380179877126407</v>
      </c>
      <c r="AS2654" s="17">
        <v>6.3163784586515101E-2</v>
      </c>
      <c r="AT2654" s="17">
        <v>0</v>
      </c>
      <c r="AU2654" s="17"/>
      <c r="AV2654" s="17">
        <v>0.23684984149803201</v>
      </c>
      <c r="AW2654" s="17">
        <v>0.28067629753877898</v>
      </c>
      <c r="AX2654" s="17">
        <v>0.44537568662743898</v>
      </c>
      <c r="AY2654" s="17">
        <v>8.4833800642716797E-2</v>
      </c>
      <c r="AZ2654" s="17">
        <v>0</v>
      </c>
      <c r="BA2654" s="17">
        <v>0.59392517717868198</v>
      </c>
      <c r="BB2654" s="17"/>
      <c r="BC2654" s="17">
        <v>0.29730135170137301</v>
      </c>
      <c r="BD2654" s="17">
        <v>0.30282431564659401</v>
      </c>
      <c r="BE2654" s="17">
        <v>0.30501641012158798</v>
      </c>
      <c r="BF2654" s="17">
        <v>9.8685018070605604E-2</v>
      </c>
      <c r="BG2654" s="17" t="s">
        <v>697</v>
      </c>
    </row>
    <row r="2655" spans="2:59" x14ac:dyDescent="0.35">
      <c r="B2655" t="s">
        <v>692</v>
      </c>
      <c r="C2655" s="17">
        <v>0.102714925747765</v>
      </c>
      <c r="D2655" s="17">
        <v>0.11898696094056101</v>
      </c>
      <c r="E2655" s="17">
        <v>8.8121674703200495E-2</v>
      </c>
      <c r="F2655" s="17"/>
      <c r="G2655" s="17">
        <v>0.22175268774898599</v>
      </c>
      <c r="H2655" s="17">
        <v>4.6647832484689997E-2</v>
      </c>
      <c r="I2655" s="17">
        <v>0.13137955637080501</v>
      </c>
      <c r="J2655" s="17">
        <v>0.104697382623452</v>
      </c>
      <c r="K2655" s="17">
        <v>0</v>
      </c>
      <c r="L2655" s="17">
        <v>9.6206136106658804E-2</v>
      </c>
      <c r="M2655" s="17"/>
      <c r="N2655" s="17">
        <v>8.8731870942824101E-2</v>
      </c>
      <c r="O2655" s="17">
        <v>0.278934365919217</v>
      </c>
      <c r="P2655" s="17">
        <v>6.1917033995932402E-2</v>
      </c>
      <c r="Q2655" s="17">
        <v>0</v>
      </c>
      <c r="R2655" s="17"/>
      <c r="S2655" s="17">
        <v>8.5204358855203305E-2</v>
      </c>
      <c r="T2655" s="17">
        <v>5.26705970696352E-2</v>
      </c>
      <c r="U2655" s="17">
        <v>0.108905830850535</v>
      </c>
      <c r="V2655" s="17">
        <v>0.31475578358629103</v>
      </c>
      <c r="W2655" s="17">
        <v>0.42849906354335598</v>
      </c>
      <c r="X2655" s="17">
        <v>0</v>
      </c>
      <c r="Y2655" s="17">
        <v>0</v>
      </c>
      <c r="Z2655" s="17">
        <v>0</v>
      </c>
      <c r="AA2655" s="17">
        <v>0.18608388234120701</v>
      </c>
      <c r="AB2655" s="17">
        <v>0</v>
      </c>
      <c r="AC2655" s="17">
        <v>0</v>
      </c>
      <c r="AD2655" s="17">
        <v>0.33504780735787798</v>
      </c>
      <c r="AE2655" s="17"/>
      <c r="AF2655" s="17">
        <v>2.27751696596642E-2</v>
      </c>
      <c r="AG2655" s="17">
        <v>0.113829502378961</v>
      </c>
      <c r="AH2655" s="17">
        <v>6.3054888561723907E-2</v>
      </c>
      <c r="AI2655" s="17"/>
      <c r="AJ2655" s="17">
        <v>4.83092086208202E-2</v>
      </c>
      <c r="AK2655" s="17">
        <v>8.2553820987097806E-2</v>
      </c>
      <c r="AL2655" s="17">
        <v>0.21744948615901999</v>
      </c>
      <c r="AM2655" s="17">
        <v>0</v>
      </c>
      <c r="AN2655" s="17">
        <v>0.10392045990474701</v>
      </c>
      <c r="AO2655" s="17"/>
      <c r="AP2655" s="17">
        <v>0</v>
      </c>
      <c r="AQ2655" s="17">
        <v>8.2968174022596805E-2</v>
      </c>
      <c r="AR2655" s="17">
        <v>0.34736716428450598</v>
      </c>
      <c r="AS2655" s="17">
        <v>7.9092464952685501E-2</v>
      </c>
      <c r="AT2655" s="17">
        <v>0.28117591795095498</v>
      </c>
      <c r="AU2655" s="17"/>
      <c r="AV2655" s="17">
        <v>0.11636624650636899</v>
      </c>
      <c r="AW2655" s="17">
        <v>4.5076925672550103E-2</v>
      </c>
      <c r="AX2655" s="17">
        <v>0.36315396218957602</v>
      </c>
      <c r="AY2655" s="17">
        <v>3.8883568565884798E-2</v>
      </c>
      <c r="AZ2655" s="17">
        <v>0.21325137683728701</v>
      </c>
      <c r="BA2655" s="17">
        <v>0</v>
      </c>
      <c r="BB2655" s="17"/>
      <c r="BC2655" s="17">
        <v>3.9365138823948202E-2</v>
      </c>
      <c r="BD2655" s="17">
        <v>0.180790590277291</v>
      </c>
      <c r="BE2655" s="17">
        <v>0.225932348656393</v>
      </c>
      <c r="BF2655" s="17">
        <v>0</v>
      </c>
      <c r="BG2655" s="17" t="s">
        <v>697</v>
      </c>
    </row>
    <row r="2656" spans="2:59" x14ac:dyDescent="0.35">
      <c r="B2656" t="s">
        <v>598</v>
      </c>
      <c r="C2656" s="17">
        <v>5.5325575703321202E-2</v>
      </c>
      <c r="D2656" s="17">
        <v>2.9701336219851E-2</v>
      </c>
      <c r="E2656" s="17">
        <v>7.8306165111945505E-2</v>
      </c>
      <c r="F2656" s="17"/>
      <c r="G2656" s="17">
        <v>9.5582397642171593E-2</v>
      </c>
      <c r="H2656" s="17">
        <v>6.0078588584673499E-2</v>
      </c>
      <c r="I2656" s="17">
        <v>4.5672707512412702E-2</v>
      </c>
      <c r="J2656" s="17">
        <v>8.6068838676126094E-2</v>
      </c>
      <c r="K2656" s="17">
        <v>4.9924159503876298E-2</v>
      </c>
      <c r="L2656" s="17">
        <v>0</v>
      </c>
      <c r="M2656" s="17"/>
      <c r="N2656" s="17">
        <v>7.8940709676820695E-2</v>
      </c>
      <c r="O2656" s="17">
        <v>7.50663785328059E-2</v>
      </c>
      <c r="P2656" s="17">
        <v>2.6204146410539701E-2</v>
      </c>
      <c r="Q2656" s="17">
        <v>4.2160625829792499E-2</v>
      </c>
      <c r="R2656" s="17"/>
      <c r="S2656" s="17">
        <v>8.3492548390133897E-2</v>
      </c>
      <c r="T2656" s="17">
        <v>5.0500177417351799E-2</v>
      </c>
      <c r="U2656" s="17">
        <v>0.10299983619591201</v>
      </c>
      <c r="V2656" s="17">
        <v>0</v>
      </c>
      <c r="W2656" s="17">
        <v>0</v>
      </c>
      <c r="X2656" s="17">
        <v>0</v>
      </c>
      <c r="Y2656" s="17">
        <v>0</v>
      </c>
      <c r="Z2656" s="17">
        <v>0</v>
      </c>
      <c r="AA2656" s="17">
        <v>0</v>
      </c>
      <c r="AB2656" s="17">
        <v>8.96157949605913E-2</v>
      </c>
      <c r="AC2656" s="17">
        <v>0.36734373780330598</v>
      </c>
      <c r="AD2656" s="17">
        <v>0</v>
      </c>
      <c r="AE2656" s="17"/>
      <c r="AF2656" s="17">
        <v>2.2765734792721301E-2</v>
      </c>
      <c r="AG2656" s="17">
        <v>9.5421400225210604E-2</v>
      </c>
      <c r="AH2656" s="17">
        <v>0</v>
      </c>
      <c r="AI2656" s="17"/>
      <c r="AJ2656" s="17">
        <v>4.0679869116969497E-2</v>
      </c>
      <c r="AK2656" s="17">
        <v>5.73711539792299E-2</v>
      </c>
      <c r="AL2656" s="17">
        <v>0</v>
      </c>
      <c r="AM2656" s="17">
        <v>0</v>
      </c>
      <c r="AN2656" s="17">
        <v>0</v>
      </c>
      <c r="AO2656" s="17"/>
      <c r="AP2656" s="17">
        <v>3.01253512824942E-2</v>
      </c>
      <c r="AQ2656" s="17">
        <v>6.3618677559033096E-2</v>
      </c>
      <c r="AR2656" s="17">
        <v>8.3547851379985397E-2</v>
      </c>
      <c r="AS2656" s="17">
        <v>0</v>
      </c>
      <c r="AT2656" s="17">
        <v>0.49135447907471003</v>
      </c>
      <c r="AU2656" s="17"/>
      <c r="AV2656" s="17">
        <v>6.1044892597382903E-2</v>
      </c>
      <c r="AW2656" s="17">
        <v>3.20470484948321E-2</v>
      </c>
      <c r="AX2656" s="17">
        <v>9.5533484678679406E-2</v>
      </c>
      <c r="AY2656" s="17">
        <v>3.88674606158163E-2</v>
      </c>
      <c r="AZ2656" s="17">
        <v>0.37265644917758201</v>
      </c>
      <c r="BA2656" s="17">
        <v>0</v>
      </c>
      <c r="BB2656" s="17"/>
      <c r="BC2656" s="17">
        <v>0</v>
      </c>
      <c r="BD2656" s="17">
        <v>9.7010666821043506E-2</v>
      </c>
      <c r="BE2656" s="17">
        <v>4.2207193980017502E-2</v>
      </c>
      <c r="BF2656" s="17">
        <v>3.4944679095388502E-2</v>
      </c>
      <c r="BG2656" s="17" t="s">
        <v>697</v>
      </c>
    </row>
    <row r="2657" spans="2:59" x14ac:dyDescent="0.35">
      <c r="B2657" t="s">
        <v>722</v>
      </c>
      <c r="C2657" s="17">
        <v>8.3546133350501303E-2</v>
      </c>
      <c r="D2657" s="17">
        <v>5.2595248362300298E-2</v>
      </c>
      <c r="E2657" s="17">
        <v>0.11130381881102901</v>
      </c>
      <c r="F2657" s="17"/>
      <c r="G2657" s="17">
        <v>0</v>
      </c>
      <c r="H2657" s="17">
        <v>6.5349267572080996E-2</v>
      </c>
      <c r="I2657" s="17">
        <v>0</v>
      </c>
      <c r="J2657" s="17">
        <v>4.1589849012802903E-2</v>
      </c>
      <c r="K2657" s="17">
        <v>0.26067187222811899</v>
      </c>
      <c r="L2657" s="17">
        <v>0.132990454348416</v>
      </c>
      <c r="M2657" s="17"/>
      <c r="N2657" s="17">
        <v>0.11851105003340399</v>
      </c>
      <c r="O2657" s="17">
        <v>0</v>
      </c>
      <c r="P2657" s="17">
        <v>0.12006140859231999</v>
      </c>
      <c r="Q2657" s="17">
        <v>7.2130264397819596E-2</v>
      </c>
      <c r="R2657" s="17"/>
      <c r="S2657" s="17">
        <v>5.9842569973690397E-2</v>
      </c>
      <c r="T2657" s="17">
        <v>4.9461032888922701E-2</v>
      </c>
      <c r="U2657" s="17">
        <v>9.8723680568419195E-2</v>
      </c>
      <c r="V2657" s="17">
        <v>0.264546158349942</v>
      </c>
      <c r="W2657" s="17">
        <v>0</v>
      </c>
      <c r="X2657" s="17">
        <v>0</v>
      </c>
      <c r="Y2657" s="17">
        <v>0.11430670024841599</v>
      </c>
      <c r="Z2657" s="17">
        <v>0.12612247339080901</v>
      </c>
      <c r="AA2657" s="17">
        <v>6.8512744611048101E-2</v>
      </c>
      <c r="AB2657" s="17">
        <v>9.6108596489768897E-2</v>
      </c>
      <c r="AC2657" s="17">
        <v>0.14492191221425799</v>
      </c>
      <c r="AD2657" s="17">
        <v>0</v>
      </c>
      <c r="AE2657" s="17"/>
      <c r="AF2657" s="17">
        <v>0.121140538382813</v>
      </c>
      <c r="AG2657" s="17">
        <v>0.10413716773015499</v>
      </c>
      <c r="AH2657" s="17">
        <v>0</v>
      </c>
      <c r="AI2657" s="17"/>
      <c r="AJ2657" s="17">
        <v>0.12660676769781301</v>
      </c>
      <c r="AK2657" s="17">
        <v>0.10906614193999099</v>
      </c>
      <c r="AL2657" s="17">
        <v>0.13720765476625499</v>
      </c>
      <c r="AM2657" s="17">
        <v>0</v>
      </c>
      <c r="AN2657" s="17">
        <v>0</v>
      </c>
      <c r="AO2657" s="17"/>
      <c r="AP2657" s="17">
        <v>7.6989347479330006E-2</v>
      </c>
      <c r="AQ2657" s="17">
        <v>0.10473949255531199</v>
      </c>
      <c r="AR2657" s="17">
        <v>0.188905107209101</v>
      </c>
      <c r="AS2657" s="17">
        <v>0</v>
      </c>
      <c r="AT2657" s="17">
        <v>0</v>
      </c>
      <c r="AU2657" s="17"/>
      <c r="AV2657" s="17">
        <v>8.8733118844612699E-2</v>
      </c>
      <c r="AW2657" s="17">
        <v>0.12777607451640199</v>
      </c>
      <c r="AX2657" s="17">
        <v>9.5936866504305801E-2</v>
      </c>
      <c r="AY2657" s="17">
        <v>0</v>
      </c>
      <c r="AZ2657" s="17">
        <v>0</v>
      </c>
      <c r="BA2657" s="17">
        <v>0.213128032377187</v>
      </c>
      <c r="BB2657" s="17"/>
      <c r="BC2657" s="17">
        <v>0.14855167743313</v>
      </c>
      <c r="BD2657" s="17">
        <v>2.5582303140172898E-2</v>
      </c>
      <c r="BE2657" s="17">
        <v>3.7591550112319197E-2</v>
      </c>
      <c r="BF2657" s="17">
        <v>0.13478768972678501</v>
      </c>
      <c r="BG2657" s="17" t="s">
        <v>697</v>
      </c>
    </row>
    <row r="2658" spans="2:59" x14ac:dyDescent="0.35">
      <c r="B2658" t="s">
        <v>100</v>
      </c>
      <c r="C2658" s="17">
        <v>2.85736419654323E-2</v>
      </c>
      <c r="D2658" s="17">
        <v>0</v>
      </c>
      <c r="E2658" s="17">
        <v>5.4199344314187797E-2</v>
      </c>
      <c r="F2658" s="17"/>
      <c r="G2658" s="17">
        <v>0</v>
      </c>
      <c r="H2658" s="17">
        <v>0</v>
      </c>
      <c r="I2658" s="17">
        <v>4.4688717483260303E-2</v>
      </c>
      <c r="J2658" s="17">
        <v>8.0116207091431801E-2</v>
      </c>
      <c r="K2658" s="17">
        <v>0</v>
      </c>
      <c r="L2658" s="17">
        <v>3.98085307688694E-2</v>
      </c>
      <c r="M2658" s="17"/>
      <c r="N2658" s="17">
        <v>2.5783638206071699E-2</v>
      </c>
      <c r="O2658" s="17">
        <v>0</v>
      </c>
      <c r="P2658" s="17">
        <v>2.42471530730318E-2</v>
      </c>
      <c r="Q2658" s="17">
        <v>6.6199009631103298E-2</v>
      </c>
      <c r="R2658" s="17"/>
      <c r="S2658" s="17">
        <v>0</v>
      </c>
      <c r="T2658" s="17">
        <v>0</v>
      </c>
      <c r="U2658" s="17">
        <v>0</v>
      </c>
      <c r="V2658" s="17">
        <v>0</v>
      </c>
      <c r="W2658" s="17">
        <v>0</v>
      </c>
      <c r="X2658" s="17">
        <v>0</v>
      </c>
      <c r="Y2658" s="17">
        <v>0</v>
      </c>
      <c r="Z2658" s="17">
        <v>0.10789039487218401</v>
      </c>
      <c r="AA2658" s="17">
        <v>7.1667567124029594E-2</v>
      </c>
      <c r="AB2658" s="17">
        <v>0.168690855248226</v>
      </c>
      <c r="AC2658" s="17">
        <v>0</v>
      </c>
      <c r="AD2658" s="17">
        <v>0</v>
      </c>
      <c r="AE2658" s="17"/>
      <c r="AF2658" s="17">
        <v>4.6367938435060201E-2</v>
      </c>
      <c r="AG2658" s="17">
        <v>3.1661823069050798E-2</v>
      </c>
      <c r="AH2658" s="17">
        <v>0</v>
      </c>
      <c r="AI2658" s="17"/>
      <c r="AJ2658" s="17">
        <v>2.1542513791872699E-2</v>
      </c>
      <c r="AK2658" s="17">
        <v>2.2924990504905401E-2</v>
      </c>
      <c r="AL2658" s="17">
        <v>0</v>
      </c>
      <c r="AM2658" s="17">
        <v>0</v>
      </c>
      <c r="AN2658" s="17">
        <v>0</v>
      </c>
      <c r="AO2658" s="17"/>
      <c r="AP2658" s="17">
        <v>3.4626746909339798E-2</v>
      </c>
      <c r="AQ2658" s="17">
        <v>1.6346495130437299E-2</v>
      </c>
      <c r="AR2658" s="17">
        <v>0</v>
      </c>
      <c r="AS2658" s="17">
        <v>6.9422519107532304E-2</v>
      </c>
      <c r="AT2658" s="17">
        <v>0</v>
      </c>
      <c r="AU2658" s="17"/>
      <c r="AV2658" s="17">
        <v>0</v>
      </c>
      <c r="AW2658" s="17">
        <v>0</v>
      </c>
      <c r="AX2658" s="17">
        <v>0</v>
      </c>
      <c r="AY2658" s="17">
        <v>7.9163006921151302E-2</v>
      </c>
      <c r="AZ2658" s="17">
        <v>0</v>
      </c>
      <c r="BA2658" s="17">
        <v>9.2224976106673004E-2</v>
      </c>
      <c r="BB2658" s="17"/>
      <c r="BC2658" s="17">
        <v>6.4047903784786406E-2</v>
      </c>
      <c r="BD2658" s="17">
        <v>0</v>
      </c>
      <c r="BE2658" s="17">
        <v>0</v>
      </c>
      <c r="BF2658" s="17">
        <v>7.4358006939458501E-2</v>
      </c>
      <c r="BG2658" s="17" t="s">
        <v>697</v>
      </c>
    </row>
    <row r="2659" spans="2:59" x14ac:dyDescent="0.35">
      <c r="C2659" s="17"/>
      <c r="D2659" s="17"/>
      <c r="E2659" s="17"/>
      <c r="F2659" s="17"/>
      <c r="G2659" s="17"/>
      <c r="H2659" s="17"/>
      <c r="I2659" s="17"/>
      <c r="J2659" s="17"/>
      <c r="K2659" s="17"/>
      <c r="L2659" s="17"/>
      <c r="M2659" s="17"/>
      <c r="N2659" s="17"/>
      <c r="O2659" s="17"/>
      <c r="P2659" s="17"/>
      <c r="Q2659" s="17"/>
      <c r="R2659" s="17"/>
      <c r="S2659" s="17"/>
      <c r="T2659" s="17"/>
      <c r="U2659" s="17"/>
      <c r="V2659" s="17"/>
      <c r="W2659" s="17"/>
      <c r="X2659" s="17"/>
      <c r="Y2659" s="17"/>
      <c r="Z2659" s="17"/>
      <c r="AA2659" s="17"/>
      <c r="AB2659" s="17"/>
      <c r="AC2659" s="17"/>
      <c r="AD2659" s="17"/>
      <c r="AE2659" s="17"/>
      <c r="AF2659" s="17"/>
      <c r="AG2659" s="17"/>
      <c r="AH2659" s="17"/>
      <c r="AI2659" s="17"/>
      <c r="AJ2659" s="17"/>
      <c r="AK2659" s="17"/>
      <c r="AL2659" s="17"/>
      <c r="AM2659" s="17"/>
      <c r="AN2659" s="17"/>
      <c r="AO2659" s="17"/>
      <c r="AP2659" s="17"/>
      <c r="AQ2659" s="17"/>
      <c r="AR2659" s="17"/>
      <c r="AS2659" s="17"/>
      <c r="AT2659" s="17"/>
      <c r="AU2659" s="17"/>
      <c r="AV2659" s="17"/>
      <c r="AW2659" s="17"/>
      <c r="AX2659" s="17"/>
      <c r="AY2659" s="17"/>
      <c r="AZ2659" s="17"/>
      <c r="BA2659" s="17"/>
      <c r="BB2659" s="17"/>
      <c r="BC2659" s="17"/>
      <c r="BD2659" s="17"/>
      <c r="BE2659" s="17"/>
      <c r="BF2659" s="17"/>
      <c r="BG2659" s="17"/>
    </row>
    <row r="2660" spans="2:59" x14ac:dyDescent="0.35">
      <c r="B2660" s="6" t="s">
        <v>727</v>
      </c>
      <c r="C2660" s="17"/>
      <c r="D2660" s="17"/>
      <c r="E2660" s="17"/>
      <c r="F2660" s="17"/>
      <c r="G2660" s="17"/>
      <c r="H2660" s="17"/>
      <c r="I2660" s="17"/>
      <c r="J2660" s="17"/>
      <c r="K2660" s="17"/>
      <c r="L2660" s="17"/>
      <c r="M2660" s="17"/>
      <c r="N2660" s="17"/>
      <c r="O2660" s="17"/>
      <c r="P2660" s="17"/>
      <c r="Q2660" s="17"/>
      <c r="R2660" s="17"/>
      <c r="S2660" s="17"/>
      <c r="T2660" s="17"/>
      <c r="U2660" s="17"/>
      <c r="V2660" s="17"/>
      <c r="W2660" s="17"/>
      <c r="X2660" s="17"/>
      <c r="Y2660" s="17"/>
      <c r="Z2660" s="17"/>
      <c r="AA2660" s="17"/>
      <c r="AB2660" s="17"/>
      <c r="AC2660" s="17"/>
      <c r="AD2660" s="17"/>
      <c r="AE2660" s="17"/>
      <c r="AF2660" s="17"/>
      <c r="AG2660" s="17"/>
      <c r="AH2660" s="17"/>
      <c r="AI2660" s="17"/>
      <c r="AJ2660" s="17"/>
      <c r="AK2660" s="17"/>
      <c r="AL2660" s="17"/>
      <c r="AM2660" s="17"/>
      <c r="AN2660" s="17"/>
      <c r="AO2660" s="17"/>
      <c r="AP2660" s="17"/>
      <c r="AQ2660" s="17"/>
      <c r="AR2660" s="17"/>
      <c r="AS2660" s="17"/>
      <c r="AT2660" s="17"/>
      <c r="AU2660" s="17"/>
      <c r="AV2660" s="17"/>
      <c r="AW2660" s="17"/>
      <c r="AX2660" s="17"/>
      <c r="AY2660" s="17"/>
      <c r="AZ2660" s="17"/>
      <c r="BA2660" s="17"/>
      <c r="BB2660" s="17"/>
      <c r="BC2660" s="17"/>
      <c r="BD2660" s="17"/>
      <c r="BE2660" s="17"/>
      <c r="BF2660" s="17"/>
      <c r="BG2660" s="17"/>
    </row>
    <row r="2661" spans="2:59" x14ac:dyDescent="0.35">
      <c r="B2661" s="24" t="s">
        <v>760</v>
      </c>
      <c r="C2661" s="17"/>
      <c r="D2661" s="17"/>
      <c r="E2661" s="17"/>
      <c r="F2661" s="17"/>
      <c r="G2661" s="17"/>
      <c r="H2661" s="17"/>
      <c r="I2661" s="17"/>
      <c r="J2661" s="17"/>
      <c r="K2661" s="17"/>
      <c r="L2661" s="17"/>
      <c r="M2661" s="17"/>
      <c r="N2661" s="17"/>
      <c r="O2661" s="17"/>
      <c r="P2661" s="17"/>
      <c r="Q2661" s="17"/>
      <c r="R2661" s="17"/>
      <c r="S2661" s="17"/>
      <c r="T2661" s="17"/>
      <c r="U2661" s="17"/>
      <c r="V2661" s="17"/>
      <c r="W2661" s="17"/>
      <c r="X2661" s="17"/>
      <c r="Y2661" s="17"/>
      <c r="Z2661" s="17"/>
      <c r="AA2661" s="17"/>
      <c r="AB2661" s="17"/>
      <c r="AC2661" s="17"/>
      <c r="AD2661" s="17"/>
      <c r="AE2661" s="17"/>
      <c r="AF2661" s="17"/>
      <c r="AG2661" s="17"/>
      <c r="AH2661" s="17"/>
      <c r="AI2661" s="17"/>
      <c r="AJ2661" s="17"/>
      <c r="AK2661" s="17"/>
      <c r="AL2661" s="17"/>
      <c r="AM2661" s="17"/>
      <c r="AN2661" s="17"/>
      <c r="AO2661" s="17"/>
      <c r="AP2661" s="17"/>
      <c r="AQ2661" s="17"/>
      <c r="AR2661" s="17"/>
      <c r="AS2661" s="17"/>
      <c r="AT2661" s="17"/>
      <c r="AU2661" s="17"/>
      <c r="AV2661" s="17"/>
      <c r="AW2661" s="17"/>
      <c r="AX2661" s="17"/>
      <c r="AY2661" s="17"/>
      <c r="AZ2661" s="17"/>
      <c r="BA2661" s="17"/>
      <c r="BB2661" s="17"/>
      <c r="BC2661" s="17"/>
      <c r="BD2661" s="17"/>
      <c r="BE2661" s="17"/>
      <c r="BF2661" s="17"/>
      <c r="BG2661" s="17"/>
    </row>
    <row r="2662" spans="2:59" x14ac:dyDescent="0.35">
      <c r="B2662" t="s">
        <v>725</v>
      </c>
      <c r="C2662" s="17">
        <v>0.108451400721297</v>
      </c>
      <c r="D2662" s="17">
        <v>0.13680278773145599</v>
      </c>
      <c r="E2662" s="17">
        <v>8.3025023307607707E-2</v>
      </c>
      <c r="F2662" s="17"/>
      <c r="G2662" s="17">
        <v>0.14262765802413299</v>
      </c>
      <c r="H2662" s="17">
        <v>6.9391457057881994E-2</v>
      </c>
      <c r="I2662" s="17">
        <v>0.103570769971117</v>
      </c>
      <c r="J2662" s="17">
        <v>0</v>
      </c>
      <c r="K2662" s="17">
        <v>0.20713063094404699</v>
      </c>
      <c r="L2662" s="17">
        <v>0.132990454348416</v>
      </c>
      <c r="M2662" s="17"/>
      <c r="N2662" s="17">
        <v>0.10537420653854</v>
      </c>
      <c r="O2662" s="17">
        <v>5.1089119086601797E-2</v>
      </c>
      <c r="P2662" s="17">
        <v>0.18320706779028301</v>
      </c>
      <c r="Q2662" s="17">
        <v>7.2130264397819596E-2</v>
      </c>
      <c r="R2662" s="17"/>
      <c r="S2662" s="17">
        <v>3.9033583665012403E-2</v>
      </c>
      <c r="T2662" s="17">
        <v>0.110420208252406</v>
      </c>
      <c r="U2662" s="17">
        <v>9.8723680568419195E-2</v>
      </c>
      <c r="V2662" s="17">
        <v>0.41642717677686703</v>
      </c>
      <c r="W2662" s="17">
        <v>0</v>
      </c>
      <c r="X2662" s="17">
        <v>0.14045759335227201</v>
      </c>
      <c r="Y2662" s="17">
        <v>0.11430670024841599</v>
      </c>
      <c r="Z2662" s="17">
        <v>0</v>
      </c>
      <c r="AA2662" s="17">
        <v>6.8512744611048101E-2</v>
      </c>
      <c r="AB2662" s="17">
        <v>0</v>
      </c>
      <c r="AC2662" s="17">
        <v>0.43870486266653302</v>
      </c>
      <c r="AD2662" s="17">
        <v>0</v>
      </c>
      <c r="AE2662" s="17"/>
      <c r="AF2662" s="17">
        <v>0.121140538382813</v>
      </c>
      <c r="AG2662" s="17">
        <v>7.8205663302656894E-2</v>
      </c>
      <c r="AH2662" s="17">
        <v>7.5686067018269604E-2</v>
      </c>
      <c r="AI2662" s="17"/>
      <c r="AJ2662" s="17">
        <v>0.176091142795818</v>
      </c>
      <c r="AK2662" s="17">
        <v>9.1350359396199093E-2</v>
      </c>
      <c r="AL2662" s="17">
        <v>0</v>
      </c>
      <c r="AM2662" s="17">
        <v>0</v>
      </c>
      <c r="AN2662" s="17">
        <v>0</v>
      </c>
      <c r="AO2662" s="17"/>
      <c r="AP2662" s="17">
        <v>0.156156816181485</v>
      </c>
      <c r="AQ2662" s="17">
        <v>0.116015153698971</v>
      </c>
      <c r="AR2662" s="17">
        <v>0.22899684572787801</v>
      </c>
      <c r="AS2662" s="17">
        <v>0</v>
      </c>
      <c r="AT2662" s="17">
        <v>0</v>
      </c>
      <c r="AU2662" s="17"/>
      <c r="AV2662" s="17">
        <v>0.104068321826634</v>
      </c>
      <c r="AW2662" s="17">
        <v>0.220571771451749</v>
      </c>
      <c r="AX2662" s="17">
        <v>0.14178009794906701</v>
      </c>
      <c r="AY2662" s="17">
        <v>3.3205443019739198E-2</v>
      </c>
      <c r="AZ2662" s="17">
        <v>0</v>
      </c>
      <c r="BA2662" s="17">
        <v>0.103280208863163</v>
      </c>
      <c r="BB2662" s="17"/>
      <c r="BC2662" s="17">
        <v>0.18988811575665901</v>
      </c>
      <c r="BD2662" s="17">
        <v>2.5582303140172898E-2</v>
      </c>
      <c r="BE2662" s="17">
        <v>0.150835654433148</v>
      </c>
      <c r="BF2662" s="17">
        <v>8.5542476139219795E-2</v>
      </c>
      <c r="BG2662" s="17" t="s">
        <v>697</v>
      </c>
    </row>
    <row r="2663" spans="2:59" x14ac:dyDescent="0.35">
      <c r="B2663" t="s">
        <v>689</v>
      </c>
      <c r="C2663" s="17">
        <v>6.6061999192580004E-2</v>
      </c>
      <c r="D2663" s="17">
        <v>7.7247850234803503E-2</v>
      </c>
      <c r="E2663" s="17">
        <v>5.6030191218212698E-2</v>
      </c>
      <c r="F2663" s="17"/>
      <c r="G2663" s="17">
        <v>7.6422692983969601E-2</v>
      </c>
      <c r="H2663" s="17">
        <v>6.1588708212603899E-2</v>
      </c>
      <c r="I2663" s="17">
        <v>7.7104355522920304E-2</v>
      </c>
      <c r="J2663" s="17">
        <v>0.13599447970235301</v>
      </c>
      <c r="K2663" s="17">
        <v>5.3541241284071603E-2</v>
      </c>
      <c r="L2663" s="17">
        <v>0</v>
      </c>
      <c r="M2663" s="17"/>
      <c r="N2663" s="17">
        <v>4.6701205663697197E-2</v>
      </c>
      <c r="O2663" s="17">
        <v>0.21227178066056299</v>
      </c>
      <c r="P2663" s="17">
        <v>2.5432662932386201E-2</v>
      </c>
      <c r="Q2663" s="17">
        <v>0</v>
      </c>
      <c r="R2663" s="17"/>
      <c r="S2663" s="17">
        <v>0.141311308458657</v>
      </c>
      <c r="T2663" s="17">
        <v>0.10677519471788501</v>
      </c>
      <c r="U2663" s="17">
        <v>0</v>
      </c>
      <c r="V2663" s="17">
        <v>0</v>
      </c>
      <c r="W2663" s="17">
        <v>0</v>
      </c>
      <c r="X2663" s="17">
        <v>0</v>
      </c>
      <c r="Y2663" s="17">
        <v>0</v>
      </c>
      <c r="Z2663" s="17">
        <v>0</v>
      </c>
      <c r="AA2663" s="17">
        <v>0</v>
      </c>
      <c r="AB2663" s="17">
        <v>9.6108596489768897E-2</v>
      </c>
      <c r="AC2663" s="17">
        <v>0.36734373780330598</v>
      </c>
      <c r="AD2663" s="17">
        <v>0</v>
      </c>
      <c r="AE2663" s="17"/>
      <c r="AF2663" s="17">
        <v>2.8101982912045999E-2</v>
      </c>
      <c r="AG2663" s="17">
        <v>7.7822120333574094E-2</v>
      </c>
      <c r="AH2663" s="17">
        <v>7.8487590844194099E-2</v>
      </c>
      <c r="AI2663" s="17"/>
      <c r="AJ2663" s="17">
        <v>4.9889546333948702E-2</v>
      </c>
      <c r="AK2663" s="17">
        <v>8.2187629601779305E-2</v>
      </c>
      <c r="AL2663" s="17">
        <v>0</v>
      </c>
      <c r="AM2663" s="17">
        <v>0</v>
      </c>
      <c r="AN2663" s="17">
        <v>0</v>
      </c>
      <c r="AO2663" s="17"/>
      <c r="AP2663" s="17">
        <v>0</v>
      </c>
      <c r="AQ2663" s="17">
        <v>5.9956815653098801E-2</v>
      </c>
      <c r="AR2663" s="17">
        <v>0</v>
      </c>
      <c r="AS2663" s="17">
        <v>0.174019739788563</v>
      </c>
      <c r="AT2663" s="17">
        <v>0.236903791358507</v>
      </c>
      <c r="AU2663" s="17"/>
      <c r="AV2663" s="17">
        <v>2.8423382313261601E-2</v>
      </c>
      <c r="AW2663" s="17">
        <v>4.5076925672550103E-2</v>
      </c>
      <c r="AX2663" s="17">
        <v>6.9331163994615794E-2</v>
      </c>
      <c r="AY2663" s="17">
        <v>0</v>
      </c>
      <c r="AZ2663" s="17">
        <v>0.42124731613574101</v>
      </c>
      <c r="BA2663" s="17">
        <v>0.109847823514024</v>
      </c>
      <c r="BB2663" s="17"/>
      <c r="BC2663" s="17">
        <v>3.9365138823948202E-2</v>
      </c>
      <c r="BD2663" s="17">
        <v>6.9786492249757595E-2</v>
      </c>
      <c r="BE2663" s="17">
        <v>6.23446426177535E-2</v>
      </c>
      <c r="BF2663" s="17">
        <v>5.8993370600438501E-2</v>
      </c>
      <c r="BG2663" s="17" t="s">
        <v>697</v>
      </c>
    </row>
    <row r="2664" spans="2:59" x14ac:dyDescent="0.35">
      <c r="B2664" t="s">
        <v>690</v>
      </c>
      <c r="C2664" s="17">
        <v>0.126904972791306</v>
      </c>
      <c r="D2664" s="17">
        <v>0.18473837847266</v>
      </c>
      <c r="E2664" s="17">
        <v>7.5038233451668698E-2</v>
      </c>
      <c r="F2664" s="17"/>
      <c r="G2664" s="17">
        <v>0.28291478336884202</v>
      </c>
      <c r="H2664" s="17">
        <v>3.4356875330180003E-2</v>
      </c>
      <c r="I2664" s="17">
        <v>0.27740028951545398</v>
      </c>
      <c r="J2664" s="17">
        <v>2.9396356844799999E-2</v>
      </c>
      <c r="K2664" s="17">
        <v>0</v>
      </c>
      <c r="L2664" s="17">
        <v>0.13601466687552799</v>
      </c>
      <c r="M2664" s="17"/>
      <c r="N2664" s="17">
        <v>0.21364164112926001</v>
      </c>
      <c r="O2664" s="17">
        <v>0.15332127823443201</v>
      </c>
      <c r="P2664" s="17">
        <v>8.7039116200846298E-2</v>
      </c>
      <c r="Q2664" s="17">
        <v>3.6930717933933703E-2</v>
      </c>
      <c r="R2664" s="17"/>
      <c r="S2664" s="17">
        <v>0.16202733527507701</v>
      </c>
      <c r="T2664" s="17">
        <v>5.0500177417351799E-2</v>
      </c>
      <c r="U2664" s="17">
        <v>0.108905830850535</v>
      </c>
      <c r="V2664" s="17">
        <v>0.162874765159365</v>
      </c>
      <c r="W2664" s="17">
        <v>0.217649451880394</v>
      </c>
      <c r="X2664" s="17">
        <v>0.360101230745628</v>
      </c>
      <c r="Y2664" s="17">
        <v>0</v>
      </c>
      <c r="Z2664" s="17">
        <v>0</v>
      </c>
      <c r="AA2664" s="17">
        <v>0.31956607875562099</v>
      </c>
      <c r="AB2664" s="17">
        <v>0</v>
      </c>
      <c r="AC2664" s="17">
        <v>0</v>
      </c>
      <c r="AD2664" s="17">
        <v>0</v>
      </c>
      <c r="AE2664" s="17"/>
      <c r="AF2664" s="17">
        <v>6.2511564269695299E-2</v>
      </c>
      <c r="AG2664" s="17">
        <v>0.21308383721148599</v>
      </c>
      <c r="AH2664" s="17">
        <v>0</v>
      </c>
      <c r="AI2664" s="17"/>
      <c r="AJ2664" s="17">
        <v>0.117809492532508</v>
      </c>
      <c r="AK2664" s="17">
        <v>0.161939170503753</v>
      </c>
      <c r="AL2664" s="17">
        <v>0.21744948615901999</v>
      </c>
      <c r="AM2664" s="17">
        <v>0</v>
      </c>
      <c r="AN2664" s="17">
        <v>0</v>
      </c>
      <c r="AO2664" s="17"/>
      <c r="AP2664" s="17">
        <v>0.17743577117543599</v>
      </c>
      <c r="AQ2664" s="17">
        <v>0.130990903652976</v>
      </c>
      <c r="AR2664" s="17">
        <v>0.223374800853719</v>
      </c>
      <c r="AS2664" s="17">
        <v>0</v>
      </c>
      <c r="AT2664" s="17">
        <v>0.53562660566715803</v>
      </c>
      <c r="AU2664" s="17"/>
      <c r="AV2664" s="17">
        <v>0.15432119925977</v>
      </c>
      <c r="AW2664" s="17">
        <v>0.13951419747101201</v>
      </c>
      <c r="AX2664" s="17">
        <v>0.28091706529871102</v>
      </c>
      <c r="AY2664" s="17">
        <v>3.8883568565884798E-2</v>
      </c>
      <c r="AZ2664" s="17">
        <v>0.40623362043803402</v>
      </c>
      <c r="BA2664" s="17">
        <v>0</v>
      </c>
      <c r="BB2664" s="17"/>
      <c r="BC2664" s="17">
        <v>0</v>
      </c>
      <c r="BD2664" s="17">
        <v>0.198228287439733</v>
      </c>
      <c r="BE2664" s="17">
        <v>0.13834452973980699</v>
      </c>
      <c r="BF2664" s="17">
        <v>0.21553308625281301</v>
      </c>
      <c r="BG2664" s="17" t="s">
        <v>697</v>
      </c>
    </row>
    <row r="2665" spans="2:59" x14ac:dyDescent="0.35">
      <c r="B2665" t="s">
        <v>691</v>
      </c>
      <c r="C2665" s="17">
        <v>0.19452021876804801</v>
      </c>
      <c r="D2665" s="17">
        <v>0.223727250868203</v>
      </c>
      <c r="E2665" s="17">
        <v>0.16832647307771501</v>
      </c>
      <c r="F2665" s="17"/>
      <c r="G2665" s="17">
        <v>0.16268575073580099</v>
      </c>
      <c r="H2665" s="17">
        <v>0.16504412296885199</v>
      </c>
      <c r="I2665" s="17">
        <v>0.10422907218285</v>
      </c>
      <c r="J2665" s="17">
        <v>0.26373430145620502</v>
      </c>
      <c r="K2665" s="17">
        <v>0.14805384225835999</v>
      </c>
      <c r="L2665" s="17">
        <v>0.28227842381465201</v>
      </c>
      <c r="M2665" s="17"/>
      <c r="N2665" s="17">
        <v>0.16118898887548699</v>
      </c>
      <c r="O2665" s="17">
        <v>0.13396817495062999</v>
      </c>
      <c r="P2665" s="17">
        <v>0.28114402570065</v>
      </c>
      <c r="Q2665" s="17">
        <v>0.18626880311317801</v>
      </c>
      <c r="R2665" s="17"/>
      <c r="S2665" s="17">
        <v>4.4458964725121501E-2</v>
      </c>
      <c r="T2665" s="17">
        <v>9.6719398615527502E-2</v>
      </c>
      <c r="U2665" s="17">
        <v>0.28520857706907099</v>
      </c>
      <c r="V2665" s="17">
        <v>0.256534340419249</v>
      </c>
      <c r="W2665" s="17">
        <v>0.184062734976085</v>
      </c>
      <c r="X2665" s="17">
        <v>0.16830749398245401</v>
      </c>
      <c r="Y2665" s="17">
        <v>0.319050860600266</v>
      </c>
      <c r="Z2665" s="17">
        <v>0.50679917019444698</v>
      </c>
      <c r="AA2665" s="17">
        <v>0.22291149583216599</v>
      </c>
      <c r="AB2665" s="17">
        <v>0.189423100955427</v>
      </c>
      <c r="AC2665" s="17">
        <v>0</v>
      </c>
      <c r="AD2665" s="17">
        <v>0.69108146424735095</v>
      </c>
      <c r="AE2665" s="17"/>
      <c r="AF2665" s="17">
        <v>0.237371198515164</v>
      </c>
      <c r="AG2665" s="17">
        <v>0.165925915569691</v>
      </c>
      <c r="AH2665" s="17">
        <v>0.19209533233937701</v>
      </c>
      <c r="AI2665" s="17"/>
      <c r="AJ2665" s="17">
        <v>0.188734152268032</v>
      </c>
      <c r="AK2665" s="17">
        <v>0.16467770020251901</v>
      </c>
      <c r="AL2665" s="17">
        <v>0.15913503630220799</v>
      </c>
      <c r="AM2665" s="17">
        <v>0.30144735357191399</v>
      </c>
      <c r="AN2665" s="17">
        <v>0.21282876472116799</v>
      </c>
      <c r="AO2665" s="17"/>
      <c r="AP2665" s="17">
        <v>0.19544128607769801</v>
      </c>
      <c r="AQ2665" s="17">
        <v>0.207740302644005</v>
      </c>
      <c r="AR2665" s="17">
        <v>0.18085677349439899</v>
      </c>
      <c r="AS2665" s="17">
        <v>0.20550583359014599</v>
      </c>
      <c r="AT2665" s="17">
        <v>0</v>
      </c>
      <c r="AU2665" s="17"/>
      <c r="AV2665" s="17">
        <v>0.134259086320835</v>
      </c>
      <c r="AW2665" s="17">
        <v>0.20342046112103601</v>
      </c>
      <c r="AX2665" s="17">
        <v>0.206802179999588</v>
      </c>
      <c r="AY2665" s="17">
        <v>0.26652812241557</v>
      </c>
      <c r="AZ2665" s="17">
        <v>0</v>
      </c>
      <c r="BA2665" s="17">
        <v>0.35583923489092401</v>
      </c>
      <c r="BB2665" s="17"/>
      <c r="BC2665" s="17">
        <v>0.14202824266589401</v>
      </c>
      <c r="BD2665" s="17">
        <v>0.33219260579819399</v>
      </c>
      <c r="BE2665" s="17">
        <v>0.117417826675675</v>
      </c>
      <c r="BF2665" s="17">
        <v>7.9184426089373497E-2</v>
      </c>
      <c r="BG2665" s="17" t="s">
        <v>697</v>
      </c>
    </row>
    <row r="2666" spans="2:59" x14ac:dyDescent="0.35">
      <c r="B2666" t="s">
        <v>692</v>
      </c>
      <c r="C2666" s="17">
        <v>0.189830212574573</v>
      </c>
      <c r="D2666" s="17">
        <v>0.15602433201914401</v>
      </c>
      <c r="E2666" s="17">
        <v>0.22014834401189601</v>
      </c>
      <c r="F2666" s="17"/>
      <c r="G2666" s="17">
        <v>0.29351113538310097</v>
      </c>
      <c r="H2666" s="17">
        <v>0.244747518237515</v>
      </c>
      <c r="I2666" s="17">
        <v>0.26414459176661698</v>
      </c>
      <c r="J2666" s="17">
        <v>0.22440156379923301</v>
      </c>
      <c r="K2666" s="17">
        <v>0.155547199901786</v>
      </c>
      <c r="L2666" s="17">
        <v>0</v>
      </c>
      <c r="M2666" s="17"/>
      <c r="N2666" s="17">
        <v>0.18040520124804901</v>
      </c>
      <c r="O2666" s="17">
        <v>0.21938582609586599</v>
      </c>
      <c r="P2666" s="17">
        <v>0.17105134741796801</v>
      </c>
      <c r="Q2666" s="17">
        <v>0.19756301937814799</v>
      </c>
      <c r="R2666" s="17"/>
      <c r="S2666" s="17">
        <v>0.30500369759999102</v>
      </c>
      <c r="T2666" s="17">
        <v>0.102408039190206</v>
      </c>
      <c r="U2666" s="17">
        <v>0.29839886358749002</v>
      </c>
      <c r="V2666" s="17">
        <v>0</v>
      </c>
      <c r="W2666" s="17">
        <v>0.41187034814179302</v>
      </c>
      <c r="X2666" s="17">
        <v>0.17585977152184001</v>
      </c>
      <c r="Y2666" s="17">
        <v>0.228027516038564</v>
      </c>
      <c r="Z2666" s="17">
        <v>0.37543429988552102</v>
      </c>
      <c r="AA2666" s="17">
        <v>0.18187812266510001</v>
      </c>
      <c r="AB2666" s="17">
        <v>7.9715183738126805E-2</v>
      </c>
      <c r="AC2666" s="17">
        <v>0</v>
      </c>
      <c r="AD2666" s="17">
        <v>0</v>
      </c>
      <c r="AE2666" s="17"/>
      <c r="AF2666" s="17">
        <v>0.165566843133306</v>
      </c>
      <c r="AG2666" s="17">
        <v>0.15826102126782199</v>
      </c>
      <c r="AH2666" s="17">
        <v>0.23203325414970399</v>
      </c>
      <c r="AI2666" s="17"/>
      <c r="AJ2666" s="17">
        <v>0.10155945529922999</v>
      </c>
      <c r="AK2666" s="17">
        <v>0.217233379229468</v>
      </c>
      <c r="AL2666" s="17">
        <v>0.33927197614441201</v>
      </c>
      <c r="AM2666" s="17">
        <v>0.36085178491776398</v>
      </c>
      <c r="AN2666" s="17">
        <v>0.38241289508946202</v>
      </c>
      <c r="AO2666" s="17"/>
      <c r="AP2666" s="17">
        <v>3.5082443533884601E-2</v>
      </c>
      <c r="AQ2666" s="17">
        <v>0.28388596204543798</v>
      </c>
      <c r="AR2666" s="17">
        <v>0.18728744392455701</v>
      </c>
      <c r="AS2666" s="17">
        <v>0.211582695506392</v>
      </c>
      <c r="AT2666" s="17">
        <v>0.22746960297433499</v>
      </c>
      <c r="AU2666" s="17"/>
      <c r="AV2666" s="17">
        <v>0.32526702991979201</v>
      </c>
      <c r="AW2666" s="17">
        <v>4.0520097417035002E-2</v>
      </c>
      <c r="AX2666" s="17">
        <v>9.5936866504305801E-2</v>
      </c>
      <c r="AY2666" s="17">
        <v>0.26120723907309801</v>
      </c>
      <c r="AZ2666" s="17">
        <v>0.172519063426225</v>
      </c>
      <c r="BA2666" s="17">
        <v>0.12333538738057399</v>
      </c>
      <c r="BB2666" s="17"/>
      <c r="BC2666" s="17">
        <v>0.15323941744811201</v>
      </c>
      <c r="BD2666" s="17">
        <v>0.129658035129949</v>
      </c>
      <c r="BE2666" s="17">
        <v>0.22293954222757101</v>
      </c>
      <c r="BF2666" s="17">
        <v>0.27281946512320698</v>
      </c>
      <c r="BG2666" s="17" t="s">
        <v>697</v>
      </c>
    </row>
    <row r="2667" spans="2:59" x14ac:dyDescent="0.35">
      <c r="B2667" t="s">
        <v>598</v>
      </c>
      <c r="C2667" s="17">
        <v>0.105875305811133</v>
      </c>
      <c r="D2667" s="17">
        <v>8.7569008246110996E-2</v>
      </c>
      <c r="E2667" s="17">
        <v>0.122292944594336</v>
      </c>
      <c r="F2667" s="17"/>
      <c r="G2667" s="17">
        <v>0</v>
      </c>
      <c r="H2667" s="17">
        <v>0.191146674203546</v>
      </c>
      <c r="I2667" s="17">
        <v>0.11865959445152501</v>
      </c>
      <c r="J2667" s="17">
        <v>8.9231202173343099E-2</v>
      </c>
      <c r="K2667" s="17">
        <v>0.239508659740859</v>
      </c>
      <c r="L2667" s="17">
        <v>3.9095222960630401E-2</v>
      </c>
      <c r="M2667" s="17"/>
      <c r="N2667" s="17">
        <v>0.114318290470526</v>
      </c>
      <c r="O2667" s="17">
        <v>9.2597044746668494E-2</v>
      </c>
      <c r="P2667" s="17">
        <v>6.4571365712537104E-2</v>
      </c>
      <c r="Q2667" s="17">
        <v>0.16146127302577501</v>
      </c>
      <c r="R2667" s="17"/>
      <c r="S2667" s="17">
        <v>0.16227401232246899</v>
      </c>
      <c r="T2667" s="17">
        <v>0.24606247165305301</v>
      </c>
      <c r="U2667" s="17">
        <v>0</v>
      </c>
      <c r="V2667" s="17">
        <v>0</v>
      </c>
      <c r="W2667" s="17">
        <v>0</v>
      </c>
      <c r="X2667" s="17">
        <v>0.155273910397805</v>
      </c>
      <c r="Y2667" s="17">
        <v>0.119570207839239</v>
      </c>
      <c r="Z2667" s="17">
        <v>0</v>
      </c>
      <c r="AA2667" s="17">
        <v>0</v>
      </c>
      <c r="AB2667" s="17">
        <v>0.21000039234010601</v>
      </c>
      <c r="AC2667" s="17">
        <v>0</v>
      </c>
      <c r="AD2667" s="17">
        <v>0</v>
      </c>
      <c r="AE2667" s="17"/>
      <c r="AF2667" s="17">
        <v>4.7339782559092797E-2</v>
      </c>
      <c r="AG2667" s="17">
        <v>0.13268141979541601</v>
      </c>
      <c r="AH2667" s="17">
        <v>0.25168504492514698</v>
      </c>
      <c r="AI2667" s="17"/>
      <c r="AJ2667" s="17">
        <v>9.5997461647450197E-2</v>
      </c>
      <c r="AK2667" s="17">
        <v>9.9007691025347594E-2</v>
      </c>
      <c r="AL2667" s="17">
        <v>0.14544760201582699</v>
      </c>
      <c r="AM2667" s="17">
        <v>0</v>
      </c>
      <c r="AN2667" s="17">
        <v>0.22532465121266401</v>
      </c>
      <c r="AO2667" s="17"/>
      <c r="AP2667" s="17">
        <v>0.11634025937838</v>
      </c>
      <c r="AQ2667" s="17">
        <v>7.64730282740234E-2</v>
      </c>
      <c r="AR2667" s="17">
        <v>0.17948413599944801</v>
      </c>
      <c r="AS2667" s="17">
        <v>6.6005006768808897E-2</v>
      </c>
      <c r="AT2667" s="17">
        <v>0</v>
      </c>
      <c r="AU2667" s="17"/>
      <c r="AV2667" s="17">
        <v>7.6778094012539502E-2</v>
      </c>
      <c r="AW2667" s="17">
        <v>0.12376160859464699</v>
      </c>
      <c r="AX2667" s="17">
        <v>0.205232626253712</v>
      </c>
      <c r="AY2667" s="17">
        <v>8.0822215971923003E-2</v>
      </c>
      <c r="AZ2667" s="17">
        <v>0</v>
      </c>
      <c r="BA2667" s="17">
        <v>0</v>
      </c>
      <c r="BB2667" s="17"/>
      <c r="BC2667" s="17">
        <v>6.9200610443308594E-2</v>
      </c>
      <c r="BD2667" s="17">
        <v>0.17645037330032401</v>
      </c>
      <c r="BE2667" s="17">
        <v>0.12608506066896399</v>
      </c>
      <c r="BF2667" s="17">
        <v>0.102140156182461</v>
      </c>
      <c r="BG2667" s="17" t="s">
        <v>697</v>
      </c>
    </row>
    <row r="2668" spans="2:59" x14ac:dyDescent="0.35">
      <c r="B2668" t="s">
        <v>726</v>
      </c>
      <c r="C2668" s="17">
        <v>0.163514836575269</v>
      </c>
      <c r="D2668" s="17">
        <v>0.118291698586454</v>
      </c>
      <c r="E2668" s="17">
        <v>0.204072308205243</v>
      </c>
      <c r="F2668" s="17"/>
      <c r="G2668" s="17">
        <v>0</v>
      </c>
      <c r="H2668" s="17">
        <v>0.233724643989421</v>
      </c>
      <c r="I2668" s="17">
        <v>0</v>
      </c>
      <c r="J2668" s="17">
        <v>0.17712588893263501</v>
      </c>
      <c r="K2668" s="17">
        <v>0.14712531877510501</v>
      </c>
      <c r="L2668" s="17">
        <v>0.36981270123190402</v>
      </c>
      <c r="M2668" s="17"/>
      <c r="N2668" s="17">
        <v>0.15258682786837</v>
      </c>
      <c r="O2668" s="17">
        <v>0.13736677622523799</v>
      </c>
      <c r="P2668" s="17">
        <v>0.109176118873945</v>
      </c>
      <c r="Q2668" s="17">
        <v>0.27461702197279902</v>
      </c>
      <c r="R2668" s="17"/>
      <c r="S2668" s="17">
        <v>0.145891097953672</v>
      </c>
      <c r="T2668" s="17">
        <v>0.24211073363101401</v>
      </c>
      <c r="U2668" s="17">
        <v>0.208763047924485</v>
      </c>
      <c r="V2668" s="17">
        <v>0.16416371764451801</v>
      </c>
      <c r="W2668" s="17">
        <v>0.18641746500172701</v>
      </c>
      <c r="X2668" s="17">
        <v>0</v>
      </c>
      <c r="Y2668" s="17">
        <v>0.110883958667955</v>
      </c>
      <c r="Z2668" s="17">
        <v>0.117766529920031</v>
      </c>
      <c r="AA2668" s="17">
        <v>0.13546399101203499</v>
      </c>
      <c r="AB2668" s="17">
        <v>0.16793784744520299</v>
      </c>
      <c r="AC2668" s="17">
        <v>0.19395139953016</v>
      </c>
      <c r="AD2668" s="17">
        <v>0.30891853575264899</v>
      </c>
      <c r="AE2668" s="17"/>
      <c r="AF2668" s="17">
        <v>0.291600151792823</v>
      </c>
      <c r="AG2668" s="17">
        <v>0.13966972327553601</v>
      </c>
      <c r="AH2668" s="17">
        <v>6.1139335133788997E-2</v>
      </c>
      <c r="AI2668" s="17"/>
      <c r="AJ2668" s="17">
        <v>0.24837623533114001</v>
      </c>
      <c r="AK2668" s="17">
        <v>0.13564197207554701</v>
      </c>
      <c r="AL2668" s="17">
        <v>0.13869589937853299</v>
      </c>
      <c r="AM2668" s="17">
        <v>0.33770086151032203</v>
      </c>
      <c r="AN2668" s="17">
        <v>0</v>
      </c>
      <c r="AO2668" s="17"/>
      <c r="AP2668" s="17">
        <v>0.28491667674377602</v>
      </c>
      <c r="AQ2668" s="17">
        <v>0.10570823796253</v>
      </c>
      <c r="AR2668" s="17">
        <v>0</v>
      </c>
      <c r="AS2668" s="17">
        <v>0.27346420523855802</v>
      </c>
      <c r="AT2668" s="17">
        <v>0</v>
      </c>
      <c r="AU2668" s="17"/>
      <c r="AV2668" s="17">
        <v>0.17688288634716701</v>
      </c>
      <c r="AW2668" s="17">
        <v>0.22713493827197201</v>
      </c>
      <c r="AX2668" s="17">
        <v>0</v>
      </c>
      <c r="AY2668" s="17">
        <v>0.240190404032634</v>
      </c>
      <c r="AZ2668" s="17">
        <v>0</v>
      </c>
      <c r="BA2668" s="17">
        <v>0.114750554907184</v>
      </c>
      <c r="BB2668" s="17"/>
      <c r="BC2668" s="17">
        <v>0.27811530436422299</v>
      </c>
      <c r="BD2668" s="17">
        <v>3.6723735792797002E-2</v>
      </c>
      <c r="BE2668" s="17">
        <v>0.182032743637082</v>
      </c>
      <c r="BF2668" s="17">
        <v>0.14562083042792301</v>
      </c>
      <c r="BG2668" s="17" t="s">
        <v>697</v>
      </c>
    </row>
    <row r="2669" spans="2:59" x14ac:dyDescent="0.35">
      <c r="B2669" t="s">
        <v>100</v>
      </c>
      <c r="C2669" s="17">
        <v>4.4841053565794299E-2</v>
      </c>
      <c r="D2669" s="17">
        <v>1.55986938411674E-2</v>
      </c>
      <c r="E2669" s="17">
        <v>7.1066482133320896E-2</v>
      </c>
      <c r="F2669" s="17"/>
      <c r="G2669" s="17">
        <v>4.1837979504153897E-2</v>
      </c>
      <c r="H2669" s="17">
        <v>0</v>
      </c>
      <c r="I2669" s="17">
        <v>5.48913265895173E-2</v>
      </c>
      <c r="J2669" s="17">
        <v>8.0116207091431801E-2</v>
      </c>
      <c r="K2669" s="17">
        <v>4.9093107095770798E-2</v>
      </c>
      <c r="L2669" s="17">
        <v>3.98085307688694E-2</v>
      </c>
      <c r="M2669" s="17"/>
      <c r="N2669" s="17">
        <v>2.5783638206071699E-2</v>
      </c>
      <c r="O2669" s="17">
        <v>0</v>
      </c>
      <c r="P2669" s="17">
        <v>7.8378295371385007E-2</v>
      </c>
      <c r="Q2669" s="17">
        <v>7.1028900178345997E-2</v>
      </c>
      <c r="R2669" s="17"/>
      <c r="S2669" s="17">
        <v>0</v>
      </c>
      <c r="T2669" s="17">
        <v>4.5003776522556903E-2</v>
      </c>
      <c r="U2669" s="17">
        <v>0</v>
      </c>
      <c r="V2669" s="17">
        <v>0</v>
      </c>
      <c r="W2669" s="17">
        <v>0</v>
      </c>
      <c r="X2669" s="17">
        <v>0</v>
      </c>
      <c r="Y2669" s="17">
        <v>0.10816075660556</v>
      </c>
      <c r="Z2669" s="17">
        <v>0</v>
      </c>
      <c r="AA2669" s="17">
        <v>7.1667567124029594E-2</v>
      </c>
      <c r="AB2669" s="17">
        <v>0.25681487903136802</v>
      </c>
      <c r="AC2669" s="17">
        <v>0</v>
      </c>
      <c r="AD2669" s="17">
        <v>0</v>
      </c>
      <c r="AE2669" s="17"/>
      <c r="AF2669" s="17">
        <v>4.6367938435060201E-2</v>
      </c>
      <c r="AG2669" s="17">
        <v>3.43502992438173E-2</v>
      </c>
      <c r="AH2669" s="17">
        <v>0.10887337558952</v>
      </c>
      <c r="AI2669" s="17"/>
      <c r="AJ2669" s="17">
        <v>2.1542513791872699E-2</v>
      </c>
      <c r="AK2669" s="17">
        <v>4.7962097965386502E-2</v>
      </c>
      <c r="AL2669" s="17">
        <v>0</v>
      </c>
      <c r="AM2669" s="17">
        <v>0</v>
      </c>
      <c r="AN2669" s="17">
        <v>0.179433688976705</v>
      </c>
      <c r="AO2669" s="17"/>
      <c r="AP2669" s="17">
        <v>3.4626746909339798E-2</v>
      </c>
      <c r="AQ2669" s="17">
        <v>1.9229596068957699E-2</v>
      </c>
      <c r="AR2669" s="17">
        <v>0</v>
      </c>
      <c r="AS2669" s="17">
        <v>6.9422519107532304E-2</v>
      </c>
      <c r="AT2669" s="17">
        <v>0</v>
      </c>
      <c r="AU2669" s="17"/>
      <c r="AV2669" s="17">
        <v>0</v>
      </c>
      <c r="AW2669" s="17">
        <v>0</v>
      </c>
      <c r="AX2669" s="17">
        <v>0</v>
      </c>
      <c r="AY2669" s="17">
        <v>7.9163006921151302E-2</v>
      </c>
      <c r="AZ2669" s="17">
        <v>0</v>
      </c>
      <c r="BA2669" s="17">
        <v>0.19294679044413099</v>
      </c>
      <c r="BB2669" s="17"/>
      <c r="BC2669" s="17">
        <v>0.128163170497855</v>
      </c>
      <c r="BD2669" s="17">
        <v>3.1378167149072503E-2</v>
      </c>
      <c r="BE2669" s="17">
        <v>0</v>
      </c>
      <c r="BF2669" s="17">
        <v>4.0166189184564098E-2</v>
      </c>
      <c r="BG2669" s="17" t="s">
        <v>697</v>
      </c>
    </row>
    <row r="2670" spans="2:59" x14ac:dyDescent="0.35">
      <c r="C2670" s="17"/>
      <c r="D2670" s="17"/>
      <c r="E2670" s="17"/>
      <c r="F2670" s="17"/>
      <c r="G2670" s="17"/>
      <c r="H2670" s="17"/>
      <c r="I2670" s="17"/>
      <c r="J2670" s="17"/>
      <c r="K2670" s="17"/>
      <c r="L2670" s="17"/>
      <c r="M2670" s="17"/>
      <c r="N2670" s="17"/>
      <c r="O2670" s="17"/>
      <c r="P2670" s="17"/>
      <c r="Q2670" s="17"/>
      <c r="R2670" s="17"/>
      <c r="S2670" s="17"/>
      <c r="T2670" s="17"/>
      <c r="U2670" s="17"/>
      <c r="V2670" s="17"/>
      <c r="W2670" s="17"/>
      <c r="X2670" s="17"/>
      <c r="Y2670" s="17"/>
      <c r="Z2670" s="17"/>
      <c r="AA2670" s="17"/>
      <c r="AB2670" s="17"/>
      <c r="AC2670" s="17"/>
      <c r="AD2670" s="17"/>
      <c r="AE2670" s="17"/>
      <c r="AF2670" s="17"/>
      <c r="AG2670" s="17"/>
      <c r="AH2670" s="17"/>
      <c r="AI2670" s="17"/>
      <c r="AJ2670" s="17"/>
      <c r="AK2670" s="17"/>
      <c r="AL2670" s="17"/>
      <c r="AM2670" s="17"/>
      <c r="AN2670" s="17"/>
      <c r="AO2670" s="17"/>
      <c r="AP2670" s="17"/>
      <c r="AQ2670" s="17"/>
      <c r="AR2670" s="17"/>
      <c r="AS2670" s="17"/>
      <c r="AT2670" s="17"/>
      <c r="AU2670" s="17"/>
      <c r="AV2670" s="17"/>
      <c r="AW2670" s="17"/>
      <c r="AX2670" s="17"/>
      <c r="AY2670" s="17"/>
      <c r="AZ2670" s="17"/>
      <c r="BA2670" s="17"/>
      <c r="BB2670" s="17"/>
      <c r="BC2670" s="17"/>
      <c r="BD2670" s="17"/>
      <c r="BE2670" s="17"/>
      <c r="BF2670" s="17"/>
      <c r="BG2670" s="17"/>
    </row>
    <row r="2671" spans="2:59" x14ac:dyDescent="0.35">
      <c r="B2671" s="6" t="s">
        <v>761</v>
      </c>
      <c r="C2671" s="17"/>
      <c r="D2671" s="17"/>
      <c r="E2671" s="17"/>
      <c r="F2671" s="17"/>
      <c r="G2671" s="17"/>
      <c r="H2671" s="17"/>
      <c r="I2671" s="17"/>
      <c r="J2671" s="17"/>
      <c r="K2671" s="17"/>
      <c r="L2671" s="17"/>
      <c r="M2671" s="17"/>
      <c r="N2671" s="17"/>
      <c r="O2671" s="17"/>
      <c r="P2671" s="17"/>
      <c r="Q2671" s="17"/>
      <c r="R2671" s="17"/>
      <c r="S2671" s="17"/>
      <c r="T2671" s="17"/>
      <c r="U2671" s="17"/>
      <c r="V2671" s="17"/>
      <c r="W2671" s="17"/>
      <c r="X2671" s="17"/>
      <c r="Y2671" s="17"/>
      <c r="Z2671" s="17"/>
      <c r="AA2671" s="17"/>
      <c r="AB2671" s="17"/>
      <c r="AC2671" s="17"/>
      <c r="AD2671" s="17"/>
      <c r="AE2671" s="17"/>
      <c r="AF2671" s="17"/>
      <c r="AG2671" s="17"/>
      <c r="AH2671" s="17"/>
      <c r="AI2671" s="17"/>
      <c r="AJ2671" s="17"/>
      <c r="AK2671" s="17"/>
      <c r="AL2671" s="17"/>
      <c r="AM2671" s="17"/>
      <c r="AN2671" s="17"/>
      <c r="AO2671" s="17"/>
      <c r="AP2671" s="17"/>
      <c r="AQ2671" s="17"/>
      <c r="AR2671" s="17"/>
      <c r="AS2671" s="17"/>
      <c r="AT2671" s="17"/>
      <c r="AU2671" s="17"/>
      <c r="AV2671" s="17"/>
      <c r="AW2671" s="17"/>
      <c r="AX2671" s="17"/>
      <c r="AY2671" s="17"/>
      <c r="AZ2671" s="17"/>
      <c r="BA2671" s="17"/>
      <c r="BB2671" s="17"/>
      <c r="BC2671" s="17"/>
      <c r="BD2671" s="17"/>
      <c r="BE2671" s="17"/>
      <c r="BF2671" s="17"/>
      <c r="BG2671" s="17"/>
    </row>
    <row r="2672" spans="2:59" x14ac:dyDescent="0.35">
      <c r="B2672" s="24" t="s">
        <v>724</v>
      </c>
      <c r="C2672" s="17"/>
      <c r="D2672" s="17"/>
      <c r="E2672" s="17"/>
      <c r="F2672" s="17"/>
      <c r="G2672" s="17"/>
      <c r="H2672" s="17"/>
      <c r="I2672" s="17"/>
      <c r="J2672" s="17"/>
      <c r="K2672" s="17"/>
      <c r="L2672" s="17"/>
      <c r="M2672" s="17"/>
      <c r="N2672" s="17"/>
      <c r="O2672" s="17"/>
      <c r="P2672" s="17"/>
      <c r="Q2672" s="17"/>
      <c r="R2672" s="17"/>
      <c r="S2672" s="17"/>
      <c r="T2672" s="17"/>
      <c r="U2672" s="17"/>
      <c r="V2672" s="17"/>
      <c r="W2672" s="17"/>
      <c r="X2672" s="17"/>
      <c r="Y2672" s="17"/>
      <c r="Z2672" s="17"/>
      <c r="AA2672" s="17"/>
      <c r="AB2672" s="17"/>
      <c r="AC2672" s="17"/>
      <c r="AD2672" s="17"/>
      <c r="AE2672" s="17"/>
      <c r="AF2672" s="17"/>
      <c r="AG2672" s="17"/>
      <c r="AH2672" s="17"/>
      <c r="AI2672" s="17"/>
      <c r="AJ2672" s="17"/>
      <c r="AK2672" s="17"/>
      <c r="AL2672" s="17"/>
      <c r="AM2672" s="17"/>
      <c r="AN2672" s="17"/>
      <c r="AO2672" s="17"/>
      <c r="AP2672" s="17"/>
      <c r="AQ2672" s="17"/>
      <c r="AR2672" s="17"/>
      <c r="AS2672" s="17"/>
      <c r="AT2672" s="17"/>
      <c r="AU2672" s="17"/>
      <c r="AV2672" s="17"/>
      <c r="AW2672" s="17"/>
      <c r="AX2672" s="17"/>
      <c r="AY2672" s="17"/>
      <c r="AZ2672" s="17"/>
      <c r="BA2672" s="17"/>
      <c r="BB2672" s="17"/>
      <c r="BC2672" s="17"/>
      <c r="BD2672" s="17"/>
      <c r="BE2672" s="17"/>
      <c r="BF2672" s="17"/>
      <c r="BG2672" s="17"/>
    </row>
    <row r="2673" spans="2:59" x14ac:dyDescent="0.35">
      <c r="B2673" t="s">
        <v>721</v>
      </c>
      <c r="C2673" s="17">
        <v>6.0805228481300197E-2</v>
      </c>
      <c r="D2673" s="17">
        <v>2.97395775719787E-2</v>
      </c>
      <c r="E2673" s="17">
        <v>9.2202546133958105E-2</v>
      </c>
      <c r="F2673" s="17"/>
      <c r="G2673" s="17">
        <v>6.1182076411687103E-2</v>
      </c>
      <c r="H2673" s="17">
        <v>0</v>
      </c>
      <c r="I2673" s="17">
        <v>7.5499062064239106E-2</v>
      </c>
      <c r="J2673" s="17">
        <v>0.157177121964519</v>
      </c>
      <c r="K2673" s="17">
        <v>3.8065333204252899E-2</v>
      </c>
      <c r="L2673" s="17">
        <v>4.9437734003659403E-2</v>
      </c>
      <c r="M2673" s="17"/>
      <c r="N2673" s="17">
        <v>3.13756567774265E-2</v>
      </c>
      <c r="O2673" s="17">
        <v>3.1168765300465601E-2</v>
      </c>
      <c r="P2673" s="17">
        <v>6.2714569282641797E-2</v>
      </c>
      <c r="Q2673" s="17">
        <v>0.114027293129409</v>
      </c>
      <c r="R2673" s="17"/>
      <c r="S2673" s="17">
        <v>4.6978077777822598E-2</v>
      </c>
      <c r="T2673" s="17">
        <v>6.8778783415665706E-2</v>
      </c>
      <c r="U2673" s="17">
        <v>0</v>
      </c>
      <c r="V2673" s="17">
        <v>0</v>
      </c>
      <c r="W2673" s="17">
        <v>0</v>
      </c>
      <c r="X2673" s="17">
        <v>0</v>
      </c>
      <c r="Y2673" s="17">
        <v>0.332753665270141</v>
      </c>
      <c r="Z2673" s="17">
        <v>0</v>
      </c>
      <c r="AA2673" s="17">
        <v>6.40025980940441E-2</v>
      </c>
      <c r="AB2673" s="17">
        <v>5.4726683563110397E-2</v>
      </c>
      <c r="AC2673" s="17">
        <v>0</v>
      </c>
      <c r="AD2673" s="17">
        <v>0</v>
      </c>
      <c r="AE2673" s="17"/>
      <c r="AF2673" s="17">
        <v>4.0304905648647998E-2</v>
      </c>
      <c r="AG2673" s="17">
        <v>0.106542683176741</v>
      </c>
      <c r="AH2673" s="17">
        <v>0</v>
      </c>
      <c r="AI2673" s="17"/>
      <c r="AJ2673" s="17">
        <v>8.2899461450057305E-2</v>
      </c>
      <c r="AK2673" s="17">
        <v>5.8079875256520003E-2</v>
      </c>
      <c r="AL2673" s="17">
        <v>0</v>
      </c>
      <c r="AM2673" s="17">
        <v>1</v>
      </c>
      <c r="AN2673" s="17">
        <v>0</v>
      </c>
      <c r="AO2673" s="17"/>
      <c r="AP2673" s="17">
        <v>7.2533231736132395E-2</v>
      </c>
      <c r="AQ2673" s="17">
        <v>6.7126778353540903E-2</v>
      </c>
      <c r="AR2673" s="17">
        <v>8.0697185106389305E-2</v>
      </c>
      <c r="AS2673" s="17">
        <v>0.101342582644942</v>
      </c>
      <c r="AT2673" s="17">
        <v>0</v>
      </c>
      <c r="AU2673" s="17"/>
      <c r="AV2673" s="17">
        <v>3.3807662492638398E-2</v>
      </c>
      <c r="AW2673" s="17">
        <v>7.6693535844421998E-2</v>
      </c>
      <c r="AX2673" s="17">
        <v>0.190376077462377</v>
      </c>
      <c r="AY2673" s="17">
        <v>7.7486743961605598E-2</v>
      </c>
      <c r="AZ2673" s="17">
        <v>0</v>
      </c>
      <c r="BA2673" s="17">
        <v>7.4145536783697494E-2</v>
      </c>
      <c r="BB2673" s="17"/>
      <c r="BC2673" s="17">
        <v>6.7205252668060003E-2</v>
      </c>
      <c r="BD2673" s="17">
        <v>5.4609726826675198E-2</v>
      </c>
      <c r="BE2673" s="17">
        <v>2.4432959039001799E-2</v>
      </c>
      <c r="BF2673" s="17">
        <v>0.10561887871358901</v>
      </c>
      <c r="BG2673" s="17">
        <v>0</v>
      </c>
    </row>
    <row r="2674" spans="2:59" x14ac:dyDescent="0.35">
      <c r="B2674" t="s">
        <v>689</v>
      </c>
      <c r="C2674" s="17">
        <v>0.11235318770673799</v>
      </c>
      <c r="D2674" s="17">
        <v>0.183887468170712</v>
      </c>
      <c r="E2674" s="17">
        <v>4.0055184573387401E-2</v>
      </c>
      <c r="F2674" s="17"/>
      <c r="G2674" s="17">
        <v>0.201875645046033</v>
      </c>
      <c r="H2674" s="17">
        <v>0.11489106447877501</v>
      </c>
      <c r="I2674" s="17">
        <v>0.14444305322772699</v>
      </c>
      <c r="J2674" s="17">
        <v>4.2189104386794699E-2</v>
      </c>
      <c r="K2674" s="17">
        <v>0.12853677084697401</v>
      </c>
      <c r="L2674" s="17">
        <v>4.2394976707328398E-2</v>
      </c>
      <c r="M2674" s="17"/>
      <c r="N2674" s="17">
        <v>0.119153756027192</v>
      </c>
      <c r="O2674" s="17">
        <v>3.1334980237004602E-2</v>
      </c>
      <c r="P2674" s="17">
        <v>0.14716582825815</v>
      </c>
      <c r="Q2674" s="17">
        <v>0.157524086029037</v>
      </c>
      <c r="R2674" s="17"/>
      <c r="S2674" s="17">
        <v>5.0615657185545802E-2</v>
      </c>
      <c r="T2674" s="17">
        <v>8.1329143095504805E-2</v>
      </c>
      <c r="U2674" s="17">
        <v>0</v>
      </c>
      <c r="V2674" s="17">
        <v>0.258186597096287</v>
      </c>
      <c r="W2674" s="17">
        <v>0</v>
      </c>
      <c r="X2674" s="17">
        <v>0.25240145798108798</v>
      </c>
      <c r="Y2674" s="17">
        <v>8.1726318904429301E-2</v>
      </c>
      <c r="Z2674" s="17">
        <v>0.29143236487572399</v>
      </c>
      <c r="AA2674" s="17">
        <v>7.3095776983210306E-2</v>
      </c>
      <c r="AB2674" s="17">
        <v>0.10791680489561201</v>
      </c>
      <c r="AC2674" s="17">
        <v>0.27892988774918598</v>
      </c>
      <c r="AD2674" s="17">
        <v>0</v>
      </c>
      <c r="AE2674" s="17"/>
      <c r="AF2674" s="17">
        <v>5.0875591232583298E-2</v>
      </c>
      <c r="AG2674" s="17">
        <v>0.137426752484575</v>
      </c>
      <c r="AH2674" s="17">
        <v>0.14114709318419699</v>
      </c>
      <c r="AI2674" s="17"/>
      <c r="AJ2674" s="17">
        <v>7.97888124636454E-2</v>
      </c>
      <c r="AK2674" s="17">
        <v>0.141773881668769</v>
      </c>
      <c r="AL2674" s="17">
        <v>0</v>
      </c>
      <c r="AM2674" s="17">
        <v>0</v>
      </c>
      <c r="AN2674" s="17">
        <v>7.2229151922909504E-2</v>
      </c>
      <c r="AO2674" s="17"/>
      <c r="AP2674" s="17">
        <v>0</v>
      </c>
      <c r="AQ2674" s="17">
        <v>0.20714473046312501</v>
      </c>
      <c r="AR2674" s="17">
        <v>0</v>
      </c>
      <c r="AS2674" s="17">
        <v>0.102465855541296</v>
      </c>
      <c r="AT2674" s="17">
        <v>0.184325006854687</v>
      </c>
      <c r="AU2674" s="17"/>
      <c r="AV2674" s="17">
        <v>0.19108511235722</v>
      </c>
      <c r="AW2674" s="17">
        <v>4.16198870090679E-2</v>
      </c>
      <c r="AX2674" s="17">
        <v>8.0419991874180294E-2</v>
      </c>
      <c r="AY2674" s="17">
        <v>4.5711287477884402E-2</v>
      </c>
      <c r="AZ2674" s="17">
        <v>0.12951747099465699</v>
      </c>
      <c r="BA2674" s="17">
        <v>0.168070769176378</v>
      </c>
      <c r="BB2674" s="17"/>
      <c r="BC2674" s="17">
        <v>0.104731743072193</v>
      </c>
      <c r="BD2674" s="17">
        <v>0.16567229468209099</v>
      </c>
      <c r="BE2674" s="17">
        <v>0.112359747047081</v>
      </c>
      <c r="BF2674" s="17">
        <v>0.10193606364339899</v>
      </c>
      <c r="BG2674" s="17">
        <v>0</v>
      </c>
    </row>
    <row r="2675" spans="2:59" x14ac:dyDescent="0.35">
      <c r="B2675" t="s">
        <v>690</v>
      </c>
      <c r="C2675" s="17">
        <v>0.22042797996291899</v>
      </c>
      <c r="D2675" s="17">
        <v>0.20543859446138901</v>
      </c>
      <c r="E2675" s="17">
        <v>0.23557739689879501</v>
      </c>
      <c r="F2675" s="17"/>
      <c r="G2675" s="17">
        <v>0.19863589000317</v>
      </c>
      <c r="H2675" s="17">
        <v>0.213959699218849</v>
      </c>
      <c r="I2675" s="17">
        <v>0.35149458383628501</v>
      </c>
      <c r="J2675" s="17">
        <v>5.6516343731194803E-2</v>
      </c>
      <c r="K2675" s="17">
        <v>0.14059295803496</v>
      </c>
      <c r="L2675" s="17">
        <v>0.31783391983343201</v>
      </c>
      <c r="M2675" s="17"/>
      <c r="N2675" s="17">
        <v>0.24660284122169199</v>
      </c>
      <c r="O2675" s="17">
        <v>0.36267923799151602</v>
      </c>
      <c r="P2675" s="17">
        <v>7.7510504456737198E-2</v>
      </c>
      <c r="Q2675" s="17">
        <v>0.17806619185387901</v>
      </c>
      <c r="R2675" s="17"/>
      <c r="S2675" s="17">
        <v>0.27696620513686299</v>
      </c>
      <c r="T2675" s="17">
        <v>0.436916832912213</v>
      </c>
      <c r="U2675" s="17">
        <v>0.40827181699690601</v>
      </c>
      <c r="V2675" s="17">
        <v>0.114061244182339</v>
      </c>
      <c r="W2675" s="17">
        <v>0</v>
      </c>
      <c r="X2675" s="17">
        <v>0.148889828213711</v>
      </c>
      <c r="Y2675" s="17">
        <v>0</v>
      </c>
      <c r="Z2675" s="17">
        <v>0.197657003473419</v>
      </c>
      <c r="AA2675" s="17">
        <v>0.29752927265027601</v>
      </c>
      <c r="AB2675" s="17">
        <v>0.17498784559932101</v>
      </c>
      <c r="AC2675" s="17">
        <v>0.24438848094090701</v>
      </c>
      <c r="AD2675" s="17">
        <v>0</v>
      </c>
      <c r="AE2675" s="17"/>
      <c r="AF2675" s="17">
        <v>0.222554105800428</v>
      </c>
      <c r="AG2675" s="17">
        <v>0.24022440642029999</v>
      </c>
      <c r="AH2675" s="17">
        <v>0.19771287189792899</v>
      </c>
      <c r="AI2675" s="17"/>
      <c r="AJ2675" s="17">
        <v>0.22435272935268299</v>
      </c>
      <c r="AK2675" s="17">
        <v>0.28716567738671001</v>
      </c>
      <c r="AL2675" s="17">
        <v>0.208045955751539</v>
      </c>
      <c r="AM2675" s="17">
        <v>0</v>
      </c>
      <c r="AN2675" s="17">
        <v>0.18732577589600499</v>
      </c>
      <c r="AO2675" s="17"/>
      <c r="AP2675" s="17">
        <v>0.25045038790506802</v>
      </c>
      <c r="AQ2675" s="17">
        <v>0.18110751494487101</v>
      </c>
      <c r="AR2675" s="17">
        <v>0.39686423005008298</v>
      </c>
      <c r="AS2675" s="17">
        <v>0.223582769875871</v>
      </c>
      <c r="AT2675" s="17">
        <v>0.32751246636678599</v>
      </c>
      <c r="AU2675" s="17"/>
      <c r="AV2675" s="17">
        <v>0.185319621395516</v>
      </c>
      <c r="AW2675" s="17">
        <v>0.30481024211833402</v>
      </c>
      <c r="AX2675" s="17">
        <v>0.10867845148083</v>
      </c>
      <c r="AY2675" s="17">
        <v>0.17095183871814301</v>
      </c>
      <c r="AZ2675" s="17">
        <v>0.41802655884055001</v>
      </c>
      <c r="BA2675" s="17">
        <v>0.18955452859442801</v>
      </c>
      <c r="BB2675" s="17"/>
      <c r="BC2675" s="17">
        <v>0.18760621041776701</v>
      </c>
      <c r="BD2675" s="17">
        <v>0.28714525373549099</v>
      </c>
      <c r="BE2675" s="17">
        <v>0.19253834628831201</v>
      </c>
      <c r="BF2675" s="17">
        <v>0.32600927659731699</v>
      </c>
      <c r="BG2675" s="17">
        <v>0.25241606601767402</v>
      </c>
    </row>
    <row r="2676" spans="2:59" x14ac:dyDescent="0.35">
      <c r="B2676" t="s">
        <v>691</v>
      </c>
      <c r="C2676" s="17">
        <v>0.248456744437381</v>
      </c>
      <c r="D2676" s="17">
        <v>0.27280653658439902</v>
      </c>
      <c r="E2676" s="17">
        <v>0.22384698618548801</v>
      </c>
      <c r="F2676" s="17"/>
      <c r="G2676" s="17">
        <v>0.272298226236239</v>
      </c>
      <c r="H2676" s="17">
        <v>8.6299187050230194E-2</v>
      </c>
      <c r="I2676" s="17">
        <v>0.27012948451670898</v>
      </c>
      <c r="J2676" s="17">
        <v>0.34144379209036202</v>
      </c>
      <c r="K2676" s="17">
        <v>0.29167481661768102</v>
      </c>
      <c r="L2676" s="17">
        <v>0.249673767706659</v>
      </c>
      <c r="M2676" s="17"/>
      <c r="N2676" s="17">
        <v>0.18474668243119399</v>
      </c>
      <c r="O2676" s="17">
        <v>0.28411890670486001</v>
      </c>
      <c r="P2676" s="17">
        <v>0.31544632682773999</v>
      </c>
      <c r="Q2676" s="17">
        <v>0.210631899705224</v>
      </c>
      <c r="R2676" s="17"/>
      <c r="S2676" s="17">
        <v>0.25057543605176902</v>
      </c>
      <c r="T2676" s="17">
        <v>0.163883607119956</v>
      </c>
      <c r="U2676" s="17">
        <v>0.231912109380118</v>
      </c>
      <c r="V2676" s="17">
        <v>0.36264525317822099</v>
      </c>
      <c r="W2676" s="17">
        <v>0.81193866623536204</v>
      </c>
      <c r="X2676" s="17">
        <v>0.38293397723779898</v>
      </c>
      <c r="Y2676" s="17">
        <v>7.4936606441955697E-2</v>
      </c>
      <c r="Z2676" s="17">
        <v>0</v>
      </c>
      <c r="AA2676" s="17">
        <v>0.18846619242000501</v>
      </c>
      <c r="AB2676" s="17">
        <v>0.221825470237274</v>
      </c>
      <c r="AC2676" s="17">
        <v>0.240794990833086</v>
      </c>
      <c r="AD2676" s="17">
        <v>0</v>
      </c>
      <c r="AE2676" s="17"/>
      <c r="AF2676" s="17">
        <v>0.23464855348137001</v>
      </c>
      <c r="AG2676" s="17">
        <v>0.19200657453756101</v>
      </c>
      <c r="AH2676" s="17">
        <v>0.42037807285376599</v>
      </c>
      <c r="AI2676" s="17"/>
      <c r="AJ2676" s="17">
        <v>0.23928515051945101</v>
      </c>
      <c r="AK2676" s="17">
        <v>0.21756462183079001</v>
      </c>
      <c r="AL2676" s="17">
        <v>0</v>
      </c>
      <c r="AM2676" s="17">
        <v>0</v>
      </c>
      <c r="AN2676" s="17">
        <v>0.34963651316841199</v>
      </c>
      <c r="AO2676" s="17"/>
      <c r="AP2676" s="17">
        <v>0.29976154306078501</v>
      </c>
      <c r="AQ2676" s="17">
        <v>0.215340575708132</v>
      </c>
      <c r="AR2676" s="17">
        <v>8.80088410435685E-2</v>
      </c>
      <c r="AS2676" s="17">
        <v>0.27390570107358297</v>
      </c>
      <c r="AT2676" s="17">
        <v>0.141428471161339</v>
      </c>
      <c r="AU2676" s="17"/>
      <c r="AV2676" s="17">
        <v>0.20152729165889399</v>
      </c>
      <c r="AW2676" s="17">
        <v>0.228903313395314</v>
      </c>
      <c r="AX2676" s="17">
        <v>0.104532340920461</v>
      </c>
      <c r="AY2676" s="17">
        <v>0.45340205842777498</v>
      </c>
      <c r="AZ2676" s="17">
        <v>9.9375869959402896E-2</v>
      </c>
      <c r="BA2676" s="17">
        <v>0.19196506325003301</v>
      </c>
      <c r="BB2676" s="17"/>
      <c r="BC2676" s="17">
        <v>0.25193592523573199</v>
      </c>
      <c r="BD2676" s="17">
        <v>0.25438071260065698</v>
      </c>
      <c r="BE2676" s="17">
        <v>0.15855052321281299</v>
      </c>
      <c r="BF2676" s="17">
        <v>0.34704427084146</v>
      </c>
      <c r="BG2676" s="17">
        <v>0.47229332220793802</v>
      </c>
    </row>
    <row r="2677" spans="2:59" x14ac:dyDescent="0.35">
      <c r="B2677" t="s">
        <v>692</v>
      </c>
      <c r="C2677" s="17">
        <v>0.105302691594854</v>
      </c>
      <c r="D2677" s="17">
        <v>8.3643032051276406E-2</v>
      </c>
      <c r="E2677" s="17">
        <v>0.12719359653430601</v>
      </c>
      <c r="F2677" s="17"/>
      <c r="G2677" s="17">
        <v>0.21012479026123301</v>
      </c>
      <c r="H2677" s="17">
        <v>0.21265387944967501</v>
      </c>
      <c r="I2677" s="17">
        <v>9.3622841623162797E-2</v>
      </c>
      <c r="J2677" s="17">
        <v>4.7327513412091203E-2</v>
      </c>
      <c r="K2677" s="17">
        <v>3.5737740290968101E-2</v>
      </c>
      <c r="L2677" s="17">
        <v>5.2528989662358701E-2</v>
      </c>
      <c r="M2677" s="17"/>
      <c r="N2677" s="17">
        <v>0.23182254942749</v>
      </c>
      <c r="O2677" s="17">
        <v>3.8790435143665702E-2</v>
      </c>
      <c r="P2677" s="17">
        <v>3.6006730592368502E-2</v>
      </c>
      <c r="Q2677" s="17">
        <v>0.121774218392532</v>
      </c>
      <c r="R2677" s="17"/>
      <c r="S2677" s="17">
        <v>0.227765600941743</v>
      </c>
      <c r="T2677" s="17">
        <v>0</v>
      </c>
      <c r="U2677" s="17">
        <v>0.11062124572050699</v>
      </c>
      <c r="V2677" s="17">
        <v>0</v>
      </c>
      <c r="W2677" s="17">
        <v>0</v>
      </c>
      <c r="X2677" s="17">
        <v>0.114981031685982</v>
      </c>
      <c r="Y2677" s="17">
        <v>0.174620948838838</v>
      </c>
      <c r="Z2677" s="17">
        <v>0.20329648895711599</v>
      </c>
      <c r="AA2677" s="17">
        <v>0.17302590018011199</v>
      </c>
      <c r="AB2677" s="17">
        <v>0</v>
      </c>
      <c r="AC2677" s="17">
        <v>0.23588664047682101</v>
      </c>
      <c r="AD2677" s="17">
        <v>0</v>
      </c>
      <c r="AE2677" s="17"/>
      <c r="AF2677" s="17">
        <v>0.127916595750242</v>
      </c>
      <c r="AG2677" s="17">
        <v>9.14812806838846E-2</v>
      </c>
      <c r="AH2677" s="17">
        <v>4.1397545168281001E-2</v>
      </c>
      <c r="AI2677" s="17"/>
      <c r="AJ2677" s="17">
        <v>8.3688194507287206E-2</v>
      </c>
      <c r="AK2677" s="17">
        <v>0.131534526543792</v>
      </c>
      <c r="AL2677" s="17">
        <v>0.25035457705263098</v>
      </c>
      <c r="AM2677" s="17">
        <v>0</v>
      </c>
      <c r="AN2677" s="17">
        <v>0.107752643906245</v>
      </c>
      <c r="AO2677" s="17"/>
      <c r="AP2677" s="17">
        <v>7.3618858626948794E-2</v>
      </c>
      <c r="AQ2677" s="17">
        <v>0.110989117096219</v>
      </c>
      <c r="AR2677" s="17">
        <v>0.16669403692585999</v>
      </c>
      <c r="AS2677" s="17">
        <v>9.8560662546127303E-2</v>
      </c>
      <c r="AT2677" s="17">
        <v>0.116932361484325</v>
      </c>
      <c r="AU2677" s="17"/>
      <c r="AV2677" s="17">
        <v>0.17295237177279099</v>
      </c>
      <c r="AW2677" s="17">
        <v>3.5197287041616197E-2</v>
      </c>
      <c r="AX2677" s="17">
        <v>0.19799053925407001</v>
      </c>
      <c r="AY2677" s="17">
        <v>3.2224855984395999E-2</v>
      </c>
      <c r="AZ2677" s="17">
        <v>0.19160806359865701</v>
      </c>
      <c r="BA2677" s="17">
        <v>0.17595469588523899</v>
      </c>
      <c r="BB2677" s="17"/>
      <c r="BC2677" s="17">
        <v>8.1420974280054806E-2</v>
      </c>
      <c r="BD2677" s="17">
        <v>4.3262294317623601E-2</v>
      </c>
      <c r="BE2677" s="17">
        <v>0.16089173066944701</v>
      </c>
      <c r="BF2677" s="17">
        <v>0.119391510204234</v>
      </c>
      <c r="BG2677" s="17">
        <v>0</v>
      </c>
    </row>
    <row r="2678" spans="2:59" x14ac:dyDescent="0.35">
      <c r="B2678" t="s">
        <v>598</v>
      </c>
      <c r="C2678" s="17">
        <v>4.8124948469782797E-2</v>
      </c>
      <c r="D2678" s="17">
        <v>5.9679670473459297E-2</v>
      </c>
      <c r="E2678" s="17">
        <v>3.6446864588761299E-2</v>
      </c>
      <c r="F2678" s="17"/>
      <c r="G2678" s="17">
        <v>0</v>
      </c>
      <c r="H2678" s="17">
        <v>0.14723351420070199</v>
      </c>
      <c r="I2678" s="17">
        <v>0</v>
      </c>
      <c r="J2678" s="17">
        <v>4.7359243133375903E-2</v>
      </c>
      <c r="K2678" s="17">
        <v>4.0906295761143803E-2</v>
      </c>
      <c r="L2678" s="17">
        <v>4.5156154289890602E-2</v>
      </c>
      <c r="M2678" s="17"/>
      <c r="N2678" s="17">
        <v>7.5037071815071701E-2</v>
      </c>
      <c r="O2678" s="17">
        <v>0</v>
      </c>
      <c r="P2678" s="17">
        <v>0.133620252525852</v>
      </c>
      <c r="Q2678" s="17">
        <v>0</v>
      </c>
      <c r="R2678" s="17"/>
      <c r="S2678" s="17">
        <v>0</v>
      </c>
      <c r="T2678" s="17">
        <v>0</v>
      </c>
      <c r="U2678" s="17">
        <v>0.13944213908130701</v>
      </c>
      <c r="V2678" s="17">
        <v>0.106752300131381</v>
      </c>
      <c r="W2678" s="17">
        <v>0</v>
      </c>
      <c r="X2678" s="17">
        <v>0</v>
      </c>
      <c r="Y2678" s="17">
        <v>0</v>
      </c>
      <c r="Z2678" s="17">
        <v>0</v>
      </c>
      <c r="AA2678" s="17">
        <v>0.126206100310636</v>
      </c>
      <c r="AB2678" s="17">
        <v>5.3498606628355497E-2</v>
      </c>
      <c r="AC2678" s="17">
        <v>0</v>
      </c>
      <c r="AD2678" s="17">
        <v>0.50512713205704696</v>
      </c>
      <c r="AE2678" s="17"/>
      <c r="AF2678" s="17">
        <v>4.3041839798184697E-2</v>
      </c>
      <c r="AG2678" s="17">
        <v>7.4543526330491106E-2</v>
      </c>
      <c r="AH2678" s="17">
        <v>0</v>
      </c>
      <c r="AI2678" s="17"/>
      <c r="AJ2678" s="17">
        <v>5.2955900496273897E-2</v>
      </c>
      <c r="AK2678" s="17">
        <v>5.3238071490461197E-2</v>
      </c>
      <c r="AL2678" s="17">
        <v>0.194463222778164</v>
      </c>
      <c r="AM2678" s="17">
        <v>0</v>
      </c>
      <c r="AN2678" s="17">
        <v>0</v>
      </c>
      <c r="AO2678" s="17"/>
      <c r="AP2678" s="17">
        <v>5.0838550824704697E-2</v>
      </c>
      <c r="AQ2678" s="17">
        <v>4.1625003263223201E-2</v>
      </c>
      <c r="AR2678" s="17">
        <v>8.5525824275002604E-2</v>
      </c>
      <c r="AS2678" s="17">
        <v>5.6891472272282501E-2</v>
      </c>
      <c r="AT2678" s="17">
        <v>0</v>
      </c>
      <c r="AU2678" s="17"/>
      <c r="AV2678" s="17">
        <v>5.8504558055238298E-2</v>
      </c>
      <c r="AW2678" s="17">
        <v>5.3754508473261298E-2</v>
      </c>
      <c r="AX2678" s="17">
        <v>0.101583142268538</v>
      </c>
      <c r="AY2678" s="17">
        <v>4.3499334934120601E-2</v>
      </c>
      <c r="AZ2678" s="17">
        <v>0</v>
      </c>
      <c r="BA2678" s="17">
        <v>0</v>
      </c>
      <c r="BB2678" s="17"/>
      <c r="BC2678" s="17">
        <v>0</v>
      </c>
      <c r="BD2678" s="17">
        <v>0.108859821086059</v>
      </c>
      <c r="BE2678" s="17">
        <v>5.8908732350623501E-2</v>
      </c>
      <c r="BF2678" s="17">
        <v>0</v>
      </c>
      <c r="BG2678" s="17">
        <v>0</v>
      </c>
    </row>
    <row r="2679" spans="2:59" x14ac:dyDescent="0.35">
      <c r="B2679" t="s">
        <v>722</v>
      </c>
      <c r="C2679" s="17">
        <v>3.7093753140586098E-2</v>
      </c>
      <c r="D2679" s="17">
        <v>4.3949920777380101E-2</v>
      </c>
      <c r="E2679" s="17">
        <v>3.01643868832802E-2</v>
      </c>
      <c r="F2679" s="17"/>
      <c r="G2679" s="17">
        <v>0</v>
      </c>
      <c r="H2679" s="17">
        <v>4.8214467819484401E-2</v>
      </c>
      <c r="I2679" s="17">
        <v>0</v>
      </c>
      <c r="J2679" s="17">
        <v>9.6561412058539506E-2</v>
      </c>
      <c r="K2679" s="17">
        <v>7.7015057990637001E-2</v>
      </c>
      <c r="L2679" s="17">
        <v>0</v>
      </c>
      <c r="M2679" s="17"/>
      <c r="N2679" s="17">
        <v>3.1574178413990697E-2</v>
      </c>
      <c r="O2679" s="17">
        <v>3.2289813109669899E-2</v>
      </c>
      <c r="P2679" s="17">
        <v>6.3003286569635206E-2</v>
      </c>
      <c r="Q2679" s="17">
        <v>2.4534889645867902E-2</v>
      </c>
      <c r="R2679" s="17"/>
      <c r="S2679" s="17">
        <v>9.8930016933904102E-2</v>
      </c>
      <c r="T2679" s="17">
        <v>0</v>
      </c>
      <c r="U2679" s="17">
        <v>0</v>
      </c>
      <c r="V2679" s="17">
        <v>0</v>
      </c>
      <c r="W2679" s="17">
        <v>0</v>
      </c>
      <c r="X2679" s="17">
        <v>0</v>
      </c>
      <c r="Y2679" s="17">
        <v>8.2841373232140497E-2</v>
      </c>
      <c r="Z2679" s="17">
        <v>0.15380707134687099</v>
      </c>
      <c r="AA2679" s="17">
        <v>0</v>
      </c>
      <c r="AB2679" s="17">
        <v>5.50729529929984E-2</v>
      </c>
      <c r="AC2679" s="17">
        <v>0</v>
      </c>
      <c r="AD2679" s="17">
        <v>0</v>
      </c>
      <c r="AE2679" s="17"/>
      <c r="AF2679" s="17">
        <v>3.8510053421922201E-2</v>
      </c>
      <c r="AG2679" s="17">
        <v>3.25344049634049E-2</v>
      </c>
      <c r="AH2679" s="17">
        <v>7.0528195039696998E-2</v>
      </c>
      <c r="AI2679" s="17"/>
      <c r="AJ2679" s="17">
        <v>5.9206092509265798E-2</v>
      </c>
      <c r="AK2679" s="17">
        <v>3.3088505869702099E-2</v>
      </c>
      <c r="AL2679" s="17">
        <v>0</v>
      </c>
      <c r="AM2679" s="17">
        <v>0</v>
      </c>
      <c r="AN2679" s="17">
        <v>4.9283719181388901E-2</v>
      </c>
      <c r="AO2679" s="17"/>
      <c r="AP2679" s="17">
        <v>0.10625992776413599</v>
      </c>
      <c r="AQ2679" s="17">
        <v>4.5603269881328803E-2</v>
      </c>
      <c r="AR2679" s="17">
        <v>0</v>
      </c>
      <c r="AS2679" s="17">
        <v>0</v>
      </c>
      <c r="AT2679" s="17">
        <v>0</v>
      </c>
      <c r="AU2679" s="17"/>
      <c r="AV2679" s="17">
        <v>3.6361730589019002E-2</v>
      </c>
      <c r="AW2679" s="17">
        <v>7.7289700386880697E-2</v>
      </c>
      <c r="AX2679" s="17">
        <v>0</v>
      </c>
      <c r="AY2679" s="17">
        <v>3.2634313215483497E-2</v>
      </c>
      <c r="AZ2679" s="17">
        <v>0</v>
      </c>
      <c r="BA2679" s="17">
        <v>6.7372841533414801E-2</v>
      </c>
      <c r="BB2679" s="17"/>
      <c r="BC2679" s="17">
        <v>6.2242952735250101E-2</v>
      </c>
      <c r="BD2679" s="17">
        <v>0</v>
      </c>
      <c r="BE2679" s="17">
        <v>7.4104668474217206E-2</v>
      </c>
      <c r="BF2679" s="17">
        <v>0</v>
      </c>
      <c r="BG2679" s="17">
        <v>0</v>
      </c>
    </row>
    <row r="2680" spans="2:59" x14ac:dyDescent="0.35">
      <c r="B2680" t="s">
        <v>100</v>
      </c>
      <c r="C2680" s="17">
        <v>0.16743546620643801</v>
      </c>
      <c r="D2680" s="17">
        <v>0.12085519990940501</v>
      </c>
      <c r="E2680" s="17">
        <v>0.214513038202024</v>
      </c>
      <c r="F2680" s="17"/>
      <c r="G2680" s="17">
        <v>5.5883372041637701E-2</v>
      </c>
      <c r="H2680" s="17">
        <v>0.17674818778228399</v>
      </c>
      <c r="I2680" s="17">
        <v>6.4810974731877496E-2</v>
      </c>
      <c r="J2680" s="17">
        <v>0.211425469223123</v>
      </c>
      <c r="K2680" s="17">
        <v>0.24747102725338399</v>
      </c>
      <c r="L2680" s="17">
        <v>0.24297445779667301</v>
      </c>
      <c r="M2680" s="17"/>
      <c r="N2680" s="17">
        <v>7.9687263885943202E-2</v>
      </c>
      <c r="O2680" s="17">
        <v>0.21961786151281801</v>
      </c>
      <c r="P2680" s="17">
        <v>0.16453250148687501</v>
      </c>
      <c r="Q2680" s="17">
        <v>0.193441421244051</v>
      </c>
      <c r="R2680" s="17"/>
      <c r="S2680" s="17">
        <v>4.8169005972352498E-2</v>
      </c>
      <c r="T2680" s="17">
        <v>0.24909163345666099</v>
      </c>
      <c r="U2680" s="17">
        <v>0.109752688821162</v>
      </c>
      <c r="V2680" s="17">
        <v>0.15835460541177299</v>
      </c>
      <c r="W2680" s="17">
        <v>0.18806133376463799</v>
      </c>
      <c r="X2680" s="17">
        <v>0.10079370488142</v>
      </c>
      <c r="Y2680" s="17">
        <v>0.253121087312496</v>
      </c>
      <c r="Z2680" s="17">
        <v>0.15380707134687099</v>
      </c>
      <c r="AA2680" s="17">
        <v>7.7674159361717093E-2</v>
      </c>
      <c r="AB2680" s="17">
        <v>0.33197163608332803</v>
      </c>
      <c r="AC2680" s="17">
        <v>0</v>
      </c>
      <c r="AD2680" s="17">
        <v>0.49487286794295299</v>
      </c>
      <c r="AE2680" s="17"/>
      <c r="AF2680" s="17">
        <v>0.24214835486662101</v>
      </c>
      <c r="AG2680" s="17">
        <v>0.125240371403043</v>
      </c>
      <c r="AH2680" s="17">
        <v>0.12883622185613</v>
      </c>
      <c r="AI2680" s="17"/>
      <c r="AJ2680" s="17">
        <v>0.17782365870133601</v>
      </c>
      <c r="AK2680" s="17">
        <v>7.7554839953256002E-2</v>
      </c>
      <c r="AL2680" s="17">
        <v>0.347136244417666</v>
      </c>
      <c r="AM2680" s="17">
        <v>0</v>
      </c>
      <c r="AN2680" s="17">
        <v>0.23377219592504001</v>
      </c>
      <c r="AO2680" s="17"/>
      <c r="AP2680" s="17">
        <v>0.14653750008222499</v>
      </c>
      <c r="AQ2680" s="17">
        <v>0.13106301028955999</v>
      </c>
      <c r="AR2680" s="17">
        <v>0.18220988259909701</v>
      </c>
      <c r="AS2680" s="17">
        <v>0.14325095604589699</v>
      </c>
      <c r="AT2680" s="17">
        <v>0.229801694132864</v>
      </c>
      <c r="AU2680" s="17"/>
      <c r="AV2680" s="17">
        <v>0.120441651678682</v>
      </c>
      <c r="AW2680" s="17">
        <v>0.18173152573110299</v>
      </c>
      <c r="AX2680" s="17">
        <v>0.21641945673954299</v>
      </c>
      <c r="AY2680" s="17">
        <v>0.144089567280592</v>
      </c>
      <c r="AZ2680" s="17">
        <v>0.16147203660673301</v>
      </c>
      <c r="BA2680" s="17">
        <v>0.13293656477681001</v>
      </c>
      <c r="BB2680" s="17"/>
      <c r="BC2680" s="17">
        <v>0.24485694159094401</v>
      </c>
      <c r="BD2680" s="17">
        <v>8.6069896751403294E-2</v>
      </c>
      <c r="BE2680" s="17">
        <v>0.218213292918505</v>
      </c>
      <c r="BF2680" s="17">
        <v>0</v>
      </c>
      <c r="BG2680" s="17">
        <v>0.27529061177438802</v>
      </c>
    </row>
    <row r="2681" spans="2:59" x14ac:dyDescent="0.35">
      <c r="C2681" s="17"/>
      <c r="D2681" s="17"/>
      <c r="E2681" s="17"/>
      <c r="F2681" s="17"/>
      <c r="G2681" s="17"/>
      <c r="H2681" s="17"/>
      <c r="I2681" s="17"/>
      <c r="J2681" s="17"/>
      <c r="K2681" s="17"/>
      <c r="L2681" s="17"/>
      <c r="M2681" s="17"/>
      <c r="N2681" s="17"/>
      <c r="O2681" s="17"/>
      <c r="P2681" s="17"/>
      <c r="Q2681" s="17"/>
      <c r="R2681" s="17"/>
      <c r="S2681" s="17"/>
      <c r="T2681" s="17"/>
      <c r="U2681" s="17"/>
      <c r="V2681" s="17"/>
      <c r="W2681" s="17"/>
      <c r="X2681" s="17"/>
      <c r="Y2681" s="17"/>
      <c r="Z2681" s="17"/>
      <c r="AA2681" s="17"/>
      <c r="AB2681" s="17"/>
      <c r="AC2681" s="17"/>
      <c r="AD2681" s="17"/>
      <c r="AE2681" s="17"/>
      <c r="AF2681" s="17"/>
      <c r="AG2681" s="17"/>
      <c r="AH2681" s="17"/>
      <c r="AI2681" s="17"/>
      <c r="AJ2681" s="17"/>
      <c r="AK2681" s="17"/>
      <c r="AL2681" s="17"/>
      <c r="AM2681" s="17"/>
      <c r="AN2681" s="17"/>
      <c r="AO2681" s="17"/>
      <c r="AP2681" s="17"/>
      <c r="AQ2681" s="17"/>
      <c r="AR2681" s="17"/>
      <c r="AS2681" s="17"/>
      <c r="AT2681" s="17"/>
      <c r="AU2681" s="17"/>
      <c r="AV2681" s="17"/>
      <c r="AW2681" s="17"/>
      <c r="AX2681" s="17"/>
      <c r="AY2681" s="17"/>
      <c r="AZ2681" s="17"/>
      <c r="BA2681" s="17"/>
      <c r="BB2681" s="17"/>
      <c r="BC2681" s="17"/>
      <c r="BD2681" s="17"/>
      <c r="BE2681" s="17"/>
      <c r="BF2681" s="17"/>
      <c r="BG2681" s="17"/>
    </row>
    <row r="2682" spans="2:59" x14ac:dyDescent="0.35">
      <c r="B2682" s="6" t="s">
        <v>727</v>
      </c>
      <c r="C2682" s="17"/>
      <c r="D2682" s="17"/>
      <c r="E2682" s="17"/>
      <c r="F2682" s="17"/>
      <c r="G2682" s="17"/>
      <c r="H2682" s="17"/>
      <c r="I2682" s="17"/>
      <c r="J2682" s="17"/>
      <c r="K2682" s="17"/>
      <c r="L2682" s="17"/>
      <c r="M2682" s="17"/>
      <c r="N2682" s="17"/>
      <c r="O2682" s="17"/>
      <c r="P2682" s="17"/>
      <c r="Q2682" s="17"/>
      <c r="R2682" s="17"/>
      <c r="S2682" s="17"/>
      <c r="T2682" s="17"/>
      <c r="U2682" s="17"/>
      <c r="V2682" s="17"/>
      <c r="W2682" s="17"/>
      <c r="X2682" s="17"/>
      <c r="Y2682" s="17"/>
      <c r="Z2682" s="17"/>
      <c r="AA2682" s="17"/>
      <c r="AB2682" s="17"/>
      <c r="AC2682" s="17"/>
      <c r="AD2682" s="17"/>
      <c r="AE2682" s="17"/>
      <c r="AF2682" s="17"/>
      <c r="AG2682" s="17"/>
      <c r="AH2682" s="17"/>
      <c r="AI2682" s="17"/>
      <c r="AJ2682" s="17"/>
      <c r="AK2682" s="17"/>
      <c r="AL2682" s="17"/>
      <c r="AM2682" s="17"/>
      <c r="AN2682" s="17"/>
      <c r="AO2682" s="17"/>
      <c r="AP2682" s="17"/>
      <c r="AQ2682" s="17"/>
      <c r="AR2682" s="17"/>
      <c r="AS2682" s="17"/>
      <c r="AT2682" s="17"/>
      <c r="AU2682" s="17"/>
      <c r="AV2682" s="17"/>
      <c r="AW2682" s="17"/>
      <c r="AX2682" s="17"/>
      <c r="AY2682" s="17"/>
      <c r="AZ2682" s="17"/>
      <c r="BA2682" s="17"/>
      <c r="BB2682" s="17"/>
      <c r="BC2682" s="17"/>
      <c r="BD2682" s="17"/>
      <c r="BE2682" s="17"/>
      <c r="BF2682" s="17"/>
      <c r="BG2682" s="17"/>
    </row>
    <row r="2683" spans="2:59" x14ac:dyDescent="0.35">
      <c r="B2683" s="24" t="s">
        <v>724</v>
      </c>
      <c r="C2683" s="17"/>
      <c r="D2683" s="17"/>
      <c r="E2683" s="17"/>
      <c r="F2683" s="17"/>
      <c r="G2683" s="17"/>
      <c r="H2683" s="17"/>
      <c r="I2683" s="17"/>
      <c r="J2683" s="17"/>
      <c r="K2683" s="17"/>
      <c r="L2683" s="17"/>
      <c r="M2683" s="17"/>
      <c r="N2683" s="17"/>
      <c r="O2683" s="17"/>
      <c r="P2683" s="17"/>
      <c r="Q2683" s="17"/>
      <c r="R2683" s="17"/>
      <c r="S2683" s="17"/>
      <c r="T2683" s="17"/>
      <c r="U2683" s="17"/>
      <c r="V2683" s="17"/>
      <c r="W2683" s="17"/>
      <c r="X2683" s="17"/>
      <c r="Y2683" s="17"/>
      <c r="Z2683" s="17"/>
      <c r="AA2683" s="17"/>
      <c r="AB2683" s="17"/>
      <c r="AC2683" s="17"/>
      <c r="AD2683" s="17"/>
      <c r="AE2683" s="17"/>
      <c r="AF2683" s="17"/>
      <c r="AG2683" s="17"/>
      <c r="AH2683" s="17"/>
      <c r="AI2683" s="17"/>
      <c r="AJ2683" s="17"/>
      <c r="AK2683" s="17"/>
      <c r="AL2683" s="17"/>
      <c r="AM2683" s="17"/>
      <c r="AN2683" s="17"/>
      <c r="AO2683" s="17"/>
      <c r="AP2683" s="17"/>
      <c r="AQ2683" s="17"/>
      <c r="AR2683" s="17"/>
      <c r="AS2683" s="17"/>
      <c r="AT2683" s="17"/>
      <c r="AU2683" s="17"/>
      <c r="AV2683" s="17"/>
      <c r="AW2683" s="17"/>
      <c r="AX2683" s="17"/>
      <c r="AY2683" s="17"/>
      <c r="AZ2683" s="17"/>
      <c r="BA2683" s="17"/>
      <c r="BB2683" s="17"/>
      <c r="BC2683" s="17"/>
      <c r="BD2683" s="17"/>
      <c r="BE2683" s="17"/>
      <c r="BF2683" s="17"/>
      <c r="BG2683" s="17"/>
    </row>
    <row r="2684" spans="2:59" x14ac:dyDescent="0.35">
      <c r="B2684" t="s">
        <v>725</v>
      </c>
      <c r="C2684" s="17">
        <v>5.1234222936158598E-2</v>
      </c>
      <c r="D2684" s="17">
        <v>5.7124487672889503E-2</v>
      </c>
      <c r="E2684" s="17">
        <v>4.5281071864667698E-2</v>
      </c>
      <c r="F2684" s="17"/>
      <c r="G2684" s="17">
        <v>0.11935749651444701</v>
      </c>
      <c r="H2684" s="17">
        <v>0</v>
      </c>
      <c r="I2684" s="17">
        <v>3.8974381927893098E-2</v>
      </c>
      <c r="J2684" s="17">
        <v>5.07431816241024E-2</v>
      </c>
      <c r="K2684" s="17">
        <v>7.7015057990637001E-2</v>
      </c>
      <c r="L2684" s="17">
        <v>4.2394976707328398E-2</v>
      </c>
      <c r="M2684" s="17"/>
      <c r="N2684" s="17">
        <v>3.1574178413990697E-2</v>
      </c>
      <c r="O2684" s="17">
        <v>0</v>
      </c>
      <c r="P2684" s="17">
        <v>9.8145182038744602E-2</v>
      </c>
      <c r="Q2684" s="17">
        <v>7.9188942370869306E-2</v>
      </c>
      <c r="R2684" s="17"/>
      <c r="S2684" s="17">
        <v>0</v>
      </c>
      <c r="T2684" s="17">
        <v>6.0984907217708197E-2</v>
      </c>
      <c r="U2684" s="17">
        <v>0</v>
      </c>
      <c r="V2684" s="17">
        <v>0</v>
      </c>
      <c r="W2684" s="17">
        <v>0</v>
      </c>
      <c r="X2684" s="17">
        <v>0</v>
      </c>
      <c r="Y2684" s="17">
        <v>0.16396743465234601</v>
      </c>
      <c r="Z2684" s="17">
        <v>0.15380707134687099</v>
      </c>
      <c r="AA2684" s="17">
        <v>0</v>
      </c>
      <c r="AB2684" s="17">
        <v>0.105300263479255</v>
      </c>
      <c r="AC2684" s="17">
        <v>0.27892988774918598</v>
      </c>
      <c r="AD2684" s="17">
        <v>0</v>
      </c>
      <c r="AE2684" s="17"/>
      <c r="AF2684" s="17">
        <v>5.7517956206695801E-2</v>
      </c>
      <c r="AG2684" s="17">
        <v>6.9093261879766693E-2</v>
      </c>
      <c r="AH2684" s="17">
        <v>0</v>
      </c>
      <c r="AI2684" s="17"/>
      <c r="AJ2684" s="17">
        <v>0.101548725861161</v>
      </c>
      <c r="AK2684" s="17">
        <v>2.72781952733183E-2</v>
      </c>
      <c r="AL2684" s="17">
        <v>0</v>
      </c>
      <c r="AM2684" s="17">
        <v>0</v>
      </c>
      <c r="AN2684" s="17">
        <v>0</v>
      </c>
      <c r="AO2684" s="17"/>
      <c r="AP2684" s="17">
        <v>0.14289203918784199</v>
      </c>
      <c r="AQ2684" s="17">
        <v>2.4101800980940401E-2</v>
      </c>
      <c r="AR2684" s="17">
        <v>0</v>
      </c>
      <c r="AS2684" s="17">
        <v>4.48295294452183E-2</v>
      </c>
      <c r="AT2684" s="17">
        <v>0</v>
      </c>
      <c r="AU2684" s="17"/>
      <c r="AV2684" s="17">
        <v>0</v>
      </c>
      <c r="AW2684" s="17">
        <v>0.15764281468066799</v>
      </c>
      <c r="AX2684" s="17">
        <v>0</v>
      </c>
      <c r="AY2684" s="17">
        <v>6.6911062232341695E-2</v>
      </c>
      <c r="AZ2684" s="17">
        <v>0</v>
      </c>
      <c r="BA2684" s="17">
        <v>0</v>
      </c>
      <c r="BB2684" s="17"/>
      <c r="BC2684" s="17">
        <v>6.2532326163087806E-2</v>
      </c>
      <c r="BD2684" s="17">
        <v>2.5941852725812901E-2</v>
      </c>
      <c r="BE2684" s="17">
        <v>7.0356854246473505E-2</v>
      </c>
      <c r="BF2684" s="17">
        <v>0.10193606364339899</v>
      </c>
      <c r="BG2684" s="17">
        <v>0</v>
      </c>
    </row>
    <row r="2685" spans="2:59" x14ac:dyDescent="0.35">
      <c r="B2685" t="s">
        <v>689</v>
      </c>
      <c r="C2685" s="17">
        <v>7.8406077570546504E-2</v>
      </c>
      <c r="D2685" s="17">
        <v>8.2223724353622393E-2</v>
      </c>
      <c r="E2685" s="17">
        <v>7.4547672379431898E-2</v>
      </c>
      <c r="F2685" s="17"/>
      <c r="G2685" s="17">
        <v>5.6514233541015299E-2</v>
      </c>
      <c r="H2685" s="17">
        <v>0.16892619947781601</v>
      </c>
      <c r="I2685" s="17">
        <v>4.5842436996111E-2</v>
      </c>
      <c r="J2685" s="17">
        <v>4.5157677353991101E-2</v>
      </c>
      <c r="K2685" s="17">
        <v>0.13325123348297299</v>
      </c>
      <c r="L2685" s="17">
        <v>0</v>
      </c>
      <c r="M2685" s="17"/>
      <c r="N2685" s="17">
        <v>0.13454071383868199</v>
      </c>
      <c r="O2685" s="17">
        <v>3.2289813109669899E-2</v>
      </c>
      <c r="P2685" s="17">
        <v>9.2029773493422201E-2</v>
      </c>
      <c r="Q2685" s="17">
        <v>6.4420880936986502E-2</v>
      </c>
      <c r="R2685" s="17"/>
      <c r="S2685" s="17">
        <v>5.6123044455193498E-2</v>
      </c>
      <c r="T2685" s="17">
        <v>0</v>
      </c>
      <c r="U2685" s="17">
        <v>0</v>
      </c>
      <c r="V2685" s="17">
        <v>0.258186597096287</v>
      </c>
      <c r="W2685" s="17">
        <v>0</v>
      </c>
      <c r="X2685" s="17">
        <v>0</v>
      </c>
      <c r="Y2685" s="17">
        <v>0.17703600678304399</v>
      </c>
      <c r="Z2685" s="17">
        <v>0</v>
      </c>
      <c r="AA2685" s="17">
        <v>0.149360905497812</v>
      </c>
      <c r="AB2685" s="17">
        <v>0.10670034793865101</v>
      </c>
      <c r="AC2685" s="17">
        <v>0</v>
      </c>
      <c r="AD2685" s="17">
        <v>0</v>
      </c>
      <c r="AE2685" s="17"/>
      <c r="AF2685" s="17">
        <v>2.5158322817544598E-2</v>
      </c>
      <c r="AG2685" s="17">
        <v>0.10925643356002999</v>
      </c>
      <c r="AH2685" s="17">
        <v>0.123546928072555</v>
      </c>
      <c r="AI2685" s="17"/>
      <c r="AJ2685" s="17">
        <v>0</v>
      </c>
      <c r="AK2685" s="17">
        <v>0.18146689199996599</v>
      </c>
      <c r="AL2685" s="17">
        <v>0.194463222778164</v>
      </c>
      <c r="AM2685" s="17">
        <v>0</v>
      </c>
      <c r="AN2685" s="17">
        <v>0.120802356703973</v>
      </c>
      <c r="AO2685" s="17"/>
      <c r="AP2685" s="17">
        <v>0</v>
      </c>
      <c r="AQ2685" s="17">
        <v>0.21096911595816301</v>
      </c>
      <c r="AR2685" s="17">
        <v>8.5525824275002604E-2</v>
      </c>
      <c r="AS2685" s="17">
        <v>0</v>
      </c>
      <c r="AT2685" s="17">
        <v>0</v>
      </c>
      <c r="AU2685" s="17"/>
      <c r="AV2685" s="17">
        <v>0.22675269782622201</v>
      </c>
      <c r="AW2685" s="17">
        <v>0</v>
      </c>
      <c r="AX2685" s="17">
        <v>0.101583142268538</v>
      </c>
      <c r="AY2685" s="17">
        <v>3.3297983848570502E-2</v>
      </c>
      <c r="AZ2685" s="17">
        <v>0</v>
      </c>
      <c r="BA2685" s="17">
        <v>9.8740178043072405E-2</v>
      </c>
      <c r="BB2685" s="17"/>
      <c r="BC2685" s="17">
        <v>7.5636121361783396E-2</v>
      </c>
      <c r="BD2685" s="17">
        <v>2.3655334201961399E-2</v>
      </c>
      <c r="BE2685" s="17">
        <v>0.123866413332703</v>
      </c>
      <c r="BF2685" s="17">
        <v>0.119391510204234</v>
      </c>
      <c r="BG2685" s="17">
        <v>0</v>
      </c>
    </row>
    <row r="2686" spans="2:59" x14ac:dyDescent="0.35">
      <c r="B2686" t="s">
        <v>690</v>
      </c>
      <c r="C2686" s="17">
        <v>0.10163053100288499</v>
      </c>
      <c r="D2686" s="17">
        <v>0.138681915481594</v>
      </c>
      <c r="E2686" s="17">
        <v>6.4183574190539203E-2</v>
      </c>
      <c r="F2686" s="17"/>
      <c r="G2686" s="17">
        <v>6.3642130417150999E-2</v>
      </c>
      <c r="H2686" s="17">
        <v>5.1196781502930701E-2</v>
      </c>
      <c r="I2686" s="17">
        <v>0.239521727255772</v>
      </c>
      <c r="J2686" s="17">
        <v>9.3145743846528295E-2</v>
      </c>
      <c r="K2686" s="17">
        <v>3.5737740290968101E-2</v>
      </c>
      <c r="L2686" s="17">
        <v>9.3846813530943402E-2</v>
      </c>
      <c r="M2686" s="17"/>
      <c r="N2686" s="17">
        <v>6.4220560008727307E-2</v>
      </c>
      <c r="O2686" s="17">
        <v>0.112039660853022</v>
      </c>
      <c r="P2686" s="17">
        <v>5.1265678445523002E-2</v>
      </c>
      <c r="Q2686" s="17">
        <v>0.166404323486121</v>
      </c>
      <c r="R2686" s="17"/>
      <c r="S2686" s="17">
        <v>0.145896359876165</v>
      </c>
      <c r="T2686" s="17">
        <v>7.85505395631097E-2</v>
      </c>
      <c r="U2686" s="17">
        <v>0</v>
      </c>
      <c r="V2686" s="17">
        <v>0</v>
      </c>
      <c r="W2686" s="17">
        <v>0</v>
      </c>
      <c r="X2686" s="17">
        <v>0.25180341184500699</v>
      </c>
      <c r="Y2686" s="17">
        <v>7.2521548497749597E-2</v>
      </c>
      <c r="Z2686" s="17">
        <v>0</v>
      </c>
      <c r="AA2686" s="17">
        <v>0.18137504670167501</v>
      </c>
      <c r="AB2686" s="17">
        <v>5.02273104862569E-2</v>
      </c>
      <c r="AC2686" s="17">
        <v>0.48027512141772799</v>
      </c>
      <c r="AD2686" s="17">
        <v>0</v>
      </c>
      <c r="AE2686" s="17"/>
      <c r="AF2686" s="17">
        <v>0.14444780592454101</v>
      </c>
      <c r="AG2686" s="17">
        <v>9.2158668672209704E-2</v>
      </c>
      <c r="AH2686" s="17">
        <v>0</v>
      </c>
      <c r="AI2686" s="17"/>
      <c r="AJ2686" s="17">
        <v>0.14414019859535401</v>
      </c>
      <c r="AK2686" s="17">
        <v>6.6846558641853404E-2</v>
      </c>
      <c r="AL2686" s="17">
        <v>0.25035457705263098</v>
      </c>
      <c r="AM2686" s="17">
        <v>0</v>
      </c>
      <c r="AN2686" s="17">
        <v>4.9283719181388901E-2</v>
      </c>
      <c r="AO2686" s="17"/>
      <c r="AP2686" s="17">
        <v>0.16350991297672501</v>
      </c>
      <c r="AQ2686" s="17">
        <v>7.8224731967314401E-2</v>
      </c>
      <c r="AR2686" s="17">
        <v>0.20024451156967901</v>
      </c>
      <c r="AS2686" s="17">
        <v>4.2145920242024598E-2</v>
      </c>
      <c r="AT2686" s="17">
        <v>0.15610262663771701</v>
      </c>
      <c r="AU2686" s="17"/>
      <c r="AV2686" s="17">
        <v>3.2793532639454802E-2</v>
      </c>
      <c r="AW2686" s="17">
        <v>0.172888386076859</v>
      </c>
      <c r="AX2686" s="17">
        <v>0.13077950809921901</v>
      </c>
      <c r="AY2686" s="17">
        <v>8.8731959643139596E-2</v>
      </c>
      <c r="AZ2686" s="17">
        <v>0.109686785112555</v>
      </c>
      <c r="BA2686" s="17">
        <v>6.7372841533414801E-2</v>
      </c>
      <c r="BB2686" s="17"/>
      <c r="BC2686" s="17">
        <v>5.7901869992981199E-2</v>
      </c>
      <c r="BD2686" s="17">
        <v>0.117785156422602</v>
      </c>
      <c r="BE2686" s="17">
        <v>0.121454121921365</v>
      </c>
      <c r="BF2686" s="17">
        <v>0.148706305991335</v>
      </c>
      <c r="BG2686" s="17">
        <v>0</v>
      </c>
    </row>
    <row r="2687" spans="2:59" x14ac:dyDescent="0.35">
      <c r="B2687" t="s">
        <v>691</v>
      </c>
      <c r="C2687" s="17">
        <v>0.26112713125706499</v>
      </c>
      <c r="D2687" s="17">
        <v>0.36218462213763403</v>
      </c>
      <c r="E2687" s="17">
        <v>0.15899071854775601</v>
      </c>
      <c r="F2687" s="17"/>
      <c r="G2687" s="17">
        <v>0.360974195879668</v>
      </c>
      <c r="H2687" s="17">
        <v>0.33248578533418499</v>
      </c>
      <c r="I2687" s="17">
        <v>0.198605441479799</v>
      </c>
      <c r="J2687" s="17">
        <v>0.117312090954974</v>
      </c>
      <c r="K2687" s="17">
        <v>0.29919215068678101</v>
      </c>
      <c r="L2687" s="17">
        <v>0.27037734086666099</v>
      </c>
      <c r="M2687" s="17"/>
      <c r="N2687" s="17">
        <v>0.322188616996054</v>
      </c>
      <c r="O2687" s="17">
        <v>0.24850246541894699</v>
      </c>
      <c r="P2687" s="17">
        <v>0.25175515867366199</v>
      </c>
      <c r="Q2687" s="17">
        <v>0.22914749989907199</v>
      </c>
      <c r="R2687" s="17"/>
      <c r="S2687" s="17">
        <v>0.266906237529141</v>
      </c>
      <c r="T2687" s="17">
        <v>0.144590320801225</v>
      </c>
      <c r="U2687" s="17">
        <v>0.51326155680192098</v>
      </c>
      <c r="V2687" s="17">
        <v>0.33969938183862203</v>
      </c>
      <c r="W2687" s="17">
        <v>0.32337758826797097</v>
      </c>
      <c r="X2687" s="17">
        <v>0.38020829217039298</v>
      </c>
      <c r="Y2687" s="17">
        <v>8.4061206698807595E-2</v>
      </c>
      <c r="Z2687" s="17">
        <v>0.40095349243053502</v>
      </c>
      <c r="AA2687" s="17">
        <v>0.26918925471501798</v>
      </c>
      <c r="AB2687" s="17">
        <v>0.16385157357128399</v>
      </c>
      <c r="AC2687" s="17">
        <v>0.240794990833086</v>
      </c>
      <c r="AD2687" s="17">
        <v>0</v>
      </c>
      <c r="AE2687" s="17"/>
      <c r="AF2687" s="17">
        <v>0.27627218376743301</v>
      </c>
      <c r="AG2687" s="17">
        <v>0.23193544183474801</v>
      </c>
      <c r="AH2687" s="17">
        <v>0.27837926333248703</v>
      </c>
      <c r="AI2687" s="17"/>
      <c r="AJ2687" s="17">
        <v>0.24184376839063601</v>
      </c>
      <c r="AK2687" s="17">
        <v>0.26529535693698297</v>
      </c>
      <c r="AL2687" s="17">
        <v>0</v>
      </c>
      <c r="AM2687" s="17">
        <v>1</v>
      </c>
      <c r="AN2687" s="17">
        <v>0.21314389309953399</v>
      </c>
      <c r="AO2687" s="17"/>
      <c r="AP2687" s="17">
        <v>0.26403223198550801</v>
      </c>
      <c r="AQ2687" s="17">
        <v>0.19801495531117599</v>
      </c>
      <c r="AR2687" s="17">
        <v>5.6586936685771597E-2</v>
      </c>
      <c r="AS2687" s="17">
        <v>0.37830856765391602</v>
      </c>
      <c r="AT2687" s="17">
        <v>0.61409567922941999</v>
      </c>
      <c r="AU2687" s="17"/>
      <c r="AV2687" s="17">
        <v>0.20322667328551999</v>
      </c>
      <c r="AW2687" s="17">
        <v>0.24308992156345599</v>
      </c>
      <c r="AX2687" s="17">
        <v>6.7211031154850998E-2</v>
      </c>
      <c r="AY2687" s="17">
        <v>0.40028878794290301</v>
      </c>
      <c r="AZ2687" s="17">
        <v>0.54094392792020796</v>
      </c>
      <c r="BA2687" s="17">
        <v>0.18073514048311001</v>
      </c>
      <c r="BB2687" s="17"/>
      <c r="BC2687" s="17">
        <v>0.292669071843984</v>
      </c>
      <c r="BD2687" s="17">
        <v>0.296559476117493</v>
      </c>
      <c r="BE2687" s="17">
        <v>0.19305624072942701</v>
      </c>
      <c r="BF2687" s="17">
        <v>0.25211800562016101</v>
      </c>
      <c r="BG2687" s="17">
        <v>0.25241606601767402</v>
      </c>
    </row>
    <row r="2688" spans="2:59" x14ac:dyDescent="0.35">
      <c r="B2688" t="s">
        <v>692</v>
      </c>
      <c r="C2688" s="17">
        <v>0.155080992295171</v>
      </c>
      <c r="D2688" s="17">
        <v>0.13248041561453899</v>
      </c>
      <c r="E2688" s="17">
        <v>0.177922859901497</v>
      </c>
      <c r="F2688" s="17"/>
      <c r="G2688" s="17">
        <v>0.223385958591579</v>
      </c>
      <c r="H2688" s="17">
        <v>9.6790753498317797E-2</v>
      </c>
      <c r="I2688" s="17">
        <v>0.20529117195212801</v>
      </c>
      <c r="J2688" s="17">
        <v>0.22378163776687199</v>
      </c>
      <c r="K2688" s="17">
        <v>5.4506465870837399E-2</v>
      </c>
      <c r="L2688" s="17">
        <v>0.159392768062806</v>
      </c>
      <c r="M2688" s="17"/>
      <c r="N2688" s="17">
        <v>0.17883620349099399</v>
      </c>
      <c r="O2688" s="17">
        <v>0.178949175430757</v>
      </c>
      <c r="P2688" s="17">
        <v>0.13768566856105199</v>
      </c>
      <c r="Q2688" s="17">
        <v>0.12569431699688099</v>
      </c>
      <c r="R2688" s="17"/>
      <c r="S2688" s="17">
        <v>0.33036259886960301</v>
      </c>
      <c r="T2688" s="17">
        <v>0.14365285061107599</v>
      </c>
      <c r="U2688" s="17">
        <v>0.376985754376917</v>
      </c>
      <c r="V2688" s="17">
        <v>0</v>
      </c>
      <c r="W2688" s="17">
        <v>0.35518822742304401</v>
      </c>
      <c r="X2688" s="17">
        <v>0.11830476288946901</v>
      </c>
      <c r="Y2688" s="17">
        <v>0</v>
      </c>
      <c r="Z2688" s="17">
        <v>0</v>
      </c>
      <c r="AA2688" s="17">
        <v>0.122984003080611</v>
      </c>
      <c r="AB2688" s="17">
        <v>6.2461649765050302E-2</v>
      </c>
      <c r="AC2688" s="17">
        <v>0</v>
      </c>
      <c r="AD2688" s="17">
        <v>0.50512713205704696</v>
      </c>
      <c r="AE2688" s="17"/>
      <c r="AF2688" s="17">
        <v>0.120171741690453</v>
      </c>
      <c r="AG2688" s="17">
        <v>0.17531894958703301</v>
      </c>
      <c r="AH2688" s="17">
        <v>0.122691549997848</v>
      </c>
      <c r="AI2688" s="17"/>
      <c r="AJ2688" s="17">
        <v>0.19472827970541601</v>
      </c>
      <c r="AK2688" s="17">
        <v>0.124772341734726</v>
      </c>
      <c r="AL2688" s="17">
        <v>0.208045955751539</v>
      </c>
      <c r="AM2688" s="17">
        <v>0</v>
      </c>
      <c r="AN2688" s="17">
        <v>0.13048887529009001</v>
      </c>
      <c r="AO2688" s="17"/>
      <c r="AP2688" s="17">
        <v>0.164167538787718</v>
      </c>
      <c r="AQ2688" s="17">
        <v>9.7555170322023002E-2</v>
      </c>
      <c r="AR2688" s="17">
        <v>0.28509357158436199</v>
      </c>
      <c r="AS2688" s="17">
        <v>0.17752705004906699</v>
      </c>
      <c r="AT2688" s="17">
        <v>0</v>
      </c>
      <c r="AU2688" s="17"/>
      <c r="AV2688" s="17">
        <v>0.104562562412042</v>
      </c>
      <c r="AW2688" s="17">
        <v>0.22374371259322601</v>
      </c>
      <c r="AX2688" s="17">
        <v>0.21321079240129101</v>
      </c>
      <c r="AY2688" s="17">
        <v>0.13573754205185301</v>
      </c>
      <c r="AZ2688" s="17">
        <v>9.9777740797579298E-2</v>
      </c>
      <c r="BA2688" s="17">
        <v>8.4316088951910104E-2</v>
      </c>
      <c r="BB2688" s="17"/>
      <c r="BC2688" s="17">
        <v>0.15403517690521201</v>
      </c>
      <c r="BD2688" s="17">
        <v>0.27421473612525898</v>
      </c>
      <c r="BE2688" s="17">
        <v>9.3163556788675397E-2</v>
      </c>
      <c r="BF2688" s="17">
        <v>8.0411948553068394E-2</v>
      </c>
      <c r="BG2688" s="17">
        <v>0</v>
      </c>
    </row>
    <row r="2689" spans="2:59" x14ac:dyDescent="0.35">
      <c r="B2689" t="s">
        <v>598</v>
      </c>
      <c r="C2689" s="17">
        <v>6.1964735275766403E-2</v>
      </c>
      <c r="D2689" s="17">
        <v>5.1256346363618102E-2</v>
      </c>
      <c r="E2689" s="17">
        <v>7.2787450344712096E-2</v>
      </c>
      <c r="F2689" s="17"/>
      <c r="G2689" s="17">
        <v>0</v>
      </c>
      <c r="H2689" s="17">
        <v>5.04427607023843E-2</v>
      </c>
      <c r="I2689" s="17">
        <v>9.0990154810283094E-2</v>
      </c>
      <c r="J2689" s="17">
        <v>5.6758886935114702E-2</v>
      </c>
      <c r="K2689" s="17">
        <v>9.1700517032749895E-2</v>
      </c>
      <c r="L2689" s="17">
        <v>5.4537918061562697E-2</v>
      </c>
      <c r="M2689" s="17"/>
      <c r="N2689" s="17">
        <v>0</v>
      </c>
      <c r="O2689" s="17">
        <v>0.104290160070134</v>
      </c>
      <c r="P2689" s="17">
        <v>0.11207561793758899</v>
      </c>
      <c r="Q2689" s="17">
        <v>3.0393426681286102E-2</v>
      </c>
      <c r="R2689" s="17"/>
      <c r="S2689" s="17">
        <v>0</v>
      </c>
      <c r="T2689" s="17">
        <v>0.16737627775965</v>
      </c>
      <c r="U2689" s="17">
        <v>0</v>
      </c>
      <c r="V2689" s="17">
        <v>0.106752300131381</v>
      </c>
      <c r="W2689" s="17">
        <v>0.32143418430898602</v>
      </c>
      <c r="X2689" s="17">
        <v>0</v>
      </c>
      <c r="Y2689" s="17">
        <v>7.7244864548777603E-2</v>
      </c>
      <c r="Z2689" s="17">
        <v>0</v>
      </c>
      <c r="AA2689" s="17">
        <v>0</v>
      </c>
      <c r="AB2689" s="17">
        <v>6.4613620681118006E-2</v>
      </c>
      <c r="AC2689" s="17">
        <v>0</v>
      </c>
      <c r="AD2689" s="17">
        <v>0</v>
      </c>
      <c r="AE2689" s="17"/>
      <c r="AF2689" s="17">
        <v>7.2726917238667796E-2</v>
      </c>
      <c r="AG2689" s="17">
        <v>3.6767164024769802E-2</v>
      </c>
      <c r="AH2689" s="17">
        <v>0.15339751014522801</v>
      </c>
      <c r="AI2689" s="17"/>
      <c r="AJ2689" s="17">
        <v>2.4629587778975299E-2</v>
      </c>
      <c r="AK2689" s="17">
        <v>0.13265684382580101</v>
      </c>
      <c r="AL2689" s="17">
        <v>0</v>
      </c>
      <c r="AM2689" s="17">
        <v>0</v>
      </c>
      <c r="AN2689" s="17">
        <v>6.4036645007903903E-2</v>
      </c>
      <c r="AO2689" s="17"/>
      <c r="AP2689" s="17">
        <v>4.9146354982300897E-2</v>
      </c>
      <c r="AQ2689" s="17">
        <v>9.9266434837199199E-2</v>
      </c>
      <c r="AR2689" s="17">
        <v>0</v>
      </c>
      <c r="AS2689" s="17">
        <v>0.116675890770104</v>
      </c>
      <c r="AT2689" s="17">
        <v>0</v>
      </c>
      <c r="AU2689" s="17"/>
      <c r="AV2689" s="17">
        <v>0.151798559338509</v>
      </c>
      <c r="AW2689" s="17">
        <v>0</v>
      </c>
      <c r="AX2689" s="17">
        <v>9.4528142586304306E-2</v>
      </c>
      <c r="AY2689" s="17">
        <v>8.9210622412004906E-2</v>
      </c>
      <c r="AZ2689" s="17">
        <v>0</v>
      </c>
      <c r="BA2689" s="17">
        <v>0</v>
      </c>
      <c r="BB2689" s="17"/>
      <c r="BC2689" s="17">
        <v>0</v>
      </c>
      <c r="BD2689" s="17">
        <v>9.7250241350276698E-2</v>
      </c>
      <c r="BE2689" s="17">
        <v>6.0708471088040103E-2</v>
      </c>
      <c r="BF2689" s="17">
        <v>0</v>
      </c>
      <c r="BG2689" s="17">
        <v>0.47229332220793802</v>
      </c>
    </row>
    <row r="2690" spans="2:59" x14ac:dyDescent="0.35">
      <c r="B2690" t="s">
        <v>726</v>
      </c>
      <c r="C2690" s="17">
        <v>0.113242341159305</v>
      </c>
      <c r="D2690" s="17">
        <v>5.69545330982036E-2</v>
      </c>
      <c r="E2690" s="17">
        <v>0.17013109571412899</v>
      </c>
      <c r="F2690" s="17"/>
      <c r="G2690" s="17">
        <v>0.12024261301450299</v>
      </c>
      <c r="H2690" s="17">
        <v>7.13061790702786E-2</v>
      </c>
      <c r="I2690" s="17">
        <v>0.11596371084613601</v>
      </c>
      <c r="J2690" s="17">
        <v>0.25588257008250798</v>
      </c>
      <c r="K2690" s="17">
        <v>7.8730601665697994E-2</v>
      </c>
      <c r="L2690" s="17">
        <v>6.2585409840478404E-2</v>
      </c>
      <c r="M2690" s="17"/>
      <c r="N2690" s="17">
        <v>0.188952463365609</v>
      </c>
      <c r="O2690" s="17">
        <v>9.9123982082444301E-2</v>
      </c>
      <c r="P2690" s="17">
        <v>9.2510419363132104E-2</v>
      </c>
      <c r="Q2690" s="17">
        <v>7.9831685983672102E-2</v>
      </c>
      <c r="R2690" s="17"/>
      <c r="S2690" s="17">
        <v>4.6978077777822598E-2</v>
      </c>
      <c r="T2690" s="17">
        <v>0.22250731893598499</v>
      </c>
      <c r="U2690" s="17">
        <v>0</v>
      </c>
      <c r="V2690" s="17">
        <v>0</v>
      </c>
      <c r="W2690" s="17">
        <v>0</v>
      </c>
      <c r="X2690" s="17">
        <v>0.148889828213711</v>
      </c>
      <c r="Y2690" s="17">
        <v>0.17204785150677901</v>
      </c>
      <c r="Z2690" s="17">
        <v>0.29143236487572399</v>
      </c>
      <c r="AA2690" s="17">
        <v>0.199416630643167</v>
      </c>
      <c r="AB2690" s="17">
        <v>0.114873597995057</v>
      </c>
      <c r="AC2690" s="17">
        <v>0</v>
      </c>
      <c r="AD2690" s="17">
        <v>0</v>
      </c>
      <c r="AE2690" s="17"/>
      <c r="AF2690" s="17">
        <v>6.3910650473710306E-2</v>
      </c>
      <c r="AG2690" s="17">
        <v>0.13510629339616301</v>
      </c>
      <c r="AH2690" s="17">
        <v>0.19314852659575199</v>
      </c>
      <c r="AI2690" s="17"/>
      <c r="AJ2690" s="17">
        <v>0.124273911628889</v>
      </c>
      <c r="AK2690" s="17">
        <v>7.9700179313401995E-2</v>
      </c>
      <c r="AL2690" s="17">
        <v>0</v>
      </c>
      <c r="AM2690" s="17">
        <v>0</v>
      </c>
      <c r="AN2690" s="17">
        <v>0.17695335966783199</v>
      </c>
      <c r="AO2690" s="17"/>
      <c r="AP2690" s="17">
        <v>3.5901120312426399E-2</v>
      </c>
      <c r="AQ2690" s="17">
        <v>0.126067447189217</v>
      </c>
      <c r="AR2690" s="17">
        <v>0.19033927328608799</v>
      </c>
      <c r="AS2690" s="17">
        <v>0.14633231884831199</v>
      </c>
      <c r="AT2690" s="17">
        <v>0</v>
      </c>
      <c r="AU2690" s="17"/>
      <c r="AV2690" s="17">
        <v>0.121129726055055</v>
      </c>
      <c r="AW2690" s="17">
        <v>3.7960308559702401E-2</v>
      </c>
      <c r="AX2690" s="17">
        <v>0.17626792675025299</v>
      </c>
      <c r="AY2690" s="17">
        <v>7.9251674174764503E-2</v>
      </c>
      <c r="AZ2690" s="17">
        <v>8.8119509562924997E-2</v>
      </c>
      <c r="BA2690" s="17">
        <v>0.31729529865301398</v>
      </c>
      <c r="BB2690" s="17"/>
      <c r="BC2690" s="17">
        <v>0.11015754444263499</v>
      </c>
      <c r="BD2690" s="17">
        <v>7.8523306305191998E-2</v>
      </c>
      <c r="BE2690" s="17">
        <v>8.8727269572920597E-2</v>
      </c>
      <c r="BF2690" s="17">
        <v>0.29743616598780298</v>
      </c>
      <c r="BG2690" s="17">
        <v>0</v>
      </c>
    </row>
    <row r="2691" spans="2:59" x14ac:dyDescent="0.35">
      <c r="B2691" t="s">
        <v>100</v>
      </c>
      <c r="C2691" s="17">
        <v>0.17731396850310199</v>
      </c>
      <c r="D2691" s="17">
        <v>0.1190939552779</v>
      </c>
      <c r="E2691" s="17">
        <v>0.23615555705726801</v>
      </c>
      <c r="F2691" s="17"/>
      <c r="G2691" s="17">
        <v>5.5883372041637701E-2</v>
      </c>
      <c r="H2691" s="17">
        <v>0.22885154041408801</v>
      </c>
      <c r="I2691" s="17">
        <v>6.4810974731877496E-2</v>
      </c>
      <c r="J2691" s="17">
        <v>0.15721821143591</v>
      </c>
      <c r="K2691" s="17">
        <v>0.22986623297935599</v>
      </c>
      <c r="L2691" s="17">
        <v>0.31686477293021997</v>
      </c>
      <c r="M2691" s="17"/>
      <c r="N2691" s="17">
        <v>7.9687263885943202E-2</v>
      </c>
      <c r="O2691" s="17">
        <v>0.22480474303502501</v>
      </c>
      <c r="P2691" s="17">
        <v>0.16453250148687501</v>
      </c>
      <c r="Q2691" s="17">
        <v>0.22491892364511101</v>
      </c>
      <c r="R2691" s="17"/>
      <c r="S2691" s="17">
        <v>0.153733681492075</v>
      </c>
      <c r="T2691" s="17">
        <v>0.18233778511124599</v>
      </c>
      <c r="U2691" s="17">
        <v>0.109752688821162</v>
      </c>
      <c r="V2691" s="17">
        <v>0.29536172093371099</v>
      </c>
      <c r="W2691" s="17">
        <v>0</v>
      </c>
      <c r="X2691" s="17">
        <v>0.10079370488142</v>
      </c>
      <c r="Y2691" s="17">
        <v>0.253121087312496</v>
      </c>
      <c r="Z2691" s="17">
        <v>0.15380707134687099</v>
      </c>
      <c r="AA2691" s="17">
        <v>7.7674159361717093E-2</v>
      </c>
      <c r="AB2691" s="17">
        <v>0.33197163608332803</v>
      </c>
      <c r="AC2691" s="17">
        <v>0</v>
      </c>
      <c r="AD2691" s="17">
        <v>0.49487286794295299</v>
      </c>
      <c r="AE2691" s="17"/>
      <c r="AF2691" s="17">
        <v>0.23979442188095501</v>
      </c>
      <c r="AG2691" s="17">
        <v>0.15036378704528</v>
      </c>
      <c r="AH2691" s="17">
        <v>0.12883622185613</v>
      </c>
      <c r="AI2691" s="17"/>
      <c r="AJ2691" s="17">
        <v>0.168835528039568</v>
      </c>
      <c r="AK2691" s="17">
        <v>0.121983632273949</v>
      </c>
      <c r="AL2691" s="17">
        <v>0.347136244417666</v>
      </c>
      <c r="AM2691" s="17">
        <v>0</v>
      </c>
      <c r="AN2691" s="17">
        <v>0.24529115104927801</v>
      </c>
      <c r="AO2691" s="17"/>
      <c r="AP2691" s="17">
        <v>0.18035080176748</v>
      </c>
      <c r="AQ2691" s="17">
        <v>0.16580034343396699</v>
      </c>
      <c r="AR2691" s="17">
        <v>0.18220988259909701</v>
      </c>
      <c r="AS2691" s="17">
        <v>9.4180722991357699E-2</v>
      </c>
      <c r="AT2691" s="17">
        <v>0.229801694132864</v>
      </c>
      <c r="AU2691" s="17"/>
      <c r="AV2691" s="17">
        <v>0.15973624844319601</v>
      </c>
      <c r="AW2691" s="17">
        <v>0.16467485652608799</v>
      </c>
      <c r="AX2691" s="17">
        <v>0.21641945673954299</v>
      </c>
      <c r="AY2691" s="17">
        <v>0.106570367694423</v>
      </c>
      <c r="AZ2691" s="17">
        <v>0.16147203660673301</v>
      </c>
      <c r="BA2691" s="17">
        <v>0.251540452335479</v>
      </c>
      <c r="BB2691" s="17"/>
      <c r="BC2691" s="17">
        <v>0.24706788929031601</v>
      </c>
      <c r="BD2691" s="17">
        <v>8.6069896751403294E-2</v>
      </c>
      <c r="BE2691" s="17">
        <v>0.248667072320396</v>
      </c>
      <c r="BF2691" s="17">
        <v>0</v>
      </c>
      <c r="BG2691" s="17">
        <v>0.27529061177438802</v>
      </c>
    </row>
    <row r="2692" spans="2:59" x14ac:dyDescent="0.35">
      <c r="C2692" s="17"/>
      <c r="D2692" s="17"/>
      <c r="E2692" s="17"/>
      <c r="F2692" s="17"/>
      <c r="G2692" s="17"/>
      <c r="H2692" s="17"/>
      <c r="I2692" s="17"/>
      <c r="J2692" s="17"/>
      <c r="K2692" s="17"/>
      <c r="L2692" s="17"/>
      <c r="M2692" s="17"/>
      <c r="N2692" s="17"/>
      <c r="O2692" s="17"/>
      <c r="P2692" s="17"/>
      <c r="Q2692" s="17"/>
      <c r="R2692" s="17"/>
      <c r="S2692" s="17"/>
      <c r="T2692" s="17"/>
      <c r="U2692" s="17"/>
      <c r="V2692" s="17"/>
      <c r="W2692" s="17"/>
      <c r="X2692" s="17"/>
      <c r="Y2692" s="17"/>
      <c r="Z2692" s="17"/>
      <c r="AA2692" s="17"/>
      <c r="AB2692" s="17"/>
      <c r="AC2692" s="17"/>
      <c r="AD2692" s="17"/>
      <c r="AE2692" s="17"/>
      <c r="AF2692" s="17"/>
      <c r="AG2692" s="17"/>
      <c r="AH2692" s="17"/>
      <c r="AI2692" s="17"/>
      <c r="AJ2692" s="17"/>
      <c r="AK2692" s="17"/>
      <c r="AL2692" s="17"/>
      <c r="AM2692" s="17"/>
      <c r="AN2692" s="17"/>
      <c r="AO2692" s="17"/>
      <c r="AP2692" s="17"/>
      <c r="AQ2692" s="17"/>
      <c r="AR2692" s="17"/>
      <c r="AS2692" s="17"/>
      <c r="AT2692" s="17"/>
      <c r="AU2692" s="17"/>
      <c r="AV2692" s="17"/>
      <c r="AW2692" s="17"/>
      <c r="AX2692" s="17"/>
      <c r="AY2692" s="17"/>
      <c r="AZ2692" s="17"/>
      <c r="BA2692" s="17"/>
      <c r="BB2692" s="17"/>
      <c r="BC2692" s="17"/>
      <c r="BD2692" s="17"/>
      <c r="BE2692" s="17"/>
      <c r="BF2692" s="17"/>
      <c r="BG2692" s="17"/>
    </row>
    <row r="2693" spans="2:59" x14ac:dyDescent="0.35">
      <c r="B2693" s="6" t="s">
        <v>762</v>
      </c>
      <c r="C2693" s="17"/>
      <c r="D2693" s="17"/>
      <c r="E2693" s="17"/>
      <c r="F2693" s="17"/>
      <c r="G2693" s="17"/>
      <c r="H2693" s="17"/>
      <c r="I2693" s="17"/>
      <c r="J2693" s="17"/>
      <c r="K2693" s="17"/>
      <c r="L2693" s="17"/>
      <c r="M2693" s="17"/>
      <c r="N2693" s="17"/>
      <c r="O2693" s="17"/>
      <c r="P2693" s="17"/>
      <c r="Q2693" s="17"/>
      <c r="R2693" s="17"/>
      <c r="S2693" s="17"/>
      <c r="T2693" s="17"/>
      <c r="U2693" s="17"/>
      <c r="V2693" s="17"/>
      <c r="W2693" s="17"/>
      <c r="X2693" s="17"/>
      <c r="Y2693" s="17"/>
      <c r="Z2693" s="17"/>
      <c r="AA2693" s="17"/>
      <c r="AB2693" s="17"/>
      <c r="AC2693" s="17"/>
      <c r="AD2693" s="17"/>
      <c r="AE2693" s="17"/>
      <c r="AF2693" s="17"/>
      <c r="AG2693" s="17"/>
      <c r="AH2693" s="17"/>
      <c r="AI2693" s="17"/>
      <c r="AJ2693" s="17"/>
      <c r="AK2693" s="17"/>
      <c r="AL2693" s="17"/>
      <c r="AM2693" s="17"/>
      <c r="AN2693" s="17"/>
      <c r="AO2693" s="17"/>
      <c r="AP2693" s="17"/>
      <c r="AQ2693" s="17"/>
      <c r="AR2693" s="17"/>
      <c r="AS2693" s="17"/>
      <c r="AT2693" s="17"/>
      <c r="AU2693" s="17"/>
      <c r="AV2693" s="17"/>
      <c r="AW2693" s="17"/>
      <c r="AX2693" s="17"/>
      <c r="AY2693" s="17"/>
      <c r="AZ2693" s="17"/>
      <c r="BA2693" s="17"/>
      <c r="BB2693" s="17"/>
      <c r="BC2693" s="17"/>
      <c r="BD2693" s="17"/>
      <c r="BE2693" s="17"/>
      <c r="BF2693" s="17"/>
      <c r="BG2693" s="17"/>
    </row>
    <row r="2694" spans="2:59" x14ac:dyDescent="0.35">
      <c r="B2694" s="24" t="s">
        <v>763</v>
      </c>
      <c r="C2694" s="17"/>
      <c r="D2694" s="17"/>
      <c r="E2694" s="17"/>
      <c r="F2694" s="17"/>
      <c r="G2694" s="17"/>
      <c r="H2694" s="17"/>
      <c r="I2694" s="17"/>
      <c r="J2694" s="17"/>
      <c r="K2694" s="17"/>
      <c r="L2694" s="17"/>
      <c r="M2694" s="17"/>
      <c r="N2694" s="17"/>
      <c r="O2694" s="17"/>
      <c r="P2694" s="17"/>
      <c r="Q2694" s="17"/>
      <c r="R2694" s="17"/>
      <c r="S2694" s="17"/>
      <c r="T2694" s="17"/>
      <c r="U2694" s="17"/>
      <c r="V2694" s="17"/>
      <c r="W2694" s="17"/>
      <c r="X2694" s="17"/>
      <c r="Y2694" s="17"/>
      <c r="Z2694" s="17"/>
      <c r="AA2694" s="17"/>
      <c r="AB2694" s="17"/>
      <c r="AC2694" s="17"/>
      <c r="AD2694" s="17"/>
      <c r="AE2694" s="17"/>
      <c r="AF2694" s="17"/>
      <c r="AG2694" s="17"/>
      <c r="AH2694" s="17"/>
      <c r="AI2694" s="17"/>
      <c r="AJ2694" s="17"/>
      <c r="AK2694" s="17"/>
      <c r="AL2694" s="17"/>
      <c r="AM2694" s="17"/>
      <c r="AN2694" s="17"/>
      <c r="AO2694" s="17"/>
      <c r="AP2694" s="17"/>
      <c r="AQ2694" s="17"/>
      <c r="AR2694" s="17"/>
      <c r="AS2694" s="17"/>
      <c r="AT2694" s="17"/>
      <c r="AU2694" s="17"/>
      <c r="AV2694" s="17"/>
      <c r="AW2694" s="17"/>
      <c r="AX2694" s="17"/>
      <c r="AY2694" s="17"/>
      <c r="AZ2694" s="17"/>
      <c r="BA2694" s="17"/>
      <c r="BB2694" s="17"/>
      <c r="BC2694" s="17"/>
      <c r="BD2694" s="17"/>
      <c r="BE2694" s="17"/>
      <c r="BF2694" s="17"/>
      <c r="BG2694" s="17"/>
    </row>
    <row r="2695" spans="2:59" x14ac:dyDescent="0.35">
      <c r="B2695" t="s">
        <v>721</v>
      </c>
      <c r="C2695" s="17">
        <v>3.6801602822008297E-2</v>
      </c>
      <c r="D2695" s="17">
        <v>7.1597305590823598E-2</v>
      </c>
      <c r="E2695" s="17">
        <v>0</v>
      </c>
      <c r="F2695" s="17"/>
      <c r="G2695" s="17">
        <v>5.4198129757756001E-2</v>
      </c>
      <c r="H2695" s="17">
        <v>0.135915978361212</v>
      </c>
      <c r="I2695" s="17">
        <v>0</v>
      </c>
      <c r="J2695" s="17">
        <v>0</v>
      </c>
      <c r="K2695" s="17">
        <v>0</v>
      </c>
      <c r="L2695" s="17">
        <v>2.7110383766410801E-2</v>
      </c>
      <c r="M2695" s="17"/>
      <c r="N2695" s="17">
        <v>6.6961844684883295E-2</v>
      </c>
      <c r="O2695" s="17">
        <v>3.9710967490466299E-2</v>
      </c>
      <c r="P2695" s="17">
        <v>0</v>
      </c>
      <c r="Q2695" s="17">
        <v>2.7160638419183002E-2</v>
      </c>
      <c r="R2695" s="17"/>
      <c r="S2695" s="17">
        <v>0</v>
      </c>
      <c r="T2695" s="17">
        <v>4.65466461100369E-2</v>
      </c>
      <c r="U2695" s="17">
        <v>0.17556298761375899</v>
      </c>
      <c r="V2695" s="17">
        <v>0</v>
      </c>
      <c r="W2695" s="17">
        <v>0</v>
      </c>
      <c r="X2695" s="17">
        <v>0</v>
      </c>
      <c r="Y2695" s="17">
        <v>0.110386581857165</v>
      </c>
      <c r="Z2695" s="17">
        <v>0</v>
      </c>
      <c r="AA2695" s="17">
        <v>3.9289666880400899E-2</v>
      </c>
      <c r="AB2695" s="17">
        <v>7.6618534554696596E-2</v>
      </c>
      <c r="AC2695" s="17">
        <v>0.146084402109184</v>
      </c>
      <c r="AD2695" s="17">
        <v>0</v>
      </c>
      <c r="AE2695" s="17"/>
      <c r="AF2695" s="17">
        <v>1.8955593975599799E-2</v>
      </c>
      <c r="AG2695" s="17">
        <v>3.2505798878019E-2</v>
      </c>
      <c r="AH2695" s="17">
        <v>4.7659996164028003E-2</v>
      </c>
      <c r="AI2695" s="17"/>
      <c r="AJ2695" s="17">
        <v>4.4334064621875897E-2</v>
      </c>
      <c r="AK2695" s="17">
        <v>7.1219975153393997E-2</v>
      </c>
      <c r="AL2695" s="17">
        <v>0</v>
      </c>
      <c r="AM2695" s="17" t="s">
        <v>697</v>
      </c>
      <c r="AN2695" s="17">
        <v>0</v>
      </c>
      <c r="AO2695" s="17"/>
      <c r="AP2695" s="17">
        <v>4.3995796840382698E-2</v>
      </c>
      <c r="AQ2695" s="17">
        <v>3.9228323227398103E-2</v>
      </c>
      <c r="AR2695" s="17">
        <v>0</v>
      </c>
      <c r="AS2695" s="17">
        <v>5.17135736710179E-2</v>
      </c>
      <c r="AT2695" s="17">
        <v>0</v>
      </c>
      <c r="AU2695" s="17"/>
      <c r="AV2695" s="17">
        <v>6.6222102537288496E-2</v>
      </c>
      <c r="AW2695" s="17">
        <v>4.6028190047128298E-2</v>
      </c>
      <c r="AX2695" s="17">
        <v>0</v>
      </c>
      <c r="AY2695" s="17">
        <v>4.2502095799156703E-2</v>
      </c>
      <c r="AZ2695" s="17">
        <v>0</v>
      </c>
      <c r="BA2695" s="17">
        <v>0</v>
      </c>
      <c r="BB2695" s="17"/>
      <c r="BC2695" s="17">
        <v>0</v>
      </c>
      <c r="BD2695" s="17">
        <v>2.7089132214964701E-2</v>
      </c>
      <c r="BE2695" s="17">
        <v>5.4973834373964303E-2</v>
      </c>
      <c r="BF2695" s="17">
        <v>0.104342254420657</v>
      </c>
      <c r="BG2695" s="17">
        <v>0</v>
      </c>
    </row>
    <row r="2696" spans="2:59" x14ac:dyDescent="0.35">
      <c r="B2696" t="s">
        <v>689</v>
      </c>
      <c r="C2696" s="17">
        <v>7.1557666470387707E-2</v>
      </c>
      <c r="D2696" s="17">
        <v>0.108848881865329</v>
      </c>
      <c r="E2696" s="17">
        <v>3.2116689898287698E-2</v>
      </c>
      <c r="F2696" s="17"/>
      <c r="G2696" s="17">
        <v>7.5390103275747702E-2</v>
      </c>
      <c r="H2696" s="17">
        <v>9.3026242415227306E-2</v>
      </c>
      <c r="I2696" s="17">
        <v>0.13203186027760999</v>
      </c>
      <c r="J2696" s="17">
        <v>0</v>
      </c>
      <c r="K2696" s="17">
        <v>0</v>
      </c>
      <c r="L2696" s="17">
        <v>8.0555026918740599E-2</v>
      </c>
      <c r="M2696" s="17"/>
      <c r="N2696" s="17">
        <v>0.11380128895854701</v>
      </c>
      <c r="O2696" s="17">
        <v>9.2257862550844894E-2</v>
      </c>
      <c r="P2696" s="17">
        <v>6.5152979489087701E-2</v>
      </c>
      <c r="Q2696" s="17">
        <v>0</v>
      </c>
      <c r="R2696" s="17"/>
      <c r="S2696" s="17">
        <v>9.2929174886625096E-2</v>
      </c>
      <c r="T2696" s="17">
        <v>4.6393956624988499E-2</v>
      </c>
      <c r="U2696" s="17">
        <v>0</v>
      </c>
      <c r="V2696" s="17">
        <v>9.5240879833798295E-2</v>
      </c>
      <c r="W2696" s="17">
        <v>0.29203367363333499</v>
      </c>
      <c r="X2696" s="17">
        <v>0</v>
      </c>
      <c r="Y2696" s="17">
        <v>0</v>
      </c>
      <c r="Z2696" s="17">
        <v>0.18380787978735699</v>
      </c>
      <c r="AA2696" s="17">
        <v>6.0368472315339899E-2</v>
      </c>
      <c r="AB2696" s="17">
        <v>0</v>
      </c>
      <c r="AC2696" s="17">
        <v>0</v>
      </c>
      <c r="AD2696" s="17">
        <v>0</v>
      </c>
      <c r="AE2696" s="17"/>
      <c r="AF2696" s="17">
        <v>2.3545761506399001E-2</v>
      </c>
      <c r="AG2696" s="17">
        <v>0.148141579297179</v>
      </c>
      <c r="AH2696" s="17">
        <v>0</v>
      </c>
      <c r="AI2696" s="17"/>
      <c r="AJ2696" s="17">
        <v>4.89581863905722E-2</v>
      </c>
      <c r="AK2696" s="17">
        <v>9.9442291323287801E-2</v>
      </c>
      <c r="AL2696" s="17">
        <v>0.25406373869268101</v>
      </c>
      <c r="AM2696" s="17" t="s">
        <v>697</v>
      </c>
      <c r="AN2696" s="17">
        <v>0</v>
      </c>
      <c r="AO2696" s="17"/>
      <c r="AP2696" s="17">
        <v>0</v>
      </c>
      <c r="AQ2696" s="17">
        <v>6.00006187443336E-2</v>
      </c>
      <c r="AR2696" s="17">
        <v>0.25437392370032802</v>
      </c>
      <c r="AS2696" s="17">
        <v>0.12584253654961999</v>
      </c>
      <c r="AT2696" s="17">
        <v>0</v>
      </c>
      <c r="AU2696" s="17"/>
      <c r="AV2696" s="17">
        <v>0.108020538249888</v>
      </c>
      <c r="AW2696" s="17">
        <v>4.5781586115670798E-2</v>
      </c>
      <c r="AX2696" s="17">
        <v>0.21171662438775499</v>
      </c>
      <c r="AY2696" s="17">
        <v>5.27941362585235E-2</v>
      </c>
      <c r="AZ2696" s="17">
        <v>0</v>
      </c>
      <c r="BA2696" s="17">
        <v>0</v>
      </c>
      <c r="BB2696" s="17"/>
      <c r="BC2696" s="17">
        <v>3.5311407622370401E-2</v>
      </c>
      <c r="BD2696" s="17">
        <v>6.9114860201273706E-2</v>
      </c>
      <c r="BE2696" s="17">
        <v>5.4590316185085801E-2</v>
      </c>
      <c r="BF2696" s="17">
        <v>0.104427596653751</v>
      </c>
      <c r="BG2696" s="17">
        <v>0.25563402751683401</v>
      </c>
    </row>
    <row r="2697" spans="2:59" x14ac:dyDescent="0.35">
      <c r="B2697" t="s">
        <v>690</v>
      </c>
      <c r="C2697" s="17">
        <v>0.12188022779446001</v>
      </c>
      <c r="D2697" s="17">
        <v>0.13720928651810799</v>
      </c>
      <c r="E2697" s="17">
        <v>0.105667480647748</v>
      </c>
      <c r="F2697" s="17"/>
      <c r="G2697" s="17">
        <v>0.174478130434429</v>
      </c>
      <c r="H2697" s="17">
        <v>9.5921225434435001E-2</v>
      </c>
      <c r="I2697" s="17">
        <v>0.25646041021031901</v>
      </c>
      <c r="J2697" s="17">
        <v>0.134691783915137</v>
      </c>
      <c r="K2697" s="17">
        <v>0</v>
      </c>
      <c r="L2697" s="17">
        <v>3.1741650453584798E-2</v>
      </c>
      <c r="M2697" s="17"/>
      <c r="N2697" s="17">
        <v>0.15407960352378799</v>
      </c>
      <c r="O2697" s="17">
        <v>4.06315501997144E-2</v>
      </c>
      <c r="P2697" s="17">
        <v>0.17632574210916699</v>
      </c>
      <c r="Q2697" s="17">
        <v>9.3248381765316302E-2</v>
      </c>
      <c r="R2697" s="17"/>
      <c r="S2697" s="17">
        <v>0.18239270473104699</v>
      </c>
      <c r="T2697" s="17">
        <v>0.129555467842112</v>
      </c>
      <c r="U2697" s="17">
        <v>0</v>
      </c>
      <c r="V2697" s="17">
        <v>0.14247812475243701</v>
      </c>
      <c r="W2697" s="17">
        <v>0.127277111025279</v>
      </c>
      <c r="X2697" s="17">
        <v>0</v>
      </c>
      <c r="Y2697" s="17">
        <v>0</v>
      </c>
      <c r="Z2697" s="17">
        <v>0</v>
      </c>
      <c r="AA2697" s="17">
        <v>0.22338860810952799</v>
      </c>
      <c r="AB2697" s="17">
        <v>0.17560251418623099</v>
      </c>
      <c r="AC2697" s="17">
        <v>0</v>
      </c>
      <c r="AD2697" s="17">
        <v>0</v>
      </c>
      <c r="AE2697" s="17"/>
      <c r="AF2697" s="17">
        <v>6.6723417193905996E-2</v>
      </c>
      <c r="AG2697" s="17">
        <v>0.134319822983263</v>
      </c>
      <c r="AH2697" s="17">
        <v>0.22726653318416001</v>
      </c>
      <c r="AI2697" s="17"/>
      <c r="AJ2697" s="17">
        <v>8.9666856386093494E-2</v>
      </c>
      <c r="AK2697" s="17">
        <v>0.20851511184659</v>
      </c>
      <c r="AL2697" s="17">
        <v>9.9404368697758802E-2</v>
      </c>
      <c r="AM2697" s="17" t="s">
        <v>697</v>
      </c>
      <c r="AN2697" s="17">
        <v>0.137051264742413</v>
      </c>
      <c r="AO2697" s="17"/>
      <c r="AP2697" s="17">
        <v>6.7850254688519102E-2</v>
      </c>
      <c r="AQ2697" s="17">
        <v>0.25474025627206998</v>
      </c>
      <c r="AR2697" s="17">
        <v>0</v>
      </c>
      <c r="AS2697" s="17">
        <v>0</v>
      </c>
      <c r="AT2697" s="17">
        <v>0</v>
      </c>
      <c r="AU2697" s="17"/>
      <c r="AV2697" s="17">
        <v>0.233106701456855</v>
      </c>
      <c r="AW2697" s="17">
        <v>7.0984608572486799E-2</v>
      </c>
      <c r="AX2697" s="17">
        <v>0</v>
      </c>
      <c r="AY2697" s="17">
        <v>4.7648099306168597E-2</v>
      </c>
      <c r="AZ2697" s="17">
        <v>0.148855105783257</v>
      </c>
      <c r="BA2697" s="17">
        <v>7.6141944426924693E-2</v>
      </c>
      <c r="BB2697" s="17"/>
      <c r="BC2697" s="17">
        <v>0.109868709635212</v>
      </c>
      <c r="BD2697" s="17">
        <v>0.163073731023616</v>
      </c>
      <c r="BE2697" s="17">
        <v>0.14567492483782599</v>
      </c>
      <c r="BF2697" s="17">
        <v>0.109812736924217</v>
      </c>
      <c r="BG2697" s="17">
        <v>0.130135403294524</v>
      </c>
    </row>
    <row r="2698" spans="2:59" x14ac:dyDescent="0.35">
      <c r="B2698" t="s">
        <v>691</v>
      </c>
      <c r="C2698" s="17">
        <v>0.22854915734377801</v>
      </c>
      <c r="D2698" s="17">
        <v>0.21500277769448001</v>
      </c>
      <c r="E2698" s="17">
        <v>0.24287645766709301</v>
      </c>
      <c r="F2698" s="17"/>
      <c r="G2698" s="17">
        <v>0.40309960066789902</v>
      </c>
      <c r="H2698" s="17">
        <v>0.16625337979777099</v>
      </c>
      <c r="I2698" s="17">
        <v>9.1910167214549698E-2</v>
      </c>
      <c r="J2698" s="17">
        <v>0.21215852295909299</v>
      </c>
      <c r="K2698" s="17">
        <v>0.38072152973587198</v>
      </c>
      <c r="L2698" s="17">
        <v>0.19755201749785001</v>
      </c>
      <c r="M2698" s="17"/>
      <c r="N2698" s="17">
        <v>0.19448828103663099</v>
      </c>
      <c r="O2698" s="17">
        <v>0.25091570087557302</v>
      </c>
      <c r="P2698" s="17">
        <v>0.31096271668477399</v>
      </c>
      <c r="Q2698" s="17">
        <v>0.17777895096814</v>
      </c>
      <c r="R2698" s="17"/>
      <c r="S2698" s="17">
        <v>0.32313297196584601</v>
      </c>
      <c r="T2698" s="17">
        <v>0.17965816233325699</v>
      </c>
      <c r="U2698" s="17">
        <v>0.30673984264689602</v>
      </c>
      <c r="V2698" s="17">
        <v>0.22889838406826801</v>
      </c>
      <c r="W2698" s="17">
        <v>0.217585127990643</v>
      </c>
      <c r="X2698" s="17">
        <v>0.53512694627894697</v>
      </c>
      <c r="Y2698" s="17">
        <v>0.22490597815097399</v>
      </c>
      <c r="Z2698" s="17">
        <v>0.34447368579365101</v>
      </c>
      <c r="AA2698" s="17">
        <v>0.16861683065994901</v>
      </c>
      <c r="AB2698" s="17">
        <v>9.7790038987540101E-2</v>
      </c>
      <c r="AC2698" s="17">
        <v>0</v>
      </c>
      <c r="AD2698" s="17">
        <v>0</v>
      </c>
      <c r="AE2698" s="17"/>
      <c r="AF2698" s="17">
        <v>0.222755068608019</v>
      </c>
      <c r="AG2698" s="17">
        <v>0.13347842258477499</v>
      </c>
      <c r="AH2698" s="17">
        <v>0.33562490786442001</v>
      </c>
      <c r="AI2698" s="17"/>
      <c r="AJ2698" s="17">
        <v>0.23084502814357999</v>
      </c>
      <c r="AK2698" s="17">
        <v>0.15458895641107001</v>
      </c>
      <c r="AL2698" s="17">
        <v>0.21035161737218</v>
      </c>
      <c r="AM2698" s="17" t="s">
        <v>697</v>
      </c>
      <c r="AN2698" s="17">
        <v>0.361148905766699</v>
      </c>
      <c r="AO2698" s="17"/>
      <c r="AP2698" s="17">
        <v>0.20736532216043499</v>
      </c>
      <c r="AQ2698" s="17">
        <v>0.24857621725006901</v>
      </c>
      <c r="AR2698" s="17">
        <v>0.243359094055553</v>
      </c>
      <c r="AS2698" s="17">
        <v>0.14655151570396799</v>
      </c>
      <c r="AT2698" s="17">
        <v>0.32655036572570201</v>
      </c>
      <c r="AU2698" s="17"/>
      <c r="AV2698" s="17">
        <v>0.222115081874484</v>
      </c>
      <c r="AW2698" s="17">
        <v>0.18126463996900499</v>
      </c>
      <c r="AX2698" s="17">
        <v>0.104886751525192</v>
      </c>
      <c r="AY2698" s="17">
        <v>0.27385943865249501</v>
      </c>
      <c r="AZ2698" s="17">
        <v>0.307326567834529</v>
      </c>
      <c r="BA2698" s="17">
        <v>0.49516147783032999</v>
      </c>
      <c r="BB2698" s="17"/>
      <c r="BC2698" s="17">
        <v>0.19395970814156199</v>
      </c>
      <c r="BD2698" s="17">
        <v>0.27446282298846297</v>
      </c>
      <c r="BE2698" s="17">
        <v>8.9042670225753406E-2</v>
      </c>
      <c r="BF2698" s="17">
        <v>0.28617899985955397</v>
      </c>
      <c r="BG2698" s="17">
        <v>0.22260183193751801</v>
      </c>
    </row>
    <row r="2699" spans="2:59" x14ac:dyDescent="0.35">
      <c r="B2699" t="s">
        <v>692</v>
      </c>
      <c r="C2699" s="17">
        <v>0.11930281166999999</v>
      </c>
      <c r="D2699" s="17">
        <v>6.0597674414958599E-2</v>
      </c>
      <c r="E2699" s="17">
        <v>0.18139217825717899</v>
      </c>
      <c r="F2699" s="17"/>
      <c r="G2699" s="17">
        <v>0.20101050589477301</v>
      </c>
      <c r="H2699" s="17">
        <v>0.24748325199767901</v>
      </c>
      <c r="I2699" s="17">
        <v>7.6823681330834601E-2</v>
      </c>
      <c r="J2699" s="17">
        <v>0.16023800827311899</v>
      </c>
      <c r="K2699" s="17">
        <v>7.5723884806430594E-2</v>
      </c>
      <c r="L2699" s="17">
        <v>0</v>
      </c>
      <c r="M2699" s="17"/>
      <c r="N2699" s="17">
        <v>0.13059388264344601</v>
      </c>
      <c r="O2699" s="17">
        <v>0.18583004025003899</v>
      </c>
      <c r="P2699" s="17">
        <v>6.2498791148096602E-2</v>
      </c>
      <c r="Q2699" s="17">
        <v>0.101140098610408</v>
      </c>
      <c r="R2699" s="17"/>
      <c r="S2699" s="17">
        <v>0.18057130807723801</v>
      </c>
      <c r="T2699" s="17">
        <v>0.24473447565815501</v>
      </c>
      <c r="U2699" s="17">
        <v>0</v>
      </c>
      <c r="V2699" s="17">
        <v>8.8812295820534903E-2</v>
      </c>
      <c r="W2699" s="17">
        <v>0.25614458614422497</v>
      </c>
      <c r="X2699" s="17">
        <v>0</v>
      </c>
      <c r="Y2699" s="17">
        <v>0</v>
      </c>
      <c r="Z2699" s="17">
        <v>0</v>
      </c>
      <c r="AA2699" s="17">
        <v>5.7712061043378497E-2</v>
      </c>
      <c r="AB2699" s="17">
        <v>0.11392146748820201</v>
      </c>
      <c r="AC2699" s="17">
        <v>0</v>
      </c>
      <c r="AD2699" s="17">
        <v>0</v>
      </c>
      <c r="AE2699" s="17"/>
      <c r="AF2699" s="17">
        <v>0.14148753908480699</v>
      </c>
      <c r="AG2699" s="17">
        <v>8.1442903068739303E-2</v>
      </c>
      <c r="AH2699" s="17">
        <v>8.7062304177444899E-2</v>
      </c>
      <c r="AI2699" s="17"/>
      <c r="AJ2699" s="17">
        <v>5.8099372709732297E-2</v>
      </c>
      <c r="AK2699" s="17">
        <v>0.17348367433489101</v>
      </c>
      <c r="AL2699" s="17">
        <v>0</v>
      </c>
      <c r="AM2699" s="17" t="s">
        <v>697</v>
      </c>
      <c r="AN2699" s="17">
        <v>0.15988315722384699</v>
      </c>
      <c r="AO2699" s="17"/>
      <c r="AP2699" s="17">
        <v>4.9170647058700299E-2</v>
      </c>
      <c r="AQ2699" s="17">
        <v>9.8917251489334501E-2</v>
      </c>
      <c r="AR2699" s="17">
        <v>0.152022240255268</v>
      </c>
      <c r="AS2699" s="17">
        <v>0.20949337961269701</v>
      </c>
      <c r="AT2699" s="17">
        <v>0.34046054842594498</v>
      </c>
      <c r="AU2699" s="17"/>
      <c r="AV2699" s="17">
        <v>0.102952237694382</v>
      </c>
      <c r="AW2699" s="17">
        <v>5.1442093338351799E-2</v>
      </c>
      <c r="AX2699" s="17">
        <v>0.22811845214523899</v>
      </c>
      <c r="AY2699" s="17">
        <v>0.106173981484014</v>
      </c>
      <c r="AZ2699" s="17">
        <v>0.27745032687826598</v>
      </c>
      <c r="BA2699" s="17">
        <v>0</v>
      </c>
      <c r="BB2699" s="17"/>
      <c r="BC2699" s="17">
        <v>8.6511819586765903E-2</v>
      </c>
      <c r="BD2699" s="17">
        <v>0.12388152763502699</v>
      </c>
      <c r="BE2699" s="17">
        <v>0.242694655492393</v>
      </c>
      <c r="BF2699" s="17">
        <v>5.2274416631799603E-2</v>
      </c>
      <c r="BG2699" s="17">
        <v>0</v>
      </c>
    </row>
    <row r="2700" spans="2:59" x14ac:dyDescent="0.35">
      <c r="B2700" t="s">
        <v>598</v>
      </c>
      <c r="C2700" s="17">
        <v>0.130997231536222</v>
      </c>
      <c r="D2700" s="17">
        <v>0.15505281123301501</v>
      </c>
      <c r="E2700" s="17">
        <v>0.10555489759238799</v>
      </c>
      <c r="F2700" s="17"/>
      <c r="G2700" s="17">
        <v>4.5123463384905499E-2</v>
      </c>
      <c r="H2700" s="17">
        <v>5.0111100406197297E-2</v>
      </c>
      <c r="I2700" s="17">
        <v>0.129260687858364</v>
      </c>
      <c r="J2700" s="17">
        <v>9.8547802136726495E-2</v>
      </c>
      <c r="K2700" s="17">
        <v>0.30488498348079401</v>
      </c>
      <c r="L2700" s="17">
        <v>0.20076167330210901</v>
      </c>
      <c r="M2700" s="17"/>
      <c r="N2700" s="17">
        <v>9.05453668666545E-2</v>
      </c>
      <c r="O2700" s="17">
        <v>7.7372040632078601E-2</v>
      </c>
      <c r="P2700" s="17">
        <v>0.16011721147066299</v>
      </c>
      <c r="Q2700" s="17">
        <v>0.206299953572852</v>
      </c>
      <c r="R2700" s="17"/>
      <c r="S2700" s="17">
        <v>0</v>
      </c>
      <c r="T2700" s="17">
        <v>0.25995827007904698</v>
      </c>
      <c r="U2700" s="17">
        <v>0</v>
      </c>
      <c r="V2700" s="17">
        <v>0</v>
      </c>
      <c r="W2700" s="17">
        <v>0.106959501206518</v>
      </c>
      <c r="X2700" s="17">
        <v>0</v>
      </c>
      <c r="Y2700" s="17">
        <v>0.38203286173818402</v>
      </c>
      <c r="Z2700" s="17">
        <v>0</v>
      </c>
      <c r="AA2700" s="17">
        <v>0.122265070464128</v>
      </c>
      <c r="AB2700" s="17">
        <v>0.27492382833898599</v>
      </c>
      <c r="AC2700" s="17">
        <v>0.222454629541953</v>
      </c>
      <c r="AD2700" s="17">
        <v>0.216544680314464</v>
      </c>
      <c r="AE2700" s="17"/>
      <c r="AF2700" s="17">
        <v>0.18825002729720999</v>
      </c>
      <c r="AG2700" s="17">
        <v>0.15111504807102499</v>
      </c>
      <c r="AH2700" s="17">
        <v>4.7421676345361298E-2</v>
      </c>
      <c r="AI2700" s="17"/>
      <c r="AJ2700" s="17">
        <v>0.17564244026227899</v>
      </c>
      <c r="AK2700" s="17">
        <v>9.7462771942691095E-2</v>
      </c>
      <c r="AL2700" s="17">
        <v>0.168305312932127</v>
      </c>
      <c r="AM2700" s="17" t="s">
        <v>697</v>
      </c>
      <c r="AN2700" s="17">
        <v>0</v>
      </c>
      <c r="AO2700" s="17"/>
      <c r="AP2700" s="17">
        <v>0.15879983531026601</v>
      </c>
      <c r="AQ2700" s="17">
        <v>0.118308819687217</v>
      </c>
      <c r="AR2700" s="17">
        <v>6.5154764249479497E-2</v>
      </c>
      <c r="AS2700" s="17">
        <v>0.17379890090448</v>
      </c>
      <c r="AT2700" s="17">
        <v>0.33298908584835302</v>
      </c>
      <c r="AU2700" s="17"/>
      <c r="AV2700" s="17">
        <v>6.6964763044178796E-2</v>
      </c>
      <c r="AW2700" s="17">
        <v>0.124117983013771</v>
      </c>
      <c r="AX2700" s="17">
        <v>0.30257335379703998</v>
      </c>
      <c r="AY2700" s="17">
        <v>0.191614588755565</v>
      </c>
      <c r="AZ2700" s="17">
        <v>0.14561864380756001</v>
      </c>
      <c r="BA2700" s="17">
        <v>5.6194768834731401E-2</v>
      </c>
      <c r="BB2700" s="17"/>
      <c r="BC2700" s="17">
        <v>0.171512967259245</v>
      </c>
      <c r="BD2700" s="17">
        <v>0.12491746151250099</v>
      </c>
      <c r="BE2700" s="17">
        <v>0.112570194107577</v>
      </c>
      <c r="BF2700" s="17">
        <v>3.6043701059277997E-2</v>
      </c>
      <c r="BG2700" s="17">
        <v>0.218072904764713</v>
      </c>
    </row>
    <row r="2701" spans="2:59" x14ac:dyDescent="0.35">
      <c r="B2701" t="s">
        <v>722</v>
      </c>
      <c r="C2701" s="17">
        <v>0.18042037364934799</v>
      </c>
      <c r="D2701" s="17">
        <v>0.20399450574928901</v>
      </c>
      <c r="E2701" s="17">
        <v>0.15548724175717801</v>
      </c>
      <c r="F2701" s="17"/>
      <c r="G2701" s="17">
        <v>4.6700066584490198E-2</v>
      </c>
      <c r="H2701" s="17">
        <v>0.146230579700554</v>
      </c>
      <c r="I2701" s="17">
        <v>0.184578645000293</v>
      </c>
      <c r="J2701" s="17">
        <v>0.235968926375694</v>
      </c>
      <c r="K2701" s="17">
        <v>0.15326532212000901</v>
      </c>
      <c r="L2701" s="17">
        <v>0.27485841360915197</v>
      </c>
      <c r="M2701" s="17"/>
      <c r="N2701" s="17">
        <v>0.20499906013577701</v>
      </c>
      <c r="O2701" s="17">
        <v>0.123050736264998</v>
      </c>
      <c r="P2701" s="17">
        <v>0.162256538552456</v>
      </c>
      <c r="Q2701" s="17">
        <v>0.212463178689413</v>
      </c>
      <c r="R2701" s="17"/>
      <c r="S2701" s="17">
        <v>0.13833237428602199</v>
      </c>
      <c r="T2701" s="17">
        <v>0</v>
      </c>
      <c r="U2701" s="17">
        <v>0.26670046694961702</v>
      </c>
      <c r="V2701" s="17">
        <v>0.26798571093238099</v>
      </c>
      <c r="W2701" s="17">
        <v>0</v>
      </c>
      <c r="X2701" s="17">
        <v>0.46487305372105298</v>
      </c>
      <c r="Y2701" s="17">
        <v>0.28267457825367598</v>
      </c>
      <c r="Z2701" s="17">
        <v>0.47171843441899203</v>
      </c>
      <c r="AA2701" s="17">
        <v>0.12368255813147</v>
      </c>
      <c r="AB2701" s="17">
        <v>0.184112824073912</v>
      </c>
      <c r="AC2701" s="17">
        <v>0.20769870917531399</v>
      </c>
      <c r="AD2701" s="17">
        <v>0.500780003305204</v>
      </c>
      <c r="AE2701" s="17"/>
      <c r="AF2701" s="17">
        <v>0.22711725690069301</v>
      </c>
      <c r="AG2701" s="17">
        <v>0.202989441643705</v>
      </c>
      <c r="AH2701" s="17">
        <v>9.2716627828199005E-2</v>
      </c>
      <c r="AI2701" s="17"/>
      <c r="AJ2701" s="17">
        <v>0.25067646887283401</v>
      </c>
      <c r="AK2701" s="17">
        <v>0.122803226839441</v>
      </c>
      <c r="AL2701" s="17">
        <v>0.26787496230525198</v>
      </c>
      <c r="AM2701" s="17" t="s">
        <v>697</v>
      </c>
      <c r="AN2701" s="17">
        <v>0.10774986652492</v>
      </c>
      <c r="AO2701" s="17"/>
      <c r="AP2701" s="17">
        <v>0.33362314019765099</v>
      </c>
      <c r="AQ2701" s="17">
        <v>0.135563188921765</v>
      </c>
      <c r="AR2701" s="17">
        <v>0.13559809436796499</v>
      </c>
      <c r="AS2701" s="17">
        <v>0.16701306295328799</v>
      </c>
      <c r="AT2701" s="17">
        <v>0</v>
      </c>
      <c r="AU2701" s="17"/>
      <c r="AV2701" s="17">
        <v>0.152244411268802</v>
      </c>
      <c r="AW2701" s="17">
        <v>0.39214963532275998</v>
      </c>
      <c r="AX2701" s="17">
        <v>7.0403648410285499E-2</v>
      </c>
      <c r="AY2701" s="17">
        <v>0.18219081304423801</v>
      </c>
      <c r="AZ2701" s="17">
        <v>0.12074935569638801</v>
      </c>
      <c r="BA2701" s="17">
        <v>0</v>
      </c>
      <c r="BB2701" s="17"/>
      <c r="BC2701" s="17">
        <v>0.34421129383895899</v>
      </c>
      <c r="BD2701" s="17">
        <v>7.9009219840740802E-2</v>
      </c>
      <c r="BE2701" s="17">
        <v>0.16296718954399</v>
      </c>
      <c r="BF2701" s="17">
        <v>0.210226911596362</v>
      </c>
      <c r="BG2701" s="17">
        <v>0.17355583248640999</v>
      </c>
    </row>
    <row r="2702" spans="2:59" x14ac:dyDescent="0.35">
      <c r="B2702" t="s">
        <v>100</v>
      </c>
      <c r="C2702" s="17">
        <v>0.110490928713797</v>
      </c>
      <c r="D2702" s="17">
        <v>4.7696756933995901E-2</v>
      </c>
      <c r="E2702" s="17">
        <v>0.176905054180127</v>
      </c>
      <c r="F2702" s="17"/>
      <c r="G2702" s="17">
        <v>0</v>
      </c>
      <c r="H2702" s="17">
        <v>6.5058241886924995E-2</v>
      </c>
      <c r="I2702" s="17">
        <v>0.12893454810802901</v>
      </c>
      <c r="J2702" s="17">
        <v>0.15839495634023101</v>
      </c>
      <c r="K2702" s="17">
        <v>8.5404279856894402E-2</v>
      </c>
      <c r="L2702" s="17">
        <v>0.18742083445215299</v>
      </c>
      <c r="M2702" s="17"/>
      <c r="N2702" s="17">
        <v>4.4530672150273599E-2</v>
      </c>
      <c r="O2702" s="17">
        <v>0.19023110173628499</v>
      </c>
      <c r="P2702" s="17">
        <v>6.2686020545756199E-2</v>
      </c>
      <c r="Q2702" s="17">
        <v>0.18190879797468701</v>
      </c>
      <c r="R2702" s="17"/>
      <c r="S2702" s="17">
        <v>8.2641466053221896E-2</v>
      </c>
      <c r="T2702" s="17">
        <v>9.3153021352403595E-2</v>
      </c>
      <c r="U2702" s="17">
        <v>0.25099670278972802</v>
      </c>
      <c r="V2702" s="17">
        <v>0.17658460459258099</v>
      </c>
      <c r="W2702" s="17">
        <v>0</v>
      </c>
      <c r="X2702" s="17">
        <v>0</v>
      </c>
      <c r="Y2702" s="17">
        <v>0</v>
      </c>
      <c r="Z2702" s="17">
        <v>0</v>
      </c>
      <c r="AA2702" s="17">
        <v>0.204676732395806</v>
      </c>
      <c r="AB2702" s="17">
        <v>7.7030792370432005E-2</v>
      </c>
      <c r="AC2702" s="17">
        <v>0.42376225917354998</v>
      </c>
      <c r="AD2702" s="17">
        <v>0.282675316380333</v>
      </c>
      <c r="AE2702" s="17"/>
      <c r="AF2702" s="17">
        <v>0.111165335433366</v>
      </c>
      <c r="AG2702" s="17">
        <v>0.11600698347329499</v>
      </c>
      <c r="AH2702" s="17">
        <v>0.16224795443638701</v>
      </c>
      <c r="AI2702" s="17"/>
      <c r="AJ2702" s="17">
        <v>0.101777582613033</v>
      </c>
      <c r="AK2702" s="17">
        <v>7.2483992148634893E-2</v>
      </c>
      <c r="AL2702" s="17">
        <v>0</v>
      </c>
      <c r="AM2702" s="17" t="s">
        <v>697</v>
      </c>
      <c r="AN2702" s="17">
        <v>0.23416680574212101</v>
      </c>
      <c r="AO2702" s="17"/>
      <c r="AP2702" s="17">
        <v>0.139195003744046</v>
      </c>
      <c r="AQ2702" s="17">
        <v>4.4665324407812998E-2</v>
      </c>
      <c r="AR2702" s="17">
        <v>0.14949188337140601</v>
      </c>
      <c r="AS2702" s="17">
        <v>0.12558703060492801</v>
      </c>
      <c r="AT2702" s="17">
        <v>0</v>
      </c>
      <c r="AU2702" s="17"/>
      <c r="AV2702" s="17">
        <v>4.8374163874121801E-2</v>
      </c>
      <c r="AW2702" s="17">
        <v>8.8231263620826297E-2</v>
      </c>
      <c r="AX2702" s="17">
        <v>8.2301169734487603E-2</v>
      </c>
      <c r="AY2702" s="17">
        <v>0.10321684669983899</v>
      </c>
      <c r="AZ2702" s="17">
        <v>0</v>
      </c>
      <c r="BA2702" s="17">
        <v>0.37250180890801299</v>
      </c>
      <c r="BB2702" s="17"/>
      <c r="BC2702" s="17">
        <v>5.8624093915885599E-2</v>
      </c>
      <c r="BD2702" s="17">
        <v>0.13845124458341401</v>
      </c>
      <c r="BE2702" s="17">
        <v>0.13748621523341001</v>
      </c>
      <c r="BF2702" s="17">
        <v>9.6693382854382004E-2</v>
      </c>
      <c r="BG2702" s="17">
        <v>0</v>
      </c>
    </row>
    <row r="2703" spans="2:59" x14ac:dyDescent="0.35">
      <c r="C2703" s="17"/>
      <c r="D2703" s="17"/>
      <c r="E2703" s="17"/>
      <c r="F2703" s="17"/>
      <c r="G2703" s="17"/>
      <c r="H2703" s="17"/>
      <c r="I2703" s="17"/>
      <c r="J2703" s="17"/>
      <c r="K2703" s="17"/>
      <c r="L2703" s="17"/>
      <c r="M2703" s="17"/>
      <c r="N2703" s="17"/>
      <c r="O2703" s="17"/>
      <c r="P2703" s="17"/>
      <c r="Q2703" s="17"/>
      <c r="R2703" s="17"/>
      <c r="S2703" s="17"/>
      <c r="T2703" s="17"/>
      <c r="U2703" s="17"/>
      <c r="V2703" s="17"/>
      <c r="W2703" s="17"/>
      <c r="X2703" s="17"/>
      <c r="Y2703" s="17"/>
      <c r="Z2703" s="17"/>
      <c r="AA2703" s="17"/>
      <c r="AB2703" s="17"/>
      <c r="AC2703" s="17"/>
      <c r="AD2703" s="17"/>
      <c r="AE2703" s="17"/>
      <c r="AF2703" s="17"/>
      <c r="AG2703" s="17"/>
      <c r="AH2703" s="17"/>
      <c r="AI2703" s="17"/>
      <c r="AJ2703" s="17"/>
      <c r="AK2703" s="17"/>
      <c r="AL2703" s="17"/>
      <c r="AM2703" s="17"/>
      <c r="AN2703" s="17"/>
      <c r="AO2703" s="17"/>
      <c r="AP2703" s="17"/>
      <c r="AQ2703" s="17"/>
      <c r="AR2703" s="17"/>
      <c r="AS2703" s="17"/>
      <c r="AT2703" s="17"/>
      <c r="AU2703" s="17"/>
      <c r="AV2703" s="17"/>
      <c r="AW2703" s="17"/>
      <c r="AX2703" s="17"/>
      <c r="AY2703" s="17"/>
      <c r="AZ2703" s="17"/>
      <c r="BA2703" s="17"/>
      <c r="BB2703" s="17"/>
      <c r="BC2703" s="17"/>
      <c r="BD2703" s="17"/>
      <c r="BE2703" s="17"/>
      <c r="BF2703" s="17"/>
      <c r="BG2703" s="17"/>
    </row>
    <row r="2704" spans="2:59" x14ac:dyDescent="0.35">
      <c r="B2704" s="6" t="s">
        <v>727</v>
      </c>
      <c r="C2704" s="17"/>
      <c r="D2704" s="17"/>
      <c r="E2704" s="17"/>
      <c r="F2704" s="17"/>
      <c r="G2704" s="17"/>
      <c r="H2704" s="17"/>
      <c r="I2704" s="17"/>
      <c r="J2704" s="17"/>
      <c r="K2704" s="17"/>
      <c r="L2704" s="17"/>
      <c r="M2704" s="17"/>
      <c r="N2704" s="17"/>
      <c r="O2704" s="17"/>
      <c r="P2704" s="17"/>
      <c r="Q2704" s="17"/>
      <c r="R2704" s="17"/>
      <c r="S2704" s="17"/>
      <c r="T2704" s="17"/>
      <c r="U2704" s="17"/>
      <c r="V2704" s="17"/>
      <c r="W2704" s="17"/>
      <c r="X2704" s="17"/>
      <c r="Y2704" s="17"/>
      <c r="Z2704" s="17"/>
      <c r="AA2704" s="17"/>
      <c r="AB2704" s="17"/>
      <c r="AC2704" s="17"/>
      <c r="AD2704" s="17"/>
      <c r="AE2704" s="17"/>
      <c r="AF2704" s="17"/>
      <c r="AG2704" s="17"/>
      <c r="AH2704" s="17"/>
      <c r="AI2704" s="17"/>
      <c r="AJ2704" s="17"/>
      <c r="AK2704" s="17"/>
      <c r="AL2704" s="17"/>
      <c r="AM2704" s="17"/>
      <c r="AN2704" s="17"/>
      <c r="AO2704" s="17"/>
      <c r="AP2704" s="17"/>
      <c r="AQ2704" s="17"/>
      <c r="AR2704" s="17"/>
      <c r="AS2704" s="17"/>
      <c r="AT2704" s="17"/>
      <c r="AU2704" s="17"/>
      <c r="AV2704" s="17"/>
      <c r="AW2704" s="17"/>
      <c r="AX2704" s="17"/>
      <c r="AY2704" s="17"/>
      <c r="AZ2704" s="17"/>
      <c r="BA2704" s="17"/>
      <c r="BB2704" s="17"/>
      <c r="BC2704" s="17"/>
      <c r="BD2704" s="17"/>
      <c r="BE2704" s="17"/>
      <c r="BF2704" s="17"/>
      <c r="BG2704" s="17"/>
    </row>
    <row r="2705" spans="2:59" x14ac:dyDescent="0.35">
      <c r="B2705" s="24" t="s">
        <v>763</v>
      </c>
      <c r="C2705" s="17"/>
      <c r="D2705" s="17"/>
      <c r="E2705" s="17"/>
      <c r="F2705" s="17"/>
      <c r="G2705" s="17"/>
      <c r="H2705" s="17"/>
      <c r="I2705" s="17"/>
      <c r="J2705" s="17"/>
      <c r="K2705" s="17"/>
      <c r="L2705" s="17"/>
      <c r="M2705" s="17"/>
      <c r="N2705" s="17"/>
      <c r="O2705" s="17"/>
      <c r="P2705" s="17"/>
      <c r="Q2705" s="17"/>
      <c r="R2705" s="17"/>
      <c r="S2705" s="17"/>
      <c r="T2705" s="17"/>
      <c r="U2705" s="17"/>
      <c r="V2705" s="17"/>
      <c r="W2705" s="17"/>
      <c r="X2705" s="17"/>
      <c r="Y2705" s="17"/>
      <c r="Z2705" s="17"/>
      <c r="AA2705" s="17"/>
      <c r="AB2705" s="17"/>
      <c r="AC2705" s="17"/>
      <c r="AD2705" s="17"/>
      <c r="AE2705" s="17"/>
      <c r="AF2705" s="17"/>
      <c r="AG2705" s="17"/>
      <c r="AH2705" s="17"/>
      <c r="AI2705" s="17"/>
      <c r="AJ2705" s="17"/>
      <c r="AK2705" s="17"/>
      <c r="AL2705" s="17"/>
      <c r="AM2705" s="17"/>
      <c r="AN2705" s="17"/>
      <c r="AO2705" s="17"/>
      <c r="AP2705" s="17"/>
      <c r="AQ2705" s="17"/>
      <c r="AR2705" s="17"/>
      <c r="AS2705" s="17"/>
      <c r="AT2705" s="17"/>
      <c r="AU2705" s="17"/>
      <c r="AV2705" s="17"/>
      <c r="AW2705" s="17"/>
      <c r="AX2705" s="17"/>
      <c r="AY2705" s="17"/>
      <c r="AZ2705" s="17"/>
      <c r="BA2705" s="17"/>
      <c r="BB2705" s="17"/>
      <c r="BC2705" s="17"/>
      <c r="BD2705" s="17"/>
      <c r="BE2705" s="17"/>
      <c r="BF2705" s="17"/>
      <c r="BG2705" s="17"/>
    </row>
    <row r="2706" spans="2:59" x14ac:dyDescent="0.35">
      <c r="B2706" t="s">
        <v>725</v>
      </c>
      <c r="C2706" s="17">
        <v>0.222158856943514</v>
      </c>
      <c r="D2706" s="17">
        <v>0.226407459576418</v>
      </c>
      <c r="E2706" s="17">
        <v>0.21766533118593701</v>
      </c>
      <c r="F2706" s="17"/>
      <c r="G2706" s="17">
        <v>0.11006695181578199</v>
      </c>
      <c r="H2706" s="17">
        <v>0.146230579700554</v>
      </c>
      <c r="I2706" s="17">
        <v>0.22510044302475399</v>
      </c>
      <c r="J2706" s="17">
        <v>0.235968926375694</v>
      </c>
      <c r="K2706" s="17">
        <v>0.16001899887627499</v>
      </c>
      <c r="L2706" s="17">
        <v>0.36914300072705702</v>
      </c>
      <c r="M2706" s="17"/>
      <c r="N2706" s="17">
        <v>0.21529955049747401</v>
      </c>
      <c r="O2706" s="17">
        <v>0.16387133908443499</v>
      </c>
      <c r="P2706" s="17">
        <v>0.26560006776478601</v>
      </c>
      <c r="Q2706" s="17">
        <v>0.239899743059513</v>
      </c>
      <c r="R2706" s="17"/>
      <c r="S2706" s="17">
        <v>0.16832624457860201</v>
      </c>
      <c r="T2706" s="17">
        <v>4.6393956624988499E-2</v>
      </c>
      <c r="U2706" s="17">
        <v>0</v>
      </c>
      <c r="V2706" s="17">
        <v>0.26798571093238099</v>
      </c>
      <c r="W2706" s="17">
        <v>0.32835101943772199</v>
      </c>
      <c r="X2706" s="17">
        <v>0.46487305372105298</v>
      </c>
      <c r="Y2706" s="17">
        <v>0.405676182721392</v>
      </c>
      <c r="Z2706" s="17">
        <v>0.314522089670487</v>
      </c>
      <c r="AA2706" s="17">
        <v>0.177925605061686</v>
      </c>
      <c r="AB2706" s="17">
        <v>0.184112824073912</v>
      </c>
      <c r="AC2706" s="17">
        <v>0.35378311128449802</v>
      </c>
      <c r="AD2706" s="17">
        <v>0.46775340352641898</v>
      </c>
      <c r="AE2706" s="17"/>
      <c r="AF2706" s="17">
        <v>0.31084679434871298</v>
      </c>
      <c r="AG2706" s="17">
        <v>0.25062835799177902</v>
      </c>
      <c r="AH2706" s="17">
        <v>8.4452566718900196E-2</v>
      </c>
      <c r="AI2706" s="17"/>
      <c r="AJ2706" s="17">
        <v>0.29637179613755299</v>
      </c>
      <c r="AK2706" s="17">
        <v>0.187584173591445</v>
      </c>
      <c r="AL2706" s="17">
        <v>0.26787496230525198</v>
      </c>
      <c r="AM2706" s="17" t="s">
        <v>697</v>
      </c>
      <c r="AN2706" s="17">
        <v>0.25188543577823103</v>
      </c>
      <c r="AO2706" s="17"/>
      <c r="AP2706" s="17">
        <v>0.41146392235270901</v>
      </c>
      <c r="AQ2706" s="17">
        <v>0.19421823480012801</v>
      </c>
      <c r="AR2706" s="17">
        <v>0.13559809436796499</v>
      </c>
      <c r="AS2706" s="17">
        <v>0.23319461692159499</v>
      </c>
      <c r="AT2706" s="17">
        <v>0</v>
      </c>
      <c r="AU2706" s="17"/>
      <c r="AV2706" s="17">
        <v>0.14335797823030699</v>
      </c>
      <c r="AW2706" s="17">
        <v>0.47735672597149098</v>
      </c>
      <c r="AX2706" s="17">
        <v>0.15886583314306699</v>
      </c>
      <c r="AY2706" s="17">
        <v>0.23658378083239301</v>
      </c>
      <c r="AZ2706" s="17">
        <v>0.249313711716311</v>
      </c>
      <c r="BA2706" s="17">
        <v>0.124940502194576</v>
      </c>
      <c r="BB2706" s="17"/>
      <c r="BC2706" s="17">
        <v>0.307573264123148</v>
      </c>
      <c r="BD2706" s="17">
        <v>9.4018153145372596E-2</v>
      </c>
      <c r="BE2706" s="17">
        <v>0.22944840539984401</v>
      </c>
      <c r="BF2706" s="17">
        <v>0.15216640817830199</v>
      </c>
      <c r="BG2706" s="17">
        <v>0.39162873725112302</v>
      </c>
    </row>
    <row r="2707" spans="2:59" x14ac:dyDescent="0.35">
      <c r="B2707" t="s">
        <v>689</v>
      </c>
      <c r="C2707" s="17">
        <v>0.11924809444904</v>
      </c>
      <c r="D2707" s="17">
        <v>0.12862576942566101</v>
      </c>
      <c r="E2707" s="17">
        <v>0.10932981597148</v>
      </c>
      <c r="F2707" s="17"/>
      <c r="G2707" s="17">
        <v>0.12893079004904801</v>
      </c>
      <c r="H2707" s="17">
        <v>0.113264251824508</v>
      </c>
      <c r="I2707" s="17">
        <v>5.4806519976006003E-2</v>
      </c>
      <c r="J2707" s="17">
        <v>9.2681173060640706E-2</v>
      </c>
      <c r="K2707" s="17">
        <v>0.344474084834127</v>
      </c>
      <c r="L2707" s="17">
        <v>9.4748481515252503E-2</v>
      </c>
      <c r="M2707" s="17"/>
      <c r="N2707" s="17">
        <v>3.6792585402363E-2</v>
      </c>
      <c r="O2707" s="17">
        <v>0.176138453563186</v>
      </c>
      <c r="P2707" s="17">
        <v>0.100923217835155</v>
      </c>
      <c r="Q2707" s="17">
        <v>0.20515061349630201</v>
      </c>
      <c r="R2707" s="17"/>
      <c r="S2707" s="17">
        <v>4.8531402368637899E-2</v>
      </c>
      <c r="T2707" s="17">
        <v>0.13365410084240301</v>
      </c>
      <c r="U2707" s="17">
        <v>1</v>
      </c>
      <c r="V2707" s="17">
        <v>0.169250521443539</v>
      </c>
      <c r="W2707" s="17">
        <v>0.132843887698124</v>
      </c>
      <c r="X2707" s="17">
        <v>0</v>
      </c>
      <c r="Y2707" s="17">
        <v>0.19223682382655699</v>
      </c>
      <c r="Z2707" s="17">
        <v>0</v>
      </c>
      <c r="AA2707" s="17">
        <v>0</v>
      </c>
      <c r="AB2707" s="17">
        <v>9.2025957406572101E-2</v>
      </c>
      <c r="AC2707" s="17">
        <v>0</v>
      </c>
      <c r="AD2707" s="17">
        <v>0.249571280093248</v>
      </c>
      <c r="AE2707" s="17"/>
      <c r="AF2707" s="17">
        <v>0.16414104080466199</v>
      </c>
      <c r="AG2707" s="17">
        <v>7.7993363570676696E-2</v>
      </c>
      <c r="AH2707" s="17">
        <v>0.112195518055438</v>
      </c>
      <c r="AI2707" s="17"/>
      <c r="AJ2707" s="17">
        <v>0.151647358379709</v>
      </c>
      <c r="AK2707" s="17">
        <v>7.3001436334133196E-2</v>
      </c>
      <c r="AL2707" s="17">
        <v>0</v>
      </c>
      <c r="AM2707" s="17" t="s">
        <v>697</v>
      </c>
      <c r="AN2707" s="17">
        <v>7.8058669962467395E-2</v>
      </c>
      <c r="AO2707" s="17"/>
      <c r="AP2707" s="17">
        <v>0.13877298170688801</v>
      </c>
      <c r="AQ2707" s="17">
        <v>6.2674311798561394E-2</v>
      </c>
      <c r="AR2707" s="17">
        <v>0.16132840009414501</v>
      </c>
      <c r="AS2707" s="17">
        <v>0.25211009696916598</v>
      </c>
      <c r="AT2707" s="17">
        <v>0</v>
      </c>
      <c r="AU2707" s="17"/>
      <c r="AV2707" s="17">
        <v>6.7878549408029801E-2</v>
      </c>
      <c r="AW2707" s="17">
        <v>8.5796051148010394E-2</v>
      </c>
      <c r="AX2707" s="17">
        <v>8.2301169734487603E-2</v>
      </c>
      <c r="AY2707" s="17">
        <v>0.207202997833494</v>
      </c>
      <c r="AZ2707" s="17">
        <v>0.16452362499725201</v>
      </c>
      <c r="BA2707" s="17">
        <v>0.17240883540476701</v>
      </c>
      <c r="BB2707" s="17"/>
      <c r="BC2707" s="17">
        <v>0.26298421032048103</v>
      </c>
      <c r="BD2707" s="17">
        <v>0.13744088510165201</v>
      </c>
      <c r="BE2707" s="17">
        <v>5.9631723268093302E-2</v>
      </c>
      <c r="BF2707" s="17">
        <v>4.6087367982763403E-2</v>
      </c>
      <c r="BG2707" s="17">
        <v>0</v>
      </c>
    </row>
    <row r="2708" spans="2:59" x14ac:dyDescent="0.35">
      <c r="B2708" t="s">
        <v>690</v>
      </c>
      <c r="C2708" s="17">
        <v>0.18619304387236801</v>
      </c>
      <c r="D2708" s="17">
        <v>0.185853098284357</v>
      </c>
      <c r="E2708" s="17">
        <v>0.18655258661804</v>
      </c>
      <c r="F2708" s="17"/>
      <c r="G2708" s="17">
        <v>0.19218769047100401</v>
      </c>
      <c r="H2708" s="17">
        <v>0.185173275255649</v>
      </c>
      <c r="I2708" s="17">
        <v>0.339904447950999</v>
      </c>
      <c r="J2708" s="17">
        <v>0.21353515215358099</v>
      </c>
      <c r="K2708" s="17">
        <v>7.0068629499324006E-2</v>
      </c>
      <c r="L2708" s="17">
        <v>8.7852898724579701E-2</v>
      </c>
      <c r="M2708" s="17"/>
      <c r="N2708" s="17">
        <v>0.334911362113399</v>
      </c>
      <c r="O2708" s="17">
        <v>4.4381829789726303E-2</v>
      </c>
      <c r="P2708" s="17">
        <v>0.16604274809192701</v>
      </c>
      <c r="Q2708" s="17">
        <v>0.11653750144438101</v>
      </c>
      <c r="R2708" s="17"/>
      <c r="S2708" s="17">
        <v>0.35342460879527998</v>
      </c>
      <c r="T2708" s="17">
        <v>0.25742961840326301</v>
      </c>
      <c r="U2708" s="17">
        <v>0</v>
      </c>
      <c r="V2708" s="17">
        <v>7.4116493780977094E-2</v>
      </c>
      <c r="W2708" s="17">
        <v>0.195455478008874</v>
      </c>
      <c r="X2708" s="17">
        <v>0</v>
      </c>
      <c r="Y2708" s="17">
        <v>0.107605289869925</v>
      </c>
      <c r="Z2708" s="17">
        <v>0</v>
      </c>
      <c r="AA2708" s="17">
        <v>0.22604501938148999</v>
      </c>
      <c r="AB2708" s="17">
        <v>0.182897870932414</v>
      </c>
      <c r="AC2708" s="17">
        <v>0.216549962155415</v>
      </c>
      <c r="AD2708" s="17">
        <v>0</v>
      </c>
      <c r="AE2708" s="17"/>
      <c r="AF2708" s="17">
        <v>0.17776306325435601</v>
      </c>
      <c r="AG2708" s="17">
        <v>0.21027714009506401</v>
      </c>
      <c r="AH2708" s="17">
        <v>0.14120291973437099</v>
      </c>
      <c r="AI2708" s="17"/>
      <c r="AJ2708" s="17">
        <v>0.117284932219929</v>
      </c>
      <c r="AK2708" s="17">
        <v>0.27991584304260198</v>
      </c>
      <c r="AL2708" s="17">
        <v>7.3658827562235102E-2</v>
      </c>
      <c r="AM2708" s="17" t="s">
        <v>697</v>
      </c>
      <c r="AN2708" s="17">
        <v>0</v>
      </c>
      <c r="AO2708" s="17"/>
      <c r="AP2708" s="17">
        <v>0.12852261748170801</v>
      </c>
      <c r="AQ2708" s="17">
        <v>0.271708355917052</v>
      </c>
      <c r="AR2708" s="17">
        <v>0.21962978698746499</v>
      </c>
      <c r="AS2708" s="17">
        <v>0</v>
      </c>
      <c r="AT2708" s="17">
        <v>0.67344963427429805</v>
      </c>
      <c r="AU2708" s="17"/>
      <c r="AV2708" s="17">
        <v>0.28648668047252901</v>
      </c>
      <c r="AW2708" s="17">
        <v>9.2442104034531805E-2</v>
      </c>
      <c r="AX2708" s="17">
        <v>0.28949989291313999</v>
      </c>
      <c r="AY2708" s="17">
        <v>4.8773608880098102E-2</v>
      </c>
      <c r="AZ2708" s="17">
        <v>0.294504614665903</v>
      </c>
      <c r="BA2708" s="17">
        <v>0.135471689071822</v>
      </c>
      <c r="BB2708" s="17"/>
      <c r="BC2708" s="17">
        <v>0.11472275927789299</v>
      </c>
      <c r="BD2708" s="17">
        <v>0.231195029051425</v>
      </c>
      <c r="BE2708" s="17">
        <v>0.141864073846003</v>
      </c>
      <c r="BF2708" s="17">
        <v>0.37069194817764101</v>
      </c>
      <c r="BG2708" s="17">
        <v>0.130135403294524</v>
      </c>
    </row>
    <row r="2709" spans="2:59" x14ac:dyDescent="0.35">
      <c r="B2709" t="s">
        <v>691</v>
      </c>
      <c r="C2709" s="17">
        <v>0.13629391736240701</v>
      </c>
      <c r="D2709" s="17">
        <v>0.172327192525975</v>
      </c>
      <c r="E2709" s="17">
        <v>9.81833986654186E-2</v>
      </c>
      <c r="F2709" s="17"/>
      <c r="G2709" s="17">
        <v>0.31980151233662701</v>
      </c>
      <c r="H2709" s="17">
        <v>0</v>
      </c>
      <c r="I2709" s="17">
        <v>0.12738381218660899</v>
      </c>
      <c r="J2709" s="17">
        <v>0.104712715873531</v>
      </c>
      <c r="K2709" s="17">
        <v>7.9595693286162797E-2</v>
      </c>
      <c r="L2709" s="17">
        <v>0.137216924965574</v>
      </c>
      <c r="M2709" s="17"/>
      <c r="N2709" s="17">
        <v>0.11212579100944201</v>
      </c>
      <c r="O2709" s="17">
        <v>0.22481144919089099</v>
      </c>
      <c r="P2709" s="17">
        <v>0.133646257908942</v>
      </c>
      <c r="Q2709" s="17">
        <v>9.7062082862098803E-2</v>
      </c>
      <c r="R2709" s="17"/>
      <c r="S2709" s="17">
        <v>8.24301879639429E-2</v>
      </c>
      <c r="T2709" s="17">
        <v>4.5352867629024303E-2</v>
      </c>
      <c r="U2709" s="17">
        <v>0</v>
      </c>
      <c r="V2709" s="17">
        <v>0.25686718795976299</v>
      </c>
      <c r="W2709" s="17">
        <v>0.110865633595574</v>
      </c>
      <c r="X2709" s="17">
        <v>0.34244726438289502</v>
      </c>
      <c r="Y2709" s="17">
        <v>9.7890901852765305E-2</v>
      </c>
      <c r="Z2709" s="17">
        <v>0.33734542891477798</v>
      </c>
      <c r="AA2709" s="17">
        <v>0.294350915237239</v>
      </c>
      <c r="AB2709" s="17">
        <v>0</v>
      </c>
      <c r="AC2709" s="17">
        <v>0</v>
      </c>
      <c r="AD2709" s="17">
        <v>0</v>
      </c>
      <c r="AE2709" s="17"/>
      <c r="AF2709" s="17">
        <v>8.9289770916226405E-2</v>
      </c>
      <c r="AG2709" s="17">
        <v>0.13442155641776801</v>
      </c>
      <c r="AH2709" s="17">
        <v>0.14760770333127901</v>
      </c>
      <c r="AI2709" s="17"/>
      <c r="AJ2709" s="17">
        <v>7.2977565291593105E-2</v>
      </c>
      <c r="AK2709" s="17">
        <v>9.2861332676916805E-2</v>
      </c>
      <c r="AL2709" s="17">
        <v>0.55906184143475401</v>
      </c>
      <c r="AM2709" s="17" t="s">
        <v>697</v>
      </c>
      <c r="AN2709" s="17">
        <v>0.159697551750456</v>
      </c>
      <c r="AO2709" s="17"/>
      <c r="AP2709" s="17">
        <v>0.10753414179896401</v>
      </c>
      <c r="AQ2709" s="17">
        <v>0.112447089079317</v>
      </c>
      <c r="AR2709" s="17">
        <v>0.34139926424335998</v>
      </c>
      <c r="AS2709" s="17">
        <v>6.1606328817551403E-2</v>
      </c>
      <c r="AT2709" s="17">
        <v>0</v>
      </c>
      <c r="AU2709" s="17"/>
      <c r="AV2709" s="17">
        <v>0.12872803244825601</v>
      </c>
      <c r="AW2709" s="17">
        <v>2.7071889059837199E-2</v>
      </c>
      <c r="AX2709" s="17">
        <v>0.39547427065687302</v>
      </c>
      <c r="AY2709" s="17">
        <v>9.9165979552569797E-2</v>
      </c>
      <c r="AZ2709" s="17">
        <v>0</v>
      </c>
      <c r="BA2709" s="17">
        <v>0.277840868651138</v>
      </c>
      <c r="BB2709" s="17"/>
      <c r="BC2709" s="17">
        <v>0.107541406089326</v>
      </c>
      <c r="BD2709" s="17">
        <v>0.14365271203336999</v>
      </c>
      <c r="BE2709" s="17">
        <v>0.11604265476731999</v>
      </c>
      <c r="BF2709" s="17">
        <v>0.17791189305878799</v>
      </c>
      <c r="BG2709" s="17">
        <v>0</v>
      </c>
    </row>
    <row r="2710" spans="2:59" x14ac:dyDescent="0.35">
      <c r="B2710" t="s">
        <v>692</v>
      </c>
      <c r="C2710" s="17">
        <v>0.13284154920364</v>
      </c>
      <c r="D2710" s="17">
        <v>0.123601527693912</v>
      </c>
      <c r="E2710" s="17">
        <v>0.14261423877761201</v>
      </c>
      <c r="F2710" s="17"/>
      <c r="G2710" s="17">
        <v>0.24901305532753801</v>
      </c>
      <c r="H2710" s="17">
        <v>0.17927215438147301</v>
      </c>
      <c r="I2710" s="17">
        <v>9.0820581423630906E-2</v>
      </c>
      <c r="J2710" s="17">
        <v>0.14213323495025601</v>
      </c>
      <c r="K2710" s="17">
        <v>0</v>
      </c>
      <c r="L2710" s="17">
        <v>9.6302635626528202E-2</v>
      </c>
      <c r="M2710" s="17"/>
      <c r="N2710" s="17">
        <v>8.1407030506463501E-2</v>
      </c>
      <c r="O2710" s="17">
        <v>0.20826201389528901</v>
      </c>
      <c r="P2710" s="17">
        <v>0.20498476621863099</v>
      </c>
      <c r="Q2710" s="17">
        <v>7.1075134865377101E-2</v>
      </c>
      <c r="R2710" s="17"/>
      <c r="S2710" s="17">
        <v>0.12156296339530499</v>
      </c>
      <c r="T2710" s="17">
        <v>0.222312339277288</v>
      </c>
      <c r="U2710" s="17">
        <v>0</v>
      </c>
      <c r="V2710" s="17">
        <v>7.6166896306585602E-2</v>
      </c>
      <c r="W2710" s="17">
        <v>0.23248398125970601</v>
      </c>
      <c r="X2710" s="17">
        <v>0</v>
      </c>
      <c r="Y2710" s="17">
        <v>0.110386581857165</v>
      </c>
      <c r="Z2710" s="17">
        <v>0.19093613666622999</v>
      </c>
      <c r="AA2710" s="17">
        <v>0</v>
      </c>
      <c r="AB2710" s="17">
        <v>0.297606742334388</v>
      </c>
      <c r="AC2710" s="17">
        <v>0.222454629541953</v>
      </c>
      <c r="AD2710" s="17">
        <v>0</v>
      </c>
      <c r="AE2710" s="17"/>
      <c r="AF2710" s="17">
        <v>8.8202267175773105E-2</v>
      </c>
      <c r="AG2710" s="17">
        <v>9.4546373017283705E-2</v>
      </c>
      <c r="AH2710" s="17">
        <v>0.190249929564418</v>
      </c>
      <c r="AI2710" s="17"/>
      <c r="AJ2710" s="17">
        <v>0.163715706406247</v>
      </c>
      <c r="AK2710" s="17">
        <v>0.124260709091121</v>
      </c>
      <c r="AL2710" s="17">
        <v>0</v>
      </c>
      <c r="AM2710" s="17" t="s">
        <v>697</v>
      </c>
      <c r="AN2710" s="17">
        <v>0.14286098068117301</v>
      </c>
      <c r="AO2710" s="17"/>
      <c r="AP2710" s="17">
        <v>0.11303484402396501</v>
      </c>
      <c r="AQ2710" s="17">
        <v>0.19571296560329299</v>
      </c>
      <c r="AR2710" s="17">
        <v>6.5154764249479497E-2</v>
      </c>
      <c r="AS2710" s="17">
        <v>7.1515001624619295E-2</v>
      </c>
      <c r="AT2710" s="17">
        <v>0.32655036572570201</v>
      </c>
      <c r="AU2710" s="17"/>
      <c r="AV2710" s="17">
        <v>0.118261299490798</v>
      </c>
      <c r="AW2710" s="17">
        <v>0.121121201243917</v>
      </c>
      <c r="AX2710" s="17">
        <v>7.3858833552431502E-2</v>
      </c>
      <c r="AY2710" s="17">
        <v>0.16067091985916601</v>
      </c>
      <c r="AZ2710" s="17">
        <v>0.29165804862053402</v>
      </c>
      <c r="BA2710" s="17">
        <v>0.13960431343299801</v>
      </c>
      <c r="BB2710" s="17"/>
      <c r="BC2710" s="17">
        <v>0.11176399331103699</v>
      </c>
      <c r="BD2710" s="17">
        <v>0.13446174235841499</v>
      </c>
      <c r="BE2710" s="17">
        <v>0.20141615666741</v>
      </c>
      <c r="BF2710" s="17">
        <v>5.2225550262674898E-2</v>
      </c>
      <c r="BG2710" s="17">
        <v>0.22260183193751801</v>
      </c>
    </row>
    <row r="2711" spans="2:59" x14ac:dyDescent="0.35">
      <c r="B2711" t="s">
        <v>598</v>
      </c>
      <c r="C2711" s="17">
        <v>6.4856408337042995E-2</v>
      </c>
      <c r="D2711" s="17">
        <v>4.9266533953412302E-2</v>
      </c>
      <c r="E2711" s="17">
        <v>8.1345006625265198E-2</v>
      </c>
      <c r="F2711" s="17"/>
      <c r="G2711" s="17">
        <v>0</v>
      </c>
      <c r="H2711" s="17">
        <v>0.11712893435409</v>
      </c>
      <c r="I2711" s="17">
        <v>0.12881210834160201</v>
      </c>
      <c r="J2711" s="17">
        <v>5.25738412460654E-2</v>
      </c>
      <c r="K2711" s="17">
        <v>7.5723884806430594E-2</v>
      </c>
      <c r="L2711" s="17">
        <v>3.1741650453584798E-2</v>
      </c>
      <c r="M2711" s="17"/>
      <c r="N2711" s="17">
        <v>0.12808115716270599</v>
      </c>
      <c r="O2711" s="17">
        <v>0</v>
      </c>
      <c r="P2711" s="17">
        <v>0</v>
      </c>
      <c r="Q2711" s="17">
        <v>9.3738801293555205E-2</v>
      </c>
      <c r="R2711" s="17"/>
      <c r="S2711" s="17">
        <v>9.4052880220517401E-2</v>
      </c>
      <c r="T2711" s="17">
        <v>0.15056197806157801</v>
      </c>
      <c r="U2711" s="17">
        <v>0</v>
      </c>
      <c r="V2711" s="17">
        <v>6.8361630971459794E-2</v>
      </c>
      <c r="W2711" s="17">
        <v>0</v>
      </c>
      <c r="X2711" s="17">
        <v>0</v>
      </c>
      <c r="Y2711" s="17">
        <v>0</v>
      </c>
      <c r="Z2711" s="17">
        <v>0</v>
      </c>
      <c r="AA2711" s="17">
        <v>5.7712061043378497E-2</v>
      </c>
      <c r="AB2711" s="17">
        <v>8.9707278327586001E-2</v>
      </c>
      <c r="AC2711" s="17">
        <v>0</v>
      </c>
      <c r="AD2711" s="17">
        <v>0</v>
      </c>
      <c r="AE2711" s="17"/>
      <c r="AF2711" s="17">
        <v>2.94369871270415E-2</v>
      </c>
      <c r="AG2711" s="17">
        <v>6.3071188988076801E-2</v>
      </c>
      <c r="AH2711" s="17">
        <v>0.17878112839621799</v>
      </c>
      <c r="AI2711" s="17"/>
      <c r="AJ2711" s="17">
        <v>5.5062778966907297E-2</v>
      </c>
      <c r="AK2711" s="17">
        <v>5.5354431820658703E-2</v>
      </c>
      <c r="AL2711" s="17">
        <v>9.9404368697758802E-2</v>
      </c>
      <c r="AM2711" s="17" t="s">
        <v>697</v>
      </c>
      <c r="AN2711" s="17">
        <v>0.20237914441751301</v>
      </c>
      <c r="AO2711" s="17"/>
      <c r="AP2711" s="17">
        <v>0</v>
      </c>
      <c r="AQ2711" s="17">
        <v>6.7746990783219899E-2</v>
      </c>
      <c r="AR2711" s="17">
        <v>0</v>
      </c>
      <c r="AS2711" s="17">
        <v>8.0308314495794994E-2</v>
      </c>
      <c r="AT2711" s="17">
        <v>0</v>
      </c>
      <c r="AU2711" s="17"/>
      <c r="AV2711" s="17">
        <v>0.12649280536976601</v>
      </c>
      <c r="AW2711" s="17">
        <v>4.5781586115670798E-2</v>
      </c>
      <c r="AX2711" s="17">
        <v>0</v>
      </c>
      <c r="AY2711" s="17">
        <v>0</v>
      </c>
      <c r="AZ2711" s="17">
        <v>0</v>
      </c>
      <c r="BA2711" s="17">
        <v>0</v>
      </c>
      <c r="BB2711" s="17"/>
      <c r="BC2711" s="17">
        <v>3.67902729622296E-2</v>
      </c>
      <c r="BD2711" s="17">
        <v>2.9690043702898301E-2</v>
      </c>
      <c r="BE2711" s="17">
        <v>9.3962568133083499E-2</v>
      </c>
      <c r="BF2711" s="17">
        <v>0.10406244706772599</v>
      </c>
      <c r="BG2711" s="17">
        <v>0.25563402751683401</v>
      </c>
    </row>
    <row r="2712" spans="2:59" x14ac:dyDescent="0.35">
      <c r="B2712" t="s">
        <v>726</v>
      </c>
      <c r="C2712" s="17">
        <v>3.6097892074137501E-2</v>
      </c>
      <c r="D2712" s="17">
        <v>5.3550850470999299E-2</v>
      </c>
      <c r="E2712" s="17">
        <v>1.7638806845774801E-2</v>
      </c>
      <c r="F2712" s="17"/>
      <c r="G2712" s="17">
        <v>0</v>
      </c>
      <c r="H2712" s="17">
        <v>0.193872562596801</v>
      </c>
      <c r="I2712" s="17">
        <v>0</v>
      </c>
      <c r="J2712" s="17">
        <v>0</v>
      </c>
      <c r="K2712" s="17">
        <v>0</v>
      </c>
      <c r="L2712" s="17">
        <v>2.7110383766410801E-2</v>
      </c>
      <c r="M2712" s="17"/>
      <c r="N2712" s="17">
        <v>3.68794093385717E-2</v>
      </c>
      <c r="O2712" s="17">
        <v>4.3540629281037697E-2</v>
      </c>
      <c r="P2712" s="17">
        <v>3.75715595152721E-2</v>
      </c>
      <c r="Q2712" s="17">
        <v>2.7160638419183002E-2</v>
      </c>
      <c r="R2712" s="17"/>
      <c r="S2712" s="17">
        <v>9.1959812615510506E-2</v>
      </c>
      <c r="T2712" s="17">
        <v>5.1142117809051903E-2</v>
      </c>
      <c r="U2712" s="17">
        <v>0</v>
      </c>
      <c r="V2712" s="17">
        <v>0</v>
      </c>
      <c r="W2712" s="17">
        <v>0</v>
      </c>
      <c r="X2712" s="17">
        <v>0</v>
      </c>
      <c r="Y2712" s="17">
        <v>0</v>
      </c>
      <c r="Z2712" s="17">
        <v>0</v>
      </c>
      <c r="AA2712" s="17">
        <v>3.9289666880400899E-2</v>
      </c>
      <c r="AB2712" s="17">
        <v>7.6618534554696596E-2</v>
      </c>
      <c r="AC2712" s="17">
        <v>0</v>
      </c>
      <c r="AD2712" s="17">
        <v>0</v>
      </c>
      <c r="AE2712" s="17"/>
      <c r="AF2712" s="17">
        <v>1.8955593975599799E-2</v>
      </c>
      <c r="AG2712" s="17">
        <v>5.6232524038942702E-2</v>
      </c>
      <c r="AH2712" s="17">
        <v>4.4883707214988501E-2</v>
      </c>
      <c r="AI2712" s="17"/>
      <c r="AJ2712" s="17">
        <v>1.9642123000348899E-2</v>
      </c>
      <c r="AK2712" s="17">
        <v>9.4560993899865803E-2</v>
      </c>
      <c r="AL2712" s="17">
        <v>0</v>
      </c>
      <c r="AM2712" s="17" t="s">
        <v>697</v>
      </c>
      <c r="AN2712" s="17">
        <v>0</v>
      </c>
      <c r="AO2712" s="17"/>
      <c r="AP2712" s="17">
        <v>0</v>
      </c>
      <c r="AQ2712" s="17">
        <v>3.3675692410884701E-2</v>
      </c>
      <c r="AR2712" s="17">
        <v>0</v>
      </c>
      <c r="AS2712" s="17">
        <v>0.122991589124733</v>
      </c>
      <c r="AT2712" s="17">
        <v>0</v>
      </c>
      <c r="AU2712" s="17"/>
      <c r="AV2712" s="17">
        <v>6.1845298465619002E-2</v>
      </c>
      <c r="AW2712" s="17">
        <v>0</v>
      </c>
      <c r="AX2712" s="17">
        <v>0</v>
      </c>
      <c r="AY2712" s="17">
        <v>0.10108371811092901</v>
      </c>
      <c r="AZ2712" s="17">
        <v>0</v>
      </c>
      <c r="BA2712" s="17">
        <v>0</v>
      </c>
      <c r="BB2712" s="17"/>
      <c r="BC2712" s="17">
        <v>0</v>
      </c>
      <c r="BD2712" s="17">
        <v>6.4426710099823203E-2</v>
      </c>
      <c r="BE2712" s="17">
        <v>1.8268171223891901E-2</v>
      </c>
      <c r="BF2712" s="17">
        <v>4.9080803162183002E-2</v>
      </c>
      <c r="BG2712" s="17">
        <v>0</v>
      </c>
    </row>
    <row r="2713" spans="2:59" x14ac:dyDescent="0.35">
      <c r="B2713" t="s">
        <v>100</v>
      </c>
      <c r="C2713" s="17">
        <v>0.102310237757851</v>
      </c>
      <c r="D2713" s="17">
        <v>6.0367568069264903E-2</v>
      </c>
      <c r="E2713" s="17">
        <v>0.14667081531047299</v>
      </c>
      <c r="F2713" s="17"/>
      <c r="G2713" s="17">
        <v>0</v>
      </c>
      <c r="H2713" s="17">
        <v>6.5058241886924995E-2</v>
      </c>
      <c r="I2713" s="17">
        <v>3.3172087096399301E-2</v>
      </c>
      <c r="J2713" s="17">
        <v>0.15839495634023101</v>
      </c>
      <c r="K2713" s="17">
        <v>0.27011870869768101</v>
      </c>
      <c r="L2713" s="17">
        <v>0.155884024221013</v>
      </c>
      <c r="M2713" s="17"/>
      <c r="N2713" s="17">
        <v>5.4503113969580699E-2</v>
      </c>
      <c r="O2713" s="17">
        <v>0.138994285195435</v>
      </c>
      <c r="P2713" s="17">
        <v>9.1231382665286895E-2</v>
      </c>
      <c r="Q2713" s="17">
        <v>0.14937548455958999</v>
      </c>
      <c r="R2713" s="17"/>
      <c r="S2713" s="17">
        <v>3.9711900062203903E-2</v>
      </c>
      <c r="T2713" s="17">
        <v>9.3153021352403595E-2</v>
      </c>
      <c r="U2713" s="17">
        <v>0</v>
      </c>
      <c r="V2713" s="17">
        <v>8.7251558605294405E-2</v>
      </c>
      <c r="W2713" s="17">
        <v>0</v>
      </c>
      <c r="X2713" s="17">
        <v>0.192679681896052</v>
      </c>
      <c r="Y2713" s="17">
        <v>8.62042198721958E-2</v>
      </c>
      <c r="Z2713" s="17">
        <v>0.157196344748505</v>
      </c>
      <c r="AA2713" s="17">
        <v>0.204676732395806</v>
      </c>
      <c r="AB2713" s="17">
        <v>7.7030792370432005E-2</v>
      </c>
      <c r="AC2713" s="17">
        <v>0.20721229701813501</v>
      </c>
      <c r="AD2713" s="17">
        <v>0.282675316380333</v>
      </c>
      <c r="AE2713" s="17"/>
      <c r="AF2713" s="17">
        <v>0.121364482397628</v>
      </c>
      <c r="AG2713" s="17">
        <v>0.11282949588041</v>
      </c>
      <c r="AH2713" s="17">
        <v>0.100626526984387</v>
      </c>
      <c r="AI2713" s="17"/>
      <c r="AJ2713" s="17">
        <v>0.12329773959771199</v>
      </c>
      <c r="AK2713" s="17">
        <v>9.2461079543257593E-2</v>
      </c>
      <c r="AL2713" s="17">
        <v>0</v>
      </c>
      <c r="AM2713" s="17" t="s">
        <v>697</v>
      </c>
      <c r="AN2713" s="17">
        <v>0.16511821741016</v>
      </c>
      <c r="AO2713" s="17"/>
      <c r="AP2713" s="17">
        <v>0.100671492635766</v>
      </c>
      <c r="AQ2713" s="17">
        <v>6.1816359607544703E-2</v>
      </c>
      <c r="AR2713" s="17">
        <v>7.6889690057585697E-2</v>
      </c>
      <c r="AS2713" s="17">
        <v>0.17827405204654001</v>
      </c>
      <c r="AT2713" s="17">
        <v>0</v>
      </c>
      <c r="AU2713" s="17"/>
      <c r="AV2713" s="17">
        <v>6.6949356114694006E-2</v>
      </c>
      <c r="AW2713" s="17">
        <v>0.15043044242654199</v>
      </c>
      <c r="AX2713" s="17">
        <v>0</v>
      </c>
      <c r="AY2713" s="17">
        <v>0.14651899493135001</v>
      </c>
      <c r="AZ2713" s="17">
        <v>0</v>
      </c>
      <c r="BA2713" s="17">
        <v>0.14973379124469899</v>
      </c>
      <c r="BB2713" s="17"/>
      <c r="BC2713" s="17">
        <v>5.8624093915885599E-2</v>
      </c>
      <c r="BD2713" s="17">
        <v>0.16511472450704301</v>
      </c>
      <c r="BE2713" s="17">
        <v>0.13936624669435499</v>
      </c>
      <c r="BF2713" s="17">
        <v>4.7773582109921602E-2</v>
      </c>
      <c r="BG2713" s="17">
        <v>0</v>
      </c>
    </row>
    <row r="2714" spans="2:59" x14ac:dyDescent="0.35">
      <c r="C2714" s="17"/>
      <c r="D2714" s="17"/>
      <c r="E2714" s="17"/>
      <c r="F2714" s="17"/>
      <c r="G2714" s="17"/>
      <c r="H2714" s="17"/>
      <c r="I2714" s="17"/>
      <c r="J2714" s="17"/>
      <c r="K2714" s="17"/>
      <c r="L2714" s="17"/>
      <c r="M2714" s="17"/>
      <c r="N2714" s="17"/>
      <c r="O2714" s="17"/>
      <c r="P2714" s="17"/>
      <c r="Q2714" s="17"/>
      <c r="R2714" s="17"/>
      <c r="S2714" s="17"/>
      <c r="T2714" s="17"/>
      <c r="U2714" s="17"/>
      <c r="V2714" s="17"/>
      <c r="W2714" s="17"/>
      <c r="X2714" s="17"/>
      <c r="Y2714" s="17"/>
      <c r="Z2714" s="17"/>
      <c r="AA2714" s="17"/>
      <c r="AB2714" s="17"/>
      <c r="AC2714" s="17"/>
      <c r="AD2714" s="17"/>
      <c r="AE2714" s="17"/>
      <c r="AF2714" s="17"/>
      <c r="AG2714" s="17"/>
      <c r="AH2714" s="17"/>
      <c r="AI2714" s="17"/>
      <c r="AJ2714" s="17"/>
      <c r="AK2714" s="17"/>
      <c r="AL2714" s="17"/>
      <c r="AM2714" s="17"/>
      <c r="AN2714" s="17"/>
      <c r="AO2714" s="17"/>
      <c r="AP2714" s="17"/>
      <c r="AQ2714" s="17"/>
      <c r="AR2714" s="17"/>
      <c r="AS2714" s="17"/>
      <c r="AT2714" s="17"/>
      <c r="AU2714" s="17"/>
      <c r="AV2714" s="17"/>
      <c r="AW2714" s="17"/>
      <c r="AX2714" s="17"/>
      <c r="AY2714" s="17"/>
      <c r="AZ2714" s="17"/>
      <c r="BA2714" s="17"/>
      <c r="BB2714" s="17"/>
      <c r="BC2714" s="17"/>
      <c r="BD2714" s="17"/>
      <c r="BE2714" s="17"/>
      <c r="BF2714" s="17"/>
      <c r="BG2714" s="17"/>
    </row>
    <row r="2715" spans="2:59" x14ac:dyDescent="0.35">
      <c r="B2715" s="6" t="s">
        <v>771</v>
      </c>
      <c r="C2715" s="17"/>
      <c r="D2715" s="17"/>
      <c r="E2715" s="17"/>
      <c r="F2715" s="17"/>
      <c r="G2715" s="17"/>
      <c r="H2715" s="17"/>
      <c r="I2715" s="17"/>
      <c r="J2715" s="17"/>
      <c r="K2715" s="17"/>
      <c r="L2715" s="17"/>
      <c r="M2715" s="17"/>
      <c r="N2715" s="17"/>
      <c r="O2715" s="17"/>
      <c r="P2715" s="17"/>
      <c r="Q2715" s="17"/>
      <c r="R2715" s="17"/>
      <c r="S2715" s="17"/>
      <c r="T2715" s="17"/>
      <c r="U2715" s="17"/>
      <c r="V2715" s="17"/>
      <c r="W2715" s="17"/>
      <c r="X2715" s="17"/>
      <c r="Y2715" s="17"/>
      <c r="Z2715" s="17"/>
      <c r="AA2715" s="17"/>
      <c r="AB2715" s="17"/>
      <c r="AC2715" s="17"/>
      <c r="AD2715" s="17"/>
      <c r="AE2715" s="17"/>
      <c r="AF2715" s="17"/>
      <c r="AG2715" s="17"/>
      <c r="AH2715" s="17"/>
      <c r="AI2715" s="17"/>
      <c r="AJ2715" s="17"/>
      <c r="AK2715" s="17"/>
      <c r="AL2715" s="17"/>
      <c r="AM2715" s="17"/>
      <c r="AN2715" s="17"/>
      <c r="AO2715" s="17"/>
      <c r="AP2715" s="17"/>
      <c r="AQ2715" s="17"/>
      <c r="AR2715" s="17"/>
      <c r="AS2715" s="17"/>
      <c r="AT2715" s="17"/>
      <c r="AU2715" s="17"/>
      <c r="AV2715" s="17"/>
      <c r="AW2715" s="17"/>
      <c r="AX2715" s="17"/>
      <c r="AY2715" s="17"/>
      <c r="AZ2715" s="17"/>
      <c r="BA2715" s="17"/>
      <c r="BB2715" s="17"/>
      <c r="BC2715" s="17"/>
      <c r="BD2715" s="17"/>
      <c r="BE2715" s="17"/>
      <c r="BF2715" s="17"/>
      <c r="BG2715" s="17"/>
    </row>
    <row r="2716" spans="2:59" x14ac:dyDescent="0.35">
      <c r="B2716" s="24" t="s">
        <v>331</v>
      </c>
      <c r="C2716" s="17"/>
      <c r="D2716" s="17"/>
      <c r="E2716" s="17"/>
      <c r="F2716" s="17"/>
      <c r="G2716" s="17"/>
      <c r="H2716" s="17"/>
      <c r="I2716" s="17"/>
      <c r="J2716" s="17"/>
      <c r="K2716" s="17"/>
      <c r="L2716" s="17"/>
      <c r="M2716" s="17"/>
      <c r="N2716" s="17"/>
      <c r="O2716" s="17"/>
      <c r="P2716" s="17"/>
      <c r="Q2716" s="17"/>
      <c r="R2716" s="17"/>
      <c r="S2716" s="17"/>
      <c r="T2716" s="17"/>
      <c r="U2716" s="17"/>
      <c r="V2716" s="17"/>
      <c r="W2716" s="17"/>
      <c r="X2716" s="17"/>
      <c r="Y2716" s="17"/>
      <c r="Z2716" s="17"/>
      <c r="AA2716" s="17"/>
      <c r="AB2716" s="17"/>
      <c r="AC2716" s="17"/>
      <c r="AD2716" s="17"/>
      <c r="AE2716" s="17"/>
      <c r="AF2716" s="17"/>
      <c r="AG2716" s="17"/>
      <c r="AH2716" s="17"/>
      <c r="AI2716" s="17"/>
      <c r="AJ2716" s="17"/>
      <c r="AK2716" s="17"/>
      <c r="AL2716" s="17"/>
      <c r="AM2716" s="17"/>
      <c r="AN2716" s="17"/>
      <c r="AO2716" s="17"/>
      <c r="AP2716" s="17"/>
      <c r="AQ2716" s="17"/>
      <c r="AR2716" s="17"/>
      <c r="AS2716" s="17"/>
      <c r="AT2716" s="17"/>
      <c r="AU2716" s="17"/>
      <c r="AV2716" s="17"/>
      <c r="AW2716" s="17"/>
      <c r="AX2716" s="17"/>
      <c r="AY2716" s="17"/>
      <c r="AZ2716" s="17"/>
      <c r="BA2716" s="17"/>
      <c r="BB2716" s="17"/>
      <c r="BC2716" s="17"/>
      <c r="BD2716" s="17"/>
      <c r="BE2716" s="17"/>
      <c r="BF2716" s="17"/>
      <c r="BG2716" s="17"/>
    </row>
    <row r="2717" spans="2:59" x14ac:dyDescent="0.35">
      <c r="B2717" t="s">
        <v>764</v>
      </c>
      <c r="C2717" s="17">
        <v>0.61442897763154303</v>
      </c>
      <c r="D2717" s="17">
        <v>0.582975507533114</v>
      </c>
      <c r="E2717" s="17">
        <v>0.64213492764150804</v>
      </c>
      <c r="F2717" s="17"/>
      <c r="G2717" s="17">
        <v>0.57380589280088901</v>
      </c>
      <c r="H2717" s="17">
        <v>0.58099408274402997</v>
      </c>
      <c r="I2717" s="17">
        <v>0.56022621184715404</v>
      </c>
      <c r="J2717" s="17">
        <v>0.66159329833688996</v>
      </c>
      <c r="K2717" s="17">
        <v>0.61677873425268503</v>
      </c>
      <c r="L2717" s="17">
        <v>0.67619479481724598</v>
      </c>
      <c r="M2717" s="17"/>
      <c r="N2717" s="17">
        <v>0.63983437167160195</v>
      </c>
      <c r="O2717" s="17">
        <v>0.64073071294517803</v>
      </c>
      <c r="P2717" s="17">
        <v>0.59599697939042695</v>
      </c>
      <c r="Q2717" s="17">
        <v>0.571846822359101</v>
      </c>
      <c r="R2717" s="17"/>
      <c r="S2717" s="17">
        <v>0.59999709176153704</v>
      </c>
      <c r="T2717" s="17">
        <v>0.61033739235302198</v>
      </c>
      <c r="U2717" s="17">
        <v>0.70273893011030297</v>
      </c>
      <c r="V2717" s="17">
        <v>0.54765903907714897</v>
      </c>
      <c r="W2717" s="17">
        <v>0.653772770531592</v>
      </c>
      <c r="X2717" s="17">
        <v>0.619801370284353</v>
      </c>
      <c r="Y2717" s="17">
        <v>0.50826888436977302</v>
      </c>
      <c r="Z2717" s="17">
        <v>0.635193954256982</v>
      </c>
      <c r="AA2717" s="17">
        <v>0.66357966565716997</v>
      </c>
      <c r="AB2717" s="17">
        <v>0.60628641207209799</v>
      </c>
      <c r="AC2717" s="17">
        <v>0.65889755172800901</v>
      </c>
      <c r="AD2717" s="17">
        <v>0.55353640633840395</v>
      </c>
      <c r="AE2717" s="17"/>
      <c r="AF2717" s="17">
        <v>0.58251540749854103</v>
      </c>
      <c r="AG2717" s="17">
        <v>0.64845581088350601</v>
      </c>
      <c r="AH2717" s="17">
        <v>0.53280211547397205</v>
      </c>
      <c r="AI2717" s="17"/>
      <c r="AJ2717" s="17">
        <v>0.64287606837868905</v>
      </c>
      <c r="AK2717" s="17">
        <v>0.62496489184974402</v>
      </c>
      <c r="AL2717" s="17">
        <v>0.59186607885635101</v>
      </c>
      <c r="AM2717" s="17">
        <v>0.518539912951411</v>
      </c>
      <c r="AN2717" s="17">
        <v>0.60662952773432199</v>
      </c>
      <c r="AO2717" s="17"/>
      <c r="AP2717" s="17">
        <v>0.660197986953873</v>
      </c>
      <c r="AQ2717" s="17">
        <v>0.61773091319949502</v>
      </c>
      <c r="AR2717" s="17">
        <v>0.67288876822249399</v>
      </c>
      <c r="AS2717" s="17">
        <v>0.55180685563966902</v>
      </c>
      <c r="AT2717" s="17">
        <v>0.64910638960546096</v>
      </c>
      <c r="AU2717" s="17"/>
      <c r="AV2717" s="17">
        <v>0.63053625054225904</v>
      </c>
      <c r="AW2717" s="17">
        <v>0.63995227475356797</v>
      </c>
      <c r="AX2717" s="17">
        <v>0.64457556284906103</v>
      </c>
      <c r="AY2717" s="17">
        <v>0.55197334235504603</v>
      </c>
      <c r="AZ2717" s="17">
        <v>0.67620297737158497</v>
      </c>
      <c r="BA2717" s="17">
        <v>0.53267791362847094</v>
      </c>
      <c r="BB2717" s="17"/>
      <c r="BC2717" s="17">
        <v>0.57269551267432495</v>
      </c>
      <c r="BD2717" s="17">
        <v>0.56369384066141104</v>
      </c>
      <c r="BE2717" s="17">
        <v>0.69210687105970503</v>
      </c>
      <c r="BF2717" s="17">
        <v>0.61010004413109198</v>
      </c>
      <c r="BG2717" s="17">
        <v>0.58273844682429299</v>
      </c>
    </row>
    <row r="2718" spans="2:59" x14ac:dyDescent="0.35">
      <c r="B2718" t="s">
        <v>765</v>
      </c>
      <c r="C2718" s="17">
        <v>0.56811532799200304</v>
      </c>
      <c r="D2718" s="17">
        <v>0.53340139160285205</v>
      </c>
      <c r="E2718" s="17">
        <v>0.60036574760759698</v>
      </c>
      <c r="F2718" s="17"/>
      <c r="G2718" s="17">
        <v>0.59721294300008199</v>
      </c>
      <c r="H2718" s="17">
        <v>0.57777666288207796</v>
      </c>
      <c r="I2718" s="17">
        <v>0.47409284987419997</v>
      </c>
      <c r="J2718" s="17">
        <v>0.52986475560889101</v>
      </c>
      <c r="K2718" s="17">
        <v>0.60890296158999102</v>
      </c>
      <c r="L2718" s="17">
        <v>0.61856971788008297</v>
      </c>
      <c r="M2718" s="17"/>
      <c r="N2718" s="17">
        <v>0.61738386713567295</v>
      </c>
      <c r="O2718" s="17">
        <v>0.57017914617590304</v>
      </c>
      <c r="P2718" s="17">
        <v>0.530092691387822</v>
      </c>
      <c r="Q2718" s="17">
        <v>0.54124774786392704</v>
      </c>
      <c r="R2718" s="17"/>
      <c r="S2718" s="17">
        <v>0.54905116273722498</v>
      </c>
      <c r="T2718" s="17">
        <v>0.53483322067675898</v>
      </c>
      <c r="U2718" s="17">
        <v>0.50663974086150398</v>
      </c>
      <c r="V2718" s="17">
        <v>0.67234430087333197</v>
      </c>
      <c r="W2718" s="17">
        <v>0.68068970513446503</v>
      </c>
      <c r="X2718" s="17">
        <v>0.53252767657593203</v>
      </c>
      <c r="Y2718" s="17">
        <v>0.55620677990529499</v>
      </c>
      <c r="Z2718" s="17">
        <v>0.58101936010967903</v>
      </c>
      <c r="AA2718" s="17">
        <v>0.59534858773118204</v>
      </c>
      <c r="AB2718" s="17">
        <v>0.54037631404770103</v>
      </c>
      <c r="AC2718" s="17">
        <v>0.62805603966290102</v>
      </c>
      <c r="AD2718" s="17">
        <v>0.39430132934729201</v>
      </c>
      <c r="AE2718" s="17"/>
      <c r="AF2718" s="17">
        <v>0.56095903792276003</v>
      </c>
      <c r="AG2718" s="17">
        <v>0.58715435321218301</v>
      </c>
      <c r="AH2718" s="17">
        <v>0.51083974689748302</v>
      </c>
      <c r="AI2718" s="17"/>
      <c r="AJ2718" s="17">
        <v>0.65371109748376599</v>
      </c>
      <c r="AK2718" s="17">
        <v>0.55563941299233599</v>
      </c>
      <c r="AL2718" s="17">
        <v>0.56155335150519103</v>
      </c>
      <c r="AM2718" s="17">
        <v>0.47165428720829</v>
      </c>
      <c r="AN2718" s="17">
        <v>0.48079842132752099</v>
      </c>
      <c r="AO2718" s="17"/>
      <c r="AP2718" s="17">
        <v>0.63526747611006995</v>
      </c>
      <c r="AQ2718" s="17">
        <v>0.58597054360062195</v>
      </c>
      <c r="AR2718" s="17">
        <v>0.65921467902067499</v>
      </c>
      <c r="AS2718" s="17">
        <v>0.49326360841641398</v>
      </c>
      <c r="AT2718" s="17">
        <v>0.50580109520153405</v>
      </c>
      <c r="AU2718" s="17"/>
      <c r="AV2718" s="17">
        <v>0.62152527587365303</v>
      </c>
      <c r="AW2718" s="17">
        <v>0.58500611447642603</v>
      </c>
      <c r="AX2718" s="17">
        <v>0.66033804179981903</v>
      </c>
      <c r="AY2718" s="17">
        <v>0.46404624203956502</v>
      </c>
      <c r="AZ2718" s="17">
        <v>0.51013746360677203</v>
      </c>
      <c r="BA2718" s="17">
        <v>0.55487837552460095</v>
      </c>
      <c r="BB2718" s="17"/>
      <c r="BC2718" s="17">
        <v>0.56054612511340296</v>
      </c>
      <c r="BD2718" s="17">
        <v>0.53034227013942803</v>
      </c>
      <c r="BE2718" s="17">
        <v>0.59949959036354095</v>
      </c>
      <c r="BF2718" s="17">
        <v>0.57170811571364</v>
      </c>
      <c r="BG2718" s="17">
        <v>0.71562843473640503</v>
      </c>
    </row>
    <row r="2719" spans="2:59" x14ac:dyDescent="0.35">
      <c r="B2719" t="s">
        <v>766</v>
      </c>
      <c r="C2719" s="17">
        <v>0.51792653825941504</v>
      </c>
      <c r="D2719" s="17">
        <v>0.48132877855446798</v>
      </c>
      <c r="E2719" s="17">
        <v>0.55251976285413895</v>
      </c>
      <c r="F2719" s="17"/>
      <c r="G2719" s="17">
        <v>0.48273039632273301</v>
      </c>
      <c r="H2719" s="17">
        <v>0.578334920525157</v>
      </c>
      <c r="I2719" s="17">
        <v>0.5348364354945</v>
      </c>
      <c r="J2719" s="17">
        <v>0.51444540863786203</v>
      </c>
      <c r="K2719" s="17">
        <v>0.43530317218751302</v>
      </c>
      <c r="L2719" s="17">
        <v>0.53298240415748699</v>
      </c>
      <c r="M2719" s="17"/>
      <c r="N2719" s="17">
        <v>0.60032752492598096</v>
      </c>
      <c r="O2719" s="17">
        <v>0.46372642928885399</v>
      </c>
      <c r="P2719" s="17">
        <v>0.47381064814508</v>
      </c>
      <c r="Q2719" s="17">
        <v>0.51809585287711801</v>
      </c>
      <c r="R2719" s="17"/>
      <c r="S2719" s="17">
        <v>0.48765350336444702</v>
      </c>
      <c r="T2719" s="17">
        <v>0.54538023441475303</v>
      </c>
      <c r="U2719" s="17">
        <v>0.53562835923832597</v>
      </c>
      <c r="V2719" s="17">
        <v>0.518790092889448</v>
      </c>
      <c r="W2719" s="17">
        <v>0.51609451088571801</v>
      </c>
      <c r="X2719" s="17">
        <v>0.49568139736747002</v>
      </c>
      <c r="Y2719" s="17">
        <v>0.517525339653091</v>
      </c>
      <c r="Z2719" s="17">
        <v>0.56081556536269805</v>
      </c>
      <c r="AA2719" s="17">
        <v>0.52645744986389797</v>
      </c>
      <c r="AB2719" s="17">
        <v>0.440688453590666</v>
      </c>
      <c r="AC2719" s="17">
        <v>0.68103452430644795</v>
      </c>
      <c r="AD2719" s="17">
        <v>0.45558420525953802</v>
      </c>
      <c r="AE2719" s="17"/>
      <c r="AF2719" s="17">
        <v>0.49965815783200901</v>
      </c>
      <c r="AG2719" s="17">
        <v>0.54010628701472096</v>
      </c>
      <c r="AH2719" s="17">
        <v>0.497944662454469</v>
      </c>
      <c r="AI2719" s="17"/>
      <c r="AJ2719" s="17">
        <v>0.54257073498006303</v>
      </c>
      <c r="AK2719" s="17">
        <v>0.56480097740850299</v>
      </c>
      <c r="AL2719" s="17">
        <v>0.54317492570965697</v>
      </c>
      <c r="AM2719" s="17">
        <v>0.43425099710158599</v>
      </c>
      <c r="AN2719" s="17">
        <v>0.48124865581145398</v>
      </c>
      <c r="AO2719" s="17"/>
      <c r="AP2719" s="17">
        <v>0.52023755321037501</v>
      </c>
      <c r="AQ2719" s="17">
        <v>0.56161018288168996</v>
      </c>
      <c r="AR2719" s="17">
        <v>0.60537479916422898</v>
      </c>
      <c r="AS2719" s="17">
        <v>0.483637064871489</v>
      </c>
      <c r="AT2719" s="17">
        <v>0.48940713051768803</v>
      </c>
      <c r="AU2719" s="17"/>
      <c r="AV2719" s="17">
        <v>0.57256743171070301</v>
      </c>
      <c r="AW2719" s="17">
        <v>0.52238568018146603</v>
      </c>
      <c r="AX2719" s="17">
        <v>0.53944510768948695</v>
      </c>
      <c r="AY2719" s="17">
        <v>0.48270010794747298</v>
      </c>
      <c r="AZ2719" s="17">
        <v>0.50977448118143498</v>
      </c>
      <c r="BA2719" s="17">
        <v>0.50812406446770098</v>
      </c>
      <c r="BB2719" s="17"/>
      <c r="BC2719" s="17">
        <v>0.44757130876094198</v>
      </c>
      <c r="BD2719" s="17">
        <v>0.49930135974627499</v>
      </c>
      <c r="BE2719" s="17">
        <v>0.53728779902674495</v>
      </c>
      <c r="BF2719" s="17">
        <v>0.60589446875004005</v>
      </c>
      <c r="BG2719" s="17">
        <v>0.73919529549857599</v>
      </c>
    </row>
    <row r="2720" spans="2:59" x14ac:dyDescent="0.35">
      <c r="B2720" t="s">
        <v>767</v>
      </c>
      <c r="C2720" s="17">
        <v>0.45437873387507599</v>
      </c>
      <c r="D2720" s="17">
        <v>0.48467481648145699</v>
      </c>
      <c r="E2720" s="17">
        <v>0.42416518125255098</v>
      </c>
      <c r="F2720" s="17"/>
      <c r="G2720" s="17">
        <v>0.50047395264613403</v>
      </c>
      <c r="H2720" s="17">
        <v>0.49293236842336802</v>
      </c>
      <c r="I2720" s="17">
        <v>0.48129495131896899</v>
      </c>
      <c r="J2720" s="17">
        <v>0.46263633452306302</v>
      </c>
      <c r="K2720" s="17">
        <v>0.430578995002669</v>
      </c>
      <c r="L2720" s="17">
        <v>0.37637307321286001</v>
      </c>
      <c r="M2720" s="17"/>
      <c r="N2720" s="17">
        <v>0.51811968102058903</v>
      </c>
      <c r="O2720" s="17">
        <v>0.43000669856004498</v>
      </c>
      <c r="P2720" s="17">
        <v>0.42671402648541501</v>
      </c>
      <c r="Q2720" s="17">
        <v>0.42919434563801101</v>
      </c>
      <c r="R2720" s="17"/>
      <c r="S2720" s="17">
        <v>0.49809996718737398</v>
      </c>
      <c r="T2720" s="17">
        <v>0.49321852470774902</v>
      </c>
      <c r="U2720" s="17">
        <v>0.45030618954510698</v>
      </c>
      <c r="V2720" s="17">
        <v>0.44267395124850101</v>
      </c>
      <c r="W2720" s="17">
        <v>0.47178346605877503</v>
      </c>
      <c r="X2720" s="17">
        <v>0.45862437394503203</v>
      </c>
      <c r="Y2720" s="17">
        <v>0.384441166621175</v>
      </c>
      <c r="Z2720" s="17">
        <v>0.39614223995839498</v>
      </c>
      <c r="AA2720" s="17">
        <v>0.42037913326807003</v>
      </c>
      <c r="AB2720" s="17">
        <v>0.42686842936184799</v>
      </c>
      <c r="AC2720" s="17">
        <v>0.53695094272470201</v>
      </c>
      <c r="AD2720" s="17">
        <v>0.39571194784962799</v>
      </c>
      <c r="AE2720" s="17"/>
      <c r="AF2720" s="17">
        <v>0.394626137952032</v>
      </c>
      <c r="AG2720" s="17">
        <v>0.49996441324740298</v>
      </c>
      <c r="AH2720" s="17">
        <v>0.37110933559049702</v>
      </c>
      <c r="AI2720" s="17"/>
      <c r="AJ2720" s="17">
        <v>0.43688178423420398</v>
      </c>
      <c r="AK2720" s="17">
        <v>0.55613964355993595</v>
      </c>
      <c r="AL2720" s="17">
        <v>0.45504703017470999</v>
      </c>
      <c r="AM2720" s="17">
        <v>0.27017985471625899</v>
      </c>
      <c r="AN2720" s="17">
        <v>0.39435227797584799</v>
      </c>
      <c r="AO2720" s="17"/>
      <c r="AP2720" s="17">
        <v>0.383371584694014</v>
      </c>
      <c r="AQ2720" s="17">
        <v>0.54137716105756095</v>
      </c>
      <c r="AR2720" s="17">
        <v>0.46031409066795098</v>
      </c>
      <c r="AS2720" s="17">
        <v>0.42089330322025897</v>
      </c>
      <c r="AT2720" s="17">
        <v>0.43110051508595598</v>
      </c>
      <c r="AU2720" s="17"/>
      <c r="AV2720" s="17">
        <v>0.57668089195431904</v>
      </c>
      <c r="AW2720" s="17">
        <v>0.40839222604322101</v>
      </c>
      <c r="AX2720" s="17">
        <v>0.49259260559510898</v>
      </c>
      <c r="AY2720" s="17">
        <v>0.42355874153739398</v>
      </c>
      <c r="AZ2720" s="17">
        <v>0.45284727672606601</v>
      </c>
      <c r="BA2720" s="17">
        <v>0.35432707777752898</v>
      </c>
      <c r="BB2720" s="17"/>
      <c r="BC2720" s="17">
        <v>0.39484042614324</v>
      </c>
      <c r="BD2720" s="17">
        <v>0.39556573666221201</v>
      </c>
      <c r="BE2720" s="17">
        <v>0.50553358665638604</v>
      </c>
      <c r="BF2720" s="17">
        <v>0.50293482948285095</v>
      </c>
      <c r="BG2720" s="17">
        <v>0.6223486505318</v>
      </c>
    </row>
    <row r="2721" spans="2:59" x14ac:dyDescent="0.35">
      <c r="B2721" t="s">
        <v>768</v>
      </c>
      <c r="C2721" s="17">
        <v>0.41599150214408998</v>
      </c>
      <c r="D2721" s="17">
        <v>0.41192762483914303</v>
      </c>
      <c r="E2721" s="17">
        <v>0.41693633680655501</v>
      </c>
      <c r="F2721" s="17"/>
      <c r="G2721" s="17">
        <v>0.418096532045377</v>
      </c>
      <c r="H2721" s="17">
        <v>0.44131331235791399</v>
      </c>
      <c r="I2721" s="17">
        <v>0.40433202730414503</v>
      </c>
      <c r="J2721" s="17">
        <v>0.39358416339313301</v>
      </c>
      <c r="K2721" s="17">
        <v>0.42558723432609202</v>
      </c>
      <c r="L2721" s="17">
        <v>0.41393049707545598</v>
      </c>
      <c r="M2721" s="17"/>
      <c r="N2721" s="17">
        <v>0.450622490978281</v>
      </c>
      <c r="O2721" s="17">
        <v>0.41184548156483802</v>
      </c>
      <c r="P2721" s="17">
        <v>0.35160835284756298</v>
      </c>
      <c r="Q2721" s="17">
        <v>0.43587971823133598</v>
      </c>
      <c r="R2721" s="17"/>
      <c r="S2721" s="17">
        <v>0.468502754825322</v>
      </c>
      <c r="T2721" s="17">
        <v>0.376593938426733</v>
      </c>
      <c r="U2721" s="17">
        <v>0.40019183099042699</v>
      </c>
      <c r="V2721" s="17">
        <v>0.416797533663049</v>
      </c>
      <c r="W2721" s="17">
        <v>0.33164943293339799</v>
      </c>
      <c r="X2721" s="17">
        <v>0.42822723296772502</v>
      </c>
      <c r="Y2721" s="17">
        <v>0.41413820132285001</v>
      </c>
      <c r="Z2721" s="17">
        <v>0.50916354979610401</v>
      </c>
      <c r="AA2721" s="17">
        <v>0.38045940017090601</v>
      </c>
      <c r="AB2721" s="17">
        <v>0.387251140828831</v>
      </c>
      <c r="AC2721" s="17">
        <v>0.54321578989568797</v>
      </c>
      <c r="AD2721" s="17">
        <v>0.40328540510564498</v>
      </c>
      <c r="AE2721" s="17"/>
      <c r="AF2721" s="17">
        <v>0.39230198167977698</v>
      </c>
      <c r="AG2721" s="17">
        <v>0.45657193897807902</v>
      </c>
      <c r="AH2721" s="17">
        <v>0.31807362502775799</v>
      </c>
      <c r="AI2721" s="17"/>
      <c r="AJ2721" s="17">
        <v>0.40420417418752802</v>
      </c>
      <c r="AK2721" s="17">
        <v>0.42329527245218002</v>
      </c>
      <c r="AL2721" s="17">
        <v>0.44244333095087901</v>
      </c>
      <c r="AM2721" s="17">
        <v>0.543978326944762</v>
      </c>
      <c r="AN2721" s="17">
        <v>0.36540136823798203</v>
      </c>
      <c r="AO2721" s="17"/>
      <c r="AP2721" s="17">
        <v>0.40623144063813799</v>
      </c>
      <c r="AQ2721" s="17">
        <v>0.44344473279561503</v>
      </c>
      <c r="AR2721" s="17">
        <v>0.48692972593161898</v>
      </c>
      <c r="AS2721" s="17">
        <v>0.41943278140992601</v>
      </c>
      <c r="AT2721" s="17">
        <v>0.38577928300806502</v>
      </c>
      <c r="AU2721" s="17"/>
      <c r="AV2721" s="17">
        <v>0.45768213648241501</v>
      </c>
      <c r="AW2721" s="17">
        <v>0.431310907844769</v>
      </c>
      <c r="AX2721" s="17">
        <v>0.42716085306954299</v>
      </c>
      <c r="AY2721" s="17">
        <v>0.38905468171886798</v>
      </c>
      <c r="AZ2721" s="17">
        <v>0.36264161136998602</v>
      </c>
      <c r="BA2721" s="17">
        <v>0.34960565808803001</v>
      </c>
      <c r="BB2721" s="17"/>
      <c r="BC2721" s="17">
        <v>0.45889424965342401</v>
      </c>
      <c r="BD2721" s="17">
        <v>0.36764267269086398</v>
      </c>
      <c r="BE2721" s="17">
        <v>0.46102581215598198</v>
      </c>
      <c r="BF2721" s="17">
        <v>0.38866681659549501</v>
      </c>
      <c r="BG2721" s="17">
        <v>0.55782590965228296</v>
      </c>
    </row>
    <row r="2722" spans="2:59" x14ac:dyDescent="0.35">
      <c r="B2722" t="s">
        <v>769</v>
      </c>
      <c r="C2722" s="17">
        <v>0.25731372714315098</v>
      </c>
      <c r="D2722" s="17">
        <v>0.29234101986821898</v>
      </c>
      <c r="E2722" s="17">
        <v>0.22005801741827399</v>
      </c>
      <c r="F2722" s="17"/>
      <c r="G2722" s="17">
        <v>0.29789100973968102</v>
      </c>
      <c r="H2722" s="17">
        <v>0.379208444272774</v>
      </c>
      <c r="I2722" s="17">
        <v>0.21872021033084199</v>
      </c>
      <c r="J2722" s="17">
        <v>0.30293581742904302</v>
      </c>
      <c r="K2722" s="17">
        <v>0.18401620054699999</v>
      </c>
      <c r="L2722" s="17">
        <v>0.16707617813061601</v>
      </c>
      <c r="M2722" s="17"/>
      <c r="N2722" s="17">
        <v>0.31741524894963502</v>
      </c>
      <c r="O2722" s="17">
        <v>0.25850503411760301</v>
      </c>
      <c r="P2722" s="17">
        <v>0.19773899005398801</v>
      </c>
      <c r="Q2722" s="17">
        <v>0.236957131979604</v>
      </c>
      <c r="R2722" s="17"/>
      <c r="S2722" s="17">
        <v>0.32467167221779197</v>
      </c>
      <c r="T2722" s="17">
        <v>0.24060181856112201</v>
      </c>
      <c r="U2722" s="17">
        <v>0.24671065424003999</v>
      </c>
      <c r="V2722" s="17">
        <v>0.23830779838546401</v>
      </c>
      <c r="W2722" s="17">
        <v>0.26196086809632002</v>
      </c>
      <c r="X2722" s="17">
        <v>0.28394271111696401</v>
      </c>
      <c r="Y2722" s="17">
        <v>0.20145084783363601</v>
      </c>
      <c r="Z2722" s="17">
        <v>0.283422769315269</v>
      </c>
      <c r="AA2722" s="17">
        <v>0.23154003800573</v>
      </c>
      <c r="AB2722" s="17">
        <v>0.243518208424955</v>
      </c>
      <c r="AC2722" s="17">
        <v>0.229965598221891</v>
      </c>
      <c r="AD2722" s="17">
        <v>0.25714307136812198</v>
      </c>
      <c r="AE2722" s="17"/>
      <c r="AF2722" s="17">
        <v>0.28850665175606199</v>
      </c>
      <c r="AG2722" s="17">
        <v>0.24257965026013301</v>
      </c>
      <c r="AH2722" s="17">
        <v>0.23061736154038601</v>
      </c>
      <c r="AI2722" s="17"/>
      <c r="AJ2722" s="17">
        <v>0.26574050739127603</v>
      </c>
      <c r="AK2722" s="17">
        <v>0.28042177510524002</v>
      </c>
      <c r="AL2722" s="17">
        <v>0.236582260590601</v>
      </c>
      <c r="AM2722" s="17">
        <v>0.32296942978376197</v>
      </c>
      <c r="AN2722" s="17">
        <v>0.26254506081655199</v>
      </c>
      <c r="AO2722" s="17"/>
      <c r="AP2722" s="17">
        <v>0.26030139027916499</v>
      </c>
      <c r="AQ2722" s="17">
        <v>0.29679014634996098</v>
      </c>
      <c r="AR2722" s="17">
        <v>0.23245132903694901</v>
      </c>
      <c r="AS2722" s="17">
        <v>0.22174114372310599</v>
      </c>
      <c r="AT2722" s="17">
        <v>0.24737618994236199</v>
      </c>
      <c r="AU2722" s="17"/>
      <c r="AV2722" s="17">
        <v>0.28484047599942303</v>
      </c>
      <c r="AW2722" s="17">
        <v>0.29067803536376802</v>
      </c>
      <c r="AX2722" s="17">
        <v>0.202472724085379</v>
      </c>
      <c r="AY2722" s="17">
        <v>0.23958124555200699</v>
      </c>
      <c r="AZ2722" s="17">
        <v>0.24248246648348001</v>
      </c>
      <c r="BA2722" s="17">
        <v>0.24968551529427299</v>
      </c>
      <c r="BB2722" s="17"/>
      <c r="BC2722" s="17">
        <v>0.22338434148463199</v>
      </c>
      <c r="BD2722" s="17">
        <v>0.24261356020713601</v>
      </c>
      <c r="BE2722" s="17">
        <v>0.29942103475819798</v>
      </c>
      <c r="BF2722" s="17">
        <v>0.29689134762582498</v>
      </c>
      <c r="BG2722" s="17">
        <v>0.481304608132614</v>
      </c>
    </row>
    <row r="2723" spans="2:59" x14ac:dyDescent="0.35">
      <c r="B2723" t="s">
        <v>770</v>
      </c>
      <c r="C2723" s="17">
        <v>8.4892287843110995E-2</v>
      </c>
      <c r="D2723" s="17">
        <v>9.7776615338721201E-2</v>
      </c>
      <c r="E2723" s="17">
        <v>7.0638086777747494E-2</v>
      </c>
      <c r="F2723" s="17"/>
      <c r="G2723" s="17">
        <v>0.114627413871511</v>
      </c>
      <c r="H2723" s="17">
        <v>0.1539563045539</v>
      </c>
      <c r="I2723" s="17">
        <v>7.3039032567308496E-2</v>
      </c>
      <c r="J2723" s="17">
        <v>6.3211260728823396E-2</v>
      </c>
      <c r="K2723" s="17">
        <v>6.3723309875976894E-2</v>
      </c>
      <c r="L2723" s="17">
        <v>4.5342271838748303E-2</v>
      </c>
      <c r="M2723" s="17"/>
      <c r="N2723" s="17">
        <v>0.101463831900445</v>
      </c>
      <c r="O2723" s="17">
        <v>0.10575646772671</v>
      </c>
      <c r="P2723" s="17">
        <v>7.8371802096231999E-2</v>
      </c>
      <c r="Q2723" s="17">
        <v>4.9580163038994901E-2</v>
      </c>
      <c r="R2723" s="17"/>
      <c r="S2723" s="17">
        <v>0.12689019285004</v>
      </c>
      <c r="T2723" s="17">
        <v>9.9678859653108604E-2</v>
      </c>
      <c r="U2723" s="17">
        <v>4.0970327058960199E-2</v>
      </c>
      <c r="V2723" s="17">
        <v>7.1301534771146105E-2</v>
      </c>
      <c r="W2723" s="17">
        <v>0.12678036000182</v>
      </c>
      <c r="X2723" s="17">
        <v>6.5256458442758694E-2</v>
      </c>
      <c r="Y2723" s="17">
        <v>0.11935121054754</v>
      </c>
      <c r="Z2723" s="17">
        <v>4.1613902588336103E-2</v>
      </c>
      <c r="AA2723" s="17">
        <v>5.6447508390553403E-2</v>
      </c>
      <c r="AB2723" s="17">
        <v>5.2402373426678903E-2</v>
      </c>
      <c r="AC2723" s="17">
        <v>0.120248288577501</v>
      </c>
      <c r="AD2723" s="17">
        <v>3.7850557991199102E-2</v>
      </c>
      <c r="AE2723" s="17"/>
      <c r="AF2723" s="17">
        <v>8.8652552512546598E-2</v>
      </c>
      <c r="AG2723" s="17">
        <v>7.6636745667581094E-2</v>
      </c>
      <c r="AH2723" s="17">
        <v>6.9086646393718601E-2</v>
      </c>
      <c r="AI2723" s="17"/>
      <c r="AJ2723" s="17">
        <v>7.7766535283143007E-2</v>
      </c>
      <c r="AK2723" s="17">
        <v>0.128682463150006</v>
      </c>
      <c r="AL2723" s="17">
        <v>7.7396091410185303E-2</v>
      </c>
      <c r="AM2723" s="17">
        <v>5.7159890274957298E-2</v>
      </c>
      <c r="AN2723" s="17">
        <v>4.3445623251965902E-2</v>
      </c>
      <c r="AO2723" s="17"/>
      <c r="AP2723" s="17">
        <v>7.1839709236862004E-2</v>
      </c>
      <c r="AQ2723" s="17">
        <v>0.115407608843263</v>
      </c>
      <c r="AR2723" s="17">
        <v>4.9763809899534703E-2</v>
      </c>
      <c r="AS2723" s="17">
        <v>0.124194737289219</v>
      </c>
      <c r="AT2723" s="17">
        <v>7.2365996473114605E-2</v>
      </c>
      <c r="AU2723" s="17"/>
      <c r="AV2723" s="17">
        <v>0.12826390599106799</v>
      </c>
      <c r="AW2723" s="17">
        <v>8.9738415899167506E-2</v>
      </c>
      <c r="AX2723" s="17">
        <v>4.2097541089782302E-2</v>
      </c>
      <c r="AY2723" s="17">
        <v>9.0980255623495307E-2</v>
      </c>
      <c r="AZ2723" s="17">
        <v>4.9875421460218797E-2</v>
      </c>
      <c r="BA2723" s="17">
        <v>8.9105421439507795E-2</v>
      </c>
      <c r="BB2723" s="17"/>
      <c r="BC2723" s="17">
        <v>6.6990513406164701E-2</v>
      </c>
      <c r="BD2723" s="17">
        <v>0.10117352303696101</v>
      </c>
      <c r="BE2723" s="17">
        <v>8.5442126389922504E-2</v>
      </c>
      <c r="BF2723" s="17">
        <v>0.118931242979418</v>
      </c>
      <c r="BG2723" s="17">
        <v>9.0662853148453806E-2</v>
      </c>
    </row>
    <row r="2724" spans="2:59" x14ac:dyDescent="0.35">
      <c r="B2724" t="s">
        <v>122</v>
      </c>
      <c r="C2724" s="17">
        <v>3.7946493765617401E-2</v>
      </c>
      <c r="D2724" s="17">
        <v>3.3984140767363703E-2</v>
      </c>
      <c r="E2724" s="17">
        <v>4.2181938234733103E-2</v>
      </c>
      <c r="F2724" s="17"/>
      <c r="G2724" s="17">
        <v>0</v>
      </c>
      <c r="H2724" s="17">
        <v>3.4517464033459101E-2</v>
      </c>
      <c r="I2724" s="17">
        <v>6.0737822188156702E-2</v>
      </c>
      <c r="J2724" s="17">
        <v>7.8474857045542107E-2</v>
      </c>
      <c r="K2724" s="17">
        <v>1.4875236371349699E-2</v>
      </c>
      <c r="L2724" s="17">
        <v>3.2343939332765102E-2</v>
      </c>
      <c r="M2724" s="17"/>
      <c r="N2724" s="17">
        <v>1.9887309661033199E-2</v>
      </c>
      <c r="O2724" s="17">
        <v>5.01379812279018E-2</v>
      </c>
      <c r="P2724" s="17">
        <v>5.4940401441503701E-2</v>
      </c>
      <c r="Q2724" s="17">
        <v>3.0691529733533E-2</v>
      </c>
      <c r="R2724" s="17"/>
      <c r="S2724" s="17">
        <v>1.83301756070837E-2</v>
      </c>
      <c r="T2724" s="17">
        <v>5.9781616800183901E-2</v>
      </c>
      <c r="U2724" s="17">
        <v>8.8339468046984504E-2</v>
      </c>
      <c r="V2724" s="17">
        <v>4.85693208888891E-2</v>
      </c>
      <c r="W2724" s="17">
        <v>2.6226571729923799E-2</v>
      </c>
      <c r="X2724" s="17">
        <v>1.6078518421435699E-2</v>
      </c>
      <c r="Y2724" s="17">
        <v>6.3532849554231399E-2</v>
      </c>
      <c r="Z2724" s="17">
        <v>2.2773305203016399E-2</v>
      </c>
      <c r="AA2724" s="17">
        <v>3.9589905611746697E-2</v>
      </c>
      <c r="AB2724" s="17">
        <v>1.3553655545507699E-2</v>
      </c>
      <c r="AC2724" s="17">
        <v>0</v>
      </c>
      <c r="AD2724" s="17">
        <v>6.4821701951283103E-2</v>
      </c>
      <c r="AE2724" s="17"/>
      <c r="AF2724" s="17">
        <v>3.9918160963261201E-2</v>
      </c>
      <c r="AG2724" s="17">
        <v>2.7184005052346801E-2</v>
      </c>
      <c r="AH2724" s="17">
        <v>9.2812734776966499E-2</v>
      </c>
      <c r="AI2724" s="17"/>
      <c r="AJ2724" s="17">
        <v>3.0963134063148001E-2</v>
      </c>
      <c r="AK2724" s="17">
        <v>1.3669736071205699E-2</v>
      </c>
      <c r="AL2724" s="17">
        <v>1.5357965921505901E-2</v>
      </c>
      <c r="AM2724" s="17">
        <v>0.16720022551031799</v>
      </c>
      <c r="AN2724" s="17">
        <v>7.7962365563137001E-2</v>
      </c>
      <c r="AO2724" s="17"/>
      <c r="AP2724" s="17">
        <v>3.2748125749944901E-2</v>
      </c>
      <c r="AQ2724" s="17">
        <v>1.9763476248553801E-2</v>
      </c>
      <c r="AR2724" s="17">
        <v>0</v>
      </c>
      <c r="AS2724" s="17">
        <v>7.9235011573934297E-2</v>
      </c>
      <c r="AT2724" s="17">
        <v>3.8107658661991499E-2</v>
      </c>
      <c r="AU2724" s="17"/>
      <c r="AV2724" s="17">
        <v>1.28788065253671E-2</v>
      </c>
      <c r="AW2724" s="17">
        <v>3.3989702965392603E-2</v>
      </c>
      <c r="AX2724" s="17">
        <v>0</v>
      </c>
      <c r="AY2724" s="17">
        <v>7.4702593268537898E-2</v>
      </c>
      <c r="AZ2724" s="17">
        <v>2.5887787947473598E-2</v>
      </c>
      <c r="BA2724" s="17">
        <v>8.8032220001246206E-2</v>
      </c>
      <c r="BB2724" s="17"/>
      <c r="BC2724" s="17">
        <v>4.5354889791882798E-2</v>
      </c>
      <c r="BD2724" s="17">
        <v>3.1343875275042399E-2</v>
      </c>
      <c r="BE2724" s="17">
        <v>4.13549952705718E-2</v>
      </c>
      <c r="BF2724" s="17">
        <v>4.2162128003350098E-2</v>
      </c>
      <c r="BG2724" s="17">
        <v>7.0464789557331597E-2</v>
      </c>
    </row>
    <row r="2725" spans="2:59" x14ac:dyDescent="0.35">
      <c r="B2725" t="s">
        <v>123</v>
      </c>
      <c r="C2725" s="17">
        <v>7.7116677871365599E-2</v>
      </c>
      <c r="D2725" s="17">
        <v>8.6744695884339001E-2</v>
      </c>
      <c r="E2725" s="17">
        <v>6.8283449135644395E-2</v>
      </c>
      <c r="F2725" s="17"/>
      <c r="G2725" s="17">
        <v>3.81481244766574E-2</v>
      </c>
      <c r="H2725" s="17">
        <v>3.9534768481090998E-2</v>
      </c>
      <c r="I2725" s="17">
        <v>0.10560728354317001</v>
      </c>
      <c r="J2725" s="17">
        <v>5.8365760527823302E-2</v>
      </c>
      <c r="K2725" s="17">
        <v>0.106149858551135</v>
      </c>
      <c r="L2725" s="17">
        <v>0.110043216838382</v>
      </c>
      <c r="M2725" s="17"/>
      <c r="N2725" s="17">
        <v>4.2379774748397499E-2</v>
      </c>
      <c r="O2725" s="17">
        <v>8.2638141974948495E-2</v>
      </c>
      <c r="P2725" s="17">
        <v>6.8223655822363005E-2</v>
      </c>
      <c r="Q2725" s="17">
        <v>0.119839867460263</v>
      </c>
      <c r="R2725" s="17"/>
      <c r="S2725" s="17">
        <v>4.41808813745177E-2</v>
      </c>
      <c r="T2725" s="17">
        <v>0.12737956641905199</v>
      </c>
      <c r="U2725" s="17">
        <v>7.3406550493806302E-2</v>
      </c>
      <c r="V2725" s="17">
        <v>4.01836423093258E-2</v>
      </c>
      <c r="W2725" s="17">
        <v>3.9031306409759499E-2</v>
      </c>
      <c r="X2725" s="17">
        <v>7.7823846400027194E-2</v>
      </c>
      <c r="Y2725" s="17">
        <v>6.6989709170991299E-2</v>
      </c>
      <c r="Z2725" s="17">
        <v>9.1652870100735501E-2</v>
      </c>
      <c r="AA2725" s="17">
        <v>6.8035565844939402E-2</v>
      </c>
      <c r="AB2725" s="17">
        <v>0.17139777667400299</v>
      </c>
      <c r="AC2725" s="17">
        <v>1.5039477938023901E-2</v>
      </c>
      <c r="AD2725" s="17">
        <v>0.112453400603496</v>
      </c>
      <c r="AE2725" s="17"/>
      <c r="AF2725" s="17">
        <v>8.5877595819398106E-2</v>
      </c>
      <c r="AG2725" s="17">
        <v>6.6471601353319004E-2</v>
      </c>
      <c r="AH2725" s="17">
        <v>0.116693602623343</v>
      </c>
      <c r="AI2725" s="17"/>
      <c r="AJ2725" s="17">
        <v>6.6752954582152496E-2</v>
      </c>
      <c r="AK2725" s="17">
        <v>5.8855811635711797E-2</v>
      </c>
      <c r="AL2725" s="17">
        <v>8.1934405110943395E-2</v>
      </c>
      <c r="AM2725" s="17">
        <v>0</v>
      </c>
      <c r="AN2725" s="17">
        <v>0.106697470092908</v>
      </c>
      <c r="AO2725" s="17"/>
      <c r="AP2725" s="17">
        <v>5.4815570872324103E-2</v>
      </c>
      <c r="AQ2725" s="17">
        <v>5.3502039552154497E-2</v>
      </c>
      <c r="AR2725" s="17">
        <v>7.5731950094592104E-2</v>
      </c>
      <c r="AS2725" s="17">
        <v>7.7333785544762806E-2</v>
      </c>
      <c r="AT2725" s="17">
        <v>7.6973045491781397E-2</v>
      </c>
      <c r="AU2725" s="17"/>
      <c r="AV2725" s="17">
        <v>4.6492935279879799E-2</v>
      </c>
      <c r="AW2725" s="17">
        <v>4.9789150357789899E-2</v>
      </c>
      <c r="AX2725" s="17">
        <v>7.8182278625375301E-2</v>
      </c>
      <c r="AY2725" s="17">
        <v>7.8781312734676506E-2</v>
      </c>
      <c r="AZ2725" s="17">
        <v>7.3833434177249802E-2</v>
      </c>
      <c r="BA2725" s="17">
        <v>0.136273296763472</v>
      </c>
      <c r="BB2725" s="17"/>
      <c r="BC2725" s="17">
        <v>9.6563952011571502E-2</v>
      </c>
      <c r="BD2725" s="17">
        <v>0.10523900077767501</v>
      </c>
      <c r="BE2725" s="17">
        <v>4.9537394066524403E-2</v>
      </c>
      <c r="BF2725" s="17">
        <v>4.7737958434107497E-2</v>
      </c>
      <c r="BG2725" s="17">
        <v>0</v>
      </c>
    </row>
    <row r="2726" spans="2:59" x14ac:dyDescent="0.35">
      <c r="C2726" s="17"/>
      <c r="D2726" s="17"/>
      <c r="E2726" s="17"/>
      <c r="F2726" s="17"/>
      <c r="G2726" s="17"/>
      <c r="H2726" s="17"/>
      <c r="I2726" s="17"/>
      <c r="J2726" s="17"/>
      <c r="K2726" s="17"/>
      <c r="L2726" s="17"/>
      <c r="M2726" s="17"/>
      <c r="N2726" s="17"/>
      <c r="O2726" s="17"/>
      <c r="P2726" s="17"/>
      <c r="Q2726" s="17"/>
      <c r="R2726" s="17"/>
      <c r="S2726" s="17"/>
      <c r="T2726" s="17"/>
      <c r="U2726" s="17"/>
      <c r="V2726" s="17"/>
      <c r="W2726" s="17"/>
      <c r="X2726" s="17"/>
      <c r="Y2726" s="17"/>
      <c r="Z2726" s="17"/>
      <c r="AA2726" s="17"/>
      <c r="AB2726" s="17"/>
      <c r="AC2726" s="17"/>
      <c r="AD2726" s="17"/>
      <c r="AE2726" s="17"/>
      <c r="AF2726" s="17"/>
      <c r="AG2726" s="17"/>
      <c r="AH2726" s="17"/>
      <c r="AI2726" s="17"/>
      <c r="AJ2726" s="17"/>
      <c r="AK2726" s="17"/>
      <c r="AL2726" s="17"/>
      <c r="AM2726" s="17"/>
      <c r="AN2726" s="17"/>
      <c r="AO2726" s="17"/>
      <c r="AP2726" s="17"/>
      <c r="AQ2726" s="17"/>
      <c r="AR2726" s="17"/>
      <c r="AS2726" s="17"/>
      <c r="AT2726" s="17"/>
      <c r="AU2726" s="17"/>
      <c r="AV2726" s="17"/>
      <c r="AW2726" s="17"/>
      <c r="AX2726" s="17"/>
      <c r="AY2726" s="17"/>
      <c r="AZ2726" s="17"/>
      <c r="BA2726" s="17"/>
      <c r="BB2726" s="17"/>
      <c r="BC2726" s="17"/>
      <c r="BD2726" s="17"/>
      <c r="BE2726" s="17"/>
      <c r="BF2726" s="17"/>
      <c r="BG2726" s="17"/>
    </row>
    <row r="2727" spans="2:59" x14ac:dyDescent="0.35">
      <c r="B2727" s="6" t="s">
        <v>779</v>
      </c>
      <c r="C2727" s="17"/>
      <c r="D2727" s="17"/>
      <c r="E2727" s="17"/>
      <c r="F2727" s="17"/>
      <c r="G2727" s="17"/>
      <c r="H2727" s="17"/>
      <c r="I2727" s="17"/>
      <c r="J2727" s="17"/>
      <c r="K2727" s="17"/>
      <c r="L2727" s="17"/>
      <c r="M2727" s="17"/>
      <c r="N2727" s="17"/>
      <c r="O2727" s="17"/>
      <c r="P2727" s="17"/>
      <c r="Q2727" s="17"/>
      <c r="R2727" s="17"/>
      <c r="S2727" s="17"/>
      <c r="T2727" s="17"/>
      <c r="U2727" s="17"/>
      <c r="V2727" s="17"/>
      <c r="W2727" s="17"/>
      <c r="X2727" s="17"/>
      <c r="Y2727" s="17"/>
      <c r="Z2727" s="17"/>
      <c r="AA2727" s="17"/>
      <c r="AB2727" s="17"/>
      <c r="AC2727" s="17"/>
      <c r="AD2727" s="17"/>
      <c r="AE2727" s="17"/>
      <c r="AF2727" s="17"/>
      <c r="AG2727" s="17"/>
      <c r="AH2727" s="17"/>
      <c r="AI2727" s="17"/>
      <c r="AJ2727" s="17"/>
      <c r="AK2727" s="17"/>
      <c r="AL2727" s="17"/>
      <c r="AM2727" s="17"/>
      <c r="AN2727" s="17"/>
      <c r="AO2727" s="17"/>
      <c r="AP2727" s="17"/>
      <c r="AQ2727" s="17"/>
      <c r="AR2727" s="17"/>
      <c r="AS2727" s="17"/>
      <c r="AT2727" s="17"/>
      <c r="AU2727" s="17"/>
      <c r="AV2727" s="17"/>
      <c r="AW2727" s="17"/>
      <c r="AX2727" s="17"/>
      <c r="AY2727" s="17"/>
      <c r="AZ2727" s="17"/>
      <c r="BA2727" s="17"/>
      <c r="BB2727" s="17"/>
      <c r="BC2727" s="17"/>
      <c r="BD2727" s="17"/>
      <c r="BE2727" s="17"/>
      <c r="BF2727" s="17"/>
      <c r="BG2727" s="17"/>
    </row>
    <row r="2728" spans="2:59" x14ac:dyDescent="0.35">
      <c r="B2728" s="24" t="s">
        <v>331</v>
      </c>
      <c r="C2728" s="17"/>
      <c r="D2728" s="17"/>
      <c r="E2728" s="17"/>
      <c r="F2728" s="17"/>
      <c r="G2728" s="17"/>
      <c r="H2728" s="17"/>
      <c r="I2728" s="17"/>
      <c r="J2728" s="17"/>
      <c r="K2728" s="17"/>
      <c r="L2728" s="17"/>
      <c r="M2728" s="17"/>
      <c r="N2728" s="17"/>
      <c r="O2728" s="17"/>
      <c r="P2728" s="17"/>
      <c r="Q2728" s="17"/>
      <c r="R2728" s="17"/>
      <c r="S2728" s="17"/>
      <c r="T2728" s="17"/>
      <c r="U2728" s="17"/>
      <c r="V2728" s="17"/>
      <c r="W2728" s="17"/>
      <c r="X2728" s="17"/>
      <c r="Y2728" s="17"/>
      <c r="Z2728" s="17"/>
      <c r="AA2728" s="17"/>
      <c r="AB2728" s="17"/>
      <c r="AC2728" s="17"/>
      <c r="AD2728" s="17"/>
      <c r="AE2728" s="17"/>
      <c r="AF2728" s="17"/>
      <c r="AG2728" s="17"/>
      <c r="AH2728" s="17"/>
      <c r="AI2728" s="17"/>
      <c r="AJ2728" s="17"/>
      <c r="AK2728" s="17"/>
      <c r="AL2728" s="17"/>
      <c r="AM2728" s="17"/>
      <c r="AN2728" s="17"/>
      <c r="AO2728" s="17"/>
      <c r="AP2728" s="17"/>
      <c r="AQ2728" s="17"/>
      <c r="AR2728" s="17"/>
      <c r="AS2728" s="17"/>
      <c r="AT2728" s="17"/>
      <c r="AU2728" s="17"/>
      <c r="AV2728" s="17"/>
      <c r="AW2728" s="17"/>
      <c r="AX2728" s="17"/>
      <c r="AY2728" s="17"/>
      <c r="AZ2728" s="17"/>
      <c r="BA2728" s="17"/>
      <c r="BB2728" s="17"/>
      <c r="BC2728" s="17"/>
      <c r="BD2728" s="17"/>
      <c r="BE2728" s="17"/>
      <c r="BF2728" s="17"/>
      <c r="BG2728" s="17"/>
    </row>
    <row r="2729" spans="2:59" x14ac:dyDescent="0.35">
      <c r="B2729" t="s">
        <v>772</v>
      </c>
      <c r="C2729" s="17">
        <v>0.48955537239158098</v>
      </c>
      <c r="D2729" s="17">
        <v>0.47587647475192202</v>
      </c>
      <c r="E2729" s="17">
        <v>0.49865229080906598</v>
      </c>
      <c r="F2729" s="17"/>
      <c r="G2729" s="17">
        <v>0.46900537593994901</v>
      </c>
      <c r="H2729" s="17">
        <v>0.492744875964507</v>
      </c>
      <c r="I2729" s="17">
        <v>0.44292560949055099</v>
      </c>
      <c r="J2729" s="17">
        <v>0.55305096009419197</v>
      </c>
      <c r="K2729" s="17">
        <v>0.52089833627317805</v>
      </c>
      <c r="L2729" s="17">
        <v>0.46933311926784299</v>
      </c>
      <c r="M2729" s="17"/>
      <c r="N2729" s="17">
        <v>0.51749822493209596</v>
      </c>
      <c r="O2729" s="17">
        <v>0.54173327400404503</v>
      </c>
      <c r="P2729" s="17">
        <v>0.44473140853176002</v>
      </c>
      <c r="Q2729" s="17">
        <v>0.4396253904154</v>
      </c>
      <c r="R2729" s="17"/>
      <c r="S2729" s="17">
        <v>0.52418217460757899</v>
      </c>
      <c r="T2729" s="17">
        <v>0.53454022149568503</v>
      </c>
      <c r="U2729" s="17">
        <v>0.45886314545576101</v>
      </c>
      <c r="V2729" s="17">
        <v>0.56870861257271099</v>
      </c>
      <c r="W2729" s="17">
        <v>0.42159970334840302</v>
      </c>
      <c r="X2729" s="17">
        <v>0.35092114285897003</v>
      </c>
      <c r="Y2729" s="17">
        <v>0.48593804216054898</v>
      </c>
      <c r="Z2729" s="17">
        <v>0.44090766682098698</v>
      </c>
      <c r="AA2729" s="17">
        <v>0.49297616173937697</v>
      </c>
      <c r="AB2729" s="17">
        <v>0.49914427411805401</v>
      </c>
      <c r="AC2729" s="17">
        <v>0.58076192563524698</v>
      </c>
      <c r="AD2729" s="17">
        <v>0.48368270791134099</v>
      </c>
      <c r="AE2729" s="17"/>
      <c r="AF2729" s="17">
        <v>0.50180576622351902</v>
      </c>
      <c r="AG2729" s="17">
        <v>0.50064786776019399</v>
      </c>
      <c r="AH2729" s="17">
        <v>0.42195066307148199</v>
      </c>
      <c r="AI2729" s="17"/>
      <c r="AJ2729" s="17">
        <v>0.51333380647274995</v>
      </c>
      <c r="AK2729" s="17">
        <v>0.48026176959611999</v>
      </c>
      <c r="AL2729" s="17">
        <v>0.35360057149351698</v>
      </c>
      <c r="AM2729" s="17">
        <v>0.44790460621844902</v>
      </c>
      <c r="AN2729" s="17">
        <v>0.50448732073251701</v>
      </c>
      <c r="AO2729" s="17"/>
      <c r="AP2729" s="17">
        <v>0.50931222413843202</v>
      </c>
      <c r="AQ2729" s="17">
        <v>0.47676649526550502</v>
      </c>
      <c r="AR2729" s="17">
        <v>0.49302095719323202</v>
      </c>
      <c r="AS2729" s="17">
        <v>0.45432567591012601</v>
      </c>
      <c r="AT2729" s="17">
        <v>0.50583783320522901</v>
      </c>
      <c r="AU2729" s="17"/>
      <c r="AV2729" s="17">
        <v>0.48273111578229</v>
      </c>
      <c r="AW2729" s="17">
        <v>0.49196879612775801</v>
      </c>
      <c r="AX2729" s="17">
        <v>0.48778138969285001</v>
      </c>
      <c r="AY2729" s="17">
        <v>0.517574718621445</v>
      </c>
      <c r="AZ2729" s="17">
        <v>0.52149776105610801</v>
      </c>
      <c r="BA2729" s="17">
        <v>0.42627860572401899</v>
      </c>
      <c r="BB2729" s="17"/>
      <c r="BC2729" s="17">
        <v>0.42552842774080402</v>
      </c>
      <c r="BD2729" s="17">
        <v>0.46656760474991399</v>
      </c>
      <c r="BE2729" s="17">
        <v>0.54301987057142498</v>
      </c>
      <c r="BF2729" s="17">
        <v>0.49654509036778499</v>
      </c>
      <c r="BG2729" s="17">
        <v>0.54302225595295694</v>
      </c>
    </row>
    <row r="2730" spans="2:59" x14ac:dyDescent="0.35">
      <c r="B2730" t="s">
        <v>773</v>
      </c>
      <c r="C2730" s="17">
        <v>0.47644203844365102</v>
      </c>
      <c r="D2730" s="17">
        <v>0.43028718871418298</v>
      </c>
      <c r="E2730" s="17">
        <v>0.51942762749775095</v>
      </c>
      <c r="F2730" s="17"/>
      <c r="G2730" s="17">
        <v>0.36714005676589201</v>
      </c>
      <c r="H2730" s="17">
        <v>0.466111688874977</v>
      </c>
      <c r="I2730" s="17">
        <v>0.46806279547198099</v>
      </c>
      <c r="J2730" s="17">
        <v>0.52902752274938003</v>
      </c>
      <c r="K2730" s="17">
        <v>0.52878605271329804</v>
      </c>
      <c r="L2730" s="17">
        <v>0.49520999413480699</v>
      </c>
      <c r="M2730" s="17"/>
      <c r="N2730" s="17">
        <v>0.48821383248538203</v>
      </c>
      <c r="O2730" s="17">
        <v>0.54484748275147898</v>
      </c>
      <c r="P2730" s="17">
        <v>0.386124644385274</v>
      </c>
      <c r="Q2730" s="17">
        <v>0.47299961302507498</v>
      </c>
      <c r="R2730" s="17"/>
      <c r="S2730" s="17">
        <v>0.437030652640023</v>
      </c>
      <c r="T2730" s="17">
        <v>0.48517170725161102</v>
      </c>
      <c r="U2730" s="17">
        <v>0.53058048718489603</v>
      </c>
      <c r="V2730" s="17">
        <v>0.53366908023271098</v>
      </c>
      <c r="W2730" s="17">
        <v>0.42531608229762402</v>
      </c>
      <c r="X2730" s="17">
        <v>0.36002056608633898</v>
      </c>
      <c r="Y2730" s="17">
        <v>0.47527884105751</v>
      </c>
      <c r="Z2730" s="17">
        <v>0.63096864843025002</v>
      </c>
      <c r="AA2730" s="17">
        <v>0.43518805854321502</v>
      </c>
      <c r="AB2730" s="17">
        <v>0.495454428293986</v>
      </c>
      <c r="AC2730" s="17">
        <v>0.62024025717327702</v>
      </c>
      <c r="AD2730" s="17">
        <v>0.46477935299346301</v>
      </c>
      <c r="AE2730" s="17"/>
      <c r="AF2730" s="17">
        <v>0.51672260331724496</v>
      </c>
      <c r="AG2730" s="17">
        <v>0.47529226648589101</v>
      </c>
      <c r="AH2730" s="17">
        <v>0.47918913467104401</v>
      </c>
      <c r="AI2730" s="17"/>
      <c r="AJ2730" s="17">
        <v>0.55792653979134998</v>
      </c>
      <c r="AK2730" s="17">
        <v>0.42691326408658697</v>
      </c>
      <c r="AL2730" s="17">
        <v>0.38098016406381602</v>
      </c>
      <c r="AM2730" s="17">
        <v>0.59302954774065397</v>
      </c>
      <c r="AN2730" s="17">
        <v>0.464095465639074</v>
      </c>
      <c r="AO2730" s="17"/>
      <c r="AP2730" s="17">
        <v>0.56847677015194997</v>
      </c>
      <c r="AQ2730" s="17">
        <v>0.443888675888925</v>
      </c>
      <c r="AR2730" s="17">
        <v>0.44219843867577902</v>
      </c>
      <c r="AS2730" s="17">
        <v>0.53405710634992598</v>
      </c>
      <c r="AT2730" s="17">
        <v>0.39011905589163898</v>
      </c>
      <c r="AU2730" s="17"/>
      <c r="AV2730" s="17">
        <v>0.41665258685191098</v>
      </c>
      <c r="AW2730" s="17">
        <v>0.55316424520443896</v>
      </c>
      <c r="AX2730" s="17">
        <v>0.499533803304063</v>
      </c>
      <c r="AY2730" s="17">
        <v>0.56390268084577</v>
      </c>
      <c r="AZ2730" s="17">
        <v>0.349169560537544</v>
      </c>
      <c r="BA2730" s="17">
        <v>0.48146867769435697</v>
      </c>
      <c r="BB2730" s="17"/>
      <c r="BC2730" s="17">
        <v>0.45690328891467202</v>
      </c>
      <c r="BD2730" s="17">
        <v>0.43603093835448797</v>
      </c>
      <c r="BE2730" s="17">
        <v>0.51107615723644295</v>
      </c>
      <c r="BF2730" s="17">
        <v>0.469832368516584</v>
      </c>
      <c r="BG2730" s="17">
        <v>0.60806983985434704</v>
      </c>
    </row>
    <row r="2731" spans="2:59" x14ac:dyDescent="0.35">
      <c r="B2731" t="s">
        <v>774</v>
      </c>
      <c r="C2731" s="17">
        <v>0.471543515017248</v>
      </c>
      <c r="D2731" s="17">
        <v>0.428451979799156</v>
      </c>
      <c r="E2731" s="17">
        <v>0.50949901300364397</v>
      </c>
      <c r="F2731" s="17"/>
      <c r="G2731" s="17">
        <v>0.42994002361978501</v>
      </c>
      <c r="H2731" s="17">
        <v>0.48294874214716799</v>
      </c>
      <c r="I2731" s="17">
        <v>0.45070874938346001</v>
      </c>
      <c r="J2731" s="17">
        <v>0.46926847284293899</v>
      </c>
      <c r="K2731" s="17">
        <v>0.50776223614538696</v>
      </c>
      <c r="L2731" s="17">
        <v>0.48699866433740602</v>
      </c>
      <c r="M2731" s="17"/>
      <c r="N2731" s="17">
        <v>0.48754801783844298</v>
      </c>
      <c r="O2731" s="17">
        <v>0.47312518072825499</v>
      </c>
      <c r="P2731" s="17">
        <v>0.453773560877132</v>
      </c>
      <c r="Q2731" s="17">
        <v>0.46925380626573299</v>
      </c>
      <c r="R2731" s="17"/>
      <c r="S2731" s="17">
        <v>0.51619732457610601</v>
      </c>
      <c r="T2731" s="17">
        <v>0.41915435244720101</v>
      </c>
      <c r="U2731" s="17">
        <v>0.482838508372743</v>
      </c>
      <c r="V2731" s="17">
        <v>0.58676836029106705</v>
      </c>
      <c r="W2731" s="17">
        <v>0.53010440314920404</v>
      </c>
      <c r="X2731" s="17">
        <v>0.35478947234955599</v>
      </c>
      <c r="Y2731" s="17">
        <v>0.42432948005992999</v>
      </c>
      <c r="Z2731" s="17">
        <v>0.506674205705549</v>
      </c>
      <c r="AA2731" s="17">
        <v>0.49687671641336001</v>
      </c>
      <c r="AB2731" s="17">
        <v>0.44205416667643499</v>
      </c>
      <c r="AC2731" s="17">
        <v>0.46082164021225502</v>
      </c>
      <c r="AD2731" s="17">
        <v>0.39807521423252901</v>
      </c>
      <c r="AE2731" s="17"/>
      <c r="AF2731" s="17">
        <v>0.49138968612376699</v>
      </c>
      <c r="AG2731" s="17">
        <v>0.46385282970085601</v>
      </c>
      <c r="AH2731" s="17">
        <v>0.43164123358797002</v>
      </c>
      <c r="AI2731" s="17"/>
      <c r="AJ2731" s="17">
        <v>0.51108716354866301</v>
      </c>
      <c r="AK2731" s="17">
        <v>0.45523652178159302</v>
      </c>
      <c r="AL2731" s="17">
        <v>0.44263167902813899</v>
      </c>
      <c r="AM2731" s="17">
        <v>0.43277207885366797</v>
      </c>
      <c r="AN2731" s="17">
        <v>0.461835285387596</v>
      </c>
      <c r="AO2731" s="17"/>
      <c r="AP2731" s="17">
        <v>0.51984122221307305</v>
      </c>
      <c r="AQ2731" s="17">
        <v>0.43503865207942399</v>
      </c>
      <c r="AR2731" s="17">
        <v>0.478317718255653</v>
      </c>
      <c r="AS2731" s="17">
        <v>0.522624272388583</v>
      </c>
      <c r="AT2731" s="17">
        <v>0.43733327528322202</v>
      </c>
      <c r="AU2731" s="17"/>
      <c r="AV2731" s="17">
        <v>0.44328966301702299</v>
      </c>
      <c r="AW2731" s="17">
        <v>0.53651348485741202</v>
      </c>
      <c r="AX2731" s="17">
        <v>0.56093168578936303</v>
      </c>
      <c r="AY2731" s="17">
        <v>0.47829859578526301</v>
      </c>
      <c r="AZ2731" s="17">
        <v>0.39790749324591901</v>
      </c>
      <c r="BA2731" s="17">
        <v>0.399982222502336</v>
      </c>
      <c r="BB2731" s="17"/>
      <c r="BC2731" s="17">
        <v>0.453948341107762</v>
      </c>
      <c r="BD2731" s="17">
        <v>0.43627085963100598</v>
      </c>
      <c r="BE2731" s="17">
        <v>0.50886814657690604</v>
      </c>
      <c r="BF2731" s="17">
        <v>0.55296935646716305</v>
      </c>
      <c r="BG2731" s="17">
        <v>0.269800491482377</v>
      </c>
    </row>
    <row r="2732" spans="2:59" x14ac:dyDescent="0.35">
      <c r="B2732" t="s">
        <v>775</v>
      </c>
      <c r="C2732" s="17">
        <v>0.41681343260137599</v>
      </c>
      <c r="D2732" s="17">
        <v>0.38890808618554201</v>
      </c>
      <c r="E2732" s="17">
        <v>0.43931732179729599</v>
      </c>
      <c r="F2732" s="17"/>
      <c r="G2732" s="17">
        <v>0.41941851659178098</v>
      </c>
      <c r="H2732" s="17">
        <v>0.42984284546021001</v>
      </c>
      <c r="I2732" s="17">
        <v>0.41388290413843198</v>
      </c>
      <c r="J2732" s="17">
        <v>0.47205687838726501</v>
      </c>
      <c r="K2732" s="17">
        <v>0.405159732301344</v>
      </c>
      <c r="L2732" s="17">
        <v>0.37053469855861498</v>
      </c>
      <c r="M2732" s="17"/>
      <c r="N2732" s="17">
        <v>0.48382335531006199</v>
      </c>
      <c r="O2732" s="17">
        <v>0.400644060794143</v>
      </c>
      <c r="P2732" s="17">
        <v>0.384193504569663</v>
      </c>
      <c r="Q2732" s="17">
        <v>0.38337446634755101</v>
      </c>
      <c r="R2732" s="17"/>
      <c r="S2732" s="17">
        <v>0.46524369712886199</v>
      </c>
      <c r="T2732" s="17">
        <v>0.432651255004875</v>
      </c>
      <c r="U2732" s="17">
        <v>0.459240717293458</v>
      </c>
      <c r="V2732" s="17">
        <v>0.47040061647157999</v>
      </c>
      <c r="W2732" s="17">
        <v>0.42708289614609302</v>
      </c>
      <c r="X2732" s="17">
        <v>0.333688694057304</v>
      </c>
      <c r="Y2732" s="17">
        <v>0.34660464419662201</v>
      </c>
      <c r="Z2732" s="17">
        <v>0.45526687629409002</v>
      </c>
      <c r="AA2732" s="17">
        <v>0.44829300819913398</v>
      </c>
      <c r="AB2732" s="17">
        <v>0.36440007370258998</v>
      </c>
      <c r="AC2732" s="17">
        <v>0.40981512217223398</v>
      </c>
      <c r="AD2732" s="17">
        <v>0.25498094852441699</v>
      </c>
      <c r="AE2732" s="17"/>
      <c r="AF2732" s="17">
        <v>0.39560913442713602</v>
      </c>
      <c r="AG2732" s="17">
        <v>0.42790092875408398</v>
      </c>
      <c r="AH2732" s="17">
        <v>0.36850393264718001</v>
      </c>
      <c r="AI2732" s="17"/>
      <c r="AJ2732" s="17">
        <v>0.43587504436923402</v>
      </c>
      <c r="AK2732" s="17">
        <v>0.42164865234089499</v>
      </c>
      <c r="AL2732" s="17">
        <v>0.42744451438932202</v>
      </c>
      <c r="AM2732" s="17">
        <v>0.60091124214004499</v>
      </c>
      <c r="AN2732" s="17">
        <v>0.31848401679182597</v>
      </c>
      <c r="AO2732" s="17"/>
      <c r="AP2732" s="17">
        <v>0.43245927705199499</v>
      </c>
      <c r="AQ2732" s="17">
        <v>0.394642650591013</v>
      </c>
      <c r="AR2732" s="17">
        <v>0.48091005125438702</v>
      </c>
      <c r="AS2732" s="17">
        <v>0.45921385373899798</v>
      </c>
      <c r="AT2732" s="17">
        <v>0.42349874632023599</v>
      </c>
      <c r="AU2732" s="17"/>
      <c r="AV2732" s="17">
        <v>0.41611642768766499</v>
      </c>
      <c r="AW2732" s="17">
        <v>0.42949144427790498</v>
      </c>
      <c r="AX2732" s="17">
        <v>0.42293220222446998</v>
      </c>
      <c r="AY2732" s="17">
        <v>0.44100328088406299</v>
      </c>
      <c r="AZ2732" s="17">
        <v>0.41035660456194301</v>
      </c>
      <c r="BA2732" s="17">
        <v>0.42325993747430901</v>
      </c>
      <c r="BB2732" s="17"/>
      <c r="BC2732" s="17">
        <v>0.32607343869389399</v>
      </c>
      <c r="BD2732" s="17">
        <v>0.40704972473066398</v>
      </c>
      <c r="BE2732" s="17">
        <v>0.47753005023989797</v>
      </c>
      <c r="BF2732" s="17">
        <v>0.49814846112643102</v>
      </c>
      <c r="BG2732" s="17">
        <v>0.216757962112549</v>
      </c>
    </row>
    <row r="2733" spans="2:59" x14ac:dyDescent="0.35">
      <c r="B2733" t="s">
        <v>770</v>
      </c>
      <c r="C2733" s="17">
        <v>0.39062344055096898</v>
      </c>
      <c r="D2733" s="17">
        <v>0.36075568933101299</v>
      </c>
      <c r="E2733" s="17">
        <v>0.41748147547800002</v>
      </c>
      <c r="F2733" s="17"/>
      <c r="G2733" s="17">
        <v>0.34597288396206199</v>
      </c>
      <c r="H2733" s="17">
        <v>0.306576001133123</v>
      </c>
      <c r="I2733" s="17">
        <v>0.40268953580283701</v>
      </c>
      <c r="J2733" s="17">
        <v>0.47214312934476499</v>
      </c>
      <c r="K2733" s="17">
        <v>0.41651005750518999</v>
      </c>
      <c r="L2733" s="17">
        <v>0.40351522702013798</v>
      </c>
      <c r="M2733" s="17"/>
      <c r="N2733" s="17">
        <v>0.39624630651537301</v>
      </c>
      <c r="O2733" s="17">
        <v>0.42666736080422002</v>
      </c>
      <c r="P2733" s="17">
        <v>0.41255166195642601</v>
      </c>
      <c r="Q2733" s="17">
        <v>0.32326032165262603</v>
      </c>
      <c r="R2733" s="17"/>
      <c r="S2733" s="17">
        <v>0.39290518154904203</v>
      </c>
      <c r="T2733" s="17">
        <v>0.36084694265999301</v>
      </c>
      <c r="U2733" s="17">
        <v>0.381577296868507</v>
      </c>
      <c r="V2733" s="17">
        <v>0.51161484874307295</v>
      </c>
      <c r="W2733" s="17">
        <v>0.35280895982872001</v>
      </c>
      <c r="X2733" s="17">
        <v>0.28343077353484197</v>
      </c>
      <c r="Y2733" s="17">
        <v>0.40280674504623498</v>
      </c>
      <c r="Z2733" s="17">
        <v>0.42137887002876201</v>
      </c>
      <c r="AA2733" s="17">
        <v>0.37039819813006503</v>
      </c>
      <c r="AB2733" s="17">
        <v>0.40210298968744701</v>
      </c>
      <c r="AC2733" s="17">
        <v>0.45253966790737499</v>
      </c>
      <c r="AD2733" s="17">
        <v>0.47140754269878699</v>
      </c>
      <c r="AE2733" s="17"/>
      <c r="AF2733" s="17">
        <v>0.39740546805439803</v>
      </c>
      <c r="AG2733" s="17">
        <v>0.39382541575556501</v>
      </c>
      <c r="AH2733" s="17">
        <v>0.36281907777295402</v>
      </c>
      <c r="AI2733" s="17"/>
      <c r="AJ2733" s="17">
        <v>0.41344313645235697</v>
      </c>
      <c r="AK2733" s="17">
        <v>0.40325177023841002</v>
      </c>
      <c r="AL2733" s="17">
        <v>0.27956193213156</v>
      </c>
      <c r="AM2733" s="17">
        <v>0.43146903707949402</v>
      </c>
      <c r="AN2733" s="17">
        <v>0.35039440239337299</v>
      </c>
      <c r="AO2733" s="17"/>
      <c r="AP2733" s="17">
        <v>0.41905827491681402</v>
      </c>
      <c r="AQ2733" s="17">
        <v>0.35735299110200802</v>
      </c>
      <c r="AR2733" s="17">
        <v>0.42463186242752099</v>
      </c>
      <c r="AS2733" s="17">
        <v>0.40696270333592999</v>
      </c>
      <c r="AT2733" s="17">
        <v>0.53325292367508204</v>
      </c>
      <c r="AU2733" s="17"/>
      <c r="AV2733" s="17">
        <v>0.36979688163926999</v>
      </c>
      <c r="AW2733" s="17">
        <v>0.42954345617216499</v>
      </c>
      <c r="AX2733" s="17">
        <v>0.38304749417497802</v>
      </c>
      <c r="AY2733" s="17">
        <v>0.38866200833584502</v>
      </c>
      <c r="AZ2733" s="17">
        <v>0.447057250734893</v>
      </c>
      <c r="BA2733" s="17">
        <v>0.35297928094049902</v>
      </c>
      <c r="BB2733" s="17"/>
      <c r="BC2733" s="17">
        <v>0.35854489780235799</v>
      </c>
      <c r="BD2733" s="17">
        <v>0.33630871448050498</v>
      </c>
      <c r="BE2733" s="17">
        <v>0.43295196809527597</v>
      </c>
      <c r="BF2733" s="17">
        <v>0.43248735228772101</v>
      </c>
      <c r="BG2733" s="17">
        <v>0.29408681088629901</v>
      </c>
    </row>
    <row r="2734" spans="2:59" x14ac:dyDescent="0.35">
      <c r="B2734" t="s">
        <v>776</v>
      </c>
      <c r="C2734" s="17">
        <v>0.37825577499302998</v>
      </c>
      <c r="D2734" s="17">
        <v>0.37376741637146399</v>
      </c>
      <c r="E2734" s="17">
        <v>0.37732818320344702</v>
      </c>
      <c r="F2734" s="17"/>
      <c r="G2734" s="17">
        <v>0.46392699288995298</v>
      </c>
      <c r="H2734" s="17">
        <v>0.42049487645387601</v>
      </c>
      <c r="I2734" s="17">
        <v>0.385752203891636</v>
      </c>
      <c r="J2734" s="17">
        <v>0.40603783550474798</v>
      </c>
      <c r="K2734" s="17">
        <v>0.29688459625261898</v>
      </c>
      <c r="L2734" s="17">
        <v>0.30550994631071099</v>
      </c>
      <c r="M2734" s="17"/>
      <c r="N2734" s="17">
        <v>0.399866261467127</v>
      </c>
      <c r="O2734" s="17">
        <v>0.40673716272653798</v>
      </c>
      <c r="P2734" s="17">
        <v>0.35197825072597699</v>
      </c>
      <c r="Q2734" s="17">
        <v>0.34384050882388201</v>
      </c>
      <c r="R2734" s="17"/>
      <c r="S2734" s="17">
        <v>0.38501024210814999</v>
      </c>
      <c r="T2734" s="17">
        <v>0.38585604096718101</v>
      </c>
      <c r="U2734" s="17">
        <v>0.408537581903125</v>
      </c>
      <c r="V2734" s="17">
        <v>0.33767253755162502</v>
      </c>
      <c r="W2734" s="17">
        <v>0.35578322295685799</v>
      </c>
      <c r="X2734" s="17">
        <v>0.46698429623408699</v>
      </c>
      <c r="Y2734" s="17">
        <v>0.26670779084957202</v>
      </c>
      <c r="Z2734" s="17">
        <v>0.377324873959961</v>
      </c>
      <c r="AA2734" s="17">
        <v>0.41938284230045803</v>
      </c>
      <c r="AB2734" s="17">
        <v>0.36238492885578499</v>
      </c>
      <c r="AC2734" s="17">
        <v>0.374991954623209</v>
      </c>
      <c r="AD2734" s="17">
        <v>0.32230959606600901</v>
      </c>
      <c r="AE2734" s="17"/>
      <c r="AF2734" s="17">
        <v>0.33979619283638102</v>
      </c>
      <c r="AG2734" s="17">
        <v>0.38201276740781998</v>
      </c>
      <c r="AH2734" s="17">
        <v>0.35010000940418601</v>
      </c>
      <c r="AI2734" s="17"/>
      <c r="AJ2734" s="17">
        <v>0.311044262557508</v>
      </c>
      <c r="AK2734" s="17">
        <v>0.438091934386376</v>
      </c>
      <c r="AL2734" s="17">
        <v>0.38769328742133802</v>
      </c>
      <c r="AM2734" s="17">
        <v>0.38136262574107799</v>
      </c>
      <c r="AN2734" s="17">
        <v>0.37505951872853199</v>
      </c>
      <c r="AO2734" s="17"/>
      <c r="AP2734" s="17">
        <v>0.28419014993069203</v>
      </c>
      <c r="AQ2734" s="17">
        <v>0.41542628373852702</v>
      </c>
      <c r="AR2734" s="17">
        <v>0.398845590717256</v>
      </c>
      <c r="AS2734" s="17">
        <v>0.36920679904439202</v>
      </c>
      <c r="AT2734" s="17">
        <v>0.45757163579278898</v>
      </c>
      <c r="AU2734" s="17"/>
      <c r="AV2734" s="17">
        <v>0.44637020666994298</v>
      </c>
      <c r="AW2734" s="17">
        <v>0.305358060324116</v>
      </c>
      <c r="AX2734" s="17">
        <v>0.407352938620204</v>
      </c>
      <c r="AY2734" s="17">
        <v>0.36699539763398598</v>
      </c>
      <c r="AZ2734" s="17">
        <v>0.44607566053351699</v>
      </c>
      <c r="BA2734" s="17">
        <v>0.30845398764200999</v>
      </c>
      <c r="BB2734" s="17"/>
      <c r="BC2734" s="17">
        <v>0.34762520229398303</v>
      </c>
      <c r="BD2734" s="17">
        <v>0.36569473613923797</v>
      </c>
      <c r="BE2734" s="17">
        <v>0.41797493104872102</v>
      </c>
      <c r="BF2734" s="17">
        <v>0.405765723170327</v>
      </c>
      <c r="BG2734" s="17">
        <v>0.63320864859969095</v>
      </c>
    </row>
    <row r="2735" spans="2:59" x14ac:dyDescent="0.35">
      <c r="B2735" t="s">
        <v>777</v>
      </c>
      <c r="C2735" s="17">
        <v>0.35610754179424498</v>
      </c>
      <c r="D2735" s="17">
        <v>0.339271966865689</v>
      </c>
      <c r="E2735" s="17">
        <v>0.36716893919422899</v>
      </c>
      <c r="F2735" s="17"/>
      <c r="G2735" s="17">
        <v>0.348767488912266</v>
      </c>
      <c r="H2735" s="17">
        <v>0.35895387032186699</v>
      </c>
      <c r="I2735" s="17">
        <v>0.37064879870201101</v>
      </c>
      <c r="J2735" s="17">
        <v>0.41826506043401102</v>
      </c>
      <c r="K2735" s="17">
        <v>0.349627910685677</v>
      </c>
      <c r="L2735" s="17">
        <v>0.30287868542624802</v>
      </c>
      <c r="M2735" s="17"/>
      <c r="N2735" s="17">
        <v>0.36219748397437701</v>
      </c>
      <c r="O2735" s="17">
        <v>0.428060319571402</v>
      </c>
      <c r="P2735" s="17">
        <v>0.32767049808774101</v>
      </c>
      <c r="Q2735" s="17">
        <v>0.29918250925017498</v>
      </c>
      <c r="R2735" s="17"/>
      <c r="S2735" s="17">
        <v>0.40227189978936401</v>
      </c>
      <c r="T2735" s="17">
        <v>0.38145501367385698</v>
      </c>
      <c r="U2735" s="17">
        <v>0.31848616760846998</v>
      </c>
      <c r="V2735" s="17">
        <v>0.35701363988951201</v>
      </c>
      <c r="W2735" s="17">
        <v>0.44643148152498202</v>
      </c>
      <c r="X2735" s="17">
        <v>0.14313644460442199</v>
      </c>
      <c r="Y2735" s="17">
        <v>0.29664156093873201</v>
      </c>
      <c r="Z2735" s="17">
        <v>0.44578341855721298</v>
      </c>
      <c r="AA2735" s="17">
        <v>0.42668541801427401</v>
      </c>
      <c r="AB2735" s="17">
        <v>0.32733980306983701</v>
      </c>
      <c r="AC2735" s="17">
        <v>0.37121337925479198</v>
      </c>
      <c r="AD2735" s="17">
        <v>0.379315372978073</v>
      </c>
      <c r="AE2735" s="17"/>
      <c r="AF2735" s="17">
        <v>0.31888323492091097</v>
      </c>
      <c r="AG2735" s="17">
        <v>0.39185005877816598</v>
      </c>
      <c r="AH2735" s="17">
        <v>0.30808555934688597</v>
      </c>
      <c r="AI2735" s="17"/>
      <c r="AJ2735" s="17">
        <v>0.30692547065211501</v>
      </c>
      <c r="AK2735" s="17">
        <v>0.40684538504447398</v>
      </c>
      <c r="AL2735" s="17">
        <v>0.40654531823175499</v>
      </c>
      <c r="AM2735" s="17">
        <v>0.37647029560207201</v>
      </c>
      <c r="AN2735" s="17">
        <v>0.31225889029089898</v>
      </c>
      <c r="AO2735" s="17"/>
      <c r="AP2735" s="17">
        <v>0.32439616968225898</v>
      </c>
      <c r="AQ2735" s="17">
        <v>0.376316202839171</v>
      </c>
      <c r="AR2735" s="17">
        <v>0.40717151718710398</v>
      </c>
      <c r="AS2735" s="17">
        <v>0.34288572986072402</v>
      </c>
      <c r="AT2735" s="17">
        <v>0.437015822412884</v>
      </c>
      <c r="AU2735" s="17"/>
      <c r="AV2735" s="17">
        <v>0.38874628957348101</v>
      </c>
      <c r="AW2735" s="17">
        <v>0.32673261852996599</v>
      </c>
      <c r="AX2735" s="17">
        <v>0.46786596757729898</v>
      </c>
      <c r="AY2735" s="17">
        <v>0.31590903406239701</v>
      </c>
      <c r="AZ2735" s="17">
        <v>0.42635953551304401</v>
      </c>
      <c r="BA2735" s="17">
        <v>0.27170051868078399</v>
      </c>
      <c r="BB2735" s="17"/>
      <c r="BC2735" s="17">
        <v>0.28476327227855602</v>
      </c>
      <c r="BD2735" s="17">
        <v>0.33141803311115098</v>
      </c>
      <c r="BE2735" s="17">
        <v>0.38938818191133601</v>
      </c>
      <c r="BF2735" s="17">
        <v>0.43745405523484499</v>
      </c>
      <c r="BG2735" s="17">
        <v>0.41115868653451798</v>
      </c>
    </row>
    <row r="2736" spans="2:59" x14ac:dyDescent="0.35">
      <c r="B2736" t="s">
        <v>778</v>
      </c>
      <c r="C2736" s="17">
        <v>0.35390543976960798</v>
      </c>
      <c r="D2736" s="17">
        <v>0.32742184421232501</v>
      </c>
      <c r="E2736" s="17">
        <v>0.37710896649624498</v>
      </c>
      <c r="F2736" s="17"/>
      <c r="G2736" s="17">
        <v>0.45474602466008801</v>
      </c>
      <c r="H2736" s="17">
        <v>0.43655363665649199</v>
      </c>
      <c r="I2736" s="17">
        <v>0.35966234485898702</v>
      </c>
      <c r="J2736" s="17">
        <v>0.33891201174255797</v>
      </c>
      <c r="K2736" s="17">
        <v>0.30122541963726202</v>
      </c>
      <c r="L2736" s="17">
        <v>0.25317639080828003</v>
      </c>
      <c r="M2736" s="17"/>
      <c r="N2736" s="17">
        <v>0.39757163979978599</v>
      </c>
      <c r="O2736" s="17">
        <v>0.38551131577977599</v>
      </c>
      <c r="P2736" s="17">
        <v>0.29480912427992501</v>
      </c>
      <c r="Q2736" s="17">
        <v>0.320047418894714</v>
      </c>
      <c r="R2736" s="17"/>
      <c r="S2736" s="17">
        <v>0.43035583795894899</v>
      </c>
      <c r="T2736" s="17">
        <v>0.33904519346187201</v>
      </c>
      <c r="U2736" s="17">
        <v>0.33568986634018699</v>
      </c>
      <c r="V2736" s="17">
        <v>0.34066256888756302</v>
      </c>
      <c r="W2736" s="17">
        <v>0.35178457652238798</v>
      </c>
      <c r="X2736" s="17">
        <v>0.27711480624072699</v>
      </c>
      <c r="Y2736" s="17">
        <v>0.48982229395987897</v>
      </c>
      <c r="Z2736" s="17">
        <v>0.265160519492038</v>
      </c>
      <c r="AA2736" s="17">
        <v>0.32771995726998099</v>
      </c>
      <c r="AB2736" s="17">
        <v>0.34192047749434301</v>
      </c>
      <c r="AC2736" s="17">
        <v>0.31678633060352701</v>
      </c>
      <c r="AD2736" s="17">
        <v>0.32168347831077698</v>
      </c>
      <c r="AE2736" s="17"/>
      <c r="AF2736" s="17">
        <v>0.32507045418236702</v>
      </c>
      <c r="AG2736" s="17">
        <v>0.34650833372696599</v>
      </c>
      <c r="AH2736" s="17">
        <v>0.34007558835329799</v>
      </c>
      <c r="AI2736" s="17"/>
      <c r="AJ2736" s="17">
        <v>0.311157952703982</v>
      </c>
      <c r="AK2736" s="17">
        <v>0.38727679922006403</v>
      </c>
      <c r="AL2736" s="17">
        <v>0.31430141519940702</v>
      </c>
      <c r="AM2736" s="17">
        <v>0.34336319011263899</v>
      </c>
      <c r="AN2736" s="17">
        <v>0.32052215975114901</v>
      </c>
      <c r="AO2736" s="17"/>
      <c r="AP2736" s="17">
        <v>0.27688703180054403</v>
      </c>
      <c r="AQ2736" s="17">
        <v>0.391305824778655</v>
      </c>
      <c r="AR2736" s="17">
        <v>0.40339024525292799</v>
      </c>
      <c r="AS2736" s="17">
        <v>0.301353922608951</v>
      </c>
      <c r="AT2736" s="17">
        <v>0.428039295139505</v>
      </c>
      <c r="AU2736" s="17"/>
      <c r="AV2736" s="17">
        <v>0.40538431440408601</v>
      </c>
      <c r="AW2736" s="17">
        <v>0.29315794526822803</v>
      </c>
      <c r="AX2736" s="17">
        <v>0.43598020278580601</v>
      </c>
      <c r="AY2736" s="17">
        <v>0.31060887996685499</v>
      </c>
      <c r="AZ2736" s="17">
        <v>0.398362432869109</v>
      </c>
      <c r="BA2736" s="17">
        <v>0.29081479857343701</v>
      </c>
      <c r="BB2736" s="17"/>
      <c r="BC2736" s="17">
        <v>0.30035392783464598</v>
      </c>
      <c r="BD2736" s="17">
        <v>0.36345031228172298</v>
      </c>
      <c r="BE2736" s="17">
        <v>0.40693254489018299</v>
      </c>
      <c r="BF2736" s="17">
        <v>0.341564241697833</v>
      </c>
      <c r="BG2736" s="17">
        <v>0.30624818731721598</v>
      </c>
    </row>
    <row r="2737" spans="2:59" x14ac:dyDescent="0.35">
      <c r="B2737" t="s">
        <v>122</v>
      </c>
      <c r="C2737" s="17">
        <v>2.2812912766737699E-2</v>
      </c>
      <c r="D2737" s="17">
        <v>2.8944369308817799E-2</v>
      </c>
      <c r="E2737" s="17">
        <v>1.69611041839349E-2</v>
      </c>
      <c r="F2737" s="17"/>
      <c r="G2737" s="17">
        <v>0</v>
      </c>
      <c r="H2737" s="17">
        <v>1.8314187582680701E-2</v>
      </c>
      <c r="I2737" s="17">
        <v>2.5840325988608599E-2</v>
      </c>
      <c r="J2737" s="17">
        <v>3.9389959615884103E-2</v>
      </c>
      <c r="K2737" s="17">
        <v>2.2431244394310601E-2</v>
      </c>
      <c r="L2737" s="17">
        <v>2.76180252691186E-2</v>
      </c>
      <c r="M2737" s="17"/>
      <c r="N2737" s="17">
        <v>1.8478437376557699E-2</v>
      </c>
      <c r="O2737" s="17">
        <v>2.4660448125817001E-2</v>
      </c>
      <c r="P2737" s="17">
        <v>2.9467412482019398E-2</v>
      </c>
      <c r="Q2737" s="17">
        <v>1.99601539633734E-2</v>
      </c>
      <c r="R2737" s="17"/>
      <c r="S2737" s="17">
        <v>1.30675061348847E-2</v>
      </c>
      <c r="T2737" s="17">
        <v>5.0197257986026603E-2</v>
      </c>
      <c r="U2737" s="17">
        <v>2.70623896731573E-2</v>
      </c>
      <c r="V2737" s="17">
        <v>0</v>
      </c>
      <c r="W2737" s="17">
        <v>5.7066368636312897E-2</v>
      </c>
      <c r="X2737" s="17">
        <v>0</v>
      </c>
      <c r="Y2737" s="17">
        <v>3.6029396300165502E-2</v>
      </c>
      <c r="Z2737" s="17">
        <v>0</v>
      </c>
      <c r="AA2737" s="17">
        <v>3.4067380853369002E-2</v>
      </c>
      <c r="AB2737" s="17">
        <v>1.0565623959343301E-2</v>
      </c>
      <c r="AC2737" s="17">
        <v>0</v>
      </c>
      <c r="AD2737" s="17">
        <v>2.9506044405774801E-2</v>
      </c>
      <c r="AE2737" s="17"/>
      <c r="AF2737" s="17">
        <v>2.6380927967694201E-2</v>
      </c>
      <c r="AG2737" s="17">
        <v>2.1504705948699701E-2</v>
      </c>
      <c r="AH2737" s="17">
        <v>3.6325865983064601E-2</v>
      </c>
      <c r="AI2737" s="17"/>
      <c r="AJ2737" s="17">
        <v>2.4757063785356401E-2</v>
      </c>
      <c r="AK2737" s="17">
        <v>2.7520073145168598E-2</v>
      </c>
      <c r="AL2737" s="17">
        <v>4.3123291098016797E-2</v>
      </c>
      <c r="AM2737" s="17">
        <v>0</v>
      </c>
      <c r="AN2737" s="17">
        <v>2.2857065898761901E-2</v>
      </c>
      <c r="AO2737" s="17"/>
      <c r="AP2737" s="17">
        <v>1.08762537271137E-2</v>
      </c>
      <c r="AQ2737" s="17">
        <v>3.0180599200950599E-2</v>
      </c>
      <c r="AR2737" s="17">
        <v>2.31929908790925E-2</v>
      </c>
      <c r="AS2737" s="17">
        <v>2.9722662211217998E-2</v>
      </c>
      <c r="AT2737" s="17">
        <v>2.0094910211367299E-2</v>
      </c>
      <c r="AU2737" s="17"/>
      <c r="AV2737" s="17">
        <v>2.20222574743212E-2</v>
      </c>
      <c r="AW2737" s="17">
        <v>2.8246300840931798E-2</v>
      </c>
      <c r="AX2737" s="17">
        <v>2.042472388058E-2</v>
      </c>
      <c r="AY2737" s="17">
        <v>1.9834744504291499E-2</v>
      </c>
      <c r="AZ2737" s="17">
        <v>2.7627932712888201E-2</v>
      </c>
      <c r="BA2737" s="17">
        <v>2.3742910764935801E-2</v>
      </c>
      <c r="BB2737" s="17"/>
      <c r="BC2737" s="17">
        <v>2.9718685117549899E-2</v>
      </c>
      <c r="BD2737" s="17">
        <v>2.8812208721353198E-2</v>
      </c>
      <c r="BE2737" s="17">
        <v>1.36816952309482E-2</v>
      </c>
      <c r="BF2737" s="17">
        <v>3.79086868163118E-2</v>
      </c>
      <c r="BG2737" s="17">
        <v>0</v>
      </c>
    </row>
    <row r="2738" spans="2:59" x14ac:dyDescent="0.35">
      <c r="B2738" t="s">
        <v>123</v>
      </c>
      <c r="C2738" s="17">
        <v>9.5021588801330006E-2</v>
      </c>
      <c r="D2738" s="17">
        <v>0.107950375642166</v>
      </c>
      <c r="E2738" s="17">
        <v>8.3086574166156807E-2</v>
      </c>
      <c r="F2738" s="17"/>
      <c r="G2738" s="17">
        <v>5.3140403149724999E-2</v>
      </c>
      <c r="H2738" s="17">
        <v>4.9986075784844403E-2</v>
      </c>
      <c r="I2738" s="17">
        <v>0.129771170531819</v>
      </c>
      <c r="J2738" s="17">
        <v>5.4496663319603102E-2</v>
      </c>
      <c r="K2738" s="17">
        <v>0.13653542219884901</v>
      </c>
      <c r="L2738" s="17">
        <v>0.14046283448085101</v>
      </c>
      <c r="M2738" s="17"/>
      <c r="N2738" s="17">
        <v>6.5958700965178904E-2</v>
      </c>
      <c r="O2738" s="17">
        <v>7.5992697639311199E-2</v>
      </c>
      <c r="P2738" s="17">
        <v>0.109548058623346</v>
      </c>
      <c r="Q2738" s="17">
        <v>0.13638675291065699</v>
      </c>
      <c r="R2738" s="17"/>
      <c r="S2738" s="17">
        <v>5.5600478487053802E-2</v>
      </c>
      <c r="T2738" s="17">
        <v>0.10786682934839401</v>
      </c>
      <c r="U2738" s="17">
        <v>0.13034037477773799</v>
      </c>
      <c r="V2738" s="17">
        <v>2.8835070041618401E-2</v>
      </c>
      <c r="W2738" s="17">
        <v>7.3154030526008607E-2</v>
      </c>
      <c r="X2738" s="17">
        <v>0.113813480840393</v>
      </c>
      <c r="Y2738" s="17">
        <v>8.0012503403755E-2</v>
      </c>
      <c r="Z2738" s="17">
        <v>0.150737561465666</v>
      </c>
      <c r="AA2738" s="17">
        <v>6.1685201214799201E-2</v>
      </c>
      <c r="AB2738" s="17">
        <v>0.20109067135542999</v>
      </c>
      <c r="AC2738" s="17">
        <v>6.2515809211973195E-2</v>
      </c>
      <c r="AD2738" s="17">
        <v>0.150220380563935</v>
      </c>
      <c r="AE2738" s="17"/>
      <c r="AF2738" s="17">
        <v>8.43262860222148E-2</v>
      </c>
      <c r="AG2738" s="17">
        <v>8.5672396204636694E-2</v>
      </c>
      <c r="AH2738" s="17">
        <v>0.17607930985790901</v>
      </c>
      <c r="AI2738" s="17"/>
      <c r="AJ2738" s="17">
        <v>9.3789617684528606E-2</v>
      </c>
      <c r="AK2738" s="17">
        <v>5.14038448419964E-2</v>
      </c>
      <c r="AL2738" s="17">
        <v>9.4750297753440502E-2</v>
      </c>
      <c r="AM2738" s="17">
        <v>4.5016067912911899E-2</v>
      </c>
      <c r="AN2738" s="17">
        <v>0.130474144467844</v>
      </c>
      <c r="AO2738" s="17"/>
      <c r="AP2738" s="17">
        <v>7.5535837855488897E-2</v>
      </c>
      <c r="AQ2738" s="17">
        <v>6.41228824516408E-2</v>
      </c>
      <c r="AR2738" s="17">
        <v>9.6259940546793904E-2</v>
      </c>
      <c r="AS2738" s="17">
        <v>9.0763391320728998E-2</v>
      </c>
      <c r="AT2738" s="17">
        <v>0.111166143369114</v>
      </c>
      <c r="AU2738" s="17"/>
      <c r="AV2738" s="17">
        <v>5.2131952779598902E-2</v>
      </c>
      <c r="AW2738" s="17">
        <v>6.8464062644585197E-2</v>
      </c>
      <c r="AX2738" s="17">
        <v>7.7875129905258397E-2</v>
      </c>
      <c r="AY2738" s="17">
        <v>9.6212563017857397E-2</v>
      </c>
      <c r="AZ2738" s="17">
        <v>7.8191140334865794E-2</v>
      </c>
      <c r="BA2738" s="17">
        <v>0.20730443128998299</v>
      </c>
      <c r="BB2738" s="17"/>
      <c r="BC2738" s="17">
        <v>0.147811329108263</v>
      </c>
      <c r="BD2738" s="17">
        <v>0.10713568173733699</v>
      </c>
      <c r="BE2738" s="17">
        <v>5.8774675970065297E-2</v>
      </c>
      <c r="BF2738" s="17">
        <v>4.6893903250286501E-2</v>
      </c>
      <c r="BG2738" s="17">
        <v>5.0096329650473101E-2</v>
      </c>
    </row>
    <row r="2739" spans="2:59" x14ac:dyDescent="0.35">
      <c r="C2739" s="17"/>
      <c r="D2739" s="17"/>
      <c r="E2739" s="17"/>
      <c r="F2739" s="17"/>
      <c r="G2739" s="17"/>
      <c r="H2739" s="17"/>
      <c r="I2739" s="17"/>
      <c r="J2739" s="17"/>
      <c r="K2739" s="17"/>
      <c r="L2739" s="17"/>
      <c r="M2739" s="17"/>
      <c r="N2739" s="17"/>
      <c r="O2739" s="17"/>
      <c r="P2739" s="17"/>
      <c r="Q2739" s="17"/>
      <c r="R2739" s="17"/>
      <c r="S2739" s="17"/>
      <c r="T2739" s="17"/>
      <c r="U2739" s="17"/>
      <c r="V2739" s="17"/>
      <c r="W2739" s="17"/>
      <c r="X2739" s="17"/>
      <c r="Y2739" s="17"/>
      <c r="Z2739" s="17"/>
      <c r="AA2739" s="17"/>
      <c r="AB2739" s="17"/>
      <c r="AC2739" s="17"/>
      <c r="AD2739" s="17"/>
      <c r="AE2739" s="17"/>
      <c r="AF2739" s="17"/>
      <c r="AG2739" s="17"/>
      <c r="AH2739" s="17"/>
      <c r="AI2739" s="17"/>
      <c r="AJ2739" s="17"/>
      <c r="AK2739" s="17"/>
      <c r="AL2739" s="17"/>
      <c r="AM2739" s="17"/>
      <c r="AN2739" s="17"/>
      <c r="AO2739" s="17"/>
      <c r="AP2739" s="17"/>
      <c r="AQ2739" s="17"/>
      <c r="AR2739" s="17"/>
      <c r="AS2739" s="17"/>
      <c r="AT2739" s="17"/>
      <c r="AU2739" s="17"/>
      <c r="AV2739" s="17"/>
      <c r="AW2739" s="17"/>
      <c r="AX2739" s="17"/>
      <c r="AY2739" s="17"/>
      <c r="AZ2739" s="17"/>
      <c r="BA2739" s="17"/>
      <c r="BB2739" s="17"/>
      <c r="BC2739" s="17"/>
      <c r="BD2739" s="17"/>
      <c r="BE2739" s="17"/>
      <c r="BF2739" s="17"/>
      <c r="BG2739" s="17"/>
    </row>
    <row r="2740" spans="2:59" x14ac:dyDescent="0.35">
      <c r="B2740" s="6" t="s">
        <v>786</v>
      </c>
      <c r="C2740" s="17"/>
      <c r="D2740" s="17"/>
      <c r="E2740" s="17"/>
      <c r="F2740" s="17"/>
      <c r="G2740" s="17"/>
      <c r="H2740" s="17"/>
      <c r="I2740" s="17"/>
      <c r="J2740" s="17"/>
      <c r="K2740" s="17"/>
      <c r="L2740" s="17"/>
      <c r="M2740" s="17"/>
      <c r="N2740" s="17"/>
      <c r="O2740" s="17"/>
      <c r="P2740" s="17"/>
      <c r="Q2740" s="17"/>
      <c r="R2740" s="17"/>
      <c r="S2740" s="17"/>
      <c r="T2740" s="17"/>
      <c r="U2740" s="17"/>
      <c r="V2740" s="17"/>
      <c r="W2740" s="17"/>
      <c r="X2740" s="17"/>
      <c r="Y2740" s="17"/>
      <c r="Z2740" s="17"/>
      <c r="AA2740" s="17"/>
      <c r="AB2740" s="17"/>
      <c r="AC2740" s="17"/>
      <c r="AD2740" s="17"/>
      <c r="AE2740" s="17"/>
      <c r="AF2740" s="17"/>
      <c r="AG2740" s="17"/>
      <c r="AH2740" s="17"/>
      <c r="AI2740" s="17"/>
      <c r="AJ2740" s="17"/>
      <c r="AK2740" s="17"/>
      <c r="AL2740" s="17"/>
      <c r="AM2740" s="17"/>
      <c r="AN2740" s="17"/>
      <c r="AO2740" s="17"/>
      <c r="AP2740" s="17"/>
      <c r="AQ2740" s="17"/>
      <c r="AR2740" s="17"/>
      <c r="AS2740" s="17"/>
      <c r="AT2740" s="17"/>
      <c r="AU2740" s="17"/>
      <c r="AV2740" s="17"/>
      <c r="AW2740" s="17"/>
      <c r="AX2740" s="17"/>
      <c r="AY2740" s="17"/>
      <c r="AZ2740" s="17"/>
      <c r="BA2740" s="17"/>
      <c r="BB2740" s="17"/>
      <c r="BC2740" s="17"/>
      <c r="BD2740" s="17"/>
      <c r="BE2740" s="17"/>
      <c r="BF2740" s="17"/>
      <c r="BG2740" s="17"/>
    </row>
    <row r="2741" spans="2:59" x14ac:dyDescent="0.35">
      <c r="B2741" s="24" t="s">
        <v>331</v>
      </c>
      <c r="C2741" s="17"/>
      <c r="D2741" s="17"/>
      <c r="E2741" s="17"/>
      <c r="F2741" s="17"/>
      <c r="G2741" s="17"/>
      <c r="H2741" s="17"/>
      <c r="I2741" s="17"/>
      <c r="J2741" s="17"/>
      <c r="K2741" s="17"/>
      <c r="L2741" s="17"/>
      <c r="M2741" s="17"/>
      <c r="N2741" s="17"/>
      <c r="O2741" s="17"/>
      <c r="P2741" s="17"/>
      <c r="Q2741" s="17"/>
      <c r="R2741" s="17"/>
      <c r="S2741" s="17"/>
      <c r="T2741" s="17"/>
      <c r="U2741" s="17"/>
      <c r="V2741" s="17"/>
      <c r="W2741" s="17"/>
      <c r="X2741" s="17"/>
      <c r="Y2741" s="17"/>
      <c r="Z2741" s="17"/>
      <c r="AA2741" s="17"/>
      <c r="AB2741" s="17"/>
      <c r="AC2741" s="17"/>
      <c r="AD2741" s="17"/>
      <c r="AE2741" s="17"/>
      <c r="AF2741" s="17"/>
      <c r="AG2741" s="17"/>
      <c r="AH2741" s="17"/>
      <c r="AI2741" s="17"/>
      <c r="AJ2741" s="17"/>
      <c r="AK2741" s="17"/>
      <c r="AL2741" s="17"/>
      <c r="AM2741" s="17"/>
      <c r="AN2741" s="17"/>
      <c r="AO2741" s="17"/>
      <c r="AP2741" s="17"/>
      <c r="AQ2741" s="17"/>
      <c r="AR2741" s="17"/>
      <c r="AS2741" s="17"/>
      <c r="AT2741" s="17"/>
      <c r="AU2741" s="17"/>
      <c r="AV2741" s="17"/>
      <c r="AW2741" s="17"/>
      <c r="AX2741" s="17"/>
      <c r="AY2741" s="17"/>
      <c r="AZ2741" s="17"/>
      <c r="BA2741" s="17"/>
      <c r="BB2741" s="17"/>
      <c r="BC2741" s="17"/>
      <c r="BD2741" s="17"/>
      <c r="BE2741" s="17"/>
      <c r="BF2741" s="17"/>
      <c r="BG2741" s="17"/>
    </row>
    <row r="2742" spans="2:59" x14ac:dyDescent="0.35">
      <c r="B2742" t="s">
        <v>780</v>
      </c>
      <c r="C2742" s="17">
        <v>0.50620078383551004</v>
      </c>
      <c r="D2742" s="17">
        <v>0.50996432909585399</v>
      </c>
      <c r="E2742" s="17">
        <v>0.50223811999774104</v>
      </c>
      <c r="F2742" s="17"/>
      <c r="G2742" s="17">
        <v>0.50039069514467205</v>
      </c>
      <c r="H2742" s="17">
        <v>0.48993971430384298</v>
      </c>
      <c r="I2742" s="17">
        <v>0.46576542611437399</v>
      </c>
      <c r="J2742" s="17">
        <v>0.50637528757409001</v>
      </c>
      <c r="K2742" s="17">
        <v>0.50472795054080599</v>
      </c>
      <c r="L2742" s="17">
        <v>0.55699558853712405</v>
      </c>
      <c r="M2742" s="17"/>
      <c r="N2742" s="17">
        <v>0.59958261298719395</v>
      </c>
      <c r="O2742" s="17">
        <v>0.50519382776636301</v>
      </c>
      <c r="P2742" s="17">
        <v>0.47104424222072799</v>
      </c>
      <c r="Q2742" s="17">
        <v>0.42860786637904902</v>
      </c>
      <c r="R2742" s="17"/>
      <c r="S2742" s="17">
        <v>0.48352139962745899</v>
      </c>
      <c r="T2742" s="17">
        <v>0.51997062168001096</v>
      </c>
      <c r="U2742" s="17">
        <v>0.53143781631616405</v>
      </c>
      <c r="V2742" s="17">
        <v>0.55738214969009703</v>
      </c>
      <c r="W2742" s="17">
        <v>0.51942984112085999</v>
      </c>
      <c r="X2742" s="17">
        <v>0.45724491901403302</v>
      </c>
      <c r="Y2742" s="17">
        <v>0.39598934297438398</v>
      </c>
      <c r="Z2742" s="17">
        <v>0.44682679855378499</v>
      </c>
      <c r="AA2742" s="17">
        <v>0.49943087498473998</v>
      </c>
      <c r="AB2742" s="17">
        <v>0.59065221432856796</v>
      </c>
      <c r="AC2742" s="17">
        <v>0.53574367844975501</v>
      </c>
      <c r="AD2742" s="17">
        <v>0.56367018640732203</v>
      </c>
      <c r="AE2742" s="17"/>
      <c r="AF2742" s="17">
        <v>0.46844897652760298</v>
      </c>
      <c r="AG2742" s="17">
        <v>0.56512462767051697</v>
      </c>
      <c r="AH2742" s="17">
        <v>0.44985571547257802</v>
      </c>
      <c r="AI2742" s="17"/>
      <c r="AJ2742" s="17">
        <v>0.52334196349474305</v>
      </c>
      <c r="AK2742" s="17">
        <v>0.52085804467879804</v>
      </c>
      <c r="AL2742" s="17">
        <v>0.60870061941195197</v>
      </c>
      <c r="AM2742" s="17">
        <v>0.44340227180976399</v>
      </c>
      <c r="AN2742" s="17">
        <v>0.43642877289613402</v>
      </c>
      <c r="AO2742" s="17"/>
      <c r="AP2742" s="17">
        <v>0.51719587878329398</v>
      </c>
      <c r="AQ2742" s="17">
        <v>0.55152251005855901</v>
      </c>
      <c r="AR2742" s="17">
        <v>0.60720496099144405</v>
      </c>
      <c r="AS2742" s="17">
        <v>0.41744992986988499</v>
      </c>
      <c r="AT2742" s="17">
        <v>0.40239959422654298</v>
      </c>
      <c r="AU2742" s="17"/>
      <c r="AV2742" s="17">
        <v>0.57038843560112695</v>
      </c>
      <c r="AW2742" s="17">
        <v>0.50385277574405796</v>
      </c>
      <c r="AX2742" s="17">
        <v>0.61450061943522505</v>
      </c>
      <c r="AY2742" s="17">
        <v>0.45412178965788902</v>
      </c>
      <c r="AZ2742" s="17">
        <v>0.39130047839424398</v>
      </c>
      <c r="BA2742" s="17">
        <v>0.45968232550810001</v>
      </c>
      <c r="BB2742" s="17"/>
      <c r="BC2742" s="17">
        <v>0.44480623834142402</v>
      </c>
      <c r="BD2742" s="17">
        <v>0.44721189797514499</v>
      </c>
      <c r="BE2742" s="17">
        <v>0.57096351821217095</v>
      </c>
      <c r="BF2742" s="17">
        <v>0.55857508189957805</v>
      </c>
      <c r="BG2742" s="17">
        <v>0.66494154331073096</v>
      </c>
    </row>
    <row r="2743" spans="2:59" x14ac:dyDescent="0.35">
      <c r="B2743" t="s">
        <v>781</v>
      </c>
      <c r="C2743" s="17">
        <v>0.36844973668326902</v>
      </c>
      <c r="D2743" s="17">
        <v>0.39427354851093899</v>
      </c>
      <c r="E2743" s="17">
        <v>0.34153956055458001</v>
      </c>
      <c r="F2743" s="17"/>
      <c r="G2743" s="17">
        <v>0.42995141724599401</v>
      </c>
      <c r="H2743" s="17">
        <v>0.44635430707672502</v>
      </c>
      <c r="I2743" s="17">
        <v>0.43301351057966703</v>
      </c>
      <c r="J2743" s="17">
        <v>0.38197194983039401</v>
      </c>
      <c r="K2743" s="17">
        <v>0.28446354356662501</v>
      </c>
      <c r="L2743" s="17">
        <v>0.250061226588005</v>
      </c>
      <c r="M2743" s="17"/>
      <c r="N2743" s="17">
        <v>0.44489994195287602</v>
      </c>
      <c r="O2743" s="17">
        <v>0.40163932554678899</v>
      </c>
      <c r="P2743" s="17">
        <v>0.29405007386939003</v>
      </c>
      <c r="Q2743" s="17">
        <v>0.30872399751618201</v>
      </c>
      <c r="R2743" s="17"/>
      <c r="S2743" s="17">
        <v>0.44675352578707</v>
      </c>
      <c r="T2743" s="17">
        <v>0.388775703969094</v>
      </c>
      <c r="U2743" s="17">
        <v>0.35466549298307998</v>
      </c>
      <c r="V2743" s="17">
        <v>0.397302090388786</v>
      </c>
      <c r="W2743" s="17">
        <v>0.42071370752835602</v>
      </c>
      <c r="X2743" s="17">
        <v>0.37768125660365698</v>
      </c>
      <c r="Y2743" s="17">
        <v>0.32896449640695602</v>
      </c>
      <c r="Z2743" s="17">
        <v>0.39666300964704299</v>
      </c>
      <c r="AA2743" s="17">
        <v>0.319806907257978</v>
      </c>
      <c r="AB2743" s="17">
        <v>0.26985217022817998</v>
      </c>
      <c r="AC2743" s="17">
        <v>0.336823792888367</v>
      </c>
      <c r="AD2743" s="17">
        <v>0.26833628231986101</v>
      </c>
      <c r="AE2743" s="17"/>
      <c r="AF2743" s="17">
        <v>0.310148360809826</v>
      </c>
      <c r="AG2743" s="17">
        <v>0.39285008555441803</v>
      </c>
      <c r="AH2743" s="17">
        <v>0.39488670140418097</v>
      </c>
      <c r="AI2743" s="17"/>
      <c r="AJ2743" s="17">
        <v>0.32190271694039702</v>
      </c>
      <c r="AK2743" s="17">
        <v>0.42179355192871898</v>
      </c>
      <c r="AL2743" s="17">
        <v>0.38008838025495001</v>
      </c>
      <c r="AM2743" s="17">
        <v>0.42292754659144499</v>
      </c>
      <c r="AN2743" s="17">
        <v>0.422181456330052</v>
      </c>
      <c r="AO2743" s="17"/>
      <c r="AP2743" s="17">
        <v>0.30221829530656902</v>
      </c>
      <c r="AQ2743" s="17">
        <v>0.43670544060379901</v>
      </c>
      <c r="AR2743" s="17">
        <v>0.38096030761731903</v>
      </c>
      <c r="AS2743" s="17">
        <v>0.33534061553253303</v>
      </c>
      <c r="AT2743" s="17">
        <v>0.32980395849482402</v>
      </c>
      <c r="AU2743" s="17"/>
      <c r="AV2743" s="17">
        <v>0.44789128446929799</v>
      </c>
      <c r="AW2743" s="17">
        <v>0.34541012600065701</v>
      </c>
      <c r="AX2743" s="17">
        <v>0.38646703409216498</v>
      </c>
      <c r="AY2743" s="17">
        <v>0.30742585351082202</v>
      </c>
      <c r="AZ2743" s="17">
        <v>0.42918189257189898</v>
      </c>
      <c r="BA2743" s="17">
        <v>0.32763368392115899</v>
      </c>
      <c r="BB2743" s="17"/>
      <c r="BC2743" s="17">
        <v>0.33572525431804801</v>
      </c>
      <c r="BD2743" s="17">
        <v>0.29981268470001299</v>
      </c>
      <c r="BE2743" s="17">
        <v>0.46261479284580298</v>
      </c>
      <c r="BF2743" s="17">
        <v>0.463626712249668</v>
      </c>
      <c r="BG2743" s="17">
        <v>0.44644252317768701</v>
      </c>
    </row>
    <row r="2744" spans="2:59" x14ac:dyDescent="0.35">
      <c r="B2744" t="s">
        <v>782</v>
      </c>
      <c r="C2744" s="17">
        <v>0.326350576184881</v>
      </c>
      <c r="D2744" s="17">
        <v>0.37365086417347099</v>
      </c>
      <c r="E2744" s="17">
        <v>0.27985874194055999</v>
      </c>
      <c r="F2744" s="17"/>
      <c r="G2744" s="17">
        <v>0.36539587176426003</v>
      </c>
      <c r="H2744" s="17">
        <v>0.44523360096591702</v>
      </c>
      <c r="I2744" s="17">
        <v>0.42238912382421001</v>
      </c>
      <c r="J2744" s="17">
        <v>0.344927589587746</v>
      </c>
      <c r="K2744" s="17">
        <v>0.189462103385554</v>
      </c>
      <c r="L2744" s="17">
        <v>0.19348035738078301</v>
      </c>
      <c r="M2744" s="17"/>
      <c r="N2744" s="17">
        <v>0.40319109448248303</v>
      </c>
      <c r="O2744" s="17">
        <v>0.34889888056054702</v>
      </c>
      <c r="P2744" s="17">
        <v>0.26053259379260701</v>
      </c>
      <c r="Q2744" s="17">
        <v>0.26964502174024901</v>
      </c>
      <c r="R2744" s="17"/>
      <c r="S2744" s="17">
        <v>0.38832181112912301</v>
      </c>
      <c r="T2744" s="17">
        <v>0.30237346558635098</v>
      </c>
      <c r="U2744" s="17">
        <v>0.27743874282619002</v>
      </c>
      <c r="V2744" s="17">
        <v>0.30008102895702099</v>
      </c>
      <c r="W2744" s="17">
        <v>0.37449239947057</v>
      </c>
      <c r="X2744" s="17">
        <v>0.39137053923257697</v>
      </c>
      <c r="Y2744" s="17">
        <v>0.27326634925771398</v>
      </c>
      <c r="Z2744" s="17">
        <v>0.28086771730414201</v>
      </c>
      <c r="AA2744" s="17">
        <v>0.353977513381589</v>
      </c>
      <c r="AB2744" s="17">
        <v>0.28705748957222299</v>
      </c>
      <c r="AC2744" s="17">
        <v>0.30177962794237301</v>
      </c>
      <c r="AD2744" s="17">
        <v>0.25021888916151602</v>
      </c>
      <c r="AE2744" s="17"/>
      <c r="AF2744" s="17">
        <v>0.30381565650155901</v>
      </c>
      <c r="AG2744" s="17">
        <v>0.35329562275451298</v>
      </c>
      <c r="AH2744" s="17">
        <v>0.26671251739333202</v>
      </c>
      <c r="AI2744" s="17"/>
      <c r="AJ2744" s="17">
        <v>0.313782413680599</v>
      </c>
      <c r="AK2744" s="17">
        <v>0.38553300602629198</v>
      </c>
      <c r="AL2744" s="17">
        <v>0.29465079118655801</v>
      </c>
      <c r="AM2744" s="17">
        <v>0.23025445067699901</v>
      </c>
      <c r="AN2744" s="17">
        <v>0.329269981512119</v>
      </c>
      <c r="AO2744" s="17"/>
      <c r="AP2744" s="17">
        <v>0.31032853179217301</v>
      </c>
      <c r="AQ2744" s="17">
        <v>0.42905488779301898</v>
      </c>
      <c r="AR2744" s="17">
        <v>0.255838742697376</v>
      </c>
      <c r="AS2744" s="17">
        <v>0.28289880773276899</v>
      </c>
      <c r="AT2744" s="17">
        <v>0.245763147997488</v>
      </c>
      <c r="AU2744" s="17"/>
      <c r="AV2744" s="17">
        <v>0.47609450425837602</v>
      </c>
      <c r="AW2744" s="17">
        <v>0.31825121477526902</v>
      </c>
      <c r="AX2744" s="17">
        <v>0.34619606308021</v>
      </c>
      <c r="AY2744" s="17">
        <v>0.24812555017750099</v>
      </c>
      <c r="AZ2744" s="17">
        <v>0.21875032078946</v>
      </c>
      <c r="BA2744" s="17">
        <v>0.26664735238239801</v>
      </c>
      <c r="BB2744" s="17"/>
      <c r="BC2744" s="17">
        <v>0.26144622029264403</v>
      </c>
      <c r="BD2744" s="17">
        <v>0.308919553050017</v>
      </c>
      <c r="BE2744" s="17">
        <v>0.40238428143550897</v>
      </c>
      <c r="BF2744" s="17">
        <v>0.41295184253344802</v>
      </c>
      <c r="BG2744" s="17">
        <v>0.52726453140711804</v>
      </c>
    </row>
    <row r="2745" spans="2:59" x14ac:dyDescent="0.35">
      <c r="B2745" t="s">
        <v>783</v>
      </c>
      <c r="C2745" s="17">
        <v>0.23340092699189799</v>
      </c>
      <c r="D2745" s="17">
        <v>0.25825541183352002</v>
      </c>
      <c r="E2745" s="17">
        <v>0.20824989046821199</v>
      </c>
      <c r="F2745" s="17"/>
      <c r="G2745" s="17">
        <v>0.27388702908854601</v>
      </c>
      <c r="H2745" s="17">
        <v>0.27611234369427201</v>
      </c>
      <c r="I2745" s="17">
        <v>0.288873682075246</v>
      </c>
      <c r="J2745" s="17">
        <v>0.24698175617297899</v>
      </c>
      <c r="K2745" s="17">
        <v>0.18329460183264801</v>
      </c>
      <c r="L2745" s="17">
        <v>0.14545561828050901</v>
      </c>
      <c r="M2745" s="17"/>
      <c r="N2745" s="17">
        <v>0.26581977198453</v>
      </c>
      <c r="O2745" s="17">
        <v>0.26080674986174202</v>
      </c>
      <c r="P2745" s="17">
        <v>0.18610913728421999</v>
      </c>
      <c r="Q2745" s="17">
        <v>0.21007544684760601</v>
      </c>
      <c r="R2745" s="17"/>
      <c r="S2745" s="17">
        <v>0.239786823349874</v>
      </c>
      <c r="T2745" s="17">
        <v>0.23893657567062199</v>
      </c>
      <c r="U2745" s="17">
        <v>0.14953695502527001</v>
      </c>
      <c r="V2745" s="17">
        <v>0.30577196139935298</v>
      </c>
      <c r="W2745" s="17">
        <v>0.33422016996534099</v>
      </c>
      <c r="X2745" s="17">
        <v>0.17935953298176799</v>
      </c>
      <c r="Y2745" s="17">
        <v>0.194425099696269</v>
      </c>
      <c r="Z2745" s="17">
        <v>0.21637487288333301</v>
      </c>
      <c r="AA2745" s="17">
        <v>0.23011696826542</v>
      </c>
      <c r="AB2745" s="17">
        <v>0.182291905828985</v>
      </c>
      <c r="AC2745" s="17">
        <v>0.25229582497756797</v>
      </c>
      <c r="AD2745" s="17">
        <v>0.36750889061095399</v>
      </c>
      <c r="AE2745" s="17"/>
      <c r="AF2745" s="17">
        <v>0.217330232315393</v>
      </c>
      <c r="AG2745" s="17">
        <v>0.230098828841758</v>
      </c>
      <c r="AH2745" s="17">
        <v>0.221116597288602</v>
      </c>
      <c r="AI2745" s="17"/>
      <c r="AJ2745" s="17">
        <v>0.21280608313291</v>
      </c>
      <c r="AK2745" s="17">
        <v>0.29920951608497298</v>
      </c>
      <c r="AL2745" s="17">
        <v>0.25360980168408498</v>
      </c>
      <c r="AM2745" s="17">
        <v>0.24288603605231501</v>
      </c>
      <c r="AN2745" s="17">
        <v>0.188048938556613</v>
      </c>
      <c r="AO2745" s="17"/>
      <c r="AP2745" s="17">
        <v>0.19199084877714501</v>
      </c>
      <c r="AQ2745" s="17">
        <v>0.30233956875596901</v>
      </c>
      <c r="AR2745" s="17">
        <v>0.19386859153196401</v>
      </c>
      <c r="AS2745" s="17">
        <v>0.23436889281342899</v>
      </c>
      <c r="AT2745" s="17">
        <v>0.19731339251789701</v>
      </c>
      <c r="AU2745" s="17"/>
      <c r="AV2745" s="17">
        <v>0.323253378363342</v>
      </c>
      <c r="AW2745" s="17">
        <v>0.21385195436363499</v>
      </c>
      <c r="AX2745" s="17">
        <v>0.29680461539605402</v>
      </c>
      <c r="AY2745" s="17">
        <v>0.212724695021106</v>
      </c>
      <c r="AZ2745" s="17">
        <v>0.21815144006779399</v>
      </c>
      <c r="BA2745" s="17">
        <v>0.120964292995611</v>
      </c>
      <c r="BB2745" s="17"/>
      <c r="BC2745" s="17">
        <v>0.19085965841844099</v>
      </c>
      <c r="BD2745" s="17">
        <v>0.24493118911658099</v>
      </c>
      <c r="BE2745" s="17">
        <v>0.29576046254333199</v>
      </c>
      <c r="BF2745" s="17">
        <v>0.246395532977705</v>
      </c>
      <c r="BG2745" s="17">
        <v>0.248376617121496</v>
      </c>
    </row>
    <row r="2746" spans="2:59" x14ac:dyDescent="0.35">
      <c r="B2746" t="s">
        <v>784</v>
      </c>
      <c r="C2746" s="17">
        <v>0.21176874760045999</v>
      </c>
      <c r="D2746" s="17">
        <v>0.21371503602209399</v>
      </c>
      <c r="E2746" s="17">
        <v>0.211672818095337</v>
      </c>
      <c r="F2746" s="17"/>
      <c r="G2746" s="17">
        <v>0.32955001329542799</v>
      </c>
      <c r="H2746" s="17">
        <v>0.26282565736918001</v>
      </c>
      <c r="I2746" s="17">
        <v>0.27440157623730599</v>
      </c>
      <c r="J2746" s="17">
        <v>0.179779826410949</v>
      </c>
      <c r="K2746" s="17">
        <v>0.121742613342513</v>
      </c>
      <c r="L2746" s="17">
        <v>0.11705376963599599</v>
      </c>
      <c r="M2746" s="17"/>
      <c r="N2746" s="17">
        <v>0.267795605522409</v>
      </c>
      <c r="O2746" s="17">
        <v>0.200253529748571</v>
      </c>
      <c r="P2746" s="17">
        <v>0.17769910434918701</v>
      </c>
      <c r="Q2746" s="17">
        <v>0.18655103114129501</v>
      </c>
      <c r="R2746" s="17"/>
      <c r="S2746" s="17">
        <v>0.29107683358622199</v>
      </c>
      <c r="T2746" s="17">
        <v>0.17453808530273901</v>
      </c>
      <c r="U2746" s="17">
        <v>0.17919890348270401</v>
      </c>
      <c r="V2746" s="17">
        <v>0.18133667605045301</v>
      </c>
      <c r="W2746" s="17">
        <v>0.29950612786005998</v>
      </c>
      <c r="X2746" s="17">
        <v>0.241411694350219</v>
      </c>
      <c r="Y2746" s="17">
        <v>0.19034640627862801</v>
      </c>
      <c r="Z2746" s="17">
        <v>0.12747656640512001</v>
      </c>
      <c r="AA2746" s="17">
        <v>0.15408642354084701</v>
      </c>
      <c r="AB2746" s="17">
        <v>0.19118748968264199</v>
      </c>
      <c r="AC2746" s="17">
        <v>0.23244808777958001</v>
      </c>
      <c r="AD2746" s="17">
        <v>0.226586717058641</v>
      </c>
      <c r="AE2746" s="17"/>
      <c r="AF2746" s="17">
        <v>0.17189636833042601</v>
      </c>
      <c r="AG2746" s="17">
        <v>0.21712246866770901</v>
      </c>
      <c r="AH2746" s="17">
        <v>0.189495063499103</v>
      </c>
      <c r="AI2746" s="17"/>
      <c r="AJ2746" s="17">
        <v>0.16397687587167001</v>
      </c>
      <c r="AK2746" s="17">
        <v>0.248455747334139</v>
      </c>
      <c r="AL2746" s="17">
        <v>0.29329868094357597</v>
      </c>
      <c r="AM2746" s="17">
        <v>7.3745567243977697E-2</v>
      </c>
      <c r="AN2746" s="17">
        <v>0.19563906438939099</v>
      </c>
      <c r="AO2746" s="17"/>
      <c r="AP2746" s="17">
        <v>0.152188288613788</v>
      </c>
      <c r="AQ2746" s="17">
        <v>0.26473391078626901</v>
      </c>
      <c r="AR2746" s="17">
        <v>0.230452466377567</v>
      </c>
      <c r="AS2746" s="17">
        <v>0.142870149463595</v>
      </c>
      <c r="AT2746" s="17">
        <v>0.26353011449625702</v>
      </c>
      <c r="AU2746" s="17"/>
      <c r="AV2746" s="17">
        <v>0.30775401880859998</v>
      </c>
      <c r="AW2746" s="17">
        <v>0.16263664936750299</v>
      </c>
      <c r="AX2746" s="17">
        <v>0.26008091115889098</v>
      </c>
      <c r="AY2746" s="17">
        <v>0.13702377833151999</v>
      </c>
      <c r="AZ2746" s="17">
        <v>0.18828689278535499</v>
      </c>
      <c r="BA2746" s="17">
        <v>0.15751479254616399</v>
      </c>
      <c r="BB2746" s="17"/>
      <c r="BC2746" s="17">
        <v>0.17018212080436099</v>
      </c>
      <c r="BD2746" s="17">
        <v>0.18422119928644901</v>
      </c>
      <c r="BE2746" s="17">
        <v>0.26307207368170699</v>
      </c>
      <c r="BF2746" s="17">
        <v>0.286336377159011</v>
      </c>
      <c r="BG2746" s="17">
        <v>0.38970691419777898</v>
      </c>
    </row>
    <row r="2747" spans="2:59" x14ac:dyDescent="0.35">
      <c r="B2747" t="s">
        <v>785</v>
      </c>
      <c r="C2747" s="17">
        <v>0.17371635565319499</v>
      </c>
      <c r="D2747" s="17">
        <v>0.202602690394665</v>
      </c>
      <c r="E2747" s="17">
        <v>0.14671802154792099</v>
      </c>
      <c r="F2747" s="17"/>
      <c r="G2747" s="17">
        <v>0.181592755057535</v>
      </c>
      <c r="H2747" s="17">
        <v>0.25854649501349602</v>
      </c>
      <c r="I2747" s="17">
        <v>0.23720349839969901</v>
      </c>
      <c r="J2747" s="17">
        <v>0.16496459558047499</v>
      </c>
      <c r="K2747" s="17">
        <v>9.8014560312059407E-2</v>
      </c>
      <c r="L2747" s="17">
        <v>0.100437057516542</v>
      </c>
      <c r="M2747" s="17"/>
      <c r="N2747" s="17">
        <v>0.22063053291350701</v>
      </c>
      <c r="O2747" s="17">
        <v>0.21059815744284399</v>
      </c>
      <c r="P2747" s="17">
        <v>0.168356285183837</v>
      </c>
      <c r="Q2747" s="17">
        <v>8.5394514230255694E-2</v>
      </c>
      <c r="R2747" s="17"/>
      <c r="S2747" s="17">
        <v>0.19814428064357401</v>
      </c>
      <c r="T2747" s="17">
        <v>0.17796263124783901</v>
      </c>
      <c r="U2747" s="17">
        <v>7.7931215868108E-2</v>
      </c>
      <c r="V2747" s="17">
        <v>0.245021693876421</v>
      </c>
      <c r="W2747" s="17">
        <v>0.16172635971999699</v>
      </c>
      <c r="X2747" s="17">
        <v>0.21621666370895301</v>
      </c>
      <c r="Y2747" s="17">
        <v>0.18260050036131301</v>
      </c>
      <c r="Z2747" s="17">
        <v>0.18689928208373799</v>
      </c>
      <c r="AA2747" s="17">
        <v>0.16570571447767901</v>
      </c>
      <c r="AB2747" s="17">
        <v>0.142172800673703</v>
      </c>
      <c r="AC2747" s="17">
        <v>0.112675807729734</v>
      </c>
      <c r="AD2747" s="17">
        <v>0.17318168939189299</v>
      </c>
      <c r="AE2747" s="17"/>
      <c r="AF2747" s="17">
        <v>0.17444461563812899</v>
      </c>
      <c r="AG2747" s="17">
        <v>0.172999542209721</v>
      </c>
      <c r="AH2747" s="17">
        <v>0.160198106992548</v>
      </c>
      <c r="AI2747" s="17"/>
      <c r="AJ2747" s="17">
        <v>0.16122613554099799</v>
      </c>
      <c r="AK2747" s="17">
        <v>0.22209092050287399</v>
      </c>
      <c r="AL2747" s="17">
        <v>0.135349129161731</v>
      </c>
      <c r="AM2747" s="17">
        <v>0.214337902583733</v>
      </c>
      <c r="AN2747" s="17">
        <v>0.14825280697948001</v>
      </c>
      <c r="AO2747" s="17"/>
      <c r="AP2747" s="17">
        <v>0.128930373043388</v>
      </c>
      <c r="AQ2747" s="17">
        <v>0.21129501682658799</v>
      </c>
      <c r="AR2747" s="17">
        <v>0.155552965946509</v>
      </c>
      <c r="AS2747" s="17">
        <v>0.19599521727337199</v>
      </c>
      <c r="AT2747" s="17">
        <v>0.155444253910861</v>
      </c>
      <c r="AU2747" s="17"/>
      <c r="AV2747" s="17">
        <v>0.224533322609939</v>
      </c>
      <c r="AW2747" s="17">
        <v>0.15212275801370401</v>
      </c>
      <c r="AX2747" s="17">
        <v>0.111121623393272</v>
      </c>
      <c r="AY2747" s="17">
        <v>0.17383460782943899</v>
      </c>
      <c r="AZ2747" s="17">
        <v>0.16797103456867599</v>
      </c>
      <c r="BA2747" s="17">
        <v>0.194180060602134</v>
      </c>
      <c r="BB2747" s="17"/>
      <c r="BC2747" s="17">
        <v>0.12109069402948899</v>
      </c>
      <c r="BD2747" s="17">
        <v>0.16164439678327899</v>
      </c>
      <c r="BE2747" s="17">
        <v>0.177438007537008</v>
      </c>
      <c r="BF2747" s="17">
        <v>0.29120154373439999</v>
      </c>
      <c r="BG2747" s="17">
        <v>0.407737710505577</v>
      </c>
    </row>
    <row r="2748" spans="2:59" x14ac:dyDescent="0.35">
      <c r="B2748" t="s">
        <v>122</v>
      </c>
      <c r="C2748" s="17">
        <v>0.11031449564548799</v>
      </c>
      <c r="D2748" s="17">
        <v>0.113179037570925</v>
      </c>
      <c r="E2748" s="17">
        <v>0.106711818968309</v>
      </c>
      <c r="F2748" s="17"/>
      <c r="G2748" s="17">
        <v>7.2025979083140498E-2</v>
      </c>
      <c r="H2748" s="17">
        <v>7.9729232758838101E-2</v>
      </c>
      <c r="I2748" s="17">
        <v>7.9398269868079394E-2</v>
      </c>
      <c r="J2748" s="17">
        <v>0.154888290042241</v>
      </c>
      <c r="K2748" s="17">
        <v>0.122731317172645</v>
      </c>
      <c r="L2748" s="17">
        <v>0.14519183944184699</v>
      </c>
      <c r="M2748" s="17"/>
      <c r="N2748" s="17">
        <v>5.7746826519436897E-2</v>
      </c>
      <c r="O2748" s="17">
        <v>0.123708274877455</v>
      </c>
      <c r="P2748" s="17">
        <v>0.13071805746141399</v>
      </c>
      <c r="Q2748" s="17">
        <v>0.13902810853418099</v>
      </c>
      <c r="R2748" s="17"/>
      <c r="S2748" s="17">
        <v>7.9025018526856602E-2</v>
      </c>
      <c r="T2748" s="17">
        <v>0.14470787069032601</v>
      </c>
      <c r="U2748" s="17">
        <v>0.121676571091016</v>
      </c>
      <c r="V2748" s="17">
        <v>8.7400841962922596E-2</v>
      </c>
      <c r="W2748" s="17">
        <v>9.0847965156904006E-2</v>
      </c>
      <c r="X2748" s="17">
        <v>6.8811802230925104E-2</v>
      </c>
      <c r="Y2748" s="17">
        <v>0.14935456522960699</v>
      </c>
      <c r="Z2748" s="17">
        <v>0.14518491201540801</v>
      </c>
      <c r="AA2748" s="17">
        <v>0.16474185215020701</v>
      </c>
      <c r="AB2748" s="17">
        <v>0.106023227658917</v>
      </c>
      <c r="AC2748" s="17">
        <v>8.3557903311489004E-2</v>
      </c>
      <c r="AD2748" s="17">
        <v>5.3767702577755899E-2</v>
      </c>
      <c r="AE2748" s="17"/>
      <c r="AF2748" s="17">
        <v>0.14787754758518401</v>
      </c>
      <c r="AG2748" s="17">
        <v>7.7685950398601294E-2</v>
      </c>
      <c r="AH2748" s="17">
        <v>0.14616802044345401</v>
      </c>
      <c r="AI2748" s="17"/>
      <c r="AJ2748" s="17">
        <v>0.120985459285764</v>
      </c>
      <c r="AK2748" s="17">
        <v>6.4339772718500901E-2</v>
      </c>
      <c r="AL2748" s="17">
        <v>0.12486320255750399</v>
      </c>
      <c r="AM2748" s="17">
        <v>0.19315800376437001</v>
      </c>
      <c r="AN2748" s="17">
        <v>0.15872063568927999</v>
      </c>
      <c r="AO2748" s="17"/>
      <c r="AP2748" s="17">
        <v>0.109706298037447</v>
      </c>
      <c r="AQ2748" s="17">
        <v>6.4016996677989102E-2</v>
      </c>
      <c r="AR2748" s="17">
        <v>0.120917369101397</v>
      </c>
      <c r="AS2748" s="17">
        <v>0.18751259001520901</v>
      </c>
      <c r="AT2748" s="17">
        <v>0.14027532565679901</v>
      </c>
      <c r="AU2748" s="17"/>
      <c r="AV2748" s="17">
        <v>3.4593072059789703E-2</v>
      </c>
      <c r="AW2748" s="17">
        <v>0.11545735283724599</v>
      </c>
      <c r="AX2748" s="17">
        <v>0.121349683396812</v>
      </c>
      <c r="AY2748" s="17">
        <v>0.18019320082551499</v>
      </c>
      <c r="AZ2748" s="17">
        <v>0.13544143068668199</v>
      </c>
      <c r="BA2748" s="17">
        <v>9.7854688782655894E-2</v>
      </c>
      <c r="BB2748" s="17"/>
      <c r="BC2748" s="17">
        <v>0.123522493039579</v>
      </c>
      <c r="BD2748" s="17">
        <v>0.146471476545213</v>
      </c>
      <c r="BE2748" s="17">
        <v>8.6502195497487305E-2</v>
      </c>
      <c r="BF2748" s="17">
        <v>5.8856218949969702E-2</v>
      </c>
      <c r="BG2748" s="17">
        <v>7.0464789557331597E-2</v>
      </c>
    </row>
    <row r="2749" spans="2:59" x14ac:dyDescent="0.35">
      <c r="B2749" t="s">
        <v>123</v>
      </c>
      <c r="C2749" s="17">
        <v>0.117338931877084</v>
      </c>
      <c r="D2749" s="17">
        <v>9.3718601887298802E-2</v>
      </c>
      <c r="E2749" s="17">
        <v>0.139373740006003</v>
      </c>
      <c r="F2749" s="17"/>
      <c r="G2749" s="17">
        <v>4.0323052962850998E-2</v>
      </c>
      <c r="H2749" s="17">
        <v>5.9763209546292502E-2</v>
      </c>
      <c r="I2749" s="17">
        <v>0.149973704164403</v>
      </c>
      <c r="J2749" s="17">
        <v>7.3140416211258996E-2</v>
      </c>
      <c r="K2749" s="17">
        <v>0.19581116800005499</v>
      </c>
      <c r="L2749" s="17">
        <v>0.17954848680798199</v>
      </c>
      <c r="M2749" s="17"/>
      <c r="N2749" s="17">
        <v>6.4787695400558801E-2</v>
      </c>
      <c r="O2749" s="17">
        <v>0.106691009537423</v>
      </c>
      <c r="P2749" s="17">
        <v>0.14967969560193201</v>
      </c>
      <c r="Q2749" s="17">
        <v>0.16101880088943801</v>
      </c>
      <c r="R2749" s="17"/>
      <c r="S2749" s="17">
        <v>8.92196816262293E-2</v>
      </c>
      <c r="T2749" s="17">
        <v>0.127301284966093</v>
      </c>
      <c r="U2749" s="17">
        <v>0.101611462871059</v>
      </c>
      <c r="V2749" s="17">
        <v>0.12657737786604001</v>
      </c>
      <c r="W2749" s="17">
        <v>7.83602378230875E-2</v>
      </c>
      <c r="X2749" s="17">
        <v>0.16830065523739099</v>
      </c>
      <c r="Y2749" s="17">
        <v>0.107720922674387</v>
      </c>
      <c r="Z2749" s="17">
        <v>0.137693102730987</v>
      </c>
      <c r="AA2749" s="17">
        <v>9.4723574759113305E-2</v>
      </c>
      <c r="AB2749" s="17">
        <v>0.17966154134463699</v>
      </c>
      <c r="AC2749" s="17">
        <v>8.9628026233369698E-2</v>
      </c>
      <c r="AD2749" s="17">
        <v>0.11742527963468199</v>
      </c>
      <c r="AE2749" s="17"/>
      <c r="AF2749" s="17">
        <v>0.13847733612139199</v>
      </c>
      <c r="AG2749" s="17">
        <v>0.110882638514766</v>
      </c>
      <c r="AH2749" s="17">
        <v>0.146421898048468</v>
      </c>
      <c r="AI2749" s="17"/>
      <c r="AJ2749" s="17">
        <v>0.15633264074418601</v>
      </c>
      <c r="AK2749" s="17">
        <v>7.0977418720375995E-2</v>
      </c>
      <c r="AL2749" s="17">
        <v>6.1262412977792502E-2</v>
      </c>
      <c r="AM2749" s="17">
        <v>0.16156993531838701</v>
      </c>
      <c r="AN2749" s="17">
        <v>0.12654162221759699</v>
      </c>
      <c r="AO2749" s="17"/>
      <c r="AP2749" s="17">
        <v>0.165488298359102</v>
      </c>
      <c r="AQ2749" s="17">
        <v>7.9290749076581193E-2</v>
      </c>
      <c r="AR2749" s="17">
        <v>8.0749356795493402E-2</v>
      </c>
      <c r="AS2749" s="17">
        <v>0.121961619654959</v>
      </c>
      <c r="AT2749" s="17">
        <v>0.120557219605365</v>
      </c>
      <c r="AU2749" s="17"/>
      <c r="AV2749" s="17">
        <v>5.6632208020241999E-2</v>
      </c>
      <c r="AW2749" s="17">
        <v>0.13651567806599901</v>
      </c>
      <c r="AX2749" s="17">
        <v>5.35866895880154E-2</v>
      </c>
      <c r="AY2749" s="17">
        <v>0.13217931255927901</v>
      </c>
      <c r="AZ2749" s="17">
        <v>8.1818314104762799E-2</v>
      </c>
      <c r="BA2749" s="17">
        <v>0.266377027303979</v>
      </c>
      <c r="BB2749" s="17"/>
      <c r="BC2749" s="17">
        <v>0.15915563518511799</v>
      </c>
      <c r="BD2749" s="17">
        <v>0.11327153202484</v>
      </c>
      <c r="BE2749" s="17">
        <v>7.5269531001954895E-2</v>
      </c>
      <c r="BF2749" s="17">
        <v>7.2872568981703106E-2</v>
      </c>
      <c r="BG2749" s="17">
        <v>0</v>
      </c>
    </row>
    <row r="2750" spans="2:59" x14ac:dyDescent="0.35">
      <c r="C2750" s="17"/>
      <c r="D2750" s="17"/>
      <c r="E2750" s="17"/>
      <c r="F2750" s="17"/>
      <c r="G2750" s="17"/>
      <c r="H2750" s="17"/>
      <c r="I2750" s="17"/>
      <c r="J2750" s="17"/>
      <c r="K2750" s="17"/>
      <c r="L2750" s="17"/>
      <c r="M2750" s="17"/>
      <c r="N2750" s="17"/>
      <c r="O2750" s="17"/>
      <c r="P2750" s="17"/>
      <c r="Q2750" s="17"/>
      <c r="R2750" s="17"/>
      <c r="S2750" s="17"/>
      <c r="T2750" s="17"/>
      <c r="U2750" s="17"/>
      <c r="V2750" s="17"/>
      <c r="W2750" s="17"/>
      <c r="X2750" s="17"/>
      <c r="Y2750" s="17"/>
      <c r="Z2750" s="17"/>
      <c r="AA2750" s="17"/>
      <c r="AB2750" s="17"/>
      <c r="AC2750" s="17"/>
      <c r="AD2750" s="17"/>
      <c r="AE2750" s="17"/>
      <c r="AF2750" s="17"/>
      <c r="AG2750" s="17"/>
      <c r="AH2750" s="17"/>
      <c r="AI2750" s="17"/>
      <c r="AJ2750" s="17"/>
      <c r="AK2750" s="17"/>
      <c r="AL2750" s="17"/>
      <c r="AM2750" s="17"/>
      <c r="AN2750" s="17"/>
      <c r="AO2750" s="17"/>
      <c r="AP2750" s="17"/>
      <c r="AQ2750" s="17"/>
      <c r="AR2750" s="17"/>
      <c r="AS2750" s="17"/>
      <c r="AT2750" s="17"/>
      <c r="AU2750" s="17"/>
      <c r="AV2750" s="17"/>
      <c r="AW2750" s="17"/>
      <c r="AX2750" s="17"/>
      <c r="AY2750" s="17"/>
      <c r="AZ2750" s="17"/>
      <c r="BA2750" s="17"/>
      <c r="BB2750" s="17"/>
      <c r="BC2750" s="17"/>
      <c r="BD2750" s="17"/>
      <c r="BE2750" s="17"/>
      <c r="BF2750" s="17"/>
      <c r="BG2750" s="17"/>
    </row>
    <row r="2751" spans="2:59" x14ac:dyDescent="0.35">
      <c r="B2751" s="6" t="s">
        <v>794</v>
      </c>
      <c r="C2751" s="17"/>
      <c r="D2751" s="17"/>
      <c r="E2751" s="17"/>
      <c r="F2751" s="17"/>
      <c r="G2751" s="17"/>
      <c r="H2751" s="17"/>
      <c r="I2751" s="17"/>
      <c r="J2751" s="17"/>
      <c r="K2751" s="17"/>
      <c r="L2751" s="17"/>
      <c r="M2751" s="17"/>
      <c r="N2751" s="17"/>
      <c r="O2751" s="17"/>
      <c r="P2751" s="17"/>
      <c r="Q2751" s="17"/>
      <c r="R2751" s="17"/>
      <c r="S2751" s="17"/>
      <c r="T2751" s="17"/>
      <c r="U2751" s="17"/>
      <c r="V2751" s="17"/>
      <c r="W2751" s="17"/>
      <c r="X2751" s="17"/>
      <c r="Y2751" s="17"/>
      <c r="Z2751" s="17"/>
      <c r="AA2751" s="17"/>
      <c r="AB2751" s="17"/>
      <c r="AC2751" s="17"/>
      <c r="AD2751" s="17"/>
      <c r="AE2751" s="17"/>
      <c r="AF2751" s="17"/>
      <c r="AG2751" s="17"/>
      <c r="AH2751" s="17"/>
      <c r="AI2751" s="17"/>
      <c r="AJ2751" s="17"/>
      <c r="AK2751" s="17"/>
      <c r="AL2751" s="17"/>
      <c r="AM2751" s="17"/>
      <c r="AN2751" s="17"/>
      <c r="AO2751" s="17"/>
      <c r="AP2751" s="17"/>
      <c r="AQ2751" s="17"/>
      <c r="AR2751" s="17"/>
      <c r="AS2751" s="17"/>
      <c r="AT2751" s="17"/>
      <c r="AU2751" s="17"/>
      <c r="AV2751" s="17"/>
      <c r="AW2751" s="17"/>
      <c r="AX2751" s="17"/>
      <c r="AY2751" s="17"/>
      <c r="AZ2751" s="17"/>
      <c r="BA2751" s="17"/>
      <c r="BB2751" s="17"/>
      <c r="BC2751" s="17"/>
      <c r="BD2751" s="17"/>
      <c r="BE2751" s="17"/>
      <c r="BF2751" s="17"/>
      <c r="BG2751" s="17"/>
    </row>
    <row r="2752" spans="2:59" x14ac:dyDescent="0.35">
      <c r="B2752" s="24" t="s">
        <v>331</v>
      </c>
      <c r="C2752" s="17"/>
      <c r="D2752" s="17"/>
      <c r="E2752" s="17"/>
      <c r="F2752" s="17"/>
      <c r="G2752" s="17"/>
      <c r="H2752" s="17"/>
      <c r="I2752" s="17"/>
      <c r="J2752" s="17"/>
      <c r="K2752" s="17"/>
      <c r="L2752" s="17"/>
      <c r="M2752" s="17"/>
      <c r="N2752" s="17"/>
      <c r="O2752" s="17"/>
      <c r="P2752" s="17"/>
      <c r="Q2752" s="17"/>
      <c r="R2752" s="17"/>
      <c r="S2752" s="17"/>
      <c r="T2752" s="17"/>
      <c r="U2752" s="17"/>
      <c r="V2752" s="17"/>
      <c r="W2752" s="17"/>
      <c r="X2752" s="17"/>
      <c r="Y2752" s="17"/>
      <c r="Z2752" s="17"/>
      <c r="AA2752" s="17"/>
      <c r="AB2752" s="17"/>
      <c r="AC2752" s="17"/>
      <c r="AD2752" s="17"/>
      <c r="AE2752" s="17"/>
      <c r="AF2752" s="17"/>
      <c r="AG2752" s="17"/>
      <c r="AH2752" s="17"/>
      <c r="AI2752" s="17"/>
      <c r="AJ2752" s="17"/>
      <c r="AK2752" s="17"/>
      <c r="AL2752" s="17"/>
      <c r="AM2752" s="17"/>
      <c r="AN2752" s="17"/>
      <c r="AO2752" s="17"/>
      <c r="AP2752" s="17"/>
      <c r="AQ2752" s="17"/>
      <c r="AR2752" s="17"/>
      <c r="AS2752" s="17"/>
      <c r="AT2752" s="17"/>
      <c r="AU2752" s="17"/>
      <c r="AV2752" s="17"/>
      <c r="AW2752" s="17"/>
      <c r="AX2752" s="17"/>
      <c r="AY2752" s="17"/>
      <c r="AZ2752" s="17"/>
      <c r="BA2752" s="17"/>
      <c r="BB2752" s="17"/>
      <c r="BC2752" s="17"/>
      <c r="BD2752" s="17"/>
      <c r="BE2752" s="17"/>
      <c r="BF2752" s="17"/>
      <c r="BG2752" s="17"/>
    </row>
    <row r="2753" spans="2:59" x14ac:dyDescent="0.35">
      <c r="B2753" t="s">
        <v>787</v>
      </c>
      <c r="C2753" s="17">
        <v>0.59848289234896102</v>
      </c>
      <c r="D2753" s="17">
        <v>0.55822894947220003</v>
      </c>
      <c r="E2753" s="17">
        <v>0.63700841057941504</v>
      </c>
      <c r="F2753" s="17"/>
      <c r="G2753" s="17">
        <v>0.59627765497322105</v>
      </c>
      <c r="H2753" s="17">
        <v>0.59351453274694899</v>
      </c>
      <c r="I2753" s="17">
        <v>0.538827529752818</v>
      </c>
      <c r="J2753" s="17">
        <v>0.69434700597272503</v>
      </c>
      <c r="K2753" s="17">
        <v>0.56821046287114496</v>
      </c>
      <c r="L2753" s="17">
        <v>0.59592131089449796</v>
      </c>
      <c r="M2753" s="17"/>
      <c r="N2753" s="17">
        <v>0.56277660116235195</v>
      </c>
      <c r="O2753" s="17">
        <v>0.66084910144618603</v>
      </c>
      <c r="P2753" s="17">
        <v>0.58379557591628495</v>
      </c>
      <c r="Q2753" s="17">
        <v>0.58890225727124401</v>
      </c>
      <c r="R2753" s="17"/>
      <c r="S2753" s="17">
        <v>0.59314484174780602</v>
      </c>
      <c r="T2753" s="17">
        <v>0.61829450567255795</v>
      </c>
      <c r="U2753" s="17">
        <v>0.70289942842041198</v>
      </c>
      <c r="V2753" s="17">
        <v>0.61239720491338101</v>
      </c>
      <c r="W2753" s="17">
        <v>0.58059652976421405</v>
      </c>
      <c r="X2753" s="17">
        <v>0.58385710880040298</v>
      </c>
      <c r="Y2753" s="17">
        <v>0.51199737858187</v>
      </c>
      <c r="Z2753" s="17">
        <v>0.71507643937156795</v>
      </c>
      <c r="AA2753" s="17">
        <v>0.54594466606418002</v>
      </c>
      <c r="AB2753" s="17">
        <v>0.57158758331036497</v>
      </c>
      <c r="AC2753" s="17">
        <v>0.64931573411365595</v>
      </c>
      <c r="AD2753" s="17">
        <v>0.55970690518753796</v>
      </c>
      <c r="AE2753" s="17"/>
      <c r="AF2753" s="17">
        <v>0.59879726481601303</v>
      </c>
      <c r="AG2753" s="17">
        <v>0.59284483612350802</v>
      </c>
      <c r="AH2753" s="17">
        <v>0.59191768751562601</v>
      </c>
      <c r="AI2753" s="17"/>
      <c r="AJ2753" s="17">
        <v>0.61822958153322005</v>
      </c>
      <c r="AK2753" s="17">
        <v>0.61952280816382299</v>
      </c>
      <c r="AL2753" s="17">
        <v>0.557759788880135</v>
      </c>
      <c r="AM2753" s="17">
        <v>0.38659696285430301</v>
      </c>
      <c r="AN2753" s="17">
        <v>0.64126308646233798</v>
      </c>
      <c r="AO2753" s="17"/>
      <c r="AP2753" s="17">
        <v>0.61412343401523495</v>
      </c>
      <c r="AQ2753" s="17">
        <v>0.595456736722899</v>
      </c>
      <c r="AR2753" s="17">
        <v>0.55913745116637004</v>
      </c>
      <c r="AS2753" s="17">
        <v>0.57198913971260101</v>
      </c>
      <c r="AT2753" s="17">
        <v>0.59401845921026997</v>
      </c>
      <c r="AU2753" s="17"/>
      <c r="AV2753" s="17">
        <v>0.62678970439631498</v>
      </c>
      <c r="AW2753" s="17">
        <v>0.61761472806616502</v>
      </c>
      <c r="AX2753" s="17">
        <v>0.54756560186131298</v>
      </c>
      <c r="AY2753" s="17">
        <v>0.57973214499903702</v>
      </c>
      <c r="AZ2753" s="17">
        <v>0.58252212037024698</v>
      </c>
      <c r="BA2753" s="17">
        <v>0.55365248320946403</v>
      </c>
      <c r="BB2753" s="17"/>
      <c r="BC2753" s="17">
        <v>0.61732233644601897</v>
      </c>
      <c r="BD2753" s="17">
        <v>0.58824295552056605</v>
      </c>
      <c r="BE2753" s="17">
        <v>0.62768835776843201</v>
      </c>
      <c r="BF2753" s="17">
        <v>0.54194102835368996</v>
      </c>
      <c r="BG2753" s="17">
        <v>0.81869643005705806</v>
      </c>
    </row>
    <row r="2754" spans="2:59" x14ac:dyDescent="0.35">
      <c r="B2754" t="s">
        <v>788</v>
      </c>
      <c r="C2754" s="17">
        <v>0.47208248159043298</v>
      </c>
      <c r="D2754" s="17">
        <v>0.439261362882371</v>
      </c>
      <c r="E2754" s="17">
        <v>0.50218730155410696</v>
      </c>
      <c r="F2754" s="17"/>
      <c r="G2754" s="17">
        <v>0.43532828506680299</v>
      </c>
      <c r="H2754" s="17">
        <v>0.48738256517356399</v>
      </c>
      <c r="I2754" s="17">
        <v>0.46556973541966201</v>
      </c>
      <c r="J2754" s="17">
        <v>0.48425425610807499</v>
      </c>
      <c r="K2754" s="17">
        <v>0.51660142969604095</v>
      </c>
      <c r="L2754" s="17">
        <v>0.45294550299724701</v>
      </c>
      <c r="M2754" s="17"/>
      <c r="N2754" s="17">
        <v>0.48483611401690802</v>
      </c>
      <c r="O2754" s="17">
        <v>0.48918149829276802</v>
      </c>
      <c r="P2754" s="17">
        <v>0.46921408380132101</v>
      </c>
      <c r="Q2754" s="17">
        <v>0.43940222581308902</v>
      </c>
      <c r="R2754" s="17"/>
      <c r="S2754" s="17">
        <v>0.41619899642701103</v>
      </c>
      <c r="T2754" s="17">
        <v>0.453316811698174</v>
      </c>
      <c r="U2754" s="17">
        <v>0.60682368522072905</v>
      </c>
      <c r="V2754" s="17">
        <v>0.464188097159346</v>
      </c>
      <c r="W2754" s="17">
        <v>0.50394471861395196</v>
      </c>
      <c r="X2754" s="17">
        <v>0.37810826773776302</v>
      </c>
      <c r="Y2754" s="17">
        <v>0.40775141203800502</v>
      </c>
      <c r="Z2754" s="17">
        <v>0.60448715828717603</v>
      </c>
      <c r="AA2754" s="17">
        <v>0.50230290054328997</v>
      </c>
      <c r="AB2754" s="17">
        <v>0.48698096123899398</v>
      </c>
      <c r="AC2754" s="17">
        <v>0.48839179049836901</v>
      </c>
      <c r="AD2754" s="17">
        <v>0.494362055075521</v>
      </c>
      <c r="AE2754" s="17"/>
      <c r="AF2754" s="17">
        <v>0.49588420258440102</v>
      </c>
      <c r="AG2754" s="17">
        <v>0.47734567605419698</v>
      </c>
      <c r="AH2754" s="17">
        <v>0.422618920195167</v>
      </c>
      <c r="AI2754" s="17"/>
      <c r="AJ2754" s="17">
        <v>0.498281458995459</v>
      </c>
      <c r="AK2754" s="17">
        <v>0.47888722885595802</v>
      </c>
      <c r="AL2754" s="17">
        <v>0.45037180496387802</v>
      </c>
      <c r="AM2754" s="17">
        <v>0.41563148653604898</v>
      </c>
      <c r="AN2754" s="17">
        <v>0.414391701226628</v>
      </c>
      <c r="AO2754" s="17"/>
      <c r="AP2754" s="17">
        <v>0.45982283132256202</v>
      </c>
      <c r="AQ2754" s="17">
        <v>0.45862526213681698</v>
      </c>
      <c r="AR2754" s="17">
        <v>0.52617314344910804</v>
      </c>
      <c r="AS2754" s="17">
        <v>0.52368931227666604</v>
      </c>
      <c r="AT2754" s="17">
        <v>0.52923214882005498</v>
      </c>
      <c r="AU2754" s="17"/>
      <c r="AV2754" s="17">
        <v>0.46508690723045498</v>
      </c>
      <c r="AW2754" s="17">
        <v>0.46291299835015998</v>
      </c>
      <c r="AX2754" s="17">
        <v>0.59630797484879505</v>
      </c>
      <c r="AY2754" s="17">
        <v>0.46127109436351899</v>
      </c>
      <c r="AZ2754" s="17">
        <v>0.47070468195237503</v>
      </c>
      <c r="BA2754" s="17">
        <v>0.46302710300623201</v>
      </c>
      <c r="BB2754" s="17"/>
      <c r="BC2754" s="17">
        <v>0.435275455411339</v>
      </c>
      <c r="BD2754" s="17">
        <v>0.45911572841639098</v>
      </c>
      <c r="BE2754" s="17">
        <v>0.49093971211794302</v>
      </c>
      <c r="BF2754" s="17">
        <v>0.49674369131641999</v>
      </c>
      <c r="BG2754" s="17">
        <v>0.60720137878940905</v>
      </c>
    </row>
    <row r="2755" spans="2:59" x14ac:dyDescent="0.35">
      <c r="B2755" t="s">
        <v>789</v>
      </c>
      <c r="C2755" s="17">
        <v>0.46698697555058899</v>
      </c>
      <c r="D2755" s="17">
        <v>0.46958333992013301</v>
      </c>
      <c r="E2755" s="17">
        <v>0.46211079043688802</v>
      </c>
      <c r="F2755" s="17"/>
      <c r="G2755" s="17">
        <v>0.37139452753430002</v>
      </c>
      <c r="H2755" s="17">
        <v>0.495211689070993</v>
      </c>
      <c r="I2755" s="17">
        <v>0.43567076967048302</v>
      </c>
      <c r="J2755" s="17">
        <v>0.52792112242871703</v>
      </c>
      <c r="K2755" s="17">
        <v>0.49693076325685998</v>
      </c>
      <c r="L2755" s="17">
        <v>0.46939455711345202</v>
      </c>
      <c r="M2755" s="17"/>
      <c r="N2755" s="17">
        <v>0.51766369171377102</v>
      </c>
      <c r="O2755" s="17">
        <v>0.50219797423896595</v>
      </c>
      <c r="P2755" s="17">
        <v>0.39965017067145298</v>
      </c>
      <c r="Q2755" s="17">
        <v>0.433168298474154</v>
      </c>
      <c r="R2755" s="17"/>
      <c r="S2755" s="17">
        <v>0.49726016244959498</v>
      </c>
      <c r="T2755" s="17">
        <v>0.50275931576257804</v>
      </c>
      <c r="U2755" s="17">
        <v>0.56497073202353698</v>
      </c>
      <c r="V2755" s="17">
        <v>0.40619159136073302</v>
      </c>
      <c r="W2755" s="17">
        <v>0.49344515865476102</v>
      </c>
      <c r="X2755" s="17">
        <v>0.37526413002013098</v>
      </c>
      <c r="Y2755" s="17">
        <v>0.49410816200319901</v>
      </c>
      <c r="Z2755" s="17">
        <v>0.48879444189695098</v>
      </c>
      <c r="AA2755" s="17">
        <v>0.35607071974274501</v>
      </c>
      <c r="AB2755" s="17">
        <v>0.497335576129386</v>
      </c>
      <c r="AC2755" s="17">
        <v>0.47714277922844001</v>
      </c>
      <c r="AD2755" s="17">
        <v>0.48457568414212898</v>
      </c>
      <c r="AE2755" s="17"/>
      <c r="AF2755" s="17">
        <v>0.45546286085124699</v>
      </c>
      <c r="AG2755" s="17">
        <v>0.49354172804512603</v>
      </c>
      <c r="AH2755" s="17">
        <v>0.43928560690374002</v>
      </c>
      <c r="AI2755" s="17"/>
      <c r="AJ2755" s="17">
        <v>0.45943323411139397</v>
      </c>
      <c r="AK2755" s="17">
        <v>0.49638171287905902</v>
      </c>
      <c r="AL2755" s="17">
        <v>0.46391813192599801</v>
      </c>
      <c r="AM2755" s="17">
        <v>0.56541922495824204</v>
      </c>
      <c r="AN2755" s="17">
        <v>0.452020326018299</v>
      </c>
      <c r="AO2755" s="17"/>
      <c r="AP2755" s="17">
        <v>0.43665065064804598</v>
      </c>
      <c r="AQ2755" s="17">
        <v>0.48997011930398898</v>
      </c>
      <c r="AR2755" s="17">
        <v>0.55951807750993199</v>
      </c>
      <c r="AS2755" s="17">
        <v>0.423585331954066</v>
      </c>
      <c r="AT2755" s="17">
        <v>0.52215799372360605</v>
      </c>
      <c r="AU2755" s="17"/>
      <c r="AV2755" s="17">
        <v>0.47909437338534699</v>
      </c>
      <c r="AW2755" s="17">
        <v>0.461593542837198</v>
      </c>
      <c r="AX2755" s="17">
        <v>0.57116988253934697</v>
      </c>
      <c r="AY2755" s="17">
        <v>0.44060709635787199</v>
      </c>
      <c r="AZ2755" s="17">
        <v>0.47085200442765701</v>
      </c>
      <c r="BA2755" s="17">
        <v>0.45065639593323398</v>
      </c>
      <c r="BB2755" s="17"/>
      <c r="BC2755" s="17">
        <v>0.39102478356170001</v>
      </c>
      <c r="BD2755" s="17">
        <v>0.44791837970269199</v>
      </c>
      <c r="BE2755" s="17">
        <v>0.490119437330512</v>
      </c>
      <c r="BF2755" s="17">
        <v>0.54873973952133703</v>
      </c>
      <c r="BG2755" s="17">
        <v>0.58713822876111799</v>
      </c>
    </row>
    <row r="2756" spans="2:59" x14ac:dyDescent="0.35">
      <c r="B2756" t="s">
        <v>790</v>
      </c>
      <c r="C2756" s="17">
        <v>0.36859541774891502</v>
      </c>
      <c r="D2756" s="17">
        <v>0.324906023244177</v>
      </c>
      <c r="E2756" s="17">
        <v>0.408529774882611</v>
      </c>
      <c r="F2756" s="17"/>
      <c r="G2756" s="17">
        <v>0.42481030902433897</v>
      </c>
      <c r="H2756" s="17">
        <v>0.37447429930293202</v>
      </c>
      <c r="I2756" s="17">
        <v>0.35337250075061799</v>
      </c>
      <c r="J2756" s="17">
        <v>0.34765889594121202</v>
      </c>
      <c r="K2756" s="17">
        <v>0.38776924624993098</v>
      </c>
      <c r="L2756" s="17">
        <v>0.34035222991960401</v>
      </c>
      <c r="M2756" s="17"/>
      <c r="N2756" s="17">
        <v>0.35149727061196601</v>
      </c>
      <c r="O2756" s="17">
        <v>0.39348149095608198</v>
      </c>
      <c r="P2756" s="17">
        <v>0.36806479589517399</v>
      </c>
      <c r="Q2756" s="17">
        <v>0.35967800829038399</v>
      </c>
      <c r="R2756" s="17"/>
      <c r="S2756" s="17">
        <v>0.34552514415830698</v>
      </c>
      <c r="T2756" s="17">
        <v>0.400830866593897</v>
      </c>
      <c r="U2756" s="17">
        <v>0.38963437683196001</v>
      </c>
      <c r="V2756" s="17">
        <v>0.39750266719066601</v>
      </c>
      <c r="W2756" s="17">
        <v>0.33492671652568001</v>
      </c>
      <c r="X2756" s="17">
        <v>0.36480067319506698</v>
      </c>
      <c r="Y2756" s="17">
        <v>0.264225956640881</v>
      </c>
      <c r="Z2756" s="17">
        <v>0.43984266480502698</v>
      </c>
      <c r="AA2756" s="17">
        <v>0.35595298379380103</v>
      </c>
      <c r="AB2756" s="17">
        <v>0.39671372733139498</v>
      </c>
      <c r="AC2756" s="17">
        <v>0.411923643425949</v>
      </c>
      <c r="AD2756" s="17">
        <v>0.37535604581918902</v>
      </c>
      <c r="AE2756" s="17"/>
      <c r="AF2756" s="17">
        <v>0.338179508961025</v>
      </c>
      <c r="AG2756" s="17">
        <v>0.36029789654591998</v>
      </c>
      <c r="AH2756" s="17">
        <v>0.369197381566019</v>
      </c>
      <c r="AI2756" s="17"/>
      <c r="AJ2756" s="17">
        <v>0.34178743591559102</v>
      </c>
      <c r="AK2756" s="17">
        <v>0.338057301244782</v>
      </c>
      <c r="AL2756" s="17">
        <v>0.33518419510956199</v>
      </c>
      <c r="AM2756" s="17">
        <v>0.41299640080302602</v>
      </c>
      <c r="AN2756" s="17">
        <v>0.444865654358577</v>
      </c>
      <c r="AO2756" s="17"/>
      <c r="AP2756" s="17">
        <v>0.32346763363696002</v>
      </c>
      <c r="AQ2756" s="17">
        <v>0.36103760329949097</v>
      </c>
      <c r="AR2756" s="17">
        <v>0.32989372827737201</v>
      </c>
      <c r="AS2756" s="17">
        <v>0.41456860282678898</v>
      </c>
      <c r="AT2756" s="17">
        <v>0.41125950020685897</v>
      </c>
      <c r="AU2756" s="17"/>
      <c r="AV2756" s="17">
        <v>0.34963608701861698</v>
      </c>
      <c r="AW2756" s="17">
        <v>0.36641181275808998</v>
      </c>
      <c r="AX2756" s="17">
        <v>0.39932885279592201</v>
      </c>
      <c r="AY2756" s="17">
        <v>0.41905745484003298</v>
      </c>
      <c r="AZ2756" s="17">
        <v>0.386114608176445</v>
      </c>
      <c r="BA2756" s="17">
        <v>0.302481480165469</v>
      </c>
      <c r="BB2756" s="17"/>
      <c r="BC2756" s="17">
        <v>0.34830239083894299</v>
      </c>
      <c r="BD2756" s="17">
        <v>0.36481264576063799</v>
      </c>
      <c r="BE2756" s="17">
        <v>0.35841358189945199</v>
      </c>
      <c r="BF2756" s="17">
        <v>0.43300254160782597</v>
      </c>
      <c r="BG2756" s="17">
        <v>0.403747128086689</v>
      </c>
    </row>
    <row r="2757" spans="2:59" x14ac:dyDescent="0.35">
      <c r="B2757" t="s">
        <v>791</v>
      </c>
      <c r="C2757" s="17">
        <v>0.35787737725365298</v>
      </c>
      <c r="D2757" s="17">
        <v>0.36298330110044102</v>
      </c>
      <c r="E2757" s="17">
        <v>0.35222984111022698</v>
      </c>
      <c r="F2757" s="17"/>
      <c r="G2757" s="17">
        <v>0.337863075405062</v>
      </c>
      <c r="H2757" s="17">
        <v>0.36273344403201702</v>
      </c>
      <c r="I2757" s="17">
        <v>0.350919194618595</v>
      </c>
      <c r="J2757" s="17">
        <v>0.45463264079107202</v>
      </c>
      <c r="K2757" s="17">
        <v>0.37117889958441302</v>
      </c>
      <c r="L2757" s="17">
        <v>0.28963676511351599</v>
      </c>
      <c r="M2757" s="17"/>
      <c r="N2757" s="17">
        <v>0.40488435648187099</v>
      </c>
      <c r="O2757" s="17">
        <v>0.34933531200871698</v>
      </c>
      <c r="P2757" s="17">
        <v>0.33620482287363501</v>
      </c>
      <c r="Q2757" s="17">
        <v>0.33350282991359198</v>
      </c>
      <c r="R2757" s="17"/>
      <c r="S2757" s="17">
        <v>0.359935189334186</v>
      </c>
      <c r="T2757" s="17">
        <v>0.36093201657205698</v>
      </c>
      <c r="U2757" s="17">
        <v>0.44880921038062999</v>
      </c>
      <c r="V2757" s="17">
        <v>0.37043141185357797</v>
      </c>
      <c r="W2757" s="17">
        <v>0.29240868608971299</v>
      </c>
      <c r="X2757" s="17">
        <v>0.42094402052595298</v>
      </c>
      <c r="Y2757" s="17">
        <v>0.276228365866035</v>
      </c>
      <c r="Z2757" s="17">
        <v>0.49028046816446202</v>
      </c>
      <c r="AA2757" s="17">
        <v>0.28835553784243101</v>
      </c>
      <c r="AB2757" s="17">
        <v>0.33828540816258101</v>
      </c>
      <c r="AC2757" s="17">
        <v>0.35405393167548599</v>
      </c>
      <c r="AD2757" s="17">
        <v>0.36482847937964702</v>
      </c>
      <c r="AE2757" s="17"/>
      <c r="AF2757" s="17">
        <v>0.33706048887579099</v>
      </c>
      <c r="AG2757" s="17">
        <v>0.37264468914321902</v>
      </c>
      <c r="AH2757" s="17">
        <v>0.325956498625949</v>
      </c>
      <c r="AI2757" s="17"/>
      <c r="AJ2757" s="17">
        <v>0.31050194571571998</v>
      </c>
      <c r="AK2757" s="17">
        <v>0.39103829230911002</v>
      </c>
      <c r="AL2757" s="17">
        <v>0.35640186891311898</v>
      </c>
      <c r="AM2757" s="17">
        <v>0.37593645659200903</v>
      </c>
      <c r="AN2757" s="17">
        <v>0.335778859692557</v>
      </c>
      <c r="AO2757" s="17"/>
      <c r="AP2757" s="17">
        <v>0.27344165488640798</v>
      </c>
      <c r="AQ2757" s="17">
        <v>0.38584553134187799</v>
      </c>
      <c r="AR2757" s="17">
        <v>0.29386944832490403</v>
      </c>
      <c r="AS2757" s="17">
        <v>0.35551144937595902</v>
      </c>
      <c r="AT2757" s="17">
        <v>0.43829814769632602</v>
      </c>
      <c r="AU2757" s="17"/>
      <c r="AV2757" s="17">
        <v>0.38989255214962598</v>
      </c>
      <c r="AW2757" s="17">
        <v>0.287021590829387</v>
      </c>
      <c r="AX2757" s="17">
        <v>0.33395464227827099</v>
      </c>
      <c r="AY2757" s="17">
        <v>0.34766136572253997</v>
      </c>
      <c r="AZ2757" s="17">
        <v>0.45874062388739301</v>
      </c>
      <c r="BA2757" s="17">
        <v>0.398023174004764</v>
      </c>
      <c r="BB2757" s="17"/>
      <c r="BC2757" s="17">
        <v>0.325780817009101</v>
      </c>
      <c r="BD2757" s="17">
        <v>0.34367253567248701</v>
      </c>
      <c r="BE2757" s="17">
        <v>0.34981799218126503</v>
      </c>
      <c r="BF2757" s="17">
        <v>0.423074159318792</v>
      </c>
      <c r="BG2757" s="17">
        <v>0.512422703862357</v>
      </c>
    </row>
    <row r="2758" spans="2:59" x14ac:dyDescent="0.35">
      <c r="B2758" t="s">
        <v>792</v>
      </c>
      <c r="C2758" s="17">
        <v>0.309451118634546</v>
      </c>
      <c r="D2758" s="17">
        <v>0.29982210638080398</v>
      </c>
      <c r="E2758" s="17">
        <v>0.317921574655957</v>
      </c>
      <c r="F2758" s="17"/>
      <c r="G2758" s="17">
        <v>0.33086708150886401</v>
      </c>
      <c r="H2758" s="17">
        <v>0.23257027830216501</v>
      </c>
      <c r="I2758" s="17">
        <v>0.33200610908440997</v>
      </c>
      <c r="J2758" s="17">
        <v>0.35466897397686498</v>
      </c>
      <c r="K2758" s="17">
        <v>0.30772862669943302</v>
      </c>
      <c r="L2758" s="17">
        <v>0.30689931743043702</v>
      </c>
      <c r="M2758" s="17"/>
      <c r="N2758" s="17">
        <v>0.29238379401590803</v>
      </c>
      <c r="O2758" s="17">
        <v>0.310695718661398</v>
      </c>
      <c r="P2758" s="17">
        <v>0.321040995995028</v>
      </c>
      <c r="Q2758" s="17">
        <v>0.31461650433986799</v>
      </c>
      <c r="R2758" s="17"/>
      <c r="S2758" s="17">
        <v>0.316121877825421</v>
      </c>
      <c r="T2758" s="17">
        <v>0.36447147188239498</v>
      </c>
      <c r="U2758" s="17">
        <v>0.404183268953</v>
      </c>
      <c r="V2758" s="17">
        <v>0.35797886809052698</v>
      </c>
      <c r="W2758" s="17">
        <v>0.23250768455752099</v>
      </c>
      <c r="X2758" s="17">
        <v>0.36322908875131199</v>
      </c>
      <c r="Y2758" s="17">
        <v>0.18849631652264601</v>
      </c>
      <c r="Z2758" s="17">
        <v>0.316273569051504</v>
      </c>
      <c r="AA2758" s="17">
        <v>0.27222639034944401</v>
      </c>
      <c r="AB2758" s="17">
        <v>0.29346853323983302</v>
      </c>
      <c r="AC2758" s="17">
        <v>0.264445877320721</v>
      </c>
      <c r="AD2758" s="17">
        <v>0.25148858880034602</v>
      </c>
      <c r="AE2758" s="17"/>
      <c r="AF2758" s="17">
        <v>0.31701132564231999</v>
      </c>
      <c r="AG2758" s="17">
        <v>0.31145612842510101</v>
      </c>
      <c r="AH2758" s="17">
        <v>0.275450944027611</v>
      </c>
      <c r="AI2758" s="17"/>
      <c r="AJ2758" s="17">
        <v>0.297184552726796</v>
      </c>
      <c r="AK2758" s="17">
        <v>0.29645743470757102</v>
      </c>
      <c r="AL2758" s="17">
        <v>0.24166504130157401</v>
      </c>
      <c r="AM2758" s="17">
        <v>0.51437729464272597</v>
      </c>
      <c r="AN2758" s="17">
        <v>0.36076087582239902</v>
      </c>
      <c r="AO2758" s="17"/>
      <c r="AP2758" s="17">
        <v>0.282302438601018</v>
      </c>
      <c r="AQ2758" s="17">
        <v>0.29988810492248702</v>
      </c>
      <c r="AR2758" s="17">
        <v>0.30501387941545799</v>
      </c>
      <c r="AS2758" s="17">
        <v>0.33555385613980498</v>
      </c>
      <c r="AT2758" s="17">
        <v>0.30897741621604402</v>
      </c>
      <c r="AU2758" s="17"/>
      <c r="AV2758" s="17">
        <v>0.29929798155278098</v>
      </c>
      <c r="AW2758" s="17">
        <v>0.25350684278421398</v>
      </c>
      <c r="AX2758" s="17">
        <v>0.37260941625699601</v>
      </c>
      <c r="AY2758" s="17">
        <v>0.388434340312452</v>
      </c>
      <c r="AZ2758" s="17">
        <v>0.26074793816965203</v>
      </c>
      <c r="BA2758" s="17">
        <v>0.27565312637946399</v>
      </c>
      <c r="BB2758" s="17"/>
      <c r="BC2758" s="17">
        <v>0.30579389063690798</v>
      </c>
      <c r="BD2758" s="17">
        <v>0.30644652415951201</v>
      </c>
      <c r="BE2758" s="17">
        <v>0.29343564914946801</v>
      </c>
      <c r="BF2758" s="17">
        <v>0.320505939016268</v>
      </c>
      <c r="BG2758" s="17">
        <v>0.431437650331149</v>
      </c>
    </row>
    <row r="2759" spans="2:59" x14ac:dyDescent="0.35">
      <c r="B2759" t="s">
        <v>793</v>
      </c>
      <c r="C2759" s="17">
        <v>0.27232451487162201</v>
      </c>
      <c r="D2759" s="17">
        <v>0.25493033615614102</v>
      </c>
      <c r="E2759" s="17">
        <v>0.28813504783378602</v>
      </c>
      <c r="F2759" s="17"/>
      <c r="G2759" s="17">
        <v>0.27125759691629697</v>
      </c>
      <c r="H2759" s="17">
        <v>0.33449962477859402</v>
      </c>
      <c r="I2759" s="17">
        <v>0.24038205285148101</v>
      </c>
      <c r="J2759" s="17">
        <v>0.34015260605662101</v>
      </c>
      <c r="K2759" s="17">
        <v>0.266882943282723</v>
      </c>
      <c r="L2759" s="17">
        <v>0.196641356841391</v>
      </c>
      <c r="M2759" s="17"/>
      <c r="N2759" s="17">
        <v>0.307476244398659</v>
      </c>
      <c r="O2759" s="17">
        <v>0.28953283266722901</v>
      </c>
      <c r="P2759" s="17">
        <v>0.256075201350982</v>
      </c>
      <c r="Q2759" s="17">
        <v>0.22891481608175199</v>
      </c>
      <c r="R2759" s="17"/>
      <c r="S2759" s="17">
        <v>0.33023609900586198</v>
      </c>
      <c r="T2759" s="17">
        <v>0.28940568769240599</v>
      </c>
      <c r="U2759" s="17">
        <v>0.257177554162619</v>
      </c>
      <c r="V2759" s="17">
        <v>0.23301165063972601</v>
      </c>
      <c r="W2759" s="17">
        <v>0.26315791242672998</v>
      </c>
      <c r="X2759" s="17">
        <v>0.23606838256002699</v>
      </c>
      <c r="Y2759" s="17">
        <v>0.30576367755502998</v>
      </c>
      <c r="Z2759" s="17">
        <v>0.25835361484652303</v>
      </c>
      <c r="AA2759" s="17">
        <v>0.190628750747069</v>
      </c>
      <c r="AB2759" s="17">
        <v>0.29385997958433402</v>
      </c>
      <c r="AC2759" s="17">
        <v>0.35423065476718102</v>
      </c>
      <c r="AD2759" s="17">
        <v>0.22823815200606501</v>
      </c>
      <c r="AE2759" s="17"/>
      <c r="AF2759" s="17">
        <v>0.20742935773965501</v>
      </c>
      <c r="AG2759" s="17">
        <v>0.32455534047003298</v>
      </c>
      <c r="AH2759" s="17">
        <v>0.234493524378071</v>
      </c>
      <c r="AI2759" s="17"/>
      <c r="AJ2759" s="17">
        <v>0.23056631221906301</v>
      </c>
      <c r="AK2759" s="17">
        <v>0.31318634673732898</v>
      </c>
      <c r="AL2759" s="17">
        <v>0.36685497242245702</v>
      </c>
      <c r="AM2759" s="17">
        <v>0.133484188484468</v>
      </c>
      <c r="AN2759" s="17">
        <v>0.19819843650753699</v>
      </c>
      <c r="AO2759" s="17"/>
      <c r="AP2759" s="17">
        <v>0.228311363482331</v>
      </c>
      <c r="AQ2759" s="17">
        <v>0.31392693060985799</v>
      </c>
      <c r="AR2759" s="17">
        <v>0.26517008458873498</v>
      </c>
      <c r="AS2759" s="17">
        <v>0.21084010213408999</v>
      </c>
      <c r="AT2759" s="17">
        <v>0.37876353418520098</v>
      </c>
      <c r="AU2759" s="17"/>
      <c r="AV2759" s="17">
        <v>0.313507790149333</v>
      </c>
      <c r="AW2759" s="17">
        <v>0.25519947868583698</v>
      </c>
      <c r="AX2759" s="17">
        <v>0.34856406423397202</v>
      </c>
      <c r="AY2759" s="17">
        <v>0.206042346150214</v>
      </c>
      <c r="AZ2759" s="17">
        <v>0.32797439545830198</v>
      </c>
      <c r="BA2759" s="17">
        <v>0.190628120584341</v>
      </c>
      <c r="BB2759" s="17"/>
      <c r="BC2759" s="17">
        <v>0.230783339222632</v>
      </c>
      <c r="BD2759" s="17">
        <v>0.271354334047963</v>
      </c>
      <c r="BE2759" s="17">
        <v>0.28701766372501403</v>
      </c>
      <c r="BF2759" s="17">
        <v>0.35883738902458101</v>
      </c>
      <c r="BG2759" s="17">
        <v>0.40704609241408701</v>
      </c>
    </row>
    <row r="2760" spans="2:59" x14ac:dyDescent="0.35">
      <c r="B2760" t="s">
        <v>122</v>
      </c>
      <c r="C2760" s="17">
        <v>3.2566934353526297E-2</v>
      </c>
      <c r="D2760" s="17">
        <v>4.3971752533808202E-2</v>
      </c>
      <c r="E2760" s="17">
        <v>2.1597297731961299E-2</v>
      </c>
      <c r="F2760" s="17"/>
      <c r="G2760" s="17">
        <v>2.3824548567123401E-2</v>
      </c>
      <c r="H2760" s="17">
        <v>1.7394864453179702E-2</v>
      </c>
      <c r="I2760" s="17">
        <v>2.57054859880185E-2</v>
      </c>
      <c r="J2760" s="17">
        <v>4.2343857705606301E-2</v>
      </c>
      <c r="K2760" s="17">
        <v>4.2647503399642503E-2</v>
      </c>
      <c r="L2760" s="17">
        <v>4.30388208265058E-2</v>
      </c>
      <c r="M2760" s="17"/>
      <c r="N2760" s="17">
        <v>2.6961897003640999E-2</v>
      </c>
      <c r="O2760" s="17">
        <v>2.8095493527934199E-2</v>
      </c>
      <c r="P2760" s="17">
        <v>3.8633624934670902E-2</v>
      </c>
      <c r="Q2760" s="17">
        <v>3.8517492330647198E-2</v>
      </c>
      <c r="R2760" s="17"/>
      <c r="S2760" s="17">
        <v>2.39022996028097E-2</v>
      </c>
      <c r="T2760" s="17">
        <v>2.5085205187284101E-2</v>
      </c>
      <c r="U2760" s="17">
        <v>3.8535387763583603E-2</v>
      </c>
      <c r="V2760" s="17">
        <v>3.9768193246535903E-2</v>
      </c>
      <c r="W2760" s="17">
        <v>5.35043917679918E-2</v>
      </c>
      <c r="X2760" s="17">
        <v>0</v>
      </c>
      <c r="Y2760" s="17">
        <v>3.5721807976480197E-2</v>
      </c>
      <c r="Z2760" s="17">
        <v>0</v>
      </c>
      <c r="AA2760" s="17">
        <v>5.8776864356300702E-2</v>
      </c>
      <c r="AB2760" s="17">
        <v>3.0324585973284201E-2</v>
      </c>
      <c r="AC2760" s="17">
        <v>3.5559199189384397E-2</v>
      </c>
      <c r="AD2760" s="17">
        <v>6.1504146523121597E-2</v>
      </c>
      <c r="AE2760" s="17"/>
      <c r="AF2760" s="17">
        <v>3.4141244412366101E-2</v>
      </c>
      <c r="AG2760" s="17">
        <v>2.3304840629470899E-2</v>
      </c>
      <c r="AH2760" s="17">
        <v>5.9859224310408403E-2</v>
      </c>
      <c r="AI2760" s="17"/>
      <c r="AJ2760" s="17">
        <v>2.3931764049748599E-2</v>
      </c>
      <c r="AK2760" s="17">
        <v>2.3230535948568599E-2</v>
      </c>
      <c r="AL2760" s="17">
        <v>9.7081713373809705E-2</v>
      </c>
      <c r="AM2760" s="17">
        <v>3.45909911874029E-2</v>
      </c>
      <c r="AN2760" s="17">
        <v>4.35019341380447E-2</v>
      </c>
      <c r="AO2760" s="17"/>
      <c r="AP2760" s="17">
        <v>1.6473119091648902E-2</v>
      </c>
      <c r="AQ2760" s="17">
        <v>3.4313930906444003E-2</v>
      </c>
      <c r="AR2760" s="17">
        <v>6.6675246884268694E-2</v>
      </c>
      <c r="AS2760" s="17">
        <v>2.75387047640001E-2</v>
      </c>
      <c r="AT2760" s="17">
        <v>0</v>
      </c>
      <c r="AU2760" s="17"/>
      <c r="AV2760" s="17">
        <v>1.6822667218034899E-2</v>
      </c>
      <c r="AW2760" s="17">
        <v>3.2003707939478897E-2</v>
      </c>
      <c r="AX2760" s="17">
        <v>5.98790212959237E-2</v>
      </c>
      <c r="AY2760" s="17">
        <v>2.5290363368203998E-2</v>
      </c>
      <c r="AZ2760" s="17">
        <v>2.84292709736233E-2</v>
      </c>
      <c r="BA2760" s="17">
        <v>3.4349070861268802E-2</v>
      </c>
      <c r="BB2760" s="17"/>
      <c r="BC2760" s="17">
        <v>5.1467934376556099E-2</v>
      </c>
      <c r="BD2760" s="17">
        <v>2.8800050875996099E-2</v>
      </c>
      <c r="BE2760" s="17">
        <v>3.6045894725016098E-2</v>
      </c>
      <c r="BF2760" s="17">
        <v>1.5930862579155498E-2</v>
      </c>
      <c r="BG2760" s="17">
        <v>0</v>
      </c>
    </row>
    <row r="2761" spans="2:59" x14ac:dyDescent="0.35">
      <c r="B2761" t="s">
        <v>123</v>
      </c>
      <c r="C2761" s="17">
        <v>9.1834359258967005E-2</v>
      </c>
      <c r="D2761" s="17">
        <v>8.3840996763154096E-2</v>
      </c>
      <c r="E2761" s="17">
        <v>9.8234477105569401E-2</v>
      </c>
      <c r="F2761" s="17"/>
      <c r="G2761" s="17">
        <v>3.98385562882273E-2</v>
      </c>
      <c r="H2761" s="17">
        <v>4.0300483330067402E-2</v>
      </c>
      <c r="I2761" s="17">
        <v>0.11862946181127799</v>
      </c>
      <c r="J2761" s="17">
        <v>3.6299036742741E-2</v>
      </c>
      <c r="K2761" s="17">
        <v>0.142726799982551</v>
      </c>
      <c r="L2761" s="17">
        <v>0.16206403369354999</v>
      </c>
      <c r="M2761" s="17"/>
      <c r="N2761" s="17">
        <v>6.88129306822272E-2</v>
      </c>
      <c r="O2761" s="17">
        <v>7.6700462440554895E-2</v>
      </c>
      <c r="P2761" s="17">
        <v>0.113826294724385</v>
      </c>
      <c r="Q2761" s="17">
        <v>0.115282255155538</v>
      </c>
      <c r="R2761" s="17"/>
      <c r="S2761" s="17">
        <v>6.2853010828892206E-2</v>
      </c>
      <c r="T2761" s="17">
        <v>9.89445821982438E-2</v>
      </c>
      <c r="U2761" s="17">
        <v>5.52927634061125E-2</v>
      </c>
      <c r="V2761" s="17">
        <v>5.6375609038474897E-2</v>
      </c>
      <c r="W2761" s="17">
        <v>6.2921299631282193E-2</v>
      </c>
      <c r="X2761" s="17">
        <v>0.113241301134844</v>
      </c>
      <c r="Y2761" s="17">
        <v>0.11055887554841</v>
      </c>
      <c r="Z2761" s="17">
        <v>0.13310957192157299</v>
      </c>
      <c r="AA2761" s="17">
        <v>0.110542045664272</v>
      </c>
      <c r="AB2761" s="17">
        <v>0.15673057446594801</v>
      </c>
      <c r="AC2761" s="17">
        <v>3.5133907496720802E-2</v>
      </c>
      <c r="AD2761" s="17">
        <v>0.14282567802250201</v>
      </c>
      <c r="AE2761" s="17"/>
      <c r="AF2761" s="17">
        <v>0.114903335837269</v>
      </c>
      <c r="AG2761" s="17">
        <v>8.0008813997203998E-2</v>
      </c>
      <c r="AH2761" s="17">
        <v>0.11707348171062799</v>
      </c>
      <c r="AI2761" s="17"/>
      <c r="AJ2761" s="17">
        <v>0.12783522998393901</v>
      </c>
      <c r="AK2761" s="17">
        <v>5.0298064917308698E-2</v>
      </c>
      <c r="AL2761" s="17">
        <v>6.3733372114693307E-2</v>
      </c>
      <c r="AM2761" s="17">
        <v>0.104410045043429</v>
      </c>
      <c r="AN2761" s="17">
        <v>9.6420153654633897E-2</v>
      </c>
      <c r="AO2761" s="17"/>
      <c r="AP2761" s="17">
        <v>0.134616085135363</v>
      </c>
      <c r="AQ2761" s="17">
        <v>6.9113103914965501E-2</v>
      </c>
      <c r="AR2761" s="17">
        <v>6.6623780076596806E-2</v>
      </c>
      <c r="AS2761" s="17">
        <v>7.5692039716310305E-2</v>
      </c>
      <c r="AT2761" s="17">
        <v>5.8004806574500897E-2</v>
      </c>
      <c r="AU2761" s="17"/>
      <c r="AV2761" s="17">
        <v>5.0503390835017502E-2</v>
      </c>
      <c r="AW2761" s="17">
        <v>0.117907844486129</v>
      </c>
      <c r="AX2761" s="17">
        <v>5.9029076030424898E-2</v>
      </c>
      <c r="AY2761" s="17">
        <v>8.9715572635051297E-2</v>
      </c>
      <c r="AZ2761" s="17">
        <v>5.3381374215668097E-2</v>
      </c>
      <c r="BA2761" s="17">
        <v>0.20265835564142101</v>
      </c>
      <c r="BB2761" s="17"/>
      <c r="BC2761" s="17">
        <v>0.113408980808673</v>
      </c>
      <c r="BD2761" s="17">
        <v>9.6823688223991303E-2</v>
      </c>
      <c r="BE2761" s="17">
        <v>7.4030361472029099E-2</v>
      </c>
      <c r="BF2761" s="17">
        <v>4.8052984060876699E-2</v>
      </c>
      <c r="BG2761" s="17">
        <v>0</v>
      </c>
    </row>
    <row r="2762" spans="2:59" x14ac:dyDescent="0.35">
      <c r="C2762" s="17"/>
      <c r="D2762" s="17"/>
      <c r="E2762" s="17"/>
      <c r="F2762" s="17"/>
      <c r="G2762" s="17"/>
      <c r="H2762" s="17"/>
      <c r="I2762" s="17"/>
      <c r="J2762" s="17"/>
      <c r="K2762" s="17"/>
      <c r="L2762" s="17"/>
      <c r="M2762" s="17"/>
      <c r="N2762" s="17"/>
      <c r="O2762" s="17"/>
      <c r="P2762" s="17"/>
      <c r="Q2762" s="17"/>
      <c r="R2762" s="17"/>
      <c r="S2762" s="17"/>
      <c r="T2762" s="17"/>
      <c r="U2762" s="17"/>
      <c r="V2762" s="17"/>
      <c r="W2762" s="17"/>
      <c r="X2762" s="17"/>
      <c r="Y2762" s="17"/>
      <c r="Z2762" s="17"/>
      <c r="AA2762" s="17"/>
      <c r="AB2762" s="17"/>
      <c r="AC2762" s="17"/>
      <c r="AD2762" s="17"/>
      <c r="AE2762" s="17"/>
      <c r="AF2762" s="17"/>
      <c r="AG2762" s="17"/>
      <c r="AH2762" s="17"/>
      <c r="AI2762" s="17"/>
      <c r="AJ2762" s="17"/>
      <c r="AK2762" s="17"/>
      <c r="AL2762" s="17"/>
      <c r="AM2762" s="17"/>
      <c r="AN2762" s="17"/>
      <c r="AO2762" s="17"/>
      <c r="AP2762" s="17"/>
      <c r="AQ2762" s="17"/>
      <c r="AR2762" s="17"/>
      <c r="AS2762" s="17"/>
      <c r="AT2762" s="17"/>
      <c r="AU2762" s="17"/>
      <c r="AV2762" s="17"/>
      <c r="AW2762" s="17"/>
      <c r="AX2762" s="17"/>
      <c r="AY2762" s="17"/>
      <c r="AZ2762" s="17"/>
      <c r="BA2762" s="17"/>
      <c r="BB2762" s="17"/>
      <c r="BC2762" s="17"/>
      <c r="BD2762" s="17"/>
      <c r="BE2762" s="17"/>
      <c r="BF2762" s="17"/>
      <c r="BG2762" s="17"/>
    </row>
    <row r="2763" spans="2:59" x14ac:dyDescent="0.35">
      <c r="B2763" s="6" t="s">
        <v>800</v>
      </c>
      <c r="C2763" s="17"/>
      <c r="D2763" s="17"/>
      <c r="E2763" s="17"/>
      <c r="F2763" s="17"/>
      <c r="G2763" s="17"/>
      <c r="H2763" s="17"/>
      <c r="I2763" s="17"/>
      <c r="J2763" s="17"/>
      <c r="K2763" s="17"/>
      <c r="L2763" s="17"/>
      <c r="M2763" s="17"/>
      <c r="N2763" s="17"/>
      <c r="O2763" s="17"/>
      <c r="P2763" s="17"/>
      <c r="Q2763" s="17"/>
      <c r="R2763" s="17"/>
      <c r="S2763" s="17"/>
      <c r="T2763" s="17"/>
      <c r="U2763" s="17"/>
      <c r="V2763" s="17"/>
      <c r="W2763" s="17"/>
      <c r="X2763" s="17"/>
      <c r="Y2763" s="17"/>
      <c r="Z2763" s="17"/>
      <c r="AA2763" s="17"/>
      <c r="AB2763" s="17"/>
      <c r="AC2763" s="17"/>
      <c r="AD2763" s="17"/>
      <c r="AE2763" s="17"/>
      <c r="AF2763" s="17"/>
      <c r="AG2763" s="17"/>
      <c r="AH2763" s="17"/>
      <c r="AI2763" s="17"/>
      <c r="AJ2763" s="17"/>
      <c r="AK2763" s="17"/>
      <c r="AL2763" s="17"/>
      <c r="AM2763" s="17"/>
      <c r="AN2763" s="17"/>
      <c r="AO2763" s="17"/>
      <c r="AP2763" s="17"/>
      <c r="AQ2763" s="17"/>
      <c r="AR2763" s="17"/>
      <c r="AS2763" s="17"/>
      <c r="AT2763" s="17"/>
      <c r="AU2763" s="17"/>
      <c r="AV2763" s="17"/>
      <c r="AW2763" s="17"/>
      <c r="AX2763" s="17"/>
      <c r="AY2763" s="17"/>
      <c r="AZ2763" s="17"/>
      <c r="BA2763" s="17"/>
      <c r="BB2763" s="17"/>
      <c r="BC2763" s="17"/>
      <c r="BD2763" s="17"/>
      <c r="BE2763" s="17"/>
      <c r="BF2763" s="17"/>
      <c r="BG2763" s="17"/>
    </row>
    <row r="2764" spans="2:59" x14ac:dyDescent="0.35">
      <c r="B2764" s="24" t="s">
        <v>331</v>
      </c>
      <c r="C2764" s="17"/>
      <c r="D2764" s="17"/>
      <c r="E2764" s="17"/>
      <c r="F2764" s="17"/>
      <c r="G2764" s="17"/>
      <c r="H2764" s="17"/>
      <c r="I2764" s="17"/>
      <c r="J2764" s="17"/>
      <c r="K2764" s="17"/>
      <c r="L2764" s="17"/>
      <c r="M2764" s="17"/>
      <c r="N2764" s="17"/>
      <c r="O2764" s="17"/>
      <c r="P2764" s="17"/>
      <c r="Q2764" s="17"/>
      <c r="R2764" s="17"/>
      <c r="S2764" s="17"/>
      <c r="T2764" s="17"/>
      <c r="U2764" s="17"/>
      <c r="V2764" s="17"/>
      <c r="W2764" s="17"/>
      <c r="X2764" s="17"/>
      <c r="Y2764" s="17"/>
      <c r="Z2764" s="17"/>
      <c r="AA2764" s="17"/>
      <c r="AB2764" s="17"/>
      <c r="AC2764" s="17"/>
      <c r="AD2764" s="17"/>
      <c r="AE2764" s="17"/>
      <c r="AF2764" s="17"/>
      <c r="AG2764" s="17"/>
      <c r="AH2764" s="17"/>
      <c r="AI2764" s="17"/>
      <c r="AJ2764" s="17"/>
      <c r="AK2764" s="17"/>
      <c r="AL2764" s="17"/>
      <c r="AM2764" s="17"/>
      <c r="AN2764" s="17"/>
      <c r="AO2764" s="17"/>
      <c r="AP2764" s="17"/>
      <c r="AQ2764" s="17"/>
      <c r="AR2764" s="17"/>
      <c r="AS2764" s="17"/>
      <c r="AT2764" s="17"/>
      <c r="AU2764" s="17"/>
      <c r="AV2764" s="17"/>
      <c r="AW2764" s="17"/>
      <c r="AX2764" s="17"/>
      <c r="AY2764" s="17"/>
      <c r="AZ2764" s="17"/>
      <c r="BA2764" s="17"/>
      <c r="BB2764" s="17"/>
      <c r="BC2764" s="17"/>
      <c r="BD2764" s="17"/>
      <c r="BE2764" s="17"/>
      <c r="BF2764" s="17"/>
      <c r="BG2764" s="17"/>
    </row>
    <row r="2765" spans="2:59" x14ac:dyDescent="0.35">
      <c r="B2765" t="s">
        <v>795</v>
      </c>
      <c r="C2765" s="17">
        <v>0.12806546961047499</v>
      </c>
      <c r="D2765" s="17">
        <v>0.13721813622187801</v>
      </c>
      <c r="E2765" s="17">
        <v>0.120139966398729</v>
      </c>
      <c r="F2765" s="17"/>
      <c r="G2765" s="17">
        <v>0.14726365596718899</v>
      </c>
      <c r="H2765" s="17">
        <v>0.14899638230542001</v>
      </c>
      <c r="I2765" s="17">
        <v>0.173442787087842</v>
      </c>
      <c r="J2765" s="17">
        <v>0.147872859482992</v>
      </c>
      <c r="K2765" s="17">
        <v>9.4947300251182296E-2</v>
      </c>
      <c r="L2765" s="17">
        <v>6.6038877560368497E-2</v>
      </c>
      <c r="M2765" s="17"/>
      <c r="N2765" s="17">
        <v>0.13550218450697701</v>
      </c>
      <c r="O2765" s="17">
        <v>0.151167257547142</v>
      </c>
      <c r="P2765" s="17">
        <v>0.12060477334368</v>
      </c>
      <c r="Q2765" s="17">
        <v>0.101981996278111</v>
      </c>
      <c r="R2765" s="17"/>
      <c r="S2765" s="17">
        <v>0.13461451330845101</v>
      </c>
      <c r="T2765" s="17">
        <v>0.15113250456079899</v>
      </c>
      <c r="U2765" s="17">
        <v>0.14969047050594</v>
      </c>
      <c r="V2765" s="17">
        <v>9.1244837171512799E-2</v>
      </c>
      <c r="W2765" s="17">
        <v>0.16329668776794901</v>
      </c>
      <c r="X2765" s="17">
        <v>0.10328568267306899</v>
      </c>
      <c r="Y2765" s="17">
        <v>0.19258535032219601</v>
      </c>
      <c r="Z2765" s="17">
        <v>6.3648810649303098E-2</v>
      </c>
      <c r="AA2765" s="17">
        <v>9.58435132608038E-2</v>
      </c>
      <c r="AB2765" s="17">
        <v>6.3958192308403494E-2</v>
      </c>
      <c r="AC2765" s="17">
        <v>0.18386712533875799</v>
      </c>
      <c r="AD2765" s="17">
        <v>0.17269026958307199</v>
      </c>
      <c r="AE2765" s="17"/>
      <c r="AF2765" s="17">
        <v>0.124923800579803</v>
      </c>
      <c r="AG2765" s="17">
        <v>0.114254299483007</v>
      </c>
      <c r="AH2765" s="17">
        <v>0.154255364123521</v>
      </c>
      <c r="AI2765" s="17"/>
      <c r="AJ2765" s="17">
        <v>0.118782572102512</v>
      </c>
      <c r="AK2765" s="17">
        <v>0.15654736215759499</v>
      </c>
      <c r="AL2765" s="17">
        <v>0.10477069630159901</v>
      </c>
      <c r="AM2765" s="17">
        <v>9.5277753312029506E-2</v>
      </c>
      <c r="AN2765" s="17">
        <v>9.4799192774118399E-2</v>
      </c>
      <c r="AO2765" s="17"/>
      <c r="AP2765" s="17">
        <v>0.13028056853641001</v>
      </c>
      <c r="AQ2765" s="17">
        <v>0.134072669655487</v>
      </c>
      <c r="AR2765" s="17">
        <v>0.10097195455331801</v>
      </c>
      <c r="AS2765" s="17">
        <v>0.122786731032424</v>
      </c>
      <c r="AT2765" s="17">
        <v>9.4452165027544693E-2</v>
      </c>
      <c r="AU2765" s="17"/>
      <c r="AV2765" s="17">
        <v>0.14210185894812799</v>
      </c>
      <c r="AW2765" s="17">
        <v>0.113031486469877</v>
      </c>
      <c r="AX2765" s="17">
        <v>8.8711074700363796E-2</v>
      </c>
      <c r="AY2765" s="17">
        <v>0.16560958733331799</v>
      </c>
      <c r="AZ2765" s="17">
        <v>0.125395896508363</v>
      </c>
      <c r="BA2765" s="17">
        <v>0.12448070241653</v>
      </c>
      <c r="BB2765" s="17"/>
      <c r="BC2765" s="17">
        <v>0.119134618043004</v>
      </c>
      <c r="BD2765" s="17">
        <v>0.124940123188877</v>
      </c>
      <c r="BE2765" s="17">
        <v>0.121735355992254</v>
      </c>
      <c r="BF2765" s="17">
        <v>0.159754990453325</v>
      </c>
      <c r="BG2765" s="17">
        <v>0.19910749420156401</v>
      </c>
    </row>
    <row r="2766" spans="2:59" x14ac:dyDescent="0.35">
      <c r="B2766" t="s">
        <v>796</v>
      </c>
      <c r="C2766" s="17">
        <v>0.311812371434598</v>
      </c>
      <c r="D2766" s="17">
        <v>0.34302145550249302</v>
      </c>
      <c r="E2766" s="17">
        <v>0.28001895360555401</v>
      </c>
      <c r="F2766" s="17"/>
      <c r="G2766" s="17">
        <v>0.325717022375903</v>
      </c>
      <c r="H2766" s="17">
        <v>0.37005586690803699</v>
      </c>
      <c r="I2766" s="17">
        <v>0.28287133694139999</v>
      </c>
      <c r="J2766" s="17">
        <v>0.295596357549953</v>
      </c>
      <c r="K2766" s="17">
        <v>0.286597131153351</v>
      </c>
      <c r="L2766" s="17">
        <v>0.30444675715971697</v>
      </c>
      <c r="M2766" s="17"/>
      <c r="N2766" s="17">
        <v>0.32486700214441899</v>
      </c>
      <c r="O2766" s="17">
        <v>0.33828748652667201</v>
      </c>
      <c r="P2766" s="17">
        <v>0.28203049134358699</v>
      </c>
      <c r="Q2766" s="17">
        <v>0.29648439640366397</v>
      </c>
      <c r="R2766" s="17"/>
      <c r="S2766" s="17">
        <v>0.27876203845469599</v>
      </c>
      <c r="T2766" s="17">
        <v>0.31415937898617502</v>
      </c>
      <c r="U2766" s="17">
        <v>0.22470768272337999</v>
      </c>
      <c r="V2766" s="17">
        <v>0.41634369067564603</v>
      </c>
      <c r="W2766" s="17">
        <v>0.31825987370799502</v>
      </c>
      <c r="X2766" s="17">
        <v>0.34541617801958902</v>
      </c>
      <c r="Y2766" s="17">
        <v>0.29745600167347502</v>
      </c>
      <c r="Z2766" s="17">
        <v>0.23708459330553799</v>
      </c>
      <c r="AA2766" s="17">
        <v>0.41110584147963197</v>
      </c>
      <c r="AB2766" s="17">
        <v>0.27068153518212801</v>
      </c>
      <c r="AC2766" s="17">
        <v>0.25265059338928297</v>
      </c>
      <c r="AD2766" s="17">
        <v>0.29528060615885598</v>
      </c>
      <c r="AE2766" s="17"/>
      <c r="AF2766" s="17">
        <v>0.31538136335578698</v>
      </c>
      <c r="AG2766" s="17">
        <v>0.34095976569112402</v>
      </c>
      <c r="AH2766" s="17">
        <v>0.23811666255248301</v>
      </c>
      <c r="AI2766" s="17"/>
      <c r="AJ2766" s="17">
        <v>0.32420475839548901</v>
      </c>
      <c r="AK2766" s="17">
        <v>0.35908140446704701</v>
      </c>
      <c r="AL2766" s="17">
        <v>0.26187106457766302</v>
      </c>
      <c r="AM2766" s="17">
        <v>0.41609026026173901</v>
      </c>
      <c r="AN2766" s="17">
        <v>0.228913516786726</v>
      </c>
      <c r="AO2766" s="17"/>
      <c r="AP2766" s="17">
        <v>0.31546104486805199</v>
      </c>
      <c r="AQ2766" s="17">
        <v>0.36959256716226502</v>
      </c>
      <c r="AR2766" s="17">
        <v>0.325687902834565</v>
      </c>
      <c r="AS2766" s="17">
        <v>0.29920778133342801</v>
      </c>
      <c r="AT2766" s="17">
        <v>0.25208952633534099</v>
      </c>
      <c r="AU2766" s="17"/>
      <c r="AV2766" s="17">
        <v>0.37471250708982701</v>
      </c>
      <c r="AW2766" s="17">
        <v>0.36753908018626202</v>
      </c>
      <c r="AX2766" s="17">
        <v>0.38837979343983497</v>
      </c>
      <c r="AY2766" s="17">
        <v>0.26547508556549299</v>
      </c>
      <c r="AZ2766" s="17">
        <v>0.26003240187561499</v>
      </c>
      <c r="BA2766" s="17">
        <v>0.188616743302604</v>
      </c>
      <c r="BB2766" s="17"/>
      <c r="BC2766" s="17">
        <v>0.28894970851923102</v>
      </c>
      <c r="BD2766" s="17">
        <v>0.33415304203999302</v>
      </c>
      <c r="BE2766" s="17">
        <v>0.32966489026102502</v>
      </c>
      <c r="BF2766" s="17">
        <v>0.30674883982634199</v>
      </c>
      <c r="BG2766" s="17">
        <v>0.31985913295089102</v>
      </c>
    </row>
    <row r="2767" spans="2:59" x14ac:dyDescent="0.35">
      <c r="B2767" t="s">
        <v>797</v>
      </c>
      <c r="C2767" s="17">
        <v>0.192735285184199</v>
      </c>
      <c r="D2767" s="17">
        <v>0.20257753413139301</v>
      </c>
      <c r="E2767" s="17">
        <v>0.182042621709192</v>
      </c>
      <c r="F2767" s="17"/>
      <c r="G2767" s="17">
        <v>0.28859030609061598</v>
      </c>
      <c r="H2767" s="17">
        <v>0.24257193817248199</v>
      </c>
      <c r="I2767" s="17">
        <v>0.17313278634932899</v>
      </c>
      <c r="J2767" s="17">
        <v>0.18451427888577299</v>
      </c>
      <c r="K2767" s="17">
        <v>0.15103999231222501</v>
      </c>
      <c r="L2767" s="17">
        <v>0.13118993396190801</v>
      </c>
      <c r="M2767" s="17"/>
      <c r="N2767" s="17">
        <v>0.23073738070980401</v>
      </c>
      <c r="O2767" s="17">
        <v>0.21211661756990399</v>
      </c>
      <c r="P2767" s="17">
        <v>0.186757940456456</v>
      </c>
      <c r="Q2767" s="17">
        <v>0.13410629242487601</v>
      </c>
      <c r="R2767" s="17"/>
      <c r="S2767" s="17">
        <v>0.27046249841351799</v>
      </c>
      <c r="T2767" s="17">
        <v>0.14756175758901699</v>
      </c>
      <c r="U2767" s="17">
        <v>0.128892705445703</v>
      </c>
      <c r="V2767" s="17">
        <v>0.18636852862421799</v>
      </c>
      <c r="W2767" s="17">
        <v>0.174065608513471</v>
      </c>
      <c r="X2767" s="17">
        <v>0.257905331653137</v>
      </c>
      <c r="Y2767" s="17">
        <v>0.20186354426345199</v>
      </c>
      <c r="Z2767" s="17">
        <v>0.245995648346687</v>
      </c>
      <c r="AA2767" s="17">
        <v>0.111810700593927</v>
      </c>
      <c r="AB2767" s="17">
        <v>0.22375711291001099</v>
      </c>
      <c r="AC2767" s="17">
        <v>0.21253839986570899</v>
      </c>
      <c r="AD2767" s="17">
        <v>8.7699053384706599E-2</v>
      </c>
      <c r="AE2767" s="17"/>
      <c r="AF2767" s="17">
        <v>0.18207118738523501</v>
      </c>
      <c r="AG2767" s="17">
        <v>0.18721899006197401</v>
      </c>
      <c r="AH2767" s="17">
        <v>0.17672785339184799</v>
      </c>
      <c r="AI2767" s="17"/>
      <c r="AJ2767" s="17">
        <v>0.18840412328192799</v>
      </c>
      <c r="AK2767" s="17">
        <v>0.204183597486741</v>
      </c>
      <c r="AL2767" s="17">
        <v>0.212297051140099</v>
      </c>
      <c r="AM2767" s="17">
        <v>0.106322810105056</v>
      </c>
      <c r="AN2767" s="17">
        <v>0.16860894980996</v>
      </c>
      <c r="AO2767" s="17"/>
      <c r="AP2767" s="17">
        <v>0.17331945329401599</v>
      </c>
      <c r="AQ2767" s="17">
        <v>0.21205880860276799</v>
      </c>
      <c r="AR2767" s="17">
        <v>0.19294703521793399</v>
      </c>
      <c r="AS2767" s="17">
        <v>0.19967307195378001</v>
      </c>
      <c r="AT2767" s="17">
        <v>0.29401915459824801</v>
      </c>
      <c r="AU2767" s="17"/>
      <c r="AV2767" s="17">
        <v>0.21150420011632001</v>
      </c>
      <c r="AW2767" s="17">
        <v>0.16949431684799901</v>
      </c>
      <c r="AX2767" s="17">
        <v>0.21091253069853799</v>
      </c>
      <c r="AY2767" s="17">
        <v>0.18299857875497899</v>
      </c>
      <c r="AZ2767" s="17">
        <v>0.27408230467729799</v>
      </c>
      <c r="BA2767" s="17">
        <v>0.11754158111935201</v>
      </c>
      <c r="BB2767" s="17"/>
      <c r="BC2767" s="17">
        <v>0.17080087557007301</v>
      </c>
      <c r="BD2767" s="17">
        <v>0.18195881673057199</v>
      </c>
      <c r="BE2767" s="17">
        <v>0.22995401801329399</v>
      </c>
      <c r="BF2767" s="17">
        <v>0.166156619296844</v>
      </c>
      <c r="BG2767" s="17">
        <v>9.0474873517439797E-2</v>
      </c>
    </row>
    <row r="2768" spans="2:59" x14ac:dyDescent="0.35">
      <c r="B2768" t="s">
        <v>798</v>
      </c>
      <c r="C2768" s="17">
        <v>4.8721636991633302E-2</v>
      </c>
      <c r="D2768" s="17">
        <v>6.0222373818786999E-2</v>
      </c>
      <c r="E2768" s="17">
        <v>3.77965229094381E-2</v>
      </c>
      <c r="F2768" s="17"/>
      <c r="G2768" s="17">
        <v>4.8807077881721603E-2</v>
      </c>
      <c r="H2768" s="17">
        <v>6.8773215499378093E-2</v>
      </c>
      <c r="I2768" s="17">
        <v>8.3483135836101799E-2</v>
      </c>
      <c r="J2768" s="17">
        <v>3.4591980036083998E-2</v>
      </c>
      <c r="K2768" s="17">
        <v>3.3290538474018798E-2</v>
      </c>
      <c r="L2768" s="17">
        <v>2.4788263889198501E-2</v>
      </c>
      <c r="M2768" s="17"/>
      <c r="N2768" s="17">
        <v>5.8140530702962802E-2</v>
      </c>
      <c r="O2768" s="17">
        <v>4.6334793353765599E-2</v>
      </c>
      <c r="P2768" s="17">
        <v>3.09725138254218E-2</v>
      </c>
      <c r="Q2768" s="17">
        <v>5.65502268947293E-2</v>
      </c>
      <c r="R2768" s="17"/>
      <c r="S2768" s="17">
        <v>6.1127651150879397E-2</v>
      </c>
      <c r="T2768" s="17">
        <v>4.8673344819144697E-2</v>
      </c>
      <c r="U2768" s="17">
        <v>8.0926492813257103E-2</v>
      </c>
      <c r="V2768" s="17">
        <v>1.45731734299499E-2</v>
      </c>
      <c r="W2768" s="17">
        <v>1.5323740811024399E-2</v>
      </c>
      <c r="X2768" s="17">
        <v>2.71820876825693E-2</v>
      </c>
      <c r="Y2768" s="17">
        <v>5.4700177386303603E-2</v>
      </c>
      <c r="Z2768" s="17">
        <v>1.9022892111300999E-2</v>
      </c>
      <c r="AA2768" s="17">
        <v>6.0691534124524701E-2</v>
      </c>
      <c r="AB2768" s="17">
        <v>3.0768283984590701E-2</v>
      </c>
      <c r="AC2768" s="17">
        <v>8.6107331795137299E-2</v>
      </c>
      <c r="AD2768" s="17">
        <v>0.12035053623464199</v>
      </c>
      <c r="AE2768" s="17"/>
      <c r="AF2768" s="17">
        <v>3.0419444285409301E-2</v>
      </c>
      <c r="AG2768" s="17">
        <v>5.4044835394795897E-2</v>
      </c>
      <c r="AH2768" s="17">
        <v>7.5513053838358601E-2</v>
      </c>
      <c r="AI2768" s="17"/>
      <c r="AJ2768" s="17">
        <v>2.6572766612238501E-2</v>
      </c>
      <c r="AK2768" s="17">
        <v>4.4136150441253401E-2</v>
      </c>
      <c r="AL2768" s="17">
        <v>0.15508176896995801</v>
      </c>
      <c r="AM2768" s="17">
        <v>8.9590768755257302E-2</v>
      </c>
      <c r="AN2768" s="17">
        <v>5.4002353703014497E-2</v>
      </c>
      <c r="AO2768" s="17"/>
      <c r="AP2768" s="17">
        <v>4.8310328221704099E-2</v>
      </c>
      <c r="AQ2768" s="17">
        <v>4.5860871582262597E-2</v>
      </c>
      <c r="AR2768" s="17">
        <v>6.87998384559068E-2</v>
      </c>
      <c r="AS2768" s="17">
        <v>5.4672518680624699E-2</v>
      </c>
      <c r="AT2768" s="17">
        <v>5.3870916307647301E-2</v>
      </c>
      <c r="AU2768" s="17"/>
      <c r="AV2768" s="17">
        <v>5.4543443779392901E-2</v>
      </c>
      <c r="AW2768" s="17">
        <v>3.7725829401501799E-2</v>
      </c>
      <c r="AX2768" s="17">
        <v>6.3558125877420393E-2</v>
      </c>
      <c r="AY2768" s="17">
        <v>5.7908065124418602E-2</v>
      </c>
      <c r="AZ2768" s="17">
        <v>3.6596288170793301E-2</v>
      </c>
      <c r="BA2768" s="17">
        <v>1.6945876804721399E-2</v>
      </c>
      <c r="BB2768" s="17"/>
      <c r="BC2768" s="17">
        <v>4.55179347622321E-2</v>
      </c>
      <c r="BD2768" s="17">
        <v>4.0246423909241102E-2</v>
      </c>
      <c r="BE2768" s="17">
        <v>6.5814166308542393E-2</v>
      </c>
      <c r="BF2768" s="17">
        <v>5.98453391869226E-2</v>
      </c>
      <c r="BG2768" s="17">
        <v>0</v>
      </c>
    </row>
    <row r="2769" spans="2:59" x14ac:dyDescent="0.35">
      <c r="B2769" t="s">
        <v>799</v>
      </c>
      <c r="C2769" s="17">
        <v>5.89851228438137E-2</v>
      </c>
      <c r="D2769" s="17">
        <v>5.4361179000077399E-2</v>
      </c>
      <c r="E2769" s="17">
        <v>6.4054390477541107E-2</v>
      </c>
      <c r="F2769" s="17"/>
      <c r="G2769" s="17">
        <v>6.8240053619031696E-2</v>
      </c>
      <c r="H2769" s="17">
        <v>5.1593149464221097E-2</v>
      </c>
      <c r="I2769" s="17">
        <v>6.6497230301562404E-2</v>
      </c>
      <c r="J2769" s="17">
        <v>3.97763203988519E-2</v>
      </c>
      <c r="K2769" s="17">
        <v>6.3583153155230096E-2</v>
      </c>
      <c r="L2769" s="17">
        <v>6.4791828425920905E-2</v>
      </c>
      <c r="M2769" s="17"/>
      <c r="N2769" s="17">
        <v>4.5673924090210601E-2</v>
      </c>
      <c r="O2769" s="17">
        <v>5.3610725767136998E-2</v>
      </c>
      <c r="P2769" s="17">
        <v>6.6256536828297297E-2</v>
      </c>
      <c r="Q2769" s="17">
        <v>6.9731594437531394E-2</v>
      </c>
      <c r="R2769" s="17"/>
      <c r="S2769" s="17">
        <v>7.3590724687849399E-2</v>
      </c>
      <c r="T2769" s="17">
        <v>6.2267809705108798E-2</v>
      </c>
      <c r="U2769" s="17">
        <v>5.6178782340243601E-2</v>
      </c>
      <c r="V2769" s="17">
        <v>0.10104516755521201</v>
      </c>
      <c r="W2769" s="17">
        <v>6.7295494318662996E-2</v>
      </c>
      <c r="X2769" s="17">
        <v>1.23757783770185E-2</v>
      </c>
      <c r="Y2769" s="17">
        <v>4.6071816212166501E-2</v>
      </c>
      <c r="Z2769" s="17">
        <v>4.1295464761537302E-2</v>
      </c>
      <c r="AA2769" s="17">
        <v>2.0514469431636002E-2</v>
      </c>
      <c r="AB2769" s="17">
        <v>0.120761857035332</v>
      </c>
      <c r="AC2769" s="17">
        <v>3.5057069676740403E-2</v>
      </c>
      <c r="AD2769" s="17">
        <v>3.7766979960438797E-2</v>
      </c>
      <c r="AE2769" s="17"/>
      <c r="AF2769" s="17">
        <v>6.0973029493377899E-2</v>
      </c>
      <c r="AG2769" s="17">
        <v>5.7755897107879997E-2</v>
      </c>
      <c r="AH2769" s="17">
        <v>5.4758386239974199E-2</v>
      </c>
      <c r="AI2769" s="17"/>
      <c r="AJ2769" s="17">
        <v>7.2406997311282598E-2</v>
      </c>
      <c r="AK2769" s="17">
        <v>5.88806441076812E-2</v>
      </c>
      <c r="AL2769" s="17">
        <v>1.3086731433681E-2</v>
      </c>
      <c r="AM2769" s="17">
        <v>7.1817637641947096E-2</v>
      </c>
      <c r="AN2769" s="17">
        <v>7.0249447554986702E-2</v>
      </c>
      <c r="AO2769" s="17"/>
      <c r="AP2769" s="17">
        <v>8.3250883058623104E-2</v>
      </c>
      <c r="AQ2769" s="17">
        <v>4.8416433535735402E-2</v>
      </c>
      <c r="AR2769" s="17">
        <v>2.4653028358164301E-2</v>
      </c>
      <c r="AS2769" s="17">
        <v>6.4757261971264898E-2</v>
      </c>
      <c r="AT2769" s="17">
        <v>9.5029817437178907E-2</v>
      </c>
      <c r="AU2769" s="17"/>
      <c r="AV2769" s="17">
        <v>5.0759375670098403E-2</v>
      </c>
      <c r="AW2769" s="17">
        <v>7.8981609203945299E-2</v>
      </c>
      <c r="AX2769" s="17">
        <v>4.4837138706230503E-2</v>
      </c>
      <c r="AY2769" s="17">
        <v>6.88117934451523E-2</v>
      </c>
      <c r="AZ2769" s="17">
        <v>8.4772821175983296E-2</v>
      </c>
      <c r="BA2769" s="17">
        <v>1.05466687973488E-2</v>
      </c>
      <c r="BB2769" s="17"/>
      <c r="BC2769" s="17">
        <v>6.1501619660958899E-2</v>
      </c>
      <c r="BD2769" s="17">
        <v>7.7767766614516495E-2</v>
      </c>
      <c r="BE2769" s="17">
        <v>3.7557289456513598E-2</v>
      </c>
      <c r="BF2769" s="17">
        <v>6.1027714381388098E-2</v>
      </c>
      <c r="BG2769" s="17">
        <v>0.158788381957605</v>
      </c>
    </row>
    <row r="2770" spans="2:59" x14ac:dyDescent="0.35">
      <c r="B2770" t="s">
        <v>100</v>
      </c>
      <c r="C2770" s="17">
        <v>0.25968011393528001</v>
      </c>
      <c r="D2770" s="17">
        <v>0.20259932132537101</v>
      </c>
      <c r="E2770" s="17">
        <v>0.31594754489954502</v>
      </c>
      <c r="F2770" s="17"/>
      <c r="G2770" s="17">
        <v>0.121381884065539</v>
      </c>
      <c r="H2770" s="17">
        <v>0.11800944765046199</v>
      </c>
      <c r="I2770" s="17">
        <v>0.220572723483765</v>
      </c>
      <c r="J2770" s="17">
        <v>0.29764820364634598</v>
      </c>
      <c r="K2770" s="17">
        <v>0.37054188465399301</v>
      </c>
      <c r="L2770" s="17">
        <v>0.40874433900288698</v>
      </c>
      <c r="M2770" s="17"/>
      <c r="N2770" s="17">
        <v>0.20507897784562701</v>
      </c>
      <c r="O2770" s="17">
        <v>0.19848311923538001</v>
      </c>
      <c r="P2770" s="17">
        <v>0.31337774420255798</v>
      </c>
      <c r="Q2770" s="17">
        <v>0.34114549356108798</v>
      </c>
      <c r="R2770" s="17"/>
      <c r="S2770" s="17">
        <v>0.181442573984606</v>
      </c>
      <c r="T2770" s="17">
        <v>0.27620520433975598</v>
      </c>
      <c r="U2770" s="17">
        <v>0.35960386617147699</v>
      </c>
      <c r="V2770" s="17">
        <v>0.190424602543462</v>
      </c>
      <c r="W2770" s="17">
        <v>0.26175859488089698</v>
      </c>
      <c r="X2770" s="17">
        <v>0.253834941594617</v>
      </c>
      <c r="Y2770" s="17">
        <v>0.20732311014240601</v>
      </c>
      <c r="Z2770" s="17">
        <v>0.392952590825634</v>
      </c>
      <c r="AA2770" s="17">
        <v>0.30003394110947601</v>
      </c>
      <c r="AB2770" s="17">
        <v>0.29007301857953499</v>
      </c>
      <c r="AC2770" s="17">
        <v>0.22977947993437201</v>
      </c>
      <c r="AD2770" s="17">
        <v>0.28621255467828399</v>
      </c>
      <c r="AE2770" s="17"/>
      <c r="AF2770" s="17">
        <v>0.28623117490038802</v>
      </c>
      <c r="AG2770" s="17">
        <v>0.245766212261219</v>
      </c>
      <c r="AH2770" s="17">
        <v>0.30062867985381497</v>
      </c>
      <c r="AI2770" s="17"/>
      <c r="AJ2770" s="17">
        <v>0.26962878229655102</v>
      </c>
      <c r="AK2770" s="17">
        <v>0.177170841339682</v>
      </c>
      <c r="AL2770" s="17">
        <v>0.25289268757699801</v>
      </c>
      <c r="AM2770" s="17">
        <v>0.22090076992397101</v>
      </c>
      <c r="AN2770" s="17">
        <v>0.38342653937119398</v>
      </c>
      <c r="AO2770" s="17"/>
      <c r="AP2770" s="17">
        <v>0.24937772202119601</v>
      </c>
      <c r="AQ2770" s="17">
        <v>0.18999864946148201</v>
      </c>
      <c r="AR2770" s="17">
        <v>0.28694024058011203</v>
      </c>
      <c r="AS2770" s="17">
        <v>0.25890263502847799</v>
      </c>
      <c r="AT2770" s="17">
        <v>0.21053842029404099</v>
      </c>
      <c r="AU2770" s="17"/>
      <c r="AV2770" s="17">
        <v>0.166378614396234</v>
      </c>
      <c r="AW2770" s="17">
        <v>0.23322767789041501</v>
      </c>
      <c r="AX2770" s="17">
        <v>0.20360133657761201</v>
      </c>
      <c r="AY2770" s="17">
        <v>0.25919688977664002</v>
      </c>
      <c r="AZ2770" s="17">
        <v>0.21912028759194699</v>
      </c>
      <c r="BA2770" s="17">
        <v>0.54186842755944398</v>
      </c>
      <c r="BB2770" s="17"/>
      <c r="BC2770" s="17">
        <v>0.31409524344450102</v>
      </c>
      <c r="BD2770" s="17">
        <v>0.24093382751680001</v>
      </c>
      <c r="BE2770" s="17">
        <v>0.21527427996837101</v>
      </c>
      <c r="BF2770" s="17">
        <v>0.24646649685517799</v>
      </c>
      <c r="BG2770" s="17">
        <v>0.231770117372499</v>
      </c>
    </row>
    <row r="2771" spans="2:59" x14ac:dyDescent="0.35">
      <c r="C2771" s="17"/>
      <c r="D2771" s="17"/>
      <c r="E2771" s="17"/>
      <c r="F2771" s="17"/>
      <c r="G2771" s="17"/>
      <c r="H2771" s="17"/>
      <c r="I2771" s="17"/>
      <c r="J2771" s="17"/>
      <c r="K2771" s="17"/>
      <c r="L2771" s="17"/>
      <c r="M2771" s="17"/>
      <c r="N2771" s="17"/>
      <c r="O2771" s="17"/>
      <c r="P2771" s="17"/>
      <c r="Q2771" s="17"/>
      <c r="R2771" s="17"/>
      <c r="S2771" s="17"/>
      <c r="T2771" s="17"/>
      <c r="U2771" s="17"/>
      <c r="V2771" s="17"/>
      <c r="W2771" s="17"/>
      <c r="X2771" s="17"/>
      <c r="Y2771" s="17"/>
      <c r="Z2771" s="17"/>
      <c r="AA2771" s="17"/>
      <c r="AB2771" s="17"/>
      <c r="AC2771" s="17"/>
      <c r="AD2771" s="17"/>
      <c r="AE2771" s="17"/>
      <c r="AF2771" s="17"/>
      <c r="AG2771" s="17"/>
      <c r="AH2771" s="17"/>
      <c r="AI2771" s="17"/>
      <c r="AJ2771" s="17"/>
      <c r="AK2771" s="17"/>
      <c r="AL2771" s="17"/>
      <c r="AM2771" s="17"/>
      <c r="AN2771" s="17"/>
      <c r="AO2771" s="17"/>
      <c r="AP2771" s="17"/>
      <c r="AQ2771" s="17"/>
      <c r="AR2771" s="17"/>
      <c r="AS2771" s="17"/>
      <c r="AT2771" s="17"/>
      <c r="AU2771" s="17"/>
      <c r="AV2771" s="17"/>
      <c r="AW2771" s="17"/>
      <c r="AX2771" s="17"/>
      <c r="AY2771" s="17"/>
      <c r="AZ2771" s="17"/>
      <c r="BA2771" s="17"/>
      <c r="BB2771" s="17"/>
      <c r="BC2771" s="17"/>
      <c r="BD2771" s="17"/>
      <c r="BE2771" s="17"/>
      <c r="BF2771" s="17"/>
      <c r="BG2771" s="17"/>
    </row>
    <row r="2772" spans="2:59" x14ac:dyDescent="0.35">
      <c r="B2772" s="6" t="s">
        <v>801</v>
      </c>
      <c r="C2772" s="17"/>
      <c r="D2772" s="17"/>
      <c r="E2772" s="17"/>
      <c r="F2772" s="17"/>
      <c r="G2772" s="17"/>
      <c r="H2772" s="17"/>
      <c r="I2772" s="17"/>
      <c r="J2772" s="17"/>
      <c r="K2772" s="17"/>
      <c r="L2772" s="17"/>
      <c r="M2772" s="17"/>
      <c r="N2772" s="17"/>
      <c r="O2772" s="17"/>
      <c r="P2772" s="17"/>
      <c r="Q2772" s="17"/>
      <c r="R2772" s="17"/>
      <c r="S2772" s="17"/>
      <c r="T2772" s="17"/>
      <c r="U2772" s="17"/>
      <c r="V2772" s="17"/>
      <c r="W2772" s="17"/>
      <c r="X2772" s="17"/>
      <c r="Y2772" s="17"/>
      <c r="Z2772" s="17"/>
      <c r="AA2772" s="17"/>
      <c r="AB2772" s="17"/>
      <c r="AC2772" s="17"/>
      <c r="AD2772" s="17"/>
      <c r="AE2772" s="17"/>
      <c r="AF2772" s="17"/>
      <c r="AG2772" s="17"/>
      <c r="AH2772" s="17"/>
      <c r="AI2772" s="17"/>
      <c r="AJ2772" s="17"/>
      <c r="AK2772" s="17"/>
      <c r="AL2772" s="17"/>
      <c r="AM2772" s="17"/>
      <c r="AN2772" s="17"/>
      <c r="AO2772" s="17"/>
      <c r="AP2772" s="17"/>
      <c r="AQ2772" s="17"/>
      <c r="AR2772" s="17"/>
      <c r="AS2772" s="17"/>
      <c r="AT2772" s="17"/>
      <c r="AU2772" s="17"/>
      <c r="AV2772" s="17"/>
      <c r="AW2772" s="17"/>
      <c r="AX2772" s="17"/>
      <c r="AY2772" s="17"/>
      <c r="AZ2772" s="17"/>
      <c r="BA2772" s="17"/>
      <c r="BB2772" s="17"/>
      <c r="BC2772" s="17"/>
      <c r="BD2772" s="17"/>
      <c r="BE2772" s="17"/>
      <c r="BF2772" s="17"/>
      <c r="BG2772" s="17"/>
    </row>
    <row r="2773" spans="2:59" x14ac:dyDescent="0.35">
      <c r="B2773" s="24" t="s">
        <v>331</v>
      </c>
      <c r="C2773" s="17"/>
      <c r="D2773" s="17"/>
      <c r="E2773" s="17"/>
      <c r="F2773" s="17"/>
      <c r="G2773" s="17"/>
      <c r="H2773" s="17"/>
      <c r="I2773" s="17"/>
      <c r="J2773" s="17"/>
      <c r="K2773" s="17"/>
      <c r="L2773" s="17"/>
      <c r="M2773" s="17"/>
      <c r="N2773" s="17"/>
      <c r="O2773" s="17"/>
      <c r="P2773" s="17"/>
      <c r="Q2773" s="17"/>
      <c r="R2773" s="17"/>
      <c r="S2773" s="17"/>
      <c r="T2773" s="17"/>
      <c r="U2773" s="17"/>
      <c r="V2773" s="17"/>
      <c r="W2773" s="17"/>
      <c r="X2773" s="17"/>
      <c r="Y2773" s="17"/>
      <c r="Z2773" s="17"/>
      <c r="AA2773" s="17"/>
      <c r="AB2773" s="17"/>
      <c r="AC2773" s="17"/>
      <c r="AD2773" s="17"/>
      <c r="AE2773" s="17"/>
      <c r="AF2773" s="17"/>
      <c r="AG2773" s="17"/>
      <c r="AH2773" s="17"/>
      <c r="AI2773" s="17"/>
      <c r="AJ2773" s="17"/>
      <c r="AK2773" s="17"/>
      <c r="AL2773" s="17"/>
      <c r="AM2773" s="17"/>
      <c r="AN2773" s="17"/>
      <c r="AO2773" s="17"/>
      <c r="AP2773" s="17"/>
      <c r="AQ2773" s="17"/>
      <c r="AR2773" s="17"/>
      <c r="AS2773" s="17"/>
      <c r="AT2773" s="17"/>
      <c r="AU2773" s="17"/>
      <c r="AV2773" s="17"/>
      <c r="AW2773" s="17"/>
      <c r="AX2773" s="17"/>
      <c r="AY2773" s="17"/>
      <c r="AZ2773" s="17"/>
      <c r="BA2773" s="17"/>
      <c r="BB2773" s="17"/>
      <c r="BC2773" s="17"/>
      <c r="BD2773" s="17"/>
      <c r="BE2773" s="17"/>
      <c r="BF2773" s="17"/>
      <c r="BG2773" s="17"/>
    </row>
    <row r="2774" spans="2:59" x14ac:dyDescent="0.35">
      <c r="B2774" t="s">
        <v>795</v>
      </c>
      <c r="C2774" s="17">
        <v>8.8975479048356301E-2</v>
      </c>
      <c r="D2774" s="17">
        <v>9.2514115205955996E-2</v>
      </c>
      <c r="E2774" s="17">
        <v>8.62511818927999E-2</v>
      </c>
      <c r="F2774" s="17"/>
      <c r="G2774" s="17">
        <v>9.2313124744755407E-2</v>
      </c>
      <c r="H2774" s="17">
        <v>7.2895249002226006E-2</v>
      </c>
      <c r="I2774" s="17">
        <v>0.13254014223570901</v>
      </c>
      <c r="J2774" s="17">
        <v>0.141683633363861</v>
      </c>
      <c r="K2774" s="17">
        <v>6.7433265670687997E-2</v>
      </c>
      <c r="L2774" s="17">
        <v>3.7842777105129698E-2</v>
      </c>
      <c r="M2774" s="17"/>
      <c r="N2774" s="17">
        <v>8.9330238521659E-2</v>
      </c>
      <c r="O2774" s="17">
        <v>0.107936436685159</v>
      </c>
      <c r="P2774" s="17">
        <v>8.2322126281161798E-2</v>
      </c>
      <c r="Q2774" s="17">
        <v>7.4647025229623298E-2</v>
      </c>
      <c r="R2774" s="17"/>
      <c r="S2774" s="17">
        <v>0.10216681491374099</v>
      </c>
      <c r="T2774" s="17">
        <v>8.9048072710455894E-2</v>
      </c>
      <c r="U2774" s="17">
        <v>0.102007822243806</v>
      </c>
      <c r="V2774" s="17">
        <v>9.0943607988717798E-2</v>
      </c>
      <c r="W2774" s="17">
        <v>0.12242437390406199</v>
      </c>
      <c r="X2774" s="17">
        <v>5.0549578049749598E-2</v>
      </c>
      <c r="Y2774" s="17">
        <v>0.102519716458684</v>
      </c>
      <c r="Z2774" s="17">
        <v>6.4645947123998196E-2</v>
      </c>
      <c r="AA2774" s="17">
        <v>7.7530907923703707E-2</v>
      </c>
      <c r="AB2774" s="17">
        <v>6.3880207439862696E-2</v>
      </c>
      <c r="AC2774" s="17">
        <v>9.2985769084324807E-2</v>
      </c>
      <c r="AD2774" s="17">
        <v>0.12236587229733201</v>
      </c>
      <c r="AE2774" s="17"/>
      <c r="AF2774" s="17">
        <v>0.10930995970115299</v>
      </c>
      <c r="AG2774" s="17">
        <v>6.8689908790520393E-2</v>
      </c>
      <c r="AH2774" s="17">
        <v>0.107400661945479</v>
      </c>
      <c r="AI2774" s="17"/>
      <c r="AJ2774" s="17">
        <v>8.5831278307229295E-2</v>
      </c>
      <c r="AK2774" s="17">
        <v>9.94393826604308E-2</v>
      </c>
      <c r="AL2774" s="17">
        <v>5.9445950758920597E-2</v>
      </c>
      <c r="AM2774" s="17">
        <v>0.14686670664822701</v>
      </c>
      <c r="AN2774" s="17">
        <v>9.4824284670319198E-2</v>
      </c>
      <c r="AO2774" s="17"/>
      <c r="AP2774" s="17">
        <v>8.6491952681706993E-2</v>
      </c>
      <c r="AQ2774" s="17">
        <v>8.4898617674945207E-2</v>
      </c>
      <c r="AR2774" s="17">
        <v>7.2695387507234005E-2</v>
      </c>
      <c r="AS2774" s="17">
        <v>0.101499362773634</v>
      </c>
      <c r="AT2774" s="17">
        <v>0.155760104814848</v>
      </c>
      <c r="AU2774" s="17"/>
      <c r="AV2774" s="17">
        <v>9.2550650838024495E-2</v>
      </c>
      <c r="AW2774" s="17">
        <v>8.0918190450572205E-2</v>
      </c>
      <c r="AX2774" s="17">
        <v>6.1857249925150799E-2</v>
      </c>
      <c r="AY2774" s="17">
        <v>0.114743138784584</v>
      </c>
      <c r="AZ2774" s="17">
        <v>0.117145346025796</v>
      </c>
      <c r="BA2774" s="17">
        <v>7.3893104077204605E-2</v>
      </c>
      <c r="BB2774" s="17"/>
      <c r="BC2774" s="17">
        <v>9.8714855449045194E-2</v>
      </c>
      <c r="BD2774" s="17">
        <v>6.9224217362150994E-2</v>
      </c>
      <c r="BE2774" s="17">
        <v>9.0280942323779104E-2</v>
      </c>
      <c r="BF2774" s="17">
        <v>8.3380400207588801E-2</v>
      </c>
      <c r="BG2774" s="17">
        <v>0.13762995641776099</v>
      </c>
    </row>
    <row r="2775" spans="2:59" x14ac:dyDescent="0.35">
      <c r="B2775" t="s">
        <v>796</v>
      </c>
      <c r="C2775" s="17">
        <v>0.22865710416762799</v>
      </c>
      <c r="D2775" s="17">
        <v>0.28639962201924601</v>
      </c>
      <c r="E2775" s="17">
        <v>0.17194004213945999</v>
      </c>
      <c r="F2775" s="17"/>
      <c r="G2775" s="17">
        <v>0.295411453175912</v>
      </c>
      <c r="H2775" s="17">
        <v>0.296236199771375</v>
      </c>
      <c r="I2775" s="17">
        <v>0.22538391877628999</v>
      </c>
      <c r="J2775" s="17">
        <v>0.197005362725271</v>
      </c>
      <c r="K2775" s="17">
        <v>0.171884191908872</v>
      </c>
      <c r="L2775" s="17">
        <v>0.18746692202333901</v>
      </c>
      <c r="M2775" s="17"/>
      <c r="N2775" s="17">
        <v>0.23391798001420799</v>
      </c>
      <c r="O2775" s="17">
        <v>0.28791735413891301</v>
      </c>
      <c r="P2775" s="17">
        <v>0.18089196774930599</v>
      </c>
      <c r="Q2775" s="17">
        <v>0.203167318200527</v>
      </c>
      <c r="R2775" s="17"/>
      <c r="S2775" s="17">
        <v>0.19424095104095099</v>
      </c>
      <c r="T2775" s="17">
        <v>0.23348209774235901</v>
      </c>
      <c r="U2775" s="17">
        <v>0.142831610661008</v>
      </c>
      <c r="V2775" s="17">
        <v>0.219955339008166</v>
      </c>
      <c r="W2775" s="17">
        <v>0.240513507717519</v>
      </c>
      <c r="X2775" s="17">
        <v>0.276337472064977</v>
      </c>
      <c r="Y2775" s="17">
        <v>0.27362596160104102</v>
      </c>
      <c r="Z2775" s="17">
        <v>0.22691416175210199</v>
      </c>
      <c r="AA2775" s="17">
        <v>0.288380421055557</v>
      </c>
      <c r="AB2775" s="17">
        <v>0.19130788167665499</v>
      </c>
      <c r="AC2775" s="17">
        <v>0.258155591216358</v>
      </c>
      <c r="AD2775" s="17">
        <v>0.196858398938247</v>
      </c>
      <c r="AE2775" s="17"/>
      <c r="AF2775" s="17">
        <v>0.18827401996103901</v>
      </c>
      <c r="AG2775" s="17">
        <v>0.24368760370631201</v>
      </c>
      <c r="AH2775" s="17">
        <v>0.21865348990976899</v>
      </c>
      <c r="AI2775" s="17"/>
      <c r="AJ2775" s="17">
        <v>0.197066174497258</v>
      </c>
      <c r="AK2775" s="17">
        <v>0.27076099276211801</v>
      </c>
      <c r="AL2775" s="17">
        <v>0.24249074770374299</v>
      </c>
      <c r="AM2775" s="17">
        <v>0.26642914853744099</v>
      </c>
      <c r="AN2775" s="17">
        <v>0.17920214039388499</v>
      </c>
      <c r="AO2775" s="17"/>
      <c r="AP2775" s="17">
        <v>0.18786226573942899</v>
      </c>
      <c r="AQ2775" s="17">
        <v>0.28100328442150702</v>
      </c>
      <c r="AR2775" s="17">
        <v>0.203560660565554</v>
      </c>
      <c r="AS2775" s="17">
        <v>0.27601465216001703</v>
      </c>
      <c r="AT2775" s="17">
        <v>0.15489480436029501</v>
      </c>
      <c r="AU2775" s="17"/>
      <c r="AV2775" s="17">
        <v>0.27753775345562598</v>
      </c>
      <c r="AW2775" s="17">
        <v>0.226713012704506</v>
      </c>
      <c r="AX2775" s="17">
        <v>0.26383040959015103</v>
      </c>
      <c r="AY2775" s="17">
        <v>0.24905648416430601</v>
      </c>
      <c r="AZ2775" s="17">
        <v>0.20700150992493399</v>
      </c>
      <c r="BA2775" s="17">
        <v>0.13169350232082</v>
      </c>
      <c r="BB2775" s="17"/>
      <c r="BC2775" s="17">
        <v>0.21793123899568401</v>
      </c>
      <c r="BD2775" s="17">
        <v>0.24652609780762999</v>
      </c>
      <c r="BE2775" s="17">
        <v>0.224587514882511</v>
      </c>
      <c r="BF2775" s="17">
        <v>0.245222347658513</v>
      </c>
      <c r="BG2775" s="17">
        <v>0.197394936101566</v>
      </c>
    </row>
    <row r="2776" spans="2:59" x14ac:dyDescent="0.35">
      <c r="B2776" t="s">
        <v>797</v>
      </c>
      <c r="C2776" s="17">
        <v>0.19650905949617001</v>
      </c>
      <c r="D2776" s="17">
        <v>0.193991680652221</v>
      </c>
      <c r="E2776" s="17">
        <v>0.19871869204945999</v>
      </c>
      <c r="F2776" s="17"/>
      <c r="G2776" s="17">
        <v>0.23964470481075201</v>
      </c>
      <c r="H2776" s="17">
        <v>0.29765016059882299</v>
      </c>
      <c r="I2776" s="17">
        <v>0.153456963112962</v>
      </c>
      <c r="J2776" s="17">
        <v>0.17520302552107</v>
      </c>
      <c r="K2776" s="17">
        <v>0.13496209062086101</v>
      </c>
      <c r="L2776" s="17">
        <v>0.17034839534360499</v>
      </c>
      <c r="M2776" s="17"/>
      <c r="N2776" s="17">
        <v>0.20682419205229</v>
      </c>
      <c r="O2776" s="17">
        <v>0.20694248516681599</v>
      </c>
      <c r="P2776" s="17">
        <v>0.21872067272071199</v>
      </c>
      <c r="Q2776" s="17">
        <v>0.154172697100187</v>
      </c>
      <c r="R2776" s="17"/>
      <c r="S2776" s="17">
        <v>0.21565451312148901</v>
      </c>
      <c r="T2776" s="17">
        <v>0.18541836580425899</v>
      </c>
      <c r="U2776" s="17">
        <v>0.15816962200652801</v>
      </c>
      <c r="V2776" s="17">
        <v>0.27808253314532699</v>
      </c>
      <c r="W2776" s="17">
        <v>0.16896464153563401</v>
      </c>
      <c r="X2776" s="17">
        <v>0.22647061527012499</v>
      </c>
      <c r="Y2776" s="17">
        <v>0.184369435376218</v>
      </c>
      <c r="Z2776" s="17">
        <v>0.13345690775746999</v>
      </c>
      <c r="AA2776" s="17">
        <v>0.18612172433320401</v>
      </c>
      <c r="AB2776" s="17">
        <v>0.18012961274498099</v>
      </c>
      <c r="AC2776" s="17">
        <v>0.228072440238173</v>
      </c>
      <c r="AD2776" s="17">
        <v>0.15137447133806201</v>
      </c>
      <c r="AE2776" s="17"/>
      <c r="AF2776" s="17">
        <v>0.18469004595243299</v>
      </c>
      <c r="AG2776" s="17">
        <v>0.213654681839472</v>
      </c>
      <c r="AH2776" s="17">
        <v>0.15865365145101801</v>
      </c>
      <c r="AI2776" s="17"/>
      <c r="AJ2776" s="17">
        <v>0.221113573948649</v>
      </c>
      <c r="AK2776" s="17">
        <v>0.232409278714308</v>
      </c>
      <c r="AL2776" s="17">
        <v>0.15896947136196099</v>
      </c>
      <c r="AM2776" s="17">
        <v>8.6340639415942402E-2</v>
      </c>
      <c r="AN2776" s="17">
        <v>0.107626709534969</v>
      </c>
      <c r="AO2776" s="17"/>
      <c r="AP2776" s="17">
        <v>0.22766319970113699</v>
      </c>
      <c r="AQ2776" s="17">
        <v>0.22461389770719301</v>
      </c>
      <c r="AR2776" s="17">
        <v>0.146760444254183</v>
      </c>
      <c r="AS2776" s="17">
        <v>0.19880244065151101</v>
      </c>
      <c r="AT2776" s="17">
        <v>0.19496140489251901</v>
      </c>
      <c r="AU2776" s="17"/>
      <c r="AV2776" s="17">
        <v>0.234661837095618</v>
      </c>
      <c r="AW2776" s="17">
        <v>0.22321453547540401</v>
      </c>
      <c r="AX2776" s="17">
        <v>0.17159590266414701</v>
      </c>
      <c r="AY2776" s="17">
        <v>0.166695732947753</v>
      </c>
      <c r="AZ2776" s="17">
        <v>0.21933862796443601</v>
      </c>
      <c r="BA2776" s="17">
        <v>0.173762885161271</v>
      </c>
      <c r="BB2776" s="17"/>
      <c r="BC2776" s="17">
        <v>0.13425541689940301</v>
      </c>
      <c r="BD2776" s="17">
        <v>0.21321521721225301</v>
      </c>
      <c r="BE2776" s="17">
        <v>0.210696034845608</v>
      </c>
      <c r="BF2776" s="17">
        <v>0.243622437236203</v>
      </c>
      <c r="BG2776" s="17">
        <v>0.18394173463312699</v>
      </c>
    </row>
    <row r="2777" spans="2:59" x14ac:dyDescent="0.35">
      <c r="B2777" t="s">
        <v>798</v>
      </c>
      <c r="C2777" s="17">
        <v>0.101785564495231</v>
      </c>
      <c r="D2777" s="17">
        <v>0.10688478558706099</v>
      </c>
      <c r="E2777" s="17">
        <v>9.4988250652062095E-2</v>
      </c>
      <c r="F2777" s="17"/>
      <c r="G2777" s="17">
        <v>0.13806876528950701</v>
      </c>
      <c r="H2777" s="17">
        <v>9.7979637308420103E-2</v>
      </c>
      <c r="I2777" s="17">
        <v>9.7223017886752E-2</v>
      </c>
      <c r="J2777" s="17">
        <v>0.10612341473308901</v>
      </c>
      <c r="K2777" s="17">
        <v>0.112982131244331</v>
      </c>
      <c r="L2777" s="17">
        <v>7.2576175825315795E-2</v>
      </c>
      <c r="M2777" s="17"/>
      <c r="N2777" s="17">
        <v>0.119403763223647</v>
      </c>
      <c r="O2777" s="17">
        <v>0.103335969491454</v>
      </c>
      <c r="P2777" s="17">
        <v>8.0385581064094894E-2</v>
      </c>
      <c r="Q2777" s="17">
        <v>9.9401811623961694E-2</v>
      </c>
      <c r="R2777" s="17"/>
      <c r="S2777" s="17">
        <v>0.14651771434566899</v>
      </c>
      <c r="T2777" s="17">
        <v>0.101517117577653</v>
      </c>
      <c r="U2777" s="17">
        <v>7.5855864761574104E-2</v>
      </c>
      <c r="V2777" s="17">
        <v>6.2041572075549001E-2</v>
      </c>
      <c r="W2777" s="17">
        <v>0.10951736097833301</v>
      </c>
      <c r="X2777" s="17">
        <v>0.10958052571201</v>
      </c>
      <c r="Y2777" s="17">
        <v>0.111210621447042</v>
      </c>
      <c r="Z2777" s="17">
        <v>0.173404450700823</v>
      </c>
      <c r="AA2777" s="17">
        <v>7.54503352794577E-2</v>
      </c>
      <c r="AB2777" s="17">
        <v>8.6017235896782604E-2</v>
      </c>
      <c r="AC2777" s="17">
        <v>0.10270750008209199</v>
      </c>
      <c r="AD2777" s="17">
        <v>3.0508231379429301E-2</v>
      </c>
      <c r="AE2777" s="17"/>
      <c r="AF2777" s="17">
        <v>8.8901000178834302E-2</v>
      </c>
      <c r="AG2777" s="17">
        <v>0.10433323331700201</v>
      </c>
      <c r="AH2777" s="17">
        <v>0.120174994008634</v>
      </c>
      <c r="AI2777" s="17"/>
      <c r="AJ2777" s="17">
        <v>9.1172367344559399E-2</v>
      </c>
      <c r="AK2777" s="17">
        <v>8.9264985305270994E-2</v>
      </c>
      <c r="AL2777" s="17">
        <v>0.180673090211626</v>
      </c>
      <c r="AM2777" s="17">
        <v>0.11077596967789299</v>
      </c>
      <c r="AN2777" s="17">
        <v>0.11575010744318801</v>
      </c>
      <c r="AO2777" s="17"/>
      <c r="AP2777" s="17">
        <v>0.10099203687116599</v>
      </c>
      <c r="AQ2777" s="17">
        <v>9.07502047249725E-2</v>
      </c>
      <c r="AR2777" s="17">
        <v>0.19052339126896001</v>
      </c>
      <c r="AS2777" s="17">
        <v>5.6861914576695601E-2</v>
      </c>
      <c r="AT2777" s="17">
        <v>0.10817087361394</v>
      </c>
      <c r="AU2777" s="17"/>
      <c r="AV2777" s="17">
        <v>9.309910302537E-2</v>
      </c>
      <c r="AW2777" s="17">
        <v>9.4207373188382904E-2</v>
      </c>
      <c r="AX2777" s="17">
        <v>0.19537053808135199</v>
      </c>
      <c r="AY2777" s="17">
        <v>7.91094016254624E-2</v>
      </c>
      <c r="AZ2777" s="17">
        <v>8.5760310257931599E-2</v>
      </c>
      <c r="BA2777" s="17">
        <v>6.3472860122486E-2</v>
      </c>
      <c r="BB2777" s="17"/>
      <c r="BC2777" s="17">
        <v>9.7236609098897794E-2</v>
      </c>
      <c r="BD2777" s="17">
        <v>0.114048367217195</v>
      </c>
      <c r="BE2777" s="17">
        <v>0.12578012893756099</v>
      </c>
      <c r="BF2777" s="17">
        <v>4.26762908942738E-2</v>
      </c>
      <c r="BG2777" s="17">
        <v>0.152791196107432</v>
      </c>
    </row>
    <row r="2778" spans="2:59" x14ac:dyDescent="0.35">
      <c r="B2778" t="s">
        <v>799</v>
      </c>
      <c r="C2778" s="17">
        <v>8.9139342250802694E-2</v>
      </c>
      <c r="D2778" s="17">
        <v>8.5478411771217302E-2</v>
      </c>
      <c r="E2778" s="17">
        <v>9.3518375726597297E-2</v>
      </c>
      <c r="F2778" s="17"/>
      <c r="G2778" s="17">
        <v>0.106077525895193</v>
      </c>
      <c r="H2778" s="17">
        <v>9.9522247100080105E-2</v>
      </c>
      <c r="I2778" s="17">
        <v>9.1548213387421695E-2</v>
      </c>
      <c r="J2778" s="17">
        <v>7.5966784013547894E-2</v>
      </c>
      <c r="K2778" s="17">
        <v>8.10006433585784E-2</v>
      </c>
      <c r="L2778" s="17">
        <v>8.1886902002891601E-2</v>
      </c>
      <c r="M2778" s="17"/>
      <c r="N2778" s="17">
        <v>0.100634427782348</v>
      </c>
      <c r="O2778" s="17">
        <v>7.3125195500398102E-2</v>
      </c>
      <c r="P2778" s="17">
        <v>8.7924751955971603E-2</v>
      </c>
      <c r="Q2778" s="17">
        <v>9.0266394581747594E-2</v>
      </c>
      <c r="R2778" s="17"/>
      <c r="S2778" s="17">
        <v>0.113210374855905</v>
      </c>
      <c r="T2778" s="17">
        <v>0.105467940845065</v>
      </c>
      <c r="U2778" s="17">
        <v>4.5770445444199399E-2</v>
      </c>
      <c r="V2778" s="17">
        <v>9.3191223189281594E-2</v>
      </c>
      <c r="W2778" s="17">
        <v>0.104933505860628</v>
      </c>
      <c r="X2778" s="17">
        <v>5.2604375099415603E-2</v>
      </c>
      <c r="Y2778" s="17">
        <v>6.1323820887924901E-2</v>
      </c>
      <c r="Z2778" s="17">
        <v>6.5371897808554597E-2</v>
      </c>
      <c r="AA2778" s="17">
        <v>6.3425256665500904E-2</v>
      </c>
      <c r="AB2778" s="17">
        <v>0.13054195717800501</v>
      </c>
      <c r="AC2778" s="17">
        <v>8.9339042626658996E-2</v>
      </c>
      <c r="AD2778" s="17">
        <v>0.15481246411123101</v>
      </c>
      <c r="AE2778" s="17"/>
      <c r="AF2778" s="17">
        <v>0.100431509598983</v>
      </c>
      <c r="AG2778" s="17">
        <v>7.5017462032313006E-2</v>
      </c>
      <c r="AH2778" s="17">
        <v>8.8039870281027E-2</v>
      </c>
      <c r="AI2778" s="17"/>
      <c r="AJ2778" s="17">
        <v>9.1814453524427103E-2</v>
      </c>
      <c r="AK2778" s="17">
        <v>9.0040219364789606E-2</v>
      </c>
      <c r="AL2778" s="17">
        <v>4.9446045717204602E-2</v>
      </c>
      <c r="AM2778" s="17">
        <v>0.165227169732198</v>
      </c>
      <c r="AN2778" s="17">
        <v>9.7374135820150101E-2</v>
      </c>
      <c r="AO2778" s="17"/>
      <c r="AP2778" s="17">
        <v>9.8515799816304095E-2</v>
      </c>
      <c r="AQ2778" s="17">
        <v>7.9798704966332804E-2</v>
      </c>
      <c r="AR2778" s="17">
        <v>1.3327314028824399E-2</v>
      </c>
      <c r="AS2778" s="17">
        <v>8.9664723426815002E-2</v>
      </c>
      <c r="AT2778" s="17">
        <v>0.19808867552175699</v>
      </c>
      <c r="AU2778" s="17"/>
      <c r="AV2778" s="17">
        <v>8.1932561385754804E-2</v>
      </c>
      <c r="AW2778" s="17">
        <v>0.100343801707555</v>
      </c>
      <c r="AX2778" s="17">
        <v>3.43743063340698E-2</v>
      </c>
      <c r="AY2778" s="17">
        <v>9.5801732807445902E-2</v>
      </c>
      <c r="AZ2778" s="17">
        <v>0.17648789017543101</v>
      </c>
      <c r="BA2778" s="17">
        <v>3.97497563162846E-2</v>
      </c>
      <c r="BB2778" s="17"/>
      <c r="BC2778" s="17">
        <v>0.11230593831527499</v>
      </c>
      <c r="BD2778" s="17">
        <v>9.8211615230992297E-2</v>
      </c>
      <c r="BE2778" s="17">
        <v>8.4520962026323102E-2</v>
      </c>
      <c r="BF2778" s="17">
        <v>8.3915417255625194E-2</v>
      </c>
      <c r="BG2778" s="17">
        <v>9.6472059367612897E-2</v>
      </c>
    </row>
    <row r="2779" spans="2:59" x14ac:dyDescent="0.35">
      <c r="B2779" t="s">
        <v>100</v>
      </c>
      <c r="C2779" s="17">
        <v>0.29493345054181203</v>
      </c>
      <c r="D2779" s="17">
        <v>0.234731384764299</v>
      </c>
      <c r="E2779" s="17">
        <v>0.35458345753962101</v>
      </c>
      <c r="F2779" s="17"/>
      <c r="G2779" s="17">
        <v>0.128484426083881</v>
      </c>
      <c r="H2779" s="17">
        <v>0.13571650621907499</v>
      </c>
      <c r="I2779" s="17">
        <v>0.299847744600866</v>
      </c>
      <c r="J2779" s="17">
        <v>0.30401777964316201</v>
      </c>
      <c r="K2779" s="17">
        <v>0.431737677196669</v>
      </c>
      <c r="L2779" s="17">
        <v>0.44987882769971899</v>
      </c>
      <c r="M2779" s="17"/>
      <c r="N2779" s="17">
        <v>0.24988939840584801</v>
      </c>
      <c r="O2779" s="17">
        <v>0.22074255901726</v>
      </c>
      <c r="P2779" s="17">
        <v>0.349754900228754</v>
      </c>
      <c r="Q2779" s="17">
        <v>0.378344753263953</v>
      </c>
      <c r="R2779" s="17"/>
      <c r="S2779" s="17">
        <v>0.22820963172224501</v>
      </c>
      <c r="T2779" s="17">
        <v>0.28506640532020799</v>
      </c>
      <c r="U2779" s="17">
        <v>0.475364634882884</v>
      </c>
      <c r="V2779" s="17">
        <v>0.25578572459295801</v>
      </c>
      <c r="W2779" s="17">
        <v>0.25364661000382299</v>
      </c>
      <c r="X2779" s="17">
        <v>0.28445743380372301</v>
      </c>
      <c r="Y2779" s="17">
        <v>0.26695044422909098</v>
      </c>
      <c r="Z2779" s="17">
        <v>0.33620663485705299</v>
      </c>
      <c r="AA2779" s="17">
        <v>0.30909135474257599</v>
      </c>
      <c r="AB2779" s="17">
        <v>0.34812310506371302</v>
      </c>
      <c r="AC2779" s="17">
        <v>0.22873965675239399</v>
      </c>
      <c r="AD2779" s="17">
        <v>0.34408056193570002</v>
      </c>
      <c r="AE2779" s="17"/>
      <c r="AF2779" s="17">
        <v>0.32839346460755697</v>
      </c>
      <c r="AG2779" s="17">
        <v>0.29461711031437998</v>
      </c>
      <c r="AH2779" s="17">
        <v>0.30707733240407398</v>
      </c>
      <c r="AI2779" s="17"/>
      <c r="AJ2779" s="17">
        <v>0.31300215237787699</v>
      </c>
      <c r="AK2779" s="17">
        <v>0.218085141193082</v>
      </c>
      <c r="AL2779" s="17">
        <v>0.308974694246544</v>
      </c>
      <c r="AM2779" s="17">
        <v>0.22436036598829801</v>
      </c>
      <c r="AN2779" s="17">
        <v>0.405222622137488</v>
      </c>
      <c r="AO2779" s="17"/>
      <c r="AP2779" s="17">
        <v>0.29847474519025702</v>
      </c>
      <c r="AQ2779" s="17">
        <v>0.238935290505049</v>
      </c>
      <c r="AR2779" s="17">
        <v>0.37313280237524399</v>
      </c>
      <c r="AS2779" s="17">
        <v>0.27715690641132801</v>
      </c>
      <c r="AT2779" s="17">
        <v>0.188124136796642</v>
      </c>
      <c r="AU2779" s="17"/>
      <c r="AV2779" s="17">
        <v>0.220218094199606</v>
      </c>
      <c r="AW2779" s="17">
        <v>0.27460308647358</v>
      </c>
      <c r="AX2779" s="17">
        <v>0.272971593405131</v>
      </c>
      <c r="AY2779" s="17">
        <v>0.29459350967045</v>
      </c>
      <c r="AZ2779" s="17">
        <v>0.19426631565147101</v>
      </c>
      <c r="BA2779" s="17">
        <v>0.51742789200193295</v>
      </c>
      <c r="BB2779" s="17"/>
      <c r="BC2779" s="17">
        <v>0.33955594124169503</v>
      </c>
      <c r="BD2779" s="17">
        <v>0.25877448516977802</v>
      </c>
      <c r="BE2779" s="17">
        <v>0.26413441698421802</v>
      </c>
      <c r="BF2779" s="17">
        <v>0.30118310674779702</v>
      </c>
      <c r="BG2779" s="17">
        <v>0.231770117372499</v>
      </c>
    </row>
    <row r="2780" spans="2:59" x14ac:dyDescent="0.35">
      <c r="C2780" s="17"/>
      <c r="D2780" s="17"/>
      <c r="E2780" s="17"/>
      <c r="F2780" s="17"/>
      <c r="G2780" s="17"/>
      <c r="H2780" s="17"/>
      <c r="I2780" s="17"/>
      <c r="J2780" s="17"/>
      <c r="K2780" s="17"/>
      <c r="L2780" s="17"/>
      <c r="M2780" s="17"/>
      <c r="N2780" s="17"/>
      <c r="O2780" s="17"/>
      <c r="P2780" s="17"/>
      <c r="Q2780" s="17"/>
      <c r="R2780" s="17"/>
      <c r="S2780" s="17"/>
      <c r="T2780" s="17"/>
      <c r="U2780" s="17"/>
      <c r="V2780" s="17"/>
      <c r="W2780" s="17"/>
      <c r="X2780" s="17"/>
      <c r="Y2780" s="17"/>
      <c r="Z2780" s="17"/>
      <c r="AA2780" s="17"/>
      <c r="AB2780" s="17"/>
      <c r="AC2780" s="17"/>
      <c r="AD2780" s="17"/>
      <c r="AE2780" s="17"/>
      <c r="AF2780" s="17"/>
      <c r="AG2780" s="17"/>
      <c r="AH2780" s="17"/>
      <c r="AI2780" s="17"/>
      <c r="AJ2780" s="17"/>
      <c r="AK2780" s="17"/>
      <c r="AL2780" s="17"/>
      <c r="AM2780" s="17"/>
      <c r="AN2780" s="17"/>
      <c r="AO2780" s="17"/>
      <c r="AP2780" s="17"/>
      <c r="AQ2780" s="17"/>
      <c r="AR2780" s="17"/>
      <c r="AS2780" s="17"/>
      <c r="AT2780" s="17"/>
      <c r="AU2780" s="17"/>
      <c r="AV2780" s="17"/>
      <c r="AW2780" s="17"/>
      <c r="AX2780" s="17"/>
      <c r="AY2780" s="17"/>
      <c r="AZ2780" s="17"/>
      <c r="BA2780" s="17"/>
      <c r="BB2780" s="17"/>
      <c r="BC2780" s="17"/>
      <c r="BD2780" s="17"/>
      <c r="BE2780" s="17"/>
      <c r="BF2780" s="17"/>
      <c r="BG2780" s="17"/>
    </row>
    <row r="2781" spans="2:59" x14ac:dyDescent="0.35">
      <c r="B2781" s="6" t="s">
        <v>804</v>
      </c>
      <c r="C2781" s="17"/>
      <c r="D2781" s="17"/>
      <c r="E2781" s="17"/>
      <c r="F2781" s="17"/>
      <c r="G2781" s="17"/>
      <c r="H2781" s="17"/>
      <c r="I2781" s="17"/>
      <c r="J2781" s="17"/>
      <c r="K2781" s="17"/>
      <c r="L2781" s="17"/>
      <c r="M2781" s="17"/>
      <c r="N2781" s="17"/>
      <c r="O2781" s="17"/>
      <c r="P2781" s="17"/>
      <c r="Q2781" s="17"/>
      <c r="R2781" s="17"/>
      <c r="S2781" s="17"/>
      <c r="T2781" s="17"/>
      <c r="U2781" s="17"/>
      <c r="V2781" s="17"/>
      <c r="W2781" s="17"/>
      <c r="X2781" s="17"/>
      <c r="Y2781" s="17"/>
      <c r="Z2781" s="17"/>
      <c r="AA2781" s="17"/>
      <c r="AB2781" s="17"/>
      <c r="AC2781" s="17"/>
      <c r="AD2781" s="17"/>
      <c r="AE2781" s="17"/>
      <c r="AF2781" s="17"/>
      <c r="AG2781" s="17"/>
      <c r="AH2781" s="17"/>
      <c r="AI2781" s="17"/>
      <c r="AJ2781" s="17"/>
      <c r="AK2781" s="17"/>
      <c r="AL2781" s="17"/>
      <c r="AM2781" s="17"/>
      <c r="AN2781" s="17"/>
      <c r="AO2781" s="17"/>
      <c r="AP2781" s="17"/>
      <c r="AQ2781" s="17"/>
      <c r="AR2781" s="17"/>
      <c r="AS2781" s="17"/>
      <c r="AT2781" s="17"/>
      <c r="AU2781" s="17"/>
      <c r="AV2781" s="17"/>
      <c r="AW2781" s="17"/>
      <c r="AX2781" s="17"/>
      <c r="AY2781" s="17"/>
      <c r="AZ2781" s="17"/>
      <c r="BA2781" s="17"/>
      <c r="BB2781" s="17"/>
      <c r="BC2781" s="17"/>
      <c r="BD2781" s="17"/>
      <c r="BE2781" s="17"/>
      <c r="BF2781" s="17"/>
      <c r="BG2781" s="17"/>
    </row>
    <row r="2782" spans="2:59" x14ac:dyDescent="0.35">
      <c r="B2782" s="24" t="s">
        <v>724</v>
      </c>
      <c r="C2782" s="17"/>
      <c r="D2782" s="17"/>
      <c r="E2782" s="17"/>
      <c r="F2782" s="17"/>
      <c r="G2782" s="17"/>
      <c r="H2782" s="17"/>
      <c r="I2782" s="17"/>
      <c r="J2782" s="17"/>
      <c r="K2782" s="17"/>
      <c r="L2782" s="17"/>
      <c r="M2782" s="17"/>
      <c r="N2782" s="17"/>
      <c r="O2782" s="17"/>
      <c r="P2782" s="17"/>
      <c r="Q2782" s="17"/>
      <c r="R2782" s="17"/>
      <c r="S2782" s="17"/>
      <c r="T2782" s="17"/>
      <c r="U2782" s="17"/>
      <c r="V2782" s="17"/>
      <c r="W2782" s="17"/>
      <c r="X2782" s="17"/>
      <c r="Y2782" s="17"/>
      <c r="Z2782" s="17"/>
      <c r="AA2782" s="17"/>
      <c r="AB2782" s="17"/>
      <c r="AC2782" s="17"/>
      <c r="AD2782" s="17"/>
      <c r="AE2782" s="17"/>
      <c r="AF2782" s="17"/>
      <c r="AG2782" s="17"/>
      <c r="AH2782" s="17"/>
      <c r="AI2782" s="17"/>
      <c r="AJ2782" s="17"/>
      <c r="AK2782" s="17"/>
      <c r="AL2782" s="17"/>
      <c r="AM2782" s="17"/>
      <c r="AN2782" s="17"/>
      <c r="AO2782" s="17"/>
      <c r="AP2782" s="17"/>
      <c r="AQ2782" s="17"/>
      <c r="AR2782" s="17"/>
      <c r="AS2782" s="17"/>
      <c r="AT2782" s="17"/>
      <c r="AU2782" s="17"/>
      <c r="AV2782" s="17"/>
      <c r="AW2782" s="17"/>
      <c r="AX2782" s="17"/>
      <c r="AY2782" s="17"/>
      <c r="AZ2782" s="17"/>
      <c r="BA2782" s="17"/>
      <c r="BB2782" s="17"/>
      <c r="BC2782" s="17"/>
      <c r="BD2782" s="17"/>
      <c r="BE2782" s="17"/>
      <c r="BF2782" s="17"/>
      <c r="BG2782" s="17"/>
    </row>
    <row r="2783" spans="2:59" x14ac:dyDescent="0.35">
      <c r="B2783" t="s">
        <v>802</v>
      </c>
      <c r="C2783" s="17">
        <v>4.3170364214273199E-2</v>
      </c>
      <c r="D2783" s="17">
        <v>6.25891817645573E-2</v>
      </c>
      <c r="E2783" s="17">
        <v>2.50927839118541E-2</v>
      </c>
      <c r="F2783" s="17"/>
      <c r="G2783" s="17">
        <v>1.82445446603825E-2</v>
      </c>
      <c r="H2783" s="17">
        <v>6.6330672162168994E-2</v>
      </c>
      <c r="I2783" s="17">
        <v>3.0523245466078E-2</v>
      </c>
      <c r="J2783" s="17">
        <v>5.7108898423678098E-2</v>
      </c>
      <c r="K2783" s="17">
        <v>4.4882051263428098E-2</v>
      </c>
      <c r="L2783" s="17">
        <v>4.1461544863777303E-2</v>
      </c>
      <c r="M2783" s="17"/>
      <c r="N2783" s="17">
        <v>3.6169045188353698E-2</v>
      </c>
      <c r="O2783" s="17">
        <v>3.3086847802864403E-2</v>
      </c>
      <c r="P2783" s="17">
        <v>6.9368867338421195E-2</v>
      </c>
      <c r="Q2783" s="17">
        <v>3.8904383482133501E-2</v>
      </c>
      <c r="R2783" s="17"/>
      <c r="S2783" s="17">
        <v>3.9157150559376602E-2</v>
      </c>
      <c r="T2783" s="17">
        <v>5.8220378783023399E-2</v>
      </c>
      <c r="U2783" s="17">
        <v>3.4899318057082102E-2</v>
      </c>
      <c r="V2783" s="17">
        <v>5.3453380254573697E-2</v>
      </c>
      <c r="W2783" s="17">
        <v>5.9471440064387003E-2</v>
      </c>
      <c r="X2783" s="17">
        <v>0</v>
      </c>
      <c r="Y2783" s="17">
        <v>3.5777810944059997E-2</v>
      </c>
      <c r="Z2783" s="17">
        <v>0.13008375116444601</v>
      </c>
      <c r="AA2783" s="17">
        <v>4.3199808014651203E-2</v>
      </c>
      <c r="AB2783" s="17">
        <v>4.3825544312948703E-2</v>
      </c>
      <c r="AC2783" s="17">
        <v>2.5161910796249801E-2</v>
      </c>
      <c r="AD2783" s="17">
        <v>0</v>
      </c>
      <c r="AE2783" s="17"/>
      <c r="AF2783" s="17">
        <v>6.8606008398076707E-2</v>
      </c>
      <c r="AG2783" s="17">
        <v>2.61851517243048E-2</v>
      </c>
      <c r="AH2783" s="17">
        <v>4.6520830797970598E-2</v>
      </c>
      <c r="AI2783" s="17"/>
      <c r="AJ2783" s="17">
        <v>4.9169186696040403E-2</v>
      </c>
      <c r="AK2783" s="17">
        <v>3.0783493921500302E-2</v>
      </c>
      <c r="AL2783" s="17">
        <v>1.94518784724763E-2</v>
      </c>
      <c r="AM2783" s="17">
        <v>0</v>
      </c>
      <c r="AN2783" s="17">
        <v>5.3580104529964402E-2</v>
      </c>
      <c r="AO2783" s="17"/>
      <c r="AP2783" s="17">
        <v>4.4194784206678703E-2</v>
      </c>
      <c r="AQ2783" s="17">
        <v>1.6756856860872998E-2</v>
      </c>
      <c r="AR2783" s="17">
        <v>1.70302610855728E-2</v>
      </c>
      <c r="AS2783" s="17">
        <v>0.103886385607235</v>
      </c>
      <c r="AT2783" s="17">
        <v>0</v>
      </c>
      <c r="AU2783" s="17"/>
      <c r="AV2783" s="17">
        <v>9.9445799347666203E-3</v>
      </c>
      <c r="AW2783" s="17">
        <v>4.1773721815954498E-2</v>
      </c>
      <c r="AX2783" s="17">
        <v>1.55273120993417E-2</v>
      </c>
      <c r="AY2783" s="17">
        <v>0.107796789000281</v>
      </c>
      <c r="AZ2783" s="17">
        <v>1.4645433117317299E-2</v>
      </c>
      <c r="BA2783" s="17">
        <v>6.0873500416399703E-2</v>
      </c>
      <c r="BB2783" s="17"/>
      <c r="BC2783" s="17">
        <v>4.2710839284651698E-2</v>
      </c>
      <c r="BD2783" s="17">
        <v>5.4881039494781597E-2</v>
      </c>
      <c r="BE2783" s="17">
        <v>3.11716847143459E-2</v>
      </c>
      <c r="BF2783" s="17">
        <v>9.7467046946491699E-3</v>
      </c>
      <c r="BG2783" s="17">
        <v>0.165979613707468</v>
      </c>
    </row>
    <row r="2784" spans="2:59" x14ac:dyDescent="0.35">
      <c r="B2784" t="s">
        <v>598</v>
      </c>
      <c r="C2784" s="17">
        <v>2.7081917936357801E-2</v>
      </c>
      <c r="D2784" s="17">
        <v>2.2790831470747099E-2</v>
      </c>
      <c r="E2784" s="17">
        <v>3.13635579613573E-2</v>
      </c>
      <c r="F2784" s="17"/>
      <c r="G2784" s="17">
        <v>1.8627032455466101E-2</v>
      </c>
      <c r="H2784" s="17">
        <v>2.59606972295034E-2</v>
      </c>
      <c r="I2784" s="17">
        <v>4.4296864904098503E-2</v>
      </c>
      <c r="J2784" s="17">
        <v>1.30155868151426E-2</v>
      </c>
      <c r="K2784" s="17">
        <v>2.2954520817931499E-2</v>
      </c>
      <c r="L2784" s="17">
        <v>3.51683907791158E-2</v>
      </c>
      <c r="M2784" s="17"/>
      <c r="N2784" s="17">
        <v>2.4106675508559699E-2</v>
      </c>
      <c r="O2784" s="17">
        <v>7.6629547794284797E-3</v>
      </c>
      <c r="P2784" s="17">
        <v>4.6163314513350998E-2</v>
      </c>
      <c r="Q2784" s="17">
        <v>3.5218388525214299E-2</v>
      </c>
      <c r="R2784" s="17"/>
      <c r="S2784" s="17">
        <v>4.2578846062523899E-2</v>
      </c>
      <c r="T2784" s="17">
        <v>3.5586035594970498E-2</v>
      </c>
      <c r="U2784" s="17">
        <v>0</v>
      </c>
      <c r="V2784" s="17">
        <v>2.08564568656965E-2</v>
      </c>
      <c r="W2784" s="17">
        <v>1.9779646510073599E-2</v>
      </c>
      <c r="X2784" s="17">
        <v>4.90747849235037E-2</v>
      </c>
      <c r="Y2784" s="17">
        <v>4.1097431979338898E-2</v>
      </c>
      <c r="Z2784" s="17">
        <v>0</v>
      </c>
      <c r="AA2784" s="17">
        <v>2.1545895288592701E-2</v>
      </c>
      <c r="AB2784" s="17">
        <v>1.60098524215012E-2</v>
      </c>
      <c r="AC2784" s="17">
        <v>0</v>
      </c>
      <c r="AD2784" s="17">
        <v>5.4111534355878399E-2</v>
      </c>
      <c r="AE2784" s="17"/>
      <c r="AF2784" s="17">
        <v>2.2329900077399802E-2</v>
      </c>
      <c r="AG2784" s="17">
        <v>3.0564965772552001E-2</v>
      </c>
      <c r="AH2784" s="17">
        <v>4.1937086388766101E-2</v>
      </c>
      <c r="AI2784" s="17"/>
      <c r="AJ2784" s="17">
        <v>2.66541569205598E-2</v>
      </c>
      <c r="AK2784" s="17">
        <v>2.8232359507715198E-2</v>
      </c>
      <c r="AL2784" s="17">
        <v>2.27939840143098E-2</v>
      </c>
      <c r="AM2784" s="17">
        <v>0</v>
      </c>
      <c r="AN2784" s="17">
        <v>5.27470278578537E-2</v>
      </c>
      <c r="AO2784" s="17"/>
      <c r="AP2784" s="17">
        <v>2.1099753565865301E-2</v>
      </c>
      <c r="AQ2784" s="17">
        <v>1.7861436066276801E-2</v>
      </c>
      <c r="AR2784" s="17">
        <v>1.9956298796198001E-2</v>
      </c>
      <c r="AS2784" s="17">
        <v>1.5637639137987099E-2</v>
      </c>
      <c r="AT2784" s="17">
        <v>2.6670798152613501E-2</v>
      </c>
      <c r="AU2784" s="17"/>
      <c r="AV2784" s="17">
        <v>3.0316262785907499E-2</v>
      </c>
      <c r="AW2784" s="17">
        <v>2.0490144472050501E-2</v>
      </c>
      <c r="AX2784" s="17">
        <v>1.7845059343340099E-2</v>
      </c>
      <c r="AY2784" s="17">
        <v>3.2406791983197E-2</v>
      </c>
      <c r="AZ2784" s="17">
        <v>0</v>
      </c>
      <c r="BA2784" s="17">
        <v>0</v>
      </c>
      <c r="BB2784" s="17"/>
      <c r="BC2784" s="17">
        <v>2.51498109985786E-2</v>
      </c>
      <c r="BD2784" s="17">
        <v>2.28697748169868E-2</v>
      </c>
      <c r="BE2784" s="17">
        <v>2.4103109442656201E-2</v>
      </c>
      <c r="BF2784" s="17">
        <v>2.6219683431620001E-2</v>
      </c>
      <c r="BG2784" s="17">
        <v>0.118001763657894</v>
      </c>
    </row>
    <row r="2785" spans="2:59" x14ac:dyDescent="0.35">
      <c r="B2785" t="s">
        <v>692</v>
      </c>
      <c r="C2785" s="17">
        <v>5.4850184070995803E-2</v>
      </c>
      <c r="D2785" s="17">
        <v>4.1369386366035397E-2</v>
      </c>
      <c r="E2785" s="17">
        <v>6.8064450058952994E-2</v>
      </c>
      <c r="F2785" s="17"/>
      <c r="G2785" s="17">
        <v>8.9402437573636501E-2</v>
      </c>
      <c r="H2785" s="17">
        <v>8.8383615828454498E-2</v>
      </c>
      <c r="I2785" s="17">
        <v>4.56966357761074E-2</v>
      </c>
      <c r="J2785" s="17">
        <v>3.7625240013382903E-2</v>
      </c>
      <c r="K2785" s="17">
        <v>3.51117994197407E-2</v>
      </c>
      <c r="L2785" s="17">
        <v>4.1269347249874598E-2</v>
      </c>
      <c r="M2785" s="17"/>
      <c r="N2785" s="17">
        <v>5.8002028939234097E-2</v>
      </c>
      <c r="O2785" s="17">
        <v>8.3646061908181302E-2</v>
      </c>
      <c r="P2785" s="17">
        <v>3.5329241214595998E-2</v>
      </c>
      <c r="Q2785" s="17">
        <v>3.6934557367495E-2</v>
      </c>
      <c r="R2785" s="17"/>
      <c r="S2785" s="17">
        <v>9.1192101272413895E-2</v>
      </c>
      <c r="T2785" s="17">
        <v>5.3326870397346397E-2</v>
      </c>
      <c r="U2785" s="17">
        <v>3.8618308077431399E-2</v>
      </c>
      <c r="V2785" s="17">
        <v>3.8309653468323698E-2</v>
      </c>
      <c r="W2785" s="17">
        <v>3.1799271406715797E-2</v>
      </c>
      <c r="X2785" s="17">
        <v>2.42234579925939E-2</v>
      </c>
      <c r="Y2785" s="17">
        <v>9.1813172638840604E-2</v>
      </c>
      <c r="Z2785" s="17">
        <v>3.5750535168498999E-2</v>
      </c>
      <c r="AA2785" s="17">
        <v>4.1043790079087199E-2</v>
      </c>
      <c r="AB2785" s="17">
        <v>8.7149879770813704E-2</v>
      </c>
      <c r="AC2785" s="17">
        <v>5.7740869462865697E-2</v>
      </c>
      <c r="AD2785" s="17">
        <v>0</v>
      </c>
      <c r="AE2785" s="17"/>
      <c r="AF2785" s="17">
        <v>3.47423874714968E-2</v>
      </c>
      <c r="AG2785" s="17">
        <v>6.0789041487516599E-2</v>
      </c>
      <c r="AH2785" s="17">
        <v>6.7320458632350103E-2</v>
      </c>
      <c r="AI2785" s="17"/>
      <c r="AJ2785" s="17">
        <v>4.3421177806207897E-2</v>
      </c>
      <c r="AK2785" s="17">
        <v>4.5752327375466098E-2</v>
      </c>
      <c r="AL2785" s="17">
        <v>0.11315115016231</v>
      </c>
      <c r="AM2785" s="17">
        <v>0.181835596060932</v>
      </c>
      <c r="AN2785" s="17">
        <v>5.27981984366271E-2</v>
      </c>
      <c r="AO2785" s="17"/>
      <c r="AP2785" s="17">
        <v>4.0456170063974999E-2</v>
      </c>
      <c r="AQ2785" s="17">
        <v>5.3136917660457098E-2</v>
      </c>
      <c r="AR2785" s="17">
        <v>4.0531342450947798E-2</v>
      </c>
      <c r="AS2785" s="17">
        <v>7.7340055055088702E-2</v>
      </c>
      <c r="AT2785" s="17">
        <v>6.4223083953909493E-2</v>
      </c>
      <c r="AU2785" s="17"/>
      <c r="AV2785" s="17">
        <v>5.2201537010533899E-2</v>
      </c>
      <c r="AW2785" s="17">
        <v>4.5612223262557899E-2</v>
      </c>
      <c r="AX2785" s="17">
        <v>3.6954383780663999E-2</v>
      </c>
      <c r="AY2785" s="17">
        <v>7.94019761798542E-2</v>
      </c>
      <c r="AZ2785" s="17">
        <v>0.106367959575618</v>
      </c>
      <c r="BA2785" s="17">
        <v>4.0305799078168399E-2</v>
      </c>
      <c r="BB2785" s="17"/>
      <c r="BC2785" s="17">
        <v>6.1320161560030097E-2</v>
      </c>
      <c r="BD2785" s="17">
        <v>7.8794542079026295E-2</v>
      </c>
      <c r="BE2785" s="17">
        <v>3.3787504760678697E-2</v>
      </c>
      <c r="BF2785" s="17">
        <v>4.3133245852110903E-2</v>
      </c>
      <c r="BG2785" s="17">
        <v>0</v>
      </c>
    </row>
    <row r="2786" spans="2:59" x14ac:dyDescent="0.35">
      <c r="B2786" t="s">
        <v>691</v>
      </c>
      <c r="C2786" s="17">
        <v>0.127774749362423</v>
      </c>
      <c r="D2786" s="17">
        <v>0.101531845685063</v>
      </c>
      <c r="E2786" s="17">
        <v>0.153663325534353</v>
      </c>
      <c r="F2786" s="17"/>
      <c r="G2786" s="17">
        <v>0.12391445898409199</v>
      </c>
      <c r="H2786" s="17">
        <v>6.0055671729756101E-2</v>
      </c>
      <c r="I2786" s="17">
        <v>0.123241872853552</v>
      </c>
      <c r="J2786" s="17">
        <v>0.15654413207001799</v>
      </c>
      <c r="K2786" s="17">
        <v>0.13832455056684001</v>
      </c>
      <c r="L2786" s="17">
        <v>0.148839665066722</v>
      </c>
      <c r="M2786" s="17"/>
      <c r="N2786" s="17">
        <v>9.9736284534325398E-2</v>
      </c>
      <c r="O2786" s="17">
        <v>0.105632400582824</v>
      </c>
      <c r="P2786" s="17">
        <v>0.17031088240847</v>
      </c>
      <c r="Q2786" s="17">
        <v>0.144914859710505</v>
      </c>
      <c r="R2786" s="17"/>
      <c r="S2786" s="17">
        <v>4.96153834514384E-2</v>
      </c>
      <c r="T2786" s="17">
        <v>0.119440977342386</v>
      </c>
      <c r="U2786" s="17">
        <v>0.15280693474309701</v>
      </c>
      <c r="V2786" s="17">
        <v>0.14227015541582599</v>
      </c>
      <c r="W2786" s="17">
        <v>5.8649799154286197E-2</v>
      </c>
      <c r="X2786" s="17">
        <v>0.180351005792668</v>
      </c>
      <c r="Y2786" s="17">
        <v>0.21443419701378899</v>
      </c>
      <c r="Z2786" s="17">
        <v>0.123474385614202</v>
      </c>
      <c r="AA2786" s="17">
        <v>0.116856718798142</v>
      </c>
      <c r="AB2786" s="17">
        <v>0.155947112900823</v>
      </c>
      <c r="AC2786" s="17">
        <v>0.169247087018876</v>
      </c>
      <c r="AD2786" s="17">
        <v>0.14682405034306401</v>
      </c>
      <c r="AE2786" s="17"/>
      <c r="AF2786" s="17">
        <v>0.16291689497377701</v>
      </c>
      <c r="AG2786" s="17">
        <v>0.1106259314224</v>
      </c>
      <c r="AH2786" s="17">
        <v>0.11430041209111901</v>
      </c>
      <c r="AI2786" s="17"/>
      <c r="AJ2786" s="17">
        <v>0.170006460236623</v>
      </c>
      <c r="AK2786" s="17">
        <v>8.3043597474375494E-2</v>
      </c>
      <c r="AL2786" s="17">
        <v>7.1128376701185297E-2</v>
      </c>
      <c r="AM2786" s="17">
        <v>0.12591490597925201</v>
      </c>
      <c r="AN2786" s="17">
        <v>0.131594142838038</v>
      </c>
      <c r="AO2786" s="17"/>
      <c r="AP2786" s="17">
        <v>0.20923682854619</v>
      </c>
      <c r="AQ2786" s="17">
        <v>7.7315733536937103E-2</v>
      </c>
      <c r="AR2786" s="17">
        <v>0.14357731621394301</v>
      </c>
      <c r="AS2786" s="17">
        <v>0.121002020194587</v>
      </c>
      <c r="AT2786" s="17">
        <v>0.14522315216971199</v>
      </c>
      <c r="AU2786" s="17"/>
      <c r="AV2786" s="17">
        <v>7.0729461004729696E-2</v>
      </c>
      <c r="AW2786" s="17">
        <v>0.16696912483798901</v>
      </c>
      <c r="AX2786" s="17">
        <v>9.1833135250895107E-2</v>
      </c>
      <c r="AY2786" s="17">
        <v>0.121520807850378</v>
      </c>
      <c r="AZ2786" s="17">
        <v>0.14056358804974101</v>
      </c>
      <c r="BA2786" s="17">
        <v>0.206887618009337</v>
      </c>
      <c r="BB2786" s="17"/>
      <c r="BC2786" s="17">
        <v>0.112088106709931</v>
      </c>
      <c r="BD2786" s="17">
        <v>0.12713515178815801</v>
      </c>
      <c r="BE2786" s="17">
        <v>0.11564077789506</v>
      </c>
      <c r="BF2786" s="17">
        <v>0.111106059598357</v>
      </c>
      <c r="BG2786" s="17">
        <v>0</v>
      </c>
    </row>
    <row r="2787" spans="2:59" x14ac:dyDescent="0.35">
      <c r="B2787" t="s">
        <v>690</v>
      </c>
      <c r="C2787" s="17">
        <v>0.29147543754587601</v>
      </c>
      <c r="D2787" s="17">
        <v>0.34231916708298699</v>
      </c>
      <c r="E2787" s="17">
        <v>0.245541560600641</v>
      </c>
      <c r="F2787" s="17"/>
      <c r="G2787" s="17">
        <v>0.37680012531495199</v>
      </c>
      <c r="H2787" s="17">
        <v>0.244512237759414</v>
      </c>
      <c r="I2787" s="17">
        <v>0.285939419620172</v>
      </c>
      <c r="J2787" s="17">
        <v>0.32476768784384502</v>
      </c>
      <c r="K2787" s="17">
        <v>0.26728905699821598</v>
      </c>
      <c r="L2787" s="17">
        <v>0.25172053518127302</v>
      </c>
      <c r="M2787" s="17"/>
      <c r="N2787" s="17">
        <v>0.31583478191738501</v>
      </c>
      <c r="O2787" s="17">
        <v>0.33799477420137097</v>
      </c>
      <c r="P2787" s="17">
        <v>0.27024993860478602</v>
      </c>
      <c r="Q2787" s="17">
        <v>0.23467384764879301</v>
      </c>
      <c r="R2787" s="17"/>
      <c r="S2787" s="17">
        <v>0.33842390291500302</v>
      </c>
      <c r="T2787" s="17">
        <v>0.28575069316596202</v>
      </c>
      <c r="U2787" s="17">
        <v>0.39742126282193102</v>
      </c>
      <c r="V2787" s="17">
        <v>0.24113754449106101</v>
      </c>
      <c r="W2787" s="17">
        <v>0.258842003072631</v>
      </c>
      <c r="X2787" s="17">
        <v>0.28795156701872998</v>
      </c>
      <c r="Y2787" s="17">
        <v>0.239748575283979</v>
      </c>
      <c r="Z2787" s="17">
        <v>0.32392784362833699</v>
      </c>
      <c r="AA2787" s="17">
        <v>0.29864849060194398</v>
      </c>
      <c r="AB2787" s="17">
        <v>0.22370027289149499</v>
      </c>
      <c r="AC2787" s="17">
        <v>0.28321971670485202</v>
      </c>
      <c r="AD2787" s="17">
        <v>0.31611278108208402</v>
      </c>
      <c r="AE2787" s="17"/>
      <c r="AF2787" s="17">
        <v>0.257665157058377</v>
      </c>
      <c r="AG2787" s="17">
        <v>0.30231857624148101</v>
      </c>
      <c r="AH2787" s="17">
        <v>0.22407404140793799</v>
      </c>
      <c r="AI2787" s="17"/>
      <c r="AJ2787" s="17">
        <v>0.30412449356084797</v>
      </c>
      <c r="AK2787" s="17">
        <v>0.26084015087727203</v>
      </c>
      <c r="AL2787" s="17">
        <v>0.37387771419403998</v>
      </c>
      <c r="AM2787" s="17">
        <v>0.37393548099545698</v>
      </c>
      <c r="AN2787" s="17">
        <v>0.25861762704603902</v>
      </c>
      <c r="AO2787" s="17"/>
      <c r="AP2787" s="17">
        <v>0.27304673220919801</v>
      </c>
      <c r="AQ2787" s="17">
        <v>0.28053519424731099</v>
      </c>
      <c r="AR2787" s="17">
        <v>0.37653615604267399</v>
      </c>
      <c r="AS2787" s="17">
        <v>0.385461968559771</v>
      </c>
      <c r="AT2787" s="17">
        <v>0.24543683498979799</v>
      </c>
      <c r="AU2787" s="17"/>
      <c r="AV2787" s="17">
        <v>0.2703750607973</v>
      </c>
      <c r="AW2787" s="17">
        <v>0.30244866271073401</v>
      </c>
      <c r="AX2787" s="17">
        <v>0.43320128275931502</v>
      </c>
      <c r="AY2787" s="17">
        <v>0.31972276201696898</v>
      </c>
      <c r="AZ2787" s="17">
        <v>0.25164571410143899</v>
      </c>
      <c r="BA2787" s="17">
        <v>0.226844905976334</v>
      </c>
      <c r="BB2787" s="17"/>
      <c r="BC2787" s="17">
        <v>0.27420845112090297</v>
      </c>
      <c r="BD2787" s="17">
        <v>0.32881476849559299</v>
      </c>
      <c r="BE2787" s="17">
        <v>0.28013642006070699</v>
      </c>
      <c r="BF2787" s="17">
        <v>0.33522693892321198</v>
      </c>
      <c r="BG2787" s="17">
        <v>0.18657152829638199</v>
      </c>
    </row>
    <row r="2788" spans="2:59" x14ac:dyDescent="0.35">
      <c r="B2788" t="s">
        <v>689</v>
      </c>
      <c r="C2788" s="17">
        <v>0.19144361828328399</v>
      </c>
      <c r="D2788" s="17">
        <v>0.17741369980534699</v>
      </c>
      <c r="E2788" s="17">
        <v>0.20624887005270001</v>
      </c>
      <c r="F2788" s="17"/>
      <c r="G2788" s="17">
        <v>0.17224884655606101</v>
      </c>
      <c r="H2788" s="17">
        <v>0.211878730856739</v>
      </c>
      <c r="I2788" s="17">
        <v>0.21032917877919899</v>
      </c>
      <c r="J2788" s="17">
        <v>0.20762625609914701</v>
      </c>
      <c r="K2788" s="17">
        <v>0.124460045368676</v>
      </c>
      <c r="L2788" s="17">
        <v>0.19981809633828601</v>
      </c>
      <c r="M2788" s="17"/>
      <c r="N2788" s="17">
        <v>0.217512641851204</v>
      </c>
      <c r="O2788" s="17">
        <v>0.20256833704593699</v>
      </c>
      <c r="P2788" s="17">
        <v>0.132744071521287</v>
      </c>
      <c r="Q2788" s="17">
        <v>0.20471636448853101</v>
      </c>
      <c r="R2788" s="17"/>
      <c r="S2788" s="17">
        <v>0.203186882131594</v>
      </c>
      <c r="T2788" s="17">
        <v>0.21456267914063801</v>
      </c>
      <c r="U2788" s="17">
        <v>0.149743404439723</v>
      </c>
      <c r="V2788" s="17">
        <v>0.22772429126768301</v>
      </c>
      <c r="W2788" s="17">
        <v>0.268993484509707</v>
      </c>
      <c r="X2788" s="17">
        <v>0.171762326569671</v>
      </c>
      <c r="Y2788" s="17">
        <v>0.17330912879667101</v>
      </c>
      <c r="Z2788" s="17">
        <v>0.12672399481997099</v>
      </c>
      <c r="AA2788" s="17">
        <v>0.18986694502332399</v>
      </c>
      <c r="AB2788" s="17">
        <v>0.17664947238029899</v>
      </c>
      <c r="AC2788" s="17">
        <v>0.13990172793144501</v>
      </c>
      <c r="AD2788" s="17">
        <v>0.151000338591257</v>
      </c>
      <c r="AE2788" s="17"/>
      <c r="AF2788" s="17">
        <v>0.20387287518640099</v>
      </c>
      <c r="AG2788" s="17">
        <v>0.20258905541177</v>
      </c>
      <c r="AH2788" s="17">
        <v>0.153248787672569</v>
      </c>
      <c r="AI2788" s="17"/>
      <c r="AJ2788" s="17">
        <v>0.170624120924705</v>
      </c>
      <c r="AK2788" s="17">
        <v>0.23704640111456701</v>
      </c>
      <c r="AL2788" s="17">
        <v>0.17443283462982201</v>
      </c>
      <c r="AM2788" s="17">
        <v>5.8692399713798797E-2</v>
      </c>
      <c r="AN2788" s="17">
        <v>0.16794439522808799</v>
      </c>
      <c r="AO2788" s="17"/>
      <c r="AP2788" s="17">
        <v>0.16826544183234701</v>
      </c>
      <c r="AQ2788" s="17">
        <v>0.242267246538481</v>
      </c>
      <c r="AR2788" s="17">
        <v>0.19546204448315099</v>
      </c>
      <c r="AS2788" s="17">
        <v>0.145584674218422</v>
      </c>
      <c r="AT2788" s="17">
        <v>0.26900338815820901</v>
      </c>
      <c r="AU2788" s="17"/>
      <c r="AV2788" s="17">
        <v>0.24512693465723501</v>
      </c>
      <c r="AW2788" s="17">
        <v>0.159261519232269</v>
      </c>
      <c r="AX2788" s="17">
        <v>0.25074428271113602</v>
      </c>
      <c r="AY2788" s="17">
        <v>0.16943931774848101</v>
      </c>
      <c r="AZ2788" s="17">
        <v>0.23259563253417101</v>
      </c>
      <c r="BA2788" s="17">
        <v>0.160128555948649</v>
      </c>
      <c r="BB2788" s="17"/>
      <c r="BC2788" s="17">
        <v>0.24307566197538499</v>
      </c>
      <c r="BD2788" s="17">
        <v>0.138882058939689</v>
      </c>
      <c r="BE2788" s="17">
        <v>0.25435744144847999</v>
      </c>
      <c r="BF2788" s="17">
        <v>0.17942860572988301</v>
      </c>
      <c r="BG2788" s="17">
        <v>0</v>
      </c>
    </row>
    <row r="2789" spans="2:59" x14ac:dyDescent="0.35">
      <c r="B2789" t="s">
        <v>803</v>
      </c>
      <c r="C2789" s="17">
        <v>0.23144788643678901</v>
      </c>
      <c r="D2789" s="17">
        <v>0.22030923663316701</v>
      </c>
      <c r="E2789" s="17">
        <v>0.23598951323830999</v>
      </c>
      <c r="F2789" s="17"/>
      <c r="G2789" s="17">
        <v>0.180654597678337</v>
      </c>
      <c r="H2789" s="17">
        <v>0.26442295759281298</v>
      </c>
      <c r="I2789" s="17">
        <v>0.23195454082175901</v>
      </c>
      <c r="J2789" s="17">
        <v>0.17564136539383199</v>
      </c>
      <c r="K2789" s="17">
        <v>0.29934039961863101</v>
      </c>
      <c r="L2789" s="17">
        <v>0.25553879484337999</v>
      </c>
      <c r="M2789" s="17"/>
      <c r="N2789" s="17">
        <v>0.23039530107221201</v>
      </c>
      <c r="O2789" s="17">
        <v>0.208066979721136</v>
      </c>
      <c r="P2789" s="17">
        <v>0.23615781884890399</v>
      </c>
      <c r="Q2789" s="17">
        <v>0.24998651649032699</v>
      </c>
      <c r="R2789" s="17"/>
      <c r="S2789" s="17">
        <v>0.188784509544102</v>
      </c>
      <c r="T2789" s="17">
        <v>0.209759651099755</v>
      </c>
      <c r="U2789" s="17">
        <v>0.207340048534811</v>
      </c>
      <c r="V2789" s="17">
        <v>0.27624851823683599</v>
      </c>
      <c r="W2789" s="17">
        <v>0.28408665343954198</v>
      </c>
      <c r="X2789" s="17">
        <v>0.19893476971141399</v>
      </c>
      <c r="Y2789" s="17">
        <v>0.18324825541058201</v>
      </c>
      <c r="Z2789" s="17">
        <v>0.129684030961707</v>
      </c>
      <c r="AA2789" s="17">
        <v>0.25386448233929299</v>
      </c>
      <c r="AB2789" s="17">
        <v>0.29671786532211902</v>
      </c>
      <c r="AC2789" s="17">
        <v>0.32472868808571098</v>
      </c>
      <c r="AD2789" s="17">
        <v>0.28535027191058598</v>
      </c>
      <c r="AE2789" s="17"/>
      <c r="AF2789" s="17">
        <v>0.21770916664331999</v>
      </c>
      <c r="AG2789" s="17">
        <v>0.25282909509634999</v>
      </c>
      <c r="AH2789" s="17">
        <v>0.26888578123471302</v>
      </c>
      <c r="AI2789" s="17"/>
      <c r="AJ2789" s="17">
        <v>0.21836006117100701</v>
      </c>
      <c r="AK2789" s="17">
        <v>0.283393773073293</v>
      </c>
      <c r="AL2789" s="17">
        <v>0.180545104417175</v>
      </c>
      <c r="AM2789" s="17">
        <v>0.178775314319742</v>
      </c>
      <c r="AN2789" s="17">
        <v>0.22198114475351199</v>
      </c>
      <c r="AO2789" s="17"/>
      <c r="AP2789" s="17">
        <v>0.21239584757295599</v>
      </c>
      <c r="AQ2789" s="17">
        <v>0.28683896552829402</v>
      </c>
      <c r="AR2789" s="17">
        <v>0.18683085083803799</v>
      </c>
      <c r="AS2789" s="17">
        <v>0.127793567249219</v>
      </c>
      <c r="AT2789" s="17">
        <v>0.17345181338819199</v>
      </c>
      <c r="AU2789" s="17"/>
      <c r="AV2789" s="17">
        <v>0.30735245445534098</v>
      </c>
      <c r="AW2789" s="17">
        <v>0.23231696585254899</v>
      </c>
      <c r="AX2789" s="17">
        <v>0.13559053067846699</v>
      </c>
      <c r="AY2789" s="17">
        <v>0.15093829659602601</v>
      </c>
      <c r="AZ2789" s="17">
        <v>0.19321854713768499</v>
      </c>
      <c r="BA2789" s="17">
        <v>0.23730401166321</v>
      </c>
      <c r="BB2789" s="17"/>
      <c r="BC2789" s="17">
        <v>0.21545962426353199</v>
      </c>
      <c r="BD2789" s="17">
        <v>0.20868747960266701</v>
      </c>
      <c r="BE2789" s="17">
        <v>0.22624960911912601</v>
      </c>
      <c r="BF2789" s="17">
        <v>0.29513876177016801</v>
      </c>
      <c r="BG2789" s="17">
        <v>0.52944709433825698</v>
      </c>
    </row>
    <row r="2790" spans="2:59" x14ac:dyDescent="0.35">
      <c r="B2790" t="s">
        <v>100</v>
      </c>
      <c r="C2790" s="17">
        <v>3.2755842150000498E-2</v>
      </c>
      <c r="D2790" s="17">
        <v>3.1676651192095798E-2</v>
      </c>
      <c r="E2790" s="17">
        <v>3.4035938641830403E-2</v>
      </c>
      <c r="F2790" s="17"/>
      <c r="G2790" s="17">
        <v>2.0107956777072802E-2</v>
      </c>
      <c r="H2790" s="17">
        <v>3.8455416841151502E-2</v>
      </c>
      <c r="I2790" s="17">
        <v>2.8018241779033799E-2</v>
      </c>
      <c r="J2790" s="17">
        <v>2.76708333409551E-2</v>
      </c>
      <c r="K2790" s="17">
        <v>6.7637575946536604E-2</v>
      </c>
      <c r="L2790" s="17">
        <v>2.61836256775714E-2</v>
      </c>
      <c r="M2790" s="17"/>
      <c r="N2790" s="17">
        <v>1.8243240988726098E-2</v>
      </c>
      <c r="O2790" s="17">
        <v>2.1341643958258098E-2</v>
      </c>
      <c r="P2790" s="17">
        <v>3.9675865550184999E-2</v>
      </c>
      <c r="Q2790" s="17">
        <v>5.4651082287001697E-2</v>
      </c>
      <c r="R2790" s="17"/>
      <c r="S2790" s="17">
        <v>4.70612240635487E-2</v>
      </c>
      <c r="T2790" s="17">
        <v>2.3352714475918902E-2</v>
      </c>
      <c r="U2790" s="17">
        <v>1.9170723325923501E-2</v>
      </c>
      <c r="V2790" s="17">
        <v>0</v>
      </c>
      <c r="W2790" s="17">
        <v>1.8377701842657301E-2</v>
      </c>
      <c r="X2790" s="17">
        <v>8.7702087991420499E-2</v>
      </c>
      <c r="Y2790" s="17">
        <v>2.0571427932739701E-2</v>
      </c>
      <c r="Z2790" s="17">
        <v>0.13035545864283801</v>
      </c>
      <c r="AA2790" s="17">
        <v>3.49738698549662E-2</v>
      </c>
      <c r="AB2790" s="17">
        <v>0</v>
      </c>
      <c r="AC2790" s="17">
        <v>0</v>
      </c>
      <c r="AD2790" s="17">
        <v>4.6601023717129403E-2</v>
      </c>
      <c r="AE2790" s="17"/>
      <c r="AF2790" s="17">
        <v>3.2157610191151501E-2</v>
      </c>
      <c r="AG2790" s="17">
        <v>1.4098182843625099E-2</v>
      </c>
      <c r="AH2790" s="17">
        <v>8.3712601774574097E-2</v>
      </c>
      <c r="AI2790" s="17"/>
      <c r="AJ2790" s="17">
        <v>1.76403426840081E-2</v>
      </c>
      <c r="AK2790" s="17">
        <v>3.09078966558105E-2</v>
      </c>
      <c r="AL2790" s="17">
        <v>4.4618957408682401E-2</v>
      </c>
      <c r="AM2790" s="17">
        <v>8.0846302930817904E-2</v>
      </c>
      <c r="AN2790" s="17">
        <v>6.0737359309879203E-2</v>
      </c>
      <c r="AO2790" s="17"/>
      <c r="AP2790" s="17">
        <v>3.1304442002789798E-2</v>
      </c>
      <c r="AQ2790" s="17">
        <v>2.5287649561369901E-2</v>
      </c>
      <c r="AR2790" s="17">
        <v>2.0075730089475101E-2</v>
      </c>
      <c r="AS2790" s="17">
        <v>2.32936899776909E-2</v>
      </c>
      <c r="AT2790" s="17">
        <v>7.59909291875661E-2</v>
      </c>
      <c r="AU2790" s="17"/>
      <c r="AV2790" s="17">
        <v>1.39537093541866E-2</v>
      </c>
      <c r="AW2790" s="17">
        <v>3.1127637815896E-2</v>
      </c>
      <c r="AX2790" s="17">
        <v>1.8304013376841299E-2</v>
      </c>
      <c r="AY2790" s="17">
        <v>1.8773258624814101E-2</v>
      </c>
      <c r="AZ2790" s="17">
        <v>6.0963125484030198E-2</v>
      </c>
      <c r="BA2790" s="17">
        <v>6.7655608907900594E-2</v>
      </c>
      <c r="BB2790" s="17"/>
      <c r="BC2790" s="17">
        <v>2.5987344086988499E-2</v>
      </c>
      <c r="BD2790" s="17">
        <v>3.99351847830983E-2</v>
      </c>
      <c r="BE2790" s="17">
        <v>3.4553452558946297E-2</v>
      </c>
      <c r="BF2790" s="17">
        <v>0</v>
      </c>
      <c r="BG2790" s="17">
        <v>0</v>
      </c>
    </row>
    <row r="2791" spans="2:59" x14ac:dyDescent="0.35">
      <c r="C2791" s="17"/>
      <c r="D2791" s="17"/>
      <c r="E2791" s="17"/>
      <c r="F2791" s="17"/>
      <c r="G2791" s="17"/>
      <c r="H2791" s="17"/>
      <c r="I2791" s="17"/>
      <c r="J2791" s="17"/>
      <c r="K2791" s="17"/>
      <c r="L2791" s="17"/>
      <c r="M2791" s="17"/>
      <c r="N2791" s="17"/>
      <c r="O2791" s="17"/>
      <c r="P2791" s="17"/>
      <c r="Q2791" s="17"/>
      <c r="R2791" s="17"/>
      <c r="S2791" s="17"/>
      <c r="T2791" s="17"/>
      <c r="U2791" s="17"/>
      <c r="V2791" s="17"/>
      <c r="W2791" s="17"/>
      <c r="X2791" s="17"/>
      <c r="Y2791" s="17"/>
      <c r="Z2791" s="17"/>
      <c r="AA2791" s="17"/>
      <c r="AB2791" s="17"/>
      <c r="AC2791" s="17"/>
      <c r="AD2791" s="17"/>
      <c r="AE2791" s="17"/>
      <c r="AF2791" s="17"/>
      <c r="AG2791" s="17"/>
      <c r="AH2791" s="17"/>
      <c r="AI2791" s="17"/>
      <c r="AJ2791" s="17"/>
      <c r="AK2791" s="17"/>
      <c r="AL2791" s="17"/>
      <c r="AM2791" s="17"/>
      <c r="AN2791" s="17"/>
      <c r="AO2791" s="17"/>
      <c r="AP2791" s="17"/>
      <c r="AQ2791" s="17"/>
      <c r="AR2791" s="17"/>
      <c r="AS2791" s="17"/>
      <c r="AT2791" s="17"/>
      <c r="AU2791" s="17"/>
      <c r="AV2791" s="17"/>
      <c r="AW2791" s="17"/>
      <c r="AX2791" s="17"/>
      <c r="AY2791" s="17"/>
      <c r="AZ2791" s="17"/>
      <c r="BA2791" s="17"/>
      <c r="BB2791" s="17"/>
      <c r="BC2791" s="17"/>
      <c r="BD2791" s="17"/>
      <c r="BE2791" s="17"/>
      <c r="BF2791" s="17"/>
      <c r="BG2791" s="17"/>
    </row>
    <row r="2792" spans="2:59" x14ac:dyDescent="0.35">
      <c r="B2792" s="6" t="s">
        <v>807</v>
      </c>
      <c r="C2792" s="17"/>
      <c r="D2792" s="17"/>
      <c r="E2792" s="17"/>
      <c r="F2792" s="17"/>
      <c r="G2792" s="17"/>
      <c r="H2792" s="17"/>
      <c r="I2792" s="17"/>
      <c r="J2792" s="17"/>
      <c r="K2792" s="17"/>
      <c r="L2792" s="17"/>
      <c r="M2792" s="17"/>
      <c r="N2792" s="17"/>
      <c r="O2792" s="17"/>
      <c r="P2792" s="17"/>
      <c r="Q2792" s="17"/>
      <c r="R2792" s="17"/>
      <c r="S2792" s="17"/>
      <c r="T2792" s="17"/>
      <c r="U2792" s="17"/>
      <c r="V2792" s="17"/>
      <c r="W2792" s="17"/>
      <c r="X2792" s="17"/>
      <c r="Y2792" s="17"/>
      <c r="Z2792" s="17"/>
      <c r="AA2792" s="17"/>
      <c r="AB2792" s="17"/>
      <c r="AC2792" s="17"/>
      <c r="AD2792" s="17"/>
      <c r="AE2792" s="17"/>
      <c r="AF2792" s="17"/>
      <c r="AG2792" s="17"/>
      <c r="AH2792" s="17"/>
      <c r="AI2792" s="17"/>
      <c r="AJ2792" s="17"/>
      <c r="AK2792" s="17"/>
      <c r="AL2792" s="17"/>
      <c r="AM2792" s="17"/>
      <c r="AN2792" s="17"/>
      <c r="AO2792" s="17"/>
      <c r="AP2792" s="17"/>
      <c r="AQ2792" s="17"/>
      <c r="AR2792" s="17"/>
      <c r="AS2792" s="17"/>
      <c r="AT2792" s="17"/>
      <c r="AU2792" s="17"/>
      <c r="AV2792" s="17"/>
      <c r="AW2792" s="17"/>
      <c r="AX2792" s="17"/>
      <c r="AY2792" s="17"/>
      <c r="AZ2792" s="17"/>
      <c r="BA2792" s="17"/>
      <c r="BB2792" s="17"/>
      <c r="BC2792" s="17"/>
      <c r="BD2792" s="17"/>
      <c r="BE2792" s="17"/>
      <c r="BF2792" s="17"/>
      <c r="BG2792" s="17"/>
    </row>
    <row r="2793" spans="2:59" x14ac:dyDescent="0.35">
      <c r="B2793" s="24" t="s">
        <v>724</v>
      </c>
      <c r="C2793" s="17"/>
      <c r="D2793" s="17"/>
      <c r="E2793" s="17"/>
      <c r="F2793" s="17"/>
      <c r="G2793" s="17"/>
      <c r="H2793" s="17"/>
      <c r="I2793" s="17"/>
      <c r="J2793" s="17"/>
      <c r="K2793" s="17"/>
      <c r="L2793" s="17"/>
      <c r="M2793" s="17"/>
      <c r="N2793" s="17"/>
      <c r="O2793" s="17"/>
      <c r="P2793" s="17"/>
      <c r="Q2793" s="17"/>
      <c r="R2793" s="17"/>
      <c r="S2793" s="17"/>
      <c r="T2793" s="17"/>
      <c r="U2793" s="17"/>
      <c r="V2793" s="17"/>
      <c r="W2793" s="17"/>
      <c r="X2793" s="17"/>
      <c r="Y2793" s="17"/>
      <c r="Z2793" s="17"/>
      <c r="AA2793" s="17"/>
      <c r="AB2793" s="17"/>
      <c r="AC2793" s="17"/>
      <c r="AD2793" s="17"/>
      <c r="AE2793" s="17"/>
      <c r="AF2793" s="17"/>
      <c r="AG2793" s="17"/>
      <c r="AH2793" s="17"/>
      <c r="AI2793" s="17"/>
      <c r="AJ2793" s="17"/>
      <c r="AK2793" s="17"/>
      <c r="AL2793" s="17"/>
      <c r="AM2793" s="17"/>
      <c r="AN2793" s="17"/>
      <c r="AO2793" s="17"/>
      <c r="AP2793" s="17"/>
      <c r="AQ2793" s="17"/>
      <c r="AR2793" s="17"/>
      <c r="AS2793" s="17"/>
      <c r="AT2793" s="17"/>
      <c r="AU2793" s="17"/>
      <c r="AV2793" s="17"/>
      <c r="AW2793" s="17"/>
      <c r="AX2793" s="17"/>
      <c r="AY2793" s="17"/>
      <c r="AZ2793" s="17"/>
      <c r="BA2793" s="17"/>
      <c r="BB2793" s="17"/>
      <c r="BC2793" s="17"/>
      <c r="BD2793" s="17"/>
      <c r="BE2793" s="17"/>
      <c r="BF2793" s="17"/>
      <c r="BG2793" s="17"/>
    </row>
    <row r="2794" spans="2:59" x14ac:dyDescent="0.35">
      <c r="B2794" t="s">
        <v>805</v>
      </c>
      <c r="C2794" s="17">
        <v>2.9640690980612699E-2</v>
      </c>
      <c r="D2794" s="17">
        <v>4.0329385165324798E-2</v>
      </c>
      <c r="E2794" s="17">
        <v>1.9736311972673198E-2</v>
      </c>
      <c r="F2794" s="17"/>
      <c r="G2794" s="17">
        <v>8.24628145681266E-3</v>
      </c>
      <c r="H2794" s="17">
        <v>2.9610522052257601E-2</v>
      </c>
      <c r="I2794" s="17">
        <v>2.7751875957356599E-2</v>
      </c>
      <c r="J2794" s="17">
        <v>5.5387323656830897E-2</v>
      </c>
      <c r="K2794" s="17">
        <v>3.4076301881421897E-2</v>
      </c>
      <c r="L2794" s="17">
        <v>2.0736498199135301E-2</v>
      </c>
      <c r="M2794" s="17"/>
      <c r="N2794" s="17">
        <v>2.5731913499688099E-2</v>
      </c>
      <c r="O2794" s="17">
        <v>3.2600072428626899E-2</v>
      </c>
      <c r="P2794" s="17">
        <v>4.6107980983722298E-2</v>
      </c>
      <c r="Q2794" s="17">
        <v>1.6090319432512299E-2</v>
      </c>
      <c r="R2794" s="17"/>
      <c r="S2794" s="17">
        <v>4.3011021910760297E-2</v>
      </c>
      <c r="T2794" s="17">
        <v>5.8220378783023399E-2</v>
      </c>
      <c r="U2794" s="17">
        <v>1.7162944731113499E-2</v>
      </c>
      <c r="V2794" s="17">
        <v>3.87200801564071E-2</v>
      </c>
      <c r="W2794" s="17">
        <v>0</v>
      </c>
      <c r="X2794" s="17">
        <v>0</v>
      </c>
      <c r="Y2794" s="17">
        <v>1.8490565276971301E-2</v>
      </c>
      <c r="Z2794" s="17">
        <v>0.100368128375332</v>
      </c>
      <c r="AA2794" s="17">
        <v>1.28538657190626E-2</v>
      </c>
      <c r="AB2794" s="17">
        <v>4.6634868730868001E-2</v>
      </c>
      <c r="AC2794" s="17">
        <v>0</v>
      </c>
      <c r="AD2794" s="17">
        <v>0</v>
      </c>
      <c r="AE2794" s="17"/>
      <c r="AF2794" s="17">
        <v>4.38801363551128E-2</v>
      </c>
      <c r="AG2794" s="17">
        <v>2.2186484756522299E-2</v>
      </c>
      <c r="AH2794" s="17">
        <v>3.1030216188137599E-2</v>
      </c>
      <c r="AI2794" s="17"/>
      <c r="AJ2794" s="17">
        <v>2.1096776176073001E-2</v>
      </c>
      <c r="AK2794" s="17">
        <v>2.23336653739034E-2</v>
      </c>
      <c r="AL2794" s="17">
        <v>1.94518784724763E-2</v>
      </c>
      <c r="AM2794" s="17">
        <v>5.71200261919418E-2</v>
      </c>
      <c r="AN2794" s="17">
        <v>5.1259125491580002E-2</v>
      </c>
      <c r="AO2794" s="17"/>
      <c r="AP2794" s="17">
        <v>1.3263978663887999E-2</v>
      </c>
      <c r="AQ2794" s="17">
        <v>1.2794077819234801E-2</v>
      </c>
      <c r="AR2794" s="17">
        <v>1.70302610855728E-2</v>
      </c>
      <c r="AS2794" s="17">
        <v>5.4178115238923401E-2</v>
      </c>
      <c r="AT2794" s="17">
        <v>0</v>
      </c>
      <c r="AU2794" s="17"/>
      <c r="AV2794" s="17">
        <v>5.2659066413075599E-3</v>
      </c>
      <c r="AW2794" s="17">
        <v>1.9310729957784999E-2</v>
      </c>
      <c r="AX2794" s="17">
        <v>1.55273120993417E-2</v>
      </c>
      <c r="AY2794" s="17">
        <v>7.2668350867806902E-2</v>
      </c>
      <c r="AZ2794" s="17">
        <v>0</v>
      </c>
      <c r="BA2794" s="17">
        <v>6.0873500416399703E-2</v>
      </c>
      <c r="BB2794" s="17"/>
      <c r="BC2794" s="17">
        <v>1.8562989630872401E-2</v>
      </c>
      <c r="BD2794" s="17">
        <v>3.8774472952822797E-2</v>
      </c>
      <c r="BE2794" s="17">
        <v>2.1592408910108999E-2</v>
      </c>
      <c r="BF2794" s="17">
        <v>3.1686316955861701E-2</v>
      </c>
      <c r="BG2794" s="17">
        <v>0.165979613707468</v>
      </c>
    </row>
    <row r="2795" spans="2:59" x14ac:dyDescent="0.35">
      <c r="B2795" t="s">
        <v>598</v>
      </c>
      <c r="C2795" s="17">
        <v>2.88937234315793E-2</v>
      </c>
      <c r="D2795" s="17">
        <v>3.5801134737974798E-2</v>
      </c>
      <c r="E2795" s="17">
        <v>2.2569469528052898E-2</v>
      </c>
      <c r="F2795" s="17"/>
      <c r="G2795" s="17">
        <v>3.3528652415124698E-2</v>
      </c>
      <c r="H2795" s="17">
        <v>5.6626755004319601E-2</v>
      </c>
      <c r="I2795" s="17">
        <v>3.1902089345528899E-2</v>
      </c>
      <c r="J2795" s="17">
        <v>2.0248575659391602E-2</v>
      </c>
      <c r="K2795" s="17">
        <v>2.1122065367793302E-2</v>
      </c>
      <c r="L2795" s="17">
        <v>1.6357780851271299E-2</v>
      </c>
      <c r="M2795" s="17"/>
      <c r="N2795" s="17">
        <v>2.7977047871251499E-2</v>
      </c>
      <c r="O2795" s="17">
        <v>7.3186518290349299E-3</v>
      </c>
      <c r="P2795" s="17">
        <v>5.3774131538351602E-2</v>
      </c>
      <c r="Q2795" s="17">
        <v>3.2213621175570799E-2</v>
      </c>
      <c r="R2795" s="17"/>
      <c r="S2795" s="17">
        <v>3.8546426399978698E-2</v>
      </c>
      <c r="T2795" s="17">
        <v>1.20084617421905E-2</v>
      </c>
      <c r="U2795" s="17">
        <v>1.66576457570859E-2</v>
      </c>
      <c r="V2795" s="17">
        <v>3.8990383747465003E-2</v>
      </c>
      <c r="W2795" s="17">
        <v>0</v>
      </c>
      <c r="X2795" s="17">
        <v>2.5255313294791502E-2</v>
      </c>
      <c r="Y2795" s="17">
        <v>7.4078571774041493E-2</v>
      </c>
      <c r="Z2795" s="17">
        <v>2.9715622789113799E-2</v>
      </c>
      <c r="AA2795" s="17">
        <v>3.9978620547921902E-2</v>
      </c>
      <c r="AB2795" s="17">
        <v>1.66918298300767E-2</v>
      </c>
      <c r="AC2795" s="17">
        <v>0</v>
      </c>
      <c r="AD2795" s="17">
        <v>5.4111534355878399E-2</v>
      </c>
      <c r="AE2795" s="17"/>
      <c r="AF2795" s="17">
        <v>2.4665913793107699E-2</v>
      </c>
      <c r="AG2795" s="17">
        <v>2.64408341236919E-2</v>
      </c>
      <c r="AH2795" s="17">
        <v>5.26358937727152E-2</v>
      </c>
      <c r="AI2795" s="17"/>
      <c r="AJ2795" s="17">
        <v>8.6853798622737108E-3</v>
      </c>
      <c r="AK2795" s="17">
        <v>3.0600207341289098E-2</v>
      </c>
      <c r="AL2795" s="17">
        <v>7.4970114689117504E-2</v>
      </c>
      <c r="AM2795" s="17">
        <v>5.5825866648295502E-2</v>
      </c>
      <c r="AN2795" s="17">
        <v>4.9589081385492201E-2</v>
      </c>
      <c r="AO2795" s="17"/>
      <c r="AP2795" s="17">
        <v>9.4517696023467702E-3</v>
      </c>
      <c r="AQ2795" s="17">
        <v>2.1029205900592401E-2</v>
      </c>
      <c r="AR2795" s="17">
        <v>4.6946203466753898E-2</v>
      </c>
      <c r="AS2795" s="17">
        <v>2.94677212631454E-2</v>
      </c>
      <c r="AT2795" s="17">
        <v>5.5473990814200798E-2</v>
      </c>
      <c r="AU2795" s="17"/>
      <c r="AV2795" s="17">
        <v>2.98169453470742E-2</v>
      </c>
      <c r="AW2795" s="17">
        <v>8.9249741385455193E-3</v>
      </c>
      <c r="AX2795" s="17">
        <v>2.4608000502483501E-2</v>
      </c>
      <c r="AY2795" s="17">
        <v>2.3749142058934601E-2</v>
      </c>
      <c r="AZ2795" s="17">
        <v>5.9149006099807097E-2</v>
      </c>
      <c r="BA2795" s="17">
        <v>1.3491790653783701E-2</v>
      </c>
      <c r="BB2795" s="17"/>
      <c r="BC2795" s="17">
        <v>6.9287211316655696E-3</v>
      </c>
      <c r="BD2795" s="17">
        <v>5.1180600311333702E-2</v>
      </c>
      <c r="BE2795" s="17">
        <v>2.2889598905631501E-2</v>
      </c>
      <c r="BF2795" s="17">
        <v>9.6300509960996501E-3</v>
      </c>
      <c r="BG2795" s="17">
        <v>0</v>
      </c>
    </row>
    <row r="2796" spans="2:59" x14ac:dyDescent="0.35">
      <c r="B2796" t="s">
        <v>692</v>
      </c>
      <c r="C2796" s="17">
        <v>4.7322932974369201E-2</v>
      </c>
      <c r="D2796" s="17">
        <v>4.4576248518236598E-2</v>
      </c>
      <c r="E2796" s="17">
        <v>5.0298531133241398E-2</v>
      </c>
      <c r="F2796" s="17"/>
      <c r="G2796" s="17">
        <v>4.2956963552183799E-2</v>
      </c>
      <c r="H2796" s="17">
        <v>4.3315061387445002E-2</v>
      </c>
      <c r="I2796" s="17">
        <v>6.0242241094869801E-2</v>
      </c>
      <c r="J2796" s="17">
        <v>5.9039270924055698E-2</v>
      </c>
      <c r="K2796" s="17">
        <v>3.2180135429064602E-2</v>
      </c>
      <c r="L2796" s="17">
        <v>4.1114308406428199E-2</v>
      </c>
      <c r="M2796" s="17"/>
      <c r="N2796" s="17">
        <v>5.5888238539102297E-2</v>
      </c>
      <c r="O2796" s="17">
        <v>3.4963495590852899E-2</v>
      </c>
      <c r="P2796" s="17">
        <v>5.5822151571305802E-2</v>
      </c>
      <c r="Q2796" s="17">
        <v>4.5034779549096002E-2</v>
      </c>
      <c r="R2796" s="17"/>
      <c r="S2796" s="17">
        <v>5.2314822289208501E-2</v>
      </c>
      <c r="T2796" s="17">
        <v>4.4264285379779597E-2</v>
      </c>
      <c r="U2796" s="17">
        <v>3.9123607051459099E-2</v>
      </c>
      <c r="V2796" s="17">
        <v>1.6861551311538998E-2</v>
      </c>
      <c r="W2796" s="17">
        <v>0.105372913170071</v>
      </c>
      <c r="X2796" s="17">
        <v>4.4084023198727298E-2</v>
      </c>
      <c r="Y2796" s="17">
        <v>4.1241795419046899E-2</v>
      </c>
      <c r="Z2796" s="17">
        <v>0</v>
      </c>
      <c r="AA2796" s="17">
        <v>1.0786502077522299E-2</v>
      </c>
      <c r="AB2796" s="17">
        <v>7.2976154599159598E-2</v>
      </c>
      <c r="AC2796" s="17">
        <v>0.115444500806588</v>
      </c>
      <c r="AD2796" s="17">
        <v>6.48407574529756E-2</v>
      </c>
      <c r="AE2796" s="17"/>
      <c r="AF2796" s="17">
        <v>3.35188311504463E-2</v>
      </c>
      <c r="AG2796" s="17">
        <v>5.5126192962453198E-2</v>
      </c>
      <c r="AH2796" s="17">
        <v>6.17448806093343E-2</v>
      </c>
      <c r="AI2796" s="17"/>
      <c r="AJ2796" s="17">
        <v>7.0545183817929902E-2</v>
      </c>
      <c r="AK2796" s="17">
        <v>3.68511293782939E-2</v>
      </c>
      <c r="AL2796" s="17">
        <v>3.63848290788144E-2</v>
      </c>
      <c r="AM2796" s="17">
        <v>0</v>
      </c>
      <c r="AN2796" s="17">
        <v>4.9540467152451903E-2</v>
      </c>
      <c r="AO2796" s="17"/>
      <c r="AP2796" s="17">
        <v>7.0134533642455296E-2</v>
      </c>
      <c r="AQ2796" s="17">
        <v>2.4435365173747E-2</v>
      </c>
      <c r="AR2796" s="17">
        <v>3.7104189472574801E-2</v>
      </c>
      <c r="AS2796" s="17">
        <v>7.5257316253792603E-2</v>
      </c>
      <c r="AT2796" s="17">
        <v>2.6670798152613501E-2</v>
      </c>
      <c r="AU2796" s="17"/>
      <c r="AV2796" s="17">
        <v>3.8979350940317799E-2</v>
      </c>
      <c r="AW2796" s="17">
        <v>6.8823534100994205E-2</v>
      </c>
      <c r="AX2796" s="17">
        <v>1.23463832781804E-2</v>
      </c>
      <c r="AY2796" s="17">
        <v>6.7869033507197599E-2</v>
      </c>
      <c r="AZ2796" s="17">
        <v>0</v>
      </c>
      <c r="BA2796" s="17">
        <v>3.60769735416476E-2</v>
      </c>
      <c r="BB2796" s="17"/>
      <c r="BC2796" s="17">
        <v>4.4771139533290601E-2</v>
      </c>
      <c r="BD2796" s="17">
        <v>6.8672104200146203E-2</v>
      </c>
      <c r="BE2796" s="17">
        <v>3.5062301404719998E-2</v>
      </c>
      <c r="BF2796" s="17">
        <v>4.4728684809987901E-2</v>
      </c>
      <c r="BG2796" s="17">
        <v>0</v>
      </c>
    </row>
    <row r="2797" spans="2:59" x14ac:dyDescent="0.35">
      <c r="B2797" t="s">
        <v>691</v>
      </c>
      <c r="C2797" s="17">
        <v>0.16474161607613599</v>
      </c>
      <c r="D2797" s="17">
        <v>0.16823901966244101</v>
      </c>
      <c r="E2797" s="17">
        <v>0.16271562721844801</v>
      </c>
      <c r="F2797" s="17"/>
      <c r="G2797" s="17">
        <v>0.23339094279359199</v>
      </c>
      <c r="H2797" s="17">
        <v>6.4887554247082299E-2</v>
      </c>
      <c r="I2797" s="17">
        <v>0.170329245630988</v>
      </c>
      <c r="J2797" s="17">
        <v>0.19047331458198599</v>
      </c>
      <c r="K2797" s="17">
        <v>0.13133787543179801</v>
      </c>
      <c r="L2797" s="17">
        <v>0.17634453344116</v>
      </c>
      <c r="M2797" s="17"/>
      <c r="N2797" s="17">
        <v>0.209282818918994</v>
      </c>
      <c r="O2797" s="17">
        <v>0.157020626881271</v>
      </c>
      <c r="P2797" s="17">
        <v>0.158186377443924</v>
      </c>
      <c r="Q2797" s="17">
        <v>0.13388753829929101</v>
      </c>
      <c r="R2797" s="17"/>
      <c r="S2797" s="17">
        <v>0.175888116415722</v>
      </c>
      <c r="T2797" s="17">
        <v>0.16416637463423001</v>
      </c>
      <c r="U2797" s="17">
        <v>0.21425496290564899</v>
      </c>
      <c r="V2797" s="17">
        <v>0.177341355529399</v>
      </c>
      <c r="W2797" s="17">
        <v>0.101571688872267</v>
      </c>
      <c r="X2797" s="17">
        <v>0.20194344923808</v>
      </c>
      <c r="Y2797" s="17">
        <v>0.17551925048926401</v>
      </c>
      <c r="Z2797" s="17">
        <v>0.170460344471173</v>
      </c>
      <c r="AA2797" s="17">
        <v>0.15678865352410201</v>
      </c>
      <c r="AB2797" s="17">
        <v>9.8572075120431896E-2</v>
      </c>
      <c r="AC2797" s="17">
        <v>0.17199860214271001</v>
      </c>
      <c r="AD2797" s="17">
        <v>0.153844604467401</v>
      </c>
      <c r="AE2797" s="17"/>
      <c r="AF2797" s="17">
        <v>0.20854884619230701</v>
      </c>
      <c r="AG2797" s="17">
        <v>0.13460904022450801</v>
      </c>
      <c r="AH2797" s="17">
        <v>0.13101870993277701</v>
      </c>
      <c r="AI2797" s="17"/>
      <c r="AJ2797" s="17">
        <v>0.214436828142306</v>
      </c>
      <c r="AK2797" s="17">
        <v>9.12913271648082E-2</v>
      </c>
      <c r="AL2797" s="17">
        <v>0.13294703158318599</v>
      </c>
      <c r="AM2797" s="17">
        <v>0.24570474767636</v>
      </c>
      <c r="AN2797" s="17">
        <v>0.15657081401596701</v>
      </c>
      <c r="AO2797" s="17"/>
      <c r="AP2797" s="17">
        <v>0.24129532545165</v>
      </c>
      <c r="AQ2797" s="17">
        <v>0.119178101838461</v>
      </c>
      <c r="AR2797" s="17">
        <v>0.162248016498554</v>
      </c>
      <c r="AS2797" s="17">
        <v>0.20463519565206101</v>
      </c>
      <c r="AT2797" s="17">
        <v>0.19540696133798299</v>
      </c>
      <c r="AU2797" s="17"/>
      <c r="AV2797" s="17">
        <v>9.8704487383008604E-2</v>
      </c>
      <c r="AW2797" s="17">
        <v>0.21299134102133899</v>
      </c>
      <c r="AX2797" s="17">
        <v>0.14709952829034301</v>
      </c>
      <c r="AY2797" s="17">
        <v>0.201571425854491</v>
      </c>
      <c r="AZ2797" s="17">
        <v>0.18062236638280499</v>
      </c>
      <c r="BA2797" s="17">
        <v>0.20232259638831501</v>
      </c>
      <c r="BB2797" s="17"/>
      <c r="BC2797" s="17">
        <v>0.161077396517319</v>
      </c>
      <c r="BD2797" s="17">
        <v>0.16847767885560799</v>
      </c>
      <c r="BE2797" s="17">
        <v>0.15502390644080899</v>
      </c>
      <c r="BF2797" s="17">
        <v>0.19167767673561101</v>
      </c>
      <c r="BG2797" s="17">
        <v>0</v>
      </c>
    </row>
    <row r="2798" spans="2:59" x14ac:dyDescent="0.35">
      <c r="B2798" t="s">
        <v>690</v>
      </c>
      <c r="C2798" s="17">
        <v>0.26318787467108001</v>
      </c>
      <c r="D2798" s="17">
        <v>0.23950942758582799</v>
      </c>
      <c r="E2798" s="17">
        <v>0.28770542924117798</v>
      </c>
      <c r="F2798" s="17"/>
      <c r="G2798" s="17">
        <v>0.26042579361687601</v>
      </c>
      <c r="H2798" s="17">
        <v>0.253600928694794</v>
      </c>
      <c r="I2798" s="17">
        <v>0.227421408664473</v>
      </c>
      <c r="J2798" s="17">
        <v>0.215629777039054</v>
      </c>
      <c r="K2798" s="17">
        <v>0.321128245642677</v>
      </c>
      <c r="L2798" s="17">
        <v>0.309478299167465</v>
      </c>
      <c r="M2798" s="17"/>
      <c r="N2798" s="17">
        <v>0.20616804932579499</v>
      </c>
      <c r="O2798" s="17">
        <v>0.272054134523809</v>
      </c>
      <c r="P2798" s="17">
        <v>0.28967252115087599</v>
      </c>
      <c r="Q2798" s="17">
        <v>0.290691975138263</v>
      </c>
      <c r="R2798" s="17"/>
      <c r="S2798" s="17">
        <v>0.259125199051018</v>
      </c>
      <c r="T2798" s="17">
        <v>0.31885669798114502</v>
      </c>
      <c r="U2798" s="17">
        <v>0.33792867933481402</v>
      </c>
      <c r="V2798" s="17">
        <v>0.20426633939959801</v>
      </c>
      <c r="W2798" s="17">
        <v>0.21314098108151899</v>
      </c>
      <c r="X2798" s="17">
        <v>0.225665992477148</v>
      </c>
      <c r="Y2798" s="17">
        <v>0.26433501970255802</v>
      </c>
      <c r="Z2798" s="17">
        <v>0.35725513579506402</v>
      </c>
      <c r="AA2798" s="17">
        <v>0.243711711765776</v>
      </c>
      <c r="AB2798" s="17">
        <v>0.273381709211591</v>
      </c>
      <c r="AC2798" s="17">
        <v>0.25936084890907601</v>
      </c>
      <c r="AD2798" s="17">
        <v>0.188316426917297</v>
      </c>
      <c r="AE2798" s="17"/>
      <c r="AF2798" s="17">
        <v>0.26562701381991299</v>
      </c>
      <c r="AG2798" s="17">
        <v>0.284129874098353</v>
      </c>
      <c r="AH2798" s="17">
        <v>0.17912816068200099</v>
      </c>
      <c r="AI2798" s="17"/>
      <c r="AJ2798" s="17">
        <v>0.25387557052629101</v>
      </c>
      <c r="AK2798" s="17">
        <v>0.293059264780128</v>
      </c>
      <c r="AL2798" s="17">
        <v>0.318215815952893</v>
      </c>
      <c r="AM2798" s="17">
        <v>0.30298097746776098</v>
      </c>
      <c r="AN2798" s="17">
        <v>0.197314766406474</v>
      </c>
      <c r="AO2798" s="17"/>
      <c r="AP2798" s="17">
        <v>0.251527806552998</v>
      </c>
      <c r="AQ2798" s="17">
        <v>0.262813540076347</v>
      </c>
      <c r="AR2798" s="17">
        <v>0.299961863700553</v>
      </c>
      <c r="AS2798" s="17">
        <v>0.27109894590705602</v>
      </c>
      <c r="AT2798" s="17">
        <v>0.18749778801567299</v>
      </c>
      <c r="AU2798" s="17"/>
      <c r="AV2798" s="17">
        <v>0.302397257917143</v>
      </c>
      <c r="AW2798" s="17">
        <v>0.25624789284372301</v>
      </c>
      <c r="AX2798" s="17">
        <v>0.39778912172949998</v>
      </c>
      <c r="AY2798" s="17">
        <v>0.215117037151033</v>
      </c>
      <c r="AZ2798" s="17">
        <v>0.203873806010401</v>
      </c>
      <c r="BA2798" s="17">
        <v>0.21770731958911901</v>
      </c>
      <c r="BB2798" s="17"/>
      <c r="BC2798" s="17">
        <v>0.310889719543953</v>
      </c>
      <c r="BD2798" s="17">
        <v>0.24110029914907599</v>
      </c>
      <c r="BE2798" s="17">
        <v>0.25607675051654</v>
      </c>
      <c r="BF2798" s="17">
        <v>0.238116494445614</v>
      </c>
      <c r="BG2798" s="17">
        <v>9.1459981732316897E-2</v>
      </c>
    </row>
    <row r="2799" spans="2:59" x14ac:dyDescent="0.35">
      <c r="B2799" t="s">
        <v>689</v>
      </c>
      <c r="C2799" s="17">
        <v>0.22286081806503999</v>
      </c>
      <c r="D2799" s="17">
        <v>0.24484340645754099</v>
      </c>
      <c r="E2799" s="17">
        <v>0.20375978513655099</v>
      </c>
      <c r="F2799" s="17"/>
      <c r="G2799" s="17">
        <v>0.23372992675661999</v>
      </c>
      <c r="H2799" s="17">
        <v>0.25171301084354603</v>
      </c>
      <c r="I2799" s="17">
        <v>0.19030670945151401</v>
      </c>
      <c r="J2799" s="17">
        <v>0.27073104871759901</v>
      </c>
      <c r="K2799" s="17">
        <v>0.150622269079844</v>
      </c>
      <c r="L2799" s="17">
        <v>0.21948449373168699</v>
      </c>
      <c r="M2799" s="17"/>
      <c r="N2799" s="17">
        <v>0.23574850544568701</v>
      </c>
      <c r="O2799" s="17">
        <v>0.26457829587770698</v>
      </c>
      <c r="P2799" s="17">
        <v>0.19936924195109901</v>
      </c>
      <c r="Q2799" s="17">
        <v>0.184904877380795</v>
      </c>
      <c r="R2799" s="17"/>
      <c r="S2799" s="17">
        <v>0.238157453574974</v>
      </c>
      <c r="T2799" s="17">
        <v>0.133799023552338</v>
      </c>
      <c r="U2799" s="17">
        <v>0.137965336032987</v>
      </c>
      <c r="V2799" s="17">
        <v>0.29880133169328799</v>
      </c>
      <c r="W2799" s="17">
        <v>0.280825149728817</v>
      </c>
      <c r="X2799" s="17">
        <v>0.186887997892909</v>
      </c>
      <c r="Y2799" s="17">
        <v>0.22424036100193501</v>
      </c>
      <c r="Z2799" s="17">
        <v>0.14249889508171101</v>
      </c>
      <c r="AA2799" s="17">
        <v>0.27098660106690098</v>
      </c>
      <c r="AB2799" s="17">
        <v>0.242056414283184</v>
      </c>
      <c r="AC2799" s="17">
        <v>0.25538365433300803</v>
      </c>
      <c r="AD2799" s="17">
        <v>0.28987272277017201</v>
      </c>
      <c r="AE2799" s="17"/>
      <c r="AF2799" s="17">
        <v>0.17316044830316199</v>
      </c>
      <c r="AG2799" s="17">
        <v>0.25756489120283899</v>
      </c>
      <c r="AH2799" s="17">
        <v>0.24703559341296299</v>
      </c>
      <c r="AI2799" s="17"/>
      <c r="AJ2799" s="17">
        <v>0.20694859653238901</v>
      </c>
      <c r="AK2799" s="17">
        <v>0.23386292842866599</v>
      </c>
      <c r="AL2799" s="17">
        <v>0.17624036558325401</v>
      </c>
      <c r="AM2799" s="17">
        <v>0.135866790957024</v>
      </c>
      <c r="AN2799" s="17">
        <v>0.233072846747271</v>
      </c>
      <c r="AO2799" s="17"/>
      <c r="AP2799" s="17">
        <v>0.20628657492453201</v>
      </c>
      <c r="AQ2799" s="17">
        <v>0.26565299091336098</v>
      </c>
      <c r="AR2799" s="17">
        <v>0.18346950859189401</v>
      </c>
      <c r="AS2799" s="17">
        <v>0.231211808231823</v>
      </c>
      <c r="AT2799" s="17">
        <v>0.31972179082118901</v>
      </c>
      <c r="AU2799" s="17"/>
      <c r="AV2799" s="17">
        <v>0.22448470087634601</v>
      </c>
      <c r="AW2799" s="17">
        <v>0.23562917607216399</v>
      </c>
      <c r="AX2799" s="17">
        <v>0.204233182999142</v>
      </c>
      <c r="AY2799" s="17">
        <v>0.24704123338960099</v>
      </c>
      <c r="AZ2799" s="17">
        <v>0.31386565008990802</v>
      </c>
      <c r="BA2799" s="17">
        <v>0.19438412685054199</v>
      </c>
      <c r="BB2799" s="17"/>
      <c r="BC2799" s="17">
        <v>0.239516241464139</v>
      </c>
      <c r="BD2799" s="17">
        <v>0.197687261692369</v>
      </c>
      <c r="BE2799" s="17">
        <v>0.232629079104333</v>
      </c>
      <c r="BF2799" s="17">
        <v>0.26001318757754599</v>
      </c>
      <c r="BG2799" s="17">
        <v>0.31065320672482599</v>
      </c>
    </row>
    <row r="2800" spans="2:59" x14ac:dyDescent="0.35">
      <c r="B2800" t="s">
        <v>806</v>
      </c>
      <c r="C2800" s="17">
        <v>0.18901804934852801</v>
      </c>
      <c r="D2800" s="17">
        <v>0.181041988138398</v>
      </c>
      <c r="E2800" s="17">
        <v>0.19022799355883099</v>
      </c>
      <c r="F2800" s="17"/>
      <c r="G2800" s="17">
        <v>0.15080543175467401</v>
      </c>
      <c r="H2800" s="17">
        <v>0.24944190448860201</v>
      </c>
      <c r="I2800" s="17">
        <v>0.24169102867193801</v>
      </c>
      <c r="J2800" s="17">
        <v>0.14922156681554699</v>
      </c>
      <c r="K2800" s="17">
        <v>0.242449692372736</v>
      </c>
      <c r="L2800" s="17">
        <v>0.13804840457558001</v>
      </c>
      <c r="M2800" s="17"/>
      <c r="N2800" s="17">
        <v>0.21213613472881901</v>
      </c>
      <c r="O2800" s="17">
        <v>0.185374581252813</v>
      </c>
      <c r="P2800" s="17">
        <v>0.15009852264879101</v>
      </c>
      <c r="Q2800" s="17">
        <v>0.19857197806963101</v>
      </c>
      <c r="R2800" s="17"/>
      <c r="S2800" s="17">
        <v>0.14456699655594399</v>
      </c>
      <c r="T2800" s="17">
        <v>0.23455417870141501</v>
      </c>
      <c r="U2800" s="17">
        <v>0.187656627808821</v>
      </c>
      <c r="V2800" s="17">
        <v>0.185197127314219</v>
      </c>
      <c r="W2800" s="17">
        <v>0.28054868840667502</v>
      </c>
      <c r="X2800" s="17">
        <v>0.22846113590692299</v>
      </c>
      <c r="Y2800" s="17">
        <v>0.15795779520841899</v>
      </c>
      <c r="Z2800" s="17">
        <v>3.8187457217728003E-2</v>
      </c>
      <c r="AA2800" s="17">
        <v>0.16781378359114901</v>
      </c>
      <c r="AB2800" s="17">
        <v>0.21848947565962401</v>
      </c>
      <c r="AC2800" s="17">
        <v>0.174117578783135</v>
      </c>
      <c r="AD2800" s="17">
        <v>0.20241293031914601</v>
      </c>
      <c r="AE2800" s="17"/>
      <c r="AF2800" s="17">
        <v>0.19024885590247301</v>
      </c>
      <c r="AG2800" s="17">
        <v>0.18902088399956801</v>
      </c>
      <c r="AH2800" s="17">
        <v>0.20557640999785501</v>
      </c>
      <c r="AI2800" s="17"/>
      <c r="AJ2800" s="17">
        <v>0.18293718529349901</v>
      </c>
      <c r="AK2800" s="17">
        <v>0.24353628288993301</v>
      </c>
      <c r="AL2800" s="17">
        <v>0.17841482221070801</v>
      </c>
      <c r="AM2800" s="17">
        <v>0.12165528812779999</v>
      </c>
      <c r="AN2800" s="17">
        <v>0.17731391910080599</v>
      </c>
      <c r="AO2800" s="17"/>
      <c r="AP2800" s="17">
        <v>0.1516017828491</v>
      </c>
      <c r="AQ2800" s="17">
        <v>0.249073435775855</v>
      </c>
      <c r="AR2800" s="17">
        <v>0.20142332422293599</v>
      </c>
      <c r="AS2800" s="17">
        <v>8.9050212841764106E-2</v>
      </c>
      <c r="AT2800" s="17">
        <v>0.13923774167077499</v>
      </c>
      <c r="AU2800" s="17"/>
      <c r="AV2800" s="17">
        <v>0.28639764154061598</v>
      </c>
      <c r="AW2800" s="17">
        <v>0.14317040377368301</v>
      </c>
      <c r="AX2800" s="17">
        <v>0.16757698353355099</v>
      </c>
      <c r="AY2800" s="17">
        <v>0.10631829978259801</v>
      </c>
      <c r="AZ2800" s="17">
        <v>0.15081839596817501</v>
      </c>
      <c r="BA2800" s="17">
        <v>0.205327752358508</v>
      </c>
      <c r="BB2800" s="17"/>
      <c r="BC2800" s="17">
        <v>0.157715694539072</v>
      </c>
      <c r="BD2800" s="17">
        <v>0.17678698272509699</v>
      </c>
      <c r="BE2800" s="17">
        <v>0.24217250215891101</v>
      </c>
      <c r="BF2800" s="17">
        <v>0.21629145534631899</v>
      </c>
      <c r="BG2800" s="17">
        <v>0.43190719783539</v>
      </c>
    </row>
    <row r="2801" spans="2:59" x14ac:dyDescent="0.35">
      <c r="B2801" t="s">
        <v>100</v>
      </c>
      <c r="C2801" s="17">
        <v>5.43342944526553E-2</v>
      </c>
      <c r="D2801" s="17">
        <v>4.5659389734256602E-2</v>
      </c>
      <c r="E2801" s="17">
        <v>6.2986852211024694E-2</v>
      </c>
      <c r="F2801" s="17"/>
      <c r="G2801" s="17">
        <v>3.6916007654117802E-2</v>
      </c>
      <c r="H2801" s="17">
        <v>5.0804263281953997E-2</v>
      </c>
      <c r="I2801" s="17">
        <v>5.0355401183331698E-2</v>
      </c>
      <c r="J2801" s="17">
        <v>3.9269122605535098E-2</v>
      </c>
      <c r="K2801" s="17">
        <v>6.7083414794665494E-2</v>
      </c>
      <c r="L2801" s="17">
        <v>7.8435681627272894E-2</v>
      </c>
      <c r="M2801" s="17"/>
      <c r="N2801" s="17">
        <v>2.7067291670663199E-2</v>
      </c>
      <c r="O2801" s="17">
        <v>4.6090141615884102E-2</v>
      </c>
      <c r="P2801" s="17">
        <v>4.69690727119308E-2</v>
      </c>
      <c r="Q2801" s="17">
        <v>9.8604910954840003E-2</v>
      </c>
      <c r="R2801" s="17"/>
      <c r="S2801" s="17">
        <v>4.8389963802394902E-2</v>
      </c>
      <c r="T2801" s="17">
        <v>3.4130599225878702E-2</v>
      </c>
      <c r="U2801" s="17">
        <v>4.9250196378069801E-2</v>
      </c>
      <c r="V2801" s="17">
        <v>3.9821830848085903E-2</v>
      </c>
      <c r="W2801" s="17">
        <v>1.8540578740650598E-2</v>
      </c>
      <c r="X2801" s="17">
        <v>8.7702087991420499E-2</v>
      </c>
      <c r="Y2801" s="17">
        <v>4.4136641127764303E-2</v>
      </c>
      <c r="Z2801" s="17">
        <v>0.161514416269878</v>
      </c>
      <c r="AA2801" s="17">
        <v>9.7080261707565299E-2</v>
      </c>
      <c r="AB2801" s="17">
        <v>3.1197472565066001E-2</v>
      </c>
      <c r="AC2801" s="17">
        <v>2.3694815025482999E-2</v>
      </c>
      <c r="AD2801" s="17">
        <v>4.6601023717129403E-2</v>
      </c>
      <c r="AE2801" s="17"/>
      <c r="AF2801" s="17">
        <v>6.03499544834789E-2</v>
      </c>
      <c r="AG2801" s="17">
        <v>3.0921798632063801E-2</v>
      </c>
      <c r="AH2801" s="17">
        <v>9.1830135404218194E-2</v>
      </c>
      <c r="AI2801" s="17"/>
      <c r="AJ2801" s="17">
        <v>4.14744796492389E-2</v>
      </c>
      <c r="AK2801" s="17">
        <v>4.8465194642977501E-2</v>
      </c>
      <c r="AL2801" s="17">
        <v>6.3375142429550904E-2</v>
      </c>
      <c r="AM2801" s="17">
        <v>8.0846302930817904E-2</v>
      </c>
      <c r="AN2801" s="17">
        <v>8.5338979699957906E-2</v>
      </c>
      <c r="AO2801" s="17"/>
      <c r="AP2801" s="17">
        <v>5.6438228313030699E-2</v>
      </c>
      <c r="AQ2801" s="17">
        <v>4.5023282502401903E-2</v>
      </c>
      <c r="AR2801" s="17">
        <v>5.1816632961160999E-2</v>
      </c>
      <c r="AS2801" s="17">
        <v>4.51006846114341E-2</v>
      </c>
      <c r="AT2801" s="17">
        <v>7.59909291875661E-2</v>
      </c>
      <c r="AU2801" s="17"/>
      <c r="AV2801" s="17">
        <v>1.39537093541866E-2</v>
      </c>
      <c r="AW2801" s="17">
        <v>5.4901948091765899E-2</v>
      </c>
      <c r="AX2801" s="17">
        <v>3.0819487567458701E-2</v>
      </c>
      <c r="AY2801" s="17">
        <v>6.5665477388338306E-2</v>
      </c>
      <c r="AZ2801" s="17">
        <v>9.1670775448903299E-2</v>
      </c>
      <c r="BA2801" s="17">
        <v>6.9815940201685994E-2</v>
      </c>
      <c r="BB2801" s="17"/>
      <c r="BC2801" s="17">
        <v>6.0538097639688399E-2</v>
      </c>
      <c r="BD2801" s="17">
        <v>5.7320600113547303E-2</v>
      </c>
      <c r="BE2801" s="17">
        <v>3.4553452558946297E-2</v>
      </c>
      <c r="BF2801" s="17">
        <v>7.8561331329601095E-3</v>
      </c>
      <c r="BG2801" s="17">
        <v>0</v>
      </c>
    </row>
    <row r="2802" spans="2:59" x14ac:dyDescent="0.35">
      <c r="C2802" s="17"/>
      <c r="D2802" s="17"/>
      <c r="E2802" s="17"/>
      <c r="F2802" s="17"/>
      <c r="G2802" s="17"/>
      <c r="H2802" s="17"/>
      <c r="I2802" s="17"/>
      <c r="J2802" s="17"/>
      <c r="K2802" s="17"/>
      <c r="L2802" s="17"/>
      <c r="M2802" s="17"/>
      <c r="N2802" s="17"/>
      <c r="O2802" s="17"/>
      <c r="P2802" s="17"/>
      <c r="Q2802" s="17"/>
      <c r="R2802" s="17"/>
      <c r="S2802" s="17"/>
      <c r="T2802" s="17"/>
      <c r="U2802" s="17"/>
      <c r="V2802" s="17"/>
      <c r="W2802" s="17"/>
      <c r="X2802" s="17"/>
      <c r="Y2802" s="17"/>
      <c r="Z2802" s="17"/>
      <c r="AA2802" s="17"/>
      <c r="AB2802" s="17"/>
      <c r="AC2802" s="17"/>
      <c r="AD2802" s="17"/>
      <c r="AE2802" s="17"/>
      <c r="AF2802" s="17"/>
      <c r="AG2802" s="17"/>
      <c r="AH2802" s="17"/>
      <c r="AI2802" s="17"/>
      <c r="AJ2802" s="17"/>
      <c r="AK2802" s="17"/>
      <c r="AL2802" s="17"/>
      <c r="AM2802" s="17"/>
      <c r="AN2802" s="17"/>
      <c r="AO2802" s="17"/>
      <c r="AP2802" s="17"/>
      <c r="AQ2802" s="17"/>
      <c r="AR2802" s="17"/>
      <c r="AS2802" s="17"/>
      <c r="AT2802" s="17"/>
      <c r="AU2802" s="17"/>
      <c r="AV2802" s="17"/>
      <c r="AW2802" s="17"/>
      <c r="AX2802" s="17"/>
      <c r="AY2802" s="17"/>
      <c r="AZ2802" s="17"/>
      <c r="BA2802" s="17"/>
      <c r="BB2802" s="17"/>
      <c r="BC2802" s="17"/>
      <c r="BD2802" s="17"/>
      <c r="BE2802" s="17"/>
      <c r="BF2802" s="17"/>
      <c r="BG2802" s="17"/>
    </row>
    <row r="2803" spans="2:59" x14ac:dyDescent="0.35">
      <c r="B2803" s="6" t="s">
        <v>338</v>
      </c>
      <c r="C2803" s="17"/>
      <c r="D2803" s="17"/>
      <c r="E2803" s="17"/>
      <c r="F2803" s="17"/>
      <c r="G2803" s="17"/>
      <c r="H2803" s="17"/>
      <c r="I2803" s="17"/>
      <c r="J2803" s="17"/>
      <c r="K2803" s="17"/>
      <c r="L2803" s="17"/>
      <c r="M2803" s="17"/>
      <c r="N2803" s="17"/>
      <c r="O2803" s="17"/>
      <c r="P2803" s="17"/>
      <c r="Q2803" s="17"/>
      <c r="R2803" s="17"/>
      <c r="S2803" s="17"/>
      <c r="T2803" s="17"/>
      <c r="U2803" s="17"/>
      <c r="V2803" s="17"/>
      <c r="W2803" s="17"/>
      <c r="X2803" s="17"/>
      <c r="Y2803" s="17"/>
      <c r="Z2803" s="17"/>
      <c r="AA2803" s="17"/>
      <c r="AB2803" s="17"/>
      <c r="AC2803" s="17"/>
      <c r="AD2803" s="17"/>
      <c r="AE2803" s="17"/>
      <c r="AF2803" s="17"/>
      <c r="AG2803" s="17"/>
      <c r="AH2803" s="17"/>
      <c r="AI2803" s="17"/>
      <c r="AJ2803" s="17"/>
      <c r="AK2803" s="17"/>
      <c r="AL2803" s="17"/>
      <c r="AM2803" s="17"/>
      <c r="AN2803" s="17"/>
      <c r="AO2803" s="17"/>
      <c r="AP2803" s="17"/>
      <c r="AQ2803" s="17"/>
      <c r="AR2803" s="17"/>
      <c r="AS2803" s="17"/>
      <c r="AT2803" s="17"/>
      <c r="AU2803" s="17"/>
      <c r="AV2803" s="17"/>
      <c r="AW2803" s="17"/>
      <c r="AX2803" s="17"/>
      <c r="AY2803" s="17"/>
      <c r="AZ2803" s="17"/>
      <c r="BA2803" s="17"/>
      <c r="BB2803" s="17"/>
      <c r="BC2803" s="17"/>
      <c r="BD2803" s="17"/>
      <c r="BE2803" s="17"/>
      <c r="BF2803" s="17"/>
      <c r="BG2803" s="17"/>
    </row>
    <row r="2804" spans="2:59" x14ac:dyDescent="0.35">
      <c r="B2804" s="24" t="s">
        <v>724</v>
      </c>
      <c r="C2804" s="17"/>
      <c r="D2804" s="17"/>
      <c r="E2804" s="17"/>
      <c r="F2804" s="17"/>
      <c r="G2804" s="17"/>
      <c r="H2804" s="17"/>
      <c r="I2804" s="17"/>
      <c r="J2804" s="17"/>
      <c r="K2804" s="17"/>
      <c r="L2804" s="17"/>
      <c r="M2804" s="17"/>
      <c r="N2804" s="17"/>
      <c r="O2804" s="17"/>
      <c r="P2804" s="17"/>
      <c r="Q2804" s="17"/>
      <c r="R2804" s="17"/>
      <c r="S2804" s="17"/>
      <c r="T2804" s="17"/>
      <c r="U2804" s="17"/>
      <c r="V2804" s="17"/>
      <c r="W2804" s="17"/>
      <c r="X2804" s="17"/>
      <c r="Y2804" s="17"/>
      <c r="Z2804" s="17"/>
      <c r="AA2804" s="17"/>
      <c r="AB2804" s="17"/>
      <c r="AC2804" s="17"/>
      <c r="AD2804" s="17"/>
      <c r="AE2804" s="17"/>
      <c r="AF2804" s="17"/>
      <c r="AG2804" s="17"/>
      <c r="AH2804" s="17"/>
      <c r="AI2804" s="17"/>
      <c r="AJ2804" s="17"/>
      <c r="AK2804" s="17"/>
      <c r="AL2804" s="17"/>
      <c r="AM2804" s="17"/>
      <c r="AN2804" s="17"/>
      <c r="AO2804" s="17"/>
      <c r="AP2804" s="17"/>
      <c r="AQ2804" s="17"/>
      <c r="AR2804" s="17"/>
      <c r="AS2804" s="17"/>
      <c r="AT2804" s="17"/>
      <c r="AU2804" s="17"/>
      <c r="AV2804" s="17"/>
      <c r="AW2804" s="17"/>
      <c r="AX2804" s="17"/>
      <c r="AY2804" s="17"/>
      <c r="AZ2804" s="17"/>
      <c r="BA2804" s="17"/>
      <c r="BB2804" s="17"/>
      <c r="BC2804" s="17"/>
      <c r="BD2804" s="17"/>
      <c r="BE2804" s="17"/>
      <c r="BF2804" s="17"/>
      <c r="BG2804" s="17"/>
    </row>
    <row r="2805" spans="2:59" x14ac:dyDescent="0.35">
      <c r="B2805" t="s">
        <v>808</v>
      </c>
      <c r="C2805" s="17">
        <v>0.10348806466725199</v>
      </c>
      <c r="D2805" s="17">
        <v>8.4752653685056495E-2</v>
      </c>
      <c r="E2805" s="17">
        <v>0.117028663934145</v>
      </c>
      <c r="F2805" s="17"/>
      <c r="G2805" s="17">
        <v>0.209385823034304</v>
      </c>
      <c r="H2805" s="17">
        <v>0.13385222794648399</v>
      </c>
      <c r="I2805" s="17">
        <v>9.6125857689655897E-2</v>
      </c>
      <c r="J2805" s="17">
        <v>9.2159955030881202E-2</v>
      </c>
      <c r="K2805" s="17">
        <v>3.53623733620754E-2</v>
      </c>
      <c r="L2805" s="17">
        <v>6.2498655941810102E-2</v>
      </c>
      <c r="M2805" s="17"/>
      <c r="N2805" s="17">
        <v>0.14137785546742801</v>
      </c>
      <c r="O2805" s="17">
        <v>0.123213838713345</v>
      </c>
      <c r="P2805" s="17">
        <v>6.1057526784432402E-2</v>
      </c>
      <c r="Q2805" s="17">
        <v>8.0087995294179301E-2</v>
      </c>
      <c r="R2805" s="17"/>
      <c r="S2805" s="17">
        <v>0.14488656929820401</v>
      </c>
      <c r="T2805" s="17">
        <v>7.1887434639995099E-2</v>
      </c>
      <c r="U2805" s="17">
        <v>9.5913735373703804E-2</v>
      </c>
      <c r="V2805" s="17">
        <v>4.8937591219156397E-2</v>
      </c>
      <c r="W2805" s="17">
        <v>0.17237473911887599</v>
      </c>
      <c r="X2805" s="17">
        <v>0.21044703311559201</v>
      </c>
      <c r="Y2805" s="17">
        <v>0.16430746588034301</v>
      </c>
      <c r="Z2805" s="17">
        <v>0</v>
      </c>
      <c r="AA2805" s="17">
        <v>8.3926972345643003E-2</v>
      </c>
      <c r="AB2805" s="17">
        <v>3.0705795314417299E-2</v>
      </c>
      <c r="AC2805" s="17">
        <v>8.6463012962607999E-2</v>
      </c>
      <c r="AD2805" s="17">
        <v>0</v>
      </c>
      <c r="AE2805" s="17"/>
      <c r="AF2805" s="17">
        <v>7.9394043078027401E-2</v>
      </c>
      <c r="AG2805" s="17">
        <v>8.6951643247616506E-2</v>
      </c>
      <c r="AH2805" s="17">
        <v>8.5323324600214995E-2</v>
      </c>
      <c r="AI2805" s="17"/>
      <c r="AJ2805" s="17">
        <v>7.9045065651723298E-2</v>
      </c>
      <c r="AK2805" s="17">
        <v>0.16093272976366901</v>
      </c>
      <c r="AL2805" s="17">
        <v>6.9556824936852196E-2</v>
      </c>
      <c r="AM2805" s="17">
        <v>6.8970413919464804E-2</v>
      </c>
      <c r="AN2805" s="17">
        <v>5.2233793780203298E-2</v>
      </c>
      <c r="AO2805" s="17"/>
      <c r="AP2805" s="17">
        <v>4.2941776127798502E-2</v>
      </c>
      <c r="AQ2805" s="17">
        <v>0.14400040811928499</v>
      </c>
      <c r="AR2805" s="17">
        <v>0.156132438404638</v>
      </c>
      <c r="AS2805" s="17">
        <v>0.111581495569721</v>
      </c>
      <c r="AT2805" s="17">
        <v>0.14646335184537199</v>
      </c>
      <c r="AU2805" s="17"/>
      <c r="AV2805" s="17">
        <v>0.16652912272353201</v>
      </c>
      <c r="AW2805" s="17">
        <v>4.0874459674962199E-2</v>
      </c>
      <c r="AX2805" s="17">
        <v>0.108743390756237</v>
      </c>
      <c r="AY2805" s="17">
        <v>9.7175814146838804E-2</v>
      </c>
      <c r="AZ2805" s="17">
        <v>0.15991824848345601</v>
      </c>
      <c r="BA2805" s="17">
        <v>5.9365277754615101E-2</v>
      </c>
      <c r="BB2805" s="17"/>
      <c r="BC2805" s="17">
        <v>8.3118719106662103E-2</v>
      </c>
      <c r="BD2805" s="17">
        <v>9.6207974435911794E-2</v>
      </c>
      <c r="BE2805" s="17">
        <v>0.11220837947659</v>
      </c>
      <c r="BF2805" s="17">
        <v>0.187702530885062</v>
      </c>
      <c r="BG2805" s="17">
        <v>0.137418819505434</v>
      </c>
    </row>
    <row r="2806" spans="2:59" x14ac:dyDescent="0.35">
      <c r="B2806" t="s">
        <v>809</v>
      </c>
      <c r="C2806" s="17">
        <v>0.76406518494307896</v>
      </c>
      <c r="D2806" s="17">
        <v>0.77439453026573801</v>
      </c>
      <c r="E2806" s="17">
        <v>0.75745873619761594</v>
      </c>
      <c r="F2806" s="17"/>
      <c r="G2806" s="17">
        <v>0.60793306172462203</v>
      </c>
      <c r="H2806" s="17">
        <v>0.74663713948421895</v>
      </c>
      <c r="I2806" s="17">
        <v>0.80174564287642003</v>
      </c>
      <c r="J2806" s="17">
        <v>0.809191416818134</v>
      </c>
      <c r="K2806" s="17">
        <v>0.77531343396860897</v>
      </c>
      <c r="L2806" s="17">
        <v>0.80999007090916397</v>
      </c>
      <c r="M2806" s="17"/>
      <c r="N2806" s="17">
        <v>0.74780198648502705</v>
      </c>
      <c r="O2806" s="17">
        <v>0.75347161422596098</v>
      </c>
      <c r="P2806" s="17">
        <v>0.80796032331984702</v>
      </c>
      <c r="Q2806" s="17">
        <v>0.75278353400315401</v>
      </c>
      <c r="R2806" s="17"/>
      <c r="S2806" s="17">
        <v>0.73656894066957601</v>
      </c>
      <c r="T2806" s="17">
        <v>0.79769019450785705</v>
      </c>
      <c r="U2806" s="17">
        <v>0.79509373993949395</v>
      </c>
      <c r="V2806" s="17">
        <v>0.72897180080674295</v>
      </c>
      <c r="W2806" s="17">
        <v>0.74624901729303705</v>
      </c>
      <c r="X2806" s="17">
        <v>0.66331210887529102</v>
      </c>
      <c r="Y2806" s="17">
        <v>0.72808521922535097</v>
      </c>
      <c r="Z2806" s="17">
        <v>0.81732344426526604</v>
      </c>
      <c r="AA2806" s="17">
        <v>0.792496268851695</v>
      </c>
      <c r="AB2806" s="17">
        <v>0.81507986644688202</v>
      </c>
      <c r="AC2806" s="17">
        <v>0.83084393961514902</v>
      </c>
      <c r="AD2806" s="17">
        <v>0.81142925492732298</v>
      </c>
      <c r="AE2806" s="17"/>
      <c r="AF2806" s="17">
        <v>0.794087669742364</v>
      </c>
      <c r="AG2806" s="17">
        <v>0.79802529138568501</v>
      </c>
      <c r="AH2806" s="17">
        <v>0.72034162895698395</v>
      </c>
      <c r="AI2806" s="17"/>
      <c r="AJ2806" s="17">
        <v>0.797479873300037</v>
      </c>
      <c r="AK2806" s="17">
        <v>0.73364111800364196</v>
      </c>
      <c r="AL2806" s="17">
        <v>0.785913603229908</v>
      </c>
      <c r="AM2806" s="17">
        <v>0.80786202295116305</v>
      </c>
      <c r="AN2806" s="17">
        <v>0.77126385244314999</v>
      </c>
      <c r="AO2806" s="17"/>
      <c r="AP2806" s="17">
        <v>0.80821189238388003</v>
      </c>
      <c r="AQ2806" s="17">
        <v>0.76017338779406995</v>
      </c>
      <c r="AR2806" s="17">
        <v>0.71061427933905796</v>
      </c>
      <c r="AS2806" s="17">
        <v>0.77775683862460898</v>
      </c>
      <c r="AT2806" s="17">
        <v>0.65201205200373002</v>
      </c>
      <c r="AU2806" s="17"/>
      <c r="AV2806" s="17">
        <v>0.73659125942196102</v>
      </c>
      <c r="AW2806" s="17">
        <v>0.83092623975614099</v>
      </c>
      <c r="AX2806" s="17">
        <v>0.77011321446918701</v>
      </c>
      <c r="AY2806" s="17">
        <v>0.78429384662348001</v>
      </c>
      <c r="AZ2806" s="17">
        <v>0.59817737236095503</v>
      </c>
      <c r="BA2806" s="17">
        <v>0.81646076199030804</v>
      </c>
      <c r="BB2806" s="17"/>
      <c r="BC2806" s="17">
        <v>0.80963655425999204</v>
      </c>
      <c r="BD2806" s="17">
        <v>0.76328341631956298</v>
      </c>
      <c r="BE2806" s="17">
        <v>0.76935179656370101</v>
      </c>
      <c r="BF2806" s="17">
        <v>0.70088021930081901</v>
      </c>
      <c r="BG2806" s="17">
        <v>0.48105990662633802</v>
      </c>
    </row>
    <row r="2807" spans="2:59" x14ac:dyDescent="0.35">
      <c r="B2807" t="s">
        <v>810</v>
      </c>
      <c r="C2807" s="17">
        <v>7.1261444254404005E-2</v>
      </c>
      <c r="D2807" s="17">
        <v>9.2064879947261993E-2</v>
      </c>
      <c r="E2807" s="17">
        <v>5.2090859318039903E-2</v>
      </c>
      <c r="F2807" s="17"/>
      <c r="G2807" s="17">
        <v>0.14837088260190001</v>
      </c>
      <c r="H2807" s="17">
        <v>4.6922243822155298E-2</v>
      </c>
      <c r="I2807" s="17">
        <v>7.2229213181969398E-2</v>
      </c>
      <c r="J2807" s="17">
        <v>4.1315832103804399E-2</v>
      </c>
      <c r="K2807" s="17">
        <v>9.7175057985704097E-2</v>
      </c>
      <c r="L2807" s="17">
        <v>4.4625277021037101E-2</v>
      </c>
      <c r="M2807" s="17"/>
      <c r="N2807" s="17">
        <v>8.0389291179188194E-2</v>
      </c>
      <c r="O2807" s="17">
        <v>9.5665904571354002E-2</v>
      </c>
      <c r="P2807" s="17">
        <v>3.64858460884585E-2</v>
      </c>
      <c r="Q2807" s="17">
        <v>6.5553538976280398E-2</v>
      </c>
      <c r="R2807" s="17"/>
      <c r="S2807" s="17">
        <v>6.6907555752228703E-2</v>
      </c>
      <c r="T2807" s="17">
        <v>9.5202340460659701E-2</v>
      </c>
      <c r="U2807" s="17">
        <v>7.2796618007492001E-2</v>
      </c>
      <c r="V2807" s="17">
        <v>9.8053128006517401E-2</v>
      </c>
      <c r="W2807" s="17">
        <v>2.4948322744366199E-2</v>
      </c>
      <c r="X2807" s="17">
        <v>5.8368617475222498E-2</v>
      </c>
      <c r="Y2807" s="17">
        <v>7.3630022292945102E-2</v>
      </c>
      <c r="Z2807" s="17">
        <v>8.6178232400440896E-2</v>
      </c>
      <c r="AA2807" s="17">
        <v>7.9404208144867303E-2</v>
      </c>
      <c r="AB2807" s="17">
        <v>6.2826756487330604E-2</v>
      </c>
      <c r="AC2807" s="17">
        <v>2.5161910796249801E-2</v>
      </c>
      <c r="AD2807" s="17">
        <v>9.8112642913180295E-2</v>
      </c>
      <c r="AE2807" s="17"/>
      <c r="AF2807" s="17">
        <v>5.7810852611796401E-2</v>
      </c>
      <c r="AG2807" s="17">
        <v>5.6214977885212299E-2</v>
      </c>
      <c r="AH2807" s="17">
        <v>0.10076398280480101</v>
      </c>
      <c r="AI2807" s="17"/>
      <c r="AJ2807" s="17">
        <v>6.6423850892850703E-2</v>
      </c>
      <c r="AK2807" s="17">
        <v>5.1198147682574198E-2</v>
      </c>
      <c r="AL2807" s="17">
        <v>0.12670201414690199</v>
      </c>
      <c r="AM2807" s="17">
        <v>5.5825866648295502E-2</v>
      </c>
      <c r="AN2807" s="17">
        <v>8.0020154804398599E-2</v>
      </c>
      <c r="AO2807" s="17"/>
      <c r="AP2807" s="17">
        <v>6.6225028699115104E-2</v>
      </c>
      <c r="AQ2807" s="17">
        <v>6.1601749648413903E-2</v>
      </c>
      <c r="AR2807" s="17">
        <v>8.4997515287830505E-2</v>
      </c>
      <c r="AS2807" s="17">
        <v>8.79922422343479E-2</v>
      </c>
      <c r="AT2807" s="17">
        <v>4.0715609265704403E-2</v>
      </c>
      <c r="AU2807" s="17"/>
      <c r="AV2807" s="17">
        <v>6.7423994894999104E-2</v>
      </c>
      <c r="AW2807" s="17">
        <v>7.33716860668117E-2</v>
      </c>
      <c r="AX2807" s="17">
        <v>5.9301220498726201E-2</v>
      </c>
      <c r="AY2807" s="17">
        <v>7.4139152604577596E-2</v>
      </c>
      <c r="AZ2807" s="17">
        <v>0.112896633741075</v>
      </c>
      <c r="BA2807" s="17">
        <v>1.6244819270193001E-2</v>
      </c>
      <c r="BB2807" s="17"/>
      <c r="BC2807" s="17">
        <v>6.5204109261326998E-2</v>
      </c>
      <c r="BD2807" s="17">
        <v>0.107814211181018</v>
      </c>
      <c r="BE2807" s="17">
        <v>3.72401649792947E-2</v>
      </c>
      <c r="BF2807" s="17">
        <v>8.9153826056141403E-2</v>
      </c>
      <c r="BG2807" s="17">
        <v>0.21554166016076101</v>
      </c>
    </row>
    <row r="2808" spans="2:59" x14ac:dyDescent="0.35">
      <c r="B2808" t="s">
        <v>122</v>
      </c>
      <c r="C2808" s="17">
        <v>2.8172707432454501E-2</v>
      </c>
      <c r="D2808" s="17">
        <v>1.9274387513276599E-2</v>
      </c>
      <c r="E2808" s="17">
        <v>3.6832161435603097E-2</v>
      </c>
      <c r="F2808" s="17"/>
      <c r="G2808" s="17">
        <v>9.6335877277925995E-3</v>
      </c>
      <c r="H2808" s="17">
        <v>2.2358180199601601E-2</v>
      </c>
      <c r="I2808" s="17">
        <v>2.1883054042909699E-2</v>
      </c>
      <c r="J2808" s="17">
        <v>3.4652172302044801E-2</v>
      </c>
      <c r="K2808" s="17">
        <v>2.2402628396140298E-2</v>
      </c>
      <c r="L2808" s="17">
        <v>4.77578396711036E-2</v>
      </c>
      <c r="M2808" s="17"/>
      <c r="N2808" s="17">
        <v>1.5515240186295401E-2</v>
      </c>
      <c r="O2808" s="17">
        <v>1.0868902040552599E-2</v>
      </c>
      <c r="P2808" s="17">
        <v>3.0807388436374799E-2</v>
      </c>
      <c r="Q2808" s="17">
        <v>5.8455391074427099E-2</v>
      </c>
      <c r="R2808" s="17"/>
      <c r="S2808" s="17">
        <v>3.4011829004607502E-2</v>
      </c>
      <c r="T2808" s="17">
        <v>2.3438011254602601E-2</v>
      </c>
      <c r="U2808" s="17">
        <v>0</v>
      </c>
      <c r="V2808" s="17">
        <v>8.9312305365333994E-2</v>
      </c>
      <c r="W2808" s="17">
        <v>1.9779646510073599E-2</v>
      </c>
      <c r="X2808" s="17">
        <v>0</v>
      </c>
      <c r="Y2808" s="17">
        <v>1.8163369768659302E-2</v>
      </c>
      <c r="Z2808" s="17">
        <v>6.3162298848211396E-2</v>
      </c>
      <c r="AA2808" s="17">
        <v>2.32149944074793E-2</v>
      </c>
      <c r="AB2808" s="17">
        <v>2.90841770210373E-2</v>
      </c>
      <c r="AC2808" s="17">
        <v>2.5238054275807002E-2</v>
      </c>
      <c r="AD2808" s="17">
        <v>0</v>
      </c>
      <c r="AE2808" s="17"/>
      <c r="AF2808" s="17">
        <v>3.8731685207314098E-2</v>
      </c>
      <c r="AG2808" s="17">
        <v>2.7217332784118999E-2</v>
      </c>
      <c r="AH2808" s="17">
        <v>2.9429521847407301E-2</v>
      </c>
      <c r="AI2808" s="17"/>
      <c r="AJ2808" s="17">
        <v>4.0789098866274201E-2</v>
      </c>
      <c r="AK2808" s="17">
        <v>1.69820500179244E-2</v>
      </c>
      <c r="AL2808" s="17">
        <v>0</v>
      </c>
      <c r="AM2808" s="17">
        <v>0</v>
      </c>
      <c r="AN2808" s="17">
        <v>5.5193058161750699E-2</v>
      </c>
      <c r="AO2808" s="17"/>
      <c r="AP2808" s="17">
        <v>5.1030998137925901E-2</v>
      </c>
      <c r="AQ2808" s="17">
        <v>1.25307105109244E-2</v>
      </c>
      <c r="AR2808" s="17">
        <v>3.2647610545635301E-2</v>
      </c>
      <c r="AS2808" s="17">
        <v>1.24637227661388E-2</v>
      </c>
      <c r="AT2808" s="17">
        <v>4.8320151135735998E-2</v>
      </c>
      <c r="AU2808" s="17"/>
      <c r="AV2808" s="17">
        <v>1.47944409717307E-2</v>
      </c>
      <c r="AW2808" s="17">
        <v>2.4997999106947999E-2</v>
      </c>
      <c r="AX2808" s="17">
        <v>4.7611463727432898E-2</v>
      </c>
      <c r="AY2808" s="17">
        <v>2.76263078938844E-2</v>
      </c>
      <c r="AZ2808" s="17">
        <v>3.8764461345436201E-2</v>
      </c>
      <c r="BA2808" s="17">
        <v>4.3894454455366098E-2</v>
      </c>
      <c r="BB2808" s="17"/>
      <c r="BC2808" s="17">
        <v>1.9129806359419198E-2</v>
      </c>
      <c r="BD2808" s="17">
        <v>5.0270804119190299E-3</v>
      </c>
      <c r="BE2808" s="17">
        <v>3.7588769437758497E-2</v>
      </c>
      <c r="BF2808" s="17">
        <v>0</v>
      </c>
      <c r="BG2808" s="17">
        <v>0.165979613707468</v>
      </c>
    </row>
    <row r="2809" spans="2:59" x14ac:dyDescent="0.35">
      <c r="B2809" t="s">
        <v>100</v>
      </c>
      <c r="C2809" s="17">
        <v>3.3012598702810203E-2</v>
      </c>
      <c r="D2809" s="17">
        <v>2.9513548588667199E-2</v>
      </c>
      <c r="E2809" s="17">
        <v>3.6589579114595802E-2</v>
      </c>
      <c r="F2809" s="17"/>
      <c r="G2809" s="17">
        <v>2.4676644911380601E-2</v>
      </c>
      <c r="H2809" s="17">
        <v>5.0230208547540602E-2</v>
      </c>
      <c r="I2809" s="17">
        <v>8.0162322090452705E-3</v>
      </c>
      <c r="J2809" s="17">
        <v>2.26806237451357E-2</v>
      </c>
      <c r="K2809" s="17">
        <v>6.9746506287471602E-2</v>
      </c>
      <c r="L2809" s="17">
        <v>3.51281564568851E-2</v>
      </c>
      <c r="M2809" s="17"/>
      <c r="N2809" s="17">
        <v>1.49156266820605E-2</v>
      </c>
      <c r="O2809" s="17">
        <v>1.6779740448787401E-2</v>
      </c>
      <c r="P2809" s="17">
        <v>6.3688915370887597E-2</v>
      </c>
      <c r="Q2809" s="17">
        <v>4.3119540651959103E-2</v>
      </c>
      <c r="R2809" s="17"/>
      <c r="S2809" s="17">
        <v>1.7625105275384099E-2</v>
      </c>
      <c r="T2809" s="17">
        <v>1.1782019136885299E-2</v>
      </c>
      <c r="U2809" s="17">
        <v>3.61959066793099E-2</v>
      </c>
      <c r="V2809" s="17">
        <v>3.4725174602249602E-2</v>
      </c>
      <c r="W2809" s="17">
        <v>3.6648274333647403E-2</v>
      </c>
      <c r="X2809" s="17">
        <v>6.7872240533893805E-2</v>
      </c>
      <c r="Y2809" s="17">
        <v>1.5813922832702099E-2</v>
      </c>
      <c r="Z2809" s="17">
        <v>3.3336024486081403E-2</v>
      </c>
      <c r="AA2809" s="17">
        <v>2.0957556250315201E-2</v>
      </c>
      <c r="AB2809" s="17">
        <v>6.2303404730332503E-2</v>
      </c>
      <c r="AC2809" s="17">
        <v>3.2293082350186603E-2</v>
      </c>
      <c r="AD2809" s="17">
        <v>9.0458102159496706E-2</v>
      </c>
      <c r="AE2809" s="17"/>
      <c r="AF2809" s="17">
        <v>2.9975749360497999E-2</v>
      </c>
      <c r="AG2809" s="17">
        <v>3.15907546973676E-2</v>
      </c>
      <c r="AH2809" s="17">
        <v>6.4141541790592393E-2</v>
      </c>
      <c r="AI2809" s="17"/>
      <c r="AJ2809" s="17">
        <v>1.62621112891146E-2</v>
      </c>
      <c r="AK2809" s="17">
        <v>3.7245954532190997E-2</v>
      </c>
      <c r="AL2809" s="17">
        <v>1.7827557686337901E-2</v>
      </c>
      <c r="AM2809" s="17">
        <v>6.7341696481076602E-2</v>
      </c>
      <c r="AN2809" s="17">
        <v>4.1289140810497699E-2</v>
      </c>
      <c r="AO2809" s="17"/>
      <c r="AP2809" s="17">
        <v>3.15903046512808E-2</v>
      </c>
      <c r="AQ2809" s="17">
        <v>2.1693743927306799E-2</v>
      </c>
      <c r="AR2809" s="17">
        <v>1.5608156422838E-2</v>
      </c>
      <c r="AS2809" s="17">
        <v>1.02057008051825E-2</v>
      </c>
      <c r="AT2809" s="17">
        <v>0.112488835749458</v>
      </c>
      <c r="AU2809" s="17"/>
      <c r="AV2809" s="17">
        <v>1.4661181987777E-2</v>
      </c>
      <c r="AW2809" s="17">
        <v>2.9829615395137499E-2</v>
      </c>
      <c r="AX2809" s="17">
        <v>1.4230710548416599E-2</v>
      </c>
      <c r="AY2809" s="17">
        <v>1.67648787312191E-2</v>
      </c>
      <c r="AZ2809" s="17">
        <v>9.0243284069077001E-2</v>
      </c>
      <c r="BA2809" s="17">
        <v>6.4034686529517798E-2</v>
      </c>
      <c r="BB2809" s="17"/>
      <c r="BC2809" s="17">
        <v>2.29108110125993E-2</v>
      </c>
      <c r="BD2809" s="17">
        <v>2.7667317651587999E-2</v>
      </c>
      <c r="BE2809" s="17">
        <v>4.3610889542655198E-2</v>
      </c>
      <c r="BF2809" s="17">
        <v>2.22634237579768E-2</v>
      </c>
      <c r="BG2809" s="17">
        <v>0</v>
      </c>
    </row>
    <row r="2810" spans="2:59" x14ac:dyDescent="0.35">
      <c r="C2810" s="17"/>
      <c r="D2810" s="17"/>
      <c r="E2810" s="17"/>
      <c r="F2810" s="17"/>
      <c r="G2810" s="17"/>
      <c r="H2810" s="17"/>
      <c r="I2810" s="17"/>
      <c r="J2810" s="17"/>
      <c r="K2810" s="17"/>
      <c r="L2810" s="17"/>
      <c r="M2810" s="17"/>
      <c r="N2810" s="17"/>
      <c r="O2810" s="17"/>
      <c r="P2810" s="17"/>
      <c r="Q2810" s="17"/>
      <c r="R2810" s="17"/>
      <c r="S2810" s="17"/>
      <c r="T2810" s="17"/>
      <c r="U2810" s="17"/>
      <c r="V2810" s="17"/>
      <c r="W2810" s="17"/>
      <c r="X2810" s="17"/>
      <c r="Y2810" s="17"/>
      <c r="Z2810" s="17"/>
      <c r="AA2810" s="17"/>
      <c r="AB2810" s="17"/>
      <c r="AC2810" s="17"/>
      <c r="AD2810" s="17"/>
      <c r="AE2810" s="17"/>
      <c r="AF2810" s="17"/>
      <c r="AG2810" s="17"/>
      <c r="AH2810" s="17"/>
      <c r="AI2810" s="17"/>
      <c r="AJ2810" s="17"/>
      <c r="AK2810" s="17"/>
      <c r="AL2810" s="17"/>
      <c r="AM2810" s="17"/>
      <c r="AN2810" s="17"/>
      <c r="AO2810" s="17"/>
      <c r="AP2810" s="17"/>
      <c r="AQ2810" s="17"/>
      <c r="AR2810" s="17"/>
      <c r="AS2810" s="17"/>
      <c r="AT2810" s="17"/>
      <c r="AU2810" s="17"/>
      <c r="AV2810" s="17"/>
      <c r="AW2810" s="17"/>
      <c r="AX2810" s="17"/>
      <c r="AY2810" s="17"/>
      <c r="AZ2810" s="17"/>
      <c r="BA2810" s="17"/>
      <c r="BB2810" s="17"/>
      <c r="BC2810" s="17"/>
      <c r="BD2810" s="17"/>
      <c r="BE2810" s="17"/>
      <c r="BF2810" s="17"/>
      <c r="BG2810" s="17"/>
    </row>
    <row r="2811" spans="2:59" x14ac:dyDescent="0.35">
      <c r="B2811" s="6" t="s">
        <v>816</v>
      </c>
      <c r="C2811" s="17"/>
      <c r="D2811" s="17"/>
      <c r="E2811" s="17"/>
      <c r="F2811" s="17"/>
      <c r="G2811" s="17"/>
      <c r="H2811" s="17"/>
      <c r="I2811" s="17"/>
      <c r="J2811" s="17"/>
      <c r="K2811" s="17"/>
      <c r="L2811" s="17"/>
      <c r="M2811" s="17"/>
      <c r="N2811" s="17"/>
      <c r="O2811" s="17"/>
      <c r="P2811" s="17"/>
      <c r="Q2811" s="17"/>
      <c r="R2811" s="17"/>
      <c r="S2811" s="17"/>
      <c r="T2811" s="17"/>
      <c r="U2811" s="17"/>
      <c r="V2811" s="17"/>
      <c r="W2811" s="17"/>
      <c r="X2811" s="17"/>
      <c r="Y2811" s="17"/>
      <c r="Z2811" s="17"/>
      <c r="AA2811" s="17"/>
      <c r="AB2811" s="17"/>
      <c r="AC2811" s="17"/>
      <c r="AD2811" s="17"/>
      <c r="AE2811" s="17"/>
      <c r="AF2811" s="17"/>
      <c r="AG2811" s="17"/>
      <c r="AH2811" s="17"/>
      <c r="AI2811" s="17"/>
      <c r="AJ2811" s="17"/>
      <c r="AK2811" s="17"/>
      <c r="AL2811" s="17"/>
      <c r="AM2811" s="17"/>
      <c r="AN2811" s="17"/>
      <c r="AO2811" s="17"/>
      <c r="AP2811" s="17"/>
      <c r="AQ2811" s="17"/>
      <c r="AR2811" s="17"/>
      <c r="AS2811" s="17"/>
      <c r="AT2811" s="17"/>
      <c r="AU2811" s="17"/>
      <c r="AV2811" s="17"/>
      <c r="AW2811" s="17"/>
      <c r="AX2811" s="17"/>
      <c r="AY2811" s="17"/>
      <c r="AZ2811" s="17"/>
      <c r="BA2811" s="17"/>
      <c r="BB2811" s="17"/>
      <c r="BC2811" s="17"/>
      <c r="BD2811" s="17"/>
      <c r="BE2811" s="17"/>
      <c r="BF2811" s="17"/>
      <c r="BG2811" s="17"/>
    </row>
    <row r="2812" spans="2:59" x14ac:dyDescent="0.35">
      <c r="B2812" s="24" t="s">
        <v>724</v>
      </c>
      <c r="C2812" s="17"/>
      <c r="D2812" s="17"/>
      <c r="E2812" s="17"/>
      <c r="F2812" s="17"/>
      <c r="G2812" s="17"/>
      <c r="H2812" s="17"/>
      <c r="I2812" s="17"/>
      <c r="J2812" s="17"/>
      <c r="K2812" s="17"/>
      <c r="L2812" s="17"/>
      <c r="M2812" s="17"/>
      <c r="N2812" s="17"/>
      <c r="O2812" s="17"/>
      <c r="P2812" s="17"/>
      <c r="Q2812" s="17"/>
      <c r="R2812" s="17"/>
      <c r="S2812" s="17"/>
      <c r="T2812" s="17"/>
      <c r="U2812" s="17"/>
      <c r="V2812" s="17"/>
      <c r="W2812" s="17"/>
      <c r="X2812" s="17"/>
      <c r="Y2812" s="17"/>
      <c r="Z2812" s="17"/>
      <c r="AA2812" s="17"/>
      <c r="AB2812" s="17"/>
      <c r="AC2812" s="17"/>
      <c r="AD2812" s="17"/>
      <c r="AE2812" s="17"/>
      <c r="AF2812" s="17"/>
      <c r="AG2812" s="17"/>
      <c r="AH2812" s="17"/>
      <c r="AI2812" s="17"/>
      <c r="AJ2812" s="17"/>
      <c r="AK2812" s="17"/>
      <c r="AL2812" s="17"/>
      <c r="AM2812" s="17"/>
      <c r="AN2812" s="17"/>
      <c r="AO2812" s="17"/>
      <c r="AP2812" s="17"/>
      <c r="AQ2812" s="17"/>
      <c r="AR2812" s="17"/>
      <c r="AS2812" s="17"/>
      <c r="AT2812" s="17"/>
      <c r="AU2812" s="17"/>
      <c r="AV2812" s="17"/>
      <c r="AW2812" s="17"/>
      <c r="AX2812" s="17"/>
      <c r="AY2812" s="17"/>
      <c r="AZ2812" s="17"/>
      <c r="BA2812" s="17"/>
      <c r="BB2812" s="17"/>
      <c r="BC2812" s="17"/>
      <c r="BD2812" s="17"/>
      <c r="BE2812" s="17"/>
      <c r="BF2812" s="17"/>
      <c r="BG2812" s="17"/>
    </row>
    <row r="2813" spans="2:59" x14ac:dyDescent="0.35">
      <c r="B2813" t="s">
        <v>323</v>
      </c>
      <c r="C2813" s="17">
        <v>0.13583902016135599</v>
      </c>
      <c r="D2813" s="17">
        <v>0.11711047943552</v>
      </c>
      <c r="E2813" s="17">
        <v>0.14932561640575201</v>
      </c>
      <c r="F2813" s="17"/>
      <c r="G2813" s="17">
        <v>0.164216410069286</v>
      </c>
      <c r="H2813" s="17">
        <v>0.16693714871267501</v>
      </c>
      <c r="I2813" s="17">
        <v>0.19189435517713899</v>
      </c>
      <c r="J2813" s="17">
        <v>0.12539816198572801</v>
      </c>
      <c r="K2813" s="17">
        <v>7.0404187395053594E-2</v>
      </c>
      <c r="L2813" s="17">
        <v>9.6766057349420995E-2</v>
      </c>
      <c r="M2813" s="17"/>
      <c r="N2813" s="17">
        <v>0.16558706466485201</v>
      </c>
      <c r="O2813" s="17">
        <v>0.142113731650404</v>
      </c>
      <c r="P2813" s="17">
        <v>9.71372705703651E-2</v>
      </c>
      <c r="Q2813" s="17">
        <v>0.13280225470274001</v>
      </c>
      <c r="R2813" s="17"/>
      <c r="S2813" s="17">
        <v>0.150592685347783</v>
      </c>
      <c r="T2813" s="17">
        <v>0.112149293993003</v>
      </c>
      <c r="U2813" s="17">
        <v>0.120334125950846</v>
      </c>
      <c r="V2813" s="17">
        <v>0.14780253306542299</v>
      </c>
      <c r="W2813" s="17">
        <v>0.18378900099555301</v>
      </c>
      <c r="X2813" s="17">
        <v>0.15498951988464099</v>
      </c>
      <c r="Y2813" s="17">
        <v>0.118775160268974</v>
      </c>
      <c r="Z2813" s="17">
        <v>7.8216247065234099E-2</v>
      </c>
      <c r="AA2813" s="17">
        <v>0.142720780604248</v>
      </c>
      <c r="AB2813" s="17">
        <v>0.111130592040805</v>
      </c>
      <c r="AC2813" s="17">
        <v>0.13134907927431899</v>
      </c>
      <c r="AD2813" s="17">
        <v>0.161764517822725</v>
      </c>
      <c r="AE2813" s="17"/>
      <c r="AF2813" s="17">
        <v>0.10015095974022099</v>
      </c>
      <c r="AG2813" s="17">
        <v>0.175229840263773</v>
      </c>
      <c r="AH2813" s="17">
        <v>8.0542922427025099E-2</v>
      </c>
      <c r="AI2813" s="17"/>
      <c r="AJ2813" s="17">
        <v>0.113489765079507</v>
      </c>
      <c r="AK2813" s="17">
        <v>0.19306062637985699</v>
      </c>
      <c r="AL2813" s="17">
        <v>0.13465729313257599</v>
      </c>
      <c r="AM2813" s="17">
        <v>5.26848742083353E-2</v>
      </c>
      <c r="AN2813" s="17">
        <v>6.8697920779842894E-2</v>
      </c>
      <c r="AO2813" s="17"/>
      <c r="AP2813" s="17">
        <v>0.12888005984772199</v>
      </c>
      <c r="AQ2813" s="17">
        <v>0.17366231144922201</v>
      </c>
      <c r="AR2813" s="17">
        <v>0.111874999554765</v>
      </c>
      <c r="AS2813" s="17">
        <v>0.112646527692947</v>
      </c>
      <c r="AT2813" s="17">
        <v>0.15601216585066299</v>
      </c>
      <c r="AU2813" s="17"/>
      <c r="AV2813" s="17">
        <v>0.194533177686005</v>
      </c>
      <c r="AW2813" s="17">
        <v>0.14529283102157101</v>
      </c>
      <c r="AX2813" s="17">
        <v>0.102001843980663</v>
      </c>
      <c r="AY2813" s="17">
        <v>9.04864945777476E-2</v>
      </c>
      <c r="AZ2813" s="17">
        <v>0.14923736157178299</v>
      </c>
      <c r="BA2813" s="17">
        <v>9.1248545736469497E-2</v>
      </c>
      <c r="BB2813" s="17"/>
      <c r="BC2813" s="17">
        <v>0.101675593940893</v>
      </c>
      <c r="BD2813" s="17">
        <v>0.15082340529286301</v>
      </c>
      <c r="BE2813" s="17">
        <v>0.16163680156750901</v>
      </c>
      <c r="BF2813" s="17">
        <v>0.20650084009461001</v>
      </c>
      <c r="BG2813" s="17">
        <v>0.14834973116097</v>
      </c>
    </row>
    <row r="2814" spans="2:59" x14ac:dyDescent="0.35">
      <c r="B2814" t="s">
        <v>324</v>
      </c>
      <c r="C2814" s="17">
        <v>0.41177944932141403</v>
      </c>
      <c r="D2814" s="17">
        <v>0.403816574108183</v>
      </c>
      <c r="E2814" s="17">
        <v>0.42255738367894802</v>
      </c>
      <c r="F2814" s="17"/>
      <c r="G2814" s="17">
        <v>0.42482260370889202</v>
      </c>
      <c r="H2814" s="17">
        <v>0.49674204811749001</v>
      </c>
      <c r="I2814" s="17">
        <v>0.43117832321606597</v>
      </c>
      <c r="J2814" s="17">
        <v>0.410547056758027</v>
      </c>
      <c r="K2814" s="17">
        <v>0.32154766363549703</v>
      </c>
      <c r="L2814" s="17">
        <v>0.38145834370813703</v>
      </c>
      <c r="M2814" s="17"/>
      <c r="N2814" s="17">
        <v>0.42078089228506299</v>
      </c>
      <c r="O2814" s="17">
        <v>0.42184086551389599</v>
      </c>
      <c r="P2814" s="17">
        <v>0.38375406624522101</v>
      </c>
      <c r="Q2814" s="17">
        <v>0.41241079965921601</v>
      </c>
      <c r="R2814" s="17"/>
      <c r="S2814" s="17">
        <v>0.42732126877944898</v>
      </c>
      <c r="T2814" s="17">
        <v>0.39530731255649698</v>
      </c>
      <c r="U2814" s="17">
        <v>0.39936767314007698</v>
      </c>
      <c r="V2814" s="17">
        <v>0.345780384914946</v>
      </c>
      <c r="W2814" s="17">
        <v>0.50539554913955897</v>
      </c>
      <c r="X2814" s="17">
        <v>0.43830044568732601</v>
      </c>
      <c r="Y2814" s="17">
        <v>0.40010894978844602</v>
      </c>
      <c r="Z2814" s="17">
        <v>0.48707968609463098</v>
      </c>
      <c r="AA2814" s="17">
        <v>0.40408317412599898</v>
      </c>
      <c r="AB2814" s="17">
        <v>0.45704518572539599</v>
      </c>
      <c r="AC2814" s="17">
        <v>0.25045975621855898</v>
      </c>
      <c r="AD2814" s="17">
        <v>0.40727282437916001</v>
      </c>
      <c r="AE2814" s="17"/>
      <c r="AF2814" s="17">
        <v>0.363984657229727</v>
      </c>
      <c r="AG2814" s="17">
        <v>0.43041450374672802</v>
      </c>
      <c r="AH2814" s="17">
        <v>0.42267306907479901</v>
      </c>
      <c r="AI2814" s="17"/>
      <c r="AJ2814" s="17">
        <v>0.34463651951137703</v>
      </c>
      <c r="AK2814" s="17">
        <v>0.45926291457202201</v>
      </c>
      <c r="AL2814" s="17">
        <v>0.46791540881357602</v>
      </c>
      <c r="AM2814" s="17">
        <v>0.49492328269283098</v>
      </c>
      <c r="AN2814" s="17">
        <v>0.45352662202010402</v>
      </c>
      <c r="AO2814" s="17"/>
      <c r="AP2814" s="17">
        <v>0.33578703230221102</v>
      </c>
      <c r="AQ2814" s="17">
        <v>0.47637443436574001</v>
      </c>
      <c r="AR2814" s="17">
        <v>0.45867795423519703</v>
      </c>
      <c r="AS2814" s="17">
        <v>0.34601698889939098</v>
      </c>
      <c r="AT2814" s="17">
        <v>0.50154160512452906</v>
      </c>
      <c r="AU2814" s="17"/>
      <c r="AV2814" s="17">
        <v>0.49861044850984898</v>
      </c>
      <c r="AW2814" s="17">
        <v>0.336306056618981</v>
      </c>
      <c r="AX2814" s="17">
        <v>0.47080698987483699</v>
      </c>
      <c r="AY2814" s="17">
        <v>0.34809708256577299</v>
      </c>
      <c r="AZ2814" s="17">
        <v>0.50265396923986705</v>
      </c>
      <c r="BA2814" s="17">
        <v>0.39375057816296799</v>
      </c>
      <c r="BB2814" s="17"/>
      <c r="BC2814" s="17">
        <v>0.49489071063508</v>
      </c>
      <c r="BD2814" s="17">
        <v>0.30830720932816202</v>
      </c>
      <c r="BE2814" s="17">
        <v>0.388286745083055</v>
      </c>
      <c r="BF2814" s="17">
        <v>0.484984909134415</v>
      </c>
      <c r="BG2814" s="17">
        <v>0.38109736317728699</v>
      </c>
    </row>
    <row r="2815" spans="2:59" x14ac:dyDescent="0.35">
      <c r="B2815" t="s">
        <v>325</v>
      </c>
      <c r="C2815" s="17">
        <v>0.30043761915399098</v>
      </c>
      <c r="D2815" s="17">
        <v>0.321800051155052</v>
      </c>
      <c r="E2815" s="17">
        <v>0.28003632738974199</v>
      </c>
      <c r="F2815" s="17"/>
      <c r="G2815" s="17">
        <v>0.297996677982936</v>
      </c>
      <c r="H2815" s="17">
        <v>0.211579757753596</v>
      </c>
      <c r="I2815" s="17">
        <v>0.21014285822654899</v>
      </c>
      <c r="J2815" s="17">
        <v>0.31734161455632098</v>
      </c>
      <c r="K2815" s="17">
        <v>0.37111515197008199</v>
      </c>
      <c r="L2815" s="17">
        <v>0.37910672474624402</v>
      </c>
      <c r="M2815" s="17"/>
      <c r="N2815" s="17">
        <v>0.27941499153499499</v>
      </c>
      <c r="O2815" s="17">
        <v>0.29593878970322901</v>
      </c>
      <c r="P2815" s="17">
        <v>0.37326054330158698</v>
      </c>
      <c r="Q2815" s="17">
        <v>0.26500244372933002</v>
      </c>
      <c r="R2815" s="17"/>
      <c r="S2815" s="17">
        <v>0.31946369062632002</v>
      </c>
      <c r="T2815" s="17">
        <v>0.29996547135449902</v>
      </c>
      <c r="U2815" s="17">
        <v>0.34079404904716398</v>
      </c>
      <c r="V2815" s="17">
        <v>0.30885242885744302</v>
      </c>
      <c r="W2815" s="17">
        <v>0.23337333286267201</v>
      </c>
      <c r="X2815" s="17">
        <v>0.196617862874995</v>
      </c>
      <c r="Y2815" s="17">
        <v>0.27225915453521099</v>
      </c>
      <c r="Z2815" s="17">
        <v>0.22451880441001401</v>
      </c>
      <c r="AA2815" s="17">
        <v>0.35864992654060102</v>
      </c>
      <c r="AB2815" s="17">
        <v>0.26388375973168898</v>
      </c>
      <c r="AC2815" s="17">
        <v>0.53362527106806501</v>
      </c>
      <c r="AD2815" s="17">
        <v>0.23966687567040801</v>
      </c>
      <c r="AE2815" s="17"/>
      <c r="AF2815" s="17">
        <v>0.34987636152339402</v>
      </c>
      <c r="AG2815" s="17">
        <v>0.27521021797879203</v>
      </c>
      <c r="AH2815" s="17">
        <v>0.31569129201261797</v>
      </c>
      <c r="AI2815" s="17"/>
      <c r="AJ2815" s="17">
        <v>0.37494456740573201</v>
      </c>
      <c r="AK2815" s="17">
        <v>0.25002740372648002</v>
      </c>
      <c r="AL2815" s="17">
        <v>0.213588162218697</v>
      </c>
      <c r="AM2815" s="17">
        <v>0.19238317346936801</v>
      </c>
      <c r="AN2815" s="17">
        <v>0.27120478893504302</v>
      </c>
      <c r="AO2815" s="17"/>
      <c r="AP2815" s="17">
        <v>0.36151797952608999</v>
      </c>
      <c r="AQ2815" s="17">
        <v>0.24713516523212001</v>
      </c>
      <c r="AR2815" s="17">
        <v>0.33292696463530502</v>
      </c>
      <c r="AS2815" s="17">
        <v>0.35512596181086797</v>
      </c>
      <c r="AT2815" s="17">
        <v>0.15736941973149901</v>
      </c>
      <c r="AU2815" s="17"/>
      <c r="AV2815" s="17">
        <v>0.22186251956529801</v>
      </c>
      <c r="AW2815" s="17">
        <v>0.329244037272241</v>
      </c>
      <c r="AX2815" s="17">
        <v>0.35247344739830599</v>
      </c>
      <c r="AY2815" s="17">
        <v>0.38147365297497399</v>
      </c>
      <c r="AZ2815" s="17">
        <v>0.15010704768816999</v>
      </c>
      <c r="BA2815" s="17">
        <v>0.31596115062031599</v>
      </c>
      <c r="BB2815" s="17"/>
      <c r="BC2815" s="17">
        <v>0.28181687036130898</v>
      </c>
      <c r="BD2815" s="17">
        <v>0.36375997913340802</v>
      </c>
      <c r="BE2815" s="17">
        <v>0.32264052282231398</v>
      </c>
      <c r="BF2815" s="17">
        <v>0.206567097186175</v>
      </c>
      <c r="BG2815" s="17">
        <v>9.1459981732316897E-2</v>
      </c>
    </row>
    <row r="2816" spans="2:59" x14ac:dyDescent="0.35">
      <c r="B2816" t="s">
        <v>326</v>
      </c>
      <c r="C2816" s="17">
        <v>7.8730822735252295E-2</v>
      </c>
      <c r="D2816" s="17">
        <v>7.7475466650689703E-2</v>
      </c>
      <c r="E2816" s="17">
        <v>8.0538205305684396E-2</v>
      </c>
      <c r="F2816" s="17"/>
      <c r="G2816" s="17">
        <v>6.4358166517411095E-2</v>
      </c>
      <c r="H2816" s="17">
        <v>5.67831412569808E-2</v>
      </c>
      <c r="I2816" s="17">
        <v>7.8835187945385396E-2</v>
      </c>
      <c r="J2816" s="17">
        <v>6.7298219817566299E-2</v>
      </c>
      <c r="K2816" s="17">
        <v>0.13701451602561601</v>
      </c>
      <c r="L2816" s="17">
        <v>8.0862824828931507E-2</v>
      </c>
      <c r="M2816" s="17"/>
      <c r="N2816" s="17">
        <v>8.1939512233687201E-2</v>
      </c>
      <c r="O2816" s="17">
        <v>8.5104974334902897E-2</v>
      </c>
      <c r="P2816" s="17">
        <v>7.0355805683904898E-2</v>
      </c>
      <c r="Q2816" s="17">
        <v>7.61143554985792E-2</v>
      </c>
      <c r="R2816" s="17"/>
      <c r="S2816" s="17">
        <v>6.0787821912030901E-2</v>
      </c>
      <c r="T2816" s="17">
        <v>8.4301182676953995E-2</v>
      </c>
      <c r="U2816" s="17">
        <v>6.6401148530710705E-2</v>
      </c>
      <c r="V2816" s="17">
        <v>0.158322904011584</v>
      </c>
      <c r="W2816" s="17">
        <v>1.9779646510073599E-2</v>
      </c>
      <c r="X2816" s="17">
        <v>8.2557789185429498E-2</v>
      </c>
      <c r="Y2816" s="17">
        <v>0.120095537349897</v>
      </c>
      <c r="Z2816" s="17">
        <v>3.0331897829373702E-2</v>
      </c>
      <c r="AA2816" s="17">
        <v>6.00894724609118E-2</v>
      </c>
      <c r="AB2816" s="17">
        <v>0.106794172776003</v>
      </c>
      <c r="AC2816" s="17">
        <v>2.5161910796249801E-2</v>
      </c>
      <c r="AD2816" s="17">
        <v>9.6892704623544296E-2</v>
      </c>
      <c r="AE2816" s="17"/>
      <c r="AF2816" s="17">
        <v>0.110393866417853</v>
      </c>
      <c r="AG2816" s="17">
        <v>5.9019119975083002E-2</v>
      </c>
      <c r="AH2816" s="17">
        <v>5.5894560888407899E-2</v>
      </c>
      <c r="AI2816" s="17"/>
      <c r="AJ2816" s="17">
        <v>0.102264246157151</v>
      </c>
      <c r="AK2816" s="17">
        <v>4.8064926313998502E-2</v>
      </c>
      <c r="AL2816" s="17">
        <v>7.4337673465144097E-2</v>
      </c>
      <c r="AM2816" s="17">
        <v>5.5994803569275803E-2</v>
      </c>
      <c r="AN2816" s="17">
        <v>8.2940666585770706E-2</v>
      </c>
      <c r="AO2816" s="17"/>
      <c r="AP2816" s="17">
        <v>0.11661800209652</v>
      </c>
      <c r="AQ2816" s="17">
        <v>6.1456979327229398E-2</v>
      </c>
      <c r="AR2816" s="17">
        <v>4.6769429090016197E-2</v>
      </c>
      <c r="AS2816" s="17">
        <v>0.10773124922838299</v>
      </c>
      <c r="AT2816" s="17">
        <v>4.9558362391746998E-2</v>
      </c>
      <c r="AU2816" s="17"/>
      <c r="AV2816" s="17">
        <v>5.9979548017066397E-2</v>
      </c>
      <c r="AW2816" s="17">
        <v>0.125682283546491</v>
      </c>
      <c r="AX2816" s="17">
        <v>6.0487008197777602E-2</v>
      </c>
      <c r="AY2816" s="17">
        <v>0.105080959283137</v>
      </c>
      <c r="AZ2816" s="17">
        <v>6.51451675038449E-2</v>
      </c>
      <c r="BA2816" s="17">
        <v>3.01022219340332E-2</v>
      </c>
      <c r="BB2816" s="17"/>
      <c r="BC2816" s="17">
        <v>7.7729282776134903E-2</v>
      </c>
      <c r="BD2816" s="17">
        <v>8.6670603303657806E-2</v>
      </c>
      <c r="BE2816" s="17">
        <v>7.3693152667041101E-2</v>
      </c>
      <c r="BF2816" s="17">
        <v>6.5011161494057501E-2</v>
      </c>
      <c r="BG2816" s="17">
        <v>0.21311331022195901</v>
      </c>
    </row>
    <row r="2817" spans="2:59" x14ac:dyDescent="0.35">
      <c r="B2817" t="s">
        <v>327</v>
      </c>
      <c r="C2817" s="17">
        <v>3.65375285019078E-2</v>
      </c>
      <c r="D2817" s="17">
        <v>4.8664270088425797E-2</v>
      </c>
      <c r="E2817" s="17">
        <v>2.5323415594261399E-2</v>
      </c>
      <c r="F2817" s="17"/>
      <c r="G2817" s="17">
        <v>3.9960334000611802E-2</v>
      </c>
      <c r="H2817" s="17">
        <v>2.9502487318106899E-2</v>
      </c>
      <c r="I2817" s="17">
        <v>3.2767468900406903E-2</v>
      </c>
      <c r="J2817" s="17">
        <v>4.3320740923187898E-2</v>
      </c>
      <c r="K2817" s="17">
        <v>5.4576017576066199E-2</v>
      </c>
      <c r="L2817" s="17">
        <v>2.5564028699941399E-2</v>
      </c>
      <c r="M2817" s="17"/>
      <c r="N2817" s="17">
        <v>2.4667617214853398E-2</v>
      </c>
      <c r="O2817" s="17">
        <v>4.4132736757014998E-2</v>
      </c>
      <c r="P2817" s="17">
        <v>2.97372289606305E-2</v>
      </c>
      <c r="Q2817" s="17">
        <v>4.65660441523272E-2</v>
      </c>
      <c r="R2817" s="17"/>
      <c r="S2817" s="17">
        <v>2.42094280590327E-2</v>
      </c>
      <c r="T2817" s="17">
        <v>7.2412739304497001E-2</v>
      </c>
      <c r="U2817" s="17">
        <v>3.5214268061135402E-2</v>
      </c>
      <c r="V2817" s="17">
        <v>1.7424910095659701E-2</v>
      </c>
      <c r="W2817" s="17">
        <v>2.4948322744366199E-2</v>
      </c>
      <c r="X2817" s="17">
        <v>3.9832294376188002E-2</v>
      </c>
      <c r="Y2817" s="17">
        <v>3.4341609865617503E-2</v>
      </c>
      <c r="Z2817" s="17">
        <v>8.6178232400440896E-2</v>
      </c>
      <c r="AA2817" s="17">
        <v>1.07593932110704E-2</v>
      </c>
      <c r="AB2817" s="17">
        <v>3.20197048430024E-2</v>
      </c>
      <c r="AC2817" s="17">
        <v>5.94039826428071E-2</v>
      </c>
      <c r="AD2817" s="17">
        <v>5.0545999061795098E-2</v>
      </c>
      <c r="AE2817" s="17"/>
      <c r="AF2817" s="17">
        <v>3.4170047458398099E-2</v>
      </c>
      <c r="AG2817" s="17">
        <v>3.3371489545671797E-2</v>
      </c>
      <c r="AH2817" s="17">
        <v>4.9702502800628899E-2</v>
      </c>
      <c r="AI2817" s="17"/>
      <c r="AJ2817" s="17">
        <v>3.5562901610375702E-2</v>
      </c>
      <c r="AK2817" s="17">
        <v>2.90569673738372E-2</v>
      </c>
      <c r="AL2817" s="17">
        <v>5.2364340681757798E-2</v>
      </c>
      <c r="AM2817" s="17">
        <v>5.5825866648295502E-2</v>
      </c>
      <c r="AN2817" s="17">
        <v>5.6468540525173097E-2</v>
      </c>
      <c r="AO2817" s="17"/>
      <c r="AP2817" s="17">
        <v>2.5128004418631101E-2</v>
      </c>
      <c r="AQ2817" s="17">
        <v>1.75236903112343E-2</v>
      </c>
      <c r="AR2817" s="17">
        <v>1.9956298796198001E-2</v>
      </c>
      <c r="AS2817" s="17">
        <v>6.5357589282484904E-2</v>
      </c>
      <c r="AT2817" s="17">
        <v>5.9527517713995899E-2</v>
      </c>
      <c r="AU2817" s="17"/>
      <c r="AV2817" s="17">
        <v>1.5838662096962101E-2</v>
      </c>
      <c r="AW2817" s="17">
        <v>3.9304651120440098E-2</v>
      </c>
      <c r="AX2817" s="17">
        <v>0</v>
      </c>
      <c r="AY2817" s="17">
        <v>5.2018620001230399E-2</v>
      </c>
      <c r="AZ2817" s="17">
        <v>7.1893328512304802E-2</v>
      </c>
      <c r="BA2817" s="17">
        <v>4.8352734426136502E-2</v>
      </c>
      <c r="BB2817" s="17"/>
      <c r="BC2817" s="17">
        <v>1.24923335561737E-2</v>
      </c>
      <c r="BD2817" s="17">
        <v>6.94867257940954E-2</v>
      </c>
      <c r="BE2817" s="17">
        <v>2.1461616088867101E-2</v>
      </c>
      <c r="BF2817" s="17">
        <v>1.7512651286124399E-2</v>
      </c>
      <c r="BG2817" s="17">
        <v>0.165979613707468</v>
      </c>
    </row>
    <row r="2818" spans="2:59" x14ac:dyDescent="0.35">
      <c r="B2818" t="s">
        <v>815</v>
      </c>
      <c r="C2818" s="17">
        <v>3.6675560126079101E-2</v>
      </c>
      <c r="D2818" s="17">
        <v>3.1133158562129899E-2</v>
      </c>
      <c r="E2818" s="17">
        <v>4.2219051625612299E-2</v>
      </c>
      <c r="F2818" s="17"/>
      <c r="G2818" s="17">
        <v>8.6458077208635201E-3</v>
      </c>
      <c r="H2818" s="17">
        <v>3.8455416841151502E-2</v>
      </c>
      <c r="I2818" s="17">
        <v>5.5181806534454099E-2</v>
      </c>
      <c r="J2818" s="17">
        <v>3.6094205959170601E-2</v>
      </c>
      <c r="K2818" s="17">
        <v>4.5342463397685003E-2</v>
      </c>
      <c r="L2818" s="17">
        <v>3.6242020667325597E-2</v>
      </c>
      <c r="M2818" s="17"/>
      <c r="N2818" s="17">
        <v>2.76099220665494E-2</v>
      </c>
      <c r="O2818" s="17">
        <v>1.0868902040552599E-2</v>
      </c>
      <c r="P2818" s="17">
        <v>4.5755085238291797E-2</v>
      </c>
      <c r="Q2818" s="17">
        <v>6.7104102257807996E-2</v>
      </c>
      <c r="R2818" s="17"/>
      <c r="S2818" s="17">
        <v>1.7625105275384099E-2</v>
      </c>
      <c r="T2818" s="17">
        <v>3.5864000114550799E-2</v>
      </c>
      <c r="U2818" s="17">
        <v>3.7888735270066601E-2</v>
      </c>
      <c r="V2818" s="17">
        <v>2.18168390549442E-2</v>
      </c>
      <c r="W2818" s="17">
        <v>3.2714147747776402E-2</v>
      </c>
      <c r="X2818" s="17">
        <v>8.7702087991420499E-2</v>
      </c>
      <c r="Y2818" s="17">
        <v>5.4419588191854197E-2</v>
      </c>
      <c r="Z2818" s="17">
        <v>9.3675132200305905E-2</v>
      </c>
      <c r="AA2818" s="17">
        <v>2.3697253057169201E-2</v>
      </c>
      <c r="AB2818" s="17">
        <v>2.9126584883104802E-2</v>
      </c>
      <c r="AC2818" s="17">
        <v>0</v>
      </c>
      <c r="AD2818" s="17">
        <v>4.3857078442367303E-2</v>
      </c>
      <c r="AE2818" s="17"/>
      <c r="AF2818" s="17">
        <v>4.1424107630406097E-2</v>
      </c>
      <c r="AG2818" s="17">
        <v>2.6754828489952E-2</v>
      </c>
      <c r="AH2818" s="17">
        <v>7.5495652796520998E-2</v>
      </c>
      <c r="AI2818" s="17"/>
      <c r="AJ2818" s="17">
        <v>2.9102000235856799E-2</v>
      </c>
      <c r="AK2818" s="17">
        <v>2.0527161633805999E-2</v>
      </c>
      <c r="AL2818" s="17">
        <v>5.7137121688249103E-2</v>
      </c>
      <c r="AM2818" s="17">
        <v>0.14818799941189501</v>
      </c>
      <c r="AN2818" s="17">
        <v>6.7161461154066099E-2</v>
      </c>
      <c r="AO2818" s="17"/>
      <c r="AP2818" s="17">
        <v>3.2068921808825597E-2</v>
      </c>
      <c r="AQ2818" s="17">
        <v>2.3847419314454402E-2</v>
      </c>
      <c r="AR2818" s="17">
        <v>2.97943536885199E-2</v>
      </c>
      <c r="AS2818" s="17">
        <v>1.31216830859256E-2</v>
      </c>
      <c r="AT2818" s="17">
        <v>7.59909291875661E-2</v>
      </c>
      <c r="AU2818" s="17"/>
      <c r="AV2818" s="17">
        <v>9.1756441248195507E-3</v>
      </c>
      <c r="AW2818" s="17">
        <v>2.41701404202753E-2</v>
      </c>
      <c r="AX2818" s="17">
        <v>1.4230710548416599E-2</v>
      </c>
      <c r="AY2818" s="17">
        <v>2.2843190597138699E-2</v>
      </c>
      <c r="AZ2818" s="17">
        <v>6.0963125484030198E-2</v>
      </c>
      <c r="BA2818" s="17">
        <v>0.120584769120077</v>
      </c>
      <c r="BB2818" s="17"/>
      <c r="BC2818" s="17">
        <v>3.1395208730409602E-2</v>
      </c>
      <c r="BD2818" s="17">
        <v>2.0952077147814101E-2</v>
      </c>
      <c r="BE2818" s="17">
        <v>3.2281161771213998E-2</v>
      </c>
      <c r="BF2818" s="17">
        <v>1.9423340804618001E-2</v>
      </c>
      <c r="BG2818" s="17">
        <v>0</v>
      </c>
    </row>
    <row r="2819" spans="2:59" x14ac:dyDescent="0.35">
      <c r="B2819" t="s">
        <v>328</v>
      </c>
      <c r="C2819" s="17">
        <v>0.54761846948277004</v>
      </c>
      <c r="D2819" s="17">
        <v>0.52092705354370294</v>
      </c>
      <c r="E2819" s="17">
        <v>0.57188300008470005</v>
      </c>
      <c r="F2819" s="17"/>
      <c r="G2819" s="17">
        <v>0.58903901377817802</v>
      </c>
      <c r="H2819" s="17">
        <v>0.66367919683016496</v>
      </c>
      <c r="I2819" s="17">
        <v>0.62307267839320502</v>
      </c>
      <c r="J2819" s="17">
        <v>0.535945218743755</v>
      </c>
      <c r="K2819" s="17">
        <v>0.39195185103055102</v>
      </c>
      <c r="L2819" s="17">
        <v>0.47822440105755798</v>
      </c>
      <c r="M2819" s="17"/>
      <c r="N2819" s="17">
        <v>0.58636795694991495</v>
      </c>
      <c r="O2819" s="17">
        <v>0.56395459716430096</v>
      </c>
      <c r="P2819" s="17">
        <v>0.48089133681558599</v>
      </c>
      <c r="Q2819" s="17">
        <v>0.545213054361955</v>
      </c>
      <c r="R2819" s="17"/>
      <c r="S2819" s="17">
        <v>0.57791395412723201</v>
      </c>
      <c r="T2819" s="17">
        <v>0.50745660654949898</v>
      </c>
      <c r="U2819" s="17">
        <v>0.51970179909092296</v>
      </c>
      <c r="V2819" s="17">
        <v>0.49358291798036902</v>
      </c>
      <c r="W2819" s="17">
        <v>0.68918455013511104</v>
      </c>
      <c r="X2819" s="17">
        <v>0.593289965571967</v>
      </c>
      <c r="Y2819" s="17">
        <v>0.51888411005741997</v>
      </c>
      <c r="Z2819" s="17">
        <v>0.56529593315986504</v>
      </c>
      <c r="AA2819" s="17">
        <v>0.54680395473024701</v>
      </c>
      <c r="AB2819" s="17">
        <v>0.56817577776620098</v>
      </c>
      <c r="AC2819" s="17">
        <v>0.38180883549287797</v>
      </c>
      <c r="AD2819" s="17">
        <v>0.56903734220188495</v>
      </c>
      <c r="AE2819" s="17"/>
      <c r="AF2819" s="17">
        <v>0.46413561696994798</v>
      </c>
      <c r="AG2819" s="17">
        <v>0.60564434401050105</v>
      </c>
      <c r="AH2819" s="17">
        <v>0.50321599150182394</v>
      </c>
      <c r="AI2819" s="17"/>
      <c r="AJ2819" s="17">
        <v>0.458126284590884</v>
      </c>
      <c r="AK2819" s="17">
        <v>0.65232354095187906</v>
      </c>
      <c r="AL2819" s="17">
        <v>0.60257270194615198</v>
      </c>
      <c r="AM2819" s="17">
        <v>0.54760815690116604</v>
      </c>
      <c r="AN2819" s="17">
        <v>0.52222454279994701</v>
      </c>
      <c r="AO2819" s="17"/>
      <c r="AP2819" s="17">
        <v>0.46466709214993401</v>
      </c>
      <c r="AQ2819" s="17">
        <v>0.65003674581496196</v>
      </c>
      <c r="AR2819" s="17">
        <v>0.57055295378996096</v>
      </c>
      <c r="AS2819" s="17">
        <v>0.45866351659233801</v>
      </c>
      <c r="AT2819" s="17">
        <v>0.65755377097519196</v>
      </c>
      <c r="AU2819" s="17"/>
      <c r="AV2819" s="17">
        <v>0.69314362619585301</v>
      </c>
      <c r="AW2819" s="17">
        <v>0.48159888764055198</v>
      </c>
      <c r="AX2819" s="17">
        <v>0.57280883385549997</v>
      </c>
      <c r="AY2819" s="17">
        <v>0.43858357714351998</v>
      </c>
      <c r="AZ2819" s="17">
        <v>0.65189133081164996</v>
      </c>
      <c r="BA2819" s="17">
        <v>0.484999123899437</v>
      </c>
      <c r="BB2819" s="17"/>
      <c r="BC2819" s="17">
        <v>0.59656630457597204</v>
      </c>
      <c r="BD2819" s="17">
        <v>0.459130614621025</v>
      </c>
      <c r="BE2819" s="17">
        <v>0.54992354665056398</v>
      </c>
      <c r="BF2819" s="17">
        <v>0.69148574922902495</v>
      </c>
      <c r="BG2819" s="17">
        <v>0.52944709433825698</v>
      </c>
    </row>
    <row r="2820" spans="2:59" x14ac:dyDescent="0.35">
      <c r="B2820" t="s">
        <v>329</v>
      </c>
      <c r="C2820" s="17">
        <v>0.11526835123716</v>
      </c>
      <c r="D2820" s="17">
        <v>0.12613973673911499</v>
      </c>
      <c r="E2820" s="17">
        <v>0.105861620899946</v>
      </c>
      <c r="F2820" s="17"/>
      <c r="G2820" s="17">
        <v>0.10431850051802299</v>
      </c>
      <c r="H2820" s="17">
        <v>8.6285628575087703E-2</v>
      </c>
      <c r="I2820" s="17">
        <v>0.111602656845792</v>
      </c>
      <c r="J2820" s="17">
        <v>0.110618960740754</v>
      </c>
      <c r="K2820" s="17">
        <v>0.19159053360168199</v>
      </c>
      <c r="L2820" s="17">
        <v>0.106426853528873</v>
      </c>
      <c r="M2820" s="17"/>
      <c r="N2820" s="17">
        <v>0.106607129448541</v>
      </c>
      <c r="O2820" s="17">
        <v>0.12923771109191801</v>
      </c>
      <c r="P2820" s="17">
        <v>0.10009303464453501</v>
      </c>
      <c r="Q2820" s="17">
        <v>0.12268039965090601</v>
      </c>
      <c r="R2820" s="17"/>
      <c r="S2820" s="17">
        <v>8.4997249971063601E-2</v>
      </c>
      <c r="T2820" s="17">
        <v>0.15671392198145101</v>
      </c>
      <c r="U2820" s="17">
        <v>0.101615416591846</v>
      </c>
      <c r="V2820" s="17">
        <v>0.17574781410724299</v>
      </c>
      <c r="W2820" s="17">
        <v>4.4727969254439802E-2</v>
      </c>
      <c r="X2820" s="17">
        <v>0.122390083561618</v>
      </c>
      <c r="Y2820" s="17">
        <v>0.15443714721551399</v>
      </c>
      <c r="Z2820" s="17">
        <v>0.116510130229815</v>
      </c>
      <c r="AA2820" s="17">
        <v>7.0848865671982203E-2</v>
      </c>
      <c r="AB2820" s="17">
        <v>0.13881387761900499</v>
      </c>
      <c r="AC2820" s="17">
        <v>8.4565893439056905E-2</v>
      </c>
      <c r="AD2820" s="17">
        <v>0.14743870368533901</v>
      </c>
      <c r="AE2820" s="17"/>
      <c r="AF2820" s="17">
        <v>0.144563913876251</v>
      </c>
      <c r="AG2820" s="17">
        <v>9.2390609520754702E-2</v>
      </c>
      <c r="AH2820" s="17">
        <v>0.105597063689037</v>
      </c>
      <c r="AI2820" s="17"/>
      <c r="AJ2820" s="17">
        <v>0.137827147767527</v>
      </c>
      <c r="AK2820" s="17">
        <v>7.7121893687835702E-2</v>
      </c>
      <c r="AL2820" s="17">
        <v>0.12670201414690199</v>
      </c>
      <c r="AM2820" s="17">
        <v>0.111820670217571</v>
      </c>
      <c r="AN2820" s="17">
        <v>0.13940920711094401</v>
      </c>
      <c r="AO2820" s="17"/>
      <c r="AP2820" s="17">
        <v>0.14174600651515101</v>
      </c>
      <c r="AQ2820" s="17">
        <v>7.8980669638463702E-2</v>
      </c>
      <c r="AR2820" s="17">
        <v>6.6725727886214198E-2</v>
      </c>
      <c r="AS2820" s="17">
        <v>0.17308883851086801</v>
      </c>
      <c r="AT2820" s="17">
        <v>0.10908588010574299</v>
      </c>
      <c r="AU2820" s="17"/>
      <c r="AV2820" s="17">
        <v>7.5818210114028506E-2</v>
      </c>
      <c r="AW2820" s="17">
        <v>0.16498693466693101</v>
      </c>
      <c r="AX2820" s="17">
        <v>6.0487008197777602E-2</v>
      </c>
      <c r="AY2820" s="17">
        <v>0.15709957928436799</v>
      </c>
      <c r="AZ2820" s="17">
        <v>0.13703849601615001</v>
      </c>
      <c r="BA2820" s="17">
        <v>7.8454956360169706E-2</v>
      </c>
      <c r="BB2820" s="17"/>
      <c r="BC2820" s="17">
        <v>9.0221616332308505E-2</v>
      </c>
      <c r="BD2820" s="17">
        <v>0.15615732909775301</v>
      </c>
      <c r="BE2820" s="17">
        <v>9.5154768755908295E-2</v>
      </c>
      <c r="BF2820" s="17">
        <v>8.2523812780181893E-2</v>
      </c>
      <c r="BG2820" s="17">
        <v>0.37909292392942601</v>
      </c>
    </row>
    <row r="2821" spans="2:59" x14ac:dyDescent="0.35">
      <c r="B2821" t="s">
        <v>141</v>
      </c>
      <c r="C2821" s="17">
        <v>0.43235011824560998</v>
      </c>
      <c r="D2821" s="17">
        <v>0.39478731680458701</v>
      </c>
      <c r="E2821" s="17">
        <v>0.466021379184755</v>
      </c>
      <c r="F2821" s="17"/>
      <c r="G2821" s="17">
        <v>0.48472051326015497</v>
      </c>
      <c r="H2821" s="17">
        <v>0.57739356825507704</v>
      </c>
      <c r="I2821" s="17">
        <v>0.51147002154741195</v>
      </c>
      <c r="J2821" s="17">
        <v>0.425326258003</v>
      </c>
      <c r="K2821" s="17">
        <v>0.20036131742886801</v>
      </c>
      <c r="L2821" s="17">
        <v>0.37179754752868499</v>
      </c>
      <c r="M2821" s="17"/>
      <c r="N2821" s="17">
        <v>0.479760827501375</v>
      </c>
      <c r="O2821" s="17">
        <v>0.43471688607238301</v>
      </c>
      <c r="P2821" s="17">
        <v>0.38079830217104998</v>
      </c>
      <c r="Q2821" s="17">
        <v>0.422532654711049</v>
      </c>
      <c r="R2821" s="17"/>
      <c r="S2821" s="17">
        <v>0.49291670415616801</v>
      </c>
      <c r="T2821" s="17">
        <v>0.35074268456804802</v>
      </c>
      <c r="U2821" s="17">
        <v>0.41808638249907698</v>
      </c>
      <c r="V2821" s="17">
        <v>0.31783510387312502</v>
      </c>
      <c r="W2821" s="17">
        <v>0.64445658088067204</v>
      </c>
      <c r="X2821" s="17">
        <v>0.47089988201034999</v>
      </c>
      <c r="Y2821" s="17">
        <v>0.36444696284190597</v>
      </c>
      <c r="Z2821" s="17">
        <v>0.44878580293004999</v>
      </c>
      <c r="AA2821" s="17">
        <v>0.475955089058265</v>
      </c>
      <c r="AB2821" s="17">
        <v>0.429361900147195</v>
      </c>
      <c r="AC2821" s="17">
        <v>0.29724294205382101</v>
      </c>
      <c r="AD2821" s="17">
        <v>0.421598638516546</v>
      </c>
      <c r="AE2821" s="17"/>
      <c r="AF2821" s="17">
        <v>0.31957170309369698</v>
      </c>
      <c r="AG2821" s="17">
        <v>0.51325373448974598</v>
      </c>
      <c r="AH2821" s="17">
        <v>0.39761892781278702</v>
      </c>
      <c r="AI2821" s="17"/>
      <c r="AJ2821" s="17">
        <v>0.32029913682335698</v>
      </c>
      <c r="AK2821" s="17">
        <v>0.57520164726404299</v>
      </c>
      <c r="AL2821" s="17">
        <v>0.47587068779925001</v>
      </c>
      <c r="AM2821" s="17">
        <v>0.43578748668359502</v>
      </c>
      <c r="AN2821" s="17">
        <v>0.382815335689003</v>
      </c>
      <c r="AO2821" s="17"/>
      <c r="AP2821" s="17">
        <v>0.322921085634783</v>
      </c>
      <c r="AQ2821" s="17">
        <v>0.57105607617649801</v>
      </c>
      <c r="AR2821" s="17">
        <v>0.50382722590374696</v>
      </c>
      <c r="AS2821" s="17">
        <v>0.28557467808147002</v>
      </c>
      <c r="AT2821" s="17">
        <v>0.54846789086944903</v>
      </c>
      <c r="AU2821" s="17"/>
      <c r="AV2821" s="17">
        <v>0.61732541608182501</v>
      </c>
      <c r="AW2821" s="17">
        <v>0.31661195297362099</v>
      </c>
      <c r="AX2821" s="17">
        <v>0.512321825657722</v>
      </c>
      <c r="AY2821" s="17">
        <v>0.28148399785915301</v>
      </c>
      <c r="AZ2821" s="17">
        <v>0.51485283479550004</v>
      </c>
      <c r="BA2821" s="17">
        <v>0.40654416753926798</v>
      </c>
      <c r="BB2821" s="17"/>
      <c r="BC2821" s="17">
        <v>0.50634468824366397</v>
      </c>
      <c r="BD2821" s="17">
        <v>0.30297328552327202</v>
      </c>
      <c r="BE2821" s="17">
        <v>0.45476877789465497</v>
      </c>
      <c r="BF2821" s="17">
        <v>0.608961936448843</v>
      </c>
      <c r="BG2821" s="17">
        <v>0.15035417040883001</v>
      </c>
    </row>
    <row r="2822" spans="2:59" x14ac:dyDescent="0.35">
      <c r="C2822" s="17"/>
      <c r="D2822" s="17"/>
      <c r="E2822" s="17"/>
      <c r="F2822" s="17"/>
      <c r="G2822" s="17"/>
      <c r="H2822" s="17"/>
      <c r="I2822" s="17"/>
      <c r="J2822" s="17"/>
      <c r="K2822" s="17"/>
      <c r="L2822" s="17"/>
      <c r="M2822" s="17"/>
      <c r="N2822" s="17"/>
      <c r="O2822" s="17"/>
      <c r="P2822" s="17"/>
      <c r="Q2822" s="17"/>
      <c r="R2822" s="17"/>
      <c r="S2822" s="17"/>
      <c r="T2822" s="17"/>
      <c r="U2822" s="17"/>
      <c r="V2822" s="17"/>
      <c r="W2822" s="17"/>
      <c r="X2822" s="17"/>
      <c r="Y2822" s="17"/>
      <c r="Z2822" s="17"/>
      <c r="AA2822" s="17"/>
      <c r="AB2822" s="17"/>
      <c r="AC2822" s="17"/>
      <c r="AD2822" s="17"/>
      <c r="AE2822" s="17"/>
      <c r="AF2822" s="17"/>
      <c r="AG2822" s="17"/>
      <c r="AH2822" s="17"/>
      <c r="AI2822" s="17"/>
      <c r="AJ2822" s="17"/>
      <c r="AK2822" s="17"/>
      <c r="AL2822" s="17"/>
      <c r="AM2822" s="17"/>
      <c r="AN2822" s="17"/>
      <c r="AO2822" s="17"/>
      <c r="AP2822" s="17"/>
      <c r="AQ2822" s="17"/>
      <c r="AR2822" s="17"/>
      <c r="AS2822" s="17"/>
      <c r="AT2822" s="17"/>
      <c r="AU2822" s="17"/>
      <c r="AV2822" s="17"/>
      <c r="AW2822" s="17"/>
      <c r="AX2822" s="17"/>
      <c r="AY2822" s="17"/>
      <c r="AZ2822" s="17"/>
      <c r="BA2822" s="17"/>
      <c r="BB2822" s="17"/>
      <c r="BC2822" s="17"/>
      <c r="BD2822" s="17"/>
      <c r="BE2822" s="17"/>
      <c r="BF2822" s="17"/>
      <c r="BG2822" s="17"/>
    </row>
    <row r="2823" spans="2:59" x14ac:dyDescent="0.35">
      <c r="B2823" s="6" t="s">
        <v>817</v>
      </c>
      <c r="C2823" s="17"/>
      <c r="D2823" s="17"/>
      <c r="E2823" s="17"/>
      <c r="F2823" s="17"/>
      <c r="G2823" s="17"/>
      <c r="H2823" s="17"/>
      <c r="I2823" s="17"/>
      <c r="J2823" s="17"/>
      <c r="K2823" s="17"/>
      <c r="L2823" s="17"/>
      <c r="M2823" s="17"/>
      <c r="N2823" s="17"/>
      <c r="O2823" s="17"/>
      <c r="P2823" s="17"/>
      <c r="Q2823" s="17"/>
      <c r="R2823" s="17"/>
      <c r="S2823" s="17"/>
      <c r="T2823" s="17"/>
      <c r="U2823" s="17"/>
      <c r="V2823" s="17"/>
      <c r="W2823" s="17"/>
      <c r="X2823" s="17"/>
      <c r="Y2823" s="17"/>
      <c r="Z2823" s="17"/>
      <c r="AA2823" s="17"/>
      <c r="AB2823" s="17"/>
      <c r="AC2823" s="17"/>
      <c r="AD2823" s="17"/>
      <c r="AE2823" s="17"/>
      <c r="AF2823" s="17"/>
      <c r="AG2823" s="17"/>
      <c r="AH2823" s="17"/>
      <c r="AI2823" s="17"/>
      <c r="AJ2823" s="17"/>
      <c r="AK2823" s="17"/>
      <c r="AL2823" s="17"/>
      <c r="AM2823" s="17"/>
      <c r="AN2823" s="17"/>
      <c r="AO2823" s="17"/>
      <c r="AP2823" s="17"/>
      <c r="AQ2823" s="17"/>
      <c r="AR2823" s="17"/>
      <c r="AS2823" s="17"/>
      <c r="AT2823" s="17"/>
      <c r="AU2823" s="17"/>
      <c r="AV2823" s="17"/>
      <c r="AW2823" s="17"/>
      <c r="AX2823" s="17"/>
      <c r="AY2823" s="17"/>
      <c r="AZ2823" s="17"/>
      <c r="BA2823" s="17"/>
      <c r="BB2823" s="17"/>
      <c r="BC2823" s="17"/>
      <c r="BD2823" s="17"/>
      <c r="BE2823" s="17"/>
      <c r="BF2823" s="17"/>
      <c r="BG2823" s="17"/>
    </row>
    <row r="2824" spans="2:59" x14ac:dyDescent="0.35">
      <c r="B2824" s="24" t="s">
        <v>724</v>
      </c>
      <c r="C2824" s="17"/>
      <c r="D2824" s="17"/>
      <c r="E2824" s="17"/>
      <c r="F2824" s="17"/>
      <c r="G2824" s="17"/>
      <c r="H2824" s="17"/>
      <c r="I2824" s="17"/>
      <c r="J2824" s="17"/>
      <c r="K2824" s="17"/>
      <c r="L2824" s="17"/>
      <c r="M2824" s="17"/>
      <c r="N2824" s="17"/>
      <c r="O2824" s="17"/>
      <c r="P2824" s="17"/>
      <c r="Q2824" s="17"/>
      <c r="R2824" s="17"/>
      <c r="S2824" s="17"/>
      <c r="T2824" s="17"/>
      <c r="U2824" s="17"/>
      <c r="V2824" s="17"/>
      <c r="W2824" s="17"/>
      <c r="X2824" s="17"/>
      <c r="Y2824" s="17"/>
      <c r="Z2824" s="17"/>
      <c r="AA2824" s="17"/>
      <c r="AB2824" s="17"/>
      <c r="AC2824" s="17"/>
      <c r="AD2824" s="17"/>
      <c r="AE2824" s="17"/>
      <c r="AF2824" s="17"/>
      <c r="AG2824" s="17"/>
      <c r="AH2824" s="17"/>
      <c r="AI2824" s="17"/>
      <c r="AJ2824" s="17"/>
      <c r="AK2824" s="17"/>
      <c r="AL2824" s="17"/>
      <c r="AM2824" s="17"/>
      <c r="AN2824" s="17"/>
      <c r="AO2824" s="17"/>
      <c r="AP2824" s="17"/>
      <c r="AQ2824" s="17"/>
      <c r="AR2824" s="17"/>
      <c r="AS2824" s="17"/>
      <c r="AT2824" s="17"/>
      <c r="AU2824" s="17"/>
      <c r="AV2824" s="17"/>
      <c r="AW2824" s="17"/>
      <c r="AX2824" s="17"/>
      <c r="AY2824" s="17"/>
      <c r="AZ2824" s="17"/>
      <c r="BA2824" s="17"/>
      <c r="BB2824" s="17"/>
      <c r="BC2824" s="17"/>
      <c r="BD2824" s="17"/>
      <c r="BE2824" s="17"/>
      <c r="BF2824" s="17"/>
      <c r="BG2824" s="17"/>
    </row>
    <row r="2825" spans="2:59" x14ac:dyDescent="0.35">
      <c r="B2825" t="s">
        <v>323</v>
      </c>
      <c r="C2825" s="17">
        <v>0.15323125019445999</v>
      </c>
      <c r="D2825" s="17">
        <v>0.14513744235620099</v>
      </c>
      <c r="E2825" s="17">
        <v>0.16210759557194501</v>
      </c>
      <c r="F2825" s="17"/>
      <c r="G2825" s="17">
        <v>0.20066742604499599</v>
      </c>
      <c r="H2825" s="17">
        <v>0.166721418161835</v>
      </c>
      <c r="I2825" s="17">
        <v>0.150725252020151</v>
      </c>
      <c r="J2825" s="17">
        <v>0.100984490933775</v>
      </c>
      <c r="K2825" s="17">
        <v>0.15790205906822599</v>
      </c>
      <c r="L2825" s="17">
        <v>0.15643998323790301</v>
      </c>
      <c r="M2825" s="17"/>
      <c r="N2825" s="17">
        <v>0.136527567554735</v>
      </c>
      <c r="O2825" s="17">
        <v>0.14549906639170501</v>
      </c>
      <c r="P2825" s="17">
        <v>0.122395482711683</v>
      </c>
      <c r="Q2825" s="17">
        <v>0.20718635087513401</v>
      </c>
      <c r="R2825" s="17"/>
      <c r="S2825" s="17">
        <v>0.21401628366811901</v>
      </c>
      <c r="T2825" s="17">
        <v>0.21066039551223101</v>
      </c>
      <c r="U2825" s="17">
        <v>5.8261605510809701E-2</v>
      </c>
      <c r="V2825" s="17">
        <v>0.16388716702654199</v>
      </c>
      <c r="W2825" s="17">
        <v>3.6656319004062098E-2</v>
      </c>
      <c r="X2825" s="17">
        <v>9.7368904755330707E-2</v>
      </c>
      <c r="Y2825" s="17">
        <v>0.128214673474045</v>
      </c>
      <c r="Z2825" s="17">
        <v>0.15564016333842401</v>
      </c>
      <c r="AA2825" s="17">
        <v>0.22325918486551999</v>
      </c>
      <c r="AB2825" s="17">
        <v>9.8738535599964303E-2</v>
      </c>
      <c r="AC2825" s="17">
        <v>0.20088135608244401</v>
      </c>
      <c r="AD2825" s="17">
        <v>0.15137769080841201</v>
      </c>
      <c r="AE2825" s="17"/>
      <c r="AF2825" s="17">
        <v>0.16569294507679599</v>
      </c>
      <c r="AG2825" s="17">
        <v>0.116661103269981</v>
      </c>
      <c r="AH2825" s="17">
        <v>0.21711215817972401</v>
      </c>
      <c r="AI2825" s="17"/>
      <c r="AJ2825" s="17">
        <v>0.158190880734595</v>
      </c>
      <c r="AK2825" s="17">
        <v>0.14634640719584799</v>
      </c>
      <c r="AL2825" s="17">
        <v>9.9115289628556799E-2</v>
      </c>
      <c r="AM2825" s="17">
        <v>0.17852566669999201</v>
      </c>
      <c r="AN2825" s="17">
        <v>0.18991311289384699</v>
      </c>
      <c r="AO2825" s="17"/>
      <c r="AP2825" s="17">
        <v>0.186537372146199</v>
      </c>
      <c r="AQ2825" s="17">
        <v>0.12601956251548299</v>
      </c>
      <c r="AR2825" s="17">
        <v>1.9956298796198001E-2</v>
      </c>
      <c r="AS2825" s="17">
        <v>0.25428408484513298</v>
      </c>
      <c r="AT2825" s="17">
        <v>6.6467244371341702E-2</v>
      </c>
      <c r="AU2825" s="17"/>
      <c r="AV2825" s="17">
        <v>0.16252607717630799</v>
      </c>
      <c r="AW2825" s="17">
        <v>0.17765010534462999</v>
      </c>
      <c r="AX2825" s="17">
        <v>7.0133141128985402E-2</v>
      </c>
      <c r="AY2825" s="17">
        <v>0.20939401964375201</v>
      </c>
      <c r="AZ2825" s="17">
        <v>0.10808993017891</v>
      </c>
      <c r="BA2825" s="17">
        <v>8.1429406127608905E-2</v>
      </c>
      <c r="BB2825" s="17"/>
      <c r="BC2825" s="17">
        <v>0.15879501426749501</v>
      </c>
      <c r="BD2825" s="17">
        <v>0.16804663147724999</v>
      </c>
      <c r="BE2825" s="17">
        <v>0.132882876202321</v>
      </c>
      <c r="BF2825" s="17">
        <v>0.14566779955675499</v>
      </c>
      <c r="BG2825" s="17">
        <v>0.38088009723046801</v>
      </c>
    </row>
    <row r="2826" spans="2:59" x14ac:dyDescent="0.35">
      <c r="B2826" t="s">
        <v>324</v>
      </c>
      <c r="C2826" s="17">
        <v>0.35012172776278799</v>
      </c>
      <c r="D2826" s="17">
        <v>0.38265988878583801</v>
      </c>
      <c r="E2826" s="17">
        <v>0.31946567623655397</v>
      </c>
      <c r="F2826" s="17"/>
      <c r="G2826" s="17">
        <v>0.30749608035841702</v>
      </c>
      <c r="H2826" s="17">
        <v>0.43303948983186602</v>
      </c>
      <c r="I2826" s="17">
        <v>0.30115681369637498</v>
      </c>
      <c r="J2826" s="17">
        <v>0.35430273117240102</v>
      </c>
      <c r="K2826" s="17">
        <v>0.30363040879409597</v>
      </c>
      <c r="L2826" s="17">
        <v>0.38484778017384402</v>
      </c>
      <c r="M2826" s="17"/>
      <c r="N2826" s="17">
        <v>0.379210145422609</v>
      </c>
      <c r="O2826" s="17">
        <v>0.35034285688469702</v>
      </c>
      <c r="P2826" s="17">
        <v>0.34159743278118798</v>
      </c>
      <c r="Q2826" s="17">
        <v>0.32924938497596401</v>
      </c>
      <c r="R2826" s="17"/>
      <c r="S2826" s="17">
        <v>0.31014602916694201</v>
      </c>
      <c r="T2826" s="17">
        <v>0.32323912912157499</v>
      </c>
      <c r="U2826" s="17">
        <v>0.376594571051315</v>
      </c>
      <c r="V2826" s="17">
        <v>0.34584432599716097</v>
      </c>
      <c r="W2826" s="17">
        <v>0.359753055506355</v>
      </c>
      <c r="X2826" s="17">
        <v>0.348619202098638</v>
      </c>
      <c r="Y2826" s="17">
        <v>0.470458941882682</v>
      </c>
      <c r="Z2826" s="17">
        <v>0.41542738814331798</v>
      </c>
      <c r="AA2826" s="17">
        <v>0.36824132048816499</v>
      </c>
      <c r="AB2826" s="17">
        <v>0.34658285008650802</v>
      </c>
      <c r="AC2826" s="17">
        <v>0.232475989128021</v>
      </c>
      <c r="AD2826" s="17">
        <v>0.302145394576881</v>
      </c>
      <c r="AE2826" s="17"/>
      <c r="AF2826" s="17">
        <v>0.38734480867121501</v>
      </c>
      <c r="AG2826" s="17">
        <v>0.340030250424394</v>
      </c>
      <c r="AH2826" s="17">
        <v>0.30442451950275801</v>
      </c>
      <c r="AI2826" s="17"/>
      <c r="AJ2826" s="17">
        <v>0.36741206446277602</v>
      </c>
      <c r="AK2826" s="17">
        <v>0.36646402199440697</v>
      </c>
      <c r="AL2826" s="17">
        <v>0.33436600905985397</v>
      </c>
      <c r="AM2826" s="17">
        <v>0.40746009164866698</v>
      </c>
      <c r="AN2826" s="17">
        <v>0.33512371210807301</v>
      </c>
      <c r="AO2826" s="17"/>
      <c r="AP2826" s="17">
        <v>0.31526273108852398</v>
      </c>
      <c r="AQ2826" s="17">
        <v>0.33386698683369298</v>
      </c>
      <c r="AR2826" s="17">
        <v>0.40229872857883198</v>
      </c>
      <c r="AS2826" s="17">
        <v>0.47389746238039798</v>
      </c>
      <c r="AT2826" s="17">
        <v>0.281426459683775</v>
      </c>
      <c r="AU2826" s="17"/>
      <c r="AV2826" s="17">
        <v>0.342649172306348</v>
      </c>
      <c r="AW2826" s="17">
        <v>0.32941211789088098</v>
      </c>
      <c r="AX2826" s="17">
        <v>0.38474025149834001</v>
      </c>
      <c r="AY2826" s="17">
        <v>0.40312513441661402</v>
      </c>
      <c r="AZ2826" s="17">
        <v>0.25970182820718102</v>
      </c>
      <c r="BA2826" s="17">
        <v>0.32903962116004898</v>
      </c>
      <c r="BB2826" s="17"/>
      <c r="BC2826" s="17">
        <v>0.279712867582806</v>
      </c>
      <c r="BD2826" s="17">
        <v>0.39816601047584599</v>
      </c>
      <c r="BE2826" s="17">
        <v>0.31758320300929599</v>
      </c>
      <c r="BF2826" s="17">
        <v>0.38815613657357101</v>
      </c>
      <c r="BG2826" s="17">
        <v>0.25743959543978501</v>
      </c>
    </row>
    <row r="2827" spans="2:59" x14ac:dyDescent="0.35">
      <c r="B2827" t="s">
        <v>325</v>
      </c>
      <c r="C2827" s="17">
        <v>0.25399653249984699</v>
      </c>
      <c r="D2827" s="17">
        <v>0.249487691284902</v>
      </c>
      <c r="E2827" s="17">
        <v>0.26026258573713101</v>
      </c>
      <c r="F2827" s="17"/>
      <c r="G2827" s="17">
        <v>0.30389329704018297</v>
      </c>
      <c r="H2827" s="17">
        <v>0.13993933087013999</v>
      </c>
      <c r="I2827" s="17">
        <v>0.253088251262161</v>
      </c>
      <c r="J2827" s="17">
        <v>0.33593794577390601</v>
      </c>
      <c r="K2827" s="17">
        <v>0.21401152277142099</v>
      </c>
      <c r="L2827" s="17">
        <v>0.24723544725579399</v>
      </c>
      <c r="M2827" s="17"/>
      <c r="N2827" s="17">
        <v>0.20948122247325801</v>
      </c>
      <c r="O2827" s="17">
        <v>0.25531859462695899</v>
      </c>
      <c r="P2827" s="17">
        <v>0.293178053438163</v>
      </c>
      <c r="Q2827" s="17">
        <v>0.26573358127103802</v>
      </c>
      <c r="R2827" s="17"/>
      <c r="S2827" s="17">
        <v>0.22658691139859799</v>
      </c>
      <c r="T2827" s="17">
        <v>0.270397755362906</v>
      </c>
      <c r="U2827" s="17">
        <v>0.31858953559596098</v>
      </c>
      <c r="V2827" s="17">
        <v>0.27386036367277899</v>
      </c>
      <c r="W2827" s="17">
        <v>0.29838116224271699</v>
      </c>
      <c r="X2827" s="17">
        <v>0.243774729026734</v>
      </c>
      <c r="Y2827" s="17">
        <v>0.25272469815859999</v>
      </c>
      <c r="Z2827" s="17">
        <v>0.22038595360570301</v>
      </c>
      <c r="AA2827" s="17">
        <v>0.235269425475891</v>
      </c>
      <c r="AB2827" s="17">
        <v>0.21139979864214101</v>
      </c>
      <c r="AC2827" s="17">
        <v>0.235537177613694</v>
      </c>
      <c r="AD2827" s="17">
        <v>0.283556647606515</v>
      </c>
      <c r="AE2827" s="17"/>
      <c r="AF2827" s="17">
        <v>0.23592351147878399</v>
      </c>
      <c r="AG2827" s="17">
        <v>0.248347224142625</v>
      </c>
      <c r="AH2827" s="17">
        <v>0.30687933873871098</v>
      </c>
      <c r="AI2827" s="17"/>
      <c r="AJ2827" s="17">
        <v>0.247762670397039</v>
      </c>
      <c r="AK2827" s="17">
        <v>0.225065104561055</v>
      </c>
      <c r="AL2827" s="17">
        <v>0.25184986679737198</v>
      </c>
      <c r="AM2827" s="17">
        <v>0.26419752480105901</v>
      </c>
      <c r="AN2827" s="17">
        <v>0.28020202102431502</v>
      </c>
      <c r="AO2827" s="17"/>
      <c r="AP2827" s="17">
        <v>0.23874620589595699</v>
      </c>
      <c r="AQ2827" s="17">
        <v>0.29198007125728398</v>
      </c>
      <c r="AR2827" s="17">
        <v>0.23739534354392999</v>
      </c>
      <c r="AS2827" s="17">
        <v>0.193822419704298</v>
      </c>
      <c r="AT2827" s="17">
        <v>0.30647179737392799</v>
      </c>
      <c r="AU2827" s="17"/>
      <c r="AV2827" s="17">
        <v>0.24096761112388801</v>
      </c>
      <c r="AW2827" s="17">
        <v>0.21911731736409901</v>
      </c>
      <c r="AX2827" s="17">
        <v>0.25288434258047998</v>
      </c>
      <c r="AY2827" s="17">
        <v>0.23687595583378801</v>
      </c>
      <c r="AZ2827" s="17">
        <v>0.29054053366570298</v>
      </c>
      <c r="BA2827" s="17">
        <v>0.341952579992223</v>
      </c>
      <c r="BB2827" s="17"/>
      <c r="BC2827" s="17">
        <v>0.344253874171629</v>
      </c>
      <c r="BD2827" s="17">
        <v>0.21927339008831201</v>
      </c>
      <c r="BE2827" s="17">
        <v>0.28416378081230798</v>
      </c>
      <c r="BF2827" s="17">
        <v>0.174469530518649</v>
      </c>
      <c r="BG2827" s="17">
        <v>0.24367854367185299</v>
      </c>
    </row>
    <row r="2828" spans="2:59" x14ac:dyDescent="0.35">
      <c r="B2828" t="s">
        <v>326</v>
      </c>
      <c r="C2828" s="17">
        <v>0.15528208087409501</v>
      </c>
      <c r="D2828" s="17">
        <v>0.14932717239842999</v>
      </c>
      <c r="E2828" s="17">
        <v>0.15934890089050699</v>
      </c>
      <c r="F2828" s="17"/>
      <c r="G2828" s="17">
        <v>0.151035195254277</v>
      </c>
      <c r="H2828" s="17">
        <v>0.16164942529951401</v>
      </c>
      <c r="I2828" s="17">
        <v>0.14590850447555101</v>
      </c>
      <c r="J2828" s="17">
        <v>0.14323738487576301</v>
      </c>
      <c r="K2828" s="17">
        <v>0.14028384727493601</v>
      </c>
      <c r="L2828" s="17">
        <v>0.18065857465212601</v>
      </c>
      <c r="M2828" s="17"/>
      <c r="N2828" s="17">
        <v>0.18312673861789699</v>
      </c>
      <c r="O2828" s="17">
        <v>0.191149959021122</v>
      </c>
      <c r="P2828" s="17">
        <v>0.14747257582537099</v>
      </c>
      <c r="Q2828" s="17">
        <v>8.8304597624043094E-2</v>
      </c>
      <c r="R2828" s="17"/>
      <c r="S2828" s="17">
        <v>0.17121683703284299</v>
      </c>
      <c r="T2828" s="17">
        <v>0.15448964258589901</v>
      </c>
      <c r="U2828" s="17">
        <v>0.204230807008</v>
      </c>
      <c r="V2828" s="17">
        <v>0.1236161209208</v>
      </c>
      <c r="W2828" s="17">
        <v>0.211513172241754</v>
      </c>
      <c r="X2828" s="17">
        <v>0.15403137166408001</v>
      </c>
      <c r="Y2828" s="17">
        <v>9.5270667610539206E-2</v>
      </c>
      <c r="Z2828" s="17">
        <v>0.15449839598364601</v>
      </c>
      <c r="AA2828" s="17">
        <v>0.12502225831646899</v>
      </c>
      <c r="AB2828" s="17">
        <v>0.173433701390724</v>
      </c>
      <c r="AC2828" s="17">
        <v>0.14648637446586399</v>
      </c>
      <c r="AD2828" s="17">
        <v>0.14597326774241401</v>
      </c>
      <c r="AE2828" s="17"/>
      <c r="AF2828" s="17">
        <v>0.12979544062296899</v>
      </c>
      <c r="AG2828" s="17">
        <v>0.195400497269304</v>
      </c>
      <c r="AH2828" s="17">
        <v>8.4517037884714194E-2</v>
      </c>
      <c r="AI2828" s="17"/>
      <c r="AJ2828" s="17">
        <v>0.17483629297002301</v>
      </c>
      <c r="AK2828" s="17">
        <v>0.15478281327342899</v>
      </c>
      <c r="AL2828" s="17">
        <v>0.240839052834701</v>
      </c>
      <c r="AM2828" s="17">
        <v>6.8970413919464804E-2</v>
      </c>
      <c r="AN2828" s="17">
        <v>0.127228707974369</v>
      </c>
      <c r="AO2828" s="17"/>
      <c r="AP2828" s="17">
        <v>0.17763905217482401</v>
      </c>
      <c r="AQ2828" s="17">
        <v>0.17185458148378699</v>
      </c>
      <c r="AR2828" s="17">
        <v>0.29416946415147499</v>
      </c>
      <c r="AS2828" s="17">
        <v>5.8741051121606699E-2</v>
      </c>
      <c r="AT2828" s="17">
        <v>0.1157089917806</v>
      </c>
      <c r="AU2828" s="17"/>
      <c r="AV2828" s="17">
        <v>0.172253810050498</v>
      </c>
      <c r="AW2828" s="17">
        <v>0.194871414877717</v>
      </c>
      <c r="AX2828" s="17">
        <v>0.265665170965598</v>
      </c>
      <c r="AY2828" s="17">
        <v>0.10802988682768</v>
      </c>
      <c r="AZ2828" s="17">
        <v>0.116904457046121</v>
      </c>
      <c r="BA2828" s="17">
        <v>0.13268850244001501</v>
      </c>
      <c r="BB2828" s="17"/>
      <c r="BC2828" s="17">
        <v>0.14180499129344401</v>
      </c>
      <c r="BD2828" s="17">
        <v>0.12318858954051901</v>
      </c>
      <c r="BE2828" s="17">
        <v>0.173453891889599</v>
      </c>
      <c r="BF2828" s="17">
        <v>0.222932265982832</v>
      </c>
      <c r="BG2828" s="17">
        <v>0.118001763657894</v>
      </c>
    </row>
    <row r="2829" spans="2:59" x14ac:dyDescent="0.35">
      <c r="B2829" t="s">
        <v>327</v>
      </c>
      <c r="C2829" s="17">
        <v>5.45359515232645E-2</v>
      </c>
      <c r="D2829" s="17">
        <v>5.4413631761285199E-2</v>
      </c>
      <c r="E2829" s="17">
        <v>5.25830415113272E-2</v>
      </c>
      <c r="F2829" s="17"/>
      <c r="G2829" s="17">
        <v>2.8262193581263698E-2</v>
      </c>
      <c r="H2829" s="17">
        <v>3.4480564836512503E-2</v>
      </c>
      <c r="I2829" s="17">
        <v>0.10330682101968</v>
      </c>
      <c r="J2829" s="17">
        <v>4.3095272097648199E-2</v>
      </c>
      <c r="K2829" s="17">
        <v>0.12508908032221999</v>
      </c>
      <c r="L2829" s="17">
        <v>1.8331020451328801E-2</v>
      </c>
      <c r="M2829" s="17"/>
      <c r="N2829" s="17">
        <v>7.3944405745241804E-2</v>
      </c>
      <c r="O2829" s="17">
        <v>4.6206617837530897E-2</v>
      </c>
      <c r="P2829" s="17">
        <v>5.6495970512512102E-2</v>
      </c>
      <c r="Q2829" s="17">
        <v>4.2296116712324298E-2</v>
      </c>
      <c r="R2829" s="17"/>
      <c r="S2829" s="17">
        <v>6.0408833458113799E-2</v>
      </c>
      <c r="T2829" s="17">
        <v>2.9431058280503599E-2</v>
      </c>
      <c r="U2829" s="17">
        <v>2.3152757507991201E-2</v>
      </c>
      <c r="V2829" s="17">
        <v>5.4113632016234897E-2</v>
      </c>
      <c r="W2829" s="17">
        <v>7.5318589162454402E-2</v>
      </c>
      <c r="X2829" s="17">
        <v>4.5346568570361602E-2</v>
      </c>
      <c r="Y2829" s="17">
        <v>1.8163369768659302E-2</v>
      </c>
      <c r="Z2829" s="17">
        <v>2.0712074442828101E-2</v>
      </c>
      <c r="AA2829" s="17">
        <v>2.45105577967854E-2</v>
      </c>
      <c r="AB2829" s="17">
        <v>0.10398330905269799</v>
      </c>
      <c r="AC2829" s="17">
        <v>0.184619102709978</v>
      </c>
      <c r="AD2829" s="17">
        <v>0.11694699926577901</v>
      </c>
      <c r="AE2829" s="17"/>
      <c r="AF2829" s="17">
        <v>5.4129941845269897E-2</v>
      </c>
      <c r="AG2829" s="17">
        <v>7.1121324423146906E-2</v>
      </c>
      <c r="AH2829" s="17">
        <v>2.3900430503368101E-2</v>
      </c>
      <c r="AI2829" s="17"/>
      <c r="AJ2829" s="17">
        <v>3.5794689237130098E-2</v>
      </c>
      <c r="AK2829" s="17">
        <v>7.5661919080054402E-2</v>
      </c>
      <c r="AL2829" s="17">
        <v>3.28960630872061E-2</v>
      </c>
      <c r="AM2829" s="17">
        <v>0</v>
      </c>
      <c r="AN2829" s="17">
        <v>1.8297682130801501E-2</v>
      </c>
      <c r="AO2829" s="17"/>
      <c r="AP2829" s="17">
        <v>5.6232643096473502E-2</v>
      </c>
      <c r="AQ2829" s="17">
        <v>5.6865654490458203E-2</v>
      </c>
      <c r="AR2829" s="17">
        <v>3.0572008506726801E-2</v>
      </c>
      <c r="AS2829" s="17">
        <v>6.1332988626390701E-3</v>
      </c>
      <c r="AT2829" s="17">
        <v>8.7928428353453894E-2</v>
      </c>
      <c r="AU2829" s="17"/>
      <c r="AV2829" s="17">
        <v>7.2427685218138096E-2</v>
      </c>
      <c r="AW2829" s="17">
        <v>5.3224911904265898E-2</v>
      </c>
      <c r="AX2829" s="17">
        <v>1.23463832781804E-2</v>
      </c>
      <c r="AY2829" s="17">
        <v>1.97318126810276E-2</v>
      </c>
      <c r="AZ2829" s="17">
        <v>0.110847211137026</v>
      </c>
      <c r="BA2829" s="17">
        <v>4.0307169835943499E-2</v>
      </c>
      <c r="BB2829" s="17"/>
      <c r="BC2829" s="17">
        <v>4.1908621491392802E-2</v>
      </c>
      <c r="BD2829" s="17">
        <v>6.88624602376052E-2</v>
      </c>
      <c r="BE2829" s="17">
        <v>5.7308041125850501E-2</v>
      </c>
      <c r="BF2829" s="17">
        <v>6.8774267368192393E-2</v>
      </c>
      <c r="BG2829" s="17">
        <v>0</v>
      </c>
    </row>
    <row r="2830" spans="2:59" x14ac:dyDescent="0.35">
      <c r="B2830" t="s">
        <v>815</v>
      </c>
      <c r="C2830" s="17">
        <v>3.2832457145545203E-2</v>
      </c>
      <c r="D2830" s="17">
        <v>1.8974173413345102E-2</v>
      </c>
      <c r="E2830" s="17">
        <v>4.6232200052535997E-2</v>
      </c>
      <c r="F2830" s="17"/>
      <c r="G2830" s="17">
        <v>8.6458077208635201E-3</v>
      </c>
      <c r="H2830" s="17">
        <v>6.4169771000133394E-2</v>
      </c>
      <c r="I2830" s="17">
        <v>4.5814357526082802E-2</v>
      </c>
      <c r="J2830" s="17">
        <v>2.24421751465071E-2</v>
      </c>
      <c r="K2830" s="17">
        <v>5.90830817691008E-2</v>
      </c>
      <c r="L2830" s="17">
        <v>1.2487194229004E-2</v>
      </c>
      <c r="M2830" s="17"/>
      <c r="N2830" s="17">
        <v>1.7709920186258998E-2</v>
      </c>
      <c r="O2830" s="17">
        <v>1.1482905237986001E-2</v>
      </c>
      <c r="P2830" s="17">
        <v>3.8860484731083798E-2</v>
      </c>
      <c r="Q2830" s="17">
        <v>6.7229968541497806E-2</v>
      </c>
      <c r="R2830" s="17"/>
      <c r="S2830" s="17">
        <v>1.7625105275384099E-2</v>
      </c>
      <c r="T2830" s="17">
        <v>1.1782019136885299E-2</v>
      </c>
      <c r="U2830" s="17">
        <v>1.9170723325923501E-2</v>
      </c>
      <c r="V2830" s="17">
        <v>3.8678390366483198E-2</v>
      </c>
      <c r="W2830" s="17">
        <v>1.8377701842657301E-2</v>
      </c>
      <c r="X2830" s="17">
        <v>0.110859223884856</v>
      </c>
      <c r="Y2830" s="17">
        <v>3.5167649105473903E-2</v>
      </c>
      <c r="Z2830" s="17">
        <v>3.3336024486081403E-2</v>
      </c>
      <c r="AA2830" s="17">
        <v>2.3697253057169201E-2</v>
      </c>
      <c r="AB2830" s="17">
        <v>6.5861805227965198E-2</v>
      </c>
      <c r="AC2830" s="17">
        <v>0</v>
      </c>
      <c r="AD2830" s="17">
        <v>0</v>
      </c>
      <c r="AE2830" s="17"/>
      <c r="AF2830" s="17">
        <v>2.71133523049665E-2</v>
      </c>
      <c r="AG2830" s="17">
        <v>2.8439600470548901E-2</v>
      </c>
      <c r="AH2830" s="17">
        <v>6.3166515190724706E-2</v>
      </c>
      <c r="AI2830" s="17"/>
      <c r="AJ2830" s="17">
        <v>1.6003402198436701E-2</v>
      </c>
      <c r="AK2830" s="17">
        <v>3.1679733895207098E-2</v>
      </c>
      <c r="AL2830" s="17">
        <v>4.0933718592310001E-2</v>
      </c>
      <c r="AM2830" s="17">
        <v>8.0846302930817904E-2</v>
      </c>
      <c r="AN2830" s="17">
        <v>4.9234763868594399E-2</v>
      </c>
      <c r="AO2830" s="17"/>
      <c r="AP2830" s="17">
        <v>2.5581995598023599E-2</v>
      </c>
      <c r="AQ2830" s="17">
        <v>1.9413143419294902E-2</v>
      </c>
      <c r="AR2830" s="17">
        <v>1.5608156422838E-2</v>
      </c>
      <c r="AS2830" s="17">
        <v>1.31216830859256E-2</v>
      </c>
      <c r="AT2830" s="17">
        <v>0.14199707843690201</v>
      </c>
      <c r="AU2830" s="17"/>
      <c r="AV2830" s="17">
        <v>9.1756441248195507E-3</v>
      </c>
      <c r="AW2830" s="17">
        <v>2.5724132618406899E-2</v>
      </c>
      <c r="AX2830" s="17">
        <v>1.4230710548416599E-2</v>
      </c>
      <c r="AY2830" s="17">
        <v>2.2843190597138699E-2</v>
      </c>
      <c r="AZ2830" s="17">
        <v>0.113916039765059</v>
      </c>
      <c r="BA2830" s="17">
        <v>7.4582720444160394E-2</v>
      </c>
      <c r="BB2830" s="17"/>
      <c r="BC2830" s="17">
        <v>3.3524631193232401E-2</v>
      </c>
      <c r="BD2830" s="17">
        <v>2.24629181804674E-2</v>
      </c>
      <c r="BE2830" s="17">
        <v>3.4608206960626303E-2</v>
      </c>
      <c r="BF2830" s="17">
        <v>0</v>
      </c>
      <c r="BG2830" s="17">
        <v>0</v>
      </c>
    </row>
    <row r="2831" spans="2:59" x14ac:dyDescent="0.35">
      <c r="B2831" t="s">
        <v>328</v>
      </c>
      <c r="C2831" s="17">
        <v>0.50335297795724798</v>
      </c>
      <c r="D2831" s="17">
        <v>0.52779733114203897</v>
      </c>
      <c r="E2831" s="17">
        <v>0.48157327180849901</v>
      </c>
      <c r="F2831" s="17"/>
      <c r="G2831" s="17">
        <v>0.50816350640341301</v>
      </c>
      <c r="H2831" s="17">
        <v>0.59976090799370096</v>
      </c>
      <c r="I2831" s="17">
        <v>0.451882065716526</v>
      </c>
      <c r="J2831" s="17">
        <v>0.455287222106176</v>
      </c>
      <c r="K2831" s="17">
        <v>0.46153246786232199</v>
      </c>
      <c r="L2831" s="17">
        <v>0.541287763411747</v>
      </c>
      <c r="M2831" s="17"/>
      <c r="N2831" s="17">
        <v>0.51573771297734405</v>
      </c>
      <c r="O2831" s="17">
        <v>0.49584192327640197</v>
      </c>
      <c r="P2831" s="17">
        <v>0.46399291549286997</v>
      </c>
      <c r="Q2831" s="17">
        <v>0.53643573585109705</v>
      </c>
      <c r="R2831" s="17"/>
      <c r="S2831" s="17">
        <v>0.52416231283506098</v>
      </c>
      <c r="T2831" s="17">
        <v>0.53389952463380597</v>
      </c>
      <c r="U2831" s="17">
        <v>0.434856176562124</v>
      </c>
      <c r="V2831" s="17">
        <v>0.50973149302370302</v>
      </c>
      <c r="W2831" s="17">
        <v>0.39640937451041702</v>
      </c>
      <c r="X2831" s="17">
        <v>0.445988106853969</v>
      </c>
      <c r="Y2831" s="17">
        <v>0.59867361535672803</v>
      </c>
      <c r="Z2831" s="17">
        <v>0.57106755148174204</v>
      </c>
      <c r="AA2831" s="17">
        <v>0.59150050535368504</v>
      </c>
      <c r="AB2831" s="17">
        <v>0.445321385686472</v>
      </c>
      <c r="AC2831" s="17">
        <v>0.43335734521046498</v>
      </c>
      <c r="AD2831" s="17">
        <v>0.45352308538529301</v>
      </c>
      <c r="AE2831" s="17"/>
      <c r="AF2831" s="17">
        <v>0.55303775374801101</v>
      </c>
      <c r="AG2831" s="17">
        <v>0.45669135369437502</v>
      </c>
      <c r="AH2831" s="17">
        <v>0.52153667768248202</v>
      </c>
      <c r="AI2831" s="17"/>
      <c r="AJ2831" s="17">
        <v>0.52560294519737105</v>
      </c>
      <c r="AK2831" s="17">
        <v>0.51281042919025499</v>
      </c>
      <c r="AL2831" s="17">
        <v>0.43348129868841101</v>
      </c>
      <c r="AM2831" s="17">
        <v>0.58598575834865796</v>
      </c>
      <c r="AN2831" s="17">
        <v>0.52503682500192095</v>
      </c>
      <c r="AO2831" s="17"/>
      <c r="AP2831" s="17">
        <v>0.50180010323472302</v>
      </c>
      <c r="AQ2831" s="17">
        <v>0.459886549349176</v>
      </c>
      <c r="AR2831" s="17">
        <v>0.42225502737503001</v>
      </c>
      <c r="AS2831" s="17">
        <v>0.72818154722553097</v>
      </c>
      <c r="AT2831" s="17">
        <v>0.34789370405511599</v>
      </c>
      <c r="AU2831" s="17"/>
      <c r="AV2831" s="17">
        <v>0.50517524948265602</v>
      </c>
      <c r="AW2831" s="17">
        <v>0.50706222323551098</v>
      </c>
      <c r="AX2831" s="17">
        <v>0.45487339262732501</v>
      </c>
      <c r="AY2831" s="17">
        <v>0.61251915406036594</v>
      </c>
      <c r="AZ2831" s="17">
        <v>0.36779175838609102</v>
      </c>
      <c r="BA2831" s="17">
        <v>0.41046902728765799</v>
      </c>
      <c r="BB2831" s="17"/>
      <c r="BC2831" s="17">
        <v>0.43850788185030098</v>
      </c>
      <c r="BD2831" s="17">
        <v>0.56621264195309595</v>
      </c>
      <c r="BE2831" s="17">
        <v>0.45046607921161702</v>
      </c>
      <c r="BF2831" s="17">
        <v>0.53382393613032597</v>
      </c>
      <c r="BG2831" s="17">
        <v>0.63831969267025301</v>
      </c>
    </row>
    <row r="2832" spans="2:59" x14ac:dyDescent="0.35">
      <c r="B2832" t="s">
        <v>329</v>
      </c>
      <c r="C2832" s="17">
        <v>0.20981803239735999</v>
      </c>
      <c r="D2832" s="17">
        <v>0.20374080415971499</v>
      </c>
      <c r="E2832" s="17">
        <v>0.21193194240183399</v>
      </c>
      <c r="F2832" s="17"/>
      <c r="G2832" s="17">
        <v>0.179297388835541</v>
      </c>
      <c r="H2832" s="17">
        <v>0.196129990136026</v>
      </c>
      <c r="I2832" s="17">
        <v>0.24921532549523101</v>
      </c>
      <c r="J2832" s="17">
        <v>0.186332656973411</v>
      </c>
      <c r="K2832" s="17">
        <v>0.26537292759715603</v>
      </c>
      <c r="L2832" s="17">
        <v>0.19898959510345501</v>
      </c>
      <c r="M2832" s="17"/>
      <c r="N2832" s="17">
        <v>0.25707114436313899</v>
      </c>
      <c r="O2832" s="17">
        <v>0.237356576858653</v>
      </c>
      <c r="P2832" s="17">
        <v>0.203968546337883</v>
      </c>
      <c r="Q2832" s="17">
        <v>0.130600714336367</v>
      </c>
      <c r="R2832" s="17"/>
      <c r="S2832" s="17">
        <v>0.231625670490957</v>
      </c>
      <c r="T2832" s="17">
        <v>0.183920700866403</v>
      </c>
      <c r="U2832" s="17">
        <v>0.22738356451599101</v>
      </c>
      <c r="V2832" s="17">
        <v>0.177729752937035</v>
      </c>
      <c r="W2832" s="17">
        <v>0.28683176140420802</v>
      </c>
      <c r="X2832" s="17">
        <v>0.199377940234442</v>
      </c>
      <c r="Y2832" s="17">
        <v>0.11343403737919799</v>
      </c>
      <c r="Z2832" s="17">
        <v>0.175210470426474</v>
      </c>
      <c r="AA2832" s="17">
        <v>0.149532816113255</v>
      </c>
      <c r="AB2832" s="17">
        <v>0.27741701044342199</v>
      </c>
      <c r="AC2832" s="17">
        <v>0.33110547717584199</v>
      </c>
      <c r="AD2832" s="17">
        <v>0.26292026700819299</v>
      </c>
      <c r="AE2832" s="17"/>
      <c r="AF2832" s="17">
        <v>0.183925382468239</v>
      </c>
      <c r="AG2832" s="17">
        <v>0.26652182169245098</v>
      </c>
      <c r="AH2832" s="17">
        <v>0.108417468388082</v>
      </c>
      <c r="AI2832" s="17"/>
      <c r="AJ2832" s="17">
        <v>0.21063098220715401</v>
      </c>
      <c r="AK2832" s="17">
        <v>0.23044473235348301</v>
      </c>
      <c r="AL2832" s="17">
        <v>0.27373511592190802</v>
      </c>
      <c r="AM2832" s="17">
        <v>6.8970413919464804E-2</v>
      </c>
      <c r="AN2832" s="17">
        <v>0.14552639010516999</v>
      </c>
      <c r="AO2832" s="17"/>
      <c r="AP2832" s="17">
        <v>0.233871695271297</v>
      </c>
      <c r="AQ2832" s="17">
        <v>0.22872023597424501</v>
      </c>
      <c r="AR2832" s="17">
        <v>0.32474147265820202</v>
      </c>
      <c r="AS2832" s="17">
        <v>6.4874349984245794E-2</v>
      </c>
      <c r="AT2832" s="17">
        <v>0.203637420134054</v>
      </c>
      <c r="AU2832" s="17"/>
      <c r="AV2832" s="17">
        <v>0.244681495268636</v>
      </c>
      <c r="AW2832" s="17">
        <v>0.24809632678198301</v>
      </c>
      <c r="AX2832" s="17">
        <v>0.27801155424377799</v>
      </c>
      <c r="AY2832" s="17">
        <v>0.127761699508708</v>
      </c>
      <c r="AZ2832" s="17">
        <v>0.22775166818314699</v>
      </c>
      <c r="BA2832" s="17">
        <v>0.17299567227595899</v>
      </c>
      <c r="BB2832" s="17"/>
      <c r="BC2832" s="17">
        <v>0.183713612784837</v>
      </c>
      <c r="BD2832" s="17">
        <v>0.19205104977812401</v>
      </c>
      <c r="BE2832" s="17">
        <v>0.23076193301544901</v>
      </c>
      <c r="BF2832" s="17">
        <v>0.29170653335102398</v>
      </c>
      <c r="BG2832" s="17">
        <v>0.118001763657894</v>
      </c>
    </row>
    <row r="2833" spans="2:59" x14ac:dyDescent="0.35">
      <c r="B2833" t="s">
        <v>141</v>
      </c>
      <c r="C2833" s="17">
        <v>0.29353494555988802</v>
      </c>
      <c r="D2833" s="17">
        <v>0.32405652698232401</v>
      </c>
      <c r="E2833" s="17">
        <v>0.26964132940666502</v>
      </c>
      <c r="F2833" s="17"/>
      <c r="G2833" s="17">
        <v>0.32886611756787199</v>
      </c>
      <c r="H2833" s="17">
        <v>0.40363091785767502</v>
      </c>
      <c r="I2833" s="17">
        <v>0.20266674022129499</v>
      </c>
      <c r="J2833" s="17">
        <v>0.268954565132764</v>
      </c>
      <c r="K2833" s="17">
        <v>0.19615954026516499</v>
      </c>
      <c r="L2833" s="17">
        <v>0.34229816830829202</v>
      </c>
      <c r="M2833" s="17"/>
      <c r="N2833" s="17">
        <v>0.25866656861420501</v>
      </c>
      <c r="O2833" s="17">
        <v>0.25848534641774901</v>
      </c>
      <c r="P2833" s="17">
        <v>0.260024369154987</v>
      </c>
      <c r="Q2833" s="17">
        <v>0.40583502151473</v>
      </c>
      <c r="R2833" s="17"/>
      <c r="S2833" s="17">
        <v>0.29253664234410498</v>
      </c>
      <c r="T2833" s="17">
        <v>0.34997882376740402</v>
      </c>
      <c r="U2833" s="17">
        <v>0.20747261204613299</v>
      </c>
      <c r="V2833" s="17">
        <v>0.332001740086668</v>
      </c>
      <c r="W2833" s="17">
        <v>0.10957761310621</v>
      </c>
      <c r="X2833" s="17">
        <v>0.246610166619527</v>
      </c>
      <c r="Y2833" s="17">
        <v>0.48523957797752898</v>
      </c>
      <c r="Z2833" s="17">
        <v>0.39585708105526801</v>
      </c>
      <c r="AA2833" s="17">
        <v>0.44196768924043001</v>
      </c>
      <c r="AB2833" s="17">
        <v>0.16790437524304999</v>
      </c>
      <c r="AC2833" s="17">
        <v>0.10225186803462299</v>
      </c>
      <c r="AD2833" s="17">
        <v>0.1906028183771</v>
      </c>
      <c r="AE2833" s="17"/>
      <c r="AF2833" s="17">
        <v>0.36911237127977198</v>
      </c>
      <c r="AG2833" s="17">
        <v>0.19016953200192399</v>
      </c>
      <c r="AH2833" s="17">
        <v>0.41311920929439899</v>
      </c>
      <c r="AI2833" s="17"/>
      <c r="AJ2833" s="17">
        <v>0.31497196299021801</v>
      </c>
      <c r="AK2833" s="17">
        <v>0.28236569683677198</v>
      </c>
      <c r="AL2833" s="17">
        <v>0.15974618276650299</v>
      </c>
      <c r="AM2833" s="17">
        <v>0.51701534442919295</v>
      </c>
      <c r="AN2833" s="17">
        <v>0.37951043489675101</v>
      </c>
      <c r="AO2833" s="17"/>
      <c r="AP2833" s="17">
        <v>0.26792840796342499</v>
      </c>
      <c r="AQ2833" s="17">
        <v>0.23116631337493099</v>
      </c>
      <c r="AR2833" s="17">
        <v>9.7513554716828293E-2</v>
      </c>
      <c r="AS2833" s="17">
        <v>0.66330719724128495</v>
      </c>
      <c r="AT2833" s="17">
        <v>0.14425628392106299</v>
      </c>
      <c r="AU2833" s="17"/>
      <c r="AV2833" s="17">
        <v>0.26049375421401999</v>
      </c>
      <c r="AW2833" s="17">
        <v>0.25896589645352702</v>
      </c>
      <c r="AX2833" s="17">
        <v>0.17686183838354699</v>
      </c>
      <c r="AY2833" s="17">
        <v>0.48475745455165797</v>
      </c>
      <c r="AZ2833" s="17">
        <v>0.140040090202945</v>
      </c>
      <c r="BA2833" s="17">
        <v>0.237473355011699</v>
      </c>
      <c r="BB2833" s="17"/>
      <c r="BC2833" s="17">
        <v>0.25479426906546399</v>
      </c>
      <c r="BD2833" s="17">
        <v>0.37416159217497202</v>
      </c>
      <c r="BE2833" s="17">
        <v>0.21970414619616699</v>
      </c>
      <c r="BF2833" s="17">
        <v>0.24211740277930199</v>
      </c>
      <c r="BG2833" s="17">
        <v>0.52031792901235896</v>
      </c>
    </row>
    <row r="2834" spans="2:59" x14ac:dyDescent="0.35">
      <c r="C2834" s="17"/>
      <c r="D2834" s="17"/>
      <c r="E2834" s="17"/>
      <c r="F2834" s="17"/>
      <c r="G2834" s="17"/>
      <c r="H2834" s="17"/>
      <c r="I2834" s="17"/>
      <c r="J2834" s="17"/>
      <c r="K2834" s="17"/>
      <c r="L2834" s="17"/>
      <c r="M2834" s="17"/>
      <c r="N2834" s="17"/>
      <c r="O2834" s="17"/>
      <c r="P2834" s="17"/>
      <c r="Q2834" s="17"/>
      <c r="R2834" s="17"/>
      <c r="S2834" s="17"/>
      <c r="T2834" s="17"/>
      <c r="U2834" s="17"/>
      <c r="V2834" s="17"/>
      <c r="W2834" s="17"/>
      <c r="X2834" s="17"/>
      <c r="Y2834" s="17"/>
      <c r="Z2834" s="17"/>
      <c r="AA2834" s="17"/>
      <c r="AB2834" s="17"/>
      <c r="AC2834" s="17"/>
      <c r="AD2834" s="17"/>
      <c r="AE2834" s="17"/>
      <c r="AF2834" s="17"/>
      <c r="AG2834" s="17"/>
      <c r="AH2834" s="17"/>
      <c r="AI2834" s="17"/>
      <c r="AJ2834" s="17"/>
      <c r="AK2834" s="17"/>
      <c r="AL2834" s="17"/>
      <c r="AM2834" s="17"/>
      <c r="AN2834" s="17"/>
      <c r="AO2834" s="17"/>
      <c r="AP2834" s="17"/>
      <c r="AQ2834" s="17"/>
      <c r="AR2834" s="17"/>
      <c r="AS2834" s="17"/>
      <c r="AT2834" s="17"/>
      <c r="AU2834" s="17"/>
      <c r="AV2834" s="17"/>
      <c r="AW2834" s="17"/>
      <c r="AX2834" s="17"/>
      <c r="AY2834" s="17"/>
      <c r="AZ2834" s="17"/>
      <c r="BA2834" s="17"/>
      <c r="BB2834" s="17"/>
      <c r="BC2834" s="17"/>
      <c r="BD2834" s="17"/>
      <c r="BE2834" s="17"/>
      <c r="BF2834" s="17"/>
      <c r="BG2834" s="17"/>
    </row>
    <row r="2835" spans="2:59" x14ac:dyDescent="0.35">
      <c r="B2835" s="6" t="s">
        <v>818</v>
      </c>
      <c r="C2835" s="17"/>
      <c r="D2835" s="17"/>
      <c r="E2835" s="17"/>
      <c r="F2835" s="17"/>
      <c r="G2835" s="17"/>
      <c r="H2835" s="17"/>
      <c r="I2835" s="17"/>
      <c r="J2835" s="17"/>
      <c r="K2835" s="17"/>
      <c r="L2835" s="17"/>
      <c r="M2835" s="17"/>
      <c r="N2835" s="17"/>
      <c r="O2835" s="17"/>
      <c r="P2835" s="17"/>
      <c r="Q2835" s="17"/>
      <c r="R2835" s="17"/>
      <c r="S2835" s="17"/>
      <c r="T2835" s="17"/>
      <c r="U2835" s="17"/>
      <c r="V2835" s="17"/>
      <c r="W2835" s="17"/>
      <c r="X2835" s="17"/>
      <c r="Y2835" s="17"/>
      <c r="Z2835" s="17"/>
      <c r="AA2835" s="17"/>
      <c r="AB2835" s="17"/>
      <c r="AC2835" s="17"/>
      <c r="AD2835" s="17"/>
      <c r="AE2835" s="17"/>
      <c r="AF2835" s="17"/>
      <c r="AG2835" s="17"/>
      <c r="AH2835" s="17"/>
      <c r="AI2835" s="17"/>
      <c r="AJ2835" s="17"/>
      <c r="AK2835" s="17"/>
      <c r="AL2835" s="17"/>
      <c r="AM2835" s="17"/>
      <c r="AN2835" s="17"/>
      <c r="AO2835" s="17"/>
      <c r="AP2835" s="17"/>
      <c r="AQ2835" s="17"/>
      <c r="AR2835" s="17"/>
      <c r="AS2835" s="17"/>
      <c r="AT2835" s="17"/>
      <c r="AU2835" s="17"/>
      <c r="AV2835" s="17"/>
      <c r="AW2835" s="17"/>
      <c r="AX2835" s="17"/>
      <c r="AY2835" s="17"/>
      <c r="AZ2835" s="17"/>
      <c r="BA2835" s="17"/>
      <c r="BB2835" s="17"/>
      <c r="BC2835" s="17"/>
      <c r="BD2835" s="17"/>
      <c r="BE2835" s="17"/>
      <c r="BF2835" s="17"/>
      <c r="BG2835" s="17"/>
    </row>
    <row r="2836" spans="2:59" x14ac:dyDescent="0.35">
      <c r="B2836" s="24" t="s">
        <v>724</v>
      </c>
      <c r="C2836" s="17"/>
      <c r="D2836" s="17"/>
      <c r="E2836" s="17"/>
      <c r="F2836" s="17"/>
      <c r="G2836" s="17"/>
      <c r="H2836" s="17"/>
      <c r="I2836" s="17"/>
      <c r="J2836" s="17"/>
      <c r="K2836" s="17"/>
      <c r="L2836" s="17"/>
      <c r="M2836" s="17"/>
      <c r="N2836" s="17"/>
      <c r="O2836" s="17"/>
      <c r="P2836" s="17"/>
      <c r="Q2836" s="17"/>
      <c r="R2836" s="17"/>
      <c r="S2836" s="17"/>
      <c r="T2836" s="17"/>
      <c r="U2836" s="17"/>
      <c r="V2836" s="17"/>
      <c r="W2836" s="17"/>
      <c r="X2836" s="17"/>
      <c r="Y2836" s="17"/>
      <c r="Z2836" s="17"/>
      <c r="AA2836" s="17"/>
      <c r="AB2836" s="17"/>
      <c r="AC2836" s="17"/>
      <c r="AD2836" s="17"/>
      <c r="AE2836" s="17"/>
      <c r="AF2836" s="17"/>
      <c r="AG2836" s="17"/>
      <c r="AH2836" s="17"/>
      <c r="AI2836" s="17"/>
      <c r="AJ2836" s="17"/>
      <c r="AK2836" s="17"/>
      <c r="AL2836" s="17"/>
      <c r="AM2836" s="17"/>
      <c r="AN2836" s="17"/>
      <c r="AO2836" s="17"/>
      <c r="AP2836" s="17"/>
      <c r="AQ2836" s="17"/>
      <c r="AR2836" s="17"/>
      <c r="AS2836" s="17"/>
      <c r="AT2836" s="17"/>
      <c r="AU2836" s="17"/>
      <c r="AV2836" s="17"/>
      <c r="AW2836" s="17"/>
      <c r="AX2836" s="17"/>
      <c r="AY2836" s="17"/>
      <c r="AZ2836" s="17"/>
      <c r="BA2836" s="17"/>
      <c r="BB2836" s="17"/>
      <c r="BC2836" s="17"/>
      <c r="BD2836" s="17"/>
      <c r="BE2836" s="17"/>
      <c r="BF2836" s="17"/>
      <c r="BG2836" s="17"/>
    </row>
    <row r="2837" spans="2:59" x14ac:dyDescent="0.35">
      <c r="B2837" t="s">
        <v>323</v>
      </c>
      <c r="C2837" s="17">
        <v>0.21678422951349899</v>
      </c>
      <c r="D2837" s="17">
        <v>0.21918357439185801</v>
      </c>
      <c r="E2837" s="17">
        <v>0.21366559224148299</v>
      </c>
      <c r="F2837" s="17"/>
      <c r="G2837" s="17">
        <v>0.32839419917992102</v>
      </c>
      <c r="H2837" s="17">
        <v>0.23712102100233701</v>
      </c>
      <c r="I2837" s="17">
        <v>0.25080430107850699</v>
      </c>
      <c r="J2837" s="17">
        <v>0.18138368194798199</v>
      </c>
      <c r="K2837" s="17">
        <v>0.16814883004753001</v>
      </c>
      <c r="L2837" s="17">
        <v>0.15633928103167799</v>
      </c>
      <c r="M2837" s="17"/>
      <c r="N2837" s="17">
        <v>0.21676106505943901</v>
      </c>
      <c r="O2837" s="17">
        <v>0.25490890411045097</v>
      </c>
      <c r="P2837" s="17">
        <v>0.227201279656046</v>
      </c>
      <c r="Q2837" s="17">
        <v>0.16638340780751501</v>
      </c>
      <c r="R2837" s="17"/>
      <c r="S2837" s="17">
        <v>0.227918566851006</v>
      </c>
      <c r="T2837" s="17">
        <v>0.25406764849910901</v>
      </c>
      <c r="U2837" s="17">
        <v>0.20345517183022399</v>
      </c>
      <c r="V2837" s="17">
        <v>0.177394293867778</v>
      </c>
      <c r="W2837" s="17">
        <v>0.29762514100380899</v>
      </c>
      <c r="X2837" s="17">
        <v>0.210816773628134</v>
      </c>
      <c r="Y2837" s="17">
        <v>0.19296298603843101</v>
      </c>
      <c r="Z2837" s="17">
        <v>0</v>
      </c>
      <c r="AA2837" s="17">
        <v>0.27072623259081402</v>
      </c>
      <c r="AB2837" s="17">
        <v>0.19405503301167301</v>
      </c>
      <c r="AC2837" s="17">
        <v>0.17129081589077599</v>
      </c>
      <c r="AD2837" s="17">
        <v>0.26742436181636497</v>
      </c>
      <c r="AE2837" s="17"/>
      <c r="AF2837" s="17">
        <v>0.193156038097891</v>
      </c>
      <c r="AG2837" s="17">
        <v>0.19688233519971099</v>
      </c>
      <c r="AH2837" s="17">
        <v>0.24168986286091301</v>
      </c>
      <c r="AI2837" s="17"/>
      <c r="AJ2837" s="17">
        <v>0.162658830118347</v>
      </c>
      <c r="AK2837" s="17">
        <v>0.24703857190724501</v>
      </c>
      <c r="AL2837" s="17">
        <v>0.18581853029420001</v>
      </c>
      <c r="AM2837" s="17">
        <v>0.20468625925659201</v>
      </c>
      <c r="AN2837" s="17">
        <v>0.212572879371317</v>
      </c>
      <c r="AO2837" s="17"/>
      <c r="AP2837" s="17">
        <v>0.16083305852881299</v>
      </c>
      <c r="AQ2837" s="17">
        <v>0.24798576200847</v>
      </c>
      <c r="AR2837" s="17">
        <v>0.223010552461432</v>
      </c>
      <c r="AS2837" s="17">
        <v>0.202840478680054</v>
      </c>
      <c r="AT2837" s="17">
        <v>0.301654531676669</v>
      </c>
      <c r="AU2837" s="17"/>
      <c r="AV2837" s="17">
        <v>0.27577510220117102</v>
      </c>
      <c r="AW2837" s="17">
        <v>0.15703634621496099</v>
      </c>
      <c r="AX2837" s="17">
        <v>0.25207609990615198</v>
      </c>
      <c r="AY2837" s="17">
        <v>0.21346363683667099</v>
      </c>
      <c r="AZ2837" s="17">
        <v>0.32113041070405401</v>
      </c>
      <c r="BA2837" s="17">
        <v>0.11667223761866601</v>
      </c>
      <c r="BB2837" s="17"/>
      <c r="BC2837" s="17">
        <v>0.18527296496738099</v>
      </c>
      <c r="BD2837" s="17">
        <v>0.22395568425583501</v>
      </c>
      <c r="BE2837" s="17">
        <v>0.24636101798664201</v>
      </c>
      <c r="BF2837" s="17">
        <v>0.28489657544601799</v>
      </c>
      <c r="BG2837" s="17">
        <v>0.38088009723046801</v>
      </c>
    </row>
    <row r="2838" spans="2:59" x14ac:dyDescent="0.35">
      <c r="B2838" t="s">
        <v>324</v>
      </c>
      <c r="C2838" s="17">
        <v>0.42580996465615101</v>
      </c>
      <c r="D2838" s="17">
        <v>0.40633465876941599</v>
      </c>
      <c r="E2838" s="17">
        <v>0.44232225974405398</v>
      </c>
      <c r="F2838" s="17"/>
      <c r="G2838" s="17">
        <v>0.39565778154736098</v>
      </c>
      <c r="H2838" s="17">
        <v>0.39260234316561798</v>
      </c>
      <c r="I2838" s="17">
        <v>0.43849281282374503</v>
      </c>
      <c r="J2838" s="17">
        <v>0.44954829393712598</v>
      </c>
      <c r="K2838" s="17">
        <v>0.39321210175858901</v>
      </c>
      <c r="L2838" s="17">
        <v>0.457301614260267</v>
      </c>
      <c r="M2838" s="17"/>
      <c r="N2838" s="17">
        <v>0.46483396704075702</v>
      </c>
      <c r="O2838" s="17">
        <v>0.44669632806544401</v>
      </c>
      <c r="P2838" s="17">
        <v>0.42830053567350401</v>
      </c>
      <c r="Q2838" s="17">
        <v>0.35648230935908398</v>
      </c>
      <c r="R2838" s="17"/>
      <c r="S2838" s="17">
        <v>0.48258683084121401</v>
      </c>
      <c r="T2838" s="17">
        <v>0.29132956005738803</v>
      </c>
      <c r="U2838" s="17">
        <v>0.48375170471071</v>
      </c>
      <c r="V2838" s="17">
        <v>0.47156586943357798</v>
      </c>
      <c r="W2838" s="17">
        <v>0.38095899915139497</v>
      </c>
      <c r="X2838" s="17">
        <v>0.33668952295001903</v>
      </c>
      <c r="Y2838" s="17">
        <v>0.407362786433979</v>
      </c>
      <c r="Z2838" s="17">
        <v>0.52329358491385702</v>
      </c>
      <c r="AA2838" s="17">
        <v>0.39777573054675502</v>
      </c>
      <c r="AB2838" s="17">
        <v>0.48674560163459801</v>
      </c>
      <c r="AC2838" s="17">
        <v>0.573392414084957</v>
      </c>
      <c r="AD2838" s="17">
        <v>0.40229709707327399</v>
      </c>
      <c r="AE2838" s="17"/>
      <c r="AF2838" s="17">
        <v>0.41343438991709303</v>
      </c>
      <c r="AG2838" s="17">
        <v>0.47611978521822401</v>
      </c>
      <c r="AH2838" s="17">
        <v>0.38254988033082699</v>
      </c>
      <c r="AI2838" s="17"/>
      <c r="AJ2838" s="17">
        <v>0.39937921249837</v>
      </c>
      <c r="AK2838" s="17">
        <v>0.459416214089513</v>
      </c>
      <c r="AL2838" s="17">
        <v>0.58584392775172101</v>
      </c>
      <c r="AM2838" s="17">
        <v>0.41002686513334602</v>
      </c>
      <c r="AN2838" s="17">
        <v>0.38989079424422401</v>
      </c>
      <c r="AO2838" s="17"/>
      <c r="AP2838" s="17">
        <v>0.34943125337921899</v>
      </c>
      <c r="AQ2838" s="17">
        <v>0.454340482254527</v>
      </c>
      <c r="AR2838" s="17">
        <v>0.54719890573504404</v>
      </c>
      <c r="AS2838" s="17">
        <v>0.42052281933589603</v>
      </c>
      <c r="AT2838" s="17">
        <v>0.49648276633466298</v>
      </c>
      <c r="AU2838" s="17"/>
      <c r="AV2838" s="17">
        <v>0.47109952043930398</v>
      </c>
      <c r="AW2838" s="17">
        <v>0.36472369451717401</v>
      </c>
      <c r="AX2838" s="17">
        <v>0.48552889020144402</v>
      </c>
      <c r="AY2838" s="17">
        <v>0.37126580635301099</v>
      </c>
      <c r="AZ2838" s="17">
        <v>0.49278897826849</v>
      </c>
      <c r="BA2838" s="17">
        <v>0.38607094036541501</v>
      </c>
      <c r="BB2838" s="17"/>
      <c r="BC2838" s="17">
        <v>0.40651825243289902</v>
      </c>
      <c r="BD2838" s="17">
        <v>0.42352430629257598</v>
      </c>
      <c r="BE2838" s="17">
        <v>0.43419358254537499</v>
      </c>
      <c r="BF2838" s="17">
        <v>0.47262773154504101</v>
      </c>
      <c r="BG2838" s="17">
        <v>0.18899987823518399</v>
      </c>
    </row>
    <row r="2839" spans="2:59" x14ac:dyDescent="0.35">
      <c r="B2839" t="s">
        <v>325</v>
      </c>
      <c r="C2839" s="17">
        <v>0.20627005498259299</v>
      </c>
      <c r="D2839" s="17">
        <v>0.21273504137184501</v>
      </c>
      <c r="E2839" s="17">
        <v>0.20175514122083199</v>
      </c>
      <c r="F2839" s="17"/>
      <c r="G2839" s="17">
        <v>0.164222916014163</v>
      </c>
      <c r="H2839" s="17">
        <v>0.164213871654422</v>
      </c>
      <c r="I2839" s="17">
        <v>0.15746047718744999</v>
      </c>
      <c r="J2839" s="17">
        <v>0.23183438532845799</v>
      </c>
      <c r="K2839" s="17">
        <v>0.22098086238619299</v>
      </c>
      <c r="L2839" s="17">
        <v>0.27223482385516701</v>
      </c>
      <c r="M2839" s="17"/>
      <c r="N2839" s="17">
        <v>0.21463692246096699</v>
      </c>
      <c r="O2839" s="17">
        <v>0.13342968530070201</v>
      </c>
      <c r="P2839" s="17">
        <v>0.19992500524975301</v>
      </c>
      <c r="Q2839" s="17">
        <v>0.28564741767534302</v>
      </c>
      <c r="R2839" s="17"/>
      <c r="S2839" s="17">
        <v>0.16780748953427699</v>
      </c>
      <c r="T2839" s="17">
        <v>0.27846396344104402</v>
      </c>
      <c r="U2839" s="17">
        <v>0.21684417792844701</v>
      </c>
      <c r="V2839" s="17">
        <v>0.162829533901066</v>
      </c>
      <c r="W2839" s="17">
        <v>0.22463585026143501</v>
      </c>
      <c r="X2839" s="17">
        <v>0.300315484430762</v>
      </c>
      <c r="Y2839" s="17">
        <v>0.24815680798401399</v>
      </c>
      <c r="Z2839" s="17">
        <v>0.151809739935612</v>
      </c>
      <c r="AA2839" s="17">
        <v>0.16090168728735099</v>
      </c>
      <c r="AB2839" s="17">
        <v>0.182456375416685</v>
      </c>
      <c r="AC2839" s="17">
        <v>0.13852120033311599</v>
      </c>
      <c r="AD2839" s="17">
        <v>0.19101959331955801</v>
      </c>
      <c r="AE2839" s="17"/>
      <c r="AF2839" s="17">
        <v>0.22450616979503801</v>
      </c>
      <c r="AG2839" s="17">
        <v>0.20895698755808101</v>
      </c>
      <c r="AH2839" s="17">
        <v>0.194647971625526</v>
      </c>
      <c r="AI2839" s="17"/>
      <c r="AJ2839" s="17">
        <v>0.291420907654729</v>
      </c>
      <c r="AK2839" s="17">
        <v>0.160423036175805</v>
      </c>
      <c r="AL2839" s="17">
        <v>7.7447891785899198E-2</v>
      </c>
      <c r="AM2839" s="17">
        <v>0.17859978018758799</v>
      </c>
      <c r="AN2839" s="17">
        <v>0.19161880968350001</v>
      </c>
      <c r="AO2839" s="17"/>
      <c r="AP2839" s="17">
        <v>0.29958459018279099</v>
      </c>
      <c r="AQ2839" s="17">
        <v>0.161227775835251</v>
      </c>
      <c r="AR2839" s="17">
        <v>0.17617308042517599</v>
      </c>
      <c r="AS2839" s="17">
        <v>0.236595223463238</v>
      </c>
      <c r="AT2839" s="17">
        <v>0.12587177280110201</v>
      </c>
      <c r="AU2839" s="17"/>
      <c r="AV2839" s="17">
        <v>0.157455561480221</v>
      </c>
      <c r="AW2839" s="17">
        <v>0.281897663876293</v>
      </c>
      <c r="AX2839" s="17">
        <v>0.16099888014856101</v>
      </c>
      <c r="AY2839" s="17">
        <v>0.252598941555154</v>
      </c>
      <c r="AZ2839" s="17">
        <v>0.100979640099288</v>
      </c>
      <c r="BA2839" s="17">
        <v>0.21772445223185899</v>
      </c>
      <c r="BB2839" s="17"/>
      <c r="BC2839" s="17">
        <v>0.24176876112837201</v>
      </c>
      <c r="BD2839" s="17">
        <v>0.16601693622806901</v>
      </c>
      <c r="BE2839" s="17">
        <v>0.18218240318771201</v>
      </c>
      <c r="BF2839" s="17">
        <v>0.22026440239339901</v>
      </c>
      <c r="BG2839" s="17">
        <v>0</v>
      </c>
    </row>
    <row r="2840" spans="2:59" x14ac:dyDescent="0.35">
      <c r="B2840" t="s">
        <v>326</v>
      </c>
      <c r="C2840" s="17">
        <v>7.3611299859666093E-2</v>
      </c>
      <c r="D2840" s="17">
        <v>9.0172106024658097E-2</v>
      </c>
      <c r="E2840" s="17">
        <v>5.8482621901345302E-2</v>
      </c>
      <c r="F2840" s="17"/>
      <c r="G2840" s="17">
        <v>8.8666253568036799E-2</v>
      </c>
      <c r="H2840" s="17">
        <v>0.10045873983496301</v>
      </c>
      <c r="I2840" s="17">
        <v>6.1722802960882998E-2</v>
      </c>
      <c r="J2840" s="17">
        <v>4.1832689338652702E-2</v>
      </c>
      <c r="K2840" s="17">
        <v>0.1072080378561</v>
      </c>
      <c r="L2840" s="17">
        <v>6.3169623069638206E-2</v>
      </c>
      <c r="M2840" s="17"/>
      <c r="N2840" s="17">
        <v>6.06083890769719E-2</v>
      </c>
      <c r="O2840" s="17">
        <v>8.1364123185654905E-2</v>
      </c>
      <c r="P2840" s="17">
        <v>7.0960755897013797E-2</v>
      </c>
      <c r="Q2840" s="17">
        <v>8.1208128725661299E-2</v>
      </c>
      <c r="R2840" s="17"/>
      <c r="S2840" s="17">
        <v>6.5783705227701897E-2</v>
      </c>
      <c r="T2840" s="17">
        <v>7.3513064232611294E-2</v>
      </c>
      <c r="U2840" s="17">
        <v>5.6341520705323202E-2</v>
      </c>
      <c r="V2840" s="17">
        <v>0.111869328659374</v>
      </c>
      <c r="W2840" s="17">
        <v>3.7863641029893397E-2</v>
      </c>
      <c r="X2840" s="17">
        <v>4.13189951062293E-2</v>
      </c>
      <c r="Y2840" s="17">
        <v>0.105347046454476</v>
      </c>
      <c r="Z2840" s="17">
        <v>6.4314046590400603E-2</v>
      </c>
      <c r="AA2840" s="17">
        <v>9.4570536895231205E-2</v>
      </c>
      <c r="AB2840" s="17">
        <v>7.4505746255182206E-2</v>
      </c>
      <c r="AC2840" s="17">
        <v>8.4756040619031303E-2</v>
      </c>
      <c r="AD2840" s="17">
        <v>5.0545999061795098E-2</v>
      </c>
      <c r="AE2840" s="17"/>
      <c r="AF2840" s="17">
        <v>8.2954480431735006E-2</v>
      </c>
      <c r="AG2840" s="17">
        <v>6.4860486157989894E-2</v>
      </c>
      <c r="AH2840" s="17">
        <v>4.2304707165333397E-2</v>
      </c>
      <c r="AI2840" s="17"/>
      <c r="AJ2840" s="17">
        <v>8.3686488751631399E-2</v>
      </c>
      <c r="AK2840" s="17">
        <v>7.4143129034653796E-2</v>
      </c>
      <c r="AL2840" s="17">
        <v>4.4306780517020097E-2</v>
      </c>
      <c r="AM2840" s="17">
        <v>0.125840792491656</v>
      </c>
      <c r="AN2840" s="17">
        <v>6.9462224657731303E-2</v>
      </c>
      <c r="AO2840" s="17"/>
      <c r="AP2840" s="17">
        <v>9.1962884606480305E-2</v>
      </c>
      <c r="AQ2840" s="17">
        <v>8.5332111729395296E-2</v>
      </c>
      <c r="AR2840" s="17">
        <v>1.9956298796198001E-2</v>
      </c>
      <c r="AS2840" s="17">
        <v>9.3244257927885404E-2</v>
      </c>
      <c r="AT2840" s="17">
        <v>0</v>
      </c>
      <c r="AU2840" s="17"/>
      <c r="AV2840" s="17">
        <v>7.3624612327364905E-2</v>
      </c>
      <c r="AW2840" s="17">
        <v>0.10176936947847599</v>
      </c>
      <c r="AX2840" s="17">
        <v>5.07121527999898E-2</v>
      </c>
      <c r="AY2840" s="17">
        <v>9.5625141736066496E-2</v>
      </c>
      <c r="AZ2840" s="17">
        <v>0</v>
      </c>
      <c r="BA2840" s="17">
        <v>3.6914327377242998E-2</v>
      </c>
      <c r="BB2840" s="17"/>
      <c r="BC2840" s="17">
        <v>7.0888618596877603E-2</v>
      </c>
      <c r="BD2840" s="17">
        <v>0.109212507761526</v>
      </c>
      <c r="BE2840" s="17">
        <v>7.7611648210651404E-2</v>
      </c>
      <c r="BF2840" s="17">
        <v>1.1252208499816899E-2</v>
      </c>
      <c r="BG2840" s="17">
        <v>0.118001763657894</v>
      </c>
    </row>
    <row r="2841" spans="2:59" x14ac:dyDescent="0.35">
      <c r="B2841" t="s">
        <v>327</v>
      </c>
      <c r="C2841" s="17">
        <v>2.1572177682488598E-2</v>
      </c>
      <c r="D2841" s="17">
        <v>2.06312935220598E-2</v>
      </c>
      <c r="E2841" s="17">
        <v>2.26334855233076E-2</v>
      </c>
      <c r="F2841" s="17"/>
      <c r="G2841" s="17">
        <v>1.5283237819164399E-2</v>
      </c>
      <c r="H2841" s="17">
        <v>4.35500845048504E-2</v>
      </c>
      <c r="I2841" s="17">
        <v>1.9175730954660901E-2</v>
      </c>
      <c r="J2841" s="17">
        <v>2.3246734342947498E-2</v>
      </c>
      <c r="K2841" s="17">
        <v>4.1421883972396302E-2</v>
      </c>
      <c r="L2841" s="17">
        <v>0</v>
      </c>
      <c r="M2841" s="17"/>
      <c r="N2841" s="17">
        <v>1.4584741401396401E-2</v>
      </c>
      <c r="O2841" s="17">
        <v>3.3735775969658897E-2</v>
      </c>
      <c r="P2841" s="17">
        <v>2.1186755230591801E-2</v>
      </c>
      <c r="Q2841" s="17">
        <v>1.5713040967202701E-2</v>
      </c>
      <c r="R2841" s="17"/>
      <c r="S2841" s="17">
        <v>2.7660888907000501E-2</v>
      </c>
      <c r="T2841" s="17">
        <v>3.5962647492571997E-2</v>
      </c>
      <c r="U2841" s="17">
        <v>0</v>
      </c>
      <c r="V2841" s="17">
        <v>2.0077818600999098E-2</v>
      </c>
      <c r="W2841" s="17">
        <v>1.8377701842657301E-2</v>
      </c>
      <c r="X2841" s="17">
        <v>2.3157135893435099E-2</v>
      </c>
      <c r="Y2841" s="17">
        <v>3.0028896757744099E-2</v>
      </c>
      <c r="Z2841" s="17">
        <v>6.5466157957612806E-2</v>
      </c>
      <c r="AA2841" s="17">
        <v>1.28538657190626E-2</v>
      </c>
      <c r="AB2841" s="17">
        <v>0</v>
      </c>
      <c r="AC2841" s="17">
        <v>0</v>
      </c>
      <c r="AD2841" s="17">
        <v>4.4855870286640599E-2</v>
      </c>
      <c r="AE2841" s="17"/>
      <c r="AF2841" s="17">
        <v>1.8089354123539101E-2</v>
      </c>
      <c r="AG2841" s="17">
        <v>1.0419633493954099E-2</v>
      </c>
      <c r="AH2841" s="17">
        <v>4.4579431963750298E-2</v>
      </c>
      <c r="AI2841" s="17"/>
      <c r="AJ2841" s="17">
        <v>1.2209707028986E-2</v>
      </c>
      <c r="AK2841" s="17">
        <v>1.6446500713676E-2</v>
      </c>
      <c r="AL2841" s="17">
        <v>0</v>
      </c>
      <c r="AM2841" s="17">
        <v>0</v>
      </c>
      <c r="AN2841" s="17">
        <v>3.8038094260996101E-2</v>
      </c>
      <c r="AO2841" s="17"/>
      <c r="AP2841" s="17">
        <v>1.56125854872165E-2</v>
      </c>
      <c r="AQ2841" s="17">
        <v>1.50203983272496E-2</v>
      </c>
      <c r="AR2841" s="17">
        <v>0</v>
      </c>
      <c r="AS2841" s="17">
        <v>3.3675537507001398E-2</v>
      </c>
      <c r="AT2841" s="17">
        <v>0</v>
      </c>
      <c r="AU2841" s="17"/>
      <c r="AV2841" s="17">
        <v>7.8944221840825494E-3</v>
      </c>
      <c r="AW2841" s="17">
        <v>1.50415320789773E-2</v>
      </c>
      <c r="AX2841" s="17">
        <v>0</v>
      </c>
      <c r="AY2841" s="17">
        <v>2.71403790277128E-2</v>
      </c>
      <c r="AZ2841" s="17">
        <v>2.4137845444136899E-2</v>
      </c>
      <c r="BA2841" s="17">
        <v>8.5166944820330104E-2</v>
      </c>
      <c r="BB2841" s="17"/>
      <c r="BC2841" s="17">
        <v>4.2037133560725699E-2</v>
      </c>
      <c r="BD2841" s="17">
        <v>1.1913295433535601E-2</v>
      </c>
      <c r="BE2841" s="17">
        <v>1.39241529694087E-2</v>
      </c>
      <c r="BF2841" s="17">
        <v>0</v>
      </c>
      <c r="BG2841" s="17">
        <v>0.312118260876454</v>
      </c>
    </row>
    <row r="2842" spans="2:59" x14ac:dyDescent="0.35">
      <c r="B2842" t="s">
        <v>815</v>
      </c>
      <c r="C2842" s="17">
        <v>5.59522733056022E-2</v>
      </c>
      <c r="D2842" s="17">
        <v>5.0943325920162402E-2</v>
      </c>
      <c r="E2842" s="17">
        <v>6.1140899368978097E-2</v>
      </c>
      <c r="F2842" s="17"/>
      <c r="G2842" s="17">
        <v>7.7756118713539204E-3</v>
      </c>
      <c r="H2842" s="17">
        <v>6.2053939837809699E-2</v>
      </c>
      <c r="I2842" s="17">
        <v>7.2343874994753699E-2</v>
      </c>
      <c r="J2842" s="17">
        <v>7.2154215104833899E-2</v>
      </c>
      <c r="K2842" s="17">
        <v>6.9028283979191807E-2</v>
      </c>
      <c r="L2842" s="17">
        <v>5.09546577832495E-2</v>
      </c>
      <c r="M2842" s="17"/>
      <c r="N2842" s="17">
        <v>2.8574914960468701E-2</v>
      </c>
      <c r="O2842" s="17">
        <v>4.9865183368088803E-2</v>
      </c>
      <c r="P2842" s="17">
        <v>5.2425668293091997E-2</v>
      </c>
      <c r="Q2842" s="17">
        <v>9.4565695465193306E-2</v>
      </c>
      <c r="R2842" s="17"/>
      <c r="S2842" s="17">
        <v>2.8242518638799799E-2</v>
      </c>
      <c r="T2842" s="17">
        <v>6.6663116277275697E-2</v>
      </c>
      <c r="U2842" s="17">
        <v>3.9607424825295702E-2</v>
      </c>
      <c r="V2842" s="17">
        <v>5.6263155537204602E-2</v>
      </c>
      <c r="W2842" s="17">
        <v>4.0538666710811001E-2</v>
      </c>
      <c r="X2842" s="17">
        <v>8.7702087991420499E-2</v>
      </c>
      <c r="Y2842" s="17">
        <v>1.61414763313554E-2</v>
      </c>
      <c r="Z2842" s="17">
        <v>0.19511647060251799</v>
      </c>
      <c r="AA2842" s="17">
        <v>6.3171946960787095E-2</v>
      </c>
      <c r="AB2842" s="17">
        <v>6.2237243681861898E-2</v>
      </c>
      <c r="AC2842" s="17">
        <v>3.2039529072119002E-2</v>
      </c>
      <c r="AD2842" s="17">
        <v>4.3857078442367303E-2</v>
      </c>
      <c r="AE2842" s="17"/>
      <c r="AF2842" s="17">
        <v>6.7859567634705006E-2</v>
      </c>
      <c r="AG2842" s="17">
        <v>4.2760772372040297E-2</v>
      </c>
      <c r="AH2842" s="17">
        <v>9.4228146053650499E-2</v>
      </c>
      <c r="AI2842" s="17"/>
      <c r="AJ2842" s="17">
        <v>5.0644853947936302E-2</v>
      </c>
      <c r="AK2842" s="17">
        <v>4.2532548079106398E-2</v>
      </c>
      <c r="AL2842" s="17">
        <v>0.10658286965116</v>
      </c>
      <c r="AM2842" s="17">
        <v>8.0846302930817904E-2</v>
      </c>
      <c r="AN2842" s="17">
        <v>9.8417197782230403E-2</v>
      </c>
      <c r="AO2842" s="17"/>
      <c r="AP2842" s="17">
        <v>8.2575627815479696E-2</v>
      </c>
      <c r="AQ2842" s="17">
        <v>3.60934698451073E-2</v>
      </c>
      <c r="AR2842" s="17">
        <v>3.3661162582150399E-2</v>
      </c>
      <c r="AS2842" s="17">
        <v>1.31216830859256E-2</v>
      </c>
      <c r="AT2842" s="17">
        <v>7.59909291875661E-2</v>
      </c>
      <c r="AU2842" s="17"/>
      <c r="AV2842" s="17">
        <v>1.4150781367856099E-2</v>
      </c>
      <c r="AW2842" s="17">
        <v>7.9531393834118697E-2</v>
      </c>
      <c r="AX2842" s="17">
        <v>5.06839769438533E-2</v>
      </c>
      <c r="AY2842" s="17">
        <v>3.9906094491384998E-2</v>
      </c>
      <c r="AZ2842" s="17">
        <v>6.0963125484030198E-2</v>
      </c>
      <c r="BA2842" s="17">
        <v>0.15745109758648701</v>
      </c>
      <c r="BB2842" s="17"/>
      <c r="BC2842" s="17">
        <v>5.3514269313745103E-2</v>
      </c>
      <c r="BD2842" s="17">
        <v>6.5377270028458001E-2</v>
      </c>
      <c r="BE2842" s="17">
        <v>4.5727195100210803E-2</v>
      </c>
      <c r="BF2842" s="17">
        <v>1.09590821157249E-2</v>
      </c>
      <c r="BG2842" s="17">
        <v>0</v>
      </c>
    </row>
    <row r="2843" spans="2:59" x14ac:dyDescent="0.35">
      <c r="B2843" t="s">
        <v>328</v>
      </c>
      <c r="C2843" s="17">
        <v>0.64259419416965002</v>
      </c>
      <c r="D2843" s="17">
        <v>0.62551823316127497</v>
      </c>
      <c r="E2843" s="17">
        <v>0.655987851985536</v>
      </c>
      <c r="F2843" s="17"/>
      <c r="G2843" s="17">
        <v>0.72405198072728205</v>
      </c>
      <c r="H2843" s="17">
        <v>0.62972336416795505</v>
      </c>
      <c r="I2843" s="17">
        <v>0.68929711390225201</v>
      </c>
      <c r="J2843" s="17">
        <v>0.63093197588510697</v>
      </c>
      <c r="K2843" s="17">
        <v>0.56136093180611901</v>
      </c>
      <c r="L2843" s="17">
        <v>0.61364089529194499</v>
      </c>
      <c r="M2843" s="17"/>
      <c r="N2843" s="17">
        <v>0.68159503210019601</v>
      </c>
      <c r="O2843" s="17">
        <v>0.70160523217589499</v>
      </c>
      <c r="P2843" s="17">
        <v>0.65550181532954999</v>
      </c>
      <c r="Q2843" s="17">
        <v>0.52286571716659902</v>
      </c>
      <c r="R2843" s="17"/>
      <c r="S2843" s="17">
        <v>0.71050539769222099</v>
      </c>
      <c r="T2843" s="17">
        <v>0.54539720855649698</v>
      </c>
      <c r="U2843" s="17">
        <v>0.68720687654093404</v>
      </c>
      <c r="V2843" s="17">
        <v>0.64896016330135597</v>
      </c>
      <c r="W2843" s="17">
        <v>0.67858414015520396</v>
      </c>
      <c r="X2843" s="17">
        <v>0.54750629657815297</v>
      </c>
      <c r="Y2843" s="17">
        <v>0.60032577247241103</v>
      </c>
      <c r="Z2843" s="17">
        <v>0.52329358491385702</v>
      </c>
      <c r="AA2843" s="17">
        <v>0.66850196313756904</v>
      </c>
      <c r="AB2843" s="17">
        <v>0.68080063464627005</v>
      </c>
      <c r="AC2843" s="17">
        <v>0.744683229975734</v>
      </c>
      <c r="AD2843" s="17">
        <v>0.66972145888963897</v>
      </c>
      <c r="AE2843" s="17"/>
      <c r="AF2843" s="17">
        <v>0.60659042801498297</v>
      </c>
      <c r="AG2843" s="17">
        <v>0.67300212041793495</v>
      </c>
      <c r="AH2843" s="17">
        <v>0.62423974319174003</v>
      </c>
      <c r="AI2843" s="17"/>
      <c r="AJ2843" s="17">
        <v>0.56203804261671697</v>
      </c>
      <c r="AK2843" s="17">
        <v>0.70645478599675804</v>
      </c>
      <c r="AL2843" s="17">
        <v>0.77166245804592104</v>
      </c>
      <c r="AM2843" s="17">
        <v>0.61471312438993797</v>
      </c>
      <c r="AN2843" s="17">
        <v>0.60246367361554198</v>
      </c>
      <c r="AO2843" s="17"/>
      <c r="AP2843" s="17">
        <v>0.51026431190803201</v>
      </c>
      <c r="AQ2843" s="17">
        <v>0.70232624426299695</v>
      </c>
      <c r="AR2843" s="17">
        <v>0.77020945819647602</v>
      </c>
      <c r="AS2843" s="17">
        <v>0.62336329801594903</v>
      </c>
      <c r="AT2843" s="17">
        <v>0.79813729801133204</v>
      </c>
      <c r="AU2843" s="17"/>
      <c r="AV2843" s="17">
        <v>0.74687462264047499</v>
      </c>
      <c r="AW2843" s="17">
        <v>0.521760040732135</v>
      </c>
      <c r="AX2843" s="17">
        <v>0.73760499010759595</v>
      </c>
      <c r="AY2843" s="17">
        <v>0.58472944318968201</v>
      </c>
      <c r="AZ2843" s="17">
        <v>0.81391938897254401</v>
      </c>
      <c r="BA2843" s="17">
        <v>0.50274317798408097</v>
      </c>
      <c r="BB2843" s="17"/>
      <c r="BC2843" s="17">
        <v>0.59179121740027996</v>
      </c>
      <c r="BD2843" s="17">
        <v>0.64747999054841199</v>
      </c>
      <c r="BE2843" s="17">
        <v>0.680554600532017</v>
      </c>
      <c r="BF2843" s="17">
        <v>0.75752430699105899</v>
      </c>
      <c r="BG2843" s="17">
        <v>0.56987997546565194</v>
      </c>
    </row>
    <row r="2844" spans="2:59" x14ac:dyDescent="0.35">
      <c r="B2844" t="s">
        <v>329</v>
      </c>
      <c r="C2844" s="17">
        <v>9.5183477542154699E-2</v>
      </c>
      <c r="D2844" s="17">
        <v>0.110803399546718</v>
      </c>
      <c r="E2844" s="17">
        <v>8.1116107424653E-2</v>
      </c>
      <c r="F2844" s="17"/>
      <c r="G2844" s="17">
        <v>0.103949491387201</v>
      </c>
      <c r="H2844" s="17">
        <v>0.14400882433981299</v>
      </c>
      <c r="I2844" s="17">
        <v>8.0898533915543802E-2</v>
      </c>
      <c r="J2844" s="17">
        <v>6.5079423681600093E-2</v>
      </c>
      <c r="K2844" s="17">
        <v>0.14862992182849599</v>
      </c>
      <c r="L2844" s="17">
        <v>6.3169623069638206E-2</v>
      </c>
      <c r="M2844" s="17"/>
      <c r="N2844" s="17">
        <v>7.51931304783683E-2</v>
      </c>
      <c r="O2844" s="17">
        <v>0.115099899155314</v>
      </c>
      <c r="P2844" s="17">
        <v>9.2147511127605594E-2</v>
      </c>
      <c r="Q2844" s="17">
        <v>9.6921169692864101E-2</v>
      </c>
      <c r="R2844" s="17"/>
      <c r="S2844" s="17">
        <v>9.3444594134702394E-2</v>
      </c>
      <c r="T2844" s="17">
        <v>0.109475711725183</v>
      </c>
      <c r="U2844" s="17">
        <v>5.6341520705323202E-2</v>
      </c>
      <c r="V2844" s="17">
        <v>0.13194714726037299</v>
      </c>
      <c r="W2844" s="17">
        <v>5.6241342872550698E-2</v>
      </c>
      <c r="X2844" s="17">
        <v>6.4476130999664399E-2</v>
      </c>
      <c r="Y2844" s="17">
        <v>0.13537594321221999</v>
      </c>
      <c r="Z2844" s="17">
        <v>0.12978020454801301</v>
      </c>
      <c r="AA2844" s="17">
        <v>0.10742440261429401</v>
      </c>
      <c r="AB2844" s="17">
        <v>7.4505746255182206E-2</v>
      </c>
      <c r="AC2844" s="17">
        <v>8.4756040619031303E-2</v>
      </c>
      <c r="AD2844" s="17">
        <v>9.54018693484356E-2</v>
      </c>
      <c r="AE2844" s="17"/>
      <c r="AF2844" s="17">
        <v>0.10104383455527401</v>
      </c>
      <c r="AG2844" s="17">
        <v>7.5280119651944005E-2</v>
      </c>
      <c r="AH2844" s="17">
        <v>8.6884139129083701E-2</v>
      </c>
      <c r="AI2844" s="17"/>
      <c r="AJ2844" s="17">
        <v>9.5896195780617394E-2</v>
      </c>
      <c r="AK2844" s="17">
        <v>9.0589629748329903E-2</v>
      </c>
      <c r="AL2844" s="17">
        <v>4.4306780517020097E-2</v>
      </c>
      <c r="AM2844" s="17">
        <v>0.125840792491656</v>
      </c>
      <c r="AN2844" s="17">
        <v>0.10750031891872699</v>
      </c>
      <c r="AO2844" s="17"/>
      <c r="AP2844" s="17">
        <v>0.107575470093697</v>
      </c>
      <c r="AQ2844" s="17">
        <v>0.100352510056645</v>
      </c>
      <c r="AR2844" s="17">
        <v>1.9956298796198001E-2</v>
      </c>
      <c r="AS2844" s="17">
        <v>0.12691979543488699</v>
      </c>
      <c r="AT2844" s="17">
        <v>0</v>
      </c>
      <c r="AU2844" s="17"/>
      <c r="AV2844" s="17">
        <v>8.1519034511447402E-2</v>
      </c>
      <c r="AW2844" s="17">
        <v>0.116810901557453</v>
      </c>
      <c r="AX2844" s="17">
        <v>5.07121527999898E-2</v>
      </c>
      <c r="AY2844" s="17">
        <v>0.122765520763779</v>
      </c>
      <c r="AZ2844" s="17">
        <v>2.4137845444136899E-2</v>
      </c>
      <c r="BA2844" s="17">
        <v>0.122081272197573</v>
      </c>
      <c r="BB2844" s="17"/>
      <c r="BC2844" s="17">
        <v>0.112925752157603</v>
      </c>
      <c r="BD2844" s="17">
        <v>0.121125803195061</v>
      </c>
      <c r="BE2844" s="17">
        <v>9.1535801180060203E-2</v>
      </c>
      <c r="BF2844" s="17">
        <v>1.1252208499816899E-2</v>
      </c>
      <c r="BG2844" s="17">
        <v>0.430120024534348</v>
      </c>
    </row>
    <row r="2845" spans="2:59" x14ac:dyDescent="0.35">
      <c r="B2845" t="s">
        <v>141</v>
      </c>
      <c r="C2845" s="17">
        <v>0.54741071662749496</v>
      </c>
      <c r="D2845" s="17">
        <v>0.51471483361455705</v>
      </c>
      <c r="E2845" s="17">
        <v>0.57487174456088397</v>
      </c>
      <c r="F2845" s="17"/>
      <c r="G2845" s="17">
        <v>0.62010248934008105</v>
      </c>
      <c r="H2845" s="17">
        <v>0.485714539828141</v>
      </c>
      <c r="I2845" s="17">
        <v>0.60839857998670899</v>
      </c>
      <c r="J2845" s="17">
        <v>0.56585255220350705</v>
      </c>
      <c r="K2845" s="17">
        <v>0.41273100997762202</v>
      </c>
      <c r="L2845" s="17">
        <v>0.55047127222230596</v>
      </c>
      <c r="M2845" s="17"/>
      <c r="N2845" s="17">
        <v>0.60640190162182805</v>
      </c>
      <c r="O2845" s="17">
        <v>0.58650533302058105</v>
      </c>
      <c r="P2845" s="17">
        <v>0.56335430420194399</v>
      </c>
      <c r="Q2845" s="17">
        <v>0.425944547473735</v>
      </c>
      <c r="R2845" s="17"/>
      <c r="S2845" s="17">
        <v>0.61706080355751802</v>
      </c>
      <c r="T2845" s="17">
        <v>0.43592149683131398</v>
      </c>
      <c r="U2845" s="17">
        <v>0.63086535583561099</v>
      </c>
      <c r="V2845" s="17">
        <v>0.51701301604098304</v>
      </c>
      <c r="W2845" s="17">
        <v>0.62234279728265296</v>
      </c>
      <c r="X2845" s="17">
        <v>0.48303016557848899</v>
      </c>
      <c r="Y2845" s="17">
        <v>0.46494982926019102</v>
      </c>
      <c r="Z2845" s="17">
        <v>0.39351338036584299</v>
      </c>
      <c r="AA2845" s="17">
        <v>0.56107756052327495</v>
      </c>
      <c r="AB2845" s="17">
        <v>0.60629488839108803</v>
      </c>
      <c r="AC2845" s="17">
        <v>0.65992718935670203</v>
      </c>
      <c r="AD2845" s="17">
        <v>0.57431958954120299</v>
      </c>
      <c r="AE2845" s="17"/>
      <c r="AF2845" s="17">
        <v>0.50554659345970898</v>
      </c>
      <c r="AG2845" s="17">
        <v>0.59772200076599102</v>
      </c>
      <c r="AH2845" s="17">
        <v>0.53735560406265603</v>
      </c>
      <c r="AI2845" s="17"/>
      <c r="AJ2845" s="17">
        <v>0.46614184683609999</v>
      </c>
      <c r="AK2845" s="17">
        <v>0.61586515624842797</v>
      </c>
      <c r="AL2845" s="17">
        <v>0.72735567752890096</v>
      </c>
      <c r="AM2845" s="17">
        <v>0.488872331898282</v>
      </c>
      <c r="AN2845" s="17">
        <v>0.49496335469681402</v>
      </c>
      <c r="AO2845" s="17"/>
      <c r="AP2845" s="17">
        <v>0.40268884181433501</v>
      </c>
      <c r="AQ2845" s="17">
        <v>0.60197373420635203</v>
      </c>
      <c r="AR2845" s="17">
        <v>0.75025315940027804</v>
      </c>
      <c r="AS2845" s="17">
        <v>0.49644350258106301</v>
      </c>
      <c r="AT2845" s="17">
        <v>0.79813729801133204</v>
      </c>
      <c r="AU2845" s="17"/>
      <c r="AV2845" s="17">
        <v>0.66535558812902795</v>
      </c>
      <c r="AW2845" s="17">
        <v>0.404949139174682</v>
      </c>
      <c r="AX2845" s="17">
        <v>0.68689283730760597</v>
      </c>
      <c r="AY2845" s="17">
        <v>0.46196392242590301</v>
      </c>
      <c r="AZ2845" s="17">
        <v>0.78978154352840801</v>
      </c>
      <c r="BA2845" s="17">
        <v>0.38066190578650799</v>
      </c>
      <c r="BB2845" s="17"/>
      <c r="BC2845" s="17">
        <v>0.47886546524267698</v>
      </c>
      <c r="BD2845" s="17">
        <v>0.52635418735335004</v>
      </c>
      <c r="BE2845" s="17">
        <v>0.589018799351957</v>
      </c>
      <c r="BF2845" s="17">
        <v>0.74627209849124199</v>
      </c>
      <c r="BG2845" s="17">
        <v>0.139759950931304</v>
      </c>
    </row>
    <row r="2846" spans="2:59" x14ac:dyDescent="0.35">
      <c r="C2846" s="17"/>
      <c r="D2846" s="17"/>
      <c r="E2846" s="17"/>
      <c r="F2846" s="17"/>
      <c r="G2846" s="17"/>
      <c r="H2846" s="17"/>
      <c r="I2846" s="17"/>
      <c r="J2846" s="17"/>
      <c r="K2846" s="17"/>
      <c r="L2846" s="17"/>
      <c r="M2846" s="17"/>
      <c r="N2846" s="17"/>
      <c r="O2846" s="17"/>
      <c r="P2846" s="17"/>
      <c r="Q2846" s="17"/>
      <c r="R2846" s="17"/>
      <c r="S2846" s="17"/>
      <c r="T2846" s="17"/>
      <c r="U2846" s="17"/>
      <c r="V2846" s="17"/>
      <c r="W2846" s="17"/>
      <c r="X2846" s="17"/>
      <c r="Y2846" s="17"/>
      <c r="Z2846" s="17"/>
      <c r="AA2846" s="17"/>
      <c r="AB2846" s="17"/>
      <c r="AC2846" s="17"/>
      <c r="AD2846" s="17"/>
      <c r="AE2846" s="17"/>
      <c r="AF2846" s="17"/>
      <c r="AG2846" s="17"/>
      <c r="AH2846" s="17"/>
      <c r="AI2846" s="17"/>
      <c r="AJ2846" s="17"/>
      <c r="AK2846" s="17"/>
      <c r="AL2846" s="17"/>
      <c r="AM2846" s="17"/>
      <c r="AN2846" s="17"/>
      <c r="AO2846" s="17"/>
      <c r="AP2846" s="17"/>
      <c r="AQ2846" s="17"/>
      <c r="AR2846" s="17"/>
      <c r="AS2846" s="17"/>
      <c r="AT2846" s="17"/>
      <c r="AU2846" s="17"/>
      <c r="AV2846" s="17"/>
      <c r="AW2846" s="17"/>
      <c r="AX2846" s="17"/>
      <c r="AY2846" s="17"/>
      <c r="AZ2846" s="17"/>
      <c r="BA2846" s="17"/>
      <c r="BB2846" s="17"/>
      <c r="BC2846" s="17"/>
      <c r="BD2846" s="17"/>
      <c r="BE2846" s="17"/>
      <c r="BF2846" s="17"/>
      <c r="BG2846" s="17"/>
    </row>
    <row r="2847" spans="2:59" x14ac:dyDescent="0.35">
      <c r="B2847" s="6" t="s">
        <v>819</v>
      </c>
      <c r="C2847" s="17"/>
      <c r="D2847" s="17"/>
      <c r="E2847" s="17"/>
      <c r="F2847" s="17"/>
      <c r="G2847" s="17"/>
      <c r="H2847" s="17"/>
      <c r="I2847" s="17"/>
      <c r="J2847" s="17"/>
      <c r="K2847" s="17"/>
      <c r="L2847" s="17"/>
      <c r="M2847" s="17"/>
      <c r="N2847" s="17"/>
      <c r="O2847" s="17"/>
      <c r="P2847" s="17"/>
      <c r="Q2847" s="17"/>
      <c r="R2847" s="17"/>
      <c r="S2847" s="17"/>
      <c r="T2847" s="17"/>
      <c r="U2847" s="17"/>
      <c r="V2847" s="17"/>
      <c r="W2847" s="17"/>
      <c r="X2847" s="17"/>
      <c r="Y2847" s="17"/>
      <c r="Z2847" s="17"/>
      <c r="AA2847" s="17"/>
      <c r="AB2847" s="17"/>
      <c r="AC2847" s="17"/>
      <c r="AD2847" s="17"/>
      <c r="AE2847" s="17"/>
      <c r="AF2847" s="17"/>
      <c r="AG2847" s="17"/>
      <c r="AH2847" s="17"/>
      <c r="AI2847" s="17"/>
      <c r="AJ2847" s="17"/>
      <c r="AK2847" s="17"/>
      <c r="AL2847" s="17"/>
      <c r="AM2847" s="17"/>
      <c r="AN2847" s="17"/>
      <c r="AO2847" s="17"/>
      <c r="AP2847" s="17"/>
      <c r="AQ2847" s="17"/>
      <c r="AR2847" s="17"/>
      <c r="AS2847" s="17"/>
      <c r="AT2847" s="17"/>
      <c r="AU2847" s="17"/>
      <c r="AV2847" s="17"/>
      <c r="AW2847" s="17"/>
      <c r="AX2847" s="17"/>
      <c r="AY2847" s="17"/>
      <c r="AZ2847" s="17"/>
      <c r="BA2847" s="17"/>
      <c r="BB2847" s="17"/>
      <c r="BC2847" s="17"/>
      <c r="BD2847" s="17"/>
      <c r="BE2847" s="17"/>
      <c r="BF2847" s="17"/>
      <c r="BG2847" s="17"/>
    </row>
    <row r="2848" spans="2:59" x14ac:dyDescent="0.35">
      <c r="B2848" s="24" t="s">
        <v>724</v>
      </c>
      <c r="C2848" s="17"/>
      <c r="D2848" s="17"/>
      <c r="E2848" s="17"/>
      <c r="F2848" s="17"/>
      <c r="G2848" s="17"/>
      <c r="H2848" s="17"/>
      <c r="I2848" s="17"/>
      <c r="J2848" s="17"/>
      <c r="K2848" s="17"/>
      <c r="L2848" s="17"/>
      <c r="M2848" s="17"/>
      <c r="N2848" s="17"/>
      <c r="O2848" s="17"/>
      <c r="P2848" s="17"/>
      <c r="Q2848" s="17"/>
      <c r="R2848" s="17"/>
      <c r="S2848" s="17"/>
      <c r="T2848" s="17"/>
      <c r="U2848" s="17"/>
      <c r="V2848" s="17"/>
      <c r="W2848" s="17"/>
      <c r="X2848" s="17"/>
      <c r="Y2848" s="17"/>
      <c r="Z2848" s="17"/>
      <c r="AA2848" s="17"/>
      <c r="AB2848" s="17"/>
      <c r="AC2848" s="17"/>
      <c r="AD2848" s="17"/>
      <c r="AE2848" s="17"/>
      <c r="AF2848" s="17"/>
      <c r="AG2848" s="17"/>
      <c r="AH2848" s="17"/>
      <c r="AI2848" s="17"/>
      <c r="AJ2848" s="17"/>
      <c r="AK2848" s="17"/>
      <c r="AL2848" s="17"/>
      <c r="AM2848" s="17"/>
      <c r="AN2848" s="17"/>
      <c r="AO2848" s="17"/>
      <c r="AP2848" s="17"/>
      <c r="AQ2848" s="17"/>
      <c r="AR2848" s="17"/>
      <c r="AS2848" s="17"/>
      <c r="AT2848" s="17"/>
      <c r="AU2848" s="17"/>
      <c r="AV2848" s="17"/>
      <c r="AW2848" s="17"/>
      <c r="AX2848" s="17"/>
      <c r="AY2848" s="17"/>
      <c r="AZ2848" s="17"/>
      <c r="BA2848" s="17"/>
      <c r="BB2848" s="17"/>
      <c r="BC2848" s="17"/>
      <c r="BD2848" s="17"/>
      <c r="BE2848" s="17"/>
      <c r="BF2848" s="17"/>
      <c r="BG2848" s="17"/>
    </row>
    <row r="2849" spans="2:59" x14ac:dyDescent="0.35">
      <c r="B2849" t="s">
        <v>323</v>
      </c>
      <c r="C2849" s="17">
        <v>0.47833422953841498</v>
      </c>
      <c r="D2849" s="17">
        <v>0.467419447599567</v>
      </c>
      <c r="E2849" s="17">
        <v>0.48459793806941098</v>
      </c>
      <c r="F2849" s="17"/>
      <c r="G2849" s="17">
        <v>0.50910668731709197</v>
      </c>
      <c r="H2849" s="17">
        <v>0.49042765869303101</v>
      </c>
      <c r="I2849" s="17">
        <v>0.49397192608454799</v>
      </c>
      <c r="J2849" s="17">
        <v>0.48477890683097602</v>
      </c>
      <c r="K2849" s="17">
        <v>0.46607142614255598</v>
      </c>
      <c r="L2849" s="17">
        <v>0.43711691358177202</v>
      </c>
      <c r="M2849" s="17"/>
      <c r="N2849" s="17">
        <v>0.49104799431594298</v>
      </c>
      <c r="O2849" s="17">
        <v>0.44513958186310698</v>
      </c>
      <c r="P2849" s="17">
        <v>0.48414712193527598</v>
      </c>
      <c r="Q2849" s="17">
        <v>0.49987457319504502</v>
      </c>
      <c r="R2849" s="17"/>
      <c r="S2849" s="17">
        <v>0.56488620375866805</v>
      </c>
      <c r="T2849" s="17">
        <v>0.50034874895690695</v>
      </c>
      <c r="U2849" s="17">
        <v>0.40791534956555497</v>
      </c>
      <c r="V2849" s="17">
        <v>0.36408968817644399</v>
      </c>
      <c r="W2849" s="17">
        <v>0.49198378767480899</v>
      </c>
      <c r="X2849" s="17">
        <v>0.418152434307209</v>
      </c>
      <c r="Y2849" s="17">
        <v>0.52888233635969895</v>
      </c>
      <c r="Z2849" s="17">
        <v>0.48173258347359998</v>
      </c>
      <c r="AA2849" s="17">
        <v>0.457439934646099</v>
      </c>
      <c r="AB2849" s="17">
        <v>0.45912610340911503</v>
      </c>
      <c r="AC2849" s="17">
        <v>0.538148476399534</v>
      </c>
      <c r="AD2849" s="17">
        <v>0.55841642742478004</v>
      </c>
      <c r="AE2849" s="17"/>
      <c r="AF2849" s="17">
        <v>0.46040534657753401</v>
      </c>
      <c r="AG2849" s="17">
        <v>0.49047730469774498</v>
      </c>
      <c r="AH2849" s="17">
        <v>0.51628147461745</v>
      </c>
      <c r="AI2849" s="17"/>
      <c r="AJ2849" s="17">
        <v>0.43357124346007497</v>
      </c>
      <c r="AK2849" s="17">
        <v>0.51779452739724297</v>
      </c>
      <c r="AL2849" s="17">
        <v>0.52613642071338695</v>
      </c>
      <c r="AM2849" s="17">
        <v>0.39179540551320902</v>
      </c>
      <c r="AN2849" s="17">
        <v>0.46790499588212198</v>
      </c>
      <c r="AO2849" s="17"/>
      <c r="AP2849" s="17">
        <v>0.41623682911133297</v>
      </c>
      <c r="AQ2849" s="17">
        <v>0.51748992719280296</v>
      </c>
      <c r="AR2849" s="17">
        <v>0.47194673644964402</v>
      </c>
      <c r="AS2849" s="17">
        <v>0.42291953091464102</v>
      </c>
      <c r="AT2849" s="17">
        <v>0.58256312414358802</v>
      </c>
      <c r="AU2849" s="17"/>
      <c r="AV2849" s="17">
        <v>0.55354155775110303</v>
      </c>
      <c r="AW2849" s="17">
        <v>0.43298907568258699</v>
      </c>
      <c r="AX2849" s="17">
        <v>0.54795379799468102</v>
      </c>
      <c r="AY2849" s="17">
        <v>0.40023726718416403</v>
      </c>
      <c r="AZ2849" s="17">
        <v>0.58899119170194103</v>
      </c>
      <c r="BA2849" s="17">
        <v>0.325506310204217</v>
      </c>
      <c r="BB2849" s="17"/>
      <c r="BC2849" s="17">
        <v>0.47179892574809601</v>
      </c>
      <c r="BD2849" s="17">
        <v>0.46257435269377301</v>
      </c>
      <c r="BE2849" s="17">
        <v>0.545725013050264</v>
      </c>
      <c r="BF2849" s="17">
        <v>0.46872782242363897</v>
      </c>
      <c r="BG2849" s="17">
        <v>0.38959992489402101</v>
      </c>
    </row>
    <row r="2850" spans="2:59" x14ac:dyDescent="0.35">
      <c r="B2850" t="s">
        <v>324</v>
      </c>
      <c r="C2850" s="17">
        <v>0.35752179434506498</v>
      </c>
      <c r="D2850" s="17">
        <v>0.33036158784506597</v>
      </c>
      <c r="E2850" s="17">
        <v>0.38608039225028901</v>
      </c>
      <c r="F2850" s="17"/>
      <c r="G2850" s="17">
        <v>0.28130111732401603</v>
      </c>
      <c r="H2850" s="17">
        <v>0.31696513118432601</v>
      </c>
      <c r="I2850" s="17">
        <v>0.37272937294994402</v>
      </c>
      <c r="J2850" s="17">
        <v>0.37443344366007802</v>
      </c>
      <c r="K2850" s="17">
        <v>0.34485551649994201</v>
      </c>
      <c r="L2850" s="17">
        <v>0.41941002428643198</v>
      </c>
      <c r="M2850" s="17"/>
      <c r="N2850" s="17">
        <v>0.36157979001059298</v>
      </c>
      <c r="O2850" s="17">
        <v>0.40343780952146102</v>
      </c>
      <c r="P2850" s="17">
        <v>0.32404484826799101</v>
      </c>
      <c r="Q2850" s="17">
        <v>0.327751111219313</v>
      </c>
      <c r="R2850" s="17"/>
      <c r="S2850" s="17">
        <v>0.278655298416079</v>
      </c>
      <c r="T2850" s="17">
        <v>0.32620567663356498</v>
      </c>
      <c r="U2850" s="17">
        <v>0.43137573042243099</v>
      </c>
      <c r="V2850" s="17">
        <v>0.35348903410118898</v>
      </c>
      <c r="W2850" s="17">
        <v>0.39856413445227201</v>
      </c>
      <c r="X2850" s="17">
        <v>0.40292208592819001</v>
      </c>
      <c r="Y2850" s="17">
        <v>0.34670038464840902</v>
      </c>
      <c r="Z2850" s="17">
        <v>0.33563646888400001</v>
      </c>
      <c r="AA2850" s="17">
        <v>0.40640013506704398</v>
      </c>
      <c r="AB2850" s="17">
        <v>0.39156719981494098</v>
      </c>
      <c r="AC2850" s="17">
        <v>0.370350476016647</v>
      </c>
      <c r="AD2850" s="17">
        <v>0.20246682844074801</v>
      </c>
      <c r="AE2850" s="17"/>
      <c r="AF2850" s="17">
        <v>0.37728037009098397</v>
      </c>
      <c r="AG2850" s="17">
        <v>0.35685298120216702</v>
      </c>
      <c r="AH2850" s="17">
        <v>0.30281546931268999</v>
      </c>
      <c r="AI2850" s="17"/>
      <c r="AJ2850" s="17">
        <v>0.40275982146345901</v>
      </c>
      <c r="AK2850" s="17">
        <v>0.36865722705388199</v>
      </c>
      <c r="AL2850" s="17">
        <v>0.27197278195311297</v>
      </c>
      <c r="AM2850" s="17">
        <v>0.32824996442639198</v>
      </c>
      <c r="AN2850" s="17">
        <v>0.39498840736799501</v>
      </c>
      <c r="AO2850" s="17"/>
      <c r="AP2850" s="17">
        <v>0.38842518711532198</v>
      </c>
      <c r="AQ2850" s="17">
        <v>0.376115375901865</v>
      </c>
      <c r="AR2850" s="17">
        <v>0.36997490941769501</v>
      </c>
      <c r="AS2850" s="17">
        <v>0.41291908715988801</v>
      </c>
      <c r="AT2850" s="17">
        <v>0.163256953847181</v>
      </c>
      <c r="AU2850" s="17"/>
      <c r="AV2850" s="17">
        <v>0.35205940606956299</v>
      </c>
      <c r="AW2850" s="17">
        <v>0.38839122733373899</v>
      </c>
      <c r="AX2850" s="17">
        <v>0.33822705349204302</v>
      </c>
      <c r="AY2850" s="17">
        <v>0.41605592929524499</v>
      </c>
      <c r="AZ2850" s="17">
        <v>0.159098450858006</v>
      </c>
      <c r="BA2850" s="17">
        <v>0.35752656193774701</v>
      </c>
      <c r="BB2850" s="17"/>
      <c r="BC2850" s="17">
        <v>0.39232740365745999</v>
      </c>
      <c r="BD2850" s="17">
        <v>0.36850319889779598</v>
      </c>
      <c r="BE2850" s="17">
        <v>0.30314568079494197</v>
      </c>
      <c r="BF2850" s="17">
        <v>0.40305677754324398</v>
      </c>
      <c r="BG2850" s="17">
        <v>0.32641869774061799</v>
      </c>
    </row>
    <row r="2851" spans="2:59" x14ac:dyDescent="0.35">
      <c r="B2851" t="s">
        <v>325</v>
      </c>
      <c r="C2851" s="17">
        <v>0.10714811770156001</v>
      </c>
      <c r="D2851" s="17">
        <v>0.13423069208060001</v>
      </c>
      <c r="E2851" s="17">
        <v>8.2303891556813905E-2</v>
      </c>
      <c r="F2851" s="17"/>
      <c r="G2851" s="17">
        <v>0.13878234012329099</v>
      </c>
      <c r="H2851" s="17">
        <v>9.7264870872240894E-2</v>
      </c>
      <c r="I2851" s="17">
        <v>7.5927807326941196E-2</v>
      </c>
      <c r="J2851" s="17">
        <v>9.6881517112689997E-2</v>
      </c>
      <c r="K2851" s="17">
        <v>0.11776239531992901</v>
      </c>
      <c r="L2851" s="17">
        <v>0.119346040117265</v>
      </c>
      <c r="M2851" s="17"/>
      <c r="N2851" s="17">
        <v>9.7281199037758906E-2</v>
      </c>
      <c r="O2851" s="17">
        <v>0.12993192830529601</v>
      </c>
      <c r="P2851" s="17">
        <v>0.120019641683637</v>
      </c>
      <c r="Q2851" s="17">
        <v>8.1273314472911501E-2</v>
      </c>
      <c r="R2851" s="17"/>
      <c r="S2851" s="17">
        <v>8.1926446639881703E-2</v>
      </c>
      <c r="T2851" s="17">
        <v>0.116139853052368</v>
      </c>
      <c r="U2851" s="17">
        <v>0.12325549320909</v>
      </c>
      <c r="V2851" s="17">
        <v>0.20873321208950299</v>
      </c>
      <c r="W2851" s="17">
        <v>5.3227974267628902E-2</v>
      </c>
      <c r="X2851" s="17">
        <v>9.3021430756079396E-2</v>
      </c>
      <c r="Y2851" s="17">
        <v>5.7762728448179403E-2</v>
      </c>
      <c r="Z2851" s="17">
        <v>0.14929492315631801</v>
      </c>
      <c r="AA2851" s="17">
        <v>7.6147851455027102E-2</v>
      </c>
      <c r="AB2851" s="17">
        <v>0.13536773203640401</v>
      </c>
      <c r="AC2851" s="17">
        <v>6.6339136787569197E-2</v>
      </c>
      <c r="AD2851" s="17">
        <v>0.19525966569210501</v>
      </c>
      <c r="AE2851" s="17"/>
      <c r="AF2851" s="17">
        <v>0.11282544373572501</v>
      </c>
      <c r="AG2851" s="17">
        <v>0.10492418328919</v>
      </c>
      <c r="AH2851" s="17">
        <v>8.3480055933808001E-2</v>
      </c>
      <c r="AI2851" s="17"/>
      <c r="AJ2851" s="17">
        <v>0.110693452786646</v>
      </c>
      <c r="AK2851" s="17">
        <v>5.51703545249837E-2</v>
      </c>
      <c r="AL2851" s="17">
        <v>0.126460786794208</v>
      </c>
      <c r="AM2851" s="17">
        <v>0.14328246048128601</v>
      </c>
      <c r="AN2851" s="17">
        <v>9.7063007412561506E-2</v>
      </c>
      <c r="AO2851" s="17"/>
      <c r="AP2851" s="17">
        <v>0.11999709304467</v>
      </c>
      <c r="AQ2851" s="17">
        <v>6.0213770679738397E-2</v>
      </c>
      <c r="AR2851" s="17">
        <v>0.10493711572917</v>
      </c>
      <c r="AS2851" s="17">
        <v>0.11252651297289799</v>
      </c>
      <c r="AT2851" s="17">
        <v>0.159377084373373</v>
      </c>
      <c r="AU2851" s="17"/>
      <c r="AV2851" s="17">
        <v>6.1761113436482301E-2</v>
      </c>
      <c r="AW2851" s="17">
        <v>0.100043779452091</v>
      </c>
      <c r="AX2851" s="17">
        <v>9.9588437964858501E-2</v>
      </c>
      <c r="AY2851" s="17">
        <v>0.138008399379001</v>
      </c>
      <c r="AZ2851" s="17">
        <v>0.17585552630656801</v>
      </c>
      <c r="BA2851" s="17">
        <v>0.16772693844359801</v>
      </c>
      <c r="BB2851" s="17"/>
      <c r="BC2851" s="17">
        <v>0.10166771792488501</v>
      </c>
      <c r="BD2851" s="17">
        <v>8.8988134374878694E-2</v>
      </c>
      <c r="BE2851" s="17">
        <v>0.100882577752925</v>
      </c>
      <c r="BF2851" s="17">
        <v>8.5317315654990705E-2</v>
      </c>
      <c r="BG2851" s="17">
        <v>0.165979613707468</v>
      </c>
    </row>
    <row r="2852" spans="2:59" x14ac:dyDescent="0.35">
      <c r="B2852" t="s">
        <v>326</v>
      </c>
      <c r="C2852" s="17">
        <v>1.9775386936104401E-2</v>
      </c>
      <c r="D2852" s="17">
        <v>2.5793118652757501E-2</v>
      </c>
      <c r="E2852" s="17">
        <v>1.42234168626259E-2</v>
      </c>
      <c r="F2852" s="17"/>
      <c r="G2852" s="17">
        <v>4.1168972866362299E-2</v>
      </c>
      <c r="H2852" s="17">
        <v>3.9192656785756702E-2</v>
      </c>
      <c r="I2852" s="17">
        <v>2.04389637005623E-2</v>
      </c>
      <c r="J2852" s="17">
        <v>1.49692876372208E-2</v>
      </c>
      <c r="K2852" s="17">
        <v>1.11375678765633E-2</v>
      </c>
      <c r="L2852" s="17">
        <v>0</v>
      </c>
      <c r="M2852" s="17"/>
      <c r="N2852" s="17">
        <v>4.4379384986321803E-2</v>
      </c>
      <c r="O2852" s="17">
        <v>5.4937274713871996E-3</v>
      </c>
      <c r="P2852" s="17">
        <v>1.7824858500892601E-2</v>
      </c>
      <c r="Q2852" s="17">
        <v>1.20223544544632E-2</v>
      </c>
      <c r="R2852" s="17"/>
      <c r="S2852" s="17">
        <v>4.6948135387496398E-2</v>
      </c>
      <c r="T2852" s="17">
        <v>2.3213115759459699E-2</v>
      </c>
      <c r="U2852" s="17">
        <v>0</v>
      </c>
      <c r="V2852" s="17">
        <v>1.7584765170721401E-2</v>
      </c>
      <c r="W2852" s="17">
        <v>3.7846401762632299E-2</v>
      </c>
      <c r="X2852" s="17">
        <v>0</v>
      </c>
      <c r="Y2852" s="17">
        <v>5.0513074212357303E-2</v>
      </c>
      <c r="Z2852" s="17">
        <v>0</v>
      </c>
      <c r="AA2852" s="17">
        <v>1.1997547852247501E-2</v>
      </c>
      <c r="AB2852" s="17">
        <v>0</v>
      </c>
      <c r="AC2852" s="17">
        <v>0</v>
      </c>
      <c r="AD2852" s="17">
        <v>0</v>
      </c>
      <c r="AE2852" s="17"/>
      <c r="AF2852" s="17">
        <v>1.6635705480156401E-2</v>
      </c>
      <c r="AG2852" s="17">
        <v>1.88865585724214E-2</v>
      </c>
      <c r="AH2852" s="17">
        <v>2.6145442640326099E-2</v>
      </c>
      <c r="AI2852" s="17"/>
      <c r="AJ2852" s="17">
        <v>2.5621687159082699E-2</v>
      </c>
      <c r="AK2852" s="17">
        <v>2.0912543343245701E-2</v>
      </c>
      <c r="AL2852" s="17">
        <v>1.40573840434747E-2</v>
      </c>
      <c r="AM2852" s="17">
        <v>5.5825866648295502E-2</v>
      </c>
      <c r="AN2852" s="17">
        <v>0</v>
      </c>
      <c r="AO2852" s="17"/>
      <c r="AP2852" s="17">
        <v>3.1784826826561897E-2</v>
      </c>
      <c r="AQ2852" s="17">
        <v>1.8496075755610301E-2</v>
      </c>
      <c r="AR2852" s="17">
        <v>1.8240539378950201E-2</v>
      </c>
      <c r="AS2852" s="17">
        <v>1.9215407771671099E-2</v>
      </c>
      <c r="AT2852" s="17">
        <v>1.88119084482915E-2</v>
      </c>
      <c r="AU2852" s="17"/>
      <c r="AV2852" s="17">
        <v>1.3696249661399399E-2</v>
      </c>
      <c r="AW2852" s="17">
        <v>3.7868946955018697E-2</v>
      </c>
      <c r="AX2852" s="17">
        <v>0</v>
      </c>
      <c r="AY2852" s="17">
        <v>7.3024102140978996E-3</v>
      </c>
      <c r="AZ2852" s="17">
        <v>1.50917056494544E-2</v>
      </c>
      <c r="BA2852" s="17">
        <v>5.4823146789450099E-2</v>
      </c>
      <c r="BB2852" s="17"/>
      <c r="BC2852" s="17">
        <v>0</v>
      </c>
      <c r="BD2852" s="17">
        <v>2.4786496290368401E-2</v>
      </c>
      <c r="BE2852" s="17">
        <v>2.27363272081599E-2</v>
      </c>
      <c r="BF2852" s="17">
        <v>3.16458758783092E-2</v>
      </c>
      <c r="BG2852" s="17">
        <v>0.118001763657894</v>
      </c>
    </row>
    <row r="2853" spans="2:59" x14ac:dyDescent="0.35">
      <c r="B2853" t="s">
        <v>327</v>
      </c>
      <c r="C2853" s="17">
        <v>8.7898669799463692E-3</v>
      </c>
      <c r="D2853" s="17">
        <v>1.81310822380235E-2</v>
      </c>
      <c r="E2853" s="17">
        <v>0</v>
      </c>
      <c r="F2853" s="17"/>
      <c r="G2853" s="17">
        <v>2.1638449354207601E-2</v>
      </c>
      <c r="H2853" s="17">
        <v>1.7694265623494299E-2</v>
      </c>
      <c r="I2853" s="17">
        <v>0</v>
      </c>
      <c r="J2853" s="17">
        <v>0</v>
      </c>
      <c r="K2853" s="17">
        <v>2.34926407880491E-2</v>
      </c>
      <c r="L2853" s="17">
        <v>0</v>
      </c>
      <c r="M2853" s="17"/>
      <c r="N2853" s="17">
        <v>0</v>
      </c>
      <c r="O2853" s="17">
        <v>5.3312740200361997E-3</v>
      </c>
      <c r="P2853" s="17">
        <v>1.2804421928853201E-2</v>
      </c>
      <c r="Q2853" s="17">
        <v>1.82873956520847E-2</v>
      </c>
      <c r="R2853" s="17"/>
      <c r="S2853" s="17">
        <v>0</v>
      </c>
      <c r="T2853" s="17">
        <v>1.15428398721823E-2</v>
      </c>
      <c r="U2853" s="17">
        <v>1.8282703477000999E-2</v>
      </c>
      <c r="V2853" s="17">
        <v>1.7424910095659701E-2</v>
      </c>
      <c r="W2853" s="17">
        <v>0</v>
      </c>
      <c r="X2853" s="17">
        <v>1.85363230990345E-2</v>
      </c>
      <c r="Y2853" s="17">
        <v>0</v>
      </c>
      <c r="Z2853" s="17">
        <v>0</v>
      </c>
      <c r="AA2853" s="17">
        <v>1.28538657190626E-2</v>
      </c>
      <c r="AB2853" s="17">
        <v>0</v>
      </c>
      <c r="AC2853" s="17">
        <v>2.5161910796249801E-2</v>
      </c>
      <c r="AD2853" s="17">
        <v>0</v>
      </c>
      <c r="AE2853" s="17"/>
      <c r="AF2853" s="17">
        <v>0</v>
      </c>
      <c r="AG2853" s="17">
        <v>1.08544462690198E-2</v>
      </c>
      <c r="AH2853" s="17">
        <v>8.1284714712785595E-3</v>
      </c>
      <c r="AI2853" s="17"/>
      <c r="AJ2853" s="17">
        <v>1.2247217764500299E-2</v>
      </c>
      <c r="AK2853" s="17">
        <v>6.1280302658434302E-3</v>
      </c>
      <c r="AL2853" s="17">
        <v>0</v>
      </c>
      <c r="AM2853" s="17">
        <v>0</v>
      </c>
      <c r="AN2853" s="17">
        <v>0</v>
      </c>
      <c r="AO2853" s="17"/>
      <c r="AP2853" s="17">
        <v>9.3658478783669504E-3</v>
      </c>
      <c r="AQ2853" s="17">
        <v>4.6563324181207203E-3</v>
      </c>
      <c r="AR2853" s="17">
        <v>1.9292542601703402E-2</v>
      </c>
      <c r="AS2853" s="17">
        <v>1.9297778094975598E-2</v>
      </c>
      <c r="AT2853" s="17">
        <v>0</v>
      </c>
      <c r="AU2853" s="17"/>
      <c r="AV2853" s="17">
        <v>5.4975202758523502E-3</v>
      </c>
      <c r="AW2853" s="17">
        <v>1.65653490839924E-2</v>
      </c>
      <c r="AX2853" s="17">
        <v>0</v>
      </c>
      <c r="AY2853" s="17">
        <v>1.55528033303534E-2</v>
      </c>
      <c r="AZ2853" s="17">
        <v>0</v>
      </c>
      <c r="BA2853" s="17">
        <v>1.5469168737964299E-2</v>
      </c>
      <c r="BB2853" s="17"/>
      <c r="BC2853" s="17">
        <v>1.7505160609202E-2</v>
      </c>
      <c r="BD2853" s="17">
        <v>1.44831218736359E-2</v>
      </c>
      <c r="BE2853" s="17">
        <v>0</v>
      </c>
      <c r="BF2853" s="17">
        <v>1.1252208499816899E-2</v>
      </c>
      <c r="BG2853" s="17">
        <v>0</v>
      </c>
    </row>
    <row r="2854" spans="2:59" x14ac:dyDescent="0.35">
      <c r="B2854" t="s">
        <v>815</v>
      </c>
      <c r="C2854" s="17">
        <v>2.8430604498908899E-2</v>
      </c>
      <c r="D2854" s="17">
        <v>2.40640715839853E-2</v>
      </c>
      <c r="E2854" s="17">
        <v>3.2794361260861202E-2</v>
      </c>
      <c r="F2854" s="17"/>
      <c r="G2854" s="17">
        <v>8.0024330150309797E-3</v>
      </c>
      <c r="H2854" s="17">
        <v>3.8455416841151502E-2</v>
      </c>
      <c r="I2854" s="17">
        <v>3.69319299380041E-2</v>
      </c>
      <c r="J2854" s="17">
        <v>2.8936844759035601E-2</v>
      </c>
      <c r="K2854" s="17">
        <v>3.6680453372960498E-2</v>
      </c>
      <c r="L2854" s="17">
        <v>2.4127022014530802E-2</v>
      </c>
      <c r="M2854" s="17"/>
      <c r="N2854" s="17">
        <v>5.7116316493834203E-3</v>
      </c>
      <c r="O2854" s="17">
        <v>1.0665678818712001E-2</v>
      </c>
      <c r="P2854" s="17">
        <v>4.1159107683350502E-2</v>
      </c>
      <c r="Q2854" s="17">
        <v>6.0791251006183197E-2</v>
      </c>
      <c r="R2854" s="17"/>
      <c r="S2854" s="17">
        <v>2.7583915797874201E-2</v>
      </c>
      <c r="T2854" s="17">
        <v>2.2549765725517701E-2</v>
      </c>
      <c r="U2854" s="17">
        <v>1.9170723325923501E-2</v>
      </c>
      <c r="V2854" s="17">
        <v>3.8678390366483198E-2</v>
      </c>
      <c r="W2854" s="17">
        <v>1.8377701842657301E-2</v>
      </c>
      <c r="X2854" s="17">
        <v>6.7367725909487905E-2</v>
      </c>
      <c r="Y2854" s="17">
        <v>1.61414763313554E-2</v>
      </c>
      <c r="Z2854" s="17">
        <v>3.3336024486081403E-2</v>
      </c>
      <c r="AA2854" s="17">
        <v>3.5160665260519502E-2</v>
      </c>
      <c r="AB2854" s="17">
        <v>1.393896473954E-2</v>
      </c>
      <c r="AC2854" s="17">
        <v>0</v>
      </c>
      <c r="AD2854" s="17">
        <v>4.3857078442367303E-2</v>
      </c>
      <c r="AE2854" s="17"/>
      <c r="AF2854" s="17">
        <v>3.2853134115600702E-2</v>
      </c>
      <c r="AG2854" s="17">
        <v>1.8004525969456699E-2</v>
      </c>
      <c r="AH2854" s="17">
        <v>6.3149086024447895E-2</v>
      </c>
      <c r="AI2854" s="17"/>
      <c r="AJ2854" s="17">
        <v>1.51065773662375E-2</v>
      </c>
      <c r="AK2854" s="17">
        <v>3.13373174148023E-2</v>
      </c>
      <c r="AL2854" s="17">
        <v>6.1372626495817498E-2</v>
      </c>
      <c r="AM2854" s="17">
        <v>8.0846302930817904E-2</v>
      </c>
      <c r="AN2854" s="17">
        <v>4.0043589337322202E-2</v>
      </c>
      <c r="AO2854" s="17"/>
      <c r="AP2854" s="17">
        <v>3.4190216023746001E-2</v>
      </c>
      <c r="AQ2854" s="17">
        <v>2.3028518051863199E-2</v>
      </c>
      <c r="AR2854" s="17">
        <v>1.5608156422838E-2</v>
      </c>
      <c r="AS2854" s="17">
        <v>1.31216830859256E-2</v>
      </c>
      <c r="AT2854" s="17">
        <v>7.59909291875661E-2</v>
      </c>
      <c r="AU2854" s="17"/>
      <c r="AV2854" s="17">
        <v>1.34441528055998E-2</v>
      </c>
      <c r="AW2854" s="17">
        <v>2.41416214925711E-2</v>
      </c>
      <c r="AX2854" s="17">
        <v>1.4230710548416599E-2</v>
      </c>
      <c r="AY2854" s="17">
        <v>2.2843190597138699E-2</v>
      </c>
      <c r="AZ2854" s="17">
        <v>6.0963125484030198E-2</v>
      </c>
      <c r="BA2854" s="17">
        <v>7.8947873887023207E-2</v>
      </c>
      <c r="BB2854" s="17"/>
      <c r="BC2854" s="17">
        <v>1.67007920603571E-2</v>
      </c>
      <c r="BD2854" s="17">
        <v>4.0664695869548399E-2</v>
      </c>
      <c r="BE2854" s="17">
        <v>2.7510401193709299E-2</v>
      </c>
      <c r="BF2854" s="17">
        <v>0</v>
      </c>
      <c r="BG2854" s="17">
        <v>0</v>
      </c>
    </row>
    <row r="2855" spans="2:59" x14ac:dyDescent="0.35">
      <c r="B2855" t="s">
        <v>328</v>
      </c>
      <c r="C2855" s="17">
        <v>0.83585602388348001</v>
      </c>
      <c r="D2855" s="17">
        <v>0.79778103544463397</v>
      </c>
      <c r="E2855" s="17">
        <v>0.87067833031969899</v>
      </c>
      <c r="F2855" s="17"/>
      <c r="G2855" s="17">
        <v>0.79040780464110805</v>
      </c>
      <c r="H2855" s="17">
        <v>0.80739278987735696</v>
      </c>
      <c r="I2855" s="17">
        <v>0.866701299034492</v>
      </c>
      <c r="J2855" s="17">
        <v>0.85921235049105404</v>
      </c>
      <c r="K2855" s="17">
        <v>0.81092694264249798</v>
      </c>
      <c r="L2855" s="17">
        <v>0.856526937868204</v>
      </c>
      <c r="M2855" s="17"/>
      <c r="N2855" s="17">
        <v>0.85262778432653596</v>
      </c>
      <c r="O2855" s="17">
        <v>0.848577391384569</v>
      </c>
      <c r="P2855" s="17">
        <v>0.80819197020326705</v>
      </c>
      <c r="Q2855" s="17">
        <v>0.82762568441435702</v>
      </c>
      <c r="R2855" s="17"/>
      <c r="S2855" s="17">
        <v>0.84354150217474799</v>
      </c>
      <c r="T2855" s="17">
        <v>0.82655442559047199</v>
      </c>
      <c r="U2855" s="17">
        <v>0.83929107998798502</v>
      </c>
      <c r="V2855" s="17">
        <v>0.71757872227763198</v>
      </c>
      <c r="W2855" s="17">
        <v>0.890547922127082</v>
      </c>
      <c r="X2855" s="17">
        <v>0.82107452023539795</v>
      </c>
      <c r="Y2855" s="17">
        <v>0.87558272100810797</v>
      </c>
      <c r="Z2855" s="17">
        <v>0.81736905235760104</v>
      </c>
      <c r="AA2855" s="17">
        <v>0.86384006971314298</v>
      </c>
      <c r="AB2855" s="17">
        <v>0.85069330322405601</v>
      </c>
      <c r="AC2855" s="17">
        <v>0.90849895241618095</v>
      </c>
      <c r="AD2855" s="17">
        <v>0.76088325586552796</v>
      </c>
      <c r="AE2855" s="17"/>
      <c r="AF2855" s="17">
        <v>0.83768571666851799</v>
      </c>
      <c r="AG2855" s="17">
        <v>0.84733028589991199</v>
      </c>
      <c r="AH2855" s="17">
        <v>0.81909694393013899</v>
      </c>
      <c r="AI2855" s="17"/>
      <c r="AJ2855" s="17">
        <v>0.83633106492353404</v>
      </c>
      <c r="AK2855" s="17">
        <v>0.88645175445112501</v>
      </c>
      <c r="AL2855" s="17">
        <v>0.79810920266649998</v>
      </c>
      <c r="AM2855" s="17">
        <v>0.720045369939601</v>
      </c>
      <c r="AN2855" s="17">
        <v>0.86289340325011599</v>
      </c>
      <c r="AO2855" s="17"/>
      <c r="AP2855" s="17">
        <v>0.80466201622665501</v>
      </c>
      <c r="AQ2855" s="17">
        <v>0.89360530309466701</v>
      </c>
      <c r="AR2855" s="17">
        <v>0.84192164586733798</v>
      </c>
      <c r="AS2855" s="17">
        <v>0.83583861807452997</v>
      </c>
      <c r="AT2855" s="17">
        <v>0.74582007799076999</v>
      </c>
      <c r="AU2855" s="17"/>
      <c r="AV2855" s="17">
        <v>0.90560096382066602</v>
      </c>
      <c r="AW2855" s="17">
        <v>0.82138030301632603</v>
      </c>
      <c r="AX2855" s="17">
        <v>0.88618085148672499</v>
      </c>
      <c r="AY2855" s="17">
        <v>0.81629319647940901</v>
      </c>
      <c r="AZ2855" s="17">
        <v>0.74808964255994803</v>
      </c>
      <c r="BA2855" s="17">
        <v>0.68303287214196495</v>
      </c>
      <c r="BB2855" s="17"/>
      <c r="BC2855" s="17">
        <v>0.864126329405555</v>
      </c>
      <c r="BD2855" s="17">
        <v>0.83107755159156904</v>
      </c>
      <c r="BE2855" s="17">
        <v>0.84887069384520597</v>
      </c>
      <c r="BF2855" s="17">
        <v>0.87178459996688296</v>
      </c>
      <c r="BG2855" s="17">
        <v>0.716018622634638</v>
      </c>
    </row>
    <row r="2856" spans="2:59" x14ac:dyDescent="0.35">
      <c r="B2856" t="s">
        <v>329</v>
      </c>
      <c r="C2856" s="17">
        <v>2.8565253916050699E-2</v>
      </c>
      <c r="D2856" s="17">
        <v>4.3924200890781001E-2</v>
      </c>
      <c r="E2856" s="17">
        <v>1.42234168626259E-2</v>
      </c>
      <c r="F2856" s="17"/>
      <c r="G2856" s="17">
        <v>6.2807422220569994E-2</v>
      </c>
      <c r="H2856" s="17">
        <v>5.6886922409250897E-2</v>
      </c>
      <c r="I2856" s="17">
        <v>2.04389637005623E-2</v>
      </c>
      <c r="J2856" s="17">
        <v>1.49692876372208E-2</v>
      </c>
      <c r="K2856" s="17">
        <v>3.46302086646125E-2</v>
      </c>
      <c r="L2856" s="17">
        <v>0</v>
      </c>
      <c r="M2856" s="17"/>
      <c r="N2856" s="17">
        <v>4.4379384986321803E-2</v>
      </c>
      <c r="O2856" s="17">
        <v>1.0825001491423399E-2</v>
      </c>
      <c r="P2856" s="17">
        <v>3.06292804297458E-2</v>
      </c>
      <c r="Q2856" s="17">
        <v>3.0309750106547999E-2</v>
      </c>
      <c r="R2856" s="17"/>
      <c r="S2856" s="17">
        <v>4.6948135387496398E-2</v>
      </c>
      <c r="T2856" s="17">
        <v>3.4755955631642001E-2</v>
      </c>
      <c r="U2856" s="17">
        <v>1.8282703477000999E-2</v>
      </c>
      <c r="V2856" s="17">
        <v>3.5009675266381102E-2</v>
      </c>
      <c r="W2856" s="17">
        <v>3.7846401762632299E-2</v>
      </c>
      <c r="X2856" s="17">
        <v>1.85363230990345E-2</v>
      </c>
      <c r="Y2856" s="17">
        <v>5.0513074212357303E-2</v>
      </c>
      <c r="Z2856" s="17">
        <v>0</v>
      </c>
      <c r="AA2856" s="17">
        <v>2.48514135713102E-2</v>
      </c>
      <c r="AB2856" s="17">
        <v>0</v>
      </c>
      <c r="AC2856" s="17">
        <v>2.5161910796249801E-2</v>
      </c>
      <c r="AD2856" s="17">
        <v>0</v>
      </c>
      <c r="AE2856" s="17"/>
      <c r="AF2856" s="17">
        <v>1.6635705480156401E-2</v>
      </c>
      <c r="AG2856" s="17">
        <v>2.9741004841441199E-2</v>
      </c>
      <c r="AH2856" s="17">
        <v>3.4273914111604603E-2</v>
      </c>
      <c r="AI2856" s="17"/>
      <c r="AJ2856" s="17">
        <v>3.7868904923582997E-2</v>
      </c>
      <c r="AK2856" s="17">
        <v>2.70405736090891E-2</v>
      </c>
      <c r="AL2856" s="17">
        <v>1.40573840434747E-2</v>
      </c>
      <c r="AM2856" s="17">
        <v>5.5825866648295502E-2</v>
      </c>
      <c r="AN2856" s="17">
        <v>0</v>
      </c>
      <c r="AO2856" s="17"/>
      <c r="AP2856" s="17">
        <v>4.1150674704928898E-2</v>
      </c>
      <c r="AQ2856" s="17">
        <v>2.3152408173731001E-2</v>
      </c>
      <c r="AR2856" s="17">
        <v>3.7533081980653603E-2</v>
      </c>
      <c r="AS2856" s="17">
        <v>3.8513185866646697E-2</v>
      </c>
      <c r="AT2856" s="17">
        <v>1.88119084482915E-2</v>
      </c>
      <c r="AU2856" s="17"/>
      <c r="AV2856" s="17">
        <v>1.9193769937251699E-2</v>
      </c>
      <c r="AW2856" s="17">
        <v>5.44342960390111E-2</v>
      </c>
      <c r="AX2856" s="17">
        <v>0</v>
      </c>
      <c r="AY2856" s="17">
        <v>2.2855213544451299E-2</v>
      </c>
      <c r="AZ2856" s="17">
        <v>1.50917056494544E-2</v>
      </c>
      <c r="BA2856" s="17">
        <v>7.0292315527414301E-2</v>
      </c>
      <c r="BB2856" s="17"/>
      <c r="BC2856" s="17">
        <v>1.7505160609202E-2</v>
      </c>
      <c r="BD2856" s="17">
        <v>3.9269618164004198E-2</v>
      </c>
      <c r="BE2856" s="17">
        <v>2.27363272081599E-2</v>
      </c>
      <c r="BF2856" s="17">
        <v>4.2898084378125999E-2</v>
      </c>
      <c r="BG2856" s="17">
        <v>0.118001763657894</v>
      </c>
    </row>
    <row r="2857" spans="2:59" x14ac:dyDescent="0.35">
      <c r="B2857" t="s">
        <v>141</v>
      </c>
      <c r="C2857" s="17">
        <v>0.80729076996742999</v>
      </c>
      <c r="D2857" s="17">
        <v>0.75385683455385299</v>
      </c>
      <c r="E2857" s="17">
        <v>0.85645491345707303</v>
      </c>
      <c r="F2857" s="17"/>
      <c r="G2857" s="17">
        <v>0.72760038242053804</v>
      </c>
      <c r="H2857" s="17">
        <v>0.75050586746810599</v>
      </c>
      <c r="I2857" s="17">
        <v>0.84626233533393003</v>
      </c>
      <c r="J2857" s="17">
        <v>0.84424306285383299</v>
      </c>
      <c r="K2857" s="17">
        <v>0.77629673397788501</v>
      </c>
      <c r="L2857" s="17">
        <v>0.856526937868204</v>
      </c>
      <c r="M2857" s="17"/>
      <c r="N2857" s="17">
        <v>0.80824839934021397</v>
      </c>
      <c r="O2857" s="17">
        <v>0.83775238989314504</v>
      </c>
      <c r="P2857" s="17">
        <v>0.77756268977352105</v>
      </c>
      <c r="Q2857" s="17">
        <v>0.797315934307809</v>
      </c>
      <c r="R2857" s="17"/>
      <c r="S2857" s="17">
        <v>0.79659336678725101</v>
      </c>
      <c r="T2857" s="17">
        <v>0.79179846995882996</v>
      </c>
      <c r="U2857" s="17">
        <v>0.82100837651098402</v>
      </c>
      <c r="V2857" s="17">
        <v>0.68256904701125098</v>
      </c>
      <c r="W2857" s="17">
        <v>0.85270152036444902</v>
      </c>
      <c r="X2857" s="17">
        <v>0.80253819713636398</v>
      </c>
      <c r="Y2857" s="17">
        <v>0.82506964679575101</v>
      </c>
      <c r="Z2857" s="17">
        <v>0.81736905235760104</v>
      </c>
      <c r="AA2857" s="17">
        <v>0.83898865614183304</v>
      </c>
      <c r="AB2857" s="17">
        <v>0.85069330322405601</v>
      </c>
      <c r="AC2857" s="17">
        <v>0.88333704161993098</v>
      </c>
      <c r="AD2857" s="17">
        <v>0.76088325586552796</v>
      </c>
      <c r="AE2857" s="17"/>
      <c r="AF2857" s="17">
        <v>0.82105001118836096</v>
      </c>
      <c r="AG2857" s="17">
        <v>0.81758928105847095</v>
      </c>
      <c r="AH2857" s="17">
        <v>0.78482302981853502</v>
      </c>
      <c r="AI2857" s="17"/>
      <c r="AJ2857" s="17">
        <v>0.79846215999995096</v>
      </c>
      <c r="AK2857" s="17">
        <v>0.85941118084203605</v>
      </c>
      <c r="AL2857" s="17">
        <v>0.78405181862302498</v>
      </c>
      <c r="AM2857" s="17">
        <v>0.66421950329130497</v>
      </c>
      <c r="AN2857" s="17">
        <v>0.86289340325011599</v>
      </c>
      <c r="AO2857" s="17"/>
      <c r="AP2857" s="17">
        <v>0.76351134152172595</v>
      </c>
      <c r="AQ2857" s="17">
        <v>0.87045289492093603</v>
      </c>
      <c r="AR2857" s="17">
        <v>0.804388563886685</v>
      </c>
      <c r="AS2857" s="17">
        <v>0.79732543220788299</v>
      </c>
      <c r="AT2857" s="17">
        <v>0.72700816954247804</v>
      </c>
      <c r="AU2857" s="17"/>
      <c r="AV2857" s="17">
        <v>0.88640719388341405</v>
      </c>
      <c r="AW2857" s="17">
        <v>0.76694600697731496</v>
      </c>
      <c r="AX2857" s="17">
        <v>0.88618085148672499</v>
      </c>
      <c r="AY2857" s="17">
        <v>0.79343798293495704</v>
      </c>
      <c r="AZ2857" s="17">
        <v>0.73299793691049298</v>
      </c>
      <c r="BA2857" s="17">
        <v>0.61274055661454996</v>
      </c>
      <c r="BB2857" s="17"/>
      <c r="BC2857" s="17">
        <v>0.84662116879635396</v>
      </c>
      <c r="BD2857" s="17">
        <v>0.79180793342756495</v>
      </c>
      <c r="BE2857" s="17">
        <v>0.82613436663704598</v>
      </c>
      <c r="BF2857" s="17">
        <v>0.82888651558875703</v>
      </c>
      <c r="BG2857" s="17">
        <v>0.59801685897674395</v>
      </c>
    </row>
    <row r="2858" spans="2:59" x14ac:dyDescent="0.35">
      <c r="C2858" s="17"/>
      <c r="D2858" s="17"/>
      <c r="E2858" s="17"/>
      <c r="F2858" s="17"/>
      <c r="G2858" s="17"/>
      <c r="H2858" s="17"/>
      <c r="I2858" s="17"/>
      <c r="J2858" s="17"/>
      <c r="K2858" s="17"/>
      <c r="L2858" s="17"/>
      <c r="M2858" s="17"/>
      <c r="N2858" s="17"/>
      <c r="O2858" s="17"/>
      <c r="P2858" s="17"/>
      <c r="Q2858" s="17"/>
      <c r="R2858" s="17"/>
      <c r="S2858" s="17"/>
      <c r="T2858" s="17"/>
      <c r="U2858" s="17"/>
      <c r="V2858" s="17"/>
      <c r="W2858" s="17"/>
      <c r="X2858" s="17"/>
      <c r="Y2858" s="17"/>
      <c r="Z2858" s="17"/>
      <c r="AA2858" s="17"/>
      <c r="AB2858" s="17"/>
      <c r="AC2858" s="17"/>
      <c r="AD2858" s="17"/>
      <c r="AE2858" s="17"/>
      <c r="AF2858" s="17"/>
      <c r="AG2858" s="17"/>
      <c r="AH2858" s="17"/>
      <c r="AI2858" s="17"/>
      <c r="AJ2858" s="17"/>
      <c r="AK2858" s="17"/>
      <c r="AL2858" s="17"/>
      <c r="AM2858" s="17"/>
      <c r="AN2858" s="17"/>
      <c r="AO2858" s="17"/>
      <c r="AP2858" s="17"/>
      <c r="AQ2858" s="17"/>
      <c r="AR2858" s="17"/>
      <c r="AS2858" s="17"/>
      <c r="AT2858" s="17"/>
      <c r="AU2858" s="17"/>
      <c r="AV2858" s="17"/>
      <c r="AW2858" s="17"/>
      <c r="AX2858" s="17"/>
      <c r="AY2858" s="17"/>
      <c r="AZ2858" s="17"/>
      <c r="BA2858" s="17"/>
      <c r="BB2858" s="17"/>
      <c r="BC2858" s="17"/>
      <c r="BD2858" s="17"/>
      <c r="BE2858" s="17"/>
      <c r="BF2858" s="17"/>
      <c r="BG2858" s="17"/>
    </row>
    <row r="2859" spans="2:59" x14ac:dyDescent="0.35">
      <c r="B2859" s="6" t="s">
        <v>820</v>
      </c>
      <c r="C2859" s="17"/>
      <c r="D2859" s="17"/>
      <c r="E2859" s="17"/>
      <c r="F2859" s="17"/>
      <c r="G2859" s="17"/>
      <c r="H2859" s="17"/>
      <c r="I2859" s="17"/>
      <c r="J2859" s="17"/>
      <c r="K2859" s="17"/>
      <c r="L2859" s="17"/>
      <c r="M2859" s="17"/>
      <c r="N2859" s="17"/>
      <c r="O2859" s="17"/>
      <c r="P2859" s="17"/>
      <c r="Q2859" s="17"/>
      <c r="R2859" s="17"/>
      <c r="S2859" s="17"/>
      <c r="T2859" s="17"/>
      <c r="U2859" s="17"/>
      <c r="V2859" s="17"/>
      <c r="W2859" s="17"/>
      <c r="X2859" s="17"/>
      <c r="Y2859" s="17"/>
      <c r="Z2859" s="17"/>
      <c r="AA2859" s="17"/>
      <c r="AB2859" s="17"/>
      <c r="AC2859" s="17"/>
      <c r="AD2859" s="17"/>
      <c r="AE2859" s="17"/>
      <c r="AF2859" s="17"/>
      <c r="AG2859" s="17"/>
      <c r="AH2859" s="17"/>
      <c r="AI2859" s="17"/>
      <c r="AJ2859" s="17"/>
      <c r="AK2859" s="17"/>
      <c r="AL2859" s="17"/>
      <c r="AM2859" s="17"/>
      <c r="AN2859" s="17"/>
      <c r="AO2859" s="17"/>
      <c r="AP2859" s="17"/>
      <c r="AQ2859" s="17"/>
      <c r="AR2859" s="17"/>
      <c r="AS2859" s="17"/>
      <c r="AT2859" s="17"/>
      <c r="AU2859" s="17"/>
      <c r="AV2859" s="17"/>
      <c r="AW2859" s="17"/>
      <c r="AX2859" s="17"/>
      <c r="AY2859" s="17"/>
      <c r="AZ2859" s="17"/>
      <c r="BA2859" s="17"/>
      <c r="BB2859" s="17"/>
      <c r="BC2859" s="17"/>
      <c r="BD2859" s="17"/>
      <c r="BE2859" s="17"/>
      <c r="BF2859" s="17"/>
      <c r="BG2859" s="17"/>
    </row>
    <row r="2860" spans="2:59" x14ac:dyDescent="0.35">
      <c r="B2860" s="24" t="s">
        <v>724</v>
      </c>
      <c r="C2860" s="17"/>
      <c r="D2860" s="17"/>
      <c r="E2860" s="17"/>
      <c r="F2860" s="17"/>
      <c r="G2860" s="17"/>
      <c r="H2860" s="17"/>
      <c r="I2860" s="17"/>
      <c r="J2860" s="17"/>
      <c r="K2860" s="17"/>
      <c r="L2860" s="17"/>
      <c r="M2860" s="17"/>
      <c r="N2860" s="17"/>
      <c r="O2860" s="17"/>
      <c r="P2860" s="17"/>
      <c r="Q2860" s="17"/>
      <c r="R2860" s="17"/>
      <c r="S2860" s="17"/>
      <c r="T2860" s="17"/>
      <c r="U2860" s="17"/>
      <c r="V2860" s="17"/>
      <c r="W2860" s="17"/>
      <c r="X2860" s="17"/>
      <c r="Y2860" s="17"/>
      <c r="Z2860" s="17"/>
      <c r="AA2860" s="17"/>
      <c r="AB2860" s="17"/>
      <c r="AC2860" s="17"/>
      <c r="AD2860" s="17"/>
      <c r="AE2860" s="17"/>
      <c r="AF2860" s="17"/>
      <c r="AG2860" s="17"/>
      <c r="AH2860" s="17"/>
      <c r="AI2860" s="17"/>
      <c r="AJ2860" s="17"/>
      <c r="AK2860" s="17"/>
      <c r="AL2860" s="17"/>
      <c r="AM2860" s="17"/>
      <c r="AN2860" s="17"/>
      <c r="AO2860" s="17"/>
      <c r="AP2860" s="17"/>
      <c r="AQ2860" s="17"/>
      <c r="AR2860" s="17"/>
      <c r="AS2860" s="17"/>
      <c r="AT2860" s="17"/>
      <c r="AU2860" s="17"/>
      <c r="AV2860" s="17"/>
      <c r="AW2860" s="17"/>
      <c r="AX2860" s="17"/>
      <c r="AY2860" s="17"/>
      <c r="AZ2860" s="17"/>
      <c r="BA2860" s="17"/>
      <c r="BB2860" s="17"/>
      <c r="BC2860" s="17"/>
      <c r="BD2860" s="17"/>
      <c r="BE2860" s="17"/>
      <c r="BF2860" s="17"/>
      <c r="BG2860" s="17"/>
    </row>
    <row r="2861" spans="2:59" x14ac:dyDescent="0.35">
      <c r="B2861" t="s">
        <v>802</v>
      </c>
      <c r="C2861" s="17">
        <v>3.48114227752329E-2</v>
      </c>
      <c r="D2861" s="17">
        <v>4.9540863561746099E-2</v>
      </c>
      <c r="E2861" s="17">
        <v>2.01941354212841E-2</v>
      </c>
      <c r="F2861" s="17"/>
      <c r="G2861" s="17">
        <v>1.43556315776681E-2</v>
      </c>
      <c r="H2861" s="17">
        <v>9.2501694080795397E-3</v>
      </c>
      <c r="I2861" s="17">
        <v>9.5118934193122798E-2</v>
      </c>
      <c r="J2861" s="17">
        <v>2.84698020296732E-2</v>
      </c>
      <c r="K2861" s="17">
        <v>4.1501115988667597E-2</v>
      </c>
      <c r="L2861" s="17">
        <v>2.0007941135624301E-2</v>
      </c>
      <c r="M2861" s="17"/>
      <c r="N2861" s="17">
        <v>2.7237588318384999E-2</v>
      </c>
      <c r="O2861" s="17">
        <v>3.2688010216618303E-2</v>
      </c>
      <c r="P2861" s="17">
        <v>3.5756919000864001E-2</v>
      </c>
      <c r="Q2861" s="17">
        <v>4.3931380589212303E-2</v>
      </c>
      <c r="R2861" s="17"/>
      <c r="S2861" s="17">
        <v>4.4269594069880298E-2</v>
      </c>
      <c r="T2861" s="17">
        <v>2.2032845384466999E-2</v>
      </c>
      <c r="U2861" s="17">
        <v>5.0907642844009698E-2</v>
      </c>
      <c r="V2861" s="17">
        <v>0.101119819595915</v>
      </c>
      <c r="W2861" s="17">
        <v>0</v>
      </c>
      <c r="X2861" s="17">
        <v>0</v>
      </c>
      <c r="Y2861" s="17">
        <v>5.0656245258031099E-2</v>
      </c>
      <c r="Z2861" s="17">
        <v>4.2973938180399497E-2</v>
      </c>
      <c r="AA2861" s="17">
        <v>3.9014276675001403E-2</v>
      </c>
      <c r="AB2861" s="17">
        <v>1.6324579129031701E-2</v>
      </c>
      <c r="AC2861" s="17">
        <v>0</v>
      </c>
      <c r="AD2861" s="17">
        <v>5.6977389195363201E-2</v>
      </c>
      <c r="AE2861" s="17"/>
      <c r="AF2861" s="17">
        <v>4.85739413206948E-2</v>
      </c>
      <c r="AG2861" s="17">
        <v>3.17063923548613E-2</v>
      </c>
      <c r="AH2861" s="17">
        <v>1.95938260718998E-2</v>
      </c>
      <c r="AI2861" s="17"/>
      <c r="AJ2861" s="17">
        <v>3.88745637391971E-2</v>
      </c>
      <c r="AK2861" s="17">
        <v>1.9961365466883398E-2</v>
      </c>
      <c r="AL2861" s="17">
        <v>2.83392744321278E-2</v>
      </c>
      <c r="AM2861" s="17">
        <v>0.30161559346961803</v>
      </c>
      <c r="AN2861" s="17">
        <v>1.4131523209613301E-2</v>
      </c>
      <c r="AO2861" s="17"/>
      <c r="AP2861" s="17">
        <v>4.1122785547447603E-2</v>
      </c>
      <c r="AQ2861" s="17">
        <v>2.53130827603705E-2</v>
      </c>
      <c r="AR2861" s="17">
        <v>1.9786910761671401E-2</v>
      </c>
      <c r="AS2861" s="17">
        <v>7.8460545108076901E-2</v>
      </c>
      <c r="AT2861" s="17">
        <v>2.39879522173592E-2</v>
      </c>
      <c r="AU2861" s="17"/>
      <c r="AV2861" s="17">
        <v>1.8365685172953498E-2</v>
      </c>
      <c r="AW2861" s="17">
        <v>4.53717501367338E-2</v>
      </c>
      <c r="AX2861" s="17">
        <v>2.79557310156484E-2</v>
      </c>
      <c r="AY2861" s="17">
        <v>6.1610502003505999E-2</v>
      </c>
      <c r="AZ2861" s="17">
        <v>1.5865219713083401E-2</v>
      </c>
      <c r="BA2861" s="17">
        <v>1.8918105016612299E-2</v>
      </c>
      <c r="BB2861" s="17"/>
      <c r="BC2861" s="17">
        <v>2.6701774386895999E-2</v>
      </c>
      <c r="BD2861" s="17">
        <v>5.8753144662041602E-2</v>
      </c>
      <c r="BE2861" s="17">
        <v>2.1729150782469502E-2</v>
      </c>
      <c r="BF2861" s="17">
        <v>3.4455579811986499E-2</v>
      </c>
      <c r="BG2861" s="17">
        <v>8.1096755337314697E-2</v>
      </c>
    </row>
    <row r="2862" spans="2:59" x14ac:dyDescent="0.35">
      <c r="B2862" t="s">
        <v>598</v>
      </c>
      <c r="C2862" s="17">
        <v>4.0707688321359597E-2</v>
      </c>
      <c r="D2862" s="17">
        <v>5.08696224758486E-2</v>
      </c>
      <c r="E2862" s="17">
        <v>3.0810696527409899E-2</v>
      </c>
      <c r="F2862" s="17"/>
      <c r="G2862" s="17">
        <v>4.6289973398474703E-2</v>
      </c>
      <c r="H2862" s="17">
        <v>3.6596135843437599E-2</v>
      </c>
      <c r="I2862" s="17">
        <v>5.9854987474786403E-2</v>
      </c>
      <c r="J2862" s="17">
        <v>4.0765684935913302E-2</v>
      </c>
      <c r="K2862" s="17">
        <v>9.2000832360082802E-3</v>
      </c>
      <c r="L2862" s="17">
        <v>4.7625203910201301E-2</v>
      </c>
      <c r="M2862" s="17"/>
      <c r="N2862" s="17">
        <v>5.6195052702205803E-2</v>
      </c>
      <c r="O2862" s="17">
        <v>5.4417868223998703E-2</v>
      </c>
      <c r="P2862" s="17">
        <v>6.6531595927584296E-3</v>
      </c>
      <c r="Q2862" s="17">
        <v>4.1954134114175499E-2</v>
      </c>
      <c r="R2862" s="17"/>
      <c r="S2862" s="17">
        <v>1.31038749325446E-2</v>
      </c>
      <c r="T2862" s="17">
        <v>2.4564251207108499E-2</v>
      </c>
      <c r="U2862" s="17">
        <v>3.7588937776173198E-2</v>
      </c>
      <c r="V2862" s="17">
        <v>4.1842259903702703E-2</v>
      </c>
      <c r="W2862" s="17">
        <v>8.0836343730236696E-2</v>
      </c>
      <c r="X2862" s="17">
        <v>4.1644061738902498E-2</v>
      </c>
      <c r="Y2862" s="17">
        <v>6.56447524078623E-2</v>
      </c>
      <c r="Z2862" s="17">
        <v>0</v>
      </c>
      <c r="AA2862" s="17">
        <v>6.5345378798908005E-2</v>
      </c>
      <c r="AB2862" s="17">
        <v>4.6611415781505801E-2</v>
      </c>
      <c r="AC2862" s="17">
        <v>2.3007768704328101E-2</v>
      </c>
      <c r="AD2862" s="17">
        <v>0</v>
      </c>
      <c r="AE2862" s="17"/>
      <c r="AF2862" s="17">
        <v>5.0081529327228799E-2</v>
      </c>
      <c r="AG2862" s="17">
        <v>3.3060655227318297E-2</v>
      </c>
      <c r="AH2862" s="17">
        <v>3.5823600603469098E-2</v>
      </c>
      <c r="AI2862" s="17"/>
      <c r="AJ2862" s="17">
        <v>3.2620249203228299E-2</v>
      </c>
      <c r="AK2862" s="17">
        <v>4.0275980587527502E-2</v>
      </c>
      <c r="AL2862" s="17">
        <v>4.8665005512437701E-2</v>
      </c>
      <c r="AM2862" s="17">
        <v>0</v>
      </c>
      <c r="AN2862" s="17">
        <v>5.5785050237735598E-2</v>
      </c>
      <c r="AO2862" s="17"/>
      <c r="AP2862" s="17">
        <v>3.10367891918789E-2</v>
      </c>
      <c r="AQ2862" s="17">
        <v>4.5868421922381802E-2</v>
      </c>
      <c r="AR2862" s="17">
        <v>3.3725509542087397E-2</v>
      </c>
      <c r="AS2862" s="17">
        <v>5.9643530468700301E-2</v>
      </c>
      <c r="AT2862" s="17">
        <v>5.5476540848479201E-2</v>
      </c>
      <c r="AU2862" s="17"/>
      <c r="AV2862" s="17">
        <v>4.9438840623852801E-2</v>
      </c>
      <c r="AW2862" s="17">
        <v>1.97323383108934E-2</v>
      </c>
      <c r="AX2862" s="17">
        <v>3.5866049732303E-2</v>
      </c>
      <c r="AY2862" s="17">
        <v>6.3408003524085793E-2</v>
      </c>
      <c r="AZ2862" s="17">
        <v>3.6691231561068301E-2</v>
      </c>
      <c r="BA2862" s="17">
        <v>3.25676955095048E-2</v>
      </c>
      <c r="BB2862" s="17"/>
      <c r="BC2862" s="17">
        <v>3.3344679792425898E-2</v>
      </c>
      <c r="BD2862" s="17">
        <v>4.2877472440648601E-2</v>
      </c>
      <c r="BE2862" s="17">
        <v>5.3123921947083E-2</v>
      </c>
      <c r="BF2862" s="17">
        <v>3.0740389641085799E-2</v>
      </c>
      <c r="BG2862" s="17">
        <v>0.13800224817760001</v>
      </c>
    </row>
    <row r="2863" spans="2:59" x14ac:dyDescent="0.35">
      <c r="B2863" t="s">
        <v>692</v>
      </c>
      <c r="C2863" s="17">
        <v>8.9517956673888205E-2</v>
      </c>
      <c r="D2863" s="17">
        <v>7.6110974544382107E-2</v>
      </c>
      <c r="E2863" s="17">
        <v>0.104184891780239</v>
      </c>
      <c r="F2863" s="17"/>
      <c r="G2863" s="17">
        <v>0.112666953664491</v>
      </c>
      <c r="H2863" s="17">
        <v>6.9903566465265105E-2</v>
      </c>
      <c r="I2863" s="17">
        <v>9.1713167315608302E-2</v>
      </c>
      <c r="J2863" s="17">
        <v>8.7381985379248198E-2</v>
      </c>
      <c r="K2863" s="17">
        <v>8.8745207294521594E-2</v>
      </c>
      <c r="L2863" s="17">
        <v>9.0524703341042206E-2</v>
      </c>
      <c r="M2863" s="17"/>
      <c r="N2863" s="17">
        <v>8.5414596158816594E-2</v>
      </c>
      <c r="O2863" s="17">
        <v>6.1836899750925899E-2</v>
      </c>
      <c r="P2863" s="17">
        <v>0.126949021069062</v>
      </c>
      <c r="Q2863" s="17">
        <v>8.7301193253862097E-2</v>
      </c>
      <c r="R2863" s="17"/>
      <c r="S2863" s="17">
        <v>5.6249911621367998E-2</v>
      </c>
      <c r="T2863" s="17">
        <v>0.111149407710615</v>
      </c>
      <c r="U2863" s="17">
        <v>0.105370238003111</v>
      </c>
      <c r="V2863" s="17">
        <v>4.0651203399418599E-2</v>
      </c>
      <c r="W2863" s="17">
        <v>0.16263635886965999</v>
      </c>
      <c r="X2863" s="17">
        <v>7.5032083564749399E-2</v>
      </c>
      <c r="Y2863" s="17">
        <v>0.11308499498817499</v>
      </c>
      <c r="Z2863" s="17">
        <v>8.9375555850208593E-2</v>
      </c>
      <c r="AA2863" s="17">
        <v>7.5370135385246603E-2</v>
      </c>
      <c r="AB2863" s="17">
        <v>7.9992675273256403E-2</v>
      </c>
      <c r="AC2863" s="17">
        <v>0.15950245429879401</v>
      </c>
      <c r="AD2863" s="17">
        <v>0</v>
      </c>
      <c r="AE2863" s="17"/>
      <c r="AF2863" s="17">
        <v>7.9578302063658998E-2</v>
      </c>
      <c r="AG2863" s="17">
        <v>9.0647973199851906E-2</v>
      </c>
      <c r="AH2863" s="17">
        <v>7.7704562437187805E-2</v>
      </c>
      <c r="AI2863" s="17"/>
      <c r="AJ2863" s="17">
        <v>9.2174571792104906E-2</v>
      </c>
      <c r="AK2863" s="17">
        <v>8.0976056155396298E-2</v>
      </c>
      <c r="AL2863" s="17">
        <v>6.6319741336044694E-2</v>
      </c>
      <c r="AM2863" s="17">
        <v>0</v>
      </c>
      <c r="AN2863" s="17">
        <v>0.108423528117498</v>
      </c>
      <c r="AO2863" s="17"/>
      <c r="AP2863" s="17">
        <v>8.7433636769611703E-2</v>
      </c>
      <c r="AQ2863" s="17">
        <v>7.1462326501122997E-2</v>
      </c>
      <c r="AR2863" s="17">
        <v>0.130543336913751</v>
      </c>
      <c r="AS2863" s="17">
        <v>7.6746205886753002E-2</v>
      </c>
      <c r="AT2863" s="17">
        <v>0.12531768247892999</v>
      </c>
      <c r="AU2863" s="17"/>
      <c r="AV2863" s="17">
        <v>9.3709722896927097E-2</v>
      </c>
      <c r="AW2863" s="17">
        <v>8.9409056959563707E-2</v>
      </c>
      <c r="AX2863" s="17">
        <v>0.13384282618706</v>
      </c>
      <c r="AY2863" s="17">
        <v>0.101499550201779</v>
      </c>
      <c r="AZ2863" s="17">
        <v>8.0681643787914606E-2</v>
      </c>
      <c r="BA2863" s="17">
        <v>7.5250846826658904E-2</v>
      </c>
      <c r="BB2863" s="17"/>
      <c r="BC2863" s="17">
        <v>4.8165609193979497E-2</v>
      </c>
      <c r="BD2863" s="17">
        <v>0.120631460589036</v>
      </c>
      <c r="BE2863" s="17">
        <v>5.7027093759262397E-2</v>
      </c>
      <c r="BF2863" s="17">
        <v>0.125102718070531</v>
      </c>
      <c r="BG2863" s="17">
        <v>6.5366422206075095E-2</v>
      </c>
    </row>
    <row r="2864" spans="2:59" x14ac:dyDescent="0.35">
      <c r="B2864" t="s">
        <v>691</v>
      </c>
      <c r="C2864" s="17">
        <v>0.217669345800795</v>
      </c>
      <c r="D2864" s="17">
        <v>0.23214857630954</v>
      </c>
      <c r="E2864" s="17">
        <v>0.205361887045271</v>
      </c>
      <c r="F2864" s="17"/>
      <c r="G2864" s="17">
        <v>0.23311801128342199</v>
      </c>
      <c r="H2864" s="17">
        <v>0.21486485133739799</v>
      </c>
      <c r="I2864" s="17">
        <v>8.8694518173792605E-2</v>
      </c>
      <c r="J2864" s="17">
        <v>0.30458921337551897</v>
      </c>
      <c r="K2864" s="17">
        <v>0.284922847376889</v>
      </c>
      <c r="L2864" s="17">
        <v>0.20393243894911101</v>
      </c>
      <c r="M2864" s="17"/>
      <c r="N2864" s="17">
        <v>0.18260559649411601</v>
      </c>
      <c r="O2864" s="17">
        <v>0.217524468814979</v>
      </c>
      <c r="P2864" s="17">
        <v>0.25083398494304399</v>
      </c>
      <c r="Q2864" s="17">
        <v>0.22404098775026399</v>
      </c>
      <c r="R2864" s="17"/>
      <c r="S2864" s="17">
        <v>0.20877218395333899</v>
      </c>
      <c r="T2864" s="17">
        <v>0.18242711767566</v>
      </c>
      <c r="U2864" s="17">
        <v>0.24287413918057399</v>
      </c>
      <c r="V2864" s="17">
        <v>0.11967616192368601</v>
      </c>
      <c r="W2864" s="17">
        <v>0.182436263901568</v>
      </c>
      <c r="X2864" s="17">
        <v>0.385062037954228</v>
      </c>
      <c r="Y2864" s="17">
        <v>0.24492773546784999</v>
      </c>
      <c r="Z2864" s="17">
        <v>9.5017265858121799E-2</v>
      </c>
      <c r="AA2864" s="17">
        <v>0.203613534272295</v>
      </c>
      <c r="AB2864" s="17">
        <v>0.200585778120252</v>
      </c>
      <c r="AC2864" s="17">
        <v>0.23172283295062401</v>
      </c>
      <c r="AD2864" s="17">
        <v>0.28347319456918102</v>
      </c>
      <c r="AE2864" s="17"/>
      <c r="AF2864" s="17">
        <v>0.22075646874617899</v>
      </c>
      <c r="AG2864" s="17">
        <v>0.19572089883103</v>
      </c>
      <c r="AH2864" s="17">
        <v>0.29249913756485202</v>
      </c>
      <c r="AI2864" s="17"/>
      <c r="AJ2864" s="17">
        <v>0.22101963208814299</v>
      </c>
      <c r="AK2864" s="17">
        <v>0.145124601072527</v>
      </c>
      <c r="AL2864" s="17">
        <v>0.397548514496463</v>
      </c>
      <c r="AM2864" s="17">
        <v>0.56014091768685004</v>
      </c>
      <c r="AN2864" s="17">
        <v>0.28851274851020797</v>
      </c>
      <c r="AO2864" s="17"/>
      <c r="AP2864" s="17">
        <v>0.21879682826330199</v>
      </c>
      <c r="AQ2864" s="17">
        <v>0.16384433407814999</v>
      </c>
      <c r="AR2864" s="17">
        <v>0.25906989827543903</v>
      </c>
      <c r="AS2864" s="17">
        <v>0.28260142914652497</v>
      </c>
      <c r="AT2864" s="17">
        <v>0.11890900925882</v>
      </c>
      <c r="AU2864" s="17"/>
      <c r="AV2864" s="17">
        <v>0.16041291566365401</v>
      </c>
      <c r="AW2864" s="17">
        <v>0.18804148772146001</v>
      </c>
      <c r="AX2864" s="17">
        <v>0.29410969411530502</v>
      </c>
      <c r="AY2864" s="17">
        <v>0.26045622124048101</v>
      </c>
      <c r="AZ2864" s="17">
        <v>0.17890940619185899</v>
      </c>
      <c r="BA2864" s="17">
        <v>0.25411824463295102</v>
      </c>
      <c r="BB2864" s="17"/>
      <c r="BC2864" s="17">
        <v>0.25513672855605102</v>
      </c>
      <c r="BD2864" s="17">
        <v>0.16509023698932901</v>
      </c>
      <c r="BE2864" s="17">
        <v>0.226152131672957</v>
      </c>
      <c r="BF2864" s="17">
        <v>0.15444069726130799</v>
      </c>
      <c r="BG2864" s="17">
        <v>6.7655585126612003E-2</v>
      </c>
    </row>
    <row r="2865" spans="2:59" x14ac:dyDescent="0.35">
      <c r="B2865" t="s">
        <v>690</v>
      </c>
      <c r="C2865" s="17">
        <v>0.25760344945333502</v>
      </c>
      <c r="D2865" s="17">
        <v>0.27099007977640199</v>
      </c>
      <c r="E2865" s="17">
        <v>0.246858051850952</v>
      </c>
      <c r="F2865" s="17"/>
      <c r="G2865" s="17">
        <v>0.25459167377606701</v>
      </c>
      <c r="H2865" s="17">
        <v>0.219544458616967</v>
      </c>
      <c r="I2865" s="17">
        <v>0.35344736624481199</v>
      </c>
      <c r="J2865" s="17">
        <v>0.21282337697880499</v>
      </c>
      <c r="K2865" s="17">
        <v>0.253959776143793</v>
      </c>
      <c r="L2865" s="17">
        <v>0.24741323586002201</v>
      </c>
      <c r="M2865" s="17"/>
      <c r="N2865" s="17">
        <v>0.269442550832176</v>
      </c>
      <c r="O2865" s="17">
        <v>0.23707191353537599</v>
      </c>
      <c r="P2865" s="17">
        <v>0.27848519067491601</v>
      </c>
      <c r="Q2865" s="17">
        <v>0.24676837358899201</v>
      </c>
      <c r="R2865" s="17"/>
      <c r="S2865" s="17">
        <v>0.31194923328517998</v>
      </c>
      <c r="T2865" s="17">
        <v>0.280823257127711</v>
      </c>
      <c r="U2865" s="17">
        <v>0.25662644764677001</v>
      </c>
      <c r="V2865" s="17">
        <v>0.35610927245458901</v>
      </c>
      <c r="W2865" s="17">
        <v>0.18322474326085</v>
      </c>
      <c r="X2865" s="17">
        <v>0.13789180289960401</v>
      </c>
      <c r="Y2865" s="17">
        <v>0.23422146716001799</v>
      </c>
      <c r="Z2865" s="17">
        <v>0.327560180699771</v>
      </c>
      <c r="AA2865" s="17">
        <v>0.24775473911097201</v>
      </c>
      <c r="AB2865" s="17">
        <v>0.21625929838272501</v>
      </c>
      <c r="AC2865" s="17">
        <v>0.324715109711115</v>
      </c>
      <c r="AD2865" s="17">
        <v>0.33167361049571498</v>
      </c>
      <c r="AE2865" s="17"/>
      <c r="AF2865" s="17">
        <v>0.25192439817503298</v>
      </c>
      <c r="AG2865" s="17">
        <v>0.27296149568296202</v>
      </c>
      <c r="AH2865" s="17">
        <v>0.24881430403586</v>
      </c>
      <c r="AI2865" s="17"/>
      <c r="AJ2865" s="17">
        <v>0.28940038126798601</v>
      </c>
      <c r="AK2865" s="17">
        <v>0.26715131242724999</v>
      </c>
      <c r="AL2865" s="17">
        <v>0.13844485586317401</v>
      </c>
      <c r="AM2865" s="17">
        <v>0.13824348884353199</v>
      </c>
      <c r="AN2865" s="17">
        <v>0.21453507745450801</v>
      </c>
      <c r="AO2865" s="17"/>
      <c r="AP2865" s="17">
        <v>0.32876004483848797</v>
      </c>
      <c r="AQ2865" s="17">
        <v>0.25284590186539602</v>
      </c>
      <c r="AR2865" s="17">
        <v>0.23681085675212299</v>
      </c>
      <c r="AS2865" s="17">
        <v>0.21646285700159401</v>
      </c>
      <c r="AT2865" s="17">
        <v>0.17237092498359999</v>
      </c>
      <c r="AU2865" s="17"/>
      <c r="AV2865" s="17">
        <v>0.219617032506844</v>
      </c>
      <c r="AW2865" s="17">
        <v>0.33210703913754802</v>
      </c>
      <c r="AX2865" s="17">
        <v>0.189907419379304</v>
      </c>
      <c r="AY2865" s="17">
        <v>0.24602041457433901</v>
      </c>
      <c r="AZ2865" s="17">
        <v>0.20412029730770201</v>
      </c>
      <c r="BA2865" s="17">
        <v>0.32102900933620998</v>
      </c>
      <c r="BB2865" s="17"/>
      <c r="BC2865" s="17">
        <v>0.26890584039315901</v>
      </c>
      <c r="BD2865" s="17">
        <v>0.30799425622370302</v>
      </c>
      <c r="BE2865" s="17">
        <v>0.25086831472326498</v>
      </c>
      <c r="BF2865" s="17">
        <v>0.22455539109604</v>
      </c>
      <c r="BG2865" s="17">
        <v>4.2069515727867303E-2</v>
      </c>
    </row>
    <row r="2866" spans="2:59" x14ac:dyDescent="0.35">
      <c r="B2866" t="s">
        <v>689</v>
      </c>
      <c r="C2866" s="17">
        <v>0.17680672561074501</v>
      </c>
      <c r="D2866" s="17">
        <v>0.19145429215110901</v>
      </c>
      <c r="E2866" s="17">
        <v>0.15967718005401799</v>
      </c>
      <c r="F2866" s="17"/>
      <c r="G2866" s="17">
        <v>0.18788475409643501</v>
      </c>
      <c r="H2866" s="17">
        <v>0.249689836569468</v>
      </c>
      <c r="I2866" s="17">
        <v>0.144337595400125</v>
      </c>
      <c r="J2866" s="17">
        <v>0.18351188039135999</v>
      </c>
      <c r="K2866" s="17">
        <v>0.12719928095025901</v>
      </c>
      <c r="L2866" s="17">
        <v>0.167376545888519</v>
      </c>
      <c r="M2866" s="17"/>
      <c r="N2866" s="17">
        <v>0.23338135225603901</v>
      </c>
      <c r="O2866" s="17">
        <v>0.20731598703996301</v>
      </c>
      <c r="P2866" s="17">
        <v>0.13652319907778701</v>
      </c>
      <c r="Q2866" s="17">
        <v>0.124317498931431</v>
      </c>
      <c r="R2866" s="17"/>
      <c r="S2866" s="17">
        <v>0.200300106716093</v>
      </c>
      <c r="T2866" s="17">
        <v>0.17417136994202401</v>
      </c>
      <c r="U2866" s="17">
        <v>0.11312411370804</v>
      </c>
      <c r="V2866" s="17">
        <v>0.21438077578503001</v>
      </c>
      <c r="W2866" s="17">
        <v>0.20552307065978301</v>
      </c>
      <c r="X2866" s="17">
        <v>0.14000400675223101</v>
      </c>
      <c r="Y2866" s="17">
        <v>0.15710577194939601</v>
      </c>
      <c r="Z2866" s="17">
        <v>0.28166370087790898</v>
      </c>
      <c r="AA2866" s="17">
        <v>0.11878003878837599</v>
      </c>
      <c r="AB2866" s="17">
        <v>0.21354543010978499</v>
      </c>
      <c r="AC2866" s="17">
        <v>0.22998911183642001</v>
      </c>
      <c r="AD2866" s="17">
        <v>0.218841154761721</v>
      </c>
      <c r="AE2866" s="17"/>
      <c r="AF2866" s="17">
        <v>0.152407714758933</v>
      </c>
      <c r="AG2866" s="17">
        <v>0.20217066135435799</v>
      </c>
      <c r="AH2866" s="17">
        <v>0.119856025784355</v>
      </c>
      <c r="AI2866" s="17"/>
      <c r="AJ2866" s="17">
        <v>0.16617615171441799</v>
      </c>
      <c r="AK2866" s="17">
        <v>0.24328076935638801</v>
      </c>
      <c r="AL2866" s="17">
        <v>0.17810671311486301</v>
      </c>
      <c r="AM2866" s="17">
        <v>0</v>
      </c>
      <c r="AN2866" s="17">
        <v>4.4487972019334403E-2</v>
      </c>
      <c r="AO2866" s="17"/>
      <c r="AP2866" s="17">
        <v>0.13358102548586601</v>
      </c>
      <c r="AQ2866" s="17">
        <v>0.26019725054368298</v>
      </c>
      <c r="AR2866" s="17">
        <v>0.14244114126528501</v>
      </c>
      <c r="AS2866" s="17">
        <v>0.1190973640815</v>
      </c>
      <c r="AT2866" s="17">
        <v>0.214544492712193</v>
      </c>
      <c r="AU2866" s="17"/>
      <c r="AV2866" s="17">
        <v>0.24875923550013099</v>
      </c>
      <c r="AW2866" s="17">
        <v>0.14328208587732899</v>
      </c>
      <c r="AX2866" s="17">
        <v>0.21696587393876199</v>
      </c>
      <c r="AY2866" s="17">
        <v>0.135766017062559</v>
      </c>
      <c r="AZ2866" s="17">
        <v>0.21592787880597999</v>
      </c>
      <c r="BA2866" s="17">
        <v>0.106566742396386</v>
      </c>
      <c r="BB2866" s="17"/>
      <c r="BC2866" s="17">
        <v>0.13429463166216199</v>
      </c>
      <c r="BD2866" s="17">
        <v>0.15790041080887501</v>
      </c>
      <c r="BE2866" s="17">
        <v>0.212445518681245</v>
      </c>
      <c r="BF2866" s="17">
        <v>0.24111441410988299</v>
      </c>
      <c r="BG2866" s="17">
        <v>0.478689102654209</v>
      </c>
    </row>
    <row r="2867" spans="2:59" x14ac:dyDescent="0.35">
      <c r="B2867" t="s">
        <v>803</v>
      </c>
      <c r="C2867" s="17">
        <v>0.104850331759255</v>
      </c>
      <c r="D2867" s="17">
        <v>7.2459995095106006E-2</v>
      </c>
      <c r="E2867" s="17">
        <v>0.13559412284781799</v>
      </c>
      <c r="F2867" s="17"/>
      <c r="G2867" s="17">
        <v>0.10001316649792399</v>
      </c>
      <c r="H2867" s="17">
        <v>0.158970568114816</v>
      </c>
      <c r="I2867" s="17">
        <v>0.106704858830768</v>
      </c>
      <c r="J2867" s="17">
        <v>7.98233429479486E-2</v>
      </c>
      <c r="K2867" s="17">
        <v>9.8296850294626301E-2</v>
      </c>
      <c r="L2867" s="17">
        <v>8.4802231703673306E-2</v>
      </c>
      <c r="M2867" s="17"/>
      <c r="N2867" s="17">
        <v>0.10927857419864</v>
      </c>
      <c r="O2867" s="17">
        <v>0.103717771514851</v>
      </c>
      <c r="P2867" s="17">
        <v>7.8915403328805298E-2</v>
      </c>
      <c r="Q2867" s="17">
        <v>0.124982699711572</v>
      </c>
      <c r="R2867" s="17"/>
      <c r="S2867" s="17">
        <v>0.14479657157865899</v>
      </c>
      <c r="T2867" s="17">
        <v>7.7867889420374495E-2</v>
      </c>
      <c r="U2867" s="17">
        <v>0.13177163053294699</v>
      </c>
      <c r="V2867" s="17">
        <v>8.0451437379209303E-2</v>
      </c>
      <c r="W2867" s="17">
        <v>7.0774858028902196E-2</v>
      </c>
      <c r="X2867" s="17">
        <v>0.119445799530337</v>
      </c>
      <c r="Y2867" s="17">
        <v>9.0784555809707096E-2</v>
      </c>
      <c r="Z2867" s="17">
        <v>0.10086198563857</v>
      </c>
      <c r="AA2867" s="17">
        <v>0.16174759162670799</v>
      </c>
      <c r="AB2867" s="17">
        <v>0.10261039486411</v>
      </c>
      <c r="AC2867" s="17">
        <v>0</v>
      </c>
      <c r="AD2867" s="17">
        <v>4.6840040768846097E-2</v>
      </c>
      <c r="AE2867" s="17"/>
      <c r="AF2867" s="17">
        <v>0.110082144835215</v>
      </c>
      <c r="AG2867" s="17">
        <v>0.10142626935828</v>
      </c>
      <c r="AH2867" s="17">
        <v>0.12501661896767799</v>
      </c>
      <c r="AI2867" s="17"/>
      <c r="AJ2867" s="17">
        <v>8.6289751068275702E-2</v>
      </c>
      <c r="AK2867" s="17">
        <v>0.14065197762395301</v>
      </c>
      <c r="AL2867" s="17">
        <v>9.7329034524475805E-2</v>
      </c>
      <c r="AM2867" s="17">
        <v>0</v>
      </c>
      <c r="AN2867" s="17">
        <v>0.16293655348000799</v>
      </c>
      <c r="AO2867" s="17"/>
      <c r="AP2867" s="17">
        <v>9.0139502165508201E-2</v>
      </c>
      <c r="AQ2867" s="17">
        <v>0.120058367279457</v>
      </c>
      <c r="AR2867" s="17">
        <v>8.5983037153443603E-2</v>
      </c>
      <c r="AS2867" s="17">
        <v>9.1905574367993598E-2</v>
      </c>
      <c r="AT2867" s="17">
        <v>0.20711992123256001</v>
      </c>
      <c r="AU2867" s="17"/>
      <c r="AV2867" s="17">
        <v>0.162919208801585</v>
      </c>
      <c r="AW2867" s="17">
        <v>7.8938381269109695E-2</v>
      </c>
      <c r="AX2867" s="17">
        <v>8.4662032120303404E-2</v>
      </c>
      <c r="AY2867" s="17">
        <v>5.9430106634980599E-2</v>
      </c>
      <c r="AZ2867" s="17">
        <v>0.157576566507521</v>
      </c>
      <c r="BA2867" s="17">
        <v>7.4745599482849201E-2</v>
      </c>
      <c r="BB2867" s="17"/>
      <c r="BC2867" s="17">
        <v>0.102223662157334</v>
      </c>
      <c r="BD2867" s="17">
        <v>6.26074637489447E-2</v>
      </c>
      <c r="BE2867" s="17">
        <v>0.12161812646025801</v>
      </c>
      <c r="BF2867" s="17">
        <v>0.143884015762937</v>
      </c>
      <c r="BG2867" s="17">
        <v>5.6361330703237497E-2</v>
      </c>
    </row>
    <row r="2868" spans="2:59" x14ac:dyDescent="0.35">
      <c r="B2868" t="s">
        <v>100</v>
      </c>
      <c r="C2868" s="17">
        <v>7.8033079605389397E-2</v>
      </c>
      <c r="D2868" s="17">
        <v>5.6425596085866302E-2</v>
      </c>
      <c r="E2868" s="17">
        <v>9.7319034473008395E-2</v>
      </c>
      <c r="F2868" s="17"/>
      <c r="G2868" s="17">
        <v>5.10798357055171E-2</v>
      </c>
      <c r="H2868" s="17">
        <v>4.1180413644568301E-2</v>
      </c>
      <c r="I2868" s="17">
        <v>6.0128572366985003E-2</v>
      </c>
      <c r="J2868" s="17">
        <v>6.2634713961532806E-2</v>
      </c>
      <c r="K2868" s="17">
        <v>9.6174838715234801E-2</v>
      </c>
      <c r="L2868" s="17">
        <v>0.13831769921180601</v>
      </c>
      <c r="M2868" s="17"/>
      <c r="N2868" s="17">
        <v>3.6444689039622599E-2</v>
      </c>
      <c r="O2868" s="17">
        <v>8.54270809032881E-2</v>
      </c>
      <c r="P2868" s="17">
        <v>8.5883122312763002E-2</v>
      </c>
      <c r="Q2868" s="17">
        <v>0.106703732060491</v>
      </c>
      <c r="R2868" s="17"/>
      <c r="S2868" s="17">
        <v>2.05585238429347E-2</v>
      </c>
      <c r="T2868" s="17">
        <v>0.12696386153204001</v>
      </c>
      <c r="U2868" s="17">
        <v>6.17368503083753E-2</v>
      </c>
      <c r="V2868" s="17">
        <v>4.5769069558449102E-2</v>
      </c>
      <c r="W2868" s="17">
        <v>0.11456836154900001</v>
      </c>
      <c r="X2868" s="17">
        <v>0.100920207559947</v>
      </c>
      <c r="Y2868" s="17">
        <v>4.3574476958960197E-2</v>
      </c>
      <c r="Z2868" s="17">
        <v>6.2547372895019507E-2</v>
      </c>
      <c r="AA2868" s="17">
        <v>8.8374305342493395E-2</v>
      </c>
      <c r="AB2868" s="17">
        <v>0.124070428339335</v>
      </c>
      <c r="AC2868" s="17">
        <v>3.10627224987188E-2</v>
      </c>
      <c r="AD2868" s="17">
        <v>6.2194610209173502E-2</v>
      </c>
      <c r="AE2868" s="17"/>
      <c r="AF2868" s="17">
        <v>8.6595500773057804E-2</v>
      </c>
      <c r="AG2868" s="17">
        <v>7.2305653991338897E-2</v>
      </c>
      <c r="AH2868" s="17">
        <v>8.0691924534698103E-2</v>
      </c>
      <c r="AI2868" s="17"/>
      <c r="AJ2868" s="17">
        <v>7.3444699126645904E-2</v>
      </c>
      <c r="AK2868" s="17">
        <v>6.2577937310075202E-2</v>
      </c>
      <c r="AL2868" s="17">
        <v>4.5246860720413701E-2</v>
      </c>
      <c r="AM2868" s="17">
        <v>0</v>
      </c>
      <c r="AN2868" s="17">
        <v>0.11118754697109499</v>
      </c>
      <c r="AO2868" s="17"/>
      <c r="AP2868" s="17">
        <v>6.9129387737898104E-2</v>
      </c>
      <c r="AQ2868" s="17">
        <v>6.0410315049438702E-2</v>
      </c>
      <c r="AR2868" s="17">
        <v>9.1639309336200306E-2</v>
      </c>
      <c r="AS2868" s="17">
        <v>7.5082493938856604E-2</v>
      </c>
      <c r="AT2868" s="17">
        <v>8.2273476268058601E-2</v>
      </c>
      <c r="AU2868" s="17"/>
      <c r="AV2868" s="17">
        <v>4.6777358834052402E-2</v>
      </c>
      <c r="AW2868" s="17">
        <v>0.103117860587364</v>
      </c>
      <c r="AX2868" s="17">
        <v>1.6690373511313899E-2</v>
      </c>
      <c r="AY2868" s="17">
        <v>7.1809184758269196E-2</v>
      </c>
      <c r="AZ2868" s="17">
        <v>0.110227756124871</v>
      </c>
      <c r="BA2868" s="17">
        <v>0.116803756798829</v>
      </c>
      <c r="BB2868" s="17"/>
      <c r="BC2868" s="17">
        <v>0.13122707385799101</v>
      </c>
      <c r="BD2868" s="17">
        <v>8.41455545374208E-2</v>
      </c>
      <c r="BE2868" s="17">
        <v>5.7035741973460001E-2</v>
      </c>
      <c r="BF2868" s="17">
        <v>4.5706794246227998E-2</v>
      </c>
      <c r="BG2868" s="17">
        <v>7.0759040067084597E-2</v>
      </c>
    </row>
    <row r="2869" spans="2:59" x14ac:dyDescent="0.35">
      <c r="C2869" s="17"/>
      <c r="D2869" s="17"/>
      <c r="E2869" s="17"/>
      <c r="F2869" s="17"/>
      <c r="G2869" s="17"/>
      <c r="H2869" s="17"/>
      <c r="I2869" s="17"/>
      <c r="J2869" s="17"/>
      <c r="K2869" s="17"/>
      <c r="L2869" s="17"/>
      <c r="M2869" s="17"/>
      <c r="N2869" s="17"/>
      <c r="O2869" s="17"/>
      <c r="P2869" s="17"/>
      <c r="Q2869" s="17"/>
      <c r="R2869" s="17"/>
      <c r="S2869" s="17"/>
      <c r="T2869" s="17"/>
      <c r="U2869" s="17"/>
      <c r="V2869" s="17"/>
      <c r="W2869" s="17"/>
      <c r="X2869" s="17"/>
      <c r="Y2869" s="17"/>
      <c r="Z2869" s="17"/>
      <c r="AA2869" s="17"/>
      <c r="AB2869" s="17"/>
      <c r="AC2869" s="17"/>
      <c r="AD2869" s="17"/>
      <c r="AE2869" s="17"/>
      <c r="AF2869" s="17"/>
      <c r="AG2869" s="17"/>
      <c r="AH2869" s="17"/>
      <c r="AI2869" s="17"/>
      <c r="AJ2869" s="17"/>
      <c r="AK2869" s="17"/>
      <c r="AL2869" s="17"/>
      <c r="AM2869" s="17"/>
      <c r="AN2869" s="17"/>
      <c r="AO2869" s="17"/>
      <c r="AP2869" s="17"/>
      <c r="AQ2869" s="17"/>
      <c r="AR2869" s="17"/>
      <c r="AS2869" s="17"/>
      <c r="AT2869" s="17"/>
      <c r="AU2869" s="17"/>
      <c r="AV2869" s="17"/>
      <c r="AW2869" s="17"/>
      <c r="AX2869" s="17"/>
      <c r="AY2869" s="17"/>
      <c r="AZ2869" s="17"/>
      <c r="BA2869" s="17"/>
      <c r="BB2869" s="17"/>
      <c r="BC2869" s="17"/>
      <c r="BD2869" s="17"/>
      <c r="BE2869" s="17"/>
      <c r="BF2869" s="17"/>
      <c r="BG2869" s="17"/>
    </row>
    <row r="2870" spans="2:59" x14ac:dyDescent="0.35">
      <c r="B2870" s="6" t="s">
        <v>807</v>
      </c>
      <c r="C2870" s="17"/>
      <c r="D2870" s="17"/>
      <c r="E2870" s="17"/>
      <c r="F2870" s="17"/>
      <c r="G2870" s="17"/>
      <c r="H2870" s="17"/>
      <c r="I2870" s="17"/>
      <c r="J2870" s="17"/>
      <c r="K2870" s="17"/>
      <c r="L2870" s="17"/>
      <c r="M2870" s="17"/>
      <c r="N2870" s="17"/>
      <c r="O2870" s="17"/>
      <c r="P2870" s="17"/>
      <c r="Q2870" s="17"/>
      <c r="R2870" s="17"/>
      <c r="S2870" s="17"/>
      <c r="T2870" s="17"/>
      <c r="U2870" s="17"/>
      <c r="V2870" s="17"/>
      <c r="W2870" s="17"/>
      <c r="X2870" s="17"/>
      <c r="Y2870" s="17"/>
      <c r="Z2870" s="17"/>
      <c r="AA2870" s="17"/>
      <c r="AB2870" s="17"/>
      <c r="AC2870" s="17"/>
      <c r="AD2870" s="17"/>
      <c r="AE2870" s="17"/>
      <c r="AF2870" s="17"/>
      <c r="AG2870" s="17"/>
      <c r="AH2870" s="17"/>
      <c r="AI2870" s="17"/>
      <c r="AJ2870" s="17"/>
      <c r="AK2870" s="17"/>
      <c r="AL2870" s="17"/>
      <c r="AM2870" s="17"/>
      <c r="AN2870" s="17"/>
      <c r="AO2870" s="17"/>
      <c r="AP2870" s="17"/>
      <c r="AQ2870" s="17"/>
      <c r="AR2870" s="17"/>
      <c r="AS2870" s="17"/>
      <c r="AT2870" s="17"/>
      <c r="AU2870" s="17"/>
      <c r="AV2870" s="17"/>
      <c r="AW2870" s="17"/>
      <c r="AX2870" s="17"/>
      <c r="AY2870" s="17"/>
      <c r="AZ2870" s="17"/>
      <c r="BA2870" s="17"/>
      <c r="BB2870" s="17"/>
      <c r="BC2870" s="17"/>
      <c r="BD2870" s="17"/>
      <c r="BE2870" s="17"/>
      <c r="BF2870" s="17"/>
      <c r="BG2870" s="17"/>
    </row>
    <row r="2871" spans="2:59" x14ac:dyDescent="0.35">
      <c r="B2871" s="24" t="s">
        <v>724</v>
      </c>
      <c r="C2871" s="17"/>
      <c r="D2871" s="17"/>
      <c r="E2871" s="17"/>
      <c r="F2871" s="17"/>
      <c r="G2871" s="17"/>
      <c r="H2871" s="17"/>
      <c r="I2871" s="17"/>
      <c r="J2871" s="17"/>
      <c r="K2871" s="17"/>
      <c r="L2871" s="17"/>
      <c r="M2871" s="17"/>
      <c r="N2871" s="17"/>
      <c r="O2871" s="17"/>
      <c r="P2871" s="17"/>
      <c r="Q2871" s="17"/>
      <c r="R2871" s="17"/>
      <c r="S2871" s="17"/>
      <c r="T2871" s="17"/>
      <c r="U2871" s="17"/>
      <c r="V2871" s="17"/>
      <c r="W2871" s="17"/>
      <c r="X2871" s="17"/>
      <c r="Y2871" s="17"/>
      <c r="Z2871" s="17"/>
      <c r="AA2871" s="17"/>
      <c r="AB2871" s="17"/>
      <c r="AC2871" s="17"/>
      <c r="AD2871" s="17"/>
      <c r="AE2871" s="17"/>
      <c r="AF2871" s="17"/>
      <c r="AG2871" s="17"/>
      <c r="AH2871" s="17"/>
      <c r="AI2871" s="17"/>
      <c r="AJ2871" s="17"/>
      <c r="AK2871" s="17"/>
      <c r="AL2871" s="17"/>
      <c r="AM2871" s="17"/>
      <c r="AN2871" s="17"/>
      <c r="AO2871" s="17"/>
      <c r="AP2871" s="17"/>
      <c r="AQ2871" s="17"/>
      <c r="AR2871" s="17"/>
      <c r="AS2871" s="17"/>
      <c r="AT2871" s="17"/>
      <c r="AU2871" s="17"/>
      <c r="AV2871" s="17"/>
      <c r="AW2871" s="17"/>
      <c r="AX2871" s="17"/>
      <c r="AY2871" s="17"/>
      <c r="AZ2871" s="17"/>
      <c r="BA2871" s="17"/>
      <c r="BB2871" s="17"/>
      <c r="BC2871" s="17"/>
      <c r="BD2871" s="17"/>
      <c r="BE2871" s="17"/>
      <c r="BF2871" s="17"/>
      <c r="BG2871" s="17"/>
    </row>
    <row r="2872" spans="2:59" x14ac:dyDescent="0.35">
      <c r="B2872" t="s">
        <v>805</v>
      </c>
      <c r="C2872" s="17">
        <v>2.1112236514423101E-2</v>
      </c>
      <c r="D2872" s="17">
        <v>3.6546842794700302E-2</v>
      </c>
      <c r="E2872" s="17">
        <v>5.6224791140349097E-3</v>
      </c>
      <c r="F2872" s="17"/>
      <c r="G2872" s="17">
        <v>7.3666505859554202E-3</v>
      </c>
      <c r="H2872" s="17">
        <v>0</v>
      </c>
      <c r="I2872" s="17">
        <v>6.7746039570303396E-2</v>
      </c>
      <c r="J2872" s="17">
        <v>8.5552797556691495E-3</v>
      </c>
      <c r="K2872" s="17">
        <v>1.7968929764243899E-2</v>
      </c>
      <c r="L2872" s="17">
        <v>2.08478775145092E-2</v>
      </c>
      <c r="M2872" s="17"/>
      <c r="N2872" s="17">
        <v>1.7479426099455901E-2</v>
      </c>
      <c r="O2872" s="17">
        <v>2.0070200475247699E-2</v>
      </c>
      <c r="P2872" s="17">
        <v>3.61696174292798E-2</v>
      </c>
      <c r="Q2872" s="17">
        <v>1.22200449312324E-2</v>
      </c>
      <c r="R2872" s="17"/>
      <c r="S2872" s="17">
        <v>1.09355721071235E-2</v>
      </c>
      <c r="T2872" s="17">
        <v>2.2752469791641201E-2</v>
      </c>
      <c r="U2872" s="17">
        <v>0</v>
      </c>
      <c r="V2872" s="17">
        <v>6.0366167497060801E-2</v>
      </c>
      <c r="W2872" s="17">
        <v>1.44262453780971E-2</v>
      </c>
      <c r="X2872" s="17">
        <v>0</v>
      </c>
      <c r="Y2872" s="17">
        <v>3.5597487794327198E-2</v>
      </c>
      <c r="Z2872" s="17">
        <v>4.2973938180399497E-2</v>
      </c>
      <c r="AA2872" s="17">
        <v>3.9014276675001403E-2</v>
      </c>
      <c r="AB2872" s="17">
        <v>1.6324579129031701E-2</v>
      </c>
      <c r="AC2872" s="17">
        <v>0</v>
      </c>
      <c r="AD2872" s="17">
        <v>0</v>
      </c>
      <c r="AE2872" s="17"/>
      <c r="AF2872" s="17">
        <v>4.37402528639576E-2</v>
      </c>
      <c r="AG2872" s="17">
        <v>1.22493236133273E-2</v>
      </c>
      <c r="AH2872" s="17">
        <v>0</v>
      </c>
      <c r="AI2872" s="17"/>
      <c r="AJ2872" s="17">
        <v>1.9878733601274599E-2</v>
      </c>
      <c r="AK2872" s="17">
        <v>1.14160970076474E-2</v>
      </c>
      <c r="AL2872" s="17">
        <v>0</v>
      </c>
      <c r="AM2872" s="17">
        <v>0.30161559346961803</v>
      </c>
      <c r="AN2872" s="17">
        <v>0</v>
      </c>
      <c r="AO2872" s="17"/>
      <c r="AP2872" s="17">
        <v>1.8079196393134201E-2</v>
      </c>
      <c r="AQ2872" s="17">
        <v>9.9089575019798998E-3</v>
      </c>
      <c r="AR2872" s="17">
        <v>0</v>
      </c>
      <c r="AS2872" s="17">
        <v>7.8460545108076901E-2</v>
      </c>
      <c r="AT2872" s="17">
        <v>0</v>
      </c>
      <c r="AU2872" s="17"/>
      <c r="AV2872" s="17">
        <v>7.4604310131873696E-3</v>
      </c>
      <c r="AW2872" s="17">
        <v>2.1227884577584202E-2</v>
      </c>
      <c r="AX2872" s="17">
        <v>0</v>
      </c>
      <c r="AY2872" s="17">
        <v>5.3530255089464199E-2</v>
      </c>
      <c r="AZ2872" s="17">
        <v>0</v>
      </c>
      <c r="BA2872" s="17">
        <v>3.2732748134180999E-2</v>
      </c>
      <c r="BB2872" s="17"/>
      <c r="BC2872" s="17">
        <v>2.4130192629222901E-2</v>
      </c>
      <c r="BD2872" s="17">
        <v>3.0753654513897902E-2</v>
      </c>
      <c r="BE2872" s="17">
        <v>1.1728358068898199E-2</v>
      </c>
      <c r="BF2872" s="17">
        <v>1.16276701551325E-2</v>
      </c>
      <c r="BG2872" s="17">
        <v>8.1096755337314697E-2</v>
      </c>
    </row>
    <row r="2873" spans="2:59" x14ac:dyDescent="0.35">
      <c r="B2873" t="s">
        <v>598</v>
      </c>
      <c r="C2873" s="17">
        <v>3.8408541869673997E-2</v>
      </c>
      <c r="D2873" s="17">
        <v>4.53163689005728E-2</v>
      </c>
      <c r="E2873" s="17">
        <v>3.1801467902965203E-2</v>
      </c>
      <c r="F2873" s="17"/>
      <c r="G2873" s="17">
        <v>3.9111526636048999E-2</v>
      </c>
      <c r="H2873" s="17">
        <v>3.0542280524204601E-2</v>
      </c>
      <c r="I2873" s="17">
        <v>5.1457103290877299E-2</v>
      </c>
      <c r="J2873" s="17">
        <v>5.0100689255458498E-2</v>
      </c>
      <c r="K2873" s="17">
        <v>4.3107854009134403E-2</v>
      </c>
      <c r="L2873" s="17">
        <v>2.20940461720926E-2</v>
      </c>
      <c r="M2873" s="17"/>
      <c r="N2873" s="17">
        <v>4.5061669669483502E-2</v>
      </c>
      <c r="O2873" s="17">
        <v>5.99576863067054E-2</v>
      </c>
      <c r="P2873" s="17">
        <v>2.2006954406017701E-2</v>
      </c>
      <c r="Q2873" s="17">
        <v>2.4951062082096201E-2</v>
      </c>
      <c r="R2873" s="17"/>
      <c r="S2873" s="17">
        <v>2.9247098376702502E-2</v>
      </c>
      <c r="T2873" s="17">
        <v>1.29631020431689E-2</v>
      </c>
      <c r="U2873" s="17">
        <v>1.5773289634220599E-2</v>
      </c>
      <c r="V2873" s="17">
        <v>6.2603020265728199E-2</v>
      </c>
      <c r="W2873" s="17">
        <v>3.7026905961127399E-2</v>
      </c>
      <c r="X2873" s="17">
        <v>5.9486285272515101E-2</v>
      </c>
      <c r="Y2873" s="17">
        <v>3.0393158243340799E-2</v>
      </c>
      <c r="Z2873" s="17">
        <v>0</v>
      </c>
      <c r="AA2873" s="17">
        <v>4.9680282333810603E-2</v>
      </c>
      <c r="AB2873" s="17">
        <v>6.5397192579480901E-2</v>
      </c>
      <c r="AC2873" s="17">
        <v>0</v>
      </c>
      <c r="AD2873" s="17">
        <v>0.11550603494789199</v>
      </c>
      <c r="AE2873" s="17"/>
      <c r="AF2873" s="17">
        <v>4.5608381218121101E-2</v>
      </c>
      <c r="AG2873" s="17">
        <v>4.2475175926030603E-2</v>
      </c>
      <c r="AH2873" s="17">
        <v>9.5664901320582901E-3</v>
      </c>
      <c r="AI2873" s="17"/>
      <c r="AJ2873" s="17">
        <v>2.9107143680851499E-2</v>
      </c>
      <c r="AK2873" s="17">
        <v>4.0443426760587001E-2</v>
      </c>
      <c r="AL2873" s="17">
        <v>5.0679782699997199E-2</v>
      </c>
      <c r="AM2873" s="17">
        <v>0</v>
      </c>
      <c r="AN2873" s="17">
        <v>5.1829482300138098E-2</v>
      </c>
      <c r="AO2873" s="17"/>
      <c r="AP2873" s="17">
        <v>3.7287416452993202E-2</v>
      </c>
      <c r="AQ2873" s="17">
        <v>3.51041338153169E-2</v>
      </c>
      <c r="AR2873" s="17">
        <v>5.6128270835962099E-2</v>
      </c>
      <c r="AS2873" s="17">
        <v>4.1548411222017703E-2</v>
      </c>
      <c r="AT2873" s="17">
        <v>2.6435604781178401E-2</v>
      </c>
      <c r="AU2873" s="17"/>
      <c r="AV2873" s="17">
        <v>4.9412353974507599E-2</v>
      </c>
      <c r="AW2873" s="17">
        <v>4.63719463110117E-2</v>
      </c>
      <c r="AX2873" s="17">
        <v>5.5422671306125403E-2</v>
      </c>
      <c r="AY2873" s="17">
        <v>3.0842042411010101E-2</v>
      </c>
      <c r="AZ2873" s="17">
        <v>1.7484055091544E-2</v>
      </c>
      <c r="BA2873" s="17">
        <v>1.8753052391936101E-2</v>
      </c>
      <c r="BB2873" s="17"/>
      <c r="BC2873" s="17">
        <v>1.5743149199368402E-2</v>
      </c>
      <c r="BD2873" s="17">
        <v>3.8201413476922998E-2</v>
      </c>
      <c r="BE2873" s="17">
        <v>6.5429496678465898E-2</v>
      </c>
      <c r="BF2873" s="17">
        <v>5.1097889575204697E-2</v>
      </c>
      <c r="BG2873" s="17">
        <v>0</v>
      </c>
    </row>
    <row r="2874" spans="2:59" x14ac:dyDescent="0.35">
      <c r="B2874" t="s">
        <v>692</v>
      </c>
      <c r="C2874" s="17">
        <v>7.0241870376212504E-2</v>
      </c>
      <c r="D2874" s="17">
        <v>6.6127747204398096E-2</v>
      </c>
      <c r="E2874" s="17">
        <v>7.5223281402275494E-2</v>
      </c>
      <c r="F2874" s="17"/>
      <c r="G2874" s="17">
        <v>4.3377830330318203E-2</v>
      </c>
      <c r="H2874" s="17">
        <v>8.978681440057E-2</v>
      </c>
      <c r="I2874" s="17">
        <v>5.9089777320681998E-2</v>
      </c>
      <c r="J2874" s="17">
        <v>8.2735081948915795E-2</v>
      </c>
      <c r="K2874" s="17">
        <v>3.9136313467990902E-2</v>
      </c>
      <c r="L2874" s="17">
        <v>9.4752589058876902E-2</v>
      </c>
      <c r="M2874" s="17"/>
      <c r="N2874" s="17">
        <v>4.25760429377307E-2</v>
      </c>
      <c r="O2874" s="17">
        <v>8.5782567323619094E-2</v>
      </c>
      <c r="P2874" s="17">
        <v>8.0493505201383195E-2</v>
      </c>
      <c r="Q2874" s="17">
        <v>7.4151778578366898E-2</v>
      </c>
      <c r="R2874" s="17"/>
      <c r="S2874" s="17">
        <v>7.06384901907047E-2</v>
      </c>
      <c r="T2874" s="17">
        <v>3.5848206867732602E-2</v>
      </c>
      <c r="U2874" s="17">
        <v>0.11319307775564801</v>
      </c>
      <c r="V2874" s="17">
        <v>4.15830119843466E-2</v>
      </c>
      <c r="W2874" s="17">
        <v>0.117365397104641</v>
      </c>
      <c r="X2874" s="17">
        <v>5.8300318321545301E-2</v>
      </c>
      <c r="Y2874" s="17">
        <v>0.135793517431535</v>
      </c>
      <c r="Z2874" s="17">
        <v>0</v>
      </c>
      <c r="AA2874" s="17">
        <v>2.4125302278418002E-2</v>
      </c>
      <c r="AB2874" s="17">
        <v>9.0124080756132499E-2</v>
      </c>
      <c r="AC2874" s="17">
        <v>0.122068677475448</v>
      </c>
      <c r="AD2874" s="17">
        <v>0</v>
      </c>
      <c r="AE2874" s="17"/>
      <c r="AF2874" s="17">
        <v>6.86627817247005E-2</v>
      </c>
      <c r="AG2874" s="17">
        <v>7.5990501035019004E-2</v>
      </c>
      <c r="AH2874" s="17">
        <v>5.6802184965909601E-2</v>
      </c>
      <c r="AI2874" s="17"/>
      <c r="AJ2874" s="17">
        <v>6.1943850395472802E-2</v>
      </c>
      <c r="AK2874" s="17">
        <v>5.02757346177777E-2</v>
      </c>
      <c r="AL2874" s="17">
        <v>0.21504706229705001</v>
      </c>
      <c r="AM2874" s="17">
        <v>0</v>
      </c>
      <c r="AN2874" s="17">
        <v>7.9953082603498205E-2</v>
      </c>
      <c r="AO2874" s="17"/>
      <c r="AP2874" s="17">
        <v>6.7361051385044904E-2</v>
      </c>
      <c r="AQ2874" s="17">
        <v>5.9927164620222899E-2</v>
      </c>
      <c r="AR2874" s="17">
        <v>8.5255926037501803E-2</v>
      </c>
      <c r="AS2874" s="17">
        <v>8.6897604584290994E-2</v>
      </c>
      <c r="AT2874" s="17">
        <v>8.4299199862145097E-2</v>
      </c>
      <c r="AU2874" s="17"/>
      <c r="AV2874" s="17">
        <v>7.3551478113443897E-2</v>
      </c>
      <c r="AW2874" s="17">
        <v>4.27819332417693E-2</v>
      </c>
      <c r="AX2874" s="17">
        <v>7.9626988607866003E-2</v>
      </c>
      <c r="AY2874" s="17">
        <v>0.110196649121513</v>
      </c>
      <c r="AZ2874" s="17">
        <v>5.0963191763840301E-2</v>
      </c>
      <c r="BA2874" s="17">
        <v>5.6834889676947303E-2</v>
      </c>
      <c r="BB2874" s="17"/>
      <c r="BC2874" s="17">
        <v>6.53433091251404E-2</v>
      </c>
      <c r="BD2874" s="17">
        <v>4.7519621980154803E-2</v>
      </c>
      <c r="BE2874" s="17">
        <v>9.6992548221939603E-2</v>
      </c>
      <c r="BF2874" s="17">
        <v>2.6400751620766601E-2</v>
      </c>
      <c r="BG2874" s="17">
        <v>6.5366422206075095E-2</v>
      </c>
    </row>
    <row r="2875" spans="2:59" x14ac:dyDescent="0.35">
      <c r="B2875" t="s">
        <v>691</v>
      </c>
      <c r="C2875" s="17">
        <v>0.208376643264368</v>
      </c>
      <c r="D2875" s="17">
        <v>0.19771260047104799</v>
      </c>
      <c r="E2875" s="17">
        <v>0.221584357832151</v>
      </c>
      <c r="F2875" s="17"/>
      <c r="G2875" s="17">
        <v>0.25110409315480797</v>
      </c>
      <c r="H2875" s="17">
        <v>0.13859444202580401</v>
      </c>
      <c r="I2875" s="17">
        <v>0.196441294884833</v>
      </c>
      <c r="J2875" s="17">
        <v>0.26045609609756598</v>
      </c>
      <c r="K2875" s="17">
        <v>0.20379357271788801</v>
      </c>
      <c r="L2875" s="17">
        <v>0.21318807078749599</v>
      </c>
      <c r="M2875" s="17"/>
      <c r="N2875" s="17">
        <v>0.205134454641831</v>
      </c>
      <c r="O2875" s="17">
        <v>0.17928372207093701</v>
      </c>
      <c r="P2875" s="17">
        <v>0.21174495982459199</v>
      </c>
      <c r="Q2875" s="17">
        <v>0.23767106176099101</v>
      </c>
      <c r="R2875" s="17"/>
      <c r="S2875" s="17">
        <v>0.20794525113869</v>
      </c>
      <c r="T2875" s="17">
        <v>0.24425911703273001</v>
      </c>
      <c r="U2875" s="17">
        <v>0.23743495078212401</v>
      </c>
      <c r="V2875" s="17">
        <v>0.14946866813097101</v>
      </c>
      <c r="W2875" s="17">
        <v>0.203283631372109</v>
      </c>
      <c r="X2875" s="17">
        <v>0.22380835829576301</v>
      </c>
      <c r="Y2875" s="17">
        <v>0.160117216290073</v>
      </c>
      <c r="Z2875" s="17">
        <v>0.29150952959357301</v>
      </c>
      <c r="AA2875" s="17">
        <v>0.213558330019716</v>
      </c>
      <c r="AB2875" s="17">
        <v>0.159978340201193</v>
      </c>
      <c r="AC2875" s="17">
        <v>0.25666582858549802</v>
      </c>
      <c r="AD2875" s="17">
        <v>0.23919102283007901</v>
      </c>
      <c r="AE2875" s="17"/>
      <c r="AF2875" s="17">
        <v>0.21878328031251801</v>
      </c>
      <c r="AG2875" s="17">
        <v>0.177447574119422</v>
      </c>
      <c r="AH2875" s="17">
        <v>0.269299044513577</v>
      </c>
      <c r="AI2875" s="17"/>
      <c r="AJ2875" s="17">
        <v>0.23557904938603699</v>
      </c>
      <c r="AK2875" s="17">
        <v>0.156890823974288</v>
      </c>
      <c r="AL2875" s="17">
        <v>0.216374154014977</v>
      </c>
      <c r="AM2875" s="17">
        <v>0.40944494887212302</v>
      </c>
      <c r="AN2875" s="17">
        <v>0.22175276739803901</v>
      </c>
      <c r="AO2875" s="17"/>
      <c r="AP2875" s="17">
        <v>0.24072180461654499</v>
      </c>
      <c r="AQ2875" s="17">
        <v>0.18197336634203801</v>
      </c>
      <c r="AR2875" s="17">
        <v>0.19391874256257199</v>
      </c>
      <c r="AS2875" s="17">
        <v>0.22034209275314301</v>
      </c>
      <c r="AT2875" s="17">
        <v>9.4244464469780104E-2</v>
      </c>
      <c r="AU2875" s="17"/>
      <c r="AV2875" s="17">
        <v>0.16539202544374501</v>
      </c>
      <c r="AW2875" s="17">
        <v>0.21171151108071901</v>
      </c>
      <c r="AX2875" s="17">
        <v>0.24369475706003901</v>
      </c>
      <c r="AY2875" s="17">
        <v>0.24409630033795399</v>
      </c>
      <c r="AZ2875" s="17">
        <v>0.158385658574</v>
      </c>
      <c r="BA2875" s="17">
        <v>0.24946003202777001</v>
      </c>
      <c r="BB2875" s="17"/>
      <c r="BC2875" s="17">
        <v>0.19935592141790001</v>
      </c>
      <c r="BD2875" s="17">
        <v>0.205526315792913</v>
      </c>
      <c r="BE2875" s="17">
        <v>0.211685324428941</v>
      </c>
      <c r="BF2875" s="17">
        <v>0.17992098562613201</v>
      </c>
      <c r="BG2875" s="17">
        <v>0</v>
      </c>
    </row>
    <row r="2876" spans="2:59" x14ac:dyDescent="0.35">
      <c r="B2876" t="s">
        <v>690</v>
      </c>
      <c r="C2876" s="17">
        <v>0.28017216703138698</v>
      </c>
      <c r="D2876" s="17">
        <v>0.30654737803554899</v>
      </c>
      <c r="E2876" s="17">
        <v>0.25225437844561999</v>
      </c>
      <c r="F2876" s="17"/>
      <c r="G2876" s="17">
        <v>0.30479473847669802</v>
      </c>
      <c r="H2876" s="17">
        <v>0.25082124367984698</v>
      </c>
      <c r="I2876" s="17">
        <v>0.29299710971352899</v>
      </c>
      <c r="J2876" s="17">
        <v>0.29733509518974599</v>
      </c>
      <c r="K2876" s="17">
        <v>0.26648025553510002</v>
      </c>
      <c r="L2876" s="17">
        <v>0.27520711211885401</v>
      </c>
      <c r="M2876" s="17"/>
      <c r="N2876" s="17">
        <v>0.27196986165404002</v>
      </c>
      <c r="O2876" s="17">
        <v>0.26248926500934699</v>
      </c>
      <c r="P2876" s="17">
        <v>0.30242010022031701</v>
      </c>
      <c r="Q2876" s="17">
        <v>0.28606484994861298</v>
      </c>
      <c r="R2876" s="17"/>
      <c r="S2876" s="17">
        <v>0.29940825241612001</v>
      </c>
      <c r="T2876" s="17">
        <v>0.25631296168604401</v>
      </c>
      <c r="U2876" s="17">
        <v>0.36686591180133798</v>
      </c>
      <c r="V2876" s="17">
        <v>0.330462839106208</v>
      </c>
      <c r="W2876" s="17">
        <v>0.25483056531876302</v>
      </c>
      <c r="X2876" s="17">
        <v>0.247455139690378</v>
      </c>
      <c r="Y2876" s="17">
        <v>0.33957096604408998</v>
      </c>
      <c r="Z2876" s="17">
        <v>0.271861015495863</v>
      </c>
      <c r="AA2876" s="17">
        <v>0.22866018418553899</v>
      </c>
      <c r="AB2876" s="17">
        <v>0.19164446123324599</v>
      </c>
      <c r="AC2876" s="17">
        <v>0.42382064875612802</v>
      </c>
      <c r="AD2876" s="17">
        <v>0.19056178595766901</v>
      </c>
      <c r="AE2876" s="17"/>
      <c r="AF2876" s="17">
        <v>0.295060091957489</v>
      </c>
      <c r="AG2876" s="17">
        <v>0.256536021623466</v>
      </c>
      <c r="AH2876" s="17">
        <v>0.29757220914346399</v>
      </c>
      <c r="AI2876" s="17"/>
      <c r="AJ2876" s="17">
        <v>0.29271672524818498</v>
      </c>
      <c r="AK2876" s="17">
        <v>0.28297733758496901</v>
      </c>
      <c r="AL2876" s="17">
        <v>0.27836989725105998</v>
      </c>
      <c r="AM2876" s="17">
        <v>0.22615589993478899</v>
      </c>
      <c r="AN2876" s="17">
        <v>0.26946394742754398</v>
      </c>
      <c r="AO2876" s="17"/>
      <c r="AP2876" s="17">
        <v>0.28778212455684299</v>
      </c>
      <c r="AQ2876" s="17">
        <v>0.25966394262626902</v>
      </c>
      <c r="AR2876" s="17">
        <v>0.40704702557672301</v>
      </c>
      <c r="AS2876" s="17">
        <v>0.27591701390015599</v>
      </c>
      <c r="AT2876" s="17">
        <v>0.27308703563319298</v>
      </c>
      <c r="AU2876" s="17"/>
      <c r="AV2876" s="17">
        <v>0.25517726628174398</v>
      </c>
      <c r="AW2876" s="17">
        <v>0.292391664063467</v>
      </c>
      <c r="AX2876" s="17">
        <v>0.29051837095017302</v>
      </c>
      <c r="AY2876" s="17">
        <v>0.31118811196600299</v>
      </c>
      <c r="AZ2876" s="17">
        <v>0.27715673683397501</v>
      </c>
      <c r="BA2876" s="17">
        <v>0.29388810494498202</v>
      </c>
      <c r="BB2876" s="17"/>
      <c r="BC2876" s="17">
        <v>0.31000604832438999</v>
      </c>
      <c r="BD2876" s="17">
        <v>0.303084993590159</v>
      </c>
      <c r="BE2876" s="17">
        <v>0.24957189833094401</v>
      </c>
      <c r="BF2876" s="17">
        <v>0.29761744624869302</v>
      </c>
      <c r="BG2876" s="17">
        <v>0.35701413351717398</v>
      </c>
    </row>
    <row r="2877" spans="2:59" x14ac:dyDescent="0.35">
      <c r="B2877" t="s">
        <v>689</v>
      </c>
      <c r="C2877" s="17">
        <v>0.18687415903568699</v>
      </c>
      <c r="D2877" s="17">
        <v>0.19366103880298499</v>
      </c>
      <c r="E2877" s="17">
        <v>0.18205871597704701</v>
      </c>
      <c r="F2877" s="17"/>
      <c r="G2877" s="17">
        <v>0.147712966712433</v>
      </c>
      <c r="H2877" s="17">
        <v>0.28699919308382399</v>
      </c>
      <c r="I2877" s="17">
        <v>0.174108307987591</v>
      </c>
      <c r="J2877" s="17">
        <v>0.136406031707304</v>
      </c>
      <c r="K2877" s="17">
        <v>0.22768204270753101</v>
      </c>
      <c r="L2877" s="17">
        <v>0.14754236745111801</v>
      </c>
      <c r="M2877" s="17"/>
      <c r="N2877" s="17">
        <v>0.253062671963866</v>
      </c>
      <c r="O2877" s="17">
        <v>0.17288696626675201</v>
      </c>
      <c r="P2877" s="17">
        <v>0.17531105021656801</v>
      </c>
      <c r="Q2877" s="17">
        <v>0.14260968772791899</v>
      </c>
      <c r="R2877" s="17"/>
      <c r="S2877" s="17">
        <v>0.23063277473698601</v>
      </c>
      <c r="T2877" s="17">
        <v>0.25213855519011003</v>
      </c>
      <c r="U2877" s="17">
        <v>0.13145236329407101</v>
      </c>
      <c r="V2877" s="17">
        <v>0.180958976265781</v>
      </c>
      <c r="W2877" s="17">
        <v>0.143007317184594</v>
      </c>
      <c r="X2877" s="17">
        <v>0.171677733755007</v>
      </c>
      <c r="Y2877" s="17">
        <v>0.18333915774207299</v>
      </c>
      <c r="Z2877" s="17">
        <v>0.2380542260296</v>
      </c>
      <c r="AA2877" s="17">
        <v>0.117655756280079</v>
      </c>
      <c r="AB2877" s="17">
        <v>0.19946194185379401</v>
      </c>
      <c r="AC2877" s="17">
        <v>0.17064171879537801</v>
      </c>
      <c r="AD2877" s="17">
        <v>0.27325228256342499</v>
      </c>
      <c r="AE2877" s="17"/>
      <c r="AF2877" s="17">
        <v>0.15413178397210101</v>
      </c>
      <c r="AG2877" s="17">
        <v>0.22467642866298801</v>
      </c>
      <c r="AH2877" s="17">
        <v>0.170383027721344</v>
      </c>
      <c r="AI2877" s="17"/>
      <c r="AJ2877" s="17">
        <v>0.205221778447058</v>
      </c>
      <c r="AK2877" s="17">
        <v>0.20967370221161699</v>
      </c>
      <c r="AL2877" s="17">
        <v>0.16638685854773499</v>
      </c>
      <c r="AM2877" s="17">
        <v>6.2783557723470704E-2</v>
      </c>
      <c r="AN2877" s="17">
        <v>0.128966373838001</v>
      </c>
      <c r="AO2877" s="17"/>
      <c r="AP2877" s="17">
        <v>0.174898235058979</v>
      </c>
      <c r="AQ2877" s="17">
        <v>0.22996892889965101</v>
      </c>
      <c r="AR2877" s="17">
        <v>0.12224903085498801</v>
      </c>
      <c r="AS2877" s="17">
        <v>0.14580643660155801</v>
      </c>
      <c r="AT2877" s="17">
        <v>0.189462808957019</v>
      </c>
      <c r="AU2877" s="17"/>
      <c r="AV2877" s="17">
        <v>0.203704762265147</v>
      </c>
      <c r="AW2877" s="17">
        <v>0.17797760647959099</v>
      </c>
      <c r="AX2877" s="17">
        <v>0.25032593278795801</v>
      </c>
      <c r="AY2877" s="17">
        <v>0.124760219894819</v>
      </c>
      <c r="AZ2877" s="17">
        <v>0.25626204395366597</v>
      </c>
      <c r="BA2877" s="17">
        <v>0.117482100290928</v>
      </c>
      <c r="BB2877" s="17"/>
      <c r="BC2877" s="17">
        <v>0.16010809289400499</v>
      </c>
      <c r="BD2877" s="17">
        <v>0.16615011907405999</v>
      </c>
      <c r="BE2877" s="17">
        <v>0.218212780254781</v>
      </c>
      <c r="BF2877" s="17">
        <v>0.21537522346655499</v>
      </c>
      <c r="BG2877" s="17">
        <v>0.36940231816911401</v>
      </c>
    </row>
    <row r="2878" spans="2:59" x14ac:dyDescent="0.35">
      <c r="B2878" t="s">
        <v>806</v>
      </c>
      <c r="C2878" s="17">
        <v>9.3225775111984099E-2</v>
      </c>
      <c r="D2878" s="17">
        <v>8.2144186725489399E-2</v>
      </c>
      <c r="E2878" s="17">
        <v>0.10556492985248001</v>
      </c>
      <c r="F2878" s="17"/>
      <c r="G2878" s="17">
        <v>0.108753767654688</v>
      </c>
      <c r="H2878" s="17">
        <v>0.151773839993049</v>
      </c>
      <c r="I2878" s="17">
        <v>7.1890857474874295E-2</v>
      </c>
      <c r="J2878" s="17">
        <v>7.72949080365809E-2</v>
      </c>
      <c r="K2878" s="17">
        <v>7.7579896187514694E-2</v>
      </c>
      <c r="L2878" s="17">
        <v>7.5008259238879896E-2</v>
      </c>
      <c r="M2878" s="17"/>
      <c r="N2878" s="17">
        <v>0.109976349859866</v>
      </c>
      <c r="O2878" s="17">
        <v>9.2290892238313105E-2</v>
      </c>
      <c r="P2878" s="17">
        <v>5.02229325693462E-2</v>
      </c>
      <c r="Q2878" s="17">
        <v>0.115898728436042</v>
      </c>
      <c r="R2878" s="17"/>
      <c r="S2878" s="17">
        <v>9.43554563275322E-2</v>
      </c>
      <c r="T2878" s="17">
        <v>6.1264405173483999E-2</v>
      </c>
      <c r="U2878" s="17">
        <v>5.38988063677927E-2</v>
      </c>
      <c r="V2878" s="17">
        <v>0.12878824719145501</v>
      </c>
      <c r="W2878" s="17">
        <v>7.0774858028902196E-2</v>
      </c>
      <c r="X2878" s="17">
        <v>0.100267232568644</v>
      </c>
      <c r="Y2878" s="17">
        <v>5.5374835588351497E-2</v>
      </c>
      <c r="Z2878" s="17">
        <v>9.3053917805545505E-2</v>
      </c>
      <c r="AA2878" s="17">
        <v>0.18986662256711501</v>
      </c>
      <c r="AB2878" s="17">
        <v>0.10959378912438</v>
      </c>
      <c r="AC2878" s="17">
        <v>2.6803126387547001E-2</v>
      </c>
      <c r="AD2878" s="17">
        <v>4.6840040768846097E-2</v>
      </c>
      <c r="AE2878" s="17"/>
      <c r="AF2878" s="17">
        <v>8.8482283862021505E-2</v>
      </c>
      <c r="AG2878" s="17">
        <v>0.105810069556415</v>
      </c>
      <c r="AH2878" s="17">
        <v>7.9101937849865495E-2</v>
      </c>
      <c r="AI2878" s="17"/>
      <c r="AJ2878" s="17">
        <v>7.0294211504465298E-2</v>
      </c>
      <c r="AK2878" s="17">
        <v>0.14650335934098099</v>
      </c>
      <c r="AL2878" s="17">
        <v>0</v>
      </c>
      <c r="AM2878" s="17">
        <v>0</v>
      </c>
      <c r="AN2878" s="17">
        <v>0.11381909063359601</v>
      </c>
      <c r="AO2878" s="17"/>
      <c r="AP2878" s="17">
        <v>7.9131864264723697E-2</v>
      </c>
      <c r="AQ2878" s="17">
        <v>0.13524724741553601</v>
      </c>
      <c r="AR2878" s="17">
        <v>2.2696766215282101E-2</v>
      </c>
      <c r="AS2878" s="17">
        <v>7.17144494665823E-2</v>
      </c>
      <c r="AT2878" s="17">
        <v>0.14738912646760499</v>
      </c>
      <c r="AU2878" s="17"/>
      <c r="AV2878" s="17">
        <v>0.173192941768015</v>
      </c>
      <c r="AW2878" s="17">
        <v>8.4667108182025594E-2</v>
      </c>
      <c r="AX2878" s="17">
        <v>2.9415911549692499E-2</v>
      </c>
      <c r="AY2878" s="17">
        <v>5.95083870439648E-2</v>
      </c>
      <c r="AZ2878" s="17">
        <v>7.6897860802351295E-2</v>
      </c>
      <c r="BA2878" s="17">
        <v>3.3822874585992202E-2</v>
      </c>
      <c r="BB2878" s="17"/>
      <c r="BC2878" s="17">
        <v>8.7537462964968699E-2</v>
      </c>
      <c r="BD2878" s="17">
        <v>9.7779950304876295E-2</v>
      </c>
      <c r="BE2878" s="17">
        <v>5.91663480808697E-2</v>
      </c>
      <c r="BF2878" s="17">
        <v>0.14719111363385801</v>
      </c>
      <c r="BG2878" s="17">
        <v>5.6361330703237497E-2</v>
      </c>
    </row>
    <row r="2879" spans="2:59" x14ac:dyDescent="0.35">
      <c r="B2879" t="s">
        <v>100</v>
      </c>
      <c r="C2879" s="17">
        <v>0.101588606796263</v>
      </c>
      <c r="D2879" s="17">
        <v>7.1943837065257601E-2</v>
      </c>
      <c r="E2879" s="17">
        <v>0.12589038947342601</v>
      </c>
      <c r="F2879" s="17"/>
      <c r="G2879" s="17">
        <v>9.7778426449049202E-2</v>
      </c>
      <c r="H2879" s="17">
        <v>5.14821862927008E-2</v>
      </c>
      <c r="I2879" s="17">
        <v>8.6269509757309806E-2</v>
      </c>
      <c r="J2879" s="17">
        <v>8.7116818008760102E-2</v>
      </c>
      <c r="K2879" s="17">
        <v>0.124251135610598</v>
      </c>
      <c r="L2879" s="17">
        <v>0.15135967765817401</v>
      </c>
      <c r="M2879" s="17"/>
      <c r="N2879" s="17">
        <v>5.4739523173727399E-2</v>
      </c>
      <c r="O2879" s="17">
        <v>0.12723870030907899</v>
      </c>
      <c r="P2879" s="17">
        <v>0.121630880132496</v>
      </c>
      <c r="Q2879" s="17">
        <v>0.10643278653474</v>
      </c>
      <c r="R2879" s="17"/>
      <c r="S2879" s="17">
        <v>5.6837104706140902E-2</v>
      </c>
      <c r="T2879" s="17">
        <v>0.114461182215088</v>
      </c>
      <c r="U2879" s="17">
        <v>8.1381600364805504E-2</v>
      </c>
      <c r="V2879" s="17">
        <v>4.5769069558449102E-2</v>
      </c>
      <c r="W2879" s="17">
        <v>0.159285079651767</v>
      </c>
      <c r="X2879" s="17">
        <v>0.139004932096149</v>
      </c>
      <c r="Y2879" s="17">
        <v>5.9813660866210198E-2</v>
      </c>
      <c r="Z2879" s="17">
        <v>6.2547372895019507E-2</v>
      </c>
      <c r="AA2879" s="17">
        <v>0.13743924566032101</v>
      </c>
      <c r="AB2879" s="17">
        <v>0.16747561512274201</v>
      </c>
      <c r="AC2879" s="17">
        <v>0</v>
      </c>
      <c r="AD2879" s="17">
        <v>0.13464883293208799</v>
      </c>
      <c r="AE2879" s="17"/>
      <c r="AF2879" s="17">
        <v>8.5531144089091501E-2</v>
      </c>
      <c r="AG2879" s="17">
        <v>0.104814905463332</v>
      </c>
      <c r="AH2879" s="17">
        <v>0.11727510567378201</v>
      </c>
      <c r="AI2879" s="17"/>
      <c r="AJ2879" s="17">
        <v>8.5258507736656497E-2</v>
      </c>
      <c r="AK2879" s="17">
        <v>0.101819518502133</v>
      </c>
      <c r="AL2879" s="17">
        <v>7.314224518918E-2</v>
      </c>
      <c r="AM2879" s="17">
        <v>0</v>
      </c>
      <c r="AN2879" s="17">
        <v>0.134215255799184</v>
      </c>
      <c r="AO2879" s="17"/>
      <c r="AP2879" s="17">
        <v>9.4738307271737404E-2</v>
      </c>
      <c r="AQ2879" s="17">
        <v>8.8206258778986399E-2</v>
      </c>
      <c r="AR2879" s="17">
        <v>0.112704237916971</v>
      </c>
      <c r="AS2879" s="17">
        <v>7.9313446364174103E-2</v>
      </c>
      <c r="AT2879" s="17">
        <v>0.18508175982908001</v>
      </c>
      <c r="AU2879" s="17"/>
      <c r="AV2879" s="17">
        <v>7.2108741140209695E-2</v>
      </c>
      <c r="AW2879" s="17">
        <v>0.122870346063832</v>
      </c>
      <c r="AX2879" s="17">
        <v>5.0995367738145399E-2</v>
      </c>
      <c r="AY2879" s="17">
        <v>6.5878034135271504E-2</v>
      </c>
      <c r="AZ2879" s="17">
        <v>0.16285045298062301</v>
      </c>
      <c r="BA2879" s="17">
        <v>0.197026197947264</v>
      </c>
      <c r="BB2879" s="17"/>
      <c r="BC2879" s="17">
        <v>0.137775823445004</v>
      </c>
      <c r="BD2879" s="17">
        <v>0.110983931267016</v>
      </c>
      <c r="BE2879" s="17">
        <v>8.7213245935160597E-2</v>
      </c>
      <c r="BF2879" s="17">
        <v>7.0768919673658004E-2</v>
      </c>
      <c r="BG2879" s="17">
        <v>7.0759040067084597E-2</v>
      </c>
    </row>
    <row r="2880" spans="2:59" x14ac:dyDescent="0.35">
      <c r="C2880" s="17"/>
      <c r="D2880" s="17"/>
      <c r="E2880" s="17"/>
      <c r="F2880" s="17"/>
      <c r="G2880" s="17"/>
      <c r="H2880" s="17"/>
      <c r="I2880" s="17"/>
      <c r="J2880" s="17"/>
      <c r="K2880" s="17"/>
      <c r="L2880" s="17"/>
      <c r="M2880" s="17"/>
      <c r="N2880" s="17"/>
      <c r="O2880" s="17"/>
      <c r="P2880" s="17"/>
      <c r="Q2880" s="17"/>
      <c r="R2880" s="17"/>
      <c r="S2880" s="17"/>
      <c r="T2880" s="17"/>
      <c r="U2880" s="17"/>
      <c r="V2880" s="17"/>
      <c r="W2880" s="17"/>
      <c r="X2880" s="17"/>
      <c r="Y2880" s="17"/>
      <c r="Z2880" s="17"/>
      <c r="AA2880" s="17"/>
      <c r="AB2880" s="17"/>
      <c r="AC2880" s="17"/>
      <c r="AD2880" s="17"/>
      <c r="AE2880" s="17"/>
      <c r="AF2880" s="17"/>
      <c r="AG2880" s="17"/>
      <c r="AH2880" s="17"/>
      <c r="AI2880" s="17"/>
      <c r="AJ2880" s="17"/>
      <c r="AK2880" s="17"/>
      <c r="AL2880" s="17"/>
      <c r="AM2880" s="17"/>
      <c r="AN2880" s="17"/>
      <c r="AO2880" s="17"/>
      <c r="AP2880" s="17"/>
      <c r="AQ2880" s="17"/>
      <c r="AR2880" s="17"/>
      <c r="AS2880" s="17"/>
      <c r="AT2880" s="17"/>
      <c r="AU2880" s="17"/>
      <c r="AV2880" s="17"/>
      <c r="AW2880" s="17"/>
      <c r="AX2880" s="17"/>
      <c r="AY2880" s="17"/>
      <c r="AZ2880" s="17"/>
      <c r="BA2880" s="17"/>
      <c r="BB2880" s="17"/>
      <c r="BC2880" s="17"/>
      <c r="BD2880" s="17"/>
      <c r="BE2880" s="17"/>
      <c r="BF2880" s="17"/>
      <c r="BG2880" s="17"/>
    </row>
    <row r="2881" spans="2:59" x14ac:dyDescent="0.35">
      <c r="B2881" s="6" t="s">
        <v>338</v>
      </c>
      <c r="C2881" s="17"/>
      <c r="D2881" s="17"/>
      <c r="E2881" s="17"/>
      <c r="F2881" s="17"/>
      <c r="G2881" s="17"/>
      <c r="H2881" s="17"/>
      <c r="I2881" s="17"/>
      <c r="J2881" s="17"/>
      <c r="K2881" s="17"/>
      <c r="L2881" s="17"/>
      <c r="M2881" s="17"/>
      <c r="N2881" s="17"/>
      <c r="O2881" s="17"/>
      <c r="P2881" s="17"/>
      <c r="Q2881" s="17"/>
      <c r="R2881" s="17"/>
      <c r="S2881" s="17"/>
      <c r="T2881" s="17"/>
      <c r="U2881" s="17"/>
      <c r="V2881" s="17"/>
      <c r="W2881" s="17"/>
      <c r="X2881" s="17"/>
      <c r="Y2881" s="17"/>
      <c r="Z2881" s="17"/>
      <c r="AA2881" s="17"/>
      <c r="AB2881" s="17"/>
      <c r="AC2881" s="17"/>
      <c r="AD2881" s="17"/>
      <c r="AE2881" s="17"/>
      <c r="AF2881" s="17"/>
      <c r="AG2881" s="17"/>
      <c r="AH2881" s="17"/>
      <c r="AI2881" s="17"/>
      <c r="AJ2881" s="17"/>
      <c r="AK2881" s="17"/>
      <c r="AL2881" s="17"/>
      <c r="AM2881" s="17"/>
      <c r="AN2881" s="17"/>
      <c r="AO2881" s="17"/>
      <c r="AP2881" s="17"/>
      <c r="AQ2881" s="17"/>
      <c r="AR2881" s="17"/>
      <c r="AS2881" s="17"/>
      <c r="AT2881" s="17"/>
      <c r="AU2881" s="17"/>
      <c r="AV2881" s="17"/>
      <c r="AW2881" s="17"/>
      <c r="AX2881" s="17"/>
      <c r="AY2881" s="17"/>
      <c r="AZ2881" s="17"/>
      <c r="BA2881" s="17"/>
      <c r="BB2881" s="17"/>
      <c r="BC2881" s="17"/>
      <c r="BD2881" s="17"/>
      <c r="BE2881" s="17"/>
      <c r="BF2881" s="17"/>
      <c r="BG2881" s="17"/>
    </row>
    <row r="2882" spans="2:59" x14ac:dyDescent="0.35">
      <c r="B2882" s="24" t="s">
        <v>724</v>
      </c>
      <c r="C2882" s="17"/>
      <c r="D2882" s="17"/>
      <c r="E2882" s="17"/>
      <c r="F2882" s="17"/>
      <c r="G2882" s="17"/>
      <c r="H2882" s="17"/>
      <c r="I2882" s="17"/>
      <c r="J2882" s="17"/>
      <c r="K2882" s="17"/>
      <c r="L2882" s="17"/>
      <c r="M2882" s="17"/>
      <c r="N2882" s="17"/>
      <c r="O2882" s="17"/>
      <c r="P2882" s="17"/>
      <c r="Q2882" s="17"/>
      <c r="R2882" s="17"/>
      <c r="S2882" s="17"/>
      <c r="T2882" s="17"/>
      <c r="U2882" s="17"/>
      <c r="V2882" s="17"/>
      <c r="W2882" s="17"/>
      <c r="X2882" s="17"/>
      <c r="Y2882" s="17"/>
      <c r="Z2882" s="17"/>
      <c r="AA2882" s="17"/>
      <c r="AB2882" s="17"/>
      <c r="AC2882" s="17"/>
      <c r="AD2882" s="17"/>
      <c r="AE2882" s="17"/>
      <c r="AF2882" s="17"/>
      <c r="AG2882" s="17"/>
      <c r="AH2882" s="17"/>
      <c r="AI2882" s="17"/>
      <c r="AJ2882" s="17"/>
      <c r="AK2882" s="17"/>
      <c r="AL2882" s="17"/>
      <c r="AM2882" s="17"/>
      <c r="AN2882" s="17"/>
      <c r="AO2882" s="17"/>
      <c r="AP2882" s="17"/>
      <c r="AQ2882" s="17"/>
      <c r="AR2882" s="17"/>
      <c r="AS2882" s="17"/>
      <c r="AT2882" s="17"/>
      <c r="AU2882" s="17"/>
      <c r="AV2882" s="17"/>
      <c r="AW2882" s="17"/>
      <c r="AX2882" s="17"/>
      <c r="AY2882" s="17"/>
      <c r="AZ2882" s="17"/>
      <c r="BA2882" s="17"/>
      <c r="BB2882" s="17"/>
      <c r="BC2882" s="17"/>
      <c r="BD2882" s="17"/>
      <c r="BE2882" s="17"/>
      <c r="BF2882" s="17"/>
      <c r="BG2882" s="17"/>
    </row>
    <row r="2883" spans="2:59" x14ac:dyDescent="0.35">
      <c r="B2883" t="s">
        <v>808</v>
      </c>
      <c r="C2883" s="17">
        <v>0.11858134929039001</v>
      </c>
      <c r="D2883" s="17">
        <v>0.138953285203466</v>
      </c>
      <c r="E2883" s="17">
        <v>9.9156042597136798E-2</v>
      </c>
      <c r="F2883" s="17"/>
      <c r="G2883" s="17">
        <v>0.23720495754209001</v>
      </c>
      <c r="H2883" s="17">
        <v>0.17645329069323801</v>
      </c>
      <c r="I2883" s="17">
        <v>0.14671235016718301</v>
      </c>
      <c r="J2883" s="17">
        <v>8.7322223020943002E-2</v>
      </c>
      <c r="K2883" s="17">
        <v>4.0147432307229697E-2</v>
      </c>
      <c r="L2883" s="17">
        <v>4.8898074970130302E-2</v>
      </c>
      <c r="M2883" s="17"/>
      <c r="N2883" s="17">
        <v>0.119556051245988</v>
      </c>
      <c r="O2883" s="17">
        <v>0.113507780348428</v>
      </c>
      <c r="P2883" s="17">
        <v>0.13752329392742699</v>
      </c>
      <c r="Q2883" s="17">
        <v>0.105387584034752</v>
      </c>
      <c r="R2883" s="17"/>
      <c r="S2883" s="17">
        <v>0.19733576779516701</v>
      </c>
      <c r="T2883" s="17">
        <v>0.13592179907299501</v>
      </c>
      <c r="U2883" s="17">
        <v>8.9885767690225701E-2</v>
      </c>
      <c r="V2883" s="17">
        <v>8.1170488602302596E-2</v>
      </c>
      <c r="W2883" s="17">
        <v>7.4986144978301306E-2</v>
      </c>
      <c r="X2883" s="17">
        <v>0.159563019645204</v>
      </c>
      <c r="Y2883" s="17">
        <v>6.3671219170630802E-2</v>
      </c>
      <c r="Z2883" s="17">
        <v>8.8277584501136402E-2</v>
      </c>
      <c r="AA2883" s="17">
        <v>0.17038841467858401</v>
      </c>
      <c r="AB2883" s="17">
        <v>6.59239210445597E-2</v>
      </c>
      <c r="AC2883" s="17">
        <v>0.13893420376158</v>
      </c>
      <c r="AD2883" s="17">
        <v>0</v>
      </c>
      <c r="AE2883" s="17"/>
      <c r="AF2883" s="17">
        <v>7.6665943371532597E-2</v>
      </c>
      <c r="AG2883" s="17">
        <v>0.121681634763604</v>
      </c>
      <c r="AH2883" s="17">
        <v>0.15156509360195999</v>
      </c>
      <c r="AI2883" s="17"/>
      <c r="AJ2883" s="17">
        <v>9.0895117026214695E-2</v>
      </c>
      <c r="AK2883" s="17">
        <v>0.20221051978854299</v>
      </c>
      <c r="AL2883" s="17">
        <v>9.2141835332653799E-2</v>
      </c>
      <c r="AM2883" s="17">
        <v>0</v>
      </c>
      <c r="AN2883" s="17">
        <v>7.7852772520744296E-2</v>
      </c>
      <c r="AO2883" s="17"/>
      <c r="AP2883" s="17">
        <v>8.3997009878644405E-2</v>
      </c>
      <c r="AQ2883" s="17">
        <v>0.191018377441113</v>
      </c>
      <c r="AR2883" s="17">
        <v>0.10415212667064901</v>
      </c>
      <c r="AS2883" s="17">
        <v>6.9177623855645298E-2</v>
      </c>
      <c r="AT2883" s="17">
        <v>0.201586651088597</v>
      </c>
      <c r="AU2883" s="17"/>
      <c r="AV2883" s="17">
        <v>0.21356608467693</v>
      </c>
      <c r="AW2883" s="17">
        <v>9.4772996348369803E-2</v>
      </c>
      <c r="AX2883" s="17">
        <v>5.7156467802835897E-2</v>
      </c>
      <c r="AY2883" s="17">
        <v>6.2758036418937402E-2</v>
      </c>
      <c r="AZ2883" s="17">
        <v>0.20065477893484299</v>
      </c>
      <c r="BA2883" s="17">
        <v>4.2733340357940103E-2</v>
      </c>
      <c r="BB2883" s="17"/>
      <c r="BC2883" s="17">
        <v>9.7411948443713606E-2</v>
      </c>
      <c r="BD2883" s="17">
        <v>0.134460768290174</v>
      </c>
      <c r="BE2883" s="17">
        <v>0.112701593975745</v>
      </c>
      <c r="BF2883" s="17">
        <v>0.204192620705789</v>
      </c>
      <c r="BG2883" s="17">
        <v>0.20420301927855</v>
      </c>
    </row>
    <row r="2884" spans="2:59" x14ac:dyDescent="0.35">
      <c r="B2884" t="s">
        <v>809</v>
      </c>
      <c r="C2884" s="17">
        <v>0.74269027269670596</v>
      </c>
      <c r="D2884" s="17">
        <v>0.72009804185662996</v>
      </c>
      <c r="E2884" s="17">
        <v>0.76642674143634704</v>
      </c>
      <c r="F2884" s="17"/>
      <c r="G2884" s="17">
        <v>0.62994744763983601</v>
      </c>
      <c r="H2884" s="17">
        <v>0.68430281679608196</v>
      </c>
      <c r="I2884" s="17">
        <v>0.69428988190466601</v>
      </c>
      <c r="J2884" s="17">
        <v>0.76447013474755099</v>
      </c>
      <c r="K2884" s="17">
        <v>0.88409245944164205</v>
      </c>
      <c r="L2884" s="17">
        <v>0.78646012202809901</v>
      </c>
      <c r="M2884" s="17"/>
      <c r="N2884" s="17">
        <v>0.79475694188406398</v>
      </c>
      <c r="O2884" s="17">
        <v>0.72158328597812504</v>
      </c>
      <c r="P2884" s="17">
        <v>0.68117637748860305</v>
      </c>
      <c r="Q2884" s="17">
        <v>0.76564159925906605</v>
      </c>
      <c r="R2884" s="17"/>
      <c r="S2884" s="17">
        <v>0.67221491452006998</v>
      </c>
      <c r="T2884" s="17">
        <v>0.67378247354763199</v>
      </c>
      <c r="U2884" s="17">
        <v>0.77405078354106205</v>
      </c>
      <c r="V2884" s="17">
        <v>0.764261110749612</v>
      </c>
      <c r="W2884" s="17">
        <v>0.83651768459292297</v>
      </c>
      <c r="X2884" s="17">
        <v>0.73820533370770303</v>
      </c>
      <c r="Y2884" s="17">
        <v>0.825254351702711</v>
      </c>
      <c r="Z2884" s="17">
        <v>0.64788699185592602</v>
      </c>
      <c r="AA2884" s="17">
        <v>0.73909246722666899</v>
      </c>
      <c r="AB2884" s="17">
        <v>0.74434360419600398</v>
      </c>
      <c r="AC2884" s="17">
        <v>0.76266070574263201</v>
      </c>
      <c r="AD2884" s="17">
        <v>0.81344792103435204</v>
      </c>
      <c r="AE2884" s="17"/>
      <c r="AF2884" s="17">
        <v>0.77394237287447498</v>
      </c>
      <c r="AG2884" s="17">
        <v>0.764413196072255</v>
      </c>
      <c r="AH2884" s="17">
        <v>0.63759120617121601</v>
      </c>
      <c r="AI2884" s="17"/>
      <c r="AJ2884" s="17">
        <v>0.77490241733294296</v>
      </c>
      <c r="AK2884" s="17">
        <v>0.67723950883435702</v>
      </c>
      <c r="AL2884" s="17">
        <v>0.88418653836072902</v>
      </c>
      <c r="AM2884" s="17">
        <v>0.75261519438840896</v>
      </c>
      <c r="AN2884" s="17">
        <v>0.69558027537491196</v>
      </c>
      <c r="AO2884" s="17"/>
      <c r="AP2884" s="17">
        <v>0.77010207425209998</v>
      </c>
      <c r="AQ2884" s="17">
        <v>0.71063010932874004</v>
      </c>
      <c r="AR2884" s="17">
        <v>0.81839287275849204</v>
      </c>
      <c r="AS2884" s="17">
        <v>0.72258385919361501</v>
      </c>
      <c r="AT2884" s="17">
        <v>0.63145733820376704</v>
      </c>
      <c r="AU2884" s="17"/>
      <c r="AV2884" s="17">
        <v>0.676557915550142</v>
      </c>
      <c r="AW2884" s="17">
        <v>0.75554320132480401</v>
      </c>
      <c r="AX2884" s="17">
        <v>0.89556083605052095</v>
      </c>
      <c r="AY2884" s="17">
        <v>0.74505373457147395</v>
      </c>
      <c r="AZ2884" s="17">
        <v>0.63782310128583097</v>
      </c>
      <c r="BA2884" s="17">
        <v>0.84963886639850605</v>
      </c>
      <c r="BB2884" s="17"/>
      <c r="BC2884" s="17">
        <v>0.71973692719156701</v>
      </c>
      <c r="BD2884" s="17">
        <v>0.70170141199493796</v>
      </c>
      <c r="BE2884" s="17">
        <v>0.787247637863429</v>
      </c>
      <c r="BF2884" s="17">
        <v>0.71551566834369695</v>
      </c>
      <c r="BG2884" s="17">
        <v>0.65537185109060403</v>
      </c>
    </row>
    <row r="2885" spans="2:59" x14ac:dyDescent="0.35">
      <c r="B2885" t="s">
        <v>810</v>
      </c>
      <c r="C2885" s="17">
        <v>6.7567841317027796E-2</v>
      </c>
      <c r="D2885" s="17">
        <v>7.4062698375822605E-2</v>
      </c>
      <c r="E2885" s="17">
        <v>6.1709240430977301E-2</v>
      </c>
      <c r="F2885" s="17"/>
      <c r="G2885" s="17">
        <v>6.8142451485749697E-2</v>
      </c>
      <c r="H2885" s="17">
        <v>3.2985766649583699E-2</v>
      </c>
      <c r="I2885" s="17">
        <v>9.5744793739258496E-2</v>
      </c>
      <c r="J2885" s="17">
        <v>8.5253286082371899E-2</v>
      </c>
      <c r="K2885" s="17">
        <v>2.6883203952560501E-2</v>
      </c>
      <c r="L2885" s="17">
        <v>8.9531490144228607E-2</v>
      </c>
      <c r="M2885" s="17"/>
      <c r="N2885" s="17">
        <v>6.5359920513582706E-2</v>
      </c>
      <c r="O2885" s="17">
        <v>7.7827260292357897E-2</v>
      </c>
      <c r="P2885" s="17">
        <v>7.7206167500398798E-2</v>
      </c>
      <c r="Q2885" s="17">
        <v>5.08649441790315E-2</v>
      </c>
      <c r="R2885" s="17"/>
      <c r="S2885" s="17">
        <v>8.6933383128871194E-2</v>
      </c>
      <c r="T2885" s="17">
        <v>7.7050732568258298E-2</v>
      </c>
      <c r="U2885" s="17">
        <v>5.6297359099980203E-2</v>
      </c>
      <c r="V2885" s="17">
        <v>8.8820653456693696E-2</v>
      </c>
      <c r="W2885" s="17">
        <v>6.3663191585059203E-2</v>
      </c>
      <c r="X2885" s="17">
        <v>6.3221483588348601E-2</v>
      </c>
      <c r="Y2885" s="17">
        <v>6.5412789274225905E-2</v>
      </c>
      <c r="Z2885" s="17">
        <v>0.10452107880483601</v>
      </c>
      <c r="AA2885" s="17">
        <v>2.6013124062122899E-2</v>
      </c>
      <c r="AB2885" s="17">
        <v>8.4603767007693106E-2</v>
      </c>
      <c r="AC2885" s="17">
        <v>0</v>
      </c>
      <c r="AD2885" s="17">
        <v>0.114097856242733</v>
      </c>
      <c r="AE2885" s="17"/>
      <c r="AF2885" s="17">
        <v>9.2030027100334297E-2</v>
      </c>
      <c r="AG2885" s="17">
        <v>4.5733593836697901E-2</v>
      </c>
      <c r="AH2885" s="17">
        <v>8.5926838868902899E-2</v>
      </c>
      <c r="AI2885" s="17"/>
      <c r="AJ2885" s="17">
        <v>7.5020161544681094E-2</v>
      </c>
      <c r="AK2885" s="17">
        <v>6.1313011977645202E-2</v>
      </c>
      <c r="AL2885" s="17">
        <v>0</v>
      </c>
      <c r="AM2885" s="17">
        <v>0.117014345581497</v>
      </c>
      <c r="AN2885" s="17">
        <v>9.3001828992302193E-2</v>
      </c>
      <c r="AO2885" s="17"/>
      <c r="AP2885" s="17">
        <v>6.6123002892954197E-2</v>
      </c>
      <c r="AQ2885" s="17">
        <v>5.4183257765788098E-2</v>
      </c>
      <c r="AR2885" s="17">
        <v>3.9729742736004797E-2</v>
      </c>
      <c r="AS2885" s="17">
        <v>0.13138020147546101</v>
      </c>
      <c r="AT2885" s="17">
        <v>4.0255286459082301E-2</v>
      </c>
      <c r="AU2885" s="17"/>
      <c r="AV2885" s="17">
        <v>6.9499511905207201E-2</v>
      </c>
      <c r="AW2885" s="17">
        <v>7.8123457232652099E-2</v>
      </c>
      <c r="AX2885" s="17">
        <v>3.2962066283308701E-2</v>
      </c>
      <c r="AY2885" s="17">
        <v>0.12110583345793099</v>
      </c>
      <c r="AZ2885" s="17">
        <v>2.66241552634192E-2</v>
      </c>
      <c r="BA2885" s="17">
        <v>1.8302532677579E-2</v>
      </c>
      <c r="BB2885" s="17"/>
      <c r="BC2885" s="17">
        <v>8.0122068013566E-2</v>
      </c>
      <c r="BD2885" s="17">
        <v>7.2871366964333606E-2</v>
      </c>
      <c r="BE2885" s="17">
        <v>6.0044810059088002E-2</v>
      </c>
      <c r="BF2885" s="17">
        <v>4.0676321657042401E-2</v>
      </c>
      <c r="BG2885" s="17">
        <v>6.7655585126612003E-2</v>
      </c>
    </row>
    <row r="2886" spans="2:59" x14ac:dyDescent="0.35">
      <c r="B2886" t="s">
        <v>122</v>
      </c>
      <c r="C2886" s="17">
        <v>2.4101366286081401E-2</v>
      </c>
      <c r="D2886" s="17">
        <v>2.38206281345947E-2</v>
      </c>
      <c r="E2886" s="17">
        <v>2.4658263612978099E-2</v>
      </c>
      <c r="F2886" s="17"/>
      <c r="G2886" s="17">
        <v>2.9393626399468301E-2</v>
      </c>
      <c r="H2886" s="17">
        <v>3.7897923859323397E-2</v>
      </c>
      <c r="I2886" s="17">
        <v>7.9711341420809594E-3</v>
      </c>
      <c r="J2886" s="17">
        <v>9.3612879461381394E-3</v>
      </c>
      <c r="K2886" s="17">
        <v>2.1275893338784199E-2</v>
      </c>
      <c r="L2886" s="17">
        <v>3.4902101247022997E-2</v>
      </c>
      <c r="M2886" s="17"/>
      <c r="N2886" s="17">
        <v>1.4501193290309199E-2</v>
      </c>
      <c r="O2886" s="17">
        <v>2.8303955046678899E-2</v>
      </c>
      <c r="P2886" s="17">
        <v>3.8962961326849399E-2</v>
      </c>
      <c r="Q2886" s="17">
        <v>1.6356886302668999E-2</v>
      </c>
      <c r="R2886" s="17"/>
      <c r="S2886" s="17">
        <v>1.8958009719292498E-2</v>
      </c>
      <c r="T2886" s="17">
        <v>2.2229131055041498E-2</v>
      </c>
      <c r="U2886" s="17">
        <v>3.7888961880682297E-2</v>
      </c>
      <c r="V2886" s="17">
        <v>2.0117967218951999E-2</v>
      </c>
      <c r="W2886" s="17">
        <v>0</v>
      </c>
      <c r="X2886" s="17">
        <v>0</v>
      </c>
      <c r="Y2886" s="17">
        <v>3.0908842022853999E-2</v>
      </c>
      <c r="Z2886" s="17">
        <v>6.2409261687860901E-2</v>
      </c>
      <c r="AA2886" s="17">
        <v>1.15465941781644E-2</v>
      </c>
      <c r="AB2886" s="17">
        <v>5.9839438187878201E-2</v>
      </c>
      <c r="AC2886" s="17">
        <v>0</v>
      </c>
      <c r="AD2886" s="17">
        <v>7.2454222722914893E-2</v>
      </c>
      <c r="AE2886" s="17"/>
      <c r="AF2886" s="17">
        <v>2.7169679348069201E-2</v>
      </c>
      <c r="AG2886" s="17">
        <v>2.7404057096532399E-2</v>
      </c>
      <c r="AH2886" s="17">
        <v>1.2419001860795E-2</v>
      </c>
      <c r="AI2886" s="17"/>
      <c r="AJ2886" s="17">
        <v>2.3237765776415099E-2</v>
      </c>
      <c r="AK2886" s="17">
        <v>2.47341457523939E-2</v>
      </c>
      <c r="AL2886" s="17">
        <v>2.3671626306617202E-2</v>
      </c>
      <c r="AM2886" s="17">
        <v>0.130370460030095</v>
      </c>
      <c r="AN2886" s="17">
        <v>1.7970085054839501E-2</v>
      </c>
      <c r="AO2886" s="17"/>
      <c r="AP2886" s="17">
        <v>2.97321784625268E-2</v>
      </c>
      <c r="AQ2886" s="17">
        <v>1.7778823580253698E-2</v>
      </c>
      <c r="AR2886" s="17">
        <v>1.6404758418788402E-2</v>
      </c>
      <c r="AS2886" s="17">
        <v>2.0330720304092002E-2</v>
      </c>
      <c r="AT2886" s="17">
        <v>4.52395844079563E-2</v>
      </c>
      <c r="AU2886" s="17"/>
      <c r="AV2886" s="17">
        <v>1.7286807655984199E-2</v>
      </c>
      <c r="AW2886" s="17">
        <v>3.1151819049226499E-2</v>
      </c>
      <c r="AX2886" s="17">
        <v>1.4320629863334799E-2</v>
      </c>
      <c r="AY2886" s="17">
        <v>2.63154845419446E-2</v>
      </c>
      <c r="AZ2886" s="17">
        <v>4.4998535840230502E-2</v>
      </c>
      <c r="BA2886" s="17">
        <v>0</v>
      </c>
      <c r="BB2886" s="17"/>
      <c r="BC2886" s="17">
        <v>3.09070228513223E-2</v>
      </c>
      <c r="BD2886" s="17">
        <v>4.2115136092573897E-2</v>
      </c>
      <c r="BE2886" s="17">
        <v>1.23578167648726E-2</v>
      </c>
      <c r="BF2886" s="17">
        <v>0</v>
      </c>
      <c r="BG2886" s="17">
        <v>7.2769544504233896E-2</v>
      </c>
    </row>
    <row r="2887" spans="2:59" x14ac:dyDescent="0.35">
      <c r="B2887" t="s">
        <v>123</v>
      </c>
      <c r="C2887" s="17">
        <v>4.7059170409795001E-2</v>
      </c>
      <c r="D2887" s="17">
        <v>4.3065346429486603E-2</v>
      </c>
      <c r="E2887" s="17">
        <v>4.80497119225608E-2</v>
      </c>
      <c r="F2887" s="17"/>
      <c r="G2887" s="17">
        <v>3.5311516932856397E-2</v>
      </c>
      <c r="H2887" s="17">
        <v>6.8360202001772799E-2</v>
      </c>
      <c r="I2887" s="17">
        <v>5.5281840046811997E-2</v>
      </c>
      <c r="J2887" s="17">
        <v>5.3593068202996398E-2</v>
      </c>
      <c r="K2887" s="17">
        <v>2.7601010959783099E-2</v>
      </c>
      <c r="L2887" s="17">
        <v>4.0208211610519101E-2</v>
      </c>
      <c r="M2887" s="17"/>
      <c r="N2887" s="17">
        <v>5.8258930660561601E-3</v>
      </c>
      <c r="O2887" s="17">
        <v>5.8777718334410201E-2</v>
      </c>
      <c r="P2887" s="17">
        <v>6.5131199756720895E-2</v>
      </c>
      <c r="Q2887" s="17">
        <v>6.1748986224481398E-2</v>
      </c>
      <c r="R2887" s="17"/>
      <c r="S2887" s="17">
        <v>2.45579248365996E-2</v>
      </c>
      <c r="T2887" s="17">
        <v>9.10158637560739E-2</v>
      </c>
      <c r="U2887" s="17">
        <v>4.1877127788049501E-2</v>
      </c>
      <c r="V2887" s="17">
        <v>4.5629779972439603E-2</v>
      </c>
      <c r="W2887" s="17">
        <v>2.4832978843716599E-2</v>
      </c>
      <c r="X2887" s="17">
        <v>3.9010163058744697E-2</v>
      </c>
      <c r="Y2887" s="17">
        <v>1.47527978295783E-2</v>
      </c>
      <c r="Z2887" s="17">
        <v>9.6905083150240698E-2</v>
      </c>
      <c r="AA2887" s="17">
        <v>5.2959399854459098E-2</v>
      </c>
      <c r="AB2887" s="17">
        <v>4.5289269563865003E-2</v>
      </c>
      <c r="AC2887" s="17">
        <v>9.8405090495788106E-2</v>
      </c>
      <c r="AD2887" s="17">
        <v>0</v>
      </c>
      <c r="AE2887" s="17"/>
      <c r="AF2887" s="17">
        <v>3.0191977305588799E-2</v>
      </c>
      <c r="AG2887" s="17">
        <v>4.0767518230910897E-2</v>
      </c>
      <c r="AH2887" s="17">
        <v>0.112497859497126</v>
      </c>
      <c r="AI2887" s="17"/>
      <c r="AJ2887" s="17">
        <v>3.5944538319745797E-2</v>
      </c>
      <c r="AK2887" s="17">
        <v>3.4502813647061502E-2</v>
      </c>
      <c r="AL2887" s="17">
        <v>0</v>
      </c>
      <c r="AM2887" s="17">
        <v>0</v>
      </c>
      <c r="AN2887" s="17">
        <v>0.115595038057203</v>
      </c>
      <c r="AO2887" s="17"/>
      <c r="AP2887" s="17">
        <v>5.00457345137751E-2</v>
      </c>
      <c r="AQ2887" s="17">
        <v>2.6389431884105401E-2</v>
      </c>
      <c r="AR2887" s="17">
        <v>2.13204994160653E-2</v>
      </c>
      <c r="AS2887" s="17">
        <v>5.6527595171186801E-2</v>
      </c>
      <c r="AT2887" s="17">
        <v>8.1461139840597302E-2</v>
      </c>
      <c r="AU2887" s="17"/>
      <c r="AV2887" s="17">
        <v>2.3089680211736598E-2</v>
      </c>
      <c r="AW2887" s="17">
        <v>4.04085260449479E-2</v>
      </c>
      <c r="AX2887" s="17">
        <v>0</v>
      </c>
      <c r="AY2887" s="17">
        <v>4.4766911009712702E-2</v>
      </c>
      <c r="AZ2887" s="17">
        <v>8.9899428675676699E-2</v>
      </c>
      <c r="BA2887" s="17">
        <v>8.9325260565974396E-2</v>
      </c>
      <c r="BB2887" s="17"/>
      <c r="BC2887" s="17">
        <v>7.1822033499831198E-2</v>
      </c>
      <c r="BD2887" s="17">
        <v>4.8851316657980801E-2</v>
      </c>
      <c r="BE2887" s="17">
        <v>2.7648141336864999E-2</v>
      </c>
      <c r="BF2887" s="17">
        <v>3.9615389293471803E-2</v>
      </c>
      <c r="BG2887" s="17">
        <v>0</v>
      </c>
    </row>
    <row r="2888" spans="2:59" x14ac:dyDescent="0.35">
      <c r="C2888" s="17"/>
      <c r="D2888" s="17"/>
      <c r="E2888" s="17"/>
      <c r="F2888" s="17"/>
      <c r="G2888" s="17"/>
      <c r="H2888" s="17"/>
      <c r="I2888" s="17"/>
      <c r="J2888" s="17"/>
      <c r="K2888" s="17"/>
      <c r="L2888" s="17"/>
      <c r="M2888" s="17"/>
      <c r="N2888" s="17"/>
      <c r="O2888" s="17"/>
      <c r="P2888" s="17"/>
      <c r="Q2888" s="17"/>
      <c r="R2888" s="17"/>
      <c r="S2888" s="17"/>
      <c r="T2888" s="17"/>
      <c r="U2888" s="17"/>
      <c r="V2888" s="17"/>
      <c r="W2888" s="17"/>
      <c r="X2888" s="17"/>
      <c r="Y2888" s="17"/>
      <c r="Z2888" s="17"/>
      <c r="AA2888" s="17"/>
      <c r="AB2888" s="17"/>
      <c r="AC2888" s="17"/>
      <c r="AD2888" s="17"/>
      <c r="AE2888" s="17"/>
      <c r="AF2888" s="17"/>
      <c r="AG2888" s="17"/>
      <c r="AH2888" s="17"/>
      <c r="AI2888" s="17"/>
      <c r="AJ2888" s="17"/>
      <c r="AK2888" s="17"/>
      <c r="AL2888" s="17"/>
      <c r="AM2888" s="17"/>
      <c r="AN2888" s="17"/>
      <c r="AO2888" s="17"/>
      <c r="AP2888" s="17"/>
      <c r="AQ2888" s="17"/>
      <c r="AR2888" s="17"/>
      <c r="AS2888" s="17"/>
      <c r="AT2888" s="17"/>
      <c r="AU2888" s="17"/>
      <c r="AV2888" s="17"/>
      <c r="AW2888" s="17"/>
      <c r="AX2888" s="17"/>
      <c r="AY2888" s="17"/>
      <c r="AZ2888" s="17"/>
      <c r="BA2888" s="17"/>
      <c r="BB2888" s="17"/>
      <c r="BC2888" s="17"/>
      <c r="BD2888" s="17"/>
      <c r="BE2888" s="17"/>
      <c r="BF2888" s="17"/>
      <c r="BG2888" s="17"/>
    </row>
    <row r="2889" spans="2:59" x14ac:dyDescent="0.35">
      <c r="B2889" s="6" t="s">
        <v>816</v>
      </c>
      <c r="C2889" s="17"/>
      <c r="D2889" s="17"/>
      <c r="E2889" s="17"/>
      <c r="F2889" s="17"/>
      <c r="G2889" s="17"/>
      <c r="H2889" s="17"/>
      <c r="I2889" s="17"/>
      <c r="J2889" s="17"/>
      <c r="K2889" s="17"/>
      <c r="L2889" s="17"/>
      <c r="M2889" s="17"/>
      <c r="N2889" s="17"/>
      <c r="O2889" s="17"/>
      <c r="P2889" s="17"/>
      <c r="Q2889" s="17"/>
      <c r="R2889" s="17"/>
      <c r="S2889" s="17"/>
      <c r="T2889" s="17"/>
      <c r="U2889" s="17"/>
      <c r="V2889" s="17"/>
      <c r="W2889" s="17"/>
      <c r="X2889" s="17"/>
      <c r="Y2889" s="17"/>
      <c r="Z2889" s="17"/>
      <c r="AA2889" s="17"/>
      <c r="AB2889" s="17"/>
      <c r="AC2889" s="17"/>
      <c r="AD2889" s="17"/>
      <c r="AE2889" s="17"/>
      <c r="AF2889" s="17"/>
      <c r="AG2889" s="17"/>
      <c r="AH2889" s="17"/>
      <c r="AI2889" s="17"/>
      <c r="AJ2889" s="17"/>
      <c r="AK2889" s="17"/>
      <c r="AL2889" s="17"/>
      <c r="AM2889" s="17"/>
      <c r="AN2889" s="17"/>
      <c r="AO2889" s="17"/>
      <c r="AP2889" s="17"/>
      <c r="AQ2889" s="17"/>
      <c r="AR2889" s="17"/>
      <c r="AS2889" s="17"/>
      <c r="AT2889" s="17"/>
      <c r="AU2889" s="17"/>
      <c r="AV2889" s="17"/>
      <c r="AW2889" s="17"/>
      <c r="AX2889" s="17"/>
      <c r="AY2889" s="17"/>
      <c r="AZ2889" s="17"/>
      <c r="BA2889" s="17"/>
      <c r="BB2889" s="17"/>
      <c r="BC2889" s="17"/>
      <c r="BD2889" s="17"/>
      <c r="BE2889" s="17"/>
      <c r="BF2889" s="17"/>
      <c r="BG2889" s="17"/>
    </row>
    <row r="2890" spans="2:59" x14ac:dyDescent="0.35">
      <c r="B2890" s="24" t="s">
        <v>724</v>
      </c>
      <c r="C2890" s="17"/>
      <c r="D2890" s="17"/>
      <c r="E2890" s="17"/>
      <c r="F2890" s="17"/>
      <c r="G2890" s="17"/>
      <c r="H2890" s="17"/>
      <c r="I2890" s="17"/>
      <c r="J2890" s="17"/>
      <c r="K2890" s="17"/>
      <c r="L2890" s="17"/>
      <c r="M2890" s="17"/>
      <c r="N2890" s="17"/>
      <c r="O2890" s="17"/>
      <c r="P2890" s="17"/>
      <c r="Q2890" s="17"/>
      <c r="R2890" s="17"/>
      <c r="S2890" s="17"/>
      <c r="T2890" s="17"/>
      <c r="U2890" s="17"/>
      <c r="V2890" s="17"/>
      <c r="W2890" s="17"/>
      <c r="X2890" s="17"/>
      <c r="Y2890" s="17"/>
      <c r="Z2890" s="17"/>
      <c r="AA2890" s="17"/>
      <c r="AB2890" s="17"/>
      <c r="AC2890" s="17"/>
      <c r="AD2890" s="17"/>
      <c r="AE2890" s="17"/>
      <c r="AF2890" s="17"/>
      <c r="AG2890" s="17"/>
      <c r="AH2890" s="17"/>
      <c r="AI2890" s="17"/>
      <c r="AJ2890" s="17"/>
      <c r="AK2890" s="17"/>
      <c r="AL2890" s="17"/>
      <c r="AM2890" s="17"/>
      <c r="AN2890" s="17"/>
      <c r="AO2890" s="17"/>
      <c r="AP2890" s="17"/>
      <c r="AQ2890" s="17"/>
      <c r="AR2890" s="17"/>
      <c r="AS2890" s="17"/>
      <c r="AT2890" s="17"/>
      <c r="AU2890" s="17"/>
      <c r="AV2890" s="17"/>
      <c r="AW2890" s="17"/>
      <c r="AX2890" s="17"/>
      <c r="AY2890" s="17"/>
      <c r="AZ2890" s="17"/>
      <c r="BA2890" s="17"/>
      <c r="BB2890" s="17"/>
      <c r="BC2890" s="17"/>
      <c r="BD2890" s="17"/>
      <c r="BE2890" s="17"/>
      <c r="BF2890" s="17"/>
      <c r="BG2890" s="17"/>
    </row>
    <row r="2891" spans="2:59" x14ac:dyDescent="0.35">
      <c r="B2891" t="s">
        <v>323</v>
      </c>
      <c r="C2891" s="17">
        <v>0.12553498244619099</v>
      </c>
      <c r="D2891" s="17">
        <v>0.13993324923478401</v>
      </c>
      <c r="E2891" s="17">
        <v>0.10808328984544099</v>
      </c>
      <c r="F2891" s="17"/>
      <c r="G2891" s="17">
        <v>0.17724043493834901</v>
      </c>
      <c r="H2891" s="17">
        <v>0.21082277722342399</v>
      </c>
      <c r="I2891" s="17">
        <v>0.11283089020987599</v>
      </c>
      <c r="J2891" s="17">
        <v>9.7682108930008907E-2</v>
      </c>
      <c r="K2891" s="17">
        <v>0.12881587092757699</v>
      </c>
      <c r="L2891" s="17">
        <v>4.9254590698589798E-2</v>
      </c>
      <c r="M2891" s="17"/>
      <c r="N2891" s="17">
        <v>0.127013105673452</v>
      </c>
      <c r="O2891" s="17">
        <v>0.129173294254184</v>
      </c>
      <c r="P2891" s="17">
        <v>0.101696526001468</v>
      </c>
      <c r="Q2891" s="17">
        <v>0.14206820962694899</v>
      </c>
      <c r="R2891" s="17"/>
      <c r="S2891" s="17">
        <v>0.11388958290772599</v>
      </c>
      <c r="T2891" s="17">
        <v>0.18937889131803101</v>
      </c>
      <c r="U2891" s="17">
        <v>7.5413468787111707E-2</v>
      </c>
      <c r="V2891" s="17">
        <v>0.10092655791296</v>
      </c>
      <c r="W2891" s="17">
        <v>7.58142253084437E-2</v>
      </c>
      <c r="X2891" s="17">
        <v>9.7910420771909396E-2</v>
      </c>
      <c r="Y2891" s="17">
        <v>8.5381682334093503E-2</v>
      </c>
      <c r="Z2891" s="17">
        <v>0.22326572586797599</v>
      </c>
      <c r="AA2891" s="17">
        <v>0.193683990118421</v>
      </c>
      <c r="AB2891" s="17">
        <v>0.13129638906817601</v>
      </c>
      <c r="AC2891" s="17">
        <v>9.22611120399386E-2</v>
      </c>
      <c r="AD2891" s="17">
        <v>0.10381742996420899</v>
      </c>
      <c r="AE2891" s="17"/>
      <c r="AF2891" s="17">
        <v>6.9882378292923306E-2</v>
      </c>
      <c r="AG2891" s="17">
        <v>0.165106583709594</v>
      </c>
      <c r="AH2891" s="17">
        <v>0.123325140975842</v>
      </c>
      <c r="AI2891" s="17"/>
      <c r="AJ2891" s="17">
        <v>9.5390711032707007E-2</v>
      </c>
      <c r="AK2891" s="17">
        <v>0.19193877546451699</v>
      </c>
      <c r="AL2891" s="17">
        <v>7.6690657761786393E-2</v>
      </c>
      <c r="AM2891" s="17">
        <v>6.2783557723470704E-2</v>
      </c>
      <c r="AN2891" s="17">
        <v>9.3659246906443797E-2</v>
      </c>
      <c r="AO2891" s="17"/>
      <c r="AP2891" s="17">
        <v>8.3277373097766005E-2</v>
      </c>
      <c r="AQ2891" s="17">
        <v>0.18640763669740701</v>
      </c>
      <c r="AR2891" s="17">
        <v>0.114237034834799</v>
      </c>
      <c r="AS2891" s="17">
        <v>3.9983624380832902E-2</v>
      </c>
      <c r="AT2891" s="17">
        <v>0.177189198368401</v>
      </c>
      <c r="AU2891" s="17"/>
      <c r="AV2891" s="17">
        <v>0.188692427653947</v>
      </c>
      <c r="AW2891" s="17">
        <v>6.7620358614952206E-2</v>
      </c>
      <c r="AX2891" s="17">
        <v>0.137425599597157</v>
      </c>
      <c r="AY2891" s="17">
        <v>8.2685994361988605E-2</v>
      </c>
      <c r="AZ2891" s="17">
        <v>0.18676830782248799</v>
      </c>
      <c r="BA2891" s="17">
        <v>0.107480151855914</v>
      </c>
      <c r="BB2891" s="17"/>
      <c r="BC2891" s="17">
        <v>0.14009585811765601</v>
      </c>
      <c r="BD2891" s="17">
        <v>0.12479680243285</v>
      </c>
      <c r="BE2891" s="17">
        <v>0.10633803427221</v>
      </c>
      <c r="BF2891" s="17">
        <v>0.19361021772255599</v>
      </c>
      <c r="BG2891" s="17">
        <v>0.28184980213738697</v>
      </c>
    </row>
    <row r="2892" spans="2:59" x14ac:dyDescent="0.35">
      <c r="B2892" t="s">
        <v>324</v>
      </c>
      <c r="C2892" s="17">
        <v>0.38241601924534202</v>
      </c>
      <c r="D2892" s="17">
        <v>0.37070991491355698</v>
      </c>
      <c r="E2892" s="17">
        <v>0.39159511394360202</v>
      </c>
      <c r="F2892" s="17"/>
      <c r="G2892" s="17">
        <v>0.41946424374451402</v>
      </c>
      <c r="H2892" s="17">
        <v>0.477064687081659</v>
      </c>
      <c r="I2892" s="17">
        <v>0.32849694614111502</v>
      </c>
      <c r="J2892" s="17">
        <v>0.413872178260691</v>
      </c>
      <c r="K2892" s="17">
        <v>0.32858148726210701</v>
      </c>
      <c r="L2892" s="17">
        <v>0.340886121092417</v>
      </c>
      <c r="M2892" s="17"/>
      <c r="N2892" s="17">
        <v>0.382539306167968</v>
      </c>
      <c r="O2892" s="17">
        <v>0.44340747534362401</v>
      </c>
      <c r="P2892" s="17">
        <v>0.36266833838759699</v>
      </c>
      <c r="Q2892" s="17">
        <v>0.33947672908823401</v>
      </c>
      <c r="R2892" s="17"/>
      <c r="S2892" s="17">
        <v>0.44330376710201203</v>
      </c>
      <c r="T2892" s="17">
        <v>0.29039986470304902</v>
      </c>
      <c r="U2892" s="17">
        <v>0.39791469540546498</v>
      </c>
      <c r="V2892" s="17">
        <v>0.35924850336697101</v>
      </c>
      <c r="W2892" s="17">
        <v>0.36137729671562202</v>
      </c>
      <c r="X2892" s="17">
        <v>0.44229961652552202</v>
      </c>
      <c r="Y2892" s="17">
        <v>0.40420992755421697</v>
      </c>
      <c r="Z2892" s="17">
        <v>0.28843134445343399</v>
      </c>
      <c r="AA2892" s="17">
        <v>0.39596090410090001</v>
      </c>
      <c r="AB2892" s="17">
        <v>0.37691277744031199</v>
      </c>
      <c r="AC2892" s="17">
        <v>0.396368334685409</v>
      </c>
      <c r="AD2892" s="17">
        <v>0.38296744006765898</v>
      </c>
      <c r="AE2892" s="17"/>
      <c r="AF2892" s="17">
        <v>0.30839454095791402</v>
      </c>
      <c r="AG2892" s="17">
        <v>0.425536643165906</v>
      </c>
      <c r="AH2892" s="17">
        <v>0.397922373148964</v>
      </c>
      <c r="AI2892" s="17"/>
      <c r="AJ2892" s="17">
        <v>0.34944087364496801</v>
      </c>
      <c r="AK2892" s="17">
        <v>0.47167965935928902</v>
      </c>
      <c r="AL2892" s="17">
        <v>0.426311748854317</v>
      </c>
      <c r="AM2892" s="17">
        <v>6.8643610712586206E-2</v>
      </c>
      <c r="AN2892" s="17">
        <v>0.27793800568166499</v>
      </c>
      <c r="AO2892" s="17"/>
      <c r="AP2892" s="17">
        <v>0.32955002943416101</v>
      </c>
      <c r="AQ2892" s="17">
        <v>0.43389257697628397</v>
      </c>
      <c r="AR2892" s="17">
        <v>0.462553099847753</v>
      </c>
      <c r="AS2892" s="17">
        <v>0.307302931949894</v>
      </c>
      <c r="AT2892" s="17">
        <v>0.42118457470142601</v>
      </c>
      <c r="AU2892" s="17"/>
      <c r="AV2892" s="17">
        <v>0.47170680508517498</v>
      </c>
      <c r="AW2892" s="17">
        <v>0.35310707585343798</v>
      </c>
      <c r="AX2892" s="17">
        <v>0.46312646172616501</v>
      </c>
      <c r="AY2892" s="17">
        <v>0.244215372545323</v>
      </c>
      <c r="AZ2892" s="17">
        <v>0.44147590078043603</v>
      </c>
      <c r="BA2892" s="17">
        <v>0.35593039800678</v>
      </c>
      <c r="BB2892" s="17"/>
      <c r="BC2892" s="17">
        <v>0.31724839832688001</v>
      </c>
      <c r="BD2892" s="17">
        <v>0.42358340087018598</v>
      </c>
      <c r="BE2892" s="17">
        <v>0.43485632321480799</v>
      </c>
      <c r="BF2892" s="17">
        <v>0.43148194781909399</v>
      </c>
      <c r="BG2892" s="17">
        <v>0.30391982304251602</v>
      </c>
    </row>
    <row r="2893" spans="2:59" x14ac:dyDescent="0.35">
      <c r="B2893" t="s">
        <v>325</v>
      </c>
      <c r="C2893" s="17">
        <v>0.32654464383137</v>
      </c>
      <c r="D2893" s="17">
        <v>0.30345146936056799</v>
      </c>
      <c r="E2893" s="17">
        <v>0.35374487493503398</v>
      </c>
      <c r="F2893" s="17"/>
      <c r="G2893" s="17">
        <v>0.26386269185057598</v>
      </c>
      <c r="H2893" s="17">
        <v>0.232029594698759</v>
      </c>
      <c r="I2893" s="17">
        <v>0.35092792888914198</v>
      </c>
      <c r="J2893" s="17">
        <v>0.328907075656236</v>
      </c>
      <c r="K2893" s="17">
        <v>0.32758573140390801</v>
      </c>
      <c r="L2893" s="17">
        <v>0.42312450443641197</v>
      </c>
      <c r="M2893" s="17"/>
      <c r="N2893" s="17">
        <v>0.29876323832481499</v>
      </c>
      <c r="O2893" s="17">
        <v>0.26849288463964099</v>
      </c>
      <c r="P2893" s="17">
        <v>0.39309807060961499</v>
      </c>
      <c r="Q2893" s="17">
        <v>0.35267806065642698</v>
      </c>
      <c r="R2893" s="17"/>
      <c r="S2893" s="17">
        <v>0.30108362163397301</v>
      </c>
      <c r="T2893" s="17">
        <v>0.36992160259270801</v>
      </c>
      <c r="U2893" s="17">
        <v>0.39975907885365197</v>
      </c>
      <c r="V2893" s="17">
        <v>0.221745175317861</v>
      </c>
      <c r="W2893" s="17">
        <v>0.35623680571726601</v>
      </c>
      <c r="X2893" s="17">
        <v>0.30101255450577802</v>
      </c>
      <c r="Y2893" s="17">
        <v>0.31675549609981501</v>
      </c>
      <c r="Z2893" s="17">
        <v>0.35421121176372899</v>
      </c>
      <c r="AA2893" s="17">
        <v>0.28280728238513497</v>
      </c>
      <c r="AB2893" s="17">
        <v>0.33710089454708803</v>
      </c>
      <c r="AC2893" s="17">
        <v>0.44830284056195702</v>
      </c>
      <c r="AD2893" s="17">
        <v>0.29876475435369099</v>
      </c>
      <c r="AE2893" s="17"/>
      <c r="AF2893" s="17">
        <v>0.35621863469882298</v>
      </c>
      <c r="AG2893" s="17">
        <v>0.30881361892714598</v>
      </c>
      <c r="AH2893" s="17">
        <v>0.35830010417324298</v>
      </c>
      <c r="AI2893" s="17"/>
      <c r="AJ2893" s="17">
        <v>0.34102289611435899</v>
      </c>
      <c r="AK2893" s="17">
        <v>0.25694137776546899</v>
      </c>
      <c r="AL2893" s="17">
        <v>0.41877928447769203</v>
      </c>
      <c r="AM2893" s="17">
        <v>0.42846778969581001</v>
      </c>
      <c r="AN2893" s="17">
        <v>0.45374679467569601</v>
      </c>
      <c r="AO2893" s="17"/>
      <c r="AP2893" s="17">
        <v>0.36450677350497801</v>
      </c>
      <c r="AQ2893" s="17">
        <v>0.275437126894236</v>
      </c>
      <c r="AR2893" s="17">
        <v>0.32444392810907502</v>
      </c>
      <c r="AS2893" s="17">
        <v>0.34272374162227298</v>
      </c>
      <c r="AT2893" s="17">
        <v>0.335553065122903</v>
      </c>
      <c r="AU2893" s="17"/>
      <c r="AV2893" s="17">
        <v>0.26827432630599202</v>
      </c>
      <c r="AW2893" s="17">
        <v>0.38368239574163798</v>
      </c>
      <c r="AX2893" s="17">
        <v>0.33307584131679202</v>
      </c>
      <c r="AY2893" s="17">
        <v>0.35246311069176101</v>
      </c>
      <c r="AZ2893" s="17">
        <v>0.256369724722953</v>
      </c>
      <c r="BA2893" s="17">
        <v>0.34158908650548098</v>
      </c>
      <c r="BB2893" s="17"/>
      <c r="BC2893" s="17">
        <v>0.363122686195679</v>
      </c>
      <c r="BD2893" s="17">
        <v>0.27014462084054602</v>
      </c>
      <c r="BE2893" s="17">
        <v>0.337106190158448</v>
      </c>
      <c r="BF2893" s="17">
        <v>0.213341711003671</v>
      </c>
      <c r="BG2893" s="17">
        <v>0.26901375107313802</v>
      </c>
    </row>
    <row r="2894" spans="2:59" x14ac:dyDescent="0.35">
      <c r="B2894" t="s">
        <v>326</v>
      </c>
      <c r="C2894" s="17">
        <v>0.11205799820305801</v>
      </c>
      <c r="D2894" s="17">
        <v>0.13245800660075999</v>
      </c>
      <c r="E2894" s="17">
        <v>9.2530780608786195E-2</v>
      </c>
      <c r="F2894" s="17"/>
      <c r="G2894" s="17">
        <v>7.9521868386234804E-2</v>
      </c>
      <c r="H2894" s="17">
        <v>5.02190120533468E-2</v>
      </c>
      <c r="I2894" s="17">
        <v>0.14821792242533699</v>
      </c>
      <c r="J2894" s="17">
        <v>0.106684867018498</v>
      </c>
      <c r="K2894" s="17">
        <v>0.140580534956076</v>
      </c>
      <c r="L2894" s="17">
        <v>0.13799727555931299</v>
      </c>
      <c r="M2894" s="17"/>
      <c r="N2894" s="17">
        <v>0.13850172013540099</v>
      </c>
      <c r="O2894" s="17">
        <v>0.101684086556537</v>
      </c>
      <c r="P2894" s="17">
        <v>9.5552799262025104E-2</v>
      </c>
      <c r="Q2894" s="17">
        <v>0.10995895661664699</v>
      </c>
      <c r="R2894" s="17"/>
      <c r="S2894" s="17">
        <v>0.108722561693854</v>
      </c>
      <c r="T2894" s="17">
        <v>5.8413245870217498E-2</v>
      </c>
      <c r="U2894" s="17">
        <v>0.12691275695377199</v>
      </c>
      <c r="V2894" s="17">
        <v>0.197043490165251</v>
      </c>
      <c r="W2894" s="17">
        <v>0.154376095853969</v>
      </c>
      <c r="X2894" s="17">
        <v>0.100574599422457</v>
      </c>
      <c r="Y2894" s="17">
        <v>0.16334751795902799</v>
      </c>
      <c r="Z2894" s="17">
        <v>9.2118012005044297E-2</v>
      </c>
      <c r="AA2894" s="17">
        <v>6.4028461697986205E-2</v>
      </c>
      <c r="AB2894" s="17">
        <v>0.11988728117749201</v>
      </c>
      <c r="AC2894" s="17">
        <v>6.3067712712695706E-2</v>
      </c>
      <c r="AD2894" s="17">
        <v>0.103526263497261</v>
      </c>
      <c r="AE2894" s="17"/>
      <c r="AF2894" s="17">
        <v>0.19364478314052999</v>
      </c>
      <c r="AG2894" s="17">
        <v>7.4337683165981397E-2</v>
      </c>
      <c r="AH2894" s="17">
        <v>3.3615038831247598E-2</v>
      </c>
      <c r="AI2894" s="17"/>
      <c r="AJ2894" s="17">
        <v>0.172645443206834</v>
      </c>
      <c r="AK2894" s="17">
        <v>4.4359036079221301E-2</v>
      </c>
      <c r="AL2894" s="17">
        <v>7.8218308906205194E-2</v>
      </c>
      <c r="AM2894" s="17">
        <v>0.323090696286636</v>
      </c>
      <c r="AN2894" s="17">
        <v>6.5882169903340698E-2</v>
      </c>
      <c r="AO2894" s="17"/>
      <c r="AP2894" s="17">
        <v>0.16634933378369399</v>
      </c>
      <c r="AQ2894" s="17">
        <v>6.8382528236817994E-2</v>
      </c>
      <c r="AR2894" s="17">
        <v>5.92117005863982E-2</v>
      </c>
      <c r="AS2894" s="17">
        <v>0.23927797337913001</v>
      </c>
      <c r="AT2894" s="17">
        <v>4.0255286459082301E-2</v>
      </c>
      <c r="AU2894" s="17"/>
      <c r="AV2894" s="17">
        <v>3.8313671440332597E-2</v>
      </c>
      <c r="AW2894" s="17">
        <v>0.13658470156411101</v>
      </c>
      <c r="AX2894" s="17">
        <v>3.1535255788314703E-2</v>
      </c>
      <c r="AY2894" s="17">
        <v>0.27058159417175798</v>
      </c>
      <c r="AZ2894" s="17">
        <v>7.9299595244360005E-2</v>
      </c>
      <c r="BA2894" s="17">
        <v>9.9861126453236596E-2</v>
      </c>
      <c r="BB2894" s="17"/>
      <c r="BC2894" s="17">
        <v>8.1698592688447993E-2</v>
      </c>
      <c r="BD2894" s="17">
        <v>0.127023667933506</v>
      </c>
      <c r="BE2894" s="17">
        <v>0.101570257580068</v>
      </c>
      <c r="BF2894" s="17">
        <v>0.104119782580747</v>
      </c>
      <c r="BG2894" s="17">
        <v>0.14521662374696001</v>
      </c>
    </row>
    <row r="2895" spans="2:59" x14ac:dyDescent="0.35">
      <c r="B2895" t="s">
        <v>327</v>
      </c>
      <c r="C2895" s="17">
        <v>2.0794041492563E-2</v>
      </c>
      <c r="D2895" s="17">
        <v>3.0067978882511299E-2</v>
      </c>
      <c r="E2895" s="17">
        <v>1.1578088195552699E-2</v>
      </c>
      <c r="F2895" s="17"/>
      <c r="G2895" s="17">
        <v>2.3511619665777299E-2</v>
      </c>
      <c r="H2895" s="17">
        <v>0</v>
      </c>
      <c r="I2895" s="17">
        <v>1.4770038668860499E-2</v>
      </c>
      <c r="J2895" s="17">
        <v>3.4116316805309799E-2</v>
      </c>
      <c r="K2895" s="17">
        <v>2.4728229933313899E-2</v>
      </c>
      <c r="L2895" s="17">
        <v>2.8579393856512099E-2</v>
      </c>
      <c r="M2895" s="17"/>
      <c r="N2895" s="17">
        <v>2.7046061535213401E-2</v>
      </c>
      <c r="O2895" s="17">
        <v>2.3967579963515201E-2</v>
      </c>
      <c r="P2895" s="17">
        <v>8.2895491570308504E-3</v>
      </c>
      <c r="Q2895" s="17">
        <v>2.2519168964875401E-2</v>
      </c>
      <c r="R2895" s="17"/>
      <c r="S2895" s="17">
        <v>1.0945868281287499E-2</v>
      </c>
      <c r="T2895" s="17">
        <v>0</v>
      </c>
      <c r="U2895" s="17">
        <v>0</v>
      </c>
      <c r="V2895" s="17">
        <v>9.87961410747389E-2</v>
      </c>
      <c r="W2895" s="17">
        <v>2.45040811219586E-2</v>
      </c>
      <c r="X2895" s="17">
        <v>3.8743971235411998E-2</v>
      </c>
      <c r="Y2895" s="17">
        <v>3.03053760528465E-2</v>
      </c>
      <c r="Z2895" s="17">
        <v>4.1973705909816098E-2</v>
      </c>
      <c r="AA2895" s="17">
        <v>0</v>
      </c>
      <c r="AB2895" s="17">
        <v>0</v>
      </c>
      <c r="AC2895" s="17">
        <v>0</v>
      </c>
      <c r="AD2895" s="17">
        <v>6.2194610209173502E-2</v>
      </c>
      <c r="AE2895" s="17"/>
      <c r="AF2895" s="17">
        <v>4.5597974590088602E-2</v>
      </c>
      <c r="AG2895" s="17">
        <v>0</v>
      </c>
      <c r="AH2895" s="17">
        <v>2.3366130370779899E-2</v>
      </c>
      <c r="AI2895" s="17"/>
      <c r="AJ2895" s="17">
        <v>2.3233646490855801E-2</v>
      </c>
      <c r="AK2895" s="17">
        <v>6.88407686790632E-3</v>
      </c>
      <c r="AL2895" s="17">
        <v>0</v>
      </c>
      <c r="AM2895" s="17">
        <v>0.117014345581497</v>
      </c>
      <c r="AN2895" s="17">
        <v>3.3810394335387003E-2</v>
      </c>
      <c r="AO2895" s="17"/>
      <c r="AP2895" s="17">
        <v>2.9071318500464099E-2</v>
      </c>
      <c r="AQ2895" s="17">
        <v>1.14056008585929E-2</v>
      </c>
      <c r="AR2895" s="17">
        <v>0</v>
      </c>
      <c r="AS2895" s="17">
        <v>3.9106489019502401E-2</v>
      </c>
      <c r="AT2895" s="17">
        <v>0</v>
      </c>
      <c r="AU2895" s="17"/>
      <c r="AV2895" s="17">
        <v>8.0597880199967595E-3</v>
      </c>
      <c r="AW2895" s="17">
        <v>3.0459404600651701E-2</v>
      </c>
      <c r="AX2895" s="17">
        <v>1.89195939727228E-2</v>
      </c>
      <c r="AY2895" s="17">
        <v>3.2481990590956002E-2</v>
      </c>
      <c r="AZ2895" s="17">
        <v>0</v>
      </c>
      <c r="BA2895" s="17">
        <v>0</v>
      </c>
      <c r="BB2895" s="17"/>
      <c r="BC2895" s="17">
        <v>4.4427403095306101E-2</v>
      </c>
      <c r="BD2895" s="17">
        <v>1.12700359430514E-2</v>
      </c>
      <c r="BE2895" s="17">
        <v>1.29773236132619E-2</v>
      </c>
      <c r="BF2895" s="17">
        <v>3.0292147809270701E-2</v>
      </c>
      <c r="BG2895" s="17">
        <v>0</v>
      </c>
    </row>
    <row r="2896" spans="2:59" x14ac:dyDescent="0.35">
      <c r="B2896" t="s">
        <v>815</v>
      </c>
      <c r="C2896" s="17">
        <v>3.2652314781476503E-2</v>
      </c>
      <c r="D2896" s="17">
        <v>2.3379381007820998E-2</v>
      </c>
      <c r="E2896" s="17">
        <v>4.2467852471584702E-2</v>
      </c>
      <c r="F2896" s="17"/>
      <c r="G2896" s="17">
        <v>3.6399141414548697E-2</v>
      </c>
      <c r="H2896" s="17">
        <v>2.9863928942810699E-2</v>
      </c>
      <c r="I2896" s="17">
        <v>4.4756273665668901E-2</v>
      </c>
      <c r="J2896" s="17">
        <v>1.8737453329256099E-2</v>
      </c>
      <c r="K2896" s="17">
        <v>4.9708145517018201E-2</v>
      </c>
      <c r="L2896" s="17">
        <v>2.0158114356757E-2</v>
      </c>
      <c r="M2896" s="17"/>
      <c r="N2896" s="17">
        <v>2.6136568163150499E-2</v>
      </c>
      <c r="O2896" s="17">
        <v>3.3274679242499897E-2</v>
      </c>
      <c r="P2896" s="17">
        <v>3.8694716582263998E-2</v>
      </c>
      <c r="Q2896" s="17">
        <v>3.3298875046867599E-2</v>
      </c>
      <c r="R2896" s="17"/>
      <c r="S2896" s="17">
        <v>2.20545983811474E-2</v>
      </c>
      <c r="T2896" s="17">
        <v>9.1886395515994104E-2</v>
      </c>
      <c r="U2896" s="17">
        <v>0</v>
      </c>
      <c r="V2896" s="17">
        <v>2.2240132162217499E-2</v>
      </c>
      <c r="W2896" s="17">
        <v>2.76914952827414E-2</v>
      </c>
      <c r="X2896" s="17">
        <v>1.9458837538921699E-2</v>
      </c>
      <c r="Y2896" s="17">
        <v>0</v>
      </c>
      <c r="Z2896" s="17">
        <v>0</v>
      </c>
      <c r="AA2896" s="17">
        <v>6.3519361697557702E-2</v>
      </c>
      <c r="AB2896" s="17">
        <v>3.4802657766931699E-2</v>
      </c>
      <c r="AC2896" s="17">
        <v>0</v>
      </c>
      <c r="AD2896" s="17">
        <v>4.8729501908007303E-2</v>
      </c>
      <c r="AE2896" s="17"/>
      <c r="AF2896" s="17">
        <v>2.6261688319720401E-2</v>
      </c>
      <c r="AG2896" s="17">
        <v>2.62054710313732E-2</v>
      </c>
      <c r="AH2896" s="17">
        <v>6.3471212499923504E-2</v>
      </c>
      <c r="AI2896" s="17"/>
      <c r="AJ2896" s="17">
        <v>1.8266429510276301E-2</v>
      </c>
      <c r="AK2896" s="17">
        <v>2.8197074463597399E-2</v>
      </c>
      <c r="AL2896" s="17">
        <v>0</v>
      </c>
      <c r="AM2896" s="17">
        <v>0</v>
      </c>
      <c r="AN2896" s="17">
        <v>7.4963388497466796E-2</v>
      </c>
      <c r="AO2896" s="17"/>
      <c r="AP2896" s="17">
        <v>2.7245171678937599E-2</v>
      </c>
      <c r="AQ2896" s="17">
        <v>2.4474530336662501E-2</v>
      </c>
      <c r="AR2896" s="17">
        <v>3.9554236621974902E-2</v>
      </c>
      <c r="AS2896" s="17">
        <v>3.16052396483672E-2</v>
      </c>
      <c r="AT2896" s="17">
        <v>2.5817875348188499E-2</v>
      </c>
      <c r="AU2896" s="17"/>
      <c r="AV2896" s="17">
        <v>2.4952981494556499E-2</v>
      </c>
      <c r="AW2896" s="17">
        <v>2.8546063625209499E-2</v>
      </c>
      <c r="AX2896" s="17">
        <v>1.59172475988484E-2</v>
      </c>
      <c r="AY2896" s="17">
        <v>1.75719376382131E-2</v>
      </c>
      <c r="AZ2896" s="17">
        <v>3.6086471429762901E-2</v>
      </c>
      <c r="BA2896" s="17">
        <v>9.5139237178587993E-2</v>
      </c>
      <c r="BB2896" s="17"/>
      <c r="BC2896" s="17">
        <v>5.34070615760305E-2</v>
      </c>
      <c r="BD2896" s="17">
        <v>4.3181471979860303E-2</v>
      </c>
      <c r="BE2896" s="17">
        <v>7.1518711612039501E-3</v>
      </c>
      <c r="BF2896" s="17">
        <v>2.7154193064661301E-2</v>
      </c>
      <c r="BG2896" s="17">
        <v>0</v>
      </c>
    </row>
    <row r="2897" spans="2:59" x14ac:dyDescent="0.35">
      <c r="B2897" t="s">
        <v>328</v>
      </c>
      <c r="C2897" s="17">
        <v>0.50795100169153196</v>
      </c>
      <c r="D2897" s="17">
        <v>0.51064316414834099</v>
      </c>
      <c r="E2897" s="17">
        <v>0.49967840378904199</v>
      </c>
      <c r="F2897" s="17"/>
      <c r="G2897" s="17">
        <v>0.59670467868286303</v>
      </c>
      <c r="H2897" s="17">
        <v>0.68788746430508296</v>
      </c>
      <c r="I2897" s="17">
        <v>0.44132783635099099</v>
      </c>
      <c r="J2897" s="17">
        <v>0.51155428719069995</v>
      </c>
      <c r="K2897" s="17">
        <v>0.45739735818968402</v>
      </c>
      <c r="L2897" s="17">
        <v>0.39014071179100701</v>
      </c>
      <c r="M2897" s="17"/>
      <c r="N2897" s="17">
        <v>0.50955241184141997</v>
      </c>
      <c r="O2897" s="17">
        <v>0.57258076959780702</v>
      </c>
      <c r="P2897" s="17">
        <v>0.46436486438906499</v>
      </c>
      <c r="Q2897" s="17">
        <v>0.481544938715183</v>
      </c>
      <c r="R2897" s="17"/>
      <c r="S2897" s="17">
        <v>0.55719335000973902</v>
      </c>
      <c r="T2897" s="17">
        <v>0.47977875602108</v>
      </c>
      <c r="U2897" s="17">
        <v>0.47332816419257601</v>
      </c>
      <c r="V2897" s="17">
        <v>0.46017506127993102</v>
      </c>
      <c r="W2897" s="17">
        <v>0.43719152202406603</v>
      </c>
      <c r="X2897" s="17">
        <v>0.540210037297431</v>
      </c>
      <c r="Y2897" s="17">
        <v>0.48959160988831002</v>
      </c>
      <c r="Z2897" s="17">
        <v>0.51169707032141099</v>
      </c>
      <c r="AA2897" s="17">
        <v>0.58964489421932098</v>
      </c>
      <c r="AB2897" s="17">
        <v>0.50820916650848802</v>
      </c>
      <c r="AC2897" s="17">
        <v>0.48862944672534703</v>
      </c>
      <c r="AD2897" s="17">
        <v>0.48678487003186799</v>
      </c>
      <c r="AE2897" s="17"/>
      <c r="AF2897" s="17">
        <v>0.37827691925083701</v>
      </c>
      <c r="AG2897" s="17">
        <v>0.59064322687549997</v>
      </c>
      <c r="AH2897" s="17">
        <v>0.52124751412480597</v>
      </c>
      <c r="AI2897" s="17"/>
      <c r="AJ2897" s="17">
        <v>0.44483158467767497</v>
      </c>
      <c r="AK2897" s="17">
        <v>0.663618434823806</v>
      </c>
      <c r="AL2897" s="17">
        <v>0.50300240661610296</v>
      </c>
      <c r="AM2897" s="17">
        <v>0.13142716843605701</v>
      </c>
      <c r="AN2897" s="17">
        <v>0.37159725258810899</v>
      </c>
      <c r="AO2897" s="17"/>
      <c r="AP2897" s="17">
        <v>0.41282740253192701</v>
      </c>
      <c r="AQ2897" s="17">
        <v>0.62030021367369004</v>
      </c>
      <c r="AR2897" s="17">
        <v>0.57679013468255202</v>
      </c>
      <c r="AS2897" s="17">
        <v>0.34728655633072703</v>
      </c>
      <c r="AT2897" s="17">
        <v>0.59837377306982698</v>
      </c>
      <c r="AU2897" s="17"/>
      <c r="AV2897" s="17">
        <v>0.66039923273912204</v>
      </c>
      <c r="AW2897" s="17">
        <v>0.42072743446839</v>
      </c>
      <c r="AX2897" s="17">
        <v>0.60055206132332195</v>
      </c>
      <c r="AY2897" s="17">
        <v>0.32690136690731098</v>
      </c>
      <c r="AZ2897" s="17">
        <v>0.62824420860292396</v>
      </c>
      <c r="BA2897" s="17">
        <v>0.46341054986269398</v>
      </c>
      <c r="BB2897" s="17"/>
      <c r="BC2897" s="17">
        <v>0.45734425644453702</v>
      </c>
      <c r="BD2897" s="17">
        <v>0.54838020330303605</v>
      </c>
      <c r="BE2897" s="17">
        <v>0.54119435748701805</v>
      </c>
      <c r="BF2897" s="17">
        <v>0.62509216554165004</v>
      </c>
      <c r="BG2897" s="17">
        <v>0.58576962517990205</v>
      </c>
    </row>
    <row r="2898" spans="2:59" x14ac:dyDescent="0.35">
      <c r="B2898" t="s">
        <v>329</v>
      </c>
      <c r="C2898" s="17">
        <v>0.13285203969562101</v>
      </c>
      <c r="D2898" s="17">
        <v>0.16252598548327099</v>
      </c>
      <c r="E2898" s="17">
        <v>0.10410886880433901</v>
      </c>
      <c r="F2898" s="17"/>
      <c r="G2898" s="17">
        <v>0.103033488052012</v>
      </c>
      <c r="H2898" s="17">
        <v>5.02190120533468E-2</v>
      </c>
      <c r="I2898" s="17">
        <v>0.162987961094198</v>
      </c>
      <c r="J2898" s="17">
        <v>0.14080118382380799</v>
      </c>
      <c r="K2898" s="17">
        <v>0.16530876488939</v>
      </c>
      <c r="L2898" s="17">
        <v>0.166576669415825</v>
      </c>
      <c r="M2898" s="17"/>
      <c r="N2898" s="17">
        <v>0.16554778167061401</v>
      </c>
      <c r="O2898" s="17">
        <v>0.125651666520052</v>
      </c>
      <c r="P2898" s="17">
        <v>0.103842348419056</v>
      </c>
      <c r="Q2898" s="17">
        <v>0.132478125581522</v>
      </c>
      <c r="R2898" s="17"/>
      <c r="S2898" s="17">
        <v>0.119668429975141</v>
      </c>
      <c r="T2898" s="17">
        <v>5.8413245870217498E-2</v>
      </c>
      <c r="U2898" s="17">
        <v>0.12691275695377199</v>
      </c>
      <c r="V2898" s="17">
        <v>0.29583963123999002</v>
      </c>
      <c r="W2898" s="17">
        <v>0.17888017697592701</v>
      </c>
      <c r="X2898" s="17">
        <v>0.13931857065786901</v>
      </c>
      <c r="Y2898" s="17">
        <v>0.19365289401187499</v>
      </c>
      <c r="Z2898" s="17">
        <v>0.13409171791485999</v>
      </c>
      <c r="AA2898" s="17">
        <v>6.4028461697986205E-2</v>
      </c>
      <c r="AB2898" s="17">
        <v>0.11988728117749201</v>
      </c>
      <c r="AC2898" s="17">
        <v>6.3067712712695706E-2</v>
      </c>
      <c r="AD2898" s="17">
        <v>0.16572087370643401</v>
      </c>
      <c r="AE2898" s="17"/>
      <c r="AF2898" s="17">
        <v>0.23924275773061901</v>
      </c>
      <c r="AG2898" s="17">
        <v>7.4337683165981397E-2</v>
      </c>
      <c r="AH2898" s="17">
        <v>5.69811692020274E-2</v>
      </c>
      <c r="AI2898" s="17"/>
      <c r="AJ2898" s="17">
        <v>0.19587908969769</v>
      </c>
      <c r="AK2898" s="17">
        <v>5.1243112947127703E-2</v>
      </c>
      <c r="AL2898" s="17">
        <v>7.8218308906205194E-2</v>
      </c>
      <c r="AM2898" s="17">
        <v>0.44010504186813298</v>
      </c>
      <c r="AN2898" s="17">
        <v>9.9692564238727605E-2</v>
      </c>
      <c r="AO2898" s="17"/>
      <c r="AP2898" s="17">
        <v>0.195420652284158</v>
      </c>
      <c r="AQ2898" s="17">
        <v>7.9788129095410901E-2</v>
      </c>
      <c r="AR2898" s="17">
        <v>5.92117005863982E-2</v>
      </c>
      <c r="AS2898" s="17">
        <v>0.27838446239863202</v>
      </c>
      <c r="AT2898" s="17">
        <v>4.0255286459082301E-2</v>
      </c>
      <c r="AU2898" s="17"/>
      <c r="AV2898" s="17">
        <v>4.6373459460329398E-2</v>
      </c>
      <c r="AW2898" s="17">
        <v>0.16704410616476201</v>
      </c>
      <c r="AX2898" s="17">
        <v>5.04548497610375E-2</v>
      </c>
      <c r="AY2898" s="17">
        <v>0.303063584762714</v>
      </c>
      <c r="AZ2898" s="17">
        <v>7.9299595244360005E-2</v>
      </c>
      <c r="BA2898" s="17">
        <v>9.9861126453236596E-2</v>
      </c>
      <c r="BB2898" s="17"/>
      <c r="BC2898" s="17">
        <v>0.126125995783754</v>
      </c>
      <c r="BD2898" s="17">
        <v>0.13829370387655801</v>
      </c>
      <c r="BE2898" s="17">
        <v>0.11454758119333</v>
      </c>
      <c r="BF2898" s="17">
        <v>0.134411930390018</v>
      </c>
      <c r="BG2898" s="17">
        <v>0.14521662374696001</v>
      </c>
    </row>
    <row r="2899" spans="2:59" x14ac:dyDescent="0.35">
      <c r="B2899" t="s">
        <v>141</v>
      </c>
      <c r="C2899" s="17">
        <v>0.37509896199591197</v>
      </c>
      <c r="D2899" s="17">
        <v>0.34811717866507003</v>
      </c>
      <c r="E2899" s="17">
        <v>0.39556953498470299</v>
      </c>
      <c r="F2899" s="17"/>
      <c r="G2899" s="17">
        <v>0.49367119063085102</v>
      </c>
      <c r="H2899" s="17">
        <v>0.63766845225173696</v>
      </c>
      <c r="I2899" s="17">
        <v>0.27833987525679299</v>
      </c>
      <c r="J2899" s="17">
        <v>0.37075310336689099</v>
      </c>
      <c r="K2899" s="17">
        <v>0.29208859330029402</v>
      </c>
      <c r="L2899" s="17">
        <v>0.22356404237518199</v>
      </c>
      <c r="M2899" s="17"/>
      <c r="N2899" s="17">
        <v>0.34400463017080501</v>
      </c>
      <c r="O2899" s="17">
        <v>0.44692910307775502</v>
      </c>
      <c r="P2899" s="17">
        <v>0.36052251597000901</v>
      </c>
      <c r="Q2899" s="17">
        <v>0.349066813133661</v>
      </c>
      <c r="R2899" s="17"/>
      <c r="S2899" s="17">
        <v>0.43752492003459797</v>
      </c>
      <c r="T2899" s="17">
        <v>0.42136551015086299</v>
      </c>
      <c r="U2899" s="17">
        <v>0.34641540723880498</v>
      </c>
      <c r="V2899" s="17">
        <v>0.164335430039941</v>
      </c>
      <c r="W2899" s="17">
        <v>0.25831134504813802</v>
      </c>
      <c r="X2899" s="17">
        <v>0.40089146663956299</v>
      </c>
      <c r="Y2899" s="17">
        <v>0.295938715876436</v>
      </c>
      <c r="Z2899" s="17">
        <v>0.37760535240655002</v>
      </c>
      <c r="AA2899" s="17">
        <v>0.52561643252133505</v>
      </c>
      <c r="AB2899" s="17">
        <v>0.38832188533099599</v>
      </c>
      <c r="AC2899" s="17">
        <v>0.42556173401265102</v>
      </c>
      <c r="AD2899" s="17">
        <v>0.32106399632543398</v>
      </c>
      <c r="AE2899" s="17"/>
      <c r="AF2899" s="17">
        <v>0.139034161520218</v>
      </c>
      <c r="AG2899" s="17">
        <v>0.51630554370951798</v>
      </c>
      <c r="AH2899" s="17">
        <v>0.46426634492277902</v>
      </c>
      <c r="AI2899" s="17"/>
      <c r="AJ2899" s="17">
        <v>0.24895249497998601</v>
      </c>
      <c r="AK2899" s="17">
        <v>0.61237532187667798</v>
      </c>
      <c r="AL2899" s="17">
        <v>0.424784097709898</v>
      </c>
      <c r="AM2899" s="17">
        <v>-0.30867787343207598</v>
      </c>
      <c r="AN2899" s="17">
        <v>0.27190468834938197</v>
      </c>
      <c r="AO2899" s="17"/>
      <c r="AP2899" s="17">
        <v>0.21740675024776901</v>
      </c>
      <c r="AQ2899" s="17">
        <v>0.54051208457828004</v>
      </c>
      <c r="AR2899" s="17">
        <v>0.51757843409615401</v>
      </c>
      <c r="AS2899" s="17">
        <v>6.8902093932094496E-2</v>
      </c>
      <c r="AT2899" s="17">
        <v>0.55811848661074404</v>
      </c>
      <c r="AU2899" s="17"/>
      <c r="AV2899" s="17">
        <v>0.61402577327879304</v>
      </c>
      <c r="AW2899" s="17">
        <v>0.253683328303628</v>
      </c>
      <c r="AX2899" s="17">
        <v>0.55009721156228397</v>
      </c>
      <c r="AY2899" s="17">
        <v>2.3837782144597201E-2</v>
      </c>
      <c r="AZ2899" s="17">
        <v>0.54894461335856404</v>
      </c>
      <c r="BA2899" s="17">
        <v>0.36354942340945801</v>
      </c>
      <c r="BB2899" s="17"/>
      <c r="BC2899" s="17">
        <v>0.33121826066078303</v>
      </c>
      <c r="BD2899" s="17">
        <v>0.41008649942647801</v>
      </c>
      <c r="BE2899" s="17">
        <v>0.42664677629368802</v>
      </c>
      <c r="BF2899" s="17">
        <v>0.490680235151632</v>
      </c>
      <c r="BG2899" s="17">
        <v>0.44055300143294301</v>
      </c>
    </row>
    <row r="2900" spans="2:59" x14ac:dyDescent="0.35">
      <c r="C2900" s="17"/>
      <c r="D2900" s="17"/>
      <c r="E2900" s="17"/>
      <c r="F2900" s="17"/>
      <c r="G2900" s="17"/>
      <c r="H2900" s="17"/>
      <c r="I2900" s="17"/>
      <c r="J2900" s="17"/>
      <c r="K2900" s="17"/>
      <c r="L2900" s="17"/>
      <c r="M2900" s="17"/>
      <c r="N2900" s="17"/>
      <c r="O2900" s="17"/>
      <c r="P2900" s="17"/>
      <c r="Q2900" s="17"/>
      <c r="R2900" s="17"/>
      <c r="S2900" s="17"/>
      <c r="T2900" s="17"/>
      <c r="U2900" s="17"/>
      <c r="V2900" s="17"/>
      <c r="W2900" s="17"/>
      <c r="X2900" s="17"/>
      <c r="Y2900" s="17"/>
      <c r="Z2900" s="17"/>
      <c r="AA2900" s="17"/>
      <c r="AB2900" s="17"/>
      <c r="AC2900" s="17"/>
      <c r="AD2900" s="17"/>
      <c r="AE2900" s="17"/>
      <c r="AF2900" s="17"/>
      <c r="AG2900" s="17"/>
      <c r="AH2900" s="17"/>
      <c r="AI2900" s="17"/>
      <c r="AJ2900" s="17"/>
      <c r="AK2900" s="17"/>
      <c r="AL2900" s="17"/>
      <c r="AM2900" s="17"/>
      <c r="AN2900" s="17"/>
      <c r="AO2900" s="17"/>
      <c r="AP2900" s="17"/>
      <c r="AQ2900" s="17"/>
      <c r="AR2900" s="17"/>
      <c r="AS2900" s="17"/>
      <c r="AT2900" s="17"/>
      <c r="AU2900" s="17"/>
      <c r="AV2900" s="17"/>
      <c r="AW2900" s="17"/>
      <c r="AX2900" s="17"/>
      <c r="AY2900" s="17"/>
      <c r="AZ2900" s="17"/>
      <c r="BA2900" s="17"/>
      <c r="BB2900" s="17"/>
      <c r="BC2900" s="17"/>
      <c r="BD2900" s="17"/>
      <c r="BE2900" s="17"/>
      <c r="BF2900" s="17"/>
      <c r="BG2900" s="17"/>
    </row>
    <row r="2901" spans="2:59" x14ac:dyDescent="0.35">
      <c r="B2901" s="6" t="s">
        <v>817</v>
      </c>
      <c r="C2901" s="17"/>
      <c r="D2901" s="17"/>
      <c r="E2901" s="17"/>
      <c r="F2901" s="17"/>
      <c r="G2901" s="17"/>
      <c r="H2901" s="17"/>
      <c r="I2901" s="17"/>
      <c r="J2901" s="17"/>
      <c r="K2901" s="17"/>
      <c r="L2901" s="17"/>
      <c r="M2901" s="17"/>
      <c r="N2901" s="17"/>
      <c r="O2901" s="17"/>
      <c r="P2901" s="17"/>
      <c r="Q2901" s="17"/>
      <c r="R2901" s="17"/>
      <c r="S2901" s="17"/>
      <c r="T2901" s="17"/>
      <c r="U2901" s="17"/>
      <c r="V2901" s="17"/>
      <c r="W2901" s="17"/>
      <c r="X2901" s="17"/>
      <c r="Y2901" s="17"/>
      <c r="Z2901" s="17"/>
      <c r="AA2901" s="17"/>
      <c r="AB2901" s="17"/>
      <c r="AC2901" s="17"/>
      <c r="AD2901" s="17"/>
      <c r="AE2901" s="17"/>
      <c r="AF2901" s="17"/>
      <c r="AG2901" s="17"/>
      <c r="AH2901" s="17"/>
      <c r="AI2901" s="17"/>
      <c r="AJ2901" s="17"/>
      <c r="AK2901" s="17"/>
      <c r="AL2901" s="17"/>
      <c r="AM2901" s="17"/>
      <c r="AN2901" s="17"/>
      <c r="AO2901" s="17"/>
      <c r="AP2901" s="17"/>
      <c r="AQ2901" s="17"/>
      <c r="AR2901" s="17"/>
      <c r="AS2901" s="17"/>
      <c r="AT2901" s="17"/>
      <c r="AU2901" s="17"/>
      <c r="AV2901" s="17"/>
      <c r="AW2901" s="17"/>
      <c r="AX2901" s="17"/>
      <c r="AY2901" s="17"/>
      <c r="AZ2901" s="17"/>
      <c r="BA2901" s="17"/>
      <c r="BB2901" s="17"/>
      <c r="BC2901" s="17"/>
      <c r="BD2901" s="17"/>
      <c r="BE2901" s="17"/>
      <c r="BF2901" s="17"/>
      <c r="BG2901" s="17"/>
    </row>
    <row r="2902" spans="2:59" x14ac:dyDescent="0.35">
      <c r="B2902" s="24" t="s">
        <v>724</v>
      </c>
      <c r="C2902" s="17"/>
      <c r="D2902" s="17"/>
      <c r="E2902" s="17"/>
      <c r="F2902" s="17"/>
      <c r="G2902" s="17"/>
      <c r="H2902" s="17"/>
      <c r="I2902" s="17"/>
      <c r="J2902" s="17"/>
      <c r="K2902" s="17"/>
      <c r="L2902" s="17"/>
      <c r="M2902" s="17"/>
      <c r="N2902" s="17"/>
      <c r="O2902" s="17"/>
      <c r="P2902" s="17"/>
      <c r="Q2902" s="17"/>
      <c r="R2902" s="17"/>
      <c r="S2902" s="17"/>
      <c r="T2902" s="17"/>
      <c r="U2902" s="17"/>
      <c r="V2902" s="17"/>
      <c r="W2902" s="17"/>
      <c r="X2902" s="17"/>
      <c r="Y2902" s="17"/>
      <c r="Z2902" s="17"/>
      <c r="AA2902" s="17"/>
      <c r="AB2902" s="17"/>
      <c r="AC2902" s="17"/>
      <c r="AD2902" s="17"/>
      <c r="AE2902" s="17"/>
      <c r="AF2902" s="17"/>
      <c r="AG2902" s="17"/>
      <c r="AH2902" s="17"/>
      <c r="AI2902" s="17"/>
      <c r="AJ2902" s="17"/>
      <c r="AK2902" s="17"/>
      <c r="AL2902" s="17"/>
      <c r="AM2902" s="17"/>
      <c r="AN2902" s="17"/>
      <c r="AO2902" s="17"/>
      <c r="AP2902" s="17"/>
      <c r="AQ2902" s="17"/>
      <c r="AR2902" s="17"/>
      <c r="AS2902" s="17"/>
      <c r="AT2902" s="17"/>
      <c r="AU2902" s="17"/>
      <c r="AV2902" s="17"/>
      <c r="AW2902" s="17"/>
      <c r="AX2902" s="17"/>
      <c r="AY2902" s="17"/>
      <c r="AZ2902" s="17"/>
      <c r="BA2902" s="17"/>
      <c r="BB2902" s="17"/>
      <c r="BC2902" s="17"/>
      <c r="BD2902" s="17"/>
      <c r="BE2902" s="17"/>
      <c r="BF2902" s="17"/>
      <c r="BG2902" s="17"/>
    </row>
    <row r="2903" spans="2:59" x14ac:dyDescent="0.35">
      <c r="B2903" t="s">
        <v>323</v>
      </c>
      <c r="C2903" s="17">
        <v>0.18547285728919599</v>
      </c>
      <c r="D2903" s="17">
        <v>0.186300615814915</v>
      </c>
      <c r="E2903" s="17">
        <v>0.18310590681495201</v>
      </c>
      <c r="F2903" s="17"/>
      <c r="G2903" s="17">
        <v>0.17547518308738699</v>
      </c>
      <c r="H2903" s="17">
        <v>0.19887186354227701</v>
      </c>
      <c r="I2903" s="17">
        <v>0.18420675798262301</v>
      </c>
      <c r="J2903" s="17">
        <v>0.194297995435075</v>
      </c>
      <c r="K2903" s="17">
        <v>0.15509168999814399</v>
      </c>
      <c r="L2903" s="17">
        <v>0.19790379155136001</v>
      </c>
      <c r="M2903" s="17"/>
      <c r="N2903" s="17">
        <v>0.17389496336700799</v>
      </c>
      <c r="O2903" s="17">
        <v>0.17191534637781999</v>
      </c>
      <c r="P2903" s="17">
        <v>0.16482376767700599</v>
      </c>
      <c r="Q2903" s="17">
        <v>0.22979718486831899</v>
      </c>
      <c r="R2903" s="17"/>
      <c r="S2903" s="17">
        <v>0.20865630245228101</v>
      </c>
      <c r="T2903" s="17">
        <v>0.204526050371241</v>
      </c>
      <c r="U2903" s="17">
        <v>0.13190322973073801</v>
      </c>
      <c r="V2903" s="17">
        <v>0.153155358404793</v>
      </c>
      <c r="W2903" s="17">
        <v>0.24099203968911401</v>
      </c>
      <c r="X2903" s="17">
        <v>0.21811734396541699</v>
      </c>
      <c r="Y2903" s="17">
        <v>0.23340491021821</v>
      </c>
      <c r="Z2903" s="17">
        <v>0.17401806406217701</v>
      </c>
      <c r="AA2903" s="17">
        <v>0.15388272113743301</v>
      </c>
      <c r="AB2903" s="17">
        <v>0.10503715729191899</v>
      </c>
      <c r="AC2903" s="17">
        <v>0.26053748933832799</v>
      </c>
      <c r="AD2903" s="17">
        <v>0.16424977735476501</v>
      </c>
      <c r="AE2903" s="17"/>
      <c r="AF2903" s="17">
        <v>0.28616153360799002</v>
      </c>
      <c r="AG2903" s="17">
        <v>0.11277121996147101</v>
      </c>
      <c r="AH2903" s="17">
        <v>0.18118211720600999</v>
      </c>
      <c r="AI2903" s="17"/>
      <c r="AJ2903" s="17">
        <v>0.18687005560391101</v>
      </c>
      <c r="AK2903" s="17">
        <v>0.18863697760689899</v>
      </c>
      <c r="AL2903" s="17">
        <v>0.11598803752096799</v>
      </c>
      <c r="AM2903" s="17">
        <v>0.45000303233931299</v>
      </c>
      <c r="AN2903" s="17">
        <v>0.229394464186082</v>
      </c>
      <c r="AO2903" s="17"/>
      <c r="AP2903" s="17">
        <v>0.20670486667834201</v>
      </c>
      <c r="AQ2903" s="17">
        <v>0.18728809002979599</v>
      </c>
      <c r="AR2903" s="17">
        <v>9.2729261891767903E-2</v>
      </c>
      <c r="AS2903" s="17">
        <v>0.26590524883491101</v>
      </c>
      <c r="AT2903" s="17">
        <v>0.147665478868962</v>
      </c>
      <c r="AU2903" s="17"/>
      <c r="AV2903" s="17">
        <v>0.19814130313447501</v>
      </c>
      <c r="AW2903" s="17">
        <v>0.19566443300199901</v>
      </c>
      <c r="AX2903" s="17">
        <v>0.13202715304757701</v>
      </c>
      <c r="AY2903" s="17">
        <v>0.25197561939741803</v>
      </c>
      <c r="AZ2903" s="17">
        <v>0.10924678690607</v>
      </c>
      <c r="BA2903" s="17">
        <v>0.128694502500174</v>
      </c>
      <c r="BB2903" s="17"/>
      <c r="BC2903" s="17">
        <v>0.25932531676365</v>
      </c>
      <c r="BD2903" s="17">
        <v>0.1402415850573</v>
      </c>
      <c r="BE2903" s="17">
        <v>0.11651070795169299</v>
      </c>
      <c r="BF2903" s="17">
        <v>0.19598765321440101</v>
      </c>
      <c r="BG2903" s="17">
        <v>5.6361330703237497E-2</v>
      </c>
    </row>
    <row r="2904" spans="2:59" x14ac:dyDescent="0.35">
      <c r="B2904" t="s">
        <v>324</v>
      </c>
      <c r="C2904" s="17">
        <v>0.405969587335204</v>
      </c>
      <c r="D2904" s="17">
        <v>0.40068800364175</v>
      </c>
      <c r="E2904" s="17">
        <v>0.41172197338173899</v>
      </c>
      <c r="F2904" s="17"/>
      <c r="G2904" s="17">
        <v>0.48023701858431</v>
      </c>
      <c r="H2904" s="17">
        <v>0.37844079007810899</v>
      </c>
      <c r="I2904" s="17">
        <v>0.37141090492319101</v>
      </c>
      <c r="J2904" s="17">
        <v>0.355939111583361</v>
      </c>
      <c r="K2904" s="17">
        <v>0.43813396009461902</v>
      </c>
      <c r="L2904" s="17">
        <v>0.41953779849511802</v>
      </c>
      <c r="M2904" s="17"/>
      <c r="N2904" s="17">
        <v>0.42861311103948402</v>
      </c>
      <c r="O2904" s="17">
        <v>0.40965377618437399</v>
      </c>
      <c r="P2904" s="17">
        <v>0.39997666213216398</v>
      </c>
      <c r="Q2904" s="17">
        <v>0.38423999855597002</v>
      </c>
      <c r="R2904" s="17"/>
      <c r="S2904" s="17">
        <v>0.44931107913562901</v>
      </c>
      <c r="T2904" s="17">
        <v>0.28957916295338598</v>
      </c>
      <c r="U2904" s="17">
        <v>0.44573673184988</v>
      </c>
      <c r="V2904" s="17">
        <v>0.57743080518905898</v>
      </c>
      <c r="W2904" s="17">
        <v>0.38942585417083098</v>
      </c>
      <c r="X2904" s="17">
        <v>0.33197921050333301</v>
      </c>
      <c r="Y2904" s="17">
        <v>0.387406867858479</v>
      </c>
      <c r="Z2904" s="17">
        <v>0.38278451484973902</v>
      </c>
      <c r="AA2904" s="17">
        <v>0.40382411181517902</v>
      </c>
      <c r="AB2904" s="17">
        <v>0.446386720034468</v>
      </c>
      <c r="AC2904" s="17">
        <v>0.44927851476496899</v>
      </c>
      <c r="AD2904" s="17">
        <v>0.30358154408155702</v>
      </c>
      <c r="AE2904" s="17"/>
      <c r="AF2904" s="17">
        <v>0.39478913864354698</v>
      </c>
      <c r="AG2904" s="17">
        <v>0.37772237823187599</v>
      </c>
      <c r="AH2904" s="17">
        <v>0.45281749485078499</v>
      </c>
      <c r="AI2904" s="17"/>
      <c r="AJ2904" s="17">
        <v>0.44578715924571</v>
      </c>
      <c r="AK2904" s="17">
        <v>0.37812233451434202</v>
      </c>
      <c r="AL2904" s="17">
        <v>0.37120682945670003</v>
      </c>
      <c r="AM2904" s="17">
        <v>0.29026899747797402</v>
      </c>
      <c r="AN2904" s="17">
        <v>0.49818447081545902</v>
      </c>
      <c r="AO2904" s="17"/>
      <c r="AP2904" s="17">
        <v>0.479376934031501</v>
      </c>
      <c r="AQ2904" s="17">
        <v>0.38346251292497402</v>
      </c>
      <c r="AR2904" s="17">
        <v>0.386389763072434</v>
      </c>
      <c r="AS2904" s="17">
        <v>0.38483712878820903</v>
      </c>
      <c r="AT2904" s="17">
        <v>0.29457617146222398</v>
      </c>
      <c r="AU2904" s="17"/>
      <c r="AV2904" s="17">
        <v>0.36146021154213198</v>
      </c>
      <c r="AW2904" s="17">
        <v>0.48533598552859603</v>
      </c>
      <c r="AX2904" s="17">
        <v>0.37389716959394897</v>
      </c>
      <c r="AY2904" s="17">
        <v>0.44674639071030797</v>
      </c>
      <c r="AZ2904" s="17">
        <v>0.33686762141729298</v>
      </c>
      <c r="BA2904" s="17">
        <v>0.45662719474617602</v>
      </c>
      <c r="BB2904" s="17"/>
      <c r="BC2904" s="17">
        <v>0.40924141254577001</v>
      </c>
      <c r="BD2904" s="17">
        <v>0.38920440230849201</v>
      </c>
      <c r="BE2904" s="17">
        <v>0.45784084622377402</v>
      </c>
      <c r="BF2904" s="17">
        <v>0.38335410540736797</v>
      </c>
      <c r="BG2904" s="17">
        <v>0.459192038295968</v>
      </c>
    </row>
    <row r="2905" spans="2:59" x14ac:dyDescent="0.35">
      <c r="B2905" t="s">
        <v>325</v>
      </c>
      <c r="C2905" s="17">
        <v>0.200733366238143</v>
      </c>
      <c r="D2905" s="17">
        <v>0.22103889405819299</v>
      </c>
      <c r="E2905" s="17">
        <v>0.18229891452219801</v>
      </c>
      <c r="F2905" s="17"/>
      <c r="G2905" s="17">
        <v>0.173517807796438</v>
      </c>
      <c r="H2905" s="17">
        <v>0.21505778772379</v>
      </c>
      <c r="I2905" s="17">
        <v>0.21843153572138399</v>
      </c>
      <c r="J2905" s="17">
        <v>0.186165049525575</v>
      </c>
      <c r="K2905" s="17">
        <v>0.192365424844849</v>
      </c>
      <c r="L2905" s="17">
        <v>0.209086532310507</v>
      </c>
      <c r="M2905" s="17"/>
      <c r="N2905" s="17">
        <v>0.172135913474977</v>
      </c>
      <c r="O2905" s="17">
        <v>0.197869498535231</v>
      </c>
      <c r="P2905" s="17">
        <v>0.272059116548521</v>
      </c>
      <c r="Q2905" s="17">
        <v>0.16837241343319001</v>
      </c>
      <c r="R2905" s="17"/>
      <c r="S2905" s="17">
        <v>0.17950068806825001</v>
      </c>
      <c r="T2905" s="17">
        <v>0.19025297459201099</v>
      </c>
      <c r="U2905" s="17">
        <v>0.21828754820830501</v>
      </c>
      <c r="V2905" s="17">
        <v>0.14283878266716399</v>
      </c>
      <c r="W2905" s="17">
        <v>0.205689489516132</v>
      </c>
      <c r="X2905" s="17">
        <v>0.26594879070612498</v>
      </c>
      <c r="Y2905" s="17">
        <v>0.255120218120233</v>
      </c>
      <c r="Z2905" s="17">
        <v>0.26587126327545502</v>
      </c>
      <c r="AA2905" s="17">
        <v>0.191452786065684</v>
      </c>
      <c r="AB2905" s="17">
        <v>0.168795278556162</v>
      </c>
      <c r="AC2905" s="17">
        <v>0.16121694407178</v>
      </c>
      <c r="AD2905" s="17">
        <v>0.17872292867678899</v>
      </c>
      <c r="AE2905" s="17"/>
      <c r="AF2905" s="17">
        <v>0.18353858822903801</v>
      </c>
      <c r="AG2905" s="17">
        <v>0.21702202562553699</v>
      </c>
      <c r="AH2905" s="17">
        <v>0.226047169282733</v>
      </c>
      <c r="AI2905" s="17"/>
      <c r="AJ2905" s="17">
        <v>0.20885642460759299</v>
      </c>
      <c r="AK2905" s="17">
        <v>0.19921858931075601</v>
      </c>
      <c r="AL2905" s="17">
        <v>0.217867491277485</v>
      </c>
      <c r="AM2905" s="17">
        <v>0.12571291610792101</v>
      </c>
      <c r="AN2905" s="17">
        <v>0.13384893731533301</v>
      </c>
      <c r="AO2905" s="17"/>
      <c r="AP2905" s="17">
        <v>0.17232921641937601</v>
      </c>
      <c r="AQ2905" s="17">
        <v>0.17792561598055001</v>
      </c>
      <c r="AR2905" s="17">
        <v>0.212211431790781</v>
      </c>
      <c r="AS2905" s="17">
        <v>0.22491273039235801</v>
      </c>
      <c r="AT2905" s="17">
        <v>0.30532058227202102</v>
      </c>
      <c r="AU2905" s="17"/>
      <c r="AV2905" s="17">
        <v>0.18001238434592001</v>
      </c>
      <c r="AW2905" s="17">
        <v>0.174694098033573</v>
      </c>
      <c r="AX2905" s="17">
        <v>0.29357940098338797</v>
      </c>
      <c r="AY2905" s="17">
        <v>0.17431880730075699</v>
      </c>
      <c r="AZ2905" s="17">
        <v>0.27307937527610698</v>
      </c>
      <c r="BA2905" s="17">
        <v>0.14082113686042</v>
      </c>
      <c r="BB2905" s="17"/>
      <c r="BC2905" s="17">
        <v>0.179637367538655</v>
      </c>
      <c r="BD2905" s="17">
        <v>0.23116106215360999</v>
      </c>
      <c r="BE2905" s="17">
        <v>0.175072968694651</v>
      </c>
      <c r="BF2905" s="17">
        <v>0.23700420058167701</v>
      </c>
      <c r="BG2905" s="17">
        <v>0.27568534275611001</v>
      </c>
    </row>
    <row r="2906" spans="2:59" x14ac:dyDescent="0.35">
      <c r="B2906" t="s">
        <v>326</v>
      </c>
      <c r="C2906" s="17">
        <v>0.13680985267903401</v>
      </c>
      <c r="D2906" s="17">
        <v>0.13041805865112199</v>
      </c>
      <c r="E2906" s="17">
        <v>0.14486014613282799</v>
      </c>
      <c r="F2906" s="17"/>
      <c r="G2906" s="17">
        <v>0.11780466397369201</v>
      </c>
      <c r="H2906" s="17">
        <v>0.115817727539169</v>
      </c>
      <c r="I2906" s="17">
        <v>0.148158543589231</v>
      </c>
      <c r="J2906" s="17">
        <v>0.16799359512008999</v>
      </c>
      <c r="K2906" s="17">
        <v>0.17399538768592701</v>
      </c>
      <c r="L2906" s="17">
        <v>0.108295812633927</v>
      </c>
      <c r="M2906" s="17"/>
      <c r="N2906" s="17">
        <v>0.17495646959487399</v>
      </c>
      <c r="O2906" s="17">
        <v>0.11988728208338</v>
      </c>
      <c r="P2906" s="17">
        <v>0.113665020619902</v>
      </c>
      <c r="Q2906" s="17">
        <v>0.13512767931953901</v>
      </c>
      <c r="R2906" s="17"/>
      <c r="S2906" s="17">
        <v>0.118455151131101</v>
      </c>
      <c r="T2906" s="17">
        <v>0.19000385142050399</v>
      </c>
      <c r="U2906" s="17">
        <v>0.151747652113049</v>
      </c>
      <c r="V2906" s="17">
        <v>8.4518518249512106E-2</v>
      </c>
      <c r="W2906" s="17">
        <v>0.16389261662392299</v>
      </c>
      <c r="X2906" s="17">
        <v>0.12205244780874</v>
      </c>
      <c r="Y2906" s="17">
        <v>0.108316111276354</v>
      </c>
      <c r="Z2906" s="17">
        <v>0.13226490742818101</v>
      </c>
      <c r="AA2906" s="17">
        <v>0.11142041109451201</v>
      </c>
      <c r="AB2906" s="17">
        <v>0.162835888455439</v>
      </c>
      <c r="AC2906" s="17">
        <v>0.12896705182492299</v>
      </c>
      <c r="AD2906" s="17">
        <v>0.18554424857434501</v>
      </c>
      <c r="AE2906" s="17"/>
      <c r="AF2906" s="17">
        <v>9.0244736963677796E-2</v>
      </c>
      <c r="AG2906" s="17">
        <v>0.19614995965748599</v>
      </c>
      <c r="AH2906" s="17">
        <v>7.7907549020387504E-2</v>
      </c>
      <c r="AI2906" s="17"/>
      <c r="AJ2906" s="17">
        <v>0.10805334552225</v>
      </c>
      <c r="AK2906" s="17">
        <v>0.14829778180428299</v>
      </c>
      <c r="AL2906" s="17">
        <v>0.23191348326421299</v>
      </c>
      <c r="AM2906" s="17">
        <v>0.134015054074793</v>
      </c>
      <c r="AN2906" s="17">
        <v>6.7064534291769506E-2</v>
      </c>
      <c r="AO2906" s="17"/>
      <c r="AP2906" s="17">
        <v>9.0367575413635798E-2</v>
      </c>
      <c r="AQ2906" s="17">
        <v>0.16820330328684399</v>
      </c>
      <c r="AR2906" s="17">
        <v>0.22455306764098101</v>
      </c>
      <c r="AS2906" s="17">
        <v>7.46882363475464E-2</v>
      </c>
      <c r="AT2906" s="17">
        <v>0.17200002945664999</v>
      </c>
      <c r="AU2906" s="17"/>
      <c r="AV2906" s="17">
        <v>0.17437271255286799</v>
      </c>
      <c r="AW2906" s="17">
        <v>9.0137334796433294E-2</v>
      </c>
      <c r="AX2906" s="17">
        <v>0.166806154570355</v>
      </c>
      <c r="AY2906" s="17">
        <v>8.64069649371626E-2</v>
      </c>
      <c r="AZ2906" s="17">
        <v>0.17833034842226</v>
      </c>
      <c r="BA2906" s="17">
        <v>0.17632636557442199</v>
      </c>
      <c r="BB2906" s="17"/>
      <c r="BC2906" s="17">
        <v>8.7109269794663796E-2</v>
      </c>
      <c r="BD2906" s="17">
        <v>0.14263359836235201</v>
      </c>
      <c r="BE2906" s="17">
        <v>0.19212994902966499</v>
      </c>
      <c r="BF2906" s="17">
        <v>0.10141102589470399</v>
      </c>
      <c r="BG2906" s="17">
        <v>0.14352858457131801</v>
      </c>
    </row>
    <row r="2907" spans="2:59" x14ac:dyDescent="0.35">
      <c r="B2907" t="s">
        <v>327</v>
      </c>
      <c r="C2907" s="17">
        <v>4.5683321138397702E-2</v>
      </c>
      <c r="D2907" s="17">
        <v>4.49763508040701E-2</v>
      </c>
      <c r="E2907" s="17">
        <v>4.3478626284598997E-2</v>
      </c>
      <c r="F2907" s="17"/>
      <c r="G2907" s="17">
        <v>3.0334578138226501E-2</v>
      </c>
      <c r="H2907" s="17">
        <v>8.1024432496504498E-2</v>
      </c>
      <c r="I2907" s="17">
        <v>3.2579832660474199E-2</v>
      </c>
      <c r="J2907" s="17">
        <v>6.8709220321768599E-2</v>
      </c>
      <c r="K2907" s="17">
        <v>3.0789842414224802E-2</v>
      </c>
      <c r="L2907" s="17">
        <v>3.2020976080734599E-2</v>
      </c>
      <c r="M2907" s="17"/>
      <c r="N2907" s="17">
        <v>4.4573649457600999E-2</v>
      </c>
      <c r="O2907" s="17">
        <v>6.1494653371367301E-2</v>
      </c>
      <c r="P2907" s="17">
        <v>3.7768917399433402E-2</v>
      </c>
      <c r="Q2907" s="17">
        <v>3.82808078849231E-2</v>
      </c>
      <c r="R2907" s="17"/>
      <c r="S2907" s="17">
        <v>2.2799058503156399E-2</v>
      </c>
      <c r="T2907" s="17">
        <v>5.5784410531332297E-2</v>
      </c>
      <c r="U2907" s="17">
        <v>5.2324838098028299E-2</v>
      </c>
      <c r="V2907" s="17">
        <v>4.2056535489471997E-2</v>
      </c>
      <c r="W2907" s="17">
        <v>0</v>
      </c>
      <c r="X2907" s="17">
        <v>6.1902207016384499E-2</v>
      </c>
      <c r="Y2907" s="17">
        <v>1.5751892526723901E-2</v>
      </c>
      <c r="Z2907" s="17">
        <v>4.5061250384449102E-2</v>
      </c>
      <c r="AA2907" s="17">
        <v>7.30429052792987E-2</v>
      </c>
      <c r="AB2907" s="17">
        <v>8.6040630350806002E-2</v>
      </c>
      <c r="AC2907" s="17">
        <v>0</v>
      </c>
      <c r="AD2907" s="17">
        <v>5.6977389195363201E-2</v>
      </c>
      <c r="AE2907" s="17"/>
      <c r="AF2907" s="17">
        <v>2.5312609753611302E-2</v>
      </c>
      <c r="AG2907" s="17">
        <v>7.1004153339417203E-2</v>
      </c>
      <c r="AH2907" s="17">
        <v>1.85960864307388E-2</v>
      </c>
      <c r="AI2907" s="17"/>
      <c r="AJ2907" s="17">
        <v>3.8654432572726299E-2</v>
      </c>
      <c r="AK2907" s="17">
        <v>5.8585993761772599E-2</v>
      </c>
      <c r="AL2907" s="17">
        <v>6.3024158480634404E-2</v>
      </c>
      <c r="AM2907" s="17">
        <v>0</v>
      </c>
      <c r="AN2907" s="17">
        <v>2.7813828981000901E-2</v>
      </c>
      <c r="AO2907" s="17"/>
      <c r="AP2907" s="17">
        <v>3.2628950195193303E-2</v>
      </c>
      <c r="AQ2907" s="17">
        <v>6.3826767018463099E-2</v>
      </c>
      <c r="AR2907" s="17">
        <v>6.2795976187971003E-2</v>
      </c>
      <c r="AS2907" s="17">
        <v>1.9666855285016001E-2</v>
      </c>
      <c r="AT2907" s="17">
        <v>5.4619862591954997E-2</v>
      </c>
      <c r="AU2907" s="17"/>
      <c r="AV2907" s="17">
        <v>5.9988830746966003E-2</v>
      </c>
      <c r="AW2907" s="17">
        <v>3.4687945900981898E-2</v>
      </c>
      <c r="AX2907" s="17">
        <v>3.3690121804731299E-2</v>
      </c>
      <c r="AY2907" s="17">
        <v>2.4322069712475101E-2</v>
      </c>
      <c r="AZ2907" s="17">
        <v>6.6389396548508103E-2</v>
      </c>
      <c r="BA2907" s="17">
        <v>3.6312916023826101E-2</v>
      </c>
      <c r="BB2907" s="17"/>
      <c r="BC2907" s="17">
        <v>2.05640970497349E-2</v>
      </c>
      <c r="BD2907" s="17">
        <v>7.5845132599842796E-2</v>
      </c>
      <c r="BE2907" s="17">
        <v>4.6021799026312399E-2</v>
      </c>
      <c r="BF2907" s="17">
        <v>5.5088821837188003E-2</v>
      </c>
      <c r="BG2907" s="17">
        <v>6.5232703673366005E-2</v>
      </c>
    </row>
    <row r="2908" spans="2:59" x14ac:dyDescent="0.35">
      <c r="B2908" t="s">
        <v>815</v>
      </c>
      <c r="C2908" s="17">
        <v>2.5331015320024498E-2</v>
      </c>
      <c r="D2908" s="17">
        <v>1.6578077029949699E-2</v>
      </c>
      <c r="E2908" s="17">
        <v>3.4534432863684003E-2</v>
      </c>
      <c r="F2908" s="17"/>
      <c r="G2908" s="17">
        <v>2.2630748419946601E-2</v>
      </c>
      <c r="H2908" s="17">
        <v>1.07873986201501E-2</v>
      </c>
      <c r="I2908" s="17">
        <v>4.52124251230962E-2</v>
      </c>
      <c r="J2908" s="17">
        <v>2.6895028014130601E-2</v>
      </c>
      <c r="K2908" s="17">
        <v>9.6236949622362598E-3</v>
      </c>
      <c r="L2908" s="17">
        <v>3.3155088928353803E-2</v>
      </c>
      <c r="M2908" s="17"/>
      <c r="N2908" s="17">
        <v>5.8258930660561601E-3</v>
      </c>
      <c r="O2908" s="17">
        <v>3.9179443447828297E-2</v>
      </c>
      <c r="P2908" s="17">
        <v>1.17065156229735E-2</v>
      </c>
      <c r="Q2908" s="17">
        <v>4.4181915938058799E-2</v>
      </c>
      <c r="R2908" s="17"/>
      <c r="S2908" s="17">
        <v>2.12777207095825E-2</v>
      </c>
      <c r="T2908" s="17">
        <v>6.9853550131527095E-2</v>
      </c>
      <c r="U2908" s="17">
        <v>0</v>
      </c>
      <c r="V2908" s="17">
        <v>0</v>
      </c>
      <c r="W2908" s="17">
        <v>0</v>
      </c>
      <c r="X2908" s="17">
        <v>0</v>
      </c>
      <c r="Y2908" s="17">
        <v>0</v>
      </c>
      <c r="Z2908" s="17">
        <v>0</v>
      </c>
      <c r="AA2908" s="17">
        <v>6.6377064607893693E-2</v>
      </c>
      <c r="AB2908" s="17">
        <v>3.09043253112068E-2</v>
      </c>
      <c r="AC2908" s="17">
        <v>0</v>
      </c>
      <c r="AD2908" s="17">
        <v>0.11092411211718101</v>
      </c>
      <c r="AE2908" s="17"/>
      <c r="AF2908" s="17">
        <v>1.9953392802135501E-2</v>
      </c>
      <c r="AG2908" s="17">
        <v>2.5330263184213199E-2</v>
      </c>
      <c r="AH2908" s="17">
        <v>4.34495832093467E-2</v>
      </c>
      <c r="AI2908" s="17"/>
      <c r="AJ2908" s="17">
        <v>1.17785824478089E-2</v>
      </c>
      <c r="AK2908" s="17">
        <v>2.71383230019469E-2</v>
      </c>
      <c r="AL2908" s="17">
        <v>0</v>
      </c>
      <c r="AM2908" s="17">
        <v>0</v>
      </c>
      <c r="AN2908" s="17">
        <v>4.3693764410355898E-2</v>
      </c>
      <c r="AO2908" s="17"/>
      <c r="AP2908" s="17">
        <v>1.8592457261952099E-2</v>
      </c>
      <c r="AQ2908" s="17">
        <v>1.9293710759371901E-2</v>
      </c>
      <c r="AR2908" s="17">
        <v>2.13204994160653E-2</v>
      </c>
      <c r="AS2908" s="17">
        <v>2.9989800351960201E-2</v>
      </c>
      <c r="AT2908" s="17">
        <v>2.5817875348188499E-2</v>
      </c>
      <c r="AU2908" s="17"/>
      <c r="AV2908" s="17">
        <v>2.6024557677639001E-2</v>
      </c>
      <c r="AW2908" s="17">
        <v>1.9480202738416601E-2</v>
      </c>
      <c r="AX2908" s="17">
        <v>0</v>
      </c>
      <c r="AY2908" s="17">
        <v>1.6230147941879401E-2</v>
      </c>
      <c r="AZ2908" s="17">
        <v>3.6086471429762901E-2</v>
      </c>
      <c r="BA2908" s="17">
        <v>6.1217884294982497E-2</v>
      </c>
      <c r="BB2908" s="17"/>
      <c r="BC2908" s="17">
        <v>4.4122536307526501E-2</v>
      </c>
      <c r="BD2908" s="17">
        <v>2.0914219518402399E-2</v>
      </c>
      <c r="BE2908" s="17">
        <v>1.24237290739044E-2</v>
      </c>
      <c r="BF2908" s="17">
        <v>2.7154193064661301E-2</v>
      </c>
      <c r="BG2908" s="17">
        <v>0</v>
      </c>
    </row>
    <row r="2909" spans="2:59" x14ac:dyDescent="0.35">
      <c r="B2909" t="s">
        <v>328</v>
      </c>
      <c r="C2909" s="17">
        <v>0.59144244462440099</v>
      </c>
      <c r="D2909" s="17">
        <v>0.58698861945666503</v>
      </c>
      <c r="E2909" s="17">
        <v>0.59482788019669097</v>
      </c>
      <c r="F2909" s="17"/>
      <c r="G2909" s="17">
        <v>0.65571220167169697</v>
      </c>
      <c r="H2909" s="17">
        <v>0.57731265362038597</v>
      </c>
      <c r="I2909" s="17">
        <v>0.55561766290581405</v>
      </c>
      <c r="J2909" s="17">
        <v>0.55023710701843598</v>
      </c>
      <c r="K2909" s="17">
        <v>0.59322565009276296</v>
      </c>
      <c r="L2909" s="17">
        <v>0.61744159004647803</v>
      </c>
      <c r="M2909" s="17"/>
      <c r="N2909" s="17">
        <v>0.60250807440649301</v>
      </c>
      <c r="O2909" s="17">
        <v>0.58156912256219395</v>
      </c>
      <c r="P2909" s="17">
        <v>0.56480042980917</v>
      </c>
      <c r="Q2909" s="17">
        <v>0.61403718342428903</v>
      </c>
      <c r="R2909" s="17"/>
      <c r="S2909" s="17">
        <v>0.65796738158791002</v>
      </c>
      <c r="T2909" s="17">
        <v>0.49410521332462598</v>
      </c>
      <c r="U2909" s="17">
        <v>0.57763996158061803</v>
      </c>
      <c r="V2909" s="17">
        <v>0.73058616359385198</v>
      </c>
      <c r="W2909" s="17">
        <v>0.63041789385994496</v>
      </c>
      <c r="X2909" s="17">
        <v>0.55009655446875005</v>
      </c>
      <c r="Y2909" s="17">
        <v>0.62081177807668897</v>
      </c>
      <c r="Z2909" s="17">
        <v>0.55680257891191598</v>
      </c>
      <c r="AA2909" s="17">
        <v>0.55770683295261203</v>
      </c>
      <c r="AB2909" s="17">
        <v>0.55142387732638598</v>
      </c>
      <c r="AC2909" s="17">
        <v>0.70981600410329704</v>
      </c>
      <c r="AD2909" s="17">
        <v>0.467831321436322</v>
      </c>
      <c r="AE2909" s="17"/>
      <c r="AF2909" s="17">
        <v>0.68095067225153705</v>
      </c>
      <c r="AG2909" s="17">
        <v>0.49049359819334698</v>
      </c>
      <c r="AH2909" s="17">
        <v>0.633999612056795</v>
      </c>
      <c r="AI2909" s="17"/>
      <c r="AJ2909" s="17">
        <v>0.63265721484962101</v>
      </c>
      <c r="AK2909" s="17">
        <v>0.56675931212124098</v>
      </c>
      <c r="AL2909" s="17">
        <v>0.48719486697766801</v>
      </c>
      <c r="AM2909" s="17">
        <v>0.74027202981728601</v>
      </c>
      <c r="AN2909" s="17">
        <v>0.72757893500154103</v>
      </c>
      <c r="AO2909" s="17"/>
      <c r="AP2909" s="17">
        <v>0.68608180070984304</v>
      </c>
      <c r="AQ2909" s="17">
        <v>0.57075060295476998</v>
      </c>
      <c r="AR2909" s="17">
        <v>0.479119024964202</v>
      </c>
      <c r="AS2909" s="17">
        <v>0.65074237762312004</v>
      </c>
      <c r="AT2909" s="17">
        <v>0.44224165033118601</v>
      </c>
      <c r="AU2909" s="17"/>
      <c r="AV2909" s="17">
        <v>0.55960151467660701</v>
      </c>
      <c r="AW2909" s="17">
        <v>0.68100041853059501</v>
      </c>
      <c r="AX2909" s="17">
        <v>0.50592432264152598</v>
      </c>
      <c r="AY2909" s="17">
        <v>0.69872201010772605</v>
      </c>
      <c r="AZ2909" s="17">
        <v>0.44611440832336202</v>
      </c>
      <c r="BA2909" s="17">
        <v>0.58532169724634997</v>
      </c>
      <c r="BB2909" s="17"/>
      <c r="BC2909" s="17">
        <v>0.66856672930941996</v>
      </c>
      <c r="BD2909" s="17">
        <v>0.52944598736579196</v>
      </c>
      <c r="BE2909" s="17">
        <v>0.57435155417546702</v>
      </c>
      <c r="BF2909" s="17">
        <v>0.57934175862176995</v>
      </c>
      <c r="BG2909" s="17">
        <v>0.51555336899920501</v>
      </c>
    </row>
    <row r="2910" spans="2:59" x14ac:dyDescent="0.35">
      <c r="B2910" t="s">
        <v>329</v>
      </c>
      <c r="C2910" s="17">
        <v>0.18249317381743199</v>
      </c>
      <c r="D2910" s="17">
        <v>0.175394409455192</v>
      </c>
      <c r="E2910" s="17">
        <v>0.188338772417427</v>
      </c>
      <c r="F2910" s="17"/>
      <c r="G2910" s="17">
        <v>0.14813924211191901</v>
      </c>
      <c r="H2910" s="17">
        <v>0.19684216003567401</v>
      </c>
      <c r="I2910" s="17">
        <v>0.18073837624970601</v>
      </c>
      <c r="J2910" s="17">
        <v>0.236702815441859</v>
      </c>
      <c r="K2910" s="17">
        <v>0.20478523010015201</v>
      </c>
      <c r="L2910" s="17">
        <v>0.14031678871466099</v>
      </c>
      <c r="M2910" s="17"/>
      <c r="N2910" s="17">
        <v>0.21953011905247499</v>
      </c>
      <c r="O2910" s="17">
        <v>0.18138193545474801</v>
      </c>
      <c r="P2910" s="17">
        <v>0.151433938019335</v>
      </c>
      <c r="Q2910" s="17">
        <v>0.173408487204462</v>
      </c>
      <c r="R2910" s="17"/>
      <c r="S2910" s="17">
        <v>0.141254209634257</v>
      </c>
      <c r="T2910" s="17">
        <v>0.24578826195183601</v>
      </c>
      <c r="U2910" s="17">
        <v>0.20407249021107701</v>
      </c>
      <c r="V2910" s="17">
        <v>0.12657505373898401</v>
      </c>
      <c r="W2910" s="17">
        <v>0.16389261662392299</v>
      </c>
      <c r="X2910" s="17">
        <v>0.18395465482512499</v>
      </c>
      <c r="Y2910" s="17">
        <v>0.124068003803078</v>
      </c>
      <c r="Z2910" s="17">
        <v>0.17732615781263</v>
      </c>
      <c r="AA2910" s="17">
        <v>0.184463316373811</v>
      </c>
      <c r="AB2910" s="17">
        <v>0.24887651880624501</v>
      </c>
      <c r="AC2910" s="17">
        <v>0.12896705182492299</v>
      </c>
      <c r="AD2910" s="17">
        <v>0.242521637769708</v>
      </c>
      <c r="AE2910" s="17"/>
      <c r="AF2910" s="17">
        <v>0.115557346717289</v>
      </c>
      <c r="AG2910" s="17">
        <v>0.267154112996903</v>
      </c>
      <c r="AH2910" s="17">
        <v>9.6503635451126293E-2</v>
      </c>
      <c r="AI2910" s="17"/>
      <c r="AJ2910" s="17">
        <v>0.14670777809497701</v>
      </c>
      <c r="AK2910" s="17">
        <v>0.206883775566056</v>
      </c>
      <c r="AL2910" s="17">
        <v>0.29493764174484799</v>
      </c>
      <c r="AM2910" s="17">
        <v>0.134015054074793</v>
      </c>
      <c r="AN2910" s="17">
        <v>9.4878363272770397E-2</v>
      </c>
      <c r="AO2910" s="17"/>
      <c r="AP2910" s="17">
        <v>0.122996525608829</v>
      </c>
      <c r="AQ2910" s="17">
        <v>0.23203007030530701</v>
      </c>
      <c r="AR2910" s="17">
        <v>0.28734904382895199</v>
      </c>
      <c r="AS2910" s="17">
        <v>9.4355091632562393E-2</v>
      </c>
      <c r="AT2910" s="17">
        <v>0.226619892048605</v>
      </c>
      <c r="AU2910" s="17"/>
      <c r="AV2910" s="17">
        <v>0.234361543299834</v>
      </c>
      <c r="AW2910" s="17">
        <v>0.124825280697415</v>
      </c>
      <c r="AX2910" s="17">
        <v>0.20049627637508599</v>
      </c>
      <c r="AY2910" s="17">
        <v>0.110729034649638</v>
      </c>
      <c r="AZ2910" s="17">
        <v>0.24471974497076801</v>
      </c>
      <c r="BA2910" s="17">
        <v>0.21263928159824799</v>
      </c>
      <c r="BB2910" s="17"/>
      <c r="BC2910" s="17">
        <v>0.107673366844399</v>
      </c>
      <c r="BD2910" s="17">
        <v>0.218478730962195</v>
      </c>
      <c r="BE2910" s="17">
        <v>0.238151748055977</v>
      </c>
      <c r="BF2910" s="17">
        <v>0.15649984773189199</v>
      </c>
      <c r="BG2910" s="17">
        <v>0.20876128824468401</v>
      </c>
    </row>
    <row r="2911" spans="2:59" x14ac:dyDescent="0.35">
      <c r="B2911" t="s">
        <v>141</v>
      </c>
      <c r="C2911" s="17">
        <v>0.40894927080696902</v>
      </c>
      <c r="D2911" s="17">
        <v>0.41159421000147201</v>
      </c>
      <c r="E2911" s="17">
        <v>0.406489107779265</v>
      </c>
      <c r="F2911" s="17"/>
      <c r="G2911" s="17">
        <v>0.50757295955977799</v>
      </c>
      <c r="H2911" s="17">
        <v>0.38047049358471202</v>
      </c>
      <c r="I2911" s="17">
        <v>0.37487928665610898</v>
      </c>
      <c r="J2911" s="17">
        <v>0.31353429157657697</v>
      </c>
      <c r="K2911" s="17">
        <v>0.38844041999261097</v>
      </c>
      <c r="L2911" s="17">
        <v>0.47712480133181701</v>
      </c>
      <c r="M2911" s="17"/>
      <c r="N2911" s="17">
        <v>0.38297795535401802</v>
      </c>
      <c r="O2911" s="17">
        <v>0.400187187107446</v>
      </c>
      <c r="P2911" s="17">
        <v>0.41336649178983498</v>
      </c>
      <c r="Q2911" s="17">
        <v>0.44062869621982698</v>
      </c>
      <c r="R2911" s="17"/>
      <c r="S2911" s="17">
        <v>0.51671317195365296</v>
      </c>
      <c r="T2911" s="17">
        <v>0.24831695137279</v>
      </c>
      <c r="U2911" s="17">
        <v>0.37356747136953999</v>
      </c>
      <c r="V2911" s="17">
        <v>0.60401110985486794</v>
      </c>
      <c r="W2911" s="17">
        <v>0.46652527723602299</v>
      </c>
      <c r="X2911" s="17">
        <v>0.36614189964362498</v>
      </c>
      <c r="Y2911" s="17">
        <v>0.49674377427361099</v>
      </c>
      <c r="Z2911" s="17">
        <v>0.37947642109928598</v>
      </c>
      <c r="AA2911" s="17">
        <v>0.373243516578801</v>
      </c>
      <c r="AB2911" s="17">
        <v>0.30254735852014197</v>
      </c>
      <c r="AC2911" s="17">
        <v>0.58084895227837396</v>
      </c>
      <c r="AD2911" s="17">
        <v>0.225309683666614</v>
      </c>
      <c r="AE2911" s="17"/>
      <c r="AF2911" s="17">
        <v>0.56539332553424804</v>
      </c>
      <c r="AG2911" s="17">
        <v>0.223339485196444</v>
      </c>
      <c r="AH2911" s="17">
        <v>0.53749597660566795</v>
      </c>
      <c r="AI2911" s="17"/>
      <c r="AJ2911" s="17">
        <v>0.48594943675464503</v>
      </c>
      <c r="AK2911" s="17">
        <v>0.359875536555185</v>
      </c>
      <c r="AL2911" s="17">
        <v>0.19225722523281999</v>
      </c>
      <c r="AM2911" s="17">
        <v>0.60625697574249404</v>
      </c>
      <c r="AN2911" s="17">
        <v>0.63270057172877003</v>
      </c>
      <c r="AO2911" s="17"/>
      <c r="AP2911" s="17">
        <v>0.56308527510101403</v>
      </c>
      <c r="AQ2911" s="17">
        <v>0.338720532649463</v>
      </c>
      <c r="AR2911" s="17">
        <v>0.19176998113525001</v>
      </c>
      <c r="AS2911" s="17">
        <v>0.55638728599055698</v>
      </c>
      <c r="AT2911" s="17">
        <v>0.21562175828258101</v>
      </c>
      <c r="AU2911" s="17"/>
      <c r="AV2911" s="17">
        <v>0.32523997137677302</v>
      </c>
      <c r="AW2911" s="17">
        <v>0.55617513783317996</v>
      </c>
      <c r="AX2911" s="17">
        <v>0.30542804626643899</v>
      </c>
      <c r="AY2911" s="17">
        <v>0.58799297545808804</v>
      </c>
      <c r="AZ2911" s="17">
        <v>0.20139466335259401</v>
      </c>
      <c r="BA2911" s="17">
        <v>0.37268241564810201</v>
      </c>
      <c r="BB2911" s="17"/>
      <c r="BC2911" s="17">
        <v>0.56089336246502097</v>
      </c>
      <c r="BD2911" s="17">
        <v>0.31096725640359701</v>
      </c>
      <c r="BE2911" s="17">
        <v>0.33619980611948902</v>
      </c>
      <c r="BF2911" s="17">
        <v>0.42284191088987799</v>
      </c>
      <c r="BG2911" s="17">
        <v>0.30679208075452102</v>
      </c>
    </row>
    <row r="2912" spans="2:59" x14ac:dyDescent="0.35">
      <c r="C2912" s="17"/>
      <c r="D2912" s="17"/>
      <c r="E2912" s="17"/>
      <c r="F2912" s="17"/>
      <c r="G2912" s="17"/>
      <c r="H2912" s="17"/>
      <c r="I2912" s="17"/>
      <c r="J2912" s="17"/>
      <c r="K2912" s="17"/>
      <c r="L2912" s="17"/>
      <c r="M2912" s="17"/>
      <c r="N2912" s="17"/>
      <c r="O2912" s="17"/>
      <c r="P2912" s="17"/>
      <c r="Q2912" s="17"/>
      <c r="R2912" s="17"/>
      <c r="S2912" s="17"/>
      <c r="T2912" s="17"/>
      <c r="U2912" s="17"/>
      <c r="V2912" s="17"/>
      <c r="W2912" s="17"/>
      <c r="X2912" s="17"/>
      <c r="Y2912" s="17"/>
      <c r="Z2912" s="17"/>
      <c r="AA2912" s="17"/>
      <c r="AB2912" s="17"/>
      <c r="AC2912" s="17"/>
      <c r="AD2912" s="17"/>
      <c r="AE2912" s="17"/>
      <c r="AF2912" s="17"/>
      <c r="AG2912" s="17"/>
      <c r="AH2912" s="17"/>
      <c r="AI2912" s="17"/>
      <c r="AJ2912" s="17"/>
      <c r="AK2912" s="17"/>
      <c r="AL2912" s="17"/>
      <c r="AM2912" s="17"/>
      <c r="AN2912" s="17"/>
      <c r="AO2912" s="17"/>
      <c r="AP2912" s="17"/>
      <c r="AQ2912" s="17"/>
      <c r="AR2912" s="17"/>
      <c r="AS2912" s="17"/>
      <c r="AT2912" s="17"/>
      <c r="AU2912" s="17"/>
      <c r="AV2912" s="17"/>
      <c r="AW2912" s="17"/>
      <c r="AX2912" s="17"/>
      <c r="AY2912" s="17"/>
      <c r="AZ2912" s="17"/>
      <c r="BA2912" s="17"/>
      <c r="BB2912" s="17"/>
      <c r="BC2912" s="17"/>
      <c r="BD2912" s="17"/>
      <c r="BE2912" s="17"/>
      <c r="BF2912" s="17"/>
      <c r="BG2912" s="17"/>
    </row>
    <row r="2913" spans="2:59" x14ac:dyDescent="0.35">
      <c r="B2913" s="6" t="s">
        <v>818</v>
      </c>
      <c r="C2913" s="17"/>
      <c r="D2913" s="17"/>
      <c r="E2913" s="17"/>
      <c r="F2913" s="17"/>
      <c r="G2913" s="17"/>
      <c r="H2913" s="17"/>
      <c r="I2913" s="17"/>
      <c r="J2913" s="17"/>
      <c r="K2913" s="17"/>
      <c r="L2913" s="17"/>
      <c r="M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7"/>
      <c r="AK2913" s="17"/>
      <c r="AL2913" s="17"/>
      <c r="AM2913" s="17"/>
      <c r="AN2913" s="17"/>
      <c r="AO2913" s="17"/>
      <c r="AP2913" s="17"/>
      <c r="AQ2913" s="17"/>
      <c r="AR2913" s="17"/>
      <c r="AS2913" s="17"/>
      <c r="AT2913" s="17"/>
      <c r="AU2913" s="17"/>
      <c r="AV2913" s="17"/>
      <c r="AW2913" s="17"/>
      <c r="AX2913" s="17"/>
      <c r="AY2913" s="17"/>
      <c r="AZ2913" s="17"/>
      <c r="BA2913" s="17"/>
      <c r="BB2913" s="17"/>
      <c r="BC2913" s="17"/>
      <c r="BD2913" s="17"/>
      <c r="BE2913" s="17"/>
      <c r="BF2913" s="17"/>
      <c r="BG2913" s="17"/>
    </row>
    <row r="2914" spans="2:59" x14ac:dyDescent="0.35">
      <c r="B2914" s="24" t="s">
        <v>724</v>
      </c>
      <c r="C2914" s="17"/>
      <c r="D2914" s="17"/>
      <c r="E2914" s="17"/>
      <c r="F2914" s="17"/>
      <c r="G2914" s="17"/>
      <c r="H2914" s="17"/>
      <c r="I2914" s="17"/>
      <c r="J2914" s="17"/>
      <c r="K2914" s="17"/>
      <c r="L2914" s="17"/>
      <c r="M2914" s="17"/>
      <c r="N2914" s="17"/>
      <c r="O2914" s="17"/>
      <c r="P2914" s="17"/>
      <c r="Q2914" s="17"/>
      <c r="R2914" s="17"/>
      <c r="S2914" s="17"/>
      <c r="T2914" s="17"/>
      <c r="U2914" s="17"/>
      <c r="V2914" s="17"/>
      <c r="W2914" s="17"/>
      <c r="X2914" s="17"/>
      <c r="Y2914" s="17"/>
      <c r="Z2914" s="17"/>
      <c r="AA2914" s="17"/>
      <c r="AB2914" s="17"/>
      <c r="AC2914" s="17"/>
      <c r="AD2914" s="17"/>
      <c r="AE2914" s="17"/>
      <c r="AF2914" s="17"/>
      <c r="AG2914" s="17"/>
      <c r="AH2914" s="17"/>
      <c r="AI2914" s="17"/>
      <c r="AJ2914" s="17"/>
      <c r="AK2914" s="17"/>
      <c r="AL2914" s="17"/>
      <c r="AM2914" s="17"/>
      <c r="AN2914" s="17"/>
      <c r="AO2914" s="17"/>
      <c r="AP2914" s="17"/>
      <c r="AQ2914" s="17"/>
      <c r="AR2914" s="17"/>
      <c r="AS2914" s="17"/>
      <c r="AT2914" s="17"/>
      <c r="AU2914" s="17"/>
      <c r="AV2914" s="17"/>
      <c r="AW2914" s="17"/>
      <c r="AX2914" s="17"/>
      <c r="AY2914" s="17"/>
      <c r="AZ2914" s="17"/>
      <c r="BA2914" s="17"/>
      <c r="BB2914" s="17"/>
      <c r="BC2914" s="17"/>
      <c r="BD2914" s="17"/>
      <c r="BE2914" s="17"/>
      <c r="BF2914" s="17"/>
      <c r="BG2914" s="17"/>
    </row>
    <row r="2915" spans="2:59" x14ac:dyDescent="0.35">
      <c r="B2915" t="s">
        <v>323</v>
      </c>
      <c r="C2915" s="17">
        <v>0.23471166478481401</v>
      </c>
      <c r="D2915" s="17">
        <v>0.220212771883707</v>
      </c>
      <c r="E2915" s="17">
        <v>0.24449302737225601</v>
      </c>
      <c r="F2915" s="17"/>
      <c r="G2915" s="17">
        <v>0.35411934123216798</v>
      </c>
      <c r="H2915" s="17">
        <v>0.273234714709227</v>
      </c>
      <c r="I2915" s="17">
        <v>0.21746323143804799</v>
      </c>
      <c r="J2915" s="17">
        <v>0.202919587118084</v>
      </c>
      <c r="K2915" s="17">
        <v>0.20883671251088801</v>
      </c>
      <c r="L2915" s="17">
        <v>0.17944073055117801</v>
      </c>
      <c r="M2915" s="17"/>
      <c r="N2915" s="17">
        <v>0.24572804867365899</v>
      </c>
      <c r="O2915" s="17">
        <v>0.25799544606623798</v>
      </c>
      <c r="P2915" s="17">
        <v>0.19806857188069699</v>
      </c>
      <c r="Q2915" s="17">
        <v>0.23341543828578401</v>
      </c>
      <c r="R2915" s="17"/>
      <c r="S2915" s="17">
        <v>0.27088081203980002</v>
      </c>
      <c r="T2915" s="17">
        <v>0.29281597643359097</v>
      </c>
      <c r="U2915" s="17">
        <v>0.22140417520088301</v>
      </c>
      <c r="V2915" s="17">
        <v>0.17419849386424499</v>
      </c>
      <c r="W2915" s="17">
        <v>0.19316614426201001</v>
      </c>
      <c r="X2915" s="17">
        <v>0.24588974807434699</v>
      </c>
      <c r="Y2915" s="17">
        <v>0.23622860882331401</v>
      </c>
      <c r="Z2915" s="17">
        <v>0.32042851385328103</v>
      </c>
      <c r="AA2915" s="17">
        <v>0.19048325888214601</v>
      </c>
      <c r="AB2915" s="17">
        <v>0.26876104344815499</v>
      </c>
      <c r="AC2915" s="17">
        <v>9.1084779973476193E-2</v>
      </c>
      <c r="AD2915" s="17">
        <v>0.26320641697336999</v>
      </c>
      <c r="AE2915" s="17"/>
      <c r="AF2915" s="17">
        <v>0.19932325811596699</v>
      </c>
      <c r="AG2915" s="17">
        <v>0.22145838196993001</v>
      </c>
      <c r="AH2915" s="17">
        <v>0.231577809567489</v>
      </c>
      <c r="AI2915" s="17"/>
      <c r="AJ2915" s="17">
        <v>0.17599741045148601</v>
      </c>
      <c r="AK2915" s="17">
        <v>0.23160666151006201</v>
      </c>
      <c r="AL2915" s="17">
        <v>0.235480661253573</v>
      </c>
      <c r="AM2915" s="17">
        <v>0.25752875563775401</v>
      </c>
      <c r="AN2915" s="17">
        <v>0.22521248136203301</v>
      </c>
      <c r="AO2915" s="17"/>
      <c r="AP2915" s="17">
        <v>0.17749078536636401</v>
      </c>
      <c r="AQ2915" s="17">
        <v>0.20520671360961401</v>
      </c>
      <c r="AR2915" s="17">
        <v>0.28878402231637401</v>
      </c>
      <c r="AS2915" s="17">
        <v>0.20941090993509801</v>
      </c>
      <c r="AT2915" s="17">
        <v>0.30050246159722599</v>
      </c>
      <c r="AU2915" s="17"/>
      <c r="AV2915" s="17">
        <v>0.26253477256434898</v>
      </c>
      <c r="AW2915" s="17">
        <v>0.15384926876823299</v>
      </c>
      <c r="AX2915" s="17">
        <v>0.24596276216815</v>
      </c>
      <c r="AY2915" s="17">
        <v>0.23177837684089</v>
      </c>
      <c r="AZ2915" s="17">
        <v>0.26136480734430401</v>
      </c>
      <c r="BA2915" s="17">
        <v>0.19127901098345099</v>
      </c>
      <c r="BB2915" s="17"/>
      <c r="BC2915" s="17">
        <v>0.22772523979817899</v>
      </c>
      <c r="BD2915" s="17">
        <v>0.25706591290009201</v>
      </c>
      <c r="BE2915" s="17">
        <v>0.17999012055067501</v>
      </c>
      <c r="BF2915" s="17">
        <v>0.30559427136757999</v>
      </c>
      <c r="BG2915" s="17">
        <v>0.40322338648132799</v>
      </c>
    </row>
    <row r="2916" spans="2:59" x14ac:dyDescent="0.35">
      <c r="B2916" t="s">
        <v>324</v>
      </c>
      <c r="C2916" s="17">
        <v>0.433825111275422</v>
      </c>
      <c r="D2916" s="17">
        <v>0.44562362409860101</v>
      </c>
      <c r="E2916" s="17">
        <v>0.42667822008002299</v>
      </c>
      <c r="F2916" s="17"/>
      <c r="G2916" s="17">
        <v>0.36732754488161401</v>
      </c>
      <c r="H2916" s="17">
        <v>0.46117086821765502</v>
      </c>
      <c r="I2916" s="17">
        <v>0.406758371910028</v>
      </c>
      <c r="J2916" s="17">
        <v>0.44687146068414002</v>
      </c>
      <c r="K2916" s="17">
        <v>0.45183435476622202</v>
      </c>
      <c r="L2916" s="17">
        <v>0.45513967555511398</v>
      </c>
      <c r="M2916" s="17"/>
      <c r="N2916" s="17">
        <v>0.46583662837183198</v>
      </c>
      <c r="O2916" s="17">
        <v>0.37956080557466298</v>
      </c>
      <c r="P2916" s="17">
        <v>0.47405195843132902</v>
      </c>
      <c r="Q2916" s="17">
        <v>0.41805647398630802</v>
      </c>
      <c r="R2916" s="17"/>
      <c r="S2916" s="17">
        <v>0.487811618991222</v>
      </c>
      <c r="T2916" s="17">
        <v>0.41782218139002097</v>
      </c>
      <c r="U2916" s="17">
        <v>0.42149782098832</v>
      </c>
      <c r="V2916" s="17">
        <v>0.44040695103966099</v>
      </c>
      <c r="W2916" s="17">
        <v>0.47256878030524901</v>
      </c>
      <c r="X2916" s="17">
        <v>0.430942959798086</v>
      </c>
      <c r="Y2916" s="17">
        <v>0.38612795018961898</v>
      </c>
      <c r="Z2916" s="17">
        <v>0.18880046971028899</v>
      </c>
      <c r="AA2916" s="17">
        <v>0.47263856031595902</v>
      </c>
      <c r="AB2916" s="17">
        <v>0.39438221564346099</v>
      </c>
      <c r="AC2916" s="17">
        <v>0.59029544697320901</v>
      </c>
      <c r="AD2916" s="17">
        <v>0.36574183760246498</v>
      </c>
      <c r="AE2916" s="17"/>
      <c r="AF2916" s="17">
        <v>0.39644028613430099</v>
      </c>
      <c r="AG2916" s="17">
        <v>0.48399129279602598</v>
      </c>
      <c r="AH2916" s="17">
        <v>0.43744861286685099</v>
      </c>
      <c r="AI2916" s="17"/>
      <c r="AJ2916" s="17">
        <v>0.42706306581617098</v>
      </c>
      <c r="AK2916" s="17">
        <v>0.53213496466133603</v>
      </c>
      <c r="AL2916" s="17">
        <v>0.537362338961487</v>
      </c>
      <c r="AM2916" s="17">
        <v>0.209195629501151</v>
      </c>
      <c r="AN2916" s="17">
        <v>0.31847795887503499</v>
      </c>
      <c r="AO2916" s="17"/>
      <c r="AP2916" s="17">
        <v>0.43140557000602803</v>
      </c>
      <c r="AQ2916" s="17">
        <v>0.515024109436932</v>
      </c>
      <c r="AR2916" s="17">
        <v>0.490082504448759</v>
      </c>
      <c r="AS2916" s="17">
        <v>0.31508299585684002</v>
      </c>
      <c r="AT2916" s="17">
        <v>0.45304345335274998</v>
      </c>
      <c r="AU2916" s="17"/>
      <c r="AV2916" s="17">
        <v>0.48018409171997101</v>
      </c>
      <c r="AW2916" s="17">
        <v>0.449221532689148</v>
      </c>
      <c r="AX2916" s="17">
        <v>0.52064129120950897</v>
      </c>
      <c r="AY2916" s="17">
        <v>0.29323984280222298</v>
      </c>
      <c r="AZ2916" s="17">
        <v>0.54781202074797597</v>
      </c>
      <c r="BA2916" s="17">
        <v>0.42888316270018401</v>
      </c>
      <c r="BB2916" s="17"/>
      <c r="BC2916" s="17">
        <v>0.41981924243416702</v>
      </c>
      <c r="BD2916" s="17">
        <v>0.37080557264806502</v>
      </c>
      <c r="BE2916" s="17">
        <v>0.54570183310714404</v>
      </c>
      <c r="BF2916" s="17">
        <v>0.42306745659745398</v>
      </c>
      <c r="BG2916" s="17">
        <v>0.32545022005661101</v>
      </c>
    </row>
    <row r="2917" spans="2:59" x14ac:dyDescent="0.35">
      <c r="B2917" t="s">
        <v>325</v>
      </c>
      <c r="C2917" s="17">
        <v>0.20544745641523601</v>
      </c>
      <c r="D2917" s="17">
        <v>0.220690178181772</v>
      </c>
      <c r="E2917" s="17">
        <v>0.18861692395732699</v>
      </c>
      <c r="F2917" s="17"/>
      <c r="G2917" s="17">
        <v>0.165462535728673</v>
      </c>
      <c r="H2917" s="17">
        <v>0.20100148991595701</v>
      </c>
      <c r="I2917" s="17">
        <v>0.18448988796892499</v>
      </c>
      <c r="J2917" s="17">
        <v>0.226615140324124</v>
      </c>
      <c r="K2917" s="17">
        <v>0.23949442049764699</v>
      </c>
      <c r="L2917" s="17">
        <v>0.21287162963898801</v>
      </c>
      <c r="M2917" s="17"/>
      <c r="N2917" s="17">
        <v>0.15206475164941499</v>
      </c>
      <c r="O2917" s="17">
        <v>0.21358793317061001</v>
      </c>
      <c r="P2917" s="17">
        <v>0.23386904896393701</v>
      </c>
      <c r="Q2917" s="17">
        <v>0.22689990438143501</v>
      </c>
      <c r="R2917" s="17"/>
      <c r="S2917" s="17">
        <v>0.17983841450497601</v>
      </c>
      <c r="T2917" s="17">
        <v>0.13887486637577801</v>
      </c>
      <c r="U2917" s="17">
        <v>0.265586094817645</v>
      </c>
      <c r="V2917" s="17">
        <v>0.22338373648961499</v>
      </c>
      <c r="W2917" s="17">
        <v>0.20651077410104701</v>
      </c>
      <c r="X2917" s="17">
        <v>0.185258440888841</v>
      </c>
      <c r="Y2917" s="17">
        <v>0.263448395047231</v>
      </c>
      <c r="Z2917" s="17">
        <v>0.30274815355172802</v>
      </c>
      <c r="AA2917" s="17">
        <v>0.189562778826904</v>
      </c>
      <c r="AB2917" s="17">
        <v>0.191950886699775</v>
      </c>
      <c r="AC2917" s="17">
        <v>0.25618240562151501</v>
      </c>
      <c r="AD2917" s="17">
        <v>0.207263396282233</v>
      </c>
      <c r="AE2917" s="17"/>
      <c r="AF2917" s="17">
        <v>0.247077711650909</v>
      </c>
      <c r="AG2917" s="17">
        <v>0.190805365657854</v>
      </c>
      <c r="AH2917" s="17">
        <v>0.20909356318707201</v>
      </c>
      <c r="AI2917" s="17"/>
      <c r="AJ2917" s="17">
        <v>0.26196919596523699</v>
      </c>
      <c r="AK2917" s="17">
        <v>0.17332452866358999</v>
      </c>
      <c r="AL2917" s="17">
        <v>0.11185183636457</v>
      </c>
      <c r="AM2917" s="17">
        <v>0.27240434357930499</v>
      </c>
      <c r="AN2917" s="17">
        <v>0.244216147135116</v>
      </c>
      <c r="AO2917" s="17"/>
      <c r="AP2917" s="17">
        <v>0.25860500179115398</v>
      </c>
      <c r="AQ2917" s="17">
        <v>0.18664136272475701</v>
      </c>
      <c r="AR2917" s="17">
        <v>9.4352063036087494E-2</v>
      </c>
      <c r="AS2917" s="17">
        <v>0.25317482507088801</v>
      </c>
      <c r="AT2917" s="17">
        <v>0.141910141403538</v>
      </c>
      <c r="AU2917" s="17"/>
      <c r="AV2917" s="17">
        <v>0.188354743255846</v>
      </c>
      <c r="AW2917" s="17">
        <v>0.25880167932210901</v>
      </c>
      <c r="AX2917" s="17">
        <v>0.120975957308918</v>
      </c>
      <c r="AY2917" s="17">
        <v>0.29381403308669501</v>
      </c>
      <c r="AZ2917" s="17">
        <v>0.105050012396831</v>
      </c>
      <c r="BA2917" s="17">
        <v>0.180051852671508</v>
      </c>
      <c r="BB2917" s="17"/>
      <c r="BC2917" s="17">
        <v>0.23836398540255699</v>
      </c>
      <c r="BD2917" s="17">
        <v>0.24010017923768001</v>
      </c>
      <c r="BE2917" s="17">
        <v>0.169303285171821</v>
      </c>
      <c r="BF2917" s="17">
        <v>0.156227270822415</v>
      </c>
      <c r="BG2917" s="17">
        <v>0.12610976971510099</v>
      </c>
    </row>
    <row r="2918" spans="2:59" x14ac:dyDescent="0.35">
      <c r="B2918" t="s">
        <v>326</v>
      </c>
      <c r="C2918" s="17">
        <v>7.0218973139293595E-2</v>
      </c>
      <c r="D2918" s="17">
        <v>6.3800227667263607E-2</v>
      </c>
      <c r="E2918" s="17">
        <v>7.7548409133057494E-2</v>
      </c>
      <c r="F2918" s="17"/>
      <c r="G2918" s="17">
        <v>6.9626283077255102E-2</v>
      </c>
      <c r="H2918" s="17">
        <v>4.4651971128971797E-2</v>
      </c>
      <c r="I2918" s="17">
        <v>7.0555148370777102E-2</v>
      </c>
      <c r="J2918" s="17">
        <v>8.5278454473818099E-2</v>
      </c>
      <c r="K2918" s="17">
        <v>5.08250017012939E-2</v>
      </c>
      <c r="L2918" s="17">
        <v>9.4603721863826803E-2</v>
      </c>
      <c r="M2918" s="17"/>
      <c r="N2918" s="17">
        <v>7.9858059734657399E-2</v>
      </c>
      <c r="O2918" s="17">
        <v>8.3294275183696906E-2</v>
      </c>
      <c r="P2918" s="17">
        <v>6.3024992108913297E-2</v>
      </c>
      <c r="Q2918" s="17">
        <v>5.3726571072176398E-2</v>
      </c>
      <c r="R2918" s="17"/>
      <c r="S2918" s="17">
        <v>2.0278585281147898E-2</v>
      </c>
      <c r="T2918" s="17">
        <v>5.3521463602969499E-2</v>
      </c>
      <c r="U2918" s="17">
        <v>1.7257536719392501E-2</v>
      </c>
      <c r="V2918" s="17">
        <v>0.10975830784175999</v>
      </c>
      <c r="W2918" s="17">
        <v>6.4367162197999095E-2</v>
      </c>
      <c r="X2918" s="17">
        <v>9.8276852902707004E-2</v>
      </c>
      <c r="Y2918" s="17">
        <v>9.7644841585201994E-2</v>
      </c>
      <c r="Z2918" s="17">
        <v>4.91440738246448E-2</v>
      </c>
      <c r="AA2918" s="17">
        <v>9.40465241367507E-2</v>
      </c>
      <c r="AB2918" s="17">
        <v>9.0098286548757095E-2</v>
      </c>
      <c r="AC2918" s="17">
        <v>6.2437367431800499E-2</v>
      </c>
      <c r="AD2918" s="17">
        <v>0.115058847233924</v>
      </c>
      <c r="AE2918" s="17"/>
      <c r="AF2918" s="17">
        <v>9.9925995309215504E-2</v>
      </c>
      <c r="AG2918" s="17">
        <v>5.5471032618999001E-2</v>
      </c>
      <c r="AH2918" s="17">
        <v>3.5853014863797002E-2</v>
      </c>
      <c r="AI2918" s="17"/>
      <c r="AJ2918" s="17">
        <v>9.5503136212119796E-2</v>
      </c>
      <c r="AK2918" s="17">
        <v>1.64382872440774E-2</v>
      </c>
      <c r="AL2918" s="17">
        <v>8.68498373772294E-2</v>
      </c>
      <c r="AM2918" s="17">
        <v>0.14385692570029401</v>
      </c>
      <c r="AN2918" s="17">
        <v>0.105967964127931</v>
      </c>
      <c r="AO2918" s="17"/>
      <c r="AP2918" s="17">
        <v>7.6695826848184503E-2</v>
      </c>
      <c r="AQ2918" s="17">
        <v>4.8428667740849897E-2</v>
      </c>
      <c r="AR2918" s="17">
        <v>6.7084902121183204E-2</v>
      </c>
      <c r="AS2918" s="17">
        <v>0.14240246452139099</v>
      </c>
      <c r="AT2918" s="17">
        <v>2.6435604781178401E-2</v>
      </c>
      <c r="AU2918" s="17"/>
      <c r="AV2918" s="17">
        <v>2.3179267658068901E-2</v>
      </c>
      <c r="AW2918" s="17">
        <v>9.3456206100143005E-2</v>
      </c>
      <c r="AX2918" s="17">
        <v>6.02008077911639E-2</v>
      </c>
      <c r="AY2918" s="17">
        <v>0.12334125388653</v>
      </c>
      <c r="AZ2918" s="17">
        <v>3.2561906587513997E-2</v>
      </c>
      <c r="BA2918" s="17">
        <v>9.0525601060892094E-2</v>
      </c>
      <c r="BB2918" s="17"/>
      <c r="BC2918" s="17">
        <v>4.6265540793030697E-2</v>
      </c>
      <c r="BD2918" s="17">
        <v>5.85175505905157E-2</v>
      </c>
      <c r="BE2918" s="17">
        <v>7.4737671298012995E-2</v>
      </c>
      <c r="BF2918" s="17">
        <v>5.8135634389544499E-2</v>
      </c>
      <c r="BG2918" s="17">
        <v>7.2769544504233896E-2</v>
      </c>
    </row>
    <row r="2919" spans="2:59" x14ac:dyDescent="0.35">
      <c r="B2919" t="s">
        <v>327</v>
      </c>
      <c r="C2919" s="17">
        <v>1.6017877363109799E-2</v>
      </c>
      <c r="D2919" s="17">
        <v>2.3202446534656401E-2</v>
      </c>
      <c r="E2919" s="17">
        <v>8.8772019091507108E-3</v>
      </c>
      <c r="F2919" s="17"/>
      <c r="G2919" s="17">
        <v>7.0651536657411404E-3</v>
      </c>
      <c r="H2919" s="17">
        <v>9.1535574080397406E-3</v>
      </c>
      <c r="I2919" s="17">
        <v>2.7280323971875201E-2</v>
      </c>
      <c r="J2919" s="17">
        <v>9.20257761459186E-3</v>
      </c>
      <c r="K2919" s="17">
        <v>2.0744115511470301E-2</v>
      </c>
      <c r="L2919" s="17">
        <v>1.9838670253349101E-2</v>
      </c>
      <c r="M2919" s="17"/>
      <c r="N2919" s="17">
        <v>1.8713938046515301E-2</v>
      </c>
      <c r="O2919" s="17">
        <v>2.5572816313640102E-2</v>
      </c>
      <c r="P2919" s="17">
        <v>0</v>
      </c>
      <c r="Q2919" s="17">
        <v>1.8273103742170001E-2</v>
      </c>
      <c r="R2919" s="17"/>
      <c r="S2919" s="17">
        <v>7.9864470005632099E-3</v>
      </c>
      <c r="T2919" s="17">
        <v>1.6230437309348301E-2</v>
      </c>
      <c r="U2919" s="17">
        <v>3.8070198936866598E-2</v>
      </c>
      <c r="V2919" s="17">
        <v>3.01830837485304E-2</v>
      </c>
      <c r="W2919" s="17">
        <v>1.9314922471977702E-2</v>
      </c>
      <c r="X2919" s="17">
        <v>2.0173160797096801E-2</v>
      </c>
      <c r="Y2919" s="17">
        <v>0</v>
      </c>
      <c r="Z2919" s="17">
        <v>4.1973705909816098E-2</v>
      </c>
      <c r="AA2919" s="17">
        <v>0</v>
      </c>
      <c r="AB2919" s="17">
        <v>2.35000003849332E-2</v>
      </c>
      <c r="AC2919" s="17">
        <v>0</v>
      </c>
      <c r="AD2919" s="17">
        <v>0</v>
      </c>
      <c r="AE2919" s="17"/>
      <c r="AF2919" s="17">
        <v>3.3210252590095898E-2</v>
      </c>
      <c r="AG2919" s="17">
        <v>1.11183914400986E-2</v>
      </c>
      <c r="AH2919" s="17">
        <v>0</v>
      </c>
      <c r="AI2919" s="17"/>
      <c r="AJ2919" s="17">
        <v>1.1953064955563E-2</v>
      </c>
      <c r="AK2919" s="17">
        <v>1.11933787567049E-2</v>
      </c>
      <c r="AL2919" s="17">
        <v>0</v>
      </c>
      <c r="AM2919" s="17">
        <v>0.117014345581497</v>
      </c>
      <c r="AN2919" s="17">
        <v>1.39310529162358E-2</v>
      </c>
      <c r="AO2919" s="17"/>
      <c r="AP2919" s="17">
        <v>1.2788905513704299E-2</v>
      </c>
      <c r="AQ2919" s="17">
        <v>1.4057518895571001E-2</v>
      </c>
      <c r="AR2919" s="17">
        <v>0</v>
      </c>
      <c r="AS2919" s="17">
        <v>4.9190654748039998E-2</v>
      </c>
      <c r="AT2919" s="17">
        <v>2.6398074528473599E-2</v>
      </c>
      <c r="AU2919" s="17"/>
      <c r="AV2919" s="17">
        <v>1.9722567124125501E-2</v>
      </c>
      <c r="AW2919" s="17">
        <v>1.3399545240275401E-2</v>
      </c>
      <c r="AX2919" s="17">
        <v>0</v>
      </c>
      <c r="AY2919" s="17">
        <v>4.0974763639378402E-2</v>
      </c>
      <c r="AZ2919" s="17">
        <v>0</v>
      </c>
      <c r="BA2919" s="17">
        <v>0</v>
      </c>
      <c r="BB2919" s="17"/>
      <c r="BC2919" s="17">
        <v>1.68891798260449E-2</v>
      </c>
      <c r="BD2919" s="17">
        <v>1.56717035021765E-2</v>
      </c>
      <c r="BE2919" s="17">
        <v>1.13634506304754E-2</v>
      </c>
      <c r="BF2919" s="17">
        <v>1.7660375228760499E-2</v>
      </c>
      <c r="BG2919" s="17">
        <v>0</v>
      </c>
    </row>
    <row r="2920" spans="2:59" x14ac:dyDescent="0.35">
      <c r="B2920" t="s">
        <v>815</v>
      </c>
      <c r="C2920" s="17">
        <v>3.9778917022125E-2</v>
      </c>
      <c r="D2920" s="17">
        <v>2.6470751634000401E-2</v>
      </c>
      <c r="E2920" s="17">
        <v>5.3786217548185501E-2</v>
      </c>
      <c r="F2920" s="17"/>
      <c r="G2920" s="17">
        <v>3.6399141414548697E-2</v>
      </c>
      <c r="H2920" s="17">
        <v>1.07873986201501E-2</v>
      </c>
      <c r="I2920" s="17">
        <v>9.3453036340346102E-2</v>
      </c>
      <c r="J2920" s="17">
        <v>2.9112779785242199E-2</v>
      </c>
      <c r="K2920" s="17">
        <v>2.8265395012478399E-2</v>
      </c>
      <c r="L2920" s="17">
        <v>3.8105572137544001E-2</v>
      </c>
      <c r="M2920" s="17"/>
      <c r="N2920" s="17">
        <v>3.7798573523920201E-2</v>
      </c>
      <c r="O2920" s="17">
        <v>3.9988723691153201E-2</v>
      </c>
      <c r="P2920" s="17">
        <v>3.09854286151241E-2</v>
      </c>
      <c r="Q2920" s="17">
        <v>4.9628508532127399E-2</v>
      </c>
      <c r="R2920" s="17"/>
      <c r="S2920" s="17">
        <v>3.3204122182291497E-2</v>
      </c>
      <c r="T2920" s="17">
        <v>8.0735074888292402E-2</v>
      </c>
      <c r="U2920" s="17">
        <v>3.6184173336892597E-2</v>
      </c>
      <c r="V2920" s="17">
        <v>2.2069427016188001E-2</v>
      </c>
      <c r="W2920" s="17">
        <v>4.40722166617179E-2</v>
      </c>
      <c r="X2920" s="17">
        <v>1.9458837538921699E-2</v>
      </c>
      <c r="Y2920" s="17">
        <v>1.6550204354633301E-2</v>
      </c>
      <c r="Z2920" s="17">
        <v>9.6905083150240698E-2</v>
      </c>
      <c r="AA2920" s="17">
        <v>5.3268877838239602E-2</v>
      </c>
      <c r="AB2920" s="17">
        <v>3.1307567274918999E-2</v>
      </c>
      <c r="AC2920" s="17">
        <v>0</v>
      </c>
      <c r="AD2920" s="17">
        <v>4.8729501908007303E-2</v>
      </c>
      <c r="AE2920" s="17"/>
      <c r="AF2920" s="17">
        <v>2.4022496199510902E-2</v>
      </c>
      <c r="AG2920" s="17">
        <v>3.7155535517093101E-2</v>
      </c>
      <c r="AH2920" s="17">
        <v>8.6026999514790606E-2</v>
      </c>
      <c r="AI2920" s="17"/>
      <c r="AJ2920" s="17">
        <v>2.7514126599423702E-2</v>
      </c>
      <c r="AK2920" s="17">
        <v>3.5302179164229501E-2</v>
      </c>
      <c r="AL2920" s="17">
        <v>2.8455326043140799E-2</v>
      </c>
      <c r="AM2920" s="17">
        <v>0</v>
      </c>
      <c r="AN2920" s="17">
        <v>9.2194395583649405E-2</v>
      </c>
      <c r="AO2920" s="17"/>
      <c r="AP2920" s="17">
        <v>4.3013910474566201E-2</v>
      </c>
      <c r="AQ2920" s="17">
        <v>3.0641627592276201E-2</v>
      </c>
      <c r="AR2920" s="17">
        <v>5.9696508077595897E-2</v>
      </c>
      <c r="AS2920" s="17">
        <v>3.0738149867744501E-2</v>
      </c>
      <c r="AT2920" s="17">
        <v>5.1710264336834198E-2</v>
      </c>
      <c r="AU2920" s="17"/>
      <c r="AV2920" s="17">
        <v>2.6024557677639001E-2</v>
      </c>
      <c r="AW2920" s="17">
        <v>3.1271767880090999E-2</v>
      </c>
      <c r="AX2920" s="17">
        <v>5.2219181522258899E-2</v>
      </c>
      <c r="AY2920" s="17">
        <v>1.6851729744283901E-2</v>
      </c>
      <c r="AZ2920" s="17">
        <v>5.3211252923375099E-2</v>
      </c>
      <c r="BA2920" s="17">
        <v>0.109260372583965</v>
      </c>
      <c r="BB2920" s="17"/>
      <c r="BC2920" s="17">
        <v>5.0936811746020202E-2</v>
      </c>
      <c r="BD2920" s="17">
        <v>5.7839081121470903E-2</v>
      </c>
      <c r="BE2920" s="17">
        <v>1.8903639241871301E-2</v>
      </c>
      <c r="BF2920" s="17">
        <v>3.9314991594245702E-2</v>
      </c>
      <c r="BG2920" s="17">
        <v>7.2447079242725906E-2</v>
      </c>
    </row>
    <row r="2921" spans="2:59" x14ac:dyDescent="0.35">
      <c r="B2921" t="s">
        <v>328</v>
      </c>
      <c r="C2921" s="17">
        <v>0.66853677606023498</v>
      </c>
      <c r="D2921" s="17">
        <v>0.66583639598230804</v>
      </c>
      <c r="E2921" s="17">
        <v>0.67117124745227896</v>
      </c>
      <c r="F2921" s="17"/>
      <c r="G2921" s="17">
        <v>0.72144688611378205</v>
      </c>
      <c r="H2921" s="17">
        <v>0.73440558292688196</v>
      </c>
      <c r="I2921" s="17">
        <v>0.62422160334807597</v>
      </c>
      <c r="J2921" s="17">
        <v>0.64979104780222396</v>
      </c>
      <c r="K2921" s="17">
        <v>0.660671067277111</v>
      </c>
      <c r="L2921" s="17">
        <v>0.63458040610629196</v>
      </c>
      <c r="M2921" s="17"/>
      <c r="N2921" s="17">
        <v>0.71156467704549198</v>
      </c>
      <c r="O2921" s="17">
        <v>0.63755625164090002</v>
      </c>
      <c r="P2921" s="17">
        <v>0.67212053031202601</v>
      </c>
      <c r="Q2921" s="17">
        <v>0.651471912272092</v>
      </c>
      <c r="R2921" s="17"/>
      <c r="S2921" s="17">
        <v>0.75869243103102202</v>
      </c>
      <c r="T2921" s="17">
        <v>0.71063815782361195</v>
      </c>
      <c r="U2921" s="17">
        <v>0.64290199618920296</v>
      </c>
      <c r="V2921" s="17">
        <v>0.61460544490390701</v>
      </c>
      <c r="W2921" s="17">
        <v>0.66573492456725802</v>
      </c>
      <c r="X2921" s="17">
        <v>0.67683270787243299</v>
      </c>
      <c r="Y2921" s="17">
        <v>0.62235655901293296</v>
      </c>
      <c r="Z2921" s="17">
        <v>0.50922898356357005</v>
      </c>
      <c r="AA2921" s="17">
        <v>0.66312181919810498</v>
      </c>
      <c r="AB2921" s="17">
        <v>0.66314325909161598</v>
      </c>
      <c r="AC2921" s="17">
        <v>0.68138022694668499</v>
      </c>
      <c r="AD2921" s="17">
        <v>0.62894825457583603</v>
      </c>
      <c r="AE2921" s="17"/>
      <c r="AF2921" s="17">
        <v>0.59576354425026901</v>
      </c>
      <c r="AG2921" s="17">
        <v>0.70544967476595599</v>
      </c>
      <c r="AH2921" s="17">
        <v>0.66902642243433996</v>
      </c>
      <c r="AI2921" s="17"/>
      <c r="AJ2921" s="17">
        <v>0.60306047626765702</v>
      </c>
      <c r="AK2921" s="17">
        <v>0.76374162617139796</v>
      </c>
      <c r="AL2921" s="17">
        <v>0.77284300021506003</v>
      </c>
      <c r="AM2921" s="17">
        <v>0.46672438513890502</v>
      </c>
      <c r="AN2921" s="17">
        <v>0.54369044023706803</v>
      </c>
      <c r="AO2921" s="17"/>
      <c r="AP2921" s="17">
        <v>0.60889635537239095</v>
      </c>
      <c r="AQ2921" s="17">
        <v>0.72023082304654595</v>
      </c>
      <c r="AR2921" s="17">
        <v>0.77886652676513302</v>
      </c>
      <c r="AS2921" s="17">
        <v>0.524493905791937</v>
      </c>
      <c r="AT2921" s="17">
        <v>0.75354591494997603</v>
      </c>
      <c r="AU2921" s="17"/>
      <c r="AV2921" s="17">
        <v>0.74271886428431999</v>
      </c>
      <c r="AW2921" s="17">
        <v>0.60307080145738101</v>
      </c>
      <c r="AX2921" s="17">
        <v>0.76660405337765902</v>
      </c>
      <c r="AY2921" s="17">
        <v>0.52501821964311302</v>
      </c>
      <c r="AZ2921" s="17">
        <v>0.80917682809227998</v>
      </c>
      <c r="BA2921" s="17">
        <v>0.62016217368363502</v>
      </c>
      <c r="BB2921" s="17"/>
      <c r="BC2921" s="17">
        <v>0.64754448223234695</v>
      </c>
      <c r="BD2921" s="17">
        <v>0.62787148554815697</v>
      </c>
      <c r="BE2921" s="17">
        <v>0.72569195365781902</v>
      </c>
      <c r="BF2921" s="17">
        <v>0.72866172796503403</v>
      </c>
      <c r="BG2921" s="17">
        <v>0.728673606537939</v>
      </c>
    </row>
    <row r="2922" spans="2:59" x14ac:dyDescent="0.35">
      <c r="B2922" t="s">
        <v>329</v>
      </c>
      <c r="C2922" s="17">
        <v>8.6236850502403303E-2</v>
      </c>
      <c r="D2922" s="17">
        <v>8.70026742019199E-2</v>
      </c>
      <c r="E2922" s="17">
        <v>8.6425611042208195E-2</v>
      </c>
      <c r="F2922" s="17"/>
      <c r="G2922" s="17">
        <v>7.6691436742996194E-2</v>
      </c>
      <c r="H2922" s="17">
        <v>5.3805528537011503E-2</v>
      </c>
      <c r="I2922" s="17">
        <v>9.7835472342652302E-2</v>
      </c>
      <c r="J2922" s="17">
        <v>9.4481032088409994E-2</v>
      </c>
      <c r="K2922" s="17">
        <v>7.1569117212764197E-2</v>
      </c>
      <c r="L2922" s="17">
        <v>0.114442392117176</v>
      </c>
      <c r="M2922" s="17"/>
      <c r="N2922" s="17">
        <v>9.8571997781172704E-2</v>
      </c>
      <c r="O2922" s="17">
        <v>0.108867091497337</v>
      </c>
      <c r="P2922" s="17">
        <v>6.3024992108913297E-2</v>
      </c>
      <c r="Q2922" s="17">
        <v>7.1999674814346507E-2</v>
      </c>
      <c r="R2922" s="17"/>
      <c r="S2922" s="17">
        <v>2.8265032281711101E-2</v>
      </c>
      <c r="T2922" s="17">
        <v>6.9751900912317796E-2</v>
      </c>
      <c r="U2922" s="17">
        <v>5.5327735656259099E-2</v>
      </c>
      <c r="V2922" s="17">
        <v>0.13994139159029001</v>
      </c>
      <c r="W2922" s="17">
        <v>8.3682084669976703E-2</v>
      </c>
      <c r="X2922" s="17">
        <v>0.118450013699804</v>
      </c>
      <c r="Y2922" s="17">
        <v>9.7644841585201994E-2</v>
      </c>
      <c r="Z2922" s="17">
        <v>9.1117779734460905E-2</v>
      </c>
      <c r="AA2922" s="17">
        <v>9.40465241367507E-2</v>
      </c>
      <c r="AB2922" s="17">
        <v>0.11359828693368999</v>
      </c>
      <c r="AC2922" s="17">
        <v>6.2437367431800499E-2</v>
      </c>
      <c r="AD2922" s="17">
        <v>0.115058847233924</v>
      </c>
      <c r="AE2922" s="17"/>
      <c r="AF2922" s="17">
        <v>0.133136247899311</v>
      </c>
      <c r="AG2922" s="17">
        <v>6.6589424059097596E-2</v>
      </c>
      <c r="AH2922" s="17">
        <v>3.5853014863797002E-2</v>
      </c>
      <c r="AI2922" s="17"/>
      <c r="AJ2922" s="17">
        <v>0.10745620116768299</v>
      </c>
      <c r="AK2922" s="17">
        <v>2.76316660007823E-2</v>
      </c>
      <c r="AL2922" s="17">
        <v>8.68498373772294E-2</v>
      </c>
      <c r="AM2922" s="17">
        <v>0.260871271281791</v>
      </c>
      <c r="AN2922" s="17">
        <v>0.119899017044167</v>
      </c>
      <c r="AO2922" s="17"/>
      <c r="AP2922" s="17">
        <v>8.9484732361888794E-2</v>
      </c>
      <c r="AQ2922" s="17">
        <v>6.2486186636420901E-2</v>
      </c>
      <c r="AR2922" s="17">
        <v>6.7084902121183204E-2</v>
      </c>
      <c r="AS2922" s="17">
        <v>0.19159311926943101</v>
      </c>
      <c r="AT2922" s="17">
        <v>5.2833679309652E-2</v>
      </c>
      <c r="AU2922" s="17"/>
      <c r="AV2922" s="17">
        <v>4.2901834782194399E-2</v>
      </c>
      <c r="AW2922" s="17">
        <v>0.106855751340418</v>
      </c>
      <c r="AX2922" s="17">
        <v>6.02008077911639E-2</v>
      </c>
      <c r="AY2922" s="17">
        <v>0.16431601752590799</v>
      </c>
      <c r="AZ2922" s="17">
        <v>3.2561906587513997E-2</v>
      </c>
      <c r="BA2922" s="17">
        <v>9.0525601060892094E-2</v>
      </c>
      <c r="BB2922" s="17"/>
      <c r="BC2922" s="17">
        <v>6.3154720619075594E-2</v>
      </c>
      <c r="BD2922" s="17">
        <v>7.4189254092692197E-2</v>
      </c>
      <c r="BE2922" s="17">
        <v>8.61011219284884E-2</v>
      </c>
      <c r="BF2922" s="17">
        <v>7.5796009618305002E-2</v>
      </c>
      <c r="BG2922" s="17">
        <v>7.2769544504233896E-2</v>
      </c>
    </row>
    <row r="2923" spans="2:59" x14ac:dyDescent="0.35">
      <c r="B2923" t="s">
        <v>141</v>
      </c>
      <c r="C2923" s="17">
        <v>0.58229992555783205</v>
      </c>
      <c r="D2923" s="17">
        <v>0.57883372178038806</v>
      </c>
      <c r="E2923" s="17">
        <v>0.58474563641007105</v>
      </c>
      <c r="F2923" s="17"/>
      <c r="G2923" s="17">
        <v>0.64475544937078599</v>
      </c>
      <c r="H2923" s="17">
        <v>0.68060005438987004</v>
      </c>
      <c r="I2923" s="17">
        <v>0.52638613100542397</v>
      </c>
      <c r="J2923" s="17">
        <v>0.555310015713814</v>
      </c>
      <c r="K2923" s="17">
        <v>0.58910195006434596</v>
      </c>
      <c r="L2923" s="17">
        <v>0.52013801398911597</v>
      </c>
      <c r="M2923" s="17"/>
      <c r="N2923" s="17">
        <v>0.612992679264319</v>
      </c>
      <c r="O2923" s="17">
        <v>0.52868916014356304</v>
      </c>
      <c r="P2923" s="17">
        <v>0.60909553820311302</v>
      </c>
      <c r="Q2923" s="17">
        <v>0.57947223745774501</v>
      </c>
      <c r="R2923" s="17"/>
      <c r="S2923" s="17">
        <v>0.73042739874931095</v>
      </c>
      <c r="T2923" s="17">
        <v>0.64088625691129397</v>
      </c>
      <c r="U2923" s="17">
        <v>0.58757426053294404</v>
      </c>
      <c r="V2923" s="17">
        <v>0.474664053313616</v>
      </c>
      <c r="W2923" s="17">
        <v>0.58205283989728196</v>
      </c>
      <c r="X2923" s="17">
        <v>0.55838269417262998</v>
      </c>
      <c r="Y2923" s="17">
        <v>0.52471171742773104</v>
      </c>
      <c r="Z2923" s="17">
        <v>0.41811120382910899</v>
      </c>
      <c r="AA2923" s="17">
        <v>0.56907529506135401</v>
      </c>
      <c r="AB2923" s="17">
        <v>0.54954497215792597</v>
      </c>
      <c r="AC2923" s="17">
        <v>0.61894285951488404</v>
      </c>
      <c r="AD2923" s="17">
        <v>0.51388940734191202</v>
      </c>
      <c r="AE2923" s="17"/>
      <c r="AF2923" s="17">
        <v>0.46262729635095701</v>
      </c>
      <c r="AG2923" s="17">
        <v>0.63886025070685803</v>
      </c>
      <c r="AH2923" s="17">
        <v>0.63317340757054297</v>
      </c>
      <c r="AI2923" s="17"/>
      <c r="AJ2923" s="17">
        <v>0.49560427509997401</v>
      </c>
      <c r="AK2923" s="17">
        <v>0.73610996017061603</v>
      </c>
      <c r="AL2923" s="17">
        <v>0.68599316283782996</v>
      </c>
      <c r="AM2923" s="17">
        <v>0.205853113857114</v>
      </c>
      <c r="AN2923" s="17">
        <v>0.42379142319290097</v>
      </c>
      <c r="AO2923" s="17"/>
      <c r="AP2923" s="17">
        <v>0.51941162301050303</v>
      </c>
      <c r="AQ2923" s="17">
        <v>0.65774463641012504</v>
      </c>
      <c r="AR2923" s="17">
        <v>0.71178162464395001</v>
      </c>
      <c r="AS2923" s="17">
        <v>0.33290078652250599</v>
      </c>
      <c r="AT2923" s="17">
        <v>0.70071223564032403</v>
      </c>
      <c r="AU2923" s="17"/>
      <c r="AV2923" s="17">
        <v>0.69981702950212599</v>
      </c>
      <c r="AW2923" s="17">
        <v>0.49621505011696299</v>
      </c>
      <c r="AX2923" s="17">
        <v>0.70640324558649503</v>
      </c>
      <c r="AY2923" s="17">
        <v>0.360702202117205</v>
      </c>
      <c r="AZ2923" s="17">
        <v>0.77661492150476596</v>
      </c>
      <c r="BA2923" s="17">
        <v>0.529636572622743</v>
      </c>
      <c r="BB2923" s="17"/>
      <c r="BC2923" s="17">
        <v>0.58438976161327105</v>
      </c>
      <c r="BD2923" s="17">
        <v>0.55368223145546502</v>
      </c>
      <c r="BE2923" s="17">
        <v>0.63959083172932996</v>
      </c>
      <c r="BF2923" s="17">
        <v>0.65286571834672902</v>
      </c>
      <c r="BG2923" s="17">
        <v>0.65590406203370499</v>
      </c>
    </row>
    <row r="2924" spans="2:59" x14ac:dyDescent="0.35">
      <c r="C2924" s="17"/>
      <c r="D2924" s="17"/>
      <c r="E2924" s="17"/>
      <c r="F2924" s="17"/>
      <c r="G2924" s="17"/>
      <c r="H2924" s="17"/>
      <c r="I2924" s="17"/>
      <c r="J2924" s="17"/>
      <c r="K2924" s="17"/>
      <c r="L2924" s="17"/>
      <c r="M2924" s="17"/>
      <c r="N2924" s="17"/>
      <c r="O2924" s="17"/>
      <c r="P2924" s="17"/>
      <c r="Q2924" s="17"/>
      <c r="R2924" s="17"/>
      <c r="S2924" s="17"/>
      <c r="T2924" s="17"/>
      <c r="U2924" s="17"/>
      <c r="V2924" s="17"/>
      <c r="W2924" s="17"/>
      <c r="X2924" s="17"/>
      <c r="Y2924" s="17"/>
      <c r="Z2924" s="17"/>
      <c r="AA2924" s="17"/>
      <c r="AB2924" s="17"/>
      <c r="AC2924" s="17"/>
      <c r="AD2924" s="17"/>
      <c r="AE2924" s="17"/>
      <c r="AF2924" s="17"/>
      <c r="AG2924" s="17"/>
      <c r="AH2924" s="17"/>
      <c r="AI2924" s="17"/>
      <c r="AJ2924" s="17"/>
      <c r="AK2924" s="17"/>
      <c r="AL2924" s="17"/>
      <c r="AM2924" s="17"/>
      <c r="AN2924" s="17"/>
      <c r="AO2924" s="17"/>
      <c r="AP2924" s="17"/>
      <c r="AQ2924" s="17"/>
      <c r="AR2924" s="17"/>
      <c r="AS2924" s="17"/>
      <c r="AT2924" s="17"/>
      <c r="AU2924" s="17"/>
      <c r="AV2924" s="17"/>
      <c r="AW2924" s="17"/>
      <c r="AX2924" s="17"/>
      <c r="AY2924" s="17"/>
      <c r="AZ2924" s="17"/>
      <c r="BA2924" s="17"/>
      <c r="BB2924" s="17"/>
      <c r="BC2924" s="17"/>
      <c r="BD2924" s="17"/>
      <c r="BE2924" s="17"/>
      <c r="BF2924" s="17"/>
      <c r="BG2924" s="17"/>
    </row>
    <row r="2925" spans="2:59" x14ac:dyDescent="0.35">
      <c r="B2925" s="6" t="s">
        <v>819</v>
      </c>
      <c r="C2925" s="17"/>
      <c r="D2925" s="17"/>
      <c r="E2925" s="17"/>
      <c r="F2925" s="17"/>
      <c r="G2925" s="17"/>
      <c r="H2925" s="17"/>
      <c r="I2925" s="17"/>
      <c r="J2925" s="17"/>
      <c r="K2925" s="17"/>
      <c r="L2925" s="17"/>
      <c r="M2925" s="17"/>
      <c r="N2925" s="17"/>
      <c r="O2925" s="17"/>
      <c r="P2925" s="17"/>
      <c r="Q2925" s="17"/>
      <c r="R2925" s="17"/>
      <c r="S2925" s="17"/>
      <c r="T2925" s="17"/>
      <c r="U2925" s="17"/>
      <c r="V2925" s="17"/>
      <c r="W2925" s="17"/>
      <c r="X2925" s="17"/>
      <c r="Y2925" s="17"/>
      <c r="Z2925" s="17"/>
      <c r="AA2925" s="17"/>
      <c r="AB2925" s="17"/>
      <c r="AC2925" s="17"/>
      <c r="AD2925" s="17"/>
      <c r="AE2925" s="17"/>
      <c r="AF2925" s="17"/>
      <c r="AG2925" s="17"/>
      <c r="AH2925" s="17"/>
      <c r="AI2925" s="17"/>
      <c r="AJ2925" s="17"/>
      <c r="AK2925" s="17"/>
      <c r="AL2925" s="17"/>
      <c r="AM2925" s="17"/>
      <c r="AN2925" s="17"/>
      <c r="AO2925" s="17"/>
      <c r="AP2925" s="17"/>
      <c r="AQ2925" s="17"/>
      <c r="AR2925" s="17"/>
      <c r="AS2925" s="17"/>
      <c r="AT2925" s="17"/>
      <c r="AU2925" s="17"/>
      <c r="AV2925" s="17"/>
      <c r="AW2925" s="17"/>
      <c r="AX2925" s="17"/>
      <c r="AY2925" s="17"/>
      <c r="AZ2925" s="17"/>
      <c r="BA2925" s="17"/>
      <c r="BB2925" s="17"/>
      <c r="BC2925" s="17"/>
      <c r="BD2925" s="17"/>
      <c r="BE2925" s="17"/>
      <c r="BF2925" s="17"/>
      <c r="BG2925" s="17"/>
    </row>
    <row r="2926" spans="2:59" x14ac:dyDescent="0.35">
      <c r="B2926" s="24" t="s">
        <v>724</v>
      </c>
      <c r="C2926" s="17"/>
      <c r="D2926" s="17"/>
      <c r="E2926" s="17"/>
      <c r="F2926" s="17"/>
      <c r="G2926" s="17"/>
      <c r="H2926" s="17"/>
      <c r="I2926" s="17"/>
      <c r="J2926" s="17"/>
      <c r="K2926" s="17"/>
      <c r="L2926" s="17"/>
      <c r="M2926" s="17"/>
      <c r="N2926" s="17"/>
      <c r="O2926" s="17"/>
      <c r="P2926" s="17"/>
      <c r="Q2926" s="17"/>
      <c r="R2926" s="17"/>
      <c r="S2926" s="17"/>
      <c r="T2926" s="17"/>
      <c r="U2926" s="17"/>
      <c r="V2926" s="17"/>
      <c r="W2926" s="17"/>
      <c r="X2926" s="17"/>
      <c r="Y2926" s="17"/>
      <c r="Z2926" s="17"/>
      <c r="AA2926" s="17"/>
      <c r="AB2926" s="17"/>
      <c r="AC2926" s="17"/>
      <c r="AD2926" s="17"/>
      <c r="AE2926" s="17"/>
      <c r="AF2926" s="17"/>
      <c r="AG2926" s="17"/>
      <c r="AH2926" s="17"/>
      <c r="AI2926" s="17"/>
      <c r="AJ2926" s="17"/>
      <c r="AK2926" s="17"/>
      <c r="AL2926" s="17"/>
      <c r="AM2926" s="17"/>
      <c r="AN2926" s="17"/>
      <c r="AO2926" s="17"/>
      <c r="AP2926" s="17"/>
      <c r="AQ2926" s="17"/>
      <c r="AR2926" s="17"/>
      <c r="AS2926" s="17"/>
      <c r="AT2926" s="17"/>
      <c r="AU2926" s="17"/>
      <c r="AV2926" s="17"/>
      <c r="AW2926" s="17"/>
      <c r="AX2926" s="17"/>
      <c r="AY2926" s="17"/>
      <c r="AZ2926" s="17"/>
      <c r="BA2926" s="17"/>
      <c r="BB2926" s="17"/>
      <c r="BC2926" s="17"/>
      <c r="BD2926" s="17"/>
      <c r="BE2926" s="17"/>
      <c r="BF2926" s="17"/>
      <c r="BG2926" s="17"/>
    </row>
    <row r="2927" spans="2:59" x14ac:dyDescent="0.35">
      <c r="B2927" t="s">
        <v>323</v>
      </c>
      <c r="C2927" s="17">
        <v>0.442668677847812</v>
      </c>
      <c r="D2927" s="17">
        <v>0.43463161729407002</v>
      </c>
      <c r="E2927" s="17">
        <v>0.444594948494616</v>
      </c>
      <c r="F2927" s="17"/>
      <c r="G2927" s="17">
        <v>0.47441336382323901</v>
      </c>
      <c r="H2927" s="17">
        <v>0.42789570886540601</v>
      </c>
      <c r="I2927" s="17">
        <v>0.37187922589095102</v>
      </c>
      <c r="J2927" s="17">
        <v>0.52306759526822699</v>
      </c>
      <c r="K2927" s="17">
        <v>0.43218376300606598</v>
      </c>
      <c r="L2927" s="17">
        <v>0.441675329834053</v>
      </c>
      <c r="M2927" s="17"/>
      <c r="N2927" s="17">
        <v>0.49827441632781</v>
      </c>
      <c r="O2927" s="17">
        <v>0.42431102569934298</v>
      </c>
      <c r="P2927" s="17">
        <v>0.42391994878219402</v>
      </c>
      <c r="Q2927" s="17">
        <v>0.42028744397949502</v>
      </c>
      <c r="R2927" s="17"/>
      <c r="S2927" s="17">
        <v>0.474822152612703</v>
      </c>
      <c r="T2927" s="17">
        <v>0.42803813904753102</v>
      </c>
      <c r="U2927" s="17">
        <v>0.46321102671783299</v>
      </c>
      <c r="V2927" s="17">
        <v>0.38516190734731098</v>
      </c>
      <c r="W2927" s="17">
        <v>0.35786699524330801</v>
      </c>
      <c r="X2927" s="17">
        <v>0.49524215975483599</v>
      </c>
      <c r="Y2927" s="17">
        <v>0.43045488498643097</v>
      </c>
      <c r="Z2927" s="17">
        <v>0.40870609835441801</v>
      </c>
      <c r="AA2927" s="17">
        <v>0.52705482164544604</v>
      </c>
      <c r="AB2927" s="17">
        <v>0.367518162277223</v>
      </c>
      <c r="AC2927" s="17">
        <v>0.483933820208651</v>
      </c>
      <c r="AD2927" s="17">
        <v>0.44710211622749402</v>
      </c>
      <c r="AE2927" s="17"/>
      <c r="AF2927" s="17">
        <v>0.436281392963843</v>
      </c>
      <c r="AG2927" s="17">
        <v>0.47653477370873398</v>
      </c>
      <c r="AH2927" s="17">
        <v>0.341609688763786</v>
      </c>
      <c r="AI2927" s="17"/>
      <c r="AJ2927" s="17">
        <v>0.41902391793831001</v>
      </c>
      <c r="AK2927" s="17">
        <v>0.47660207021451501</v>
      </c>
      <c r="AL2927" s="17">
        <v>0.43053229122459102</v>
      </c>
      <c r="AM2927" s="17">
        <v>0.22801133381678801</v>
      </c>
      <c r="AN2927" s="17">
        <v>0.33636245618534499</v>
      </c>
      <c r="AO2927" s="17"/>
      <c r="AP2927" s="17">
        <v>0.38733820123727097</v>
      </c>
      <c r="AQ2927" s="17">
        <v>0.490913493783386</v>
      </c>
      <c r="AR2927" s="17">
        <v>0.50743092053932204</v>
      </c>
      <c r="AS2927" s="17">
        <v>0.39730917284389999</v>
      </c>
      <c r="AT2927" s="17">
        <v>0.51465251708822901</v>
      </c>
      <c r="AU2927" s="17"/>
      <c r="AV2927" s="17">
        <v>0.49535699555239898</v>
      </c>
      <c r="AW2927" s="17">
        <v>0.35992877931147799</v>
      </c>
      <c r="AX2927" s="17">
        <v>0.47026562957866602</v>
      </c>
      <c r="AY2927" s="17">
        <v>0.39102705557773898</v>
      </c>
      <c r="AZ2927" s="17">
        <v>0.51930799234332103</v>
      </c>
      <c r="BA2927" s="17">
        <v>0.46582388445656803</v>
      </c>
      <c r="BB2927" s="17"/>
      <c r="BC2927" s="17">
        <v>0.39651875530890401</v>
      </c>
      <c r="BD2927" s="17">
        <v>0.498953674492223</v>
      </c>
      <c r="BE2927" s="17">
        <v>0.44922087544149403</v>
      </c>
      <c r="BF2927" s="17">
        <v>0.51208093679146904</v>
      </c>
      <c r="BG2927" s="17">
        <v>0.38273661426609801</v>
      </c>
    </row>
    <row r="2928" spans="2:59" x14ac:dyDescent="0.35">
      <c r="B2928" t="s">
        <v>324</v>
      </c>
      <c r="C2928" s="17">
        <v>0.405558909271518</v>
      </c>
      <c r="D2928" s="17">
        <v>0.39686290411226599</v>
      </c>
      <c r="E2928" s="17">
        <v>0.41897715163843702</v>
      </c>
      <c r="F2928" s="17"/>
      <c r="G2928" s="17">
        <v>0.35478756610399498</v>
      </c>
      <c r="H2928" s="17">
        <v>0.42658992534798501</v>
      </c>
      <c r="I2928" s="17">
        <v>0.46250817906769998</v>
      </c>
      <c r="J2928" s="17">
        <v>0.32946886456652902</v>
      </c>
      <c r="K2928" s="17">
        <v>0.45087832539747302</v>
      </c>
      <c r="L2928" s="17">
        <v>0.396969253026487</v>
      </c>
      <c r="M2928" s="17"/>
      <c r="N2928" s="17">
        <v>0.36973631501996701</v>
      </c>
      <c r="O2928" s="17">
        <v>0.37683581376339498</v>
      </c>
      <c r="P2928" s="17">
        <v>0.40955952772840298</v>
      </c>
      <c r="Q2928" s="17">
        <v>0.46773908324291102</v>
      </c>
      <c r="R2928" s="17"/>
      <c r="S2928" s="17">
        <v>0.36979614272039502</v>
      </c>
      <c r="T2928" s="17">
        <v>0.41241902534450298</v>
      </c>
      <c r="U2928" s="17">
        <v>0.36855648379702299</v>
      </c>
      <c r="V2928" s="17">
        <v>0.49033945965539999</v>
      </c>
      <c r="W2928" s="17">
        <v>0.55136297171705195</v>
      </c>
      <c r="X2928" s="17">
        <v>0.32537226342179998</v>
      </c>
      <c r="Y2928" s="17">
        <v>0.42934496109965398</v>
      </c>
      <c r="Z2928" s="17">
        <v>0.183650942506946</v>
      </c>
      <c r="AA2928" s="17">
        <v>0.30484269869206498</v>
      </c>
      <c r="AB2928" s="17">
        <v>0.49923757501322003</v>
      </c>
      <c r="AC2928" s="17">
        <v>0.48500345729263</v>
      </c>
      <c r="AD2928" s="17">
        <v>0.43171415914158401</v>
      </c>
      <c r="AE2928" s="17"/>
      <c r="AF2928" s="17">
        <v>0.39910424093008101</v>
      </c>
      <c r="AG2928" s="17">
        <v>0.40002018195232902</v>
      </c>
      <c r="AH2928" s="17">
        <v>0.461294218404041</v>
      </c>
      <c r="AI2928" s="17"/>
      <c r="AJ2928" s="17">
        <v>0.42661065967494799</v>
      </c>
      <c r="AK2928" s="17">
        <v>0.38946478937425999</v>
      </c>
      <c r="AL2928" s="17">
        <v>0.44313280662395998</v>
      </c>
      <c r="AM2928" s="17">
        <v>0.64142770886644196</v>
      </c>
      <c r="AN2928" s="17">
        <v>0.46031129967558998</v>
      </c>
      <c r="AO2928" s="17"/>
      <c r="AP2928" s="17">
        <v>0.46224407661575101</v>
      </c>
      <c r="AQ2928" s="17">
        <v>0.375136156770083</v>
      </c>
      <c r="AR2928" s="17">
        <v>0.383850249029494</v>
      </c>
      <c r="AS2928" s="17">
        <v>0.39395224927471101</v>
      </c>
      <c r="AT2928" s="17">
        <v>0.29402338616025803</v>
      </c>
      <c r="AU2928" s="17"/>
      <c r="AV2928" s="17">
        <v>0.38033780529630301</v>
      </c>
      <c r="AW2928" s="17">
        <v>0.491584884682776</v>
      </c>
      <c r="AX2928" s="17">
        <v>0.40446000175081098</v>
      </c>
      <c r="AY2928" s="17">
        <v>0.39495057928137001</v>
      </c>
      <c r="AZ2928" s="17">
        <v>0.30035768050157902</v>
      </c>
      <c r="BA2928" s="17">
        <v>0.41316319188082601</v>
      </c>
      <c r="BB2928" s="17"/>
      <c r="BC2928" s="17">
        <v>0.44387003536113601</v>
      </c>
      <c r="BD2928" s="17">
        <v>0.36309793177904098</v>
      </c>
      <c r="BE2928" s="17">
        <v>0.41332153515364001</v>
      </c>
      <c r="BF2928" s="17">
        <v>0.33726016225845101</v>
      </c>
      <c r="BG2928" s="17">
        <v>0.47683825610305602</v>
      </c>
    </row>
    <row r="2929" spans="2:59" x14ac:dyDescent="0.35">
      <c r="B2929" t="s">
        <v>325</v>
      </c>
      <c r="C2929" s="17">
        <v>0.10104472077207299</v>
      </c>
      <c r="D2929" s="17">
        <v>0.116229289307474</v>
      </c>
      <c r="E2929" s="17">
        <v>8.6707984629681198E-2</v>
      </c>
      <c r="F2929" s="17"/>
      <c r="G2929" s="17">
        <v>9.1577267234773704E-2</v>
      </c>
      <c r="H2929" s="17">
        <v>0.12339552632032499</v>
      </c>
      <c r="I2929" s="17">
        <v>9.8009871498251397E-2</v>
      </c>
      <c r="J2929" s="17">
        <v>8.0216529752052304E-2</v>
      </c>
      <c r="K2929" s="17">
        <v>9.7027280349236494E-2</v>
      </c>
      <c r="L2929" s="17">
        <v>0.109187595931444</v>
      </c>
      <c r="M2929" s="17"/>
      <c r="N2929" s="17">
        <v>7.8011112582212397E-2</v>
      </c>
      <c r="O2929" s="17">
        <v>0.14374609085350701</v>
      </c>
      <c r="P2929" s="17">
        <v>0.116296759699069</v>
      </c>
      <c r="Q2929" s="17">
        <v>6.8526659413554805E-2</v>
      </c>
      <c r="R2929" s="17"/>
      <c r="S2929" s="17">
        <v>0.123423214035707</v>
      </c>
      <c r="T2929" s="17">
        <v>7.0826806353898195E-2</v>
      </c>
      <c r="U2929" s="17">
        <v>9.9096841894564705E-2</v>
      </c>
      <c r="V2929" s="17">
        <v>0.10081532168184899</v>
      </c>
      <c r="W2929" s="17">
        <v>6.7829673095599397E-2</v>
      </c>
      <c r="X2929" s="17">
        <v>0.14078122544854901</v>
      </c>
      <c r="Y2929" s="17">
        <v>0.12549227011966599</v>
      </c>
      <c r="Z2929" s="17">
        <v>0.31073787598839597</v>
      </c>
      <c r="AA2929" s="17">
        <v>8.4226390715518198E-2</v>
      </c>
      <c r="AB2929" s="17">
        <v>6.9303093365682106E-2</v>
      </c>
      <c r="AC2929" s="17">
        <v>3.10627224987188E-2</v>
      </c>
      <c r="AD2929" s="17">
        <v>7.2454222722914893E-2</v>
      </c>
      <c r="AE2929" s="17"/>
      <c r="AF2929" s="17">
        <v>0.11415728983202</v>
      </c>
      <c r="AG2929" s="17">
        <v>8.50590377918167E-2</v>
      </c>
      <c r="AH2929" s="17">
        <v>0.12896768329468999</v>
      </c>
      <c r="AI2929" s="17"/>
      <c r="AJ2929" s="17">
        <v>0.11583586430455201</v>
      </c>
      <c r="AK2929" s="17">
        <v>8.30688964576414E-2</v>
      </c>
      <c r="AL2929" s="17">
        <v>8.3234531524874103E-2</v>
      </c>
      <c r="AM2929" s="17">
        <v>6.8643610712586206E-2</v>
      </c>
      <c r="AN2929" s="17">
        <v>0.139583941825803</v>
      </c>
      <c r="AO2929" s="17"/>
      <c r="AP2929" s="17">
        <v>0.110976048238837</v>
      </c>
      <c r="AQ2929" s="17">
        <v>9.1005881375581701E-2</v>
      </c>
      <c r="AR2929" s="17">
        <v>7.0993572596330407E-2</v>
      </c>
      <c r="AS2929" s="17">
        <v>0.135716624326709</v>
      </c>
      <c r="AT2929" s="17">
        <v>0.11225891739589</v>
      </c>
      <c r="AU2929" s="17"/>
      <c r="AV2929" s="17">
        <v>8.5815930330212994E-2</v>
      </c>
      <c r="AW2929" s="17">
        <v>0.12034035636007499</v>
      </c>
      <c r="AX2929" s="17">
        <v>7.7654506483106997E-2</v>
      </c>
      <c r="AY2929" s="17">
        <v>0.156579020361517</v>
      </c>
      <c r="AZ2929" s="17">
        <v>8.7417737415587005E-2</v>
      </c>
      <c r="BA2929" s="17">
        <v>7.8210996517335096E-2</v>
      </c>
      <c r="BB2929" s="17"/>
      <c r="BC2929" s="17">
        <v>0.10719928622154901</v>
      </c>
      <c r="BD2929" s="17">
        <v>8.9697043866376003E-2</v>
      </c>
      <c r="BE2929" s="17">
        <v>0.107411099066985</v>
      </c>
      <c r="BF2929" s="17">
        <v>5.4137974760925703E-2</v>
      </c>
      <c r="BG2929" s="17">
        <v>6.7655585126612003E-2</v>
      </c>
    </row>
    <row r="2930" spans="2:59" x14ac:dyDescent="0.35">
      <c r="B2930" t="s">
        <v>326</v>
      </c>
      <c r="C2930" s="17">
        <v>2.49840720785405E-2</v>
      </c>
      <c r="D2930" s="17">
        <v>3.2458393889658002E-2</v>
      </c>
      <c r="E2930" s="17">
        <v>1.7648912974654301E-2</v>
      </c>
      <c r="F2930" s="17"/>
      <c r="G2930" s="17">
        <v>4.4876737102996403E-2</v>
      </c>
      <c r="H2930" s="17">
        <v>1.1331440846133699E-2</v>
      </c>
      <c r="I2930" s="17">
        <v>2.13552195410356E-2</v>
      </c>
      <c r="J2930" s="17">
        <v>4.0351982399061501E-2</v>
      </c>
      <c r="K2930" s="17">
        <v>1.0286936284988901E-2</v>
      </c>
      <c r="L2930" s="17">
        <v>2.56585636621008E-2</v>
      </c>
      <c r="M2930" s="17"/>
      <c r="N2930" s="17">
        <v>4.1915263114285901E-2</v>
      </c>
      <c r="O2930" s="17">
        <v>1.5642033636394801E-2</v>
      </c>
      <c r="P2930" s="17">
        <v>3.1781348142565301E-2</v>
      </c>
      <c r="Q2930" s="17">
        <v>1.05278839464746E-2</v>
      </c>
      <c r="R2930" s="17"/>
      <c r="S2930" s="17">
        <v>1.0680769921613299E-2</v>
      </c>
      <c r="T2930" s="17">
        <v>1.8862479122540101E-2</v>
      </c>
      <c r="U2930" s="17">
        <v>6.9135647590579705E-2</v>
      </c>
      <c r="V2930" s="17">
        <v>2.3683311315440402E-2</v>
      </c>
      <c r="W2930" s="17">
        <v>0</v>
      </c>
      <c r="X2930" s="17">
        <v>3.8604351374814903E-2</v>
      </c>
      <c r="Y2930" s="17">
        <v>1.4707883794248601E-2</v>
      </c>
      <c r="Z2930" s="17">
        <v>4.4707446197381998E-2</v>
      </c>
      <c r="AA2930" s="17">
        <v>4.2336140332054503E-2</v>
      </c>
      <c r="AB2930" s="17">
        <v>1.7019963063711299E-2</v>
      </c>
      <c r="AC2930" s="17">
        <v>0</v>
      </c>
      <c r="AD2930" s="17">
        <v>0</v>
      </c>
      <c r="AE2930" s="17"/>
      <c r="AF2930" s="17">
        <v>3.0291580160260099E-2</v>
      </c>
      <c r="AG2930" s="17">
        <v>1.9778875268981599E-2</v>
      </c>
      <c r="AH2930" s="17">
        <v>1.3855406291210201E-2</v>
      </c>
      <c r="AI2930" s="17"/>
      <c r="AJ2930" s="17">
        <v>2.6410971933125901E-2</v>
      </c>
      <c r="AK2930" s="17">
        <v>2.2778928089063299E-2</v>
      </c>
      <c r="AL2930" s="17">
        <v>4.3100370626574902E-2</v>
      </c>
      <c r="AM2930" s="17">
        <v>6.1917346604183701E-2</v>
      </c>
      <c r="AN2930" s="17">
        <v>2.00485379029058E-2</v>
      </c>
      <c r="AO2930" s="17"/>
      <c r="AP2930" s="17">
        <v>2.7261087322271501E-2</v>
      </c>
      <c r="AQ2930" s="17">
        <v>1.8687777558481299E-2</v>
      </c>
      <c r="AR2930" s="17">
        <v>1.6404758418788402E-2</v>
      </c>
      <c r="AS2930" s="17">
        <v>4.3032153202718797E-2</v>
      </c>
      <c r="AT2930" s="17">
        <v>0</v>
      </c>
      <c r="AU2930" s="17"/>
      <c r="AV2930" s="17">
        <v>1.2464711143446799E-2</v>
      </c>
      <c r="AW2930" s="17">
        <v>1.5383799110709801E-2</v>
      </c>
      <c r="AX2930" s="17">
        <v>4.7619862187415297E-2</v>
      </c>
      <c r="AY2930" s="17">
        <v>3.1784481785276701E-2</v>
      </c>
      <c r="AZ2930" s="17">
        <v>2.1613265718391499E-2</v>
      </c>
      <c r="BA2930" s="17">
        <v>0</v>
      </c>
      <c r="BB2930" s="17"/>
      <c r="BC2930" s="17">
        <v>8.1848036901563392E-3</v>
      </c>
      <c r="BD2930" s="17">
        <v>2.7337130343957301E-2</v>
      </c>
      <c r="BE2930" s="17">
        <v>1.6605990035982201E-2</v>
      </c>
      <c r="BF2930" s="17">
        <v>6.9366733124493402E-2</v>
      </c>
      <c r="BG2930" s="17">
        <v>0</v>
      </c>
    </row>
    <row r="2931" spans="2:59" x14ac:dyDescent="0.35">
      <c r="B2931" t="s">
        <v>327</v>
      </c>
      <c r="C2931" s="17">
        <v>3.2442442468440802E-3</v>
      </c>
      <c r="D2931" s="17">
        <v>3.19310323353433E-3</v>
      </c>
      <c r="E2931" s="17">
        <v>3.3328115152728402E-3</v>
      </c>
      <c r="F2931" s="17"/>
      <c r="G2931" s="17">
        <v>1.1714317315049501E-2</v>
      </c>
      <c r="H2931" s="17">
        <v>0</v>
      </c>
      <c r="I2931" s="17">
        <v>0</v>
      </c>
      <c r="J2931" s="17">
        <v>0</v>
      </c>
      <c r="K2931" s="17">
        <v>0</v>
      </c>
      <c r="L2931" s="17">
        <v>7.5714926511792E-3</v>
      </c>
      <c r="M2931" s="17"/>
      <c r="N2931" s="17">
        <v>6.2369998896692098E-3</v>
      </c>
      <c r="O2931" s="17">
        <v>6.34397950610087E-3</v>
      </c>
      <c r="P2931" s="17">
        <v>0</v>
      </c>
      <c r="Q2931" s="17">
        <v>0</v>
      </c>
      <c r="R2931" s="17"/>
      <c r="S2931" s="17">
        <v>0</v>
      </c>
      <c r="T2931" s="17">
        <v>0</v>
      </c>
      <c r="U2931" s="17">
        <v>0</v>
      </c>
      <c r="V2931" s="17">
        <v>0</v>
      </c>
      <c r="W2931" s="17">
        <v>2.29403599440406E-2</v>
      </c>
      <c r="X2931" s="17">
        <v>0</v>
      </c>
      <c r="Y2931" s="17">
        <v>0</v>
      </c>
      <c r="Z2931" s="17">
        <v>0</v>
      </c>
      <c r="AA2931" s="17">
        <v>0</v>
      </c>
      <c r="AB2931" s="17">
        <v>1.6016880968956499E-2</v>
      </c>
      <c r="AC2931" s="17">
        <v>0</v>
      </c>
      <c r="AD2931" s="17">
        <v>0</v>
      </c>
      <c r="AE2931" s="17"/>
      <c r="AF2931" s="17">
        <v>4.71153336802165E-3</v>
      </c>
      <c r="AG2931" s="17">
        <v>0</v>
      </c>
      <c r="AH2931" s="17">
        <v>0</v>
      </c>
      <c r="AI2931" s="17"/>
      <c r="AJ2931" s="17">
        <v>4.4020137055739202E-3</v>
      </c>
      <c r="AK2931" s="17">
        <v>5.8570568753711699E-3</v>
      </c>
      <c r="AL2931" s="17">
        <v>0</v>
      </c>
      <c r="AM2931" s="17">
        <v>0</v>
      </c>
      <c r="AN2931" s="17">
        <v>0</v>
      </c>
      <c r="AO2931" s="17"/>
      <c r="AP2931" s="17">
        <v>0</v>
      </c>
      <c r="AQ2931" s="17">
        <v>4.9629797530969201E-3</v>
      </c>
      <c r="AR2931" s="17">
        <v>0</v>
      </c>
      <c r="AS2931" s="17">
        <v>0</v>
      </c>
      <c r="AT2931" s="17">
        <v>2.7354915018788201E-2</v>
      </c>
      <c r="AU2931" s="17"/>
      <c r="AV2931" s="17">
        <v>0</v>
      </c>
      <c r="AW2931" s="17">
        <v>0</v>
      </c>
      <c r="AX2931" s="17">
        <v>0</v>
      </c>
      <c r="AY2931" s="17">
        <v>9.4287150522176996E-3</v>
      </c>
      <c r="AZ2931" s="17">
        <v>1.8092071097746101E-2</v>
      </c>
      <c r="BA2931" s="17">
        <v>0</v>
      </c>
      <c r="BB2931" s="17"/>
      <c r="BC2931" s="17">
        <v>0</v>
      </c>
      <c r="BD2931" s="17">
        <v>0</v>
      </c>
      <c r="BE2931" s="17">
        <v>6.2886291406956396E-3</v>
      </c>
      <c r="BF2931" s="17">
        <v>0</v>
      </c>
      <c r="BG2931" s="17">
        <v>7.2769544504233896E-2</v>
      </c>
    </row>
    <row r="2932" spans="2:59" x14ac:dyDescent="0.35">
      <c r="B2932" t="s">
        <v>815</v>
      </c>
      <c r="C2932" s="17">
        <v>2.2499375783212299E-2</v>
      </c>
      <c r="D2932" s="17">
        <v>1.6624692162997799E-2</v>
      </c>
      <c r="E2932" s="17">
        <v>2.87381907473379E-2</v>
      </c>
      <c r="F2932" s="17"/>
      <c r="G2932" s="17">
        <v>2.2630748419946601E-2</v>
      </c>
      <c r="H2932" s="17">
        <v>1.07873986201501E-2</v>
      </c>
      <c r="I2932" s="17">
        <v>4.6247504002061998E-2</v>
      </c>
      <c r="J2932" s="17">
        <v>2.6895028014130601E-2</v>
      </c>
      <c r="K2932" s="17">
        <v>9.6236949622362598E-3</v>
      </c>
      <c r="L2932" s="17">
        <v>1.8937764894736E-2</v>
      </c>
      <c r="M2932" s="17"/>
      <c r="N2932" s="17">
        <v>5.8258930660561601E-3</v>
      </c>
      <c r="O2932" s="17">
        <v>3.3121056541258798E-2</v>
      </c>
      <c r="P2932" s="17">
        <v>1.84424156477687E-2</v>
      </c>
      <c r="Q2932" s="17">
        <v>3.2918929417564302E-2</v>
      </c>
      <c r="R2932" s="17"/>
      <c r="S2932" s="17">
        <v>2.12777207095825E-2</v>
      </c>
      <c r="T2932" s="17">
        <v>6.9853550131527095E-2</v>
      </c>
      <c r="U2932" s="17">
        <v>0</v>
      </c>
      <c r="V2932" s="17">
        <v>0</v>
      </c>
      <c r="W2932" s="17">
        <v>0</v>
      </c>
      <c r="X2932" s="17">
        <v>0</v>
      </c>
      <c r="Y2932" s="17">
        <v>0</v>
      </c>
      <c r="Z2932" s="17">
        <v>5.21976369528587E-2</v>
      </c>
      <c r="AA2932" s="17">
        <v>4.1539948614916097E-2</v>
      </c>
      <c r="AB2932" s="17">
        <v>3.09043253112068E-2</v>
      </c>
      <c r="AC2932" s="17">
        <v>0</v>
      </c>
      <c r="AD2932" s="17">
        <v>4.8729501908007303E-2</v>
      </c>
      <c r="AE2932" s="17"/>
      <c r="AF2932" s="17">
        <v>1.54539627457746E-2</v>
      </c>
      <c r="AG2932" s="17">
        <v>1.8607131278138799E-2</v>
      </c>
      <c r="AH2932" s="17">
        <v>5.4273003246273301E-2</v>
      </c>
      <c r="AI2932" s="17"/>
      <c r="AJ2932" s="17">
        <v>7.7165724434897403E-3</v>
      </c>
      <c r="AK2932" s="17">
        <v>2.2228258989149E-2</v>
      </c>
      <c r="AL2932" s="17">
        <v>0</v>
      </c>
      <c r="AM2932" s="17">
        <v>0</v>
      </c>
      <c r="AN2932" s="17">
        <v>4.3693764410355898E-2</v>
      </c>
      <c r="AO2932" s="17"/>
      <c r="AP2932" s="17">
        <v>1.21805865858696E-2</v>
      </c>
      <c r="AQ2932" s="17">
        <v>1.9293710759371901E-2</v>
      </c>
      <c r="AR2932" s="17">
        <v>2.13204994160653E-2</v>
      </c>
      <c r="AS2932" s="17">
        <v>2.9989800351960201E-2</v>
      </c>
      <c r="AT2932" s="17">
        <v>5.1710264336834198E-2</v>
      </c>
      <c r="AU2932" s="17"/>
      <c r="AV2932" s="17">
        <v>2.6024557677639001E-2</v>
      </c>
      <c r="AW2932" s="17">
        <v>1.2762180534961001E-2</v>
      </c>
      <c r="AX2932" s="17">
        <v>0</v>
      </c>
      <c r="AY2932" s="17">
        <v>1.6230147941879401E-2</v>
      </c>
      <c r="AZ2932" s="17">
        <v>5.3211252923375099E-2</v>
      </c>
      <c r="BA2932" s="17">
        <v>4.2801927145270903E-2</v>
      </c>
      <c r="BB2932" s="17"/>
      <c r="BC2932" s="17">
        <v>4.4227119418253899E-2</v>
      </c>
      <c r="BD2932" s="17">
        <v>2.0914219518402399E-2</v>
      </c>
      <c r="BE2932" s="17">
        <v>7.1518711612039501E-3</v>
      </c>
      <c r="BF2932" s="17">
        <v>2.7154193064661301E-2</v>
      </c>
      <c r="BG2932" s="17">
        <v>0</v>
      </c>
    </row>
    <row r="2933" spans="2:59" x14ac:dyDescent="0.35">
      <c r="B2933" t="s">
        <v>328</v>
      </c>
      <c r="C2933" s="17">
        <v>0.84822758711933</v>
      </c>
      <c r="D2933" s="17">
        <v>0.83149452140633595</v>
      </c>
      <c r="E2933" s="17">
        <v>0.86357210013305397</v>
      </c>
      <c r="F2933" s="17"/>
      <c r="G2933" s="17">
        <v>0.82920092992723404</v>
      </c>
      <c r="H2933" s="17">
        <v>0.85448563421339097</v>
      </c>
      <c r="I2933" s="17">
        <v>0.83438740495865105</v>
      </c>
      <c r="J2933" s="17">
        <v>0.85253645983475601</v>
      </c>
      <c r="K2933" s="17">
        <v>0.88306208840353795</v>
      </c>
      <c r="L2933" s="17">
        <v>0.83864458286054</v>
      </c>
      <c r="M2933" s="17"/>
      <c r="N2933" s="17">
        <v>0.86801073134777595</v>
      </c>
      <c r="O2933" s="17">
        <v>0.80114683946273801</v>
      </c>
      <c r="P2933" s="17">
        <v>0.83347947651059695</v>
      </c>
      <c r="Q2933" s="17">
        <v>0.88802652722240605</v>
      </c>
      <c r="R2933" s="17"/>
      <c r="S2933" s="17">
        <v>0.84461829533309696</v>
      </c>
      <c r="T2933" s="17">
        <v>0.84045716439203499</v>
      </c>
      <c r="U2933" s="17">
        <v>0.83176751051485598</v>
      </c>
      <c r="V2933" s="17">
        <v>0.87550136700271097</v>
      </c>
      <c r="W2933" s="17">
        <v>0.90922996696035996</v>
      </c>
      <c r="X2933" s="17">
        <v>0.82061442317663602</v>
      </c>
      <c r="Y2933" s="17">
        <v>0.85979984608608495</v>
      </c>
      <c r="Z2933" s="17">
        <v>0.59235704086136298</v>
      </c>
      <c r="AA2933" s="17">
        <v>0.83189752033751097</v>
      </c>
      <c r="AB2933" s="17">
        <v>0.86675573729044297</v>
      </c>
      <c r="AC2933" s="17">
        <v>0.968937277501281</v>
      </c>
      <c r="AD2933" s="17">
        <v>0.87881627536907803</v>
      </c>
      <c r="AE2933" s="17"/>
      <c r="AF2933" s="17">
        <v>0.83538563389392395</v>
      </c>
      <c r="AG2933" s="17">
        <v>0.87655495566106301</v>
      </c>
      <c r="AH2933" s="17">
        <v>0.802903907167827</v>
      </c>
      <c r="AI2933" s="17"/>
      <c r="AJ2933" s="17">
        <v>0.845634577613258</v>
      </c>
      <c r="AK2933" s="17">
        <v>0.86606685958877505</v>
      </c>
      <c r="AL2933" s="17">
        <v>0.87366509784855095</v>
      </c>
      <c r="AM2933" s="17">
        <v>0.86943904268323002</v>
      </c>
      <c r="AN2933" s="17">
        <v>0.79667375586093503</v>
      </c>
      <c r="AO2933" s="17"/>
      <c r="AP2933" s="17">
        <v>0.84958227785302198</v>
      </c>
      <c r="AQ2933" s="17">
        <v>0.86604965055346805</v>
      </c>
      <c r="AR2933" s="17">
        <v>0.89128116956881598</v>
      </c>
      <c r="AS2933" s="17">
        <v>0.79126142211861195</v>
      </c>
      <c r="AT2933" s="17">
        <v>0.80867590324848704</v>
      </c>
      <c r="AU2933" s="17"/>
      <c r="AV2933" s="17">
        <v>0.87569480084870099</v>
      </c>
      <c r="AW2933" s="17">
        <v>0.85151366399425399</v>
      </c>
      <c r="AX2933" s="17">
        <v>0.874725631329478</v>
      </c>
      <c r="AY2933" s="17">
        <v>0.78597763485910999</v>
      </c>
      <c r="AZ2933" s="17">
        <v>0.8196656728449</v>
      </c>
      <c r="BA2933" s="17">
        <v>0.87898707633739404</v>
      </c>
      <c r="BB2933" s="17"/>
      <c r="BC2933" s="17">
        <v>0.84038879067004002</v>
      </c>
      <c r="BD2933" s="17">
        <v>0.86205160627126398</v>
      </c>
      <c r="BE2933" s="17">
        <v>0.86254241059513403</v>
      </c>
      <c r="BF2933" s="17">
        <v>0.84934109904991995</v>
      </c>
      <c r="BG2933" s="17">
        <v>0.85957487036915403</v>
      </c>
    </row>
    <row r="2934" spans="2:59" x14ac:dyDescent="0.35">
      <c r="B2934" t="s">
        <v>329</v>
      </c>
      <c r="C2934" s="17">
        <v>2.8228316325384601E-2</v>
      </c>
      <c r="D2934" s="17">
        <v>3.5651497123192301E-2</v>
      </c>
      <c r="E2934" s="17">
        <v>2.0981724489927099E-2</v>
      </c>
      <c r="F2934" s="17"/>
      <c r="G2934" s="17">
        <v>5.6591054418045898E-2</v>
      </c>
      <c r="H2934" s="17">
        <v>1.1331440846133699E-2</v>
      </c>
      <c r="I2934" s="17">
        <v>2.13552195410356E-2</v>
      </c>
      <c r="J2934" s="17">
        <v>4.0351982399061501E-2</v>
      </c>
      <c r="K2934" s="17">
        <v>1.0286936284988901E-2</v>
      </c>
      <c r="L2934" s="17">
        <v>3.323005631328E-2</v>
      </c>
      <c r="M2934" s="17"/>
      <c r="N2934" s="17">
        <v>4.8152263003955101E-2</v>
      </c>
      <c r="O2934" s="17">
        <v>2.1986013142495601E-2</v>
      </c>
      <c r="P2934" s="17">
        <v>3.1781348142565301E-2</v>
      </c>
      <c r="Q2934" s="17">
        <v>1.05278839464746E-2</v>
      </c>
      <c r="R2934" s="17"/>
      <c r="S2934" s="17">
        <v>1.0680769921613299E-2</v>
      </c>
      <c r="T2934" s="17">
        <v>1.8862479122540101E-2</v>
      </c>
      <c r="U2934" s="17">
        <v>6.9135647590579705E-2</v>
      </c>
      <c r="V2934" s="17">
        <v>2.3683311315440402E-2</v>
      </c>
      <c r="W2934" s="17">
        <v>2.29403599440406E-2</v>
      </c>
      <c r="X2934" s="17">
        <v>3.8604351374814903E-2</v>
      </c>
      <c r="Y2934" s="17">
        <v>1.4707883794248601E-2</v>
      </c>
      <c r="Z2934" s="17">
        <v>4.4707446197381998E-2</v>
      </c>
      <c r="AA2934" s="17">
        <v>4.2336140332054503E-2</v>
      </c>
      <c r="AB2934" s="17">
        <v>3.3036844032667802E-2</v>
      </c>
      <c r="AC2934" s="17">
        <v>0</v>
      </c>
      <c r="AD2934" s="17">
        <v>0</v>
      </c>
      <c r="AE2934" s="17"/>
      <c r="AF2934" s="17">
        <v>3.5003113528281699E-2</v>
      </c>
      <c r="AG2934" s="17">
        <v>1.9778875268981599E-2</v>
      </c>
      <c r="AH2934" s="17">
        <v>1.3855406291210201E-2</v>
      </c>
      <c r="AI2934" s="17"/>
      <c r="AJ2934" s="17">
        <v>3.0812985638699799E-2</v>
      </c>
      <c r="AK2934" s="17">
        <v>2.8635984964434501E-2</v>
      </c>
      <c r="AL2934" s="17">
        <v>4.3100370626574902E-2</v>
      </c>
      <c r="AM2934" s="17">
        <v>6.1917346604183701E-2</v>
      </c>
      <c r="AN2934" s="17">
        <v>2.00485379029058E-2</v>
      </c>
      <c r="AO2934" s="17"/>
      <c r="AP2934" s="17">
        <v>2.7261087322271501E-2</v>
      </c>
      <c r="AQ2934" s="17">
        <v>2.3650757311578199E-2</v>
      </c>
      <c r="AR2934" s="17">
        <v>1.6404758418788402E-2</v>
      </c>
      <c r="AS2934" s="17">
        <v>4.3032153202718797E-2</v>
      </c>
      <c r="AT2934" s="17">
        <v>2.7354915018788201E-2</v>
      </c>
      <c r="AU2934" s="17"/>
      <c r="AV2934" s="17">
        <v>1.2464711143446799E-2</v>
      </c>
      <c r="AW2934" s="17">
        <v>1.5383799110709801E-2</v>
      </c>
      <c r="AX2934" s="17">
        <v>4.7619862187415297E-2</v>
      </c>
      <c r="AY2934" s="17">
        <v>4.1213196837494401E-2</v>
      </c>
      <c r="AZ2934" s="17">
        <v>3.9705336816137603E-2</v>
      </c>
      <c r="BA2934" s="17">
        <v>0</v>
      </c>
      <c r="BB2934" s="17"/>
      <c r="BC2934" s="17">
        <v>8.1848036901563392E-3</v>
      </c>
      <c r="BD2934" s="17">
        <v>2.7337130343957301E-2</v>
      </c>
      <c r="BE2934" s="17">
        <v>2.2894619176677899E-2</v>
      </c>
      <c r="BF2934" s="17">
        <v>6.9366733124493402E-2</v>
      </c>
      <c r="BG2934" s="17">
        <v>7.2769544504233896E-2</v>
      </c>
    </row>
    <row r="2935" spans="2:59" x14ac:dyDescent="0.35">
      <c r="B2935" t="s">
        <v>141</v>
      </c>
      <c r="C2935" s="17">
        <v>0.81999927079394497</v>
      </c>
      <c r="D2935" s="17">
        <v>0.79584302428314402</v>
      </c>
      <c r="E2935" s="17">
        <v>0.842590375643127</v>
      </c>
      <c r="F2935" s="17"/>
      <c r="G2935" s="17">
        <v>0.77260987550918803</v>
      </c>
      <c r="H2935" s="17">
        <v>0.84315419336725805</v>
      </c>
      <c r="I2935" s="17">
        <v>0.81303218541761502</v>
      </c>
      <c r="J2935" s="17">
        <v>0.812184477435694</v>
      </c>
      <c r="K2935" s="17">
        <v>0.87277515211854895</v>
      </c>
      <c r="L2935" s="17">
        <v>0.80541452654725998</v>
      </c>
      <c r="M2935" s="17"/>
      <c r="N2935" s="17">
        <v>0.81985846834382103</v>
      </c>
      <c r="O2935" s="17">
        <v>0.77916082632024297</v>
      </c>
      <c r="P2935" s="17">
        <v>0.801698128368032</v>
      </c>
      <c r="Q2935" s="17">
        <v>0.87749864327593197</v>
      </c>
      <c r="R2935" s="17"/>
      <c r="S2935" s="17">
        <v>0.83393752541148403</v>
      </c>
      <c r="T2935" s="17">
        <v>0.82159468526949497</v>
      </c>
      <c r="U2935" s="17">
        <v>0.76263186292427598</v>
      </c>
      <c r="V2935" s="17">
        <v>0.85181805568726998</v>
      </c>
      <c r="W2935" s="17">
        <v>0.88628960701631898</v>
      </c>
      <c r="X2935" s="17">
        <v>0.78201007180182103</v>
      </c>
      <c r="Y2935" s="17">
        <v>0.84509196229183603</v>
      </c>
      <c r="Z2935" s="17">
        <v>0.547649594663981</v>
      </c>
      <c r="AA2935" s="17">
        <v>0.78956138000545695</v>
      </c>
      <c r="AB2935" s="17">
        <v>0.83371889325777504</v>
      </c>
      <c r="AC2935" s="17">
        <v>0.968937277501281</v>
      </c>
      <c r="AD2935" s="17">
        <v>0.87881627536907803</v>
      </c>
      <c r="AE2935" s="17"/>
      <c r="AF2935" s="17">
        <v>0.80038252036564195</v>
      </c>
      <c r="AG2935" s="17">
        <v>0.85677608039208097</v>
      </c>
      <c r="AH2935" s="17">
        <v>0.78904850087661704</v>
      </c>
      <c r="AI2935" s="17"/>
      <c r="AJ2935" s="17">
        <v>0.81482159197455795</v>
      </c>
      <c r="AK2935" s="17">
        <v>0.83743087462434096</v>
      </c>
      <c r="AL2935" s="17">
        <v>0.83056472722197605</v>
      </c>
      <c r="AM2935" s="17">
        <v>0.807521696079046</v>
      </c>
      <c r="AN2935" s="17">
        <v>0.77662521795802897</v>
      </c>
      <c r="AO2935" s="17"/>
      <c r="AP2935" s="17">
        <v>0.82232119053075003</v>
      </c>
      <c r="AQ2935" s="17">
        <v>0.84239889324188999</v>
      </c>
      <c r="AR2935" s="17">
        <v>0.87487641115002701</v>
      </c>
      <c r="AS2935" s="17">
        <v>0.74822926891589303</v>
      </c>
      <c r="AT2935" s="17">
        <v>0.78132098822969898</v>
      </c>
      <c r="AU2935" s="17"/>
      <c r="AV2935" s="17">
        <v>0.86323008970525394</v>
      </c>
      <c r="AW2935" s="17">
        <v>0.83612986488354402</v>
      </c>
      <c r="AX2935" s="17">
        <v>0.82710576914206202</v>
      </c>
      <c r="AY2935" s="17">
        <v>0.74476443802161496</v>
      </c>
      <c r="AZ2935" s="17">
        <v>0.77996033602876302</v>
      </c>
      <c r="BA2935" s="17">
        <v>0.87898707633739404</v>
      </c>
      <c r="BB2935" s="17"/>
      <c r="BC2935" s="17">
        <v>0.83220398697988396</v>
      </c>
      <c r="BD2935" s="17">
        <v>0.83471447592730696</v>
      </c>
      <c r="BE2935" s="17">
        <v>0.83964779141845602</v>
      </c>
      <c r="BF2935" s="17">
        <v>0.77997436592542602</v>
      </c>
      <c r="BG2935" s="17">
        <v>0.78680532586492002</v>
      </c>
    </row>
    <row r="2936" spans="2:59" x14ac:dyDescent="0.35">
      <c r="C2936" s="17"/>
      <c r="D2936" s="17"/>
      <c r="E2936" s="17"/>
      <c r="F2936" s="17"/>
      <c r="G2936" s="17"/>
      <c r="H2936" s="17"/>
      <c r="I2936" s="17"/>
      <c r="J2936" s="17"/>
      <c r="K2936" s="17"/>
      <c r="L2936" s="17"/>
      <c r="M2936" s="17"/>
      <c r="N2936" s="17"/>
      <c r="O2936" s="17"/>
      <c r="P2936" s="17"/>
      <c r="Q2936" s="17"/>
      <c r="R2936" s="17"/>
      <c r="S2936" s="17"/>
      <c r="T2936" s="17"/>
      <c r="U2936" s="17"/>
      <c r="V2936" s="17"/>
      <c r="W2936" s="17"/>
      <c r="X2936" s="17"/>
      <c r="Y2936" s="17"/>
      <c r="Z2936" s="17"/>
      <c r="AA2936" s="17"/>
      <c r="AB2936" s="17"/>
      <c r="AC2936" s="17"/>
      <c r="AD2936" s="17"/>
      <c r="AE2936" s="17"/>
      <c r="AF2936" s="17"/>
      <c r="AG2936" s="17"/>
      <c r="AH2936" s="17"/>
      <c r="AI2936" s="17"/>
      <c r="AJ2936" s="17"/>
      <c r="AK2936" s="17"/>
      <c r="AL2936" s="17"/>
      <c r="AM2936" s="17"/>
      <c r="AN2936" s="17"/>
      <c r="AO2936" s="17"/>
      <c r="AP2936" s="17"/>
      <c r="AQ2936" s="17"/>
      <c r="AR2936" s="17"/>
      <c r="AS2936" s="17"/>
      <c r="AT2936" s="17"/>
      <c r="AU2936" s="17"/>
      <c r="AV2936" s="17"/>
      <c r="AW2936" s="17"/>
      <c r="AX2936" s="17"/>
      <c r="AY2936" s="17"/>
      <c r="AZ2936" s="17"/>
      <c r="BA2936" s="17"/>
      <c r="BB2936" s="17"/>
      <c r="BC2936" s="17"/>
      <c r="BD2936" s="17"/>
      <c r="BE2936" s="17"/>
      <c r="BF2936" s="17"/>
      <c r="BG2936" s="17"/>
    </row>
    <row r="2937" spans="2:59" x14ac:dyDescent="0.35">
      <c r="B2937" s="6" t="s">
        <v>824</v>
      </c>
      <c r="C2937" s="17"/>
      <c r="D2937" s="17"/>
      <c r="E2937" s="17"/>
      <c r="F2937" s="17"/>
      <c r="G2937" s="17"/>
      <c r="H2937" s="17"/>
      <c r="I2937" s="17"/>
      <c r="J2937" s="17"/>
      <c r="K2937" s="17"/>
      <c r="L2937" s="17"/>
      <c r="M2937" s="17"/>
      <c r="N2937" s="17"/>
      <c r="O2937" s="17"/>
      <c r="P2937" s="17"/>
      <c r="Q2937" s="17"/>
      <c r="R2937" s="17"/>
      <c r="S2937" s="17"/>
      <c r="T2937" s="17"/>
      <c r="U2937" s="17"/>
      <c r="V2937" s="17"/>
      <c r="W2937" s="17"/>
      <c r="X2937" s="17"/>
      <c r="Y2937" s="17"/>
      <c r="Z2937" s="17"/>
      <c r="AA2937" s="17"/>
      <c r="AB2937" s="17"/>
      <c r="AC2937" s="17"/>
      <c r="AD2937" s="17"/>
      <c r="AE2937" s="17"/>
      <c r="AF2937" s="17"/>
      <c r="AG2937" s="17"/>
      <c r="AH2937" s="17"/>
      <c r="AI2937" s="17"/>
      <c r="AJ2937" s="17"/>
      <c r="AK2937" s="17"/>
      <c r="AL2937" s="17"/>
      <c r="AM2937" s="17"/>
      <c r="AN2937" s="17"/>
      <c r="AO2937" s="17"/>
      <c r="AP2937" s="17"/>
      <c r="AQ2937" s="17"/>
      <c r="AR2937" s="17"/>
      <c r="AS2937" s="17"/>
      <c r="AT2937" s="17"/>
      <c r="AU2937" s="17"/>
      <c r="AV2937" s="17"/>
      <c r="AW2937" s="17"/>
      <c r="AX2937" s="17"/>
      <c r="AY2937" s="17"/>
      <c r="AZ2937" s="17"/>
      <c r="BA2937" s="17"/>
      <c r="BB2937" s="17"/>
      <c r="BC2937" s="17"/>
      <c r="BD2937" s="17"/>
      <c r="BE2937" s="17"/>
      <c r="BF2937" s="17"/>
      <c r="BG2937" s="17"/>
    </row>
    <row r="2938" spans="2:59" x14ac:dyDescent="0.35">
      <c r="B2938" s="24" t="s">
        <v>724</v>
      </c>
      <c r="C2938" s="17"/>
      <c r="D2938" s="17"/>
      <c r="E2938" s="17"/>
      <c r="F2938" s="17"/>
      <c r="G2938" s="17"/>
      <c r="H2938" s="17"/>
      <c r="I2938" s="17"/>
      <c r="J2938" s="17"/>
      <c r="K2938" s="17"/>
      <c r="L2938" s="17"/>
      <c r="M2938" s="17"/>
      <c r="N2938" s="17"/>
      <c r="O2938" s="17"/>
      <c r="P2938" s="17"/>
      <c r="Q2938" s="17"/>
      <c r="R2938" s="17"/>
      <c r="S2938" s="17"/>
      <c r="T2938" s="17"/>
      <c r="U2938" s="17"/>
      <c r="V2938" s="17"/>
      <c r="W2938" s="17"/>
      <c r="X2938" s="17"/>
      <c r="Y2938" s="17"/>
      <c r="Z2938" s="17"/>
      <c r="AA2938" s="17"/>
      <c r="AB2938" s="17"/>
      <c r="AC2938" s="17"/>
      <c r="AD2938" s="17"/>
      <c r="AE2938" s="17"/>
      <c r="AF2938" s="17"/>
      <c r="AG2938" s="17"/>
      <c r="AH2938" s="17"/>
      <c r="AI2938" s="17"/>
      <c r="AJ2938" s="17"/>
      <c r="AK2938" s="17"/>
      <c r="AL2938" s="17"/>
      <c r="AM2938" s="17"/>
      <c r="AN2938" s="17"/>
      <c r="AO2938" s="17"/>
      <c r="AP2938" s="17"/>
      <c r="AQ2938" s="17"/>
      <c r="AR2938" s="17"/>
      <c r="AS2938" s="17"/>
      <c r="AT2938" s="17"/>
      <c r="AU2938" s="17"/>
      <c r="AV2938" s="17"/>
      <c r="AW2938" s="17"/>
      <c r="AX2938" s="17"/>
      <c r="AY2938" s="17"/>
      <c r="AZ2938" s="17"/>
      <c r="BA2938" s="17"/>
      <c r="BB2938" s="17"/>
      <c r="BC2938" s="17"/>
      <c r="BD2938" s="17"/>
      <c r="BE2938" s="17"/>
      <c r="BF2938" s="17"/>
      <c r="BG2938" s="17"/>
    </row>
    <row r="2939" spans="2:59" x14ac:dyDescent="0.35">
      <c r="B2939" t="s">
        <v>802</v>
      </c>
      <c r="C2939" s="17">
        <v>3.3559699407030297E-2</v>
      </c>
      <c r="D2939" s="17">
        <v>3.07670448201692E-2</v>
      </c>
      <c r="E2939" s="17">
        <v>3.3343961090574997E-2</v>
      </c>
      <c r="F2939" s="17"/>
      <c r="G2939" s="17">
        <v>1.9150695892673E-2</v>
      </c>
      <c r="H2939" s="17">
        <v>3.61767095866736E-2</v>
      </c>
      <c r="I2939" s="17">
        <v>5.70876578278674E-2</v>
      </c>
      <c r="J2939" s="17">
        <v>4.9577390537423299E-2</v>
      </c>
      <c r="K2939" s="17">
        <v>1.93261734819936E-2</v>
      </c>
      <c r="L2939" s="17">
        <v>2.08236566375339E-2</v>
      </c>
      <c r="M2939" s="17"/>
      <c r="N2939" s="17">
        <v>4.1070651900007103E-2</v>
      </c>
      <c r="O2939" s="17">
        <v>2.5558645112809E-2</v>
      </c>
      <c r="P2939" s="17">
        <v>3.1903632745950698E-2</v>
      </c>
      <c r="Q2939" s="17">
        <v>3.5241442379098403E-2</v>
      </c>
      <c r="R2939" s="17"/>
      <c r="S2939" s="17">
        <v>4.1749310742864802E-2</v>
      </c>
      <c r="T2939" s="17">
        <v>5.0799832659614103E-2</v>
      </c>
      <c r="U2939" s="17">
        <v>3.71230638923154E-2</v>
      </c>
      <c r="V2939" s="17">
        <v>1.90610831519008E-2</v>
      </c>
      <c r="W2939" s="17">
        <v>2.2468315077365499E-2</v>
      </c>
      <c r="X2939" s="17">
        <v>1.7080468494459999E-2</v>
      </c>
      <c r="Y2939" s="17">
        <v>5.1135581310496003E-2</v>
      </c>
      <c r="Z2939" s="17">
        <v>3.8452723950709103E-2</v>
      </c>
      <c r="AA2939" s="17">
        <v>1.5537171853404501E-2</v>
      </c>
      <c r="AB2939" s="17">
        <v>2.9691141132170799E-2</v>
      </c>
      <c r="AC2939" s="17">
        <v>3.7761512153372E-2</v>
      </c>
      <c r="AD2939" s="17">
        <v>5.6977389195363201E-2</v>
      </c>
      <c r="AE2939" s="17"/>
      <c r="AF2939" s="17">
        <v>2.5879736126433201E-2</v>
      </c>
      <c r="AG2939" s="17">
        <v>4.84322599635367E-2</v>
      </c>
      <c r="AH2939" s="17">
        <v>1.0489067043271001E-2</v>
      </c>
      <c r="AI2939" s="17"/>
      <c r="AJ2939" s="17">
        <v>2.8703506596262501E-2</v>
      </c>
      <c r="AK2939" s="17">
        <v>4.6944322366326799E-2</v>
      </c>
      <c r="AL2939" s="17">
        <v>0</v>
      </c>
      <c r="AM2939" s="17">
        <v>7.2927507749633205E-2</v>
      </c>
      <c r="AN2939" s="17">
        <v>4.5894653364419502E-2</v>
      </c>
      <c r="AO2939" s="17"/>
      <c r="AP2939" s="17">
        <v>1.98756722482759E-2</v>
      </c>
      <c r="AQ2939" s="17">
        <v>4.6308331227251101E-2</v>
      </c>
      <c r="AR2939" s="17">
        <v>1.9786910761671401E-2</v>
      </c>
      <c r="AS2939" s="17">
        <v>3.4629313349447001E-2</v>
      </c>
      <c r="AT2939" s="17">
        <v>4.8137057095369702E-2</v>
      </c>
      <c r="AU2939" s="17"/>
      <c r="AV2939" s="17">
        <v>3.43114275241427E-2</v>
      </c>
      <c r="AW2939" s="17">
        <v>3.5507110311177703E-2</v>
      </c>
      <c r="AX2939" s="17">
        <v>5.9024910889225998E-2</v>
      </c>
      <c r="AY2939" s="17">
        <v>2.71781728803621E-2</v>
      </c>
      <c r="AZ2939" s="17">
        <v>3.1837023028860899E-2</v>
      </c>
      <c r="BA2939" s="17">
        <v>0</v>
      </c>
      <c r="BB2939" s="17"/>
      <c r="BC2939" s="17">
        <v>6.0602056608645601E-3</v>
      </c>
      <c r="BD2939" s="17">
        <v>4.6662969553594197E-2</v>
      </c>
      <c r="BE2939" s="17">
        <v>3.53713096234907E-2</v>
      </c>
      <c r="BF2939" s="17">
        <v>3.69877685696842E-2</v>
      </c>
      <c r="BG2939" s="17">
        <v>8.1096755337314697E-2</v>
      </c>
    </row>
    <row r="2940" spans="2:59" x14ac:dyDescent="0.35">
      <c r="B2940" t="s">
        <v>598</v>
      </c>
      <c r="C2940" s="17">
        <v>5.5929881126538301E-2</v>
      </c>
      <c r="D2940" s="17">
        <v>6.6315231740975894E-2</v>
      </c>
      <c r="E2940" s="17">
        <v>4.5976300768947202E-2</v>
      </c>
      <c r="F2940" s="17"/>
      <c r="G2940" s="17">
        <v>6.9030088035112999E-2</v>
      </c>
      <c r="H2940" s="17">
        <v>2.9727615329663001E-2</v>
      </c>
      <c r="I2940" s="17">
        <v>4.6382549570563099E-2</v>
      </c>
      <c r="J2940" s="17">
        <v>8.2391230290707398E-2</v>
      </c>
      <c r="K2940" s="17">
        <v>5.8222216957313902E-2</v>
      </c>
      <c r="L2940" s="17">
        <v>5.5985858414183201E-2</v>
      </c>
      <c r="M2940" s="17"/>
      <c r="N2940" s="17">
        <v>6.3780268746481197E-2</v>
      </c>
      <c r="O2940" s="17">
        <v>5.8787463908545098E-2</v>
      </c>
      <c r="P2940" s="17">
        <v>3.9623322223596401E-2</v>
      </c>
      <c r="Q2940" s="17">
        <v>5.9770243012214397E-2</v>
      </c>
      <c r="R2940" s="17"/>
      <c r="S2940" s="17">
        <v>1.2798550625891299E-2</v>
      </c>
      <c r="T2940" s="17">
        <v>7.8698403817091894E-2</v>
      </c>
      <c r="U2940" s="17">
        <v>7.0707441119287701E-2</v>
      </c>
      <c r="V2940" s="17">
        <v>7.2111581449910006E-2</v>
      </c>
      <c r="W2940" s="17">
        <v>0.12800362505312399</v>
      </c>
      <c r="X2940" s="17">
        <v>5.8479483931719103E-2</v>
      </c>
      <c r="Y2940" s="17">
        <v>0</v>
      </c>
      <c r="Z2940" s="17">
        <v>0</v>
      </c>
      <c r="AA2940" s="17">
        <v>8.7539046150175701E-2</v>
      </c>
      <c r="AB2940" s="17">
        <v>4.4373692903576699E-2</v>
      </c>
      <c r="AC2940" s="17">
        <v>5.4070491203046897E-2</v>
      </c>
      <c r="AD2940" s="17">
        <v>0</v>
      </c>
      <c r="AE2940" s="17"/>
      <c r="AF2940" s="17">
        <v>7.0291375304025197E-2</v>
      </c>
      <c r="AG2940" s="17">
        <v>5.3046400023161099E-2</v>
      </c>
      <c r="AH2940" s="17">
        <v>1.2656278513336E-2</v>
      </c>
      <c r="AI2940" s="17"/>
      <c r="AJ2940" s="17">
        <v>6.5138040602057495E-2</v>
      </c>
      <c r="AK2940" s="17">
        <v>4.6220910090775398E-2</v>
      </c>
      <c r="AL2940" s="17">
        <v>0.102791838853695</v>
      </c>
      <c r="AM2940" s="17">
        <v>0.117014345581497</v>
      </c>
      <c r="AN2940" s="17">
        <v>0</v>
      </c>
      <c r="AO2940" s="17"/>
      <c r="AP2940" s="17">
        <v>5.50158316453251E-2</v>
      </c>
      <c r="AQ2940" s="17">
        <v>5.5763635965573898E-2</v>
      </c>
      <c r="AR2940" s="17">
        <v>9.2445873772035295E-2</v>
      </c>
      <c r="AS2940" s="17">
        <v>5.8466959607612001E-2</v>
      </c>
      <c r="AT2940" s="17">
        <v>5.5476540848479201E-2</v>
      </c>
      <c r="AU2940" s="17"/>
      <c r="AV2940" s="17">
        <v>5.4841314469508497E-2</v>
      </c>
      <c r="AW2940" s="17">
        <v>4.3735117352954003E-2</v>
      </c>
      <c r="AX2940" s="17">
        <v>0.10970502223566</v>
      </c>
      <c r="AY2940" s="17">
        <v>6.4271407125645899E-2</v>
      </c>
      <c r="AZ2940" s="17">
        <v>5.4524544043919002E-2</v>
      </c>
      <c r="BA2940" s="17">
        <v>5.10171727333971E-2</v>
      </c>
      <c r="BB2940" s="17"/>
      <c r="BC2940" s="17">
        <v>4.4850712175584999E-2</v>
      </c>
      <c r="BD2940" s="17">
        <v>5.3394522562008599E-2</v>
      </c>
      <c r="BE2940" s="17">
        <v>8.40688850443988E-2</v>
      </c>
      <c r="BF2940" s="17">
        <v>3.4084528838423701E-2</v>
      </c>
      <c r="BG2940" s="17">
        <v>7.0759040067084597E-2</v>
      </c>
    </row>
    <row r="2941" spans="2:59" x14ac:dyDescent="0.35">
      <c r="B2941" t="s">
        <v>692</v>
      </c>
      <c r="C2941" s="17">
        <v>8.3177831006415806E-2</v>
      </c>
      <c r="D2941" s="17">
        <v>9.4685381479757205E-2</v>
      </c>
      <c r="E2941" s="17">
        <v>7.2386991914652102E-2</v>
      </c>
      <c r="F2941" s="17"/>
      <c r="G2941" s="17">
        <v>6.9820133468798798E-2</v>
      </c>
      <c r="H2941" s="17">
        <v>0.104731995756682</v>
      </c>
      <c r="I2941" s="17">
        <v>8.2265936228467604E-2</v>
      </c>
      <c r="J2941" s="17">
        <v>7.5978166981733694E-2</v>
      </c>
      <c r="K2941" s="17">
        <v>7.4446055341886599E-2</v>
      </c>
      <c r="L2941" s="17">
        <v>8.6569811459572196E-2</v>
      </c>
      <c r="M2941" s="17"/>
      <c r="N2941" s="17">
        <v>8.8862006024242005E-2</v>
      </c>
      <c r="O2941" s="17">
        <v>8.1590469091442006E-2</v>
      </c>
      <c r="P2941" s="17">
        <v>7.3445011811797398E-2</v>
      </c>
      <c r="Q2941" s="17">
        <v>8.7714834739317502E-2</v>
      </c>
      <c r="R2941" s="17"/>
      <c r="S2941" s="17">
        <v>9.7504213304944895E-2</v>
      </c>
      <c r="T2941" s="17">
        <v>5.9834440059159701E-2</v>
      </c>
      <c r="U2941" s="17">
        <v>7.3553444537509699E-2</v>
      </c>
      <c r="V2941" s="17">
        <v>8.9432994177279096E-2</v>
      </c>
      <c r="W2941" s="17">
        <v>8.5890642135204004E-2</v>
      </c>
      <c r="X2941" s="17">
        <v>9.8961681297803E-2</v>
      </c>
      <c r="Y2941" s="17">
        <v>0.108977436342804</v>
      </c>
      <c r="Z2941" s="17">
        <v>4.4668109652826603E-2</v>
      </c>
      <c r="AA2941" s="17">
        <v>7.4602524880707899E-2</v>
      </c>
      <c r="AB2941" s="17">
        <v>6.33169199770868E-2</v>
      </c>
      <c r="AC2941" s="17">
        <v>0.13062793123810101</v>
      </c>
      <c r="AD2941" s="17">
        <v>7.26145633501451E-2</v>
      </c>
      <c r="AE2941" s="17"/>
      <c r="AF2941" s="17">
        <v>7.3828802776799901E-2</v>
      </c>
      <c r="AG2941" s="17">
        <v>0.103441997866188</v>
      </c>
      <c r="AH2941" s="17">
        <v>2.58656049938727E-2</v>
      </c>
      <c r="AI2941" s="17"/>
      <c r="AJ2941" s="17">
        <v>7.7203942985169097E-2</v>
      </c>
      <c r="AK2941" s="17">
        <v>9.8663020139224095E-2</v>
      </c>
      <c r="AL2941" s="17">
        <v>9.4361229171334896E-2</v>
      </c>
      <c r="AM2941" s="17">
        <v>6.1917346604183701E-2</v>
      </c>
      <c r="AN2941" s="17">
        <v>7.9673892662848994E-2</v>
      </c>
      <c r="AO2941" s="17"/>
      <c r="AP2941" s="17">
        <v>7.9279495709697098E-2</v>
      </c>
      <c r="AQ2941" s="17">
        <v>9.4973192645788199E-2</v>
      </c>
      <c r="AR2941" s="17">
        <v>9.9556109638728393E-2</v>
      </c>
      <c r="AS2941" s="17">
        <v>7.5437825370255701E-2</v>
      </c>
      <c r="AT2941" s="17">
        <v>7.8605310620364494E-2</v>
      </c>
      <c r="AU2941" s="17"/>
      <c r="AV2941" s="17">
        <v>8.7708182991489497E-2</v>
      </c>
      <c r="AW2941" s="17">
        <v>7.0137066922505403E-2</v>
      </c>
      <c r="AX2941" s="17">
        <v>7.0830871350354402E-2</v>
      </c>
      <c r="AY2941" s="17">
        <v>0.103106387255748</v>
      </c>
      <c r="AZ2941" s="17">
        <v>7.8644740930065696E-2</v>
      </c>
      <c r="BA2941" s="17">
        <v>0.12353794410782699</v>
      </c>
      <c r="BB2941" s="17"/>
      <c r="BC2941" s="17">
        <v>6.8312339557094606E-2</v>
      </c>
      <c r="BD2941" s="17">
        <v>8.9582568759766196E-2</v>
      </c>
      <c r="BE2941" s="17">
        <v>8.0523360344585307E-2</v>
      </c>
      <c r="BF2941" s="17">
        <v>0.12655700932164901</v>
      </c>
      <c r="BG2941" s="17">
        <v>0</v>
      </c>
    </row>
    <row r="2942" spans="2:59" x14ac:dyDescent="0.35">
      <c r="B2942" t="s">
        <v>691</v>
      </c>
      <c r="C2942" s="17">
        <v>0.21822956385576001</v>
      </c>
      <c r="D2942" s="17">
        <v>0.22200716060248701</v>
      </c>
      <c r="E2942" s="17">
        <v>0.21683277172768201</v>
      </c>
      <c r="F2942" s="17"/>
      <c r="G2942" s="17">
        <v>0.22094356412930399</v>
      </c>
      <c r="H2942" s="17">
        <v>0.23036931630937399</v>
      </c>
      <c r="I2942" s="17">
        <v>0.17343965026281699</v>
      </c>
      <c r="J2942" s="17">
        <v>0.211607067095652</v>
      </c>
      <c r="K2942" s="17">
        <v>0.21163575158533099</v>
      </c>
      <c r="L2942" s="17">
        <v>0.25230072551664201</v>
      </c>
      <c r="M2942" s="17"/>
      <c r="N2942" s="17">
        <v>0.16209164647905699</v>
      </c>
      <c r="O2942" s="17">
        <v>0.196851109290856</v>
      </c>
      <c r="P2942" s="17">
        <v>0.30252780675215202</v>
      </c>
      <c r="Q2942" s="17">
        <v>0.22111081841881899</v>
      </c>
      <c r="R2942" s="17"/>
      <c r="S2942" s="17">
        <v>0.23955754535172699</v>
      </c>
      <c r="T2942" s="17">
        <v>0.19373798123514299</v>
      </c>
      <c r="U2942" s="17">
        <v>0.136753626859174</v>
      </c>
      <c r="V2942" s="17">
        <v>0.116533136025709</v>
      </c>
      <c r="W2942" s="17">
        <v>0.15887832881950301</v>
      </c>
      <c r="X2942" s="17">
        <v>0.25728882182208002</v>
      </c>
      <c r="Y2942" s="17">
        <v>0.33905388079718801</v>
      </c>
      <c r="Z2942" s="17">
        <v>0.33995570276317</v>
      </c>
      <c r="AA2942" s="17">
        <v>0.257198842081936</v>
      </c>
      <c r="AB2942" s="17">
        <v>0.237372094889156</v>
      </c>
      <c r="AC2942" s="17">
        <v>0.12332178043148</v>
      </c>
      <c r="AD2942" s="17">
        <v>0.19697203210662001</v>
      </c>
      <c r="AE2942" s="17"/>
      <c r="AF2942" s="17">
        <v>0.19998159301892601</v>
      </c>
      <c r="AG2942" s="17">
        <v>0.22682532919620099</v>
      </c>
      <c r="AH2942" s="17">
        <v>0.28810081840038099</v>
      </c>
      <c r="AI2942" s="17"/>
      <c r="AJ2942" s="17">
        <v>0.21147093128195901</v>
      </c>
      <c r="AK2942" s="17">
        <v>0.207433463960115</v>
      </c>
      <c r="AL2942" s="17">
        <v>0.26123784969007102</v>
      </c>
      <c r="AM2942" s="17">
        <v>0.42153806035827102</v>
      </c>
      <c r="AN2942" s="17">
        <v>0.18952945834728199</v>
      </c>
      <c r="AO2942" s="17"/>
      <c r="AP2942" s="17">
        <v>0.22884995445869899</v>
      </c>
      <c r="AQ2942" s="17">
        <v>0.20821028144225701</v>
      </c>
      <c r="AR2942" s="17">
        <v>0.238894195414114</v>
      </c>
      <c r="AS2942" s="17">
        <v>0.11678085520128199</v>
      </c>
      <c r="AT2942" s="17">
        <v>0.25876658544463699</v>
      </c>
      <c r="AU2942" s="17"/>
      <c r="AV2942" s="17">
        <v>0.20705318764195699</v>
      </c>
      <c r="AW2942" s="17">
        <v>0.236815329508855</v>
      </c>
      <c r="AX2942" s="17">
        <v>0.23677560315531099</v>
      </c>
      <c r="AY2942" s="17">
        <v>0.13790077095959</v>
      </c>
      <c r="AZ2942" s="17">
        <v>0.235870096614507</v>
      </c>
      <c r="BA2942" s="17">
        <v>0.32439161478610601</v>
      </c>
      <c r="BB2942" s="17"/>
      <c r="BC2942" s="17">
        <v>0.195105689204567</v>
      </c>
      <c r="BD2942" s="17">
        <v>0.23724588047541001</v>
      </c>
      <c r="BE2942" s="17">
        <v>0.202882178779001</v>
      </c>
      <c r="BF2942" s="17">
        <v>0.162030793016743</v>
      </c>
      <c r="BG2942" s="17">
        <v>0.307069381784565</v>
      </c>
    </row>
    <row r="2943" spans="2:59" x14ac:dyDescent="0.35">
      <c r="B2943" t="s">
        <v>690</v>
      </c>
      <c r="C2943" s="17">
        <v>0.27501772555406201</v>
      </c>
      <c r="D2943" s="17">
        <v>0.27174176990508297</v>
      </c>
      <c r="E2943" s="17">
        <v>0.281446272812923</v>
      </c>
      <c r="F2943" s="17"/>
      <c r="G2943" s="17">
        <v>0.313290032853623</v>
      </c>
      <c r="H2943" s="17">
        <v>0.242938662810605</v>
      </c>
      <c r="I2943" s="17">
        <v>0.292980907491385</v>
      </c>
      <c r="J2943" s="17">
        <v>0.29044602208956199</v>
      </c>
      <c r="K2943" s="17">
        <v>0.30806181776241498</v>
      </c>
      <c r="L2943" s="17">
        <v>0.22646250942929799</v>
      </c>
      <c r="M2943" s="17"/>
      <c r="N2943" s="17">
        <v>0.30133871048626099</v>
      </c>
      <c r="O2943" s="17">
        <v>0.253953047030615</v>
      </c>
      <c r="P2943" s="17">
        <v>0.280989903955705</v>
      </c>
      <c r="Q2943" s="17">
        <v>0.263245009764142</v>
      </c>
      <c r="R2943" s="17"/>
      <c r="S2943" s="17">
        <v>0.25688145922060701</v>
      </c>
      <c r="T2943" s="17">
        <v>0.24081003393088499</v>
      </c>
      <c r="U2943" s="17">
        <v>0.37633431020525498</v>
      </c>
      <c r="V2943" s="17">
        <v>0.28603795636440099</v>
      </c>
      <c r="W2943" s="17">
        <v>0.20021879319171401</v>
      </c>
      <c r="X2943" s="17">
        <v>0.210217571116389</v>
      </c>
      <c r="Y2943" s="17">
        <v>0.29561461784001702</v>
      </c>
      <c r="Z2943" s="17">
        <v>0.32252687504076</v>
      </c>
      <c r="AA2943" s="17">
        <v>0.260046646064366</v>
      </c>
      <c r="AB2943" s="17">
        <v>0.258326977444024</v>
      </c>
      <c r="AC2943" s="17">
        <v>0.48492103890236998</v>
      </c>
      <c r="AD2943" s="17">
        <v>0.28944995860255202</v>
      </c>
      <c r="AE2943" s="17"/>
      <c r="AF2943" s="17">
        <v>0.28684847279749898</v>
      </c>
      <c r="AG2943" s="17">
        <v>0.23299662125957599</v>
      </c>
      <c r="AH2943" s="17">
        <v>0.35862981420677797</v>
      </c>
      <c r="AI2943" s="17"/>
      <c r="AJ2943" s="17">
        <v>0.29159696469288499</v>
      </c>
      <c r="AK2943" s="17">
        <v>0.24952280306084601</v>
      </c>
      <c r="AL2943" s="17">
        <v>0.24771798849278001</v>
      </c>
      <c r="AM2943" s="17">
        <v>0.32660273970641501</v>
      </c>
      <c r="AN2943" s="17">
        <v>0.28355988785602498</v>
      </c>
      <c r="AO2943" s="17"/>
      <c r="AP2943" s="17">
        <v>0.26740881476091399</v>
      </c>
      <c r="AQ2943" s="17">
        <v>0.23550158579636701</v>
      </c>
      <c r="AR2943" s="17">
        <v>0.19109049616202101</v>
      </c>
      <c r="AS2943" s="17">
        <v>0.37300528022207402</v>
      </c>
      <c r="AT2943" s="17">
        <v>0.349331080724475</v>
      </c>
      <c r="AU2943" s="17"/>
      <c r="AV2943" s="17">
        <v>0.24052107267992401</v>
      </c>
      <c r="AW2943" s="17">
        <v>0.28333245311404898</v>
      </c>
      <c r="AX2943" s="17">
        <v>0.21734409483838801</v>
      </c>
      <c r="AY2943" s="17">
        <v>0.34800380979344703</v>
      </c>
      <c r="AZ2943" s="17">
        <v>0.23991389609651601</v>
      </c>
      <c r="BA2943" s="17">
        <v>0.26193073267109701</v>
      </c>
      <c r="BB2943" s="17"/>
      <c r="BC2943" s="17">
        <v>0.31516613767239599</v>
      </c>
      <c r="BD2943" s="17">
        <v>0.27248552381260299</v>
      </c>
      <c r="BE2943" s="17">
        <v>0.26064050934904398</v>
      </c>
      <c r="BF2943" s="17">
        <v>0.29209071039050899</v>
      </c>
      <c r="BG2943" s="17">
        <v>0.14893434067407901</v>
      </c>
    </row>
    <row r="2944" spans="2:59" x14ac:dyDescent="0.35">
      <c r="B2944" t="s">
        <v>689</v>
      </c>
      <c r="C2944" s="17">
        <v>0.166087390413687</v>
      </c>
      <c r="D2944" s="17">
        <v>0.17063850632259001</v>
      </c>
      <c r="E2944" s="17">
        <v>0.15912510870827301</v>
      </c>
      <c r="F2944" s="17"/>
      <c r="G2944" s="17">
        <v>0.16413021039931999</v>
      </c>
      <c r="H2944" s="17">
        <v>0.180431908761259</v>
      </c>
      <c r="I2944" s="17">
        <v>0.19796008612971999</v>
      </c>
      <c r="J2944" s="17">
        <v>0.14089488480256601</v>
      </c>
      <c r="K2944" s="17">
        <v>0.134114119396892</v>
      </c>
      <c r="L2944" s="17">
        <v>0.17084185294967899</v>
      </c>
      <c r="M2944" s="17"/>
      <c r="N2944" s="17">
        <v>0.19429477165252201</v>
      </c>
      <c r="O2944" s="17">
        <v>0.196647670074616</v>
      </c>
      <c r="P2944" s="17">
        <v>0.13502358120619801</v>
      </c>
      <c r="Q2944" s="17">
        <v>0.13461205268362</v>
      </c>
      <c r="R2944" s="17"/>
      <c r="S2944" s="17">
        <v>0.15961975990517799</v>
      </c>
      <c r="T2944" s="17">
        <v>0.194950745733493</v>
      </c>
      <c r="U2944" s="17">
        <v>0.221018264199632</v>
      </c>
      <c r="V2944" s="17">
        <v>0.220032795304414</v>
      </c>
      <c r="W2944" s="17">
        <v>0.237864122018553</v>
      </c>
      <c r="X2944" s="17">
        <v>0.165305744010595</v>
      </c>
      <c r="Y2944" s="17">
        <v>0.15924442877973599</v>
      </c>
      <c r="Z2944" s="17">
        <v>5.0566869735479997E-2</v>
      </c>
      <c r="AA2944" s="17">
        <v>0.11052947665091201</v>
      </c>
      <c r="AB2944" s="17">
        <v>0.14785642467781801</v>
      </c>
      <c r="AC2944" s="17">
        <v>0</v>
      </c>
      <c r="AD2944" s="17">
        <v>0.226221903859293</v>
      </c>
      <c r="AE2944" s="17"/>
      <c r="AF2944" s="17">
        <v>0.16947397587281399</v>
      </c>
      <c r="AG2944" s="17">
        <v>0.17256827753443399</v>
      </c>
      <c r="AH2944" s="17">
        <v>0.112198076237695</v>
      </c>
      <c r="AI2944" s="17"/>
      <c r="AJ2944" s="17">
        <v>0.178392236014214</v>
      </c>
      <c r="AK2944" s="17">
        <v>0.197362298459095</v>
      </c>
      <c r="AL2944" s="17">
        <v>0.112501738195594</v>
      </c>
      <c r="AM2944" s="17">
        <v>0</v>
      </c>
      <c r="AN2944" s="17">
        <v>0.130528546711455</v>
      </c>
      <c r="AO2944" s="17"/>
      <c r="AP2944" s="17">
        <v>0.19786849448954799</v>
      </c>
      <c r="AQ2944" s="17">
        <v>0.193664347699462</v>
      </c>
      <c r="AR2944" s="17">
        <v>0.19848930050470401</v>
      </c>
      <c r="AS2944" s="17">
        <v>0.14621592537557301</v>
      </c>
      <c r="AT2944" s="17">
        <v>6.97313989530913E-2</v>
      </c>
      <c r="AU2944" s="17"/>
      <c r="AV2944" s="17">
        <v>0.188253340233589</v>
      </c>
      <c r="AW2944" s="17">
        <v>0.180032358177387</v>
      </c>
      <c r="AX2944" s="17">
        <v>0.16348349895894701</v>
      </c>
      <c r="AY2944" s="17">
        <v>0.185357509721505</v>
      </c>
      <c r="AZ2944" s="17">
        <v>0.17698361472719101</v>
      </c>
      <c r="BA2944" s="17">
        <v>0.100248622259366</v>
      </c>
      <c r="BB2944" s="17"/>
      <c r="BC2944" s="17">
        <v>0.15321007502148401</v>
      </c>
      <c r="BD2944" s="17">
        <v>0.16378688220093701</v>
      </c>
      <c r="BE2944" s="17">
        <v>0.16866432535724499</v>
      </c>
      <c r="BF2944" s="17">
        <v>0.24356449722837201</v>
      </c>
      <c r="BG2944" s="17">
        <v>0.33577915143372</v>
      </c>
    </row>
    <row r="2945" spans="2:59" x14ac:dyDescent="0.35">
      <c r="B2945" t="s">
        <v>803</v>
      </c>
      <c r="C2945" s="17">
        <v>0.10853683223635099</v>
      </c>
      <c r="D2945" s="17">
        <v>9.1086871289843399E-2</v>
      </c>
      <c r="E2945" s="17">
        <v>0.12753706436937001</v>
      </c>
      <c r="F2945" s="17"/>
      <c r="G2945" s="17">
        <v>0.109363819852567</v>
      </c>
      <c r="H2945" s="17">
        <v>0.148070781563889</v>
      </c>
      <c r="I2945" s="17">
        <v>0.107375235634872</v>
      </c>
      <c r="J2945" s="17">
        <v>8.9137707911609396E-2</v>
      </c>
      <c r="K2945" s="17">
        <v>9.1067139119637805E-2</v>
      </c>
      <c r="L2945" s="17">
        <v>0.103023452825639</v>
      </c>
      <c r="M2945" s="17"/>
      <c r="N2945" s="17">
        <v>0.12346683353890001</v>
      </c>
      <c r="O2945" s="17">
        <v>0.102411531032656</v>
      </c>
      <c r="P2945" s="17">
        <v>8.0460130255545395E-2</v>
      </c>
      <c r="Q2945" s="17">
        <v>0.124689461175821</v>
      </c>
      <c r="R2945" s="17"/>
      <c r="S2945" s="17">
        <v>0.15803936329683299</v>
      </c>
      <c r="T2945" s="17">
        <v>0.100185426144818</v>
      </c>
      <c r="U2945" s="17">
        <v>6.7031535350940794E-2</v>
      </c>
      <c r="V2945" s="17">
        <v>0.17253523007996599</v>
      </c>
      <c r="W2945" s="17">
        <v>7.2680712224878194E-2</v>
      </c>
      <c r="X2945" s="17">
        <v>0.110259146236522</v>
      </c>
      <c r="Y2945" s="17">
        <v>3.1221257100180502E-2</v>
      </c>
      <c r="Z2945" s="17">
        <v>9.6574899764652403E-2</v>
      </c>
      <c r="AA2945" s="17">
        <v>0.118718795302763</v>
      </c>
      <c r="AB2945" s="17">
        <v>0.17173830073229199</v>
      </c>
      <c r="AC2945" s="17">
        <v>6.4607737212599894E-2</v>
      </c>
      <c r="AD2945" s="17">
        <v>0</v>
      </c>
      <c r="AE2945" s="17"/>
      <c r="AF2945" s="17">
        <v>0.109641469831034</v>
      </c>
      <c r="AG2945" s="17">
        <v>0.106614941979414</v>
      </c>
      <c r="AH2945" s="17">
        <v>0.12896700315898499</v>
      </c>
      <c r="AI2945" s="17"/>
      <c r="AJ2945" s="17">
        <v>8.9721303537634398E-2</v>
      </c>
      <c r="AK2945" s="17">
        <v>0.10947301621722701</v>
      </c>
      <c r="AL2945" s="17">
        <v>0.181389355596525</v>
      </c>
      <c r="AM2945" s="17">
        <v>0</v>
      </c>
      <c r="AN2945" s="17">
        <v>0.16320928643372601</v>
      </c>
      <c r="AO2945" s="17"/>
      <c r="AP2945" s="17">
        <v>9.7168170829892195E-2</v>
      </c>
      <c r="AQ2945" s="17">
        <v>0.129628353749275</v>
      </c>
      <c r="AR2945" s="17">
        <v>0.118560710397989</v>
      </c>
      <c r="AS2945" s="17">
        <v>9.6678043432991995E-2</v>
      </c>
      <c r="AT2945" s="17">
        <v>8.7429425549288203E-2</v>
      </c>
      <c r="AU2945" s="17"/>
      <c r="AV2945" s="17">
        <v>0.162063475978802</v>
      </c>
      <c r="AW2945" s="17">
        <v>8.5207647733232098E-2</v>
      </c>
      <c r="AX2945" s="17">
        <v>0.10843731917758601</v>
      </c>
      <c r="AY2945" s="17">
        <v>7.9196531563648698E-2</v>
      </c>
      <c r="AZ2945" s="17">
        <v>8.7965240060440097E-2</v>
      </c>
      <c r="BA2945" s="17">
        <v>5.2497963386868199E-2</v>
      </c>
      <c r="BB2945" s="17"/>
      <c r="BC2945" s="17">
        <v>0.108781088686868</v>
      </c>
      <c r="BD2945" s="17">
        <v>6.7247223354049701E-2</v>
      </c>
      <c r="BE2945" s="17">
        <v>0.140904034411414</v>
      </c>
      <c r="BF2945" s="17">
        <v>9.0496806625756807E-2</v>
      </c>
      <c r="BG2945" s="17">
        <v>5.6361330703237497E-2</v>
      </c>
    </row>
    <row r="2946" spans="2:59" x14ac:dyDescent="0.35">
      <c r="B2946" t="s">
        <v>100</v>
      </c>
      <c r="C2946" s="17">
        <v>5.9461076400155799E-2</v>
      </c>
      <c r="D2946" s="17">
        <v>5.2758033839094401E-2</v>
      </c>
      <c r="E2946" s="17">
        <v>6.3351528607577604E-2</v>
      </c>
      <c r="F2946" s="17"/>
      <c r="G2946" s="17">
        <v>3.4271455368600698E-2</v>
      </c>
      <c r="H2946" s="17">
        <v>2.7553009881854801E-2</v>
      </c>
      <c r="I2946" s="17">
        <v>4.25079768543076E-2</v>
      </c>
      <c r="J2946" s="17">
        <v>5.9967530290745502E-2</v>
      </c>
      <c r="K2946" s="17">
        <v>0.103126726354531</v>
      </c>
      <c r="L2946" s="17">
        <v>8.3992132767454097E-2</v>
      </c>
      <c r="M2946" s="17"/>
      <c r="N2946" s="17">
        <v>2.5095111172530001E-2</v>
      </c>
      <c r="O2946" s="17">
        <v>8.4200064458460996E-2</v>
      </c>
      <c r="P2946" s="17">
        <v>5.6026611049054903E-2</v>
      </c>
      <c r="Q2946" s="17">
        <v>7.3616137826968006E-2</v>
      </c>
      <c r="R2946" s="17"/>
      <c r="S2946" s="17">
        <v>3.3849797551953997E-2</v>
      </c>
      <c r="T2946" s="17">
        <v>8.0983136419795404E-2</v>
      </c>
      <c r="U2946" s="17">
        <v>1.74783138358852E-2</v>
      </c>
      <c r="V2946" s="17">
        <v>2.4255223446419599E-2</v>
      </c>
      <c r="W2946" s="17">
        <v>9.3995461479658898E-2</v>
      </c>
      <c r="X2946" s="17">
        <v>8.2407083090431904E-2</v>
      </c>
      <c r="Y2946" s="17">
        <v>1.47527978295783E-2</v>
      </c>
      <c r="Z2946" s="17">
        <v>0.107254819092402</v>
      </c>
      <c r="AA2946" s="17">
        <v>7.5827497015734699E-2</v>
      </c>
      <c r="AB2946" s="17">
        <v>4.7324448243875501E-2</v>
      </c>
      <c r="AC2946" s="17">
        <v>0.10468950885903</v>
      </c>
      <c r="AD2946" s="17">
        <v>0.15776415288602699</v>
      </c>
      <c r="AE2946" s="17"/>
      <c r="AF2946" s="17">
        <v>6.4054574272467302E-2</v>
      </c>
      <c r="AG2946" s="17">
        <v>5.6074172177487801E-2</v>
      </c>
      <c r="AH2946" s="17">
        <v>6.3093337445681602E-2</v>
      </c>
      <c r="AI2946" s="17"/>
      <c r="AJ2946" s="17">
        <v>5.7773074289818399E-2</v>
      </c>
      <c r="AK2946" s="17">
        <v>4.43801657063915E-2</v>
      </c>
      <c r="AL2946" s="17">
        <v>0</v>
      </c>
      <c r="AM2946" s="17">
        <v>0</v>
      </c>
      <c r="AN2946" s="17">
        <v>0.107604274624243</v>
      </c>
      <c r="AO2946" s="17"/>
      <c r="AP2946" s="17">
        <v>5.4533565857649298E-2</v>
      </c>
      <c r="AQ2946" s="17">
        <v>3.5950271474025998E-2</v>
      </c>
      <c r="AR2946" s="17">
        <v>4.1176403348737102E-2</v>
      </c>
      <c r="AS2946" s="17">
        <v>9.87857974407646E-2</v>
      </c>
      <c r="AT2946" s="17">
        <v>5.2522600764295602E-2</v>
      </c>
      <c r="AU2946" s="17"/>
      <c r="AV2946" s="17">
        <v>2.5247998480586901E-2</v>
      </c>
      <c r="AW2946" s="17">
        <v>6.5232916879839495E-2</v>
      </c>
      <c r="AX2946" s="17">
        <v>3.43986793945266E-2</v>
      </c>
      <c r="AY2946" s="17">
        <v>5.4985410700053403E-2</v>
      </c>
      <c r="AZ2946" s="17">
        <v>9.4260844498500695E-2</v>
      </c>
      <c r="BA2946" s="17">
        <v>8.6375950055338699E-2</v>
      </c>
      <c r="BB2946" s="17"/>
      <c r="BC2946" s="17">
        <v>0.108513752021141</v>
      </c>
      <c r="BD2946" s="17">
        <v>6.9594429281632203E-2</v>
      </c>
      <c r="BE2946" s="17">
        <v>2.6945397090821301E-2</v>
      </c>
      <c r="BF2946" s="17">
        <v>1.41878860088632E-2</v>
      </c>
      <c r="BG2946" s="17">
        <v>0</v>
      </c>
    </row>
    <row r="2947" spans="2:59" x14ac:dyDescent="0.35">
      <c r="C2947" s="17"/>
      <c r="D2947" s="17"/>
      <c r="E2947" s="17"/>
      <c r="F2947" s="17"/>
      <c r="G2947" s="17"/>
      <c r="H2947" s="17"/>
      <c r="I2947" s="17"/>
      <c r="J2947" s="17"/>
      <c r="K2947" s="17"/>
      <c r="L2947" s="17"/>
      <c r="M2947" s="17"/>
      <c r="N2947" s="17"/>
      <c r="O2947" s="17"/>
      <c r="P2947" s="17"/>
      <c r="Q2947" s="17"/>
      <c r="R2947" s="17"/>
      <c r="S2947" s="17"/>
      <c r="T2947" s="17"/>
      <c r="U2947" s="17"/>
      <c r="V2947" s="17"/>
      <c r="W2947" s="17"/>
      <c r="X2947" s="17"/>
      <c r="Y2947" s="17"/>
      <c r="Z2947" s="17"/>
      <c r="AA2947" s="17"/>
      <c r="AB2947" s="17"/>
      <c r="AC2947" s="17"/>
      <c r="AD2947" s="17"/>
      <c r="AE2947" s="17"/>
      <c r="AF2947" s="17"/>
      <c r="AG2947" s="17"/>
      <c r="AH2947" s="17"/>
      <c r="AI2947" s="17"/>
      <c r="AJ2947" s="17"/>
      <c r="AK2947" s="17"/>
      <c r="AL2947" s="17"/>
      <c r="AM2947" s="17"/>
      <c r="AN2947" s="17"/>
      <c r="AO2947" s="17"/>
      <c r="AP2947" s="17"/>
      <c r="AQ2947" s="17"/>
      <c r="AR2947" s="17"/>
      <c r="AS2947" s="17"/>
      <c r="AT2947" s="17"/>
      <c r="AU2947" s="17"/>
      <c r="AV2947" s="17"/>
      <c r="AW2947" s="17"/>
      <c r="AX2947" s="17"/>
      <c r="AY2947" s="17"/>
      <c r="AZ2947" s="17"/>
      <c r="BA2947" s="17"/>
      <c r="BB2947" s="17"/>
      <c r="BC2947" s="17"/>
      <c r="BD2947" s="17"/>
      <c r="BE2947" s="17"/>
      <c r="BF2947" s="17"/>
      <c r="BG2947" s="17"/>
    </row>
    <row r="2948" spans="2:59" x14ac:dyDescent="0.35">
      <c r="B2948" s="6" t="s">
        <v>825</v>
      </c>
      <c r="C2948" s="17"/>
      <c r="D2948" s="17"/>
      <c r="E2948" s="17"/>
      <c r="F2948" s="17"/>
      <c r="G2948" s="17"/>
      <c r="H2948" s="17"/>
      <c r="I2948" s="17"/>
      <c r="J2948" s="17"/>
      <c r="K2948" s="17"/>
      <c r="L2948" s="17"/>
      <c r="M2948" s="17"/>
      <c r="N2948" s="17"/>
      <c r="O2948" s="17"/>
      <c r="P2948" s="17"/>
      <c r="Q2948" s="17"/>
      <c r="R2948" s="17"/>
      <c r="S2948" s="17"/>
      <c r="T2948" s="17"/>
      <c r="U2948" s="17"/>
      <c r="V2948" s="17"/>
      <c r="W2948" s="17"/>
      <c r="X2948" s="17"/>
      <c r="Y2948" s="17"/>
      <c r="Z2948" s="17"/>
      <c r="AA2948" s="17"/>
      <c r="AB2948" s="17"/>
      <c r="AC2948" s="17"/>
      <c r="AD2948" s="17"/>
      <c r="AE2948" s="17"/>
      <c r="AF2948" s="17"/>
      <c r="AG2948" s="17"/>
      <c r="AH2948" s="17"/>
      <c r="AI2948" s="17"/>
      <c r="AJ2948" s="17"/>
      <c r="AK2948" s="17"/>
      <c r="AL2948" s="17"/>
      <c r="AM2948" s="17"/>
      <c r="AN2948" s="17"/>
      <c r="AO2948" s="17"/>
      <c r="AP2948" s="17"/>
      <c r="AQ2948" s="17"/>
      <c r="AR2948" s="17"/>
      <c r="AS2948" s="17"/>
      <c r="AT2948" s="17"/>
      <c r="AU2948" s="17"/>
      <c r="AV2948" s="17"/>
      <c r="AW2948" s="17"/>
      <c r="AX2948" s="17"/>
      <c r="AY2948" s="17"/>
      <c r="AZ2948" s="17"/>
      <c r="BA2948" s="17"/>
      <c r="BB2948" s="17"/>
      <c r="BC2948" s="17"/>
      <c r="BD2948" s="17"/>
      <c r="BE2948" s="17"/>
      <c r="BF2948" s="17"/>
      <c r="BG2948" s="17"/>
    </row>
    <row r="2949" spans="2:59" x14ac:dyDescent="0.35">
      <c r="B2949" s="24" t="s">
        <v>724</v>
      </c>
      <c r="C2949" s="17"/>
      <c r="D2949" s="17"/>
      <c r="E2949" s="17"/>
      <c r="F2949" s="17"/>
      <c r="G2949" s="17"/>
      <c r="H2949" s="17"/>
      <c r="I2949" s="17"/>
      <c r="J2949" s="17"/>
      <c r="K2949" s="17"/>
      <c r="L2949" s="17"/>
      <c r="M2949" s="17"/>
      <c r="N2949" s="17"/>
      <c r="O2949" s="17"/>
      <c r="P2949" s="17"/>
      <c r="Q2949" s="17"/>
      <c r="R2949" s="17"/>
      <c r="S2949" s="17"/>
      <c r="T2949" s="17"/>
      <c r="U2949" s="17"/>
      <c r="V2949" s="17"/>
      <c r="W2949" s="17"/>
      <c r="X2949" s="17"/>
      <c r="Y2949" s="17"/>
      <c r="Z2949" s="17"/>
      <c r="AA2949" s="17"/>
      <c r="AB2949" s="17"/>
      <c r="AC2949" s="17"/>
      <c r="AD2949" s="17"/>
      <c r="AE2949" s="17"/>
      <c r="AF2949" s="17"/>
      <c r="AG2949" s="17"/>
      <c r="AH2949" s="17"/>
      <c r="AI2949" s="17"/>
      <c r="AJ2949" s="17"/>
      <c r="AK2949" s="17"/>
      <c r="AL2949" s="17"/>
      <c r="AM2949" s="17"/>
      <c r="AN2949" s="17"/>
      <c r="AO2949" s="17"/>
      <c r="AP2949" s="17"/>
      <c r="AQ2949" s="17"/>
      <c r="AR2949" s="17"/>
      <c r="AS2949" s="17"/>
      <c r="AT2949" s="17"/>
      <c r="AU2949" s="17"/>
      <c r="AV2949" s="17"/>
      <c r="AW2949" s="17"/>
      <c r="AX2949" s="17"/>
      <c r="AY2949" s="17"/>
      <c r="AZ2949" s="17"/>
      <c r="BA2949" s="17"/>
      <c r="BB2949" s="17"/>
      <c r="BC2949" s="17"/>
      <c r="BD2949" s="17"/>
      <c r="BE2949" s="17"/>
      <c r="BF2949" s="17"/>
      <c r="BG2949" s="17"/>
    </row>
    <row r="2950" spans="2:59" x14ac:dyDescent="0.35">
      <c r="B2950" t="s">
        <v>802</v>
      </c>
      <c r="C2950" s="17">
        <v>2.1612165346203301E-2</v>
      </c>
      <c r="D2950" s="17">
        <v>2.50142835592168E-2</v>
      </c>
      <c r="E2950" s="17">
        <v>1.8388463778087699E-2</v>
      </c>
      <c r="F2950" s="17"/>
      <c r="G2950" s="17">
        <v>9.7432266711751994E-3</v>
      </c>
      <c r="H2950" s="17">
        <v>1.62630375908061E-2</v>
      </c>
      <c r="I2950" s="17">
        <v>3.27769362800771E-2</v>
      </c>
      <c r="J2950" s="17">
        <v>9.3350043195451395E-3</v>
      </c>
      <c r="K2950" s="17">
        <v>2.9154787223814999E-2</v>
      </c>
      <c r="L2950" s="17">
        <v>2.8040005556792601E-2</v>
      </c>
      <c r="M2950" s="17"/>
      <c r="N2950" s="17">
        <v>1.1258140655551601E-2</v>
      </c>
      <c r="O2950" s="17">
        <v>2.2452943962477899E-2</v>
      </c>
      <c r="P2950" s="17">
        <v>2.5251029642977599E-2</v>
      </c>
      <c r="Q2950" s="17">
        <v>2.8213827931482499E-2</v>
      </c>
      <c r="R2950" s="17"/>
      <c r="S2950" s="17">
        <v>1.09355721071235E-2</v>
      </c>
      <c r="T2950" s="17">
        <v>2.29372158211925E-2</v>
      </c>
      <c r="U2950" s="17">
        <v>1.96447500564302E-2</v>
      </c>
      <c r="V2950" s="17">
        <v>3.01830837485304E-2</v>
      </c>
      <c r="W2950" s="17">
        <v>6.4524123677985795E-2</v>
      </c>
      <c r="X2950" s="17">
        <v>0</v>
      </c>
      <c r="Y2950" s="17">
        <v>6.19848407001772E-2</v>
      </c>
      <c r="Z2950" s="17">
        <v>4.2973938180399497E-2</v>
      </c>
      <c r="AA2950" s="17">
        <v>0</v>
      </c>
      <c r="AB2950" s="17">
        <v>0</v>
      </c>
      <c r="AC2950" s="17">
        <v>0</v>
      </c>
      <c r="AD2950" s="17">
        <v>5.6977389195363201E-2</v>
      </c>
      <c r="AE2950" s="17"/>
      <c r="AF2950" s="17">
        <v>4.1350666746911201E-2</v>
      </c>
      <c r="AG2950" s="17">
        <v>1.4556324743411101E-2</v>
      </c>
      <c r="AH2950" s="17">
        <v>9.5107240795696702E-3</v>
      </c>
      <c r="AI2950" s="17"/>
      <c r="AJ2950" s="17">
        <v>3.64363293480095E-2</v>
      </c>
      <c r="AK2950" s="17">
        <v>5.1256377625520299E-3</v>
      </c>
      <c r="AL2950" s="17">
        <v>0</v>
      </c>
      <c r="AM2950" s="17">
        <v>0.117014345581497</v>
      </c>
      <c r="AN2950" s="17">
        <v>4.4098843926797297E-2</v>
      </c>
      <c r="AO2950" s="17"/>
      <c r="AP2950" s="17">
        <v>4.27424799777174E-2</v>
      </c>
      <c r="AQ2950" s="17">
        <v>5.3726675792626303E-3</v>
      </c>
      <c r="AR2950" s="17">
        <v>0</v>
      </c>
      <c r="AS2950" s="17">
        <v>3.99763913148245E-2</v>
      </c>
      <c r="AT2950" s="17">
        <v>0</v>
      </c>
      <c r="AU2950" s="17"/>
      <c r="AV2950" s="17">
        <v>0</v>
      </c>
      <c r="AW2950" s="17">
        <v>3.3012955011064597E-2</v>
      </c>
      <c r="AX2950" s="17">
        <v>1.7070476553582899E-2</v>
      </c>
      <c r="AY2950" s="17">
        <v>5.0354340474627203E-2</v>
      </c>
      <c r="AZ2950" s="17">
        <v>0</v>
      </c>
      <c r="BA2950" s="17">
        <v>0</v>
      </c>
      <c r="BB2950" s="17"/>
      <c r="BC2950" s="17">
        <v>3.1317128346344703E-2</v>
      </c>
      <c r="BD2950" s="17">
        <v>0</v>
      </c>
      <c r="BE2950" s="17">
        <v>1.6998515392561801E-2</v>
      </c>
      <c r="BF2950" s="17">
        <v>1.15318618302661E-2</v>
      </c>
      <c r="BG2950" s="17">
        <v>6.5232703673366005E-2</v>
      </c>
    </row>
    <row r="2951" spans="2:59" x14ac:dyDescent="0.35">
      <c r="B2951" t="s">
        <v>598</v>
      </c>
      <c r="C2951" s="17">
        <v>3.0306087410966499E-2</v>
      </c>
      <c r="D2951" s="17">
        <v>2.9807963310883999E-2</v>
      </c>
      <c r="E2951" s="17">
        <v>3.1154214931033899E-2</v>
      </c>
      <c r="F2951" s="17"/>
      <c r="G2951" s="17">
        <v>1.04891036577724E-2</v>
      </c>
      <c r="H2951" s="17">
        <v>2.9634400930607801E-2</v>
      </c>
      <c r="I2951" s="17">
        <v>2.6893381876970102E-2</v>
      </c>
      <c r="J2951" s="17">
        <v>2.2137233902314299E-2</v>
      </c>
      <c r="K2951" s="17">
        <v>4.8165043469879501E-2</v>
      </c>
      <c r="L2951" s="17">
        <v>3.9605549478972199E-2</v>
      </c>
      <c r="M2951" s="17"/>
      <c r="N2951" s="17">
        <v>4.5933517818197399E-2</v>
      </c>
      <c r="O2951" s="17">
        <v>2.0606162433007901E-2</v>
      </c>
      <c r="P2951" s="17">
        <v>2.9802538186492599E-2</v>
      </c>
      <c r="Q2951" s="17">
        <v>2.42043327397174E-2</v>
      </c>
      <c r="R2951" s="17"/>
      <c r="S2951" s="17">
        <v>2.3822531814217E-2</v>
      </c>
      <c r="T2951" s="17">
        <v>2.42729334338735E-2</v>
      </c>
      <c r="U2951" s="17">
        <v>3.5872196076535301E-2</v>
      </c>
      <c r="V2951" s="17">
        <v>2.1692568946953501E-2</v>
      </c>
      <c r="W2951" s="17">
        <v>2.2799159456226601E-2</v>
      </c>
      <c r="X2951" s="17">
        <v>0</v>
      </c>
      <c r="Y2951" s="17">
        <v>5.3896764515820698E-2</v>
      </c>
      <c r="Z2951" s="17">
        <v>0</v>
      </c>
      <c r="AA2951" s="17">
        <v>3.6423924160708498E-2</v>
      </c>
      <c r="AB2951" s="17">
        <v>8.4126854050950106E-2</v>
      </c>
      <c r="AC2951" s="17">
        <v>0</v>
      </c>
      <c r="AD2951" s="17">
        <v>0</v>
      </c>
      <c r="AE2951" s="17"/>
      <c r="AF2951" s="17">
        <v>2.21940924227431E-2</v>
      </c>
      <c r="AG2951" s="17">
        <v>4.6039300633315197E-2</v>
      </c>
      <c r="AH2951" s="17">
        <v>1.20915793164196E-2</v>
      </c>
      <c r="AI2951" s="17"/>
      <c r="AJ2951" s="17">
        <v>1.84339188766326E-2</v>
      </c>
      <c r="AK2951" s="17">
        <v>2.18857428946676E-2</v>
      </c>
      <c r="AL2951" s="17">
        <v>9.4728975377685307E-2</v>
      </c>
      <c r="AM2951" s="17">
        <v>0</v>
      </c>
      <c r="AN2951" s="17">
        <v>1.74963101865168E-2</v>
      </c>
      <c r="AO2951" s="17"/>
      <c r="AP2951" s="17">
        <v>1.8411946779954998E-2</v>
      </c>
      <c r="AQ2951" s="17">
        <v>3.7340398213588803E-2</v>
      </c>
      <c r="AR2951" s="17">
        <v>5.5731286413311099E-2</v>
      </c>
      <c r="AS2951" s="17">
        <v>3.3777424741353E-2</v>
      </c>
      <c r="AT2951" s="17">
        <v>0</v>
      </c>
      <c r="AU2951" s="17"/>
      <c r="AV2951" s="17">
        <v>5.2260344304740199E-2</v>
      </c>
      <c r="AW2951" s="17">
        <v>3.0961499058426E-2</v>
      </c>
      <c r="AX2951" s="17">
        <v>2.9921336018169001E-2</v>
      </c>
      <c r="AY2951" s="17">
        <v>1.7569321397024201E-2</v>
      </c>
      <c r="AZ2951" s="17">
        <v>0</v>
      </c>
      <c r="BA2951" s="17">
        <v>3.1621423198961503E-2</v>
      </c>
      <c r="BB2951" s="17"/>
      <c r="BC2951" s="17">
        <v>1.18025680898646E-2</v>
      </c>
      <c r="BD2951" s="17">
        <v>2.9101354371495702E-2</v>
      </c>
      <c r="BE2951" s="17">
        <v>4.6170138507696599E-2</v>
      </c>
      <c r="BF2951" s="17">
        <v>2.3828491700651201E-2</v>
      </c>
      <c r="BG2951" s="17">
        <v>0</v>
      </c>
    </row>
    <row r="2952" spans="2:59" x14ac:dyDescent="0.35">
      <c r="B2952" t="s">
        <v>692</v>
      </c>
      <c r="C2952" s="17">
        <v>6.2604425024605795E-2</v>
      </c>
      <c r="D2952" s="17">
        <v>6.2281463577127702E-2</v>
      </c>
      <c r="E2952" s="17">
        <v>6.3637026259381196E-2</v>
      </c>
      <c r="F2952" s="17"/>
      <c r="G2952" s="17">
        <v>4.2567542240663198E-2</v>
      </c>
      <c r="H2952" s="17">
        <v>3.08963628876271E-2</v>
      </c>
      <c r="I2952" s="17">
        <v>9.5646878043568501E-2</v>
      </c>
      <c r="J2952" s="17">
        <v>0.115459424180024</v>
      </c>
      <c r="K2952" s="17">
        <v>3.7874295462801202E-2</v>
      </c>
      <c r="L2952" s="17">
        <v>5.54081407857017E-2</v>
      </c>
      <c r="M2952" s="17"/>
      <c r="N2952" s="17">
        <v>5.79380854946593E-2</v>
      </c>
      <c r="O2952" s="17">
        <v>6.3871129090450701E-2</v>
      </c>
      <c r="P2952" s="17">
        <v>6.1899678647104397E-2</v>
      </c>
      <c r="Q2952" s="17">
        <v>6.6828682670233799E-2</v>
      </c>
      <c r="R2952" s="17"/>
      <c r="S2952" s="17">
        <v>4.2040641572459903E-2</v>
      </c>
      <c r="T2952" s="17">
        <v>3.5946840101255699E-2</v>
      </c>
      <c r="U2952" s="17">
        <v>9.2766322128111797E-2</v>
      </c>
      <c r="V2952" s="17">
        <v>4.1089797209341E-2</v>
      </c>
      <c r="W2952" s="17">
        <v>8.4438853697346994E-2</v>
      </c>
      <c r="X2952" s="17">
        <v>0.11431657465178401</v>
      </c>
      <c r="Y2952" s="17">
        <v>3.0286331944636601E-2</v>
      </c>
      <c r="Z2952" s="17">
        <v>0</v>
      </c>
      <c r="AA2952" s="17">
        <v>8.97644269482369E-2</v>
      </c>
      <c r="AB2952" s="17">
        <v>4.5504928310906301E-2</v>
      </c>
      <c r="AC2952" s="17">
        <v>0.14908504813287199</v>
      </c>
      <c r="AD2952" s="17">
        <v>0</v>
      </c>
      <c r="AE2952" s="17"/>
      <c r="AF2952" s="17">
        <v>7.7694079116975998E-2</v>
      </c>
      <c r="AG2952" s="17">
        <v>5.5100942958787001E-2</v>
      </c>
      <c r="AH2952" s="17">
        <v>5.4271624330764399E-2</v>
      </c>
      <c r="AI2952" s="17"/>
      <c r="AJ2952" s="17">
        <v>7.5370001801075198E-2</v>
      </c>
      <c r="AK2952" s="17">
        <v>6.9013020872330896E-2</v>
      </c>
      <c r="AL2952" s="17">
        <v>6.7006198958449198E-2</v>
      </c>
      <c r="AM2952" s="17">
        <v>0</v>
      </c>
      <c r="AN2952" s="17">
        <v>7.0802025902813398E-2</v>
      </c>
      <c r="AO2952" s="17"/>
      <c r="AP2952" s="17">
        <v>7.3620596019057502E-2</v>
      </c>
      <c r="AQ2952" s="17">
        <v>5.73472121188007E-2</v>
      </c>
      <c r="AR2952" s="17">
        <v>4.64362056174972E-2</v>
      </c>
      <c r="AS2952" s="17">
        <v>5.4742788558296701E-2</v>
      </c>
      <c r="AT2952" s="17">
        <v>0.10692940767649201</v>
      </c>
      <c r="AU2952" s="17"/>
      <c r="AV2952" s="17">
        <v>5.6180002225704601E-2</v>
      </c>
      <c r="AW2952" s="17">
        <v>7.0741982357405905E-2</v>
      </c>
      <c r="AX2952" s="17">
        <v>8.0017537650030196E-2</v>
      </c>
      <c r="AY2952" s="17">
        <v>6.3314013574629499E-2</v>
      </c>
      <c r="AZ2952" s="17">
        <v>5.2758805657889603E-2</v>
      </c>
      <c r="BA2952" s="17">
        <v>7.7468344506275003E-2</v>
      </c>
      <c r="BB2952" s="17"/>
      <c r="BC2952" s="17">
        <v>5.9003151274052097E-2</v>
      </c>
      <c r="BD2952" s="17">
        <v>8.0081011350780898E-2</v>
      </c>
      <c r="BE2952" s="17">
        <v>6.7357581159097596E-2</v>
      </c>
      <c r="BF2952" s="17">
        <v>5.7385673082455103E-2</v>
      </c>
      <c r="BG2952" s="17">
        <v>0</v>
      </c>
    </row>
    <row r="2953" spans="2:59" x14ac:dyDescent="0.35">
      <c r="B2953" t="s">
        <v>691</v>
      </c>
      <c r="C2953" s="17">
        <v>0.222389425154744</v>
      </c>
      <c r="D2953" s="17">
        <v>0.23352781646050999</v>
      </c>
      <c r="E2953" s="17">
        <v>0.21353913842593999</v>
      </c>
      <c r="F2953" s="17"/>
      <c r="G2953" s="17">
        <v>0.24328940120529199</v>
      </c>
      <c r="H2953" s="17">
        <v>0.23203977341423901</v>
      </c>
      <c r="I2953" s="17">
        <v>0.218063139714197</v>
      </c>
      <c r="J2953" s="17">
        <v>0.201180087789293</v>
      </c>
      <c r="K2953" s="17">
        <v>0.201233424422609</v>
      </c>
      <c r="L2953" s="17">
        <v>0.234541362537658</v>
      </c>
      <c r="M2953" s="17"/>
      <c r="N2953" s="17">
        <v>0.233169229708732</v>
      </c>
      <c r="O2953" s="17">
        <v>0.227098867068007</v>
      </c>
      <c r="P2953" s="17">
        <v>0.221447764200356</v>
      </c>
      <c r="Q2953" s="17">
        <v>0.20735990611322799</v>
      </c>
      <c r="R2953" s="17"/>
      <c r="S2953" s="17">
        <v>0.20652098740539901</v>
      </c>
      <c r="T2953" s="17">
        <v>0.23668662905742699</v>
      </c>
      <c r="U2953" s="17">
        <v>0.14752848643834901</v>
      </c>
      <c r="V2953" s="17">
        <v>0.25087444453283397</v>
      </c>
      <c r="W2953" s="17">
        <v>0.123140768910425</v>
      </c>
      <c r="X2953" s="17">
        <v>0.28564981512301701</v>
      </c>
      <c r="Y2953" s="17">
        <v>0.28865093948880499</v>
      </c>
      <c r="Z2953" s="17">
        <v>0.20621679718356001</v>
      </c>
      <c r="AA2953" s="17">
        <v>0.20860803034485501</v>
      </c>
      <c r="AB2953" s="17">
        <v>0.20828282621296801</v>
      </c>
      <c r="AC2953" s="17">
        <v>0.261200211248793</v>
      </c>
      <c r="AD2953" s="17">
        <v>0.26306167656197299</v>
      </c>
      <c r="AE2953" s="17"/>
      <c r="AF2953" s="17">
        <v>0.22572261222644199</v>
      </c>
      <c r="AG2953" s="17">
        <v>0.20909396374726</v>
      </c>
      <c r="AH2953" s="17">
        <v>0.252796559989659</v>
      </c>
      <c r="AI2953" s="17"/>
      <c r="AJ2953" s="17">
        <v>0.22738133841427299</v>
      </c>
      <c r="AK2953" s="17">
        <v>0.162763049344403</v>
      </c>
      <c r="AL2953" s="17">
        <v>0.176714486234058</v>
      </c>
      <c r="AM2953" s="17">
        <v>0.66950612788030595</v>
      </c>
      <c r="AN2953" s="17">
        <v>0.29464424922681398</v>
      </c>
      <c r="AO2953" s="17"/>
      <c r="AP2953" s="17">
        <v>0.22657280657408599</v>
      </c>
      <c r="AQ2953" s="17">
        <v>0.159446675136035</v>
      </c>
      <c r="AR2953" s="17">
        <v>0.25635069512522102</v>
      </c>
      <c r="AS2953" s="17">
        <v>0.26852536542265998</v>
      </c>
      <c r="AT2953" s="17">
        <v>0.22498666447513199</v>
      </c>
      <c r="AU2953" s="17"/>
      <c r="AV2953" s="17">
        <v>0.14732917811731899</v>
      </c>
      <c r="AW2953" s="17">
        <v>0.197339756684067</v>
      </c>
      <c r="AX2953" s="17">
        <v>0.27240320929483203</v>
      </c>
      <c r="AY2953" s="17">
        <v>0.27348176905629801</v>
      </c>
      <c r="AZ2953" s="17">
        <v>0.20555211603033099</v>
      </c>
      <c r="BA2953" s="17">
        <v>0.26668719597552698</v>
      </c>
      <c r="BB2953" s="17"/>
      <c r="BC2953" s="17">
        <v>0.183922631422059</v>
      </c>
      <c r="BD2953" s="17">
        <v>0.23718997475423001</v>
      </c>
      <c r="BE2953" s="17">
        <v>0.22014717801783901</v>
      </c>
      <c r="BF2953" s="17">
        <v>0.204947239035604</v>
      </c>
      <c r="BG2953" s="17">
        <v>0.20579155183692099</v>
      </c>
    </row>
    <row r="2954" spans="2:59" x14ac:dyDescent="0.35">
      <c r="B2954" t="s">
        <v>690</v>
      </c>
      <c r="C2954" s="17">
        <v>0.28939610440001201</v>
      </c>
      <c r="D2954" s="17">
        <v>0.25626693971069903</v>
      </c>
      <c r="E2954" s="17">
        <v>0.32640499358846797</v>
      </c>
      <c r="F2954" s="17"/>
      <c r="G2954" s="17">
        <v>0.33951462976860203</v>
      </c>
      <c r="H2954" s="17">
        <v>0.24438461813861501</v>
      </c>
      <c r="I2954" s="17">
        <v>0.30041949882401098</v>
      </c>
      <c r="J2954" s="17">
        <v>0.26492501396266399</v>
      </c>
      <c r="K2954" s="17">
        <v>0.30654055360385901</v>
      </c>
      <c r="L2954" s="17">
        <v>0.28902712065341002</v>
      </c>
      <c r="M2954" s="17"/>
      <c r="N2954" s="17">
        <v>0.27182610354131698</v>
      </c>
      <c r="O2954" s="17">
        <v>0.26109119249581902</v>
      </c>
      <c r="P2954" s="17">
        <v>0.30452587969678802</v>
      </c>
      <c r="Q2954" s="17">
        <v>0.32207908077712399</v>
      </c>
      <c r="R2954" s="17"/>
      <c r="S2954" s="17">
        <v>0.26119090529949701</v>
      </c>
      <c r="T2954" s="17">
        <v>0.27210809086180199</v>
      </c>
      <c r="U2954" s="17">
        <v>0.39749941747682899</v>
      </c>
      <c r="V2954" s="17">
        <v>0.30079155288357801</v>
      </c>
      <c r="W2954" s="17">
        <v>0.37530484814379</v>
      </c>
      <c r="X2954" s="17">
        <v>0.31864643601843601</v>
      </c>
      <c r="Y2954" s="17">
        <v>0.24359686671028599</v>
      </c>
      <c r="Z2954" s="17">
        <v>0.33019103747689899</v>
      </c>
      <c r="AA2954" s="17">
        <v>0.24404819274867701</v>
      </c>
      <c r="AB2954" s="17">
        <v>0.26614607191338302</v>
      </c>
      <c r="AC2954" s="17">
        <v>0.20658488428934399</v>
      </c>
      <c r="AD2954" s="17">
        <v>0.29166702161123298</v>
      </c>
      <c r="AE2954" s="17"/>
      <c r="AF2954" s="17">
        <v>0.26303485885870098</v>
      </c>
      <c r="AG2954" s="17">
        <v>0.28725889325179998</v>
      </c>
      <c r="AH2954" s="17">
        <v>0.315642362791346</v>
      </c>
      <c r="AI2954" s="17"/>
      <c r="AJ2954" s="17">
        <v>0.28309341020283602</v>
      </c>
      <c r="AK2954" s="17">
        <v>0.31204290660392298</v>
      </c>
      <c r="AL2954" s="17">
        <v>0.35528139839450701</v>
      </c>
      <c r="AM2954" s="17">
        <v>0.21347952653819799</v>
      </c>
      <c r="AN2954" s="17">
        <v>0.27408895404835198</v>
      </c>
      <c r="AO2954" s="17"/>
      <c r="AP2954" s="17">
        <v>0.27235538774659401</v>
      </c>
      <c r="AQ2954" s="17">
        <v>0.28126559982522198</v>
      </c>
      <c r="AR2954" s="17">
        <v>0.30885018647853602</v>
      </c>
      <c r="AS2954" s="17">
        <v>0.28578440803753702</v>
      </c>
      <c r="AT2954" s="17">
        <v>0.32869657169965499</v>
      </c>
      <c r="AU2954" s="17"/>
      <c r="AV2954" s="17">
        <v>0.30146504931411899</v>
      </c>
      <c r="AW2954" s="17">
        <v>0.29810033751970699</v>
      </c>
      <c r="AX2954" s="17">
        <v>0.30168101128096703</v>
      </c>
      <c r="AY2954" s="17">
        <v>0.24501277682361799</v>
      </c>
      <c r="AZ2954" s="17">
        <v>0.329622118630642</v>
      </c>
      <c r="BA2954" s="17">
        <v>0.33110100014211502</v>
      </c>
      <c r="BB2954" s="17"/>
      <c r="BC2954" s="17">
        <v>0.29616337386861602</v>
      </c>
      <c r="BD2954" s="17">
        <v>0.30542843582406698</v>
      </c>
      <c r="BE2954" s="17">
        <v>0.29481967314441898</v>
      </c>
      <c r="BF2954" s="17">
        <v>0.306559073934698</v>
      </c>
      <c r="BG2954" s="17">
        <v>0.152046736171698</v>
      </c>
    </row>
    <row r="2955" spans="2:59" x14ac:dyDescent="0.35">
      <c r="B2955" t="s">
        <v>689</v>
      </c>
      <c r="C2955" s="17">
        <v>0.16644276455162199</v>
      </c>
      <c r="D2955" s="17">
        <v>0.176723031397191</v>
      </c>
      <c r="E2955" s="17">
        <v>0.15783815468358101</v>
      </c>
      <c r="F2955" s="17"/>
      <c r="G2955" s="17">
        <v>0.163634547476503</v>
      </c>
      <c r="H2955" s="17">
        <v>0.21928084267313899</v>
      </c>
      <c r="I2955" s="17">
        <v>0.129362190346722</v>
      </c>
      <c r="J2955" s="17">
        <v>0.14473274666080299</v>
      </c>
      <c r="K2955" s="17">
        <v>0.148791827796766</v>
      </c>
      <c r="L2955" s="17">
        <v>0.18335512476065099</v>
      </c>
      <c r="M2955" s="17"/>
      <c r="N2955" s="17">
        <v>0.16229706985450601</v>
      </c>
      <c r="O2955" s="17">
        <v>0.185702565413641</v>
      </c>
      <c r="P2955" s="17">
        <v>0.183605952645648</v>
      </c>
      <c r="Q2955" s="17">
        <v>0.13593451582195201</v>
      </c>
      <c r="R2955" s="17"/>
      <c r="S2955" s="17">
        <v>0.22203099039108001</v>
      </c>
      <c r="T2955" s="17">
        <v>0.20891570370134799</v>
      </c>
      <c r="U2955" s="17">
        <v>0.186229258822912</v>
      </c>
      <c r="V2955" s="17">
        <v>8.8078115967836199E-2</v>
      </c>
      <c r="W2955" s="17">
        <v>0.105878963124801</v>
      </c>
      <c r="X2955" s="17">
        <v>0.106120774205075</v>
      </c>
      <c r="Y2955" s="17">
        <v>0.210156595433454</v>
      </c>
      <c r="Z2955" s="17">
        <v>0.231340545812276</v>
      </c>
      <c r="AA2955" s="17">
        <v>0.11867781559231</v>
      </c>
      <c r="AB2955" s="17">
        <v>0.17997964915064299</v>
      </c>
      <c r="AC2955" s="17">
        <v>0.19037560880134899</v>
      </c>
      <c r="AD2955" s="17">
        <v>0.162235158855042</v>
      </c>
      <c r="AE2955" s="17"/>
      <c r="AF2955" s="17">
        <v>0.16183381109529299</v>
      </c>
      <c r="AG2955" s="17">
        <v>0.17563502638248599</v>
      </c>
      <c r="AH2955" s="17">
        <v>0.14820472878035201</v>
      </c>
      <c r="AI2955" s="17"/>
      <c r="AJ2955" s="17">
        <v>0.17275281971715001</v>
      </c>
      <c r="AK2955" s="17">
        <v>0.20098267593146399</v>
      </c>
      <c r="AL2955" s="17">
        <v>0.15014895014865501</v>
      </c>
      <c r="AM2955" s="17">
        <v>0</v>
      </c>
      <c r="AN2955" s="17">
        <v>7.4987070358063304E-2</v>
      </c>
      <c r="AO2955" s="17"/>
      <c r="AP2955" s="17">
        <v>0.18087163376153001</v>
      </c>
      <c r="AQ2955" s="17">
        <v>0.19005094904647099</v>
      </c>
      <c r="AR2955" s="17">
        <v>0.11694020359719701</v>
      </c>
      <c r="AS2955" s="17">
        <v>0.12851418377087001</v>
      </c>
      <c r="AT2955" s="17">
        <v>0.168974570139869</v>
      </c>
      <c r="AU2955" s="17"/>
      <c r="AV2955" s="17">
        <v>0.18334508241410299</v>
      </c>
      <c r="AW2955" s="17">
        <v>0.176296035354156</v>
      </c>
      <c r="AX2955" s="17">
        <v>0.158836083958381</v>
      </c>
      <c r="AY2955" s="17">
        <v>0.17488519369977601</v>
      </c>
      <c r="AZ2955" s="17">
        <v>0.16483770121074701</v>
      </c>
      <c r="BA2955" s="17">
        <v>0.101744425402194</v>
      </c>
      <c r="BB2955" s="17"/>
      <c r="BC2955" s="17">
        <v>0.187036787114465</v>
      </c>
      <c r="BD2955" s="17">
        <v>0.19964130669878399</v>
      </c>
      <c r="BE2955" s="17">
        <v>0.15143539353546401</v>
      </c>
      <c r="BF2955" s="17">
        <v>0.16002929374710401</v>
      </c>
      <c r="BG2955" s="17">
        <v>0.32664236648251099</v>
      </c>
    </row>
    <row r="2956" spans="2:59" x14ac:dyDescent="0.35">
      <c r="B2956" t="s">
        <v>803</v>
      </c>
      <c r="C2956" s="17">
        <v>0.15172947646580801</v>
      </c>
      <c r="D2956" s="17">
        <v>0.15822527420531701</v>
      </c>
      <c r="E2956" s="17">
        <v>0.13918589603217099</v>
      </c>
      <c r="F2956" s="17"/>
      <c r="G2956" s="17">
        <v>0.159658025922428</v>
      </c>
      <c r="H2956" s="17">
        <v>0.19994795448311101</v>
      </c>
      <c r="I2956" s="17">
        <v>0.166754087577102</v>
      </c>
      <c r="J2956" s="17">
        <v>0.172504163143544</v>
      </c>
      <c r="K2956" s="17">
        <v>0.13459899637794101</v>
      </c>
      <c r="L2956" s="17">
        <v>9.2535168350579303E-2</v>
      </c>
      <c r="M2956" s="17"/>
      <c r="N2956" s="17">
        <v>0.18356173173367299</v>
      </c>
      <c r="O2956" s="17">
        <v>0.15583608868564899</v>
      </c>
      <c r="P2956" s="17">
        <v>0.10961327509279301</v>
      </c>
      <c r="Q2956" s="17">
        <v>0.15291133831479201</v>
      </c>
      <c r="R2956" s="17"/>
      <c r="S2956" s="17">
        <v>0.20045790474778899</v>
      </c>
      <c r="T2956" s="17">
        <v>0.128968667862881</v>
      </c>
      <c r="U2956" s="17">
        <v>8.5364622074799695E-2</v>
      </c>
      <c r="V2956" s="17">
        <v>0.243035213264508</v>
      </c>
      <c r="W2956" s="17">
        <v>9.3715217972942799E-2</v>
      </c>
      <c r="X2956" s="17">
        <v>0.101922798495931</v>
      </c>
      <c r="Y2956" s="17">
        <v>9.6674863377242307E-2</v>
      </c>
      <c r="Z2956" s="17">
        <v>0.12673030845184599</v>
      </c>
      <c r="AA2956" s="17">
        <v>0.227224077872584</v>
      </c>
      <c r="AB2956" s="17">
        <v>0.15638991978487801</v>
      </c>
      <c r="AC2956" s="17">
        <v>0.157800585100279</v>
      </c>
      <c r="AD2956" s="17">
        <v>0.177329251868381</v>
      </c>
      <c r="AE2956" s="17"/>
      <c r="AF2956" s="17">
        <v>0.14487041422188199</v>
      </c>
      <c r="AG2956" s="17">
        <v>0.160669941315147</v>
      </c>
      <c r="AH2956" s="17">
        <v>0.15386284048389301</v>
      </c>
      <c r="AI2956" s="17"/>
      <c r="AJ2956" s="17">
        <v>0.13260367693592001</v>
      </c>
      <c r="AK2956" s="17">
        <v>0.19583762578988601</v>
      </c>
      <c r="AL2956" s="17">
        <v>0.134117384884927</v>
      </c>
      <c r="AM2956" s="17">
        <v>0</v>
      </c>
      <c r="AN2956" s="17">
        <v>0.119299045507636</v>
      </c>
      <c r="AO2956" s="17"/>
      <c r="AP2956" s="17">
        <v>0.118081768367826</v>
      </c>
      <c r="AQ2956" s="17">
        <v>0.23575533087314199</v>
      </c>
      <c r="AR2956" s="17">
        <v>0.19437092335217299</v>
      </c>
      <c r="AS2956" s="17">
        <v>8.8787170146806801E-2</v>
      </c>
      <c r="AT2956" s="17">
        <v>0.117890185244556</v>
      </c>
      <c r="AU2956" s="17"/>
      <c r="AV2956" s="17">
        <v>0.22250954740648901</v>
      </c>
      <c r="AW2956" s="17">
        <v>0.12196072503406701</v>
      </c>
      <c r="AX2956" s="17">
        <v>0.123004993385505</v>
      </c>
      <c r="AY2956" s="17">
        <v>0.119478135837031</v>
      </c>
      <c r="AZ2956" s="17">
        <v>0.17646928265259099</v>
      </c>
      <c r="BA2956" s="17">
        <v>9.0123308597737206E-2</v>
      </c>
      <c r="BB2956" s="17"/>
      <c r="BC2956" s="17">
        <v>0.11858616027527601</v>
      </c>
      <c r="BD2956" s="17">
        <v>8.9649349578637696E-2</v>
      </c>
      <c r="BE2956" s="17">
        <v>0.18454753911421101</v>
      </c>
      <c r="BF2956" s="17">
        <v>0.22153048066035899</v>
      </c>
      <c r="BG2956" s="17">
        <v>0.17952760176842</v>
      </c>
    </row>
    <row r="2957" spans="2:59" x14ac:dyDescent="0.35">
      <c r="B2957" t="s">
        <v>100</v>
      </c>
      <c r="C2957" s="17">
        <v>5.5519551646038397E-2</v>
      </c>
      <c r="D2957" s="17">
        <v>5.8153227779054698E-2</v>
      </c>
      <c r="E2957" s="17">
        <v>4.98521123013363E-2</v>
      </c>
      <c r="F2957" s="17"/>
      <c r="G2957" s="17">
        <v>3.1103523057563299E-2</v>
      </c>
      <c r="H2957" s="17">
        <v>2.7553009881854801E-2</v>
      </c>
      <c r="I2957" s="17">
        <v>3.00838873373513E-2</v>
      </c>
      <c r="J2957" s="17">
        <v>6.97263260418126E-2</v>
      </c>
      <c r="K2957" s="17">
        <v>9.3641071642330098E-2</v>
      </c>
      <c r="L2957" s="17">
        <v>7.7487527876234696E-2</v>
      </c>
      <c r="M2957" s="17"/>
      <c r="N2957" s="17">
        <v>3.4016121193363301E-2</v>
      </c>
      <c r="O2957" s="17">
        <v>6.33410508509476E-2</v>
      </c>
      <c r="P2957" s="17">
        <v>6.3853881887840802E-2</v>
      </c>
      <c r="Q2957" s="17">
        <v>6.2468315631470601E-2</v>
      </c>
      <c r="R2957" s="17"/>
      <c r="S2957" s="17">
        <v>3.3000466662434898E-2</v>
      </c>
      <c r="T2957" s="17">
        <v>7.0163919160219898E-2</v>
      </c>
      <c r="U2957" s="17">
        <v>3.5094946926033002E-2</v>
      </c>
      <c r="V2957" s="17">
        <v>2.4255223446419599E-2</v>
      </c>
      <c r="W2957" s="17">
        <v>0.13019806501648201</v>
      </c>
      <c r="X2957" s="17">
        <v>7.3343601505758305E-2</v>
      </c>
      <c r="Y2957" s="17">
        <v>1.47527978295783E-2</v>
      </c>
      <c r="Z2957" s="17">
        <v>6.2547372895019507E-2</v>
      </c>
      <c r="AA2957" s="17">
        <v>7.5253532332628006E-2</v>
      </c>
      <c r="AB2957" s="17">
        <v>5.9569750576270897E-2</v>
      </c>
      <c r="AC2957" s="17">
        <v>3.4953662427364002E-2</v>
      </c>
      <c r="AD2957" s="17">
        <v>4.8729501908007303E-2</v>
      </c>
      <c r="AE2957" s="17"/>
      <c r="AF2957" s="17">
        <v>6.3299465311052697E-2</v>
      </c>
      <c r="AG2957" s="17">
        <v>5.1645606967793099E-2</v>
      </c>
      <c r="AH2957" s="17">
        <v>5.3619580227996101E-2</v>
      </c>
      <c r="AI2957" s="17"/>
      <c r="AJ2957" s="17">
        <v>5.3928504704103201E-2</v>
      </c>
      <c r="AK2957" s="17">
        <v>3.23493408007735E-2</v>
      </c>
      <c r="AL2957" s="17">
        <v>2.2002606001717301E-2</v>
      </c>
      <c r="AM2957" s="17">
        <v>0</v>
      </c>
      <c r="AN2957" s="17">
        <v>0.10458350084300801</v>
      </c>
      <c r="AO2957" s="17"/>
      <c r="AP2957" s="17">
        <v>6.7343380773233194E-2</v>
      </c>
      <c r="AQ2957" s="17">
        <v>3.34211672074783E-2</v>
      </c>
      <c r="AR2957" s="17">
        <v>2.13204994160653E-2</v>
      </c>
      <c r="AS2957" s="17">
        <v>9.9892268007652205E-2</v>
      </c>
      <c r="AT2957" s="17">
        <v>5.2522600764295602E-2</v>
      </c>
      <c r="AU2957" s="17"/>
      <c r="AV2957" s="17">
        <v>3.6910796217525903E-2</v>
      </c>
      <c r="AW2957" s="17">
        <v>7.1586708981105501E-2</v>
      </c>
      <c r="AX2957" s="17">
        <v>1.7065351858531901E-2</v>
      </c>
      <c r="AY2957" s="17">
        <v>5.5904449136996402E-2</v>
      </c>
      <c r="AZ2957" s="17">
        <v>7.0759975817798706E-2</v>
      </c>
      <c r="BA2957" s="17">
        <v>0.101254302177189</v>
      </c>
      <c r="BB2957" s="17"/>
      <c r="BC2957" s="17">
        <v>0.11216819960932201</v>
      </c>
      <c r="BD2957" s="17">
        <v>5.8908567422005197E-2</v>
      </c>
      <c r="BE2957" s="17">
        <v>1.85239811287106E-2</v>
      </c>
      <c r="BF2957" s="17">
        <v>1.41878860088632E-2</v>
      </c>
      <c r="BG2957" s="17">
        <v>7.0759040067084597E-2</v>
      </c>
    </row>
    <row r="2958" spans="2:59" x14ac:dyDescent="0.35">
      <c r="C2958" s="17"/>
      <c r="D2958" s="17"/>
      <c r="E2958" s="17"/>
      <c r="F2958" s="17"/>
      <c r="G2958" s="17"/>
      <c r="H2958" s="17"/>
      <c r="I2958" s="17"/>
      <c r="J2958" s="17"/>
      <c r="K2958" s="17"/>
      <c r="L2958" s="17"/>
      <c r="M2958" s="17"/>
      <c r="N2958" s="17"/>
      <c r="O2958" s="17"/>
      <c r="P2958" s="17"/>
      <c r="Q2958" s="17"/>
      <c r="R2958" s="17"/>
      <c r="S2958" s="17"/>
      <c r="T2958" s="17"/>
      <c r="U2958" s="17"/>
      <c r="V2958" s="17"/>
      <c r="W2958" s="17"/>
      <c r="X2958" s="17"/>
      <c r="Y2958" s="17"/>
      <c r="Z2958" s="17"/>
      <c r="AA2958" s="17"/>
      <c r="AB2958" s="17"/>
      <c r="AC2958" s="17"/>
      <c r="AD2958" s="17"/>
      <c r="AE2958" s="17"/>
      <c r="AF2958" s="17"/>
      <c r="AG2958" s="17"/>
      <c r="AH2958" s="17"/>
      <c r="AI2958" s="17"/>
      <c r="AJ2958" s="17"/>
      <c r="AK2958" s="17"/>
      <c r="AL2958" s="17"/>
      <c r="AM2958" s="17"/>
      <c r="AN2958" s="17"/>
      <c r="AO2958" s="17"/>
      <c r="AP2958" s="17"/>
      <c r="AQ2958" s="17"/>
      <c r="AR2958" s="17"/>
      <c r="AS2958" s="17"/>
      <c r="AT2958" s="17"/>
      <c r="AU2958" s="17"/>
      <c r="AV2958" s="17"/>
      <c r="AW2958" s="17"/>
      <c r="AX2958" s="17"/>
      <c r="AY2958" s="17"/>
      <c r="AZ2958" s="17"/>
      <c r="BA2958" s="17"/>
      <c r="BB2958" s="17"/>
      <c r="BC2958" s="17"/>
      <c r="BD2958" s="17"/>
      <c r="BE2958" s="17"/>
      <c r="BF2958" s="17"/>
      <c r="BG2958" s="17"/>
    </row>
    <row r="2959" spans="2:59" x14ac:dyDescent="0.35">
      <c r="B2959" s="6" t="s">
        <v>827</v>
      </c>
      <c r="C2959" s="17"/>
      <c r="D2959" s="17"/>
      <c r="E2959" s="17"/>
      <c r="F2959" s="17"/>
      <c r="G2959" s="17"/>
      <c r="H2959" s="17"/>
      <c r="I2959" s="17"/>
      <c r="J2959" s="17"/>
      <c r="K2959" s="17"/>
      <c r="L2959" s="17"/>
      <c r="M2959" s="17"/>
      <c r="N2959" s="17"/>
      <c r="O2959" s="17"/>
      <c r="P2959" s="17"/>
      <c r="Q2959" s="17"/>
      <c r="R2959" s="17"/>
      <c r="S2959" s="17"/>
      <c r="T2959" s="17"/>
      <c r="U2959" s="17"/>
      <c r="V2959" s="17"/>
      <c r="W2959" s="17"/>
      <c r="X2959" s="17"/>
      <c r="Y2959" s="17"/>
      <c r="Z2959" s="17"/>
      <c r="AA2959" s="17"/>
      <c r="AB2959" s="17"/>
      <c r="AC2959" s="17"/>
      <c r="AD2959" s="17"/>
      <c r="AE2959" s="17"/>
      <c r="AF2959" s="17"/>
      <c r="AG2959" s="17"/>
      <c r="AH2959" s="17"/>
      <c r="AI2959" s="17"/>
      <c r="AJ2959" s="17"/>
      <c r="AK2959" s="17"/>
      <c r="AL2959" s="17"/>
      <c r="AM2959" s="17"/>
      <c r="AN2959" s="17"/>
      <c r="AO2959" s="17"/>
      <c r="AP2959" s="17"/>
      <c r="AQ2959" s="17"/>
      <c r="AR2959" s="17"/>
      <c r="AS2959" s="17"/>
      <c r="AT2959" s="17"/>
      <c r="AU2959" s="17"/>
      <c r="AV2959" s="17"/>
      <c r="AW2959" s="17"/>
      <c r="AX2959" s="17"/>
      <c r="AY2959" s="17"/>
      <c r="AZ2959" s="17"/>
      <c r="BA2959" s="17"/>
      <c r="BB2959" s="17"/>
      <c r="BC2959" s="17"/>
      <c r="BD2959" s="17"/>
      <c r="BE2959" s="17"/>
      <c r="BF2959" s="17"/>
      <c r="BG2959" s="17"/>
    </row>
    <row r="2960" spans="2:59" x14ac:dyDescent="0.35">
      <c r="B2960" s="24" t="s">
        <v>724</v>
      </c>
      <c r="C2960" s="17"/>
      <c r="D2960" s="17"/>
      <c r="E2960" s="17"/>
      <c r="F2960" s="17"/>
      <c r="G2960" s="17"/>
      <c r="H2960" s="17"/>
      <c r="I2960" s="17"/>
      <c r="J2960" s="17"/>
      <c r="K2960" s="17"/>
      <c r="L2960" s="17"/>
      <c r="M2960" s="17"/>
      <c r="N2960" s="17"/>
      <c r="O2960" s="17"/>
      <c r="P2960" s="17"/>
      <c r="Q2960" s="17"/>
      <c r="R2960" s="17"/>
      <c r="S2960" s="17"/>
      <c r="T2960" s="17"/>
      <c r="U2960" s="17"/>
      <c r="V2960" s="17"/>
      <c r="W2960" s="17"/>
      <c r="X2960" s="17"/>
      <c r="Y2960" s="17"/>
      <c r="Z2960" s="17"/>
      <c r="AA2960" s="17"/>
      <c r="AB2960" s="17"/>
      <c r="AC2960" s="17"/>
      <c r="AD2960" s="17"/>
      <c r="AE2960" s="17"/>
      <c r="AF2960" s="17"/>
      <c r="AG2960" s="17"/>
      <c r="AH2960" s="17"/>
      <c r="AI2960" s="17"/>
      <c r="AJ2960" s="17"/>
      <c r="AK2960" s="17"/>
      <c r="AL2960" s="17"/>
      <c r="AM2960" s="17"/>
      <c r="AN2960" s="17"/>
      <c r="AO2960" s="17"/>
      <c r="AP2960" s="17"/>
      <c r="AQ2960" s="17"/>
      <c r="AR2960" s="17"/>
      <c r="AS2960" s="17"/>
      <c r="AT2960" s="17"/>
      <c r="AU2960" s="17"/>
      <c r="AV2960" s="17"/>
      <c r="AW2960" s="17"/>
      <c r="AX2960" s="17"/>
      <c r="AY2960" s="17"/>
      <c r="AZ2960" s="17"/>
      <c r="BA2960" s="17"/>
      <c r="BB2960" s="17"/>
      <c r="BC2960" s="17"/>
      <c r="BD2960" s="17"/>
      <c r="BE2960" s="17"/>
      <c r="BF2960" s="17"/>
      <c r="BG2960" s="17"/>
    </row>
    <row r="2961" spans="2:59" x14ac:dyDescent="0.35">
      <c r="B2961" t="s">
        <v>805</v>
      </c>
      <c r="C2961" s="17">
        <v>1.3818498255783599E-2</v>
      </c>
      <c r="D2961" s="17">
        <v>1.8856235537081299E-2</v>
      </c>
      <c r="E2961" s="17">
        <v>8.8406097336915304E-3</v>
      </c>
      <c r="F2961" s="17"/>
      <c r="G2961" s="17">
        <v>0</v>
      </c>
      <c r="H2961" s="17">
        <v>7.8590949042255404E-3</v>
      </c>
      <c r="I2961" s="17">
        <v>2.9540077337720901E-2</v>
      </c>
      <c r="J2961" s="17">
        <v>9.3350043195451395E-3</v>
      </c>
      <c r="K2961" s="17">
        <v>1.89324933562579E-2</v>
      </c>
      <c r="L2961" s="17">
        <v>1.45695938420201E-2</v>
      </c>
      <c r="M2961" s="17"/>
      <c r="N2961" s="17">
        <v>0</v>
      </c>
      <c r="O2961" s="17">
        <v>2.56203770502073E-2</v>
      </c>
      <c r="P2961" s="17">
        <v>1.28662257592853E-2</v>
      </c>
      <c r="Q2961" s="17">
        <v>1.7272058060399598E-2</v>
      </c>
      <c r="R2961" s="17"/>
      <c r="S2961" s="17">
        <v>1.0971562718729301E-2</v>
      </c>
      <c r="T2961" s="17">
        <v>1.09779649435194E-2</v>
      </c>
      <c r="U2961" s="17">
        <v>0</v>
      </c>
      <c r="V2961" s="17">
        <v>6.0366167497060801E-2</v>
      </c>
      <c r="W2961" s="17">
        <v>4.5267474533592103E-2</v>
      </c>
      <c r="X2961" s="17">
        <v>0</v>
      </c>
      <c r="Y2961" s="17">
        <v>0</v>
      </c>
      <c r="Z2961" s="17">
        <v>0</v>
      </c>
      <c r="AA2961" s="17">
        <v>0</v>
      </c>
      <c r="AB2961" s="17">
        <v>1.29365995732388E-2</v>
      </c>
      <c r="AC2961" s="17">
        <v>0</v>
      </c>
      <c r="AD2961" s="17">
        <v>5.6977389195363201E-2</v>
      </c>
      <c r="AE2961" s="17"/>
      <c r="AF2961" s="17">
        <v>2.77773915007462E-2</v>
      </c>
      <c r="AG2961" s="17">
        <v>1.02908808912144E-2</v>
      </c>
      <c r="AH2961" s="17">
        <v>0</v>
      </c>
      <c r="AI2961" s="17"/>
      <c r="AJ2961" s="17">
        <v>8.4706615633086992E-3</v>
      </c>
      <c r="AK2961" s="17">
        <v>0</v>
      </c>
      <c r="AL2961" s="17">
        <v>0</v>
      </c>
      <c r="AM2961" s="17">
        <v>0.29681224888646501</v>
      </c>
      <c r="AN2961" s="17">
        <v>3.0336987494316101E-2</v>
      </c>
      <c r="AO2961" s="17"/>
      <c r="AP2961" s="17">
        <v>1.33709140122863E-2</v>
      </c>
      <c r="AQ2961" s="17">
        <v>0</v>
      </c>
      <c r="AR2961" s="17">
        <v>0</v>
      </c>
      <c r="AS2961" s="17">
        <v>3.59127482190102E-2</v>
      </c>
      <c r="AT2961" s="17">
        <v>2.2664955684428601E-2</v>
      </c>
      <c r="AU2961" s="17"/>
      <c r="AV2961" s="17">
        <v>0</v>
      </c>
      <c r="AW2961" s="17">
        <v>1.39017902330087E-2</v>
      </c>
      <c r="AX2961" s="17">
        <v>0</v>
      </c>
      <c r="AY2961" s="17">
        <v>3.9428089575485999E-2</v>
      </c>
      <c r="AZ2961" s="17">
        <v>1.4990212522623701E-2</v>
      </c>
      <c r="BA2961" s="17">
        <v>1.7321341231762301E-2</v>
      </c>
      <c r="BB2961" s="17"/>
      <c r="BC2961" s="17">
        <v>0</v>
      </c>
      <c r="BD2961" s="17">
        <v>1.7316926592739802E-2</v>
      </c>
      <c r="BE2961" s="17">
        <v>1.12084287815973E-2</v>
      </c>
      <c r="BF2961" s="17">
        <v>1.15318618302661E-2</v>
      </c>
      <c r="BG2961" s="17">
        <v>0</v>
      </c>
    </row>
    <row r="2962" spans="2:59" x14ac:dyDescent="0.35">
      <c r="B2962" t="s">
        <v>598</v>
      </c>
      <c r="C2962" s="17">
        <v>2.3959434318308201E-2</v>
      </c>
      <c r="D2962" s="17">
        <v>4.1425576294880202E-2</v>
      </c>
      <c r="E2962" s="17">
        <v>6.4316503178956904E-3</v>
      </c>
      <c r="F2962" s="17"/>
      <c r="G2962" s="17">
        <v>1.20573026360842E-2</v>
      </c>
      <c r="H2962" s="17">
        <v>8.5711767177556897E-3</v>
      </c>
      <c r="I2962" s="17">
        <v>1.9584478819686099E-2</v>
      </c>
      <c r="J2962" s="17">
        <v>4.6378410510866601E-2</v>
      </c>
      <c r="K2962" s="17">
        <v>3.7615828472735903E-2</v>
      </c>
      <c r="L2962" s="17">
        <v>2.2170734977311399E-2</v>
      </c>
      <c r="M2962" s="17"/>
      <c r="N2962" s="17">
        <v>4.25006966932426E-2</v>
      </c>
      <c r="O2962" s="17">
        <v>1.45885057676327E-2</v>
      </c>
      <c r="P2962" s="17">
        <v>1.28976044902533E-2</v>
      </c>
      <c r="Q2962" s="17">
        <v>2.4112668517154601E-2</v>
      </c>
      <c r="R2962" s="17"/>
      <c r="S2962" s="17">
        <v>1.1965653052695299E-2</v>
      </c>
      <c r="T2962" s="17">
        <v>0</v>
      </c>
      <c r="U2962" s="17">
        <v>5.1645485710755903E-2</v>
      </c>
      <c r="V2962" s="17">
        <v>4.1810536165905597E-2</v>
      </c>
      <c r="W2962" s="17">
        <v>2.2799159456226601E-2</v>
      </c>
      <c r="X2962" s="17">
        <v>4.0121134940457402E-2</v>
      </c>
      <c r="Y2962" s="17">
        <v>3.4877255104385101E-2</v>
      </c>
      <c r="Z2962" s="17">
        <v>0</v>
      </c>
      <c r="AA2962" s="17">
        <v>1.1011736695567599E-2</v>
      </c>
      <c r="AB2962" s="17">
        <v>4.3442815313102998E-2</v>
      </c>
      <c r="AC2962" s="17">
        <v>0</v>
      </c>
      <c r="AD2962" s="17">
        <v>0</v>
      </c>
      <c r="AE2962" s="17"/>
      <c r="AF2962" s="17">
        <v>2.7653984347817701E-2</v>
      </c>
      <c r="AG2962" s="17">
        <v>3.42699391454016E-2</v>
      </c>
      <c r="AH2962" s="17">
        <v>0</v>
      </c>
      <c r="AI2962" s="17"/>
      <c r="AJ2962" s="17">
        <v>2.39439831293905E-2</v>
      </c>
      <c r="AK2962" s="17">
        <v>2.60113291492007E-2</v>
      </c>
      <c r="AL2962" s="17">
        <v>6.2146222078777201E-2</v>
      </c>
      <c r="AM2962" s="17">
        <v>0</v>
      </c>
      <c r="AN2962" s="17">
        <v>0</v>
      </c>
      <c r="AO2962" s="17"/>
      <c r="AP2962" s="17">
        <v>1.39633533827204E-2</v>
      </c>
      <c r="AQ2962" s="17">
        <v>4.2819039064362803E-2</v>
      </c>
      <c r="AR2962" s="17">
        <v>2.3428673714103E-2</v>
      </c>
      <c r="AS2962" s="17">
        <v>2.4181403490082E-2</v>
      </c>
      <c r="AT2962" s="17">
        <v>0</v>
      </c>
      <c r="AU2962" s="17"/>
      <c r="AV2962" s="17">
        <v>4.37696208331027E-2</v>
      </c>
      <c r="AW2962" s="17">
        <v>2.27270454797419E-2</v>
      </c>
      <c r="AX2962" s="17">
        <v>4.29236065732128E-2</v>
      </c>
      <c r="AY2962" s="17">
        <v>9.5988315931720709E-3</v>
      </c>
      <c r="AZ2962" s="17">
        <v>0</v>
      </c>
      <c r="BA2962" s="17">
        <v>1.6938580047086801E-2</v>
      </c>
      <c r="BB2962" s="17"/>
      <c r="BC2962" s="17">
        <v>1.3299797093647E-2</v>
      </c>
      <c r="BD2962" s="17">
        <v>1.5224449759887701E-2</v>
      </c>
      <c r="BE2962" s="17">
        <v>3.2529415470388297E-2</v>
      </c>
      <c r="BF2962" s="17">
        <v>3.9294424480968801E-2</v>
      </c>
      <c r="BG2962" s="17">
        <v>0</v>
      </c>
    </row>
    <row r="2963" spans="2:59" x14ac:dyDescent="0.35">
      <c r="B2963" t="s">
        <v>692</v>
      </c>
      <c r="C2963" s="17">
        <v>6.2645616198094195E-2</v>
      </c>
      <c r="D2963" s="17">
        <v>6.9565333918429603E-2</v>
      </c>
      <c r="E2963" s="17">
        <v>5.6298792030970601E-2</v>
      </c>
      <c r="F2963" s="17"/>
      <c r="G2963" s="17">
        <v>9.4070619256822904E-2</v>
      </c>
      <c r="H2963" s="17">
        <v>3.5368157101645301E-2</v>
      </c>
      <c r="I2963" s="17">
        <v>7.0218965403183703E-2</v>
      </c>
      <c r="J2963" s="17">
        <v>8.7978093623357706E-2</v>
      </c>
      <c r="K2963" s="17">
        <v>3.7901898431234801E-2</v>
      </c>
      <c r="L2963" s="17">
        <v>5.7946883574491397E-2</v>
      </c>
      <c r="M2963" s="17"/>
      <c r="N2963" s="17">
        <v>5.6501404173022303E-2</v>
      </c>
      <c r="O2963" s="17">
        <v>7.2278470701821904E-2</v>
      </c>
      <c r="P2963" s="17">
        <v>4.90604137163419E-2</v>
      </c>
      <c r="Q2963" s="17">
        <v>7.17886317601307E-2</v>
      </c>
      <c r="R2963" s="17"/>
      <c r="S2963" s="17">
        <v>2.3108563028255098E-2</v>
      </c>
      <c r="T2963" s="17">
        <v>7.2574699750603697E-2</v>
      </c>
      <c r="U2963" s="17">
        <v>7.3500900263048896E-2</v>
      </c>
      <c r="V2963" s="17">
        <v>8.8725687927425106E-2</v>
      </c>
      <c r="W2963" s="17">
        <v>3.9829549213734598E-2</v>
      </c>
      <c r="X2963" s="17">
        <v>7.7753808580214107E-2</v>
      </c>
      <c r="Y2963" s="17">
        <v>7.9298873087356295E-2</v>
      </c>
      <c r="Z2963" s="17">
        <v>4.2973938180399497E-2</v>
      </c>
      <c r="AA2963" s="17">
        <v>5.3594105574059497E-2</v>
      </c>
      <c r="AB2963" s="17">
        <v>6.0284976787894601E-2</v>
      </c>
      <c r="AC2963" s="17">
        <v>0.123920559500942</v>
      </c>
      <c r="AD2963" s="17">
        <v>0</v>
      </c>
      <c r="AE2963" s="17"/>
      <c r="AF2963" s="17">
        <v>6.16140829950775E-2</v>
      </c>
      <c r="AG2963" s="17">
        <v>5.5619772181931398E-2</v>
      </c>
      <c r="AH2963" s="17">
        <v>6.7877454894476302E-2</v>
      </c>
      <c r="AI2963" s="17"/>
      <c r="AJ2963" s="17">
        <v>6.9360954678770695E-2</v>
      </c>
      <c r="AK2963" s="17">
        <v>3.4299701612674802E-2</v>
      </c>
      <c r="AL2963" s="17">
        <v>0.105718557739383</v>
      </c>
      <c r="AM2963" s="17">
        <v>0</v>
      </c>
      <c r="AN2963" s="17">
        <v>0.122835122618473</v>
      </c>
      <c r="AO2963" s="17"/>
      <c r="AP2963" s="17">
        <v>6.9013246019652696E-2</v>
      </c>
      <c r="AQ2963" s="17">
        <v>4.4220231670889197E-2</v>
      </c>
      <c r="AR2963" s="17">
        <v>8.5165885159663599E-2</v>
      </c>
      <c r="AS2963" s="17">
        <v>8.9404021979755E-2</v>
      </c>
      <c r="AT2963" s="17">
        <v>3.3274896520154397E-2</v>
      </c>
      <c r="AU2963" s="17"/>
      <c r="AV2963" s="17">
        <v>5.2923363493661599E-2</v>
      </c>
      <c r="AW2963" s="17">
        <v>7.0125922063376298E-2</v>
      </c>
      <c r="AX2963" s="17">
        <v>5.3714124641865597E-2</v>
      </c>
      <c r="AY2963" s="17">
        <v>9.2826794055749506E-2</v>
      </c>
      <c r="AZ2963" s="17">
        <v>2.2007445214115899E-2</v>
      </c>
      <c r="BA2963" s="17">
        <v>7.6998136209663004E-2</v>
      </c>
      <c r="BB2963" s="17"/>
      <c r="BC2963" s="17">
        <v>6.3554126997425797E-2</v>
      </c>
      <c r="BD2963" s="17">
        <v>5.4086828195248897E-2</v>
      </c>
      <c r="BE2963" s="17">
        <v>6.7519038635112896E-2</v>
      </c>
      <c r="BF2963" s="17">
        <v>6.5134716113014704E-2</v>
      </c>
      <c r="BG2963" s="17">
        <v>6.5366422206075095E-2</v>
      </c>
    </row>
    <row r="2964" spans="2:59" x14ac:dyDescent="0.35">
      <c r="B2964" t="s">
        <v>691</v>
      </c>
      <c r="C2964" s="17">
        <v>0.21673145156044801</v>
      </c>
      <c r="D2964" s="17">
        <v>0.19682001100105001</v>
      </c>
      <c r="E2964" s="17">
        <v>0.23945563918028301</v>
      </c>
      <c r="F2964" s="17"/>
      <c r="G2964" s="17">
        <v>0.191696915554117</v>
      </c>
      <c r="H2964" s="17">
        <v>0.20351099294366601</v>
      </c>
      <c r="I2964" s="17">
        <v>0.23562894047058899</v>
      </c>
      <c r="J2964" s="17">
        <v>0.21690837328790699</v>
      </c>
      <c r="K2964" s="17">
        <v>0.207975864411621</v>
      </c>
      <c r="L2964" s="17">
        <v>0.23500815665145</v>
      </c>
      <c r="M2964" s="17"/>
      <c r="N2964" s="17">
        <v>0.239776014083149</v>
      </c>
      <c r="O2964" s="17">
        <v>0.21154842757467701</v>
      </c>
      <c r="P2964" s="17">
        <v>0.224352741142155</v>
      </c>
      <c r="Q2964" s="17">
        <v>0.19103282824053</v>
      </c>
      <c r="R2964" s="17"/>
      <c r="S2964" s="17">
        <v>0.18123508563808599</v>
      </c>
      <c r="T2964" s="17">
        <v>0.23607178273204099</v>
      </c>
      <c r="U2964" s="17">
        <v>0.195844781730144</v>
      </c>
      <c r="V2964" s="17">
        <v>0.16540269591339099</v>
      </c>
      <c r="W2964" s="17">
        <v>0.244979795312533</v>
      </c>
      <c r="X2964" s="17">
        <v>0.29322215284671699</v>
      </c>
      <c r="Y2964" s="17">
        <v>0.26277701048240598</v>
      </c>
      <c r="Z2964" s="17">
        <v>4.91440738246448E-2</v>
      </c>
      <c r="AA2964" s="17">
        <v>0.27486631435522502</v>
      </c>
      <c r="AB2964" s="17">
        <v>0.13165336609197201</v>
      </c>
      <c r="AC2964" s="17">
        <v>0.25404779508712799</v>
      </c>
      <c r="AD2964" s="17">
        <v>0.19697203210662001</v>
      </c>
      <c r="AE2964" s="17"/>
      <c r="AF2964" s="17">
        <v>0.20283615778161099</v>
      </c>
      <c r="AG2964" s="17">
        <v>0.23341173232538301</v>
      </c>
      <c r="AH2964" s="17">
        <v>0.20685272294622301</v>
      </c>
      <c r="AI2964" s="17"/>
      <c r="AJ2964" s="17">
        <v>0.244168766432274</v>
      </c>
      <c r="AK2964" s="17">
        <v>0.17604059391851901</v>
      </c>
      <c r="AL2964" s="17">
        <v>0.28197959834954101</v>
      </c>
      <c r="AM2964" s="17">
        <v>0.42846778969581001</v>
      </c>
      <c r="AN2964" s="17">
        <v>0.251084104876102</v>
      </c>
      <c r="AO2964" s="17"/>
      <c r="AP2964" s="17">
        <v>0.26149672130929102</v>
      </c>
      <c r="AQ2964" s="17">
        <v>0.198371051976754</v>
      </c>
      <c r="AR2964" s="17">
        <v>0.23617678664508501</v>
      </c>
      <c r="AS2964" s="17">
        <v>0.19518676102611901</v>
      </c>
      <c r="AT2964" s="17">
        <v>0.20597925023719699</v>
      </c>
      <c r="AU2964" s="17"/>
      <c r="AV2964" s="17">
        <v>0.19332544022144199</v>
      </c>
      <c r="AW2964" s="17">
        <v>0.22834199800284299</v>
      </c>
      <c r="AX2964" s="17">
        <v>0.30460405666671198</v>
      </c>
      <c r="AY2964" s="17">
        <v>0.20861261194603201</v>
      </c>
      <c r="AZ2964" s="17">
        <v>0.150263370270274</v>
      </c>
      <c r="BA2964" s="17">
        <v>0.24703802886398901</v>
      </c>
      <c r="BB2964" s="17"/>
      <c r="BC2964" s="17">
        <v>0.21090315827942399</v>
      </c>
      <c r="BD2964" s="17">
        <v>0.22066909233422999</v>
      </c>
      <c r="BE2964" s="17">
        <v>0.22813242900157099</v>
      </c>
      <c r="BF2964" s="17">
        <v>0.25702045783358701</v>
      </c>
      <c r="BG2964" s="17">
        <v>7.2769544504233896E-2</v>
      </c>
    </row>
    <row r="2965" spans="2:59" x14ac:dyDescent="0.35">
      <c r="B2965" t="s">
        <v>690</v>
      </c>
      <c r="C2965" s="17">
        <v>0.284103582422157</v>
      </c>
      <c r="D2965" s="17">
        <v>0.26759811334676598</v>
      </c>
      <c r="E2965" s="17">
        <v>0.30411437289392601</v>
      </c>
      <c r="F2965" s="17"/>
      <c r="G2965" s="17">
        <v>0.30063535233290001</v>
      </c>
      <c r="H2965" s="17">
        <v>0.27699756447195401</v>
      </c>
      <c r="I2965" s="17">
        <v>0.32122557059057399</v>
      </c>
      <c r="J2965" s="17">
        <v>0.27388254304572002</v>
      </c>
      <c r="K2965" s="17">
        <v>0.33703958200647899</v>
      </c>
      <c r="L2965" s="17">
        <v>0.21778140468541199</v>
      </c>
      <c r="M2965" s="17"/>
      <c r="N2965" s="17">
        <v>0.26083224331939397</v>
      </c>
      <c r="O2965" s="17">
        <v>0.250101236747306</v>
      </c>
      <c r="P2965" s="17">
        <v>0.32290041345790099</v>
      </c>
      <c r="Q2965" s="17">
        <v>0.30684653439583098</v>
      </c>
      <c r="R2965" s="17"/>
      <c r="S2965" s="17">
        <v>0.20957720065054899</v>
      </c>
      <c r="T2965" s="17">
        <v>0.254264209038156</v>
      </c>
      <c r="U2965" s="17">
        <v>0.34011488907162502</v>
      </c>
      <c r="V2965" s="17">
        <v>0.24499227026471601</v>
      </c>
      <c r="W2965" s="17">
        <v>0.28557858484014198</v>
      </c>
      <c r="X2965" s="17">
        <v>0.31141872631845702</v>
      </c>
      <c r="Y2965" s="17">
        <v>0.23492447011926601</v>
      </c>
      <c r="Z2965" s="17">
        <v>0.49371423697218703</v>
      </c>
      <c r="AA2965" s="17">
        <v>0.29326784204867701</v>
      </c>
      <c r="AB2965" s="17">
        <v>0.31748330075519599</v>
      </c>
      <c r="AC2965" s="17">
        <v>0.30495526614339802</v>
      </c>
      <c r="AD2965" s="17">
        <v>0.35427095121519397</v>
      </c>
      <c r="AE2965" s="17"/>
      <c r="AF2965" s="17">
        <v>0.28048466391490801</v>
      </c>
      <c r="AG2965" s="17">
        <v>0.25360156569868297</v>
      </c>
      <c r="AH2965" s="17">
        <v>0.39299635165595098</v>
      </c>
      <c r="AI2965" s="17"/>
      <c r="AJ2965" s="17">
        <v>0.25291643445039702</v>
      </c>
      <c r="AK2965" s="17">
        <v>0.25804838671679597</v>
      </c>
      <c r="AL2965" s="17">
        <v>0.24980738249325099</v>
      </c>
      <c r="AM2965" s="17">
        <v>0.20179245366809201</v>
      </c>
      <c r="AN2965" s="17">
        <v>0.33866436453710402</v>
      </c>
      <c r="AO2965" s="17"/>
      <c r="AP2965" s="17">
        <v>0.223874319899484</v>
      </c>
      <c r="AQ2965" s="17">
        <v>0.23440424127993401</v>
      </c>
      <c r="AR2965" s="17">
        <v>0.29638211486689497</v>
      </c>
      <c r="AS2965" s="17">
        <v>0.30359941549328201</v>
      </c>
      <c r="AT2965" s="17">
        <v>0.41718523093911603</v>
      </c>
      <c r="AU2965" s="17"/>
      <c r="AV2965" s="17">
        <v>0.21132475514440899</v>
      </c>
      <c r="AW2965" s="17">
        <v>0.26240736211141402</v>
      </c>
      <c r="AX2965" s="17">
        <v>0.27592484504513398</v>
      </c>
      <c r="AY2965" s="17">
        <v>0.26499598047768802</v>
      </c>
      <c r="AZ2965" s="17">
        <v>0.42189104451957199</v>
      </c>
      <c r="BA2965" s="17">
        <v>0.38340196419085598</v>
      </c>
      <c r="BB2965" s="17"/>
      <c r="BC2965" s="17">
        <v>0.26548967923351002</v>
      </c>
      <c r="BD2965" s="17">
        <v>0.36094401934914</v>
      </c>
      <c r="BE2965" s="17">
        <v>0.27527677022992503</v>
      </c>
      <c r="BF2965" s="17">
        <v>0.19894085883388701</v>
      </c>
      <c r="BG2965" s="17">
        <v>0.11451659497059299</v>
      </c>
    </row>
    <row r="2966" spans="2:59" x14ac:dyDescent="0.35">
      <c r="B2966" t="s">
        <v>689</v>
      </c>
      <c r="C2966" s="17">
        <v>0.192299311329551</v>
      </c>
      <c r="D2966" s="17">
        <v>0.193119687363425</v>
      </c>
      <c r="E2966" s="17">
        <v>0.18943300482095499</v>
      </c>
      <c r="F2966" s="17"/>
      <c r="G2966" s="17">
        <v>0.21616183244246001</v>
      </c>
      <c r="H2966" s="17">
        <v>0.227763071122488</v>
      </c>
      <c r="I2966" s="17">
        <v>0.13791103343428199</v>
      </c>
      <c r="J2966" s="17">
        <v>0.16025700326534101</v>
      </c>
      <c r="K2966" s="17">
        <v>0.150206796781193</v>
      </c>
      <c r="L2966" s="17">
        <v>0.24482769743683799</v>
      </c>
      <c r="M2966" s="17"/>
      <c r="N2966" s="17">
        <v>0.23020986948580099</v>
      </c>
      <c r="O2966" s="17">
        <v>0.18261790027675701</v>
      </c>
      <c r="P2966" s="17">
        <v>0.19756515465131999</v>
      </c>
      <c r="Q2966" s="17">
        <v>0.157791152189283</v>
      </c>
      <c r="R2966" s="17"/>
      <c r="S2966" s="17">
        <v>0.27686724412693298</v>
      </c>
      <c r="T2966" s="17">
        <v>0.220639051699625</v>
      </c>
      <c r="U2966" s="17">
        <v>0.220726746406054</v>
      </c>
      <c r="V2966" s="17">
        <v>0.223276211414419</v>
      </c>
      <c r="W2966" s="17">
        <v>0.13524242076371601</v>
      </c>
      <c r="X2966" s="17">
        <v>5.6183041571563598E-2</v>
      </c>
      <c r="Y2966" s="17">
        <v>0.22172518280533299</v>
      </c>
      <c r="Z2966" s="17">
        <v>0.22548626979925901</v>
      </c>
      <c r="AA2966" s="17">
        <v>0.11212029731668199</v>
      </c>
      <c r="AB2966" s="17">
        <v>0.25094730342833199</v>
      </c>
      <c r="AC2966" s="17">
        <v>0.15653701954170601</v>
      </c>
      <c r="AD2966" s="17">
        <v>0.16572087370643401</v>
      </c>
      <c r="AE2966" s="17"/>
      <c r="AF2966" s="17">
        <v>0.17744496346223601</v>
      </c>
      <c r="AG2966" s="17">
        <v>0.209027894035934</v>
      </c>
      <c r="AH2966" s="17">
        <v>0.161273663017036</v>
      </c>
      <c r="AI2966" s="17"/>
      <c r="AJ2966" s="17">
        <v>0.20442313834878501</v>
      </c>
      <c r="AK2966" s="17">
        <v>0.25731205025897003</v>
      </c>
      <c r="AL2966" s="17">
        <v>0.102824821359931</v>
      </c>
      <c r="AM2966" s="17">
        <v>7.2927507749633205E-2</v>
      </c>
      <c r="AN2966" s="17">
        <v>5.9589121746479297E-2</v>
      </c>
      <c r="AO2966" s="17"/>
      <c r="AP2966" s="17">
        <v>0.208377444169698</v>
      </c>
      <c r="AQ2966" s="17">
        <v>0.237623493951645</v>
      </c>
      <c r="AR2966" s="17">
        <v>0.16629455642697999</v>
      </c>
      <c r="AS2966" s="17">
        <v>0.16969873094823201</v>
      </c>
      <c r="AT2966" s="17">
        <v>0.13203104586599701</v>
      </c>
      <c r="AU2966" s="17"/>
      <c r="AV2966" s="17">
        <v>0.238590001340964</v>
      </c>
      <c r="AW2966" s="17">
        <v>0.18832201088255701</v>
      </c>
      <c r="AX2966" s="17">
        <v>0.19463502273137101</v>
      </c>
      <c r="AY2966" s="17">
        <v>0.178094990695679</v>
      </c>
      <c r="AZ2966" s="17">
        <v>0.196854669510999</v>
      </c>
      <c r="BA2966" s="17">
        <v>0.12689749931407299</v>
      </c>
      <c r="BB2966" s="17"/>
      <c r="BC2966" s="17">
        <v>0.21445711356835201</v>
      </c>
      <c r="BD2966" s="17">
        <v>0.152783477851721</v>
      </c>
      <c r="BE2966" s="17">
        <v>0.20131362819836901</v>
      </c>
      <c r="BF2966" s="17">
        <v>0.201142209265155</v>
      </c>
      <c r="BG2966" s="17">
        <v>0.49411729783367397</v>
      </c>
    </row>
    <row r="2967" spans="2:59" x14ac:dyDescent="0.35">
      <c r="B2967" t="s">
        <v>806</v>
      </c>
      <c r="C2967" s="17">
        <v>0.15413429598947501</v>
      </c>
      <c r="D2967" s="17">
        <v>0.15320148957917001</v>
      </c>
      <c r="E2967" s="17">
        <v>0.153378440691291</v>
      </c>
      <c r="F2967" s="17"/>
      <c r="G2967" s="17">
        <v>0.14256013740500401</v>
      </c>
      <c r="H2967" s="17">
        <v>0.209036822581017</v>
      </c>
      <c r="I2967" s="17">
        <v>0.134947455239675</v>
      </c>
      <c r="J2967" s="17">
        <v>0.17614779216202001</v>
      </c>
      <c r="K2967" s="17">
        <v>0.112792955028053</v>
      </c>
      <c r="L2967" s="17">
        <v>0.14678401890963699</v>
      </c>
      <c r="M2967" s="17"/>
      <c r="N2967" s="17">
        <v>0.14471460423221399</v>
      </c>
      <c r="O2967" s="17">
        <v>0.17448803062544399</v>
      </c>
      <c r="P2967" s="17">
        <v>0.123802225876844</v>
      </c>
      <c r="Q2967" s="17">
        <v>0.171234525918569</v>
      </c>
      <c r="R2967" s="17"/>
      <c r="S2967" s="17">
        <v>0.25327422412231798</v>
      </c>
      <c r="T2967" s="17">
        <v>0.14700133059867501</v>
      </c>
      <c r="U2967" s="17">
        <v>8.4294756674476695E-2</v>
      </c>
      <c r="V2967" s="17">
        <v>0.17542643081708301</v>
      </c>
      <c r="W2967" s="17">
        <v>9.4940949078259299E-2</v>
      </c>
      <c r="X2967" s="17">
        <v>0.180071469490997</v>
      </c>
      <c r="Y2967" s="17">
        <v>0.118399117951918</v>
      </c>
      <c r="Z2967" s="17">
        <v>3.8452723950709103E-2</v>
      </c>
      <c r="AA2967" s="17">
        <v>0.184034281852308</v>
      </c>
      <c r="AB2967" s="17">
        <v>0.13951342192535501</v>
      </c>
      <c r="AC2967" s="17">
        <v>0.12558569729946201</v>
      </c>
      <c r="AD2967" s="17">
        <v>0.177329251868381</v>
      </c>
      <c r="AE2967" s="17"/>
      <c r="AF2967" s="17">
        <v>0.16662160582365201</v>
      </c>
      <c r="AG2967" s="17">
        <v>0.149134420519798</v>
      </c>
      <c r="AH2967" s="17">
        <v>0.14173479259611699</v>
      </c>
      <c r="AI2967" s="17"/>
      <c r="AJ2967" s="17">
        <v>0.14667780691799501</v>
      </c>
      <c r="AK2967" s="17">
        <v>0.19892017132560699</v>
      </c>
      <c r="AL2967" s="17">
        <v>0.19752341797911599</v>
      </c>
      <c r="AM2967" s="17">
        <v>0</v>
      </c>
      <c r="AN2967" s="17">
        <v>0.140496546653263</v>
      </c>
      <c r="AO2967" s="17"/>
      <c r="AP2967" s="17">
        <v>0.16117889988481099</v>
      </c>
      <c r="AQ2967" s="17">
        <v>0.20456745694436801</v>
      </c>
      <c r="AR2967" s="17">
        <v>0.171231483771208</v>
      </c>
      <c r="AS2967" s="17">
        <v>9.6128699841491402E-2</v>
      </c>
      <c r="AT2967" s="17">
        <v>8.6412476246495298E-2</v>
      </c>
      <c r="AU2967" s="17"/>
      <c r="AV2967" s="17">
        <v>0.22589468849323899</v>
      </c>
      <c r="AW2967" s="17">
        <v>0.167801154301499</v>
      </c>
      <c r="AX2967" s="17">
        <v>0.111132992483172</v>
      </c>
      <c r="AY2967" s="17">
        <v>0.144775293917702</v>
      </c>
      <c r="AZ2967" s="17">
        <v>6.6709870544531993E-2</v>
      </c>
      <c r="BA2967" s="17">
        <v>7.1822454814386996E-2</v>
      </c>
      <c r="BB2967" s="17"/>
      <c r="BC2967" s="17">
        <v>0.14942925728235301</v>
      </c>
      <c r="BD2967" s="17">
        <v>0.107779643805666</v>
      </c>
      <c r="BE2967" s="17">
        <v>0.159259842469573</v>
      </c>
      <c r="BF2967" s="17">
        <v>0.212747585634259</v>
      </c>
      <c r="BG2967" s="17">
        <v>0.139929249171241</v>
      </c>
    </row>
    <row r="2968" spans="2:59" x14ac:dyDescent="0.35">
      <c r="B2968" t="s">
        <v>100</v>
      </c>
      <c r="C2968" s="17">
        <v>5.23078099261838E-2</v>
      </c>
      <c r="D2968" s="17">
        <v>5.9413552959199097E-2</v>
      </c>
      <c r="E2968" s="17">
        <v>4.2047490330985898E-2</v>
      </c>
      <c r="F2968" s="17"/>
      <c r="G2968" s="17">
        <v>4.28178403726127E-2</v>
      </c>
      <c r="H2968" s="17">
        <v>3.0893120157249199E-2</v>
      </c>
      <c r="I2968" s="17">
        <v>5.09434787042886E-2</v>
      </c>
      <c r="J2968" s="17">
        <v>2.9112779785242199E-2</v>
      </c>
      <c r="K2968" s="17">
        <v>9.7534581512425902E-2</v>
      </c>
      <c r="L2968" s="17">
        <v>6.0911509922839301E-2</v>
      </c>
      <c r="M2968" s="17"/>
      <c r="N2968" s="17">
        <v>2.5465168013176699E-2</v>
      </c>
      <c r="O2968" s="17">
        <v>6.8757051256154403E-2</v>
      </c>
      <c r="P2968" s="17">
        <v>5.6555220905899803E-2</v>
      </c>
      <c r="Q2968" s="17">
        <v>5.9921600918102703E-2</v>
      </c>
      <c r="R2968" s="17"/>
      <c r="S2968" s="17">
        <v>3.3000466662434898E-2</v>
      </c>
      <c r="T2968" s="17">
        <v>5.8470961237379902E-2</v>
      </c>
      <c r="U2968" s="17">
        <v>3.3872440143895899E-2</v>
      </c>
      <c r="V2968" s="17">
        <v>0</v>
      </c>
      <c r="W2968" s="17">
        <v>0.13136206680179699</v>
      </c>
      <c r="X2968" s="17">
        <v>4.1229666251594001E-2</v>
      </c>
      <c r="Y2968" s="17">
        <v>4.7998090449336103E-2</v>
      </c>
      <c r="Z2968" s="17">
        <v>0.15022875727280099</v>
      </c>
      <c r="AA2968" s="17">
        <v>7.1105422157480905E-2</v>
      </c>
      <c r="AB2968" s="17">
        <v>4.3738216124909503E-2</v>
      </c>
      <c r="AC2968" s="17">
        <v>3.4953662427364002E-2</v>
      </c>
      <c r="AD2968" s="17">
        <v>4.8729501908007303E-2</v>
      </c>
      <c r="AE2968" s="17"/>
      <c r="AF2968" s="17">
        <v>5.5567150173951897E-2</v>
      </c>
      <c r="AG2968" s="17">
        <v>5.4643795201654702E-2</v>
      </c>
      <c r="AH2968" s="17">
        <v>2.9265014890196301E-2</v>
      </c>
      <c r="AI2968" s="17"/>
      <c r="AJ2968" s="17">
        <v>5.0038254479078802E-2</v>
      </c>
      <c r="AK2968" s="17">
        <v>4.9367767018234102E-2</v>
      </c>
      <c r="AL2968" s="17">
        <v>0</v>
      </c>
      <c r="AM2968" s="17">
        <v>0</v>
      </c>
      <c r="AN2968" s="17">
        <v>5.69937520742618E-2</v>
      </c>
      <c r="AO2968" s="17"/>
      <c r="AP2968" s="17">
        <v>4.8725101322056798E-2</v>
      </c>
      <c r="AQ2968" s="17">
        <v>3.7994485112047401E-2</v>
      </c>
      <c r="AR2968" s="17">
        <v>2.13204994160653E-2</v>
      </c>
      <c r="AS2968" s="17">
        <v>8.5888219002028296E-2</v>
      </c>
      <c r="AT2968" s="17">
        <v>0.102452144506611</v>
      </c>
      <c r="AU2968" s="17"/>
      <c r="AV2968" s="17">
        <v>3.4172130473181801E-2</v>
      </c>
      <c r="AW2968" s="17">
        <v>4.6372716925560602E-2</v>
      </c>
      <c r="AX2968" s="17">
        <v>1.7065351858531901E-2</v>
      </c>
      <c r="AY2968" s="17">
        <v>6.16674077384914E-2</v>
      </c>
      <c r="AZ2968" s="17">
        <v>0.127283387417884</v>
      </c>
      <c r="BA2968" s="17">
        <v>5.9581995328182299E-2</v>
      </c>
      <c r="BB2968" s="17"/>
      <c r="BC2968" s="17">
        <v>8.2866867545287701E-2</v>
      </c>
      <c r="BD2968" s="17">
        <v>7.1195562111366406E-2</v>
      </c>
      <c r="BE2968" s="17">
        <v>2.4760447213463301E-2</v>
      </c>
      <c r="BF2968" s="17">
        <v>1.41878860088632E-2</v>
      </c>
      <c r="BG2968" s="17">
        <v>0.113300891314182</v>
      </c>
    </row>
    <row r="2969" spans="2:59" x14ac:dyDescent="0.35">
      <c r="C2969" s="17"/>
      <c r="D2969" s="17"/>
      <c r="E2969" s="17"/>
      <c r="F2969" s="17"/>
      <c r="G2969" s="17"/>
      <c r="H2969" s="17"/>
      <c r="I2969" s="17"/>
      <c r="J2969" s="17"/>
      <c r="K2969" s="17"/>
      <c r="L2969" s="17"/>
      <c r="M2969" s="17"/>
      <c r="N2969" s="17"/>
      <c r="O2969" s="17"/>
      <c r="P2969" s="17"/>
      <c r="Q2969" s="17"/>
      <c r="R2969" s="17"/>
      <c r="S2969" s="17"/>
      <c r="T2969" s="17"/>
      <c r="U2969" s="17"/>
      <c r="V2969" s="17"/>
      <c r="W2969" s="17"/>
      <c r="X2969" s="17"/>
      <c r="Y2969" s="17"/>
      <c r="Z2969" s="17"/>
      <c r="AA2969" s="17"/>
      <c r="AB2969" s="17"/>
      <c r="AC2969" s="17"/>
      <c r="AD2969" s="17"/>
      <c r="AE2969" s="17"/>
      <c r="AF2969" s="17"/>
      <c r="AG2969" s="17"/>
      <c r="AH2969" s="17"/>
      <c r="AI2969" s="17"/>
      <c r="AJ2969" s="17"/>
      <c r="AK2969" s="17"/>
      <c r="AL2969" s="17"/>
      <c r="AM2969" s="17"/>
      <c r="AN2969" s="17"/>
      <c r="AO2969" s="17"/>
      <c r="AP2969" s="17"/>
      <c r="AQ2969" s="17"/>
      <c r="AR2969" s="17"/>
      <c r="AS2969" s="17"/>
      <c r="AT2969" s="17"/>
      <c r="AU2969" s="17"/>
      <c r="AV2969" s="17"/>
      <c r="AW2969" s="17"/>
      <c r="AX2969" s="17"/>
      <c r="AY2969" s="17"/>
      <c r="AZ2969" s="17"/>
      <c r="BA2969" s="17"/>
      <c r="BB2969" s="17"/>
      <c r="BC2969" s="17"/>
      <c r="BD2969" s="17"/>
      <c r="BE2969" s="17"/>
      <c r="BF2969" s="17"/>
      <c r="BG2969" s="17"/>
    </row>
    <row r="2970" spans="2:59" x14ac:dyDescent="0.35">
      <c r="B2970" s="6" t="s">
        <v>828</v>
      </c>
      <c r="C2970" s="17"/>
      <c r="D2970" s="17"/>
      <c r="E2970" s="17"/>
      <c r="F2970" s="17"/>
      <c r="G2970" s="17"/>
      <c r="H2970" s="17"/>
      <c r="I2970" s="17"/>
      <c r="J2970" s="17"/>
      <c r="K2970" s="17"/>
      <c r="L2970" s="17"/>
      <c r="M2970" s="17"/>
      <c r="N2970" s="17"/>
      <c r="O2970" s="17"/>
      <c r="P2970" s="17"/>
      <c r="Q2970" s="17"/>
      <c r="R2970" s="17"/>
      <c r="S2970" s="17"/>
      <c r="T2970" s="17"/>
      <c r="U2970" s="17"/>
      <c r="V2970" s="17"/>
      <c r="W2970" s="17"/>
      <c r="X2970" s="17"/>
      <c r="Y2970" s="17"/>
      <c r="Z2970" s="17"/>
      <c r="AA2970" s="17"/>
      <c r="AB2970" s="17"/>
      <c r="AC2970" s="17"/>
      <c r="AD2970" s="17"/>
      <c r="AE2970" s="17"/>
      <c r="AF2970" s="17"/>
      <c r="AG2970" s="17"/>
      <c r="AH2970" s="17"/>
      <c r="AI2970" s="17"/>
      <c r="AJ2970" s="17"/>
      <c r="AK2970" s="17"/>
      <c r="AL2970" s="17"/>
      <c r="AM2970" s="17"/>
      <c r="AN2970" s="17"/>
      <c r="AO2970" s="17"/>
      <c r="AP2970" s="17"/>
      <c r="AQ2970" s="17"/>
      <c r="AR2970" s="17"/>
      <c r="AS2970" s="17"/>
      <c r="AT2970" s="17"/>
      <c r="AU2970" s="17"/>
      <c r="AV2970" s="17"/>
      <c r="AW2970" s="17"/>
      <c r="AX2970" s="17"/>
      <c r="AY2970" s="17"/>
      <c r="AZ2970" s="17"/>
      <c r="BA2970" s="17"/>
      <c r="BB2970" s="17"/>
      <c r="BC2970" s="17"/>
      <c r="BD2970" s="17"/>
      <c r="BE2970" s="17"/>
      <c r="BF2970" s="17"/>
      <c r="BG2970" s="17"/>
    </row>
    <row r="2971" spans="2:59" x14ac:dyDescent="0.35">
      <c r="B2971" s="24" t="s">
        <v>724</v>
      </c>
      <c r="C2971" s="17"/>
      <c r="D2971" s="17"/>
      <c r="E2971" s="17"/>
      <c r="F2971" s="17"/>
      <c r="G2971" s="17"/>
      <c r="H2971" s="17"/>
      <c r="I2971" s="17"/>
      <c r="J2971" s="17"/>
      <c r="K2971" s="17"/>
      <c r="L2971" s="17"/>
      <c r="M2971" s="17"/>
      <c r="N2971" s="17"/>
      <c r="O2971" s="17"/>
      <c r="P2971" s="17"/>
      <c r="Q2971" s="17"/>
      <c r="R2971" s="17"/>
      <c r="S2971" s="17"/>
      <c r="T2971" s="17"/>
      <c r="U2971" s="17"/>
      <c r="V2971" s="17"/>
      <c r="W2971" s="17"/>
      <c r="X2971" s="17"/>
      <c r="Y2971" s="17"/>
      <c r="Z2971" s="17"/>
      <c r="AA2971" s="17"/>
      <c r="AB2971" s="17"/>
      <c r="AC2971" s="17"/>
      <c r="AD2971" s="17"/>
      <c r="AE2971" s="17"/>
      <c r="AF2971" s="17"/>
      <c r="AG2971" s="17"/>
      <c r="AH2971" s="17"/>
      <c r="AI2971" s="17"/>
      <c r="AJ2971" s="17"/>
      <c r="AK2971" s="17"/>
      <c r="AL2971" s="17"/>
      <c r="AM2971" s="17"/>
      <c r="AN2971" s="17"/>
      <c r="AO2971" s="17"/>
      <c r="AP2971" s="17"/>
      <c r="AQ2971" s="17"/>
      <c r="AR2971" s="17"/>
      <c r="AS2971" s="17"/>
      <c r="AT2971" s="17"/>
      <c r="AU2971" s="17"/>
      <c r="AV2971" s="17"/>
      <c r="AW2971" s="17"/>
      <c r="AX2971" s="17"/>
      <c r="AY2971" s="17"/>
      <c r="AZ2971" s="17"/>
      <c r="BA2971" s="17"/>
      <c r="BB2971" s="17"/>
      <c r="BC2971" s="17"/>
      <c r="BD2971" s="17"/>
      <c r="BE2971" s="17"/>
      <c r="BF2971" s="17"/>
      <c r="BG2971" s="17"/>
    </row>
    <row r="2972" spans="2:59" x14ac:dyDescent="0.35">
      <c r="B2972" t="s">
        <v>805</v>
      </c>
      <c r="C2972" s="17">
        <v>3.0726435536658998E-2</v>
      </c>
      <c r="D2972" s="17">
        <v>3.0683546232643698E-2</v>
      </c>
      <c r="E2972" s="17">
        <v>3.1115427743627501E-2</v>
      </c>
      <c r="F2972" s="17"/>
      <c r="G2972" s="17">
        <v>1.3689917976268199E-2</v>
      </c>
      <c r="H2972" s="17">
        <v>2.64732777111014E-2</v>
      </c>
      <c r="I2972" s="17">
        <v>5.31002389930781E-2</v>
      </c>
      <c r="J2972" s="17">
        <v>2.601179185362E-2</v>
      </c>
      <c r="K2972" s="17">
        <v>4.0786767795345097E-2</v>
      </c>
      <c r="L2972" s="17">
        <v>2.34004879780415E-2</v>
      </c>
      <c r="M2972" s="17"/>
      <c r="N2972" s="17">
        <v>3.8267134180982897E-2</v>
      </c>
      <c r="O2972" s="17">
        <v>2.8519265142884401E-2</v>
      </c>
      <c r="P2972" s="17">
        <v>1.96261384608683E-2</v>
      </c>
      <c r="Q2972" s="17">
        <v>3.51978645305338E-2</v>
      </c>
      <c r="R2972" s="17"/>
      <c r="S2972" s="17">
        <v>1.76269522054265E-2</v>
      </c>
      <c r="T2972" s="17">
        <v>3.69794422384268E-2</v>
      </c>
      <c r="U2972" s="17">
        <v>0</v>
      </c>
      <c r="V2972" s="17">
        <v>3.01830837485304E-2</v>
      </c>
      <c r="W2972" s="17">
        <v>2.2468315077365499E-2</v>
      </c>
      <c r="X2972" s="17">
        <v>2.0173160797096801E-2</v>
      </c>
      <c r="Y2972" s="17">
        <v>3.0810649990427701E-2</v>
      </c>
      <c r="Z2972" s="17">
        <v>3.8452723950709103E-2</v>
      </c>
      <c r="AA2972" s="17">
        <v>5.1419776825723199E-2</v>
      </c>
      <c r="AB2972" s="17">
        <v>6.2346062438438897E-2</v>
      </c>
      <c r="AC2972" s="17">
        <v>0</v>
      </c>
      <c r="AD2972" s="17">
        <v>5.6977389195363201E-2</v>
      </c>
      <c r="AE2972" s="17"/>
      <c r="AF2972" s="17">
        <v>2.67738583086044E-2</v>
      </c>
      <c r="AG2972" s="17">
        <v>4.2141582112714598E-2</v>
      </c>
      <c r="AH2972" s="17">
        <v>1.90402473497438E-2</v>
      </c>
      <c r="AI2972" s="17"/>
      <c r="AJ2972" s="17">
        <v>1.68582926350095E-2</v>
      </c>
      <c r="AK2972" s="17">
        <v>3.4498826238951202E-2</v>
      </c>
      <c r="AL2972" s="17">
        <v>0</v>
      </c>
      <c r="AM2972" s="17">
        <v>0.117014345581497</v>
      </c>
      <c r="AN2972" s="17">
        <v>6.0696606253326603E-2</v>
      </c>
      <c r="AO2972" s="17"/>
      <c r="AP2972" s="17">
        <v>2.80202379845103E-2</v>
      </c>
      <c r="AQ2972" s="17">
        <v>3.2106422266713099E-2</v>
      </c>
      <c r="AR2972" s="17">
        <v>1.4771756674620599E-2</v>
      </c>
      <c r="AS2972" s="17">
        <v>2.9163080190457099E-2</v>
      </c>
      <c r="AT2972" s="17">
        <v>1.5469946720766599E-2</v>
      </c>
      <c r="AU2972" s="17"/>
      <c r="AV2972" s="17">
        <v>2.8652783335028E-2</v>
      </c>
      <c r="AW2972" s="17">
        <v>3.0135974283346901E-2</v>
      </c>
      <c r="AX2972" s="17">
        <v>4.0103667716774198E-2</v>
      </c>
      <c r="AY2972" s="17">
        <v>2.2994875905198799E-2</v>
      </c>
      <c r="AZ2972" s="17">
        <v>2.3403174119400998E-2</v>
      </c>
      <c r="BA2972" s="17">
        <v>0</v>
      </c>
      <c r="BB2972" s="17"/>
      <c r="BC2972" s="17">
        <v>2.20938616931694E-2</v>
      </c>
      <c r="BD2972" s="17">
        <v>2.8879011287827799E-2</v>
      </c>
      <c r="BE2972" s="17">
        <v>3.1720651258263899E-2</v>
      </c>
      <c r="BF2972" s="17">
        <v>3.7517450581365297E-2</v>
      </c>
      <c r="BG2972" s="17">
        <v>0.14632945901068101</v>
      </c>
    </row>
    <row r="2973" spans="2:59" x14ac:dyDescent="0.35">
      <c r="B2973" t="s">
        <v>598</v>
      </c>
      <c r="C2973" s="17">
        <v>4.0059877474179398E-2</v>
      </c>
      <c r="D2973" s="17">
        <v>3.4979994170157E-2</v>
      </c>
      <c r="E2973" s="17">
        <v>4.2247744526535597E-2</v>
      </c>
      <c r="F2973" s="17"/>
      <c r="G2973" s="17">
        <v>3.2126723616500298E-2</v>
      </c>
      <c r="H2973" s="17">
        <v>3.0536165683443001E-2</v>
      </c>
      <c r="I2973" s="17">
        <v>4.26178213307217E-2</v>
      </c>
      <c r="J2973" s="17">
        <v>7.4928934372195305E-2</v>
      </c>
      <c r="K2973" s="17">
        <v>4.9317373930286901E-2</v>
      </c>
      <c r="L2973" s="17">
        <v>1.95776645354085E-2</v>
      </c>
      <c r="M2973" s="17"/>
      <c r="N2973" s="17">
        <v>2.6577924094810301E-2</v>
      </c>
      <c r="O2973" s="17">
        <v>6.9078398170995703E-2</v>
      </c>
      <c r="P2973" s="17">
        <v>3.2617626069140801E-2</v>
      </c>
      <c r="Q2973" s="17">
        <v>3.1912479475587799E-2</v>
      </c>
      <c r="R2973" s="17"/>
      <c r="S2973" s="17">
        <v>2.48172018023879E-2</v>
      </c>
      <c r="T2973" s="17">
        <v>4.1583436430154101E-2</v>
      </c>
      <c r="U2973" s="17">
        <v>3.7524283950799701E-2</v>
      </c>
      <c r="V2973" s="17">
        <v>7.7601745555284804E-2</v>
      </c>
      <c r="W2973" s="17">
        <v>4.7859238241526297E-2</v>
      </c>
      <c r="X2973" s="17">
        <v>3.8084724536201098E-2</v>
      </c>
      <c r="Y2973" s="17">
        <v>3.0188609332911901E-2</v>
      </c>
      <c r="Z2973" s="17">
        <v>0</v>
      </c>
      <c r="AA2973" s="17">
        <v>5.2348358444465101E-2</v>
      </c>
      <c r="AB2973" s="17">
        <v>4.7524184448321703E-2</v>
      </c>
      <c r="AC2973" s="17">
        <v>2.3007768704328101E-2</v>
      </c>
      <c r="AD2973" s="17">
        <v>0</v>
      </c>
      <c r="AE2973" s="17"/>
      <c r="AF2973" s="17">
        <v>2.4814230050498699E-2</v>
      </c>
      <c r="AG2973" s="17">
        <v>5.1981257427511599E-2</v>
      </c>
      <c r="AH2973" s="17">
        <v>3.5126355801272803E-2</v>
      </c>
      <c r="AI2973" s="17"/>
      <c r="AJ2973" s="17">
        <v>5.0881725199525801E-2</v>
      </c>
      <c r="AK2973" s="17">
        <v>4.2382700423040098E-2</v>
      </c>
      <c r="AL2973" s="17">
        <v>0</v>
      </c>
      <c r="AM2973" s="17">
        <v>0</v>
      </c>
      <c r="AN2973" s="17">
        <v>1.74963101865168E-2</v>
      </c>
      <c r="AO2973" s="17"/>
      <c r="AP2973" s="17">
        <v>2.7219047549549999E-2</v>
      </c>
      <c r="AQ2973" s="17">
        <v>5.1047307667709999E-2</v>
      </c>
      <c r="AR2973" s="17">
        <v>4.1242310315970199E-2</v>
      </c>
      <c r="AS2973" s="17">
        <v>2.7305234404410801E-2</v>
      </c>
      <c r="AT2973" s="17">
        <v>5.46573928446598E-2</v>
      </c>
      <c r="AU2973" s="17"/>
      <c r="AV2973" s="17">
        <v>5.5879144863682097E-2</v>
      </c>
      <c r="AW2973" s="17">
        <v>3.6404648297821501E-2</v>
      </c>
      <c r="AX2973" s="17">
        <v>3.9744508292067202E-2</v>
      </c>
      <c r="AY2973" s="17">
        <v>4.0857359609839702E-2</v>
      </c>
      <c r="AZ2973" s="17">
        <v>5.3982773619317199E-2</v>
      </c>
      <c r="BA2973" s="17">
        <v>0</v>
      </c>
      <c r="BB2973" s="17"/>
      <c r="BC2973" s="17">
        <v>1.16648603001664E-2</v>
      </c>
      <c r="BD2973" s="17">
        <v>5.2069155620953197E-2</v>
      </c>
      <c r="BE2973" s="17">
        <v>4.8317184858646597E-2</v>
      </c>
      <c r="BF2973" s="17">
        <v>4.3114944840469203E-2</v>
      </c>
      <c r="BG2973" s="17">
        <v>6.7655585126612003E-2</v>
      </c>
    </row>
    <row r="2974" spans="2:59" x14ac:dyDescent="0.35">
      <c r="B2974" t="s">
        <v>692</v>
      </c>
      <c r="C2974" s="17">
        <v>9.2163424315373402E-2</v>
      </c>
      <c r="D2974" s="17">
        <v>0.10163372065639301</v>
      </c>
      <c r="E2974" s="17">
        <v>8.3549410378501499E-2</v>
      </c>
      <c r="F2974" s="17"/>
      <c r="G2974" s="17">
        <v>0.13351425765073299</v>
      </c>
      <c r="H2974" s="17">
        <v>6.9455414696854803E-2</v>
      </c>
      <c r="I2974" s="17">
        <v>0.12546702733925799</v>
      </c>
      <c r="J2974" s="17">
        <v>9.8153699795407306E-2</v>
      </c>
      <c r="K2974" s="17">
        <v>5.25385784836249E-2</v>
      </c>
      <c r="L2974" s="17">
        <v>8.0795046656121305E-2</v>
      </c>
      <c r="M2974" s="17"/>
      <c r="N2974" s="17">
        <v>0.124465081037923</v>
      </c>
      <c r="O2974" s="17">
        <v>7.8976716994691498E-2</v>
      </c>
      <c r="P2974" s="17">
        <v>5.9548092188996003E-2</v>
      </c>
      <c r="Q2974" s="17">
        <v>0.10144578689508101</v>
      </c>
      <c r="R2974" s="17"/>
      <c r="S2974" s="17">
        <v>0.15593730819359899</v>
      </c>
      <c r="T2974" s="17">
        <v>7.1507999995919003E-2</v>
      </c>
      <c r="U2974" s="17">
        <v>7.14393899119556E-2</v>
      </c>
      <c r="V2974" s="17">
        <v>7.9218055155248698E-2</v>
      </c>
      <c r="W2974" s="17">
        <v>0.127426484162764</v>
      </c>
      <c r="X2974" s="17">
        <v>9.5046099506783305E-2</v>
      </c>
      <c r="Y2974" s="17">
        <v>6.9547747835723206E-2</v>
      </c>
      <c r="Z2974" s="17">
        <v>0.138633670668833</v>
      </c>
      <c r="AA2974" s="17">
        <v>7.59411521641217E-2</v>
      </c>
      <c r="AB2974" s="17">
        <v>4.20302074709588E-2</v>
      </c>
      <c r="AC2974" s="17">
        <v>0.16633361122222101</v>
      </c>
      <c r="AD2974" s="17">
        <v>7.26145633501451E-2</v>
      </c>
      <c r="AE2974" s="17"/>
      <c r="AF2974" s="17">
        <v>7.0236277082646306E-2</v>
      </c>
      <c r="AG2974" s="17">
        <v>0.113781264397608</v>
      </c>
      <c r="AH2974" s="17">
        <v>7.5747032195052993E-2</v>
      </c>
      <c r="AI2974" s="17"/>
      <c r="AJ2974" s="17">
        <v>8.4320760153741597E-2</v>
      </c>
      <c r="AK2974" s="17">
        <v>0.104257491332074</v>
      </c>
      <c r="AL2974" s="17">
        <v>0.16272783535091101</v>
      </c>
      <c r="AM2974" s="17">
        <v>0.14410354183264801</v>
      </c>
      <c r="AN2974" s="17">
        <v>8.0935260758679697E-2</v>
      </c>
      <c r="AO2974" s="17"/>
      <c r="AP2974" s="17">
        <v>6.6316841431865101E-2</v>
      </c>
      <c r="AQ2974" s="17">
        <v>9.2474392286684998E-2</v>
      </c>
      <c r="AR2974" s="17">
        <v>0.15588470244272401</v>
      </c>
      <c r="AS2974" s="17">
        <v>0.11612891881839101</v>
      </c>
      <c r="AT2974" s="17">
        <v>0.10040255762106</v>
      </c>
      <c r="AU2974" s="17"/>
      <c r="AV2974" s="17">
        <v>9.1370710628770099E-2</v>
      </c>
      <c r="AW2974" s="17">
        <v>5.6822537916764601E-2</v>
      </c>
      <c r="AX2974" s="17">
        <v>0.12981984871285901</v>
      </c>
      <c r="AY2974" s="17">
        <v>9.9362577474514296E-2</v>
      </c>
      <c r="AZ2974" s="17">
        <v>0.10879297537004801</v>
      </c>
      <c r="BA2974" s="17">
        <v>0.12856123820690801</v>
      </c>
      <c r="BB2974" s="17"/>
      <c r="BC2974" s="17">
        <v>0.10078558121096701</v>
      </c>
      <c r="BD2974" s="17">
        <v>0.108424129109755</v>
      </c>
      <c r="BE2974" s="17">
        <v>9.1808468825620895E-2</v>
      </c>
      <c r="BF2974" s="17">
        <v>9.7037634881020601E-2</v>
      </c>
      <c r="BG2974" s="17">
        <v>8.3567918468003793E-2</v>
      </c>
    </row>
    <row r="2975" spans="2:59" x14ac:dyDescent="0.35">
      <c r="B2975" t="s">
        <v>691</v>
      </c>
      <c r="C2975" s="17">
        <v>0.231025071289513</v>
      </c>
      <c r="D2975" s="17">
        <v>0.22771894443992799</v>
      </c>
      <c r="E2975" s="17">
        <v>0.23698999091765399</v>
      </c>
      <c r="F2975" s="17"/>
      <c r="G2975" s="17">
        <v>0.220898259817844</v>
      </c>
      <c r="H2975" s="17">
        <v>0.26923744443228298</v>
      </c>
      <c r="I2975" s="17">
        <v>0.19286059513454801</v>
      </c>
      <c r="J2975" s="17">
        <v>0.250272822296288</v>
      </c>
      <c r="K2975" s="17">
        <v>0.17015384643154299</v>
      </c>
      <c r="L2975" s="17">
        <v>0.26785904366778701</v>
      </c>
      <c r="M2975" s="17"/>
      <c r="N2975" s="17">
        <v>0.20900111699805901</v>
      </c>
      <c r="O2975" s="17">
        <v>0.20661588644162401</v>
      </c>
      <c r="P2975" s="17">
        <v>0.27033028504380902</v>
      </c>
      <c r="Q2975" s="17">
        <v>0.24244988184347799</v>
      </c>
      <c r="R2975" s="17"/>
      <c r="S2975" s="17">
        <v>0.237349058780531</v>
      </c>
      <c r="T2975" s="17">
        <v>0.21430270561892201</v>
      </c>
      <c r="U2975" s="17">
        <v>0.28474892925185002</v>
      </c>
      <c r="V2975" s="17">
        <v>0.12207144331412199</v>
      </c>
      <c r="W2975" s="17">
        <v>0.18132856115301799</v>
      </c>
      <c r="X2975" s="17">
        <v>0.26001940404861901</v>
      </c>
      <c r="Y2975" s="17">
        <v>0.32445900050288901</v>
      </c>
      <c r="Z2975" s="17">
        <v>0.13891277040647601</v>
      </c>
      <c r="AA2975" s="17">
        <v>0.25187924489764402</v>
      </c>
      <c r="AB2975" s="17">
        <v>0.228907938628056</v>
      </c>
      <c r="AC2975" s="17">
        <v>0.21580100263125601</v>
      </c>
      <c r="AD2975" s="17">
        <v>0.19697203210662001</v>
      </c>
      <c r="AE2975" s="17"/>
      <c r="AF2975" s="17">
        <v>0.23813208919610299</v>
      </c>
      <c r="AG2975" s="17">
        <v>0.201865277259281</v>
      </c>
      <c r="AH2975" s="17">
        <v>0.34531700683917199</v>
      </c>
      <c r="AI2975" s="17"/>
      <c r="AJ2975" s="17">
        <v>0.24619754799458099</v>
      </c>
      <c r="AK2975" s="17">
        <v>0.17542770714019901</v>
      </c>
      <c r="AL2975" s="17">
        <v>9.4992516032039898E-2</v>
      </c>
      <c r="AM2975" s="17">
        <v>0.41492520517993198</v>
      </c>
      <c r="AN2975" s="17">
        <v>0.27681482988022299</v>
      </c>
      <c r="AO2975" s="17"/>
      <c r="AP2975" s="17">
        <v>0.27236988000205697</v>
      </c>
      <c r="AQ2975" s="17">
        <v>0.17377505101886201</v>
      </c>
      <c r="AR2975" s="17">
        <v>0.120580965921104</v>
      </c>
      <c r="AS2975" s="17">
        <v>0.277850478232961</v>
      </c>
      <c r="AT2975" s="17">
        <v>0.27579245288866799</v>
      </c>
      <c r="AU2975" s="17"/>
      <c r="AV2975" s="17">
        <v>0.18046495538108401</v>
      </c>
      <c r="AW2975" s="17">
        <v>0.27292023567632101</v>
      </c>
      <c r="AX2975" s="17">
        <v>0.11803831384892</v>
      </c>
      <c r="AY2975" s="17">
        <v>0.29238004077193303</v>
      </c>
      <c r="AZ2975" s="17">
        <v>0.21176955079545901</v>
      </c>
      <c r="BA2975" s="17">
        <v>0.27455631049073898</v>
      </c>
      <c r="BB2975" s="17"/>
      <c r="BC2975" s="17">
        <v>0.19030247145670501</v>
      </c>
      <c r="BD2975" s="17">
        <v>0.25893055118209601</v>
      </c>
      <c r="BE2975" s="17">
        <v>0.21812581139287399</v>
      </c>
      <c r="BF2975" s="17">
        <v>0.242124340867756</v>
      </c>
      <c r="BG2975" s="17">
        <v>0.210273517809316</v>
      </c>
    </row>
    <row r="2976" spans="2:59" x14ac:dyDescent="0.35">
      <c r="B2976" t="s">
        <v>690</v>
      </c>
      <c r="C2976" s="17">
        <v>0.25367000209673501</v>
      </c>
      <c r="D2976" s="17">
        <v>0.24294851909470799</v>
      </c>
      <c r="E2976" s="17">
        <v>0.263253866934956</v>
      </c>
      <c r="F2976" s="17"/>
      <c r="G2976" s="17">
        <v>0.26244659293831202</v>
      </c>
      <c r="H2976" s="17">
        <v>0.20439285353165801</v>
      </c>
      <c r="I2976" s="17">
        <v>0.23989339350707101</v>
      </c>
      <c r="J2976" s="17">
        <v>0.20923744508001799</v>
      </c>
      <c r="K2976" s="17">
        <v>0.316428321832457</v>
      </c>
      <c r="L2976" s="17">
        <v>0.285399939554562</v>
      </c>
      <c r="M2976" s="17"/>
      <c r="N2976" s="17">
        <v>0.26286316529354598</v>
      </c>
      <c r="O2976" s="17">
        <v>0.24342688086505901</v>
      </c>
      <c r="P2976" s="17">
        <v>0.26436155018368201</v>
      </c>
      <c r="Q2976" s="17">
        <v>0.24460262714786901</v>
      </c>
      <c r="R2976" s="17"/>
      <c r="S2976" s="17">
        <v>0.1781165854623</v>
      </c>
      <c r="T2976" s="17">
        <v>0.23303357389256699</v>
      </c>
      <c r="U2976" s="17">
        <v>0.34353617283030802</v>
      </c>
      <c r="V2976" s="17">
        <v>0.256969461610073</v>
      </c>
      <c r="W2976" s="17">
        <v>0.250006735431689</v>
      </c>
      <c r="X2976" s="17">
        <v>0.26161649195921699</v>
      </c>
      <c r="Y2976" s="17">
        <v>0.251244601214138</v>
      </c>
      <c r="Z2976" s="17">
        <v>0.34302083335273897</v>
      </c>
      <c r="AA2976" s="17">
        <v>0.24487209877121199</v>
      </c>
      <c r="AB2976" s="17">
        <v>0.24939876249603299</v>
      </c>
      <c r="AC2976" s="17">
        <v>0.28117894209995797</v>
      </c>
      <c r="AD2976" s="17">
        <v>0.304614190107594</v>
      </c>
      <c r="AE2976" s="17"/>
      <c r="AF2976" s="17">
        <v>0.26442638212500102</v>
      </c>
      <c r="AG2976" s="17">
        <v>0.22491149508868599</v>
      </c>
      <c r="AH2976" s="17">
        <v>0.26095231539295599</v>
      </c>
      <c r="AI2976" s="17"/>
      <c r="AJ2976" s="17">
        <v>0.25576989933050998</v>
      </c>
      <c r="AK2976" s="17">
        <v>0.26999946964668797</v>
      </c>
      <c r="AL2976" s="17">
        <v>0.34948317426016501</v>
      </c>
      <c r="AM2976" s="17">
        <v>7.1231496351322005E-2</v>
      </c>
      <c r="AN2976" s="17">
        <v>0.20851570196299801</v>
      </c>
      <c r="AO2976" s="17"/>
      <c r="AP2976" s="17">
        <v>0.23429690972265699</v>
      </c>
      <c r="AQ2976" s="17">
        <v>0.263368620093337</v>
      </c>
      <c r="AR2976" s="17">
        <v>0.31660492037032301</v>
      </c>
      <c r="AS2976" s="17">
        <v>0.230612774185463</v>
      </c>
      <c r="AT2976" s="17">
        <v>0.26531779203519901</v>
      </c>
      <c r="AU2976" s="17"/>
      <c r="AV2976" s="17">
        <v>0.25797197482358297</v>
      </c>
      <c r="AW2976" s="17">
        <v>0.23482424579112199</v>
      </c>
      <c r="AX2976" s="17">
        <v>0.35406061520761201</v>
      </c>
      <c r="AY2976" s="17">
        <v>0.22384678005980199</v>
      </c>
      <c r="AZ2976" s="17">
        <v>0.26716134973766298</v>
      </c>
      <c r="BA2976" s="17">
        <v>0.31642969355123102</v>
      </c>
      <c r="BB2976" s="17"/>
      <c r="BC2976" s="17">
        <v>0.30981593660455697</v>
      </c>
      <c r="BD2976" s="17">
        <v>0.22464730087787399</v>
      </c>
      <c r="BE2976" s="17">
        <v>0.26779248149289298</v>
      </c>
      <c r="BF2976" s="17">
        <v>0.200969169878849</v>
      </c>
      <c r="BG2976" s="17">
        <v>0.21839903050437701</v>
      </c>
    </row>
    <row r="2977" spans="2:59" x14ac:dyDescent="0.35">
      <c r="B2977" t="s">
        <v>689</v>
      </c>
      <c r="C2977" s="17">
        <v>0.177910042962588</v>
      </c>
      <c r="D2977" s="17">
        <v>0.190793238941527</v>
      </c>
      <c r="E2977" s="17">
        <v>0.166782057015159</v>
      </c>
      <c r="F2977" s="17"/>
      <c r="G2977" s="17">
        <v>0.19830206849822199</v>
      </c>
      <c r="H2977" s="17">
        <v>0.236492199761689</v>
      </c>
      <c r="I2977" s="17">
        <v>0.150011408325464</v>
      </c>
      <c r="J2977" s="17">
        <v>0.16670712339628699</v>
      </c>
      <c r="K2977" s="17">
        <v>0.200518045639453</v>
      </c>
      <c r="L2977" s="17">
        <v>0.13070683799701999</v>
      </c>
      <c r="M2977" s="17"/>
      <c r="N2977" s="17">
        <v>0.178117248482625</v>
      </c>
      <c r="O2977" s="17">
        <v>0.194242505226705</v>
      </c>
      <c r="P2977" s="17">
        <v>0.17459671207286601</v>
      </c>
      <c r="Q2977" s="17">
        <v>0.16443366664948</v>
      </c>
      <c r="R2977" s="17"/>
      <c r="S2977" s="17">
        <v>0.17216055162735699</v>
      </c>
      <c r="T2977" s="17">
        <v>0.19522707757152999</v>
      </c>
      <c r="U2977" s="17">
        <v>0.13301530728042399</v>
      </c>
      <c r="V2977" s="17">
        <v>0.28233147508351802</v>
      </c>
      <c r="W2977" s="17">
        <v>0.183542426400301</v>
      </c>
      <c r="X2977" s="17">
        <v>0.163799758983704</v>
      </c>
      <c r="Y2977" s="17">
        <v>0.20154364773029601</v>
      </c>
      <c r="Z2977" s="17">
        <v>0.13724802184267801</v>
      </c>
      <c r="AA2977" s="17">
        <v>0.13461689773646299</v>
      </c>
      <c r="AB2977" s="17">
        <v>0.15635680397352</v>
      </c>
      <c r="AC2977" s="17">
        <v>0.174105389757468</v>
      </c>
      <c r="AD2977" s="17">
        <v>0.21664628665674601</v>
      </c>
      <c r="AE2977" s="17"/>
      <c r="AF2977" s="17">
        <v>0.187636165581337</v>
      </c>
      <c r="AG2977" s="17">
        <v>0.17618601847474899</v>
      </c>
      <c r="AH2977" s="17">
        <v>0.132702720084831</v>
      </c>
      <c r="AI2977" s="17"/>
      <c r="AJ2977" s="17">
        <v>0.170216757475009</v>
      </c>
      <c r="AK2977" s="17">
        <v>0.209888005158646</v>
      </c>
      <c r="AL2977" s="17">
        <v>0.205971025282075</v>
      </c>
      <c r="AM2977" s="17">
        <v>0.179797903304968</v>
      </c>
      <c r="AN2977" s="17">
        <v>0.15343861425313199</v>
      </c>
      <c r="AO2977" s="17"/>
      <c r="AP2977" s="17">
        <v>0.19702289149827601</v>
      </c>
      <c r="AQ2977" s="17">
        <v>0.20794271186596</v>
      </c>
      <c r="AR2977" s="17">
        <v>0.184990404456782</v>
      </c>
      <c r="AS2977" s="17">
        <v>0.115724672669034</v>
      </c>
      <c r="AT2977" s="17">
        <v>8.8448130657745497E-2</v>
      </c>
      <c r="AU2977" s="17"/>
      <c r="AV2977" s="17">
        <v>0.19906403566766401</v>
      </c>
      <c r="AW2977" s="17">
        <v>0.20314669632763399</v>
      </c>
      <c r="AX2977" s="17">
        <v>0.166022001027851</v>
      </c>
      <c r="AY2977" s="17">
        <v>0.139466231193621</v>
      </c>
      <c r="AZ2977" s="17">
        <v>0.170263037518843</v>
      </c>
      <c r="BA2977" s="17">
        <v>0.14157884430891499</v>
      </c>
      <c r="BB2977" s="17"/>
      <c r="BC2977" s="17">
        <v>0.17387709564369799</v>
      </c>
      <c r="BD2977" s="17">
        <v>0.17694003002566999</v>
      </c>
      <c r="BE2977" s="17">
        <v>0.16517763944435501</v>
      </c>
      <c r="BF2977" s="17">
        <v>0.24193717565539899</v>
      </c>
      <c r="BG2977" s="17">
        <v>0.217413158377773</v>
      </c>
    </row>
    <row r="2978" spans="2:59" x14ac:dyDescent="0.35">
      <c r="B2978" t="s">
        <v>806</v>
      </c>
      <c r="C2978" s="17">
        <v>0.129619605215124</v>
      </c>
      <c r="D2978" s="17">
        <v>0.12556973246449901</v>
      </c>
      <c r="E2978" s="17">
        <v>0.13520280991411401</v>
      </c>
      <c r="F2978" s="17"/>
      <c r="G2978" s="17">
        <v>0.10475072413352</v>
      </c>
      <c r="H2978" s="17">
        <v>0.14664703292126599</v>
      </c>
      <c r="I2978" s="17">
        <v>0.166715219845224</v>
      </c>
      <c r="J2978" s="17">
        <v>0.13736146817014599</v>
      </c>
      <c r="K2978" s="17">
        <v>7.2089965897939506E-2</v>
      </c>
      <c r="L2978" s="17">
        <v>0.138253326826557</v>
      </c>
      <c r="M2978" s="17"/>
      <c r="N2978" s="17">
        <v>0.13866585990972199</v>
      </c>
      <c r="O2978" s="17">
        <v>0.13131544775821699</v>
      </c>
      <c r="P2978" s="17">
        <v>0.114681805733738</v>
      </c>
      <c r="Q2978" s="17">
        <v>0.13213038009700001</v>
      </c>
      <c r="R2978" s="17"/>
      <c r="S2978" s="17">
        <v>0.18069597004231999</v>
      </c>
      <c r="T2978" s="17">
        <v>0.13720184509226099</v>
      </c>
      <c r="U2978" s="17">
        <v>9.5863476630766803E-2</v>
      </c>
      <c r="V2978" s="17">
        <v>0.151624735533223</v>
      </c>
      <c r="W2978" s="17">
        <v>9.3372778053678093E-2</v>
      </c>
      <c r="X2978" s="17">
        <v>0.12909417550145699</v>
      </c>
      <c r="Y2978" s="17">
        <v>6.2700147734457895E-2</v>
      </c>
      <c r="Z2978" s="17">
        <v>0.141184606883546</v>
      </c>
      <c r="AA2978" s="17">
        <v>0.13910809820675901</v>
      </c>
      <c r="AB2978" s="17">
        <v>0.184770615279608</v>
      </c>
      <c r="AC2978" s="17">
        <v>6.4579111154985505E-2</v>
      </c>
      <c r="AD2978" s="17">
        <v>5.6605995906678898E-2</v>
      </c>
      <c r="AE2978" s="17"/>
      <c r="AF2978" s="17">
        <v>0.14533562271228501</v>
      </c>
      <c r="AG2978" s="17">
        <v>0.13893826930949099</v>
      </c>
      <c r="AH2978" s="17">
        <v>0.10184930744677601</v>
      </c>
      <c r="AI2978" s="17"/>
      <c r="AJ2978" s="17">
        <v>0.12508709934932599</v>
      </c>
      <c r="AK2978" s="17">
        <v>0.143310258611657</v>
      </c>
      <c r="AL2978" s="17">
        <v>0.13824949113757501</v>
      </c>
      <c r="AM2978" s="17">
        <v>7.2927507749633205E-2</v>
      </c>
      <c r="AN2978" s="17">
        <v>0.15975669652066499</v>
      </c>
      <c r="AO2978" s="17"/>
      <c r="AP2978" s="17">
        <v>0.13820657846023501</v>
      </c>
      <c r="AQ2978" s="17">
        <v>0.15678210438196399</v>
      </c>
      <c r="AR2978" s="17">
        <v>8.7213464108029798E-2</v>
      </c>
      <c r="AS2978" s="17">
        <v>0.127517126492177</v>
      </c>
      <c r="AT2978" s="17">
        <v>0.14738912646760499</v>
      </c>
      <c r="AU2978" s="17"/>
      <c r="AV2978" s="17">
        <v>0.17057894523532</v>
      </c>
      <c r="AW2978" s="17">
        <v>0.11875242792522001</v>
      </c>
      <c r="AX2978" s="17">
        <v>0.101736278235002</v>
      </c>
      <c r="AY2978" s="17">
        <v>0.145283768688062</v>
      </c>
      <c r="AZ2978" s="17">
        <v>9.3867163021470995E-2</v>
      </c>
      <c r="BA2978" s="17">
        <v>5.2497963386868199E-2</v>
      </c>
      <c r="BB2978" s="17"/>
      <c r="BC2978" s="17">
        <v>0.12720237939120099</v>
      </c>
      <c r="BD2978" s="17">
        <v>7.9507011696781399E-2</v>
      </c>
      <c r="BE2978" s="17">
        <v>0.154570933414998</v>
      </c>
      <c r="BF2978" s="17">
        <v>0.123111397286278</v>
      </c>
      <c r="BG2978" s="17">
        <v>5.6361330703237497E-2</v>
      </c>
    </row>
    <row r="2979" spans="2:59" x14ac:dyDescent="0.35">
      <c r="B2979" t="s">
        <v>100</v>
      </c>
      <c r="C2979" s="17">
        <v>4.4825541109827803E-2</v>
      </c>
      <c r="D2979" s="17">
        <v>4.5672304000144201E-2</v>
      </c>
      <c r="E2979" s="17">
        <v>4.0858692569452702E-2</v>
      </c>
      <c r="F2979" s="17"/>
      <c r="G2979" s="17">
        <v>3.4271455368600698E-2</v>
      </c>
      <c r="H2979" s="17">
        <v>1.6765611261704699E-2</v>
      </c>
      <c r="I2979" s="17">
        <v>2.9334295524636001E-2</v>
      </c>
      <c r="J2979" s="17">
        <v>3.73267150360388E-2</v>
      </c>
      <c r="K2979" s="17">
        <v>9.8167099989351303E-2</v>
      </c>
      <c r="L2979" s="17">
        <v>5.4007652784501897E-2</v>
      </c>
      <c r="M2979" s="17"/>
      <c r="N2979" s="17">
        <v>2.20424700023325E-2</v>
      </c>
      <c r="O2979" s="17">
        <v>4.7824899399823498E-2</v>
      </c>
      <c r="P2979" s="17">
        <v>6.4237790246899504E-2</v>
      </c>
      <c r="Q2979" s="17">
        <v>4.7827313360970299E-2</v>
      </c>
      <c r="R2979" s="17"/>
      <c r="S2979" s="17">
        <v>3.3296371886079097E-2</v>
      </c>
      <c r="T2979" s="17">
        <v>7.0163919160219898E-2</v>
      </c>
      <c r="U2979" s="17">
        <v>3.3872440143895899E-2</v>
      </c>
      <c r="V2979" s="17">
        <v>0</v>
      </c>
      <c r="W2979" s="17">
        <v>9.3995461479658898E-2</v>
      </c>
      <c r="X2979" s="17">
        <v>3.2166184666920401E-2</v>
      </c>
      <c r="Y2979" s="17">
        <v>2.95055956591567E-2</v>
      </c>
      <c r="Z2979" s="17">
        <v>6.2547372895019507E-2</v>
      </c>
      <c r="AA2979" s="17">
        <v>4.9814372953611803E-2</v>
      </c>
      <c r="AB2979" s="17">
        <v>2.8665425265064E-2</v>
      </c>
      <c r="AC2979" s="17">
        <v>7.4994174429782706E-2</v>
      </c>
      <c r="AD2979" s="17">
        <v>9.55695426768534E-2</v>
      </c>
      <c r="AE2979" s="17"/>
      <c r="AF2979" s="17">
        <v>4.2645374943524897E-2</v>
      </c>
      <c r="AG2979" s="17">
        <v>5.0194835929958999E-2</v>
      </c>
      <c r="AH2979" s="17">
        <v>2.9265014890196301E-2</v>
      </c>
      <c r="AI2979" s="17"/>
      <c r="AJ2979" s="17">
        <v>5.0667917862296498E-2</v>
      </c>
      <c r="AK2979" s="17">
        <v>2.0235541448746099E-2</v>
      </c>
      <c r="AL2979" s="17">
        <v>4.8575957937233898E-2</v>
      </c>
      <c r="AM2979" s="17">
        <v>0</v>
      </c>
      <c r="AN2979" s="17">
        <v>4.23459801844581E-2</v>
      </c>
      <c r="AO2979" s="17"/>
      <c r="AP2979" s="17">
        <v>3.6547613350849002E-2</v>
      </c>
      <c r="AQ2979" s="17">
        <v>2.2503390418769802E-2</v>
      </c>
      <c r="AR2979" s="17">
        <v>7.8711475710446899E-2</v>
      </c>
      <c r="AS2979" s="17">
        <v>7.5697715007104899E-2</v>
      </c>
      <c r="AT2979" s="17">
        <v>5.2522600764295602E-2</v>
      </c>
      <c r="AU2979" s="17"/>
      <c r="AV2979" s="17">
        <v>1.6017450064868301E-2</v>
      </c>
      <c r="AW2979" s="17">
        <v>4.6993233781769797E-2</v>
      </c>
      <c r="AX2979" s="17">
        <v>5.0474766958915201E-2</v>
      </c>
      <c r="AY2979" s="17">
        <v>3.5808366297029798E-2</v>
      </c>
      <c r="AZ2979" s="17">
        <v>7.0759975817798706E-2</v>
      </c>
      <c r="BA2979" s="17">
        <v>8.6375950055338699E-2</v>
      </c>
      <c r="BB2979" s="17"/>
      <c r="BC2979" s="17">
        <v>6.4257813699536995E-2</v>
      </c>
      <c r="BD2979" s="17">
        <v>7.0602810199042701E-2</v>
      </c>
      <c r="BE2979" s="17">
        <v>2.24868293123489E-2</v>
      </c>
      <c r="BF2979" s="17">
        <v>1.41878860088632E-2</v>
      </c>
      <c r="BG2979" s="17">
        <v>0</v>
      </c>
    </row>
    <row r="2980" spans="2:59" x14ac:dyDescent="0.35">
      <c r="C2980" s="17"/>
      <c r="D2980" s="17"/>
      <c r="E2980" s="17"/>
      <c r="F2980" s="17"/>
      <c r="G2980" s="17"/>
      <c r="H2980" s="17"/>
      <c r="I2980" s="17"/>
      <c r="J2980" s="17"/>
      <c r="K2980" s="17"/>
      <c r="L2980" s="17"/>
      <c r="M2980" s="17"/>
      <c r="N2980" s="17"/>
      <c r="O2980" s="17"/>
      <c r="P2980" s="17"/>
      <c r="Q2980" s="17"/>
      <c r="R2980" s="17"/>
      <c r="S2980" s="17"/>
      <c r="T2980" s="17"/>
      <c r="U2980" s="17"/>
      <c r="V2980" s="17"/>
      <c r="W2980" s="17"/>
      <c r="X2980" s="17"/>
      <c r="Y2980" s="17"/>
      <c r="Z2980" s="17"/>
      <c r="AA2980" s="17"/>
      <c r="AB2980" s="17"/>
      <c r="AC2980" s="17"/>
      <c r="AD2980" s="17"/>
      <c r="AE2980" s="17"/>
      <c r="AF2980" s="17"/>
      <c r="AG2980" s="17"/>
      <c r="AH2980" s="17"/>
      <c r="AI2980" s="17"/>
      <c r="AJ2980" s="17"/>
      <c r="AK2980" s="17"/>
      <c r="AL2980" s="17"/>
      <c r="AM2980" s="17"/>
      <c r="AN2980" s="17"/>
      <c r="AO2980" s="17"/>
      <c r="AP2980" s="17"/>
      <c r="AQ2980" s="17"/>
      <c r="AR2980" s="17"/>
      <c r="AS2980" s="17"/>
      <c r="AT2980" s="17"/>
      <c r="AU2980" s="17"/>
      <c r="AV2980" s="17"/>
      <c r="AW2980" s="17"/>
      <c r="AX2980" s="17"/>
      <c r="AY2980" s="17"/>
      <c r="AZ2980" s="17"/>
      <c r="BA2980" s="17"/>
      <c r="BB2980" s="17"/>
      <c r="BC2980" s="17"/>
      <c r="BD2980" s="17"/>
      <c r="BE2980" s="17"/>
      <c r="BF2980" s="17"/>
      <c r="BG2980" s="17"/>
    </row>
    <row r="2981" spans="2:59" x14ac:dyDescent="0.35">
      <c r="B2981" s="6" t="s">
        <v>829</v>
      </c>
      <c r="C2981" s="17"/>
      <c r="D2981" s="17"/>
      <c r="E2981" s="17"/>
      <c r="F2981" s="17"/>
      <c r="G2981" s="17"/>
      <c r="H2981" s="17"/>
      <c r="I2981" s="17"/>
      <c r="J2981" s="17"/>
      <c r="K2981" s="17"/>
      <c r="L2981" s="17"/>
      <c r="M2981" s="17"/>
      <c r="N2981" s="17"/>
      <c r="O2981" s="17"/>
      <c r="P2981" s="17"/>
      <c r="Q2981" s="17"/>
      <c r="R2981" s="17"/>
      <c r="S2981" s="17"/>
      <c r="T2981" s="17"/>
      <c r="U2981" s="17"/>
      <c r="V2981" s="17"/>
      <c r="W2981" s="17"/>
      <c r="X2981" s="17"/>
      <c r="Y2981" s="17"/>
      <c r="Z2981" s="17"/>
      <c r="AA2981" s="17"/>
      <c r="AB2981" s="17"/>
      <c r="AC2981" s="17"/>
      <c r="AD2981" s="17"/>
      <c r="AE2981" s="17"/>
      <c r="AF2981" s="17"/>
      <c r="AG2981" s="17"/>
      <c r="AH2981" s="17"/>
      <c r="AI2981" s="17"/>
      <c r="AJ2981" s="17"/>
      <c r="AK2981" s="17"/>
      <c r="AL2981" s="17"/>
      <c r="AM2981" s="17"/>
      <c r="AN2981" s="17"/>
      <c r="AO2981" s="17"/>
      <c r="AP2981" s="17"/>
      <c r="AQ2981" s="17"/>
      <c r="AR2981" s="17"/>
      <c r="AS2981" s="17"/>
      <c r="AT2981" s="17"/>
      <c r="AU2981" s="17"/>
      <c r="AV2981" s="17"/>
      <c r="AW2981" s="17"/>
      <c r="AX2981" s="17"/>
      <c r="AY2981" s="17"/>
      <c r="AZ2981" s="17"/>
      <c r="BA2981" s="17"/>
      <c r="BB2981" s="17"/>
      <c r="BC2981" s="17"/>
      <c r="BD2981" s="17"/>
      <c r="BE2981" s="17"/>
      <c r="BF2981" s="17"/>
      <c r="BG2981" s="17"/>
    </row>
    <row r="2982" spans="2:59" x14ac:dyDescent="0.35">
      <c r="B2982" s="24" t="s">
        <v>724</v>
      </c>
      <c r="C2982" s="17"/>
      <c r="D2982" s="17"/>
      <c r="E2982" s="17"/>
      <c r="F2982" s="17"/>
      <c r="G2982" s="17"/>
      <c r="H2982" s="17"/>
      <c r="I2982" s="17"/>
      <c r="J2982" s="17"/>
      <c r="K2982" s="17"/>
      <c r="L2982" s="17"/>
      <c r="M2982" s="17"/>
      <c r="N2982" s="17"/>
      <c r="O2982" s="17"/>
      <c r="P2982" s="17"/>
      <c r="Q2982" s="17"/>
      <c r="R2982" s="17"/>
      <c r="S2982" s="17"/>
      <c r="T2982" s="17"/>
      <c r="U2982" s="17"/>
      <c r="V2982" s="17"/>
      <c r="W2982" s="17"/>
      <c r="X2982" s="17"/>
      <c r="Y2982" s="17"/>
      <c r="Z2982" s="17"/>
      <c r="AA2982" s="17"/>
      <c r="AB2982" s="17"/>
      <c r="AC2982" s="17"/>
      <c r="AD2982" s="17"/>
      <c r="AE2982" s="17"/>
      <c r="AF2982" s="17"/>
      <c r="AG2982" s="17"/>
      <c r="AH2982" s="17"/>
      <c r="AI2982" s="17"/>
      <c r="AJ2982" s="17"/>
      <c r="AK2982" s="17"/>
      <c r="AL2982" s="17"/>
      <c r="AM2982" s="17"/>
      <c r="AN2982" s="17"/>
      <c r="AO2982" s="17"/>
      <c r="AP2982" s="17"/>
      <c r="AQ2982" s="17"/>
      <c r="AR2982" s="17"/>
      <c r="AS2982" s="17"/>
      <c r="AT2982" s="17"/>
      <c r="AU2982" s="17"/>
      <c r="AV2982" s="17"/>
      <c r="AW2982" s="17"/>
      <c r="AX2982" s="17"/>
      <c r="AY2982" s="17"/>
      <c r="AZ2982" s="17"/>
      <c r="BA2982" s="17"/>
      <c r="BB2982" s="17"/>
      <c r="BC2982" s="17"/>
      <c r="BD2982" s="17"/>
      <c r="BE2982" s="17"/>
      <c r="BF2982" s="17"/>
      <c r="BG2982" s="17"/>
    </row>
    <row r="2983" spans="2:59" x14ac:dyDescent="0.35">
      <c r="B2983" t="s">
        <v>802</v>
      </c>
      <c r="C2983" s="17">
        <v>2.6985270194762E-2</v>
      </c>
      <c r="D2983" s="17">
        <v>2.05405853916279E-2</v>
      </c>
      <c r="E2983" s="17">
        <v>3.09676678552494E-2</v>
      </c>
      <c r="F2983" s="17"/>
      <c r="G2983" s="17">
        <v>1.49993958335107E-2</v>
      </c>
      <c r="H2983" s="17">
        <v>2.24285341567627E-2</v>
      </c>
      <c r="I2983" s="17">
        <v>5.7764451958547798E-2</v>
      </c>
      <c r="J2983" s="17">
        <v>8.4417031906100001E-3</v>
      </c>
      <c r="K2983" s="17">
        <v>3.5601339917327203E-2</v>
      </c>
      <c r="L2983" s="17">
        <v>2.1916184307946E-2</v>
      </c>
      <c r="M2983" s="17"/>
      <c r="N2983" s="17">
        <v>2.0666913431376499E-2</v>
      </c>
      <c r="O2983" s="17">
        <v>2.7607130499019101E-2</v>
      </c>
      <c r="P2983" s="17">
        <v>3.2463822808394403E-2</v>
      </c>
      <c r="Q2983" s="17">
        <v>2.90170013296406E-2</v>
      </c>
      <c r="R2983" s="17"/>
      <c r="S2983" s="17">
        <v>1.5904837703149599E-2</v>
      </c>
      <c r="T2983" s="17">
        <v>3.9328788116986001E-2</v>
      </c>
      <c r="U2983" s="17">
        <v>2.04036419532574E-2</v>
      </c>
      <c r="V2983" s="17">
        <v>5.7285985152450002E-2</v>
      </c>
      <c r="W2983" s="17">
        <v>0</v>
      </c>
      <c r="X2983" s="17">
        <v>0</v>
      </c>
      <c r="Y2983" s="17">
        <v>4.1773522246272801E-2</v>
      </c>
      <c r="Z2983" s="17">
        <v>2.4481224914007199E-2</v>
      </c>
      <c r="AA2983" s="17">
        <v>1.33327518725085E-2</v>
      </c>
      <c r="AB2983" s="17">
        <v>5.2344982161054598E-2</v>
      </c>
      <c r="AC2983" s="17">
        <v>4.12717467542313E-2</v>
      </c>
      <c r="AD2983" s="17">
        <v>0</v>
      </c>
      <c r="AE2983" s="17"/>
      <c r="AF2983" s="17">
        <v>2.56342994058519E-2</v>
      </c>
      <c r="AG2983" s="17">
        <v>3.25550317258868E-2</v>
      </c>
      <c r="AH2983" s="17">
        <v>2.3002585592334999E-2</v>
      </c>
      <c r="AI2983" s="17"/>
      <c r="AJ2983" s="17">
        <v>2.0676039533844701E-2</v>
      </c>
      <c r="AK2983" s="17">
        <v>1.2820486842930899E-2</v>
      </c>
      <c r="AL2983" s="17">
        <v>1.9198418025871699E-2</v>
      </c>
      <c r="AM2983" s="17">
        <v>0.10431112201812601</v>
      </c>
      <c r="AN2983" s="17">
        <v>3.0780601727173298E-2</v>
      </c>
      <c r="AO2983" s="17"/>
      <c r="AP2983" s="17">
        <v>8.4275015395857307E-3</v>
      </c>
      <c r="AQ2983" s="17">
        <v>1.06026366187647E-2</v>
      </c>
      <c r="AR2983" s="17">
        <v>7.7829886578202306E-2</v>
      </c>
      <c r="AS2983" s="17">
        <v>6.1090201157130902E-2</v>
      </c>
      <c r="AT2983" s="17">
        <v>1.69989775157522E-2</v>
      </c>
      <c r="AU2983" s="17"/>
      <c r="AV2983" s="17">
        <v>1.20293654356688E-2</v>
      </c>
      <c r="AW2983" s="17">
        <v>8.5174122851275694E-3</v>
      </c>
      <c r="AX2983" s="17">
        <v>5.2630432699572599E-2</v>
      </c>
      <c r="AY2983" s="17">
        <v>4.4195910978224701E-2</v>
      </c>
      <c r="AZ2983" s="17">
        <v>1.2225578915041699E-2</v>
      </c>
      <c r="BA2983" s="17">
        <v>6.1148282989841797E-2</v>
      </c>
      <c r="BB2983" s="17"/>
      <c r="BC2983" s="17">
        <v>1.4461459715804301E-2</v>
      </c>
      <c r="BD2983" s="17">
        <v>2.66756608823185E-2</v>
      </c>
      <c r="BE2983" s="17">
        <v>2.9944625932978398E-2</v>
      </c>
      <c r="BF2983" s="17">
        <v>4.7053264262112503E-2</v>
      </c>
      <c r="BG2983" s="17">
        <v>6.2860259790450401E-2</v>
      </c>
    </row>
    <row r="2984" spans="2:59" x14ac:dyDescent="0.35">
      <c r="B2984" t="s">
        <v>598</v>
      </c>
      <c r="C2984" s="17">
        <v>2.8107873715401899E-2</v>
      </c>
      <c r="D2984" s="17">
        <v>2.5977656056984301E-2</v>
      </c>
      <c r="E2984" s="17">
        <v>3.0296590084476101E-2</v>
      </c>
      <c r="F2984" s="17"/>
      <c r="G2984" s="17">
        <v>3.1208159251928901E-2</v>
      </c>
      <c r="H2984" s="17">
        <v>4.4095384400002498E-2</v>
      </c>
      <c r="I2984" s="17">
        <v>2.67419021683887E-2</v>
      </c>
      <c r="J2984" s="17">
        <v>1.57794364838405E-2</v>
      </c>
      <c r="K2984" s="17">
        <v>3.8096921448886698E-2</v>
      </c>
      <c r="L2984" s="17">
        <v>1.50872201504664E-2</v>
      </c>
      <c r="M2984" s="17"/>
      <c r="N2984" s="17">
        <v>2.6917175895064701E-2</v>
      </c>
      <c r="O2984" s="17">
        <v>2.6949027040652999E-2</v>
      </c>
      <c r="P2984" s="17">
        <v>3.4366917114980397E-2</v>
      </c>
      <c r="Q2984" s="17">
        <v>2.5339177928165299E-2</v>
      </c>
      <c r="R2984" s="17"/>
      <c r="S2984" s="17">
        <v>3.0465736433460198E-2</v>
      </c>
      <c r="T2984" s="17">
        <v>1.0563134703183499E-2</v>
      </c>
      <c r="U2984" s="17">
        <v>2.5341359016230001E-2</v>
      </c>
      <c r="V2984" s="17">
        <v>3.6668148158442999E-2</v>
      </c>
      <c r="W2984" s="17">
        <v>2.3938678315156899E-2</v>
      </c>
      <c r="X2984" s="17">
        <v>0</v>
      </c>
      <c r="Y2984" s="17">
        <v>7.7394721212957596E-2</v>
      </c>
      <c r="Z2984" s="17">
        <v>2.6932792935424901E-2</v>
      </c>
      <c r="AA2984" s="17">
        <v>5.6881590189773998E-2</v>
      </c>
      <c r="AB2984" s="17">
        <v>1.85407943852306E-2</v>
      </c>
      <c r="AC2984" s="17">
        <v>0</v>
      </c>
      <c r="AD2984" s="17">
        <v>3.4784932950713901E-2</v>
      </c>
      <c r="AE2984" s="17"/>
      <c r="AF2984" s="17">
        <v>5.6919189703039698E-2</v>
      </c>
      <c r="AG2984" s="17">
        <v>9.8293521559438008E-3</v>
      </c>
      <c r="AH2984" s="17">
        <v>1.6604095692156401E-2</v>
      </c>
      <c r="AI2984" s="17"/>
      <c r="AJ2984" s="17">
        <v>5.30718188310405E-2</v>
      </c>
      <c r="AK2984" s="17">
        <v>6.8740454516610996E-3</v>
      </c>
      <c r="AL2984" s="17">
        <v>1.9596228578364499E-2</v>
      </c>
      <c r="AM2984" s="17">
        <v>0.115063930297991</v>
      </c>
      <c r="AN2984" s="17">
        <v>1.76429901774314E-2</v>
      </c>
      <c r="AO2984" s="17"/>
      <c r="AP2984" s="17">
        <v>2.9279920177266001E-2</v>
      </c>
      <c r="AQ2984" s="17">
        <v>4.1240822475268803E-3</v>
      </c>
      <c r="AR2984" s="17">
        <v>4.4292333713768103E-2</v>
      </c>
      <c r="AS2984" s="17">
        <v>7.8237743121188696E-2</v>
      </c>
      <c r="AT2984" s="17">
        <v>5.7324048549226597E-2</v>
      </c>
      <c r="AU2984" s="17"/>
      <c r="AV2984" s="17">
        <v>0</v>
      </c>
      <c r="AW2984" s="17">
        <v>2.5504665705271799E-2</v>
      </c>
      <c r="AX2984" s="17">
        <v>4.8370046894634998E-2</v>
      </c>
      <c r="AY2984" s="17">
        <v>8.8036148062516598E-2</v>
      </c>
      <c r="AZ2984" s="17">
        <v>4.1227166670396997E-2</v>
      </c>
      <c r="BA2984" s="17">
        <v>0</v>
      </c>
      <c r="BB2984" s="17"/>
      <c r="BC2984" s="17">
        <v>1.83424772679881E-2</v>
      </c>
      <c r="BD2984" s="17">
        <v>6.2028462203097601E-2</v>
      </c>
      <c r="BE2984" s="17">
        <v>1.3959898885852501E-2</v>
      </c>
      <c r="BF2984" s="17">
        <v>1.77149082609683E-2</v>
      </c>
      <c r="BG2984" s="17">
        <v>0</v>
      </c>
    </row>
    <row r="2985" spans="2:59" x14ac:dyDescent="0.35">
      <c r="B2985" t="s">
        <v>692</v>
      </c>
      <c r="C2985" s="17">
        <v>4.65184598692382E-2</v>
      </c>
      <c r="D2985" s="17">
        <v>5.59115648412516E-2</v>
      </c>
      <c r="E2985" s="17">
        <v>3.7697241457055802E-2</v>
      </c>
      <c r="F2985" s="17"/>
      <c r="G2985" s="17">
        <v>5.13892698386402E-2</v>
      </c>
      <c r="H2985" s="17">
        <v>3.1200795916552702E-2</v>
      </c>
      <c r="I2985" s="17">
        <v>5.9738602642779103E-2</v>
      </c>
      <c r="J2985" s="17">
        <v>5.6429034946746698E-2</v>
      </c>
      <c r="K2985" s="17">
        <v>7.2663876376493894E-2</v>
      </c>
      <c r="L2985" s="17">
        <v>1.9481725740890798E-2</v>
      </c>
      <c r="M2985" s="17"/>
      <c r="N2985" s="17">
        <v>2.2629544226496E-2</v>
      </c>
      <c r="O2985" s="17">
        <v>5.0104584791890498E-2</v>
      </c>
      <c r="P2985" s="17">
        <v>7.2128375070596606E-2</v>
      </c>
      <c r="Q2985" s="17">
        <v>4.8806172990819699E-2</v>
      </c>
      <c r="R2985" s="17"/>
      <c r="S2985" s="17">
        <v>3.3219003294614399E-2</v>
      </c>
      <c r="T2985" s="17">
        <v>2.29577459839422E-2</v>
      </c>
      <c r="U2985" s="17">
        <v>3.9266065777074401E-2</v>
      </c>
      <c r="V2985" s="17">
        <v>4.2223669004347097E-2</v>
      </c>
      <c r="W2985" s="17">
        <v>6.8900673920489097E-2</v>
      </c>
      <c r="X2985" s="17">
        <v>4.4334026342002002E-2</v>
      </c>
      <c r="Y2985" s="17">
        <v>1.8349380766615901E-2</v>
      </c>
      <c r="Z2985" s="17">
        <v>0.13115848612782099</v>
      </c>
      <c r="AA2985" s="17">
        <v>5.4902114471072599E-2</v>
      </c>
      <c r="AB2985" s="17">
        <v>5.8878229801797903E-2</v>
      </c>
      <c r="AC2985" s="17">
        <v>6.5771756503217996E-2</v>
      </c>
      <c r="AD2985" s="17">
        <v>3.19041487716085E-2</v>
      </c>
      <c r="AE2985" s="17"/>
      <c r="AF2985" s="17">
        <v>6.6315678448344198E-2</v>
      </c>
      <c r="AG2985" s="17">
        <v>3.6884827475924399E-2</v>
      </c>
      <c r="AH2985" s="17">
        <v>1.7680772897391301E-2</v>
      </c>
      <c r="AI2985" s="17"/>
      <c r="AJ2985" s="17">
        <v>3.7198342603602198E-2</v>
      </c>
      <c r="AK2985" s="17">
        <v>3.1872557897347997E-2</v>
      </c>
      <c r="AL2985" s="17">
        <v>7.8621467827555594E-2</v>
      </c>
      <c r="AM2985" s="17">
        <v>8.7695134869698099E-2</v>
      </c>
      <c r="AN2985" s="17">
        <v>4.0536836598723001E-2</v>
      </c>
      <c r="AO2985" s="17"/>
      <c r="AP2985" s="17">
        <v>2.16270723441826E-2</v>
      </c>
      <c r="AQ2985" s="17">
        <v>3.7378543181979099E-2</v>
      </c>
      <c r="AR2985" s="17">
        <v>2.7693961292586E-2</v>
      </c>
      <c r="AS2985" s="17">
        <v>0.116436160037724</v>
      </c>
      <c r="AT2985" s="17">
        <v>5.1913288498198498E-2</v>
      </c>
      <c r="AU2985" s="17"/>
      <c r="AV2985" s="17">
        <v>2.7053824718661398E-2</v>
      </c>
      <c r="AW2985" s="17">
        <v>4.0864630475729198E-2</v>
      </c>
      <c r="AX2985" s="17">
        <v>4.5940637283487303E-2</v>
      </c>
      <c r="AY2985" s="17">
        <v>7.8281432532994799E-2</v>
      </c>
      <c r="AZ2985" s="17">
        <v>7.9659201928605997E-2</v>
      </c>
      <c r="BA2985" s="17">
        <v>3.6063623505901199E-2</v>
      </c>
      <c r="BB2985" s="17"/>
      <c r="BC2985" s="17">
        <v>5.7412467120063801E-2</v>
      </c>
      <c r="BD2985" s="17">
        <v>7.1897415651140495E-2</v>
      </c>
      <c r="BE2985" s="17">
        <v>1.3325506726441901E-2</v>
      </c>
      <c r="BF2985" s="17">
        <v>3.4332443651569997E-2</v>
      </c>
      <c r="BG2985" s="17">
        <v>9.2022713851168295E-2</v>
      </c>
    </row>
    <row r="2986" spans="2:59" x14ac:dyDescent="0.35">
      <c r="B2986" t="s">
        <v>691</v>
      </c>
      <c r="C2986" s="17">
        <v>0.123758916216864</v>
      </c>
      <c r="D2986" s="17">
        <v>0.11138133541568</v>
      </c>
      <c r="E2986" s="17">
        <v>0.13628380903550699</v>
      </c>
      <c r="F2986" s="17"/>
      <c r="G2986" s="17">
        <v>0.128549590590992</v>
      </c>
      <c r="H2986" s="17">
        <v>7.2945797458766601E-2</v>
      </c>
      <c r="I2986" s="17">
        <v>0.16313111958573301</v>
      </c>
      <c r="J2986" s="17">
        <v>0.11764931119719101</v>
      </c>
      <c r="K2986" s="17">
        <v>0.16201310484008799</v>
      </c>
      <c r="L2986" s="17">
        <v>0.112328040076678</v>
      </c>
      <c r="M2986" s="17"/>
      <c r="N2986" s="17">
        <v>6.7452595421240602E-2</v>
      </c>
      <c r="O2986" s="17">
        <v>0.16106914530990801</v>
      </c>
      <c r="P2986" s="17">
        <v>0.15827499251233901</v>
      </c>
      <c r="Q2986" s="17">
        <v>0.122083534581054</v>
      </c>
      <c r="R2986" s="17"/>
      <c r="S2986" s="17">
        <v>0.100980543301201</v>
      </c>
      <c r="T2986" s="17">
        <v>0.15847853478337601</v>
      </c>
      <c r="U2986" s="17">
        <v>0.18452133748274399</v>
      </c>
      <c r="V2986" s="17">
        <v>0.113015164709882</v>
      </c>
      <c r="W2986" s="17">
        <v>0.143663596085012</v>
      </c>
      <c r="X2986" s="17">
        <v>0.20139493783724</v>
      </c>
      <c r="Y2986" s="17">
        <v>7.3842075551903502E-2</v>
      </c>
      <c r="Z2986" s="17">
        <v>6.02181855814043E-2</v>
      </c>
      <c r="AA2986" s="17">
        <v>0.141002567231651</v>
      </c>
      <c r="AB2986" s="17">
        <v>6.3760341751875393E-2</v>
      </c>
      <c r="AC2986" s="17">
        <v>4.2619057690989899E-2</v>
      </c>
      <c r="AD2986" s="17">
        <v>0.199395357379824</v>
      </c>
      <c r="AE2986" s="17"/>
      <c r="AF2986" s="17">
        <v>0.13179141827149901</v>
      </c>
      <c r="AG2986" s="17">
        <v>0.122608476014005</v>
      </c>
      <c r="AH2986" s="17">
        <v>9.2073041328027502E-2</v>
      </c>
      <c r="AI2986" s="17"/>
      <c r="AJ2986" s="17">
        <v>0.131987753891224</v>
      </c>
      <c r="AK2986" s="17">
        <v>0.11955985065944499</v>
      </c>
      <c r="AL2986" s="17">
        <v>9.0398536519659997E-2</v>
      </c>
      <c r="AM2986" s="17">
        <v>0</v>
      </c>
      <c r="AN2986" s="17">
        <v>0.13807148068980199</v>
      </c>
      <c r="AO2986" s="17"/>
      <c r="AP2986" s="17">
        <v>0.151642096095816</v>
      </c>
      <c r="AQ2986" s="17">
        <v>0.110121242714324</v>
      </c>
      <c r="AR2986" s="17">
        <v>8.3487426511781801E-2</v>
      </c>
      <c r="AS2986" s="17">
        <v>0.12873279258645201</v>
      </c>
      <c r="AT2986" s="17">
        <v>5.6811641658896898E-2</v>
      </c>
      <c r="AU2986" s="17"/>
      <c r="AV2986" s="17">
        <v>0.105259320036426</v>
      </c>
      <c r="AW2986" s="17">
        <v>0.13770647261321001</v>
      </c>
      <c r="AX2986" s="17">
        <v>5.0561348405692701E-2</v>
      </c>
      <c r="AY2986" s="17">
        <v>0.124747258846614</v>
      </c>
      <c r="AZ2986" s="17">
        <v>4.0858646218591498E-2</v>
      </c>
      <c r="BA2986" s="17">
        <v>0.203861997762352</v>
      </c>
      <c r="BB2986" s="17"/>
      <c r="BC2986" s="17">
        <v>0.15340338678690599</v>
      </c>
      <c r="BD2986" s="17">
        <v>8.84207638153474E-2</v>
      </c>
      <c r="BE2986" s="17">
        <v>0.13600258271523999</v>
      </c>
      <c r="BF2986" s="17">
        <v>0.115715603734732</v>
      </c>
      <c r="BG2986" s="17">
        <v>0</v>
      </c>
    </row>
    <row r="2987" spans="2:59" x14ac:dyDescent="0.35">
      <c r="B2987" t="s">
        <v>690</v>
      </c>
      <c r="C2987" s="17">
        <v>0.268904032253454</v>
      </c>
      <c r="D2987" s="17">
        <v>0.27381324217416497</v>
      </c>
      <c r="E2987" s="17">
        <v>0.26297286746074</v>
      </c>
      <c r="F2987" s="17"/>
      <c r="G2987" s="17">
        <v>0.29606107908527701</v>
      </c>
      <c r="H2987" s="17">
        <v>0.235181447214179</v>
      </c>
      <c r="I2987" s="17">
        <v>0.217838998155406</v>
      </c>
      <c r="J2987" s="17">
        <v>0.28148233141176898</v>
      </c>
      <c r="K2987" s="17">
        <v>0.19691643808043499</v>
      </c>
      <c r="L2987" s="17">
        <v>0.36841553576668601</v>
      </c>
      <c r="M2987" s="17"/>
      <c r="N2987" s="17">
        <v>0.27945425924992001</v>
      </c>
      <c r="O2987" s="17">
        <v>0.236363166001686</v>
      </c>
      <c r="P2987" s="17">
        <v>0.24500927275154</v>
      </c>
      <c r="Q2987" s="17">
        <v>0.30967037768366201</v>
      </c>
      <c r="R2987" s="17"/>
      <c r="S2987" s="17">
        <v>0.27244034688193802</v>
      </c>
      <c r="T2987" s="17">
        <v>0.209223398754703</v>
      </c>
      <c r="U2987" s="17">
        <v>0.36632559817444998</v>
      </c>
      <c r="V2987" s="17">
        <v>0.23377123938045699</v>
      </c>
      <c r="W2987" s="17">
        <v>0.35205956606364602</v>
      </c>
      <c r="X2987" s="17">
        <v>0.31403457213845898</v>
      </c>
      <c r="Y2987" s="17">
        <v>0.286655536027557</v>
      </c>
      <c r="Z2987" s="17">
        <v>0.22367923581694499</v>
      </c>
      <c r="AA2987" s="17">
        <v>0.205835972121065</v>
      </c>
      <c r="AB2987" s="17">
        <v>0.279007703251207</v>
      </c>
      <c r="AC2987" s="17">
        <v>0.26543305356975</v>
      </c>
      <c r="AD2987" s="17">
        <v>0.29425003019622398</v>
      </c>
      <c r="AE2987" s="17"/>
      <c r="AF2987" s="17">
        <v>0.29270402311827898</v>
      </c>
      <c r="AG2987" s="17">
        <v>0.24452819835929401</v>
      </c>
      <c r="AH2987" s="17">
        <v>0.29495390303171098</v>
      </c>
      <c r="AI2987" s="17"/>
      <c r="AJ2987" s="17">
        <v>0.29514023614234303</v>
      </c>
      <c r="AK2987" s="17">
        <v>0.22657715583433199</v>
      </c>
      <c r="AL2987" s="17">
        <v>0.240603116439216</v>
      </c>
      <c r="AM2987" s="17">
        <v>0.27406804268144302</v>
      </c>
      <c r="AN2987" s="17">
        <v>0.29174716516282401</v>
      </c>
      <c r="AO2987" s="17"/>
      <c r="AP2987" s="17">
        <v>0.31251372801442701</v>
      </c>
      <c r="AQ2987" s="17">
        <v>0.264927838989725</v>
      </c>
      <c r="AR2987" s="17">
        <v>0.23174850550707399</v>
      </c>
      <c r="AS2987" s="17">
        <v>0.214233958800361</v>
      </c>
      <c r="AT2987" s="17">
        <v>0.34596615849228601</v>
      </c>
      <c r="AU2987" s="17"/>
      <c r="AV2987" s="17">
        <v>0.243229977115586</v>
      </c>
      <c r="AW2987" s="17">
        <v>0.28957090620681297</v>
      </c>
      <c r="AX2987" s="17">
        <v>0.26920101800242002</v>
      </c>
      <c r="AY2987" s="17">
        <v>0.28422270722597098</v>
      </c>
      <c r="AZ2987" s="17">
        <v>0.28504856975992698</v>
      </c>
      <c r="BA2987" s="17">
        <v>0.27327690335395</v>
      </c>
      <c r="BB2987" s="17"/>
      <c r="BC2987" s="17">
        <v>0.28826400254432499</v>
      </c>
      <c r="BD2987" s="17">
        <v>0.31806521441906799</v>
      </c>
      <c r="BE2987" s="17">
        <v>0.24350027839775901</v>
      </c>
      <c r="BF2987" s="17">
        <v>0.20710859457414099</v>
      </c>
      <c r="BG2987" s="17">
        <v>0.173379245571643</v>
      </c>
    </row>
    <row r="2988" spans="2:59" x14ac:dyDescent="0.35">
      <c r="B2988" t="s">
        <v>689</v>
      </c>
      <c r="C2988" s="17">
        <v>0.24361451480485799</v>
      </c>
      <c r="D2988" s="17">
        <v>0.27804460874762499</v>
      </c>
      <c r="E2988" s="17">
        <v>0.21163653214320999</v>
      </c>
      <c r="F2988" s="17"/>
      <c r="G2988" s="17">
        <v>0.18072176361643799</v>
      </c>
      <c r="H2988" s="17">
        <v>0.276600638161625</v>
      </c>
      <c r="I2988" s="17">
        <v>0.25177662476732998</v>
      </c>
      <c r="J2988" s="17">
        <v>0.24631581997646099</v>
      </c>
      <c r="K2988" s="17">
        <v>0.22715328742648</v>
      </c>
      <c r="L2988" s="17">
        <v>0.25555098732611697</v>
      </c>
      <c r="M2988" s="17"/>
      <c r="N2988" s="17">
        <v>0.243720886051848</v>
      </c>
      <c r="O2988" s="17">
        <v>0.28748564105257901</v>
      </c>
      <c r="P2988" s="17">
        <v>0.24691393915236701</v>
      </c>
      <c r="Q2988" s="17">
        <v>0.19661676826949101</v>
      </c>
      <c r="R2988" s="17"/>
      <c r="S2988" s="17">
        <v>0.24141394491349699</v>
      </c>
      <c r="T2988" s="17">
        <v>0.33858051335086198</v>
      </c>
      <c r="U2988" s="17">
        <v>0.115018572434529</v>
      </c>
      <c r="V2988" s="17">
        <v>0.20383964403469201</v>
      </c>
      <c r="W2988" s="17">
        <v>0.34886356102794402</v>
      </c>
      <c r="X2988" s="17">
        <v>0.195655724664903</v>
      </c>
      <c r="Y2988" s="17">
        <v>0.169008754084952</v>
      </c>
      <c r="Z2988" s="17">
        <v>0.32852576826799401</v>
      </c>
      <c r="AA2988" s="17">
        <v>0.23996851675395101</v>
      </c>
      <c r="AB2988" s="17">
        <v>0.28937444178424399</v>
      </c>
      <c r="AC2988" s="17">
        <v>0.18039633616766401</v>
      </c>
      <c r="AD2988" s="17">
        <v>0.23423405624598401</v>
      </c>
      <c r="AE2988" s="17"/>
      <c r="AF2988" s="17">
        <v>0.21110260124517</v>
      </c>
      <c r="AG2988" s="17">
        <v>0.28812865170054702</v>
      </c>
      <c r="AH2988" s="17">
        <v>0.22944436930853901</v>
      </c>
      <c r="AI2988" s="17"/>
      <c r="AJ2988" s="17">
        <v>0.24167184816047901</v>
      </c>
      <c r="AK2988" s="17">
        <v>0.304609847462401</v>
      </c>
      <c r="AL2988" s="17">
        <v>0.340675217884926</v>
      </c>
      <c r="AM2988" s="17">
        <v>0.161690481534286</v>
      </c>
      <c r="AN2988" s="17">
        <v>0.19549877991404099</v>
      </c>
      <c r="AO2988" s="17"/>
      <c r="AP2988" s="17">
        <v>0.25789569465240603</v>
      </c>
      <c r="AQ2988" s="17">
        <v>0.25213806209105299</v>
      </c>
      <c r="AR2988" s="17">
        <v>0.31815533332435902</v>
      </c>
      <c r="AS2988" s="17">
        <v>0.215485077981006</v>
      </c>
      <c r="AT2988" s="17">
        <v>0.197433445036757</v>
      </c>
      <c r="AU2988" s="17"/>
      <c r="AV2988" s="17">
        <v>0.25825889357336801</v>
      </c>
      <c r="AW2988" s="17">
        <v>0.274631658173355</v>
      </c>
      <c r="AX2988" s="17">
        <v>0.29642945185563802</v>
      </c>
      <c r="AY2988" s="17">
        <v>0.204002081930657</v>
      </c>
      <c r="AZ2988" s="17">
        <v>0.22275880820930299</v>
      </c>
      <c r="BA2988" s="17">
        <v>0.22904399285239799</v>
      </c>
      <c r="BB2988" s="17"/>
      <c r="BC2988" s="17">
        <v>0.25194717492850799</v>
      </c>
      <c r="BD2988" s="17">
        <v>0.20409916971576</v>
      </c>
      <c r="BE2988" s="17">
        <v>0.27412550331156699</v>
      </c>
      <c r="BF2988" s="17">
        <v>0.213713974982635</v>
      </c>
      <c r="BG2988" s="17">
        <v>0.26051733212936501</v>
      </c>
    </row>
    <row r="2989" spans="2:59" x14ac:dyDescent="0.35">
      <c r="B2989" t="s">
        <v>803</v>
      </c>
      <c r="C2989" s="17">
        <v>0.216670579899926</v>
      </c>
      <c r="D2989" s="17">
        <v>0.210522043423684</v>
      </c>
      <c r="E2989" s="17">
        <v>0.223647812210923</v>
      </c>
      <c r="F2989" s="17"/>
      <c r="G2989" s="17">
        <v>0.25683841142199598</v>
      </c>
      <c r="H2989" s="17">
        <v>0.28030139520730701</v>
      </c>
      <c r="I2989" s="17">
        <v>0.17731442736837599</v>
      </c>
      <c r="J2989" s="17">
        <v>0.21145163509859799</v>
      </c>
      <c r="K2989" s="17">
        <v>0.202584941428197</v>
      </c>
      <c r="L2989" s="17">
        <v>0.17921155440397199</v>
      </c>
      <c r="M2989" s="17"/>
      <c r="N2989" s="17">
        <v>0.29841633199920597</v>
      </c>
      <c r="O2989" s="17">
        <v>0.17904235957216899</v>
      </c>
      <c r="P2989" s="17">
        <v>0.175129324076296</v>
      </c>
      <c r="Q2989" s="17">
        <v>0.195217650256609</v>
      </c>
      <c r="R2989" s="17"/>
      <c r="S2989" s="17">
        <v>0.30557558747213998</v>
      </c>
      <c r="T2989" s="17">
        <v>0.19701149983264299</v>
      </c>
      <c r="U2989" s="17">
        <v>0.21021513705771</v>
      </c>
      <c r="V2989" s="17">
        <v>0.253824589911473</v>
      </c>
      <c r="W2989" s="17">
        <v>6.2573924587752197E-2</v>
      </c>
      <c r="X2989" s="17">
        <v>0.13770813161645301</v>
      </c>
      <c r="Y2989" s="17">
        <v>0.24539013792440501</v>
      </c>
      <c r="Z2989" s="17">
        <v>0.17901191938382899</v>
      </c>
      <c r="AA2989" s="17">
        <v>0.25878403375263398</v>
      </c>
      <c r="AB2989" s="17">
        <v>0.171568249803808</v>
      </c>
      <c r="AC2989" s="17">
        <v>0.26706666064301499</v>
      </c>
      <c r="AD2989" s="17">
        <v>0.205431474455646</v>
      </c>
      <c r="AE2989" s="17"/>
      <c r="AF2989" s="17">
        <v>0.17350740827385699</v>
      </c>
      <c r="AG2989" s="17">
        <v>0.23475513151820199</v>
      </c>
      <c r="AH2989" s="17">
        <v>0.23113165090433299</v>
      </c>
      <c r="AI2989" s="17"/>
      <c r="AJ2989" s="17">
        <v>0.18399022325011</v>
      </c>
      <c r="AK2989" s="17">
        <v>0.27586004623460098</v>
      </c>
      <c r="AL2989" s="17">
        <v>0.21090701472440701</v>
      </c>
      <c r="AM2989" s="17">
        <v>0.25717128859845501</v>
      </c>
      <c r="AN2989" s="17">
        <v>0.17226037110261</v>
      </c>
      <c r="AO2989" s="17"/>
      <c r="AP2989" s="17">
        <v>0.186385064217166</v>
      </c>
      <c r="AQ2989" s="17">
        <v>0.279805549782709</v>
      </c>
      <c r="AR2989" s="17">
        <v>0.180429999076681</v>
      </c>
      <c r="AS2989" s="17">
        <v>0.11909711807578099</v>
      </c>
      <c r="AT2989" s="17">
        <v>0.242493072160887</v>
      </c>
      <c r="AU2989" s="17"/>
      <c r="AV2989" s="17">
        <v>0.31414361008788899</v>
      </c>
      <c r="AW2989" s="17">
        <v>0.18873033330491201</v>
      </c>
      <c r="AX2989" s="17">
        <v>0.21651042311042701</v>
      </c>
      <c r="AY2989" s="17">
        <v>0.12991238908864899</v>
      </c>
      <c r="AZ2989" s="17">
        <v>0.27397698116915298</v>
      </c>
      <c r="BA2989" s="17">
        <v>9.7590148442963598E-2</v>
      </c>
      <c r="BB2989" s="17"/>
      <c r="BC2989" s="17">
        <v>0.16077203883924501</v>
      </c>
      <c r="BD2989" s="17">
        <v>0.16382235780583301</v>
      </c>
      <c r="BE2989" s="17">
        <v>0.25916788662034002</v>
      </c>
      <c r="BF2989" s="17">
        <v>0.29411061784619102</v>
      </c>
      <c r="BG2989" s="17">
        <v>0.41122044865737301</v>
      </c>
    </row>
    <row r="2990" spans="2:59" x14ac:dyDescent="0.35">
      <c r="B2990" t="s">
        <v>100</v>
      </c>
      <c r="C2990" s="17">
        <v>4.5440353045495797E-2</v>
      </c>
      <c r="D2990" s="17">
        <v>2.38089639489827E-2</v>
      </c>
      <c r="E2990" s="17">
        <v>6.6497479752837596E-2</v>
      </c>
      <c r="F2990" s="17"/>
      <c r="G2990" s="17">
        <v>4.0232330361216102E-2</v>
      </c>
      <c r="H2990" s="17">
        <v>3.7246007484805402E-2</v>
      </c>
      <c r="I2990" s="17">
        <v>4.5693873353439302E-2</v>
      </c>
      <c r="J2990" s="17">
        <v>6.2450727694784103E-2</v>
      </c>
      <c r="K2990" s="17">
        <v>6.4970090482092499E-2</v>
      </c>
      <c r="L2990" s="17">
        <v>2.8008752227244599E-2</v>
      </c>
      <c r="M2990" s="17"/>
      <c r="N2990" s="17">
        <v>4.0742293724848E-2</v>
      </c>
      <c r="O2990" s="17">
        <v>3.1378945732094599E-2</v>
      </c>
      <c r="P2990" s="17">
        <v>3.5713356513485901E-2</v>
      </c>
      <c r="Q2990" s="17">
        <v>7.3249316960558503E-2</v>
      </c>
      <c r="R2990" s="17"/>
      <c r="S2990" s="17">
        <v>0</v>
      </c>
      <c r="T2990" s="17">
        <v>2.3856384474304802E-2</v>
      </c>
      <c r="U2990" s="17">
        <v>3.8908288104005498E-2</v>
      </c>
      <c r="V2990" s="17">
        <v>5.9371559648256501E-2</v>
      </c>
      <c r="W2990" s="17">
        <v>0</v>
      </c>
      <c r="X2990" s="17">
        <v>0.106872607400943</v>
      </c>
      <c r="Y2990" s="17">
        <v>8.7585872185336297E-2</v>
      </c>
      <c r="Z2990" s="17">
        <v>2.5992386972574399E-2</v>
      </c>
      <c r="AA2990" s="17">
        <v>2.9292453607344199E-2</v>
      </c>
      <c r="AB2990" s="17">
        <v>6.6525257060782897E-2</v>
      </c>
      <c r="AC2990" s="17">
        <v>0.13744138867113301</v>
      </c>
      <c r="AD2990" s="17">
        <v>0</v>
      </c>
      <c r="AE2990" s="17"/>
      <c r="AF2990" s="17">
        <v>4.2025381533960099E-2</v>
      </c>
      <c r="AG2990" s="17">
        <v>3.07103310501971E-2</v>
      </c>
      <c r="AH2990" s="17">
        <v>9.5109581245505906E-2</v>
      </c>
      <c r="AI2990" s="17"/>
      <c r="AJ2990" s="17">
        <v>3.6263737587355599E-2</v>
      </c>
      <c r="AK2990" s="17">
        <v>2.1826009617279998E-2</v>
      </c>
      <c r="AL2990" s="17">
        <v>0</v>
      </c>
      <c r="AM2990" s="17">
        <v>0</v>
      </c>
      <c r="AN2990" s="17">
        <v>0.113461774627396</v>
      </c>
      <c r="AO2990" s="17"/>
      <c r="AP2990" s="17">
        <v>3.2228922959150599E-2</v>
      </c>
      <c r="AQ2990" s="17">
        <v>4.0902044373917298E-2</v>
      </c>
      <c r="AR2990" s="17">
        <v>3.63625539955479E-2</v>
      </c>
      <c r="AS2990" s="17">
        <v>6.6686948240357299E-2</v>
      </c>
      <c r="AT2990" s="17">
        <v>3.1059368087995101E-2</v>
      </c>
      <c r="AU2990" s="17"/>
      <c r="AV2990" s="17">
        <v>4.0025009032401498E-2</v>
      </c>
      <c r="AW2990" s="17">
        <v>3.4473921235580497E-2</v>
      </c>
      <c r="AX2990" s="17">
        <v>2.0356641748127301E-2</v>
      </c>
      <c r="AY2990" s="17">
        <v>4.6602071334372497E-2</v>
      </c>
      <c r="AZ2990" s="17">
        <v>4.42450471289806E-2</v>
      </c>
      <c r="BA2990" s="17">
        <v>9.9015051092592593E-2</v>
      </c>
      <c r="BB2990" s="17"/>
      <c r="BC2990" s="17">
        <v>5.53969927971599E-2</v>
      </c>
      <c r="BD2990" s="17">
        <v>6.4990955507435E-2</v>
      </c>
      <c r="BE2990" s="17">
        <v>2.9973717409821101E-2</v>
      </c>
      <c r="BF2990" s="17">
        <v>7.0250592687650104E-2</v>
      </c>
      <c r="BG2990" s="17">
        <v>0</v>
      </c>
    </row>
    <row r="2991" spans="2:59" x14ac:dyDescent="0.35">
      <c r="C2991" s="17"/>
      <c r="D2991" s="17"/>
      <c r="E2991" s="17"/>
      <c r="F2991" s="17"/>
      <c r="G2991" s="17"/>
      <c r="H2991" s="17"/>
      <c r="I2991" s="17"/>
      <c r="J2991" s="17"/>
      <c r="K2991" s="17"/>
      <c r="L2991" s="17"/>
      <c r="M2991" s="17"/>
      <c r="N2991" s="17"/>
      <c r="O2991" s="17"/>
      <c r="P2991" s="17"/>
      <c r="Q2991" s="17"/>
      <c r="R2991" s="17"/>
      <c r="S2991" s="17"/>
      <c r="T2991" s="17"/>
      <c r="U2991" s="17"/>
      <c r="V2991" s="17"/>
      <c r="W2991" s="17"/>
      <c r="X2991" s="17"/>
      <c r="Y2991" s="17"/>
      <c r="Z2991" s="17"/>
      <c r="AA2991" s="17"/>
      <c r="AB2991" s="17"/>
      <c r="AC2991" s="17"/>
      <c r="AD2991" s="17"/>
      <c r="AE2991" s="17"/>
      <c r="AF2991" s="17"/>
      <c r="AG2991" s="17"/>
      <c r="AH2991" s="17"/>
      <c r="AI2991" s="17"/>
      <c r="AJ2991" s="17"/>
      <c r="AK2991" s="17"/>
      <c r="AL2991" s="17"/>
      <c r="AM2991" s="17"/>
      <c r="AN2991" s="17"/>
      <c r="AO2991" s="17"/>
      <c r="AP2991" s="17"/>
      <c r="AQ2991" s="17"/>
      <c r="AR2991" s="17"/>
      <c r="AS2991" s="17"/>
      <c r="AT2991" s="17"/>
      <c r="AU2991" s="17"/>
      <c r="AV2991" s="17"/>
      <c r="AW2991" s="17"/>
      <c r="AX2991" s="17"/>
      <c r="AY2991" s="17"/>
      <c r="AZ2991" s="17"/>
      <c r="BA2991" s="17"/>
      <c r="BB2991" s="17"/>
      <c r="BC2991" s="17"/>
      <c r="BD2991" s="17"/>
      <c r="BE2991" s="17"/>
      <c r="BF2991" s="17"/>
      <c r="BG2991" s="17"/>
    </row>
    <row r="2992" spans="2:59" x14ac:dyDescent="0.35">
      <c r="B2992" s="6" t="s">
        <v>807</v>
      </c>
      <c r="C2992" s="17"/>
      <c r="D2992" s="17"/>
      <c r="E2992" s="17"/>
      <c r="F2992" s="17"/>
      <c r="G2992" s="17"/>
      <c r="H2992" s="17"/>
      <c r="I2992" s="17"/>
      <c r="J2992" s="17"/>
      <c r="K2992" s="17"/>
      <c r="L2992" s="17"/>
      <c r="M2992" s="17"/>
      <c r="N2992" s="17"/>
      <c r="O2992" s="17"/>
      <c r="P2992" s="17"/>
      <c r="Q2992" s="17"/>
      <c r="R2992" s="17"/>
      <c r="S2992" s="17"/>
      <c r="T2992" s="17"/>
      <c r="U2992" s="17"/>
      <c r="V2992" s="17"/>
      <c r="W2992" s="17"/>
      <c r="X2992" s="17"/>
      <c r="Y2992" s="17"/>
      <c r="Z2992" s="17"/>
      <c r="AA2992" s="17"/>
      <c r="AB2992" s="17"/>
      <c r="AC2992" s="17"/>
      <c r="AD2992" s="17"/>
      <c r="AE2992" s="17"/>
      <c r="AF2992" s="17"/>
      <c r="AG2992" s="17"/>
      <c r="AH2992" s="17"/>
      <c r="AI2992" s="17"/>
      <c r="AJ2992" s="17"/>
      <c r="AK2992" s="17"/>
      <c r="AL2992" s="17"/>
      <c r="AM2992" s="17"/>
      <c r="AN2992" s="17"/>
      <c r="AO2992" s="17"/>
      <c r="AP2992" s="17"/>
      <c r="AQ2992" s="17"/>
      <c r="AR2992" s="17"/>
      <c r="AS2992" s="17"/>
      <c r="AT2992" s="17"/>
      <c r="AU2992" s="17"/>
      <c r="AV2992" s="17"/>
      <c r="AW2992" s="17"/>
      <c r="AX2992" s="17"/>
      <c r="AY2992" s="17"/>
      <c r="AZ2992" s="17"/>
      <c r="BA2992" s="17"/>
      <c r="BB2992" s="17"/>
      <c r="BC2992" s="17"/>
      <c r="BD2992" s="17"/>
      <c r="BE2992" s="17"/>
      <c r="BF2992" s="17"/>
      <c r="BG2992" s="17"/>
    </row>
    <row r="2993" spans="2:59" x14ac:dyDescent="0.35">
      <c r="B2993" s="24" t="s">
        <v>724</v>
      </c>
      <c r="C2993" s="17"/>
      <c r="D2993" s="17"/>
      <c r="E2993" s="17"/>
      <c r="F2993" s="17"/>
      <c r="G2993" s="17"/>
      <c r="H2993" s="17"/>
      <c r="I2993" s="17"/>
      <c r="J2993" s="17"/>
      <c r="K2993" s="17"/>
      <c r="L2993" s="17"/>
      <c r="M2993" s="17"/>
      <c r="N2993" s="17"/>
      <c r="O2993" s="17"/>
      <c r="P2993" s="17"/>
      <c r="Q2993" s="17"/>
      <c r="R2993" s="17"/>
      <c r="S2993" s="17"/>
      <c r="T2993" s="17"/>
      <c r="U2993" s="17"/>
      <c r="V2993" s="17"/>
      <c r="W2993" s="17"/>
      <c r="X2993" s="17"/>
      <c r="Y2993" s="17"/>
      <c r="Z2993" s="17"/>
      <c r="AA2993" s="17"/>
      <c r="AB2993" s="17"/>
      <c r="AC2993" s="17"/>
      <c r="AD2993" s="17"/>
      <c r="AE2993" s="17"/>
      <c r="AF2993" s="17"/>
      <c r="AG2993" s="17"/>
      <c r="AH2993" s="17"/>
      <c r="AI2993" s="17"/>
      <c r="AJ2993" s="17"/>
      <c r="AK2993" s="17"/>
      <c r="AL2993" s="17"/>
      <c r="AM2993" s="17"/>
      <c r="AN2993" s="17"/>
      <c r="AO2993" s="17"/>
      <c r="AP2993" s="17"/>
      <c r="AQ2993" s="17"/>
      <c r="AR2993" s="17"/>
      <c r="AS2993" s="17"/>
      <c r="AT2993" s="17"/>
      <c r="AU2993" s="17"/>
      <c r="AV2993" s="17"/>
      <c r="AW2993" s="17"/>
      <c r="AX2993" s="17"/>
      <c r="AY2993" s="17"/>
      <c r="AZ2993" s="17"/>
      <c r="BA2993" s="17"/>
      <c r="BB2993" s="17"/>
      <c r="BC2993" s="17"/>
      <c r="BD2993" s="17"/>
      <c r="BE2993" s="17"/>
      <c r="BF2993" s="17"/>
      <c r="BG2993" s="17"/>
    </row>
    <row r="2994" spans="2:59" x14ac:dyDescent="0.35">
      <c r="B2994" t="s">
        <v>805</v>
      </c>
      <c r="C2994" s="17">
        <v>1.9157720740130401E-2</v>
      </c>
      <c r="D2994" s="17">
        <v>1.7621337469207E-2</v>
      </c>
      <c r="E2994" s="17">
        <v>1.8374209306608401E-2</v>
      </c>
      <c r="F2994" s="17"/>
      <c r="G2994" s="17">
        <v>2.58088111879646E-2</v>
      </c>
      <c r="H2994" s="17">
        <v>9.7879673954117102E-3</v>
      </c>
      <c r="I2994" s="17">
        <v>9.9587043360989599E-3</v>
      </c>
      <c r="J2994" s="17">
        <v>7.7148713751281602E-3</v>
      </c>
      <c r="K2994" s="17">
        <v>4.4911373699439303E-2</v>
      </c>
      <c r="L2994" s="17">
        <v>2.1916184307946E-2</v>
      </c>
      <c r="M2994" s="17"/>
      <c r="N2994" s="17">
        <v>4.4740841909069002E-3</v>
      </c>
      <c r="O2994" s="17">
        <v>1.50229661861689E-2</v>
      </c>
      <c r="P2994" s="17">
        <v>2.5496286907608599E-2</v>
      </c>
      <c r="Q2994" s="17">
        <v>3.49087058922442E-2</v>
      </c>
      <c r="R2994" s="17"/>
      <c r="S2994" s="17">
        <v>2.8707482531169198E-2</v>
      </c>
      <c r="T2994" s="17">
        <v>2.1552838878288301E-2</v>
      </c>
      <c r="U2994" s="17">
        <v>0</v>
      </c>
      <c r="V2994" s="17">
        <v>5.7285985152450002E-2</v>
      </c>
      <c r="W2994" s="17">
        <v>0</v>
      </c>
      <c r="X2994" s="17">
        <v>0</v>
      </c>
      <c r="Y2994" s="17">
        <v>2.56147779279997E-2</v>
      </c>
      <c r="Z2994" s="17">
        <v>2.4481224914007199E-2</v>
      </c>
      <c r="AA2994" s="17">
        <v>2.6009197906683601E-2</v>
      </c>
      <c r="AB2994" s="17">
        <v>0</v>
      </c>
      <c r="AC2994" s="17">
        <v>1.9917397130289699E-2</v>
      </c>
      <c r="AD2994" s="17">
        <v>0</v>
      </c>
      <c r="AE2994" s="17"/>
      <c r="AF2994" s="17">
        <v>2.1401612652914698E-2</v>
      </c>
      <c r="AG2994" s="17">
        <v>1.38602688973958E-2</v>
      </c>
      <c r="AH2994" s="17">
        <v>2.9264647481921001E-2</v>
      </c>
      <c r="AI2994" s="17"/>
      <c r="AJ2994" s="17">
        <v>1.58711049208883E-2</v>
      </c>
      <c r="AK2994" s="17">
        <v>9.8198654595504607E-3</v>
      </c>
      <c r="AL2994" s="17">
        <v>1.9198418025871699E-2</v>
      </c>
      <c r="AM2994" s="17">
        <v>0.10431112201812601</v>
      </c>
      <c r="AN2994" s="17">
        <v>1.8712950844349801E-2</v>
      </c>
      <c r="AO2994" s="17"/>
      <c r="AP2994" s="17">
        <v>8.4275015395857307E-3</v>
      </c>
      <c r="AQ2994" s="17">
        <v>8.1211007341878798E-3</v>
      </c>
      <c r="AR2994" s="17">
        <v>6.4224276299574903E-2</v>
      </c>
      <c r="AS2994" s="17">
        <v>3.83564852020487E-2</v>
      </c>
      <c r="AT2994" s="17">
        <v>0</v>
      </c>
      <c r="AU2994" s="17"/>
      <c r="AV2994" s="17">
        <v>4.4179671352834998E-3</v>
      </c>
      <c r="AW2994" s="17">
        <v>1.5765496131503801E-2</v>
      </c>
      <c r="AX2994" s="17">
        <v>3.7772240501793501E-2</v>
      </c>
      <c r="AY2994" s="17">
        <v>3.37916913940133E-2</v>
      </c>
      <c r="AZ2994" s="17">
        <v>0</v>
      </c>
      <c r="BA2994" s="17">
        <v>6.1148282989841797E-2</v>
      </c>
      <c r="BB2994" s="17"/>
      <c r="BC2994" s="17">
        <v>7.7843525974430703E-3</v>
      </c>
      <c r="BD2994" s="17">
        <v>2.08740786475267E-2</v>
      </c>
      <c r="BE2994" s="17">
        <v>2.8665084443172902E-2</v>
      </c>
      <c r="BF2994" s="17">
        <v>1.2770204426512799E-2</v>
      </c>
      <c r="BG2994" s="17">
        <v>0</v>
      </c>
    </row>
    <row r="2995" spans="2:59" x14ac:dyDescent="0.35">
      <c r="B2995" t="s">
        <v>598</v>
      </c>
      <c r="C2995" s="17">
        <v>1.94883543103757E-2</v>
      </c>
      <c r="D2995" s="17">
        <v>2.5718367072980301E-2</v>
      </c>
      <c r="E2995" s="17">
        <v>1.3582319071152E-2</v>
      </c>
      <c r="F2995" s="17"/>
      <c r="G2995" s="17">
        <v>0</v>
      </c>
      <c r="H2995" s="17">
        <v>1.5776316114578699E-2</v>
      </c>
      <c r="I2995" s="17">
        <v>5.0964050427427403E-2</v>
      </c>
      <c r="J2995" s="17">
        <v>3.3001537295051703E-2</v>
      </c>
      <c r="K2995" s="17">
        <v>8.6370185906200995E-3</v>
      </c>
      <c r="L2995" s="17">
        <v>5.8572336695352899E-3</v>
      </c>
      <c r="M2995" s="17"/>
      <c r="N2995" s="17">
        <v>7.5715743380343403E-3</v>
      </c>
      <c r="O2995" s="17">
        <v>3.1631724184319997E-2</v>
      </c>
      <c r="P2995" s="17">
        <v>3.2538621682101199E-2</v>
      </c>
      <c r="Q2995" s="17">
        <v>9.9934889408033502E-3</v>
      </c>
      <c r="R2995" s="17"/>
      <c r="S2995" s="17">
        <v>8.9710781875851995E-3</v>
      </c>
      <c r="T2995" s="17">
        <v>1.03001552616451E-2</v>
      </c>
      <c r="U2995" s="17">
        <v>1.82726202672614E-2</v>
      </c>
      <c r="V2995" s="17">
        <v>4.1661604773205803E-2</v>
      </c>
      <c r="W2995" s="17">
        <v>0</v>
      </c>
      <c r="X2995" s="17">
        <v>0</v>
      </c>
      <c r="Y2995" s="17">
        <v>0</v>
      </c>
      <c r="Z2995" s="17">
        <v>5.3111403079142999E-2</v>
      </c>
      <c r="AA2995" s="17">
        <v>5.9244449642803503E-2</v>
      </c>
      <c r="AB2995" s="17">
        <v>2.04163771956485E-2</v>
      </c>
      <c r="AC2995" s="17">
        <v>2.1354349623941601E-2</v>
      </c>
      <c r="AD2995" s="17">
        <v>0</v>
      </c>
      <c r="AE2995" s="17"/>
      <c r="AF2995" s="17">
        <v>1.8207329305921699E-2</v>
      </c>
      <c r="AG2995" s="17">
        <v>1.8838047470878898E-2</v>
      </c>
      <c r="AH2995" s="17">
        <v>2.8265637113319701E-2</v>
      </c>
      <c r="AI2995" s="17"/>
      <c r="AJ2995" s="17">
        <v>1.8422319104465099E-2</v>
      </c>
      <c r="AK2995" s="17">
        <v>1.72344765309566E-2</v>
      </c>
      <c r="AL2995" s="17">
        <v>1.65062455712158E-2</v>
      </c>
      <c r="AM2995" s="17">
        <v>0</v>
      </c>
      <c r="AN2995" s="17">
        <v>4.4777150991177503E-2</v>
      </c>
      <c r="AO2995" s="17"/>
      <c r="AP2995" s="17">
        <v>0</v>
      </c>
      <c r="AQ2995" s="17">
        <v>8.8306508414650996E-3</v>
      </c>
      <c r="AR2995" s="17">
        <v>2.5993425376459101E-2</v>
      </c>
      <c r="AS2995" s="17">
        <v>4.3625344446513697E-2</v>
      </c>
      <c r="AT2995" s="17">
        <v>3.2645686137852001E-2</v>
      </c>
      <c r="AU2995" s="17"/>
      <c r="AV2995" s="17">
        <v>1.76025466763657E-2</v>
      </c>
      <c r="AW2995" s="17">
        <v>1.4604909296903499E-2</v>
      </c>
      <c r="AX2995" s="17">
        <v>2.8386474565477601E-2</v>
      </c>
      <c r="AY2995" s="17">
        <v>3.8140192834188298E-2</v>
      </c>
      <c r="AZ2995" s="17">
        <v>2.34786128603412E-2</v>
      </c>
      <c r="BA2995" s="17">
        <v>0</v>
      </c>
      <c r="BB2995" s="17"/>
      <c r="BC2995" s="17">
        <v>1.6761989037445899E-2</v>
      </c>
      <c r="BD2995" s="17">
        <v>3.4583497318842402E-2</v>
      </c>
      <c r="BE2995" s="17">
        <v>1.03113616793568E-2</v>
      </c>
      <c r="BF2995" s="17">
        <v>1.3203859789905001E-2</v>
      </c>
      <c r="BG2995" s="17">
        <v>7.6867988277258506E-2</v>
      </c>
    </row>
    <row r="2996" spans="2:59" x14ac:dyDescent="0.35">
      <c r="B2996" t="s">
        <v>692</v>
      </c>
      <c r="C2996" s="17">
        <v>4.3969777544882703E-2</v>
      </c>
      <c r="D2996" s="17">
        <v>5.9239745149368098E-2</v>
      </c>
      <c r="E2996" s="17">
        <v>2.9475405747619102E-2</v>
      </c>
      <c r="F2996" s="17"/>
      <c r="G2996" s="17">
        <v>7.1866351112493496E-2</v>
      </c>
      <c r="H2996" s="17">
        <v>2.4447458355495701E-2</v>
      </c>
      <c r="I2996" s="17">
        <v>6.1571823321627799E-2</v>
      </c>
      <c r="J2996" s="17">
        <v>3.1914180934794797E-2</v>
      </c>
      <c r="K2996" s="17">
        <v>6.9162996244858194E-2</v>
      </c>
      <c r="L2996" s="17">
        <v>2.1267584692931E-2</v>
      </c>
      <c r="M2996" s="17"/>
      <c r="N2996" s="17">
        <v>3.6400320925853602E-2</v>
      </c>
      <c r="O2996" s="17">
        <v>6.53249355588401E-2</v>
      </c>
      <c r="P2996" s="17">
        <v>5.7739469263259097E-2</v>
      </c>
      <c r="Q2996" s="17">
        <v>1.95844998949018E-2</v>
      </c>
      <c r="R2996" s="17"/>
      <c r="S2996" s="17">
        <v>6.7033789681113107E-2</v>
      </c>
      <c r="T2996" s="17">
        <v>1.22302680332448E-2</v>
      </c>
      <c r="U2996" s="17">
        <v>1.9928230835198901E-2</v>
      </c>
      <c r="V2996" s="17">
        <v>6.1186672613479397E-2</v>
      </c>
      <c r="W2996" s="17">
        <v>2.1949885173970202E-2</v>
      </c>
      <c r="X2996" s="17">
        <v>4.4640104370234301E-2</v>
      </c>
      <c r="Y2996" s="17">
        <v>7.5052540544289406E-2</v>
      </c>
      <c r="Z2996" s="17">
        <v>2.4302898478014701E-2</v>
      </c>
      <c r="AA2996" s="17">
        <v>4.11190432594934E-2</v>
      </c>
      <c r="AB2996" s="17">
        <v>3.01776666707693E-2</v>
      </c>
      <c r="AC2996" s="17">
        <v>6.91411972981303E-2</v>
      </c>
      <c r="AD2996" s="17">
        <v>7.0134245124786193E-2</v>
      </c>
      <c r="AE2996" s="17"/>
      <c r="AF2996" s="17">
        <v>5.4685395704207697E-2</v>
      </c>
      <c r="AG2996" s="17">
        <v>2.7700867962390598E-2</v>
      </c>
      <c r="AH2996" s="17">
        <v>2.1984942830036699E-2</v>
      </c>
      <c r="AI2996" s="17"/>
      <c r="AJ2996" s="17">
        <v>3.9848560368678003E-2</v>
      </c>
      <c r="AK2996" s="17">
        <v>2.1381202933948702E-2</v>
      </c>
      <c r="AL2996" s="17">
        <v>2.3371330116273899E-2</v>
      </c>
      <c r="AM2996" s="17">
        <v>0</v>
      </c>
      <c r="AN2996" s="17">
        <v>3.1567460941518598E-2</v>
      </c>
      <c r="AO2996" s="17"/>
      <c r="AP2996" s="17">
        <v>3.9547876654026502E-2</v>
      </c>
      <c r="AQ2996" s="17">
        <v>3.1026598356170401E-2</v>
      </c>
      <c r="AR2996" s="17">
        <v>5.1093352290781498E-2</v>
      </c>
      <c r="AS2996" s="17">
        <v>5.0430333162686497E-2</v>
      </c>
      <c r="AT2996" s="17">
        <v>2.45974086421273E-2</v>
      </c>
      <c r="AU2996" s="17"/>
      <c r="AV2996" s="17">
        <v>2.7335588791232199E-2</v>
      </c>
      <c r="AW2996" s="17">
        <v>4.2249778481605903E-2</v>
      </c>
      <c r="AX2996" s="17">
        <v>5.57971919538073E-2</v>
      </c>
      <c r="AY2996" s="17">
        <v>5.1601811518436201E-2</v>
      </c>
      <c r="AZ2996" s="17">
        <v>1.7690332267408002E-2</v>
      </c>
      <c r="BA2996" s="17">
        <v>3.4592445316183502E-2</v>
      </c>
      <c r="BB2996" s="17"/>
      <c r="BC2996" s="17">
        <v>4.37937937317191E-2</v>
      </c>
      <c r="BD2996" s="17">
        <v>5.4831739874796802E-2</v>
      </c>
      <c r="BE2996" s="17">
        <v>2.3185952856414099E-2</v>
      </c>
      <c r="BF2996" s="17">
        <v>7.7567202083502096E-2</v>
      </c>
      <c r="BG2996" s="17">
        <v>0</v>
      </c>
    </row>
    <row r="2997" spans="2:59" x14ac:dyDescent="0.35">
      <c r="B2997" t="s">
        <v>691</v>
      </c>
      <c r="C2997" s="17">
        <v>0.16297804567841701</v>
      </c>
      <c r="D2997" s="17">
        <v>0.15438068549089001</v>
      </c>
      <c r="E2997" s="17">
        <v>0.17205266034365399</v>
      </c>
      <c r="F2997" s="17"/>
      <c r="G2997" s="17">
        <v>0.20221624070944499</v>
      </c>
      <c r="H2997" s="17">
        <v>9.0030890760975202E-2</v>
      </c>
      <c r="I2997" s="17">
        <v>0.215874066918158</v>
      </c>
      <c r="J2997" s="17">
        <v>0.16789162189450199</v>
      </c>
      <c r="K2997" s="17">
        <v>0.18672394992730601</v>
      </c>
      <c r="L2997" s="17">
        <v>0.14075924845745899</v>
      </c>
      <c r="M2997" s="17"/>
      <c r="N2997" s="17">
        <v>7.9189870341681998E-2</v>
      </c>
      <c r="O2997" s="17">
        <v>0.16369878615660799</v>
      </c>
      <c r="P2997" s="17">
        <v>0.233238887832763</v>
      </c>
      <c r="Q2997" s="17">
        <v>0.199509810215446</v>
      </c>
      <c r="R2997" s="17"/>
      <c r="S2997" s="17">
        <v>0.107185302159909</v>
      </c>
      <c r="T2997" s="17">
        <v>0.18576467145616801</v>
      </c>
      <c r="U2997" s="17">
        <v>0.18605084549124001</v>
      </c>
      <c r="V2997" s="17">
        <v>0.18027101713372401</v>
      </c>
      <c r="W2997" s="17">
        <v>0.26970162625309402</v>
      </c>
      <c r="X2997" s="17">
        <v>0.180159186933008</v>
      </c>
      <c r="Y2997" s="17">
        <v>0.22693684096046399</v>
      </c>
      <c r="Z2997" s="17">
        <v>0.102665888181964</v>
      </c>
      <c r="AA2997" s="17">
        <v>0.16254217681327901</v>
      </c>
      <c r="AB2997" s="17">
        <v>0.122942610130579</v>
      </c>
      <c r="AC2997" s="17">
        <v>0.10642176160069999</v>
      </c>
      <c r="AD2997" s="17">
        <v>0.13577515184064201</v>
      </c>
      <c r="AE2997" s="17"/>
      <c r="AF2997" s="17">
        <v>0.163098104193942</v>
      </c>
      <c r="AG2997" s="17">
        <v>0.15773990168746299</v>
      </c>
      <c r="AH2997" s="17">
        <v>0.17796800996946699</v>
      </c>
      <c r="AI2997" s="17"/>
      <c r="AJ2997" s="17">
        <v>0.18705271425009101</v>
      </c>
      <c r="AK2997" s="17">
        <v>0.14184595890726001</v>
      </c>
      <c r="AL2997" s="17">
        <v>0.149679250385299</v>
      </c>
      <c r="AM2997" s="17">
        <v>0</v>
      </c>
      <c r="AN2997" s="17">
        <v>0.172763382809143</v>
      </c>
      <c r="AO2997" s="17"/>
      <c r="AP2997" s="17">
        <v>0.18388848645553399</v>
      </c>
      <c r="AQ2997" s="17">
        <v>0.157264120183434</v>
      </c>
      <c r="AR2997" s="17">
        <v>0.1222538013347</v>
      </c>
      <c r="AS2997" s="17">
        <v>0.20674542226425</v>
      </c>
      <c r="AT2997" s="17">
        <v>0.100315324988435</v>
      </c>
      <c r="AU2997" s="17"/>
      <c r="AV2997" s="17">
        <v>0.121662413674436</v>
      </c>
      <c r="AW2997" s="17">
        <v>0.16624358464998201</v>
      </c>
      <c r="AX2997" s="17">
        <v>0.14131169862106699</v>
      </c>
      <c r="AY2997" s="17">
        <v>0.22129008780651499</v>
      </c>
      <c r="AZ2997" s="17">
        <v>0.13276831036947201</v>
      </c>
      <c r="BA2997" s="17">
        <v>0.26482363432933598</v>
      </c>
      <c r="BB2997" s="17"/>
      <c r="BC2997" s="17">
        <v>0.20245837075627399</v>
      </c>
      <c r="BD2997" s="17">
        <v>0.16833710776326999</v>
      </c>
      <c r="BE2997" s="17">
        <v>0.140281575901263</v>
      </c>
      <c r="BF2997" s="17">
        <v>9.5233596489488703E-2</v>
      </c>
      <c r="BG2997" s="17">
        <v>0.21810439085216399</v>
      </c>
    </row>
    <row r="2998" spans="2:59" x14ac:dyDescent="0.35">
      <c r="B2998" t="s">
        <v>690</v>
      </c>
      <c r="C2998" s="17">
        <v>0.24199082853230899</v>
      </c>
      <c r="D2998" s="17">
        <v>0.26021351378138102</v>
      </c>
      <c r="E2998" s="17">
        <v>0.223104760816522</v>
      </c>
      <c r="F2998" s="17"/>
      <c r="G2998" s="17">
        <v>0.28440216031136301</v>
      </c>
      <c r="H2998" s="17">
        <v>0.25796921683607299</v>
      </c>
      <c r="I2998" s="17">
        <v>0.18655366942059801</v>
      </c>
      <c r="J2998" s="17">
        <v>0.192269538793436</v>
      </c>
      <c r="K2998" s="17">
        <v>0.26964330373846801</v>
      </c>
      <c r="L2998" s="17">
        <v>0.26696765933317601</v>
      </c>
      <c r="M2998" s="17"/>
      <c r="N2998" s="17">
        <v>0.25218967990136798</v>
      </c>
      <c r="O2998" s="17">
        <v>0.214638339736587</v>
      </c>
      <c r="P2998" s="17">
        <v>0.25163953485843299</v>
      </c>
      <c r="Q2998" s="17">
        <v>0.24949684530374699</v>
      </c>
      <c r="R2998" s="17"/>
      <c r="S2998" s="17">
        <v>0.29692356103602602</v>
      </c>
      <c r="T2998" s="17">
        <v>0.22639328434796399</v>
      </c>
      <c r="U2998" s="17">
        <v>0.21381543949241899</v>
      </c>
      <c r="V2998" s="17">
        <v>0.20363334881228801</v>
      </c>
      <c r="W2998" s="17">
        <v>0.25025211621316201</v>
      </c>
      <c r="X2998" s="17">
        <v>0.28885801126944899</v>
      </c>
      <c r="Y2998" s="17">
        <v>0.20975766123075601</v>
      </c>
      <c r="Z2998" s="17">
        <v>0.26334189857353202</v>
      </c>
      <c r="AA2998" s="17">
        <v>0.25231581218604798</v>
      </c>
      <c r="AB2998" s="17">
        <v>0.172854291063021</v>
      </c>
      <c r="AC2998" s="17">
        <v>0.25790461105389101</v>
      </c>
      <c r="AD2998" s="17">
        <v>0.25574674160053201</v>
      </c>
      <c r="AE2998" s="17"/>
      <c r="AF2998" s="17">
        <v>0.311410819815303</v>
      </c>
      <c r="AG2998" s="17">
        <v>0.20228306558704101</v>
      </c>
      <c r="AH2998" s="17">
        <v>0.20650254305489801</v>
      </c>
      <c r="AI2998" s="17"/>
      <c r="AJ2998" s="17">
        <v>0.27803144785392198</v>
      </c>
      <c r="AK2998" s="17">
        <v>0.219988559506093</v>
      </c>
      <c r="AL2998" s="17">
        <v>0.197829437423927</v>
      </c>
      <c r="AM2998" s="17">
        <v>0.62564541681969299</v>
      </c>
      <c r="AN2998" s="17">
        <v>0.25014183303397702</v>
      </c>
      <c r="AO2998" s="17"/>
      <c r="AP2998" s="17">
        <v>0.320100080798152</v>
      </c>
      <c r="AQ2998" s="17">
        <v>0.24404433262747</v>
      </c>
      <c r="AR2998" s="17">
        <v>0.116991586557087</v>
      </c>
      <c r="AS2998" s="17">
        <v>0.25483833664150402</v>
      </c>
      <c r="AT2998" s="17">
        <v>0.33031935099846599</v>
      </c>
      <c r="AU2998" s="17"/>
      <c r="AV2998" s="17">
        <v>0.23923568524724001</v>
      </c>
      <c r="AW2998" s="17">
        <v>0.31599887036348701</v>
      </c>
      <c r="AX2998" s="17">
        <v>8.1556157052110501E-2</v>
      </c>
      <c r="AY2998" s="17">
        <v>0.26448724099159998</v>
      </c>
      <c r="AZ2998" s="17">
        <v>0.24561750703347601</v>
      </c>
      <c r="BA2998" s="17">
        <v>0.24334927346921401</v>
      </c>
      <c r="BB2998" s="17"/>
      <c r="BC2998" s="17">
        <v>0.25165511892371101</v>
      </c>
      <c r="BD2998" s="17">
        <v>0.24864394629795999</v>
      </c>
      <c r="BE2998" s="17">
        <v>0.25698194910101801</v>
      </c>
      <c r="BF2998" s="17">
        <v>0.18899109871420999</v>
      </c>
      <c r="BG2998" s="17">
        <v>0.13443565512837</v>
      </c>
    </row>
    <row r="2999" spans="2:59" x14ac:dyDescent="0.35">
      <c r="B2999" t="s">
        <v>689</v>
      </c>
      <c r="C2999" s="17">
        <v>0.21994794639170401</v>
      </c>
      <c r="D2999" s="17">
        <v>0.24402020489440901</v>
      </c>
      <c r="E2999" s="17">
        <v>0.19783168380645499</v>
      </c>
      <c r="F2999" s="17"/>
      <c r="G2999" s="17">
        <v>0.21543353248871699</v>
      </c>
      <c r="H2999" s="17">
        <v>0.229297065555056</v>
      </c>
      <c r="I2999" s="17">
        <v>0.198907639788268</v>
      </c>
      <c r="J2999" s="17">
        <v>0.26363173432972298</v>
      </c>
      <c r="K2999" s="17">
        <v>0.13090825604491499</v>
      </c>
      <c r="L2999" s="17">
        <v>0.261140191188174</v>
      </c>
      <c r="M2999" s="17"/>
      <c r="N2999" s="17">
        <v>0.24449015500936899</v>
      </c>
      <c r="O2999" s="17">
        <v>0.25263601478555098</v>
      </c>
      <c r="P2999" s="17">
        <v>0.19616800444100499</v>
      </c>
      <c r="Q2999" s="17">
        <v>0.17890916335264601</v>
      </c>
      <c r="R2999" s="17"/>
      <c r="S2999" s="17">
        <v>0.19185108955192001</v>
      </c>
      <c r="T2999" s="17">
        <v>0.26219904304973701</v>
      </c>
      <c r="U2999" s="17">
        <v>0.238800060693621</v>
      </c>
      <c r="V2999" s="17">
        <v>0.14431046947721801</v>
      </c>
      <c r="W2999" s="17">
        <v>0.32785961592218499</v>
      </c>
      <c r="X2999" s="17">
        <v>0.284482292039201</v>
      </c>
      <c r="Y2999" s="17">
        <v>0.122645676336542</v>
      </c>
      <c r="Z2999" s="17">
        <v>0.24770373593026501</v>
      </c>
      <c r="AA2999" s="17">
        <v>0.14609562286800501</v>
      </c>
      <c r="AB2999" s="17">
        <v>0.311097501227942</v>
      </c>
      <c r="AC2999" s="17">
        <v>0.14651607907283701</v>
      </c>
      <c r="AD2999" s="17">
        <v>0.26048334240836402</v>
      </c>
      <c r="AE2999" s="17"/>
      <c r="AF2999" s="17">
        <v>0.198516143814362</v>
      </c>
      <c r="AG2999" s="17">
        <v>0.258963624735909</v>
      </c>
      <c r="AH2999" s="17">
        <v>0.176744163962364</v>
      </c>
      <c r="AI2999" s="17"/>
      <c r="AJ2999" s="17">
        <v>0.20914255772076701</v>
      </c>
      <c r="AK2999" s="17">
        <v>0.27091190641620599</v>
      </c>
      <c r="AL2999" s="17">
        <v>0.36658837825093099</v>
      </c>
      <c r="AM2999" s="17">
        <v>0.115063930297991</v>
      </c>
      <c r="AN2999" s="17">
        <v>0.16597929702858299</v>
      </c>
      <c r="AO2999" s="17"/>
      <c r="AP2999" s="17">
        <v>0.189955514038534</v>
      </c>
      <c r="AQ2999" s="17">
        <v>0.233448433046542</v>
      </c>
      <c r="AR2999" s="17">
        <v>0.32628014600203897</v>
      </c>
      <c r="AS2999" s="17">
        <v>0.198613428794188</v>
      </c>
      <c r="AT2999" s="17">
        <v>0.220585054565132</v>
      </c>
      <c r="AU2999" s="17"/>
      <c r="AV2999" s="17">
        <v>0.26635989025548201</v>
      </c>
      <c r="AW2999" s="17">
        <v>0.19510421175422701</v>
      </c>
      <c r="AX2999" s="17">
        <v>0.32550244385883098</v>
      </c>
      <c r="AY2999" s="17">
        <v>0.183241959348555</v>
      </c>
      <c r="AZ2999" s="17">
        <v>0.20235712451340199</v>
      </c>
      <c r="BA2999" s="17">
        <v>0.17183233674752299</v>
      </c>
      <c r="BB2999" s="17"/>
      <c r="BC2999" s="17">
        <v>0.19292696061051501</v>
      </c>
      <c r="BD2999" s="17">
        <v>0.24114997204732599</v>
      </c>
      <c r="BE2999" s="17">
        <v>0.21834447263162099</v>
      </c>
      <c r="BF2999" s="17">
        <v>0.247020341532138</v>
      </c>
      <c r="BG2999" s="17">
        <v>9.6511257294384603E-2</v>
      </c>
    </row>
    <row r="3000" spans="2:59" x14ac:dyDescent="0.35">
      <c r="B3000" t="s">
        <v>806</v>
      </c>
      <c r="C3000" s="17">
        <v>0.242946731091188</v>
      </c>
      <c r="D3000" s="17">
        <v>0.21022795536136099</v>
      </c>
      <c r="E3000" s="17">
        <v>0.27564502224547499</v>
      </c>
      <c r="F3000" s="17"/>
      <c r="G3000" s="17">
        <v>0.15674269081442499</v>
      </c>
      <c r="H3000" s="17">
        <v>0.33930955660060602</v>
      </c>
      <c r="I3000" s="17">
        <v>0.24134755138498201</v>
      </c>
      <c r="J3000" s="17">
        <v>0.240673024088599</v>
      </c>
      <c r="K3000" s="17">
        <v>0.225702084544429</v>
      </c>
      <c r="L3000" s="17">
        <v>0.22313014246531301</v>
      </c>
      <c r="M3000" s="17"/>
      <c r="N3000" s="17">
        <v>0.34052681844756399</v>
      </c>
      <c r="O3000" s="17">
        <v>0.23173415239412501</v>
      </c>
      <c r="P3000" s="17">
        <v>0.15056935892720799</v>
      </c>
      <c r="Q3000" s="17">
        <v>0.219773640320435</v>
      </c>
      <c r="R3000" s="17"/>
      <c r="S3000" s="17">
        <v>0.28088555221439099</v>
      </c>
      <c r="T3000" s="17">
        <v>0.247214474006556</v>
      </c>
      <c r="U3000" s="17">
        <v>0.26535017125910199</v>
      </c>
      <c r="V3000" s="17">
        <v>0.29400383663322199</v>
      </c>
      <c r="W3000" s="17">
        <v>0.107689887856801</v>
      </c>
      <c r="X3000" s="17">
        <v>0.136924838746461</v>
      </c>
      <c r="Y3000" s="17">
        <v>0.24876064254571101</v>
      </c>
      <c r="Z3000" s="17">
        <v>0.23146777093507501</v>
      </c>
      <c r="AA3000" s="17">
        <v>0.25666836873693499</v>
      </c>
      <c r="AB3000" s="17">
        <v>0.25957963009019303</v>
      </c>
      <c r="AC3000" s="17">
        <v>0.27778742068760998</v>
      </c>
      <c r="AD3000" s="17">
        <v>0.24880412950639699</v>
      </c>
      <c r="AE3000" s="17"/>
      <c r="AF3000" s="17">
        <v>0.18070189230636699</v>
      </c>
      <c r="AG3000" s="17">
        <v>0.27834635063978103</v>
      </c>
      <c r="AH3000" s="17">
        <v>0.280224444458263</v>
      </c>
      <c r="AI3000" s="17"/>
      <c r="AJ3000" s="17">
        <v>0.21781021028703701</v>
      </c>
      <c r="AK3000" s="17">
        <v>0.291875324992109</v>
      </c>
      <c r="AL3000" s="17">
        <v>0.226826940226482</v>
      </c>
      <c r="AM3000" s="17">
        <v>0.154979530864189</v>
      </c>
      <c r="AN3000" s="17">
        <v>0.22253963745541899</v>
      </c>
      <c r="AO3000" s="17"/>
      <c r="AP3000" s="17">
        <v>0.228028333078204</v>
      </c>
      <c r="AQ3000" s="17">
        <v>0.285327441456174</v>
      </c>
      <c r="AR3000" s="17">
        <v>0.24227502941340701</v>
      </c>
      <c r="AS3000" s="17">
        <v>0.11973345210285601</v>
      </c>
      <c r="AT3000" s="17">
        <v>0.26047780657999198</v>
      </c>
      <c r="AU3000" s="17"/>
      <c r="AV3000" s="17">
        <v>0.293060490003137</v>
      </c>
      <c r="AW3000" s="17">
        <v>0.21754394528361101</v>
      </c>
      <c r="AX3000" s="17">
        <v>0.29298737696097199</v>
      </c>
      <c r="AY3000" s="17">
        <v>0.13081123353530799</v>
      </c>
      <c r="AZ3000" s="17">
        <v>0.33384306582691903</v>
      </c>
      <c r="BA3000" s="17">
        <v>0.139817119401244</v>
      </c>
      <c r="BB3000" s="17"/>
      <c r="BC3000" s="17">
        <v>0.185238089933765</v>
      </c>
      <c r="BD3000" s="17">
        <v>0.18047538981667599</v>
      </c>
      <c r="BE3000" s="17">
        <v>0.28965433724124601</v>
      </c>
      <c r="BF3000" s="17">
        <v>0.319363886693601</v>
      </c>
      <c r="BG3000" s="17">
        <v>0.47408070844782402</v>
      </c>
    </row>
    <row r="3001" spans="2:59" x14ac:dyDescent="0.35">
      <c r="B3001" t="s">
        <v>100</v>
      </c>
      <c r="C3001" s="17">
        <v>4.9520595710992599E-2</v>
      </c>
      <c r="D3001" s="17">
        <v>2.8578190780403599E-2</v>
      </c>
      <c r="E3001" s="17">
        <v>6.9933938662515197E-2</v>
      </c>
      <c r="F3001" s="17"/>
      <c r="G3001" s="17">
        <v>4.3530213375591903E-2</v>
      </c>
      <c r="H3001" s="17">
        <v>3.3381528381803603E-2</v>
      </c>
      <c r="I3001" s="17">
        <v>3.4822494402840701E-2</v>
      </c>
      <c r="J3001" s="17">
        <v>6.2903491288765101E-2</v>
      </c>
      <c r="K3001" s="17">
        <v>6.4311017209963905E-2</v>
      </c>
      <c r="L3001" s="17">
        <v>5.8961755885465698E-2</v>
      </c>
      <c r="M3001" s="17"/>
      <c r="N3001" s="17">
        <v>3.5157496845223297E-2</v>
      </c>
      <c r="O3001" s="17">
        <v>2.5313080997798901E-2</v>
      </c>
      <c r="P3001" s="17">
        <v>5.2609836087622E-2</v>
      </c>
      <c r="Q3001" s="17">
        <v>8.7823846079776502E-2</v>
      </c>
      <c r="R3001" s="17"/>
      <c r="S3001" s="17">
        <v>1.8442144637885901E-2</v>
      </c>
      <c r="T3001" s="17">
        <v>3.4345264966396699E-2</v>
      </c>
      <c r="U3001" s="17">
        <v>5.7782631961157099E-2</v>
      </c>
      <c r="V3001" s="17">
        <v>1.7647065404412601E-2</v>
      </c>
      <c r="W3001" s="17">
        <v>2.2546868580786899E-2</v>
      </c>
      <c r="X3001" s="17">
        <v>6.4935566641646902E-2</v>
      </c>
      <c r="Y3001" s="17">
        <v>9.1231860454238103E-2</v>
      </c>
      <c r="Z3001" s="17">
        <v>5.2925179907999297E-2</v>
      </c>
      <c r="AA3001" s="17">
        <v>5.6005328586753403E-2</v>
      </c>
      <c r="AB3001" s="17">
        <v>8.2931923621847994E-2</v>
      </c>
      <c r="AC3001" s="17">
        <v>0.1009571835326</v>
      </c>
      <c r="AD3001" s="17">
        <v>2.9056389519279E-2</v>
      </c>
      <c r="AE3001" s="17"/>
      <c r="AF3001" s="17">
        <v>5.1978702206982003E-2</v>
      </c>
      <c r="AG3001" s="17">
        <v>4.2267873019141297E-2</v>
      </c>
      <c r="AH3001" s="17">
        <v>7.90456111297307E-2</v>
      </c>
      <c r="AI3001" s="17"/>
      <c r="AJ3001" s="17">
        <v>3.3821085494150999E-2</v>
      </c>
      <c r="AK3001" s="17">
        <v>2.69427052538753E-2</v>
      </c>
      <c r="AL3001" s="17">
        <v>0</v>
      </c>
      <c r="AM3001" s="17">
        <v>0</v>
      </c>
      <c r="AN3001" s="17">
        <v>9.3518286895832803E-2</v>
      </c>
      <c r="AO3001" s="17"/>
      <c r="AP3001" s="17">
        <v>3.0052207435964599E-2</v>
      </c>
      <c r="AQ3001" s="17">
        <v>3.1937322754556602E-2</v>
      </c>
      <c r="AR3001" s="17">
        <v>5.0888382725951503E-2</v>
      </c>
      <c r="AS3001" s="17">
        <v>8.7657197385952901E-2</v>
      </c>
      <c r="AT3001" s="17">
        <v>3.1059368087995101E-2</v>
      </c>
      <c r="AU3001" s="17"/>
      <c r="AV3001" s="17">
        <v>3.0325418216824E-2</v>
      </c>
      <c r="AW3001" s="17">
        <v>3.2489204038679498E-2</v>
      </c>
      <c r="AX3001" s="17">
        <v>3.6686416485941398E-2</v>
      </c>
      <c r="AY3001" s="17">
        <v>7.6635782571383801E-2</v>
      </c>
      <c r="AZ3001" s="17">
        <v>4.42450471289806E-2</v>
      </c>
      <c r="BA3001" s="17">
        <v>8.4436907746658199E-2</v>
      </c>
      <c r="BB3001" s="17"/>
      <c r="BC3001" s="17">
        <v>9.9381324409126698E-2</v>
      </c>
      <c r="BD3001" s="17">
        <v>5.1104268233601501E-2</v>
      </c>
      <c r="BE3001" s="17">
        <v>3.2575266145907202E-2</v>
      </c>
      <c r="BF3001" s="17">
        <v>4.5849810270642902E-2</v>
      </c>
      <c r="BG3001" s="17">
        <v>0</v>
      </c>
    </row>
    <row r="3002" spans="2:59" x14ac:dyDescent="0.35">
      <c r="C3002" s="17"/>
      <c r="D3002" s="17"/>
      <c r="E3002" s="17"/>
      <c r="F3002" s="17"/>
      <c r="G3002" s="17"/>
      <c r="H3002" s="17"/>
      <c r="I3002" s="17"/>
      <c r="J3002" s="17"/>
      <c r="K3002" s="17"/>
      <c r="L3002" s="17"/>
      <c r="M3002" s="17"/>
      <c r="N3002" s="17"/>
      <c r="O3002" s="17"/>
      <c r="P3002" s="17"/>
      <c r="Q3002" s="17"/>
      <c r="R3002" s="17"/>
      <c r="S3002" s="17"/>
      <c r="T3002" s="17"/>
      <c r="U3002" s="17"/>
      <c r="V3002" s="17"/>
      <c r="W3002" s="17"/>
      <c r="X3002" s="17"/>
      <c r="Y3002" s="17"/>
      <c r="Z3002" s="17"/>
      <c r="AA3002" s="17"/>
      <c r="AB3002" s="17"/>
      <c r="AC3002" s="17"/>
      <c r="AD3002" s="17"/>
      <c r="AE3002" s="17"/>
      <c r="AF3002" s="17"/>
      <c r="AG3002" s="17"/>
      <c r="AH3002" s="17"/>
      <c r="AI3002" s="17"/>
      <c r="AJ3002" s="17"/>
      <c r="AK3002" s="17"/>
      <c r="AL3002" s="17"/>
      <c r="AM3002" s="17"/>
      <c r="AN3002" s="17"/>
      <c r="AO3002" s="17"/>
      <c r="AP3002" s="17"/>
      <c r="AQ3002" s="17"/>
      <c r="AR3002" s="17"/>
      <c r="AS3002" s="17"/>
      <c r="AT3002" s="17"/>
      <c r="AU3002" s="17"/>
      <c r="AV3002" s="17"/>
      <c r="AW3002" s="17"/>
      <c r="AX3002" s="17"/>
      <c r="AY3002" s="17"/>
      <c r="AZ3002" s="17"/>
      <c r="BA3002" s="17"/>
      <c r="BB3002" s="17"/>
      <c r="BC3002" s="17"/>
      <c r="BD3002" s="17"/>
      <c r="BE3002" s="17"/>
      <c r="BF3002" s="17"/>
      <c r="BG3002" s="17"/>
    </row>
    <row r="3003" spans="2:59" x14ac:dyDescent="0.35">
      <c r="B3003" s="6" t="s">
        <v>338</v>
      </c>
      <c r="C3003" s="17"/>
      <c r="D3003" s="17"/>
      <c r="E3003" s="17"/>
      <c r="F3003" s="17"/>
      <c r="G3003" s="17"/>
      <c r="H3003" s="17"/>
      <c r="I3003" s="17"/>
      <c r="J3003" s="17"/>
      <c r="K3003" s="17"/>
      <c r="L3003" s="17"/>
      <c r="M3003" s="17"/>
      <c r="N3003" s="17"/>
      <c r="O3003" s="17"/>
      <c r="P3003" s="17"/>
      <c r="Q3003" s="17"/>
      <c r="R3003" s="17"/>
      <c r="S3003" s="17"/>
      <c r="T3003" s="17"/>
      <c r="U3003" s="17"/>
      <c r="V3003" s="17"/>
      <c r="W3003" s="17"/>
      <c r="X3003" s="17"/>
      <c r="Y3003" s="17"/>
      <c r="Z3003" s="17"/>
      <c r="AA3003" s="17"/>
      <c r="AB3003" s="17"/>
      <c r="AC3003" s="17"/>
      <c r="AD3003" s="17"/>
      <c r="AE3003" s="17"/>
      <c r="AF3003" s="17"/>
      <c r="AG3003" s="17"/>
      <c r="AH3003" s="17"/>
      <c r="AI3003" s="17"/>
      <c r="AJ3003" s="17"/>
      <c r="AK3003" s="17"/>
      <c r="AL3003" s="17"/>
      <c r="AM3003" s="17"/>
      <c r="AN3003" s="17"/>
      <c r="AO3003" s="17"/>
      <c r="AP3003" s="17"/>
      <c r="AQ3003" s="17"/>
      <c r="AR3003" s="17"/>
      <c r="AS3003" s="17"/>
      <c r="AT3003" s="17"/>
      <c r="AU3003" s="17"/>
      <c r="AV3003" s="17"/>
      <c r="AW3003" s="17"/>
      <c r="AX3003" s="17"/>
      <c r="AY3003" s="17"/>
      <c r="AZ3003" s="17"/>
      <c r="BA3003" s="17"/>
      <c r="BB3003" s="17"/>
      <c r="BC3003" s="17"/>
      <c r="BD3003" s="17"/>
      <c r="BE3003" s="17"/>
      <c r="BF3003" s="17"/>
      <c r="BG3003" s="17"/>
    </row>
    <row r="3004" spans="2:59" x14ac:dyDescent="0.35">
      <c r="B3004" s="24" t="s">
        <v>724</v>
      </c>
      <c r="C3004" s="17"/>
      <c r="D3004" s="17"/>
      <c r="E3004" s="17"/>
      <c r="F3004" s="17"/>
      <c r="G3004" s="17"/>
      <c r="H3004" s="17"/>
      <c r="I3004" s="17"/>
      <c r="J3004" s="17"/>
      <c r="K3004" s="17"/>
      <c r="L3004" s="17"/>
      <c r="M3004" s="17"/>
      <c r="N3004" s="17"/>
      <c r="O3004" s="17"/>
      <c r="P3004" s="17"/>
      <c r="Q3004" s="17"/>
      <c r="R3004" s="17"/>
      <c r="S3004" s="17"/>
      <c r="T3004" s="17"/>
      <c r="U3004" s="17"/>
      <c r="V3004" s="17"/>
      <c r="W3004" s="17"/>
      <c r="X3004" s="17"/>
      <c r="Y3004" s="17"/>
      <c r="Z3004" s="17"/>
      <c r="AA3004" s="17"/>
      <c r="AB3004" s="17"/>
      <c r="AC3004" s="17"/>
      <c r="AD3004" s="17"/>
      <c r="AE3004" s="17"/>
      <c r="AF3004" s="17"/>
      <c r="AG3004" s="17"/>
      <c r="AH3004" s="17"/>
      <c r="AI3004" s="17"/>
      <c r="AJ3004" s="17"/>
      <c r="AK3004" s="17"/>
      <c r="AL3004" s="17"/>
      <c r="AM3004" s="17"/>
      <c r="AN3004" s="17"/>
      <c r="AO3004" s="17"/>
      <c r="AP3004" s="17"/>
      <c r="AQ3004" s="17"/>
      <c r="AR3004" s="17"/>
      <c r="AS3004" s="17"/>
      <c r="AT3004" s="17"/>
      <c r="AU3004" s="17"/>
      <c r="AV3004" s="17"/>
      <c r="AW3004" s="17"/>
      <c r="AX3004" s="17"/>
      <c r="AY3004" s="17"/>
      <c r="AZ3004" s="17"/>
      <c r="BA3004" s="17"/>
      <c r="BB3004" s="17"/>
      <c r="BC3004" s="17"/>
      <c r="BD3004" s="17"/>
      <c r="BE3004" s="17"/>
      <c r="BF3004" s="17"/>
      <c r="BG3004" s="17"/>
    </row>
    <row r="3005" spans="2:59" x14ac:dyDescent="0.35">
      <c r="B3005" t="s">
        <v>808</v>
      </c>
      <c r="C3005" s="17">
        <v>0.115441262263731</v>
      </c>
      <c r="D3005" s="17">
        <v>0.127795258954254</v>
      </c>
      <c r="E3005" s="17">
        <v>0.104103568894544</v>
      </c>
      <c r="F3005" s="17"/>
      <c r="G3005" s="17">
        <v>0.16751097297744</v>
      </c>
      <c r="H3005" s="17">
        <v>0.20965145466170501</v>
      </c>
      <c r="I3005" s="17">
        <v>0.15874628169160099</v>
      </c>
      <c r="J3005" s="17">
        <v>6.5310117403251405E-2</v>
      </c>
      <c r="K3005" s="17">
        <v>4.6744906037239103E-2</v>
      </c>
      <c r="L3005" s="17">
        <v>4.9300359714019297E-2</v>
      </c>
      <c r="M3005" s="17"/>
      <c r="N3005" s="17">
        <v>0.13271903368613999</v>
      </c>
      <c r="O3005" s="17">
        <v>8.3378942638644898E-2</v>
      </c>
      <c r="P3005" s="17">
        <v>0.106749070069902</v>
      </c>
      <c r="Q3005" s="17">
        <v>0.13505416107364299</v>
      </c>
      <c r="R3005" s="17"/>
      <c r="S3005" s="17">
        <v>0.192003931190146</v>
      </c>
      <c r="T3005" s="17">
        <v>9.0158499306113901E-2</v>
      </c>
      <c r="U3005" s="17">
        <v>0.102883752664042</v>
      </c>
      <c r="V3005" s="17">
        <v>0.105366841203759</v>
      </c>
      <c r="W3005" s="17">
        <v>0.11240035333805699</v>
      </c>
      <c r="X3005" s="17">
        <v>9.5176537990535506E-2</v>
      </c>
      <c r="Y3005" s="17">
        <v>3.8695348616372999E-2</v>
      </c>
      <c r="Z3005" s="17">
        <v>5.78005453674744E-2</v>
      </c>
      <c r="AA3005" s="17">
        <v>0.192326655277889</v>
      </c>
      <c r="AB3005" s="17">
        <v>7.6021124861334499E-2</v>
      </c>
      <c r="AC3005" s="17">
        <v>0.14534640654481801</v>
      </c>
      <c r="AD3005" s="17">
        <v>6.8537912188962602E-2</v>
      </c>
      <c r="AE3005" s="17"/>
      <c r="AF3005" s="17">
        <v>6.9189327374083495E-2</v>
      </c>
      <c r="AG3005" s="17">
        <v>0.12737633172062199</v>
      </c>
      <c r="AH3005" s="17">
        <v>0.11775827593</v>
      </c>
      <c r="AI3005" s="17"/>
      <c r="AJ3005" s="17">
        <v>0.117046254788435</v>
      </c>
      <c r="AK3005" s="17">
        <v>0.17215468771846401</v>
      </c>
      <c r="AL3005" s="17">
        <v>0.100053967877911</v>
      </c>
      <c r="AM3005" s="17">
        <v>0</v>
      </c>
      <c r="AN3005" s="17">
        <v>0.10043165263672001</v>
      </c>
      <c r="AO3005" s="17"/>
      <c r="AP3005" s="17">
        <v>9.3616573438401005E-2</v>
      </c>
      <c r="AQ3005" s="17">
        <v>0.16751311490719201</v>
      </c>
      <c r="AR3005" s="17">
        <v>0.10013972820068499</v>
      </c>
      <c r="AS3005" s="17">
        <v>9.3944987276652098E-2</v>
      </c>
      <c r="AT3005" s="17">
        <v>8.0442608647273206E-2</v>
      </c>
      <c r="AU3005" s="17"/>
      <c r="AV3005" s="17">
        <v>0.194656149939442</v>
      </c>
      <c r="AW3005" s="17">
        <v>0.113529890847873</v>
      </c>
      <c r="AX3005" s="17">
        <v>5.5124740580493499E-2</v>
      </c>
      <c r="AY3005" s="17">
        <v>0.103883398180511</v>
      </c>
      <c r="AZ3005" s="17">
        <v>0.114715037388329</v>
      </c>
      <c r="BA3005" s="17">
        <v>3.2761319523741401E-2</v>
      </c>
      <c r="BB3005" s="17"/>
      <c r="BC3005" s="17">
        <v>0.1199237695428</v>
      </c>
      <c r="BD3005" s="17">
        <v>8.2218358440670894E-2</v>
      </c>
      <c r="BE3005" s="17">
        <v>0.13876163926971199</v>
      </c>
      <c r="BF3005" s="17">
        <v>0.183019406028291</v>
      </c>
      <c r="BG3005" s="17">
        <v>8.4029485368166804E-2</v>
      </c>
    </row>
    <row r="3006" spans="2:59" x14ac:dyDescent="0.35">
      <c r="B3006" t="s">
        <v>809</v>
      </c>
      <c r="C3006" s="17">
        <v>0.75253552315572203</v>
      </c>
      <c r="D3006" s="17">
        <v>0.73922478705492001</v>
      </c>
      <c r="E3006" s="17">
        <v>0.76902028738752903</v>
      </c>
      <c r="F3006" s="17"/>
      <c r="G3006" s="17">
        <v>0.71361433932580398</v>
      </c>
      <c r="H3006" s="17">
        <v>0.69652104894493605</v>
      </c>
      <c r="I3006" s="17">
        <v>0.70030640083681595</v>
      </c>
      <c r="J3006" s="17">
        <v>0.76691500417560499</v>
      </c>
      <c r="K3006" s="17">
        <v>0.81203646818195596</v>
      </c>
      <c r="L3006" s="17">
        <v>0.81800791419272201</v>
      </c>
      <c r="M3006" s="17"/>
      <c r="N3006" s="17">
        <v>0.77047359119963998</v>
      </c>
      <c r="O3006" s="17">
        <v>0.81941083603063802</v>
      </c>
      <c r="P3006" s="17">
        <v>0.72020385112322705</v>
      </c>
      <c r="Q3006" s="17">
        <v>0.69203816941271501</v>
      </c>
      <c r="R3006" s="17"/>
      <c r="S3006" s="17">
        <v>0.71669304315783799</v>
      </c>
      <c r="T3006" s="17">
        <v>0.78067263205134796</v>
      </c>
      <c r="U3006" s="17">
        <v>0.78092363624443994</v>
      </c>
      <c r="V3006" s="17">
        <v>0.778832756550071</v>
      </c>
      <c r="W3006" s="17">
        <v>0.74845778093253301</v>
      </c>
      <c r="X3006" s="17">
        <v>0.78775718078691503</v>
      </c>
      <c r="Y3006" s="17">
        <v>0.76828398931248199</v>
      </c>
      <c r="Z3006" s="17">
        <v>0.78931635714515702</v>
      </c>
      <c r="AA3006" s="17">
        <v>0.68158059165567997</v>
      </c>
      <c r="AB3006" s="17">
        <v>0.80737782707788897</v>
      </c>
      <c r="AC3006" s="17">
        <v>0.64759446574006496</v>
      </c>
      <c r="AD3006" s="17">
        <v>0.76620038901299103</v>
      </c>
      <c r="AE3006" s="17"/>
      <c r="AF3006" s="17">
        <v>0.78408706634402603</v>
      </c>
      <c r="AG3006" s="17">
        <v>0.76910733233564199</v>
      </c>
      <c r="AH3006" s="17">
        <v>0.68624562054893601</v>
      </c>
      <c r="AI3006" s="17"/>
      <c r="AJ3006" s="17">
        <v>0.76925358729908</v>
      </c>
      <c r="AK3006" s="17">
        <v>0.70220656701092199</v>
      </c>
      <c r="AL3006" s="17">
        <v>0.87478232254665</v>
      </c>
      <c r="AM3006" s="17">
        <v>0.72886665383393501</v>
      </c>
      <c r="AN3006" s="17">
        <v>0.70585074445843698</v>
      </c>
      <c r="AO3006" s="17"/>
      <c r="AP3006" s="17">
        <v>0.77491475407792698</v>
      </c>
      <c r="AQ3006" s="17">
        <v>0.72222445774942301</v>
      </c>
      <c r="AR3006" s="17">
        <v>0.81024031473339697</v>
      </c>
      <c r="AS3006" s="17">
        <v>0.67828732520633195</v>
      </c>
      <c r="AT3006" s="17">
        <v>0.88691170521487495</v>
      </c>
      <c r="AU3006" s="17"/>
      <c r="AV3006" s="17">
        <v>0.70895489713670801</v>
      </c>
      <c r="AW3006" s="17">
        <v>0.76115865518486003</v>
      </c>
      <c r="AX3006" s="17">
        <v>0.89554909341089295</v>
      </c>
      <c r="AY3006" s="17">
        <v>0.70532774830400802</v>
      </c>
      <c r="AZ3006" s="17">
        <v>0.82028952379633702</v>
      </c>
      <c r="BA3006" s="17">
        <v>0.84109770582853305</v>
      </c>
      <c r="BB3006" s="17"/>
      <c r="BC3006" s="17">
        <v>0.72193730055565397</v>
      </c>
      <c r="BD3006" s="17">
        <v>0.74644757226055303</v>
      </c>
      <c r="BE3006" s="17">
        <v>0.75775778507270097</v>
      </c>
      <c r="BF3006" s="17">
        <v>0.71058157570727398</v>
      </c>
      <c r="BG3006" s="17">
        <v>0.91597051463183299</v>
      </c>
    </row>
    <row r="3007" spans="2:59" x14ac:dyDescent="0.35">
      <c r="B3007" t="s">
        <v>810</v>
      </c>
      <c r="C3007" s="17">
        <v>5.3918613007211597E-2</v>
      </c>
      <c r="D3007" s="17">
        <v>5.3687224988946597E-2</v>
      </c>
      <c r="E3007" s="17">
        <v>5.1892405363485099E-2</v>
      </c>
      <c r="F3007" s="17"/>
      <c r="G3007" s="17">
        <v>6.8262141101547796E-2</v>
      </c>
      <c r="H3007" s="17">
        <v>5.5380021425114598E-2</v>
      </c>
      <c r="I3007" s="17">
        <v>4.8412057659387803E-2</v>
      </c>
      <c r="J3007" s="17">
        <v>5.8283181313613402E-2</v>
      </c>
      <c r="K3007" s="17">
        <v>5.7644842446548702E-2</v>
      </c>
      <c r="L3007" s="17">
        <v>4.1791771169369801E-2</v>
      </c>
      <c r="M3007" s="17"/>
      <c r="N3007" s="17">
        <v>4.3517602019130498E-2</v>
      </c>
      <c r="O3007" s="17">
        <v>3.3781983966707403E-2</v>
      </c>
      <c r="P3007" s="17">
        <v>7.6914571883396093E-2</v>
      </c>
      <c r="Q3007" s="17">
        <v>6.6665679466710898E-2</v>
      </c>
      <c r="R3007" s="17"/>
      <c r="S3007" s="17">
        <v>3.06670255381419E-2</v>
      </c>
      <c r="T3007" s="17">
        <v>5.6912837045453302E-2</v>
      </c>
      <c r="U3007" s="17">
        <v>6.18903483639687E-2</v>
      </c>
      <c r="V3007" s="17">
        <v>6.1664124700824101E-2</v>
      </c>
      <c r="W3007" s="17">
        <v>4.9926739386059397E-2</v>
      </c>
      <c r="X3007" s="17">
        <v>7.2372101633140798E-2</v>
      </c>
      <c r="Y3007" s="17">
        <v>7.0544306868910694E-2</v>
      </c>
      <c r="Z3007" s="17">
        <v>4.9051769258223098E-2</v>
      </c>
      <c r="AA3007" s="17">
        <v>5.75062178368222E-2</v>
      </c>
      <c r="AB3007" s="17">
        <v>3.1395479539732603E-2</v>
      </c>
      <c r="AC3007" s="17">
        <v>6.2772097022832096E-2</v>
      </c>
      <c r="AD3007" s="17">
        <v>6.5530987934859605E-2</v>
      </c>
      <c r="AE3007" s="17"/>
      <c r="AF3007" s="17">
        <v>5.4497950971667902E-2</v>
      </c>
      <c r="AG3007" s="17">
        <v>5.5040288860259301E-2</v>
      </c>
      <c r="AH3007" s="17">
        <v>4.20441257242622E-2</v>
      </c>
      <c r="AI3007" s="17"/>
      <c r="AJ3007" s="17">
        <v>4.4637952426887499E-2</v>
      </c>
      <c r="AK3007" s="17">
        <v>7.3089952357325294E-2</v>
      </c>
      <c r="AL3007" s="17">
        <v>2.5163709575439099E-2</v>
      </c>
      <c r="AM3007" s="17">
        <v>7.9127089278240401E-2</v>
      </c>
      <c r="AN3007" s="17">
        <v>2.9740777124006499E-2</v>
      </c>
      <c r="AO3007" s="17"/>
      <c r="AP3007" s="17">
        <v>5.5196452121340098E-2</v>
      </c>
      <c r="AQ3007" s="17">
        <v>5.0554554591069098E-2</v>
      </c>
      <c r="AR3007" s="17">
        <v>3.0724871930567801E-2</v>
      </c>
      <c r="AS3007" s="17">
        <v>8.0802210658221296E-2</v>
      </c>
      <c r="AT3007" s="17">
        <v>3.2645686137852001E-2</v>
      </c>
      <c r="AU3007" s="17"/>
      <c r="AV3007" s="17">
        <v>4.3145969039547302E-2</v>
      </c>
      <c r="AW3007" s="17">
        <v>5.0921167334378098E-2</v>
      </c>
      <c r="AX3007" s="17">
        <v>4.9326166008613198E-2</v>
      </c>
      <c r="AY3007" s="17">
        <v>7.5218735732765302E-2</v>
      </c>
      <c r="AZ3007" s="17">
        <v>4.0801390642952802E-2</v>
      </c>
      <c r="BA3007" s="17">
        <v>2.93990618120289E-2</v>
      </c>
      <c r="BB3007" s="17"/>
      <c r="BC3007" s="17">
        <v>5.7224128444151701E-2</v>
      </c>
      <c r="BD3007" s="17">
        <v>6.6360252393527594E-2</v>
      </c>
      <c r="BE3007" s="17">
        <v>3.4970867226090101E-2</v>
      </c>
      <c r="BF3007" s="17">
        <v>1.6353397429148001E-2</v>
      </c>
      <c r="BG3007" s="17">
        <v>0</v>
      </c>
    </row>
    <row r="3008" spans="2:59" x14ac:dyDescent="0.35">
      <c r="B3008" t="s">
        <v>122</v>
      </c>
      <c r="C3008" s="17">
        <v>2.8896479847755001E-2</v>
      </c>
      <c r="D3008" s="17">
        <v>3.89008167205835E-2</v>
      </c>
      <c r="E3008" s="17">
        <v>1.70440594090993E-2</v>
      </c>
      <c r="F3008" s="17"/>
      <c r="G3008" s="17">
        <v>3.0544259545643E-2</v>
      </c>
      <c r="H3008" s="17">
        <v>7.1962621046984098E-3</v>
      </c>
      <c r="I3008" s="17">
        <v>4.26380235411776E-2</v>
      </c>
      <c r="J3008" s="17">
        <v>4.9285966951565702E-2</v>
      </c>
      <c r="K3008" s="17">
        <v>2.7848858282294098E-2</v>
      </c>
      <c r="L3008" s="17">
        <v>2.07757982347213E-2</v>
      </c>
      <c r="M3008" s="17"/>
      <c r="N3008" s="17">
        <v>1.9244425554642099E-2</v>
      </c>
      <c r="O3008" s="17">
        <v>2.6567939320230299E-2</v>
      </c>
      <c r="P3008" s="17">
        <v>3.7868537973858099E-2</v>
      </c>
      <c r="Q3008" s="17">
        <v>3.4782584387074503E-2</v>
      </c>
      <c r="R3008" s="17"/>
      <c r="S3008" s="17">
        <v>3.1430277360360803E-2</v>
      </c>
      <c r="T3008" s="17">
        <v>2.7881244249221299E-2</v>
      </c>
      <c r="U3008" s="17">
        <v>0</v>
      </c>
      <c r="V3008" s="17">
        <v>3.6489212140933501E-2</v>
      </c>
      <c r="W3008" s="17">
        <v>4.47183725885935E-2</v>
      </c>
      <c r="X3008" s="17">
        <v>2.22766149344443E-2</v>
      </c>
      <c r="Y3008" s="17">
        <v>5.6874356288764402E-2</v>
      </c>
      <c r="Z3008" s="17">
        <v>2.4481224914007199E-2</v>
      </c>
      <c r="AA3008" s="17">
        <v>2.6393729746824399E-2</v>
      </c>
      <c r="AB3008" s="17">
        <v>3.6331770894201698E-2</v>
      </c>
      <c r="AC3008" s="17">
        <v>2.3469323480928998E-2</v>
      </c>
      <c r="AD3008" s="17">
        <v>0</v>
      </c>
      <c r="AE3008" s="17"/>
      <c r="AF3008" s="17">
        <v>3.5460537251432202E-2</v>
      </c>
      <c r="AG3008" s="17">
        <v>1.5891341705186302E-2</v>
      </c>
      <c r="AH3008" s="17">
        <v>6.0155777094207601E-2</v>
      </c>
      <c r="AI3008" s="17"/>
      <c r="AJ3008" s="17">
        <v>2.1492626682989301E-2</v>
      </c>
      <c r="AK3008" s="17">
        <v>1.03081206541827E-2</v>
      </c>
      <c r="AL3008" s="17">
        <v>0</v>
      </c>
      <c r="AM3008" s="17">
        <v>0.192006256887824</v>
      </c>
      <c r="AN3008" s="17">
        <v>6.2341047105041902E-2</v>
      </c>
      <c r="AO3008" s="17"/>
      <c r="AP3008" s="17">
        <v>2.0986942161615899E-2</v>
      </c>
      <c r="AQ3008" s="17">
        <v>1.6771220683366301E-2</v>
      </c>
      <c r="AR3008" s="17">
        <v>1.2584491508523201E-2</v>
      </c>
      <c r="AS3008" s="17">
        <v>8.3930742518694895E-2</v>
      </c>
      <c r="AT3008" s="17">
        <v>0</v>
      </c>
      <c r="AU3008" s="17"/>
      <c r="AV3008" s="17">
        <v>1.4393990042016899E-2</v>
      </c>
      <c r="AW3008" s="17">
        <v>1.8893707976823101E-2</v>
      </c>
      <c r="AX3008" s="17">
        <v>0</v>
      </c>
      <c r="AY3008" s="17">
        <v>6.0492190715485998E-2</v>
      </c>
      <c r="AZ3008" s="17">
        <v>2.41940481723814E-2</v>
      </c>
      <c r="BA3008" s="17">
        <v>2.9309934620298201E-2</v>
      </c>
      <c r="BB3008" s="17"/>
      <c r="BC3008" s="17">
        <v>2.5592397632918502E-2</v>
      </c>
      <c r="BD3008" s="17">
        <v>2.5927148302623E-2</v>
      </c>
      <c r="BE3008" s="17">
        <v>3.2037260069712199E-2</v>
      </c>
      <c r="BF3008" s="17">
        <v>4.42116149113429E-2</v>
      </c>
      <c r="BG3008" s="17">
        <v>0</v>
      </c>
    </row>
    <row r="3009" spans="2:59" x14ac:dyDescent="0.35">
      <c r="B3009" t="s">
        <v>100</v>
      </c>
      <c r="C3009" s="17">
        <v>4.9208121725580797E-2</v>
      </c>
      <c r="D3009" s="17">
        <v>4.03919122812961E-2</v>
      </c>
      <c r="E3009" s="17">
        <v>5.7939678945342597E-2</v>
      </c>
      <c r="F3009" s="17"/>
      <c r="G3009" s="17">
        <v>2.0068287049564999E-2</v>
      </c>
      <c r="H3009" s="17">
        <v>3.1251212863545097E-2</v>
      </c>
      <c r="I3009" s="17">
        <v>4.9897236271017498E-2</v>
      </c>
      <c r="J3009" s="17">
        <v>6.0205730155963998E-2</v>
      </c>
      <c r="K3009" s="17">
        <v>5.5724925051961999E-2</v>
      </c>
      <c r="L3009" s="17">
        <v>7.0124156689167397E-2</v>
      </c>
      <c r="M3009" s="17"/>
      <c r="N3009" s="17">
        <v>3.4045347540447198E-2</v>
      </c>
      <c r="O3009" s="17">
        <v>3.6860298043779702E-2</v>
      </c>
      <c r="P3009" s="17">
        <v>5.8263968949617002E-2</v>
      </c>
      <c r="Q3009" s="17">
        <v>7.1459405659856701E-2</v>
      </c>
      <c r="R3009" s="17"/>
      <c r="S3009" s="17">
        <v>2.9205722753513401E-2</v>
      </c>
      <c r="T3009" s="17">
        <v>4.4374787347863799E-2</v>
      </c>
      <c r="U3009" s="17">
        <v>5.43022627275501E-2</v>
      </c>
      <c r="V3009" s="17">
        <v>1.7647065404412601E-2</v>
      </c>
      <c r="W3009" s="17">
        <v>4.4496753754757097E-2</v>
      </c>
      <c r="X3009" s="17">
        <v>2.2417564654963799E-2</v>
      </c>
      <c r="Y3009" s="17">
        <v>6.5601998913469906E-2</v>
      </c>
      <c r="Z3009" s="17">
        <v>7.9350103315138601E-2</v>
      </c>
      <c r="AA3009" s="17">
        <v>4.2192805482784701E-2</v>
      </c>
      <c r="AB3009" s="17">
        <v>4.8873797626841901E-2</v>
      </c>
      <c r="AC3009" s="17">
        <v>0.120817707211356</v>
      </c>
      <c r="AD3009" s="17">
        <v>9.9730710863186495E-2</v>
      </c>
      <c r="AE3009" s="17"/>
      <c r="AF3009" s="17">
        <v>5.6765118058790399E-2</v>
      </c>
      <c r="AG3009" s="17">
        <v>3.2584705378290502E-2</v>
      </c>
      <c r="AH3009" s="17">
        <v>9.3796200702593702E-2</v>
      </c>
      <c r="AI3009" s="17"/>
      <c r="AJ3009" s="17">
        <v>4.7569578802608398E-2</v>
      </c>
      <c r="AK3009" s="17">
        <v>4.2240672259106098E-2</v>
      </c>
      <c r="AL3009" s="17">
        <v>0</v>
      </c>
      <c r="AM3009" s="17">
        <v>0</v>
      </c>
      <c r="AN3009" s="17">
        <v>0.101635778675795</v>
      </c>
      <c r="AO3009" s="17"/>
      <c r="AP3009" s="17">
        <v>5.5285278200716097E-2</v>
      </c>
      <c r="AQ3009" s="17">
        <v>4.2936652068949199E-2</v>
      </c>
      <c r="AR3009" s="17">
        <v>4.6310593626826803E-2</v>
      </c>
      <c r="AS3009" s="17">
        <v>6.3034734340100207E-2</v>
      </c>
      <c r="AT3009" s="17">
        <v>0</v>
      </c>
      <c r="AU3009" s="17"/>
      <c r="AV3009" s="17">
        <v>3.88489938422861E-2</v>
      </c>
      <c r="AW3009" s="17">
        <v>5.54965786560664E-2</v>
      </c>
      <c r="AX3009" s="17">
        <v>0</v>
      </c>
      <c r="AY3009" s="17">
        <v>5.5077927067230102E-2</v>
      </c>
      <c r="AZ3009" s="17">
        <v>0</v>
      </c>
      <c r="BA3009" s="17">
        <v>6.74319782153988E-2</v>
      </c>
      <c r="BB3009" s="17"/>
      <c r="BC3009" s="17">
        <v>7.5322403824475803E-2</v>
      </c>
      <c r="BD3009" s="17">
        <v>7.9046668602625603E-2</v>
      </c>
      <c r="BE3009" s="17">
        <v>3.6472448361785002E-2</v>
      </c>
      <c r="BF3009" s="17">
        <v>4.5834005923944002E-2</v>
      </c>
      <c r="BG3009" s="17">
        <v>0</v>
      </c>
    </row>
    <row r="3010" spans="2:59" x14ac:dyDescent="0.35">
      <c r="C3010" s="17"/>
      <c r="D3010" s="17"/>
      <c r="E3010" s="17"/>
      <c r="F3010" s="17"/>
      <c r="G3010" s="17"/>
      <c r="H3010" s="17"/>
      <c r="I3010" s="17"/>
      <c r="J3010" s="17"/>
      <c r="K3010" s="17"/>
      <c r="L3010" s="17"/>
      <c r="M3010" s="17"/>
      <c r="N3010" s="17"/>
      <c r="O3010" s="17"/>
      <c r="P3010" s="17"/>
      <c r="Q3010" s="17"/>
      <c r="R3010" s="17"/>
      <c r="S3010" s="17"/>
      <c r="T3010" s="17"/>
      <c r="U3010" s="17"/>
      <c r="V3010" s="17"/>
      <c r="W3010" s="17"/>
      <c r="X3010" s="17"/>
      <c r="Y3010" s="17"/>
      <c r="Z3010" s="17"/>
      <c r="AA3010" s="17"/>
      <c r="AB3010" s="17"/>
      <c r="AC3010" s="17"/>
      <c r="AD3010" s="17"/>
      <c r="AE3010" s="17"/>
      <c r="AF3010" s="17"/>
      <c r="AG3010" s="17"/>
      <c r="AH3010" s="17"/>
      <c r="AI3010" s="17"/>
      <c r="AJ3010" s="17"/>
      <c r="AK3010" s="17"/>
      <c r="AL3010" s="17"/>
      <c r="AM3010" s="17"/>
      <c r="AN3010" s="17"/>
      <c r="AO3010" s="17"/>
      <c r="AP3010" s="17"/>
      <c r="AQ3010" s="17"/>
      <c r="AR3010" s="17"/>
      <c r="AS3010" s="17"/>
      <c r="AT3010" s="17"/>
      <c r="AU3010" s="17"/>
      <c r="AV3010" s="17"/>
      <c r="AW3010" s="17"/>
      <c r="AX3010" s="17"/>
      <c r="AY3010" s="17"/>
      <c r="AZ3010" s="17"/>
      <c r="BA3010" s="17"/>
      <c r="BB3010" s="17"/>
      <c r="BC3010" s="17"/>
      <c r="BD3010" s="17"/>
      <c r="BE3010" s="17"/>
      <c r="BF3010" s="17"/>
      <c r="BG3010" s="17"/>
    </row>
    <row r="3011" spans="2:59" x14ac:dyDescent="0.35">
      <c r="B3011" s="6" t="s">
        <v>816</v>
      </c>
      <c r="C3011" s="17"/>
      <c r="D3011" s="17"/>
      <c r="E3011" s="17"/>
      <c r="F3011" s="17"/>
      <c r="G3011" s="17"/>
      <c r="H3011" s="17"/>
      <c r="I3011" s="17"/>
      <c r="J3011" s="17"/>
      <c r="K3011" s="17"/>
      <c r="L3011" s="17"/>
      <c r="M3011" s="17"/>
      <c r="N3011" s="17"/>
      <c r="O3011" s="17"/>
      <c r="P3011" s="17"/>
      <c r="Q3011" s="17"/>
      <c r="R3011" s="17"/>
      <c r="S3011" s="17"/>
      <c r="T3011" s="17"/>
      <c r="U3011" s="17"/>
      <c r="V3011" s="17"/>
      <c r="W3011" s="17"/>
      <c r="X3011" s="17"/>
      <c r="Y3011" s="17"/>
      <c r="Z3011" s="17"/>
      <c r="AA3011" s="17"/>
      <c r="AB3011" s="17"/>
      <c r="AC3011" s="17"/>
      <c r="AD3011" s="17"/>
      <c r="AE3011" s="17"/>
      <c r="AF3011" s="17"/>
      <c r="AG3011" s="17"/>
      <c r="AH3011" s="17"/>
      <c r="AI3011" s="17"/>
      <c r="AJ3011" s="17"/>
      <c r="AK3011" s="17"/>
      <c r="AL3011" s="17"/>
      <c r="AM3011" s="17"/>
      <c r="AN3011" s="17"/>
      <c r="AO3011" s="17"/>
      <c r="AP3011" s="17"/>
      <c r="AQ3011" s="17"/>
      <c r="AR3011" s="17"/>
      <c r="AS3011" s="17"/>
      <c r="AT3011" s="17"/>
      <c r="AU3011" s="17"/>
      <c r="AV3011" s="17"/>
      <c r="AW3011" s="17"/>
      <c r="AX3011" s="17"/>
      <c r="AY3011" s="17"/>
      <c r="AZ3011" s="17"/>
      <c r="BA3011" s="17"/>
      <c r="BB3011" s="17"/>
      <c r="BC3011" s="17"/>
      <c r="BD3011" s="17"/>
      <c r="BE3011" s="17"/>
      <c r="BF3011" s="17"/>
      <c r="BG3011" s="17"/>
    </row>
    <row r="3012" spans="2:59" x14ac:dyDescent="0.35">
      <c r="B3012" s="24" t="s">
        <v>724</v>
      </c>
      <c r="C3012" s="17"/>
      <c r="D3012" s="17"/>
      <c r="E3012" s="17"/>
      <c r="F3012" s="17"/>
      <c r="G3012" s="17"/>
      <c r="H3012" s="17"/>
      <c r="I3012" s="17"/>
      <c r="J3012" s="17"/>
      <c r="K3012" s="17"/>
      <c r="L3012" s="17"/>
      <c r="M3012" s="17"/>
      <c r="N3012" s="17"/>
      <c r="O3012" s="17"/>
      <c r="P3012" s="17"/>
      <c r="Q3012" s="17"/>
      <c r="R3012" s="17"/>
      <c r="S3012" s="17"/>
      <c r="T3012" s="17"/>
      <c r="U3012" s="17"/>
      <c r="V3012" s="17"/>
      <c r="W3012" s="17"/>
      <c r="X3012" s="17"/>
      <c r="Y3012" s="17"/>
      <c r="Z3012" s="17"/>
      <c r="AA3012" s="17"/>
      <c r="AB3012" s="17"/>
      <c r="AC3012" s="17"/>
      <c r="AD3012" s="17"/>
      <c r="AE3012" s="17"/>
      <c r="AF3012" s="17"/>
      <c r="AG3012" s="17"/>
      <c r="AH3012" s="17"/>
      <c r="AI3012" s="17"/>
      <c r="AJ3012" s="17"/>
      <c r="AK3012" s="17"/>
      <c r="AL3012" s="17"/>
      <c r="AM3012" s="17"/>
      <c r="AN3012" s="17"/>
      <c r="AO3012" s="17"/>
      <c r="AP3012" s="17"/>
      <c r="AQ3012" s="17"/>
      <c r="AR3012" s="17"/>
      <c r="AS3012" s="17"/>
      <c r="AT3012" s="17"/>
      <c r="AU3012" s="17"/>
      <c r="AV3012" s="17"/>
      <c r="AW3012" s="17"/>
      <c r="AX3012" s="17"/>
      <c r="AY3012" s="17"/>
      <c r="AZ3012" s="17"/>
      <c r="BA3012" s="17"/>
      <c r="BB3012" s="17"/>
      <c r="BC3012" s="17"/>
      <c r="BD3012" s="17"/>
      <c r="BE3012" s="17"/>
      <c r="BF3012" s="17"/>
      <c r="BG3012" s="17"/>
    </row>
    <row r="3013" spans="2:59" x14ac:dyDescent="0.35">
      <c r="B3013" t="s">
        <v>323</v>
      </c>
      <c r="C3013" s="17">
        <v>0.121841112200628</v>
      </c>
      <c r="D3013" s="17">
        <v>0.118263688471726</v>
      </c>
      <c r="E3013" s="17">
        <v>0.12588013022745001</v>
      </c>
      <c r="F3013" s="17"/>
      <c r="G3013" s="17">
        <v>0.22071661228169101</v>
      </c>
      <c r="H3013" s="17">
        <v>0.185824769109974</v>
      </c>
      <c r="I3013" s="17">
        <v>0.151258807510464</v>
      </c>
      <c r="J3013" s="17">
        <v>7.1678994484806802E-2</v>
      </c>
      <c r="K3013" s="17">
        <v>4.7071217828370697E-2</v>
      </c>
      <c r="L3013" s="17">
        <v>7.0460569388490796E-2</v>
      </c>
      <c r="M3013" s="17"/>
      <c r="N3013" s="17">
        <v>0.18385903404697701</v>
      </c>
      <c r="O3013" s="17">
        <v>9.4955205328213096E-2</v>
      </c>
      <c r="P3013" s="17">
        <v>0.106469003588886</v>
      </c>
      <c r="Q3013" s="17">
        <v>9.0201852123573997E-2</v>
      </c>
      <c r="R3013" s="17"/>
      <c r="S3013" s="17">
        <v>0.16821533456423199</v>
      </c>
      <c r="T3013" s="17">
        <v>0.110968057697543</v>
      </c>
      <c r="U3013" s="17">
        <v>8.5422313578728606E-2</v>
      </c>
      <c r="V3013" s="17">
        <v>9.5351016673398903E-2</v>
      </c>
      <c r="W3013" s="17">
        <v>3.64084344947323E-2</v>
      </c>
      <c r="X3013" s="17">
        <v>0.14896233329677799</v>
      </c>
      <c r="Y3013" s="17">
        <v>0.12761182535230201</v>
      </c>
      <c r="Z3013" s="17">
        <v>0.12385258048961199</v>
      </c>
      <c r="AA3013" s="17">
        <v>0.17887284616972801</v>
      </c>
      <c r="AB3013" s="17">
        <v>7.70673433385098E-2</v>
      </c>
      <c r="AC3013" s="17">
        <v>0.14593939013396501</v>
      </c>
      <c r="AD3013" s="17">
        <v>0.10188881624995499</v>
      </c>
      <c r="AE3013" s="17"/>
      <c r="AF3013" s="17">
        <v>8.0490495795516995E-2</v>
      </c>
      <c r="AG3013" s="17">
        <v>0.12887672589441099</v>
      </c>
      <c r="AH3013" s="17">
        <v>0.12872440634724999</v>
      </c>
      <c r="AI3013" s="17"/>
      <c r="AJ3013" s="17">
        <v>8.0445598586764103E-2</v>
      </c>
      <c r="AK3013" s="17">
        <v>0.18093796611683</v>
      </c>
      <c r="AL3013" s="17">
        <v>3.4283948727062002E-2</v>
      </c>
      <c r="AM3013" s="17">
        <v>7.7263116683486593E-2</v>
      </c>
      <c r="AN3013" s="17">
        <v>0.115305209391207</v>
      </c>
      <c r="AO3013" s="17"/>
      <c r="AP3013" s="17">
        <v>3.1951843026855803E-2</v>
      </c>
      <c r="AQ3013" s="17">
        <v>0.16968940954857401</v>
      </c>
      <c r="AR3013" s="17">
        <v>6.2633573081961602E-2</v>
      </c>
      <c r="AS3013" s="17">
        <v>0.11409439857808699</v>
      </c>
      <c r="AT3013" s="17">
        <v>0.190257032495974</v>
      </c>
      <c r="AU3013" s="17"/>
      <c r="AV3013" s="17">
        <v>0.19444910657582601</v>
      </c>
      <c r="AW3013" s="17">
        <v>5.2034706281439802E-2</v>
      </c>
      <c r="AX3013" s="17">
        <v>6.9458431408552498E-2</v>
      </c>
      <c r="AY3013" s="17">
        <v>8.6539747047938001E-2</v>
      </c>
      <c r="AZ3013" s="17">
        <v>0.236797372855447</v>
      </c>
      <c r="BA3013" s="17">
        <v>4.6212757672204799E-2</v>
      </c>
      <c r="BB3013" s="17"/>
      <c r="BC3013" s="17">
        <v>6.7915557413437494E-2</v>
      </c>
      <c r="BD3013" s="17">
        <v>0.12029348993691399</v>
      </c>
      <c r="BE3013" s="17">
        <v>0.1525055665042</v>
      </c>
      <c r="BF3013" s="17">
        <v>0.19534909134078601</v>
      </c>
      <c r="BG3013" s="17">
        <v>0.146889745158617</v>
      </c>
    </row>
    <row r="3014" spans="2:59" x14ac:dyDescent="0.35">
      <c r="B3014" t="s">
        <v>324</v>
      </c>
      <c r="C3014" s="17">
        <v>0.39503925787101501</v>
      </c>
      <c r="D3014" s="17">
        <v>0.39751841121067999</v>
      </c>
      <c r="E3014" s="17">
        <v>0.39457441722353798</v>
      </c>
      <c r="F3014" s="17"/>
      <c r="G3014" s="17">
        <v>0.383213591397428</v>
      </c>
      <c r="H3014" s="17">
        <v>0.45028140832872598</v>
      </c>
      <c r="I3014" s="17">
        <v>0.41979364541188102</v>
      </c>
      <c r="J3014" s="17">
        <v>0.46809520455049403</v>
      </c>
      <c r="K3014" s="17">
        <v>0.37937842592319498</v>
      </c>
      <c r="L3014" s="17">
        <v>0.28190381876233001</v>
      </c>
      <c r="M3014" s="17"/>
      <c r="N3014" s="17">
        <v>0.398871854424865</v>
      </c>
      <c r="O3014" s="17">
        <v>0.46527502726257403</v>
      </c>
      <c r="P3014" s="17">
        <v>0.37752319274559898</v>
      </c>
      <c r="Q3014" s="17">
        <v>0.33490352619067998</v>
      </c>
      <c r="R3014" s="17"/>
      <c r="S3014" s="17">
        <v>0.37600151421063699</v>
      </c>
      <c r="T3014" s="17">
        <v>0.32720684522542198</v>
      </c>
      <c r="U3014" s="17">
        <v>0.355689376329896</v>
      </c>
      <c r="V3014" s="17">
        <v>0.46739147572692902</v>
      </c>
      <c r="W3014" s="17">
        <v>0.48930934800113601</v>
      </c>
      <c r="X3014" s="17">
        <v>0.43049477140735698</v>
      </c>
      <c r="Y3014" s="17">
        <v>0.40462500460132</v>
      </c>
      <c r="Z3014" s="17">
        <v>0.24278640860325801</v>
      </c>
      <c r="AA3014" s="17">
        <v>0.40816877746535202</v>
      </c>
      <c r="AB3014" s="17">
        <v>0.45460147947138002</v>
      </c>
      <c r="AC3014" s="17">
        <v>0.37857457881288298</v>
      </c>
      <c r="AD3014" s="17">
        <v>0.40402404699989097</v>
      </c>
      <c r="AE3014" s="17"/>
      <c r="AF3014" s="17">
        <v>0.33081321789286999</v>
      </c>
      <c r="AG3014" s="17">
        <v>0.45122080578588603</v>
      </c>
      <c r="AH3014" s="17">
        <v>0.38420941253282498</v>
      </c>
      <c r="AI3014" s="17"/>
      <c r="AJ3014" s="17">
        <v>0.34060520305218001</v>
      </c>
      <c r="AK3014" s="17">
        <v>0.47767689675368702</v>
      </c>
      <c r="AL3014" s="17">
        <v>0.493770799324525</v>
      </c>
      <c r="AM3014" s="17">
        <v>0.178634529576673</v>
      </c>
      <c r="AN3014" s="17">
        <v>0.37609693996474097</v>
      </c>
      <c r="AO3014" s="17"/>
      <c r="AP3014" s="17">
        <v>0.28879576164130999</v>
      </c>
      <c r="AQ3014" s="17">
        <v>0.49769623690366799</v>
      </c>
      <c r="AR3014" s="17">
        <v>0.41456996453228601</v>
      </c>
      <c r="AS3014" s="17">
        <v>0.31631711679247898</v>
      </c>
      <c r="AT3014" s="17">
        <v>0.43766068156294702</v>
      </c>
      <c r="AU3014" s="17"/>
      <c r="AV3014" s="17">
        <v>0.48545363914641698</v>
      </c>
      <c r="AW3014" s="17">
        <v>0.31337539934412401</v>
      </c>
      <c r="AX3014" s="17">
        <v>0.48623009147384399</v>
      </c>
      <c r="AY3014" s="17">
        <v>0.31198952812471298</v>
      </c>
      <c r="AZ3014" s="17">
        <v>0.37990283960716298</v>
      </c>
      <c r="BA3014" s="17">
        <v>0.34933405738024098</v>
      </c>
      <c r="BB3014" s="17"/>
      <c r="BC3014" s="17">
        <v>0.40485174211956798</v>
      </c>
      <c r="BD3014" s="17">
        <v>0.36388320379036199</v>
      </c>
      <c r="BE3014" s="17">
        <v>0.43601599016911702</v>
      </c>
      <c r="BF3014" s="17">
        <v>0.38526810647059401</v>
      </c>
      <c r="BG3014" s="17">
        <v>0.58763492489093005</v>
      </c>
    </row>
    <row r="3015" spans="2:59" x14ac:dyDescent="0.35">
      <c r="B3015" t="s">
        <v>325</v>
      </c>
      <c r="C3015" s="17">
        <v>0.31725554194280298</v>
      </c>
      <c r="D3015" s="17">
        <v>0.33366359600884199</v>
      </c>
      <c r="E3015" s="17">
        <v>0.30299535514527098</v>
      </c>
      <c r="F3015" s="17"/>
      <c r="G3015" s="17">
        <v>0.28937209753145399</v>
      </c>
      <c r="H3015" s="17">
        <v>0.189382101716708</v>
      </c>
      <c r="I3015" s="17">
        <v>0.30763729659597799</v>
      </c>
      <c r="J3015" s="17">
        <v>0.30527231517467901</v>
      </c>
      <c r="K3015" s="17">
        <v>0.38026508773842799</v>
      </c>
      <c r="L3015" s="17">
        <v>0.42629465146207701</v>
      </c>
      <c r="M3015" s="17"/>
      <c r="N3015" s="17">
        <v>0.275762552870706</v>
      </c>
      <c r="O3015" s="17">
        <v>0.28583379871426901</v>
      </c>
      <c r="P3015" s="17">
        <v>0.32043064473132599</v>
      </c>
      <c r="Q3015" s="17">
        <v>0.39409501421043502</v>
      </c>
      <c r="R3015" s="17"/>
      <c r="S3015" s="17">
        <v>0.35360869285790197</v>
      </c>
      <c r="T3015" s="17">
        <v>0.41479517352583001</v>
      </c>
      <c r="U3015" s="17">
        <v>0.41029006670312801</v>
      </c>
      <c r="V3015" s="17">
        <v>0.24378917111600901</v>
      </c>
      <c r="W3015" s="17">
        <v>0.279631754835933</v>
      </c>
      <c r="X3015" s="17">
        <v>0.25903869756757097</v>
      </c>
      <c r="Y3015" s="17">
        <v>0.24443765364287601</v>
      </c>
      <c r="Z3015" s="17">
        <v>0.45259968700313602</v>
      </c>
      <c r="AA3015" s="17">
        <v>0.23233379124209799</v>
      </c>
      <c r="AB3015" s="17">
        <v>0.27087245650688402</v>
      </c>
      <c r="AC3015" s="17">
        <v>0.31373680811233701</v>
      </c>
      <c r="AD3015" s="17">
        <v>0.326153073937197</v>
      </c>
      <c r="AE3015" s="17"/>
      <c r="AF3015" s="17">
        <v>0.34284227114836502</v>
      </c>
      <c r="AG3015" s="17">
        <v>0.30745855033256902</v>
      </c>
      <c r="AH3015" s="17">
        <v>0.31483446228661699</v>
      </c>
      <c r="AI3015" s="17"/>
      <c r="AJ3015" s="17">
        <v>0.35749342384910898</v>
      </c>
      <c r="AK3015" s="17">
        <v>0.26667823433274501</v>
      </c>
      <c r="AL3015" s="17">
        <v>0.30069609280968901</v>
      </c>
      <c r="AM3015" s="17">
        <v>0.48172048967877101</v>
      </c>
      <c r="AN3015" s="17">
        <v>0.306933799060287</v>
      </c>
      <c r="AO3015" s="17"/>
      <c r="AP3015" s="17">
        <v>0.428802066116027</v>
      </c>
      <c r="AQ3015" s="17">
        <v>0.25609183884744602</v>
      </c>
      <c r="AR3015" s="17">
        <v>0.38071099562522198</v>
      </c>
      <c r="AS3015" s="17">
        <v>0.30785909305035197</v>
      </c>
      <c r="AT3015" s="17">
        <v>0.30009264934109903</v>
      </c>
      <c r="AU3015" s="17"/>
      <c r="AV3015" s="17">
        <v>0.227909524357682</v>
      </c>
      <c r="AW3015" s="17">
        <v>0.39611847607862599</v>
      </c>
      <c r="AX3015" s="17">
        <v>0.35530926430158799</v>
      </c>
      <c r="AY3015" s="17">
        <v>0.34884189809293498</v>
      </c>
      <c r="AZ3015" s="17">
        <v>0.312117854393691</v>
      </c>
      <c r="BA3015" s="17">
        <v>0.37632076023201</v>
      </c>
      <c r="BB3015" s="17"/>
      <c r="BC3015" s="17">
        <v>0.36519825181496601</v>
      </c>
      <c r="BD3015" s="17">
        <v>0.32772474838773802</v>
      </c>
      <c r="BE3015" s="17">
        <v>0.25189461667422303</v>
      </c>
      <c r="BF3015" s="17">
        <v>0.264443784126209</v>
      </c>
      <c r="BG3015" s="17">
        <v>0.18860734167319401</v>
      </c>
    </row>
    <row r="3016" spans="2:59" x14ac:dyDescent="0.35">
      <c r="B3016" t="s">
        <v>326</v>
      </c>
      <c r="C3016" s="17">
        <v>9.6424082244364606E-2</v>
      </c>
      <c r="D3016" s="17">
        <v>0.10031469556273601</v>
      </c>
      <c r="E3016" s="17">
        <v>9.3145958127946293E-2</v>
      </c>
      <c r="F3016" s="17"/>
      <c r="G3016" s="17">
        <v>8.2446266731515394E-2</v>
      </c>
      <c r="H3016" s="17">
        <v>0.10630517232540999</v>
      </c>
      <c r="I3016" s="17">
        <v>4.7445430679815402E-2</v>
      </c>
      <c r="J3016" s="17">
        <v>7.1764733129019903E-2</v>
      </c>
      <c r="K3016" s="17">
        <v>0.121654418851638</v>
      </c>
      <c r="L3016" s="17">
        <v>0.13868745813105801</v>
      </c>
      <c r="M3016" s="17"/>
      <c r="N3016" s="17">
        <v>8.5564430761648894E-2</v>
      </c>
      <c r="O3016" s="17">
        <v>7.4629892742478707E-2</v>
      </c>
      <c r="P3016" s="17">
        <v>0.12551924680573401</v>
      </c>
      <c r="Q3016" s="17">
        <v>0.106192849981184</v>
      </c>
      <c r="R3016" s="17"/>
      <c r="S3016" s="17">
        <v>5.12487268053484E-2</v>
      </c>
      <c r="T3016" s="17">
        <v>7.1304620140721003E-2</v>
      </c>
      <c r="U3016" s="17">
        <v>0.107970910030228</v>
      </c>
      <c r="V3016" s="17">
        <v>0.13614589038583699</v>
      </c>
      <c r="W3016" s="17">
        <v>0.12066509323588399</v>
      </c>
      <c r="X3016" s="17">
        <v>9.0272837188362404E-2</v>
      </c>
      <c r="Y3016" s="17">
        <v>0.150007966363044</v>
      </c>
      <c r="Z3016" s="17">
        <v>0.15628009898998799</v>
      </c>
      <c r="AA3016" s="17">
        <v>9.3951668996391902E-2</v>
      </c>
      <c r="AB3016" s="17">
        <v>9.6725834565467794E-2</v>
      </c>
      <c r="AC3016" s="17">
        <v>6.0597837074530397E-2</v>
      </c>
      <c r="AD3016" s="17">
        <v>9.7844383323641496E-2</v>
      </c>
      <c r="AE3016" s="17"/>
      <c r="AF3016" s="17">
        <v>0.15666063337007299</v>
      </c>
      <c r="AG3016" s="17">
        <v>6.0432075324756897E-2</v>
      </c>
      <c r="AH3016" s="17">
        <v>6.9914874927307899E-2</v>
      </c>
      <c r="AI3016" s="17"/>
      <c r="AJ3016" s="17">
        <v>0.15913374908574701</v>
      </c>
      <c r="AK3016" s="17">
        <v>3.6566287313580699E-2</v>
      </c>
      <c r="AL3016" s="17">
        <v>0.17124915913872399</v>
      </c>
      <c r="AM3016" s="17">
        <v>7.8943652764703096E-2</v>
      </c>
      <c r="AN3016" s="17">
        <v>4.8357685961222301E-2</v>
      </c>
      <c r="AO3016" s="17"/>
      <c r="AP3016" s="17">
        <v>0.15152828947319999</v>
      </c>
      <c r="AQ3016" s="17">
        <v>3.6399445216939698E-2</v>
      </c>
      <c r="AR3016" s="17">
        <v>9.7253119618446696E-2</v>
      </c>
      <c r="AS3016" s="17">
        <v>0.195908640095804</v>
      </c>
      <c r="AT3016" s="17">
        <v>0</v>
      </c>
      <c r="AU3016" s="17"/>
      <c r="AV3016" s="17">
        <v>4.53645273691963E-2</v>
      </c>
      <c r="AW3016" s="17">
        <v>0.150383234557948</v>
      </c>
      <c r="AX3016" s="17">
        <v>7.1459735688430601E-2</v>
      </c>
      <c r="AY3016" s="17">
        <v>0.19575452939464699</v>
      </c>
      <c r="AZ3016" s="17">
        <v>1.94073494957916E-2</v>
      </c>
      <c r="BA3016" s="17">
        <v>9.4685620193891401E-2</v>
      </c>
      <c r="BB3016" s="17"/>
      <c r="BC3016" s="17">
        <v>9.5998092283623895E-2</v>
      </c>
      <c r="BD3016" s="17">
        <v>0.105370006248307</v>
      </c>
      <c r="BE3016" s="17">
        <v>7.6002618575156097E-2</v>
      </c>
      <c r="BF3016" s="17">
        <v>9.1841533861221097E-2</v>
      </c>
      <c r="BG3016" s="17">
        <v>7.6867988277258506E-2</v>
      </c>
    </row>
    <row r="3017" spans="2:59" x14ac:dyDescent="0.35">
      <c r="B3017" t="s">
        <v>327</v>
      </c>
      <c r="C3017" s="17">
        <v>2.6138951544926702E-2</v>
      </c>
      <c r="D3017" s="17">
        <v>2.4964629773562601E-2</v>
      </c>
      <c r="E3017" s="17">
        <v>2.2529104376044901E-2</v>
      </c>
      <c r="F3017" s="17"/>
      <c r="G3017" s="17">
        <v>1.0889394985573699E-2</v>
      </c>
      <c r="H3017" s="17">
        <v>3.0567644240777899E-2</v>
      </c>
      <c r="I3017" s="17">
        <v>2.73445000959192E-2</v>
      </c>
      <c r="J3017" s="17">
        <v>3.0903856812785499E-2</v>
      </c>
      <c r="K3017" s="17">
        <v>3.4928324725835201E-2</v>
      </c>
      <c r="L3017" s="17">
        <v>2.0312004210604601E-2</v>
      </c>
      <c r="M3017" s="17"/>
      <c r="N3017" s="17">
        <v>1.9749778695752101E-2</v>
      </c>
      <c r="O3017" s="17">
        <v>2.03737280651114E-2</v>
      </c>
      <c r="P3017" s="17">
        <v>3.00870247591923E-2</v>
      </c>
      <c r="Q3017" s="17">
        <v>3.5967711028465001E-2</v>
      </c>
      <c r="R3017" s="17"/>
      <c r="S3017" s="17">
        <v>2.17409549007028E-2</v>
      </c>
      <c r="T3017" s="17">
        <v>2.1009791285455E-2</v>
      </c>
      <c r="U3017" s="17">
        <v>0</v>
      </c>
      <c r="V3017" s="17">
        <v>1.8459663987960201E-2</v>
      </c>
      <c r="W3017" s="17">
        <v>0</v>
      </c>
      <c r="X3017" s="17">
        <v>2.6537180950523102E-2</v>
      </c>
      <c r="Y3017" s="17">
        <v>4.1773522246272801E-2</v>
      </c>
      <c r="Z3017" s="17">
        <v>2.4481224914007199E-2</v>
      </c>
      <c r="AA3017" s="17">
        <v>5.1400800530066897E-2</v>
      </c>
      <c r="AB3017" s="17">
        <v>3.3785387714686303E-2</v>
      </c>
      <c r="AC3017" s="17">
        <v>6.2566137496118501E-2</v>
      </c>
      <c r="AD3017" s="17">
        <v>0</v>
      </c>
      <c r="AE3017" s="17"/>
      <c r="AF3017" s="17">
        <v>4.5793868663251303E-2</v>
      </c>
      <c r="AG3017" s="17">
        <v>1.3623704503105001E-2</v>
      </c>
      <c r="AH3017" s="17">
        <v>3.4600960673618501E-2</v>
      </c>
      <c r="AI3017" s="17"/>
      <c r="AJ3017" s="17">
        <v>2.9682568293971201E-2</v>
      </c>
      <c r="AK3017" s="17">
        <v>1.5459329340163299E-2</v>
      </c>
      <c r="AL3017" s="17">
        <v>0</v>
      </c>
      <c r="AM3017" s="17">
        <v>0.183438211296367</v>
      </c>
      <c r="AN3017" s="17">
        <v>3.0780601727173298E-2</v>
      </c>
      <c r="AO3017" s="17"/>
      <c r="AP3017" s="17">
        <v>4.8477529946281198E-2</v>
      </c>
      <c r="AQ3017" s="17">
        <v>1.1359008367428E-2</v>
      </c>
      <c r="AR3017" s="17">
        <v>1.2584491508523201E-2</v>
      </c>
      <c r="AS3017" s="17">
        <v>5.4857310773643898E-2</v>
      </c>
      <c r="AT3017" s="17">
        <v>2.4454022681081499E-2</v>
      </c>
      <c r="AU3017" s="17"/>
      <c r="AV3017" s="17">
        <v>1.2887517280067999E-2</v>
      </c>
      <c r="AW3017" s="17">
        <v>4.4201544171853999E-2</v>
      </c>
      <c r="AX3017" s="17">
        <v>0</v>
      </c>
      <c r="AY3017" s="17">
        <v>3.8746701484142401E-2</v>
      </c>
      <c r="AZ3017" s="17">
        <v>1.7587209807221799E-2</v>
      </c>
      <c r="BA3017" s="17">
        <v>4.4225134264073901E-2</v>
      </c>
      <c r="BB3017" s="17"/>
      <c r="BC3017" s="17">
        <v>1.2779314387791001E-2</v>
      </c>
      <c r="BD3017" s="17">
        <v>3.03234258807842E-2</v>
      </c>
      <c r="BE3017" s="17">
        <v>3.2375753960228598E-2</v>
      </c>
      <c r="BF3017" s="17">
        <v>2.9358029517359701E-2</v>
      </c>
      <c r="BG3017" s="17">
        <v>0</v>
      </c>
    </row>
    <row r="3018" spans="2:59" x14ac:dyDescent="0.35">
      <c r="B3018" t="s">
        <v>815</v>
      </c>
      <c r="C3018" s="17">
        <v>4.3301054196263601E-2</v>
      </c>
      <c r="D3018" s="17">
        <v>2.5274978972453201E-2</v>
      </c>
      <c r="E3018" s="17">
        <v>6.0875034899749103E-2</v>
      </c>
      <c r="F3018" s="17"/>
      <c r="G3018" s="17">
        <v>1.3362037072337799E-2</v>
      </c>
      <c r="H3018" s="17">
        <v>3.7638904278404203E-2</v>
      </c>
      <c r="I3018" s="17">
        <v>4.6520319705941997E-2</v>
      </c>
      <c r="J3018" s="17">
        <v>5.2284895848214302E-2</v>
      </c>
      <c r="K3018" s="17">
        <v>3.6702524932532898E-2</v>
      </c>
      <c r="L3018" s="17">
        <v>6.2341498045440001E-2</v>
      </c>
      <c r="M3018" s="17"/>
      <c r="N3018" s="17">
        <v>3.6192349200050801E-2</v>
      </c>
      <c r="O3018" s="17">
        <v>5.8932347887353201E-2</v>
      </c>
      <c r="P3018" s="17">
        <v>3.9970887369262E-2</v>
      </c>
      <c r="Q3018" s="17">
        <v>3.86390464656622E-2</v>
      </c>
      <c r="R3018" s="17"/>
      <c r="S3018" s="17">
        <v>2.9184776661177601E-2</v>
      </c>
      <c r="T3018" s="17">
        <v>5.4715512125029502E-2</v>
      </c>
      <c r="U3018" s="17">
        <v>4.06273333580199E-2</v>
      </c>
      <c r="V3018" s="17">
        <v>3.88627821098659E-2</v>
      </c>
      <c r="W3018" s="17">
        <v>7.3985369432314804E-2</v>
      </c>
      <c r="X3018" s="17">
        <v>4.4694179589408099E-2</v>
      </c>
      <c r="Y3018" s="17">
        <v>3.1544027794183999E-2</v>
      </c>
      <c r="Z3018" s="17">
        <v>0</v>
      </c>
      <c r="AA3018" s="17">
        <v>3.52721155963635E-2</v>
      </c>
      <c r="AB3018" s="17">
        <v>6.6947498403072903E-2</v>
      </c>
      <c r="AC3018" s="17">
        <v>3.8585248370166199E-2</v>
      </c>
      <c r="AD3018" s="17">
        <v>7.0089679489315396E-2</v>
      </c>
      <c r="AE3018" s="17"/>
      <c r="AF3018" s="17">
        <v>4.3399513129923302E-2</v>
      </c>
      <c r="AG3018" s="17">
        <v>3.8388138159273201E-2</v>
      </c>
      <c r="AH3018" s="17">
        <v>6.7715883232380994E-2</v>
      </c>
      <c r="AI3018" s="17"/>
      <c r="AJ3018" s="17">
        <v>3.2639457132228898E-2</v>
      </c>
      <c r="AK3018" s="17">
        <v>2.2681286142993501E-2</v>
      </c>
      <c r="AL3018" s="17">
        <v>0</v>
      </c>
      <c r="AM3018" s="17">
        <v>0</v>
      </c>
      <c r="AN3018" s="17">
        <v>0.12252576389537</v>
      </c>
      <c r="AO3018" s="17"/>
      <c r="AP3018" s="17">
        <v>5.0444509796326302E-2</v>
      </c>
      <c r="AQ3018" s="17">
        <v>2.87640611159444E-2</v>
      </c>
      <c r="AR3018" s="17">
        <v>3.22478556335603E-2</v>
      </c>
      <c r="AS3018" s="17">
        <v>1.09634407096339E-2</v>
      </c>
      <c r="AT3018" s="17">
        <v>4.7535613918897997E-2</v>
      </c>
      <c r="AU3018" s="17"/>
      <c r="AV3018" s="17">
        <v>3.3935685270811498E-2</v>
      </c>
      <c r="AW3018" s="17">
        <v>4.3886639566008002E-2</v>
      </c>
      <c r="AX3018" s="17">
        <v>1.7542477127584898E-2</v>
      </c>
      <c r="AY3018" s="17">
        <v>1.81275958556248E-2</v>
      </c>
      <c r="AZ3018" s="17">
        <v>3.4187373840686201E-2</v>
      </c>
      <c r="BA3018" s="17">
        <v>8.9221670257578697E-2</v>
      </c>
      <c r="BB3018" s="17"/>
      <c r="BC3018" s="17">
        <v>5.3257041980612999E-2</v>
      </c>
      <c r="BD3018" s="17">
        <v>5.2405125755894302E-2</v>
      </c>
      <c r="BE3018" s="17">
        <v>5.1205454117076499E-2</v>
      </c>
      <c r="BF3018" s="17">
        <v>3.3739454683830099E-2</v>
      </c>
      <c r="BG3018" s="17">
        <v>0</v>
      </c>
    </row>
    <row r="3019" spans="2:59" x14ac:dyDescent="0.35">
      <c r="B3019" t="s">
        <v>328</v>
      </c>
      <c r="C3019" s="17">
        <v>0.516880370071643</v>
      </c>
      <c r="D3019" s="17">
        <v>0.51578209968240596</v>
      </c>
      <c r="E3019" s="17">
        <v>0.52045454745098896</v>
      </c>
      <c r="F3019" s="17"/>
      <c r="G3019" s="17">
        <v>0.60393020367911898</v>
      </c>
      <c r="H3019" s="17">
        <v>0.63610617743870002</v>
      </c>
      <c r="I3019" s="17">
        <v>0.57105245292234497</v>
      </c>
      <c r="J3019" s="17">
        <v>0.53977419903530099</v>
      </c>
      <c r="K3019" s="17">
        <v>0.42644964375156602</v>
      </c>
      <c r="L3019" s="17">
        <v>0.352364388150821</v>
      </c>
      <c r="M3019" s="17"/>
      <c r="N3019" s="17">
        <v>0.58273088847184196</v>
      </c>
      <c r="O3019" s="17">
        <v>0.56023023259078697</v>
      </c>
      <c r="P3019" s="17">
        <v>0.48399219633448498</v>
      </c>
      <c r="Q3019" s="17">
        <v>0.42510537831425399</v>
      </c>
      <c r="R3019" s="17"/>
      <c r="S3019" s="17">
        <v>0.54421684877486898</v>
      </c>
      <c r="T3019" s="17">
        <v>0.43817490292296501</v>
      </c>
      <c r="U3019" s="17">
        <v>0.44111168990862398</v>
      </c>
      <c r="V3019" s="17">
        <v>0.56274249240032803</v>
      </c>
      <c r="W3019" s="17">
        <v>0.52571778249586798</v>
      </c>
      <c r="X3019" s="17">
        <v>0.57945710470413503</v>
      </c>
      <c r="Y3019" s="17">
        <v>0.53223682995362198</v>
      </c>
      <c r="Z3019" s="17">
        <v>0.36663898909286902</v>
      </c>
      <c r="AA3019" s="17">
        <v>0.58704162363507995</v>
      </c>
      <c r="AB3019" s="17">
        <v>0.53166882280988903</v>
      </c>
      <c r="AC3019" s="17">
        <v>0.52451396894684799</v>
      </c>
      <c r="AD3019" s="17">
        <v>0.50591286324984597</v>
      </c>
      <c r="AE3019" s="17"/>
      <c r="AF3019" s="17">
        <v>0.41130371368838697</v>
      </c>
      <c r="AG3019" s="17">
        <v>0.58009753168029599</v>
      </c>
      <c r="AH3019" s="17">
        <v>0.51293381888007605</v>
      </c>
      <c r="AI3019" s="17"/>
      <c r="AJ3019" s="17">
        <v>0.42105080163894398</v>
      </c>
      <c r="AK3019" s="17">
        <v>0.65861486287051696</v>
      </c>
      <c r="AL3019" s="17">
        <v>0.52805474805158703</v>
      </c>
      <c r="AM3019" s="17">
        <v>0.25589764626015898</v>
      </c>
      <c r="AN3019" s="17">
        <v>0.491402149355948</v>
      </c>
      <c r="AO3019" s="17"/>
      <c r="AP3019" s="17">
        <v>0.32074760466816599</v>
      </c>
      <c r="AQ3019" s="17">
        <v>0.66738564645224197</v>
      </c>
      <c r="AR3019" s="17">
        <v>0.477203537614248</v>
      </c>
      <c r="AS3019" s="17">
        <v>0.43041151537056699</v>
      </c>
      <c r="AT3019" s="17">
        <v>0.62791771405892105</v>
      </c>
      <c r="AU3019" s="17"/>
      <c r="AV3019" s="17">
        <v>0.67990274572224296</v>
      </c>
      <c r="AW3019" s="17">
        <v>0.36541010562556397</v>
      </c>
      <c r="AX3019" s="17">
        <v>0.55568852288239601</v>
      </c>
      <c r="AY3019" s="17">
        <v>0.39852927517265102</v>
      </c>
      <c r="AZ3019" s="17">
        <v>0.61670021246260998</v>
      </c>
      <c r="BA3019" s="17">
        <v>0.39554681505244599</v>
      </c>
      <c r="BB3019" s="17"/>
      <c r="BC3019" s="17">
        <v>0.472767299533006</v>
      </c>
      <c r="BD3019" s="17">
        <v>0.48417669372727601</v>
      </c>
      <c r="BE3019" s="17">
        <v>0.58852155667331596</v>
      </c>
      <c r="BF3019" s="17">
        <v>0.58061719781137999</v>
      </c>
      <c r="BG3019" s="17">
        <v>0.73452467004954802</v>
      </c>
    </row>
    <row r="3020" spans="2:59" x14ac:dyDescent="0.35">
      <c r="B3020" t="s">
        <v>329</v>
      </c>
      <c r="C3020" s="17">
        <v>0.122563033789291</v>
      </c>
      <c r="D3020" s="17">
        <v>0.12527932533629901</v>
      </c>
      <c r="E3020" s="17">
        <v>0.115675062503991</v>
      </c>
      <c r="F3020" s="17"/>
      <c r="G3020" s="17">
        <v>9.3335661717089097E-2</v>
      </c>
      <c r="H3020" s="17">
        <v>0.13687281656618799</v>
      </c>
      <c r="I3020" s="17">
        <v>7.4789930775734606E-2</v>
      </c>
      <c r="J3020" s="17">
        <v>0.102668589941805</v>
      </c>
      <c r="K3020" s="17">
        <v>0.15658274357747301</v>
      </c>
      <c r="L3020" s="17">
        <v>0.15899946234166201</v>
      </c>
      <c r="M3020" s="17"/>
      <c r="N3020" s="17">
        <v>0.105314209457401</v>
      </c>
      <c r="O3020" s="17">
        <v>9.50036208075902E-2</v>
      </c>
      <c r="P3020" s="17">
        <v>0.15560627156492601</v>
      </c>
      <c r="Q3020" s="17">
        <v>0.14216056100964899</v>
      </c>
      <c r="R3020" s="17"/>
      <c r="S3020" s="17">
        <v>7.2989681706051301E-2</v>
      </c>
      <c r="T3020" s="17">
        <v>9.2314411426175996E-2</v>
      </c>
      <c r="U3020" s="17">
        <v>0.107970910030228</v>
      </c>
      <c r="V3020" s="17">
        <v>0.154605554373797</v>
      </c>
      <c r="W3020" s="17">
        <v>0.12066509323588399</v>
      </c>
      <c r="X3020" s="17">
        <v>0.116810018138886</v>
      </c>
      <c r="Y3020" s="17">
        <v>0.19178148860931701</v>
      </c>
      <c r="Z3020" s="17">
        <v>0.18076132390399499</v>
      </c>
      <c r="AA3020" s="17">
        <v>0.145352469526459</v>
      </c>
      <c r="AB3020" s="17">
        <v>0.13051122228015399</v>
      </c>
      <c r="AC3020" s="17">
        <v>0.123163974570649</v>
      </c>
      <c r="AD3020" s="17">
        <v>9.7844383323641496E-2</v>
      </c>
      <c r="AE3020" s="17"/>
      <c r="AF3020" s="17">
        <v>0.20245450203332499</v>
      </c>
      <c r="AG3020" s="17">
        <v>7.4055779827861906E-2</v>
      </c>
      <c r="AH3020" s="17">
        <v>0.104515835600926</v>
      </c>
      <c r="AI3020" s="17"/>
      <c r="AJ3020" s="17">
        <v>0.18881631737971799</v>
      </c>
      <c r="AK3020" s="17">
        <v>5.2025616653744E-2</v>
      </c>
      <c r="AL3020" s="17">
        <v>0.17124915913872399</v>
      </c>
      <c r="AM3020" s="17">
        <v>0.26238186406107</v>
      </c>
      <c r="AN3020" s="17">
        <v>7.9138287688395606E-2</v>
      </c>
      <c r="AO3020" s="17"/>
      <c r="AP3020" s="17">
        <v>0.20000581941948101</v>
      </c>
      <c r="AQ3020" s="17">
        <v>4.7758453584367699E-2</v>
      </c>
      <c r="AR3020" s="17">
        <v>0.10983761112697001</v>
      </c>
      <c r="AS3020" s="17">
        <v>0.25076595086944797</v>
      </c>
      <c r="AT3020" s="17">
        <v>2.4454022681081499E-2</v>
      </c>
      <c r="AU3020" s="17"/>
      <c r="AV3020" s="17">
        <v>5.8252044649264298E-2</v>
      </c>
      <c r="AW3020" s="17">
        <v>0.19458477872980201</v>
      </c>
      <c r="AX3020" s="17">
        <v>7.1459735688430601E-2</v>
      </c>
      <c r="AY3020" s="17">
        <v>0.23450123087878899</v>
      </c>
      <c r="AZ3020" s="17">
        <v>3.6994559303013402E-2</v>
      </c>
      <c r="BA3020" s="17">
        <v>0.138910754457965</v>
      </c>
      <c r="BB3020" s="17"/>
      <c r="BC3020" s="17">
        <v>0.108777406671415</v>
      </c>
      <c r="BD3020" s="17">
        <v>0.13569343212909199</v>
      </c>
      <c r="BE3020" s="17">
        <v>0.108378372535385</v>
      </c>
      <c r="BF3020" s="17">
        <v>0.121199563378581</v>
      </c>
      <c r="BG3020" s="17">
        <v>7.6867988277258506E-2</v>
      </c>
    </row>
    <row r="3021" spans="2:59" x14ac:dyDescent="0.35">
      <c r="B3021" t="s">
        <v>141</v>
      </c>
      <c r="C3021" s="17">
        <v>0.39431733628235099</v>
      </c>
      <c r="D3021" s="17">
        <v>0.39050277434610697</v>
      </c>
      <c r="E3021" s="17">
        <v>0.404779484946997</v>
      </c>
      <c r="F3021" s="17"/>
      <c r="G3021" s="17">
        <v>0.51059454196203002</v>
      </c>
      <c r="H3021" s="17">
        <v>0.49923336087251202</v>
      </c>
      <c r="I3021" s="17">
        <v>0.49626252214660999</v>
      </c>
      <c r="J3021" s="17">
        <v>0.437105609093495</v>
      </c>
      <c r="K3021" s="17">
        <v>0.26986690017409298</v>
      </c>
      <c r="L3021" s="17">
        <v>0.19336492580915801</v>
      </c>
      <c r="M3021" s="17"/>
      <c r="N3021" s="17">
        <v>0.47741667901444101</v>
      </c>
      <c r="O3021" s="17">
        <v>0.46522661178319702</v>
      </c>
      <c r="P3021" s="17">
        <v>0.32838592476955902</v>
      </c>
      <c r="Q3021" s="17">
        <v>0.28294481730460602</v>
      </c>
      <c r="R3021" s="17"/>
      <c r="S3021" s="17">
        <v>0.47122716706881801</v>
      </c>
      <c r="T3021" s="17">
        <v>0.34586049149678899</v>
      </c>
      <c r="U3021" s="17">
        <v>0.33314077987839602</v>
      </c>
      <c r="V3021" s="17">
        <v>0.408136938026531</v>
      </c>
      <c r="W3021" s="17">
        <v>0.405052689259985</v>
      </c>
      <c r="X3021" s="17">
        <v>0.462647086565249</v>
      </c>
      <c r="Y3021" s="17">
        <v>0.340455341344305</v>
      </c>
      <c r="Z3021" s="17">
        <v>0.185877665188874</v>
      </c>
      <c r="AA3021" s="17">
        <v>0.44168915410862097</v>
      </c>
      <c r="AB3021" s="17">
        <v>0.40115760052973498</v>
      </c>
      <c r="AC3021" s="17">
        <v>0.401349994376199</v>
      </c>
      <c r="AD3021" s="17">
        <v>0.40806847992620399</v>
      </c>
      <c r="AE3021" s="17"/>
      <c r="AF3021" s="17">
        <v>0.20884921165506201</v>
      </c>
      <c r="AG3021" s="17">
        <v>0.50604175185243405</v>
      </c>
      <c r="AH3021" s="17">
        <v>0.40841798327914902</v>
      </c>
      <c r="AI3021" s="17"/>
      <c r="AJ3021" s="17">
        <v>0.23223448425922599</v>
      </c>
      <c r="AK3021" s="17">
        <v>0.60658924621677301</v>
      </c>
      <c r="AL3021" s="17">
        <v>0.35680558891286301</v>
      </c>
      <c r="AM3021" s="17">
        <v>-6.4842178009105198E-3</v>
      </c>
      <c r="AN3021" s="17">
        <v>0.41226386166755202</v>
      </c>
      <c r="AO3021" s="17"/>
      <c r="AP3021" s="17">
        <v>0.12074178524868499</v>
      </c>
      <c r="AQ3021" s="17">
        <v>0.61962719286787404</v>
      </c>
      <c r="AR3021" s="17">
        <v>0.36736592648727801</v>
      </c>
      <c r="AS3021" s="17">
        <v>0.17964556450111899</v>
      </c>
      <c r="AT3021" s="17">
        <v>0.60346369137783995</v>
      </c>
      <c r="AU3021" s="17"/>
      <c r="AV3021" s="17">
        <v>0.62165070107297804</v>
      </c>
      <c r="AW3021" s="17">
        <v>0.17082532689576199</v>
      </c>
      <c r="AX3021" s="17">
        <v>0.484228787193966</v>
      </c>
      <c r="AY3021" s="17">
        <v>0.164028044293862</v>
      </c>
      <c r="AZ3021" s="17">
        <v>0.57970565315959599</v>
      </c>
      <c r="BA3021" s="17">
        <v>0.25663606059448102</v>
      </c>
      <c r="BB3021" s="17"/>
      <c r="BC3021" s="17">
        <v>0.363989892861591</v>
      </c>
      <c r="BD3021" s="17">
        <v>0.34848326159818499</v>
      </c>
      <c r="BE3021" s="17">
        <v>0.480143184137932</v>
      </c>
      <c r="BF3021" s="17">
        <v>0.45941763443279898</v>
      </c>
      <c r="BG3021" s="17">
        <v>0.65765668177228898</v>
      </c>
    </row>
    <row r="3022" spans="2:59" x14ac:dyDescent="0.35">
      <c r="C3022" s="17"/>
      <c r="D3022" s="17"/>
      <c r="E3022" s="17"/>
      <c r="F3022" s="17"/>
      <c r="G3022" s="17"/>
      <c r="H3022" s="17"/>
      <c r="I3022" s="17"/>
      <c r="J3022" s="17"/>
      <c r="K3022" s="17"/>
      <c r="L3022" s="17"/>
      <c r="M3022" s="17"/>
      <c r="N3022" s="17"/>
      <c r="O3022" s="17"/>
      <c r="P3022" s="17"/>
      <c r="Q3022" s="17"/>
      <c r="R3022" s="17"/>
      <c r="S3022" s="17"/>
      <c r="T3022" s="17"/>
      <c r="U3022" s="17"/>
      <c r="V3022" s="17"/>
      <c r="W3022" s="17"/>
      <c r="X3022" s="17"/>
      <c r="Y3022" s="17"/>
      <c r="Z3022" s="17"/>
      <c r="AA3022" s="17"/>
      <c r="AB3022" s="17"/>
      <c r="AC3022" s="17"/>
      <c r="AD3022" s="17"/>
      <c r="AE3022" s="17"/>
      <c r="AF3022" s="17"/>
      <c r="AG3022" s="17"/>
      <c r="AH3022" s="17"/>
      <c r="AI3022" s="17"/>
      <c r="AJ3022" s="17"/>
      <c r="AK3022" s="17"/>
      <c r="AL3022" s="17"/>
      <c r="AM3022" s="17"/>
      <c r="AN3022" s="17"/>
      <c r="AO3022" s="17"/>
      <c r="AP3022" s="17"/>
      <c r="AQ3022" s="17"/>
      <c r="AR3022" s="17"/>
      <c r="AS3022" s="17"/>
      <c r="AT3022" s="17"/>
      <c r="AU3022" s="17"/>
      <c r="AV3022" s="17"/>
      <c r="AW3022" s="17"/>
      <c r="AX3022" s="17"/>
      <c r="AY3022" s="17"/>
      <c r="AZ3022" s="17"/>
      <c r="BA3022" s="17"/>
      <c r="BB3022" s="17"/>
      <c r="BC3022" s="17"/>
      <c r="BD3022" s="17"/>
      <c r="BE3022" s="17"/>
      <c r="BF3022" s="17"/>
      <c r="BG3022" s="17"/>
    </row>
    <row r="3023" spans="2:59" x14ac:dyDescent="0.35">
      <c r="B3023" s="6" t="s">
        <v>817</v>
      </c>
      <c r="C3023" s="17"/>
      <c r="D3023" s="17"/>
      <c r="E3023" s="17"/>
      <c r="F3023" s="17"/>
      <c r="G3023" s="17"/>
      <c r="H3023" s="17"/>
      <c r="I3023" s="17"/>
      <c r="J3023" s="17"/>
      <c r="K3023" s="17"/>
      <c r="L3023" s="17"/>
      <c r="M3023" s="17"/>
      <c r="N3023" s="17"/>
      <c r="O3023" s="17"/>
      <c r="P3023" s="17"/>
      <c r="Q3023" s="17"/>
      <c r="R3023" s="17"/>
      <c r="S3023" s="17"/>
      <c r="T3023" s="17"/>
      <c r="U3023" s="17"/>
      <c r="V3023" s="17"/>
      <c r="W3023" s="17"/>
      <c r="X3023" s="17"/>
      <c r="Y3023" s="17"/>
      <c r="Z3023" s="17"/>
      <c r="AA3023" s="17"/>
      <c r="AB3023" s="17"/>
      <c r="AC3023" s="17"/>
      <c r="AD3023" s="17"/>
      <c r="AE3023" s="17"/>
      <c r="AF3023" s="17"/>
      <c r="AG3023" s="17"/>
      <c r="AH3023" s="17"/>
      <c r="AI3023" s="17"/>
      <c r="AJ3023" s="17"/>
      <c r="AK3023" s="17"/>
      <c r="AL3023" s="17"/>
      <c r="AM3023" s="17"/>
      <c r="AN3023" s="17"/>
      <c r="AO3023" s="17"/>
      <c r="AP3023" s="17"/>
      <c r="AQ3023" s="17"/>
      <c r="AR3023" s="17"/>
      <c r="AS3023" s="17"/>
      <c r="AT3023" s="17"/>
      <c r="AU3023" s="17"/>
      <c r="AV3023" s="17"/>
      <c r="AW3023" s="17"/>
      <c r="AX3023" s="17"/>
      <c r="AY3023" s="17"/>
      <c r="AZ3023" s="17"/>
      <c r="BA3023" s="17"/>
      <c r="BB3023" s="17"/>
      <c r="BC3023" s="17"/>
      <c r="BD3023" s="17"/>
      <c r="BE3023" s="17"/>
      <c r="BF3023" s="17"/>
      <c r="BG3023" s="17"/>
    </row>
    <row r="3024" spans="2:59" x14ac:dyDescent="0.35">
      <c r="B3024" s="24" t="s">
        <v>724</v>
      </c>
      <c r="C3024" s="17"/>
      <c r="D3024" s="17"/>
      <c r="E3024" s="17"/>
      <c r="F3024" s="17"/>
      <c r="G3024" s="17"/>
      <c r="H3024" s="17"/>
      <c r="I3024" s="17"/>
      <c r="J3024" s="17"/>
      <c r="K3024" s="17"/>
      <c r="L3024" s="17"/>
      <c r="M3024" s="17"/>
      <c r="N3024" s="17"/>
      <c r="O3024" s="17"/>
      <c r="P3024" s="17"/>
      <c r="Q3024" s="17"/>
      <c r="R3024" s="17"/>
      <c r="S3024" s="17"/>
      <c r="T3024" s="17"/>
      <c r="U3024" s="17"/>
      <c r="V3024" s="17"/>
      <c r="W3024" s="17"/>
      <c r="X3024" s="17"/>
      <c r="Y3024" s="17"/>
      <c r="Z3024" s="17"/>
      <c r="AA3024" s="17"/>
      <c r="AB3024" s="17"/>
      <c r="AC3024" s="17"/>
      <c r="AD3024" s="17"/>
      <c r="AE3024" s="17"/>
      <c r="AF3024" s="17"/>
      <c r="AG3024" s="17"/>
      <c r="AH3024" s="17"/>
      <c r="AI3024" s="17"/>
      <c r="AJ3024" s="17"/>
      <c r="AK3024" s="17"/>
      <c r="AL3024" s="17"/>
      <c r="AM3024" s="17"/>
      <c r="AN3024" s="17"/>
      <c r="AO3024" s="17"/>
      <c r="AP3024" s="17"/>
      <c r="AQ3024" s="17"/>
      <c r="AR3024" s="17"/>
      <c r="AS3024" s="17"/>
      <c r="AT3024" s="17"/>
      <c r="AU3024" s="17"/>
      <c r="AV3024" s="17"/>
      <c r="AW3024" s="17"/>
      <c r="AX3024" s="17"/>
      <c r="AY3024" s="17"/>
      <c r="AZ3024" s="17"/>
      <c r="BA3024" s="17"/>
      <c r="BB3024" s="17"/>
      <c r="BC3024" s="17"/>
      <c r="BD3024" s="17"/>
      <c r="BE3024" s="17"/>
      <c r="BF3024" s="17"/>
      <c r="BG3024" s="17"/>
    </row>
    <row r="3025" spans="2:59" x14ac:dyDescent="0.35">
      <c r="B3025" t="s">
        <v>323</v>
      </c>
      <c r="C3025" s="17">
        <v>0.14396021949287299</v>
      </c>
      <c r="D3025" s="17">
        <v>0.126497241666716</v>
      </c>
      <c r="E3025" s="17">
        <v>0.15661360792715801</v>
      </c>
      <c r="F3025" s="17"/>
      <c r="G3025" s="17">
        <v>0.127248364463519</v>
      </c>
      <c r="H3025" s="17">
        <v>0.23710037270145101</v>
      </c>
      <c r="I3025" s="17">
        <v>8.7220719853798395E-2</v>
      </c>
      <c r="J3025" s="17">
        <v>0.13256916657051299</v>
      </c>
      <c r="K3025" s="17">
        <v>0.181154997199238</v>
      </c>
      <c r="L3025" s="17">
        <v>9.6941810834724501E-2</v>
      </c>
      <c r="M3025" s="17"/>
      <c r="N3025" s="17">
        <v>0.157624821937939</v>
      </c>
      <c r="O3025" s="17">
        <v>7.6133973811924202E-2</v>
      </c>
      <c r="P3025" s="17">
        <v>0.208000340021958</v>
      </c>
      <c r="Q3025" s="17">
        <v>0.141984126953585</v>
      </c>
      <c r="R3025" s="17"/>
      <c r="S3025" s="17">
        <v>0.15624461854940899</v>
      </c>
      <c r="T3025" s="17">
        <v>0.13666599918484701</v>
      </c>
      <c r="U3025" s="17">
        <v>0.12971635124483</v>
      </c>
      <c r="V3025" s="17">
        <v>8.9721527414741903E-2</v>
      </c>
      <c r="W3025" s="17">
        <v>8.8736884830431004E-2</v>
      </c>
      <c r="X3025" s="17">
        <v>0.19747769899143</v>
      </c>
      <c r="Y3025" s="17">
        <v>0.13037384315723299</v>
      </c>
      <c r="Z3025" s="17">
        <v>0.18409748071343399</v>
      </c>
      <c r="AA3025" s="17">
        <v>0.16442370620444199</v>
      </c>
      <c r="AB3025" s="17">
        <v>0.13827227404150699</v>
      </c>
      <c r="AC3025" s="17">
        <v>0.183769355644085</v>
      </c>
      <c r="AD3025" s="17">
        <v>0.12404681995857</v>
      </c>
      <c r="AE3025" s="17"/>
      <c r="AF3025" s="17">
        <v>0.172853434526552</v>
      </c>
      <c r="AG3025" s="17">
        <v>0.139580117757931</v>
      </c>
      <c r="AH3025" s="17">
        <v>0.13505009349366801</v>
      </c>
      <c r="AI3025" s="17"/>
      <c r="AJ3025" s="17">
        <v>0.13892973010297599</v>
      </c>
      <c r="AK3025" s="17">
        <v>0.18439663240923401</v>
      </c>
      <c r="AL3025" s="17">
        <v>0.146135823014405</v>
      </c>
      <c r="AM3025" s="17">
        <v>7.9127089278240401E-2</v>
      </c>
      <c r="AN3025" s="17">
        <v>0.11160952461236601</v>
      </c>
      <c r="AO3025" s="17"/>
      <c r="AP3025" s="17">
        <v>0.15673397477385601</v>
      </c>
      <c r="AQ3025" s="17">
        <v>0.15136695899900399</v>
      </c>
      <c r="AR3025" s="17">
        <v>0.133351389876189</v>
      </c>
      <c r="AS3025" s="17">
        <v>0.136517514562149</v>
      </c>
      <c r="AT3025" s="17">
        <v>0.112644596479962</v>
      </c>
      <c r="AU3025" s="17"/>
      <c r="AV3025" s="17">
        <v>0.15478897064939801</v>
      </c>
      <c r="AW3025" s="17">
        <v>0.125922475593061</v>
      </c>
      <c r="AX3025" s="17">
        <v>0.140875329143864</v>
      </c>
      <c r="AY3025" s="17">
        <v>0.17238413137675501</v>
      </c>
      <c r="AZ3025" s="17">
        <v>0.148529043707289</v>
      </c>
      <c r="BA3025" s="17">
        <v>0.109914938576303</v>
      </c>
      <c r="BB3025" s="17"/>
      <c r="BC3025" s="17">
        <v>0.110125049539422</v>
      </c>
      <c r="BD3025" s="17">
        <v>0.167032826519841</v>
      </c>
      <c r="BE3025" s="17">
        <v>0.133258739491524</v>
      </c>
      <c r="BF3025" s="17">
        <v>0.122381168558403</v>
      </c>
      <c r="BG3025" s="17">
        <v>8.4029485368166804E-2</v>
      </c>
    </row>
    <row r="3026" spans="2:59" x14ac:dyDescent="0.35">
      <c r="B3026" t="s">
        <v>324</v>
      </c>
      <c r="C3026" s="17">
        <v>0.39137305180447901</v>
      </c>
      <c r="D3026" s="17">
        <v>0.38984521772904701</v>
      </c>
      <c r="E3026" s="17">
        <v>0.39474999692538398</v>
      </c>
      <c r="F3026" s="17"/>
      <c r="G3026" s="17">
        <v>0.400162559001909</v>
      </c>
      <c r="H3026" s="17">
        <v>0.34041251294236802</v>
      </c>
      <c r="I3026" s="17">
        <v>0.39748505992233601</v>
      </c>
      <c r="J3026" s="17">
        <v>0.39310383169271601</v>
      </c>
      <c r="K3026" s="17">
        <v>0.34532598926576402</v>
      </c>
      <c r="L3026" s="17">
        <v>0.46066722040672198</v>
      </c>
      <c r="M3026" s="17"/>
      <c r="N3026" s="17">
        <v>0.31855192950640299</v>
      </c>
      <c r="O3026" s="17">
        <v>0.46460912722636899</v>
      </c>
      <c r="P3026" s="17">
        <v>0.35786023771352798</v>
      </c>
      <c r="Q3026" s="17">
        <v>0.43040139797013599</v>
      </c>
      <c r="R3026" s="17"/>
      <c r="S3026" s="17">
        <v>0.38087060563379899</v>
      </c>
      <c r="T3026" s="17">
        <v>0.36232801896750499</v>
      </c>
      <c r="U3026" s="17">
        <v>0.37026103237732899</v>
      </c>
      <c r="V3026" s="17">
        <v>0.43977440322162298</v>
      </c>
      <c r="W3026" s="17">
        <v>0.370140231890427</v>
      </c>
      <c r="X3026" s="17">
        <v>0.40903478531480802</v>
      </c>
      <c r="Y3026" s="17">
        <v>0.44594431132484302</v>
      </c>
      <c r="Z3026" s="17">
        <v>0.50450640413575698</v>
      </c>
      <c r="AA3026" s="17">
        <v>0.33635568554647699</v>
      </c>
      <c r="AB3026" s="17">
        <v>0.33036064425227901</v>
      </c>
      <c r="AC3026" s="17">
        <v>0.42303759953189002</v>
      </c>
      <c r="AD3026" s="17">
        <v>0.43500635543917998</v>
      </c>
      <c r="AE3026" s="17"/>
      <c r="AF3026" s="17">
        <v>0.43887065507168599</v>
      </c>
      <c r="AG3026" s="17">
        <v>0.34663042606265099</v>
      </c>
      <c r="AH3026" s="17">
        <v>0.40024678780679102</v>
      </c>
      <c r="AI3026" s="17"/>
      <c r="AJ3026" s="17">
        <v>0.48276782025408599</v>
      </c>
      <c r="AK3026" s="17">
        <v>0.33303723667607499</v>
      </c>
      <c r="AL3026" s="17">
        <v>0.39261199783116901</v>
      </c>
      <c r="AM3026" s="17">
        <v>0.25757818234137603</v>
      </c>
      <c r="AN3026" s="17">
        <v>0.425631594533596</v>
      </c>
      <c r="AO3026" s="17"/>
      <c r="AP3026" s="17">
        <v>0.50162384983193897</v>
      </c>
      <c r="AQ3026" s="17">
        <v>0.34934472152457302</v>
      </c>
      <c r="AR3026" s="17">
        <v>0.33304825797816101</v>
      </c>
      <c r="AS3026" s="17">
        <v>0.46645713333870598</v>
      </c>
      <c r="AT3026" s="17">
        <v>0.31556647888322598</v>
      </c>
      <c r="AU3026" s="17"/>
      <c r="AV3026" s="17">
        <v>0.318349197473767</v>
      </c>
      <c r="AW3026" s="17">
        <v>0.54605337377770402</v>
      </c>
      <c r="AX3026" s="17">
        <v>0.32440988006237598</v>
      </c>
      <c r="AY3026" s="17">
        <v>0.45000344592104802</v>
      </c>
      <c r="AZ3026" s="17">
        <v>0.28707038585632</v>
      </c>
      <c r="BA3026" s="17">
        <v>0.39976397978891498</v>
      </c>
      <c r="BB3026" s="17"/>
      <c r="BC3026" s="17">
        <v>0.44429153775714098</v>
      </c>
      <c r="BD3026" s="17">
        <v>0.38719075210783699</v>
      </c>
      <c r="BE3026" s="17">
        <v>0.39869145502261899</v>
      </c>
      <c r="BF3026" s="17">
        <v>0.33198843137170297</v>
      </c>
      <c r="BG3026" s="17">
        <v>0.21810439085216399</v>
      </c>
    </row>
    <row r="3027" spans="2:59" x14ac:dyDescent="0.35">
      <c r="B3027" t="s">
        <v>325</v>
      </c>
      <c r="C3027" s="17">
        <v>0.18623059283507401</v>
      </c>
      <c r="D3027" s="17">
        <v>0.197189620919377</v>
      </c>
      <c r="E3027" s="17">
        <v>0.17658118831931999</v>
      </c>
      <c r="F3027" s="17"/>
      <c r="G3027" s="17">
        <v>0.19464084700107101</v>
      </c>
      <c r="H3027" s="17">
        <v>0.19498285849604299</v>
      </c>
      <c r="I3027" s="17">
        <v>0.20334888844039201</v>
      </c>
      <c r="J3027" s="17">
        <v>0.191048788912138</v>
      </c>
      <c r="K3027" s="17">
        <v>0.16544978628248</v>
      </c>
      <c r="L3027" s="17">
        <v>0.16966390377160001</v>
      </c>
      <c r="M3027" s="17"/>
      <c r="N3027" s="17">
        <v>0.163698788418737</v>
      </c>
      <c r="O3027" s="17">
        <v>0.17565697115861501</v>
      </c>
      <c r="P3027" s="17">
        <v>0.205199264937619</v>
      </c>
      <c r="Q3027" s="17">
        <v>0.20680896644178501</v>
      </c>
      <c r="R3027" s="17"/>
      <c r="S3027" s="17">
        <v>0.21324453484918199</v>
      </c>
      <c r="T3027" s="17">
        <v>0.169104725891883</v>
      </c>
      <c r="U3027" s="17">
        <v>0.17662053725955101</v>
      </c>
      <c r="V3027" s="17">
        <v>9.5571067982234706E-2</v>
      </c>
      <c r="W3027" s="17">
        <v>0.26855910763149898</v>
      </c>
      <c r="X3027" s="17">
        <v>0.172435783571638</v>
      </c>
      <c r="Y3027" s="17">
        <v>0.12776440516941701</v>
      </c>
      <c r="Z3027" s="17">
        <v>0.107655054684252</v>
      </c>
      <c r="AA3027" s="17">
        <v>0.26326723347966702</v>
      </c>
      <c r="AB3027" s="17">
        <v>0.21102524713566401</v>
      </c>
      <c r="AC3027" s="17">
        <v>0.20170964783348899</v>
      </c>
      <c r="AD3027" s="17">
        <v>0.19515469819723</v>
      </c>
      <c r="AE3027" s="17"/>
      <c r="AF3027" s="17">
        <v>0.14838254298078399</v>
      </c>
      <c r="AG3027" s="17">
        <v>0.18593855332390599</v>
      </c>
      <c r="AH3027" s="17">
        <v>0.22925181801684599</v>
      </c>
      <c r="AI3027" s="17"/>
      <c r="AJ3027" s="17">
        <v>0.16472818574380299</v>
      </c>
      <c r="AK3027" s="17">
        <v>0.19496863671013301</v>
      </c>
      <c r="AL3027" s="17">
        <v>0.17979078665164999</v>
      </c>
      <c r="AM3027" s="17">
        <v>0.26446480164651398</v>
      </c>
      <c r="AN3027" s="17">
        <v>0.173345195322227</v>
      </c>
      <c r="AO3027" s="17"/>
      <c r="AP3027" s="17">
        <v>0.18432619168476599</v>
      </c>
      <c r="AQ3027" s="17">
        <v>0.19134492960840899</v>
      </c>
      <c r="AR3027" s="17">
        <v>0.19952505862717301</v>
      </c>
      <c r="AS3027" s="17">
        <v>0.16206178533493301</v>
      </c>
      <c r="AT3027" s="17">
        <v>8.7417181777939806E-2</v>
      </c>
      <c r="AU3027" s="17"/>
      <c r="AV3027" s="17">
        <v>0.21176872112193501</v>
      </c>
      <c r="AW3027" s="17">
        <v>0.170654900740044</v>
      </c>
      <c r="AX3027" s="17">
        <v>0.13910395584251001</v>
      </c>
      <c r="AY3027" s="17">
        <v>0.16862030405291001</v>
      </c>
      <c r="AZ3027" s="17">
        <v>0.21139147700434499</v>
      </c>
      <c r="BA3027" s="17">
        <v>0.22208098334941001</v>
      </c>
      <c r="BB3027" s="17"/>
      <c r="BC3027" s="17">
        <v>0.207851666371177</v>
      </c>
      <c r="BD3027" s="17">
        <v>0.163282590598889</v>
      </c>
      <c r="BE3027" s="17">
        <v>0.14159348785643799</v>
      </c>
      <c r="BF3027" s="17">
        <v>0.28459481340624099</v>
      </c>
      <c r="BG3027" s="17">
        <v>0.173379245571643</v>
      </c>
    </row>
    <row r="3028" spans="2:59" x14ac:dyDescent="0.35">
      <c r="B3028" t="s">
        <v>326</v>
      </c>
      <c r="C3028" s="17">
        <v>0.18090454251662599</v>
      </c>
      <c r="D3028" s="17">
        <v>0.20320398394655001</v>
      </c>
      <c r="E3028" s="17">
        <v>0.16030583064568801</v>
      </c>
      <c r="F3028" s="17"/>
      <c r="G3028" s="17">
        <v>0.221553507219556</v>
      </c>
      <c r="H3028" s="17">
        <v>0.14936590285797599</v>
      </c>
      <c r="I3028" s="17">
        <v>0.169453962188232</v>
      </c>
      <c r="J3028" s="17">
        <v>0.17211139180364099</v>
      </c>
      <c r="K3028" s="17">
        <v>0.18488215261797999</v>
      </c>
      <c r="L3028" s="17">
        <v>0.19855078321681</v>
      </c>
      <c r="M3028" s="17"/>
      <c r="N3028" s="17">
        <v>0.24784607007336201</v>
      </c>
      <c r="O3028" s="17">
        <v>0.15356445719363901</v>
      </c>
      <c r="P3028" s="17">
        <v>0.16080186677941399</v>
      </c>
      <c r="Q3028" s="17">
        <v>0.14804287330660201</v>
      </c>
      <c r="R3028" s="17"/>
      <c r="S3028" s="17">
        <v>0.14277886422865599</v>
      </c>
      <c r="T3028" s="17">
        <v>0.228799920667134</v>
      </c>
      <c r="U3028" s="17">
        <v>0.23612507274799999</v>
      </c>
      <c r="V3028" s="17">
        <v>0.24578004946020901</v>
      </c>
      <c r="W3028" s="17">
        <v>0.20247484927946099</v>
      </c>
      <c r="X3028" s="17">
        <v>0.15492077211118299</v>
      </c>
      <c r="Y3028" s="17">
        <v>0.15782940524404701</v>
      </c>
      <c r="Z3028" s="17">
        <v>0.16049383882714299</v>
      </c>
      <c r="AA3028" s="17">
        <v>0.18127844842878599</v>
      </c>
      <c r="AB3028" s="17">
        <v>0.19016506775048</v>
      </c>
      <c r="AC3028" s="17">
        <v>5.6498883654578398E-2</v>
      </c>
      <c r="AD3028" s="17">
        <v>0.17590276302532701</v>
      </c>
      <c r="AE3028" s="17"/>
      <c r="AF3028" s="17">
        <v>0.15467411783160401</v>
      </c>
      <c r="AG3028" s="17">
        <v>0.21581525886831099</v>
      </c>
      <c r="AH3028" s="17">
        <v>0.13279666280274599</v>
      </c>
      <c r="AI3028" s="17"/>
      <c r="AJ3028" s="17">
        <v>0.180194427444474</v>
      </c>
      <c r="AK3028" s="17">
        <v>0.141269406773078</v>
      </c>
      <c r="AL3028" s="17">
        <v>0.19517714295647001</v>
      </c>
      <c r="AM3028" s="17">
        <v>0.217255688032257</v>
      </c>
      <c r="AN3028" s="17">
        <v>0.203313568466959</v>
      </c>
      <c r="AO3028" s="17"/>
      <c r="AP3028" s="17">
        <v>0.123748833324935</v>
      </c>
      <c r="AQ3028" s="17">
        <v>0.18047153550824399</v>
      </c>
      <c r="AR3028" s="17">
        <v>0.24706198961259199</v>
      </c>
      <c r="AS3028" s="17">
        <v>0.16560931796103701</v>
      </c>
      <c r="AT3028" s="17">
        <v>0.36469347077874797</v>
      </c>
      <c r="AU3028" s="17"/>
      <c r="AV3028" s="17">
        <v>0.191064521899006</v>
      </c>
      <c r="AW3028" s="17">
        <v>0.12893080872882801</v>
      </c>
      <c r="AX3028" s="17">
        <v>0.248285289483786</v>
      </c>
      <c r="AY3028" s="17">
        <v>0.15254966472520001</v>
      </c>
      <c r="AZ3028" s="17">
        <v>0.23355626291928999</v>
      </c>
      <c r="BA3028" s="17">
        <v>0.17613775480326199</v>
      </c>
      <c r="BB3028" s="17"/>
      <c r="BC3028" s="17">
        <v>0.16434230027772301</v>
      </c>
      <c r="BD3028" s="17">
        <v>0.188795245556106</v>
      </c>
      <c r="BE3028" s="17">
        <v>0.18724374446402201</v>
      </c>
      <c r="BF3028" s="17">
        <v>0.211415899984985</v>
      </c>
      <c r="BG3028" s="17">
        <v>0.35197728055845401</v>
      </c>
    </row>
    <row r="3029" spans="2:59" x14ac:dyDescent="0.35">
      <c r="B3029" t="s">
        <v>327</v>
      </c>
      <c r="C3029" s="17">
        <v>7.2881977130879794E-2</v>
      </c>
      <c r="D3029" s="17">
        <v>6.5333534515424604E-2</v>
      </c>
      <c r="E3029" s="17">
        <v>8.0507638499161593E-2</v>
      </c>
      <c r="F3029" s="17"/>
      <c r="G3029" s="17">
        <v>5.6394722313944101E-2</v>
      </c>
      <c r="H3029" s="17">
        <v>7.8138353002161307E-2</v>
      </c>
      <c r="I3029" s="17">
        <v>9.7172849718871496E-2</v>
      </c>
      <c r="J3029" s="17">
        <v>7.5643667620896499E-2</v>
      </c>
      <c r="K3029" s="17">
        <v>8.5643764535999797E-2</v>
      </c>
      <c r="L3029" s="17">
        <v>4.6473856724395399E-2</v>
      </c>
      <c r="M3029" s="17"/>
      <c r="N3029" s="17">
        <v>8.7831148481063395E-2</v>
      </c>
      <c r="O3029" s="17">
        <v>0.10564069702781199</v>
      </c>
      <c r="P3029" s="17">
        <v>3.5698781335361703E-2</v>
      </c>
      <c r="Q3029" s="17">
        <v>5.4230978042600103E-2</v>
      </c>
      <c r="R3029" s="17"/>
      <c r="S3029" s="17">
        <v>8.6599666334229206E-2</v>
      </c>
      <c r="T3029" s="17">
        <v>7.9244950814326198E-2</v>
      </c>
      <c r="U3029" s="17">
        <v>6.5524016869422094E-2</v>
      </c>
      <c r="V3029" s="17">
        <v>0.11150588651677899</v>
      </c>
      <c r="W3029" s="17">
        <v>4.75420577873953E-2</v>
      </c>
      <c r="X3029" s="17">
        <v>4.3713395355976702E-2</v>
      </c>
      <c r="Y3029" s="17">
        <v>0.124661608088666</v>
      </c>
      <c r="Z3029" s="17">
        <v>4.3247221639414898E-2</v>
      </c>
      <c r="AA3029" s="17">
        <v>5.4674926340628302E-2</v>
      </c>
      <c r="AB3029" s="17">
        <v>6.5827821550528701E-2</v>
      </c>
      <c r="AC3029" s="17">
        <v>7.2929941484862496E-2</v>
      </c>
      <c r="AD3029" s="17">
        <v>3.1659267026514497E-2</v>
      </c>
      <c r="AE3029" s="17"/>
      <c r="AF3029" s="17">
        <v>6.3582690703315306E-2</v>
      </c>
      <c r="AG3029" s="17">
        <v>8.2554796989570398E-2</v>
      </c>
      <c r="AH3029" s="17">
        <v>6.6098028588903901E-2</v>
      </c>
      <c r="AI3029" s="17"/>
      <c r="AJ3029" s="17">
        <v>3.0263090147771201E-2</v>
      </c>
      <c r="AK3029" s="17">
        <v>0.118619068448545</v>
      </c>
      <c r="AL3029" s="17">
        <v>8.6284249546307104E-2</v>
      </c>
      <c r="AM3029" s="17">
        <v>0.18157423870161299</v>
      </c>
      <c r="AN3029" s="17">
        <v>1.7485877291745298E-2</v>
      </c>
      <c r="AO3029" s="17"/>
      <c r="AP3029" s="17">
        <v>1.74690008096271E-2</v>
      </c>
      <c r="AQ3029" s="17">
        <v>9.2056975955469703E-2</v>
      </c>
      <c r="AR3029" s="17">
        <v>6.8372776813493699E-2</v>
      </c>
      <c r="AS3029" s="17">
        <v>5.83908080935409E-2</v>
      </c>
      <c r="AT3029" s="17">
        <v>0.11967827208012501</v>
      </c>
      <c r="AU3029" s="17"/>
      <c r="AV3029" s="17">
        <v>9.8867100676126807E-2</v>
      </c>
      <c r="AW3029" s="17">
        <v>8.6724700423156005E-3</v>
      </c>
      <c r="AX3029" s="17">
        <v>0.126968903719336</v>
      </c>
      <c r="AY3029" s="17">
        <v>3.8314858068462597E-2</v>
      </c>
      <c r="AZ3029" s="17">
        <v>0.119452830512757</v>
      </c>
      <c r="BA3029" s="17">
        <v>5.6453682825697599E-2</v>
      </c>
      <c r="BB3029" s="17"/>
      <c r="BC3029" s="17">
        <v>4.5021801789100001E-2</v>
      </c>
      <c r="BD3029" s="17">
        <v>5.0732408254371399E-2</v>
      </c>
      <c r="BE3029" s="17">
        <v>0.11969637229069199</v>
      </c>
      <c r="BF3029" s="17">
        <v>3.19775432313932E-2</v>
      </c>
      <c r="BG3029" s="17">
        <v>0.17250959764957199</v>
      </c>
    </row>
    <row r="3030" spans="2:59" x14ac:dyDescent="0.35">
      <c r="B3030" t="s">
        <v>815</v>
      </c>
      <c r="C3030" s="17">
        <v>2.4649616220069101E-2</v>
      </c>
      <c r="D3030" s="17">
        <v>1.7930401222886201E-2</v>
      </c>
      <c r="E3030" s="17">
        <v>3.1241737683288098E-2</v>
      </c>
      <c r="F3030" s="17"/>
      <c r="G3030" s="17">
        <v>0</v>
      </c>
      <c r="H3030" s="17">
        <v>0</v>
      </c>
      <c r="I3030" s="17">
        <v>4.5318519876369798E-2</v>
      </c>
      <c r="J3030" s="17">
        <v>3.5523153400095299E-2</v>
      </c>
      <c r="K3030" s="17">
        <v>3.7543310098538098E-2</v>
      </c>
      <c r="L3030" s="17">
        <v>2.7702425045748401E-2</v>
      </c>
      <c r="M3030" s="17"/>
      <c r="N3030" s="17">
        <v>2.4447241582495501E-2</v>
      </c>
      <c r="O3030" s="17">
        <v>2.4394773581640598E-2</v>
      </c>
      <c r="P3030" s="17">
        <v>3.2439509212119501E-2</v>
      </c>
      <c r="Q3030" s="17">
        <v>1.8531657285291599E-2</v>
      </c>
      <c r="R3030" s="17"/>
      <c r="S3030" s="17">
        <v>2.0261710404725401E-2</v>
      </c>
      <c r="T3030" s="17">
        <v>2.3856384474304802E-2</v>
      </c>
      <c r="U3030" s="17">
        <v>2.1752989500868399E-2</v>
      </c>
      <c r="V3030" s="17">
        <v>1.7647065404412601E-2</v>
      </c>
      <c r="W3030" s="17">
        <v>2.2546868580786899E-2</v>
      </c>
      <c r="X3030" s="17">
        <v>2.2417564654963799E-2</v>
      </c>
      <c r="Y3030" s="17">
        <v>1.3426427015793401E-2</v>
      </c>
      <c r="Z3030" s="17">
        <v>0</v>
      </c>
      <c r="AA3030" s="17">
        <v>0</v>
      </c>
      <c r="AB3030" s="17">
        <v>6.4348945269540395E-2</v>
      </c>
      <c r="AC3030" s="17">
        <v>6.2054571851095301E-2</v>
      </c>
      <c r="AD3030" s="17">
        <v>3.82300963531777E-2</v>
      </c>
      <c r="AE3030" s="17"/>
      <c r="AF3030" s="17">
        <v>2.1636558886058001E-2</v>
      </c>
      <c r="AG3030" s="17">
        <v>2.9480846997630501E-2</v>
      </c>
      <c r="AH3030" s="17">
        <v>3.6556609291045698E-2</v>
      </c>
      <c r="AI3030" s="17"/>
      <c r="AJ3030" s="17">
        <v>3.1167463068896401E-3</v>
      </c>
      <c r="AK3030" s="17">
        <v>2.7709018982934201E-2</v>
      </c>
      <c r="AL3030" s="17">
        <v>0</v>
      </c>
      <c r="AM3030" s="17">
        <v>0</v>
      </c>
      <c r="AN3030" s="17">
        <v>6.8614239773107197E-2</v>
      </c>
      <c r="AO3030" s="17"/>
      <c r="AP3030" s="17">
        <v>1.6098149574876802E-2</v>
      </c>
      <c r="AQ3030" s="17">
        <v>3.5414878404301402E-2</v>
      </c>
      <c r="AR3030" s="17">
        <v>1.8640527092391199E-2</v>
      </c>
      <c r="AS3030" s="17">
        <v>1.09634407096339E-2</v>
      </c>
      <c r="AT3030" s="17">
        <v>0</v>
      </c>
      <c r="AU3030" s="17"/>
      <c r="AV3030" s="17">
        <v>2.5161488179766201E-2</v>
      </c>
      <c r="AW3030" s="17">
        <v>1.9765971118046899E-2</v>
      </c>
      <c r="AX3030" s="17">
        <v>2.0356641748127301E-2</v>
      </c>
      <c r="AY3030" s="17">
        <v>1.81275958556248E-2</v>
      </c>
      <c r="AZ3030" s="17">
        <v>0</v>
      </c>
      <c r="BA3030" s="17">
        <v>3.5648660656412402E-2</v>
      </c>
      <c r="BB3030" s="17"/>
      <c r="BC3030" s="17">
        <v>2.8367644265437801E-2</v>
      </c>
      <c r="BD3030" s="17">
        <v>4.2966176962955703E-2</v>
      </c>
      <c r="BE3030" s="17">
        <v>1.9516200874705601E-2</v>
      </c>
      <c r="BF3030" s="17">
        <v>1.7642143447274199E-2</v>
      </c>
      <c r="BG3030" s="17">
        <v>0</v>
      </c>
    </row>
    <row r="3031" spans="2:59" x14ac:dyDescent="0.35">
      <c r="B3031" t="s">
        <v>328</v>
      </c>
      <c r="C3031" s="17">
        <v>0.53533327129735198</v>
      </c>
      <c r="D3031" s="17">
        <v>0.51634245939576295</v>
      </c>
      <c r="E3031" s="17">
        <v>0.55136360485254199</v>
      </c>
      <c r="F3031" s="17"/>
      <c r="G3031" s="17">
        <v>0.52741092346542795</v>
      </c>
      <c r="H3031" s="17">
        <v>0.57751288564381897</v>
      </c>
      <c r="I3031" s="17">
        <v>0.48470577977613399</v>
      </c>
      <c r="J3031" s="17">
        <v>0.525672998263229</v>
      </c>
      <c r="K3031" s="17">
        <v>0.52648098646500197</v>
      </c>
      <c r="L3031" s="17">
        <v>0.55760903124144701</v>
      </c>
      <c r="M3031" s="17"/>
      <c r="N3031" s="17">
        <v>0.47617675144434202</v>
      </c>
      <c r="O3031" s="17">
        <v>0.54074310103829304</v>
      </c>
      <c r="P3031" s="17">
        <v>0.56586057773548604</v>
      </c>
      <c r="Q3031" s="17">
        <v>0.57238552492372197</v>
      </c>
      <c r="R3031" s="17"/>
      <c r="S3031" s="17">
        <v>0.53711522418320801</v>
      </c>
      <c r="T3031" s="17">
        <v>0.498994018152352</v>
      </c>
      <c r="U3031" s="17">
        <v>0.49997738362215899</v>
      </c>
      <c r="V3031" s="17">
        <v>0.52949593063636502</v>
      </c>
      <c r="W3031" s="17">
        <v>0.45887711672085801</v>
      </c>
      <c r="X3031" s="17">
        <v>0.60651248430623805</v>
      </c>
      <c r="Y3031" s="17">
        <v>0.57631815448207602</v>
      </c>
      <c r="Z3031" s="17">
        <v>0.68860388484919</v>
      </c>
      <c r="AA3031" s="17">
        <v>0.50077939175091901</v>
      </c>
      <c r="AB3031" s="17">
        <v>0.468632918293786</v>
      </c>
      <c r="AC3031" s="17">
        <v>0.60680695517597505</v>
      </c>
      <c r="AD3031" s="17">
        <v>0.55905317539775001</v>
      </c>
      <c r="AE3031" s="17"/>
      <c r="AF3031" s="17">
        <v>0.61172408959823799</v>
      </c>
      <c r="AG3031" s="17">
        <v>0.48621054382058199</v>
      </c>
      <c r="AH3031" s="17">
        <v>0.53529688130045905</v>
      </c>
      <c r="AI3031" s="17"/>
      <c r="AJ3031" s="17">
        <v>0.62169755035706298</v>
      </c>
      <c r="AK3031" s="17">
        <v>0.51743386908530997</v>
      </c>
      <c r="AL3031" s="17">
        <v>0.53874782084557304</v>
      </c>
      <c r="AM3031" s="17">
        <v>0.336705271619616</v>
      </c>
      <c r="AN3031" s="17">
        <v>0.53724111914596195</v>
      </c>
      <c r="AO3031" s="17"/>
      <c r="AP3031" s="17">
        <v>0.65835782460579595</v>
      </c>
      <c r="AQ3031" s="17">
        <v>0.50071168052357695</v>
      </c>
      <c r="AR3031" s="17">
        <v>0.46639964785435001</v>
      </c>
      <c r="AS3031" s="17">
        <v>0.60297464790085498</v>
      </c>
      <c r="AT3031" s="17">
        <v>0.42821107536318698</v>
      </c>
      <c r="AU3031" s="17"/>
      <c r="AV3031" s="17">
        <v>0.473138168123165</v>
      </c>
      <c r="AW3031" s="17">
        <v>0.67197584937076504</v>
      </c>
      <c r="AX3031" s="17">
        <v>0.46528520920624</v>
      </c>
      <c r="AY3031" s="17">
        <v>0.62238757729780203</v>
      </c>
      <c r="AZ3031" s="17">
        <v>0.43559942956360798</v>
      </c>
      <c r="BA3031" s="17">
        <v>0.50967891836521795</v>
      </c>
      <c r="BB3031" s="17"/>
      <c r="BC3031" s="17">
        <v>0.55441658729656196</v>
      </c>
      <c r="BD3031" s="17">
        <v>0.55422357862767802</v>
      </c>
      <c r="BE3031" s="17">
        <v>0.53195019451414305</v>
      </c>
      <c r="BF3031" s="17">
        <v>0.45436959993010601</v>
      </c>
      <c r="BG3031" s="17">
        <v>0.30213387622033</v>
      </c>
    </row>
    <row r="3032" spans="2:59" x14ac:dyDescent="0.35">
      <c r="B3032" t="s">
        <v>329</v>
      </c>
      <c r="C3032" s="17">
        <v>0.25378651964750598</v>
      </c>
      <c r="D3032" s="17">
        <v>0.26853751846197399</v>
      </c>
      <c r="E3032" s="17">
        <v>0.240813469144849</v>
      </c>
      <c r="F3032" s="17"/>
      <c r="G3032" s="17">
        <v>0.27794822953350001</v>
      </c>
      <c r="H3032" s="17">
        <v>0.227504255860138</v>
      </c>
      <c r="I3032" s="17">
        <v>0.26662681190710402</v>
      </c>
      <c r="J3032" s="17">
        <v>0.24775505942453799</v>
      </c>
      <c r="K3032" s="17">
        <v>0.270525917153979</v>
      </c>
      <c r="L3032" s="17">
        <v>0.24502463994120499</v>
      </c>
      <c r="M3032" s="17"/>
      <c r="N3032" s="17">
        <v>0.33567721855442501</v>
      </c>
      <c r="O3032" s="17">
        <v>0.25920515422145102</v>
      </c>
      <c r="P3032" s="17">
        <v>0.196500648114775</v>
      </c>
      <c r="Q3032" s="17">
        <v>0.20227385134920201</v>
      </c>
      <c r="R3032" s="17"/>
      <c r="S3032" s="17">
        <v>0.22937853056288501</v>
      </c>
      <c r="T3032" s="17">
        <v>0.30804487148146098</v>
      </c>
      <c r="U3032" s="17">
        <v>0.30164908961742198</v>
      </c>
      <c r="V3032" s="17">
        <v>0.35728593597698799</v>
      </c>
      <c r="W3032" s="17">
        <v>0.25001690706685697</v>
      </c>
      <c r="X3032" s="17">
        <v>0.19863416746716001</v>
      </c>
      <c r="Y3032" s="17">
        <v>0.28249101333271298</v>
      </c>
      <c r="Z3032" s="17">
        <v>0.20374106046655799</v>
      </c>
      <c r="AA3032" s="17">
        <v>0.235953374769414</v>
      </c>
      <c r="AB3032" s="17">
        <v>0.255992889301009</v>
      </c>
      <c r="AC3032" s="17">
        <v>0.12942882513944101</v>
      </c>
      <c r="AD3032" s="17">
        <v>0.20756203005184201</v>
      </c>
      <c r="AE3032" s="17"/>
      <c r="AF3032" s="17">
        <v>0.21825680853491999</v>
      </c>
      <c r="AG3032" s="17">
        <v>0.29837005585788101</v>
      </c>
      <c r="AH3032" s="17">
        <v>0.19889469139165</v>
      </c>
      <c r="AI3032" s="17"/>
      <c r="AJ3032" s="17">
        <v>0.21045751759224501</v>
      </c>
      <c r="AK3032" s="17">
        <v>0.25988847522162301</v>
      </c>
      <c r="AL3032" s="17">
        <v>0.28146139250277702</v>
      </c>
      <c r="AM3032" s="17">
        <v>0.39882992673387002</v>
      </c>
      <c r="AN3032" s="17">
        <v>0.220799445758704</v>
      </c>
      <c r="AO3032" s="17"/>
      <c r="AP3032" s="17">
        <v>0.14121783413456199</v>
      </c>
      <c r="AQ3032" s="17">
        <v>0.27252851146371299</v>
      </c>
      <c r="AR3032" s="17">
        <v>0.31543476642608598</v>
      </c>
      <c r="AS3032" s="17">
        <v>0.224000126054578</v>
      </c>
      <c r="AT3032" s="17">
        <v>0.48437174285887302</v>
      </c>
      <c r="AU3032" s="17"/>
      <c r="AV3032" s="17">
        <v>0.289931622575133</v>
      </c>
      <c r="AW3032" s="17">
        <v>0.13760327877114401</v>
      </c>
      <c r="AX3032" s="17">
        <v>0.37525419320312198</v>
      </c>
      <c r="AY3032" s="17">
        <v>0.19086452279366301</v>
      </c>
      <c r="AZ3032" s="17">
        <v>0.35300909343204701</v>
      </c>
      <c r="BA3032" s="17">
        <v>0.23259143762896001</v>
      </c>
      <c r="BB3032" s="17"/>
      <c r="BC3032" s="17">
        <v>0.20936410206682299</v>
      </c>
      <c r="BD3032" s="17">
        <v>0.239527653810478</v>
      </c>
      <c r="BE3032" s="17">
        <v>0.306940116754714</v>
      </c>
      <c r="BF3032" s="17">
        <v>0.24339344321637901</v>
      </c>
      <c r="BG3032" s="17">
        <v>0.52448687820802598</v>
      </c>
    </row>
    <row r="3033" spans="2:59" x14ac:dyDescent="0.35">
      <c r="B3033" t="s">
        <v>141</v>
      </c>
      <c r="C3033" s="17">
        <v>0.28154675164984599</v>
      </c>
      <c r="D3033" s="17">
        <v>0.24780494093378799</v>
      </c>
      <c r="E3033" s="17">
        <v>0.31055013570769302</v>
      </c>
      <c r="F3033" s="17"/>
      <c r="G3033" s="17">
        <v>0.24946269393192799</v>
      </c>
      <c r="H3033" s="17">
        <v>0.35000862978368202</v>
      </c>
      <c r="I3033" s="17">
        <v>0.21807896786903</v>
      </c>
      <c r="J3033" s="17">
        <v>0.27791793883869098</v>
      </c>
      <c r="K3033" s="17">
        <v>0.25595506931102302</v>
      </c>
      <c r="L3033" s="17">
        <v>0.31258439130024201</v>
      </c>
      <c r="M3033" s="17"/>
      <c r="N3033" s="17">
        <v>0.14049953288991701</v>
      </c>
      <c r="O3033" s="17">
        <v>0.28153794681684202</v>
      </c>
      <c r="P3033" s="17">
        <v>0.36935992962071101</v>
      </c>
      <c r="Q3033" s="17">
        <v>0.37011167357452002</v>
      </c>
      <c r="R3033" s="17"/>
      <c r="S3033" s="17">
        <v>0.30773669362032302</v>
      </c>
      <c r="T3033" s="17">
        <v>0.190949146670891</v>
      </c>
      <c r="U3033" s="17">
        <v>0.198328294004737</v>
      </c>
      <c r="V3033" s="17">
        <v>0.172209994659377</v>
      </c>
      <c r="W3033" s="17">
        <v>0.20886020965400101</v>
      </c>
      <c r="X3033" s="17">
        <v>0.40787831683907799</v>
      </c>
      <c r="Y3033" s="17">
        <v>0.29382714114936298</v>
      </c>
      <c r="Z3033" s="17">
        <v>0.48486282438263201</v>
      </c>
      <c r="AA3033" s="17">
        <v>0.26482601698150499</v>
      </c>
      <c r="AB3033" s="17">
        <v>0.21264002899277701</v>
      </c>
      <c r="AC3033" s="17">
        <v>0.47737813003653401</v>
      </c>
      <c r="AD3033" s="17">
        <v>0.35149114534590797</v>
      </c>
      <c r="AE3033" s="17"/>
      <c r="AF3033" s="17">
        <v>0.39346728106331902</v>
      </c>
      <c r="AG3033" s="17">
        <v>0.187840487962701</v>
      </c>
      <c r="AH3033" s="17">
        <v>0.33640218990880899</v>
      </c>
      <c r="AI3033" s="17"/>
      <c r="AJ3033" s="17">
        <v>0.41124003276481802</v>
      </c>
      <c r="AK3033" s="17">
        <v>0.25754539386368602</v>
      </c>
      <c r="AL3033" s="17">
        <v>0.25728642834279603</v>
      </c>
      <c r="AM3033" s="17">
        <v>-6.2124655114253899E-2</v>
      </c>
      <c r="AN3033" s="17">
        <v>0.31644167338725798</v>
      </c>
      <c r="AO3033" s="17"/>
      <c r="AP3033" s="17">
        <v>0.51713999047123405</v>
      </c>
      <c r="AQ3033" s="17">
        <v>0.22818316905986299</v>
      </c>
      <c r="AR3033" s="17">
        <v>0.150964881428263</v>
      </c>
      <c r="AS3033" s="17">
        <v>0.378974521846277</v>
      </c>
      <c r="AT3033" s="17">
        <v>-5.6160667495685199E-2</v>
      </c>
      <c r="AU3033" s="17"/>
      <c r="AV3033" s="17">
        <v>0.18320654554803201</v>
      </c>
      <c r="AW3033" s="17">
        <v>0.53437257059962195</v>
      </c>
      <c r="AX3033" s="17">
        <v>9.0031016003117997E-2</v>
      </c>
      <c r="AY3033" s="17">
        <v>0.43152305450414002</v>
      </c>
      <c r="AZ3033" s="17">
        <v>8.2590336131561595E-2</v>
      </c>
      <c r="BA3033" s="17">
        <v>0.277087480736258</v>
      </c>
      <c r="BB3033" s="17"/>
      <c r="BC3033" s="17">
        <v>0.34505248522973903</v>
      </c>
      <c r="BD3033" s="17">
        <v>0.31469592481719999</v>
      </c>
      <c r="BE3033" s="17">
        <v>0.22501007775942899</v>
      </c>
      <c r="BF3033" s="17">
        <v>0.21097615671372699</v>
      </c>
      <c r="BG3033" s="17">
        <v>-0.222353001987696</v>
      </c>
    </row>
    <row r="3034" spans="2:59" x14ac:dyDescent="0.35">
      <c r="C3034" s="17"/>
      <c r="D3034" s="17"/>
      <c r="E3034" s="17"/>
      <c r="F3034" s="17"/>
      <c r="G3034" s="17"/>
      <c r="H3034" s="17"/>
      <c r="I3034" s="17"/>
      <c r="J3034" s="17"/>
      <c r="K3034" s="17"/>
      <c r="L3034" s="17"/>
      <c r="M3034" s="17"/>
      <c r="N3034" s="17"/>
      <c r="O3034" s="17"/>
      <c r="P3034" s="17"/>
      <c r="Q3034" s="17"/>
      <c r="R3034" s="17"/>
      <c r="S3034" s="17"/>
      <c r="T3034" s="17"/>
      <c r="U3034" s="17"/>
      <c r="V3034" s="17"/>
      <c r="W3034" s="17"/>
      <c r="X3034" s="17"/>
      <c r="Y3034" s="17"/>
      <c r="Z3034" s="17"/>
      <c r="AA3034" s="17"/>
      <c r="AB3034" s="17"/>
      <c r="AC3034" s="17"/>
      <c r="AD3034" s="17"/>
      <c r="AE3034" s="17"/>
      <c r="AF3034" s="17"/>
      <c r="AG3034" s="17"/>
      <c r="AH3034" s="17"/>
      <c r="AI3034" s="17"/>
      <c r="AJ3034" s="17"/>
      <c r="AK3034" s="17"/>
      <c r="AL3034" s="17"/>
      <c r="AM3034" s="17"/>
      <c r="AN3034" s="17"/>
      <c r="AO3034" s="17"/>
      <c r="AP3034" s="17"/>
      <c r="AQ3034" s="17"/>
      <c r="AR3034" s="17"/>
      <c r="AS3034" s="17"/>
      <c r="AT3034" s="17"/>
      <c r="AU3034" s="17"/>
      <c r="AV3034" s="17"/>
      <c r="AW3034" s="17"/>
      <c r="AX3034" s="17"/>
      <c r="AY3034" s="17"/>
      <c r="AZ3034" s="17"/>
      <c r="BA3034" s="17"/>
      <c r="BB3034" s="17"/>
      <c r="BC3034" s="17"/>
      <c r="BD3034" s="17"/>
      <c r="BE3034" s="17"/>
      <c r="BF3034" s="17"/>
      <c r="BG3034" s="17"/>
    </row>
    <row r="3035" spans="2:59" x14ac:dyDescent="0.35">
      <c r="B3035" s="6" t="s">
        <v>818</v>
      </c>
      <c r="C3035" s="17"/>
      <c r="D3035" s="17"/>
      <c r="E3035" s="17"/>
      <c r="F3035" s="17"/>
      <c r="G3035" s="17"/>
      <c r="H3035" s="17"/>
      <c r="I3035" s="17"/>
      <c r="J3035" s="17"/>
      <c r="K3035" s="17"/>
      <c r="L3035" s="17"/>
      <c r="M3035" s="17"/>
      <c r="N3035" s="17"/>
      <c r="O3035" s="17"/>
      <c r="P3035" s="17"/>
      <c r="Q3035" s="17"/>
      <c r="R3035" s="17"/>
      <c r="S3035" s="17"/>
      <c r="T3035" s="17"/>
      <c r="U3035" s="17"/>
      <c r="V3035" s="17"/>
      <c r="W3035" s="17"/>
      <c r="X3035" s="17"/>
      <c r="Y3035" s="17"/>
      <c r="Z3035" s="17"/>
      <c r="AA3035" s="17"/>
      <c r="AB3035" s="17"/>
      <c r="AC3035" s="17"/>
      <c r="AD3035" s="17"/>
      <c r="AE3035" s="17"/>
      <c r="AF3035" s="17"/>
      <c r="AG3035" s="17"/>
      <c r="AH3035" s="17"/>
      <c r="AI3035" s="17"/>
      <c r="AJ3035" s="17"/>
      <c r="AK3035" s="17"/>
      <c r="AL3035" s="17"/>
      <c r="AM3035" s="17"/>
      <c r="AN3035" s="17"/>
      <c r="AO3035" s="17"/>
      <c r="AP3035" s="17"/>
      <c r="AQ3035" s="17"/>
      <c r="AR3035" s="17"/>
      <c r="AS3035" s="17"/>
      <c r="AT3035" s="17"/>
      <c r="AU3035" s="17"/>
      <c r="AV3035" s="17"/>
      <c r="AW3035" s="17"/>
      <c r="AX3035" s="17"/>
      <c r="AY3035" s="17"/>
      <c r="AZ3035" s="17"/>
      <c r="BA3035" s="17"/>
      <c r="BB3035" s="17"/>
      <c r="BC3035" s="17"/>
      <c r="BD3035" s="17"/>
      <c r="BE3035" s="17"/>
      <c r="BF3035" s="17"/>
      <c r="BG3035" s="17"/>
    </row>
    <row r="3036" spans="2:59" x14ac:dyDescent="0.35">
      <c r="B3036" s="24" t="s">
        <v>724</v>
      </c>
      <c r="C3036" s="17"/>
      <c r="D3036" s="17"/>
      <c r="E3036" s="17"/>
      <c r="F3036" s="17"/>
      <c r="G3036" s="17"/>
      <c r="H3036" s="17"/>
      <c r="I3036" s="17"/>
      <c r="J3036" s="17"/>
      <c r="K3036" s="17"/>
      <c r="L3036" s="17"/>
      <c r="M3036" s="17"/>
      <c r="N3036" s="17"/>
      <c r="O3036" s="17"/>
      <c r="P3036" s="17"/>
      <c r="Q3036" s="17"/>
      <c r="R3036" s="17"/>
      <c r="S3036" s="17"/>
      <c r="T3036" s="17"/>
      <c r="U3036" s="17"/>
      <c r="V3036" s="17"/>
      <c r="W3036" s="17"/>
      <c r="X3036" s="17"/>
      <c r="Y3036" s="17"/>
      <c r="Z3036" s="17"/>
      <c r="AA3036" s="17"/>
      <c r="AB3036" s="17"/>
      <c r="AC3036" s="17"/>
      <c r="AD3036" s="17"/>
      <c r="AE3036" s="17"/>
      <c r="AF3036" s="17"/>
      <c r="AG3036" s="17"/>
      <c r="AH3036" s="17"/>
      <c r="AI3036" s="17"/>
      <c r="AJ3036" s="17"/>
      <c r="AK3036" s="17"/>
      <c r="AL3036" s="17"/>
      <c r="AM3036" s="17"/>
      <c r="AN3036" s="17"/>
      <c r="AO3036" s="17"/>
      <c r="AP3036" s="17"/>
      <c r="AQ3036" s="17"/>
      <c r="AR3036" s="17"/>
      <c r="AS3036" s="17"/>
      <c r="AT3036" s="17"/>
      <c r="AU3036" s="17"/>
      <c r="AV3036" s="17"/>
      <c r="AW3036" s="17"/>
      <c r="AX3036" s="17"/>
      <c r="AY3036" s="17"/>
      <c r="AZ3036" s="17"/>
      <c r="BA3036" s="17"/>
      <c r="BB3036" s="17"/>
      <c r="BC3036" s="17"/>
      <c r="BD3036" s="17"/>
      <c r="BE3036" s="17"/>
      <c r="BF3036" s="17"/>
      <c r="BG3036" s="17"/>
    </row>
    <row r="3037" spans="2:59" x14ac:dyDescent="0.35">
      <c r="B3037" t="s">
        <v>323</v>
      </c>
      <c r="C3037" s="17">
        <v>0.21610167212093301</v>
      </c>
      <c r="D3037" s="17">
        <v>0.21541922324104901</v>
      </c>
      <c r="E3037" s="17">
        <v>0.21781105817323199</v>
      </c>
      <c r="F3037" s="17"/>
      <c r="G3037" s="17">
        <v>0.26153449998446898</v>
      </c>
      <c r="H3037" s="17">
        <v>0.31231377123346798</v>
      </c>
      <c r="I3037" s="17">
        <v>0.22387515637632599</v>
      </c>
      <c r="J3037" s="17">
        <v>0.20080921531662699</v>
      </c>
      <c r="K3037" s="17">
        <v>0.16324969057685401</v>
      </c>
      <c r="L3037" s="17">
        <v>0.14197449970152701</v>
      </c>
      <c r="M3037" s="17"/>
      <c r="N3037" s="17">
        <v>0.30413646175588299</v>
      </c>
      <c r="O3037" s="17">
        <v>0.228050491639264</v>
      </c>
      <c r="P3037" s="17">
        <v>0.15354513460963701</v>
      </c>
      <c r="Q3037" s="17">
        <v>0.15539693182756401</v>
      </c>
      <c r="R3037" s="17"/>
      <c r="S3037" s="17">
        <v>0.30421990326362602</v>
      </c>
      <c r="T3037" s="17">
        <v>0.17053297809319801</v>
      </c>
      <c r="U3037" s="17">
        <v>0.21110098929760601</v>
      </c>
      <c r="V3037" s="17">
        <v>0.26240683668735498</v>
      </c>
      <c r="W3037" s="17">
        <v>0.23745670818570699</v>
      </c>
      <c r="X3037" s="17">
        <v>0.15379391028361999</v>
      </c>
      <c r="Y3037" s="17">
        <v>0.23973849699390701</v>
      </c>
      <c r="Z3037" s="17">
        <v>9.9875140127064804E-2</v>
      </c>
      <c r="AA3037" s="17">
        <v>0.218395812566368</v>
      </c>
      <c r="AB3037" s="17">
        <v>0.22558074323341201</v>
      </c>
      <c r="AC3037" s="17">
        <v>0.21069922328749499</v>
      </c>
      <c r="AD3037" s="17">
        <v>0.12762393081885701</v>
      </c>
      <c r="AE3037" s="17"/>
      <c r="AF3037" s="17">
        <v>0.156556908680997</v>
      </c>
      <c r="AG3037" s="17">
        <v>0.23947526879695899</v>
      </c>
      <c r="AH3037" s="17">
        <v>0.22413203525676001</v>
      </c>
      <c r="AI3037" s="17"/>
      <c r="AJ3037" s="17">
        <v>0.177539668521565</v>
      </c>
      <c r="AK3037" s="17">
        <v>0.28669657612011301</v>
      </c>
      <c r="AL3037" s="17">
        <v>0.18826744356092101</v>
      </c>
      <c r="AM3037" s="17">
        <v>0.25839852718245498</v>
      </c>
      <c r="AN3037" s="17">
        <v>0.160572302407333</v>
      </c>
      <c r="AO3037" s="17"/>
      <c r="AP3037" s="17">
        <v>0.13681293063460201</v>
      </c>
      <c r="AQ3037" s="17">
        <v>0.26861051794827101</v>
      </c>
      <c r="AR3037" s="17">
        <v>0.18728578447977501</v>
      </c>
      <c r="AS3037" s="17">
        <v>0.15197594669483</v>
      </c>
      <c r="AT3037" s="17">
        <v>0.37983871870060598</v>
      </c>
      <c r="AU3037" s="17"/>
      <c r="AV3037" s="17">
        <v>0.27394752057222099</v>
      </c>
      <c r="AW3037" s="17">
        <v>0.14974030071345901</v>
      </c>
      <c r="AX3037" s="17">
        <v>0.247791576839473</v>
      </c>
      <c r="AY3037" s="17">
        <v>0.15368201793468</v>
      </c>
      <c r="AZ3037" s="17">
        <v>0.35689109287006399</v>
      </c>
      <c r="BA3037" s="17">
        <v>0.16376448197454599</v>
      </c>
      <c r="BB3037" s="17"/>
      <c r="BC3037" s="17">
        <v>0.16485892522808199</v>
      </c>
      <c r="BD3037" s="17">
        <v>0.19145349008450099</v>
      </c>
      <c r="BE3037" s="17">
        <v>0.26759816623446903</v>
      </c>
      <c r="BF3037" s="17">
        <v>0.32353025338332297</v>
      </c>
      <c r="BG3037" s="17">
        <v>0.290263451049314</v>
      </c>
    </row>
    <row r="3038" spans="2:59" x14ac:dyDescent="0.35">
      <c r="B3038" t="s">
        <v>324</v>
      </c>
      <c r="C3038" s="17">
        <v>0.41193538306424698</v>
      </c>
      <c r="D3038" s="17">
        <v>0.42522546071138501</v>
      </c>
      <c r="E3038" s="17">
        <v>0.401139435339535</v>
      </c>
      <c r="F3038" s="17"/>
      <c r="G3038" s="17">
        <v>0.44367212639269799</v>
      </c>
      <c r="H3038" s="17">
        <v>0.404624843957401</v>
      </c>
      <c r="I3038" s="17">
        <v>0.42623740166407598</v>
      </c>
      <c r="J3038" s="17">
        <v>0.315605287131698</v>
      </c>
      <c r="K3038" s="17">
        <v>0.41951144755553998</v>
      </c>
      <c r="L3038" s="17">
        <v>0.45985618747312601</v>
      </c>
      <c r="M3038" s="17"/>
      <c r="N3038" s="17">
        <v>0.385372565835431</v>
      </c>
      <c r="O3038" s="17">
        <v>0.40890035309058897</v>
      </c>
      <c r="P3038" s="17">
        <v>0.44388730560067002</v>
      </c>
      <c r="Q3038" s="17">
        <v>0.41858636749903499</v>
      </c>
      <c r="R3038" s="17"/>
      <c r="S3038" s="17">
        <v>0.37563016094732199</v>
      </c>
      <c r="T3038" s="17">
        <v>0.373477284361317</v>
      </c>
      <c r="U3038" s="17">
        <v>0.355235129219789</v>
      </c>
      <c r="V3038" s="17">
        <v>0.469586689994207</v>
      </c>
      <c r="W3038" s="17">
        <v>0.45109483107463699</v>
      </c>
      <c r="X3038" s="17">
        <v>0.55785950435242704</v>
      </c>
      <c r="Y3038" s="17">
        <v>0.35774905474038499</v>
      </c>
      <c r="Z3038" s="17">
        <v>0.44295481523976898</v>
      </c>
      <c r="AA3038" s="17">
        <v>0.43974029359557998</v>
      </c>
      <c r="AB3038" s="17">
        <v>0.35213272383449901</v>
      </c>
      <c r="AC3038" s="17">
        <v>0.34939172459999002</v>
      </c>
      <c r="AD3038" s="17">
        <v>0.50171907761565904</v>
      </c>
      <c r="AE3038" s="17"/>
      <c r="AF3038" s="17">
        <v>0.42739916368873598</v>
      </c>
      <c r="AG3038" s="17">
        <v>0.40339185682080497</v>
      </c>
      <c r="AH3038" s="17">
        <v>0.40083073060699798</v>
      </c>
      <c r="AI3038" s="17"/>
      <c r="AJ3038" s="17">
        <v>0.41875098029375202</v>
      </c>
      <c r="AK3038" s="17">
        <v>0.44382651301930398</v>
      </c>
      <c r="AL3038" s="17">
        <v>0.41863071362555598</v>
      </c>
      <c r="AM3038" s="17">
        <v>0.197810759067574</v>
      </c>
      <c r="AN3038" s="17">
        <v>0.392916900882613</v>
      </c>
      <c r="AO3038" s="17"/>
      <c r="AP3038" s="17">
        <v>0.45249828339946502</v>
      </c>
      <c r="AQ3038" s="17">
        <v>0.43890186406205001</v>
      </c>
      <c r="AR3038" s="17">
        <v>0.48196096210879302</v>
      </c>
      <c r="AS3038" s="17">
        <v>0.309982110465025</v>
      </c>
      <c r="AT3038" s="17">
        <v>0.30317021792917398</v>
      </c>
      <c r="AU3038" s="17"/>
      <c r="AV3038" s="17">
        <v>0.45784552828909397</v>
      </c>
      <c r="AW3038" s="17">
        <v>0.43321933277950903</v>
      </c>
      <c r="AX3038" s="17">
        <v>0.50799210158806096</v>
      </c>
      <c r="AY3038" s="17">
        <v>0.34515693580561502</v>
      </c>
      <c r="AZ3038" s="17">
        <v>0.38044922597625402</v>
      </c>
      <c r="BA3038" s="17">
        <v>0.340184183825676</v>
      </c>
      <c r="BB3038" s="17"/>
      <c r="BC3038" s="17">
        <v>0.43570023417961601</v>
      </c>
      <c r="BD3038" s="17">
        <v>0.38605864584786398</v>
      </c>
      <c r="BE3038" s="17">
        <v>0.42148568366746603</v>
      </c>
      <c r="BF3038" s="17">
        <v>0.33306749108226302</v>
      </c>
      <c r="BG3038" s="17">
        <v>0.57000830088297705</v>
      </c>
    </row>
    <row r="3039" spans="2:59" x14ac:dyDescent="0.35">
      <c r="B3039" t="s">
        <v>325</v>
      </c>
      <c r="C3039" s="17">
        <v>0.227120057971576</v>
      </c>
      <c r="D3039" s="17">
        <v>0.25394916287007402</v>
      </c>
      <c r="E3039" s="17">
        <v>0.20238324529174501</v>
      </c>
      <c r="F3039" s="17"/>
      <c r="G3039" s="17">
        <v>0.200891867201101</v>
      </c>
      <c r="H3039" s="17">
        <v>0.157770536956963</v>
      </c>
      <c r="I3039" s="17">
        <v>0.20760499474979199</v>
      </c>
      <c r="J3039" s="17">
        <v>0.29548965092730201</v>
      </c>
      <c r="K3039" s="17">
        <v>0.22621839909611999</v>
      </c>
      <c r="L3039" s="17">
        <v>0.26976768236343701</v>
      </c>
      <c r="M3039" s="17"/>
      <c r="N3039" s="17">
        <v>0.18422538506960201</v>
      </c>
      <c r="O3039" s="17">
        <v>0.22251604592638899</v>
      </c>
      <c r="P3039" s="17">
        <v>0.23807957442140501</v>
      </c>
      <c r="Q3039" s="17">
        <v>0.27203358571640801</v>
      </c>
      <c r="R3039" s="17"/>
      <c r="S3039" s="17">
        <v>0.20472436772630001</v>
      </c>
      <c r="T3039" s="17">
        <v>0.27185911934353202</v>
      </c>
      <c r="U3039" s="17">
        <v>0.194568874202976</v>
      </c>
      <c r="V3039" s="17">
        <v>0.19326598715360099</v>
      </c>
      <c r="W3039" s="17">
        <v>0.23965861695140001</v>
      </c>
      <c r="X3039" s="17">
        <v>0.16935152596467601</v>
      </c>
      <c r="Y3039" s="17">
        <v>0.282255007022229</v>
      </c>
      <c r="Z3039" s="17">
        <v>0.23999187262571101</v>
      </c>
      <c r="AA3039" s="17">
        <v>0.205520225434033</v>
      </c>
      <c r="AB3039" s="17">
        <v>0.195933552245288</v>
      </c>
      <c r="AC3039" s="17">
        <v>0.29079765786871198</v>
      </c>
      <c r="AD3039" s="17">
        <v>0.29998267022157599</v>
      </c>
      <c r="AE3039" s="17"/>
      <c r="AF3039" s="17">
        <v>0.20532557558546299</v>
      </c>
      <c r="AG3039" s="17">
        <v>0.25183611952888502</v>
      </c>
      <c r="AH3039" s="17">
        <v>0.19983151822396999</v>
      </c>
      <c r="AI3039" s="17"/>
      <c r="AJ3039" s="17">
        <v>0.245195716340085</v>
      </c>
      <c r="AK3039" s="17">
        <v>0.176054241357505</v>
      </c>
      <c r="AL3039" s="17">
        <v>0.30632888335689301</v>
      </c>
      <c r="AM3039" s="17">
        <v>0.36035250245360401</v>
      </c>
      <c r="AN3039" s="17">
        <v>0.24859811927953801</v>
      </c>
      <c r="AO3039" s="17"/>
      <c r="AP3039" s="17">
        <v>0.256492689458173</v>
      </c>
      <c r="AQ3039" s="17">
        <v>0.22096069165281099</v>
      </c>
      <c r="AR3039" s="17">
        <v>0.20960144203571901</v>
      </c>
      <c r="AS3039" s="17">
        <v>0.26336216648897598</v>
      </c>
      <c r="AT3039" s="17">
        <v>0.21976883578206499</v>
      </c>
      <c r="AU3039" s="17"/>
      <c r="AV3039" s="17">
        <v>0.197700259871883</v>
      </c>
      <c r="AW3039" s="17">
        <v>0.26120178247766501</v>
      </c>
      <c r="AX3039" s="17">
        <v>0.16106488117526499</v>
      </c>
      <c r="AY3039" s="17">
        <v>0.25491616072067702</v>
      </c>
      <c r="AZ3039" s="17">
        <v>0.19273794529788099</v>
      </c>
      <c r="BA3039" s="17">
        <v>0.34694687392060902</v>
      </c>
      <c r="BB3039" s="17"/>
      <c r="BC3039" s="17">
        <v>0.230244251119643</v>
      </c>
      <c r="BD3039" s="17">
        <v>0.21855820694356701</v>
      </c>
      <c r="BE3039" s="17">
        <v>0.215446263637599</v>
      </c>
      <c r="BF3039" s="17">
        <v>0.257830407438986</v>
      </c>
      <c r="BG3039" s="17">
        <v>7.6867988277258506E-2</v>
      </c>
    </row>
    <row r="3040" spans="2:59" x14ac:dyDescent="0.35">
      <c r="B3040" t="s">
        <v>326</v>
      </c>
      <c r="C3040" s="17">
        <v>7.2872708982327894E-2</v>
      </c>
      <c r="D3040" s="17">
        <v>4.9550511733080997E-2</v>
      </c>
      <c r="E3040" s="17">
        <v>9.5692012900199797E-2</v>
      </c>
      <c r="F3040" s="17"/>
      <c r="G3040" s="17">
        <v>3.3880420617090401E-2</v>
      </c>
      <c r="H3040" s="17">
        <v>6.0722803467069798E-2</v>
      </c>
      <c r="I3040" s="17">
        <v>5.7165583880341E-2</v>
      </c>
      <c r="J3040" s="17">
        <v>0.12025382454433001</v>
      </c>
      <c r="K3040" s="17">
        <v>9.9291685822029602E-2</v>
      </c>
      <c r="L3040" s="17">
        <v>6.4031924177768998E-2</v>
      </c>
      <c r="M3040" s="17"/>
      <c r="N3040" s="17">
        <v>4.9645815168750898E-2</v>
      </c>
      <c r="O3040" s="17">
        <v>8.12541917611386E-2</v>
      </c>
      <c r="P3040" s="17">
        <v>7.9574803719706905E-2</v>
      </c>
      <c r="Q3040" s="17">
        <v>8.5616328157660598E-2</v>
      </c>
      <c r="R3040" s="17"/>
      <c r="S3040" s="17">
        <v>5.4753560088228501E-2</v>
      </c>
      <c r="T3040" s="17">
        <v>7.5545845633250494E-2</v>
      </c>
      <c r="U3040" s="17">
        <v>0.13917443845650199</v>
      </c>
      <c r="V3040" s="17">
        <v>3.8633756772464202E-2</v>
      </c>
      <c r="W3040" s="17">
        <v>2.2835312563966301E-2</v>
      </c>
      <c r="X3040" s="17">
        <v>7.2244225194558295E-2</v>
      </c>
      <c r="Y3040" s="17">
        <v>8.7044209189856406E-2</v>
      </c>
      <c r="Z3040" s="17">
        <v>0.107487530631836</v>
      </c>
      <c r="AA3040" s="17">
        <v>6.7743066962933002E-2</v>
      </c>
      <c r="AB3040" s="17">
        <v>0.114283712312629</v>
      </c>
      <c r="AC3040" s="17">
        <v>6.6539419423446794E-2</v>
      </c>
      <c r="AD3040" s="17">
        <v>3.2444224990729797E-2</v>
      </c>
      <c r="AE3040" s="17"/>
      <c r="AF3040" s="17">
        <v>0.103033612312239</v>
      </c>
      <c r="AG3040" s="17">
        <v>5.2946557941743903E-2</v>
      </c>
      <c r="AH3040" s="17">
        <v>0.10177172868709</v>
      </c>
      <c r="AI3040" s="17"/>
      <c r="AJ3040" s="17">
        <v>9.6339954875858905E-2</v>
      </c>
      <c r="AK3040" s="17">
        <v>5.2128749937282497E-2</v>
      </c>
      <c r="AL3040" s="17">
        <v>1.9596228578364499E-2</v>
      </c>
      <c r="AM3040" s="17">
        <v>0</v>
      </c>
      <c r="AN3040" s="17">
        <v>9.0723763539928004E-2</v>
      </c>
      <c r="AO3040" s="17"/>
      <c r="AP3040" s="17">
        <v>8.1575613483704804E-2</v>
      </c>
      <c r="AQ3040" s="17">
        <v>3.1607985432582898E-2</v>
      </c>
      <c r="AR3040" s="17">
        <v>4.1698900792231298E-2</v>
      </c>
      <c r="AS3040" s="17">
        <v>0.15361629646693201</v>
      </c>
      <c r="AT3040" s="17">
        <v>5.2211280370230498E-2</v>
      </c>
      <c r="AU3040" s="17"/>
      <c r="AV3040" s="17">
        <v>2.47177453266091E-2</v>
      </c>
      <c r="AW3040" s="17">
        <v>7.6738551043510697E-2</v>
      </c>
      <c r="AX3040" s="17">
        <v>4.5537853114928299E-2</v>
      </c>
      <c r="AY3040" s="17">
        <v>0.142146786946524</v>
      </c>
      <c r="AZ3040" s="17">
        <v>3.7550089576277201E-2</v>
      </c>
      <c r="BA3040" s="17">
        <v>6.4384246903579898E-2</v>
      </c>
      <c r="BB3040" s="17"/>
      <c r="BC3040" s="17">
        <v>7.9430697316525106E-2</v>
      </c>
      <c r="BD3040" s="17">
        <v>9.9771135047664605E-2</v>
      </c>
      <c r="BE3040" s="17">
        <v>4.2159091071041203E-2</v>
      </c>
      <c r="BF3040" s="17">
        <v>3.8656828870237699E-2</v>
      </c>
      <c r="BG3040" s="17">
        <v>0</v>
      </c>
    </row>
    <row r="3041" spans="2:59" x14ac:dyDescent="0.35">
      <c r="B3041" t="s">
        <v>327</v>
      </c>
      <c r="C3041" s="17">
        <v>2.62394792205808E-2</v>
      </c>
      <c r="D3041" s="17">
        <v>2.84790964051875E-2</v>
      </c>
      <c r="E3041" s="17">
        <v>1.9341727309421099E-2</v>
      </c>
      <c r="F3041" s="17"/>
      <c r="G3041" s="17">
        <v>3.6705815086542297E-2</v>
      </c>
      <c r="H3041" s="17">
        <v>2.9829976067669701E-2</v>
      </c>
      <c r="I3041" s="17">
        <v>2.3964442507253901E-2</v>
      </c>
      <c r="J3041" s="17">
        <v>3.1487676334663803E-2</v>
      </c>
      <c r="K3041" s="17">
        <v>3.6560510540267301E-2</v>
      </c>
      <c r="L3041" s="17">
        <v>6.3218970229313503E-3</v>
      </c>
      <c r="M3041" s="17"/>
      <c r="N3041" s="17">
        <v>3.1492988716253299E-2</v>
      </c>
      <c r="O3041" s="17">
        <v>1.4539351277567201E-2</v>
      </c>
      <c r="P3041" s="17">
        <v>4.3972062793145902E-2</v>
      </c>
      <c r="Q3041" s="17">
        <v>1.6879369537578098E-2</v>
      </c>
      <c r="R3041" s="17"/>
      <c r="S3041" s="17">
        <v>2.7142896824828299E-2</v>
      </c>
      <c r="T3041" s="17">
        <v>5.1946994013362197E-2</v>
      </c>
      <c r="U3041" s="17">
        <v>5.8597568133658698E-2</v>
      </c>
      <c r="V3041" s="17">
        <v>1.8459663987960201E-2</v>
      </c>
      <c r="W3041" s="17">
        <v>0</v>
      </c>
      <c r="X3041" s="17">
        <v>2.4333269549754299E-2</v>
      </c>
      <c r="Y3041" s="17">
        <v>0</v>
      </c>
      <c r="Z3041" s="17">
        <v>2.4481224914007199E-2</v>
      </c>
      <c r="AA3041" s="17">
        <v>3.8157789359668903E-2</v>
      </c>
      <c r="AB3041" s="17">
        <v>1.3369010519037799E-2</v>
      </c>
      <c r="AC3041" s="17">
        <v>1.9702001080314301E-2</v>
      </c>
      <c r="AD3041" s="17">
        <v>0</v>
      </c>
      <c r="AE3041" s="17"/>
      <c r="AF3041" s="17">
        <v>4.6060238224782002E-2</v>
      </c>
      <c r="AG3041" s="17">
        <v>1.5338552728563401E-2</v>
      </c>
      <c r="AH3041" s="17">
        <v>1.76126238035961E-2</v>
      </c>
      <c r="AI3041" s="17"/>
      <c r="AJ3041" s="17">
        <v>2.1302387053398101E-2</v>
      </c>
      <c r="AK3041" s="17">
        <v>1.4153093638165099E-2</v>
      </c>
      <c r="AL3041" s="17">
        <v>4.0522998203237799E-2</v>
      </c>
      <c r="AM3041" s="17">
        <v>0.183438211296367</v>
      </c>
      <c r="AN3041" s="17">
        <v>2.8141263476704901E-2</v>
      </c>
      <c r="AO3041" s="17"/>
      <c r="AP3041" s="17">
        <v>1.54906112347386E-2</v>
      </c>
      <c r="AQ3041" s="17">
        <v>6.69090196755278E-3</v>
      </c>
      <c r="AR3041" s="17">
        <v>4.3090356587933601E-2</v>
      </c>
      <c r="AS3041" s="17">
        <v>5.4293091458490698E-2</v>
      </c>
      <c r="AT3041" s="17">
        <v>4.5010947217924598E-2</v>
      </c>
      <c r="AU3041" s="17"/>
      <c r="AV3041" s="17">
        <v>7.5912537377241197E-3</v>
      </c>
      <c r="AW3041" s="17">
        <v>2.88263975727387E-2</v>
      </c>
      <c r="AX3041" s="17">
        <v>1.72569455341453E-2</v>
      </c>
      <c r="AY3041" s="17">
        <v>3.7813822480346197E-2</v>
      </c>
      <c r="AZ3041" s="17">
        <v>3.2371646279523901E-2</v>
      </c>
      <c r="BA3041" s="17">
        <v>2.8652716040883298E-2</v>
      </c>
      <c r="BB3041" s="17"/>
      <c r="BC3041" s="17">
        <v>3.02117528594265E-2</v>
      </c>
      <c r="BD3041" s="17">
        <v>2.7755891170765299E-2</v>
      </c>
      <c r="BE3041" s="17">
        <v>2.9598790525853999E-2</v>
      </c>
      <c r="BF3041" s="17">
        <v>0</v>
      </c>
      <c r="BG3041" s="17">
        <v>6.2860259790450401E-2</v>
      </c>
    </row>
    <row r="3042" spans="2:59" x14ac:dyDescent="0.35">
      <c r="B3042" t="s">
        <v>815</v>
      </c>
      <c r="C3042" s="17">
        <v>4.5730698640334598E-2</v>
      </c>
      <c r="D3042" s="17">
        <v>2.73765450392238E-2</v>
      </c>
      <c r="E3042" s="17">
        <v>6.3632520985866706E-2</v>
      </c>
      <c r="F3042" s="17"/>
      <c r="G3042" s="17">
        <v>2.3315270718098899E-2</v>
      </c>
      <c r="H3042" s="17">
        <v>3.4738068317429198E-2</v>
      </c>
      <c r="I3042" s="17">
        <v>6.1152420822211902E-2</v>
      </c>
      <c r="J3042" s="17">
        <v>3.6354345745378998E-2</v>
      </c>
      <c r="K3042" s="17">
        <v>5.51682664091886E-2</v>
      </c>
      <c r="L3042" s="17">
        <v>5.8047809261208998E-2</v>
      </c>
      <c r="M3042" s="17"/>
      <c r="N3042" s="17">
        <v>4.51267834540795E-2</v>
      </c>
      <c r="O3042" s="17">
        <v>4.4739566305052901E-2</v>
      </c>
      <c r="P3042" s="17">
        <v>4.0941118855434902E-2</v>
      </c>
      <c r="Q3042" s="17">
        <v>5.1487417261754299E-2</v>
      </c>
      <c r="R3042" s="17"/>
      <c r="S3042" s="17">
        <v>3.3529111149695499E-2</v>
      </c>
      <c r="T3042" s="17">
        <v>5.6637778555340003E-2</v>
      </c>
      <c r="U3042" s="17">
        <v>4.1323000689467898E-2</v>
      </c>
      <c r="V3042" s="17">
        <v>1.7647065404412601E-2</v>
      </c>
      <c r="W3042" s="17">
        <v>4.8954531224290901E-2</v>
      </c>
      <c r="X3042" s="17">
        <v>2.2417564654963799E-2</v>
      </c>
      <c r="Y3042" s="17">
        <v>3.3213232053623198E-2</v>
      </c>
      <c r="Z3042" s="17">
        <v>8.5209416461612203E-2</v>
      </c>
      <c r="AA3042" s="17">
        <v>3.0442812081416099E-2</v>
      </c>
      <c r="AB3042" s="17">
        <v>9.8700257855133894E-2</v>
      </c>
      <c r="AC3042" s="17">
        <v>6.2869973740041898E-2</v>
      </c>
      <c r="AD3042" s="17">
        <v>3.82300963531777E-2</v>
      </c>
      <c r="AE3042" s="17"/>
      <c r="AF3042" s="17">
        <v>6.1624501507782703E-2</v>
      </c>
      <c r="AG3042" s="17">
        <v>3.7011644183044097E-2</v>
      </c>
      <c r="AH3042" s="17">
        <v>5.5821363421584801E-2</v>
      </c>
      <c r="AI3042" s="17"/>
      <c r="AJ3042" s="17">
        <v>4.0871292915341501E-2</v>
      </c>
      <c r="AK3042" s="17">
        <v>2.7140825927629599E-2</v>
      </c>
      <c r="AL3042" s="17">
        <v>2.6653732675028199E-2</v>
      </c>
      <c r="AM3042" s="17">
        <v>0</v>
      </c>
      <c r="AN3042" s="17">
        <v>7.9047650413882606E-2</v>
      </c>
      <c r="AO3042" s="17"/>
      <c r="AP3042" s="17">
        <v>5.7129871789316299E-2</v>
      </c>
      <c r="AQ3042" s="17">
        <v>3.32280389367327E-2</v>
      </c>
      <c r="AR3042" s="17">
        <v>3.63625539955479E-2</v>
      </c>
      <c r="AS3042" s="17">
        <v>6.6770388425746494E-2</v>
      </c>
      <c r="AT3042" s="17">
        <v>0</v>
      </c>
      <c r="AU3042" s="17"/>
      <c r="AV3042" s="17">
        <v>3.8197692202468297E-2</v>
      </c>
      <c r="AW3042" s="17">
        <v>5.0273635413117801E-2</v>
      </c>
      <c r="AX3042" s="17">
        <v>2.0356641748127301E-2</v>
      </c>
      <c r="AY3042" s="17">
        <v>6.6284276112157203E-2</v>
      </c>
      <c r="AZ3042" s="17">
        <v>0</v>
      </c>
      <c r="BA3042" s="17">
        <v>5.6067497334705202E-2</v>
      </c>
      <c r="BB3042" s="17"/>
      <c r="BC3042" s="17">
        <v>5.9554139296707102E-2</v>
      </c>
      <c r="BD3042" s="17">
        <v>7.6402630905637703E-2</v>
      </c>
      <c r="BE3042" s="17">
        <v>2.3712004863571001E-2</v>
      </c>
      <c r="BF3042" s="17">
        <v>4.6915019225190299E-2</v>
      </c>
      <c r="BG3042" s="17">
        <v>0</v>
      </c>
    </row>
    <row r="3043" spans="2:59" x14ac:dyDescent="0.35">
      <c r="B3043" t="s">
        <v>328</v>
      </c>
      <c r="C3043" s="17">
        <v>0.62803705518518005</v>
      </c>
      <c r="D3043" s="17">
        <v>0.64064468395243401</v>
      </c>
      <c r="E3043" s="17">
        <v>0.61895049351276699</v>
      </c>
      <c r="F3043" s="17"/>
      <c r="G3043" s="17">
        <v>0.70520662637716702</v>
      </c>
      <c r="H3043" s="17">
        <v>0.71693861519086899</v>
      </c>
      <c r="I3043" s="17">
        <v>0.65011255804040102</v>
      </c>
      <c r="J3043" s="17">
        <v>0.51641450244832399</v>
      </c>
      <c r="K3043" s="17">
        <v>0.58276113813239405</v>
      </c>
      <c r="L3043" s="17">
        <v>0.60183068717465305</v>
      </c>
      <c r="M3043" s="17"/>
      <c r="N3043" s="17">
        <v>0.68950902759131405</v>
      </c>
      <c r="O3043" s="17">
        <v>0.63695084472985197</v>
      </c>
      <c r="P3043" s="17">
        <v>0.59743244021030695</v>
      </c>
      <c r="Q3043" s="17">
        <v>0.57398329932659897</v>
      </c>
      <c r="R3043" s="17"/>
      <c r="S3043" s="17">
        <v>0.67985006421094796</v>
      </c>
      <c r="T3043" s="17">
        <v>0.544010262454515</v>
      </c>
      <c r="U3043" s="17">
        <v>0.56633611851739496</v>
      </c>
      <c r="V3043" s="17">
        <v>0.73199352668156203</v>
      </c>
      <c r="W3043" s="17">
        <v>0.68855153926034296</v>
      </c>
      <c r="X3043" s="17">
        <v>0.71165341463604703</v>
      </c>
      <c r="Y3043" s="17">
        <v>0.59748755173429202</v>
      </c>
      <c r="Z3043" s="17">
        <v>0.54282995536683398</v>
      </c>
      <c r="AA3043" s="17">
        <v>0.65813610616194895</v>
      </c>
      <c r="AB3043" s="17">
        <v>0.57771346706791205</v>
      </c>
      <c r="AC3043" s="17">
        <v>0.56009094788748504</v>
      </c>
      <c r="AD3043" s="17">
        <v>0.62934300843451696</v>
      </c>
      <c r="AE3043" s="17"/>
      <c r="AF3043" s="17">
        <v>0.58395607236973301</v>
      </c>
      <c r="AG3043" s="17">
        <v>0.64286712561776405</v>
      </c>
      <c r="AH3043" s="17">
        <v>0.62496276586375898</v>
      </c>
      <c r="AI3043" s="17"/>
      <c r="AJ3043" s="17">
        <v>0.59629064881531701</v>
      </c>
      <c r="AK3043" s="17">
        <v>0.73052308913941699</v>
      </c>
      <c r="AL3043" s="17">
        <v>0.60689815718647699</v>
      </c>
      <c r="AM3043" s="17">
        <v>0.45620928625002999</v>
      </c>
      <c r="AN3043" s="17">
        <v>0.553489203289947</v>
      </c>
      <c r="AO3043" s="17"/>
      <c r="AP3043" s="17">
        <v>0.58931121403406705</v>
      </c>
      <c r="AQ3043" s="17">
        <v>0.70751238201031996</v>
      </c>
      <c r="AR3043" s="17">
        <v>0.66924674658856798</v>
      </c>
      <c r="AS3043" s="17">
        <v>0.461958057159855</v>
      </c>
      <c r="AT3043" s="17">
        <v>0.68300893662978002</v>
      </c>
      <c r="AU3043" s="17"/>
      <c r="AV3043" s="17">
        <v>0.73179304886131502</v>
      </c>
      <c r="AW3043" s="17">
        <v>0.58295963349296798</v>
      </c>
      <c r="AX3043" s="17">
        <v>0.75578367842753402</v>
      </c>
      <c r="AY3043" s="17">
        <v>0.49883895374029502</v>
      </c>
      <c r="AZ3043" s="17">
        <v>0.73734031884631801</v>
      </c>
      <c r="BA3043" s="17">
        <v>0.50394866580022202</v>
      </c>
      <c r="BB3043" s="17"/>
      <c r="BC3043" s="17">
        <v>0.600559159407698</v>
      </c>
      <c r="BD3043" s="17">
        <v>0.57751213593236495</v>
      </c>
      <c r="BE3043" s="17">
        <v>0.68908384990193505</v>
      </c>
      <c r="BF3043" s="17">
        <v>0.65659774446558605</v>
      </c>
      <c r="BG3043" s="17">
        <v>0.860271751932291</v>
      </c>
    </row>
    <row r="3044" spans="2:59" x14ac:dyDescent="0.35">
      <c r="B3044" t="s">
        <v>329</v>
      </c>
      <c r="C3044" s="17">
        <v>9.9112188202908597E-2</v>
      </c>
      <c r="D3044" s="17">
        <v>7.8029608138268494E-2</v>
      </c>
      <c r="E3044" s="17">
        <v>0.115033740209621</v>
      </c>
      <c r="F3044" s="17"/>
      <c r="G3044" s="17">
        <v>7.0586235703632594E-2</v>
      </c>
      <c r="H3044" s="17">
        <v>9.0552779534739503E-2</v>
      </c>
      <c r="I3044" s="17">
        <v>8.1130026387594895E-2</v>
      </c>
      <c r="J3044" s="17">
        <v>0.15174150087899399</v>
      </c>
      <c r="K3044" s="17">
        <v>0.13585219636229701</v>
      </c>
      <c r="L3044" s="17">
        <v>7.0353821200700301E-2</v>
      </c>
      <c r="M3044" s="17"/>
      <c r="N3044" s="17">
        <v>8.1138803885004093E-2</v>
      </c>
      <c r="O3044" s="17">
        <v>9.57935430387057E-2</v>
      </c>
      <c r="P3044" s="17">
        <v>0.123546866512853</v>
      </c>
      <c r="Q3044" s="17">
        <v>0.102495697695239</v>
      </c>
      <c r="R3044" s="17"/>
      <c r="S3044" s="17">
        <v>8.1896456913056803E-2</v>
      </c>
      <c r="T3044" s="17">
        <v>0.12749283964661301</v>
      </c>
      <c r="U3044" s="17">
        <v>0.197772006590161</v>
      </c>
      <c r="V3044" s="17">
        <v>5.70934207604245E-2</v>
      </c>
      <c r="W3044" s="17">
        <v>2.2835312563966301E-2</v>
      </c>
      <c r="X3044" s="17">
        <v>9.6577494744312695E-2</v>
      </c>
      <c r="Y3044" s="17">
        <v>8.7044209189856406E-2</v>
      </c>
      <c r="Z3044" s="17">
        <v>0.131968755545843</v>
      </c>
      <c r="AA3044" s="17">
        <v>0.105900856322602</v>
      </c>
      <c r="AB3044" s="17">
        <v>0.12765272283166601</v>
      </c>
      <c r="AC3044" s="17">
        <v>8.6241420503761101E-2</v>
      </c>
      <c r="AD3044" s="17">
        <v>3.2444224990729797E-2</v>
      </c>
      <c r="AE3044" s="17"/>
      <c r="AF3044" s="17">
        <v>0.14909385053702101</v>
      </c>
      <c r="AG3044" s="17">
        <v>6.8285110670307306E-2</v>
      </c>
      <c r="AH3044" s="17">
        <v>0.119384352490686</v>
      </c>
      <c r="AI3044" s="17"/>
      <c r="AJ3044" s="17">
        <v>0.117642341929257</v>
      </c>
      <c r="AK3044" s="17">
        <v>6.6281843575447599E-2</v>
      </c>
      <c r="AL3044" s="17">
        <v>6.0119226781602302E-2</v>
      </c>
      <c r="AM3044" s="17">
        <v>0.183438211296367</v>
      </c>
      <c r="AN3044" s="17">
        <v>0.118865027016633</v>
      </c>
      <c r="AO3044" s="17"/>
      <c r="AP3044" s="17">
        <v>9.7066224718443506E-2</v>
      </c>
      <c r="AQ3044" s="17">
        <v>3.8298887400135699E-2</v>
      </c>
      <c r="AR3044" s="17">
        <v>8.4789257380164906E-2</v>
      </c>
      <c r="AS3044" s="17">
        <v>0.20790938792542299</v>
      </c>
      <c r="AT3044" s="17">
        <v>9.7222227588155102E-2</v>
      </c>
      <c r="AU3044" s="17"/>
      <c r="AV3044" s="17">
        <v>3.2308999064333203E-2</v>
      </c>
      <c r="AW3044" s="17">
        <v>0.105564948616249</v>
      </c>
      <c r="AX3044" s="17">
        <v>6.2794798649073696E-2</v>
      </c>
      <c r="AY3044" s="17">
        <v>0.179960609426871</v>
      </c>
      <c r="AZ3044" s="17">
        <v>6.9921735855801095E-2</v>
      </c>
      <c r="BA3044" s="17">
        <v>9.3036962944463203E-2</v>
      </c>
      <c r="BB3044" s="17"/>
      <c r="BC3044" s="17">
        <v>0.10964245017595201</v>
      </c>
      <c r="BD3044" s="17">
        <v>0.12752702621843001</v>
      </c>
      <c r="BE3044" s="17">
        <v>7.1757881596895196E-2</v>
      </c>
      <c r="BF3044" s="17">
        <v>3.8656828870237699E-2</v>
      </c>
      <c r="BG3044" s="17">
        <v>6.2860259790450401E-2</v>
      </c>
    </row>
    <row r="3045" spans="2:59" x14ac:dyDescent="0.35">
      <c r="B3045" t="s">
        <v>141</v>
      </c>
      <c r="C3045" s="17">
        <v>0.52892486698227204</v>
      </c>
      <c r="D3045" s="17">
        <v>0.56261507581416503</v>
      </c>
      <c r="E3045" s="17">
        <v>0.503916753303146</v>
      </c>
      <c r="F3045" s="17"/>
      <c r="G3045" s="17">
        <v>0.63462039067353404</v>
      </c>
      <c r="H3045" s="17">
        <v>0.62638583565612904</v>
      </c>
      <c r="I3045" s="17">
        <v>0.56898253165280699</v>
      </c>
      <c r="J3045" s="17">
        <v>0.36467300156933002</v>
      </c>
      <c r="K3045" s="17">
        <v>0.44690894177009699</v>
      </c>
      <c r="L3045" s="17">
        <v>0.53147686597395305</v>
      </c>
      <c r="M3045" s="17"/>
      <c r="N3045" s="17">
        <v>0.60837022370631</v>
      </c>
      <c r="O3045" s="17">
        <v>0.54115730169114695</v>
      </c>
      <c r="P3045" s="17">
        <v>0.47388557369745399</v>
      </c>
      <c r="Q3045" s="17">
        <v>0.47148760163136</v>
      </c>
      <c r="R3045" s="17"/>
      <c r="S3045" s="17">
        <v>0.59795360729789104</v>
      </c>
      <c r="T3045" s="17">
        <v>0.41651742280790299</v>
      </c>
      <c r="U3045" s="17">
        <v>0.36856411192723398</v>
      </c>
      <c r="V3045" s="17">
        <v>0.67490010592113703</v>
      </c>
      <c r="W3045" s="17">
        <v>0.66571622669637698</v>
      </c>
      <c r="X3045" s="17">
        <v>0.61507591989173405</v>
      </c>
      <c r="Y3045" s="17">
        <v>0.51044334254443502</v>
      </c>
      <c r="Z3045" s="17">
        <v>0.41086119982099101</v>
      </c>
      <c r="AA3045" s="17">
        <v>0.55223524983934702</v>
      </c>
      <c r="AB3045" s="17">
        <v>0.45006074423624498</v>
      </c>
      <c r="AC3045" s="17">
        <v>0.47384952738372399</v>
      </c>
      <c r="AD3045" s="17">
        <v>0.596898783443787</v>
      </c>
      <c r="AE3045" s="17"/>
      <c r="AF3045" s="17">
        <v>0.434862221832712</v>
      </c>
      <c r="AG3045" s="17">
        <v>0.57458201494745698</v>
      </c>
      <c r="AH3045" s="17">
        <v>0.50557841337307197</v>
      </c>
      <c r="AI3045" s="17"/>
      <c r="AJ3045" s="17">
        <v>0.47864830688606003</v>
      </c>
      <c r="AK3045" s="17">
        <v>0.66424124556397002</v>
      </c>
      <c r="AL3045" s="17">
        <v>0.54677893040487502</v>
      </c>
      <c r="AM3045" s="17">
        <v>0.27277107495366298</v>
      </c>
      <c r="AN3045" s="17">
        <v>0.43462417627331401</v>
      </c>
      <c r="AO3045" s="17"/>
      <c r="AP3045" s="17">
        <v>0.49224498931562399</v>
      </c>
      <c r="AQ3045" s="17">
        <v>0.66921349461018498</v>
      </c>
      <c r="AR3045" s="17">
        <v>0.58445748920840301</v>
      </c>
      <c r="AS3045" s="17">
        <v>0.25404866923443198</v>
      </c>
      <c r="AT3045" s="17">
        <v>0.585786709041625</v>
      </c>
      <c r="AU3045" s="17"/>
      <c r="AV3045" s="17">
        <v>0.69948404979698198</v>
      </c>
      <c r="AW3045" s="17">
        <v>0.47739468487671899</v>
      </c>
      <c r="AX3045" s="17">
        <v>0.69298887977846002</v>
      </c>
      <c r="AY3045" s="17">
        <v>0.31887834431342399</v>
      </c>
      <c r="AZ3045" s="17">
        <v>0.66741858299051704</v>
      </c>
      <c r="BA3045" s="17">
        <v>0.41091170285575901</v>
      </c>
      <c r="BB3045" s="17"/>
      <c r="BC3045" s="17">
        <v>0.49091670923174702</v>
      </c>
      <c r="BD3045" s="17">
        <v>0.44998510971393502</v>
      </c>
      <c r="BE3045" s="17">
        <v>0.61732596830504005</v>
      </c>
      <c r="BF3045" s="17">
        <v>0.61794091559534803</v>
      </c>
      <c r="BG3045" s="17">
        <v>0.79741149214184104</v>
      </c>
    </row>
    <row r="3046" spans="2:59" x14ac:dyDescent="0.35">
      <c r="C3046" s="17"/>
      <c r="D3046" s="17"/>
      <c r="E3046" s="17"/>
      <c r="F3046" s="17"/>
      <c r="G3046" s="17"/>
      <c r="H3046" s="17"/>
      <c r="I3046" s="17"/>
      <c r="J3046" s="17"/>
      <c r="K3046" s="17"/>
      <c r="L3046" s="17"/>
      <c r="M3046" s="17"/>
      <c r="N3046" s="17"/>
      <c r="O3046" s="17"/>
      <c r="P3046" s="17"/>
      <c r="Q3046" s="17"/>
      <c r="R3046" s="17"/>
      <c r="S3046" s="17"/>
      <c r="T3046" s="17"/>
      <c r="U3046" s="17"/>
      <c r="V3046" s="17"/>
      <c r="W3046" s="17"/>
      <c r="X3046" s="17"/>
      <c r="Y3046" s="17"/>
      <c r="Z3046" s="17"/>
      <c r="AA3046" s="17"/>
      <c r="AB3046" s="17"/>
      <c r="AC3046" s="17"/>
      <c r="AD3046" s="17"/>
      <c r="AE3046" s="17"/>
      <c r="AF3046" s="17"/>
      <c r="AG3046" s="17"/>
      <c r="AH3046" s="17"/>
      <c r="AI3046" s="17"/>
      <c r="AJ3046" s="17"/>
      <c r="AK3046" s="17"/>
      <c r="AL3046" s="17"/>
      <c r="AM3046" s="17"/>
      <c r="AN3046" s="17"/>
      <c r="AO3046" s="17"/>
      <c r="AP3046" s="17"/>
      <c r="AQ3046" s="17"/>
      <c r="AR3046" s="17"/>
      <c r="AS3046" s="17"/>
      <c r="AT3046" s="17"/>
      <c r="AU3046" s="17"/>
      <c r="AV3046" s="17"/>
      <c r="AW3046" s="17"/>
      <c r="AX3046" s="17"/>
      <c r="AY3046" s="17"/>
      <c r="AZ3046" s="17"/>
      <c r="BA3046" s="17"/>
      <c r="BB3046" s="17"/>
      <c r="BC3046" s="17"/>
      <c r="BD3046" s="17"/>
      <c r="BE3046" s="17"/>
      <c r="BF3046" s="17"/>
      <c r="BG3046" s="17"/>
    </row>
    <row r="3047" spans="2:59" x14ac:dyDescent="0.35">
      <c r="B3047" s="6" t="s">
        <v>819</v>
      </c>
      <c r="C3047" s="17"/>
      <c r="D3047" s="17"/>
      <c r="E3047" s="17"/>
      <c r="F3047" s="17"/>
      <c r="G3047" s="17"/>
      <c r="H3047" s="17"/>
      <c r="I3047" s="17"/>
      <c r="J3047" s="17"/>
      <c r="K3047" s="17"/>
      <c r="L3047" s="17"/>
      <c r="M3047" s="17"/>
      <c r="N3047" s="17"/>
      <c r="O3047" s="17"/>
      <c r="P3047" s="17"/>
      <c r="Q3047" s="17"/>
      <c r="R3047" s="17"/>
      <c r="S3047" s="17"/>
      <c r="T3047" s="17"/>
      <c r="U3047" s="17"/>
      <c r="V3047" s="17"/>
      <c r="W3047" s="17"/>
      <c r="X3047" s="17"/>
      <c r="Y3047" s="17"/>
      <c r="Z3047" s="17"/>
      <c r="AA3047" s="17"/>
      <c r="AB3047" s="17"/>
      <c r="AC3047" s="17"/>
      <c r="AD3047" s="17"/>
      <c r="AE3047" s="17"/>
      <c r="AF3047" s="17"/>
      <c r="AG3047" s="17"/>
      <c r="AH3047" s="17"/>
      <c r="AI3047" s="17"/>
      <c r="AJ3047" s="17"/>
      <c r="AK3047" s="17"/>
      <c r="AL3047" s="17"/>
      <c r="AM3047" s="17"/>
      <c r="AN3047" s="17"/>
      <c r="AO3047" s="17"/>
      <c r="AP3047" s="17"/>
      <c r="AQ3047" s="17"/>
      <c r="AR3047" s="17"/>
      <c r="AS3047" s="17"/>
      <c r="AT3047" s="17"/>
      <c r="AU3047" s="17"/>
      <c r="AV3047" s="17"/>
      <c r="AW3047" s="17"/>
      <c r="AX3047" s="17"/>
      <c r="AY3047" s="17"/>
      <c r="AZ3047" s="17"/>
      <c r="BA3047" s="17"/>
      <c r="BB3047" s="17"/>
      <c r="BC3047" s="17"/>
      <c r="BD3047" s="17"/>
      <c r="BE3047" s="17"/>
      <c r="BF3047" s="17"/>
      <c r="BG3047" s="17"/>
    </row>
    <row r="3048" spans="2:59" x14ac:dyDescent="0.35">
      <c r="B3048" s="24" t="s">
        <v>724</v>
      </c>
      <c r="C3048" s="17"/>
      <c r="D3048" s="17"/>
      <c r="E3048" s="17"/>
      <c r="F3048" s="17"/>
      <c r="G3048" s="17"/>
      <c r="H3048" s="17"/>
      <c r="I3048" s="17"/>
      <c r="J3048" s="17"/>
      <c r="K3048" s="17"/>
      <c r="L3048" s="17"/>
      <c r="M3048" s="17"/>
      <c r="N3048" s="17"/>
      <c r="O3048" s="17"/>
      <c r="P3048" s="17"/>
      <c r="Q3048" s="17"/>
      <c r="R3048" s="17"/>
      <c r="S3048" s="17"/>
      <c r="T3048" s="17"/>
      <c r="U3048" s="17"/>
      <c r="V3048" s="17"/>
      <c r="W3048" s="17"/>
      <c r="X3048" s="17"/>
      <c r="Y3048" s="17"/>
      <c r="Z3048" s="17"/>
      <c r="AA3048" s="17"/>
      <c r="AB3048" s="17"/>
      <c r="AC3048" s="17"/>
      <c r="AD3048" s="17"/>
      <c r="AE3048" s="17"/>
      <c r="AF3048" s="17"/>
      <c r="AG3048" s="17"/>
      <c r="AH3048" s="17"/>
      <c r="AI3048" s="17"/>
      <c r="AJ3048" s="17"/>
      <c r="AK3048" s="17"/>
      <c r="AL3048" s="17"/>
      <c r="AM3048" s="17"/>
      <c r="AN3048" s="17"/>
      <c r="AO3048" s="17"/>
      <c r="AP3048" s="17"/>
      <c r="AQ3048" s="17"/>
      <c r="AR3048" s="17"/>
      <c r="AS3048" s="17"/>
      <c r="AT3048" s="17"/>
      <c r="AU3048" s="17"/>
      <c r="AV3048" s="17"/>
      <c r="AW3048" s="17"/>
      <c r="AX3048" s="17"/>
      <c r="AY3048" s="17"/>
      <c r="AZ3048" s="17"/>
      <c r="BA3048" s="17"/>
      <c r="BB3048" s="17"/>
      <c r="BC3048" s="17"/>
      <c r="BD3048" s="17"/>
      <c r="BE3048" s="17"/>
      <c r="BF3048" s="17"/>
      <c r="BG3048" s="17"/>
    </row>
    <row r="3049" spans="2:59" x14ac:dyDescent="0.35">
      <c r="B3049" t="s">
        <v>323</v>
      </c>
      <c r="C3049" s="17">
        <v>0.38891170467666802</v>
      </c>
      <c r="D3049" s="17">
        <v>0.37744487221532802</v>
      </c>
      <c r="E3049" s="17">
        <v>0.40185016720647398</v>
      </c>
      <c r="F3049" s="17"/>
      <c r="G3049" s="17">
        <v>0.34002914351283398</v>
      </c>
      <c r="H3049" s="17">
        <v>0.42402880392539799</v>
      </c>
      <c r="I3049" s="17">
        <v>0.41416304176854501</v>
      </c>
      <c r="J3049" s="17">
        <v>0.35632662015472499</v>
      </c>
      <c r="K3049" s="17">
        <v>0.41140007025960901</v>
      </c>
      <c r="L3049" s="17">
        <v>0.376005291711909</v>
      </c>
      <c r="M3049" s="17"/>
      <c r="N3049" s="17">
        <v>0.45413389332218201</v>
      </c>
      <c r="O3049" s="17">
        <v>0.39753862963279202</v>
      </c>
      <c r="P3049" s="17">
        <v>0.294421630639078</v>
      </c>
      <c r="Q3049" s="17">
        <v>0.38500313313796902</v>
      </c>
      <c r="R3049" s="17"/>
      <c r="S3049" s="17">
        <v>0.45565352302294299</v>
      </c>
      <c r="T3049" s="17">
        <v>0.29476418055013698</v>
      </c>
      <c r="U3049" s="17">
        <v>0.33784821550335098</v>
      </c>
      <c r="V3049" s="17">
        <v>0.48749917185261599</v>
      </c>
      <c r="W3049" s="17">
        <v>0.46679130840962602</v>
      </c>
      <c r="X3049" s="17">
        <v>0.298262514177215</v>
      </c>
      <c r="Y3049" s="17">
        <v>0.30293276704557398</v>
      </c>
      <c r="Z3049" s="17">
        <v>0.44930333375569598</v>
      </c>
      <c r="AA3049" s="17">
        <v>0.41450579856817099</v>
      </c>
      <c r="AB3049" s="17">
        <v>0.346188962348701</v>
      </c>
      <c r="AC3049" s="17">
        <v>0.42666872648336601</v>
      </c>
      <c r="AD3049" s="17">
        <v>0.440788900092559</v>
      </c>
      <c r="AE3049" s="17"/>
      <c r="AF3049" s="17">
        <v>0.36401581428961799</v>
      </c>
      <c r="AG3049" s="17">
        <v>0.392867206313673</v>
      </c>
      <c r="AH3049" s="17">
        <v>0.41264724735455699</v>
      </c>
      <c r="AI3049" s="17"/>
      <c r="AJ3049" s="17">
        <v>0.35117883441144299</v>
      </c>
      <c r="AK3049" s="17">
        <v>0.46085644876300502</v>
      </c>
      <c r="AL3049" s="17">
        <v>0.36156168562727198</v>
      </c>
      <c r="AM3049" s="17">
        <v>0.26220170318733499</v>
      </c>
      <c r="AN3049" s="17">
        <v>0.367823469705367</v>
      </c>
      <c r="AO3049" s="17"/>
      <c r="AP3049" s="17">
        <v>0.36510727907255403</v>
      </c>
      <c r="AQ3049" s="17">
        <v>0.43356402505495001</v>
      </c>
      <c r="AR3049" s="17">
        <v>0.34976594347024298</v>
      </c>
      <c r="AS3049" s="17">
        <v>0.246480674803053</v>
      </c>
      <c r="AT3049" s="17">
        <v>0.49382983940917802</v>
      </c>
      <c r="AU3049" s="17"/>
      <c r="AV3049" s="17">
        <v>0.48596717539171302</v>
      </c>
      <c r="AW3049" s="17">
        <v>0.35158594001493298</v>
      </c>
      <c r="AX3049" s="17">
        <v>0.386376526754243</v>
      </c>
      <c r="AY3049" s="17">
        <v>0.26985641336276001</v>
      </c>
      <c r="AZ3049" s="17">
        <v>0.47393755847969898</v>
      </c>
      <c r="BA3049" s="17">
        <v>0.32438131760887501</v>
      </c>
      <c r="BB3049" s="17"/>
      <c r="BC3049" s="17">
        <v>0.36257401077957502</v>
      </c>
      <c r="BD3049" s="17">
        <v>0.336692214124863</v>
      </c>
      <c r="BE3049" s="17">
        <v>0.44285205920134302</v>
      </c>
      <c r="BF3049" s="17">
        <v>0.42609403533378398</v>
      </c>
      <c r="BG3049" s="17">
        <v>0.32004809792132399</v>
      </c>
    </row>
    <row r="3050" spans="2:59" x14ac:dyDescent="0.35">
      <c r="B3050" t="s">
        <v>324</v>
      </c>
      <c r="C3050" s="17">
        <v>0.41391360577948899</v>
      </c>
      <c r="D3050" s="17">
        <v>0.41488785215517898</v>
      </c>
      <c r="E3050" s="17">
        <v>0.414990215126193</v>
      </c>
      <c r="F3050" s="17"/>
      <c r="G3050" s="17">
        <v>0.44263222324243001</v>
      </c>
      <c r="H3050" s="17">
        <v>0.36163946510776701</v>
      </c>
      <c r="I3050" s="17">
        <v>0.36636547585658902</v>
      </c>
      <c r="J3050" s="17">
        <v>0.46537284473450202</v>
      </c>
      <c r="K3050" s="17">
        <v>0.36309852262348102</v>
      </c>
      <c r="L3050" s="17">
        <v>0.479607315551903</v>
      </c>
      <c r="M3050" s="17"/>
      <c r="N3050" s="17">
        <v>0.36703512845791297</v>
      </c>
      <c r="O3050" s="17">
        <v>0.44023631627097598</v>
      </c>
      <c r="P3050" s="17">
        <v>0.43857556325535502</v>
      </c>
      <c r="Q3050" s="17">
        <v>0.42073776314378403</v>
      </c>
      <c r="R3050" s="17"/>
      <c r="S3050" s="17">
        <v>0.35357334377018301</v>
      </c>
      <c r="T3050" s="17">
        <v>0.49405893448913901</v>
      </c>
      <c r="U3050" s="17">
        <v>0.45082333405048802</v>
      </c>
      <c r="V3050" s="17">
        <v>0.35745898711875801</v>
      </c>
      <c r="W3050" s="17">
        <v>0.376896853579758</v>
      </c>
      <c r="X3050" s="17">
        <v>0.54692320552762497</v>
      </c>
      <c r="Y3050" s="17">
        <v>0.485879558023527</v>
      </c>
      <c r="Z3050" s="17">
        <v>0.33881621484543301</v>
      </c>
      <c r="AA3050" s="17">
        <v>0.41470459344680299</v>
      </c>
      <c r="AB3050" s="17">
        <v>0.342996438473818</v>
      </c>
      <c r="AC3050" s="17">
        <v>0.376262528816662</v>
      </c>
      <c r="AD3050" s="17">
        <v>0.38589849443348501</v>
      </c>
      <c r="AE3050" s="17"/>
      <c r="AF3050" s="17">
        <v>0.43354278843469002</v>
      </c>
      <c r="AG3050" s="17">
        <v>0.43847866963288301</v>
      </c>
      <c r="AH3050" s="17">
        <v>0.33948310512784802</v>
      </c>
      <c r="AI3050" s="17"/>
      <c r="AJ3050" s="17">
        <v>0.50423309822606399</v>
      </c>
      <c r="AK3050" s="17">
        <v>0.33507161173085198</v>
      </c>
      <c r="AL3050" s="17">
        <v>0.56384038148526505</v>
      </c>
      <c r="AM3050" s="17">
        <v>0.15666006694540599</v>
      </c>
      <c r="AN3050" s="17">
        <v>0.38548735899208503</v>
      </c>
      <c r="AO3050" s="17"/>
      <c r="AP3050" s="17">
        <v>0.46790193680612402</v>
      </c>
      <c r="AQ3050" s="17">
        <v>0.39684932733974698</v>
      </c>
      <c r="AR3050" s="17">
        <v>0.54101626870228203</v>
      </c>
      <c r="AS3050" s="17">
        <v>0.48396702827154803</v>
      </c>
      <c r="AT3050" s="17">
        <v>0.40476677673786199</v>
      </c>
      <c r="AU3050" s="17"/>
      <c r="AV3050" s="17">
        <v>0.35611762494612298</v>
      </c>
      <c r="AW3050" s="17">
        <v>0.48356736709061299</v>
      </c>
      <c r="AX3050" s="17">
        <v>0.47873024542703702</v>
      </c>
      <c r="AY3050" s="17">
        <v>0.45701379706915701</v>
      </c>
      <c r="AZ3050" s="17">
        <v>0.42237528086008302</v>
      </c>
      <c r="BA3050" s="17">
        <v>0.45287553592589302</v>
      </c>
      <c r="BB3050" s="17"/>
      <c r="BC3050" s="17">
        <v>0.46880664736623701</v>
      </c>
      <c r="BD3050" s="17">
        <v>0.42161390729269799</v>
      </c>
      <c r="BE3050" s="17">
        <v>0.33903546022473102</v>
      </c>
      <c r="BF3050" s="17">
        <v>0.40597035024184103</v>
      </c>
      <c r="BG3050" s="17">
        <v>0.67995190207867595</v>
      </c>
    </row>
    <row r="3051" spans="2:59" x14ac:dyDescent="0.35">
      <c r="B3051" t="s">
        <v>325</v>
      </c>
      <c r="C3051" s="17">
        <v>0.14046909102062</v>
      </c>
      <c r="D3051" s="17">
        <v>0.15067523207459799</v>
      </c>
      <c r="E3051" s="17">
        <v>0.13132210899441901</v>
      </c>
      <c r="F3051" s="17"/>
      <c r="G3051" s="17">
        <v>0.17982198110313999</v>
      </c>
      <c r="H3051" s="17">
        <v>0.17424120905174101</v>
      </c>
      <c r="I3051" s="17">
        <v>0.140181098214682</v>
      </c>
      <c r="J3051" s="17">
        <v>0.106818320358673</v>
      </c>
      <c r="K3051" s="17">
        <v>0.13242117800311701</v>
      </c>
      <c r="L3051" s="17">
        <v>0.117576213938475</v>
      </c>
      <c r="M3051" s="17"/>
      <c r="N3051" s="17">
        <v>0.11759401754142799</v>
      </c>
      <c r="O3051" s="17">
        <v>9.7879341897814595E-2</v>
      </c>
      <c r="P3051" s="17">
        <v>0.200901759487567</v>
      </c>
      <c r="Q3051" s="17">
        <v>0.15843725285240601</v>
      </c>
      <c r="R3051" s="17"/>
      <c r="S3051" s="17">
        <v>0.141830266942883</v>
      </c>
      <c r="T3051" s="17">
        <v>0.131000608640817</v>
      </c>
      <c r="U3051" s="17">
        <v>0.169013998552174</v>
      </c>
      <c r="V3051" s="17">
        <v>0.101229967086943</v>
      </c>
      <c r="W3051" s="17">
        <v>0.110328585617865</v>
      </c>
      <c r="X3051" s="17">
        <v>8.0334623183130102E-2</v>
      </c>
      <c r="Y3051" s="17">
        <v>0.17761800275549899</v>
      </c>
      <c r="Z3051" s="17">
        <v>0.18739922648486301</v>
      </c>
      <c r="AA3051" s="17">
        <v>0.14196062276643401</v>
      </c>
      <c r="AB3051" s="17">
        <v>0.22555800384978</v>
      </c>
      <c r="AC3051" s="17">
        <v>9.6565729464793706E-2</v>
      </c>
      <c r="AD3051" s="17">
        <v>0.13508250912077899</v>
      </c>
      <c r="AE3051" s="17"/>
      <c r="AF3051" s="17">
        <v>0.138390830792019</v>
      </c>
      <c r="AG3051" s="17">
        <v>0.11962282614546201</v>
      </c>
      <c r="AH3051" s="17">
        <v>0.187363761145732</v>
      </c>
      <c r="AI3051" s="17"/>
      <c r="AJ3051" s="17">
        <v>0.11909284479235301</v>
      </c>
      <c r="AK3051" s="17">
        <v>0.135985998219529</v>
      </c>
      <c r="AL3051" s="17">
        <v>5.5173606925226097E-2</v>
      </c>
      <c r="AM3051" s="17">
        <v>0.39770001857089199</v>
      </c>
      <c r="AN3051" s="17">
        <v>0.143200539455999</v>
      </c>
      <c r="AO3051" s="17"/>
      <c r="AP3051" s="17">
        <v>0.137513020122003</v>
      </c>
      <c r="AQ3051" s="17">
        <v>0.112814444568325</v>
      </c>
      <c r="AR3051" s="17">
        <v>7.7992769226560399E-2</v>
      </c>
      <c r="AS3051" s="17">
        <v>0.21059715077843399</v>
      </c>
      <c r="AT3051" s="17">
        <v>7.5627471459334503E-2</v>
      </c>
      <c r="AU3051" s="17"/>
      <c r="AV3051" s="17">
        <v>0.103766620910181</v>
      </c>
      <c r="AW3051" s="17">
        <v>0.13288126320993901</v>
      </c>
      <c r="AX3051" s="17">
        <v>8.2237886476073704E-2</v>
      </c>
      <c r="AY3051" s="17">
        <v>0.20206462872509201</v>
      </c>
      <c r="AZ3051" s="17">
        <v>8.5149254437126107E-2</v>
      </c>
      <c r="BA3051" s="17">
        <v>0.17591048463942299</v>
      </c>
      <c r="BB3051" s="17"/>
      <c r="BC3051" s="17">
        <v>0.13125048504341699</v>
      </c>
      <c r="BD3051" s="17">
        <v>0.16237227092606399</v>
      </c>
      <c r="BE3051" s="17">
        <v>0.15386080872027399</v>
      </c>
      <c r="BF3051" s="17">
        <v>0.10915201960830501</v>
      </c>
      <c r="BG3051" s="17">
        <v>0</v>
      </c>
    </row>
    <row r="3052" spans="2:59" x14ac:dyDescent="0.35">
      <c r="B3052" t="s">
        <v>326</v>
      </c>
      <c r="C3052" s="17">
        <v>2.6465847912965398E-2</v>
      </c>
      <c r="D3052" s="17">
        <v>3.6393465499142401E-2</v>
      </c>
      <c r="E3052" s="17">
        <v>1.70321523294602E-2</v>
      </c>
      <c r="F3052" s="17"/>
      <c r="G3052" s="17">
        <v>2.60386186569504E-2</v>
      </c>
      <c r="H3052" s="17">
        <v>4.0090521915094199E-2</v>
      </c>
      <c r="I3052" s="17">
        <v>2.4013159947714701E-2</v>
      </c>
      <c r="J3052" s="17">
        <v>3.5959061352004898E-2</v>
      </c>
      <c r="K3052" s="17">
        <v>2.99046861521685E-2</v>
      </c>
      <c r="L3052" s="17">
        <v>5.7689567368012298E-3</v>
      </c>
      <c r="M3052" s="17"/>
      <c r="N3052" s="17">
        <v>2.7742184143069799E-2</v>
      </c>
      <c r="O3052" s="17">
        <v>4.6016803351072298E-2</v>
      </c>
      <c r="P3052" s="17">
        <v>2.7267150493317301E-2</v>
      </c>
      <c r="Q3052" s="17">
        <v>4.6684809175184597E-3</v>
      </c>
      <c r="R3052" s="17"/>
      <c r="S3052" s="17">
        <v>2.8681155859264399E-2</v>
      </c>
      <c r="T3052" s="17">
        <v>3.4749443193578103E-2</v>
      </c>
      <c r="U3052" s="17">
        <v>2.0561462393117999E-2</v>
      </c>
      <c r="V3052" s="17">
        <v>1.77051445493106E-2</v>
      </c>
      <c r="W3052" s="17">
        <v>2.3436383811964102E-2</v>
      </c>
      <c r="X3052" s="17">
        <v>5.2062092457066202E-2</v>
      </c>
      <c r="Y3052" s="17">
        <v>2.0143245159606901E-2</v>
      </c>
      <c r="Z3052" s="17">
        <v>0</v>
      </c>
      <c r="AA3052" s="17">
        <v>2.8828985218592399E-2</v>
      </c>
      <c r="AB3052" s="17">
        <v>2.04163771956485E-2</v>
      </c>
      <c r="AC3052" s="17">
        <v>4.1448102864469497E-2</v>
      </c>
      <c r="AD3052" s="17">
        <v>0</v>
      </c>
      <c r="AE3052" s="17"/>
      <c r="AF3052" s="17">
        <v>2.59138102115446E-2</v>
      </c>
      <c r="AG3052" s="17">
        <v>2.0132645397803298E-2</v>
      </c>
      <c r="AH3052" s="17">
        <v>3.1317284490454997E-2</v>
      </c>
      <c r="AI3052" s="17"/>
      <c r="AJ3052" s="17">
        <v>1.86500814615632E-2</v>
      </c>
      <c r="AK3052" s="17">
        <v>4.5686514816554502E-2</v>
      </c>
      <c r="AL3052" s="17">
        <v>1.9424325962236699E-2</v>
      </c>
      <c r="AM3052" s="17">
        <v>0</v>
      </c>
      <c r="AN3052" s="17">
        <v>3.3276762125017803E-2</v>
      </c>
      <c r="AO3052" s="17"/>
      <c r="AP3052" s="17">
        <v>6.7046229712687698E-3</v>
      </c>
      <c r="AQ3052" s="17">
        <v>3.7583982665592798E-2</v>
      </c>
      <c r="AR3052" s="17">
        <v>0</v>
      </c>
      <c r="AS3052" s="17">
        <v>2.4686151534473001E-2</v>
      </c>
      <c r="AT3052" s="17">
        <v>0</v>
      </c>
      <c r="AU3052" s="17"/>
      <c r="AV3052" s="17">
        <v>3.78084426432794E-2</v>
      </c>
      <c r="AW3052" s="17">
        <v>6.1132382105391798E-3</v>
      </c>
      <c r="AX3052" s="17">
        <v>1.5968924856705199E-2</v>
      </c>
      <c r="AY3052" s="17">
        <v>4.11049145839237E-2</v>
      </c>
      <c r="AZ3052" s="17">
        <v>0</v>
      </c>
      <c r="BA3052" s="17">
        <v>0</v>
      </c>
      <c r="BB3052" s="17"/>
      <c r="BC3052" s="17">
        <v>1.52115208097405E-2</v>
      </c>
      <c r="BD3052" s="17">
        <v>4.16109310796548E-2</v>
      </c>
      <c r="BE3052" s="17">
        <v>2.2591698703037399E-2</v>
      </c>
      <c r="BF3052" s="17">
        <v>4.1141451368795399E-2</v>
      </c>
      <c r="BG3052" s="17">
        <v>0</v>
      </c>
    </row>
    <row r="3053" spans="2:59" x14ac:dyDescent="0.35">
      <c r="B3053" t="s">
        <v>327</v>
      </c>
      <c r="C3053" s="17">
        <v>8.0013382090066906E-3</v>
      </c>
      <c r="D3053" s="17">
        <v>7.8571495547640896E-3</v>
      </c>
      <c r="E3053" s="17">
        <v>3.3109420685726999E-3</v>
      </c>
      <c r="F3053" s="17"/>
      <c r="G3053" s="17">
        <v>0</v>
      </c>
      <c r="H3053" s="17">
        <v>0</v>
      </c>
      <c r="I3053" s="17">
        <v>9.9587043360989599E-3</v>
      </c>
      <c r="J3053" s="17">
        <v>7.0324108719191899E-3</v>
      </c>
      <c r="K3053" s="17">
        <v>2.62913061352151E-2</v>
      </c>
      <c r="L3053" s="17">
        <v>6.3218970229313503E-3</v>
      </c>
      <c r="M3053" s="17"/>
      <c r="N3053" s="17">
        <v>8.8997835423855094E-3</v>
      </c>
      <c r="O3053" s="17">
        <v>0</v>
      </c>
      <c r="P3053" s="17">
        <v>1.7735577258273901E-2</v>
      </c>
      <c r="Q3053" s="17">
        <v>6.7442110097533699E-3</v>
      </c>
      <c r="R3053" s="17"/>
      <c r="S3053" s="17">
        <v>0</v>
      </c>
      <c r="T3053" s="17">
        <v>1.0520910793363101E-2</v>
      </c>
      <c r="U3053" s="17">
        <v>0</v>
      </c>
      <c r="V3053" s="17">
        <v>1.8459663987960201E-2</v>
      </c>
      <c r="W3053" s="17">
        <v>0</v>
      </c>
      <c r="X3053" s="17">
        <v>0</v>
      </c>
      <c r="Y3053" s="17">
        <v>0</v>
      </c>
      <c r="Z3053" s="17">
        <v>2.4481224914007199E-2</v>
      </c>
      <c r="AA3053" s="17">
        <v>0</v>
      </c>
      <c r="AB3053" s="17">
        <v>1.3369010519037799E-2</v>
      </c>
      <c r="AC3053" s="17">
        <v>3.9619398210604E-2</v>
      </c>
      <c r="AD3053" s="17">
        <v>0</v>
      </c>
      <c r="AE3053" s="17"/>
      <c r="AF3053" s="17">
        <v>1.6500197386070101E-2</v>
      </c>
      <c r="AG3053" s="17">
        <v>6.2855810260945104E-3</v>
      </c>
      <c r="AH3053" s="17">
        <v>0</v>
      </c>
      <c r="AI3053" s="17"/>
      <c r="AJ3053" s="17">
        <v>3.72839480168651E-3</v>
      </c>
      <c r="AK3053" s="17">
        <v>0</v>
      </c>
      <c r="AL3053" s="17">
        <v>0</v>
      </c>
      <c r="AM3053" s="17">
        <v>0.183438211296367</v>
      </c>
      <c r="AN3053" s="17">
        <v>9.4266430284242093E-3</v>
      </c>
      <c r="AO3053" s="17"/>
      <c r="AP3053" s="17">
        <v>6.6749914531737302E-3</v>
      </c>
      <c r="AQ3053" s="17">
        <v>0</v>
      </c>
      <c r="AR3053" s="17">
        <v>1.2584491508523201E-2</v>
      </c>
      <c r="AS3053" s="17">
        <v>2.3305553902857701E-2</v>
      </c>
      <c r="AT3053" s="17">
        <v>0</v>
      </c>
      <c r="AU3053" s="17"/>
      <c r="AV3053" s="17">
        <v>0</v>
      </c>
      <c r="AW3053" s="17">
        <v>6.08622035592884E-3</v>
      </c>
      <c r="AX3053" s="17">
        <v>0</v>
      </c>
      <c r="AY3053" s="17">
        <v>2.0375273393024099E-2</v>
      </c>
      <c r="AZ3053" s="17">
        <v>0</v>
      </c>
      <c r="BA3053" s="17">
        <v>2.87590709906471E-2</v>
      </c>
      <c r="BB3053" s="17"/>
      <c r="BC3053" s="17">
        <v>0</v>
      </c>
      <c r="BD3053" s="17">
        <v>0</v>
      </c>
      <c r="BE3053" s="17">
        <v>2.2143772275909399E-2</v>
      </c>
      <c r="BF3053" s="17">
        <v>0</v>
      </c>
      <c r="BG3053" s="17">
        <v>0</v>
      </c>
    </row>
    <row r="3054" spans="2:59" x14ac:dyDescent="0.35">
      <c r="B3054" t="s">
        <v>815</v>
      </c>
      <c r="C3054" s="17">
        <v>2.2238412401251101E-2</v>
      </c>
      <c r="D3054" s="17">
        <v>1.27414285009886E-2</v>
      </c>
      <c r="E3054" s="17">
        <v>3.1494414274880297E-2</v>
      </c>
      <c r="F3054" s="17"/>
      <c r="G3054" s="17">
        <v>1.1478033484645401E-2</v>
      </c>
      <c r="H3054" s="17">
        <v>0</v>
      </c>
      <c r="I3054" s="17">
        <v>4.5318519876369798E-2</v>
      </c>
      <c r="J3054" s="17">
        <v>2.84907425281761E-2</v>
      </c>
      <c r="K3054" s="17">
        <v>3.6884236826409497E-2</v>
      </c>
      <c r="L3054" s="17">
        <v>1.47203250379808E-2</v>
      </c>
      <c r="M3054" s="17"/>
      <c r="N3054" s="17">
        <v>2.4594992993022199E-2</v>
      </c>
      <c r="O3054" s="17">
        <v>1.8328908847344901E-2</v>
      </c>
      <c r="P3054" s="17">
        <v>2.1098318866408901E-2</v>
      </c>
      <c r="Q3054" s="17">
        <v>2.4409158938568799E-2</v>
      </c>
      <c r="R3054" s="17"/>
      <c r="S3054" s="17">
        <v>2.0261710404725401E-2</v>
      </c>
      <c r="T3054" s="17">
        <v>3.4905922332966001E-2</v>
      </c>
      <c r="U3054" s="17">
        <v>2.1752989500868399E-2</v>
      </c>
      <c r="V3054" s="17">
        <v>1.7647065404412601E-2</v>
      </c>
      <c r="W3054" s="17">
        <v>2.2546868580786899E-2</v>
      </c>
      <c r="X3054" s="17">
        <v>2.2417564654963799E-2</v>
      </c>
      <c r="Y3054" s="17">
        <v>1.3426427015793401E-2</v>
      </c>
      <c r="Z3054" s="17">
        <v>0</v>
      </c>
      <c r="AA3054" s="17">
        <v>0</v>
      </c>
      <c r="AB3054" s="17">
        <v>5.1471207613014498E-2</v>
      </c>
      <c r="AC3054" s="17">
        <v>1.9435514160105399E-2</v>
      </c>
      <c r="AD3054" s="17">
        <v>3.82300963531777E-2</v>
      </c>
      <c r="AE3054" s="17"/>
      <c r="AF3054" s="17">
        <v>2.1636558886058001E-2</v>
      </c>
      <c r="AG3054" s="17">
        <v>2.26130714840839E-2</v>
      </c>
      <c r="AH3054" s="17">
        <v>2.9188601881408999E-2</v>
      </c>
      <c r="AI3054" s="17"/>
      <c r="AJ3054" s="17">
        <v>3.1167463068896401E-3</v>
      </c>
      <c r="AK3054" s="17">
        <v>2.23994264700598E-2</v>
      </c>
      <c r="AL3054" s="17">
        <v>0</v>
      </c>
      <c r="AM3054" s="17">
        <v>0</v>
      </c>
      <c r="AN3054" s="17">
        <v>6.0785226693107403E-2</v>
      </c>
      <c r="AO3054" s="17"/>
      <c r="AP3054" s="17">
        <v>1.6098149574876802E-2</v>
      </c>
      <c r="AQ3054" s="17">
        <v>1.9188220371385199E-2</v>
      </c>
      <c r="AR3054" s="17">
        <v>1.8640527092391199E-2</v>
      </c>
      <c r="AS3054" s="17">
        <v>1.09634407096339E-2</v>
      </c>
      <c r="AT3054" s="17">
        <v>2.5775912393625301E-2</v>
      </c>
      <c r="AU3054" s="17"/>
      <c r="AV3054" s="17">
        <v>1.63401361087036E-2</v>
      </c>
      <c r="AW3054" s="17">
        <v>1.9765971118046899E-2</v>
      </c>
      <c r="AX3054" s="17">
        <v>3.6686416485941398E-2</v>
      </c>
      <c r="AY3054" s="17">
        <v>9.5849728660433002E-3</v>
      </c>
      <c r="AZ3054" s="17">
        <v>1.8537906223092201E-2</v>
      </c>
      <c r="BA3054" s="17">
        <v>1.80735908351622E-2</v>
      </c>
      <c r="BB3054" s="17"/>
      <c r="BC3054" s="17">
        <v>2.2157336001030498E-2</v>
      </c>
      <c r="BD3054" s="17">
        <v>3.7710676576719102E-2</v>
      </c>
      <c r="BE3054" s="17">
        <v>1.9516200874705601E-2</v>
      </c>
      <c r="BF3054" s="17">
        <v>1.7642143447274199E-2</v>
      </c>
      <c r="BG3054" s="17">
        <v>0</v>
      </c>
    </row>
    <row r="3055" spans="2:59" x14ac:dyDescent="0.35">
      <c r="B3055" t="s">
        <v>328</v>
      </c>
      <c r="C3055" s="17">
        <v>0.80282531045615702</v>
      </c>
      <c r="D3055" s="17">
        <v>0.79233272437050695</v>
      </c>
      <c r="E3055" s="17">
        <v>0.81684038233266798</v>
      </c>
      <c r="F3055" s="17"/>
      <c r="G3055" s="17">
        <v>0.78266136675526399</v>
      </c>
      <c r="H3055" s="17">
        <v>0.785668269033165</v>
      </c>
      <c r="I3055" s="17">
        <v>0.78052851762513398</v>
      </c>
      <c r="J3055" s="17">
        <v>0.82169946488922696</v>
      </c>
      <c r="K3055" s="17">
        <v>0.77449859288308998</v>
      </c>
      <c r="L3055" s="17">
        <v>0.85561260726381105</v>
      </c>
      <c r="M3055" s="17"/>
      <c r="N3055" s="17">
        <v>0.82116902178009499</v>
      </c>
      <c r="O3055" s="17">
        <v>0.837774945903768</v>
      </c>
      <c r="P3055" s="17">
        <v>0.73299719389443296</v>
      </c>
      <c r="Q3055" s="17">
        <v>0.80574089628175405</v>
      </c>
      <c r="R3055" s="17"/>
      <c r="S3055" s="17">
        <v>0.80922686679312705</v>
      </c>
      <c r="T3055" s="17">
        <v>0.78882311503927505</v>
      </c>
      <c r="U3055" s="17">
        <v>0.78867154955384</v>
      </c>
      <c r="V3055" s="17">
        <v>0.84495815897137405</v>
      </c>
      <c r="W3055" s="17">
        <v>0.84368816198938401</v>
      </c>
      <c r="X3055" s="17">
        <v>0.84518571970484002</v>
      </c>
      <c r="Y3055" s="17">
        <v>0.78881232506910104</v>
      </c>
      <c r="Z3055" s="17">
        <v>0.78811954860112998</v>
      </c>
      <c r="AA3055" s="17">
        <v>0.82921039201497404</v>
      </c>
      <c r="AB3055" s="17">
        <v>0.689185400822519</v>
      </c>
      <c r="AC3055" s="17">
        <v>0.80293125530002696</v>
      </c>
      <c r="AD3055" s="17">
        <v>0.82668739452604401</v>
      </c>
      <c r="AE3055" s="17"/>
      <c r="AF3055" s="17">
        <v>0.79755860272430801</v>
      </c>
      <c r="AG3055" s="17">
        <v>0.83134587594655596</v>
      </c>
      <c r="AH3055" s="17">
        <v>0.75213035248240401</v>
      </c>
      <c r="AI3055" s="17"/>
      <c r="AJ3055" s="17">
        <v>0.85541193263750803</v>
      </c>
      <c r="AK3055" s="17">
        <v>0.795928060493857</v>
      </c>
      <c r="AL3055" s="17">
        <v>0.92540206711253703</v>
      </c>
      <c r="AM3055" s="17">
        <v>0.41886177013274101</v>
      </c>
      <c r="AN3055" s="17">
        <v>0.75331082869745203</v>
      </c>
      <c r="AO3055" s="17"/>
      <c r="AP3055" s="17">
        <v>0.83300921587867705</v>
      </c>
      <c r="AQ3055" s="17">
        <v>0.83041335239469705</v>
      </c>
      <c r="AR3055" s="17">
        <v>0.89078221217252496</v>
      </c>
      <c r="AS3055" s="17">
        <v>0.73044770307460105</v>
      </c>
      <c r="AT3055" s="17">
        <v>0.89859661614704001</v>
      </c>
      <c r="AU3055" s="17"/>
      <c r="AV3055" s="17">
        <v>0.84208480033783595</v>
      </c>
      <c r="AW3055" s="17">
        <v>0.83515330710554603</v>
      </c>
      <c r="AX3055" s="17">
        <v>0.86510677218127996</v>
      </c>
      <c r="AY3055" s="17">
        <v>0.72687021043191702</v>
      </c>
      <c r="AZ3055" s="17">
        <v>0.89631283933978201</v>
      </c>
      <c r="BA3055" s="17">
        <v>0.77725685353476803</v>
      </c>
      <c r="BB3055" s="17"/>
      <c r="BC3055" s="17">
        <v>0.83138065814581197</v>
      </c>
      <c r="BD3055" s="17">
        <v>0.75830612141756204</v>
      </c>
      <c r="BE3055" s="17">
        <v>0.78188751942607404</v>
      </c>
      <c r="BF3055" s="17">
        <v>0.83206438557562501</v>
      </c>
      <c r="BG3055" s="17">
        <v>1</v>
      </c>
    </row>
    <row r="3056" spans="2:59" x14ac:dyDescent="0.35">
      <c r="B3056" t="s">
        <v>329</v>
      </c>
      <c r="C3056" s="17">
        <v>3.4467186121972103E-2</v>
      </c>
      <c r="D3056" s="17">
        <v>4.4250615053906497E-2</v>
      </c>
      <c r="E3056" s="17">
        <v>2.0343094398032901E-2</v>
      </c>
      <c r="F3056" s="17"/>
      <c r="G3056" s="17">
        <v>2.60386186569504E-2</v>
      </c>
      <c r="H3056" s="17">
        <v>4.0090521915094199E-2</v>
      </c>
      <c r="I3056" s="17">
        <v>3.3971864283813699E-2</v>
      </c>
      <c r="J3056" s="17">
        <v>4.2991472223924E-2</v>
      </c>
      <c r="K3056" s="17">
        <v>5.6195992287383603E-2</v>
      </c>
      <c r="L3056" s="17">
        <v>1.20908537597326E-2</v>
      </c>
      <c r="M3056" s="17"/>
      <c r="N3056" s="17">
        <v>3.6641967685455301E-2</v>
      </c>
      <c r="O3056" s="17">
        <v>4.6016803351072298E-2</v>
      </c>
      <c r="P3056" s="17">
        <v>4.5002727751591302E-2</v>
      </c>
      <c r="Q3056" s="17">
        <v>1.14126919272718E-2</v>
      </c>
      <c r="R3056" s="17"/>
      <c r="S3056" s="17">
        <v>2.8681155859264399E-2</v>
      </c>
      <c r="T3056" s="17">
        <v>4.5270353986941202E-2</v>
      </c>
      <c r="U3056" s="17">
        <v>2.0561462393117999E-2</v>
      </c>
      <c r="V3056" s="17">
        <v>3.6164808537270797E-2</v>
      </c>
      <c r="W3056" s="17">
        <v>2.3436383811964102E-2</v>
      </c>
      <c r="X3056" s="17">
        <v>5.2062092457066202E-2</v>
      </c>
      <c r="Y3056" s="17">
        <v>2.0143245159606901E-2</v>
      </c>
      <c r="Z3056" s="17">
        <v>2.4481224914007199E-2</v>
      </c>
      <c r="AA3056" s="17">
        <v>2.8828985218592399E-2</v>
      </c>
      <c r="AB3056" s="17">
        <v>3.3785387714686303E-2</v>
      </c>
      <c r="AC3056" s="17">
        <v>8.1067501075073503E-2</v>
      </c>
      <c r="AD3056" s="17">
        <v>0</v>
      </c>
      <c r="AE3056" s="17"/>
      <c r="AF3056" s="17">
        <v>4.24140075976146E-2</v>
      </c>
      <c r="AG3056" s="17">
        <v>2.6418226423897798E-2</v>
      </c>
      <c r="AH3056" s="17">
        <v>3.1317284490454997E-2</v>
      </c>
      <c r="AI3056" s="17"/>
      <c r="AJ3056" s="17">
        <v>2.2378476263249701E-2</v>
      </c>
      <c r="AK3056" s="17">
        <v>4.5686514816554502E-2</v>
      </c>
      <c r="AL3056" s="17">
        <v>1.9424325962236699E-2</v>
      </c>
      <c r="AM3056" s="17">
        <v>0.183438211296367</v>
      </c>
      <c r="AN3056" s="17">
        <v>4.2703405153442002E-2</v>
      </c>
      <c r="AO3056" s="17"/>
      <c r="AP3056" s="17">
        <v>1.33796144244425E-2</v>
      </c>
      <c r="AQ3056" s="17">
        <v>3.7583982665592798E-2</v>
      </c>
      <c r="AR3056" s="17">
        <v>1.2584491508523201E-2</v>
      </c>
      <c r="AS3056" s="17">
        <v>4.7991705437330702E-2</v>
      </c>
      <c r="AT3056" s="17">
        <v>0</v>
      </c>
      <c r="AU3056" s="17"/>
      <c r="AV3056" s="17">
        <v>3.78084426432794E-2</v>
      </c>
      <c r="AW3056" s="17">
        <v>1.2199458566468001E-2</v>
      </c>
      <c r="AX3056" s="17">
        <v>1.5968924856705199E-2</v>
      </c>
      <c r="AY3056" s="17">
        <v>6.1480187976947799E-2</v>
      </c>
      <c r="AZ3056" s="17">
        <v>0</v>
      </c>
      <c r="BA3056" s="17">
        <v>2.87590709906471E-2</v>
      </c>
      <c r="BB3056" s="17"/>
      <c r="BC3056" s="17">
        <v>1.52115208097405E-2</v>
      </c>
      <c r="BD3056" s="17">
        <v>4.16109310796548E-2</v>
      </c>
      <c r="BE3056" s="17">
        <v>4.4735470978946701E-2</v>
      </c>
      <c r="BF3056" s="17">
        <v>4.1141451368795399E-2</v>
      </c>
      <c r="BG3056" s="17">
        <v>0</v>
      </c>
    </row>
    <row r="3057" spans="2:59" x14ac:dyDescent="0.35">
      <c r="B3057" t="s">
        <v>141</v>
      </c>
      <c r="C3057" s="17">
        <v>0.76835812433418504</v>
      </c>
      <c r="D3057" s="17">
        <v>0.74808210931660102</v>
      </c>
      <c r="E3057" s="17">
        <v>0.79649728793463503</v>
      </c>
      <c r="F3057" s="17"/>
      <c r="G3057" s="17">
        <v>0.75662274809831398</v>
      </c>
      <c r="H3057" s="17">
        <v>0.74557774711807101</v>
      </c>
      <c r="I3057" s="17">
        <v>0.74655665334132004</v>
      </c>
      <c r="J3057" s="17">
        <v>0.77870799266530299</v>
      </c>
      <c r="K3057" s="17">
        <v>0.71830260059570605</v>
      </c>
      <c r="L3057" s="17">
        <v>0.84352175350407899</v>
      </c>
      <c r="M3057" s="17"/>
      <c r="N3057" s="17">
        <v>0.78452705409463996</v>
      </c>
      <c r="O3057" s="17">
        <v>0.79175814255269605</v>
      </c>
      <c r="P3057" s="17">
        <v>0.68799446614284099</v>
      </c>
      <c r="Q3057" s="17">
        <v>0.79432820435448204</v>
      </c>
      <c r="R3057" s="17"/>
      <c r="S3057" s="17">
        <v>0.78054571093386205</v>
      </c>
      <c r="T3057" s="17">
        <v>0.74355276105233403</v>
      </c>
      <c r="U3057" s="17">
        <v>0.76811008716072204</v>
      </c>
      <c r="V3057" s="17">
        <v>0.80879335043410305</v>
      </c>
      <c r="W3057" s="17">
        <v>0.82025177817742001</v>
      </c>
      <c r="X3057" s="17">
        <v>0.79312362724777397</v>
      </c>
      <c r="Y3057" s="17">
        <v>0.76866907990949396</v>
      </c>
      <c r="Z3057" s="17">
        <v>0.76363832368712303</v>
      </c>
      <c r="AA3057" s="17">
        <v>0.80038140679638203</v>
      </c>
      <c r="AB3057" s="17">
        <v>0.65540001310783302</v>
      </c>
      <c r="AC3057" s="17">
        <v>0.72186375422495397</v>
      </c>
      <c r="AD3057" s="17">
        <v>0.82668739452604401</v>
      </c>
      <c r="AE3057" s="17"/>
      <c r="AF3057" s="17">
        <v>0.75514459512669296</v>
      </c>
      <c r="AG3057" s="17">
        <v>0.80492764952265805</v>
      </c>
      <c r="AH3057" s="17">
        <v>0.720813067991949</v>
      </c>
      <c r="AI3057" s="17"/>
      <c r="AJ3057" s="17">
        <v>0.83303345637425796</v>
      </c>
      <c r="AK3057" s="17">
        <v>0.75024154567730195</v>
      </c>
      <c r="AL3057" s="17">
        <v>0.90597774115030005</v>
      </c>
      <c r="AM3057" s="17">
        <v>0.235423558836375</v>
      </c>
      <c r="AN3057" s="17">
        <v>0.71060742354400996</v>
      </c>
      <c r="AO3057" s="17"/>
      <c r="AP3057" s="17">
        <v>0.81962960145423502</v>
      </c>
      <c r="AQ3057" s="17">
        <v>0.79282936972910401</v>
      </c>
      <c r="AR3057" s="17">
        <v>0.87819772066400204</v>
      </c>
      <c r="AS3057" s="17">
        <v>0.68245599763727005</v>
      </c>
      <c r="AT3057" s="17">
        <v>0.89859661614704001</v>
      </c>
      <c r="AU3057" s="17"/>
      <c r="AV3057" s="17">
        <v>0.80427635769455597</v>
      </c>
      <c r="AW3057" s="17">
        <v>0.82295384853907805</v>
      </c>
      <c r="AX3057" s="17">
        <v>0.84913784732457498</v>
      </c>
      <c r="AY3057" s="17">
        <v>0.66539002245496903</v>
      </c>
      <c r="AZ3057" s="17">
        <v>0.89631283933978201</v>
      </c>
      <c r="BA3057" s="17">
        <v>0.74849778254412103</v>
      </c>
      <c r="BB3057" s="17"/>
      <c r="BC3057" s="17">
        <v>0.81616913733607199</v>
      </c>
      <c r="BD3057" s="17">
        <v>0.71669519033790696</v>
      </c>
      <c r="BE3057" s="17">
        <v>0.73715204844712701</v>
      </c>
      <c r="BF3057" s="17">
        <v>0.79092293420683002</v>
      </c>
      <c r="BG3057" s="17">
        <v>1</v>
      </c>
    </row>
    <row r="3058" spans="2:59" x14ac:dyDescent="0.35">
      <c r="C3058" s="17"/>
      <c r="D3058" s="17"/>
      <c r="E3058" s="17"/>
      <c r="F3058" s="17"/>
      <c r="G3058" s="17"/>
      <c r="H3058" s="17"/>
      <c r="I3058" s="17"/>
      <c r="J3058" s="17"/>
      <c r="K3058" s="17"/>
      <c r="L3058" s="17"/>
      <c r="M3058" s="17"/>
      <c r="N3058" s="17"/>
      <c r="O3058" s="17"/>
      <c r="P3058" s="17"/>
      <c r="Q3058" s="17"/>
      <c r="R3058" s="17"/>
      <c r="S3058" s="17"/>
      <c r="T3058" s="17"/>
      <c r="U3058" s="17"/>
      <c r="V3058" s="17"/>
      <c r="W3058" s="17"/>
      <c r="X3058" s="17"/>
      <c r="Y3058" s="17"/>
      <c r="Z3058" s="17"/>
      <c r="AA3058" s="17"/>
      <c r="AB3058" s="17"/>
      <c r="AC3058" s="17"/>
      <c r="AD3058" s="17"/>
      <c r="AE3058" s="17"/>
      <c r="AF3058" s="17"/>
      <c r="AG3058" s="17"/>
      <c r="AH3058" s="17"/>
      <c r="AI3058" s="17"/>
      <c r="AJ3058" s="17"/>
      <c r="AK3058" s="17"/>
      <c r="AL3058" s="17"/>
      <c r="AM3058" s="17"/>
      <c r="AN3058" s="17"/>
      <c r="AO3058" s="17"/>
      <c r="AP3058" s="17"/>
      <c r="AQ3058" s="17"/>
      <c r="AR3058" s="17"/>
      <c r="AS3058" s="17"/>
      <c r="AT3058" s="17"/>
      <c r="AU3058" s="17"/>
      <c r="AV3058" s="17"/>
      <c r="AW3058" s="17"/>
      <c r="AX3058" s="17"/>
      <c r="AY3058" s="17"/>
      <c r="AZ3058" s="17"/>
      <c r="BA3058" s="17"/>
      <c r="BB3058" s="17"/>
      <c r="BC3058" s="17"/>
      <c r="BD3058" s="17"/>
      <c r="BE3058" s="17"/>
      <c r="BF3058" s="17"/>
      <c r="BG3058" s="17"/>
    </row>
    <row r="3059" spans="2:59" x14ac:dyDescent="0.35">
      <c r="B3059" s="6" t="s">
        <v>832</v>
      </c>
      <c r="C3059" s="17"/>
      <c r="D3059" s="17"/>
      <c r="E3059" s="17"/>
      <c r="F3059" s="17"/>
      <c r="G3059" s="17"/>
      <c r="H3059" s="17"/>
      <c r="I3059" s="17"/>
      <c r="J3059" s="17"/>
      <c r="K3059" s="17"/>
      <c r="L3059" s="17"/>
      <c r="M3059" s="17"/>
      <c r="N3059" s="17"/>
      <c r="O3059" s="17"/>
      <c r="P3059" s="17"/>
      <c r="Q3059" s="17"/>
      <c r="R3059" s="17"/>
      <c r="S3059" s="17"/>
      <c r="T3059" s="17"/>
      <c r="U3059" s="17"/>
      <c r="V3059" s="17"/>
      <c r="W3059" s="17"/>
      <c r="X3059" s="17"/>
      <c r="Y3059" s="17"/>
      <c r="Z3059" s="17"/>
      <c r="AA3059" s="17"/>
      <c r="AB3059" s="17"/>
      <c r="AC3059" s="17"/>
      <c r="AD3059" s="17"/>
      <c r="AE3059" s="17"/>
      <c r="AF3059" s="17"/>
      <c r="AG3059" s="17"/>
      <c r="AH3059" s="17"/>
      <c r="AI3059" s="17"/>
      <c r="AJ3059" s="17"/>
      <c r="AK3059" s="17"/>
      <c r="AL3059" s="17"/>
      <c r="AM3059" s="17"/>
      <c r="AN3059" s="17"/>
      <c r="AO3059" s="17"/>
      <c r="AP3059" s="17"/>
      <c r="AQ3059" s="17"/>
      <c r="AR3059" s="17"/>
      <c r="AS3059" s="17"/>
      <c r="AT3059" s="17"/>
      <c r="AU3059" s="17"/>
      <c r="AV3059" s="17"/>
      <c r="AW3059" s="17"/>
      <c r="AX3059" s="17"/>
      <c r="AY3059" s="17"/>
      <c r="AZ3059" s="17"/>
      <c r="BA3059" s="17"/>
      <c r="BB3059" s="17"/>
      <c r="BC3059" s="17"/>
      <c r="BD3059" s="17"/>
      <c r="BE3059" s="17"/>
      <c r="BF3059" s="17"/>
      <c r="BG3059" s="17"/>
    </row>
    <row r="3060" spans="2:59" x14ac:dyDescent="0.35">
      <c r="B3060" s="24" t="s">
        <v>724</v>
      </c>
      <c r="C3060" s="17"/>
      <c r="D3060" s="17"/>
      <c r="E3060" s="17"/>
      <c r="F3060" s="17"/>
      <c r="G3060" s="17"/>
      <c r="H3060" s="17"/>
      <c r="I3060" s="17"/>
      <c r="J3060" s="17"/>
      <c r="K3060" s="17"/>
      <c r="L3060" s="17"/>
      <c r="M3060" s="17"/>
      <c r="N3060" s="17"/>
      <c r="O3060" s="17"/>
      <c r="P3060" s="17"/>
      <c r="Q3060" s="17"/>
      <c r="R3060" s="17"/>
      <c r="S3060" s="17"/>
      <c r="T3060" s="17"/>
      <c r="U3060" s="17"/>
      <c r="V3060" s="17"/>
      <c r="W3060" s="17"/>
      <c r="X3060" s="17"/>
      <c r="Y3060" s="17"/>
      <c r="Z3060" s="17"/>
      <c r="AA3060" s="17"/>
      <c r="AB3060" s="17"/>
      <c r="AC3060" s="17"/>
      <c r="AD3060" s="17"/>
      <c r="AE3060" s="17"/>
      <c r="AF3060" s="17"/>
      <c r="AG3060" s="17"/>
      <c r="AH3060" s="17"/>
      <c r="AI3060" s="17"/>
      <c r="AJ3060" s="17"/>
      <c r="AK3060" s="17"/>
      <c r="AL3060" s="17"/>
      <c r="AM3060" s="17"/>
      <c r="AN3060" s="17"/>
      <c r="AO3060" s="17"/>
      <c r="AP3060" s="17"/>
      <c r="AQ3060" s="17"/>
      <c r="AR3060" s="17"/>
      <c r="AS3060" s="17"/>
      <c r="AT3060" s="17"/>
      <c r="AU3060" s="17"/>
      <c r="AV3060" s="17"/>
      <c r="AW3060" s="17"/>
      <c r="AX3060" s="17"/>
      <c r="AY3060" s="17"/>
      <c r="AZ3060" s="17"/>
      <c r="BA3060" s="17"/>
      <c r="BB3060" s="17"/>
      <c r="BC3060" s="17"/>
      <c r="BD3060" s="17"/>
      <c r="BE3060" s="17"/>
      <c r="BF3060" s="17"/>
      <c r="BG3060" s="17"/>
    </row>
    <row r="3061" spans="2:59" x14ac:dyDescent="0.35">
      <c r="B3061" t="s">
        <v>802</v>
      </c>
      <c r="C3061" s="17">
        <v>1.8044444424163301E-2</v>
      </c>
      <c r="D3061" s="17">
        <v>1.6549438426981401E-2</v>
      </c>
      <c r="E3061" s="17">
        <v>1.7215657641935399E-2</v>
      </c>
      <c r="F3061" s="17"/>
      <c r="G3061" s="17">
        <v>0</v>
      </c>
      <c r="H3061" s="17">
        <v>1.7121413902339101E-2</v>
      </c>
      <c r="I3061" s="17">
        <v>2.3345914900950102E-2</v>
      </c>
      <c r="J3061" s="17">
        <v>7.6200954747760903E-3</v>
      </c>
      <c r="K3061" s="17">
        <v>3.4959800240528603E-2</v>
      </c>
      <c r="L3061" s="17">
        <v>2.2025694333334001E-2</v>
      </c>
      <c r="M3061" s="17"/>
      <c r="N3061" s="17">
        <v>1.86556930236586E-2</v>
      </c>
      <c r="O3061" s="17">
        <v>5.9720856138010502E-3</v>
      </c>
      <c r="P3061" s="17">
        <v>2.6745855247400901E-2</v>
      </c>
      <c r="Q3061" s="17">
        <v>2.20854530609743E-2</v>
      </c>
      <c r="R3061" s="17"/>
      <c r="S3061" s="17">
        <v>2.16316099032881E-2</v>
      </c>
      <c r="T3061" s="17">
        <v>1.7807979539968901E-2</v>
      </c>
      <c r="U3061" s="17">
        <v>1.7155298603137099E-2</v>
      </c>
      <c r="V3061" s="17">
        <v>3.7422667597092597E-2</v>
      </c>
      <c r="W3061" s="17">
        <v>0</v>
      </c>
      <c r="X3061" s="17">
        <v>0</v>
      </c>
      <c r="Y3061" s="17">
        <v>1.6559383253903701E-2</v>
      </c>
      <c r="Z3061" s="17">
        <v>2.4481224914007199E-2</v>
      </c>
      <c r="AA3061" s="17">
        <v>2.8249370171047301E-2</v>
      </c>
      <c r="AB3061" s="17">
        <v>3.08435484957338E-2</v>
      </c>
      <c r="AC3061" s="17">
        <v>0</v>
      </c>
      <c r="AD3061" s="17">
        <v>0</v>
      </c>
      <c r="AE3061" s="17"/>
      <c r="AF3061" s="17">
        <v>2.6020190773833499E-2</v>
      </c>
      <c r="AG3061" s="17">
        <v>2.3624342764938501E-2</v>
      </c>
      <c r="AH3061" s="17">
        <v>0</v>
      </c>
      <c r="AI3061" s="17"/>
      <c r="AJ3061" s="17">
        <v>1.8254585763450699E-2</v>
      </c>
      <c r="AK3061" s="17">
        <v>1.1542266696835E-2</v>
      </c>
      <c r="AL3061" s="17">
        <v>1.9198418025871699E-2</v>
      </c>
      <c r="AM3061" s="17">
        <v>0.10431112201812601</v>
      </c>
      <c r="AN3061" s="17">
        <v>9.4266430284242093E-3</v>
      </c>
      <c r="AO3061" s="17"/>
      <c r="AP3061" s="17">
        <v>0</v>
      </c>
      <c r="AQ3061" s="17">
        <v>1.4127659670421001E-2</v>
      </c>
      <c r="AR3061" s="17">
        <v>7.1367614835190496E-2</v>
      </c>
      <c r="AS3061" s="17">
        <v>3.36872055886525E-2</v>
      </c>
      <c r="AT3061" s="17">
        <v>1.69989775157522E-2</v>
      </c>
      <c r="AU3061" s="17"/>
      <c r="AV3061" s="17">
        <v>1.6028728234020701E-2</v>
      </c>
      <c r="AW3061" s="17">
        <v>0</v>
      </c>
      <c r="AX3061" s="17">
        <v>6.4194911252557704E-2</v>
      </c>
      <c r="AY3061" s="17">
        <v>2.0238380132879201E-2</v>
      </c>
      <c r="AZ3061" s="17">
        <v>1.2225578915041699E-2</v>
      </c>
      <c r="BA3061" s="17">
        <v>2.9309934620298201E-2</v>
      </c>
      <c r="BB3061" s="17"/>
      <c r="BC3061" s="17">
        <v>1.17621415462663E-2</v>
      </c>
      <c r="BD3061" s="17">
        <v>1.40676353651224E-2</v>
      </c>
      <c r="BE3061" s="17">
        <v>1.86821076278646E-2</v>
      </c>
      <c r="BF3061" s="17">
        <v>4.1716307970223299E-2</v>
      </c>
      <c r="BG3061" s="17">
        <v>6.2860259790450401E-2</v>
      </c>
    </row>
    <row r="3062" spans="2:59" x14ac:dyDescent="0.35">
      <c r="B3062" t="s">
        <v>598</v>
      </c>
      <c r="C3062" s="17">
        <v>2.6696957986033599E-2</v>
      </c>
      <c r="D3062" s="17">
        <v>4.1167391919590901E-2</v>
      </c>
      <c r="E3062" s="17">
        <v>1.2888629520186099E-2</v>
      </c>
      <c r="F3062" s="17"/>
      <c r="G3062" s="17">
        <v>2.0304220059346199E-2</v>
      </c>
      <c r="H3062" s="17">
        <v>3.5607587523398501E-2</v>
      </c>
      <c r="I3062" s="17">
        <v>3.2943845019940403E-2</v>
      </c>
      <c r="J3062" s="17">
        <v>2.3188985437657302E-2</v>
      </c>
      <c r="K3062" s="17">
        <v>3.1854329237915098E-2</v>
      </c>
      <c r="L3062" s="17">
        <v>1.6266785502451801E-2</v>
      </c>
      <c r="M3062" s="17"/>
      <c r="N3062" s="17">
        <v>1.5710994348843502E-2</v>
      </c>
      <c r="O3062" s="17">
        <v>2.7726616909489799E-2</v>
      </c>
      <c r="P3062" s="17">
        <v>2.82351876401668E-2</v>
      </c>
      <c r="Q3062" s="17">
        <v>3.7057021671160303E-2</v>
      </c>
      <c r="R3062" s="17"/>
      <c r="S3062" s="17">
        <v>3.4702746897899601E-2</v>
      </c>
      <c r="T3062" s="17">
        <v>2.4425804821532299E-2</v>
      </c>
      <c r="U3062" s="17">
        <v>0</v>
      </c>
      <c r="V3062" s="17">
        <v>3.7541342058927799E-2</v>
      </c>
      <c r="W3062" s="17">
        <v>5.0724074595601097E-2</v>
      </c>
      <c r="X3062" s="17">
        <v>4.23691228320121E-2</v>
      </c>
      <c r="Y3062" s="17">
        <v>2.56147779279997E-2</v>
      </c>
      <c r="Z3062" s="17">
        <v>0</v>
      </c>
      <c r="AA3062" s="17">
        <v>3.9578633029546097E-2</v>
      </c>
      <c r="AB3062" s="17">
        <v>1.3369010519037799E-2</v>
      </c>
      <c r="AC3062" s="17">
        <v>1.9917397130289699E-2</v>
      </c>
      <c r="AD3062" s="17">
        <v>0</v>
      </c>
      <c r="AE3062" s="17"/>
      <c r="AF3062" s="17">
        <v>5.5970880515573099E-2</v>
      </c>
      <c r="AG3062" s="17">
        <v>1.24871443516397E-2</v>
      </c>
      <c r="AH3062" s="17">
        <v>1.93930955674032E-2</v>
      </c>
      <c r="AI3062" s="17"/>
      <c r="AJ3062" s="17">
        <v>4.2692640745589698E-2</v>
      </c>
      <c r="AK3062" s="17">
        <v>1.60062070515706E-2</v>
      </c>
      <c r="AL3062" s="17">
        <v>2.5163709575439099E-2</v>
      </c>
      <c r="AM3062" s="17">
        <v>0</v>
      </c>
      <c r="AN3062" s="17">
        <v>2.10509148862945E-2</v>
      </c>
      <c r="AO3062" s="17"/>
      <c r="AP3062" s="17">
        <v>2.6576533579556999E-2</v>
      </c>
      <c r="AQ3062" s="17">
        <v>9.5554965383255301E-3</v>
      </c>
      <c r="AR3062" s="17">
        <v>0</v>
      </c>
      <c r="AS3062" s="17">
        <v>9.0929125864190399E-2</v>
      </c>
      <c r="AT3062" s="17">
        <v>2.4454022681081499E-2</v>
      </c>
      <c r="AU3062" s="17"/>
      <c r="AV3062" s="17">
        <v>1.50185025125228E-2</v>
      </c>
      <c r="AW3062" s="17">
        <v>3.4315580928599203E-2</v>
      </c>
      <c r="AX3062" s="17">
        <v>0</v>
      </c>
      <c r="AY3062" s="17">
        <v>5.6774647638415103E-2</v>
      </c>
      <c r="AZ3062" s="17">
        <v>1.7587209807221799E-2</v>
      </c>
      <c r="BA3062" s="17">
        <v>1.49151996437757E-2</v>
      </c>
      <c r="BB3062" s="17"/>
      <c r="BC3062" s="17">
        <v>1.5350246841298499E-2</v>
      </c>
      <c r="BD3062" s="17">
        <v>5.3824880965285003E-2</v>
      </c>
      <c r="BE3062" s="17">
        <v>1.46620056665362E-2</v>
      </c>
      <c r="BF3062" s="17">
        <v>1.428724293725E-2</v>
      </c>
      <c r="BG3062" s="17">
        <v>0</v>
      </c>
    </row>
    <row r="3063" spans="2:59" x14ac:dyDescent="0.35">
      <c r="B3063" t="s">
        <v>692</v>
      </c>
      <c r="C3063" s="17">
        <v>5.5148221973445398E-2</v>
      </c>
      <c r="D3063" s="17">
        <v>6.1221619511786701E-2</v>
      </c>
      <c r="E3063" s="17">
        <v>4.9566643168873499E-2</v>
      </c>
      <c r="F3063" s="17"/>
      <c r="G3063" s="17">
        <v>4.5846373085103302E-2</v>
      </c>
      <c r="H3063" s="17">
        <v>4.0152095758439699E-2</v>
      </c>
      <c r="I3063" s="17">
        <v>9.6671827234860799E-2</v>
      </c>
      <c r="J3063" s="17">
        <v>4.9372165203328197E-2</v>
      </c>
      <c r="K3063" s="17">
        <v>6.6015369603782806E-2</v>
      </c>
      <c r="L3063" s="17">
        <v>3.70839973242836E-2</v>
      </c>
      <c r="M3063" s="17"/>
      <c r="N3063" s="17">
        <v>4.5644997205084102E-2</v>
      </c>
      <c r="O3063" s="17">
        <v>5.7681751859946402E-2</v>
      </c>
      <c r="P3063" s="17">
        <v>7.0531312781539707E-2</v>
      </c>
      <c r="Q3063" s="17">
        <v>5.0539227231326297E-2</v>
      </c>
      <c r="R3063" s="17"/>
      <c r="S3063" s="17">
        <v>2.8559895383296698E-2</v>
      </c>
      <c r="T3063" s="17">
        <v>3.4870306087986802E-2</v>
      </c>
      <c r="U3063" s="17">
        <v>6.2070115712647603E-2</v>
      </c>
      <c r="V3063" s="17">
        <v>8.14252536294683E-2</v>
      </c>
      <c r="W3063" s="17">
        <v>9.2963975774745106E-2</v>
      </c>
      <c r="X3063" s="17">
        <v>2.1436780421532398E-2</v>
      </c>
      <c r="Y3063" s="17">
        <v>3.6664863720318401E-2</v>
      </c>
      <c r="Z3063" s="17">
        <v>7.55937336121459E-2</v>
      </c>
      <c r="AA3063" s="17">
        <v>0.104014480344995</v>
      </c>
      <c r="AB3063" s="17">
        <v>8.2424831263524206E-2</v>
      </c>
      <c r="AC3063" s="17">
        <v>2.1354349623941601E-2</v>
      </c>
      <c r="AD3063" s="17">
        <v>3.4784932950713901E-2</v>
      </c>
      <c r="AE3063" s="17"/>
      <c r="AF3063" s="17">
        <v>7.9483042260202599E-2</v>
      </c>
      <c r="AG3063" s="17">
        <v>2.4925614375636899E-2</v>
      </c>
      <c r="AH3063" s="17">
        <v>6.9566626291127004E-2</v>
      </c>
      <c r="AI3063" s="17"/>
      <c r="AJ3063" s="17">
        <v>6.6757782364814E-2</v>
      </c>
      <c r="AK3063" s="17">
        <v>4.6811560059938098E-2</v>
      </c>
      <c r="AL3063" s="17">
        <v>0</v>
      </c>
      <c r="AM3063" s="17">
        <v>0</v>
      </c>
      <c r="AN3063" s="17">
        <v>6.21223794388613E-2</v>
      </c>
      <c r="AO3063" s="17"/>
      <c r="AP3063" s="17">
        <v>6.1663140381744301E-2</v>
      </c>
      <c r="AQ3063" s="17">
        <v>4.6493839624723997E-2</v>
      </c>
      <c r="AR3063" s="17">
        <v>0</v>
      </c>
      <c r="AS3063" s="17">
        <v>7.0634884550451305E-2</v>
      </c>
      <c r="AT3063" s="17">
        <v>3.2645686137852001E-2</v>
      </c>
      <c r="AU3063" s="17"/>
      <c r="AV3063" s="17">
        <v>4.9300092592514701E-2</v>
      </c>
      <c r="AW3063" s="17">
        <v>4.12083892970323E-2</v>
      </c>
      <c r="AX3063" s="17">
        <v>1.4723373144783501E-2</v>
      </c>
      <c r="AY3063" s="17">
        <v>0.105519529273002</v>
      </c>
      <c r="AZ3063" s="17">
        <v>6.9014215650222505E-2</v>
      </c>
      <c r="BA3063" s="17">
        <v>1.7251516914674601E-2</v>
      </c>
      <c r="BB3063" s="17"/>
      <c r="BC3063" s="17">
        <v>3.5754990012766497E-2</v>
      </c>
      <c r="BD3063" s="17">
        <v>5.4930890865488802E-2</v>
      </c>
      <c r="BE3063" s="17">
        <v>3.4081965286352101E-2</v>
      </c>
      <c r="BF3063" s="17">
        <v>9.6815510616942504E-2</v>
      </c>
      <c r="BG3063" s="17">
        <v>0</v>
      </c>
    </row>
    <row r="3064" spans="2:59" x14ac:dyDescent="0.35">
      <c r="B3064" t="s">
        <v>691</v>
      </c>
      <c r="C3064" s="17">
        <v>0.137293618789843</v>
      </c>
      <c r="D3064" s="17">
        <v>0.132401663654235</v>
      </c>
      <c r="E3064" s="17">
        <v>0.14016247880984201</v>
      </c>
      <c r="F3064" s="17"/>
      <c r="G3064" s="17">
        <v>0.15543065405499601</v>
      </c>
      <c r="H3064" s="17">
        <v>0.11469641894709499</v>
      </c>
      <c r="I3064" s="17">
        <v>0.14108659984952501</v>
      </c>
      <c r="J3064" s="17">
        <v>0.16340048745125799</v>
      </c>
      <c r="K3064" s="17">
        <v>0.142427640441632</v>
      </c>
      <c r="L3064" s="17">
        <v>0.118711084311844</v>
      </c>
      <c r="M3064" s="17"/>
      <c r="N3064" s="17">
        <v>0.10953153392258901</v>
      </c>
      <c r="O3064" s="17">
        <v>0.119059292010135</v>
      </c>
      <c r="P3064" s="17">
        <v>0.15640623192244499</v>
      </c>
      <c r="Q3064" s="17">
        <v>0.17149237769003001</v>
      </c>
      <c r="R3064" s="17"/>
      <c r="S3064" s="17">
        <v>8.9380967963039806E-2</v>
      </c>
      <c r="T3064" s="17">
        <v>8.4186294178336604E-2</v>
      </c>
      <c r="U3064" s="17">
        <v>0.10379032196982201</v>
      </c>
      <c r="V3064" s="17">
        <v>9.23527112987131E-2</v>
      </c>
      <c r="W3064" s="17">
        <v>0.14857980380476499</v>
      </c>
      <c r="X3064" s="17">
        <v>0.162957414139622</v>
      </c>
      <c r="Y3064" s="17">
        <v>0.25593167137293898</v>
      </c>
      <c r="Z3064" s="17">
        <v>0.217297027120291</v>
      </c>
      <c r="AA3064" s="17">
        <v>0.17430368032166299</v>
      </c>
      <c r="AB3064" s="17">
        <v>0.15639391043011999</v>
      </c>
      <c r="AC3064" s="17">
        <v>0.11702972855084801</v>
      </c>
      <c r="AD3064" s="17">
        <v>0.165742789046676</v>
      </c>
      <c r="AE3064" s="17"/>
      <c r="AF3064" s="17">
        <v>0.12730310057761399</v>
      </c>
      <c r="AG3064" s="17">
        <v>0.14491930866341499</v>
      </c>
      <c r="AH3064" s="17">
        <v>0.12053031406004699</v>
      </c>
      <c r="AI3064" s="17"/>
      <c r="AJ3064" s="17">
        <v>0.15096119528110999</v>
      </c>
      <c r="AK3064" s="17">
        <v>9.7534757425260493E-2</v>
      </c>
      <c r="AL3064" s="17">
        <v>9.2181900964980801E-2</v>
      </c>
      <c r="AM3064" s="17">
        <v>0.27406804268144302</v>
      </c>
      <c r="AN3064" s="17">
        <v>0.151043449553416</v>
      </c>
      <c r="AO3064" s="17"/>
      <c r="AP3064" s="17">
        <v>0.16065425107338399</v>
      </c>
      <c r="AQ3064" s="17">
        <v>0.11107688034740699</v>
      </c>
      <c r="AR3064" s="17">
        <v>0.13502250384118999</v>
      </c>
      <c r="AS3064" s="17">
        <v>0.19236842585678801</v>
      </c>
      <c r="AT3064" s="17">
        <v>0.10853755075855</v>
      </c>
      <c r="AU3064" s="17"/>
      <c r="AV3064" s="17">
        <v>9.6316114781551998E-2</v>
      </c>
      <c r="AW3064" s="17">
        <v>0.16127473886809701</v>
      </c>
      <c r="AX3064" s="17">
        <v>7.2959465856298006E-2</v>
      </c>
      <c r="AY3064" s="17">
        <v>0.17185446150550199</v>
      </c>
      <c r="AZ3064" s="17">
        <v>0.10097573633279899</v>
      </c>
      <c r="BA3064" s="17">
        <v>0.29166141254387201</v>
      </c>
      <c r="BB3064" s="17"/>
      <c r="BC3064" s="17">
        <v>0.118539149776392</v>
      </c>
      <c r="BD3064" s="17">
        <v>0.152894419326604</v>
      </c>
      <c r="BE3064" s="17">
        <v>0.136495856469072</v>
      </c>
      <c r="BF3064" s="17">
        <v>0.12769917690436</v>
      </c>
      <c r="BG3064" s="17">
        <v>7.6867988277258506E-2</v>
      </c>
    </row>
    <row r="3065" spans="2:59" x14ac:dyDescent="0.35">
      <c r="B3065" t="s">
        <v>690</v>
      </c>
      <c r="C3065" s="17">
        <v>0.26879942447334798</v>
      </c>
      <c r="D3065" s="17">
        <v>0.27075489956839199</v>
      </c>
      <c r="E3065" s="17">
        <v>0.268224439084085</v>
      </c>
      <c r="F3065" s="17"/>
      <c r="G3065" s="17">
        <v>0.273683385536589</v>
      </c>
      <c r="H3065" s="17">
        <v>0.26498169954015499</v>
      </c>
      <c r="I3065" s="17">
        <v>0.26577732871604798</v>
      </c>
      <c r="J3065" s="17">
        <v>0.264686659725346</v>
      </c>
      <c r="K3065" s="17">
        <v>0.21228869985625201</v>
      </c>
      <c r="L3065" s="17">
        <v>0.31652100000344502</v>
      </c>
      <c r="M3065" s="17"/>
      <c r="N3065" s="17">
        <v>0.27700997990332299</v>
      </c>
      <c r="O3065" s="17">
        <v>0.29291066691276901</v>
      </c>
      <c r="P3065" s="17">
        <v>0.304857772248389</v>
      </c>
      <c r="Q3065" s="17">
        <v>0.204497299187023</v>
      </c>
      <c r="R3065" s="17"/>
      <c r="S3065" s="17">
        <v>0.27366773304947301</v>
      </c>
      <c r="T3065" s="17">
        <v>0.25247744236748598</v>
      </c>
      <c r="U3065" s="17">
        <v>0.403528851795104</v>
      </c>
      <c r="V3065" s="17">
        <v>0.264802983127089</v>
      </c>
      <c r="W3065" s="17">
        <v>0.35685850680305498</v>
      </c>
      <c r="X3065" s="17">
        <v>0.27769299439524497</v>
      </c>
      <c r="Y3065" s="17">
        <v>0.209552430845906</v>
      </c>
      <c r="Z3065" s="17">
        <v>0.29259865991902101</v>
      </c>
      <c r="AA3065" s="17">
        <v>0.16964666882570201</v>
      </c>
      <c r="AB3065" s="17">
        <v>0.222024971015468</v>
      </c>
      <c r="AC3065" s="17">
        <v>0.31436722244195697</v>
      </c>
      <c r="AD3065" s="17">
        <v>0.26123599210617998</v>
      </c>
      <c r="AE3065" s="17"/>
      <c r="AF3065" s="17">
        <v>0.35779092541920399</v>
      </c>
      <c r="AG3065" s="17">
        <v>0.237226614684348</v>
      </c>
      <c r="AH3065" s="17">
        <v>0.22033952010760499</v>
      </c>
      <c r="AI3065" s="17"/>
      <c r="AJ3065" s="17">
        <v>0.29590978753462999</v>
      </c>
      <c r="AK3065" s="17">
        <v>0.250306329544488</v>
      </c>
      <c r="AL3065" s="17">
        <v>0.33546240005834699</v>
      </c>
      <c r="AM3065" s="17">
        <v>0.18988689260396399</v>
      </c>
      <c r="AN3065" s="17">
        <v>0.22416032596174601</v>
      </c>
      <c r="AO3065" s="17"/>
      <c r="AP3065" s="17">
        <v>0.338205863213136</v>
      </c>
      <c r="AQ3065" s="17">
        <v>0.23547844387481701</v>
      </c>
      <c r="AR3065" s="17">
        <v>0.23201110794312799</v>
      </c>
      <c r="AS3065" s="17">
        <v>0.31314894151977102</v>
      </c>
      <c r="AT3065" s="17">
        <v>0.29210055117630301</v>
      </c>
      <c r="AU3065" s="17"/>
      <c r="AV3065" s="17">
        <v>0.23120692040059801</v>
      </c>
      <c r="AW3065" s="17">
        <v>0.32681675524035397</v>
      </c>
      <c r="AX3065" s="17">
        <v>0.24719619657347899</v>
      </c>
      <c r="AY3065" s="17">
        <v>0.30541623045202898</v>
      </c>
      <c r="AZ3065" s="17">
        <v>0.321941189112259</v>
      </c>
      <c r="BA3065" s="17">
        <v>0.15335159842457999</v>
      </c>
      <c r="BB3065" s="17"/>
      <c r="BC3065" s="17">
        <v>0.306576181231765</v>
      </c>
      <c r="BD3065" s="17">
        <v>0.30023202442321001</v>
      </c>
      <c r="BE3065" s="17">
        <v>0.25441500903977599</v>
      </c>
      <c r="BF3065" s="17">
        <v>0.192524860370446</v>
      </c>
      <c r="BG3065" s="17">
        <v>0.31461564814654802</v>
      </c>
    </row>
    <row r="3066" spans="2:59" x14ac:dyDescent="0.35">
      <c r="B3066" t="s">
        <v>689</v>
      </c>
      <c r="C3066" s="17">
        <v>0.23161947931951599</v>
      </c>
      <c r="D3066" s="17">
        <v>0.24584948751545099</v>
      </c>
      <c r="E3066" s="17">
        <v>0.21904034607380099</v>
      </c>
      <c r="F3066" s="17"/>
      <c r="G3066" s="17">
        <v>0.26200477214443602</v>
      </c>
      <c r="H3066" s="17">
        <v>0.24020002394617801</v>
      </c>
      <c r="I3066" s="17">
        <v>0.17546266130983701</v>
      </c>
      <c r="J3066" s="17">
        <v>0.26995283675058701</v>
      </c>
      <c r="K3066" s="17">
        <v>0.25802978409196897</v>
      </c>
      <c r="L3066" s="17">
        <v>0.20072490753761901</v>
      </c>
      <c r="M3066" s="17"/>
      <c r="N3066" s="17">
        <v>0.200623933579613</v>
      </c>
      <c r="O3066" s="17">
        <v>0.27202912153326902</v>
      </c>
      <c r="P3066" s="17">
        <v>0.190990958364958</v>
      </c>
      <c r="Q3066" s="17">
        <v>0.26131477466513903</v>
      </c>
      <c r="R3066" s="17"/>
      <c r="S3066" s="17">
        <v>0.25022957316857602</v>
      </c>
      <c r="T3066" s="17">
        <v>0.34475028351109699</v>
      </c>
      <c r="U3066" s="17">
        <v>0.16891492063500499</v>
      </c>
      <c r="V3066" s="17">
        <v>0.20768928270028</v>
      </c>
      <c r="W3066" s="17">
        <v>0.24170292845099001</v>
      </c>
      <c r="X3066" s="17">
        <v>0.22767550327194599</v>
      </c>
      <c r="Y3066" s="17">
        <v>0.25176318830156902</v>
      </c>
      <c r="Z3066" s="17">
        <v>0.16155976551287801</v>
      </c>
      <c r="AA3066" s="17">
        <v>0.186286716749235</v>
      </c>
      <c r="AB3066" s="17">
        <v>0.188912079098396</v>
      </c>
      <c r="AC3066" s="17">
        <v>0.17978924045312</v>
      </c>
      <c r="AD3066" s="17">
        <v>0.29152269001006897</v>
      </c>
      <c r="AE3066" s="17"/>
      <c r="AF3066" s="17">
        <v>0.16931577856539901</v>
      </c>
      <c r="AG3066" s="17">
        <v>0.27454323096470501</v>
      </c>
      <c r="AH3066" s="17">
        <v>0.242587436387984</v>
      </c>
      <c r="AI3066" s="17"/>
      <c r="AJ3066" s="17">
        <v>0.214945317885712</v>
      </c>
      <c r="AK3066" s="17">
        <v>0.28492001193460897</v>
      </c>
      <c r="AL3066" s="17">
        <v>0.22062672528912899</v>
      </c>
      <c r="AM3066" s="17">
        <v>0.35447082601298002</v>
      </c>
      <c r="AN3066" s="17">
        <v>0.246218998481434</v>
      </c>
      <c r="AO3066" s="17"/>
      <c r="AP3066" s="17">
        <v>0.175011536690203</v>
      </c>
      <c r="AQ3066" s="17">
        <v>0.28769690845707802</v>
      </c>
      <c r="AR3066" s="17">
        <v>0.20100001569220199</v>
      </c>
      <c r="AS3066" s="17">
        <v>0.18680430377044799</v>
      </c>
      <c r="AT3066" s="17">
        <v>0.27265795190926301</v>
      </c>
      <c r="AU3066" s="17"/>
      <c r="AV3066" s="17">
        <v>0.28012531298138799</v>
      </c>
      <c r="AW3066" s="17">
        <v>0.217980625838227</v>
      </c>
      <c r="AX3066" s="17">
        <v>0.29641571251888899</v>
      </c>
      <c r="AY3066" s="17">
        <v>0.16639655423244401</v>
      </c>
      <c r="AZ3066" s="17">
        <v>0.20303983448714</v>
      </c>
      <c r="BA3066" s="17">
        <v>0.26233082087415499</v>
      </c>
      <c r="BB3066" s="17"/>
      <c r="BC3066" s="17">
        <v>0.222406698290878</v>
      </c>
      <c r="BD3066" s="17">
        <v>0.25368421696601701</v>
      </c>
      <c r="BE3066" s="17">
        <v>0.24373750828259599</v>
      </c>
      <c r="BF3066" s="17">
        <v>0.20866175778530799</v>
      </c>
      <c r="BG3066" s="17">
        <v>0.13443565512837</v>
      </c>
    </row>
    <row r="3067" spans="2:59" x14ac:dyDescent="0.35">
      <c r="B3067" t="s">
        <v>803</v>
      </c>
      <c r="C3067" s="17">
        <v>0.22512228695662301</v>
      </c>
      <c r="D3067" s="17">
        <v>0.21901618106207801</v>
      </c>
      <c r="E3067" s="17">
        <v>0.23209979393010499</v>
      </c>
      <c r="F3067" s="17"/>
      <c r="G3067" s="17">
        <v>0.20009775036022501</v>
      </c>
      <c r="H3067" s="17">
        <v>0.26896223100472599</v>
      </c>
      <c r="I3067" s="17">
        <v>0.23874129112050399</v>
      </c>
      <c r="J3067" s="17">
        <v>0.184249450002199</v>
      </c>
      <c r="K3067" s="17">
        <v>0.19966150018412901</v>
      </c>
      <c r="L3067" s="17">
        <v>0.24054594013508401</v>
      </c>
      <c r="M3067" s="17"/>
      <c r="N3067" s="17">
        <v>0.317204412361004</v>
      </c>
      <c r="O3067" s="17">
        <v>0.18724555948247301</v>
      </c>
      <c r="P3067" s="17">
        <v>0.161651079724699</v>
      </c>
      <c r="Q3067" s="17">
        <v>0.21057307325650601</v>
      </c>
      <c r="R3067" s="17"/>
      <c r="S3067" s="17">
        <v>0.27270305681542401</v>
      </c>
      <c r="T3067" s="17">
        <v>0.22071697579993099</v>
      </c>
      <c r="U3067" s="17">
        <v>0.20553043026176099</v>
      </c>
      <c r="V3067" s="17">
        <v>0.24215569057488401</v>
      </c>
      <c r="W3067" s="17">
        <v>8.7132733216418901E-2</v>
      </c>
      <c r="X3067" s="17">
        <v>0.224895476697451</v>
      </c>
      <c r="Y3067" s="17">
        <v>0.19048725756157001</v>
      </c>
      <c r="Z3067" s="17">
        <v>0.202477201949083</v>
      </c>
      <c r="AA3067" s="17">
        <v>0.26862799695046602</v>
      </c>
      <c r="AB3067" s="17">
        <v>0.23928832682579099</v>
      </c>
      <c r="AC3067" s="17">
        <v>0.26148854452891601</v>
      </c>
      <c r="AD3067" s="17">
        <v>0.17942711001390399</v>
      </c>
      <c r="AE3067" s="17"/>
      <c r="AF3067" s="17">
        <v>0.15183329754504599</v>
      </c>
      <c r="AG3067" s="17">
        <v>0.25133252249442301</v>
      </c>
      <c r="AH3067" s="17">
        <v>0.25440132968798801</v>
      </c>
      <c r="AI3067" s="17"/>
      <c r="AJ3067" s="17">
        <v>0.18733425785779301</v>
      </c>
      <c r="AK3067" s="17">
        <v>0.27024535976639902</v>
      </c>
      <c r="AL3067" s="17">
        <v>0.30736684608623199</v>
      </c>
      <c r="AM3067" s="17">
        <v>7.7263116683486593E-2</v>
      </c>
      <c r="AN3067" s="17">
        <v>0.19769034861999399</v>
      </c>
      <c r="AO3067" s="17"/>
      <c r="AP3067" s="17">
        <v>0.210531349016746</v>
      </c>
      <c r="AQ3067" s="17">
        <v>0.25873156309209699</v>
      </c>
      <c r="AR3067" s="17">
        <v>0.31556631634034299</v>
      </c>
      <c r="AS3067" s="17">
        <v>8.0994602269969102E-2</v>
      </c>
      <c r="AT3067" s="17">
        <v>0.22154589173320399</v>
      </c>
      <c r="AU3067" s="17"/>
      <c r="AV3067" s="17">
        <v>0.28042589071839702</v>
      </c>
      <c r="AW3067" s="17">
        <v>0.18837188376326899</v>
      </c>
      <c r="AX3067" s="17">
        <v>0.29054875952508702</v>
      </c>
      <c r="AY3067" s="17">
        <v>0.13777717150119501</v>
      </c>
      <c r="AZ3067" s="17">
        <v>0.25287849477770902</v>
      </c>
      <c r="BA3067" s="17">
        <v>0.16155145392599701</v>
      </c>
      <c r="BB3067" s="17"/>
      <c r="BC3067" s="17">
        <v>0.22680339965788801</v>
      </c>
      <c r="BD3067" s="17">
        <v>0.13970163146597001</v>
      </c>
      <c r="BE3067" s="17">
        <v>0.268081863845478</v>
      </c>
      <c r="BF3067" s="17">
        <v>0.28455568873164</v>
      </c>
      <c r="BG3067" s="17">
        <v>0.41122044865737301</v>
      </c>
    </row>
    <row r="3068" spans="2:59" x14ac:dyDescent="0.35">
      <c r="B3068" t="s">
        <v>100</v>
      </c>
      <c r="C3068" s="17">
        <v>3.7275566077027297E-2</v>
      </c>
      <c r="D3068" s="17">
        <v>1.3039318341484999E-2</v>
      </c>
      <c r="E3068" s="17">
        <v>6.0802011771171803E-2</v>
      </c>
      <c r="F3068" s="17"/>
      <c r="G3068" s="17">
        <v>4.2632844759303901E-2</v>
      </c>
      <c r="H3068" s="17">
        <v>1.8278529377667399E-2</v>
      </c>
      <c r="I3068" s="17">
        <v>2.5970531848335299E-2</v>
      </c>
      <c r="J3068" s="17">
        <v>3.7529319954847602E-2</v>
      </c>
      <c r="K3068" s="17">
        <v>5.4762876343790803E-2</v>
      </c>
      <c r="L3068" s="17">
        <v>4.8120590851938302E-2</v>
      </c>
      <c r="M3068" s="17"/>
      <c r="N3068" s="17">
        <v>1.5618455655885301E-2</v>
      </c>
      <c r="O3068" s="17">
        <v>3.7374905678118103E-2</v>
      </c>
      <c r="P3068" s="17">
        <v>6.0581602070402099E-2</v>
      </c>
      <c r="Q3068" s="17">
        <v>4.2440773237841602E-2</v>
      </c>
      <c r="R3068" s="17"/>
      <c r="S3068" s="17">
        <v>2.9124416819002099E-2</v>
      </c>
      <c r="T3068" s="17">
        <v>2.0764913693662599E-2</v>
      </c>
      <c r="U3068" s="17">
        <v>3.9010061022522802E-2</v>
      </c>
      <c r="V3068" s="17">
        <v>3.6610069013545E-2</v>
      </c>
      <c r="W3068" s="17">
        <v>2.2037977354424601E-2</v>
      </c>
      <c r="X3068" s="17">
        <v>4.29727082421918E-2</v>
      </c>
      <c r="Y3068" s="17">
        <v>1.3426427015793401E-2</v>
      </c>
      <c r="Z3068" s="17">
        <v>2.5992386972574399E-2</v>
      </c>
      <c r="AA3068" s="17">
        <v>2.9292453607344199E-2</v>
      </c>
      <c r="AB3068" s="17">
        <v>6.6743322351927994E-2</v>
      </c>
      <c r="AC3068" s="17">
        <v>8.6053517270926305E-2</v>
      </c>
      <c r="AD3068" s="17">
        <v>6.7286485872456697E-2</v>
      </c>
      <c r="AE3068" s="17"/>
      <c r="AF3068" s="17">
        <v>3.2282784343127598E-2</v>
      </c>
      <c r="AG3068" s="17">
        <v>3.0941221700894601E-2</v>
      </c>
      <c r="AH3068" s="17">
        <v>7.3181677897845104E-2</v>
      </c>
      <c r="AI3068" s="17"/>
      <c r="AJ3068" s="17">
        <v>2.3144432566901501E-2</v>
      </c>
      <c r="AK3068" s="17">
        <v>2.2633507520899598E-2</v>
      </c>
      <c r="AL3068" s="17">
        <v>0</v>
      </c>
      <c r="AM3068" s="17">
        <v>0</v>
      </c>
      <c r="AN3068" s="17">
        <v>8.8286940029830105E-2</v>
      </c>
      <c r="AO3068" s="17"/>
      <c r="AP3068" s="17">
        <v>2.7357326045229599E-2</v>
      </c>
      <c r="AQ3068" s="17">
        <v>3.6839208395129198E-2</v>
      </c>
      <c r="AR3068" s="17">
        <v>4.5032441347946102E-2</v>
      </c>
      <c r="AS3068" s="17">
        <v>3.1432510579729803E-2</v>
      </c>
      <c r="AT3068" s="17">
        <v>3.1059368087995101E-2</v>
      </c>
      <c r="AU3068" s="17"/>
      <c r="AV3068" s="17">
        <v>3.1578437779006298E-2</v>
      </c>
      <c r="AW3068" s="17">
        <v>3.00320260644205E-2</v>
      </c>
      <c r="AX3068" s="17">
        <v>1.3961581128905399E-2</v>
      </c>
      <c r="AY3068" s="17">
        <v>3.6023025264533902E-2</v>
      </c>
      <c r="AZ3068" s="17">
        <v>2.2337740917607599E-2</v>
      </c>
      <c r="BA3068" s="17">
        <v>6.9628063052646294E-2</v>
      </c>
      <c r="BB3068" s="17"/>
      <c r="BC3068" s="17">
        <v>6.2807192642745799E-2</v>
      </c>
      <c r="BD3068" s="17">
        <v>3.06643006223031E-2</v>
      </c>
      <c r="BE3068" s="17">
        <v>2.9843683782325801E-2</v>
      </c>
      <c r="BF3068" s="17">
        <v>3.3739454683830099E-2</v>
      </c>
      <c r="BG3068" s="17">
        <v>0</v>
      </c>
    </row>
    <row r="3069" spans="2:59" x14ac:dyDescent="0.35">
      <c r="C3069" s="17"/>
      <c r="D3069" s="17"/>
      <c r="E3069" s="17"/>
      <c r="F3069" s="17"/>
      <c r="G3069" s="17"/>
      <c r="H3069" s="17"/>
      <c r="I3069" s="17"/>
      <c r="J3069" s="17"/>
      <c r="K3069" s="17"/>
      <c r="L3069" s="17"/>
      <c r="M3069" s="17"/>
      <c r="N3069" s="17"/>
      <c r="O3069" s="17"/>
      <c r="P3069" s="17"/>
      <c r="Q3069" s="17"/>
      <c r="R3069" s="17"/>
      <c r="S3069" s="17"/>
      <c r="T3069" s="17"/>
      <c r="U3069" s="17"/>
      <c r="V3069" s="17"/>
      <c r="W3069" s="17"/>
      <c r="X3069" s="17"/>
      <c r="Y3069" s="17"/>
      <c r="Z3069" s="17"/>
      <c r="AA3069" s="17"/>
      <c r="AB3069" s="17"/>
      <c r="AC3069" s="17"/>
      <c r="AD3069" s="17"/>
      <c r="AE3069" s="17"/>
      <c r="AF3069" s="17"/>
      <c r="AG3069" s="17"/>
      <c r="AH3069" s="17"/>
      <c r="AI3069" s="17"/>
      <c r="AJ3069" s="17"/>
      <c r="AK3069" s="17"/>
      <c r="AL3069" s="17"/>
      <c r="AM3069" s="17"/>
      <c r="AN3069" s="17"/>
      <c r="AO3069" s="17"/>
      <c r="AP3069" s="17"/>
      <c r="AQ3069" s="17"/>
      <c r="AR3069" s="17"/>
      <c r="AS3069" s="17"/>
      <c r="AT3069" s="17"/>
      <c r="AU3069" s="17"/>
      <c r="AV3069" s="17"/>
      <c r="AW3069" s="17"/>
      <c r="AX3069" s="17"/>
      <c r="AY3069" s="17"/>
      <c r="AZ3069" s="17"/>
      <c r="BA3069" s="17"/>
      <c r="BB3069" s="17"/>
      <c r="BC3069" s="17"/>
      <c r="BD3069" s="17"/>
      <c r="BE3069" s="17"/>
      <c r="BF3069" s="17"/>
      <c r="BG3069" s="17"/>
    </row>
    <row r="3070" spans="2:59" x14ac:dyDescent="0.35">
      <c r="B3070" s="6" t="s">
        <v>833</v>
      </c>
      <c r="C3070" s="17"/>
      <c r="D3070" s="17"/>
      <c r="E3070" s="17"/>
      <c r="F3070" s="17"/>
      <c r="G3070" s="17"/>
      <c r="H3070" s="17"/>
      <c r="I3070" s="17"/>
      <c r="J3070" s="17"/>
      <c r="K3070" s="17"/>
      <c r="L3070" s="17"/>
      <c r="M3070" s="17"/>
      <c r="N3070" s="17"/>
      <c r="O3070" s="17"/>
      <c r="P3070" s="17"/>
      <c r="Q3070" s="17"/>
      <c r="R3070" s="17"/>
      <c r="S3070" s="17"/>
      <c r="T3070" s="17"/>
      <c r="U3070" s="17"/>
      <c r="V3070" s="17"/>
      <c r="W3070" s="17"/>
      <c r="X3070" s="17"/>
      <c r="Y3070" s="17"/>
      <c r="Z3070" s="17"/>
      <c r="AA3070" s="17"/>
      <c r="AB3070" s="17"/>
      <c r="AC3070" s="17"/>
      <c r="AD3070" s="17"/>
      <c r="AE3070" s="17"/>
      <c r="AF3070" s="17"/>
      <c r="AG3070" s="17"/>
      <c r="AH3070" s="17"/>
      <c r="AI3070" s="17"/>
      <c r="AJ3070" s="17"/>
      <c r="AK3070" s="17"/>
      <c r="AL3070" s="17"/>
      <c r="AM3070" s="17"/>
      <c r="AN3070" s="17"/>
      <c r="AO3070" s="17"/>
      <c r="AP3070" s="17"/>
      <c r="AQ3070" s="17"/>
      <c r="AR3070" s="17"/>
      <c r="AS3070" s="17"/>
      <c r="AT3070" s="17"/>
      <c r="AU3070" s="17"/>
      <c r="AV3070" s="17"/>
      <c r="AW3070" s="17"/>
      <c r="AX3070" s="17"/>
      <c r="AY3070" s="17"/>
      <c r="AZ3070" s="17"/>
      <c r="BA3070" s="17"/>
      <c r="BB3070" s="17"/>
      <c r="BC3070" s="17"/>
      <c r="BD3070" s="17"/>
      <c r="BE3070" s="17"/>
      <c r="BF3070" s="17"/>
      <c r="BG3070" s="17"/>
    </row>
    <row r="3071" spans="2:59" x14ac:dyDescent="0.35">
      <c r="B3071" s="24" t="s">
        <v>724</v>
      </c>
      <c r="C3071" s="17"/>
      <c r="D3071" s="17"/>
      <c r="E3071" s="17"/>
      <c r="F3071" s="17"/>
      <c r="G3071" s="17"/>
      <c r="H3071" s="17"/>
      <c r="I3071" s="17"/>
      <c r="J3071" s="17"/>
      <c r="K3071" s="17"/>
      <c r="L3071" s="17"/>
      <c r="M3071" s="17"/>
      <c r="N3071" s="17"/>
      <c r="O3071" s="17"/>
      <c r="P3071" s="17"/>
      <c r="Q3071" s="17"/>
      <c r="R3071" s="17"/>
      <c r="S3071" s="17"/>
      <c r="T3071" s="17"/>
      <c r="U3071" s="17"/>
      <c r="V3071" s="17"/>
      <c r="W3071" s="17"/>
      <c r="X3071" s="17"/>
      <c r="Y3071" s="17"/>
      <c r="Z3071" s="17"/>
      <c r="AA3071" s="17"/>
      <c r="AB3071" s="17"/>
      <c r="AC3071" s="17"/>
      <c r="AD3071" s="17"/>
      <c r="AE3071" s="17"/>
      <c r="AF3071" s="17"/>
      <c r="AG3071" s="17"/>
      <c r="AH3071" s="17"/>
      <c r="AI3071" s="17"/>
      <c r="AJ3071" s="17"/>
      <c r="AK3071" s="17"/>
      <c r="AL3071" s="17"/>
      <c r="AM3071" s="17"/>
      <c r="AN3071" s="17"/>
      <c r="AO3071" s="17"/>
      <c r="AP3071" s="17"/>
      <c r="AQ3071" s="17"/>
      <c r="AR3071" s="17"/>
      <c r="AS3071" s="17"/>
      <c r="AT3071" s="17"/>
      <c r="AU3071" s="17"/>
      <c r="AV3071" s="17"/>
      <c r="AW3071" s="17"/>
      <c r="AX3071" s="17"/>
      <c r="AY3071" s="17"/>
      <c r="AZ3071" s="17"/>
      <c r="BA3071" s="17"/>
      <c r="BB3071" s="17"/>
      <c r="BC3071" s="17"/>
      <c r="BD3071" s="17"/>
      <c r="BE3071" s="17"/>
      <c r="BF3071" s="17"/>
      <c r="BG3071" s="17"/>
    </row>
    <row r="3072" spans="2:59" x14ac:dyDescent="0.35">
      <c r="B3072" t="s">
        <v>802</v>
      </c>
      <c r="C3072" s="17">
        <v>1.45204216333919E-2</v>
      </c>
      <c r="D3072" s="17">
        <v>1.43234847598746E-2</v>
      </c>
      <c r="E3072" s="17">
        <v>1.2424145390800801E-2</v>
      </c>
      <c r="F3072" s="17"/>
      <c r="G3072" s="17">
        <v>9.4148250737725696E-3</v>
      </c>
      <c r="H3072" s="17">
        <v>1.51337319915085E-2</v>
      </c>
      <c r="I3072" s="17">
        <v>3.0250702818145798E-2</v>
      </c>
      <c r="J3072" s="17">
        <v>0</v>
      </c>
      <c r="K3072" s="17">
        <v>2.68673793556383E-2</v>
      </c>
      <c r="L3072" s="17">
        <v>6.8374121053051597E-3</v>
      </c>
      <c r="M3072" s="17"/>
      <c r="N3072" s="17">
        <v>1.73535094981127E-2</v>
      </c>
      <c r="O3072" s="17">
        <v>5.9720856138010502E-3</v>
      </c>
      <c r="P3072" s="17">
        <v>1.2256365835774099E-2</v>
      </c>
      <c r="Q3072" s="17">
        <v>2.1754260184157201E-2</v>
      </c>
      <c r="R3072" s="17"/>
      <c r="S3072" s="17">
        <v>9.5563765392356493E-3</v>
      </c>
      <c r="T3072" s="17">
        <v>1.7807979539968901E-2</v>
      </c>
      <c r="U3072" s="17">
        <v>0</v>
      </c>
      <c r="V3072" s="17">
        <v>1.8459663987960201E-2</v>
      </c>
      <c r="W3072" s="17">
        <v>0</v>
      </c>
      <c r="X3072" s="17">
        <v>0</v>
      </c>
      <c r="Y3072" s="17">
        <v>1.6158744318273102E-2</v>
      </c>
      <c r="Z3072" s="17">
        <v>2.4481224914007199E-2</v>
      </c>
      <c r="AA3072" s="17">
        <v>4.0478444351254098E-2</v>
      </c>
      <c r="AB3072" s="17">
        <v>3.08435484957338E-2</v>
      </c>
      <c r="AC3072" s="17">
        <v>0</v>
      </c>
      <c r="AD3072" s="17">
        <v>0</v>
      </c>
      <c r="AE3072" s="17"/>
      <c r="AF3072" s="17">
        <v>1.3085925170664099E-2</v>
      </c>
      <c r="AG3072" s="17">
        <v>2.26024818364957E-2</v>
      </c>
      <c r="AH3072" s="17">
        <v>7.6425033998069603E-3</v>
      </c>
      <c r="AI3072" s="17"/>
      <c r="AJ3072" s="17">
        <v>4.8130371261065497E-3</v>
      </c>
      <c r="AK3072" s="17">
        <v>1.8922176510213499E-2</v>
      </c>
      <c r="AL3072" s="17">
        <v>1.9198418025871699E-2</v>
      </c>
      <c r="AM3072" s="17">
        <v>0.10431112201812601</v>
      </c>
      <c r="AN3072" s="17">
        <v>9.4266430284242093E-3</v>
      </c>
      <c r="AO3072" s="17"/>
      <c r="AP3072" s="17">
        <v>0</v>
      </c>
      <c r="AQ3072" s="17">
        <v>1.65491451448503E-2</v>
      </c>
      <c r="AR3072" s="17">
        <v>4.0642742904622699E-2</v>
      </c>
      <c r="AS3072" s="17">
        <v>1.3252574039404399E-2</v>
      </c>
      <c r="AT3072" s="17">
        <v>1.69989775157522E-2</v>
      </c>
      <c r="AU3072" s="17"/>
      <c r="AV3072" s="17">
        <v>2.29532415629633E-2</v>
      </c>
      <c r="AW3072" s="17">
        <v>0</v>
      </c>
      <c r="AX3072" s="17">
        <v>3.06413959711705E-2</v>
      </c>
      <c r="AY3072" s="17">
        <v>1.15862862706322E-2</v>
      </c>
      <c r="AZ3072" s="17">
        <v>1.2225578915041699E-2</v>
      </c>
      <c r="BA3072" s="17">
        <v>1.38438713468714E-2</v>
      </c>
      <c r="BB3072" s="17"/>
      <c r="BC3072" s="17">
        <v>0</v>
      </c>
      <c r="BD3072" s="17">
        <v>1.6972438597033099E-2</v>
      </c>
      <c r="BE3072" s="17">
        <v>2.3090749688178199E-2</v>
      </c>
      <c r="BF3072" s="17">
        <v>1.23582784528635E-2</v>
      </c>
      <c r="BG3072" s="17">
        <v>6.2860259790450401E-2</v>
      </c>
    </row>
    <row r="3073" spans="2:59" x14ac:dyDescent="0.35">
      <c r="B3073" t="s">
        <v>598</v>
      </c>
      <c r="C3073" s="17">
        <v>3.6500666493531897E-2</v>
      </c>
      <c r="D3073" s="17">
        <v>3.2072636000011701E-2</v>
      </c>
      <c r="E3073" s="17">
        <v>4.0943553589940798E-2</v>
      </c>
      <c r="F3073" s="17"/>
      <c r="G3073" s="17">
        <v>5.0945034442212003E-2</v>
      </c>
      <c r="H3073" s="17">
        <v>5.1699195252263498E-2</v>
      </c>
      <c r="I3073" s="17">
        <v>5.1415387500181903E-2</v>
      </c>
      <c r="J3073" s="17">
        <v>1.5474114062529199E-2</v>
      </c>
      <c r="K3073" s="17">
        <v>2.7870738362327799E-2</v>
      </c>
      <c r="L3073" s="17">
        <v>2.41437335242639E-2</v>
      </c>
      <c r="M3073" s="17"/>
      <c r="N3073" s="17">
        <v>1.60621445786867E-2</v>
      </c>
      <c r="O3073" s="17">
        <v>3.4142438955537403E-2</v>
      </c>
      <c r="P3073" s="17">
        <v>4.27499940943065E-2</v>
      </c>
      <c r="Q3073" s="17">
        <v>5.7194960173478401E-2</v>
      </c>
      <c r="R3073" s="17"/>
      <c r="S3073" s="17">
        <v>3.1003809568622101E-2</v>
      </c>
      <c r="T3073" s="17">
        <v>3.6768272596626302E-2</v>
      </c>
      <c r="U3073" s="17">
        <v>0</v>
      </c>
      <c r="V3073" s="17">
        <v>7.9431280649056996E-2</v>
      </c>
      <c r="W3073" s="17">
        <v>3.19474479442836E-2</v>
      </c>
      <c r="X3073" s="17">
        <v>4.3000446573076501E-2</v>
      </c>
      <c r="Y3073" s="17">
        <v>0</v>
      </c>
      <c r="Z3073" s="17">
        <v>2.89385702480504E-2</v>
      </c>
      <c r="AA3073" s="17">
        <v>7.4479769910975699E-2</v>
      </c>
      <c r="AB3073" s="17">
        <v>3.0369460687263199E-2</v>
      </c>
      <c r="AC3073" s="17">
        <v>4.3070095942517803E-2</v>
      </c>
      <c r="AD3073" s="17">
        <v>0</v>
      </c>
      <c r="AE3073" s="17"/>
      <c r="AF3073" s="17">
        <v>4.1991203860005599E-2</v>
      </c>
      <c r="AG3073" s="17">
        <v>2.2794377787620002E-2</v>
      </c>
      <c r="AH3073" s="17">
        <v>3.0534197314946599E-2</v>
      </c>
      <c r="AI3073" s="17"/>
      <c r="AJ3073" s="17">
        <v>3.0173295697792601E-2</v>
      </c>
      <c r="AK3073" s="17">
        <v>4.8703197843967302E-2</v>
      </c>
      <c r="AL3073" s="17">
        <v>0</v>
      </c>
      <c r="AM3073" s="17">
        <v>0</v>
      </c>
      <c r="AN3073" s="17">
        <v>4.2642644269496197E-2</v>
      </c>
      <c r="AO3073" s="17"/>
      <c r="AP3073" s="17">
        <v>1.52660159554424E-2</v>
      </c>
      <c r="AQ3073" s="17">
        <v>2.62031112069505E-2</v>
      </c>
      <c r="AR3073" s="17">
        <v>1.8162419681944202E-2</v>
      </c>
      <c r="AS3073" s="17">
        <v>5.8485849115138502E-2</v>
      </c>
      <c r="AT3073" s="17">
        <v>3.2645686137852001E-2</v>
      </c>
      <c r="AU3073" s="17"/>
      <c r="AV3073" s="17">
        <v>2.5895535887204099E-2</v>
      </c>
      <c r="AW3073" s="17">
        <v>3.0254668503309001E-2</v>
      </c>
      <c r="AX3073" s="17">
        <v>1.9834518032238999E-2</v>
      </c>
      <c r="AY3073" s="17">
        <v>3.1590682153645702E-2</v>
      </c>
      <c r="AZ3073" s="17">
        <v>6.8301996180046301E-2</v>
      </c>
      <c r="BA3073" s="17">
        <v>8.0394099355618504E-2</v>
      </c>
      <c r="BB3073" s="17"/>
      <c r="BC3073" s="17">
        <v>3.6140557408160301E-2</v>
      </c>
      <c r="BD3073" s="17">
        <v>6.2788437920841697E-2</v>
      </c>
      <c r="BE3073" s="17">
        <v>2.1424056162196999E-2</v>
      </c>
      <c r="BF3073" s="17">
        <v>4.1726132629490702E-2</v>
      </c>
      <c r="BG3073" s="17">
        <v>0</v>
      </c>
    </row>
    <row r="3074" spans="2:59" x14ac:dyDescent="0.35">
      <c r="B3074" t="s">
        <v>692</v>
      </c>
      <c r="C3074" s="17">
        <v>6.1641415973937103E-2</v>
      </c>
      <c r="D3074" s="17">
        <v>7.0267773345592296E-2</v>
      </c>
      <c r="E3074" s="17">
        <v>5.3632370745012599E-2</v>
      </c>
      <c r="F3074" s="17"/>
      <c r="G3074" s="17">
        <v>0.118051253974553</v>
      </c>
      <c r="H3074" s="17">
        <v>3.91150996636659E-2</v>
      </c>
      <c r="I3074" s="17">
        <v>8.9043509707944599E-2</v>
      </c>
      <c r="J3074" s="17">
        <v>4.4906048617553998E-2</v>
      </c>
      <c r="K3074" s="17">
        <v>4.0746644360385997E-2</v>
      </c>
      <c r="L3074" s="17">
        <v>5.3053397673073398E-2</v>
      </c>
      <c r="M3074" s="17"/>
      <c r="N3074" s="17">
        <v>5.1474231168880599E-2</v>
      </c>
      <c r="O3074" s="17">
        <v>7.88898990343741E-2</v>
      </c>
      <c r="P3074" s="17">
        <v>7.3471028586830203E-2</v>
      </c>
      <c r="Q3074" s="17">
        <v>4.6030576448527198E-2</v>
      </c>
      <c r="R3074" s="17"/>
      <c r="S3074" s="17">
        <v>6.1902956258351398E-2</v>
      </c>
      <c r="T3074" s="17">
        <v>4.3930188584195E-2</v>
      </c>
      <c r="U3074" s="17">
        <v>8.2245587208009896E-2</v>
      </c>
      <c r="V3074" s="17">
        <v>3.8534848652634603E-2</v>
      </c>
      <c r="W3074" s="17">
        <v>2.2835312563966301E-2</v>
      </c>
      <c r="X3074" s="17">
        <v>0.161665498720758</v>
      </c>
      <c r="Y3074" s="17">
        <v>1.9346218346060901E-2</v>
      </c>
      <c r="Z3074" s="17">
        <v>7.4426693919929801E-2</v>
      </c>
      <c r="AA3074" s="17">
        <v>9.8454353733315403E-2</v>
      </c>
      <c r="AB3074" s="17">
        <v>2.7982315506488501E-2</v>
      </c>
      <c r="AC3074" s="17">
        <v>3.8835566108986398E-2</v>
      </c>
      <c r="AD3074" s="17">
        <v>6.9367093686125703E-2</v>
      </c>
      <c r="AE3074" s="17"/>
      <c r="AF3074" s="17">
        <v>7.7370390322812302E-2</v>
      </c>
      <c r="AG3074" s="17">
        <v>5.0476378902423E-2</v>
      </c>
      <c r="AH3074" s="17">
        <v>8.1526400069677103E-3</v>
      </c>
      <c r="AI3074" s="17"/>
      <c r="AJ3074" s="17">
        <v>6.3824893586645101E-2</v>
      </c>
      <c r="AK3074" s="17">
        <v>5.4156742902543499E-2</v>
      </c>
      <c r="AL3074" s="17">
        <v>0.12324429233822499</v>
      </c>
      <c r="AM3074" s="17">
        <v>0</v>
      </c>
      <c r="AN3074" s="17">
        <v>3.00958241332961E-2</v>
      </c>
      <c r="AO3074" s="17"/>
      <c r="AP3074" s="17">
        <v>4.73289759007414E-2</v>
      </c>
      <c r="AQ3074" s="17">
        <v>6.2188985538657399E-2</v>
      </c>
      <c r="AR3074" s="17">
        <v>4.7273085623730698E-2</v>
      </c>
      <c r="AS3074" s="17">
        <v>0.11001136408173399</v>
      </c>
      <c r="AT3074" s="17">
        <v>7.6303829218431096E-2</v>
      </c>
      <c r="AU3074" s="17"/>
      <c r="AV3074" s="17">
        <v>6.6259883281175297E-2</v>
      </c>
      <c r="AW3074" s="17">
        <v>4.3156925611918598E-2</v>
      </c>
      <c r="AX3074" s="17">
        <v>6.8747572705450399E-2</v>
      </c>
      <c r="AY3074" s="17">
        <v>9.4161662957348999E-2</v>
      </c>
      <c r="AZ3074" s="17">
        <v>7.4284678721349501E-2</v>
      </c>
      <c r="BA3074" s="17">
        <v>1.36694789161307E-2</v>
      </c>
      <c r="BB3074" s="17"/>
      <c r="BC3074" s="17">
        <v>3.4698923069618699E-2</v>
      </c>
      <c r="BD3074" s="17">
        <v>8.4508530850471206E-2</v>
      </c>
      <c r="BE3074" s="17">
        <v>3.3546535766831601E-2</v>
      </c>
      <c r="BF3074" s="17">
        <v>0.101831911285673</v>
      </c>
      <c r="BG3074" s="17">
        <v>0</v>
      </c>
    </row>
    <row r="3075" spans="2:59" x14ac:dyDescent="0.35">
      <c r="B3075" t="s">
        <v>691</v>
      </c>
      <c r="C3075" s="17">
        <v>0.14796171121231699</v>
      </c>
      <c r="D3075" s="17">
        <v>0.13668340187269801</v>
      </c>
      <c r="E3075" s="17">
        <v>0.15703400724636399</v>
      </c>
      <c r="F3075" s="17"/>
      <c r="G3075" s="17">
        <v>0.19887281528516501</v>
      </c>
      <c r="H3075" s="17">
        <v>0.119003761661549</v>
      </c>
      <c r="I3075" s="17">
        <v>0.158478662874906</v>
      </c>
      <c r="J3075" s="17">
        <v>0.22677723985773801</v>
      </c>
      <c r="K3075" s="17">
        <v>0.15607411370799401</v>
      </c>
      <c r="L3075" s="17">
        <v>6.3738938352214197E-2</v>
      </c>
      <c r="M3075" s="17"/>
      <c r="N3075" s="17">
        <v>0.102888153268334</v>
      </c>
      <c r="O3075" s="17">
        <v>0.169111507741875</v>
      </c>
      <c r="P3075" s="17">
        <v>0.16903295922550399</v>
      </c>
      <c r="Q3075" s="17">
        <v>0.16094240773715199</v>
      </c>
      <c r="R3075" s="17"/>
      <c r="S3075" s="17">
        <v>0.120819650282483</v>
      </c>
      <c r="T3075" s="17">
        <v>0.109260314596432</v>
      </c>
      <c r="U3075" s="17">
        <v>0.186963360159731</v>
      </c>
      <c r="V3075" s="17">
        <v>0.147797595169464</v>
      </c>
      <c r="W3075" s="17">
        <v>0.28867852270470701</v>
      </c>
      <c r="X3075" s="17">
        <v>0.16151830714542501</v>
      </c>
      <c r="Y3075" s="17">
        <v>0.19330125023907799</v>
      </c>
      <c r="Z3075" s="17">
        <v>0.115021255653974</v>
      </c>
      <c r="AA3075" s="17">
        <v>0.120694638154242</v>
      </c>
      <c r="AB3075" s="17">
        <v>0.14546228414485399</v>
      </c>
      <c r="AC3075" s="17">
        <v>9.4413490585540397E-2</v>
      </c>
      <c r="AD3075" s="17">
        <v>0.16708904036710001</v>
      </c>
      <c r="AE3075" s="17"/>
      <c r="AF3075" s="17">
        <v>0.174224484547157</v>
      </c>
      <c r="AG3075" s="17">
        <v>0.100845652572121</v>
      </c>
      <c r="AH3075" s="17">
        <v>0.204411762802199</v>
      </c>
      <c r="AI3075" s="17"/>
      <c r="AJ3075" s="17">
        <v>0.15240884593366999</v>
      </c>
      <c r="AK3075" s="17">
        <v>0.11405908193886199</v>
      </c>
      <c r="AL3075" s="17">
        <v>1.99399546435516E-2</v>
      </c>
      <c r="AM3075" s="17">
        <v>0.26587547674405099</v>
      </c>
      <c r="AN3075" s="17">
        <v>0.18704743711667099</v>
      </c>
      <c r="AO3075" s="17"/>
      <c r="AP3075" s="17">
        <v>0.13969073848133801</v>
      </c>
      <c r="AQ3075" s="17">
        <v>0.12153445614236399</v>
      </c>
      <c r="AR3075" s="17">
        <v>7.3735007127645094E-2</v>
      </c>
      <c r="AS3075" s="17">
        <v>0.23282944013998699</v>
      </c>
      <c r="AT3075" s="17">
        <v>8.2595831946520204E-2</v>
      </c>
      <c r="AU3075" s="17"/>
      <c r="AV3075" s="17">
        <v>0.10018739144238099</v>
      </c>
      <c r="AW3075" s="17">
        <v>0.15531307834202401</v>
      </c>
      <c r="AX3075" s="17">
        <v>1.7828499617339E-2</v>
      </c>
      <c r="AY3075" s="17">
        <v>0.23917106643445199</v>
      </c>
      <c r="AZ3075" s="17">
        <v>8.3596554033688597E-2</v>
      </c>
      <c r="BA3075" s="17">
        <v>0.22625155119353599</v>
      </c>
      <c r="BB3075" s="17"/>
      <c r="BC3075" s="17">
        <v>0.14721012598975999</v>
      </c>
      <c r="BD3075" s="17">
        <v>0.17745971456368101</v>
      </c>
      <c r="BE3075" s="17">
        <v>0.128766019089402</v>
      </c>
      <c r="BF3075" s="17">
        <v>0.17601835811011399</v>
      </c>
      <c r="BG3075" s="17">
        <v>0</v>
      </c>
    </row>
    <row r="3076" spans="2:59" x14ac:dyDescent="0.35">
      <c r="B3076" t="s">
        <v>690</v>
      </c>
      <c r="C3076" s="17">
        <v>0.25981941380763801</v>
      </c>
      <c r="D3076" s="17">
        <v>0.31147976845126901</v>
      </c>
      <c r="E3076" s="17">
        <v>0.21132368848550601</v>
      </c>
      <c r="F3076" s="17"/>
      <c r="G3076" s="17">
        <v>0.16280640080905401</v>
      </c>
      <c r="H3076" s="17">
        <v>0.221974758160802</v>
      </c>
      <c r="I3076" s="17">
        <v>0.29067863639553199</v>
      </c>
      <c r="J3076" s="17">
        <v>0.23735075382066601</v>
      </c>
      <c r="K3076" s="17">
        <v>0.26142962658414698</v>
      </c>
      <c r="L3076" s="17">
        <v>0.34796965468804802</v>
      </c>
      <c r="M3076" s="17"/>
      <c r="N3076" s="17">
        <v>0.255032250988249</v>
      </c>
      <c r="O3076" s="17">
        <v>0.249215153883626</v>
      </c>
      <c r="P3076" s="17">
        <v>0.27663006996120898</v>
      </c>
      <c r="Q3076" s="17">
        <v>0.26174700441057303</v>
      </c>
      <c r="R3076" s="17"/>
      <c r="S3076" s="17">
        <v>0.23350152557404899</v>
      </c>
      <c r="T3076" s="17">
        <v>0.292224607630648</v>
      </c>
      <c r="U3076" s="17">
        <v>0.227157386156049</v>
      </c>
      <c r="V3076" s="17">
        <v>0.27009032085319201</v>
      </c>
      <c r="W3076" s="17">
        <v>0.35490660245274702</v>
      </c>
      <c r="X3076" s="17">
        <v>0.20655770473879401</v>
      </c>
      <c r="Y3076" s="17">
        <v>0.31230690784396498</v>
      </c>
      <c r="Z3076" s="17">
        <v>0.39272368514709899</v>
      </c>
      <c r="AA3076" s="17">
        <v>0.13539681068429801</v>
      </c>
      <c r="AB3076" s="17">
        <v>0.24574932176882699</v>
      </c>
      <c r="AC3076" s="17">
        <v>0.27882634990343502</v>
      </c>
      <c r="AD3076" s="17">
        <v>0.29495785167687599</v>
      </c>
      <c r="AE3076" s="17"/>
      <c r="AF3076" s="17">
        <v>0.286960745533339</v>
      </c>
      <c r="AG3076" s="17">
        <v>0.26000086149498702</v>
      </c>
      <c r="AH3076" s="17">
        <v>0.261024597852687</v>
      </c>
      <c r="AI3076" s="17"/>
      <c r="AJ3076" s="17">
        <v>0.32377682141981801</v>
      </c>
      <c r="AK3076" s="17">
        <v>0.19787033837918899</v>
      </c>
      <c r="AL3076" s="17">
        <v>0.349752390335205</v>
      </c>
      <c r="AM3076" s="17">
        <v>0.198079458541355</v>
      </c>
      <c r="AN3076" s="17">
        <v>0.23538284242806201</v>
      </c>
      <c r="AO3076" s="17"/>
      <c r="AP3076" s="17">
        <v>0.36368314134959401</v>
      </c>
      <c r="AQ3076" s="17">
        <v>0.229939011313717</v>
      </c>
      <c r="AR3076" s="17">
        <v>0.294558847310743</v>
      </c>
      <c r="AS3076" s="17">
        <v>0.22345759016026201</v>
      </c>
      <c r="AT3076" s="17">
        <v>0.31647892631881802</v>
      </c>
      <c r="AU3076" s="17"/>
      <c r="AV3076" s="17">
        <v>0.21165425816973399</v>
      </c>
      <c r="AW3076" s="17">
        <v>0.31963516565153799</v>
      </c>
      <c r="AX3076" s="17">
        <v>0.311668053370735</v>
      </c>
      <c r="AY3076" s="17">
        <v>0.259044334030961</v>
      </c>
      <c r="AZ3076" s="17">
        <v>0.29563670375656897</v>
      </c>
      <c r="BA3076" s="17">
        <v>0.19123701180824901</v>
      </c>
      <c r="BB3076" s="17"/>
      <c r="BC3076" s="17">
        <v>0.26713920266608299</v>
      </c>
      <c r="BD3076" s="17">
        <v>0.31494245764386702</v>
      </c>
      <c r="BE3076" s="17">
        <v>0.22530156218125699</v>
      </c>
      <c r="BF3076" s="17">
        <v>0.168808783667178</v>
      </c>
      <c r="BG3076" s="17">
        <v>0.429408034257792</v>
      </c>
    </row>
    <row r="3077" spans="2:59" x14ac:dyDescent="0.35">
      <c r="B3077" t="s">
        <v>689</v>
      </c>
      <c r="C3077" s="17">
        <v>0.218290119897914</v>
      </c>
      <c r="D3077" s="17">
        <v>0.21394304491992799</v>
      </c>
      <c r="E3077" s="17">
        <v>0.22354002228926001</v>
      </c>
      <c r="F3077" s="17"/>
      <c r="G3077" s="17">
        <v>0.225867738865622</v>
      </c>
      <c r="H3077" s="17">
        <v>0.288807533654031</v>
      </c>
      <c r="I3077" s="17">
        <v>0.18809946613804501</v>
      </c>
      <c r="J3077" s="17">
        <v>0.22518082296164599</v>
      </c>
      <c r="K3077" s="17">
        <v>0.19113641620268201</v>
      </c>
      <c r="L3077" s="17">
        <v>0.187010827613734</v>
      </c>
      <c r="M3077" s="17"/>
      <c r="N3077" s="17">
        <v>0.23247391307429499</v>
      </c>
      <c r="O3077" s="17">
        <v>0.25746453645137302</v>
      </c>
      <c r="P3077" s="17">
        <v>0.181087080352452</v>
      </c>
      <c r="Q3077" s="17">
        <v>0.194095047277276</v>
      </c>
      <c r="R3077" s="17"/>
      <c r="S3077" s="17">
        <v>0.230015563961429</v>
      </c>
      <c r="T3077" s="17">
        <v>0.27359795713607499</v>
      </c>
      <c r="U3077" s="17">
        <v>0.18966338012285699</v>
      </c>
      <c r="V3077" s="17">
        <v>0.21044190619691</v>
      </c>
      <c r="W3077" s="17">
        <v>0.192461403763453</v>
      </c>
      <c r="X3077" s="17">
        <v>0.22948862601594799</v>
      </c>
      <c r="Y3077" s="17">
        <v>0.22418670209730801</v>
      </c>
      <c r="Z3077" s="17">
        <v>0.16454981490319501</v>
      </c>
      <c r="AA3077" s="17">
        <v>0.21995210482292599</v>
      </c>
      <c r="AB3077" s="17">
        <v>0.19128265531161601</v>
      </c>
      <c r="AC3077" s="17">
        <v>0.21687219437065799</v>
      </c>
      <c r="AD3077" s="17">
        <v>0.192732462211229</v>
      </c>
      <c r="AE3077" s="17"/>
      <c r="AF3077" s="17">
        <v>0.16936901775504601</v>
      </c>
      <c r="AG3077" s="17">
        <v>0.26862801262506603</v>
      </c>
      <c r="AH3077" s="17">
        <v>0.21637655334566999</v>
      </c>
      <c r="AI3077" s="17"/>
      <c r="AJ3077" s="17">
        <v>0.15654155243036699</v>
      </c>
      <c r="AK3077" s="17">
        <v>0.29551919715698199</v>
      </c>
      <c r="AL3077" s="17">
        <v>0.273842715262756</v>
      </c>
      <c r="AM3077" s="17">
        <v>0.15666006694540599</v>
      </c>
      <c r="AN3077" s="17">
        <v>0.27663994757011501</v>
      </c>
      <c r="AO3077" s="17"/>
      <c r="AP3077" s="17">
        <v>0.177381770655481</v>
      </c>
      <c r="AQ3077" s="17">
        <v>0.24392080519519199</v>
      </c>
      <c r="AR3077" s="17">
        <v>0.26163694601726101</v>
      </c>
      <c r="AS3077" s="17">
        <v>0.155339735158778</v>
      </c>
      <c r="AT3077" s="17">
        <v>0.22223873810136299</v>
      </c>
      <c r="AU3077" s="17"/>
      <c r="AV3077" s="17">
        <v>0.28077811047830098</v>
      </c>
      <c r="AW3077" s="17">
        <v>0.20818582058354701</v>
      </c>
      <c r="AX3077" s="17">
        <v>0.29595231778800002</v>
      </c>
      <c r="AY3077" s="17">
        <v>0.135291934618088</v>
      </c>
      <c r="AZ3077" s="17">
        <v>0.21437079709286699</v>
      </c>
      <c r="BA3077" s="17">
        <v>0.17662317752500201</v>
      </c>
      <c r="BB3077" s="17"/>
      <c r="BC3077" s="17">
        <v>0.20070499964879501</v>
      </c>
      <c r="BD3077" s="17">
        <v>0.171632198569767</v>
      </c>
      <c r="BE3077" s="17">
        <v>0.27705556817222599</v>
      </c>
      <c r="BF3077" s="17">
        <v>0.205318707846184</v>
      </c>
      <c r="BG3077" s="17">
        <v>9.6511257294384603E-2</v>
      </c>
    </row>
    <row r="3078" spans="2:59" x14ac:dyDescent="0.35">
      <c r="B3078" t="s">
        <v>803</v>
      </c>
      <c r="C3078" s="17">
        <v>0.216004086728603</v>
      </c>
      <c r="D3078" s="17">
        <v>0.20289222085740999</v>
      </c>
      <c r="E3078" s="17">
        <v>0.229685333028748</v>
      </c>
      <c r="F3078" s="17"/>
      <c r="G3078" s="17">
        <v>0.19093660028179801</v>
      </c>
      <c r="H3078" s="17">
        <v>0.238482073726734</v>
      </c>
      <c r="I3078" s="17">
        <v>0.16606310271690999</v>
      </c>
      <c r="J3078" s="17">
        <v>0.19478400088828299</v>
      </c>
      <c r="K3078" s="17">
        <v>0.22280555376043301</v>
      </c>
      <c r="L3078" s="17">
        <v>0.26497793760173999</v>
      </c>
      <c r="M3078" s="17"/>
      <c r="N3078" s="17">
        <v>0.30418040839789101</v>
      </c>
      <c r="O3078" s="17">
        <v>0.16763570812096501</v>
      </c>
      <c r="P3078" s="17">
        <v>0.174374210767445</v>
      </c>
      <c r="Q3078" s="17">
        <v>0.19798314222820801</v>
      </c>
      <c r="R3078" s="17"/>
      <c r="S3078" s="17">
        <v>0.284075700996827</v>
      </c>
      <c r="T3078" s="17">
        <v>0.205645766222391</v>
      </c>
      <c r="U3078" s="17">
        <v>0.29509594249620202</v>
      </c>
      <c r="V3078" s="17">
        <v>0.20204014254222</v>
      </c>
      <c r="W3078" s="17">
        <v>8.7132733216418901E-2</v>
      </c>
      <c r="X3078" s="17">
        <v>0.133295057430943</v>
      </c>
      <c r="Y3078" s="17">
        <v>0.18299235166252401</v>
      </c>
      <c r="Z3078" s="17">
        <v>0.146933575305745</v>
      </c>
      <c r="AA3078" s="17">
        <v>0.23929211647670101</v>
      </c>
      <c r="AB3078" s="17">
        <v>0.24779254087574601</v>
      </c>
      <c r="AC3078" s="17">
        <v>0.26487552510345103</v>
      </c>
      <c r="AD3078" s="17">
        <v>0.20856706618621301</v>
      </c>
      <c r="AE3078" s="17"/>
      <c r="AF3078" s="17">
        <v>0.19385774825257099</v>
      </c>
      <c r="AG3078" s="17">
        <v>0.229095071020193</v>
      </c>
      <c r="AH3078" s="17">
        <v>0.208121774572636</v>
      </c>
      <c r="AI3078" s="17"/>
      <c r="AJ3078" s="17">
        <v>0.233928825512253</v>
      </c>
      <c r="AK3078" s="17">
        <v>0.23846493073924599</v>
      </c>
      <c r="AL3078" s="17">
        <v>0.214022229394391</v>
      </c>
      <c r="AM3078" s="17">
        <v>0.27507387575106101</v>
      </c>
      <c r="AN3078" s="17">
        <v>0.13047772142410599</v>
      </c>
      <c r="AO3078" s="17"/>
      <c r="AP3078" s="17">
        <v>0.21648786370232501</v>
      </c>
      <c r="AQ3078" s="17">
        <v>0.25378551156437201</v>
      </c>
      <c r="AR3078" s="17">
        <v>0.218958509986107</v>
      </c>
      <c r="AS3078" s="17">
        <v>0.15084957864724299</v>
      </c>
      <c r="AT3078" s="17">
        <v>0.22167864267326901</v>
      </c>
      <c r="AU3078" s="17"/>
      <c r="AV3078" s="17">
        <v>0.250436952627758</v>
      </c>
      <c r="AW3078" s="17">
        <v>0.208444792786419</v>
      </c>
      <c r="AX3078" s="17">
        <v>0.24136606138616101</v>
      </c>
      <c r="AY3078" s="17">
        <v>0.16306371039040199</v>
      </c>
      <c r="AZ3078" s="17">
        <v>0.22924595038282999</v>
      </c>
      <c r="BA3078" s="17">
        <v>0.21454218879130199</v>
      </c>
      <c r="BB3078" s="17"/>
      <c r="BC3078" s="17">
        <v>0.21821720169171899</v>
      </c>
      <c r="BD3078" s="17">
        <v>0.14797891831468701</v>
      </c>
      <c r="BE3078" s="17">
        <v>0.25147532006860701</v>
      </c>
      <c r="BF3078" s="17">
        <v>0.24666402626692199</v>
      </c>
      <c r="BG3078" s="17">
        <v>0.41122044865737301</v>
      </c>
    </row>
    <row r="3079" spans="2:59" x14ac:dyDescent="0.35">
      <c r="B3079" t="s">
        <v>100</v>
      </c>
      <c r="C3079" s="17">
        <v>4.5262164252667499E-2</v>
      </c>
      <c r="D3079" s="17">
        <v>1.8337669793216001E-2</v>
      </c>
      <c r="E3079" s="17">
        <v>7.1416879224367499E-2</v>
      </c>
      <c r="F3079" s="17"/>
      <c r="G3079" s="17">
        <v>4.3105331267822899E-2</v>
      </c>
      <c r="H3079" s="17">
        <v>2.5783845889445801E-2</v>
      </c>
      <c r="I3079" s="17">
        <v>2.5970531848335299E-2</v>
      </c>
      <c r="J3079" s="17">
        <v>5.5527019791583102E-2</v>
      </c>
      <c r="K3079" s="17">
        <v>7.30695276663932E-2</v>
      </c>
      <c r="L3079" s="17">
        <v>5.2268098441621301E-2</v>
      </c>
      <c r="M3079" s="17"/>
      <c r="N3079" s="17">
        <v>2.0535389025551701E-2</v>
      </c>
      <c r="O3079" s="17">
        <v>3.7568670198447701E-2</v>
      </c>
      <c r="P3079" s="17">
        <v>7.0398291176479097E-2</v>
      </c>
      <c r="Q3079" s="17">
        <v>6.0252601540628101E-2</v>
      </c>
      <c r="R3079" s="17"/>
      <c r="S3079" s="17">
        <v>2.9124416819002099E-2</v>
      </c>
      <c r="T3079" s="17">
        <v>2.0764913693662599E-2</v>
      </c>
      <c r="U3079" s="17">
        <v>1.8874343857151501E-2</v>
      </c>
      <c r="V3079" s="17">
        <v>3.3204241948562599E-2</v>
      </c>
      <c r="W3079" s="17">
        <v>2.2037977354424601E-2</v>
      </c>
      <c r="X3079" s="17">
        <v>6.4474359375055204E-2</v>
      </c>
      <c r="Y3079" s="17">
        <v>5.1707825492791598E-2</v>
      </c>
      <c r="Z3079" s="17">
        <v>5.2925179907999297E-2</v>
      </c>
      <c r="AA3079" s="17">
        <v>7.1251761866287497E-2</v>
      </c>
      <c r="AB3079" s="17">
        <v>8.0517873209471305E-2</v>
      </c>
      <c r="AC3079" s="17">
        <v>6.3106777985411797E-2</v>
      </c>
      <c r="AD3079" s="17">
        <v>6.7286485872456697E-2</v>
      </c>
      <c r="AE3079" s="17"/>
      <c r="AF3079" s="17">
        <v>4.3140484558404801E-2</v>
      </c>
      <c r="AG3079" s="17">
        <v>4.5557163761093901E-2</v>
      </c>
      <c r="AH3079" s="17">
        <v>6.3735970705086395E-2</v>
      </c>
      <c r="AI3079" s="17"/>
      <c r="AJ3079" s="17">
        <v>3.4532728293347997E-2</v>
      </c>
      <c r="AK3079" s="17">
        <v>3.2304334528996101E-2</v>
      </c>
      <c r="AL3079" s="17">
        <v>0</v>
      </c>
      <c r="AM3079" s="17">
        <v>0</v>
      </c>
      <c r="AN3079" s="17">
        <v>8.8286940029830105E-2</v>
      </c>
      <c r="AO3079" s="17"/>
      <c r="AP3079" s="17">
        <v>4.0161493955078502E-2</v>
      </c>
      <c r="AQ3079" s="17">
        <v>4.5878973893896398E-2</v>
      </c>
      <c r="AR3079" s="17">
        <v>4.5032441347946102E-2</v>
      </c>
      <c r="AS3079" s="17">
        <v>5.5773868657453297E-2</v>
      </c>
      <c r="AT3079" s="17">
        <v>3.1059368087995101E-2</v>
      </c>
      <c r="AU3079" s="17"/>
      <c r="AV3079" s="17">
        <v>4.1834626550482902E-2</v>
      </c>
      <c r="AW3079" s="17">
        <v>3.50095485212445E-2</v>
      </c>
      <c r="AX3079" s="17">
        <v>1.3961581128905399E-2</v>
      </c>
      <c r="AY3079" s="17">
        <v>6.6090323144470595E-2</v>
      </c>
      <c r="AZ3079" s="17">
        <v>2.2337740917607599E-2</v>
      </c>
      <c r="BA3079" s="17">
        <v>8.3438621063289697E-2</v>
      </c>
      <c r="BB3079" s="17"/>
      <c r="BC3079" s="17">
        <v>9.5888989525863902E-2</v>
      </c>
      <c r="BD3079" s="17">
        <v>2.3717303539651399E-2</v>
      </c>
      <c r="BE3079" s="17">
        <v>3.9340188871301203E-2</v>
      </c>
      <c r="BF3079" s="17">
        <v>4.7273801741575201E-2</v>
      </c>
      <c r="BG3079" s="17">
        <v>0</v>
      </c>
    </row>
    <row r="3080" spans="2:59" x14ac:dyDescent="0.35">
      <c r="C3080" s="17"/>
      <c r="D3080" s="17"/>
      <c r="E3080" s="17"/>
      <c r="F3080" s="17"/>
      <c r="G3080" s="17"/>
      <c r="H3080" s="17"/>
      <c r="I3080" s="17"/>
      <c r="J3080" s="17"/>
      <c r="K3080" s="17"/>
      <c r="L3080" s="17"/>
      <c r="M3080" s="17"/>
      <c r="N3080" s="17"/>
      <c r="O3080" s="17"/>
      <c r="P3080" s="17"/>
      <c r="Q3080" s="17"/>
      <c r="R3080" s="17"/>
      <c r="S3080" s="17"/>
      <c r="T3080" s="17"/>
      <c r="U3080" s="17"/>
      <c r="V3080" s="17"/>
      <c r="W3080" s="17"/>
      <c r="X3080" s="17"/>
      <c r="Y3080" s="17"/>
      <c r="Z3080" s="17"/>
      <c r="AA3080" s="17"/>
      <c r="AB3080" s="17"/>
      <c r="AC3080" s="17"/>
      <c r="AD3080" s="17"/>
      <c r="AE3080" s="17"/>
      <c r="AF3080" s="17"/>
      <c r="AG3080" s="17"/>
      <c r="AH3080" s="17"/>
      <c r="AI3080" s="17"/>
      <c r="AJ3080" s="17"/>
      <c r="AK3080" s="17"/>
      <c r="AL3080" s="17"/>
      <c r="AM3080" s="17"/>
      <c r="AN3080" s="17"/>
      <c r="AO3080" s="17"/>
      <c r="AP3080" s="17"/>
      <c r="AQ3080" s="17"/>
      <c r="AR3080" s="17"/>
      <c r="AS3080" s="17"/>
      <c r="AT3080" s="17"/>
      <c r="AU3080" s="17"/>
      <c r="AV3080" s="17"/>
      <c r="AW3080" s="17"/>
      <c r="AX3080" s="17"/>
      <c r="AY3080" s="17"/>
      <c r="AZ3080" s="17"/>
      <c r="BA3080" s="17"/>
      <c r="BB3080" s="17"/>
      <c r="BC3080" s="17"/>
      <c r="BD3080" s="17"/>
      <c r="BE3080" s="17"/>
      <c r="BF3080" s="17"/>
      <c r="BG3080" s="17"/>
    </row>
    <row r="3081" spans="2:59" x14ac:dyDescent="0.35">
      <c r="B3081" s="6" t="s">
        <v>834</v>
      </c>
      <c r="C3081" s="17"/>
      <c r="D3081" s="17"/>
      <c r="E3081" s="17"/>
      <c r="F3081" s="17"/>
      <c r="G3081" s="17"/>
      <c r="H3081" s="17"/>
      <c r="I3081" s="17"/>
      <c r="J3081" s="17"/>
      <c r="K3081" s="17"/>
      <c r="L3081" s="17"/>
      <c r="M3081" s="17"/>
      <c r="N3081" s="17"/>
      <c r="O3081" s="17"/>
      <c r="P3081" s="17"/>
      <c r="Q3081" s="17"/>
      <c r="R3081" s="17"/>
      <c r="S3081" s="17"/>
      <c r="T3081" s="17"/>
      <c r="U3081" s="17"/>
      <c r="V3081" s="17"/>
      <c r="W3081" s="17"/>
      <c r="X3081" s="17"/>
      <c r="Y3081" s="17"/>
      <c r="Z3081" s="17"/>
      <c r="AA3081" s="17"/>
      <c r="AB3081" s="17"/>
      <c r="AC3081" s="17"/>
      <c r="AD3081" s="17"/>
      <c r="AE3081" s="17"/>
      <c r="AF3081" s="17"/>
      <c r="AG3081" s="17"/>
      <c r="AH3081" s="17"/>
      <c r="AI3081" s="17"/>
      <c r="AJ3081" s="17"/>
      <c r="AK3081" s="17"/>
      <c r="AL3081" s="17"/>
      <c r="AM3081" s="17"/>
      <c r="AN3081" s="17"/>
      <c r="AO3081" s="17"/>
      <c r="AP3081" s="17"/>
      <c r="AQ3081" s="17"/>
      <c r="AR3081" s="17"/>
      <c r="AS3081" s="17"/>
      <c r="AT3081" s="17"/>
      <c r="AU3081" s="17"/>
      <c r="AV3081" s="17"/>
      <c r="AW3081" s="17"/>
      <c r="AX3081" s="17"/>
      <c r="AY3081" s="17"/>
      <c r="AZ3081" s="17"/>
      <c r="BA3081" s="17"/>
      <c r="BB3081" s="17"/>
      <c r="BC3081" s="17"/>
      <c r="BD3081" s="17"/>
      <c r="BE3081" s="17"/>
      <c r="BF3081" s="17"/>
      <c r="BG3081" s="17"/>
    </row>
    <row r="3082" spans="2:59" x14ac:dyDescent="0.35">
      <c r="B3082" s="24" t="s">
        <v>724</v>
      </c>
      <c r="C3082" s="17"/>
      <c r="D3082" s="17"/>
      <c r="E3082" s="17"/>
      <c r="F3082" s="17"/>
      <c r="G3082" s="17"/>
      <c r="H3082" s="17"/>
      <c r="I3082" s="17"/>
      <c r="J3082" s="17"/>
      <c r="K3082" s="17"/>
      <c r="L3082" s="17"/>
      <c r="M3082" s="17"/>
      <c r="N3082" s="17"/>
      <c r="O3082" s="17"/>
      <c r="P3082" s="17"/>
      <c r="Q3082" s="17"/>
      <c r="R3082" s="17"/>
      <c r="S3082" s="17"/>
      <c r="T3082" s="17"/>
      <c r="U3082" s="17"/>
      <c r="V3082" s="17"/>
      <c r="W3082" s="17"/>
      <c r="X3082" s="17"/>
      <c r="Y3082" s="17"/>
      <c r="Z3082" s="17"/>
      <c r="AA3082" s="17"/>
      <c r="AB3082" s="17"/>
      <c r="AC3082" s="17"/>
      <c r="AD3082" s="17"/>
      <c r="AE3082" s="17"/>
      <c r="AF3082" s="17"/>
      <c r="AG3082" s="17"/>
      <c r="AH3082" s="17"/>
      <c r="AI3082" s="17"/>
      <c r="AJ3082" s="17"/>
      <c r="AK3082" s="17"/>
      <c r="AL3082" s="17"/>
      <c r="AM3082" s="17"/>
      <c r="AN3082" s="17"/>
      <c r="AO3082" s="17"/>
      <c r="AP3082" s="17"/>
      <c r="AQ3082" s="17"/>
      <c r="AR3082" s="17"/>
      <c r="AS3082" s="17"/>
      <c r="AT3082" s="17"/>
      <c r="AU3082" s="17"/>
      <c r="AV3082" s="17"/>
      <c r="AW3082" s="17"/>
      <c r="AX3082" s="17"/>
      <c r="AY3082" s="17"/>
      <c r="AZ3082" s="17"/>
      <c r="BA3082" s="17"/>
      <c r="BB3082" s="17"/>
      <c r="BC3082" s="17"/>
      <c r="BD3082" s="17"/>
      <c r="BE3082" s="17"/>
      <c r="BF3082" s="17"/>
      <c r="BG3082" s="17"/>
    </row>
    <row r="3083" spans="2:59" x14ac:dyDescent="0.35">
      <c r="B3083" t="s">
        <v>805</v>
      </c>
      <c r="C3083" s="17">
        <v>9.7172754086614407E-3</v>
      </c>
      <c r="D3083" s="17">
        <v>1.39601630834925E-2</v>
      </c>
      <c r="E3083" s="17">
        <v>5.6777224463938902E-3</v>
      </c>
      <c r="F3083" s="17"/>
      <c r="G3083" s="17">
        <v>2.0304220059346199E-2</v>
      </c>
      <c r="H3083" s="17">
        <v>0</v>
      </c>
      <c r="I3083" s="17">
        <v>9.9587043360989599E-3</v>
      </c>
      <c r="J3083" s="17">
        <v>0</v>
      </c>
      <c r="K3083" s="17">
        <v>2.7494721886563701E-2</v>
      </c>
      <c r="L3083" s="17">
        <v>6.8374121053051597E-3</v>
      </c>
      <c r="M3083" s="17"/>
      <c r="N3083" s="17">
        <v>1.40844290168374E-2</v>
      </c>
      <c r="O3083" s="17">
        <v>0</v>
      </c>
      <c r="P3083" s="17">
        <v>6.5973283770744302E-3</v>
      </c>
      <c r="Q3083" s="17">
        <v>1.7078215477983601E-2</v>
      </c>
      <c r="R3083" s="17"/>
      <c r="S3083" s="17">
        <v>1.9222098075886099E-2</v>
      </c>
      <c r="T3083" s="17">
        <v>1.0520910793363101E-2</v>
      </c>
      <c r="U3083" s="17">
        <v>0</v>
      </c>
      <c r="V3083" s="17">
        <v>1.8459663987960201E-2</v>
      </c>
      <c r="W3083" s="17">
        <v>0</v>
      </c>
      <c r="X3083" s="17">
        <v>0</v>
      </c>
      <c r="Y3083" s="17">
        <v>0</v>
      </c>
      <c r="Z3083" s="17">
        <v>0</v>
      </c>
      <c r="AA3083" s="17">
        <v>1.1985568696832099E-2</v>
      </c>
      <c r="AB3083" s="17">
        <v>1.5915393698553201E-2</v>
      </c>
      <c r="AC3083" s="17">
        <v>1.9917397130289699E-2</v>
      </c>
      <c r="AD3083" s="17">
        <v>0</v>
      </c>
      <c r="AE3083" s="17"/>
      <c r="AF3083" s="17">
        <v>1.33741986688833E-2</v>
      </c>
      <c r="AG3083" s="17">
        <v>1.0222304604312201E-2</v>
      </c>
      <c r="AH3083" s="17">
        <v>7.6425033998069603E-3</v>
      </c>
      <c r="AI3083" s="17"/>
      <c r="AJ3083" s="17">
        <v>0</v>
      </c>
      <c r="AK3083" s="17">
        <v>9.5613947730442007E-3</v>
      </c>
      <c r="AL3083" s="17">
        <v>1.9198418025871699E-2</v>
      </c>
      <c r="AM3083" s="17">
        <v>0.10431112201812601</v>
      </c>
      <c r="AN3083" s="17">
        <v>9.4266430284242093E-3</v>
      </c>
      <c r="AO3083" s="17"/>
      <c r="AP3083" s="17">
        <v>0</v>
      </c>
      <c r="AQ3083" s="17">
        <v>4.2255895306953003E-3</v>
      </c>
      <c r="AR3083" s="17">
        <v>1.4452641117472201E-2</v>
      </c>
      <c r="AS3083" s="17">
        <v>1.3252574039404399E-2</v>
      </c>
      <c r="AT3083" s="17">
        <v>2.4454022681081499E-2</v>
      </c>
      <c r="AU3083" s="17"/>
      <c r="AV3083" s="17">
        <v>8.9713840986516292E-3</v>
      </c>
      <c r="AW3083" s="17">
        <v>0</v>
      </c>
      <c r="AX3083" s="17">
        <v>1.5783203773391499E-2</v>
      </c>
      <c r="AY3083" s="17">
        <v>1.15862862706322E-2</v>
      </c>
      <c r="AZ3083" s="17">
        <v>1.7587209807221799E-2</v>
      </c>
      <c r="BA3083" s="17">
        <v>1.49151996437757E-2</v>
      </c>
      <c r="BB3083" s="17"/>
      <c r="BC3083" s="17">
        <v>0</v>
      </c>
      <c r="BD3083" s="17">
        <v>1.1685055409251801E-2</v>
      </c>
      <c r="BE3083" s="17">
        <v>1.8639798413621698E-2</v>
      </c>
      <c r="BF3083" s="17">
        <v>0</v>
      </c>
      <c r="BG3083" s="17">
        <v>0</v>
      </c>
    </row>
    <row r="3084" spans="2:59" x14ac:dyDescent="0.35">
      <c r="B3084" t="s">
        <v>598</v>
      </c>
      <c r="C3084" s="17">
        <v>1.7601031779412E-2</v>
      </c>
      <c r="D3084" s="17">
        <v>2.3340707768994901E-2</v>
      </c>
      <c r="E3084" s="17">
        <v>1.21581136490422E-2</v>
      </c>
      <c r="F3084" s="17"/>
      <c r="G3084" s="17">
        <v>6.9164565887374005E-2</v>
      </c>
      <c r="H3084" s="17">
        <v>2.4895301663919799E-2</v>
      </c>
      <c r="I3084" s="17">
        <v>0</v>
      </c>
      <c r="J3084" s="17">
        <v>1.65539400994025E-2</v>
      </c>
      <c r="K3084" s="17">
        <v>9.0347294230997896E-3</v>
      </c>
      <c r="L3084" s="17">
        <v>0</v>
      </c>
      <c r="M3084" s="17"/>
      <c r="N3084" s="17">
        <v>0</v>
      </c>
      <c r="O3084" s="17">
        <v>1.23460248122336E-2</v>
      </c>
      <c r="P3084" s="17">
        <v>2.7823349730672801E-2</v>
      </c>
      <c r="Q3084" s="17">
        <v>3.4555432014225798E-2</v>
      </c>
      <c r="R3084" s="17"/>
      <c r="S3084" s="17">
        <v>0</v>
      </c>
      <c r="T3084" s="17">
        <v>1.2342467775094E-2</v>
      </c>
      <c r="U3084" s="17">
        <v>1.85994769896735E-2</v>
      </c>
      <c r="V3084" s="17">
        <v>1.77051445493106E-2</v>
      </c>
      <c r="W3084" s="17">
        <v>2.2546868580786899E-2</v>
      </c>
      <c r="X3084" s="17">
        <v>4.2290930539736801E-2</v>
      </c>
      <c r="Y3084" s="17">
        <v>1.7898737840916001E-2</v>
      </c>
      <c r="Z3084" s="17">
        <v>2.9775091085508399E-2</v>
      </c>
      <c r="AA3084" s="17">
        <v>5.2780175830982698E-2</v>
      </c>
      <c r="AB3084" s="17">
        <v>0</v>
      </c>
      <c r="AC3084" s="17">
        <v>0</v>
      </c>
      <c r="AD3084" s="17">
        <v>0</v>
      </c>
      <c r="AE3084" s="17"/>
      <c r="AF3084" s="17">
        <v>1.78962997176287E-2</v>
      </c>
      <c r="AG3084" s="17">
        <v>0</v>
      </c>
      <c r="AH3084" s="17">
        <v>1.7736443071227601E-2</v>
      </c>
      <c r="AI3084" s="17"/>
      <c r="AJ3084" s="17">
        <v>5.1889177616518496E-3</v>
      </c>
      <c r="AK3084" s="17">
        <v>1.6145038054104902E-2</v>
      </c>
      <c r="AL3084" s="17">
        <v>2.3371330116273899E-2</v>
      </c>
      <c r="AM3084" s="17">
        <v>0</v>
      </c>
      <c r="AN3084" s="17">
        <v>9.0117050507061494E-3</v>
      </c>
      <c r="AO3084" s="17"/>
      <c r="AP3084" s="17">
        <v>7.4386174633220004E-3</v>
      </c>
      <c r="AQ3084" s="17">
        <v>1.38869335851729E-2</v>
      </c>
      <c r="AR3084" s="17">
        <v>1.7594024994834902E-2</v>
      </c>
      <c r="AS3084" s="17">
        <v>2.24606526641381E-2</v>
      </c>
      <c r="AT3084" s="17">
        <v>2.5604582172019101E-2</v>
      </c>
      <c r="AU3084" s="17"/>
      <c r="AV3084" s="17">
        <v>9.4602800547778504E-3</v>
      </c>
      <c r="AW3084" s="17">
        <v>6.7824903361804797E-3</v>
      </c>
      <c r="AX3084" s="17">
        <v>1.9213794864934099E-2</v>
      </c>
      <c r="AY3084" s="17">
        <v>1.9636604241423002E-2</v>
      </c>
      <c r="AZ3084" s="17">
        <v>4.1330763499946903E-2</v>
      </c>
      <c r="BA3084" s="17">
        <v>1.54288300389315E-2</v>
      </c>
      <c r="BB3084" s="17"/>
      <c r="BC3084" s="17">
        <v>6.4026896635075402E-3</v>
      </c>
      <c r="BD3084" s="17">
        <v>5.3801853454062597E-2</v>
      </c>
      <c r="BE3084" s="17">
        <v>0</v>
      </c>
      <c r="BF3084" s="17">
        <v>2.9838480134514799E-2</v>
      </c>
      <c r="BG3084" s="17">
        <v>0</v>
      </c>
    </row>
    <row r="3085" spans="2:59" x14ac:dyDescent="0.35">
      <c r="B3085" t="s">
        <v>692</v>
      </c>
      <c r="C3085" s="17">
        <v>5.0720572584276501E-2</v>
      </c>
      <c r="D3085" s="17">
        <v>6.05806779830141E-2</v>
      </c>
      <c r="E3085" s="17">
        <v>4.1469984176484502E-2</v>
      </c>
      <c r="F3085" s="17"/>
      <c r="G3085" s="17">
        <v>8.4796056135302098E-2</v>
      </c>
      <c r="H3085" s="17">
        <v>3.25458991715315E-2</v>
      </c>
      <c r="I3085" s="17">
        <v>8.0082276616011194E-2</v>
      </c>
      <c r="J3085" s="17">
        <v>4.9194006377416902E-2</v>
      </c>
      <c r="K3085" s="17">
        <v>2.7667945686761598E-2</v>
      </c>
      <c r="L3085" s="17">
        <v>3.9710621197664303E-2</v>
      </c>
      <c r="M3085" s="17"/>
      <c r="N3085" s="17">
        <v>2.9486444587335198E-2</v>
      </c>
      <c r="O3085" s="17">
        <v>4.2015716283782797E-2</v>
      </c>
      <c r="P3085" s="17">
        <v>9.0678526324650899E-2</v>
      </c>
      <c r="Q3085" s="17">
        <v>5.0116820329337501E-2</v>
      </c>
      <c r="R3085" s="17"/>
      <c r="S3085" s="17">
        <v>2.9969125623513601E-2</v>
      </c>
      <c r="T3085" s="17">
        <v>2.4425804821532299E-2</v>
      </c>
      <c r="U3085" s="17">
        <v>4.1508653319529701E-2</v>
      </c>
      <c r="V3085" s="17">
        <v>6.4170015698135602E-2</v>
      </c>
      <c r="W3085" s="17">
        <v>7.1446290157676701E-2</v>
      </c>
      <c r="X3085" s="17">
        <v>4.1323185674299698E-2</v>
      </c>
      <c r="Y3085" s="17">
        <v>1.6158744318273102E-2</v>
      </c>
      <c r="Z3085" s="17">
        <v>7.5002731869045505E-2</v>
      </c>
      <c r="AA3085" s="17">
        <v>0.111819340926276</v>
      </c>
      <c r="AB3085" s="17">
        <v>5.3140427045933199E-2</v>
      </c>
      <c r="AC3085" s="17">
        <v>6.5362892322689395E-2</v>
      </c>
      <c r="AD3085" s="17">
        <v>3.4784932950713901E-2</v>
      </c>
      <c r="AE3085" s="17"/>
      <c r="AF3085" s="17">
        <v>6.3704784024314107E-2</v>
      </c>
      <c r="AG3085" s="17">
        <v>3.4973569421344601E-2</v>
      </c>
      <c r="AH3085" s="17">
        <v>4.1170057845209003E-2</v>
      </c>
      <c r="AI3085" s="17"/>
      <c r="AJ3085" s="17">
        <v>4.6075484679993103E-2</v>
      </c>
      <c r="AK3085" s="17">
        <v>3.9676403318898198E-2</v>
      </c>
      <c r="AL3085" s="17">
        <v>5.9527822312438097E-2</v>
      </c>
      <c r="AM3085" s="17">
        <v>0</v>
      </c>
      <c r="AN3085" s="17">
        <v>7.5417877123538701E-2</v>
      </c>
      <c r="AO3085" s="17"/>
      <c r="AP3085" s="17">
        <v>4.9424254250406197E-2</v>
      </c>
      <c r="AQ3085" s="17">
        <v>5.5369491565601003E-2</v>
      </c>
      <c r="AR3085" s="17">
        <v>1.49093755782001E-2</v>
      </c>
      <c r="AS3085" s="17">
        <v>9.7733134690001999E-2</v>
      </c>
      <c r="AT3085" s="17">
        <v>0</v>
      </c>
      <c r="AU3085" s="17"/>
      <c r="AV3085" s="17">
        <v>5.2697083196128897E-2</v>
      </c>
      <c r="AW3085" s="17">
        <v>3.6950642282676097E-2</v>
      </c>
      <c r="AX3085" s="17">
        <v>1.6281986868149401E-2</v>
      </c>
      <c r="AY3085" s="17">
        <v>7.4213986656711597E-2</v>
      </c>
      <c r="AZ3085" s="17">
        <v>5.1973829153635701E-2</v>
      </c>
      <c r="BA3085" s="17">
        <v>6.1248429285634398E-2</v>
      </c>
      <c r="BB3085" s="17"/>
      <c r="BC3085" s="17">
        <v>3.7985329023374703E-2</v>
      </c>
      <c r="BD3085" s="17">
        <v>6.1758048279552398E-2</v>
      </c>
      <c r="BE3085" s="17">
        <v>3.88803617839871E-2</v>
      </c>
      <c r="BF3085" s="17">
        <v>7.6244224990258097E-2</v>
      </c>
      <c r="BG3085" s="17">
        <v>0</v>
      </c>
    </row>
    <row r="3086" spans="2:59" x14ac:dyDescent="0.35">
      <c r="B3086" t="s">
        <v>691</v>
      </c>
      <c r="C3086" s="17">
        <v>0.13090923364978699</v>
      </c>
      <c r="D3086" s="17">
        <v>0.14231694158514899</v>
      </c>
      <c r="E3086" s="17">
        <v>0.12055833175448</v>
      </c>
      <c r="F3086" s="17"/>
      <c r="G3086" s="17">
        <v>0.119052170833211</v>
      </c>
      <c r="H3086" s="17">
        <v>0.120572359356624</v>
      </c>
      <c r="I3086" s="17">
        <v>0.17685112312179399</v>
      </c>
      <c r="J3086" s="17">
        <v>0.16704244645066099</v>
      </c>
      <c r="K3086" s="17">
        <v>0.15962043546473401</v>
      </c>
      <c r="L3086" s="17">
        <v>5.9119111001012997E-2</v>
      </c>
      <c r="M3086" s="17"/>
      <c r="N3086" s="17">
        <v>0.10106075748509299</v>
      </c>
      <c r="O3086" s="17">
        <v>0.169173631114166</v>
      </c>
      <c r="P3086" s="17">
        <v>0.13339773173925901</v>
      </c>
      <c r="Q3086" s="17">
        <v>0.124858966649893</v>
      </c>
      <c r="R3086" s="17"/>
      <c r="S3086" s="17">
        <v>9.8449706326526804E-2</v>
      </c>
      <c r="T3086" s="17">
        <v>9.0566664230004298E-2</v>
      </c>
      <c r="U3086" s="17">
        <v>0.108242135575885</v>
      </c>
      <c r="V3086" s="17">
        <v>0.16862711734102501</v>
      </c>
      <c r="W3086" s="17">
        <v>0.16544675652199201</v>
      </c>
      <c r="X3086" s="17">
        <v>0.204026494353824</v>
      </c>
      <c r="Y3086" s="17">
        <v>0.1807231528138</v>
      </c>
      <c r="Z3086" s="17">
        <v>3.1375621960335102E-2</v>
      </c>
      <c r="AA3086" s="17">
        <v>0.15582568263295599</v>
      </c>
      <c r="AB3086" s="17">
        <v>0.137464084475235</v>
      </c>
      <c r="AC3086" s="17">
        <v>0.100173547490362</v>
      </c>
      <c r="AD3086" s="17">
        <v>0.13555403490983101</v>
      </c>
      <c r="AE3086" s="17"/>
      <c r="AF3086" s="17">
        <v>0.153392947911551</v>
      </c>
      <c r="AG3086" s="17">
        <v>0.107224619052692</v>
      </c>
      <c r="AH3086" s="17">
        <v>0.133342918587566</v>
      </c>
      <c r="AI3086" s="17"/>
      <c r="AJ3086" s="17">
        <v>0.14887716425361</v>
      </c>
      <c r="AK3086" s="17">
        <v>0.10435739968456299</v>
      </c>
      <c r="AL3086" s="17">
        <v>0.103431760973503</v>
      </c>
      <c r="AM3086" s="17">
        <v>0.28263608827290099</v>
      </c>
      <c r="AN3086" s="17">
        <v>0.13391208140124899</v>
      </c>
      <c r="AO3086" s="17"/>
      <c r="AP3086" s="17">
        <v>0.13054278953085399</v>
      </c>
      <c r="AQ3086" s="17">
        <v>0.12041672110384501</v>
      </c>
      <c r="AR3086" s="17">
        <v>0.16267543513604901</v>
      </c>
      <c r="AS3086" s="17">
        <v>0.16953476761809799</v>
      </c>
      <c r="AT3086" s="17">
        <v>8.3663089222173595E-2</v>
      </c>
      <c r="AU3086" s="17"/>
      <c r="AV3086" s="17">
        <v>0.120544920831091</v>
      </c>
      <c r="AW3086" s="17">
        <v>0.13292536000406399</v>
      </c>
      <c r="AX3086" s="17">
        <v>0.11672816943717899</v>
      </c>
      <c r="AY3086" s="17">
        <v>0.15474140901368999</v>
      </c>
      <c r="AZ3086" s="17">
        <v>8.1511626530004197E-2</v>
      </c>
      <c r="BA3086" s="17">
        <v>0.14039542939143701</v>
      </c>
      <c r="BB3086" s="17"/>
      <c r="BC3086" s="17">
        <v>0.141061666511866</v>
      </c>
      <c r="BD3086" s="17">
        <v>0.14255778497941099</v>
      </c>
      <c r="BE3086" s="17">
        <v>0.13366512138531</v>
      </c>
      <c r="BF3086" s="17">
        <v>9.9983440661125605E-2</v>
      </c>
      <c r="BG3086" s="17">
        <v>0</v>
      </c>
    </row>
    <row r="3087" spans="2:59" x14ac:dyDescent="0.35">
      <c r="B3087" t="s">
        <v>690</v>
      </c>
      <c r="C3087" s="17">
        <v>0.230399369043255</v>
      </c>
      <c r="D3087" s="17">
        <v>0.219038390619858</v>
      </c>
      <c r="E3087" s="17">
        <v>0.23995261994492301</v>
      </c>
      <c r="F3087" s="17"/>
      <c r="G3087" s="17">
        <v>0.14971173437976301</v>
      </c>
      <c r="H3087" s="17">
        <v>0.25347360269792901</v>
      </c>
      <c r="I3087" s="17">
        <v>0.26629159835586802</v>
      </c>
      <c r="J3087" s="17">
        <v>0.23247892776050899</v>
      </c>
      <c r="K3087" s="17">
        <v>0.214784298573723</v>
      </c>
      <c r="L3087" s="17">
        <v>0.23955419201550099</v>
      </c>
      <c r="M3087" s="17"/>
      <c r="N3087" s="17">
        <v>0.20570923617196499</v>
      </c>
      <c r="O3087" s="17">
        <v>0.26701503962311102</v>
      </c>
      <c r="P3087" s="17">
        <v>0.22927616233642201</v>
      </c>
      <c r="Q3087" s="17">
        <v>0.223106374590259</v>
      </c>
      <c r="R3087" s="17"/>
      <c r="S3087" s="17">
        <v>0.155816604930712</v>
      </c>
      <c r="T3087" s="17">
        <v>0.26874618797607602</v>
      </c>
      <c r="U3087" s="17">
        <v>0.29412256813328502</v>
      </c>
      <c r="V3087" s="17">
        <v>0.169243887602645</v>
      </c>
      <c r="W3087" s="17">
        <v>0.22494666309523001</v>
      </c>
      <c r="X3087" s="17">
        <v>0.33211348382174499</v>
      </c>
      <c r="Y3087" s="17">
        <v>0.205878518846526</v>
      </c>
      <c r="Z3087" s="17">
        <v>0.47549538126265001</v>
      </c>
      <c r="AA3087" s="17">
        <v>0.112450706118286</v>
      </c>
      <c r="AB3087" s="17">
        <v>0.20625220832737901</v>
      </c>
      <c r="AC3087" s="17">
        <v>0.20476659638494599</v>
      </c>
      <c r="AD3087" s="17">
        <v>0.329995189980271</v>
      </c>
      <c r="AE3087" s="17"/>
      <c r="AF3087" s="17">
        <v>0.25292739705506001</v>
      </c>
      <c r="AG3087" s="17">
        <v>0.24143626546545399</v>
      </c>
      <c r="AH3087" s="17">
        <v>0.21781317684771001</v>
      </c>
      <c r="AI3087" s="17"/>
      <c r="AJ3087" s="17">
        <v>0.27192788413577501</v>
      </c>
      <c r="AK3087" s="17">
        <v>0.166622522430734</v>
      </c>
      <c r="AL3087" s="17">
        <v>0.30775540627103498</v>
      </c>
      <c r="AM3087" s="17">
        <v>0.181318847012506</v>
      </c>
      <c r="AN3087" s="17">
        <v>0.25685678603592499</v>
      </c>
      <c r="AO3087" s="17"/>
      <c r="AP3087" s="17">
        <v>0.304826626872649</v>
      </c>
      <c r="AQ3087" s="17">
        <v>0.15843549624338299</v>
      </c>
      <c r="AR3087" s="17">
        <v>0.247742191029584</v>
      </c>
      <c r="AS3087" s="17">
        <v>0.27438329313139398</v>
      </c>
      <c r="AT3087" s="17">
        <v>0.30083513606046203</v>
      </c>
      <c r="AU3087" s="17"/>
      <c r="AV3087" s="17">
        <v>0.16019160229259599</v>
      </c>
      <c r="AW3087" s="17">
        <v>0.31945383449106901</v>
      </c>
      <c r="AX3087" s="17">
        <v>0.241527466920717</v>
      </c>
      <c r="AY3087" s="17">
        <v>0.22224291501809801</v>
      </c>
      <c r="AZ3087" s="17">
        <v>0.25014462465499798</v>
      </c>
      <c r="BA3087" s="17">
        <v>0.214626111375877</v>
      </c>
      <c r="BB3087" s="17"/>
      <c r="BC3087" s="17">
        <v>0.22181306905826401</v>
      </c>
      <c r="BD3087" s="17">
        <v>0.27225364572105099</v>
      </c>
      <c r="BE3087" s="17">
        <v>0.18795073106927801</v>
      </c>
      <c r="BF3087" s="17">
        <v>0.22142417432800801</v>
      </c>
      <c r="BG3087" s="17">
        <v>0.39148363642380701</v>
      </c>
    </row>
    <row r="3088" spans="2:59" x14ac:dyDescent="0.35">
      <c r="B3088" t="s">
        <v>689</v>
      </c>
      <c r="C3088" s="17">
        <v>0.24571668838328101</v>
      </c>
      <c r="D3088" s="17">
        <v>0.26747335052636301</v>
      </c>
      <c r="E3088" s="17">
        <v>0.22595631627535101</v>
      </c>
      <c r="F3088" s="17"/>
      <c r="G3088" s="17">
        <v>0.29091290610451698</v>
      </c>
      <c r="H3088" s="17">
        <v>0.25662438550817501</v>
      </c>
      <c r="I3088" s="17">
        <v>0.17872449663826701</v>
      </c>
      <c r="J3088" s="17">
        <v>0.27880921292128702</v>
      </c>
      <c r="K3088" s="17">
        <v>0.200876835486029</v>
      </c>
      <c r="L3088" s="17">
        <v>0.268757071004882</v>
      </c>
      <c r="M3088" s="17"/>
      <c r="N3088" s="17">
        <v>0.29109764171202801</v>
      </c>
      <c r="O3088" s="17">
        <v>0.214733584187011</v>
      </c>
      <c r="P3088" s="17">
        <v>0.26387943606658398</v>
      </c>
      <c r="Q3088" s="17">
        <v>0.20897887466443199</v>
      </c>
      <c r="R3088" s="17"/>
      <c r="S3088" s="17">
        <v>0.27509411823701102</v>
      </c>
      <c r="T3088" s="17">
        <v>0.32314157671156402</v>
      </c>
      <c r="U3088" s="17">
        <v>0.23272111682353899</v>
      </c>
      <c r="V3088" s="17">
        <v>0.24802329767905301</v>
      </c>
      <c r="W3088" s="17">
        <v>0.31511435155677597</v>
      </c>
      <c r="X3088" s="17">
        <v>0.17477041856335099</v>
      </c>
      <c r="Y3088" s="17">
        <v>0.22402484849028401</v>
      </c>
      <c r="Z3088" s="17">
        <v>0.103976109693178</v>
      </c>
      <c r="AA3088" s="17">
        <v>0.244635945669606</v>
      </c>
      <c r="AB3088" s="17">
        <v>0.26736447583832401</v>
      </c>
      <c r="AC3088" s="17">
        <v>0.17485842696725201</v>
      </c>
      <c r="AD3088" s="17">
        <v>0.21815738751574301</v>
      </c>
      <c r="AE3088" s="17"/>
      <c r="AF3088" s="17">
        <v>0.20729044423433399</v>
      </c>
      <c r="AG3088" s="17">
        <v>0.28970521894197399</v>
      </c>
      <c r="AH3088" s="17">
        <v>0.21058754897036999</v>
      </c>
      <c r="AI3088" s="17"/>
      <c r="AJ3088" s="17">
        <v>0.21417219637450399</v>
      </c>
      <c r="AK3088" s="17">
        <v>0.31549307189613401</v>
      </c>
      <c r="AL3088" s="17">
        <v>0.187307443745139</v>
      </c>
      <c r="AM3088" s="17">
        <v>0.27172399724339702</v>
      </c>
      <c r="AN3088" s="17">
        <v>0.232813326920634</v>
      </c>
      <c r="AO3088" s="17"/>
      <c r="AP3088" s="17">
        <v>0.205135354069823</v>
      </c>
      <c r="AQ3088" s="17">
        <v>0.30706529619869499</v>
      </c>
      <c r="AR3088" s="17">
        <v>0.19771190979580699</v>
      </c>
      <c r="AS3088" s="17">
        <v>0.209461113334343</v>
      </c>
      <c r="AT3088" s="17">
        <v>0.29373419000836498</v>
      </c>
      <c r="AU3088" s="17"/>
      <c r="AV3088" s="17">
        <v>0.303713765670515</v>
      </c>
      <c r="AW3088" s="17">
        <v>0.209260827004636</v>
      </c>
      <c r="AX3088" s="17">
        <v>0.265560674630825</v>
      </c>
      <c r="AY3088" s="17">
        <v>0.249125981558451</v>
      </c>
      <c r="AZ3088" s="17">
        <v>0.26866505453964601</v>
      </c>
      <c r="BA3088" s="17">
        <v>0.22420328491039401</v>
      </c>
      <c r="BB3088" s="17"/>
      <c r="BC3088" s="17">
        <v>0.217538391325519</v>
      </c>
      <c r="BD3088" s="17">
        <v>0.245141264660411</v>
      </c>
      <c r="BE3088" s="17">
        <v>0.27332682893982801</v>
      </c>
      <c r="BF3088" s="17">
        <v>0.212671139174435</v>
      </c>
      <c r="BG3088" s="17">
        <v>0.13443565512837</v>
      </c>
    </row>
    <row r="3089" spans="2:59" x14ac:dyDescent="0.35">
      <c r="B3089" t="s">
        <v>806</v>
      </c>
      <c r="C3089" s="17">
        <v>0.26784306600598501</v>
      </c>
      <c r="D3089" s="17">
        <v>0.25051103995032198</v>
      </c>
      <c r="E3089" s="17">
        <v>0.28584164386217198</v>
      </c>
      <c r="F3089" s="17"/>
      <c r="G3089" s="17">
        <v>0.20741575610861801</v>
      </c>
      <c r="H3089" s="17">
        <v>0.285703185324716</v>
      </c>
      <c r="I3089" s="17">
        <v>0.24629009538843299</v>
      </c>
      <c r="J3089" s="17">
        <v>0.21380497778510099</v>
      </c>
      <c r="K3089" s="17">
        <v>0.29490995990903801</v>
      </c>
      <c r="L3089" s="17">
        <v>0.33173025228418002</v>
      </c>
      <c r="M3089" s="17"/>
      <c r="N3089" s="17">
        <v>0.33318998862194599</v>
      </c>
      <c r="O3089" s="17">
        <v>0.23795307154872999</v>
      </c>
      <c r="P3089" s="17">
        <v>0.198808342748961</v>
      </c>
      <c r="Q3089" s="17">
        <v>0.28089408304986901</v>
      </c>
      <c r="R3089" s="17"/>
      <c r="S3089" s="17">
        <v>0.392323929987348</v>
      </c>
      <c r="T3089" s="17">
        <v>0.249491473998704</v>
      </c>
      <c r="U3089" s="17">
        <v>0.24864068953242699</v>
      </c>
      <c r="V3089" s="17">
        <v>0.255264755920806</v>
      </c>
      <c r="W3089" s="17">
        <v>0.17646431790441999</v>
      </c>
      <c r="X3089" s="17">
        <v>0.18305792239207999</v>
      </c>
      <c r="Y3089" s="17">
        <v>0.28291651052420402</v>
      </c>
      <c r="Z3089" s="17">
        <v>0.17803008905922699</v>
      </c>
      <c r="AA3089" s="17">
        <v>0.28121012651771699</v>
      </c>
      <c r="AB3089" s="17">
        <v>0.253372859271142</v>
      </c>
      <c r="AC3089" s="17">
        <v>0.34939724437243702</v>
      </c>
      <c r="AD3089" s="17">
        <v>0.21422196877098501</v>
      </c>
      <c r="AE3089" s="17"/>
      <c r="AF3089" s="17">
        <v>0.24598445370799599</v>
      </c>
      <c r="AG3089" s="17">
        <v>0.27587603632482699</v>
      </c>
      <c r="AH3089" s="17">
        <v>0.31830026551009299</v>
      </c>
      <c r="AI3089" s="17"/>
      <c r="AJ3089" s="17">
        <v>0.28224251889758201</v>
      </c>
      <c r="AK3089" s="17">
        <v>0.31584850258775699</v>
      </c>
      <c r="AL3089" s="17">
        <v>0.29940781855574</v>
      </c>
      <c r="AM3089" s="17">
        <v>0.16000994545306901</v>
      </c>
      <c r="AN3089" s="17">
        <v>0.19674885778047499</v>
      </c>
      <c r="AO3089" s="17"/>
      <c r="AP3089" s="17">
        <v>0.27787253520073601</v>
      </c>
      <c r="AQ3089" s="17">
        <v>0.30012720939746901</v>
      </c>
      <c r="AR3089" s="17">
        <v>0.279946768020093</v>
      </c>
      <c r="AS3089" s="17">
        <v>0.17192192413915999</v>
      </c>
      <c r="AT3089" s="17">
        <v>0.240649611767904</v>
      </c>
      <c r="AU3089" s="17"/>
      <c r="AV3089" s="17">
        <v>0.31411523433151001</v>
      </c>
      <c r="AW3089" s="17">
        <v>0.250042844805967</v>
      </c>
      <c r="AX3089" s="17">
        <v>0.28508716715906202</v>
      </c>
      <c r="AY3089" s="17">
        <v>0.223844465370938</v>
      </c>
      <c r="AZ3089" s="17">
        <v>0.26644915089693899</v>
      </c>
      <c r="BA3089" s="17">
        <v>0.23190022294378901</v>
      </c>
      <c r="BB3089" s="17"/>
      <c r="BC3089" s="17">
        <v>0.29143785352548102</v>
      </c>
      <c r="BD3089" s="17">
        <v>0.16846849534745301</v>
      </c>
      <c r="BE3089" s="17">
        <v>0.29873763345475202</v>
      </c>
      <c r="BF3089" s="17">
        <v>0.326099086027829</v>
      </c>
      <c r="BG3089" s="17">
        <v>0.47408070844782402</v>
      </c>
    </row>
    <row r="3090" spans="2:59" x14ac:dyDescent="0.35">
      <c r="B3090" t="s">
        <v>100</v>
      </c>
      <c r="C3090" s="17">
        <v>4.7092763145342102E-2</v>
      </c>
      <c r="D3090" s="17">
        <v>2.2778728482805599E-2</v>
      </c>
      <c r="E3090" s="17">
        <v>6.8385267891154206E-2</v>
      </c>
      <c r="F3090" s="17"/>
      <c r="G3090" s="17">
        <v>5.8642590491868797E-2</v>
      </c>
      <c r="H3090" s="17">
        <v>2.6185266277105199E-2</v>
      </c>
      <c r="I3090" s="17">
        <v>4.1801705543527197E-2</v>
      </c>
      <c r="J3090" s="17">
        <v>4.2116488605622601E-2</v>
      </c>
      <c r="K3090" s="17">
        <v>6.5611073570051706E-2</v>
      </c>
      <c r="L3090" s="17">
        <v>5.4291340391454897E-2</v>
      </c>
      <c r="M3090" s="17"/>
      <c r="N3090" s="17">
        <v>2.5371502404796999E-2</v>
      </c>
      <c r="O3090" s="17">
        <v>5.6762932430965897E-2</v>
      </c>
      <c r="P3090" s="17">
        <v>4.9539122676376203E-2</v>
      </c>
      <c r="Q3090" s="17">
        <v>6.0411233224000202E-2</v>
      </c>
      <c r="R3090" s="17"/>
      <c r="S3090" s="17">
        <v>2.9124416819002099E-2</v>
      </c>
      <c r="T3090" s="17">
        <v>2.0764913693662599E-2</v>
      </c>
      <c r="U3090" s="17">
        <v>5.6165359625659897E-2</v>
      </c>
      <c r="V3090" s="17">
        <v>5.8506117221065398E-2</v>
      </c>
      <c r="W3090" s="17">
        <v>2.40347521831186E-2</v>
      </c>
      <c r="X3090" s="17">
        <v>2.2417564654963799E-2</v>
      </c>
      <c r="Y3090" s="17">
        <v>7.2399487165996604E-2</v>
      </c>
      <c r="Z3090" s="17">
        <v>0.106344975070057</v>
      </c>
      <c r="AA3090" s="17">
        <v>2.9292453607344199E-2</v>
      </c>
      <c r="AB3090" s="17">
        <v>6.6490551343433693E-2</v>
      </c>
      <c r="AC3090" s="17">
        <v>8.5523895332024299E-2</v>
      </c>
      <c r="AD3090" s="17">
        <v>6.7286485872456697E-2</v>
      </c>
      <c r="AE3090" s="17"/>
      <c r="AF3090" s="17">
        <v>4.5429474680232097E-2</v>
      </c>
      <c r="AG3090" s="17">
        <v>4.0561986189396403E-2</v>
      </c>
      <c r="AH3090" s="17">
        <v>5.3407085768018198E-2</v>
      </c>
      <c r="AI3090" s="17"/>
      <c r="AJ3090" s="17">
        <v>3.1515833896884102E-2</v>
      </c>
      <c r="AK3090" s="17">
        <v>3.2295667254764099E-2</v>
      </c>
      <c r="AL3090" s="17">
        <v>0</v>
      </c>
      <c r="AM3090" s="17">
        <v>0</v>
      </c>
      <c r="AN3090" s="17">
        <v>8.5812722659048907E-2</v>
      </c>
      <c r="AO3090" s="17"/>
      <c r="AP3090" s="17">
        <v>2.4759822612209201E-2</v>
      </c>
      <c r="AQ3090" s="17">
        <v>4.04732623751385E-2</v>
      </c>
      <c r="AR3090" s="17">
        <v>6.4967654327959104E-2</v>
      </c>
      <c r="AS3090" s="17">
        <v>4.12525403834604E-2</v>
      </c>
      <c r="AT3090" s="17">
        <v>3.1059368087995101E-2</v>
      </c>
      <c r="AU3090" s="17"/>
      <c r="AV3090" s="17">
        <v>3.0305729524729999E-2</v>
      </c>
      <c r="AW3090" s="17">
        <v>4.4584001075408601E-2</v>
      </c>
      <c r="AX3090" s="17">
        <v>3.9817536345741103E-2</v>
      </c>
      <c r="AY3090" s="17">
        <v>4.4608351870057003E-2</v>
      </c>
      <c r="AZ3090" s="17">
        <v>2.2337740917607599E-2</v>
      </c>
      <c r="BA3090" s="17">
        <v>9.7282492410161098E-2</v>
      </c>
      <c r="BB3090" s="17"/>
      <c r="BC3090" s="17">
        <v>8.3761000891988305E-2</v>
      </c>
      <c r="BD3090" s="17">
        <v>4.4333852148807702E-2</v>
      </c>
      <c r="BE3090" s="17">
        <v>4.87995249532234E-2</v>
      </c>
      <c r="BF3090" s="17">
        <v>3.3739454683830099E-2</v>
      </c>
      <c r="BG3090" s="17">
        <v>0</v>
      </c>
    </row>
    <row r="3091" spans="2:59" x14ac:dyDescent="0.35">
      <c r="C3091" s="17"/>
      <c r="D3091" s="17"/>
      <c r="E3091" s="17"/>
      <c r="F3091" s="17"/>
      <c r="G3091" s="17"/>
      <c r="H3091" s="17"/>
      <c r="I3091" s="17"/>
      <c r="J3091" s="17"/>
      <c r="K3091" s="17"/>
      <c r="L3091" s="17"/>
      <c r="M3091" s="17"/>
      <c r="N3091" s="17"/>
      <c r="O3091" s="17"/>
      <c r="P3091" s="17"/>
      <c r="Q3091" s="17"/>
      <c r="R3091" s="17"/>
      <c r="S3091" s="17"/>
      <c r="T3091" s="17"/>
      <c r="U3091" s="17"/>
      <c r="V3091" s="17"/>
      <c r="W3091" s="17"/>
      <c r="X3091" s="17"/>
      <c r="Y3091" s="17"/>
      <c r="Z3091" s="17"/>
      <c r="AA3091" s="17"/>
      <c r="AB3091" s="17"/>
      <c r="AC3091" s="17"/>
      <c r="AD3091" s="17"/>
      <c r="AE3091" s="17"/>
      <c r="AF3091" s="17"/>
      <c r="AG3091" s="17"/>
      <c r="AH3091" s="17"/>
      <c r="AI3091" s="17"/>
      <c r="AJ3091" s="17"/>
      <c r="AK3091" s="17"/>
      <c r="AL3091" s="17"/>
      <c r="AM3091" s="17"/>
      <c r="AN3091" s="17"/>
      <c r="AO3091" s="17"/>
      <c r="AP3091" s="17"/>
      <c r="AQ3091" s="17"/>
      <c r="AR3091" s="17"/>
      <c r="AS3091" s="17"/>
      <c r="AT3091" s="17"/>
      <c r="AU3091" s="17"/>
      <c r="AV3091" s="17"/>
      <c r="AW3091" s="17"/>
      <c r="AX3091" s="17"/>
      <c r="AY3091" s="17"/>
      <c r="AZ3091" s="17"/>
      <c r="BA3091" s="17"/>
      <c r="BB3091" s="17"/>
      <c r="BC3091" s="17"/>
      <c r="BD3091" s="17"/>
      <c r="BE3091" s="17"/>
      <c r="BF3091" s="17"/>
      <c r="BG3091" s="17"/>
    </row>
    <row r="3092" spans="2:59" x14ac:dyDescent="0.35">
      <c r="B3092" s="6" t="s">
        <v>835</v>
      </c>
      <c r="C3092" s="17"/>
      <c r="D3092" s="17"/>
      <c r="E3092" s="17"/>
      <c r="F3092" s="17"/>
      <c r="G3092" s="17"/>
      <c r="H3092" s="17"/>
      <c r="I3092" s="17"/>
      <c r="J3092" s="17"/>
      <c r="K3092" s="17"/>
      <c r="L3092" s="17"/>
      <c r="M3092" s="17"/>
      <c r="N3092" s="17"/>
      <c r="O3092" s="17"/>
      <c r="P3092" s="17"/>
      <c r="Q3092" s="17"/>
      <c r="R3092" s="17"/>
      <c r="S3092" s="17"/>
      <c r="T3092" s="17"/>
      <c r="U3092" s="17"/>
      <c r="V3092" s="17"/>
      <c r="W3092" s="17"/>
      <c r="X3092" s="17"/>
      <c r="Y3092" s="17"/>
      <c r="Z3092" s="17"/>
      <c r="AA3092" s="17"/>
      <c r="AB3092" s="17"/>
      <c r="AC3092" s="17"/>
      <c r="AD3092" s="17"/>
      <c r="AE3092" s="17"/>
      <c r="AF3092" s="17"/>
      <c r="AG3092" s="17"/>
      <c r="AH3092" s="17"/>
      <c r="AI3092" s="17"/>
      <c r="AJ3092" s="17"/>
      <c r="AK3092" s="17"/>
      <c r="AL3092" s="17"/>
      <c r="AM3092" s="17"/>
      <c r="AN3092" s="17"/>
      <c r="AO3092" s="17"/>
      <c r="AP3092" s="17"/>
      <c r="AQ3092" s="17"/>
      <c r="AR3092" s="17"/>
      <c r="AS3092" s="17"/>
      <c r="AT3092" s="17"/>
      <c r="AU3092" s="17"/>
      <c r="AV3092" s="17"/>
      <c r="AW3092" s="17"/>
      <c r="AX3092" s="17"/>
      <c r="AY3092" s="17"/>
      <c r="AZ3092" s="17"/>
      <c r="BA3092" s="17"/>
      <c r="BB3092" s="17"/>
      <c r="BC3092" s="17"/>
      <c r="BD3092" s="17"/>
      <c r="BE3092" s="17"/>
      <c r="BF3092" s="17"/>
      <c r="BG3092" s="17"/>
    </row>
    <row r="3093" spans="2:59" x14ac:dyDescent="0.35">
      <c r="B3093" s="24" t="s">
        <v>724</v>
      </c>
      <c r="C3093" s="17"/>
      <c r="D3093" s="17"/>
      <c r="E3093" s="17"/>
      <c r="F3093" s="17"/>
      <c r="G3093" s="17"/>
      <c r="H3093" s="17"/>
      <c r="I3093" s="17"/>
      <c r="J3093" s="17"/>
      <c r="K3093" s="17"/>
      <c r="L3093" s="17"/>
      <c r="M3093" s="17"/>
      <c r="N3093" s="17"/>
      <c r="O3093" s="17"/>
      <c r="P3093" s="17"/>
      <c r="Q3093" s="17"/>
      <c r="R3093" s="17"/>
      <c r="S3093" s="17"/>
      <c r="T3093" s="17"/>
      <c r="U3093" s="17"/>
      <c r="V3093" s="17"/>
      <c r="W3093" s="17"/>
      <c r="X3093" s="17"/>
      <c r="Y3093" s="17"/>
      <c r="Z3093" s="17"/>
      <c r="AA3093" s="17"/>
      <c r="AB3093" s="17"/>
      <c r="AC3093" s="17"/>
      <c r="AD3093" s="17"/>
      <c r="AE3093" s="17"/>
      <c r="AF3093" s="17"/>
      <c r="AG3093" s="17"/>
      <c r="AH3093" s="17"/>
      <c r="AI3093" s="17"/>
      <c r="AJ3093" s="17"/>
      <c r="AK3093" s="17"/>
      <c r="AL3093" s="17"/>
      <c r="AM3093" s="17"/>
      <c r="AN3093" s="17"/>
      <c r="AO3093" s="17"/>
      <c r="AP3093" s="17"/>
      <c r="AQ3093" s="17"/>
      <c r="AR3093" s="17"/>
      <c r="AS3093" s="17"/>
      <c r="AT3093" s="17"/>
      <c r="AU3093" s="17"/>
      <c r="AV3093" s="17"/>
      <c r="AW3093" s="17"/>
      <c r="AX3093" s="17"/>
      <c r="AY3093" s="17"/>
      <c r="AZ3093" s="17"/>
      <c r="BA3093" s="17"/>
      <c r="BB3093" s="17"/>
      <c r="BC3093" s="17"/>
      <c r="BD3093" s="17"/>
      <c r="BE3093" s="17"/>
      <c r="BF3093" s="17"/>
      <c r="BG3093" s="17"/>
    </row>
    <row r="3094" spans="2:59" x14ac:dyDescent="0.35">
      <c r="B3094" t="s">
        <v>805</v>
      </c>
      <c r="C3094" s="17">
        <v>1.5208536747603099E-2</v>
      </c>
      <c r="D3094" s="17">
        <v>1.5216979123828999E-2</v>
      </c>
      <c r="E3094" s="17">
        <v>1.2917783815634101E-2</v>
      </c>
      <c r="F3094" s="17"/>
      <c r="G3094" s="17">
        <v>1.5705036211033599E-2</v>
      </c>
      <c r="H3094" s="17">
        <v>9.1985876391120595E-3</v>
      </c>
      <c r="I3094" s="17">
        <v>1.8337701950309499E-2</v>
      </c>
      <c r="J3094" s="17">
        <v>0</v>
      </c>
      <c r="K3094" s="17">
        <v>3.5601339917327203E-2</v>
      </c>
      <c r="L3094" s="17">
        <v>1.53986424101345E-2</v>
      </c>
      <c r="M3094" s="17"/>
      <c r="N3094" s="17">
        <v>1.5286914913556E-2</v>
      </c>
      <c r="O3094" s="17">
        <v>1.3652656744060399E-2</v>
      </c>
      <c r="P3094" s="17">
        <v>2.0423705235314799E-2</v>
      </c>
      <c r="Q3094" s="17">
        <v>1.22572110776707E-2</v>
      </c>
      <c r="R3094" s="17"/>
      <c r="S3094" s="17">
        <v>2.16316099032881E-2</v>
      </c>
      <c r="T3094" s="17">
        <v>1.0520910793363101E-2</v>
      </c>
      <c r="U3094" s="17">
        <v>0</v>
      </c>
      <c r="V3094" s="17">
        <v>3.7422667597092597E-2</v>
      </c>
      <c r="W3094" s="17">
        <v>0</v>
      </c>
      <c r="X3094" s="17">
        <v>2.4333269549754299E-2</v>
      </c>
      <c r="Y3094" s="17">
        <v>0</v>
      </c>
      <c r="Z3094" s="17">
        <v>5.3419795162057603E-2</v>
      </c>
      <c r="AA3094" s="17">
        <v>0</v>
      </c>
      <c r="AB3094" s="17">
        <v>1.5915393698553201E-2</v>
      </c>
      <c r="AC3094" s="17">
        <v>1.9917397130289699E-2</v>
      </c>
      <c r="AD3094" s="17">
        <v>0</v>
      </c>
      <c r="AE3094" s="17"/>
      <c r="AF3094" s="17">
        <v>1.43834441330257E-2</v>
      </c>
      <c r="AG3094" s="17">
        <v>2.1215417092998099E-2</v>
      </c>
      <c r="AH3094" s="17">
        <v>0</v>
      </c>
      <c r="AI3094" s="17"/>
      <c r="AJ3094" s="17">
        <v>5.5575635639487798E-3</v>
      </c>
      <c r="AK3094" s="17">
        <v>1.6782230214943E-2</v>
      </c>
      <c r="AL3094" s="17">
        <v>1.9198418025871699E-2</v>
      </c>
      <c r="AM3094" s="17">
        <v>0.10431112201812601</v>
      </c>
      <c r="AN3094" s="17">
        <v>9.4266430284242093E-3</v>
      </c>
      <c r="AO3094" s="17"/>
      <c r="AP3094" s="17">
        <v>0</v>
      </c>
      <c r="AQ3094" s="17">
        <v>9.5455391860480802E-3</v>
      </c>
      <c r="AR3094" s="17">
        <v>4.5199552307939497E-2</v>
      </c>
      <c r="AS3094" s="17">
        <v>1.3252574039404399E-2</v>
      </c>
      <c r="AT3094" s="17">
        <v>0</v>
      </c>
      <c r="AU3094" s="17"/>
      <c r="AV3094" s="17">
        <v>1.08300211804154E-2</v>
      </c>
      <c r="AW3094" s="17">
        <v>7.4304669842972298E-3</v>
      </c>
      <c r="AX3094" s="17">
        <v>3.5617721805630498E-2</v>
      </c>
      <c r="AY3094" s="17">
        <v>1.15862862706322E-2</v>
      </c>
      <c r="AZ3094" s="17">
        <v>0</v>
      </c>
      <c r="BA3094" s="17">
        <v>2.87590709906471E-2</v>
      </c>
      <c r="BB3094" s="17"/>
      <c r="BC3094" s="17">
        <v>9.6244246178498593E-3</v>
      </c>
      <c r="BD3094" s="17">
        <v>1.40676353651224E-2</v>
      </c>
      <c r="BE3094" s="17">
        <v>2.25946302687818E-2</v>
      </c>
      <c r="BF3094" s="17">
        <v>1.65878250908469E-2</v>
      </c>
      <c r="BG3094" s="17">
        <v>0</v>
      </c>
    </row>
    <row r="3095" spans="2:59" x14ac:dyDescent="0.35">
      <c r="B3095" t="s">
        <v>598</v>
      </c>
      <c r="C3095" s="17">
        <v>1.8358091752429501E-2</v>
      </c>
      <c r="D3095" s="17">
        <v>1.5414890306158099E-2</v>
      </c>
      <c r="E3095" s="17">
        <v>2.1282430865942999E-2</v>
      </c>
      <c r="F3095" s="17"/>
      <c r="G3095" s="17">
        <v>2.0816565079820701E-2</v>
      </c>
      <c r="H3095" s="17">
        <v>5.2442308331677297E-2</v>
      </c>
      <c r="I3095" s="17">
        <v>1.8522118590700701E-2</v>
      </c>
      <c r="J3095" s="17">
        <v>1.6156574565738199E-2</v>
      </c>
      <c r="K3095" s="17">
        <v>0</v>
      </c>
      <c r="L3095" s="17">
        <v>0</v>
      </c>
      <c r="M3095" s="17"/>
      <c r="N3095" s="17">
        <v>6.43570193651036E-3</v>
      </c>
      <c r="O3095" s="17">
        <v>3.1646586523847497E-2</v>
      </c>
      <c r="P3095" s="17">
        <v>1.45931171448092E-2</v>
      </c>
      <c r="Q3095" s="17">
        <v>2.1983096965175E-2</v>
      </c>
      <c r="R3095" s="17"/>
      <c r="S3095" s="17">
        <v>0</v>
      </c>
      <c r="T3095" s="17">
        <v>1.0488880492091899E-2</v>
      </c>
      <c r="U3095" s="17">
        <v>2.5341359016230001E-2</v>
      </c>
      <c r="V3095" s="17">
        <v>1.77051445493106E-2</v>
      </c>
      <c r="W3095" s="17">
        <v>0</v>
      </c>
      <c r="X3095" s="17">
        <v>0</v>
      </c>
      <c r="Y3095" s="17">
        <v>2.56147779279997E-2</v>
      </c>
      <c r="Z3095" s="17">
        <v>2.9775091085508399E-2</v>
      </c>
      <c r="AA3095" s="17">
        <v>5.56983966281542E-2</v>
      </c>
      <c r="AB3095" s="17">
        <v>3.7416827363873903E-2</v>
      </c>
      <c r="AC3095" s="17">
        <v>0</v>
      </c>
      <c r="AD3095" s="17">
        <v>3.4784932950713901E-2</v>
      </c>
      <c r="AE3095" s="17"/>
      <c r="AF3095" s="17">
        <v>2.6896571902791499E-2</v>
      </c>
      <c r="AG3095" s="17">
        <v>3.7253302373727302E-3</v>
      </c>
      <c r="AH3095" s="17">
        <v>5.0179114818784398E-2</v>
      </c>
      <c r="AI3095" s="17"/>
      <c r="AJ3095" s="17">
        <v>2.0704575247714699E-2</v>
      </c>
      <c r="AK3095" s="17">
        <v>9.1604186183882191E-3</v>
      </c>
      <c r="AL3095" s="17">
        <v>0</v>
      </c>
      <c r="AM3095" s="17">
        <v>0.115063930297991</v>
      </c>
      <c r="AN3095" s="17">
        <v>2.13539586987491E-2</v>
      </c>
      <c r="AO3095" s="17"/>
      <c r="AP3095" s="17">
        <v>9.3118575489360804E-3</v>
      </c>
      <c r="AQ3095" s="17">
        <v>3.8939793108422899E-3</v>
      </c>
      <c r="AR3095" s="17">
        <v>0</v>
      </c>
      <c r="AS3095" s="17">
        <v>6.4648834299713395E-2</v>
      </c>
      <c r="AT3095" s="17">
        <v>2.5604582172019101E-2</v>
      </c>
      <c r="AU3095" s="17"/>
      <c r="AV3095" s="17">
        <v>8.5951512180722292E-3</v>
      </c>
      <c r="AW3095" s="17">
        <v>8.4905003045206706E-3</v>
      </c>
      <c r="AX3095" s="17">
        <v>0</v>
      </c>
      <c r="AY3095" s="17">
        <v>5.55679135808314E-2</v>
      </c>
      <c r="AZ3095" s="17">
        <v>1.8414686391614799E-2</v>
      </c>
      <c r="BA3095" s="17">
        <v>0</v>
      </c>
      <c r="BB3095" s="17"/>
      <c r="BC3095" s="17">
        <v>6.6771071183612E-3</v>
      </c>
      <c r="BD3095" s="17">
        <v>2.7748811497344102E-2</v>
      </c>
      <c r="BE3095" s="17">
        <v>1.5361227580134E-2</v>
      </c>
      <c r="BF3095" s="17">
        <v>3.2002151198218198E-2</v>
      </c>
      <c r="BG3095" s="17">
        <v>0</v>
      </c>
    </row>
    <row r="3096" spans="2:59" x14ac:dyDescent="0.35">
      <c r="B3096" t="s">
        <v>692</v>
      </c>
      <c r="C3096" s="17">
        <v>4.79388800361253E-2</v>
      </c>
      <c r="D3096" s="17">
        <v>5.6636988578531E-2</v>
      </c>
      <c r="E3096" s="17">
        <v>3.9794015065395399E-2</v>
      </c>
      <c r="F3096" s="17"/>
      <c r="G3096" s="17">
        <v>9.1092959653834904E-2</v>
      </c>
      <c r="H3096" s="17">
        <v>1.46177877662007E-2</v>
      </c>
      <c r="I3096" s="17">
        <v>6.9860541239040994E-2</v>
      </c>
      <c r="J3096" s="17">
        <v>4.82527831021956E-2</v>
      </c>
      <c r="K3096" s="17">
        <v>5.6709102340259797E-2</v>
      </c>
      <c r="L3096" s="17">
        <v>2.67954832638981E-2</v>
      </c>
      <c r="M3096" s="17"/>
      <c r="N3096" s="17">
        <v>2.9159924182517699E-2</v>
      </c>
      <c r="O3096" s="17">
        <v>3.0061294693839301E-2</v>
      </c>
      <c r="P3096" s="17">
        <v>6.9250424674431696E-2</v>
      </c>
      <c r="Q3096" s="17">
        <v>6.9529783080378604E-2</v>
      </c>
      <c r="R3096" s="17"/>
      <c r="S3096" s="17">
        <v>3.1102294171193E-2</v>
      </c>
      <c r="T3096" s="17">
        <v>2.0321524814782301E-2</v>
      </c>
      <c r="U3096" s="17">
        <v>1.82726202672614E-2</v>
      </c>
      <c r="V3096" s="17">
        <v>8.53139352099581E-2</v>
      </c>
      <c r="W3096" s="17">
        <v>6.7332066318723405E-2</v>
      </c>
      <c r="X3096" s="17">
        <v>2.1984095719256799E-2</v>
      </c>
      <c r="Y3096" s="17">
        <v>7.5726353892866402E-2</v>
      </c>
      <c r="Z3096" s="17">
        <v>4.9051769258223098E-2</v>
      </c>
      <c r="AA3096" s="17">
        <v>8.28267697404345E-2</v>
      </c>
      <c r="AB3096" s="17">
        <v>6.3093510537547901E-2</v>
      </c>
      <c r="AC3096" s="17">
        <v>3.84664996779625E-2</v>
      </c>
      <c r="AD3096" s="17">
        <v>3.4582160735411802E-2</v>
      </c>
      <c r="AE3096" s="17"/>
      <c r="AF3096" s="17">
        <v>7.5148773758807394E-2</v>
      </c>
      <c r="AG3096" s="17">
        <v>2.2495016681588601E-2</v>
      </c>
      <c r="AH3096" s="17">
        <v>1.6468487923820201E-2</v>
      </c>
      <c r="AI3096" s="17"/>
      <c r="AJ3096" s="17">
        <v>4.96889712675374E-2</v>
      </c>
      <c r="AK3096" s="17">
        <v>2.39399018821944E-2</v>
      </c>
      <c r="AL3096" s="17">
        <v>1.9805129216760899E-2</v>
      </c>
      <c r="AM3096" s="17">
        <v>9.5887700807089707E-2</v>
      </c>
      <c r="AN3096" s="17">
        <v>7.1283663730051405E-2</v>
      </c>
      <c r="AO3096" s="17"/>
      <c r="AP3096" s="17">
        <v>4.6376314731535299E-2</v>
      </c>
      <c r="AQ3096" s="17">
        <v>3.6585682161961001E-2</v>
      </c>
      <c r="AR3096" s="17">
        <v>3.32353866635672E-2</v>
      </c>
      <c r="AS3096" s="17">
        <v>8.8496124635404502E-2</v>
      </c>
      <c r="AT3096" s="17">
        <v>0</v>
      </c>
      <c r="AU3096" s="17"/>
      <c r="AV3096" s="17">
        <v>3.09163415007822E-2</v>
      </c>
      <c r="AW3096" s="17">
        <v>2.6171339593600199E-2</v>
      </c>
      <c r="AX3096" s="17">
        <v>5.3215932629256099E-2</v>
      </c>
      <c r="AY3096" s="17">
        <v>0.11491634067684001</v>
      </c>
      <c r="AZ3096" s="17">
        <v>2.29160771083321E-2</v>
      </c>
      <c r="BA3096" s="17">
        <v>3.2141334178821902E-2</v>
      </c>
      <c r="BB3096" s="17"/>
      <c r="BC3096" s="17">
        <v>3.83149542787872E-2</v>
      </c>
      <c r="BD3096" s="17">
        <v>6.77576608114413E-2</v>
      </c>
      <c r="BE3096" s="17">
        <v>3.2659299231577101E-2</v>
      </c>
      <c r="BF3096" s="17">
        <v>2.99190912810396E-2</v>
      </c>
      <c r="BG3096" s="17">
        <v>0</v>
      </c>
    </row>
    <row r="3097" spans="2:59" x14ac:dyDescent="0.35">
      <c r="B3097" t="s">
        <v>691</v>
      </c>
      <c r="C3097" s="17">
        <v>0.14857054713845699</v>
      </c>
      <c r="D3097" s="17">
        <v>0.14777790823107101</v>
      </c>
      <c r="E3097" s="17">
        <v>0.14754573867658499</v>
      </c>
      <c r="F3097" s="17"/>
      <c r="G3097" s="17">
        <v>0.170721513367771</v>
      </c>
      <c r="H3097" s="17">
        <v>0.115519590640571</v>
      </c>
      <c r="I3097" s="17">
        <v>0.20997372222959701</v>
      </c>
      <c r="J3097" s="17">
        <v>0.156504482105043</v>
      </c>
      <c r="K3097" s="17">
        <v>0.147763033526773</v>
      </c>
      <c r="L3097" s="17">
        <v>0.10820930056867201</v>
      </c>
      <c r="M3097" s="17"/>
      <c r="N3097" s="17">
        <v>0.14113498289658999</v>
      </c>
      <c r="O3097" s="17">
        <v>0.128609566543225</v>
      </c>
      <c r="P3097" s="17">
        <v>0.17331868534770101</v>
      </c>
      <c r="Q3097" s="17">
        <v>0.15622687877900701</v>
      </c>
      <c r="R3097" s="17"/>
      <c r="S3097" s="17">
        <v>0.13483703715103701</v>
      </c>
      <c r="T3097" s="17">
        <v>8.7816923989435997E-2</v>
      </c>
      <c r="U3097" s="17">
        <v>0.18745593825596901</v>
      </c>
      <c r="V3097" s="17">
        <v>9.1390955136597202E-2</v>
      </c>
      <c r="W3097" s="17">
        <v>0.215848177376467</v>
      </c>
      <c r="X3097" s="17">
        <v>0.19161780889089899</v>
      </c>
      <c r="Y3097" s="17">
        <v>0.19123384262613799</v>
      </c>
      <c r="Z3097" s="17">
        <v>0.104976168374648</v>
      </c>
      <c r="AA3097" s="17">
        <v>0.186378607417441</v>
      </c>
      <c r="AB3097" s="17">
        <v>0.22195015887890199</v>
      </c>
      <c r="AC3097" s="17">
        <v>9.4766304294776296E-2</v>
      </c>
      <c r="AD3097" s="17">
        <v>6.8787993804362499E-2</v>
      </c>
      <c r="AE3097" s="17"/>
      <c r="AF3097" s="17">
        <v>0.143468395839281</v>
      </c>
      <c r="AG3097" s="17">
        <v>0.14418503497989399</v>
      </c>
      <c r="AH3097" s="17">
        <v>0.163157073050337</v>
      </c>
      <c r="AI3097" s="17"/>
      <c r="AJ3097" s="17">
        <v>0.15301686480351601</v>
      </c>
      <c r="AK3097" s="17">
        <v>0.130983923196649</v>
      </c>
      <c r="AL3097" s="17">
        <v>7.7946588698372204E-2</v>
      </c>
      <c r="AM3097" s="17">
        <v>0.178180341874353</v>
      </c>
      <c r="AN3097" s="17">
        <v>0.12714702053181801</v>
      </c>
      <c r="AO3097" s="17"/>
      <c r="AP3097" s="17">
        <v>0.1483599031067</v>
      </c>
      <c r="AQ3097" s="17">
        <v>0.13599323074375699</v>
      </c>
      <c r="AR3097" s="17">
        <v>0.109433267915997</v>
      </c>
      <c r="AS3097" s="17">
        <v>0.189373145722743</v>
      </c>
      <c r="AT3097" s="17">
        <v>0.17087972956212499</v>
      </c>
      <c r="AU3097" s="17"/>
      <c r="AV3097" s="17">
        <v>0.116263038249203</v>
      </c>
      <c r="AW3097" s="17">
        <v>0.14806210454857199</v>
      </c>
      <c r="AX3097" s="17">
        <v>9.6094049705297904E-2</v>
      </c>
      <c r="AY3097" s="17">
        <v>0.18342227005098799</v>
      </c>
      <c r="AZ3097" s="17">
        <v>0.185552050195436</v>
      </c>
      <c r="BA3097" s="17">
        <v>0.257873057245881</v>
      </c>
      <c r="BB3097" s="17"/>
      <c r="BC3097" s="17">
        <v>0.11990658062288</v>
      </c>
      <c r="BD3097" s="17">
        <v>0.203303606831189</v>
      </c>
      <c r="BE3097" s="17">
        <v>0.134554912349866</v>
      </c>
      <c r="BF3097" s="17">
        <v>0.15867247051413999</v>
      </c>
      <c r="BG3097" s="17">
        <v>0</v>
      </c>
    </row>
    <row r="3098" spans="2:59" x14ac:dyDescent="0.35">
      <c r="B3098" t="s">
        <v>690</v>
      </c>
      <c r="C3098" s="17">
        <v>0.24072326950298401</v>
      </c>
      <c r="D3098" s="17">
        <v>0.25224036755742801</v>
      </c>
      <c r="E3098" s="17">
        <v>0.23080160072830999</v>
      </c>
      <c r="F3098" s="17"/>
      <c r="G3098" s="17">
        <v>0.268541577642465</v>
      </c>
      <c r="H3098" s="17">
        <v>0.23516322545177101</v>
      </c>
      <c r="I3098" s="17">
        <v>0.21482177162209401</v>
      </c>
      <c r="J3098" s="17">
        <v>0.26291777893539198</v>
      </c>
      <c r="K3098" s="17">
        <v>0.226549477516993</v>
      </c>
      <c r="L3098" s="17">
        <v>0.24224463282481701</v>
      </c>
      <c r="M3098" s="17"/>
      <c r="N3098" s="17">
        <v>0.19880307735258301</v>
      </c>
      <c r="O3098" s="17">
        <v>0.29183332030977199</v>
      </c>
      <c r="P3098" s="17">
        <v>0.26221669576048101</v>
      </c>
      <c r="Q3098" s="17">
        <v>0.21960051708342099</v>
      </c>
      <c r="R3098" s="17"/>
      <c r="S3098" s="17">
        <v>0.18073033030949501</v>
      </c>
      <c r="T3098" s="17">
        <v>0.27274585993794997</v>
      </c>
      <c r="U3098" s="17">
        <v>0.30332460853115101</v>
      </c>
      <c r="V3098" s="17">
        <v>0.270228919687169</v>
      </c>
      <c r="W3098" s="17">
        <v>0.37199282918298399</v>
      </c>
      <c r="X3098" s="17">
        <v>0.20455584235892099</v>
      </c>
      <c r="Y3098" s="17">
        <v>0.14833534815155699</v>
      </c>
      <c r="Z3098" s="17">
        <v>0.33842005434127898</v>
      </c>
      <c r="AA3098" s="17">
        <v>0.161041089617281</v>
      </c>
      <c r="AB3098" s="17">
        <v>0.164962801292273</v>
      </c>
      <c r="AC3098" s="17">
        <v>0.31751349280518298</v>
      </c>
      <c r="AD3098" s="17">
        <v>0.31985311545770601</v>
      </c>
      <c r="AE3098" s="17"/>
      <c r="AF3098" s="17">
        <v>0.26109458385963102</v>
      </c>
      <c r="AG3098" s="17">
        <v>0.23870771416428799</v>
      </c>
      <c r="AH3098" s="17">
        <v>0.19532520132959</v>
      </c>
      <c r="AI3098" s="17"/>
      <c r="AJ3098" s="17">
        <v>0.25786469419096703</v>
      </c>
      <c r="AK3098" s="17">
        <v>0.22643117013948899</v>
      </c>
      <c r="AL3098" s="17">
        <v>0.32688749953380503</v>
      </c>
      <c r="AM3098" s="17">
        <v>0.18988689260396399</v>
      </c>
      <c r="AN3098" s="17">
        <v>0.22101244063685299</v>
      </c>
      <c r="AO3098" s="17"/>
      <c r="AP3098" s="17">
        <v>0.28192958425700898</v>
      </c>
      <c r="AQ3098" s="17">
        <v>0.226388633826035</v>
      </c>
      <c r="AR3098" s="17">
        <v>0.245300139197763</v>
      </c>
      <c r="AS3098" s="17">
        <v>0.28150936402865501</v>
      </c>
      <c r="AT3098" s="17">
        <v>0.21845287212599299</v>
      </c>
      <c r="AU3098" s="17"/>
      <c r="AV3098" s="17">
        <v>0.22255488674711199</v>
      </c>
      <c r="AW3098" s="17">
        <v>0.27333595210187001</v>
      </c>
      <c r="AX3098" s="17">
        <v>0.265090424387389</v>
      </c>
      <c r="AY3098" s="17">
        <v>0.248747583107498</v>
      </c>
      <c r="AZ3098" s="17">
        <v>0.22798935341472101</v>
      </c>
      <c r="BA3098" s="17">
        <v>0.198406929750615</v>
      </c>
      <c r="BB3098" s="17"/>
      <c r="BC3098" s="17">
        <v>0.25243394550210402</v>
      </c>
      <c r="BD3098" s="17">
        <v>0.25096611674177799</v>
      </c>
      <c r="BE3098" s="17">
        <v>0.23968727905769599</v>
      </c>
      <c r="BF3098" s="17">
        <v>0.219826549673236</v>
      </c>
      <c r="BG3098" s="17">
        <v>0.39148363642380701</v>
      </c>
    </row>
    <row r="3099" spans="2:59" x14ac:dyDescent="0.35">
      <c r="B3099" t="s">
        <v>689</v>
      </c>
      <c r="C3099" s="17">
        <v>0.21831898116897799</v>
      </c>
      <c r="D3099" s="17">
        <v>0.24011977141707999</v>
      </c>
      <c r="E3099" s="17">
        <v>0.19838272526030101</v>
      </c>
      <c r="F3099" s="17"/>
      <c r="G3099" s="17">
        <v>0.19502322260808</v>
      </c>
      <c r="H3099" s="17">
        <v>0.23036680509384999</v>
      </c>
      <c r="I3099" s="17">
        <v>0.19636159655629901</v>
      </c>
      <c r="J3099" s="17">
        <v>0.23091798052312201</v>
      </c>
      <c r="K3099" s="17">
        <v>0.21012650974942701</v>
      </c>
      <c r="L3099" s="17">
        <v>0.23586547453954201</v>
      </c>
      <c r="M3099" s="17"/>
      <c r="N3099" s="17">
        <v>0.232533172975776</v>
      </c>
      <c r="O3099" s="17">
        <v>0.23987678890717801</v>
      </c>
      <c r="P3099" s="17">
        <v>0.21618800534893601</v>
      </c>
      <c r="Q3099" s="17">
        <v>0.182037075030619</v>
      </c>
      <c r="R3099" s="17"/>
      <c r="S3099" s="17">
        <v>0.23879125745666399</v>
      </c>
      <c r="T3099" s="17">
        <v>0.315152334727404</v>
      </c>
      <c r="U3099" s="17">
        <v>0.13896211759837199</v>
      </c>
      <c r="V3099" s="17">
        <v>0.13199274812234599</v>
      </c>
      <c r="W3099" s="17">
        <v>0.19031249439137601</v>
      </c>
      <c r="X3099" s="17">
        <v>0.288269395501973</v>
      </c>
      <c r="Y3099" s="17">
        <v>0.24112237129825101</v>
      </c>
      <c r="Z3099" s="17">
        <v>0.22570660828119399</v>
      </c>
      <c r="AA3099" s="17">
        <v>0.18882530766364</v>
      </c>
      <c r="AB3099" s="17">
        <v>0.216642162448205</v>
      </c>
      <c r="AC3099" s="17">
        <v>0.15524335689525701</v>
      </c>
      <c r="AD3099" s="17">
        <v>0.19553661425002999</v>
      </c>
      <c r="AE3099" s="17"/>
      <c r="AF3099" s="17">
        <v>0.198429528413712</v>
      </c>
      <c r="AG3099" s="17">
        <v>0.251986170694737</v>
      </c>
      <c r="AH3099" s="17">
        <v>0.21186174279252201</v>
      </c>
      <c r="AI3099" s="17"/>
      <c r="AJ3099" s="17">
        <v>0.21696996588741099</v>
      </c>
      <c r="AK3099" s="17">
        <v>0.281913899368754</v>
      </c>
      <c r="AL3099" s="17">
        <v>0.19956140609221701</v>
      </c>
      <c r="AM3099" s="17">
        <v>7.7716414180702895E-2</v>
      </c>
      <c r="AN3099" s="17">
        <v>0.224482734389987</v>
      </c>
      <c r="AO3099" s="17"/>
      <c r="AP3099" s="17">
        <v>0.21684564202749201</v>
      </c>
      <c r="AQ3099" s="17">
        <v>0.28316051668050701</v>
      </c>
      <c r="AR3099" s="17">
        <v>0.21043024076708999</v>
      </c>
      <c r="AS3099" s="17">
        <v>0.13752778954886799</v>
      </c>
      <c r="AT3099" s="17">
        <v>0.189029631029066</v>
      </c>
      <c r="AU3099" s="17"/>
      <c r="AV3099" s="17">
        <v>0.283898072872243</v>
      </c>
      <c r="AW3099" s="17">
        <v>0.25964235603501801</v>
      </c>
      <c r="AX3099" s="17">
        <v>0.24772230708500001</v>
      </c>
      <c r="AY3099" s="17">
        <v>0.11533170808702101</v>
      </c>
      <c r="AZ3099" s="17">
        <v>0.14370660231987201</v>
      </c>
      <c r="BA3099" s="17">
        <v>0.24848041821978201</v>
      </c>
      <c r="BB3099" s="17"/>
      <c r="BC3099" s="17">
        <v>0.21259894674257901</v>
      </c>
      <c r="BD3099" s="17">
        <v>0.239587766555167</v>
      </c>
      <c r="BE3099" s="17">
        <v>0.217929617227995</v>
      </c>
      <c r="BF3099" s="17">
        <v>0.18708128873192001</v>
      </c>
      <c r="BG3099" s="17">
        <v>0.13443565512837</v>
      </c>
    </row>
    <row r="3100" spans="2:59" x14ac:dyDescent="0.35">
      <c r="B3100" t="s">
        <v>806</v>
      </c>
      <c r="C3100" s="17">
        <v>0.27738818390911502</v>
      </c>
      <c r="D3100" s="17">
        <v>0.25634989482762799</v>
      </c>
      <c r="E3100" s="17">
        <v>0.29900319786528801</v>
      </c>
      <c r="F3100" s="17"/>
      <c r="G3100" s="17">
        <v>0.19465281019627201</v>
      </c>
      <c r="H3100" s="17">
        <v>0.32441316569915002</v>
      </c>
      <c r="I3100" s="17">
        <v>0.24615201596362299</v>
      </c>
      <c r="J3100" s="17">
        <v>0.24769997013159301</v>
      </c>
      <c r="K3100" s="17">
        <v>0.29599873955945</v>
      </c>
      <c r="L3100" s="17">
        <v>0.32250274848510702</v>
      </c>
      <c r="M3100" s="17"/>
      <c r="N3100" s="17">
        <v>0.36102777008658199</v>
      </c>
      <c r="O3100" s="17">
        <v>0.22691262339724499</v>
      </c>
      <c r="P3100" s="17">
        <v>0.209548844844926</v>
      </c>
      <c r="Q3100" s="17">
        <v>0.28896124755199198</v>
      </c>
      <c r="R3100" s="17"/>
      <c r="S3100" s="17">
        <v>0.35316305230200501</v>
      </c>
      <c r="T3100" s="17">
        <v>0.26218865155131099</v>
      </c>
      <c r="U3100" s="17">
        <v>0.27047799670535499</v>
      </c>
      <c r="V3100" s="17">
        <v>0.328462366783497</v>
      </c>
      <c r="W3100" s="17">
        <v>0.15451443273045001</v>
      </c>
      <c r="X3100" s="17">
        <v>0.22626687973700399</v>
      </c>
      <c r="Y3100" s="17">
        <v>0.28604628564822698</v>
      </c>
      <c r="Z3100" s="17">
        <v>0.17265812652451601</v>
      </c>
      <c r="AA3100" s="17">
        <v>0.308423406000151</v>
      </c>
      <c r="AB3100" s="17">
        <v>0.22730314529475501</v>
      </c>
      <c r="AC3100" s="17">
        <v>0.35114620991101703</v>
      </c>
      <c r="AD3100" s="17">
        <v>0.279168696929319</v>
      </c>
      <c r="AE3100" s="17"/>
      <c r="AF3100" s="17">
        <v>0.24791477582570201</v>
      </c>
      <c r="AG3100" s="17">
        <v>0.29371952320809303</v>
      </c>
      <c r="AH3100" s="17">
        <v>0.28916636586951999</v>
      </c>
      <c r="AI3100" s="17"/>
      <c r="AJ3100" s="17">
        <v>0.26381674743710598</v>
      </c>
      <c r="AK3100" s="17">
        <v>0.29378255709561302</v>
      </c>
      <c r="AL3100" s="17">
        <v>0.35660095843297301</v>
      </c>
      <c r="AM3100" s="17">
        <v>0.23895359821777301</v>
      </c>
      <c r="AN3100" s="17">
        <v>0.246624820836156</v>
      </c>
      <c r="AO3100" s="17"/>
      <c r="AP3100" s="17">
        <v>0.26328420355677801</v>
      </c>
      <c r="AQ3100" s="17">
        <v>0.28040546932938498</v>
      </c>
      <c r="AR3100" s="17">
        <v>0.32415355751408398</v>
      </c>
      <c r="AS3100" s="17">
        <v>0.19431715235826499</v>
      </c>
      <c r="AT3100" s="17">
        <v>0.36497381702280202</v>
      </c>
      <c r="AU3100" s="17"/>
      <c r="AV3100" s="17">
        <v>0.30031155042834001</v>
      </c>
      <c r="AW3100" s="17">
        <v>0.23138662628548201</v>
      </c>
      <c r="AX3100" s="17">
        <v>0.30225956438742702</v>
      </c>
      <c r="AY3100" s="17">
        <v>0.24343489553946801</v>
      </c>
      <c r="AZ3100" s="17">
        <v>0.37908348965241601</v>
      </c>
      <c r="BA3100" s="17">
        <v>0.19677005855111099</v>
      </c>
      <c r="BB3100" s="17"/>
      <c r="BC3100" s="17">
        <v>0.30798930900131499</v>
      </c>
      <c r="BD3100" s="17">
        <v>0.16590410157565499</v>
      </c>
      <c r="BE3100" s="17">
        <v>0.30703306126601299</v>
      </c>
      <c r="BF3100" s="17">
        <v>0.32217116882676899</v>
      </c>
      <c r="BG3100" s="17">
        <v>0.47408070844782402</v>
      </c>
    </row>
    <row r="3101" spans="2:59" x14ac:dyDescent="0.35">
      <c r="B3101" t="s">
        <v>100</v>
      </c>
      <c r="C3101" s="17">
        <v>3.3493509744306899E-2</v>
      </c>
      <c r="D3101" s="17">
        <v>1.6243199958274002E-2</v>
      </c>
      <c r="E3101" s="17">
        <v>5.0272507722543998E-2</v>
      </c>
      <c r="F3101" s="17"/>
      <c r="G3101" s="17">
        <v>4.3446315240723503E-2</v>
      </c>
      <c r="H3101" s="17">
        <v>1.8278529377667399E-2</v>
      </c>
      <c r="I3101" s="17">
        <v>2.5970531848335299E-2</v>
      </c>
      <c r="J3101" s="17">
        <v>3.7550430636917598E-2</v>
      </c>
      <c r="K3101" s="17">
        <v>2.72517973897702E-2</v>
      </c>
      <c r="L3101" s="17">
        <v>4.89837179078291E-2</v>
      </c>
      <c r="M3101" s="17"/>
      <c r="N3101" s="17">
        <v>1.5618455655885301E-2</v>
      </c>
      <c r="O3101" s="17">
        <v>3.7407162880833199E-2</v>
      </c>
      <c r="P3101" s="17">
        <v>3.44605216434005E-2</v>
      </c>
      <c r="Q3101" s="17">
        <v>4.9404190431737001E-2</v>
      </c>
      <c r="R3101" s="17"/>
      <c r="S3101" s="17">
        <v>3.9744418706319097E-2</v>
      </c>
      <c r="T3101" s="17">
        <v>2.0764913693662599E-2</v>
      </c>
      <c r="U3101" s="17">
        <v>5.6165359625659897E-2</v>
      </c>
      <c r="V3101" s="17">
        <v>3.74832629140298E-2</v>
      </c>
      <c r="W3101" s="17">
        <v>0</v>
      </c>
      <c r="X3101" s="17">
        <v>4.29727082421918E-2</v>
      </c>
      <c r="Y3101" s="17">
        <v>3.1921020454961799E-2</v>
      </c>
      <c r="Z3101" s="17">
        <v>2.5992386972574399E-2</v>
      </c>
      <c r="AA3101" s="17">
        <v>1.68064229328981E-2</v>
      </c>
      <c r="AB3101" s="17">
        <v>5.2716000485890299E-2</v>
      </c>
      <c r="AC3101" s="17">
        <v>2.2946739285514502E-2</v>
      </c>
      <c r="AD3101" s="17">
        <v>6.7286485872456697E-2</v>
      </c>
      <c r="AE3101" s="17"/>
      <c r="AF3101" s="17">
        <v>3.2663926267050697E-2</v>
      </c>
      <c r="AG3101" s="17">
        <v>2.39657929410277E-2</v>
      </c>
      <c r="AH3101" s="17">
        <v>7.3842014215426896E-2</v>
      </c>
      <c r="AI3101" s="17"/>
      <c r="AJ3101" s="17">
        <v>3.2380617601799E-2</v>
      </c>
      <c r="AK3101" s="17">
        <v>1.7005899483969401E-2</v>
      </c>
      <c r="AL3101" s="17">
        <v>0</v>
      </c>
      <c r="AM3101" s="17">
        <v>0</v>
      </c>
      <c r="AN3101" s="17">
        <v>7.8668718147961295E-2</v>
      </c>
      <c r="AO3101" s="17"/>
      <c r="AP3101" s="17">
        <v>3.3892494771550402E-2</v>
      </c>
      <c r="AQ3101" s="17">
        <v>2.40269487614637E-2</v>
      </c>
      <c r="AR3101" s="17">
        <v>3.22478556335603E-2</v>
      </c>
      <c r="AS3101" s="17">
        <v>3.0875015366947201E-2</v>
      </c>
      <c r="AT3101" s="17">
        <v>3.1059368087995101E-2</v>
      </c>
      <c r="AU3101" s="17"/>
      <c r="AV3101" s="17">
        <v>2.66309378038324E-2</v>
      </c>
      <c r="AW3101" s="17">
        <v>4.5480654146640299E-2</v>
      </c>
      <c r="AX3101" s="17">
        <v>0</v>
      </c>
      <c r="AY3101" s="17">
        <v>2.6993002686721501E-2</v>
      </c>
      <c r="AZ3101" s="17">
        <v>2.2337740917607599E-2</v>
      </c>
      <c r="BA3101" s="17">
        <v>3.7569131063142899E-2</v>
      </c>
      <c r="BB3101" s="17"/>
      <c r="BC3101" s="17">
        <v>5.2454732116122997E-2</v>
      </c>
      <c r="BD3101" s="17">
        <v>3.06643006223031E-2</v>
      </c>
      <c r="BE3101" s="17">
        <v>3.01799730179374E-2</v>
      </c>
      <c r="BF3101" s="17">
        <v>3.3739454683830099E-2</v>
      </c>
      <c r="BG3101" s="17">
        <v>0</v>
      </c>
    </row>
    <row r="3102" spans="2:59" x14ac:dyDescent="0.35">
      <c r="C3102" s="17"/>
      <c r="D3102" s="17"/>
      <c r="E3102" s="17"/>
      <c r="F3102" s="17"/>
      <c r="G3102" s="17"/>
      <c r="H3102" s="17"/>
      <c r="I3102" s="17"/>
      <c r="J3102" s="17"/>
      <c r="K3102" s="17"/>
      <c r="L3102" s="17"/>
      <c r="M3102" s="17"/>
      <c r="N3102" s="17"/>
      <c r="O3102" s="17"/>
      <c r="P3102" s="17"/>
      <c r="Q3102" s="17"/>
      <c r="R3102" s="17"/>
      <c r="S3102" s="17"/>
      <c r="T3102" s="17"/>
      <c r="U3102" s="17"/>
      <c r="V3102" s="17"/>
      <c r="W3102" s="17"/>
      <c r="X3102" s="17"/>
      <c r="Y3102" s="17"/>
      <c r="Z3102" s="17"/>
      <c r="AA3102" s="17"/>
      <c r="AB3102" s="17"/>
      <c r="AC3102" s="17"/>
      <c r="AD3102" s="17"/>
      <c r="AE3102" s="17"/>
      <c r="AF3102" s="17"/>
      <c r="AG3102" s="17"/>
      <c r="AH3102" s="17"/>
      <c r="AI3102" s="17"/>
      <c r="AJ3102" s="17"/>
      <c r="AK3102" s="17"/>
      <c r="AL3102" s="17"/>
      <c r="AM3102" s="17"/>
      <c r="AN3102" s="17"/>
      <c r="AO3102" s="17"/>
      <c r="AP3102" s="17"/>
      <c r="AQ3102" s="17"/>
      <c r="AR3102" s="17"/>
      <c r="AS3102" s="17"/>
      <c r="AT3102" s="17"/>
      <c r="AU3102" s="17"/>
      <c r="AV3102" s="17"/>
      <c r="AW3102" s="17"/>
      <c r="AX3102" s="17"/>
      <c r="AY3102" s="17"/>
      <c r="AZ3102" s="17"/>
      <c r="BA3102" s="17"/>
      <c r="BB3102" s="17"/>
      <c r="BC3102" s="17"/>
      <c r="BD3102" s="17"/>
      <c r="BE3102" s="17"/>
      <c r="BF3102" s="17"/>
      <c r="BG3102" s="17"/>
    </row>
    <row r="3103" spans="2:59" x14ac:dyDescent="0.35">
      <c r="B3103" s="6" t="s">
        <v>837</v>
      </c>
      <c r="C3103" s="17"/>
      <c r="D3103" s="17"/>
      <c r="E3103" s="17"/>
      <c r="F3103" s="17"/>
      <c r="G3103" s="17"/>
      <c r="H3103" s="17"/>
      <c r="I3103" s="17"/>
      <c r="J3103" s="17"/>
      <c r="K3103" s="17"/>
      <c r="L3103" s="17"/>
      <c r="M3103" s="17"/>
      <c r="N3103" s="17"/>
      <c r="O3103" s="17"/>
      <c r="P3103" s="17"/>
      <c r="Q3103" s="17"/>
      <c r="R3103" s="17"/>
      <c r="S3103" s="17"/>
      <c r="T3103" s="17"/>
      <c r="U3103" s="17"/>
      <c r="V3103" s="17"/>
      <c r="W3103" s="17"/>
      <c r="X3103" s="17"/>
      <c r="Y3103" s="17"/>
      <c r="Z3103" s="17"/>
      <c r="AA3103" s="17"/>
      <c r="AB3103" s="17"/>
      <c r="AC3103" s="17"/>
      <c r="AD3103" s="17"/>
      <c r="AE3103" s="17"/>
      <c r="AF3103" s="17"/>
      <c r="AG3103" s="17"/>
      <c r="AH3103" s="17"/>
      <c r="AI3103" s="17"/>
      <c r="AJ3103" s="17"/>
      <c r="AK3103" s="17"/>
      <c r="AL3103" s="17"/>
      <c r="AM3103" s="17"/>
      <c r="AN3103" s="17"/>
      <c r="AO3103" s="17"/>
      <c r="AP3103" s="17"/>
      <c r="AQ3103" s="17"/>
      <c r="AR3103" s="17"/>
      <c r="AS3103" s="17"/>
      <c r="AT3103" s="17"/>
      <c r="AU3103" s="17"/>
      <c r="AV3103" s="17"/>
      <c r="AW3103" s="17"/>
      <c r="AX3103" s="17"/>
      <c r="AY3103" s="17"/>
      <c r="AZ3103" s="17"/>
      <c r="BA3103" s="17"/>
      <c r="BB3103" s="17"/>
      <c r="BC3103" s="17"/>
      <c r="BD3103" s="17"/>
      <c r="BE3103" s="17"/>
      <c r="BF3103" s="17"/>
      <c r="BG3103" s="17"/>
    </row>
    <row r="3104" spans="2:59" x14ac:dyDescent="0.35">
      <c r="B3104" s="24" t="s">
        <v>79</v>
      </c>
      <c r="C3104" s="17"/>
      <c r="D3104" s="17"/>
      <c r="E3104" s="17"/>
      <c r="F3104" s="17"/>
      <c r="G3104" s="17"/>
      <c r="H3104" s="17"/>
      <c r="I3104" s="17"/>
      <c r="J3104" s="17"/>
      <c r="K3104" s="17"/>
      <c r="L3104" s="17"/>
      <c r="M3104" s="17"/>
      <c r="N3104" s="17"/>
      <c r="O3104" s="17"/>
      <c r="P3104" s="17"/>
      <c r="Q3104" s="17"/>
      <c r="R3104" s="17"/>
      <c r="S3104" s="17"/>
      <c r="T3104" s="17"/>
      <c r="U3104" s="17"/>
      <c r="V3104" s="17"/>
      <c r="W3104" s="17"/>
      <c r="X3104" s="17"/>
      <c r="Y3104" s="17"/>
      <c r="Z3104" s="17"/>
      <c r="AA3104" s="17"/>
      <c r="AB3104" s="17"/>
      <c r="AC3104" s="17"/>
      <c r="AD3104" s="17"/>
      <c r="AE3104" s="17"/>
      <c r="AF3104" s="17"/>
      <c r="AG3104" s="17"/>
      <c r="AH3104" s="17"/>
      <c r="AI3104" s="17"/>
      <c r="AJ3104" s="17"/>
      <c r="AK3104" s="17"/>
      <c r="AL3104" s="17"/>
      <c r="AM3104" s="17"/>
      <c r="AN3104" s="17"/>
      <c r="AO3104" s="17"/>
      <c r="AP3104" s="17"/>
      <c r="AQ3104" s="17"/>
      <c r="AR3104" s="17"/>
      <c r="AS3104" s="17"/>
      <c r="AT3104" s="17"/>
      <c r="AU3104" s="17"/>
      <c r="AV3104" s="17"/>
      <c r="AW3104" s="17"/>
      <c r="AX3104" s="17"/>
      <c r="AY3104" s="17"/>
      <c r="AZ3104" s="17"/>
      <c r="BA3104" s="17"/>
      <c r="BB3104" s="17"/>
      <c r="BC3104" s="17"/>
      <c r="BD3104" s="17"/>
      <c r="BE3104" s="17"/>
      <c r="BF3104" s="17"/>
      <c r="BG3104" s="17"/>
    </row>
    <row r="3105" spans="2:59" x14ac:dyDescent="0.35">
      <c r="B3105" t="s">
        <v>152</v>
      </c>
      <c r="C3105" s="17">
        <v>0.61553157533623104</v>
      </c>
      <c r="D3105" s="17">
        <v>0.55502124348975701</v>
      </c>
      <c r="E3105" s="17">
        <v>0.67578425636698203</v>
      </c>
      <c r="F3105" s="17"/>
      <c r="G3105" s="17">
        <v>0.49407123675086301</v>
      </c>
      <c r="H3105" s="17">
        <v>0.56067587746038805</v>
      </c>
      <c r="I3105" s="17">
        <v>0.59416417075580297</v>
      </c>
      <c r="J3105" s="17">
        <v>0.66422746914383302</v>
      </c>
      <c r="K3105" s="17">
        <v>0.69953034805763903</v>
      </c>
      <c r="L3105" s="17">
        <v>0.66261613236070904</v>
      </c>
      <c r="M3105" s="17"/>
      <c r="N3105" s="17">
        <v>0.60165242466743396</v>
      </c>
      <c r="O3105" s="17">
        <v>0.62363376751812005</v>
      </c>
      <c r="P3105" s="17">
        <v>0.578635173844949</v>
      </c>
      <c r="Q3105" s="17">
        <v>0.65372003296216197</v>
      </c>
      <c r="R3105" s="17"/>
      <c r="S3105" s="17">
        <v>0.54333942782911204</v>
      </c>
      <c r="T3105" s="17">
        <v>0.61576724672442296</v>
      </c>
      <c r="U3105" s="17">
        <v>0.67242057303120595</v>
      </c>
      <c r="V3105" s="17">
        <v>0.59519389040372594</v>
      </c>
      <c r="W3105" s="17">
        <v>0.582783074902677</v>
      </c>
      <c r="X3105" s="17">
        <v>0.60275510935165399</v>
      </c>
      <c r="Y3105" s="17">
        <v>0.55309496357756804</v>
      </c>
      <c r="Z3105" s="17">
        <v>0.638229720899538</v>
      </c>
      <c r="AA3105" s="17">
        <v>0.66467330790996204</v>
      </c>
      <c r="AB3105" s="17">
        <v>0.676733803180111</v>
      </c>
      <c r="AC3105" s="17">
        <v>0.64338622316135796</v>
      </c>
      <c r="AD3105" s="17">
        <v>0.70284422334943497</v>
      </c>
      <c r="AE3105" s="17"/>
      <c r="AF3105" s="17">
        <v>0.57866592757341295</v>
      </c>
      <c r="AG3105" s="17">
        <v>0.67960785504095</v>
      </c>
      <c r="AH3105" s="17">
        <v>0.55095712169280897</v>
      </c>
      <c r="AI3105" s="17"/>
      <c r="AJ3105" s="17">
        <v>0.58890848091561698</v>
      </c>
      <c r="AK3105" s="17">
        <v>0.64683518129380402</v>
      </c>
      <c r="AL3105" s="17">
        <v>0.711899241717593</v>
      </c>
      <c r="AM3105" s="17">
        <v>0.427883640597504</v>
      </c>
      <c r="AN3105" s="17">
        <v>0.60348557329007801</v>
      </c>
      <c r="AO3105" s="17"/>
      <c r="AP3105" s="17">
        <v>0.55491634705035298</v>
      </c>
      <c r="AQ3105" s="17">
        <v>0.65137814427330998</v>
      </c>
      <c r="AR3105" s="17">
        <v>0.67746674716393995</v>
      </c>
      <c r="AS3105" s="17">
        <v>0.51779597332177396</v>
      </c>
      <c r="AT3105" s="17">
        <v>0.656626641472979</v>
      </c>
      <c r="AU3105" s="17"/>
      <c r="AV3105" s="17">
        <v>0.66236356790436701</v>
      </c>
      <c r="AW3105" s="17">
        <v>0.56482325180419402</v>
      </c>
      <c r="AX3105" s="17">
        <v>0.68348917068885495</v>
      </c>
      <c r="AY3105" s="17">
        <v>0.50071246124117197</v>
      </c>
      <c r="AZ3105" s="17">
        <v>0.62650061891334097</v>
      </c>
      <c r="BA3105" s="17">
        <v>0.650482223978607</v>
      </c>
      <c r="BB3105" s="17"/>
      <c r="BC3105" s="17">
        <v>0.65646856624738803</v>
      </c>
      <c r="BD3105" s="17">
        <v>0.59290801156992301</v>
      </c>
      <c r="BE3105" s="17">
        <v>0.60885171259832505</v>
      </c>
      <c r="BF3105" s="17">
        <v>0.54143014325358496</v>
      </c>
      <c r="BG3105" s="17">
        <v>0.61179573480971605</v>
      </c>
    </row>
    <row r="3106" spans="2:59" x14ac:dyDescent="0.35">
      <c r="B3106" t="s">
        <v>153</v>
      </c>
      <c r="C3106" s="17">
        <v>0.251638886347123</v>
      </c>
      <c r="D3106" s="17">
        <v>0.25289835910424302</v>
      </c>
      <c r="E3106" s="17">
        <v>0.25073900745210198</v>
      </c>
      <c r="F3106" s="17"/>
      <c r="G3106" s="17">
        <v>0.237480093327092</v>
      </c>
      <c r="H3106" s="17">
        <v>0.27770232158430103</v>
      </c>
      <c r="I3106" s="17">
        <v>0.25612539009088098</v>
      </c>
      <c r="J3106" s="17">
        <v>0.2910335982026</v>
      </c>
      <c r="K3106" s="17">
        <v>0.22173626979399999</v>
      </c>
      <c r="L3106" s="17">
        <v>0.224572270380237</v>
      </c>
      <c r="M3106" s="17"/>
      <c r="N3106" s="17">
        <v>0.29186394443756097</v>
      </c>
      <c r="O3106" s="17">
        <v>0.25955176975043998</v>
      </c>
      <c r="P3106" s="17">
        <v>0.240705157272353</v>
      </c>
      <c r="Q3106" s="17">
        <v>0.210175521799295</v>
      </c>
      <c r="R3106" s="17"/>
      <c r="S3106" s="17">
        <v>0.27981895856865602</v>
      </c>
      <c r="T3106" s="17">
        <v>0.241407984769578</v>
      </c>
      <c r="U3106" s="17">
        <v>0.222024060225502</v>
      </c>
      <c r="V3106" s="17">
        <v>0.25076636302211103</v>
      </c>
      <c r="W3106" s="17">
        <v>0.19602337744925299</v>
      </c>
      <c r="X3106" s="17">
        <v>0.29392139255156902</v>
      </c>
      <c r="Y3106" s="17">
        <v>0.27428839806982502</v>
      </c>
      <c r="Z3106" s="17">
        <v>0.37915712131455398</v>
      </c>
      <c r="AA3106" s="17">
        <v>0.21560182202419001</v>
      </c>
      <c r="AB3106" s="17">
        <v>0.22337204082004999</v>
      </c>
      <c r="AC3106" s="17">
        <v>0.241988092564176</v>
      </c>
      <c r="AD3106" s="17">
        <v>0.25236959788695701</v>
      </c>
      <c r="AE3106" s="17"/>
      <c r="AF3106" s="17">
        <v>0.28387038762552202</v>
      </c>
      <c r="AG3106" s="17">
        <v>0.20019202850152301</v>
      </c>
      <c r="AH3106" s="17">
        <v>0.33125087358074101</v>
      </c>
      <c r="AI3106" s="17"/>
      <c r="AJ3106" s="17">
        <v>0.306454406016748</v>
      </c>
      <c r="AK3106" s="17">
        <v>0.19302826764525999</v>
      </c>
      <c r="AL3106" s="17">
        <v>0.21648356984987199</v>
      </c>
      <c r="AM3106" s="17">
        <v>0.456374382997358</v>
      </c>
      <c r="AN3106" s="17">
        <v>0.276662875806297</v>
      </c>
      <c r="AO3106" s="17"/>
      <c r="AP3106" s="17">
        <v>0.35990880251570101</v>
      </c>
      <c r="AQ3106" s="17">
        <v>0.19127959321173801</v>
      </c>
      <c r="AR3106" s="17">
        <v>0.175761724060887</v>
      </c>
      <c r="AS3106" s="17">
        <v>0.35169192598247401</v>
      </c>
      <c r="AT3106" s="17">
        <v>0.11909404726524001</v>
      </c>
      <c r="AU3106" s="17"/>
      <c r="AV3106" s="17">
        <v>0.178355885136948</v>
      </c>
      <c r="AW3106" s="17">
        <v>0.367959006771435</v>
      </c>
      <c r="AX3106" s="17">
        <v>0.17084478568598499</v>
      </c>
      <c r="AY3106" s="17">
        <v>0.35045949704393697</v>
      </c>
      <c r="AZ3106" s="17">
        <v>0.12848017218532801</v>
      </c>
      <c r="BA3106" s="17">
        <v>0.27818330068172198</v>
      </c>
      <c r="BB3106" s="17"/>
      <c r="BC3106" s="17">
        <v>0.217728171971798</v>
      </c>
      <c r="BD3106" s="17">
        <v>0.25309166449197801</v>
      </c>
      <c r="BE3106" s="17">
        <v>0.26785742725640399</v>
      </c>
      <c r="BF3106" s="17">
        <v>0.23364301224680001</v>
      </c>
      <c r="BG3106" s="17">
        <v>0.20349273435557699</v>
      </c>
    </row>
    <row r="3107" spans="2:59" x14ac:dyDescent="0.35">
      <c r="B3107" t="s">
        <v>836</v>
      </c>
      <c r="C3107" s="17">
        <v>0.24190900984074801</v>
      </c>
      <c r="D3107" s="17">
        <v>0.22721612527200499</v>
      </c>
      <c r="E3107" s="17">
        <v>0.25523541452935899</v>
      </c>
      <c r="F3107" s="17"/>
      <c r="G3107" s="17">
        <v>0.30976039709826197</v>
      </c>
      <c r="H3107" s="17">
        <v>0.25502985381728599</v>
      </c>
      <c r="I3107" s="17">
        <v>0.23287737087773699</v>
      </c>
      <c r="J3107" s="17">
        <v>0.20970540775228499</v>
      </c>
      <c r="K3107" s="17">
        <v>0.23186030823058101</v>
      </c>
      <c r="L3107" s="17">
        <v>0.226074306707957</v>
      </c>
      <c r="M3107" s="17"/>
      <c r="N3107" s="17">
        <v>0.26952220154891798</v>
      </c>
      <c r="O3107" s="17">
        <v>0.247127691319113</v>
      </c>
      <c r="P3107" s="17">
        <v>0.221440199002265</v>
      </c>
      <c r="Q3107" s="17">
        <v>0.22519609350165701</v>
      </c>
      <c r="R3107" s="17"/>
      <c r="S3107" s="17">
        <v>0.31194931646035601</v>
      </c>
      <c r="T3107" s="17">
        <v>0.25832138906608898</v>
      </c>
      <c r="U3107" s="17">
        <v>0.245693130325769</v>
      </c>
      <c r="V3107" s="17">
        <v>0.260445050672722</v>
      </c>
      <c r="W3107" s="17">
        <v>0.21563714680763699</v>
      </c>
      <c r="X3107" s="17">
        <v>0.24039364164200999</v>
      </c>
      <c r="Y3107" s="17">
        <v>0.18111412027660601</v>
      </c>
      <c r="Z3107" s="17">
        <v>0.110304954335534</v>
      </c>
      <c r="AA3107" s="17">
        <v>0.22989491901457801</v>
      </c>
      <c r="AB3107" s="17">
        <v>0.25140447167506702</v>
      </c>
      <c r="AC3107" s="17">
        <v>0.218445823359914</v>
      </c>
      <c r="AD3107" s="17">
        <v>0.235086241383091</v>
      </c>
      <c r="AE3107" s="17"/>
      <c r="AF3107" s="17">
        <v>0.22838691266248401</v>
      </c>
      <c r="AG3107" s="17">
        <v>0.25504269944689301</v>
      </c>
      <c r="AH3107" s="17">
        <v>0.218378691513678</v>
      </c>
      <c r="AI3107" s="17"/>
      <c r="AJ3107" s="17">
        <v>0.223159918703285</v>
      </c>
      <c r="AK3107" s="17">
        <v>0.28735819223036602</v>
      </c>
      <c r="AL3107" s="17">
        <v>0.217242643839339</v>
      </c>
      <c r="AM3107" s="17">
        <v>0.17112860593499599</v>
      </c>
      <c r="AN3107" s="17">
        <v>0.22257362731883401</v>
      </c>
      <c r="AO3107" s="17"/>
      <c r="AP3107" s="17">
        <v>0.23245606333381699</v>
      </c>
      <c r="AQ3107" s="17">
        <v>0.27315887042077602</v>
      </c>
      <c r="AR3107" s="17">
        <v>0.22922709289934001</v>
      </c>
      <c r="AS3107" s="17">
        <v>0.182917993834005</v>
      </c>
      <c r="AT3107" s="17">
        <v>0.313854627748898</v>
      </c>
      <c r="AU3107" s="17"/>
      <c r="AV3107" s="17">
        <v>0.311499821487982</v>
      </c>
      <c r="AW3107" s="17">
        <v>0.22749034084669401</v>
      </c>
      <c r="AX3107" s="17">
        <v>0.222540799955842</v>
      </c>
      <c r="AY3107" s="17">
        <v>0.187326965857496</v>
      </c>
      <c r="AZ3107" s="17">
        <v>0.30676934878229201</v>
      </c>
      <c r="BA3107" s="17">
        <v>0.21194153920334399</v>
      </c>
      <c r="BB3107" s="17"/>
      <c r="BC3107" s="17">
        <v>0.24971418711361101</v>
      </c>
      <c r="BD3107" s="17">
        <v>0.21652751670221601</v>
      </c>
      <c r="BE3107" s="17">
        <v>0.23542103796664299</v>
      </c>
      <c r="BF3107" s="17">
        <v>0.33186736491573798</v>
      </c>
      <c r="BG3107" s="17">
        <v>0.31464051248150099</v>
      </c>
    </row>
    <row r="3108" spans="2:59" x14ac:dyDescent="0.35">
      <c r="B3108" t="s">
        <v>157</v>
      </c>
      <c r="C3108" s="17">
        <v>0.226709073012623</v>
      </c>
      <c r="D3108" s="17">
        <v>0.248485353417117</v>
      </c>
      <c r="E3108" s="17">
        <v>0.20559962667596801</v>
      </c>
      <c r="F3108" s="17"/>
      <c r="G3108" s="17">
        <v>0.167072736108835</v>
      </c>
      <c r="H3108" s="17">
        <v>0.158621448333469</v>
      </c>
      <c r="I3108" s="17">
        <v>0.18082009387659101</v>
      </c>
      <c r="J3108" s="17">
        <v>0.21928461480386199</v>
      </c>
      <c r="K3108" s="17">
        <v>0.26978786709139602</v>
      </c>
      <c r="L3108" s="17">
        <v>0.33604142596119202</v>
      </c>
      <c r="M3108" s="17"/>
      <c r="N3108" s="17">
        <v>0.20425222961547501</v>
      </c>
      <c r="O3108" s="17">
        <v>0.195105475809774</v>
      </c>
      <c r="P3108" s="17">
        <v>0.26934416200299099</v>
      </c>
      <c r="Q3108" s="17">
        <v>0.246753387520803</v>
      </c>
      <c r="R3108" s="17"/>
      <c r="S3108" s="17">
        <v>0.202435094756095</v>
      </c>
      <c r="T3108" s="17">
        <v>0.29494600334133603</v>
      </c>
      <c r="U3108" s="17">
        <v>0.18320247150256</v>
      </c>
      <c r="V3108" s="17">
        <v>0.206482741725874</v>
      </c>
      <c r="W3108" s="17">
        <v>0.30653870033338398</v>
      </c>
      <c r="X3108" s="17">
        <v>0.163289703228267</v>
      </c>
      <c r="Y3108" s="17">
        <v>0.23137098288855301</v>
      </c>
      <c r="Z3108" s="17">
        <v>0.26049585024737698</v>
      </c>
      <c r="AA3108" s="17">
        <v>0.17915530522457701</v>
      </c>
      <c r="AB3108" s="17">
        <v>0.23769475597818601</v>
      </c>
      <c r="AC3108" s="17">
        <v>0.28272549979345002</v>
      </c>
      <c r="AD3108" s="17">
        <v>0.215713444553957</v>
      </c>
      <c r="AE3108" s="17"/>
      <c r="AF3108" s="17">
        <v>0.31644705786440602</v>
      </c>
      <c r="AG3108" s="17">
        <v>0.17909644427722901</v>
      </c>
      <c r="AH3108" s="17">
        <v>0.210351362050191</v>
      </c>
      <c r="AI3108" s="17"/>
      <c r="AJ3108" s="17">
        <v>0.34365130950019501</v>
      </c>
      <c r="AK3108" s="17">
        <v>0.13484219814999501</v>
      </c>
      <c r="AL3108" s="17">
        <v>0.182222472566439</v>
      </c>
      <c r="AM3108" s="17">
        <v>0.28943489549881601</v>
      </c>
      <c r="AN3108" s="17">
        <v>0.196192961459389</v>
      </c>
      <c r="AO3108" s="17"/>
      <c r="AP3108" s="17">
        <v>0.34396804073416298</v>
      </c>
      <c r="AQ3108" s="17">
        <v>0.157029571527523</v>
      </c>
      <c r="AR3108" s="17">
        <v>0.18778370456329699</v>
      </c>
      <c r="AS3108" s="17">
        <v>0.38796510433128001</v>
      </c>
      <c r="AT3108" s="17">
        <v>9.4283627258318806E-2</v>
      </c>
      <c r="AU3108" s="17"/>
      <c r="AV3108" s="17">
        <v>0.13679586311324801</v>
      </c>
      <c r="AW3108" s="17">
        <v>0.32871748618416402</v>
      </c>
      <c r="AX3108" s="17">
        <v>0.20934987845233299</v>
      </c>
      <c r="AY3108" s="17">
        <v>0.37433510557417699</v>
      </c>
      <c r="AZ3108" s="17">
        <v>8.3009581605208396E-2</v>
      </c>
      <c r="BA3108" s="17">
        <v>0.21363518398127199</v>
      </c>
      <c r="BB3108" s="17"/>
      <c r="BC3108" s="17">
        <v>0.26491372588069101</v>
      </c>
      <c r="BD3108" s="17">
        <v>0.23211067173804201</v>
      </c>
      <c r="BE3108" s="17">
        <v>0.18844339432997201</v>
      </c>
      <c r="BF3108" s="17">
        <v>0.20324665360913699</v>
      </c>
      <c r="BG3108" s="17">
        <v>8.3120398780252E-2</v>
      </c>
    </row>
    <row r="3109" spans="2:59" x14ac:dyDescent="0.35">
      <c r="B3109" t="s">
        <v>154</v>
      </c>
      <c r="C3109" s="17">
        <v>0.22479907827428</v>
      </c>
      <c r="D3109" s="17">
        <v>0.21597105957540699</v>
      </c>
      <c r="E3109" s="17">
        <v>0.234299555037145</v>
      </c>
      <c r="F3109" s="17"/>
      <c r="G3109" s="17">
        <v>0.23282060884629999</v>
      </c>
      <c r="H3109" s="17">
        <v>0.199859277922631</v>
      </c>
      <c r="I3109" s="17">
        <v>0.25983480621242899</v>
      </c>
      <c r="J3109" s="17">
        <v>0.27549023542990903</v>
      </c>
      <c r="K3109" s="17">
        <v>0.19278575949068499</v>
      </c>
      <c r="L3109" s="17">
        <v>0.19167840876544001</v>
      </c>
      <c r="M3109" s="17"/>
      <c r="N3109" s="17">
        <v>0.24039763165303901</v>
      </c>
      <c r="O3109" s="17">
        <v>0.20551399198770001</v>
      </c>
      <c r="P3109" s="17">
        <v>0.20808519179305299</v>
      </c>
      <c r="Q3109" s="17">
        <v>0.24317685382014601</v>
      </c>
      <c r="R3109" s="17"/>
      <c r="S3109" s="17">
        <v>0.20408114301465699</v>
      </c>
      <c r="T3109" s="17">
        <v>0.21464396994789001</v>
      </c>
      <c r="U3109" s="17">
        <v>0.26006834145630697</v>
      </c>
      <c r="V3109" s="17">
        <v>0.23693712337106199</v>
      </c>
      <c r="W3109" s="17">
        <v>0.25170557625276702</v>
      </c>
      <c r="X3109" s="17">
        <v>0.28376429545361098</v>
      </c>
      <c r="Y3109" s="17">
        <v>0.192384425308051</v>
      </c>
      <c r="Z3109" s="17">
        <v>0.25667282591979401</v>
      </c>
      <c r="AA3109" s="17">
        <v>0.18621083864107801</v>
      </c>
      <c r="AB3109" s="17">
        <v>0.23812800465228101</v>
      </c>
      <c r="AC3109" s="17">
        <v>0.19990200661122201</v>
      </c>
      <c r="AD3109" s="17">
        <v>0.18238443981540101</v>
      </c>
      <c r="AE3109" s="17"/>
      <c r="AF3109" s="17">
        <v>0.21856117958107901</v>
      </c>
      <c r="AG3109" s="17">
        <v>0.229198077837348</v>
      </c>
      <c r="AH3109" s="17">
        <v>0.181617304121482</v>
      </c>
      <c r="AI3109" s="17"/>
      <c r="AJ3109" s="17">
        <v>0.19647469787171901</v>
      </c>
      <c r="AK3109" s="17">
        <v>0.24739333876359701</v>
      </c>
      <c r="AL3109" s="17">
        <v>0.23725342978237901</v>
      </c>
      <c r="AM3109" s="17">
        <v>0.21310061131265901</v>
      </c>
      <c r="AN3109" s="17">
        <v>0.2114328642552</v>
      </c>
      <c r="AO3109" s="17"/>
      <c r="AP3109" s="17">
        <v>0.18963068981277301</v>
      </c>
      <c r="AQ3109" s="17">
        <v>0.240645185725539</v>
      </c>
      <c r="AR3109" s="17">
        <v>0.25076924927422001</v>
      </c>
      <c r="AS3109" s="17">
        <v>0.169082346274537</v>
      </c>
      <c r="AT3109" s="17">
        <v>0.227886517555382</v>
      </c>
      <c r="AU3109" s="17"/>
      <c r="AV3109" s="17">
        <v>0.24570071400169299</v>
      </c>
      <c r="AW3109" s="17">
        <v>0.187113418156509</v>
      </c>
      <c r="AX3109" s="17">
        <v>0.23644418436343001</v>
      </c>
      <c r="AY3109" s="17">
        <v>0.17526675005630901</v>
      </c>
      <c r="AZ3109" s="17">
        <v>0.25946215731134298</v>
      </c>
      <c r="BA3109" s="17">
        <v>0.24331790951444801</v>
      </c>
      <c r="BB3109" s="17"/>
      <c r="BC3109" s="17">
        <v>0.21528896525216201</v>
      </c>
      <c r="BD3109" s="17">
        <v>0.238827711210957</v>
      </c>
      <c r="BE3109" s="17">
        <v>0.204565394014872</v>
      </c>
      <c r="BF3109" s="17">
        <v>0.238924283450725</v>
      </c>
      <c r="BG3109" s="17">
        <v>0.24307351238720501</v>
      </c>
    </row>
    <row r="3110" spans="2:59" x14ac:dyDescent="0.35">
      <c r="B3110" t="s">
        <v>155</v>
      </c>
      <c r="C3110" s="17">
        <v>0.221995402476689</v>
      </c>
      <c r="D3110" s="17">
        <v>0.26964219857336602</v>
      </c>
      <c r="E3110" s="17">
        <v>0.175961792985319</v>
      </c>
      <c r="F3110" s="17"/>
      <c r="G3110" s="17">
        <v>0.22695816148428199</v>
      </c>
      <c r="H3110" s="17">
        <v>0.25584919090191799</v>
      </c>
      <c r="I3110" s="17">
        <v>0.17441577451763199</v>
      </c>
      <c r="J3110" s="17">
        <v>0.212758452332138</v>
      </c>
      <c r="K3110" s="17">
        <v>0.251563984675994</v>
      </c>
      <c r="L3110" s="17">
        <v>0.217485747330737</v>
      </c>
      <c r="M3110" s="17"/>
      <c r="N3110" s="17">
        <v>0.26834188364001099</v>
      </c>
      <c r="O3110" s="17">
        <v>0.20591928761887399</v>
      </c>
      <c r="P3110" s="17">
        <v>0.18044207977856799</v>
      </c>
      <c r="Q3110" s="17">
        <v>0.22572617646309501</v>
      </c>
      <c r="R3110" s="17"/>
      <c r="S3110" s="17">
        <v>0.21273494660734699</v>
      </c>
      <c r="T3110" s="17">
        <v>0.15960336827229599</v>
      </c>
      <c r="U3110" s="17">
        <v>0.21167203333668799</v>
      </c>
      <c r="V3110" s="17">
        <v>0.17388093970027399</v>
      </c>
      <c r="W3110" s="17">
        <v>0.241081539038488</v>
      </c>
      <c r="X3110" s="17">
        <v>0.24118207570178901</v>
      </c>
      <c r="Y3110" s="17">
        <v>0.24434948687868899</v>
      </c>
      <c r="Z3110" s="17">
        <v>0.272927224531475</v>
      </c>
      <c r="AA3110" s="17">
        <v>0.29085328603337202</v>
      </c>
      <c r="AB3110" s="17">
        <v>0.25866074288649898</v>
      </c>
      <c r="AC3110" s="17">
        <v>0.18472243478663</v>
      </c>
      <c r="AD3110" s="17">
        <v>0.17763059664703401</v>
      </c>
      <c r="AE3110" s="17"/>
      <c r="AF3110" s="17">
        <v>0.22707337246744899</v>
      </c>
      <c r="AG3110" s="17">
        <v>0.23692300019565499</v>
      </c>
      <c r="AH3110" s="17">
        <v>0.18025555026815099</v>
      </c>
      <c r="AI3110" s="17"/>
      <c r="AJ3110" s="17">
        <v>0.21950902239228101</v>
      </c>
      <c r="AK3110" s="17">
        <v>0.24841534401033299</v>
      </c>
      <c r="AL3110" s="17">
        <v>0.247301607878575</v>
      </c>
      <c r="AM3110" s="17">
        <v>9.3774568024681898E-2</v>
      </c>
      <c r="AN3110" s="17">
        <v>0.185587571861935</v>
      </c>
      <c r="AO3110" s="17"/>
      <c r="AP3110" s="17">
        <v>0.20262159387956599</v>
      </c>
      <c r="AQ3110" s="17">
        <v>0.259511460434244</v>
      </c>
      <c r="AR3110" s="17">
        <v>0.239735893155853</v>
      </c>
      <c r="AS3110" s="17">
        <v>0.172523398398507</v>
      </c>
      <c r="AT3110" s="17">
        <v>0.21123779636177101</v>
      </c>
      <c r="AU3110" s="17"/>
      <c r="AV3110" s="17">
        <v>0.247967803508301</v>
      </c>
      <c r="AW3110" s="17">
        <v>0.20982606129690101</v>
      </c>
      <c r="AX3110" s="17">
        <v>0.237659205101069</v>
      </c>
      <c r="AY3110" s="17">
        <v>0.20691085273625201</v>
      </c>
      <c r="AZ3110" s="17">
        <v>0.242782231264145</v>
      </c>
      <c r="BA3110" s="17">
        <v>0.193654186494223</v>
      </c>
      <c r="BB3110" s="17"/>
      <c r="BC3110" s="17">
        <v>0.19724823616742301</v>
      </c>
      <c r="BD3110" s="17">
        <v>0.21078588761170799</v>
      </c>
      <c r="BE3110" s="17">
        <v>0.23963595803764601</v>
      </c>
      <c r="BF3110" s="17">
        <v>0.27250850473615901</v>
      </c>
      <c r="BG3110" s="17">
        <v>0.25102129869728301</v>
      </c>
    </row>
    <row r="3111" spans="2:59" x14ac:dyDescent="0.35">
      <c r="B3111" t="s">
        <v>156</v>
      </c>
      <c r="C3111" s="17">
        <v>0.21443239630650099</v>
      </c>
      <c r="D3111" s="17">
        <v>0.226032308524696</v>
      </c>
      <c r="E3111" s="17">
        <v>0.201573280536126</v>
      </c>
      <c r="F3111" s="17"/>
      <c r="G3111" s="17">
        <v>0.17653085401284399</v>
      </c>
      <c r="H3111" s="17">
        <v>0.19405338841601599</v>
      </c>
      <c r="I3111" s="17">
        <v>0.205212912114214</v>
      </c>
      <c r="J3111" s="17">
        <v>0.20123204827476801</v>
      </c>
      <c r="K3111" s="17">
        <v>0.22861507703755901</v>
      </c>
      <c r="L3111" s="17">
        <v>0.26491796346764401</v>
      </c>
      <c r="M3111" s="17"/>
      <c r="N3111" s="17">
        <v>0.19856229607873799</v>
      </c>
      <c r="O3111" s="17">
        <v>0.22137624993139701</v>
      </c>
      <c r="P3111" s="17">
        <v>0.20631439715668401</v>
      </c>
      <c r="Q3111" s="17">
        <v>0.23187284739626701</v>
      </c>
      <c r="R3111" s="17"/>
      <c r="S3111" s="17">
        <v>0.20079769375571399</v>
      </c>
      <c r="T3111" s="17">
        <v>0.20845685195674199</v>
      </c>
      <c r="U3111" s="17">
        <v>0.21837320797188101</v>
      </c>
      <c r="V3111" s="17">
        <v>0.24644773099921699</v>
      </c>
      <c r="W3111" s="17">
        <v>0.24804628591746899</v>
      </c>
      <c r="X3111" s="17">
        <v>0.22537118397370601</v>
      </c>
      <c r="Y3111" s="17">
        <v>0.19703274521080899</v>
      </c>
      <c r="Z3111" s="17">
        <v>0.23583259744671201</v>
      </c>
      <c r="AA3111" s="17">
        <v>0.18986397095958399</v>
      </c>
      <c r="AB3111" s="17">
        <v>0.18249349642507601</v>
      </c>
      <c r="AC3111" s="17">
        <v>0.273524940038257</v>
      </c>
      <c r="AD3111" s="17">
        <v>0.190960163225493</v>
      </c>
      <c r="AE3111" s="17"/>
      <c r="AF3111" s="17">
        <v>0.254107552961088</v>
      </c>
      <c r="AG3111" s="17">
        <v>0.18562502071673101</v>
      </c>
      <c r="AH3111" s="17">
        <v>0.24050404570894099</v>
      </c>
      <c r="AI3111" s="17"/>
      <c r="AJ3111" s="17">
        <v>0.29257103955501501</v>
      </c>
      <c r="AK3111" s="17">
        <v>0.152042289437542</v>
      </c>
      <c r="AL3111" s="17">
        <v>0.197025785362266</v>
      </c>
      <c r="AM3111" s="17">
        <v>0.14695271646026001</v>
      </c>
      <c r="AN3111" s="17">
        <v>0.228416946803608</v>
      </c>
      <c r="AO3111" s="17"/>
      <c r="AP3111" s="17">
        <v>0.31042297610806702</v>
      </c>
      <c r="AQ3111" s="17">
        <v>0.17040288774676199</v>
      </c>
      <c r="AR3111" s="17">
        <v>0.20962195748832901</v>
      </c>
      <c r="AS3111" s="17">
        <v>0.227037526163237</v>
      </c>
      <c r="AT3111" s="17">
        <v>0.134844972403491</v>
      </c>
      <c r="AU3111" s="17"/>
      <c r="AV3111" s="17">
        <v>0.16992185839368401</v>
      </c>
      <c r="AW3111" s="17">
        <v>0.273217385127697</v>
      </c>
      <c r="AX3111" s="17">
        <v>0.21793324107136799</v>
      </c>
      <c r="AY3111" s="17">
        <v>0.26779965179055498</v>
      </c>
      <c r="AZ3111" s="17">
        <v>0.14688707863227499</v>
      </c>
      <c r="BA3111" s="17">
        <v>0.184637187809676</v>
      </c>
      <c r="BB3111" s="17"/>
      <c r="BC3111" s="17">
        <v>0.27153438619435299</v>
      </c>
      <c r="BD3111" s="17">
        <v>0.188785050915042</v>
      </c>
      <c r="BE3111" s="17">
        <v>0.223901025174434</v>
      </c>
      <c r="BF3111" s="17">
        <v>0.155033546869423</v>
      </c>
      <c r="BG3111" s="17">
        <v>0.14090295154338001</v>
      </c>
    </row>
    <row r="3112" spans="2:59" x14ac:dyDescent="0.35">
      <c r="B3112" t="s">
        <v>158</v>
      </c>
      <c r="C3112" s="17">
        <v>0.19306925659315899</v>
      </c>
      <c r="D3112" s="17">
        <v>0.188268263271966</v>
      </c>
      <c r="E3112" s="17">
        <v>0.199275192437119</v>
      </c>
      <c r="F3112" s="17"/>
      <c r="G3112" s="17">
        <v>0.22803993590143801</v>
      </c>
      <c r="H3112" s="17">
        <v>0.24570011924502799</v>
      </c>
      <c r="I3112" s="17">
        <v>0.20983895583392301</v>
      </c>
      <c r="J3112" s="17">
        <v>0.148283296456933</v>
      </c>
      <c r="K3112" s="17">
        <v>0.185571950246498</v>
      </c>
      <c r="L3112" s="17">
        <v>0.15473366176877701</v>
      </c>
      <c r="M3112" s="17"/>
      <c r="N3112" s="17">
        <v>0.20930183447782599</v>
      </c>
      <c r="O3112" s="17">
        <v>0.20411318520407401</v>
      </c>
      <c r="P3112" s="17">
        <v>0.176404888405891</v>
      </c>
      <c r="Q3112" s="17">
        <v>0.17713424291198099</v>
      </c>
      <c r="R3112" s="17"/>
      <c r="S3112" s="17">
        <v>0.205536709696337</v>
      </c>
      <c r="T3112" s="17">
        <v>0.163299477421221</v>
      </c>
      <c r="U3112" s="17">
        <v>0.202980518420845</v>
      </c>
      <c r="V3112" s="17">
        <v>0.221238361930506</v>
      </c>
      <c r="W3112" s="17">
        <v>0.202578703166853</v>
      </c>
      <c r="X3112" s="17">
        <v>0.156744601521459</v>
      </c>
      <c r="Y3112" s="17">
        <v>0.21867275533349501</v>
      </c>
      <c r="Z3112" s="17">
        <v>0.16370087980317699</v>
      </c>
      <c r="AA3112" s="17">
        <v>0.186282502021936</v>
      </c>
      <c r="AB3112" s="17">
        <v>0.17792400159705399</v>
      </c>
      <c r="AC3112" s="17">
        <v>0.25048038169300002</v>
      </c>
      <c r="AD3112" s="17">
        <v>0.184094124895712</v>
      </c>
      <c r="AE3112" s="17"/>
      <c r="AF3112" s="17">
        <v>0.12458024505114999</v>
      </c>
      <c r="AG3112" s="17">
        <v>0.25962989720564</v>
      </c>
      <c r="AH3112" s="17">
        <v>0.141370987458147</v>
      </c>
      <c r="AI3112" s="17"/>
      <c r="AJ3112" s="17">
        <v>0.12476123990909101</v>
      </c>
      <c r="AK3112" s="17">
        <v>0.27693706949704899</v>
      </c>
      <c r="AL3112" s="17">
        <v>0.223752426551585</v>
      </c>
      <c r="AM3112" s="17">
        <v>4.97864298837268E-2</v>
      </c>
      <c r="AN3112" s="17">
        <v>0.15434948824074601</v>
      </c>
      <c r="AO3112" s="17"/>
      <c r="AP3112" s="17">
        <v>0.11427456178529299</v>
      </c>
      <c r="AQ3112" s="17">
        <v>0.25178611739100298</v>
      </c>
      <c r="AR3112" s="17">
        <v>0.239716132205994</v>
      </c>
      <c r="AS3112" s="17">
        <v>7.8861811089912803E-2</v>
      </c>
      <c r="AT3112" s="17">
        <v>0.413083920891747</v>
      </c>
      <c r="AU3112" s="17"/>
      <c r="AV3112" s="17">
        <v>0.26860717841750797</v>
      </c>
      <c r="AW3112" s="17">
        <v>0.110569597999918</v>
      </c>
      <c r="AX3112" s="17">
        <v>0.24150316735775099</v>
      </c>
      <c r="AY3112" s="17">
        <v>8.2094708987226303E-2</v>
      </c>
      <c r="AZ3112" s="17">
        <v>0.39417874317330198</v>
      </c>
      <c r="BA3112" s="17">
        <v>0.16810980982384899</v>
      </c>
      <c r="BB3112" s="17"/>
      <c r="BC3112" s="17">
        <v>0.14885951160382699</v>
      </c>
      <c r="BD3112" s="17">
        <v>0.19221148320710901</v>
      </c>
      <c r="BE3112" s="17">
        <v>0.20068433362698099</v>
      </c>
      <c r="BF3112" s="17">
        <v>0.24870000779200199</v>
      </c>
      <c r="BG3112" s="17">
        <v>0.32966117864536998</v>
      </c>
    </row>
    <row r="3113" spans="2:59" x14ac:dyDescent="0.35">
      <c r="B3113" t="s">
        <v>160</v>
      </c>
      <c r="C3113" s="17">
        <v>0.16256500147081801</v>
      </c>
      <c r="D3113" s="17">
        <v>0.16791409223118101</v>
      </c>
      <c r="E3113" s="17">
        <v>0.15765685288523101</v>
      </c>
      <c r="F3113" s="17"/>
      <c r="G3113" s="17">
        <v>0.172051900660007</v>
      </c>
      <c r="H3113" s="17">
        <v>0.16444362858501399</v>
      </c>
      <c r="I3113" s="17">
        <v>0.16102002205110699</v>
      </c>
      <c r="J3113" s="17">
        <v>0.13601084544952</v>
      </c>
      <c r="K3113" s="17">
        <v>0.15851115507152</v>
      </c>
      <c r="L3113" s="17">
        <v>0.180177922076876</v>
      </c>
      <c r="M3113" s="17"/>
      <c r="N3113" s="17">
        <v>0.176164486399457</v>
      </c>
      <c r="O3113" s="17">
        <v>0.16872019397782001</v>
      </c>
      <c r="P3113" s="17">
        <v>0.141548093204478</v>
      </c>
      <c r="Q3113" s="17">
        <v>0.15831440891158999</v>
      </c>
      <c r="R3113" s="17"/>
      <c r="S3113" s="17">
        <v>0.15137290006799201</v>
      </c>
      <c r="T3113" s="17">
        <v>0.17117814291983399</v>
      </c>
      <c r="U3113" s="17">
        <v>0.12758758910045601</v>
      </c>
      <c r="V3113" s="17">
        <v>0.19746385386898299</v>
      </c>
      <c r="W3113" s="17">
        <v>0.15126329544410999</v>
      </c>
      <c r="X3113" s="17">
        <v>0.21974048609212099</v>
      </c>
      <c r="Y3113" s="17">
        <v>0.146977418112546</v>
      </c>
      <c r="Z3113" s="17">
        <v>6.6074037785861503E-2</v>
      </c>
      <c r="AA3113" s="17">
        <v>0.110600221182635</v>
      </c>
      <c r="AB3113" s="17">
        <v>0.19387014402097399</v>
      </c>
      <c r="AC3113" s="17">
        <v>0.172716891459509</v>
      </c>
      <c r="AD3113" s="17">
        <v>0.270690144835323</v>
      </c>
      <c r="AE3113" s="17"/>
      <c r="AF3113" s="17">
        <v>0.150420253461653</v>
      </c>
      <c r="AG3113" s="17">
        <v>0.176661991662556</v>
      </c>
      <c r="AH3113" s="17">
        <v>0.16155971516118101</v>
      </c>
      <c r="AI3113" s="17"/>
      <c r="AJ3113" s="17">
        <v>0.13834406378018199</v>
      </c>
      <c r="AK3113" s="17">
        <v>0.176317663168507</v>
      </c>
      <c r="AL3113" s="17">
        <v>0.212274741662969</v>
      </c>
      <c r="AM3113" s="17">
        <v>0.16760491641418401</v>
      </c>
      <c r="AN3113" s="17">
        <v>0.152441164930013</v>
      </c>
      <c r="AO3113" s="17"/>
      <c r="AP3113" s="17">
        <v>0.14746712899469699</v>
      </c>
      <c r="AQ3113" s="17">
        <v>0.18162548080535801</v>
      </c>
      <c r="AR3113" s="17">
        <v>0.227541349002572</v>
      </c>
      <c r="AS3113" s="17">
        <v>0.113960691273191</v>
      </c>
      <c r="AT3113" s="17">
        <v>0.15664319664711701</v>
      </c>
      <c r="AU3113" s="17"/>
      <c r="AV3113" s="17">
        <v>0.17911825905252901</v>
      </c>
      <c r="AW3113" s="17">
        <v>0.169308548717994</v>
      </c>
      <c r="AX3113" s="17">
        <v>0.22494926203405499</v>
      </c>
      <c r="AY3113" s="17">
        <v>0.10896674715752599</v>
      </c>
      <c r="AZ3113" s="17">
        <v>0.15605156139526899</v>
      </c>
      <c r="BA3113" s="17">
        <v>0.16120219067577801</v>
      </c>
      <c r="BB3113" s="17"/>
      <c r="BC3113" s="17">
        <v>0.14371192917804401</v>
      </c>
      <c r="BD3113" s="17">
        <v>0.13261993612230299</v>
      </c>
      <c r="BE3113" s="17">
        <v>0.19738246261600501</v>
      </c>
      <c r="BF3113" s="17">
        <v>0.18723777184984799</v>
      </c>
      <c r="BG3113" s="17">
        <v>0.22504203249239299</v>
      </c>
    </row>
    <row r="3114" spans="2:59" x14ac:dyDescent="0.35">
      <c r="B3114" t="s">
        <v>161</v>
      </c>
      <c r="C3114" s="17">
        <v>9.7694106331151304E-2</v>
      </c>
      <c r="D3114" s="17">
        <v>9.1977654887105006E-2</v>
      </c>
      <c r="E3114" s="17">
        <v>0.100008200794447</v>
      </c>
      <c r="F3114" s="17"/>
      <c r="G3114" s="17">
        <v>0.13801482425466899</v>
      </c>
      <c r="H3114" s="17">
        <v>0.140428604842881</v>
      </c>
      <c r="I3114" s="17">
        <v>0.101927678070489</v>
      </c>
      <c r="J3114" s="17">
        <v>9.2793370138168393E-2</v>
      </c>
      <c r="K3114" s="17">
        <v>0.10324565399218601</v>
      </c>
      <c r="L3114" s="17">
        <v>3.2912256358429197E-2</v>
      </c>
      <c r="M3114" s="17"/>
      <c r="N3114" s="17">
        <v>8.4983288474039007E-2</v>
      </c>
      <c r="O3114" s="17">
        <v>8.5339872819806997E-2</v>
      </c>
      <c r="P3114" s="17">
        <v>8.7778489143327906E-2</v>
      </c>
      <c r="Q3114" s="17">
        <v>0.13314326002565799</v>
      </c>
      <c r="R3114" s="17"/>
      <c r="S3114" s="17">
        <v>0.10765380797982101</v>
      </c>
      <c r="T3114" s="17">
        <v>7.5590465215381403E-2</v>
      </c>
      <c r="U3114" s="17">
        <v>0.14090986221574001</v>
      </c>
      <c r="V3114" s="17">
        <v>8.9431140959173205E-2</v>
      </c>
      <c r="W3114" s="17">
        <v>0.114110331944809</v>
      </c>
      <c r="X3114" s="17">
        <v>8.6527352941672006E-2</v>
      </c>
      <c r="Y3114" s="17">
        <v>9.02090123477782E-2</v>
      </c>
      <c r="Z3114" s="17">
        <v>7.5489960898906402E-2</v>
      </c>
      <c r="AA3114" s="17">
        <v>9.4790824280191699E-2</v>
      </c>
      <c r="AB3114" s="17">
        <v>0.121267364763883</v>
      </c>
      <c r="AC3114" s="17">
        <v>5.5619861897018903E-2</v>
      </c>
      <c r="AD3114" s="17">
        <v>0.11115097275982699</v>
      </c>
      <c r="AE3114" s="17"/>
      <c r="AF3114" s="17">
        <v>6.8505328303981594E-2</v>
      </c>
      <c r="AG3114" s="17">
        <v>0.11462815630164799</v>
      </c>
      <c r="AH3114" s="17">
        <v>0.10581419290114299</v>
      </c>
      <c r="AI3114" s="17"/>
      <c r="AJ3114" s="17">
        <v>4.3727792616264201E-2</v>
      </c>
      <c r="AK3114" s="17">
        <v>0.13529647128412001</v>
      </c>
      <c r="AL3114" s="17">
        <v>9.5291217287678504E-2</v>
      </c>
      <c r="AM3114" s="17">
        <v>8.2068183064865796E-2</v>
      </c>
      <c r="AN3114" s="17">
        <v>0.10100371872264299</v>
      </c>
      <c r="AO3114" s="17"/>
      <c r="AP3114" s="17">
        <v>4.1025208365133597E-2</v>
      </c>
      <c r="AQ3114" s="17">
        <v>0.124911421318413</v>
      </c>
      <c r="AR3114" s="17">
        <v>9.1051521662045998E-2</v>
      </c>
      <c r="AS3114" s="17">
        <v>8.7081992923849202E-2</v>
      </c>
      <c r="AT3114" s="17">
        <v>0.104732752595594</v>
      </c>
      <c r="AU3114" s="17"/>
      <c r="AV3114" s="17">
        <v>0.13289068625331299</v>
      </c>
      <c r="AW3114" s="17">
        <v>4.38469724549444E-2</v>
      </c>
      <c r="AX3114" s="17">
        <v>0.129664872891296</v>
      </c>
      <c r="AY3114" s="17">
        <v>7.9387774654595705E-2</v>
      </c>
      <c r="AZ3114" s="17">
        <v>0.13577688786712699</v>
      </c>
      <c r="BA3114" s="17">
        <v>4.2641687556548798E-2</v>
      </c>
      <c r="BB3114" s="17"/>
      <c r="BC3114" s="17">
        <v>0.108215596962195</v>
      </c>
      <c r="BD3114" s="17">
        <v>0.104494152805492</v>
      </c>
      <c r="BE3114" s="17">
        <v>7.68095626420882E-2</v>
      </c>
      <c r="BF3114" s="17">
        <v>9.8050843148847294E-2</v>
      </c>
      <c r="BG3114" s="17">
        <v>0.23615993674050101</v>
      </c>
    </row>
    <row r="3115" spans="2:59" x14ac:dyDescent="0.35">
      <c r="B3115" t="s">
        <v>163</v>
      </c>
      <c r="C3115" s="17">
        <v>6.4100032415787794E-2</v>
      </c>
      <c r="D3115" s="17">
        <v>7.3439016271260094E-2</v>
      </c>
      <c r="E3115" s="17">
        <v>5.5496001266620999E-2</v>
      </c>
      <c r="F3115" s="17"/>
      <c r="G3115" s="17">
        <v>0.111733367583702</v>
      </c>
      <c r="H3115" s="17">
        <v>7.0909488482665706E-2</v>
      </c>
      <c r="I3115" s="17">
        <v>6.8286697902004603E-2</v>
      </c>
      <c r="J3115" s="17">
        <v>5.5011409376589299E-2</v>
      </c>
      <c r="K3115" s="17">
        <v>3.0370543332923799E-2</v>
      </c>
      <c r="L3115" s="17">
        <v>5.3377246088544897E-2</v>
      </c>
      <c r="M3115" s="17"/>
      <c r="N3115" s="17">
        <v>6.7915381675444905E-2</v>
      </c>
      <c r="O3115" s="17">
        <v>7.3746551199437294E-2</v>
      </c>
      <c r="P3115" s="17">
        <v>7.6227931156507694E-2</v>
      </c>
      <c r="Q3115" s="17">
        <v>3.9429098353033799E-2</v>
      </c>
      <c r="R3115" s="17"/>
      <c r="S3115" s="17">
        <v>0.10768820578626501</v>
      </c>
      <c r="T3115" s="17">
        <v>5.7962060200223202E-2</v>
      </c>
      <c r="U3115" s="17">
        <v>5.1397808562365199E-2</v>
      </c>
      <c r="V3115" s="17">
        <v>6.9491870216822293E-2</v>
      </c>
      <c r="W3115" s="17">
        <v>4.8220722837788499E-2</v>
      </c>
      <c r="X3115" s="17">
        <v>4.7090877106220501E-2</v>
      </c>
      <c r="Y3115" s="17">
        <v>9.4346230545810095E-2</v>
      </c>
      <c r="Z3115" s="17">
        <v>4.5666269983387901E-2</v>
      </c>
      <c r="AA3115" s="17">
        <v>5.6394025188877699E-2</v>
      </c>
      <c r="AB3115" s="17">
        <v>6.2055716727744299E-2</v>
      </c>
      <c r="AC3115" s="17">
        <v>2.0273663715699702E-2</v>
      </c>
      <c r="AD3115" s="17">
        <v>4.4027182497256602E-2</v>
      </c>
      <c r="AE3115" s="17"/>
      <c r="AF3115" s="17">
        <v>6.0977222514838898E-2</v>
      </c>
      <c r="AG3115" s="17">
        <v>6.3110637090181207E-2</v>
      </c>
      <c r="AH3115" s="17">
        <v>5.25489313648249E-2</v>
      </c>
      <c r="AI3115" s="17"/>
      <c r="AJ3115" s="17">
        <v>7.8107347965933702E-2</v>
      </c>
      <c r="AK3115" s="17">
        <v>6.6147231546507104E-2</v>
      </c>
      <c r="AL3115" s="17">
        <v>8.0056480468221301E-3</v>
      </c>
      <c r="AM3115" s="17">
        <v>0.126007893457599</v>
      </c>
      <c r="AN3115" s="17">
        <v>5.46693262422802E-2</v>
      </c>
      <c r="AO3115" s="17"/>
      <c r="AP3115" s="17">
        <v>8.0925111083729906E-2</v>
      </c>
      <c r="AQ3115" s="17">
        <v>6.6114111436466796E-2</v>
      </c>
      <c r="AR3115" s="17">
        <v>1.8457897289665001E-2</v>
      </c>
      <c r="AS3115" s="17">
        <v>8.9557018065979002E-2</v>
      </c>
      <c r="AT3115" s="17">
        <v>9.8031451547657203E-2</v>
      </c>
      <c r="AU3115" s="17"/>
      <c r="AV3115" s="17">
        <v>6.74759795547661E-2</v>
      </c>
      <c r="AW3115" s="17">
        <v>8.6003308097369696E-2</v>
      </c>
      <c r="AX3115" s="17">
        <v>2.4341563422446599E-2</v>
      </c>
      <c r="AY3115" s="17">
        <v>8.5324304392981901E-2</v>
      </c>
      <c r="AZ3115" s="17">
        <v>6.1580178097709201E-2</v>
      </c>
      <c r="BA3115" s="17">
        <v>4.0867681512219298E-2</v>
      </c>
      <c r="BB3115" s="17"/>
      <c r="BC3115" s="17">
        <v>5.00539279410257E-2</v>
      </c>
      <c r="BD3115" s="17">
        <v>5.8331536938348298E-2</v>
      </c>
      <c r="BE3115" s="17">
        <v>8.26909186905357E-2</v>
      </c>
      <c r="BF3115" s="17">
        <v>8.0730786431305601E-2</v>
      </c>
      <c r="BG3115" s="17">
        <v>6.7881273949837201E-2</v>
      </c>
    </row>
    <row r="3116" spans="2:59" x14ac:dyDescent="0.35">
      <c r="B3116" t="s">
        <v>162</v>
      </c>
      <c r="C3116" s="17">
        <v>6.2797249650947795E-2</v>
      </c>
      <c r="D3116" s="17">
        <v>7.3640817774165895E-2</v>
      </c>
      <c r="E3116" s="17">
        <v>5.2715309801268102E-2</v>
      </c>
      <c r="F3116" s="17"/>
      <c r="G3116" s="17">
        <v>6.15321509705367E-2</v>
      </c>
      <c r="H3116" s="17">
        <v>6.1934064134485503E-2</v>
      </c>
      <c r="I3116" s="17">
        <v>5.12973443721019E-2</v>
      </c>
      <c r="J3116" s="17">
        <v>6.15695103725796E-2</v>
      </c>
      <c r="K3116" s="17">
        <v>5.8864082553765698E-2</v>
      </c>
      <c r="L3116" s="17">
        <v>7.7321279233172599E-2</v>
      </c>
      <c r="M3116" s="17"/>
      <c r="N3116" s="17">
        <v>5.9761573579329201E-2</v>
      </c>
      <c r="O3116" s="17">
        <v>6.6195261765695804E-2</v>
      </c>
      <c r="P3116" s="17">
        <v>6.6156939065264306E-2</v>
      </c>
      <c r="Q3116" s="17">
        <v>5.9707767788775297E-2</v>
      </c>
      <c r="R3116" s="17"/>
      <c r="S3116" s="17">
        <v>5.3329175556445702E-2</v>
      </c>
      <c r="T3116" s="17">
        <v>5.5934668649622099E-2</v>
      </c>
      <c r="U3116" s="17">
        <v>8.7603146428550896E-2</v>
      </c>
      <c r="V3116" s="17">
        <v>6.0610484210125597E-2</v>
      </c>
      <c r="W3116" s="17">
        <v>7.5842424808263906E-2</v>
      </c>
      <c r="X3116" s="17">
        <v>5.6309709491067603E-2</v>
      </c>
      <c r="Y3116" s="17">
        <v>5.7404804678225403E-2</v>
      </c>
      <c r="Z3116" s="17">
        <v>8.2224643332490202E-2</v>
      </c>
      <c r="AA3116" s="17">
        <v>5.58380959511241E-2</v>
      </c>
      <c r="AB3116" s="17">
        <v>8.0624547718872994E-2</v>
      </c>
      <c r="AC3116" s="17">
        <v>4.1525019657940698E-2</v>
      </c>
      <c r="AD3116" s="17">
        <v>6.2344821198004101E-2</v>
      </c>
      <c r="AE3116" s="17"/>
      <c r="AF3116" s="17">
        <v>7.83361755432396E-2</v>
      </c>
      <c r="AG3116" s="17">
        <v>5.8577592153741698E-2</v>
      </c>
      <c r="AH3116" s="17">
        <v>4.8199817841223201E-2</v>
      </c>
      <c r="AI3116" s="17"/>
      <c r="AJ3116" s="17">
        <v>8.7376604144209197E-2</v>
      </c>
      <c r="AK3116" s="17">
        <v>5.5744799895546399E-2</v>
      </c>
      <c r="AL3116" s="17">
        <v>2.2890470501719801E-2</v>
      </c>
      <c r="AM3116" s="17">
        <v>0.14533956150126501</v>
      </c>
      <c r="AN3116" s="17">
        <v>2.21029545614756E-2</v>
      </c>
      <c r="AO3116" s="17"/>
      <c r="AP3116" s="17">
        <v>0.102631655990102</v>
      </c>
      <c r="AQ3116" s="17">
        <v>5.1013935564747898E-2</v>
      </c>
      <c r="AR3116" s="17">
        <v>4.1719123739456403E-2</v>
      </c>
      <c r="AS3116" s="17">
        <v>8.0679549677097895E-2</v>
      </c>
      <c r="AT3116" s="17">
        <v>7.9086890719245004E-2</v>
      </c>
      <c r="AU3116" s="17"/>
      <c r="AV3116" s="17">
        <v>4.7166661745230598E-2</v>
      </c>
      <c r="AW3116" s="17">
        <v>9.3810626176481907E-2</v>
      </c>
      <c r="AX3116" s="17">
        <v>6.00414999524541E-2</v>
      </c>
      <c r="AY3116" s="17">
        <v>8.5164358864592393E-2</v>
      </c>
      <c r="AZ3116" s="17">
        <v>6.03142895010364E-2</v>
      </c>
      <c r="BA3116" s="17">
        <v>4.1055456420648201E-2</v>
      </c>
      <c r="BB3116" s="17"/>
      <c r="BC3116" s="17">
        <v>6.3597432341759005E-2</v>
      </c>
      <c r="BD3116" s="17">
        <v>5.0605874479696202E-2</v>
      </c>
      <c r="BE3116" s="17">
        <v>6.3357745573924998E-2</v>
      </c>
      <c r="BF3116" s="17">
        <v>7.4496069024308706E-2</v>
      </c>
      <c r="BG3116" s="17">
        <v>5.1918277867819898E-2</v>
      </c>
    </row>
    <row r="3117" spans="2:59" x14ac:dyDescent="0.35">
      <c r="B3117" t="s">
        <v>164</v>
      </c>
      <c r="C3117" s="17">
        <v>3.7578402939051701E-2</v>
      </c>
      <c r="D3117" s="17">
        <v>3.3779573312724402E-2</v>
      </c>
      <c r="E3117" s="17">
        <v>4.1580339377911599E-2</v>
      </c>
      <c r="F3117" s="17"/>
      <c r="G3117" s="17">
        <v>7.2858925197261698E-2</v>
      </c>
      <c r="H3117" s="17">
        <v>6.9977251584991504E-2</v>
      </c>
      <c r="I3117" s="17">
        <v>4.6562406140994501E-2</v>
      </c>
      <c r="J3117" s="17">
        <v>2.63979299287057E-2</v>
      </c>
      <c r="K3117" s="17">
        <v>4.1623524866562598E-3</v>
      </c>
      <c r="L3117" s="17">
        <v>1.19746749550206E-2</v>
      </c>
      <c r="M3117" s="17"/>
      <c r="N3117" s="17">
        <v>4.0424019745697398E-2</v>
      </c>
      <c r="O3117" s="17">
        <v>5.32792338860077E-2</v>
      </c>
      <c r="P3117" s="17">
        <v>3.2406377678908103E-2</v>
      </c>
      <c r="Q3117" s="17">
        <v>2.2806543442953301E-2</v>
      </c>
      <c r="R3117" s="17"/>
      <c r="S3117" s="17">
        <v>7.1419727329877294E-2</v>
      </c>
      <c r="T3117" s="17">
        <v>2.3371796239260299E-2</v>
      </c>
      <c r="U3117" s="17">
        <v>1.9707443842824499E-2</v>
      </c>
      <c r="V3117" s="17">
        <v>1.9045680688611299E-2</v>
      </c>
      <c r="W3117" s="17">
        <v>4.9591118415746697E-2</v>
      </c>
      <c r="X3117" s="17">
        <v>4.3604321107961003E-2</v>
      </c>
      <c r="Y3117" s="17">
        <v>4.5000248341988701E-2</v>
      </c>
      <c r="Z3117" s="17">
        <v>4.7436045881461303E-2</v>
      </c>
      <c r="AA3117" s="17">
        <v>3.1727674440927403E-2</v>
      </c>
      <c r="AB3117" s="17">
        <v>2.4587952473908901E-2</v>
      </c>
      <c r="AC3117" s="17">
        <v>4.2851315170305902E-2</v>
      </c>
      <c r="AD3117" s="17">
        <v>1.6509746445147602E-2</v>
      </c>
      <c r="AE3117" s="17"/>
      <c r="AF3117" s="17">
        <v>2.2767215177619201E-2</v>
      </c>
      <c r="AG3117" s="17">
        <v>4.5643206619254799E-2</v>
      </c>
      <c r="AH3117" s="17">
        <v>3.9779382957230103E-2</v>
      </c>
      <c r="AI3117" s="17"/>
      <c r="AJ3117" s="17">
        <v>3.1091575953759099E-2</v>
      </c>
      <c r="AK3117" s="17">
        <v>4.6842851522273903E-2</v>
      </c>
      <c r="AL3117" s="17">
        <v>3.4331132977959498E-2</v>
      </c>
      <c r="AM3117" s="17">
        <v>5.63735586544565E-2</v>
      </c>
      <c r="AN3117" s="17">
        <v>2.2384579132133198E-2</v>
      </c>
      <c r="AO3117" s="17"/>
      <c r="AP3117" s="17">
        <v>2.2808681518857499E-2</v>
      </c>
      <c r="AQ3117" s="17">
        <v>4.4557085759425297E-2</v>
      </c>
      <c r="AR3117" s="17">
        <v>2.83216872884412E-2</v>
      </c>
      <c r="AS3117" s="17">
        <v>3.7197171862883197E-2</v>
      </c>
      <c r="AT3117" s="17">
        <v>7.7028602446877203E-2</v>
      </c>
      <c r="AU3117" s="17"/>
      <c r="AV3117" s="17">
        <v>6.1200345834283403E-2</v>
      </c>
      <c r="AW3117" s="17">
        <v>3.4830187053434998E-2</v>
      </c>
      <c r="AX3117" s="17">
        <v>3.3152359195002798E-2</v>
      </c>
      <c r="AY3117" s="17">
        <v>2.2112402328786598E-2</v>
      </c>
      <c r="AZ3117" s="17">
        <v>5.6600742038270098E-2</v>
      </c>
      <c r="BA3117" s="17">
        <v>1.90522064600206E-2</v>
      </c>
      <c r="BB3117" s="17"/>
      <c r="BC3117" s="17">
        <v>2.70600561646611E-2</v>
      </c>
      <c r="BD3117" s="17">
        <v>3.4034083744657599E-2</v>
      </c>
      <c r="BE3117" s="17">
        <v>4.2961749694464799E-2</v>
      </c>
      <c r="BF3117" s="17">
        <v>6.4954788718364506E-2</v>
      </c>
      <c r="BG3117" s="17">
        <v>8.0209496737733199E-2</v>
      </c>
    </row>
    <row r="3118" spans="2:59" x14ac:dyDescent="0.35">
      <c r="B3118" t="s">
        <v>122</v>
      </c>
      <c r="C3118" s="17">
        <v>8.68830421116518E-3</v>
      </c>
      <c r="D3118" s="17">
        <v>9.9785256939928305E-3</v>
      </c>
      <c r="E3118" s="17">
        <v>7.4982993116310803E-3</v>
      </c>
      <c r="F3118" s="17"/>
      <c r="G3118" s="17">
        <v>2.2575652525456099E-3</v>
      </c>
      <c r="H3118" s="17">
        <v>8.7144414526765298E-3</v>
      </c>
      <c r="I3118" s="17">
        <v>2.1277979600090501E-2</v>
      </c>
      <c r="J3118" s="17">
        <v>1.3662395913761401E-2</v>
      </c>
      <c r="K3118" s="17">
        <v>3.5746072859551398E-3</v>
      </c>
      <c r="L3118" s="17">
        <v>2.15549046113839E-3</v>
      </c>
      <c r="M3118" s="17"/>
      <c r="N3118" s="17">
        <v>3.04252668814122E-3</v>
      </c>
      <c r="O3118" s="17">
        <v>1.17436079526434E-2</v>
      </c>
      <c r="P3118" s="17">
        <v>1.0428380424669601E-2</v>
      </c>
      <c r="Q3118" s="17">
        <v>1.00832588404457E-2</v>
      </c>
      <c r="R3118" s="17"/>
      <c r="S3118" s="17">
        <v>1.7665585110227901E-2</v>
      </c>
      <c r="T3118" s="17">
        <v>7.0820550998787297E-3</v>
      </c>
      <c r="U3118" s="17">
        <v>0</v>
      </c>
      <c r="V3118" s="17">
        <v>1.5068797670184399E-2</v>
      </c>
      <c r="W3118" s="17">
        <v>8.6794756854503899E-3</v>
      </c>
      <c r="X3118" s="17">
        <v>0</v>
      </c>
      <c r="Y3118" s="17">
        <v>5.5153484029762103E-3</v>
      </c>
      <c r="Z3118" s="17">
        <v>0</v>
      </c>
      <c r="AA3118" s="17">
        <v>1.6428091130668902E-2</v>
      </c>
      <c r="AB3118" s="17">
        <v>1.1992244813748901E-2</v>
      </c>
      <c r="AC3118" s="17">
        <v>0</v>
      </c>
      <c r="AD3118" s="17">
        <v>0</v>
      </c>
      <c r="AE3118" s="17"/>
      <c r="AF3118" s="17">
        <v>1.37774357680822E-2</v>
      </c>
      <c r="AG3118" s="17">
        <v>3.7473096352249298E-3</v>
      </c>
      <c r="AH3118" s="17">
        <v>1.7074563097319299E-2</v>
      </c>
      <c r="AI3118" s="17"/>
      <c r="AJ3118" s="17">
        <v>6.3083221350867498E-3</v>
      </c>
      <c r="AK3118" s="17">
        <v>2.7506123330084701E-3</v>
      </c>
      <c r="AL3118" s="17">
        <v>9.4205931978811105E-3</v>
      </c>
      <c r="AM3118" s="17">
        <v>0</v>
      </c>
      <c r="AN3118" s="17">
        <v>2.2828571500820401E-2</v>
      </c>
      <c r="AO3118" s="17"/>
      <c r="AP3118" s="17">
        <v>5.3099855666648701E-3</v>
      </c>
      <c r="AQ3118" s="17">
        <v>5.3485925324287201E-3</v>
      </c>
      <c r="AR3118" s="17">
        <v>4.9060988893097502E-3</v>
      </c>
      <c r="AS3118" s="17">
        <v>2.18857509940543E-2</v>
      </c>
      <c r="AT3118" s="17">
        <v>8.0694683893012195E-3</v>
      </c>
      <c r="AU3118" s="17"/>
      <c r="AV3118" s="17">
        <v>2.7156527005099702E-3</v>
      </c>
      <c r="AW3118" s="17">
        <v>5.6806719684751898E-3</v>
      </c>
      <c r="AX3118" s="17">
        <v>4.7068943201340804E-3</v>
      </c>
      <c r="AY3118" s="17">
        <v>1.7885705248231999E-2</v>
      </c>
      <c r="AZ3118" s="17">
        <v>5.8052010433889403E-3</v>
      </c>
      <c r="BA3118" s="17">
        <v>5.3054163450862403E-3</v>
      </c>
      <c r="BB3118" s="17"/>
      <c r="BC3118" s="17">
        <v>3.86133017389415E-3</v>
      </c>
      <c r="BD3118" s="17">
        <v>1.77465469916748E-2</v>
      </c>
      <c r="BE3118" s="17">
        <v>1.02167173805255E-2</v>
      </c>
      <c r="BF3118" s="17">
        <v>3.7916420857313101E-3</v>
      </c>
      <c r="BG3118" s="17">
        <v>0</v>
      </c>
    </row>
    <row r="3119" spans="2:59" x14ac:dyDescent="0.35">
      <c r="B3119" t="s">
        <v>123</v>
      </c>
      <c r="C3119" s="17">
        <v>3.7807518613007303E-2</v>
      </c>
      <c r="D3119" s="17">
        <v>3.4397406729962499E-2</v>
      </c>
      <c r="E3119" s="17">
        <v>4.0306221796031501E-2</v>
      </c>
      <c r="F3119" s="17"/>
      <c r="G3119" s="17">
        <v>3.8731408717958E-2</v>
      </c>
      <c r="H3119" s="17">
        <v>3.93709668814963E-2</v>
      </c>
      <c r="I3119" s="17">
        <v>5.1592509605720302E-2</v>
      </c>
      <c r="J3119" s="17">
        <v>3.2450669282912598E-2</v>
      </c>
      <c r="K3119" s="17">
        <v>3.67047564351142E-2</v>
      </c>
      <c r="L3119" s="17">
        <v>2.9806422207894701E-2</v>
      </c>
      <c r="M3119" s="17"/>
      <c r="N3119" s="17">
        <v>2.4307633326408999E-2</v>
      </c>
      <c r="O3119" s="17">
        <v>3.4952155571002001E-2</v>
      </c>
      <c r="P3119" s="17">
        <v>4.85480366248029E-2</v>
      </c>
      <c r="Q3119" s="17">
        <v>4.59601851213658E-2</v>
      </c>
      <c r="R3119" s="17"/>
      <c r="S3119" s="17">
        <v>3.6315590928883597E-2</v>
      </c>
      <c r="T3119" s="17">
        <v>4.9782010785561E-2</v>
      </c>
      <c r="U3119" s="17">
        <v>3.8835661594191703E-2</v>
      </c>
      <c r="V3119" s="17">
        <v>4.6869884587837099E-2</v>
      </c>
      <c r="W3119" s="17">
        <v>2.6806664205514499E-2</v>
      </c>
      <c r="X3119" s="17">
        <v>3.5533372470428301E-2</v>
      </c>
      <c r="Y3119" s="17">
        <v>5.1567466136175702E-2</v>
      </c>
      <c r="Z3119" s="17">
        <v>2.0115314588028201E-2</v>
      </c>
      <c r="AA3119" s="17">
        <v>5.1806978700247898E-2</v>
      </c>
      <c r="AB3119" s="17">
        <v>1.10815108396361E-2</v>
      </c>
      <c r="AC3119" s="17">
        <v>2.54369225692401E-2</v>
      </c>
      <c r="AD3119" s="17">
        <v>3.1916008620734501E-2</v>
      </c>
      <c r="AE3119" s="17"/>
      <c r="AF3119" s="17">
        <v>3.5871735756864802E-2</v>
      </c>
      <c r="AG3119" s="17">
        <v>2.1379401643256898E-2</v>
      </c>
      <c r="AH3119" s="17">
        <v>7.9354391326597995E-2</v>
      </c>
      <c r="AI3119" s="17"/>
      <c r="AJ3119" s="17">
        <v>2.8479703870676401E-2</v>
      </c>
      <c r="AK3119" s="17">
        <v>1.6527412128663699E-2</v>
      </c>
      <c r="AL3119" s="17">
        <v>2.8519135448250101E-2</v>
      </c>
      <c r="AM3119" s="17">
        <v>0.106203134936945</v>
      </c>
      <c r="AN3119" s="17">
        <v>7.2948398890193306E-2</v>
      </c>
      <c r="AO3119" s="17"/>
      <c r="AP3119" s="17">
        <v>1.79602145116943E-2</v>
      </c>
      <c r="AQ3119" s="17">
        <v>1.7831336605448701E-2</v>
      </c>
      <c r="AR3119" s="17">
        <v>4.8813827036877797E-2</v>
      </c>
      <c r="AS3119" s="17">
        <v>4.60419864751902E-2</v>
      </c>
      <c r="AT3119" s="17">
        <v>5.07792906713544E-2</v>
      </c>
      <c r="AU3119" s="17"/>
      <c r="AV3119" s="17">
        <v>1.5035924092294799E-2</v>
      </c>
      <c r="AW3119" s="17">
        <v>1.90772771200408E-2</v>
      </c>
      <c r="AX3119" s="17">
        <v>2.3243644904418301E-2</v>
      </c>
      <c r="AY3119" s="17">
        <v>3.9277326917181603E-2</v>
      </c>
      <c r="AZ3119" s="17">
        <v>4.3776296068115103E-2</v>
      </c>
      <c r="BA3119" s="17">
        <v>9.6505836192180505E-2</v>
      </c>
      <c r="BB3119" s="17"/>
      <c r="BC3119" s="17">
        <v>4.0275127168664299E-2</v>
      </c>
      <c r="BD3119" s="17">
        <v>5.1855000835735597E-2</v>
      </c>
      <c r="BE3119" s="17">
        <v>3.7952556935988001E-2</v>
      </c>
      <c r="BF3119" s="17">
        <v>2.1657681359589499E-2</v>
      </c>
      <c r="BG3119" s="17">
        <v>0</v>
      </c>
    </row>
    <row r="3120" spans="2:59" x14ac:dyDescent="0.35">
      <c r="C3120" s="17"/>
      <c r="D3120" s="17"/>
      <c r="E3120" s="17"/>
      <c r="F3120" s="17"/>
      <c r="G3120" s="17"/>
      <c r="H3120" s="17"/>
      <c r="I3120" s="17"/>
      <c r="J3120" s="17"/>
      <c r="K3120" s="17"/>
      <c r="L3120" s="17"/>
      <c r="M3120" s="17"/>
      <c r="N3120" s="17"/>
      <c r="O3120" s="17"/>
      <c r="P3120" s="17"/>
      <c r="Q3120" s="17"/>
      <c r="R3120" s="17"/>
      <c r="S3120" s="17"/>
      <c r="T3120" s="17"/>
      <c r="U3120" s="17"/>
      <c r="V3120" s="17"/>
      <c r="W3120" s="17"/>
      <c r="X3120" s="17"/>
      <c r="Y3120" s="17"/>
      <c r="Z3120" s="17"/>
      <c r="AA3120" s="17"/>
      <c r="AB3120" s="17"/>
      <c r="AC3120" s="17"/>
      <c r="AD3120" s="17"/>
      <c r="AE3120" s="17"/>
      <c r="AF3120" s="17"/>
      <c r="AG3120" s="17"/>
      <c r="AH3120" s="17"/>
      <c r="AI3120" s="17"/>
      <c r="AJ3120" s="17"/>
      <c r="AK3120" s="17"/>
      <c r="AL3120" s="17"/>
      <c r="AM3120" s="17"/>
      <c r="AN3120" s="17"/>
      <c r="AO3120" s="17"/>
      <c r="AP3120" s="17"/>
      <c r="AQ3120" s="17"/>
      <c r="AR3120" s="17"/>
      <c r="AS3120" s="17"/>
      <c r="AT3120" s="17"/>
      <c r="AU3120" s="17"/>
      <c r="AV3120" s="17"/>
      <c r="AW3120" s="17"/>
      <c r="AX3120" s="17"/>
      <c r="AY3120" s="17"/>
      <c r="AZ3120" s="17"/>
      <c r="BA3120" s="17"/>
      <c r="BB3120" s="17"/>
      <c r="BC3120" s="17"/>
      <c r="BD3120" s="17"/>
      <c r="BE3120" s="17"/>
      <c r="BF3120" s="17"/>
      <c r="BG3120" s="17"/>
    </row>
    <row r="3121" spans="2:59" x14ac:dyDescent="0.35">
      <c r="B3121" s="6" t="s">
        <v>849</v>
      </c>
      <c r="C3121" s="17"/>
      <c r="D3121" s="17"/>
      <c r="E3121" s="17"/>
      <c r="F3121" s="17"/>
      <c r="G3121" s="17"/>
      <c r="H3121" s="17"/>
      <c r="I3121" s="17"/>
      <c r="J3121" s="17"/>
      <c r="K3121" s="17"/>
      <c r="L3121" s="17"/>
      <c r="M3121" s="17"/>
      <c r="N3121" s="17"/>
      <c r="O3121" s="17"/>
      <c r="P3121" s="17"/>
      <c r="Q3121" s="17"/>
      <c r="R3121" s="17"/>
      <c r="S3121" s="17"/>
      <c r="T3121" s="17"/>
      <c r="U3121" s="17"/>
      <c r="V3121" s="17"/>
      <c r="W3121" s="17"/>
      <c r="X3121" s="17"/>
      <c r="Y3121" s="17"/>
      <c r="Z3121" s="17"/>
      <c r="AA3121" s="17"/>
      <c r="AB3121" s="17"/>
      <c r="AC3121" s="17"/>
      <c r="AD3121" s="17"/>
      <c r="AE3121" s="17"/>
      <c r="AF3121" s="17"/>
      <c r="AG3121" s="17"/>
      <c r="AH3121" s="17"/>
      <c r="AI3121" s="17"/>
      <c r="AJ3121" s="17"/>
      <c r="AK3121" s="17"/>
      <c r="AL3121" s="17"/>
      <c r="AM3121" s="17"/>
      <c r="AN3121" s="17"/>
      <c r="AO3121" s="17"/>
      <c r="AP3121" s="17"/>
      <c r="AQ3121" s="17"/>
      <c r="AR3121" s="17"/>
      <c r="AS3121" s="17"/>
      <c r="AT3121" s="17"/>
      <c r="AU3121" s="17"/>
      <c r="AV3121" s="17"/>
      <c r="AW3121" s="17"/>
      <c r="AX3121" s="17"/>
      <c r="AY3121" s="17"/>
      <c r="AZ3121" s="17"/>
      <c r="BA3121" s="17"/>
      <c r="BB3121" s="17"/>
      <c r="BC3121" s="17"/>
      <c r="BD3121" s="17"/>
      <c r="BE3121" s="17"/>
      <c r="BF3121" s="17"/>
      <c r="BG3121" s="17"/>
    </row>
    <row r="3122" spans="2:59" x14ac:dyDescent="0.35">
      <c r="B3122" s="24" t="s">
        <v>79</v>
      </c>
      <c r="C3122" s="17"/>
      <c r="D3122" s="17"/>
      <c r="E3122" s="17"/>
      <c r="F3122" s="17"/>
      <c r="G3122" s="17"/>
      <c r="H3122" s="17"/>
      <c r="I3122" s="17"/>
      <c r="J3122" s="17"/>
      <c r="K3122" s="17"/>
      <c r="L3122" s="17"/>
      <c r="M3122" s="17"/>
      <c r="N3122" s="17"/>
      <c r="O3122" s="17"/>
      <c r="P3122" s="17"/>
      <c r="Q3122" s="17"/>
      <c r="R3122" s="17"/>
      <c r="S3122" s="17"/>
      <c r="T3122" s="17"/>
      <c r="U3122" s="17"/>
      <c r="V3122" s="17"/>
      <c r="W3122" s="17"/>
      <c r="X3122" s="17"/>
      <c r="Y3122" s="17"/>
      <c r="Z3122" s="17"/>
      <c r="AA3122" s="17"/>
      <c r="AB3122" s="17"/>
      <c r="AC3122" s="17"/>
      <c r="AD3122" s="17"/>
      <c r="AE3122" s="17"/>
      <c r="AF3122" s="17"/>
      <c r="AG3122" s="17"/>
      <c r="AH3122" s="17"/>
      <c r="AI3122" s="17"/>
      <c r="AJ3122" s="17"/>
      <c r="AK3122" s="17"/>
      <c r="AL3122" s="17"/>
      <c r="AM3122" s="17"/>
      <c r="AN3122" s="17"/>
      <c r="AO3122" s="17"/>
      <c r="AP3122" s="17"/>
      <c r="AQ3122" s="17"/>
      <c r="AR3122" s="17"/>
      <c r="AS3122" s="17"/>
      <c r="AT3122" s="17"/>
      <c r="AU3122" s="17"/>
      <c r="AV3122" s="17"/>
      <c r="AW3122" s="17"/>
      <c r="AX3122" s="17"/>
      <c r="AY3122" s="17"/>
      <c r="AZ3122" s="17"/>
      <c r="BA3122" s="17"/>
      <c r="BB3122" s="17"/>
      <c r="BC3122" s="17"/>
      <c r="BD3122" s="17"/>
      <c r="BE3122" s="17"/>
      <c r="BF3122" s="17"/>
      <c r="BG3122" s="17"/>
    </row>
    <row r="3123" spans="2:59" x14ac:dyDescent="0.35">
      <c r="B3123" t="s">
        <v>805</v>
      </c>
      <c r="C3123" s="17">
        <v>3.7647682563811298E-2</v>
      </c>
      <c r="D3123" s="17">
        <v>4.3947735763504699E-2</v>
      </c>
      <c r="E3123" s="17">
        <v>3.17993030897252E-2</v>
      </c>
      <c r="F3123" s="17"/>
      <c r="G3123" s="17">
        <v>3.17425221772068E-2</v>
      </c>
      <c r="H3123" s="17">
        <v>3.09217185599454E-2</v>
      </c>
      <c r="I3123" s="17">
        <v>3.5895456088756002E-2</v>
      </c>
      <c r="J3123" s="17">
        <v>3.4288572577505803E-2</v>
      </c>
      <c r="K3123" s="17">
        <v>2.77384671662253E-2</v>
      </c>
      <c r="L3123" s="17">
        <v>5.7851915025796098E-2</v>
      </c>
      <c r="M3123" s="17"/>
      <c r="N3123" s="17">
        <v>3.2770391129302703E-2</v>
      </c>
      <c r="O3123" s="17">
        <v>4.6133708972460802E-2</v>
      </c>
      <c r="P3123" s="17">
        <v>3.6938339857675397E-2</v>
      </c>
      <c r="Q3123" s="17">
        <v>3.4777856131318202E-2</v>
      </c>
      <c r="R3123" s="17"/>
      <c r="S3123" s="17">
        <v>3.4859243408804898E-2</v>
      </c>
      <c r="T3123" s="17">
        <v>3.8656263187119601E-2</v>
      </c>
      <c r="U3123" s="17">
        <v>5.0265715376952798E-2</v>
      </c>
      <c r="V3123" s="17">
        <v>4.0287544487656701E-2</v>
      </c>
      <c r="W3123" s="17">
        <v>2.58343975277605E-2</v>
      </c>
      <c r="X3123" s="17">
        <v>0</v>
      </c>
      <c r="Y3123" s="17">
        <v>3.4383231448527299E-2</v>
      </c>
      <c r="Z3123" s="17">
        <v>8.9410434303724307E-2</v>
      </c>
      <c r="AA3123" s="17">
        <v>4.79264966605253E-2</v>
      </c>
      <c r="AB3123" s="17">
        <v>3.5474564506480198E-2</v>
      </c>
      <c r="AC3123" s="17">
        <v>6.1067100282971298E-2</v>
      </c>
      <c r="AD3123" s="17">
        <v>1.4908251572933E-2</v>
      </c>
      <c r="AE3123" s="17"/>
      <c r="AF3123" s="17">
        <v>5.9595278079308797E-2</v>
      </c>
      <c r="AG3123" s="17">
        <v>2.6598640210096901E-2</v>
      </c>
      <c r="AH3123" s="17">
        <v>2.0912696831565401E-2</v>
      </c>
      <c r="AI3123" s="17"/>
      <c r="AJ3123" s="17">
        <v>5.6148102925713601E-2</v>
      </c>
      <c r="AK3123" s="17">
        <v>2.0772952544814701E-2</v>
      </c>
      <c r="AL3123" s="17">
        <v>1.4618799599723301E-2</v>
      </c>
      <c r="AM3123" s="17">
        <v>5.47740255130343E-2</v>
      </c>
      <c r="AN3123" s="17">
        <v>3.02555912811046E-2</v>
      </c>
      <c r="AO3123" s="17"/>
      <c r="AP3123" s="17">
        <v>7.8915222754263298E-2</v>
      </c>
      <c r="AQ3123" s="17">
        <v>2.2121225988389601E-2</v>
      </c>
      <c r="AR3123" s="17">
        <v>1.32756387851506E-2</v>
      </c>
      <c r="AS3123" s="17">
        <v>6.10614455095762E-2</v>
      </c>
      <c r="AT3123" s="17">
        <v>1.7741143694876099E-2</v>
      </c>
      <c r="AU3123" s="17"/>
      <c r="AV3123" s="17">
        <v>2.0675340246684899E-2</v>
      </c>
      <c r="AW3123" s="17">
        <v>7.5697376290240301E-2</v>
      </c>
      <c r="AX3123" s="17">
        <v>1.6929651580167099E-2</v>
      </c>
      <c r="AY3123" s="17">
        <v>6.3034574165965598E-2</v>
      </c>
      <c r="AZ3123" s="17">
        <v>1.27630348022624E-2</v>
      </c>
      <c r="BA3123" s="17">
        <v>2.3365268461009399E-2</v>
      </c>
      <c r="BB3123" s="17"/>
      <c r="BC3123" s="17">
        <v>5.1834969713772099E-2</v>
      </c>
      <c r="BD3123" s="17">
        <v>2.5359997014546599E-2</v>
      </c>
      <c r="BE3123" s="17">
        <v>3.5982695882585798E-2</v>
      </c>
      <c r="BF3123" s="17">
        <v>2.3095973917466601E-2</v>
      </c>
      <c r="BG3123" s="17">
        <v>9.9497905266845807E-2</v>
      </c>
    </row>
    <row r="3124" spans="2:59" x14ac:dyDescent="0.35">
      <c r="B3124" t="s">
        <v>598</v>
      </c>
      <c r="C3124" s="17">
        <v>5.4650614725423E-2</v>
      </c>
      <c r="D3124" s="17">
        <v>6.2249084318978902E-2</v>
      </c>
      <c r="E3124" s="17">
        <v>4.7669819074522501E-2</v>
      </c>
      <c r="F3124" s="17"/>
      <c r="G3124" s="17">
        <v>5.7981726285608902E-2</v>
      </c>
      <c r="H3124" s="17">
        <v>5.5247518891422702E-2</v>
      </c>
      <c r="I3124" s="17">
        <v>5.2507085955947802E-2</v>
      </c>
      <c r="J3124" s="17">
        <v>5.4440396158957502E-2</v>
      </c>
      <c r="K3124" s="17">
        <v>6.3786050472453101E-2</v>
      </c>
      <c r="L3124" s="17">
        <v>4.7706069877238598E-2</v>
      </c>
      <c r="M3124" s="17"/>
      <c r="N3124" s="17">
        <v>5.5642553720184798E-2</v>
      </c>
      <c r="O3124" s="17">
        <v>5.7496271121156697E-2</v>
      </c>
      <c r="P3124" s="17">
        <v>6.4734530151167494E-2</v>
      </c>
      <c r="Q3124" s="17">
        <v>4.1870596368398801E-2</v>
      </c>
      <c r="R3124" s="17"/>
      <c r="S3124" s="17">
        <v>5.1914328952166702E-2</v>
      </c>
      <c r="T3124" s="17">
        <v>7.4531826540544202E-2</v>
      </c>
      <c r="U3124" s="17">
        <v>4.23022266655163E-2</v>
      </c>
      <c r="V3124" s="17">
        <v>7.9663214308074395E-2</v>
      </c>
      <c r="W3124" s="17">
        <v>5.7808417316724203E-2</v>
      </c>
      <c r="X3124" s="17">
        <v>6.3238269916339199E-2</v>
      </c>
      <c r="Y3124" s="17">
        <v>5.9814533030385302E-2</v>
      </c>
      <c r="Z3124" s="17">
        <v>4.4207631771299299E-2</v>
      </c>
      <c r="AA3124" s="17">
        <v>5.7481105894769201E-2</v>
      </c>
      <c r="AB3124" s="17">
        <v>2.5639445350387601E-2</v>
      </c>
      <c r="AC3124" s="17">
        <v>1.7642246280587699E-2</v>
      </c>
      <c r="AD3124" s="17">
        <v>4.4873594407131699E-2</v>
      </c>
      <c r="AE3124" s="17"/>
      <c r="AF3124" s="17">
        <v>7.3486193860585899E-2</v>
      </c>
      <c r="AG3124" s="17">
        <v>4.3212882236316003E-2</v>
      </c>
      <c r="AH3124" s="17">
        <v>4.2900312618756403E-2</v>
      </c>
      <c r="AI3124" s="17"/>
      <c r="AJ3124" s="17">
        <v>6.8347919293073406E-2</v>
      </c>
      <c r="AK3124" s="17">
        <v>4.33551334480086E-2</v>
      </c>
      <c r="AL3124" s="17">
        <v>3.2514831261172397E-2</v>
      </c>
      <c r="AM3124" s="17">
        <v>0.12405882335085899</v>
      </c>
      <c r="AN3124" s="17">
        <v>5.7921744995824198E-2</v>
      </c>
      <c r="AO3124" s="17"/>
      <c r="AP3124" s="17">
        <v>8.4044522212052997E-2</v>
      </c>
      <c r="AQ3124" s="17">
        <v>4.8188883192624397E-2</v>
      </c>
      <c r="AR3124" s="17">
        <v>2.3652732573035799E-2</v>
      </c>
      <c r="AS3124" s="17">
        <v>6.5187295253225905E-2</v>
      </c>
      <c r="AT3124" s="17">
        <v>4.0574302324434701E-2</v>
      </c>
      <c r="AU3124" s="17"/>
      <c r="AV3124" s="17">
        <v>4.5954769328828401E-2</v>
      </c>
      <c r="AW3124" s="17">
        <v>8.2306474561840204E-2</v>
      </c>
      <c r="AX3124" s="17">
        <v>3.52500961308869E-2</v>
      </c>
      <c r="AY3124" s="17">
        <v>6.7082928541043196E-2</v>
      </c>
      <c r="AZ3124" s="17">
        <v>2.25351701824054E-2</v>
      </c>
      <c r="BA3124" s="17">
        <v>6.4229110228566297E-2</v>
      </c>
      <c r="BB3124" s="17"/>
      <c r="BC3124" s="17">
        <v>6.6247621596845094E-2</v>
      </c>
      <c r="BD3124" s="17">
        <v>4.9208484077701002E-2</v>
      </c>
      <c r="BE3124" s="17">
        <v>4.8845600076270403E-2</v>
      </c>
      <c r="BF3124" s="17">
        <v>5.2167773904518697E-2</v>
      </c>
      <c r="BG3124" s="17">
        <v>5.4433298353384701E-2</v>
      </c>
    </row>
    <row r="3125" spans="2:59" x14ac:dyDescent="0.35">
      <c r="B3125" t="s">
        <v>692</v>
      </c>
      <c r="C3125" s="17">
        <v>7.0977485371789606E-2</v>
      </c>
      <c r="D3125" s="17">
        <v>7.4682904709796105E-2</v>
      </c>
      <c r="E3125" s="17">
        <v>6.7922909439854101E-2</v>
      </c>
      <c r="F3125" s="17"/>
      <c r="G3125" s="17">
        <v>8.1846933894815496E-2</v>
      </c>
      <c r="H3125" s="17">
        <v>8.4076306198214198E-2</v>
      </c>
      <c r="I3125" s="17">
        <v>7.5058265795158799E-2</v>
      </c>
      <c r="J3125" s="17">
        <v>5.5538263705084003E-2</v>
      </c>
      <c r="K3125" s="17">
        <v>6.4959705746126403E-2</v>
      </c>
      <c r="L3125" s="17">
        <v>6.6331471163972006E-2</v>
      </c>
      <c r="M3125" s="17"/>
      <c r="N3125" s="17">
        <v>6.2875918366835495E-2</v>
      </c>
      <c r="O3125" s="17">
        <v>7.4830939363349405E-2</v>
      </c>
      <c r="P3125" s="17">
        <v>8.4888154755182604E-2</v>
      </c>
      <c r="Q3125" s="17">
        <v>6.3617951568631495E-2</v>
      </c>
      <c r="R3125" s="17"/>
      <c r="S3125" s="17">
        <v>8.3726271634846597E-2</v>
      </c>
      <c r="T3125" s="17">
        <v>4.8189431836549203E-2</v>
      </c>
      <c r="U3125" s="17">
        <v>9.9199495634182705E-2</v>
      </c>
      <c r="V3125" s="17">
        <v>8.6864585965302901E-2</v>
      </c>
      <c r="W3125" s="17">
        <v>7.4999358447434106E-2</v>
      </c>
      <c r="X3125" s="17">
        <v>7.0913312822564703E-2</v>
      </c>
      <c r="Y3125" s="17">
        <v>7.1925565442566494E-2</v>
      </c>
      <c r="Z3125" s="17">
        <v>8.3416348140883403E-2</v>
      </c>
      <c r="AA3125" s="17">
        <v>6.6827282609315503E-2</v>
      </c>
      <c r="AB3125" s="17">
        <v>6.0318338867324003E-2</v>
      </c>
      <c r="AC3125" s="17">
        <v>4.6540645444759901E-2</v>
      </c>
      <c r="AD3125" s="17">
        <v>4.6702239070616103E-2</v>
      </c>
      <c r="AE3125" s="17"/>
      <c r="AF3125" s="17">
        <v>7.9953735203374801E-2</v>
      </c>
      <c r="AG3125" s="17">
        <v>5.1947163504748602E-2</v>
      </c>
      <c r="AH3125" s="17">
        <v>9.7420089274716806E-2</v>
      </c>
      <c r="AI3125" s="17"/>
      <c r="AJ3125" s="17">
        <v>8.1809770762150597E-2</v>
      </c>
      <c r="AK3125" s="17">
        <v>5.03928294171231E-2</v>
      </c>
      <c r="AL3125" s="17">
        <v>6.9634338144694205E-2</v>
      </c>
      <c r="AM3125" s="17">
        <v>8.8054947925896299E-2</v>
      </c>
      <c r="AN3125" s="17">
        <v>0.109353748998543</v>
      </c>
      <c r="AO3125" s="17"/>
      <c r="AP3125" s="17">
        <v>9.18938026778231E-2</v>
      </c>
      <c r="AQ3125" s="17">
        <v>6.0258989691242597E-2</v>
      </c>
      <c r="AR3125" s="17">
        <v>6.0296455809350398E-2</v>
      </c>
      <c r="AS3125" s="17">
        <v>8.3055224455668805E-2</v>
      </c>
      <c r="AT3125" s="17">
        <v>2.55555307934217E-2</v>
      </c>
      <c r="AU3125" s="17"/>
      <c r="AV3125" s="17">
        <v>5.78900451589393E-2</v>
      </c>
      <c r="AW3125" s="17">
        <v>9.3683493885673E-2</v>
      </c>
      <c r="AX3125" s="17">
        <v>4.8455820361951799E-2</v>
      </c>
      <c r="AY3125" s="17">
        <v>9.2169977009504106E-2</v>
      </c>
      <c r="AZ3125" s="17">
        <v>2.5882452806248801E-2</v>
      </c>
      <c r="BA3125" s="17">
        <v>5.6146040505186998E-2</v>
      </c>
      <c r="BB3125" s="17"/>
      <c r="BC3125" s="17">
        <v>5.0368523966592797E-2</v>
      </c>
      <c r="BD3125" s="17">
        <v>8.7509700124183507E-2</v>
      </c>
      <c r="BE3125" s="17">
        <v>6.4535629487579405E-2</v>
      </c>
      <c r="BF3125" s="17">
        <v>7.1192668373268306E-2</v>
      </c>
      <c r="BG3125" s="17">
        <v>9.2006029587679394E-2</v>
      </c>
    </row>
    <row r="3126" spans="2:59" x14ac:dyDescent="0.35">
      <c r="B3126" t="s">
        <v>691</v>
      </c>
      <c r="C3126" s="17">
        <v>0.16430235971594001</v>
      </c>
      <c r="D3126" s="17">
        <v>0.16161544355097501</v>
      </c>
      <c r="E3126" s="17">
        <v>0.16821923696544799</v>
      </c>
      <c r="F3126" s="17"/>
      <c r="G3126" s="17">
        <v>0.19169791807113901</v>
      </c>
      <c r="H3126" s="17">
        <v>0.149530657520934</v>
      </c>
      <c r="I3126" s="17">
        <v>0.14058304061634599</v>
      </c>
      <c r="J3126" s="17">
        <v>0.20198671025784001</v>
      </c>
      <c r="K3126" s="17">
        <v>0.16374549491825399</v>
      </c>
      <c r="L3126" s="17">
        <v>0.14707909578928399</v>
      </c>
      <c r="M3126" s="17"/>
      <c r="N3126" s="17">
        <v>0.162654215571369</v>
      </c>
      <c r="O3126" s="17">
        <v>0.16191549568080801</v>
      </c>
      <c r="P3126" s="17">
        <v>0.157304996566898</v>
      </c>
      <c r="Q3126" s="17">
        <v>0.17503548275435701</v>
      </c>
      <c r="R3126" s="17"/>
      <c r="S3126" s="17">
        <v>0.13502519356892301</v>
      </c>
      <c r="T3126" s="17">
        <v>0.19220697572838799</v>
      </c>
      <c r="U3126" s="17">
        <v>0.12949111320175299</v>
      </c>
      <c r="V3126" s="17">
        <v>0.16689422998402001</v>
      </c>
      <c r="W3126" s="17">
        <v>0.22207305668580199</v>
      </c>
      <c r="X3126" s="17">
        <v>0.191352330781068</v>
      </c>
      <c r="Y3126" s="17">
        <v>0.227805615818024</v>
      </c>
      <c r="Z3126" s="17">
        <v>0.11310990992496001</v>
      </c>
      <c r="AA3126" s="17">
        <v>0.15269970598612201</v>
      </c>
      <c r="AB3126" s="17">
        <v>8.5328613831273797E-2</v>
      </c>
      <c r="AC3126" s="17">
        <v>0.206442168709776</v>
      </c>
      <c r="AD3126" s="17">
        <v>0.15678436096450099</v>
      </c>
      <c r="AE3126" s="17"/>
      <c r="AF3126" s="17">
        <v>0.158879770519499</v>
      </c>
      <c r="AG3126" s="17">
        <v>0.149713629211466</v>
      </c>
      <c r="AH3126" s="17">
        <v>0.20702687593284</v>
      </c>
      <c r="AI3126" s="17"/>
      <c r="AJ3126" s="17">
        <v>0.166017022472292</v>
      </c>
      <c r="AK3126" s="17">
        <v>0.13784414143621301</v>
      </c>
      <c r="AL3126" s="17">
        <v>0.15787914873213901</v>
      </c>
      <c r="AM3126" s="17">
        <v>0.197366703014663</v>
      </c>
      <c r="AN3126" s="17">
        <v>0.18805358239661901</v>
      </c>
      <c r="AO3126" s="17"/>
      <c r="AP3126" s="17">
        <v>0.17987161106571201</v>
      </c>
      <c r="AQ3126" s="17">
        <v>0.12585509906967299</v>
      </c>
      <c r="AR3126" s="17">
        <v>0.17892365907774799</v>
      </c>
      <c r="AS3126" s="17">
        <v>0.20380751846366801</v>
      </c>
      <c r="AT3126" s="17">
        <v>0.135657744791605</v>
      </c>
      <c r="AU3126" s="17"/>
      <c r="AV3126" s="17">
        <v>0.14898375502487099</v>
      </c>
      <c r="AW3126" s="17">
        <v>0.186415251560058</v>
      </c>
      <c r="AX3126" s="17">
        <v>0.16080365967180199</v>
      </c>
      <c r="AY3126" s="17">
        <v>0.19903514509992001</v>
      </c>
      <c r="AZ3126" s="17">
        <v>0.118190704624132</v>
      </c>
      <c r="BA3126" s="17">
        <v>0.17133656498616301</v>
      </c>
      <c r="BB3126" s="17"/>
      <c r="BC3126" s="17">
        <v>0.18015518177991299</v>
      </c>
      <c r="BD3126" s="17">
        <v>0.13874044483983999</v>
      </c>
      <c r="BE3126" s="17">
        <v>0.17017507155012401</v>
      </c>
      <c r="BF3126" s="17">
        <v>0.15561101879404199</v>
      </c>
      <c r="BG3126" s="17">
        <v>8.1228599008932104E-2</v>
      </c>
    </row>
    <row r="3127" spans="2:59" x14ac:dyDescent="0.35">
      <c r="B3127" t="s">
        <v>690</v>
      </c>
      <c r="C3127" s="17">
        <v>0.19141091734441901</v>
      </c>
      <c r="D3127" s="17">
        <v>0.18706513679618</v>
      </c>
      <c r="E3127" s="17">
        <v>0.197159739776606</v>
      </c>
      <c r="F3127" s="17"/>
      <c r="G3127" s="17">
        <v>0.23628893256143799</v>
      </c>
      <c r="H3127" s="17">
        <v>0.24496434379505599</v>
      </c>
      <c r="I3127" s="17">
        <v>0.19895344615042701</v>
      </c>
      <c r="J3127" s="17">
        <v>0.17731178020610699</v>
      </c>
      <c r="K3127" s="17">
        <v>0.13326117012107799</v>
      </c>
      <c r="L3127" s="17">
        <v>0.16242385014072699</v>
      </c>
      <c r="M3127" s="17"/>
      <c r="N3127" s="17">
        <v>0.22617468929908</v>
      </c>
      <c r="O3127" s="17">
        <v>0.17574138684145399</v>
      </c>
      <c r="P3127" s="17">
        <v>0.15645340776121</v>
      </c>
      <c r="Q3127" s="17">
        <v>0.20134298534988199</v>
      </c>
      <c r="R3127" s="17"/>
      <c r="S3127" s="17">
        <v>0.23713961558519001</v>
      </c>
      <c r="T3127" s="17">
        <v>0.13609726022230001</v>
      </c>
      <c r="U3127" s="17">
        <v>0.172963787991221</v>
      </c>
      <c r="V3127" s="17">
        <v>0.222584823286293</v>
      </c>
      <c r="W3127" s="17">
        <v>0.20840365471516301</v>
      </c>
      <c r="X3127" s="17">
        <v>0.20435993610443401</v>
      </c>
      <c r="Y3127" s="17">
        <v>0.193645109885273</v>
      </c>
      <c r="Z3127" s="17">
        <v>0.19366877872959301</v>
      </c>
      <c r="AA3127" s="17">
        <v>0.20537945502653099</v>
      </c>
      <c r="AB3127" s="17">
        <v>0.17520407255082701</v>
      </c>
      <c r="AC3127" s="17">
        <v>0.11891185218913899</v>
      </c>
      <c r="AD3127" s="17">
        <v>0.203897851203205</v>
      </c>
      <c r="AE3127" s="17"/>
      <c r="AF3127" s="17">
        <v>0.170962636453934</v>
      </c>
      <c r="AG3127" s="17">
        <v>0.19932648495445901</v>
      </c>
      <c r="AH3127" s="17">
        <v>0.18671205526844001</v>
      </c>
      <c r="AI3127" s="17"/>
      <c r="AJ3127" s="17">
        <v>0.197410348283064</v>
      </c>
      <c r="AK3127" s="17">
        <v>0.21346726041768199</v>
      </c>
      <c r="AL3127" s="17">
        <v>0.245724920478052</v>
      </c>
      <c r="AM3127" s="17">
        <v>6.7388889223176707E-2</v>
      </c>
      <c r="AN3127" s="17">
        <v>0.15823685765711701</v>
      </c>
      <c r="AO3127" s="17"/>
      <c r="AP3127" s="17">
        <v>0.18012291404894601</v>
      </c>
      <c r="AQ3127" s="17">
        <v>0.218453941615422</v>
      </c>
      <c r="AR3127" s="17">
        <v>0.21848796535318701</v>
      </c>
      <c r="AS3127" s="17">
        <v>0.15557637419103301</v>
      </c>
      <c r="AT3127" s="17">
        <v>0.182395863688007</v>
      </c>
      <c r="AU3127" s="17"/>
      <c r="AV3127" s="17">
        <v>0.23518948301069501</v>
      </c>
      <c r="AW3127" s="17">
        <v>0.18389543747495399</v>
      </c>
      <c r="AX3127" s="17">
        <v>0.22971796383343401</v>
      </c>
      <c r="AY3127" s="17">
        <v>0.139982268553586</v>
      </c>
      <c r="AZ3127" s="17">
        <v>0.188116818930714</v>
      </c>
      <c r="BA3127" s="17">
        <v>0.18129468731057399</v>
      </c>
      <c r="BB3127" s="17"/>
      <c r="BC3127" s="17">
        <v>0.14059169145230599</v>
      </c>
      <c r="BD3127" s="17">
        <v>0.187903806967753</v>
      </c>
      <c r="BE3127" s="17">
        <v>0.23529502443047401</v>
      </c>
      <c r="BF3127" s="17">
        <v>0.25296568754448101</v>
      </c>
      <c r="BG3127" s="17">
        <v>0.15670911468846799</v>
      </c>
    </row>
    <row r="3128" spans="2:59" x14ac:dyDescent="0.35">
      <c r="B3128" t="s">
        <v>689</v>
      </c>
      <c r="C3128" s="17">
        <v>0.185218451743414</v>
      </c>
      <c r="D3128" s="17">
        <v>0.19689333359397901</v>
      </c>
      <c r="E3128" s="17">
        <v>0.173539348594696</v>
      </c>
      <c r="F3128" s="17"/>
      <c r="G3128" s="17">
        <v>0.213298324725327</v>
      </c>
      <c r="H3128" s="17">
        <v>0.189246943118212</v>
      </c>
      <c r="I3128" s="17">
        <v>0.193355583880542</v>
      </c>
      <c r="J3128" s="17">
        <v>0.16750274409378299</v>
      </c>
      <c r="K3128" s="17">
        <v>0.14244887666231601</v>
      </c>
      <c r="L3128" s="17">
        <v>0.19967953531751501</v>
      </c>
      <c r="M3128" s="17"/>
      <c r="N3128" s="17">
        <v>0.17532017277579101</v>
      </c>
      <c r="O3128" s="17">
        <v>0.19639784270709201</v>
      </c>
      <c r="P3128" s="17">
        <v>0.19678630757904</v>
      </c>
      <c r="Q3128" s="17">
        <v>0.17446352510096</v>
      </c>
      <c r="R3128" s="17"/>
      <c r="S3128" s="17">
        <v>0.17533021161537099</v>
      </c>
      <c r="T3128" s="17">
        <v>0.21999382780885901</v>
      </c>
      <c r="U3128" s="17">
        <v>0.19759495024076101</v>
      </c>
      <c r="V3128" s="17">
        <v>0.165365632694294</v>
      </c>
      <c r="W3128" s="17">
        <v>0.16498511913963701</v>
      </c>
      <c r="X3128" s="17">
        <v>0.16035876979000899</v>
      </c>
      <c r="Y3128" s="17">
        <v>0.15994606398810499</v>
      </c>
      <c r="Z3128" s="17">
        <v>0.16196256901770401</v>
      </c>
      <c r="AA3128" s="17">
        <v>0.19064814770043301</v>
      </c>
      <c r="AB3128" s="17">
        <v>0.211843249115473</v>
      </c>
      <c r="AC3128" s="17">
        <v>0.20478402090077699</v>
      </c>
      <c r="AD3128" s="17">
        <v>0.195221297579867</v>
      </c>
      <c r="AE3128" s="17"/>
      <c r="AF3128" s="17">
        <v>0.18132346070140801</v>
      </c>
      <c r="AG3128" s="17">
        <v>0.18504637342845701</v>
      </c>
      <c r="AH3128" s="17">
        <v>0.16261877286152299</v>
      </c>
      <c r="AI3128" s="17"/>
      <c r="AJ3128" s="17">
        <v>0.18011079531430499</v>
      </c>
      <c r="AK3128" s="17">
        <v>0.19937979199132599</v>
      </c>
      <c r="AL3128" s="17">
        <v>0.19422123031157601</v>
      </c>
      <c r="AM3128" s="17">
        <v>7.2131109783107203E-2</v>
      </c>
      <c r="AN3128" s="17">
        <v>0.16504795380304699</v>
      </c>
      <c r="AO3128" s="17"/>
      <c r="AP3128" s="17">
        <v>0.16747286594518099</v>
      </c>
      <c r="AQ3128" s="17">
        <v>0.19587134861928199</v>
      </c>
      <c r="AR3128" s="17">
        <v>0.21231495635746001</v>
      </c>
      <c r="AS3128" s="17">
        <v>0.17293873917761601</v>
      </c>
      <c r="AT3128" s="17">
        <v>0.246684686870247</v>
      </c>
      <c r="AU3128" s="17"/>
      <c r="AV3128" s="17">
        <v>0.189973981581678</v>
      </c>
      <c r="AW3128" s="17">
        <v>0.17562877476108599</v>
      </c>
      <c r="AX3128" s="17">
        <v>0.19730955344484</v>
      </c>
      <c r="AY3128" s="17">
        <v>0.16321962897490799</v>
      </c>
      <c r="AZ3128" s="17">
        <v>0.259771012072257</v>
      </c>
      <c r="BA3128" s="17">
        <v>0.17234173438983</v>
      </c>
      <c r="BB3128" s="17"/>
      <c r="BC3128" s="17">
        <v>0.20091026174049201</v>
      </c>
      <c r="BD3128" s="17">
        <v>0.21099936859760801</v>
      </c>
      <c r="BE3128" s="17">
        <v>0.165775385916688</v>
      </c>
      <c r="BF3128" s="17">
        <v>0.14752737815445999</v>
      </c>
      <c r="BG3128" s="17">
        <v>0.22088557379212601</v>
      </c>
    </row>
    <row r="3129" spans="2:59" x14ac:dyDescent="0.35">
      <c r="B3129" t="s">
        <v>806</v>
      </c>
      <c r="C3129" s="17">
        <v>0.25091625021115399</v>
      </c>
      <c r="D3129" s="17">
        <v>0.232909435540848</v>
      </c>
      <c r="E3129" s="17">
        <v>0.26512597102117202</v>
      </c>
      <c r="F3129" s="17"/>
      <c r="G3129" s="17">
        <v>0.15349430708745301</v>
      </c>
      <c r="H3129" s="17">
        <v>0.20913753412032299</v>
      </c>
      <c r="I3129" s="17">
        <v>0.24446104349520201</v>
      </c>
      <c r="J3129" s="17">
        <v>0.27769825436633699</v>
      </c>
      <c r="K3129" s="17">
        <v>0.342479807296376</v>
      </c>
      <c r="L3129" s="17">
        <v>0.271875836693734</v>
      </c>
      <c r="M3129" s="17"/>
      <c r="N3129" s="17">
        <v>0.26122004504174801</v>
      </c>
      <c r="O3129" s="17">
        <v>0.25081186470206701</v>
      </c>
      <c r="P3129" s="17">
        <v>0.23469056296200599</v>
      </c>
      <c r="Q3129" s="17">
        <v>0.25269081648830399</v>
      </c>
      <c r="R3129" s="17"/>
      <c r="S3129" s="17">
        <v>0.23968193979896499</v>
      </c>
      <c r="T3129" s="17">
        <v>0.237389519842262</v>
      </c>
      <c r="U3129" s="17">
        <v>0.27699920405066902</v>
      </c>
      <c r="V3129" s="17">
        <v>0.191356757994362</v>
      </c>
      <c r="W3129" s="17">
        <v>0.20437094573617501</v>
      </c>
      <c r="X3129" s="17">
        <v>0.24605125358941701</v>
      </c>
      <c r="Y3129" s="17">
        <v>0.22786916975515101</v>
      </c>
      <c r="Z3129" s="17">
        <v>0.26214476656615698</v>
      </c>
      <c r="AA3129" s="17">
        <v>0.22612169604981699</v>
      </c>
      <c r="AB3129" s="17">
        <v>0.37613421734647101</v>
      </c>
      <c r="AC3129" s="17">
        <v>0.29863684477179803</v>
      </c>
      <c r="AD3129" s="17">
        <v>0.27637289278889698</v>
      </c>
      <c r="AE3129" s="17"/>
      <c r="AF3129" s="17">
        <v>0.22543606210105399</v>
      </c>
      <c r="AG3129" s="17">
        <v>0.31555138689137402</v>
      </c>
      <c r="AH3129" s="17">
        <v>0.20256863340727799</v>
      </c>
      <c r="AI3129" s="17"/>
      <c r="AJ3129" s="17">
        <v>0.210153707934189</v>
      </c>
      <c r="AK3129" s="17">
        <v>0.29853349292536502</v>
      </c>
      <c r="AL3129" s="17">
        <v>0.264028907806928</v>
      </c>
      <c r="AM3129" s="17">
        <v>0.36560719161807698</v>
      </c>
      <c r="AN3129" s="17">
        <v>0.21924931179050899</v>
      </c>
      <c r="AO3129" s="17"/>
      <c r="AP3129" s="17">
        <v>0.18099924224883801</v>
      </c>
      <c r="AQ3129" s="17">
        <v>0.29455634865987301</v>
      </c>
      <c r="AR3129" s="17">
        <v>0.24024688268375499</v>
      </c>
      <c r="AS3129" s="17">
        <v>0.21041639312133401</v>
      </c>
      <c r="AT3129" s="17">
        <v>0.29294620176855701</v>
      </c>
      <c r="AU3129" s="17"/>
      <c r="AV3129" s="17">
        <v>0.27133717933995799</v>
      </c>
      <c r="AW3129" s="17">
        <v>0.171573091717583</v>
      </c>
      <c r="AX3129" s="17">
        <v>0.27695890676596602</v>
      </c>
      <c r="AY3129" s="17">
        <v>0.22843441091097599</v>
      </c>
      <c r="AZ3129" s="17">
        <v>0.30561101245588501</v>
      </c>
      <c r="BA3129" s="17">
        <v>0.249489924659413</v>
      </c>
      <c r="BB3129" s="17"/>
      <c r="BC3129" s="17">
        <v>0.25606492817965798</v>
      </c>
      <c r="BD3129" s="17">
        <v>0.25973203947087897</v>
      </c>
      <c r="BE3129" s="17">
        <v>0.22975063968315801</v>
      </c>
      <c r="BF3129" s="17">
        <v>0.27903377540190599</v>
      </c>
      <c r="BG3129" s="17">
        <v>0.295239479302564</v>
      </c>
    </row>
    <row r="3130" spans="2:59" x14ac:dyDescent="0.35">
      <c r="B3130" t="s">
        <v>123</v>
      </c>
      <c r="C3130" s="17">
        <v>4.4876238324048301E-2</v>
      </c>
      <c r="D3130" s="17">
        <v>4.0636925725737502E-2</v>
      </c>
      <c r="E3130" s="17">
        <v>4.85636720379772E-2</v>
      </c>
      <c r="F3130" s="17"/>
      <c r="G3130" s="17">
        <v>3.3649335197011597E-2</v>
      </c>
      <c r="H3130" s="17">
        <v>3.6874977795892501E-2</v>
      </c>
      <c r="I3130" s="17">
        <v>5.9186078017620103E-2</v>
      </c>
      <c r="J3130" s="17">
        <v>3.12332786343857E-2</v>
      </c>
      <c r="K3130" s="17">
        <v>6.1580427617170898E-2</v>
      </c>
      <c r="L3130" s="17">
        <v>4.7052225991733101E-2</v>
      </c>
      <c r="M3130" s="17"/>
      <c r="N3130" s="17">
        <v>2.3342014095689201E-2</v>
      </c>
      <c r="O3130" s="17">
        <v>3.6672490611612998E-2</v>
      </c>
      <c r="P3130" s="17">
        <v>6.8203700366821496E-2</v>
      </c>
      <c r="Q3130" s="17">
        <v>5.6200786238148899E-2</v>
      </c>
      <c r="R3130" s="17"/>
      <c r="S3130" s="17">
        <v>4.2323195435732403E-2</v>
      </c>
      <c r="T3130" s="17">
        <v>5.2934894833978098E-2</v>
      </c>
      <c r="U3130" s="17">
        <v>3.1183506838945E-2</v>
      </c>
      <c r="V3130" s="17">
        <v>4.6983211279997099E-2</v>
      </c>
      <c r="W3130" s="17">
        <v>4.1525050431303299E-2</v>
      </c>
      <c r="X3130" s="17">
        <v>6.3726126996167795E-2</v>
      </c>
      <c r="Y3130" s="17">
        <v>2.4610710631968E-2</v>
      </c>
      <c r="Z3130" s="17">
        <v>5.20795615456792E-2</v>
      </c>
      <c r="AA3130" s="17">
        <v>5.2916110072487199E-2</v>
      </c>
      <c r="AB3130" s="17">
        <v>3.00574984317638E-2</v>
      </c>
      <c r="AC3130" s="17">
        <v>4.5975121420191903E-2</v>
      </c>
      <c r="AD3130" s="17">
        <v>6.1239512412848099E-2</v>
      </c>
      <c r="AE3130" s="17"/>
      <c r="AF3130" s="17">
        <v>5.0362863080835797E-2</v>
      </c>
      <c r="AG3130" s="17">
        <v>2.8603439563082301E-2</v>
      </c>
      <c r="AH3130" s="17">
        <v>7.9840563804881304E-2</v>
      </c>
      <c r="AI3130" s="17"/>
      <c r="AJ3130" s="17">
        <v>4.0002333015211701E-2</v>
      </c>
      <c r="AK3130" s="17">
        <v>3.6254397819468098E-2</v>
      </c>
      <c r="AL3130" s="17">
        <v>2.1377823665714502E-2</v>
      </c>
      <c r="AM3130" s="17">
        <v>3.0618309571187299E-2</v>
      </c>
      <c r="AN3130" s="17">
        <v>7.1881209077236205E-2</v>
      </c>
      <c r="AO3130" s="17"/>
      <c r="AP3130" s="17">
        <v>3.6679819047184398E-2</v>
      </c>
      <c r="AQ3130" s="17">
        <v>3.4694163163492997E-2</v>
      </c>
      <c r="AR3130" s="17">
        <v>5.2801709360313601E-2</v>
      </c>
      <c r="AS3130" s="17">
        <v>4.7957009827878802E-2</v>
      </c>
      <c r="AT3130" s="17">
        <v>5.84445260688502E-2</v>
      </c>
      <c r="AU3130" s="17"/>
      <c r="AV3130" s="17">
        <v>2.99954463083455E-2</v>
      </c>
      <c r="AW3130" s="17">
        <v>3.0800099748566099E-2</v>
      </c>
      <c r="AX3130" s="17">
        <v>3.4574348210952899E-2</v>
      </c>
      <c r="AY3130" s="17">
        <v>4.7041066744096097E-2</v>
      </c>
      <c r="AZ3130" s="17">
        <v>6.7129794126095405E-2</v>
      </c>
      <c r="BA3130" s="17">
        <v>8.1796669459257496E-2</v>
      </c>
      <c r="BB3130" s="17"/>
      <c r="BC3130" s="17">
        <v>5.38268215704212E-2</v>
      </c>
      <c r="BD3130" s="17">
        <v>4.0546158907489603E-2</v>
      </c>
      <c r="BE3130" s="17">
        <v>4.9639952973120398E-2</v>
      </c>
      <c r="BF3130" s="17">
        <v>1.8405723909857102E-2</v>
      </c>
      <c r="BG3130" s="17">
        <v>0</v>
      </c>
    </row>
    <row r="3131" spans="2:59" x14ac:dyDescent="0.35">
      <c r="C3131" s="17"/>
      <c r="D3131" s="17"/>
      <c r="E3131" s="17"/>
      <c r="F3131" s="17"/>
      <c r="G3131" s="17"/>
      <c r="H3131" s="17"/>
      <c r="I3131" s="17"/>
      <c r="J3131" s="17"/>
      <c r="K3131" s="17"/>
      <c r="L3131" s="17"/>
      <c r="M3131" s="17"/>
      <c r="N3131" s="17"/>
      <c r="O3131" s="17"/>
      <c r="P3131" s="17"/>
      <c r="Q3131" s="17"/>
      <c r="R3131" s="17"/>
      <c r="S3131" s="17"/>
      <c r="T3131" s="17"/>
      <c r="U3131" s="17"/>
      <c r="V3131" s="17"/>
      <c r="W3131" s="17"/>
      <c r="X3131" s="17"/>
      <c r="Y3131" s="17"/>
      <c r="Z3131" s="17"/>
      <c r="AA3131" s="17"/>
      <c r="AB3131" s="17"/>
      <c r="AC3131" s="17"/>
      <c r="AD3131" s="17"/>
      <c r="AE3131" s="17"/>
      <c r="AF3131" s="17"/>
      <c r="AG3131" s="17"/>
      <c r="AH3131" s="17"/>
      <c r="AI3131" s="17"/>
      <c r="AJ3131" s="17"/>
      <c r="AK3131" s="17"/>
      <c r="AL3131" s="17"/>
      <c r="AM3131" s="17"/>
      <c r="AN3131" s="17"/>
      <c r="AO3131" s="17"/>
      <c r="AP3131" s="17"/>
      <c r="AQ3131" s="17"/>
      <c r="AR3131" s="17"/>
      <c r="AS3131" s="17"/>
      <c r="AT3131" s="17"/>
      <c r="AU3131" s="17"/>
      <c r="AV3131" s="17"/>
      <c r="AW3131" s="17"/>
      <c r="AX3131" s="17"/>
      <c r="AY3131" s="17"/>
      <c r="AZ3131" s="17"/>
      <c r="BA3131" s="17"/>
      <c r="BB3131" s="17"/>
      <c r="BC3131" s="17"/>
      <c r="BD3131" s="17"/>
      <c r="BE3131" s="17"/>
      <c r="BF3131" s="17"/>
      <c r="BG3131" s="17"/>
    </row>
    <row r="3132" spans="2:59" x14ac:dyDescent="0.35">
      <c r="B3132" s="6" t="s">
        <v>850</v>
      </c>
      <c r="C3132" s="17"/>
      <c r="D3132" s="17"/>
      <c r="E3132" s="17"/>
      <c r="F3132" s="17"/>
      <c r="G3132" s="17"/>
      <c r="H3132" s="17"/>
      <c r="I3132" s="17"/>
      <c r="J3132" s="17"/>
      <c r="K3132" s="17"/>
      <c r="L3132" s="17"/>
      <c r="M3132" s="17"/>
      <c r="N3132" s="17"/>
      <c r="O3132" s="17"/>
      <c r="P3132" s="17"/>
      <c r="Q3132" s="17"/>
      <c r="R3132" s="17"/>
      <c r="S3132" s="17"/>
      <c r="T3132" s="17"/>
      <c r="U3132" s="17"/>
      <c r="V3132" s="17"/>
      <c r="W3132" s="17"/>
      <c r="X3132" s="17"/>
      <c r="Y3132" s="17"/>
      <c r="Z3132" s="17"/>
      <c r="AA3132" s="17"/>
      <c r="AB3132" s="17"/>
      <c r="AC3132" s="17"/>
      <c r="AD3132" s="17"/>
      <c r="AE3132" s="17"/>
      <c r="AF3132" s="17"/>
      <c r="AG3132" s="17"/>
      <c r="AH3132" s="17"/>
      <c r="AI3132" s="17"/>
      <c r="AJ3132" s="17"/>
      <c r="AK3132" s="17"/>
      <c r="AL3132" s="17"/>
      <c r="AM3132" s="17"/>
      <c r="AN3132" s="17"/>
      <c r="AO3132" s="17"/>
      <c r="AP3132" s="17"/>
      <c r="AQ3132" s="17"/>
      <c r="AR3132" s="17"/>
      <c r="AS3132" s="17"/>
      <c r="AT3132" s="17"/>
      <c r="AU3132" s="17"/>
      <c r="AV3132" s="17"/>
      <c r="AW3132" s="17"/>
      <c r="AX3132" s="17"/>
      <c r="AY3132" s="17"/>
      <c r="AZ3132" s="17"/>
      <c r="BA3132" s="17"/>
      <c r="BB3132" s="17"/>
      <c r="BC3132" s="17"/>
      <c r="BD3132" s="17"/>
      <c r="BE3132" s="17"/>
      <c r="BF3132" s="17"/>
      <c r="BG3132" s="17"/>
    </row>
    <row r="3133" spans="2:59" x14ac:dyDescent="0.35">
      <c r="B3133" s="24" t="s">
        <v>79</v>
      </c>
      <c r="C3133" s="17"/>
      <c r="D3133" s="17"/>
      <c r="E3133" s="17"/>
      <c r="F3133" s="17"/>
      <c r="G3133" s="17"/>
      <c r="H3133" s="17"/>
      <c r="I3133" s="17"/>
      <c r="J3133" s="17"/>
      <c r="K3133" s="17"/>
      <c r="L3133" s="17"/>
      <c r="M3133" s="17"/>
      <c r="N3133" s="17"/>
      <c r="O3133" s="17"/>
      <c r="P3133" s="17"/>
      <c r="Q3133" s="17"/>
      <c r="R3133" s="17"/>
      <c r="S3133" s="17"/>
      <c r="T3133" s="17"/>
      <c r="U3133" s="17"/>
      <c r="V3133" s="17"/>
      <c r="W3133" s="17"/>
      <c r="X3133" s="17"/>
      <c r="Y3133" s="17"/>
      <c r="Z3133" s="17"/>
      <c r="AA3133" s="17"/>
      <c r="AB3133" s="17"/>
      <c r="AC3133" s="17"/>
      <c r="AD3133" s="17"/>
      <c r="AE3133" s="17"/>
      <c r="AF3133" s="17"/>
      <c r="AG3133" s="17"/>
      <c r="AH3133" s="17"/>
      <c r="AI3133" s="17"/>
      <c r="AJ3133" s="17"/>
      <c r="AK3133" s="17"/>
      <c r="AL3133" s="17"/>
      <c r="AM3133" s="17"/>
      <c r="AN3133" s="17"/>
      <c r="AO3133" s="17"/>
      <c r="AP3133" s="17"/>
      <c r="AQ3133" s="17"/>
      <c r="AR3133" s="17"/>
      <c r="AS3133" s="17"/>
      <c r="AT3133" s="17"/>
      <c r="AU3133" s="17"/>
      <c r="AV3133" s="17"/>
      <c r="AW3133" s="17"/>
      <c r="AX3133" s="17"/>
      <c r="AY3133" s="17"/>
      <c r="AZ3133" s="17"/>
      <c r="BA3133" s="17"/>
      <c r="BB3133" s="17"/>
      <c r="BC3133" s="17"/>
      <c r="BD3133" s="17"/>
      <c r="BE3133" s="17"/>
      <c r="BF3133" s="17"/>
      <c r="BG3133" s="17"/>
    </row>
    <row r="3134" spans="2:59" x14ac:dyDescent="0.35">
      <c r="B3134" t="s">
        <v>805</v>
      </c>
      <c r="C3134" s="17">
        <v>1.5684857314279401E-2</v>
      </c>
      <c r="D3134" s="17">
        <v>1.8099507891659702E-2</v>
      </c>
      <c r="E3134" s="17">
        <v>1.3453224336861301E-2</v>
      </c>
      <c r="F3134" s="17"/>
      <c r="G3134" s="17">
        <v>1.82030259160092E-2</v>
      </c>
      <c r="H3134" s="17">
        <v>2.4654897458471998E-2</v>
      </c>
      <c r="I3134" s="17">
        <v>3.1338412183106901E-2</v>
      </c>
      <c r="J3134" s="17">
        <v>7.2255312778844501E-3</v>
      </c>
      <c r="K3134" s="17">
        <v>6.9013518270582604E-3</v>
      </c>
      <c r="L3134" s="17">
        <v>6.7785579277229498E-3</v>
      </c>
      <c r="M3134" s="17"/>
      <c r="N3134" s="17">
        <v>1.9052634238830201E-2</v>
      </c>
      <c r="O3134" s="17">
        <v>1.9151366938640599E-2</v>
      </c>
      <c r="P3134" s="17">
        <v>1.2176503866439E-2</v>
      </c>
      <c r="Q3134" s="17">
        <v>1.1565687243926001E-2</v>
      </c>
      <c r="R3134" s="17"/>
      <c r="S3134" s="17">
        <v>2.7481043756059899E-2</v>
      </c>
      <c r="T3134" s="17">
        <v>1.7518241077148701E-2</v>
      </c>
      <c r="U3134" s="17">
        <v>6.3498070232132402E-3</v>
      </c>
      <c r="V3134" s="17">
        <v>7.18662711196632E-3</v>
      </c>
      <c r="W3134" s="17">
        <v>6.6659178690514197E-3</v>
      </c>
      <c r="X3134" s="17">
        <v>6.1018542050030097E-3</v>
      </c>
      <c r="Y3134" s="17">
        <v>5.6808234597084699E-3</v>
      </c>
      <c r="Z3134" s="17">
        <v>4.6235913003519299E-2</v>
      </c>
      <c r="AA3134" s="17">
        <v>9.7736765463354303E-3</v>
      </c>
      <c r="AB3134" s="17">
        <v>2.5082083940950298E-2</v>
      </c>
      <c r="AC3134" s="17">
        <v>2.5296433425248899E-2</v>
      </c>
      <c r="AD3134" s="17">
        <v>1.6380118053350299E-2</v>
      </c>
      <c r="AE3134" s="17"/>
      <c r="AF3134" s="17">
        <v>1.14680150102039E-2</v>
      </c>
      <c r="AG3134" s="17">
        <v>1.7565691897841101E-2</v>
      </c>
      <c r="AH3134" s="17">
        <v>1.40160803382385E-2</v>
      </c>
      <c r="AI3134" s="17"/>
      <c r="AJ3134" s="17">
        <v>7.14426073491579E-3</v>
      </c>
      <c r="AK3134" s="17">
        <v>2.26811915350358E-2</v>
      </c>
      <c r="AL3134" s="17">
        <v>7.1873539043358203E-3</v>
      </c>
      <c r="AM3134" s="17">
        <v>0</v>
      </c>
      <c r="AN3134" s="17">
        <v>2.32362261758308E-2</v>
      </c>
      <c r="AO3134" s="17"/>
      <c r="AP3134" s="17">
        <v>1.8446838015159998E-2</v>
      </c>
      <c r="AQ3134" s="17">
        <v>1.69654066159628E-2</v>
      </c>
      <c r="AR3134" s="17">
        <v>5.5488016104730904E-3</v>
      </c>
      <c r="AS3134" s="17">
        <v>0</v>
      </c>
      <c r="AT3134" s="17">
        <v>0</v>
      </c>
      <c r="AU3134" s="17"/>
      <c r="AV3134" s="17">
        <v>1.5700753202246301E-2</v>
      </c>
      <c r="AW3134" s="17">
        <v>2.0268649449707299E-2</v>
      </c>
      <c r="AX3134" s="17">
        <v>1.6815697193709098E-2</v>
      </c>
      <c r="AY3134" s="17">
        <v>5.3169145255446597E-3</v>
      </c>
      <c r="AZ3134" s="17">
        <v>5.5028282488212401E-3</v>
      </c>
      <c r="BA3134" s="17">
        <v>5.5669310521767002E-3</v>
      </c>
      <c r="BB3134" s="17"/>
      <c r="BC3134" s="17">
        <v>1.02601452957156E-2</v>
      </c>
      <c r="BD3134" s="17">
        <v>2.1999524865294801E-2</v>
      </c>
      <c r="BE3134" s="17">
        <v>2.0614840373419398E-2</v>
      </c>
      <c r="BF3134" s="17">
        <v>1.48717130032868E-2</v>
      </c>
      <c r="BG3134" s="17">
        <v>3.0630682160892601E-2</v>
      </c>
    </row>
    <row r="3135" spans="2:59" x14ac:dyDescent="0.35">
      <c r="B3135" t="s">
        <v>598</v>
      </c>
      <c r="C3135" s="17">
        <v>2.2310110231725799E-2</v>
      </c>
      <c r="D3135" s="17">
        <v>3.0474130810659E-2</v>
      </c>
      <c r="E3135" s="17">
        <v>1.45225644458194E-2</v>
      </c>
      <c r="F3135" s="17"/>
      <c r="G3135" s="17">
        <v>3.07822753038841E-2</v>
      </c>
      <c r="H3135" s="17">
        <v>2.4604806657428799E-2</v>
      </c>
      <c r="I3135" s="17">
        <v>2.5024379225066101E-2</v>
      </c>
      <c r="J3135" s="17">
        <v>1.9806894888863801E-2</v>
      </c>
      <c r="K3135" s="17">
        <v>1.9960300407652998E-2</v>
      </c>
      <c r="L3135" s="17">
        <v>1.61888478326342E-2</v>
      </c>
      <c r="M3135" s="17"/>
      <c r="N3135" s="17">
        <v>1.7973801158189601E-2</v>
      </c>
      <c r="O3135" s="17">
        <v>2.34625047299057E-2</v>
      </c>
      <c r="P3135" s="17">
        <v>2.2038911969436598E-2</v>
      </c>
      <c r="Q3135" s="17">
        <v>2.6067082274413799E-2</v>
      </c>
      <c r="R3135" s="17"/>
      <c r="S3135" s="17">
        <v>4.7795785153930202E-2</v>
      </c>
      <c r="T3135" s="17">
        <v>1.8958545285446299E-2</v>
      </c>
      <c r="U3135" s="17">
        <v>2.1849848172853899E-2</v>
      </c>
      <c r="V3135" s="17">
        <v>3.3855430693426398E-2</v>
      </c>
      <c r="W3135" s="17">
        <v>1.32238782423614E-2</v>
      </c>
      <c r="X3135" s="17">
        <v>1.8251805460247399E-2</v>
      </c>
      <c r="Y3135" s="17">
        <v>1.30637481606989E-2</v>
      </c>
      <c r="Z3135" s="17">
        <v>1.28083900427885E-2</v>
      </c>
      <c r="AA3135" s="17">
        <v>1.3331097441819199E-2</v>
      </c>
      <c r="AB3135" s="17">
        <v>6.62549576625668E-3</v>
      </c>
      <c r="AC3135" s="17">
        <v>2.7612564949966001E-2</v>
      </c>
      <c r="AD3135" s="17">
        <v>2.5993870595435901E-2</v>
      </c>
      <c r="AE3135" s="17"/>
      <c r="AF3135" s="17">
        <v>2.38104379872798E-2</v>
      </c>
      <c r="AG3135" s="17">
        <v>1.9538075952019399E-2</v>
      </c>
      <c r="AH3135" s="17">
        <v>2.6298711007178201E-2</v>
      </c>
      <c r="AI3135" s="17"/>
      <c r="AJ3135" s="17">
        <v>2.6766779069648999E-2</v>
      </c>
      <c r="AK3135" s="17">
        <v>1.7028354710611E-2</v>
      </c>
      <c r="AL3135" s="17">
        <v>1.53256545570835E-2</v>
      </c>
      <c r="AM3135" s="17">
        <v>6.9223322422482997E-2</v>
      </c>
      <c r="AN3135" s="17">
        <v>2.2877803641663301E-2</v>
      </c>
      <c r="AO3135" s="17"/>
      <c r="AP3135" s="17">
        <v>3.06015090661441E-2</v>
      </c>
      <c r="AQ3135" s="17">
        <v>2.0267936323401799E-2</v>
      </c>
      <c r="AR3135" s="17">
        <v>1.18317558617225E-2</v>
      </c>
      <c r="AS3135" s="17">
        <v>2.54080434642051E-2</v>
      </c>
      <c r="AT3135" s="17">
        <v>1.38746276374388E-2</v>
      </c>
      <c r="AU3135" s="17"/>
      <c r="AV3135" s="17">
        <v>2.4677224509692602E-2</v>
      </c>
      <c r="AW3135" s="17">
        <v>2.7586470255077801E-2</v>
      </c>
      <c r="AX3135" s="17">
        <v>1.13513456861017E-2</v>
      </c>
      <c r="AY3135" s="17">
        <v>2.3818944560782498E-2</v>
      </c>
      <c r="AZ3135" s="17">
        <v>9.9814509397275798E-3</v>
      </c>
      <c r="BA3135" s="17">
        <v>5.9004364131944598E-3</v>
      </c>
      <c r="BB3135" s="17"/>
      <c r="BC3135" s="17">
        <v>2.8276038577938801E-2</v>
      </c>
      <c r="BD3135" s="17">
        <v>3.5767168557393897E-2</v>
      </c>
      <c r="BE3135" s="17">
        <v>1.10991958878366E-2</v>
      </c>
      <c r="BF3135" s="17">
        <v>2.4767060396113601E-2</v>
      </c>
      <c r="BG3135" s="17">
        <v>3.07663512027854E-2</v>
      </c>
    </row>
    <row r="3136" spans="2:59" x14ac:dyDescent="0.35">
      <c r="B3136" t="s">
        <v>692</v>
      </c>
      <c r="C3136" s="17">
        <v>4.2890017652572998E-2</v>
      </c>
      <c r="D3136" s="17">
        <v>5.08866577027908E-2</v>
      </c>
      <c r="E3136" s="17">
        <v>3.5428067528457001E-2</v>
      </c>
      <c r="F3136" s="17"/>
      <c r="G3136" s="17">
        <v>7.7472829605732596E-2</v>
      </c>
      <c r="H3136" s="17">
        <v>5.23695011482141E-2</v>
      </c>
      <c r="I3136" s="17">
        <v>4.6740959267227399E-2</v>
      </c>
      <c r="J3136" s="17">
        <v>3.35228429572728E-2</v>
      </c>
      <c r="K3136" s="17">
        <v>2.4254729076986899E-2</v>
      </c>
      <c r="L3136" s="17">
        <v>2.9076733929100599E-2</v>
      </c>
      <c r="M3136" s="17"/>
      <c r="N3136" s="17">
        <v>4.6098244829014298E-2</v>
      </c>
      <c r="O3136" s="17">
        <v>3.3951496954604497E-2</v>
      </c>
      <c r="P3136" s="17">
        <v>4.3073305667241699E-2</v>
      </c>
      <c r="Q3136" s="17">
        <v>4.8651178508587599E-2</v>
      </c>
      <c r="R3136" s="17"/>
      <c r="S3136" s="17">
        <v>3.1276995972494101E-2</v>
      </c>
      <c r="T3136" s="17">
        <v>3.7171214646124003E-2</v>
      </c>
      <c r="U3136" s="17">
        <v>2.5787786070380899E-2</v>
      </c>
      <c r="V3136" s="17">
        <v>3.3751540303116098E-2</v>
      </c>
      <c r="W3136" s="17">
        <v>4.5523490531510398E-2</v>
      </c>
      <c r="X3136" s="17">
        <v>9.2408052725665393E-2</v>
      </c>
      <c r="Y3136" s="17">
        <v>5.6670493198696201E-2</v>
      </c>
      <c r="Z3136" s="17">
        <v>4.5758157439452399E-2</v>
      </c>
      <c r="AA3136" s="17">
        <v>7.5268848727639198E-2</v>
      </c>
      <c r="AB3136" s="17">
        <v>1.2602821811416099E-2</v>
      </c>
      <c r="AC3136" s="17">
        <v>8.4901532994224906E-3</v>
      </c>
      <c r="AD3136" s="17">
        <v>2.9489691274456799E-2</v>
      </c>
      <c r="AE3136" s="17"/>
      <c r="AF3136" s="17">
        <v>4.6586965921641701E-2</v>
      </c>
      <c r="AG3136" s="17">
        <v>2.92856796212504E-2</v>
      </c>
      <c r="AH3136" s="17">
        <v>4.3890127337882598E-2</v>
      </c>
      <c r="AI3136" s="17"/>
      <c r="AJ3136" s="17">
        <v>3.96244330181885E-2</v>
      </c>
      <c r="AK3136" s="17">
        <v>4.0449927300819498E-2</v>
      </c>
      <c r="AL3136" s="17">
        <v>1.4078782719754599E-2</v>
      </c>
      <c r="AM3136" s="17">
        <v>5.3096423762036903E-2</v>
      </c>
      <c r="AN3136" s="17">
        <v>5.5284524631818599E-2</v>
      </c>
      <c r="AO3136" s="17"/>
      <c r="AP3136" s="17">
        <v>4.59406222991302E-2</v>
      </c>
      <c r="AQ3136" s="17">
        <v>3.63781660218628E-2</v>
      </c>
      <c r="AR3136" s="17">
        <v>3.1256504632579701E-2</v>
      </c>
      <c r="AS3136" s="17">
        <v>5.92071024441118E-2</v>
      </c>
      <c r="AT3136" s="17">
        <v>8.0988310556879994E-2</v>
      </c>
      <c r="AU3136" s="17"/>
      <c r="AV3136" s="17">
        <v>3.7051287279297802E-2</v>
      </c>
      <c r="AW3136" s="17">
        <v>4.2898795862263799E-2</v>
      </c>
      <c r="AX3136" s="17">
        <v>3.3104724064765501E-2</v>
      </c>
      <c r="AY3136" s="17">
        <v>4.2567171726004598E-2</v>
      </c>
      <c r="AZ3136" s="17">
        <v>7.8124269252887096E-2</v>
      </c>
      <c r="BA3136" s="17">
        <v>4.0794933995696697E-2</v>
      </c>
      <c r="BB3136" s="17"/>
      <c r="BC3136" s="17">
        <v>4.0045082564986803E-2</v>
      </c>
      <c r="BD3136" s="17">
        <v>4.0764571895715501E-2</v>
      </c>
      <c r="BE3136" s="17">
        <v>4.2881590506927199E-2</v>
      </c>
      <c r="BF3136" s="17">
        <v>4.69867820471188E-2</v>
      </c>
      <c r="BG3136" s="17">
        <v>2.9664546797816001E-2</v>
      </c>
    </row>
    <row r="3137" spans="2:59" x14ac:dyDescent="0.35">
      <c r="B3137" t="s">
        <v>691</v>
      </c>
      <c r="C3137" s="17">
        <v>0.116690476196969</v>
      </c>
      <c r="D3137" s="17">
        <v>0.116361459009744</v>
      </c>
      <c r="E3137" s="17">
        <v>0.11680595029843099</v>
      </c>
      <c r="F3137" s="17"/>
      <c r="G3137" s="17">
        <v>0.19214996979958099</v>
      </c>
      <c r="H3137" s="17">
        <v>0.105686710337469</v>
      </c>
      <c r="I3137" s="17">
        <v>8.2781848734584093E-2</v>
      </c>
      <c r="J3137" s="17">
        <v>0.1304626633282</v>
      </c>
      <c r="K3137" s="17">
        <v>0.110572192971335</v>
      </c>
      <c r="L3137" s="17">
        <v>9.5649574826549899E-2</v>
      </c>
      <c r="M3137" s="17"/>
      <c r="N3137" s="17">
        <v>9.3032508475752104E-2</v>
      </c>
      <c r="O3137" s="17">
        <v>0.12411794125565399</v>
      </c>
      <c r="P3137" s="17">
        <v>0.122046571535631</v>
      </c>
      <c r="Q3137" s="17">
        <v>0.12998540783854901</v>
      </c>
      <c r="R3137" s="17"/>
      <c r="S3137" s="17">
        <v>9.89249278012269E-2</v>
      </c>
      <c r="T3137" s="17">
        <v>0.112449087101856</v>
      </c>
      <c r="U3137" s="17">
        <v>0.12244336403502699</v>
      </c>
      <c r="V3137" s="17">
        <v>0.11477028174114801</v>
      </c>
      <c r="W3137" s="17">
        <v>0.112419612787163</v>
      </c>
      <c r="X3137" s="17">
        <v>0.128210468175874</v>
      </c>
      <c r="Y3137" s="17">
        <v>0.113986124301064</v>
      </c>
      <c r="Z3137" s="17">
        <v>0.119763801665181</v>
      </c>
      <c r="AA3137" s="17">
        <v>0.13965157303825701</v>
      </c>
      <c r="AB3137" s="17">
        <v>0.102223034115689</v>
      </c>
      <c r="AC3137" s="17">
        <v>0.107619244341463</v>
      </c>
      <c r="AD3137" s="17">
        <v>0.161799404783597</v>
      </c>
      <c r="AE3137" s="17"/>
      <c r="AF3137" s="17">
        <v>0.12546402600004899</v>
      </c>
      <c r="AG3137" s="17">
        <v>0.100328283837518</v>
      </c>
      <c r="AH3137" s="17">
        <v>0.124390154730388</v>
      </c>
      <c r="AI3137" s="17"/>
      <c r="AJ3137" s="17">
        <v>0.106839572106466</v>
      </c>
      <c r="AK3137" s="17">
        <v>0.115195539170966</v>
      </c>
      <c r="AL3137" s="17">
        <v>9.8714915260175104E-2</v>
      </c>
      <c r="AM3137" s="17">
        <v>0.14132167280254401</v>
      </c>
      <c r="AN3137" s="17">
        <v>0.112656955579528</v>
      </c>
      <c r="AO3137" s="17"/>
      <c r="AP3137" s="17">
        <v>0.105442528960022</v>
      </c>
      <c r="AQ3137" s="17">
        <v>0.11014974197624799</v>
      </c>
      <c r="AR3137" s="17">
        <v>0.114284598611749</v>
      </c>
      <c r="AS3137" s="17">
        <v>0.149201618485551</v>
      </c>
      <c r="AT3137" s="17">
        <v>6.4936965559206902E-2</v>
      </c>
      <c r="AU3137" s="17"/>
      <c r="AV3137" s="17">
        <v>0.104464994881224</v>
      </c>
      <c r="AW3137" s="17">
        <v>0.105658115423928</v>
      </c>
      <c r="AX3137" s="17">
        <v>0.12136738495174</v>
      </c>
      <c r="AY3137" s="17">
        <v>0.14360780216382399</v>
      </c>
      <c r="AZ3137" s="17">
        <v>8.4861085399123501E-2</v>
      </c>
      <c r="BA3137" s="17">
        <v>0.13559522084778999</v>
      </c>
      <c r="BB3137" s="17"/>
      <c r="BC3137" s="17">
        <v>0.12184751396334099</v>
      </c>
      <c r="BD3137" s="17">
        <v>0.13888150751623901</v>
      </c>
      <c r="BE3137" s="17">
        <v>0.104558281288797</v>
      </c>
      <c r="BF3137" s="17">
        <v>9.8216471909298803E-2</v>
      </c>
      <c r="BG3137" s="17">
        <v>4.2319344853288601E-2</v>
      </c>
    </row>
    <row r="3138" spans="2:59" x14ac:dyDescent="0.35">
      <c r="B3138" t="s">
        <v>690</v>
      </c>
      <c r="C3138" s="17">
        <v>0.212226535028327</v>
      </c>
      <c r="D3138" s="17">
        <v>0.20287602677594699</v>
      </c>
      <c r="E3138" s="17">
        <v>0.22216692618251499</v>
      </c>
      <c r="F3138" s="17"/>
      <c r="G3138" s="17">
        <v>0.22756468394589699</v>
      </c>
      <c r="H3138" s="17">
        <v>0.19235714629308601</v>
      </c>
      <c r="I3138" s="17">
        <v>0.21995796519212399</v>
      </c>
      <c r="J3138" s="17">
        <v>0.229536134888426</v>
      </c>
      <c r="K3138" s="17">
        <v>0.21845329107821301</v>
      </c>
      <c r="L3138" s="17">
        <v>0.19358438019701299</v>
      </c>
      <c r="M3138" s="17"/>
      <c r="N3138" s="17">
        <v>0.21435315110190001</v>
      </c>
      <c r="O3138" s="17">
        <v>0.21155765409889499</v>
      </c>
      <c r="P3138" s="17">
        <v>0.20313012706252401</v>
      </c>
      <c r="Q3138" s="17">
        <v>0.21705762383574101</v>
      </c>
      <c r="R3138" s="17"/>
      <c r="S3138" s="17">
        <v>0.219451445639986</v>
      </c>
      <c r="T3138" s="17">
        <v>0.20711648240710001</v>
      </c>
      <c r="U3138" s="17">
        <v>0.20689524858109301</v>
      </c>
      <c r="V3138" s="17">
        <v>0.214887186041192</v>
      </c>
      <c r="W3138" s="17">
        <v>0.244572304730485</v>
      </c>
      <c r="X3138" s="17">
        <v>0.19720133948352001</v>
      </c>
      <c r="Y3138" s="17">
        <v>0.17928685183735399</v>
      </c>
      <c r="Z3138" s="17">
        <v>0.187753773347863</v>
      </c>
      <c r="AA3138" s="17">
        <v>0.22986025625721301</v>
      </c>
      <c r="AB3138" s="17">
        <v>0.22015199822848899</v>
      </c>
      <c r="AC3138" s="17">
        <v>0.23845360017676501</v>
      </c>
      <c r="AD3138" s="17">
        <v>0.16408148522632901</v>
      </c>
      <c r="AE3138" s="17"/>
      <c r="AF3138" s="17">
        <v>0.20560670865415101</v>
      </c>
      <c r="AG3138" s="17">
        <v>0.22654706292679899</v>
      </c>
      <c r="AH3138" s="17">
        <v>0.16390127422464501</v>
      </c>
      <c r="AI3138" s="17"/>
      <c r="AJ3138" s="17">
        <v>0.22237808143229101</v>
      </c>
      <c r="AK3138" s="17">
        <v>0.226662107670454</v>
      </c>
      <c r="AL3138" s="17">
        <v>0.23644554801182699</v>
      </c>
      <c r="AM3138" s="17">
        <v>0.18700585738459899</v>
      </c>
      <c r="AN3138" s="17">
        <v>0.18696369238580901</v>
      </c>
      <c r="AO3138" s="17"/>
      <c r="AP3138" s="17">
        <v>0.21398878113785699</v>
      </c>
      <c r="AQ3138" s="17">
        <v>0.213025959920498</v>
      </c>
      <c r="AR3138" s="17">
        <v>0.22980936560565299</v>
      </c>
      <c r="AS3138" s="17">
        <v>0.221753632464494</v>
      </c>
      <c r="AT3138" s="17">
        <v>0.17528248053853601</v>
      </c>
      <c r="AU3138" s="17"/>
      <c r="AV3138" s="17">
        <v>0.22191497891085299</v>
      </c>
      <c r="AW3138" s="17">
        <v>0.21191919487958</v>
      </c>
      <c r="AX3138" s="17">
        <v>0.204905688358754</v>
      </c>
      <c r="AY3138" s="17">
        <v>0.21913061390446101</v>
      </c>
      <c r="AZ3138" s="17">
        <v>0.20644728733232301</v>
      </c>
      <c r="BA3138" s="17">
        <v>0.18494166913117599</v>
      </c>
      <c r="BB3138" s="17"/>
      <c r="BC3138" s="17">
        <v>0.20840728911186501</v>
      </c>
      <c r="BD3138" s="17">
        <v>0.23005109692547701</v>
      </c>
      <c r="BE3138" s="17">
        <v>0.21298508190222601</v>
      </c>
      <c r="BF3138" s="17">
        <v>0.21974791137943001</v>
      </c>
      <c r="BG3138" s="17">
        <v>0.19063805347062401</v>
      </c>
    </row>
    <row r="3139" spans="2:59" x14ac:dyDescent="0.35">
      <c r="B3139" t="s">
        <v>689</v>
      </c>
      <c r="C3139" s="17">
        <v>0.24195352895080099</v>
      </c>
      <c r="D3139" s="17">
        <v>0.255223465744852</v>
      </c>
      <c r="E3139" s="17">
        <v>0.22960993217637299</v>
      </c>
      <c r="F3139" s="17"/>
      <c r="G3139" s="17">
        <v>0.195546634885083</v>
      </c>
      <c r="H3139" s="17">
        <v>0.223978555457548</v>
      </c>
      <c r="I3139" s="17">
        <v>0.25853336903247498</v>
      </c>
      <c r="J3139" s="17">
        <v>0.224026405189685</v>
      </c>
      <c r="K3139" s="17">
        <v>0.21644829420035799</v>
      </c>
      <c r="L3139" s="17">
        <v>0.305747816282681</v>
      </c>
      <c r="M3139" s="17"/>
      <c r="N3139" s="17">
        <v>0.255563298544355</v>
      </c>
      <c r="O3139" s="17">
        <v>0.24216480026078599</v>
      </c>
      <c r="P3139" s="17">
        <v>0.252612515074911</v>
      </c>
      <c r="Q3139" s="17">
        <v>0.21818353222568301</v>
      </c>
      <c r="R3139" s="17"/>
      <c r="S3139" s="17">
        <v>0.222470933580519</v>
      </c>
      <c r="T3139" s="17">
        <v>0.25833405553925298</v>
      </c>
      <c r="U3139" s="17">
        <v>0.27022329101501202</v>
      </c>
      <c r="V3139" s="17">
        <v>0.247459714497826</v>
      </c>
      <c r="W3139" s="17">
        <v>0.25584412355161001</v>
      </c>
      <c r="X3139" s="17">
        <v>0.175491996838603</v>
      </c>
      <c r="Y3139" s="17">
        <v>0.25900546642630301</v>
      </c>
      <c r="Z3139" s="17">
        <v>0.213506573468871</v>
      </c>
      <c r="AA3139" s="17">
        <v>0.195015650173014</v>
      </c>
      <c r="AB3139" s="17">
        <v>0.259405750342799</v>
      </c>
      <c r="AC3139" s="17">
        <v>0.34808997165614503</v>
      </c>
      <c r="AD3139" s="17">
        <v>0.27144266512300103</v>
      </c>
      <c r="AE3139" s="17"/>
      <c r="AF3139" s="17">
        <v>0.24695303222118101</v>
      </c>
      <c r="AG3139" s="17">
        <v>0.262974016100613</v>
      </c>
      <c r="AH3139" s="17">
        <v>0.21972097130232099</v>
      </c>
      <c r="AI3139" s="17"/>
      <c r="AJ3139" s="17">
        <v>0.27370965443128298</v>
      </c>
      <c r="AK3139" s="17">
        <v>0.241069975261579</v>
      </c>
      <c r="AL3139" s="17">
        <v>0.26054843688014001</v>
      </c>
      <c r="AM3139" s="17">
        <v>0.161315447794562</v>
      </c>
      <c r="AN3139" s="17">
        <v>0.21570780854254801</v>
      </c>
      <c r="AO3139" s="17"/>
      <c r="AP3139" s="17">
        <v>0.26054379196829303</v>
      </c>
      <c r="AQ3139" s="17">
        <v>0.23971389423470699</v>
      </c>
      <c r="AR3139" s="17">
        <v>0.26244622908590198</v>
      </c>
      <c r="AS3139" s="17">
        <v>0.27226855288153701</v>
      </c>
      <c r="AT3139" s="17">
        <v>0.22612177749467699</v>
      </c>
      <c r="AU3139" s="17"/>
      <c r="AV3139" s="17">
        <v>0.23573068959778501</v>
      </c>
      <c r="AW3139" s="17">
        <v>0.27727909746323698</v>
      </c>
      <c r="AX3139" s="17">
        <v>0.298326706842237</v>
      </c>
      <c r="AY3139" s="17">
        <v>0.25684980331034601</v>
      </c>
      <c r="AZ3139" s="17">
        <v>0.209753858751106</v>
      </c>
      <c r="BA3139" s="17">
        <v>0.20855387766192099</v>
      </c>
      <c r="BB3139" s="17"/>
      <c r="BC3139" s="17">
        <v>0.24007296993841401</v>
      </c>
      <c r="BD3139" s="17">
        <v>0.235762700905188</v>
      </c>
      <c r="BE3139" s="17">
        <v>0.233760952026769</v>
      </c>
      <c r="BF3139" s="17">
        <v>0.230031105389083</v>
      </c>
      <c r="BG3139" s="17">
        <v>0.30743740867233099</v>
      </c>
    </row>
    <row r="3140" spans="2:59" x14ac:dyDescent="0.35">
      <c r="B3140" t="s">
        <v>806</v>
      </c>
      <c r="C3140" s="17">
        <v>0.30332332609388302</v>
      </c>
      <c r="D3140" s="17">
        <v>0.29251823243042802</v>
      </c>
      <c r="E3140" s="17">
        <v>0.311656245952184</v>
      </c>
      <c r="F3140" s="17"/>
      <c r="G3140" s="17">
        <v>0.20397285706429699</v>
      </c>
      <c r="H3140" s="17">
        <v>0.33586826699287198</v>
      </c>
      <c r="I3140" s="17">
        <v>0.28472296055977397</v>
      </c>
      <c r="J3140" s="17">
        <v>0.30033391211798199</v>
      </c>
      <c r="K3140" s="17">
        <v>0.34184157261520498</v>
      </c>
      <c r="L3140" s="17">
        <v>0.33501374450656402</v>
      </c>
      <c r="M3140" s="17"/>
      <c r="N3140" s="17">
        <v>0.320374678680652</v>
      </c>
      <c r="O3140" s="17">
        <v>0.303227980822461</v>
      </c>
      <c r="P3140" s="17">
        <v>0.29486937900430399</v>
      </c>
      <c r="Q3140" s="17">
        <v>0.29308078218655298</v>
      </c>
      <c r="R3140" s="17"/>
      <c r="S3140" s="17">
        <v>0.31707236950180501</v>
      </c>
      <c r="T3140" s="17">
        <v>0.30586223771680499</v>
      </c>
      <c r="U3140" s="17">
        <v>0.30795568554075697</v>
      </c>
      <c r="V3140" s="17">
        <v>0.31991262273000598</v>
      </c>
      <c r="W3140" s="17">
        <v>0.26494508541572098</v>
      </c>
      <c r="X3140" s="17">
        <v>0.289944026664261</v>
      </c>
      <c r="Y3140" s="17">
        <v>0.33297155643278598</v>
      </c>
      <c r="Z3140" s="17">
        <v>0.29485290797487101</v>
      </c>
      <c r="AA3140" s="17">
        <v>0.29865552003371498</v>
      </c>
      <c r="AB3140" s="17">
        <v>0.33338986272625898</v>
      </c>
      <c r="AC3140" s="17">
        <v>0.21963222211927599</v>
      </c>
      <c r="AD3140" s="17">
        <v>0.29480262071315899</v>
      </c>
      <c r="AE3140" s="17"/>
      <c r="AF3140" s="17">
        <v>0.29850073872703298</v>
      </c>
      <c r="AG3140" s="17">
        <v>0.31157042645855798</v>
      </c>
      <c r="AH3140" s="17">
        <v>0.32700238378966701</v>
      </c>
      <c r="AI3140" s="17"/>
      <c r="AJ3140" s="17">
        <v>0.288885599307939</v>
      </c>
      <c r="AK3140" s="17">
        <v>0.30312229250210199</v>
      </c>
      <c r="AL3140" s="17">
        <v>0.32546404776047899</v>
      </c>
      <c r="AM3140" s="17">
        <v>0.35741896626258701</v>
      </c>
      <c r="AN3140" s="17">
        <v>0.29864487791738098</v>
      </c>
      <c r="AO3140" s="17"/>
      <c r="AP3140" s="17">
        <v>0.29963932097150697</v>
      </c>
      <c r="AQ3140" s="17">
        <v>0.320014763717832</v>
      </c>
      <c r="AR3140" s="17">
        <v>0.29847092744520598</v>
      </c>
      <c r="AS3140" s="17">
        <v>0.23188396621483301</v>
      </c>
      <c r="AT3140" s="17">
        <v>0.36875724935265702</v>
      </c>
      <c r="AU3140" s="17"/>
      <c r="AV3140" s="17">
        <v>0.32976381818931799</v>
      </c>
      <c r="AW3140" s="17">
        <v>0.28438429667788701</v>
      </c>
      <c r="AX3140" s="17">
        <v>0.28079825578326001</v>
      </c>
      <c r="AY3140" s="17">
        <v>0.27171993198345001</v>
      </c>
      <c r="AZ3140" s="17">
        <v>0.35355670001041301</v>
      </c>
      <c r="BA3140" s="17">
        <v>0.29990044302975499</v>
      </c>
      <c r="BB3140" s="17"/>
      <c r="BC3140" s="17">
        <v>0.29445508096012601</v>
      </c>
      <c r="BD3140" s="17">
        <v>0.248176922644091</v>
      </c>
      <c r="BE3140" s="17">
        <v>0.33998410962360398</v>
      </c>
      <c r="BF3140" s="17">
        <v>0.33445105618137</v>
      </c>
      <c r="BG3140" s="17">
        <v>0.368543612842262</v>
      </c>
    </row>
    <row r="3141" spans="2:59" x14ac:dyDescent="0.35">
      <c r="B3141" t="s">
        <v>123</v>
      </c>
      <c r="C3141" s="17">
        <v>4.4921148531442599E-2</v>
      </c>
      <c r="D3141" s="17">
        <v>3.3560519633920302E-2</v>
      </c>
      <c r="E3141" s="17">
        <v>5.6357089079359803E-2</v>
      </c>
      <c r="F3141" s="17"/>
      <c r="G3141" s="17">
        <v>5.43077234795162E-2</v>
      </c>
      <c r="H3141" s="17">
        <v>4.0480115654910498E-2</v>
      </c>
      <c r="I3141" s="17">
        <v>5.0900105805642797E-2</v>
      </c>
      <c r="J3141" s="17">
        <v>5.50856153516864E-2</v>
      </c>
      <c r="K3141" s="17">
        <v>6.1568267823191601E-2</v>
      </c>
      <c r="L3141" s="17">
        <v>1.7960344497733999E-2</v>
      </c>
      <c r="M3141" s="17"/>
      <c r="N3141" s="17">
        <v>3.3551682971306902E-2</v>
      </c>
      <c r="O3141" s="17">
        <v>4.2366254939054E-2</v>
      </c>
      <c r="P3141" s="17">
        <v>5.00526858195127E-2</v>
      </c>
      <c r="Q3141" s="17">
        <v>5.54087058865467E-2</v>
      </c>
      <c r="R3141" s="17"/>
      <c r="S3141" s="17">
        <v>3.5526498593977898E-2</v>
      </c>
      <c r="T3141" s="17">
        <v>4.2590136226266902E-2</v>
      </c>
      <c r="U3141" s="17">
        <v>3.84949695616622E-2</v>
      </c>
      <c r="V3141" s="17">
        <v>2.8176596881319502E-2</v>
      </c>
      <c r="W3141" s="17">
        <v>5.6805586872097601E-2</v>
      </c>
      <c r="X3141" s="17">
        <v>9.2390456446825198E-2</v>
      </c>
      <c r="Y3141" s="17">
        <v>3.9334936183389103E-2</v>
      </c>
      <c r="Z3141" s="17">
        <v>7.9320483057453706E-2</v>
      </c>
      <c r="AA3141" s="17">
        <v>3.8443377782007397E-2</v>
      </c>
      <c r="AB3141" s="17">
        <v>4.05189530681411E-2</v>
      </c>
      <c r="AC3141" s="17">
        <v>2.48058100317139E-2</v>
      </c>
      <c r="AD3141" s="17">
        <v>3.6010144230671497E-2</v>
      </c>
      <c r="AE3141" s="17"/>
      <c r="AF3141" s="17">
        <v>4.16100754784616E-2</v>
      </c>
      <c r="AG3141" s="17">
        <v>3.2190763205401797E-2</v>
      </c>
      <c r="AH3141" s="17">
        <v>8.0780297269678697E-2</v>
      </c>
      <c r="AI3141" s="17"/>
      <c r="AJ3141" s="17">
        <v>3.4651619899268397E-2</v>
      </c>
      <c r="AK3141" s="17">
        <v>3.3790611848432198E-2</v>
      </c>
      <c r="AL3141" s="17">
        <v>4.2235260906204899E-2</v>
      </c>
      <c r="AM3141" s="17">
        <v>3.0618309571187299E-2</v>
      </c>
      <c r="AN3141" s="17">
        <v>8.4628111125421304E-2</v>
      </c>
      <c r="AO3141" s="17"/>
      <c r="AP3141" s="17">
        <v>2.5396607581887599E-2</v>
      </c>
      <c r="AQ3141" s="17">
        <v>4.3484131189487303E-2</v>
      </c>
      <c r="AR3141" s="17">
        <v>4.6351817146713901E-2</v>
      </c>
      <c r="AS3141" s="17">
        <v>4.0277084045268599E-2</v>
      </c>
      <c r="AT3141" s="17">
        <v>7.0038588860604795E-2</v>
      </c>
      <c r="AU3141" s="17"/>
      <c r="AV3141" s="17">
        <v>3.0696253429583899E-2</v>
      </c>
      <c r="AW3141" s="17">
        <v>3.00053799883187E-2</v>
      </c>
      <c r="AX3141" s="17">
        <v>3.3330197119432803E-2</v>
      </c>
      <c r="AY3141" s="17">
        <v>3.6988817825586703E-2</v>
      </c>
      <c r="AZ3141" s="17">
        <v>5.17725200655988E-2</v>
      </c>
      <c r="BA3141" s="17">
        <v>0.11874648786829101</v>
      </c>
      <c r="BB3141" s="17"/>
      <c r="BC3141" s="17">
        <v>5.6635879587613402E-2</v>
      </c>
      <c r="BD3141" s="17">
        <v>4.8596506690600103E-2</v>
      </c>
      <c r="BE3141" s="17">
        <v>3.4115948390421202E-2</v>
      </c>
      <c r="BF3141" s="17">
        <v>3.0927899694298301E-2</v>
      </c>
      <c r="BG3141" s="17">
        <v>0</v>
      </c>
    </row>
    <row r="3142" spans="2:59" x14ac:dyDescent="0.35">
      <c r="C3142" s="17"/>
      <c r="D3142" s="17"/>
      <c r="E3142" s="17"/>
      <c r="F3142" s="17"/>
      <c r="G3142" s="17"/>
      <c r="H3142" s="17"/>
      <c r="I3142" s="17"/>
      <c r="J3142" s="17"/>
      <c r="K3142" s="17"/>
      <c r="L3142" s="17"/>
      <c r="M3142" s="17"/>
      <c r="N3142" s="17"/>
      <c r="O3142" s="17"/>
      <c r="P3142" s="17"/>
      <c r="Q3142" s="17"/>
      <c r="R3142" s="17"/>
      <c r="S3142" s="17"/>
      <c r="T3142" s="17"/>
      <c r="U3142" s="17"/>
      <c r="V3142" s="17"/>
      <c r="W3142" s="17"/>
      <c r="X3142" s="17"/>
      <c r="Y3142" s="17"/>
      <c r="Z3142" s="17"/>
      <c r="AA3142" s="17"/>
      <c r="AB3142" s="17"/>
      <c r="AC3142" s="17"/>
      <c r="AD3142" s="17"/>
      <c r="AE3142" s="17"/>
      <c r="AF3142" s="17"/>
      <c r="AG3142" s="17"/>
      <c r="AH3142" s="17"/>
      <c r="AI3142" s="17"/>
      <c r="AJ3142" s="17"/>
      <c r="AK3142" s="17"/>
      <c r="AL3142" s="17"/>
      <c r="AM3142" s="17"/>
      <c r="AN3142" s="17"/>
      <c r="AO3142" s="17"/>
      <c r="AP3142" s="17"/>
      <c r="AQ3142" s="17"/>
      <c r="AR3142" s="17"/>
      <c r="AS3142" s="17"/>
      <c r="AT3142" s="17"/>
      <c r="AU3142" s="17"/>
      <c r="AV3142" s="17"/>
      <c r="AW3142" s="17"/>
      <c r="AX3142" s="17"/>
      <c r="AY3142" s="17"/>
      <c r="AZ3142" s="17"/>
      <c r="BA3142" s="17"/>
      <c r="BB3142" s="17"/>
      <c r="BC3142" s="17"/>
      <c r="BD3142" s="17"/>
      <c r="BE3142" s="17"/>
      <c r="BF3142" s="17"/>
      <c r="BG3142" s="17"/>
    </row>
    <row r="3143" spans="2:59" x14ac:dyDescent="0.35">
      <c r="B3143" s="6" t="s">
        <v>851</v>
      </c>
      <c r="C3143" s="17"/>
      <c r="D3143" s="17"/>
      <c r="E3143" s="17"/>
      <c r="F3143" s="17"/>
      <c r="G3143" s="17"/>
      <c r="H3143" s="17"/>
      <c r="I3143" s="17"/>
      <c r="J3143" s="17"/>
      <c r="K3143" s="17"/>
      <c r="L3143" s="17"/>
      <c r="M3143" s="17"/>
      <c r="N3143" s="17"/>
      <c r="O3143" s="17"/>
      <c r="P3143" s="17"/>
      <c r="Q3143" s="17"/>
      <c r="R3143" s="17"/>
      <c r="S3143" s="17"/>
      <c r="T3143" s="17"/>
      <c r="U3143" s="17"/>
      <c r="V3143" s="17"/>
      <c r="W3143" s="17"/>
      <c r="X3143" s="17"/>
      <c r="Y3143" s="17"/>
      <c r="Z3143" s="17"/>
      <c r="AA3143" s="17"/>
      <c r="AB3143" s="17"/>
      <c r="AC3143" s="17"/>
      <c r="AD3143" s="17"/>
      <c r="AE3143" s="17"/>
      <c r="AF3143" s="17"/>
      <c r="AG3143" s="17"/>
      <c r="AH3143" s="17"/>
      <c r="AI3143" s="17"/>
      <c r="AJ3143" s="17"/>
      <c r="AK3143" s="17"/>
      <c r="AL3143" s="17"/>
      <c r="AM3143" s="17"/>
      <c r="AN3143" s="17"/>
      <c r="AO3143" s="17"/>
      <c r="AP3143" s="17"/>
      <c r="AQ3143" s="17"/>
      <c r="AR3143" s="17"/>
      <c r="AS3143" s="17"/>
      <c r="AT3143" s="17"/>
      <c r="AU3143" s="17"/>
      <c r="AV3143" s="17"/>
      <c r="AW3143" s="17"/>
      <c r="AX3143" s="17"/>
      <c r="AY3143" s="17"/>
      <c r="AZ3143" s="17"/>
      <c r="BA3143" s="17"/>
      <c r="BB3143" s="17"/>
      <c r="BC3143" s="17"/>
      <c r="BD3143" s="17"/>
      <c r="BE3143" s="17"/>
      <c r="BF3143" s="17"/>
      <c r="BG3143" s="17"/>
    </row>
    <row r="3144" spans="2:59" x14ac:dyDescent="0.35">
      <c r="B3144" s="24" t="s">
        <v>79</v>
      </c>
      <c r="C3144" s="17"/>
      <c r="D3144" s="17"/>
      <c r="E3144" s="17"/>
      <c r="F3144" s="17"/>
      <c r="G3144" s="17"/>
      <c r="H3144" s="17"/>
      <c r="I3144" s="17"/>
      <c r="J3144" s="17"/>
      <c r="K3144" s="17"/>
      <c r="L3144" s="17"/>
      <c r="M3144" s="17"/>
      <c r="N3144" s="17"/>
      <c r="O3144" s="17"/>
      <c r="P3144" s="17"/>
      <c r="Q3144" s="17"/>
      <c r="R3144" s="17"/>
      <c r="S3144" s="17"/>
      <c r="T3144" s="17"/>
      <c r="U3144" s="17"/>
      <c r="V3144" s="17"/>
      <c r="W3144" s="17"/>
      <c r="X3144" s="17"/>
      <c r="Y3144" s="17"/>
      <c r="Z3144" s="17"/>
      <c r="AA3144" s="17"/>
      <c r="AB3144" s="17"/>
      <c r="AC3144" s="17"/>
      <c r="AD3144" s="17"/>
      <c r="AE3144" s="17"/>
      <c r="AF3144" s="17"/>
      <c r="AG3144" s="17"/>
      <c r="AH3144" s="17"/>
      <c r="AI3144" s="17"/>
      <c r="AJ3144" s="17"/>
      <c r="AK3144" s="17"/>
      <c r="AL3144" s="17"/>
      <c r="AM3144" s="17"/>
      <c r="AN3144" s="17"/>
      <c r="AO3144" s="17"/>
      <c r="AP3144" s="17"/>
      <c r="AQ3144" s="17"/>
      <c r="AR3144" s="17"/>
      <c r="AS3144" s="17"/>
      <c r="AT3144" s="17"/>
      <c r="AU3144" s="17"/>
      <c r="AV3144" s="17"/>
      <c r="AW3144" s="17"/>
      <c r="AX3144" s="17"/>
      <c r="AY3144" s="17"/>
      <c r="AZ3144" s="17"/>
      <c r="BA3144" s="17"/>
      <c r="BB3144" s="17"/>
      <c r="BC3144" s="17"/>
      <c r="BD3144" s="17"/>
      <c r="BE3144" s="17"/>
      <c r="BF3144" s="17"/>
      <c r="BG3144" s="17"/>
    </row>
    <row r="3145" spans="2:59" x14ac:dyDescent="0.35">
      <c r="B3145" t="s">
        <v>805</v>
      </c>
      <c r="C3145" s="17">
        <v>4.7736524761684801E-2</v>
      </c>
      <c r="D3145" s="17">
        <v>4.9171289608772498E-2</v>
      </c>
      <c r="E3145" s="17">
        <v>4.4756645176250602E-2</v>
      </c>
      <c r="F3145" s="17"/>
      <c r="G3145" s="17">
        <v>4.0104420091017202E-2</v>
      </c>
      <c r="H3145" s="17">
        <v>6.0564991319735098E-2</v>
      </c>
      <c r="I3145" s="17">
        <v>6.21531421199773E-2</v>
      </c>
      <c r="J3145" s="17">
        <v>6.3731783619065605E-2</v>
      </c>
      <c r="K3145" s="17">
        <v>3.1996244220302499E-2</v>
      </c>
      <c r="L3145" s="17">
        <v>2.83787263175432E-2</v>
      </c>
      <c r="M3145" s="17"/>
      <c r="N3145" s="17">
        <v>6.1241748739374102E-2</v>
      </c>
      <c r="O3145" s="17">
        <v>6.0477387595868397E-2</v>
      </c>
      <c r="P3145" s="17">
        <v>3.6551218208080702E-2</v>
      </c>
      <c r="Q3145" s="17">
        <v>2.98604598775279E-2</v>
      </c>
      <c r="R3145" s="17"/>
      <c r="S3145" s="17">
        <v>8.0667286207204703E-2</v>
      </c>
      <c r="T3145" s="17">
        <v>3.1328595787464997E-2</v>
      </c>
      <c r="U3145" s="17">
        <v>1.22520441072561E-2</v>
      </c>
      <c r="V3145" s="17">
        <v>7.4209637905621906E-2</v>
      </c>
      <c r="W3145" s="17">
        <v>4.3091993140476098E-2</v>
      </c>
      <c r="X3145" s="17">
        <v>1.2740224171798299E-2</v>
      </c>
      <c r="Y3145" s="17">
        <v>2.4797303429682799E-2</v>
      </c>
      <c r="Z3145" s="17">
        <v>1.77241695132958E-2</v>
      </c>
      <c r="AA3145" s="17">
        <v>7.2796172609746607E-2</v>
      </c>
      <c r="AB3145" s="17">
        <v>4.0770060539872199E-2</v>
      </c>
      <c r="AC3145" s="17">
        <v>6.5334310476922397E-2</v>
      </c>
      <c r="AD3145" s="17">
        <v>9.6706020873949999E-2</v>
      </c>
      <c r="AE3145" s="17"/>
      <c r="AF3145" s="17">
        <v>3.5618460826541902E-2</v>
      </c>
      <c r="AG3145" s="17">
        <v>5.8633412329084901E-2</v>
      </c>
      <c r="AH3145" s="17">
        <v>4.8472577568698598E-2</v>
      </c>
      <c r="AI3145" s="17"/>
      <c r="AJ3145" s="17">
        <v>3.0163828423287499E-2</v>
      </c>
      <c r="AK3145" s="17">
        <v>6.8706259232115305E-2</v>
      </c>
      <c r="AL3145" s="17">
        <v>1.5030515126580799E-2</v>
      </c>
      <c r="AM3145" s="17">
        <v>4.9671022523110502E-2</v>
      </c>
      <c r="AN3145" s="17">
        <v>4.6032198642468103E-2</v>
      </c>
      <c r="AO3145" s="17"/>
      <c r="AP3145" s="17">
        <v>4.4115104299434903E-2</v>
      </c>
      <c r="AQ3145" s="17">
        <v>5.7349100626152401E-2</v>
      </c>
      <c r="AR3145" s="17">
        <v>3.7723436307040198E-2</v>
      </c>
      <c r="AS3145" s="17">
        <v>1.8132913173246602E-2</v>
      </c>
      <c r="AT3145" s="17">
        <v>4.8836609391953702E-2</v>
      </c>
      <c r="AU3145" s="17"/>
      <c r="AV3145" s="17">
        <v>6.58958379916081E-2</v>
      </c>
      <c r="AW3145" s="17">
        <v>4.2011120523936497E-2</v>
      </c>
      <c r="AX3145" s="17">
        <v>2.5329400719953099E-2</v>
      </c>
      <c r="AY3145" s="17">
        <v>1.7987058051450101E-2</v>
      </c>
      <c r="AZ3145" s="17">
        <v>5.4818705547405498E-2</v>
      </c>
      <c r="BA3145" s="17">
        <v>3.6318002736276299E-2</v>
      </c>
      <c r="BB3145" s="17"/>
      <c r="BC3145" s="17">
        <v>2.91962729809527E-2</v>
      </c>
      <c r="BD3145" s="17">
        <v>3.7318534773323003E-2</v>
      </c>
      <c r="BE3145" s="17">
        <v>6.2045261279619797E-2</v>
      </c>
      <c r="BF3145" s="17">
        <v>7.3406932184270399E-2</v>
      </c>
      <c r="BG3145" s="17">
        <v>5.3276707277879601E-2</v>
      </c>
    </row>
    <row r="3146" spans="2:59" x14ac:dyDescent="0.35">
      <c r="B3146" t="s">
        <v>598</v>
      </c>
      <c r="C3146" s="17">
        <v>5.7857490891661298E-2</v>
      </c>
      <c r="D3146" s="17">
        <v>6.9095180898352204E-2</v>
      </c>
      <c r="E3146" s="17">
        <v>4.7352145685885999E-2</v>
      </c>
      <c r="F3146" s="17"/>
      <c r="G3146" s="17">
        <v>6.4303513038612606E-2</v>
      </c>
      <c r="H3146" s="17">
        <v>8.7600373599647799E-2</v>
      </c>
      <c r="I3146" s="17">
        <v>6.0159793347533901E-2</v>
      </c>
      <c r="J3146" s="17">
        <v>4.9936624045962198E-2</v>
      </c>
      <c r="K3146" s="17">
        <v>5.2808328463642903E-2</v>
      </c>
      <c r="L3146" s="17">
        <v>3.7393903665154701E-2</v>
      </c>
      <c r="M3146" s="17"/>
      <c r="N3146" s="17">
        <v>6.9227073759890706E-2</v>
      </c>
      <c r="O3146" s="17">
        <v>7.4750086179998801E-2</v>
      </c>
      <c r="P3146" s="17">
        <v>3.3391918530885703E-2</v>
      </c>
      <c r="Q3146" s="17">
        <v>4.9655700084451797E-2</v>
      </c>
      <c r="R3146" s="17"/>
      <c r="S3146" s="17">
        <v>5.7958488793070501E-2</v>
      </c>
      <c r="T3146" s="17">
        <v>4.9068440791951898E-2</v>
      </c>
      <c r="U3146" s="17">
        <v>7.2578630072064096E-2</v>
      </c>
      <c r="V3146" s="17">
        <v>6.1050222460263703E-2</v>
      </c>
      <c r="W3146" s="17">
        <v>7.0116311498577097E-2</v>
      </c>
      <c r="X3146" s="17">
        <v>2.9886562143526099E-2</v>
      </c>
      <c r="Y3146" s="17">
        <v>4.4074007917064298E-2</v>
      </c>
      <c r="Z3146" s="17">
        <v>1.19438473001301E-2</v>
      </c>
      <c r="AA3146" s="17">
        <v>5.6583255056047901E-2</v>
      </c>
      <c r="AB3146" s="17">
        <v>8.8833387603657304E-2</v>
      </c>
      <c r="AC3146" s="17">
        <v>5.3096163921432397E-2</v>
      </c>
      <c r="AD3146" s="17">
        <v>0.11946277958351501</v>
      </c>
      <c r="AE3146" s="17"/>
      <c r="AF3146" s="17">
        <v>4.1424483835177502E-2</v>
      </c>
      <c r="AG3146" s="17">
        <v>8.0602446623132096E-2</v>
      </c>
      <c r="AH3146" s="17">
        <v>4.1331766825144403E-2</v>
      </c>
      <c r="AI3146" s="17"/>
      <c r="AJ3146" s="17">
        <v>3.7247285203107799E-2</v>
      </c>
      <c r="AK3146" s="17">
        <v>7.0302517109477006E-2</v>
      </c>
      <c r="AL3146" s="17">
        <v>9.1330158877383702E-2</v>
      </c>
      <c r="AM3146" s="17">
        <v>5.3096423762036903E-2</v>
      </c>
      <c r="AN3146" s="17">
        <v>4.88453120854083E-2</v>
      </c>
      <c r="AO3146" s="17"/>
      <c r="AP3146" s="17">
        <v>3.2763505700678597E-2</v>
      </c>
      <c r="AQ3146" s="17">
        <v>6.4784126191239397E-2</v>
      </c>
      <c r="AR3146" s="17">
        <v>6.9731266518280599E-2</v>
      </c>
      <c r="AS3146" s="17">
        <v>5.1608538243939198E-2</v>
      </c>
      <c r="AT3146" s="17">
        <v>8.6285139313872702E-2</v>
      </c>
      <c r="AU3146" s="17"/>
      <c r="AV3146" s="17">
        <v>7.4840434697371894E-2</v>
      </c>
      <c r="AW3146" s="17">
        <v>2.52170397071096E-2</v>
      </c>
      <c r="AX3146" s="17">
        <v>8.6453999148017602E-2</v>
      </c>
      <c r="AY3146" s="17">
        <v>4.1468945905578598E-2</v>
      </c>
      <c r="AZ3146" s="17">
        <v>9.9360906031679699E-2</v>
      </c>
      <c r="BA3146" s="17">
        <v>2.1714957155341101E-2</v>
      </c>
      <c r="BB3146" s="17"/>
      <c r="BC3146" s="17">
        <v>3.4646039646567997E-2</v>
      </c>
      <c r="BD3146" s="17">
        <v>6.5591934376781694E-2</v>
      </c>
      <c r="BE3146" s="17">
        <v>8.1550330468302401E-2</v>
      </c>
      <c r="BF3146" s="17">
        <v>6.6403571807866393E-2</v>
      </c>
      <c r="BG3146" s="17">
        <v>0.13802930231930899</v>
      </c>
    </row>
    <row r="3147" spans="2:59" x14ac:dyDescent="0.35">
      <c r="B3147" t="s">
        <v>692</v>
      </c>
      <c r="C3147" s="17">
        <v>0.11883256103791</v>
      </c>
      <c r="D3147" s="17">
        <v>0.124046715124185</v>
      </c>
      <c r="E3147" s="17">
        <v>0.11468376487246799</v>
      </c>
      <c r="F3147" s="17"/>
      <c r="G3147" s="17">
        <v>0.182996002455454</v>
      </c>
      <c r="H3147" s="17">
        <v>9.8805607658453101E-2</v>
      </c>
      <c r="I3147" s="17">
        <v>0.13335979944965101</v>
      </c>
      <c r="J3147" s="17">
        <v>0.11153490666441</v>
      </c>
      <c r="K3147" s="17">
        <v>0.123600321938279</v>
      </c>
      <c r="L3147" s="17">
        <v>8.3052502731744998E-2</v>
      </c>
      <c r="M3147" s="17"/>
      <c r="N3147" s="17">
        <v>0.13043283056143101</v>
      </c>
      <c r="O3147" s="17">
        <v>0.12732654575462499</v>
      </c>
      <c r="P3147" s="17">
        <v>9.8205350365585697E-2</v>
      </c>
      <c r="Q3147" s="17">
        <v>0.113875025430784</v>
      </c>
      <c r="R3147" s="17"/>
      <c r="S3147" s="17">
        <v>9.9116784498651397E-2</v>
      </c>
      <c r="T3147" s="17">
        <v>0.13907928309638701</v>
      </c>
      <c r="U3147" s="17">
        <v>0.182105247113375</v>
      </c>
      <c r="V3147" s="17">
        <v>0.11601726784484299</v>
      </c>
      <c r="W3147" s="17">
        <v>0.107958457266773</v>
      </c>
      <c r="X3147" s="17">
        <v>0.130959923197076</v>
      </c>
      <c r="Y3147" s="17">
        <v>0.13692052646268299</v>
      </c>
      <c r="Z3147" s="17">
        <v>0.109850992856751</v>
      </c>
      <c r="AA3147" s="17">
        <v>9.8495498540010301E-2</v>
      </c>
      <c r="AB3147" s="17">
        <v>7.7062432727648705E-2</v>
      </c>
      <c r="AC3147" s="17">
        <v>0.111323718139232</v>
      </c>
      <c r="AD3147" s="17">
        <v>0.12819323405337299</v>
      </c>
      <c r="AE3147" s="17"/>
      <c r="AF3147" s="17">
        <v>9.3956753083696304E-2</v>
      </c>
      <c r="AG3147" s="17">
        <v>0.13233505520729899</v>
      </c>
      <c r="AH3147" s="17">
        <v>8.82536206429331E-2</v>
      </c>
      <c r="AI3147" s="17"/>
      <c r="AJ3147" s="17">
        <v>9.5371781340318901E-2</v>
      </c>
      <c r="AK3147" s="17">
        <v>0.12940504928635099</v>
      </c>
      <c r="AL3147" s="17">
        <v>0.186478341517998</v>
      </c>
      <c r="AM3147" s="17">
        <v>2.16326360174539E-2</v>
      </c>
      <c r="AN3147" s="17">
        <v>0.102331241525717</v>
      </c>
      <c r="AO3147" s="17"/>
      <c r="AP3147" s="17">
        <v>8.8473490543006197E-2</v>
      </c>
      <c r="AQ3147" s="17">
        <v>0.125753923134584</v>
      </c>
      <c r="AR3147" s="17">
        <v>0.17766203227235</v>
      </c>
      <c r="AS3147" s="17">
        <v>9.5846040285795894E-2</v>
      </c>
      <c r="AT3147" s="17">
        <v>0.22181003928794299</v>
      </c>
      <c r="AU3147" s="17"/>
      <c r="AV3147" s="17">
        <v>0.1331369489102</v>
      </c>
      <c r="AW3147" s="17">
        <v>9.0075396788347306E-2</v>
      </c>
      <c r="AX3147" s="17">
        <v>0.170031246625553</v>
      </c>
      <c r="AY3147" s="17">
        <v>7.1611003518885594E-2</v>
      </c>
      <c r="AZ3147" s="17">
        <v>0.19214700391953701</v>
      </c>
      <c r="BA3147" s="17">
        <v>0.10064871570518701</v>
      </c>
      <c r="BB3147" s="17"/>
      <c r="BC3147" s="17">
        <v>0.102670782605965</v>
      </c>
      <c r="BD3147" s="17">
        <v>0.12765626307452699</v>
      </c>
      <c r="BE3147" s="17">
        <v>0.162876342580552</v>
      </c>
      <c r="BF3147" s="17">
        <v>9.0303632231940198E-2</v>
      </c>
      <c r="BG3147" s="17">
        <v>0.18416983866266301</v>
      </c>
    </row>
    <row r="3148" spans="2:59" x14ac:dyDescent="0.35">
      <c r="B3148" t="s">
        <v>691</v>
      </c>
      <c r="C3148" s="17">
        <v>0.254821550852947</v>
      </c>
      <c r="D3148" s="17">
        <v>0.247726227894353</v>
      </c>
      <c r="E3148" s="17">
        <v>0.26175865849761498</v>
      </c>
      <c r="F3148" s="17"/>
      <c r="G3148" s="17">
        <v>0.28842773031192498</v>
      </c>
      <c r="H3148" s="17">
        <v>0.18915877495167499</v>
      </c>
      <c r="I3148" s="17">
        <v>0.25248337482587802</v>
      </c>
      <c r="J3148" s="17">
        <v>0.250253778814851</v>
      </c>
      <c r="K3148" s="17">
        <v>0.30067075754746397</v>
      </c>
      <c r="L3148" s="17">
        <v>0.260295014100968</v>
      </c>
      <c r="M3148" s="17"/>
      <c r="N3148" s="17">
        <v>0.262407787766749</v>
      </c>
      <c r="O3148" s="17">
        <v>0.24580085666495899</v>
      </c>
      <c r="P3148" s="17">
        <v>0.27006223399408902</v>
      </c>
      <c r="Q3148" s="17">
        <v>0.24314068058556099</v>
      </c>
      <c r="R3148" s="17"/>
      <c r="S3148" s="17">
        <v>0.253340097859448</v>
      </c>
      <c r="T3148" s="17">
        <v>0.28443554234823198</v>
      </c>
      <c r="U3148" s="17">
        <v>0.24770675105075299</v>
      </c>
      <c r="V3148" s="17">
        <v>0.21661163259948299</v>
      </c>
      <c r="W3148" s="17">
        <v>0.25250106027493302</v>
      </c>
      <c r="X3148" s="17">
        <v>0.22500721097361401</v>
      </c>
      <c r="Y3148" s="17">
        <v>0.24958664265689101</v>
      </c>
      <c r="Z3148" s="17">
        <v>0.26356282913547902</v>
      </c>
      <c r="AA3148" s="17">
        <v>0.269656521573365</v>
      </c>
      <c r="AB3148" s="17">
        <v>0.28653847759381301</v>
      </c>
      <c r="AC3148" s="17">
        <v>0.241768814303604</v>
      </c>
      <c r="AD3148" s="17">
        <v>0.236757418491056</v>
      </c>
      <c r="AE3148" s="17"/>
      <c r="AF3148" s="17">
        <v>0.24475519567961401</v>
      </c>
      <c r="AG3148" s="17">
        <v>0.23804159129922001</v>
      </c>
      <c r="AH3148" s="17">
        <v>0.28229600573097102</v>
      </c>
      <c r="AI3148" s="17"/>
      <c r="AJ3148" s="17">
        <v>0.24792013386824799</v>
      </c>
      <c r="AK3148" s="17">
        <v>0.22004504607032399</v>
      </c>
      <c r="AL3148" s="17">
        <v>0.27042967495294601</v>
      </c>
      <c r="AM3148" s="17">
        <v>0.251456401695837</v>
      </c>
      <c r="AN3148" s="17">
        <v>0.28908158472956602</v>
      </c>
      <c r="AO3148" s="17"/>
      <c r="AP3148" s="17">
        <v>0.23478545706811799</v>
      </c>
      <c r="AQ3148" s="17">
        <v>0.23901907482385901</v>
      </c>
      <c r="AR3148" s="17">
        <v>0.28914139759476998</v>
      </c>
      <c r="AS3148" s="17">
        <v>0.248051151364102</v>
      </c>
      <c r="AT3148" s="17">
        <v>0.22735800688552901</v>
      </c>
      <c r="AU3148" s="17"/>
      <c r="AV3148" s="17">
        <v>0.22670930522897401</v>
      </c>
      <c r="AW3148" s="17">
        <v>0.25189258321456098</v>
      </c>
      <c r="AX3148" s="17">
        <v>0.29339153092994202</v>
      </c>
      <c r="AY3148" s="17">
        <v>0.26283872881114001</v>
      </c>
      <c r="AZ3148" s="17">
        <v>0.23388521907576099</v>
      </c>
      <c r="BA3148" s="17">
        <v>0.3183787202724</v>
      </c>
      <c r="BB3148" s="17"/>
      <c r="BC3148" s="17">
        <v>0.26607257403181001</v>
      </c>
      <c r="BD3148" s="17">
        <v>0.23757321440631601</v>
      </c>
      <c r="BE3148" s="17">
        <v>0.241058766124156</v>
      </c>
      <c r="BF3148" s="17">
        <v>0.26029265827312398</v>
      </c>
      <c r="BG3148" s="17">
        <v>6.1653796979481E-2</v>
      </c>
    </row>
    <row r="3149" spans="2:59" x14ac:dyDescent="0.35">
      <c r="B3149" t="s">
        <v>690</v>
      </c>
      <c r="C3149" s="17">
        <v>0.23016322128702199</v>
      </c>
      <c r="D3149" s="17">
        <v>0.224140464291955</v>
      </c>
      <c r="E3149" s="17">
        <v>0.23785349724052199</v>
      </c>
      <c r="F3149" s="17"/>
      <c r="G3149" s="17">
        <v>0.21581442700586501</v>
      </c>
      <c r="H3149" s="17">
        <v>0.23376555683064201</v>
      </c>
      <c r="I3149" s="17">
        <v>0.21297478016226701</v>
      </c>
      <c r="J3149" s="17">
        <v>0.26179478317334898</v>
      </c>
      <c r="K3149" s="17">
        <v>0.19486447785504399</v>
      </c>
      <c r="L3149" s="17">
        <v>0.24893446040275299</v>
      </c>
      <c r="M3149" s="17"/>
      <c r="N3149" s="17">
        <v>0.213205065780813</v>
      </c>
      <c r="O3149" s="17">
        <v>0.234662791701545</v>
      </c>
      <c r="P3149" s="17">
        <v>0.23189099949915901</v>
      </c>
      <c r="Q3149" s="17">
        <v>0.24269707856155701</v>
      </c>
      <c r="R3149" s="17"/>
      <c r="S3149" s="17">
        <v>0.23358146934464799</v>
      </c>
      <c r="T3149" s="17">
        <v>0.157233032825461</v>
      </c>
      <c r="U3149" s="17">
        <v>0.22249525351226701</v>
      </c>
      <c r="V3149" s="17">
        <v>0.30031336744915799</v>
      </c>
      <c r="W3149" s="17">
        <v>0.23338036593331701</v>
      </c>
      <c r="X3149" s="17">
        <v>0.23828585144821501</v>
      </c>
      <c r="Y3149" s="17">
        <v>0.232654254946566</v>
      </c>
      <c r="Z3149" s="17">
        <v>0.246024914584311</v>
      </c>
      <c r="AA3149" s="17">
        <v>0.229526039185346</v>
      </c>
      <c r="AB3149" s="17">
        <v>0.24162598452287201</v>
      </c>
      <c r="AC3149" s="17">
        <v>0.25413696859122498</v>
      </c>
      <c r="AD3149" s="17">
        <v>0.207774212899836</v>
      </c>
      <c r="AE3149" s="17"/>
      <c r="AF3149" s="17">
        <v>0.23680764551229999</v>
      </c>
      <c r="AG3149" s="17">
        <v>0.22917471537126699</v>
      </c>
      <c r="AH3149" s="17">
        <v>0.22365097864946101</v>
      </c>
      <c r="AI3149" s="17"/>
      <c r="AJ3149" s="17">
        <v>0.24355052108703201</v>
      </c>
      <c r="AK3149" s="17">
        <v>0.23378969753443199</v>
      </c>
      <c r="AL3149" s="17">
        <v>0.23685801978316701</v>
      </c>
      <c r="AM3149" s="17">
        <v>0.170455064525422</v>
      </c>
      <c r="AN3149" s="17">
        <v>0.216599344826263</v>
      </c>
      <c r="AO3149" s="17"/>
      <c r="AP3149" s="17">
        <v>0.25900436602776999</v>
      </c>
      <c r="AQ3149" s="17">
        <v>0.246096647900612</v>
      </c>
      <c r="AR3149" s="17">
        <v>0.185786981918902</v>
      </c>
      <c r="AS3149" s="17">
        <v>0.26162637532261601</v>
      </c>
      <c r="AT3149" s="17">
        <v>0.153394340788127</v>
      </c>
      <c r="AU3149" s="17"/>
      <c r="AV3149" s="17">
        <v>0.232660196233272</v>
      </c>
      <c r="AW3149" s="17">
        <v>0.25146897021309</v>
      </c>
      <c r="AX3149" s="17">
        <v>0.20444147377807201</v>
      </c>
      <c r="AY3149" s="17">
        <v>0.26489900587608201</v>
      </c>
      <c r="AZ3149" s="17">
        <v>0.14673276595641599</v>
      </c>
      <c r="BA3149" s="17">
        <v>0.23973427785173901</v>
      </c>
      <c r="BB3149" s="17"/>
      <c r="BC3149" s="17">
        <v>0.24166827823881301</v>
      </c>
      <c r="BD3149" s="17">
        <v>0.24422177144051499</v>
      </c>
      <c r="BE3149" s="17">
        <v>0.21238255641113299</v>
      </c>
      <c r="BF3149" s="17">
        <v>0.24511559756709</v>
      </c>
      <c r="BG3149" s="17">
        <v>0.18051787252565701</v>
      </c>
    </row>
    <row r="3150" spans="2:59" x14ac:dyDescent="0.35">
      <c r="B3150" t="s">
        <v>689</v>
      </c>
      <c r="C3150" s="17">
        <v>0.144223632615359</v>
      </c>
      <c r="D3150" s="17">
        <v>0.15113318123369099</v>
      </c>
      <c r="E3150" s="17">
        <v>0.136340691438506</v>
      </c>
      <c r="F3150" s="17"/>
      <c r="G3150" s="17">
        <v>0.108363967343659</v>
      </c>
      <c r="H3150" s="17">
        <v>0.20918600401335999</v>
      </c>
      <c r="I3150" s="17">
        <v>0.15069603941043</v>
      </c>
      <c r="J3150" s="17">
        <v>0.112064499078024</v>
      </c>
      <c r="K3150" s="17">
        <v>0.12749504554670699</v>
      </c>
      <c r="L3150" s="17">
        <v>0.14761219458348501</v>
      </c>
      <c r="M3150" s="17"/>
      <c r="N3150" s="17">
        <v>0.16019037031174599</v>
      </c>
      <c r="O3150" s="17">
        <v>0.14476715019116401</v>
      </c>
      <c r="P3150" s="17">
        <v>0.14900883489626901</v>
      </c>
      <c r="Q3150" s="17">
        <v>0.122535626056444</v>
      </c>
      <c r="R3150" s="17"/>
      <c r="S3150" s="17">
        <v>0.13872726159170801</v>
      </c>
      <c r="T3150" s="17">
        <v>0.137824985403108</v>
      </c>
      <c r="U3150" s="17">
        <v>0.161818320651307</v>
      </c>
      <c r="V3150" s="17">
        <v>0.12594448316637599</v>
      </c>
      <c r="W3150" s="17">
        <v>0.14874032886876401</v>
      </c>
      <c r="X3150" s="17">
        <v>0.180186788827539</v>
      </c>
      <c r="Y3150" s="17">
        <v>0.16194956793249099</v>
      </c>
      <c r="Z3150" s="17">
        <v>0.16460022103264799</v>
      </c>
      <c r="AA3150" s="17">
        <v>0.114968927067069</v>
      </c>
      <c r="AB3150" s="17">
        <v>0.15284594891151199</v>
      </c>
      <c r="AC3150" s="17">
        <v>0.14504960782306001</v>
      </c>
      <c r="AD3150" s="17">
        <v>9.2389549429131995E-2</v>
      </c>
      <c r="AE3150" s="17"/>
      <c r="AF3150" s="17">
        <v>0.168302445365314</v>
      </c>
      <c r="AG3150" s="17">
        <v>0.137857168402955</v>
      </c>
      <c r="AH3150" s="17">
        <v>0.14246999760470999</v>
      </c>
      <c r="AI3150" s="17"/>
      <c r="AJ3150" s="17">
        <v>0.17816578636408401</v>
      </c>
      <c r="AK3150" s="17">
        <v>0.155139535884108</v>
      </c>
      <c r="AL3150" s="17">
        <v>0.103437519894786</v>
      </c>
      <c r="AM3150" s="17">
        <v>0.141419208458298</v>
      </c>
      <c r="AN3150" s="17">
        <v>0.132504736147663</v>
      </c>
      <c r="AO3150" s="17"/>
      <c r="AP3150" s="17">
        <v>0.179968068673837</v>
      </c>
      <c r="AQ3150" s="17">
        <v>0.14458636939854599</v>
      </c>
      <c r="AR3150" s="17">
        <v>0.113267282084866</v>
      </c>
      <c r="AS3150" s="17">
        <v>0.155560530077408</v>
      </c>
      <c r="AT3150" s="17">
        <v>0.113412692213639</v>
      </c>
      <c r="AU3150" s="17"/>
      <c r="AV3150" s="17">
        <v>0.14645875581297699</v>
      </c>
      <c r="AW3150" s="17">
        <v>0.18287931270881599</v>
      </c>
      <c r="AX3150" s="17">
        <v>0.126111334951066</v>
      </c>
      <c r="AY3150" s="17">
        <v>0.159445410478043</v>
      </c>
      <c r="AZ3150" s="17">
        <v>0.13702879165475301</v>
      </c>
      <c r="BA3150" s="17">
        <v>9.8569557521280798E-2</v>
      </c>
      <c r="BB3150" s="17"/>
      <c r="BC3150" s="17">
        <v>0.136779284627882</v>
      </c>
      <c r="BD3150" s="17">
        <v>0.13410898514707201</v>
      </c>
      <c r="BE3150" s="17">
        <v>0.13633396088148</v>
      </c>
      <c r="BF3150" s="17">
        <v>0.159843624568279</v>
      </c>
      <c r="BG3150" s="17">
        <v>0.17408761967342801</v>
      </c>
    </row>
    <row r="3151" spans="2:59" x14ac:dyDescent="0.35">
      <c r="B3151" t="s">
        <v>806</v>
      </c>
      <c r="C3151" s="17">
        <v>0.100464355208254</v>
      </c>
      <c r="D3151" s="17">
        <v>0.10035651065418801</v>
      </c>
      <c r="E3151" s="17">
        <v>9.9705810741553505E-2</v>
      </c>
      <c r="F3151" s="17"/>
      <c r="G3151" s="17">
        <v>7.9309439508444601E-2</v>
      </c>
      <c r="H3151" s="17">
        <v>9.1135847393003094E-2</v>
      </c>
      <c r="I3151" s="17">
        <v>8.5065688421708696E-2</v>
      </c>
      <c r="J3151" s="17">
        <v>9.0206286031611904E-2</v>
      </c>
      <c r="K3151" s="17">
        <v>0.103489536368421</v>
      </c>
      <c r="L3151" s="17">
        <v>0.140941865877793</v>
      </c>
      <c r="M3151" s="17"/>
      <c r="N3151" s="17">
        <v>8.1905029441869295E-2</v>
      </c>
      <c r="O3151" s="17">
        <v>7.3972058089391099E-2</v>
      </c>
      <c r="P3151" s="17">
        <v>0.12626536773779801</v>
      </c>
      <c r="Q3151" s="17">
        <v>0.12553601082594101</v>
      </c>
      <c r="R3151" s="17"/>
      <c r="S3151" s="17">
        <v>0.116871271267214</v>
      </c>
      <c r="T3151" s="17">
        <v>0.14420421166965799</v>
      </c>
      <c r="U3151" s="17">
        <v>5.6699895775863603E-2</v>
      </c>
      <c r="V3151" s="17">
        <v>6.53862804612627E-2</v>
      </c>
      <c r="W3151" s="17">
        <v>8.0664498834294204E-2</v>
      </c>
      <c r="X3151" s="17">
        <v>0.113376710901019</v>
      </c>
      <c r="Y3151" s="17">
        <v>0.117228947217629</v>
      </c>
      <c r="Z3151" s="17">
        <v>0.129476588401992</v>
      </c>
      <c r="AA3151" s="17">
        <v>0.106154703621613</v>
      </c>
      <c r="AB3151" s="17">
        <v>6.6206260258117502E-2</v>
      </c>
      <c r="AC3151" s="17">
        <v>9.3229970447774299E-2</v>
      </c>
      <c r="AD3151" s="17">
        <v>7.4823692658324503E-2</v>
      </c>
      <c r="AE3151" s="17"/>
      <c r="AF3151" s="17">
        <v>0.13030919869274901</v>
      </c>
      <c r="AG3151" s="17">
        <v>8.1051165755453999E-2</v>
      </c>
      <c r="AH3151" s="17">
        <v>0.109706627624175</v>
      </c>
      <c r="AI3151" s="17"/>
      <c r="AJ3151" s="17">
        <v>0.11956386211909199</v>
      </c>
      <c r="AK3151" s="17">
        <v>8.6531239110315294E-2</v>
      </c>
      <c r="AL3151" s="17">
        <v>5.4068815502846999E-2</v>
      </c>
      <c r="AM3151" s="17">
        <v>0.28165093344665398</v>
      </c>
      <c r="AN3151" s="17">
        <v>9.6981895331679294E-2</v>
      </c>
      <c r="AO3151" s="17"/>
      <c r="AP3151" s="17">
        <v>0.114454898961742</v>
      </c>
      <c r="AQ3151" s="17">
        <v>8.9079781271574607E-2</v>
      </c>
      <c r="AR3151" s="17">
        <v>6.5675534118496595E-2</v>
      </c>
      <c r="AS3151" s="17">
        <v>0.14191171292537499</v>
      </c>
      <c r="AT3151" s="17">
        <v>5.2887498056833501E-2</v>
      </c>
      <c r="AU3151" s="17"/>
      <c r="AV3151" s="17">
        <v>8.6505072981190395E-2</v>
      </c>
      <c r="AW3151" s="17">
        <v>0.114849476515164</v>
      </c>
      <c r="AX3151" s="17">
        <v>6.4207748553611999E-2</v>
      </c>
      <c r="AY3151" s="17">
        <v>0.15159491083318799</v>
      </c>
      <c r="AZ3151" s="17">
        <v>5.9707114674357603E-2</v>
      </c>
      <c r="BA3151" s="17">
        <v>6.8122423362232995E-2</v>
      </c>
      <c r="BB3151" s="17"/>
      <c r="BC3151" s="17">
        <v>0.12055975938741099</v>
      </c>
      <c r="BD3151" s="17">
        <v>0.107059702288854</v>
      </c>
      <c r="BE3151" s="17">
        <v>6.6194502028302599E-2</v>
      </c>
      <c r="BF3151" s="17">
        <v>7.8042188024773307E-2</v>
      </c>
      <c r="BG3151" s="17">
        <v>0.18246410402584301</v>
      </c>
    </row>
    <row r="3152" spans="2:59" x14ac:dyDescent="0.35">
      <c r="B3152" t="s">
        <v>123</v>
      </c>
      <c r="C3152" s="17">
        <v>4.5900663345161498E-2</v>
      </c>
      <c r="D3152" s="17">
        <v>3.4330430294502001E-2</v>
      </c>
      <c r="E3152" s="17">
        <v>5.7548786347198601E-2</v>
      </c>
      <c r="F3152" s="17"/>
      <c r="G3152" s="17">
        <v>2.0680500245022201E-2</v>
      </c>
      <c r="H3152" s="17">
        <v>2.97828442334847E-2</v>
      </c>
      <c r="I3152" s="17">
        <v>4.3107382262553597E-2</v>
      </c>
      <c r="J3152" s="17">
        <v>6.0477338572726601E-2</v>
      </c>
      <c r="K3152" s="17">
        <v>6.5075288060139305E-2</v>
      </c>
      <c r="L3152" s="17">
        <v>5.3391332320558101E-2</v>
      </c>
      <c r="M3152" s="17"/>
      <c r="N3152" s="17">
        <v>2.1390093638127199E-2</v>
      </c>
      <c r="O3152" s="17">
        <v>3.8243123822448002E-2</v>
      </c>
      <c r="P3152" s="17">
        <v>5.4624076768133897E-2</v>
      </c>
      <c r="Q3152" s="17">
        <v>7.2699418577732502E-2</v>
      </c>
      <c r="R3152" s="17"/>
      <c r="S3152" s="17">
        <v>1.9737340438055001E-2</v>
      </c>
      <c r="T3152" s="17">
        <v>5.6825908077737297E-2</v>
      </c>
      <c r="U3152" s="17">
        <v>4.4343857717113501E-2</v>
      </c>
      <c r="V3152" s="17">
        <v>4.0467108112990799E-2</v>
      </c>
      <c r="W3152" s="17">
        <v>6.3546984182865002E-2</v>
      </c>
      <c r="X3152" s="17">
        <v>6.9556728337212603E-2</v>
      </c>
      <c r="Y3152" s="17">
        <v>3.2788749436992802E-2</v>
      </c>
      <c r="Z3152" s="17">
        <v>5.6816437175392698E-2</v>
      </c>
      <c r="AA3152" s="17">
        <v>5.1818882346802597E-2</v>
      </c>
      <c r="AB3152" s="17">
        <v>4.6117447842507403E-2</v>
      </c>
      <c r="AC3152" s="17">
        <v>3.6060446296750197E-2</v>
      </c>
      <c r="AD3152" s="17">
        <v>4.3893092010813803E-2</v>
      </c>
      <c r="AE3152" s="17"/>
      <c r="AF3152" s="17">
        <v>4.8825817004607003E-2</v>
      </c>
      <c r="AG3152" s="17">
        <v>4.23044450115884E-2</v>
      </c>
      <c r="AH3152" s="17">
        <v>6.3818425353907193E-2</v>
      </c>
      <c r="AI3152" s="17"/>
      <c r="AJ3152" s="17">
        <v>4.8016801594829898E-2</v>
      </c>
      <c r="AK3152" s="17">
        <v>3.6080655772877598E-2</v>
      </c>
      <c r="AL3152" s="17">
        <v>4.2366954344291698E-2</v>
      </c>
      <c r="AM3152" s="17">
        <v>3.0618309571187299E-2</v>
      </c>
      <c r="AN3152" s="17">
        <v>6.7623686711235503E-2</v>
      </c>
      <c r="AO3152" s="17"/>
      <c r="AP3152" s="17">
        <v>4.64351087254136E-2</v>
      </c>
      <c r="AQ3152" s="17">
        <v>3.3330976653433299E-2</v>
      </c>
      <c r="AR3152" s="17">
        <v>6.10120691852939E-2</v>
      </c>
      <c r="AS3152" s="17">
        <v>2.7262738607517E-2</v>
      </c>
      <c r="AT3152" s="17">
        <v>9.6015674062101E-2</v>
      </c>
      <c r="AU3152" s="17"/>
      <c r="AV3152" s="17">
        <v>3.37934481444069E-2</v>
      </c>
      <c r="AW3152" s="17">
        <v>4.1606100328974799E-2</v>
      </c>
      <c r="AX3152" s="17">
        <v>3.0033265293783602E-2</v>
      </c>
      <c r="AY3152" s="17">
        <v>3.0154936525632298E-2</v>
      </c>
      <c r="AZ3152" s="17">
        <v>7.63194931400904E-2</v>
      </c>
      <c r="BA3152" s="17">
        <v>0.11651334539554301</v>
      </c>
      <c r="BB3152" s="17"/>
      <c r="BC3152" s="17">
        <v>6.8407008480598094E-2</v>
      </c>
      <c r="BD3152" s="17">
        <v>4.6469594492610303E-2</v>
      </c>
      <c r="BE3152" s="17">
        <v>3.75582802264545E-2</v>
      </c>
      <c r="BF3152" s="17">
        <v>2.6591795342657001E-2</v>
      </c>
      <c r="BG3152" s="17">
        <v>2.5800758535740102E-2</v>
      </c>
    </row>
    <row r="3153" spans="2:59" x14ac:dyDescent="0.35">
      <c r="C3153" s="17"/>
      <c r="D3153" s="17"/>
      <c r="E3153" s="17"/>
      <c r="F3153" s="17"/>
      <c r="G3153" s="17"/>
      <c r="H3153" s="17"/>
      <c r="I3153" s="17"/>
      <c r="J3153" s="17"/>
      <c r="K3153" s="17"/>
      <c r="L3153" s="17"/>
      <c r="M3153" s="17"/>
      <c r="N3153" s="17"/>
      <c r="O3153" s="17"/>
      <c r="P3153" s="17"/>
      <c r="Q3153" s="17"/>
      <c r="R3153" s="17"/>
      <c r="S3153" s="17"/>
      <c r="T3153" s="17"/>
      <c r="U3153" s="17"/>
      <c r="V3153" s="17"/>
      <c r="W3153" s="17"/>
      <c r="X3153" s="17"/>
      <c r="Y3153" s="17"/>
      <c r="Z3153" s="17"/>
      <c r="AA3153" s="17"/>
      <c r="AB3153" s="17"/>
      <c r="AC3153" s="17"/>
      <c r="AD3153" s="17"/>
      <c r="AE3153" s="17"/>
      <c r="AF3153" s="17"/>
      <c r="AG3153" s="17"/>
      <c r="AH3153" s="17"/>
      <c r="AI3153" s="17"/>
      <c r="AJ3153" s="17"/>
      <c r="AK3153" s="17"/>
      <c r="AL3153" s="17"/>
      <c r="AM3153" s="17"/>
      <c r="AN3153" s="17"/>
      <c r="AO3153" s="17"/>
      <c r="AP3153" s="17"/>
      <c r="AQ3153" s="17"/>
      <c r="AR3153" s="17"/>
      <c r="AS3153" s="17"/>
      <c r="AT3153" s="17"/>
      <c r="AU3153" s="17"/>
      <c r="AV3153" s="17"/>
      <c r="AW3153" s="17"/>
      <c r="AX3153" s="17"/>
      <c r="AY3153" s="17"/>
      <c r="AZ3153" s="17"/>
      <c r="BA3153" s="17"/>
      <c r="BB3153" s="17"/>
      <c r="BC3153" s="17"/>
      <c r="BD3153" s="17"/>
      <c r="BE3153" s="17"/>
      <c r="BF3153" s="17"/>
      <c r="BG3153" s="17"/>
    </row>
    <row r="3154" spans="2:59" x14ac:dyDescent="0.35">
      <c r="B3154" s="6" t="s">
        <v>852</v>
      </c>
      <c r="C3154" s="17"/>
      <c r="D3154" s="17"/>
      <c r="E3154" s="17"/>
      <c r="F3154" s="17"/>
      <c r="G3154" s="17"/>
      <c r="H3154" s="17"/>
      <c r="I3154" s="17"/>
      <c r="J3154" s="17"/>
      <c r="K3154" s="17"/>
      <c r="L3154" s="17"/>
      <c r="M3154" s="17"/>
      <c r="N3154" s="17"/>
      <c r="O3154" s="17"/>
      <c r="P3154" s="17"/>
      <c r="Q3154" s="17"/>
      <c r="R3154" s="17"/>
      <c r="S3154" s="17"/>
      <c r="T3154" s="17"/>
      <c r="U3154" s="17"/>
      <c r="V3154" s="17"/>
      <c r="W3154" s="17"/>
      <c r="X3154" s="17"/>
      <c r="Y3154" s="17"/>
      <c r="Z3154" s="17"/>
      <c r="AA3154" s="17"/>
      <c r="AB3154" s="17"/>
      <c r="AC3154" s="17"/>
      <c r="AD3154" s="17"/>
      <c r="AE3154" s="17"/>
      <c r="AF3154" s="17"/>
      <c r="AG3154" s="17"/>
      <c r="AH3154" s="17"/>
      <c r="AI3154" s="17"/>
      <c r="AJ3154" s="17"/>
      <c r="AK3154" s="17"/>
      <c r="AL3154" s="17"/>
      <c r="AM3154" s="17"/>
      <c r="AN3154" s="17"/>
      <c r="AO3154" s="17"/>
      <c r="AP3154" s="17"/>
      <c r="AQ3154" s="17"/>
      <c r="AR3154" s="17"/>
      <c r="AS3154" s="17"/>
      <c r="AT3154" s="17"/>
      <c r="AU3154" s="17"/>
      <c r="AV3154" s="17"/>
      <c r="AW3154" s="17"/>
      <c r="AX3154" s="17"/>
      <c r="AY3154" s="17"/>
      <c r="AZ3154" s="17"/>
      <c r="BA3154" s="17"/>
      <c r="BB3154" s="17"/>
      <c r="BC3154" s="17"/>
      <c r="BD3154" s="17"/>
      <c r="BE3154" s="17"/>
      <c r="BF3154" s="17"/>
      <c r="BG3154" s="17"/>
    </row>
    <row r="3155" spans="2:59" x14ac:dyDescent="0.35">
      <c r="B3155" s="24" t="s">
        <v>79</v>
      </c>
      <c r="C3155" s="17"/>
      <c r="D3155" s="17"/>
      <c r="E3155" s="17"/>
      <c r="F3155" s="17"/>
      <c r="G3155" s="17"/>
      <c r="H3155" s="17"/>
      <c r="I3155" s="17"/>
      <c r="J3155" s="17"/>
      <c r="K3155" s="17"/>
      <c r="L3155" s="17"/>
      <c r="M3155" s="17"/>
      <c r="N3155" s="17"/>
      <c r="O3155" s="17"/>
      <c r="P3155" s="17"/>
      <c r="Q3155" s="17"/>
      <c r="R3155" s="17"/>
      <c r="S3155" s="17"/>
      <c r="T3155" s="17"/>
      <c r="U3155" s="17"/>
      <c r="V3155" s="17"/>
      <c r="W3155" s="17"/>
      <c r="X3155" s="17"/>
      <c r="Y3155" s="17"/>
      <c r="Z3155" s="17"/>
      <c r="AA3155" s="17"/>
      <c r="AB3155" s="17"/>
      <c r="AC3155" s="17"/>
      <c r="AD3155" s="17"/>
      <c r="AE3155" s="17"/>
      <c r="AF3155" s="17"/>
      <c r="AG3155" s="17"/>
      <c r="AH3155" s="17"/>
      <c r="AI3155" s="17"/>
      <c r="AJ3155" s="17"/>
      <c r="AK3155" s="17"/>
      <c r="AL3155" s="17"/>
      <c r="AM3155" s="17"/>
      <c r="AN3155" s="17"/>
      <c r="AO3155" s="17"/>
      <c r="AP3155" s="17"/>
      <c r="AQ3155" s="17"/>
      <c r="AR3155" s="17"/>
      <c r="AS3155" s="17"/>
      <c r="AT3155" s="17"/>
      <c r="AU3155" s="17"/>
      <c r="AV3155" s="17"/>
      <c r="AW3155" s="17"/>
      <c r="AX3155" s="17"/>
      <c r="AY3155" s="17"/>
      <c r="AZ3155" s="17"/>
      <c r="BA3155" s="17"/>
      <c r="BB3155" s="17"/>
      <c r="BC3155" s="17"/>
      <c r="BD3155" s="17"/>
      <c r="BE3155" s="17"/>
      <c r="BF3155" s="17"/>
      <c r="BG3155" s="17"/>
    </row>
    <row r="3156" spans="2:59" x14ac:dyDescent="0.35">
      <c r="B3156" t="s">
        <v>805</v>
      </c>
      <c r="C3156" s="17">
        <v>4.4755238462272202E-2</v>
      </c>
      <c r="D3156" s="17">
        <v>4.5823556875378597E-2</v>
      </c>
      <c r="E3156" s="17">
        <v>4.4066168048083602E-2</v>
      </c>
      <c r="F3156" s="17"/>
      <c r="G3156" s="17">
        <v>2.7189465227001702E-2</v>
      </c>
      <c r="H3156" s="17">
        <v>2.4274808600432799E-2</v>
      </c>
      <c r="I3156" s="17">
        <v>4.8281164489416599E-2</v>
      </c>
      <c r="J3156" s="17">
        <v>5.3565190974413202E-2</v>
      </c>
      <c r="K3156" s="17">
        <v>5.9484981897460598E-2</v>
      </c>
      <c r="L3156" s="17">
        <v>5.3187391758413201E-2</v>
      </c>
      <c r="M3156" s="17"/>
      <c r="N3156" s="17">
        <v>3.7362430386927603E-2</v>
      </c>
      <c r="O3156" s="17">
        <v>2.9045782212553502E-2</v>
      </c>
      <c r="P3156" s="17">
        <v>5.2871622441226097E-2</v>
      </c>
      <c r="Q3156" s="17">
        <v>6.20122188105907E-2</v>
      </c>
      <c r="R3156" s="17"/>
      <c r="S3156" s="17">
        <v>5.6950659220062497E-2</v>
      </c>
      <c r="T3156" s="17">
        <v>4.5815137429685203E-2</v>
      </c>
      <c r="U3156" s="17">
        <v>6.1107549851467803E-2</v>
      </c>
      <c r="V3156" s="17">
        <v>4.1144555031089498E-2</v>
      </c>
      <c r="W3156" s="17">
        <v>1.8338771076263201E-2</v>
      </c>
      <c r="X3156" s="17">
        <v>3.3879409755469797E-2</v>
      </c>
      <c r="Y3156" s="17">
        <v>4.4825766062726903E-2</v>
      </c>
      <c r="Z3156" s="17">
        <v>7.3382119186847797E-2</v>
      </c>
      <c r="AA3156" s="17">
        <v>5.0430838630494301E-2</v>
      </c>
      <c r="AB3156" s="17">
        <v>3.4486452326280302E-2</v>
      </c>
      <c r="AC3156" s="17">
        <v>2.6491255115999701E-2</v>
      </c>
      <c r="AD3156" s="17">
        <v>4.7162423692121702E-2</v>
      </c>
      <c r="AE3156" s="17"/>
      <c r="AF3156" s="17">
        <v>5.4683630990174099E-2</v>
      </c>
      <c r="AG3156" s="17">
        <v>4.13356001020335E-2</v>
      </c>
      <c r="AH3156" s="17">
        <v>4.2136806062939798E-2</v>
      </c>
      <c r="AI3156" s="17"/>
      <c r="AJ3156" s="17">
        <v>5.0170991305730502E-2</v>
      </c>
      <c r="AK3156" s="17">
        <v>2.8676640691713998E-2</v>
      </c>
      <c r="AL3156" s="17">
        <v>2.7056451867261602E-2</v>
      </c>
      <c r="AM3156" s="17">
        <v>0.11317953854622601</v>
      </c>
      <c r="AN3156" s="17">
        <v>6.69849633537202E-2</v>
      </c>
      <c r="AO3156" s="17"/>
      <c r="AP3156" s="17">
        <v>6.2293827352640101E-2</v>
      </c>
      <c r="AQ3156" s="17">
        <v>3.5030512114370901E-2</v>
      </c>
      <c r="AR3156" s="17">
        <v>3.3217322412623602E-2</v>
      </c>
      <c r="AS3156" s="17">
        <v>5.4796929785633497E-2</v>
      </c>
      <c r="AT3156" s="17">
        <v>1.4200629050031E-2</v>
      </c>
      <c r="AU3156" s="17"/>
      <c r="AV3156" s="17">
        <v>2.7388751601952799E-2</v>
      </c>
      <c r="AW3156" s="17">
        <v>5.2428721715767498E-2</v>
      </c>
      <c r="AX3156" s="17">
        <v>2.4233116218262601E-2</v>
      </c>
      <c r="AY3156" s="17">
        <v>6.3790277874212695E-2</v>
      </c>
      <c r="AZ3156" s="17">
        <v>2.3458538435241701E-2</v>
      </c>
      <c r="BA3156" s="17">
        <v>6.0219473932877902E-2</v>
      </c>
      <c r="BB3156" s="17"/>
      <c r="BC3156" s="17">
        <v>3.9520754559524598E-2</v>
      </c>
      <c r="BD3156" s="17">
        <v>4.0769610872787597E-2</v>
      </c>
      <c r="BE3156" s="17">
        <v>4.3606001558383699E-2</v>
      </c>
      <c r="BF3156" s="17">
        <v>3.5825730853342001E-2</v>
      </c>
      <c r="BG3156" s="17">
        <v>6.4453898493279801E-2</v>
      </c>
    </row>
    <row r="3157" spans="2:59" x14ac:dyDescent="0.35">
      <c r="B3157" t="s">
        <v>598</v>
      </c>
      <c r="C3157" s="17">
        <v>7.3440039999467702E-2</v>
      </c>
      <c r="D3157" s="17">
        <v>7.1945237545655003E-2</v>
      </c>
      <c r="E3157" s="17">
        <v>7.5477396202625696E-2</v>
      </c>
      <c r="F3157" s="17"/>
      <c r="G3157" s="17">
        <v>6.1347130671955297E-2</v>
      </c>
      <c r="H3157" s="17">
        <v>5.96585524987535E-2</v>
      </c>
      <c r="I3157" s="17">
        <v>7.4287515861436004E-2</v>
      </c>
      <c r="J3157" s="17">
        <v>8.3515338538637504E-2</v>
      </c>
      <c r="K3157" s="17">
        <v>7.9485751196340507E-2</v>
      </c>
      <c r="L3157" s="17">
        <v>7.9778294516387599E-2</v>
      </c>
      <c r="M3157" s="17"/>
      <c r="N3157" s="17">
        <v>6.8097182408273602E-2</v>
      </c>
      <c r="O3157" s="17">
        <v>7.3689858197657096E-2</v>
      </c>
      <c r="P3157" s="17">
        <v>6.9992032048196207E-2</v>
      </c>
      <c r="Q3157" s="17">
        <v>8.2113267536715398E-2</v>
      </c>
      <c r="R3157" s="17"/>
      <c r="S3157" s="17">
        <v>6.5148195524176902E-2</v>
      </c>
      <c r="T3157" s="17">
        <v>5.1454249941777698E-2</v>
      </c>
      <c r="U3157" s="17">
        <v>5.61794446369012E-2</v>
      </c>
      <c r="V3157" s="17">
        <v>9.87713832925807E-2</v>
      </c>
      <c r="W3157" s="17">
        <v>8.8869865492417405E-2</v>
      </c>
      <c r="X3157" s="17">
        <v>3.9116257203366103E-2</v>
      </c>
      <c r="Y3157" s="17">
        <v>0.101687742935836</v>
      </c>
      <c r="Z3157" s="17">
        <v>0.107678826791049</v>
      </c>
      <c r="AA3157" s="17">
        <v>4.7085260149072598E-2</v>
      </c>
      <c r="AB3157" s="17">
        <v>0.109845651613267</v>
      </c>
      <c r="AC3157" s="17">
        <v>8.9399339497757496E-2</v>
      </c>
      <c r="AD3157" s="17">
        <v>8.4166023162610695E-2</v>
      </c>
      <c r="AE3157" s="17"/>
      <c r="AF3157" s="17">
        <v>9.1319171016195702E-2</v>
      </c>
      <c r="AG3157" s="17">
        <v>6.3903111555015296E-2</v>
      </c>
      <c r="AH3157" s="17">
        <v>7.3117622747850303E-2</v>
      </c>
      <c r="AI3157" s="17"/>
      <c r="AJ3157" s="17">
        <v>9.2999887621094096E-2</v>
      </c>
      <c r="AK3157" s="17">
        <v>5.5386704630432999E-2</v>
      </c>
      <c r="AL3157" s="17">
        <v>4.3889155944064798E-2</v>
      </c>
      <c r="AM3157" s="17">
        <v>0.11189572484378101</v>
      </c>
      <c r="AN3157" s="17">
        <v>7.7895041458663494E-2</v>
      </c>
      <c r="AO3157" s="17"/>
      <c r="AP3157" s="17">
        <v>8.8580331540519502E-2</v>
      </c>
      <c r="AQ3157" s="17">
        <v>6.8352983470823206E-2</v>
      </c>
      <c r="AR3157" s="17">
        <v>4.8563078688288498E-2</v>
      </c>
      <c r="AS3157" s="17">
        <v>9.4533271826340498E-2</v>
      </c>
      <c r="AT3157" s="17">
        <v>5.4916613893835398E-2</v>
      </c>
      <c r="AU3157" s="17"/>
      <c r="AV3157" s="17">
        <v>6.3879034299483203E-2</v>
      </c>
      <c r="AW3157" s="17">
        <v>8.9977665544271307E-2</v>
      </c>
      <c r="AX3157" s="17">
        <v>5.8825655504666799E-2</v>
      </c>
      <c r="AY3157" s="17">
        <v>0.112933297954123</v>
      </c>
      <c r="AZ3157" s="17">
        <v>3.3776785712502998E-2</v>
      </c>
      <c r="BA3157" s="17">
        <v>5.6740309493994098E-2</v>
      </c>
      <c r="BB3157" s="17"/>
      <c r="BC3157" s="17">
        <v>6.2329304954125399E-2</v>
      </c>
      <c r="BD3157" s="17">
        <v>8.2788552023581305E-2</v>
      </c>
      <c r="BE3157" s="17">
        <v>6.9785103583756794E-2</v>
      </c>
      <c r="BF3157" s="17">
        <v>6.3895098924323504E-2</v>
      </c>
      <c r="BG3157" s="17">
        <v>6.1239678384893997E-2</v>
      </c>
    </row>
    <row r="3158" spans="2:59" x14ac:dyDescent="0.35">
      <c r="B3158" t="s">
        <v>692</v>
      </c>
      <c r="C3158" s="17">
        <v>0.114481366824237</v>
      </c>
      <c r="D3158" s="17">
        <v>0.10786056825297401</v>
      </c>
      <c r="E3158" s="17">
        <v>0.120534556799286</v>
      </c>
      <c r="F3158" s="17"/>
      <c r="G3158" s="17">
        <v>0.124116849765214</v>
      </c>
      <c r="H3158" s="17">
        <v>0.11570874866823699</v>
      </c>
      <c r="I3158" s="17">
        <v>0.10001206945445799</v>
      </c>
      <c r="J3158" s="17">
        <v>0.109979381547769</v>
      </c>
      <c r="K3158" s="17">
        <v>0.12258661818418901</v>
      </c>
      <c r="L3158" s="17">
        <v>0.116988022627751</v>
      </c>
      <c r="M3158" s="17"/>
      <c r="N3158" s="17">
        <v>0.11189697539814</v>
      </c>
      <c r="O3158" s="17">
        <v>0.118125424297238</v>
      </c>
      <c r="P3158" s="17">
        <v>9.4782888373737106E-2</v>
      </c>
      <c r="Q3158" s="17">
        <v>0.12902631103201001</v>
      </c>
      <c r="R3158" s="17"/>
      <c r="S3158" s="17">
        <v>0.118333393471033</v>
      </c>
      <c r="T3158" s="17">
        <v>0.113957374655496</v>
      </c>
      <c r="U3158" s="17">
        <v>8.9233202252227098E-2</v>
      </c>
      <c r="V3158" s="17">
        <v>0.18179784639912699</v>
      </c>
      <c r="W3158" s="17">
        <v>0.133667880906429</v>
      </c>
      <c r="X3158" s="17">
        <v>0.10393480158144</v>
      </c>
      <c r="Y3158" s="17">
        <v>0.10443864039544699</v>
      </c>
      <c r="Z3158" s="17">
        <v>9.7618261139534299E-2</v>
      </c>
      <c r="AA3158" s="17">
        <v>0.12131991048671301</v>
      </c>
      <c r="AB3158" s="17">
        <v>0.107296356263721</v>
      </c>
      <c r="AC3158" s="17">
        <v>8.6115813021769794E-2</v>
      </c>
      <c r="AD3158" s="17">
        <v>4.3744873455545702E-2</v>
      </c>
      <c r="AE3158" s="17"/>
      <c r="AF3158" s="17">
        <v>0.105126615714938</v>
      </c>
      <c r="AG3158" s="17">
        <v>0.11737804574538301</v>
      </c>
      <c r="AH3158" s="17">
        <v>0.106218460743569</v>
      </c>
      <c r="AI3158" s="17"/>
      <c r="AJ3158" s="17">
        <v>0.108496398318665</v>
      </c>
      <c r="AK3158" s="17">
        <v>0.101666235295288</v>
      </c>
      <c r="AL3158" s="17">
        <v>0.17648558904607001</v>
      </c>
      <c r="AM3158" s="17">
        <v>6.0339220776814598E-2</v>
      </c>
      <c r="AN3158" s="17">
        <v>0.13076187607655401</v>
      </c>
      <c r="AO3158" s="17"/>
      <c r="AP3158" s="17">
        <v>0.10221080223586899</v>
      </c>
      <c r="AQ3158" s="17">
        <v>0.103380745279412</v>
      </c>
      <c r="AR3158" s="17">
        <v>0.13318839641345001</v>
      </c>
      <c r="AS3158" s="17">
        <v>0.12713737217385601</v>
      </c>
      <c r="AT3158" s="17">
        <v>0.118059904927558</v>
      </c>
      <c r="AU3158" s="17"/>
      <c r="AV3158" s="17">
        <v>0.110476555688178</v>
      </c>
      <c r="AW3158" s="17">
        <v>0.119252555820735</v>
      </c>
      <c r="AX3158" s="17">
        <v>0.16013111401699701</v>
      </c>
      <c r="AY3158" s="17">
        <v>0.10895776148983601</v>
      </c>
      <c r="AZ3158" s="17">
        <v>9.4426756149564695E-2</v>
      </c>
      <c r="BA3158" s="17">
        <v>9.7993485251885407E-2</v>
      </c>
      <c r="BB3158" s="17"/>
      <c r="BC3158" s="17">
        <v>0.121538114947951</v>
      </c>
      <c r="BD3158" s="17">
        <v>0.132432476439198</v>
      </c>
      <c r="BE3158" s="17">
        <v>0.109273362192153</v>
      </c>
      <c r="BF3158" s="17">
        <v>0.11241213419254199</v>
      </c>
      <c r="BG3158" s="17">
        <v>8.8961136188802498E-2</v>
      </c>
    </row>
    <row r="3159" spans="2:59" x14ac:dyDescent="0.35">
      <c r="B3159" t="s">
        <v>691</v>
      </c>
      <c r="C3159" s="17">
        <v>0.265888887335402</v>
      </c>
      <c r="D3159" s="17">
        <v>0.27760954209921201</v>
      </c>
      <c r="E3159" s="17">
        <v>0.25558063166094802</v>
      </c>
      <c r="F3159" s="17"/>
      <c r="G3159" s="17">
        <v>0.29600563677201802</v>
      </c>
      <c r="H3159" s="17">
        <v>0.22230919920262701</v>
      </c>
      <c r="I3159" s="17">
        <v>0.257428877298717</v>
      </c>
      <c r="J3159" s="17">
        <v>0.268723304092988</v>
      </c>
      <c r="K3159" s="17">
        <v>0.245436049685335</v>
      </c>
      <c r="L3159" s="17">
        <v>0.299383140113329</v>
      </c>
      <c r="M3159" s="17"/>
      <c r="N3159" s="17">
        <v>0.25966466768649499</v>
      </c>
      <c r="O3159" s="17">
        <v>0.279634212267102</v>
      </c>
      <c r="P3159" s="17">
        <v>0.26386177101163999</v>
      </c>
      <c r="Q3159" s="17">
        <v>0.26061373109855701</v>
      </c>
      <c r="R3159" s="17"/>
      <c r="S3159" s="17">
        <v>0.264874495774511</v>
      </c>
      <c r="T3159" s="17">
        <v>0.25819465693318899</v>
      </c>
      <c r="U3159" s="17">
        <v>0.273880166089223</v>
      </c>
      <c r="V3159" s="17">
        <v>0.23417754011493599</v>
      </c>
      <c r="W3159" s="17">
        <v>0.27075588533880302</v>
      </c>
      <c r="X3159" s="17">
        <v>0.26589211905181798</v>
      </c>
      <c r="Y3159" s="17">
        <v>0.25291663546409499</v>
      </c>
      <c r="Z3159" s="17">
        <v>0.28840579916689701</v>
      </c>
      <c r="AA3159" s="17">
        <v>0.278903337094079</v>
      </c>
      <c r="AB3159" s="17">
        <v>0.25198219946091999</v>
      </c>
      <c r="AC3159" s="17">
        <v>0.28385013200697201</v>
      </c>
      <c r="AD3159" s="17">
        <v>0.33543769137858298</v>
      </c>
      <c r="AE3159" s="17"/>
      <c r="AF3159" s="17">
        <v>0.25761434685957701</v>
      </c>
      <c r="AG3159" s="17">
        <v>0.26606252662340601</v>
      </c>
      <c r="AH3159" s="17">
        <v>0.26862703890624601</v>
      </c>
      <c r="AI3159" s="17"/>
      <c r="AJ3159" s="17">
        <v>0.26815457910263701</v>
      </c>
      <c r="AK3159" s="17">
        <v>0.232247913818622</v>
      </c>
      <c r="AL3159" s="17">
        <v>0.27515128178343001</v>
      </c>
      <c r="AM3159" s="17">
        <v>0.24179539295748201</v>
      </c>
      <c r="AN3159" s="17">
        <v>0.24919969716312401</v>
      </c>
      <c r="AO3159" s="17"/>
      <c r="AP3159" s="17">
        <v>0.29458251113342199</v>
      </c>
      <c r="AQ3159" s="17">
        <v>0.234052573947237</v>
      </c>
      <c r="AR3159" s="17">
        <v>0.31090815280252898</v>
      </c>
      <c r="AS3159" s="17">
        <v>0.29179453679210299</v>
      </c>
      <c r="AT3159" s="17">
        <v>0.177000041013226</v>
      </c>
      <c r="AU3159" s="17"/>
      <c r="AV3159" s="17">
        <v>0.222496548324217</v>
      </c>
      <c r="AW3159" s="17">
        <v>0.28511723755803497</v>
      </c>
      <c r="AX3159" s="17">
        <v>0.30710261061071598</v>
      </c>
      <c r="AY3159" s="17">
        <v>0.27209245123181097</v>
      </c>
      <c r="AZ3159" s="17">
        <v>0.217820969780923</v>
      </c>
      <c r="BA3159" s="17">
        <v>0.32533832924153899</v>
      </c>
      <c r="BB3159" s="17"/>
      <c r="BC3159" s="17">
        <v>0.264464911087267</v>
      </c>
      <c r="BD3159" s="17">
        <v>0.270652463241769</v>
      </c>
      <c r="BE3159" s="17">
        <v>0.26687050000478602</v>
      </c>
      <c r="BF3159" s="17">
        <v>0.24935563302411201</v>
      </c>
      <c r="BG3159" s="17">
        <v>0.18287334863855501</v>
      </c>
    </row>
    <row r="3160" spans="2:59" x14ac:dyDescent="0.35">
      <c r="B3160" t="s">
        <v>690</v>
      </c>
      <c r="C3160" s="17">
        <v>0.214056226694532</v>
      </c>
      <c r="D3160" s="17">
        <v>0.21509547717154401</v>
      </c>
      <c r="E3160" s="17">
        <v>0.212992599361432</v>
      </c>
      <c r="F3160" s="17"/>
      <c r="G3160" s="17">
        <v>0.21917285919339299</v>
      </c>
      <c r="H3160" s="17">
        <v>0.26426934271840102</v>
      </c>
      <c r="I3160" s="17">
        <v>0.23475389497496901</v>
      </c>
      <c r="J3160" s="17">
        <v>0.212859687948876</v>
      </c>
      <c r="K3160" s="17">
        <v>0.191032817105348</v>
      </c>
      <c r="L3160" s="17">
        <v>0.169607047684255</v>
      </c>
      <c r="M3160" s="17"/>
      <c r="N3160" s="17">
        <v>0.23616287043079801</v>
      </c>
      <c r="O3160" s="17">
        <v>0.213775535387497</v>
      </c>
      <c r="P3160" s="17">
        <v>0.21189628351802001</v>
      </c>
      <c r="Q3160" s="17">
        <v>0.192850961802356</v>
      </c>
      <c r="R3160" s="17"/>
      <c r="S3160" s="17">
        <v>0.212737793494718</v>
      </c>
      <c r="T3160" s="17">
        <v>0.23742863727646199</v>
      </c>
      <c r="U3160" s="17">
        <v>0.24183630356459801</v>
      </c>
      <c r="V3160" s="17">
        <v>0.20216542872424101</v>
      </c>
      <c r="W3160" s="17">
        <v>0.165973129335828</v>
      </c>
      <c r="X3160" s="17">
        <v>0.27623379587442798</v>
      </c>
      <c r="Y3160" s="17">
        <v>0.20033174889236</v>
      </c>
      <c r="Z3160" s="17">
        <v>0.15701157649137601</v>
      </c>
      <c r="AA3160" s="17">
        <v>0.179810912191776</v>
      </c>
      <c r="AB3160" s="17">
        <v>0.22294299137047</v>
      </c>
      <c r="AC3160" s="17">
        <v>0.20431367533702199</v>
      </c>
      <c r="AD3160" s="17">
        <v>0.233965163204615</v>
      </c>
      <c r="AE3160" s="17"/>
      <c r="AF3160" s="17">
        <v>0.20433172088712001</v>
      </c>
      <c r="AG3160" s="17">
        <v>0.21535375118070901</v>
      </c>
      <c r="AH3160" s="17">
        <v>0.22229680591798801</v>
      </c>
      <c r="AI3160" s="17"/>
      <c r="AJ3160" s="17">
        <v>0.21543130417581799</v>
      </c>
      <c r="AK3160" s="17">
        <v>0.24166191288953001</v>
      </c>
      <c r="AL3160" s="17">
        <v>0.19280307775944</v>
      </c>
      <c r="AM3160" s="17">
        <v>0.22803670793554301</v>
      </c>
      <c r="AN3160" s="17">
        <v>0.20460644435081099</v>
      </c>
      <c r="AO3160" s="17"/>
      <c r="AP3160" s="17">
        <v>0.208289043451544</v>
      </c>
      <c r="AQ3160" s="17">
        <v>0.235103506354778</v>
      </c>
      <c r="AR3160" s="17">
        <v>0.205605189404239</v>
      </c>
      <c r="AS3160" s="17">
        <v>0.188742941100286</v>
      </c>
      <c r="AT3160" s="17">
        <v>0.23112165273494401</v>
      </c>
      <c r="AU3160" s="17"/>
      <c r="AV3160" s="17">
        <v>0.24549289085773399</v>
      </c>
      <c r="AW3160" s="17">
        <v>0.21055693318770999</v>
      </c>
      <c r="AX3160" s="17">
        <v>0.20292865388422099</v>
      </c>
      <c r="AY3160" s="17">
        <v>0.194680941518109</v>
      </c>
      <c r="AZ3160" s="17">
        <v>0.22081660440977299</v>
      </c>
      <c r="BA3160" s="17">
        <v>0.20192798115505001</v>
      </c>
      <c r="BB3160" s="17"/>
      <c r="BC3160" s="17">
        <v>0.231701275792358</v>
      </c>
      <c r="BD3160" s="17">
        <v>0.205594655175381</v>
      </c>
      <c r="BE3160" s="17">
        <v>0.219806592099761</v>
      </c>
      <c r="BF3160" s="17">
        <v>0.23982243813492601</v>
      </c>
      <c r="BG3160" s="17">
        <v>0.220319313552156</v>
      </c>
    </row>
    <row r="3161" spans="2:59" x14ac:dyDescent="0.35">
      <c r="B3161" t="s">
        <v>689</v>
      </c>
      <c r="C3161" s="17">
        <v>0.123943495176605</v>
      </c>
      <c r="D3161" s="17">
        <v>0.136912032453952</v>
      </c>
      <c r="E3161" s="17">
        <v>0.109204160733753</v>
      </c>
      <c r="F3161" s="17"/>
      <c r="G3161" s="17">
        <v>0.138083488217112</v>
      </c>
      <c r="H3161" s="17">
        <v>0.14181983400072201</v>
      </c>
      <c r="I3161" s="17">
        <v>0.124236421144457</v>
      </c>
      <c r="J3161" s="17">
        <v>0.10320131930120099</v>
      </c>
      <c r="K3161" s="17">
        <v>0.13346749065569</v>
      </c>
      <c r="L3161" s="17">
        <v>0.110156364480922</v>
      </c>
      <c r="M3161" s="17"/>
      <c r="N3161" s="17">
        <v>0.1200245567496</v>
      </c>
      <c r="O3161" s="17">
        <v>0.14597113988261701</v>
      </c>
      <c r="P3161" s="17">
        <v>0.13015163132301399</v>
      </c>
      <c r="Q3161" s="17">
        <v>0.100053940036754</v>
      </c>
      <c r="R3161" s="17"/>
      <c r="S3161" s="17">
        <v>0.15244464285949899</v>
      </c>
      <c r="T3161" s="17">
        <v>0.13551839887127701</v>
      </c>
      <c r="U3161" s="17">
        <v>0.117777923409913</v>
      </c>
      <c r="V3161" s="17">
        <v>9.9763984530592195E-2</v>
      </c>
      <c r="W3161" s="17">
        <v>0.14351824762950699</v>
      </c>
      <c r="X3161" s="17">
        <v>0.111329117431081</v>
      </c>
      <c r="Y3161" s="17">
        <v>0.12868961319132799</v>
      </c>
      <c r="Z3161" s="17">
        <v>9.0763388575283793E-2</v>
      </c>
      <c r="AA3161" s="17">
        <v>0.12464320027332799</v>
      </c>
      <c r="AB3161" s="17">
        <v>0.10001065819219</v>
      </c>
      <c r="AC3161" s="17">
        <v>0.14947505197521699</v>
      </c>
      <c r="AD3161" s="17">
        <v>7.9286205652949998E-2</v>
      </c>
      <c r="AE3161" s="17"/>
      <c r="AF3161" s="17">
        <v>0.12949504166365</v>
      </c>
      <c r="AG3161" s="17">
        <v>0.13003036573707899</v>
      </c>
      <c r="AH3161" s="17">
        <v>9.8169140724083698E-2</v>
      </c>
      <c r="AI3161" s="17"/>
      <c r="AJ3161" s="17">
        <v>0.119544325840028</v>
      </c>
      <c r="AK3161" s="17">
        <v>0.16921002371525701</v>
      </c>
      <c r="AL3161" s="17">
        <v>0.12031281067951601</v>
      </c>
      <c r="AM3161" s="17">
        <v>0.100736436589105</v>
      </c>
      <c r="AN3161" s="17">
        <v>8.0845726963022099E-2</v>
      </c>
      <c r="AO3161" s="17"/>
      <c r="AP3161" s="17">
        <v>9.8105982313230006E-2</v>
      </c>
      <c r="AQ3161" s="17">
        <v>0.147584353211129</v>
      </c>
      <c r="AR3161" s="17">
        <v>0.123206426846349</v>
      </c>
      <c r="AS3161" s="17">
        <v>0.11943448137851</v>
      </c>
      <c r="AT3161" s="17">
        <v>0.19666943045475499</v>
      </c>
      <c r="AU3161" s="17"/>
      <c r="AV3161" s="17">
        <v>0.15244735527261</v>
      </c>
      <c r="AW3161" s="17">
        <v>0.101834246126603</v>
      </c>
      <c r="AX3161" s="17">
        <v>0.125499739157648</v>
      </c>
      <c r="AY3161" s="17">
        <v>0.116348390812858</v>
      </c>
      <c r="AZ3161" s="17">
        <v>0.20468199267824799</v>
      </c>
      <c r="BA3161" s="17">
        <v>6.1472026392606398E-2</v>
      </c>
      <c r="BB3161" s="17"/>
      <c r="BC3161" s="17">
        <v>0.10343006566943599</v>
      </c>
      <c r="BD3161" s="17">
        <v>0.10072159348823</v>
      </c>
      <c r="BE3161" s="17">
        <v>0.14724383603650201</v>
      </c>
      <c r="BF3161" s="17">
        <v>0.14232091890264101</v>
      </c>
      <c r="BG3161" s="17">
        <v>0.119277583204427</v>
      </c>
    </row>
    <row r="3162" spans="2:59" x14ac:dyDescent="0.35">
      <c r="B3162" t="s">
        <v>806</v>
      </c>
      <c r="C3162" s="17">
        <v>8.1012561122223103E-2</v>
      </c>
      <c r="D3162" s="17">
        <v>8.3725107170221497E-2</v>
      </c>
      <c r="E3162" s="17">
        <v>7.9005626868047504E-2</v>
      </c>
      <c r="F3162" s="17"/>
      <c r="G3162" s="17">
        <v>8.9575376099053403E-2</v>
      </c>
      <c r="H3162" s="17">
        <v>0.105850183343942</v>
      </c>
      <c r="I3162" s="17">
        <v>7.5561057194274903E-2</v>
      </c>
      <c r="J3162" s="17">
        <v>6.89203524372827E-2</v>
      </c>
      <c r="K3162" s="17">
        <v>7.7675031813812301E-2</v>
      </c>
      <c r="L3162" s="17">
        <v>7.1629594446998096E-2</v>
      </c>
      <c r="M3162" s="17"/>
      <c r="N3162" s="17">
        <v>0.107795308781654</v>
      </c>
      <c r="O3162" s="17">
        <v>5.91689523918262E-2</v>
      </c>
      <c r="P3162" s="17">
        <v>7.9023119706376599E-2</v>
      </c>
      <c r="Q3162" s="17">
        <v>7.6774596512904095E-2</v>
      </c>
      <c r="R3162" s="17"/>
      <c r="S3162" s="17">
        <v>7.5681320665882096E-2</v>
      </c>
      <c r="T3162" s="17">
        <v>9.7169775487923493E-2</v>
      </c>
      <c r="U3162" s="17">
        <v>8.1524170571067103E-2</v>
      </c>
      <c r="V3162" s="17">
        <v>4.3477024774018901E-2</v>
      </c>
      <c r="W3162" s="17">
        <v>7.1697705507855494E-2</v>
      </c>
      <c r="X3162" s="17">
        <v>7.4220063230891697E-2</v>
      </c>
      <c r="Y3162" s="17">
        <v>8.8638471824973905E-2</v>
      </c>
      <c r="Z3162" s="17">
        <v>6.6120972538911998E-2</v>
      </c>
      <c r="AA3162" s="17">
        <v>0.106703327719228</v>
      </c>
      <c r="AB3162" s="17">
        <v>7.2416418527761497E-2</v>
      </c>
      <c r="AC3162" s="17">
        <v>9.9914258364793798E-2</v>
      </c>
      <c r="AD3162" s="17">
        <v>8.8913801030638395E-2</v>
      </c>
      <c r="AE3162" s="17"/>
      <c r="AF3162" s="17">
        <v>7.6229813684543402E-2</v>
      </c>
      <c r="AG3162" s="17">
        <v>9.1351071249994101E-2</v>
      </c>
      <c r="AH3162" s="17">
        <v>6.11923991455652E-2</v>
      </c>
      <c r="AI3162" s="17"/>
      <c r="AJ3162" s="17">
        <v>7.1472278252010801E-2</v>
      </c>
      <c r="AK3162" s="17">
        <v>0.111200384068862</v>
      </c>
      <c r="AL3162" s="17">
        <v>8.26442127096053E-2</v>
      </c>
      <c r="AM3162" s="17">
        <v>4.9621954862584701E-2</v>
      </c>
      <c r="AN3162" s="17">
        <v>4.3676312047224601E-2</v>
      </c>
      <c r="AO3162" s="17"/>
      <c r="AP3162" s="17">
        <v>7.8060003282650101E-2</v>
      </c>
      <c r="AQ3162" s="17">
        <v>0.117674382850585</v>
      </c>
      <c r="AR3162" s="17">
        <v>5.3244594749370398E-2</v>
      </c>
      <c r="AS3162" s="17">
        <v>4.62905964169378E-2</v>
      </c>
      <c r="AT3162" s="17">
        <v>9.1475933137983495E-2</v>
      </c>
      <c r="AU3162" s="17"/>
      <c r="AV3162" s="17">
        <v>0.12639984968296999</v>
      </c>
      <c r="AW3162" s="17">
        <v>7.1502118331214906E-2</v>
      </c>
      <c r="AX3162" s="17">
        <v>5.3603785993834599E-2</v>
      </c>
      <c r="AY3162" s="17">
        <v>5.5718520491465799E-2</v>
      </c>
      <c r="AZ3162" s="17">
        <v>0.10105044932056</v>
      </c>
      <c r="BA3162" s="17">
        <v>2.7249335717815001E-2</v>
      </c>
      <c r="BB3162" s="17"/>
      <c r="BC3162" s="17">
        <v>7.0222694576442299E-2</v>
      </c>
      <c r="BD3162" s="17">
        <v>7.9378079785471595E-2</v>
      </c>
      <c r="BE3162" s="17">
        <v>7.4383599985380702E-2</v>
      </c>
      <c r="BF3162" s="17">
        <v>0.109056585529942</v>
      </c>
      <c r="BG3162" s="17">
        <v>0.23407203655092501</v>
      </c>
    </row>
    <row r="3163" spans="2:59" x14ac:dyDescent="0.35">
      <c r="B3163" t="s">
        <v>123</v>
      </c>
      <c r="C3163" s="17">
        <v>8.2422184385261804E-2</v>
      </c>
      <c r="D3163" s="17">
        <v>6.1028478431063099E-2</v>
      </c>
      <c r="E3163" s="17">
        <v>0.10313886032582401</v>
      </c>
      <c r="F3163" s="17"/>
      <c r="G3163" s="17">
        <v>4.4509194054253E-2</v>
      </c>
      <c r="H3163" s="17">
        <v>6.6109330966884206E-2</v>
      </c>
      <c r="I3163" s="17">
        <v>8.5438999582271399E-2</v>
      </c>
      <c r="J3163" s="17">
        <v>9.9235425158832297E-2</v>
      </c>
      <c r="K3163" s="17">
        <v>9.0831259461825894E-2</v>
      </c>
      <c r="L3163" s="17">
        <v>9.9270144371944299E-2</v>
      </c>
      <c r="M3163" s="17"/>
      <c r="N3163" s="17">
        <v>5.8996008158111998E-2</v>
      </c>
      <c r="O3163" s="17">
        <v>8.0589095363509E-2</v>
      </c>
      <c r="P3163" s="17">
        <v>9.7420651577789105E-2</v>
      </c>
      <c r="Q3163" s="17">
        <v>9.6554973170112801E-2</v>
      </c>
      <c r="R3163" s="17"/>
      <c r="S3163" s="17">
        <v>5.3829498990117401E-2</v>
      </c>
      <c r="T3163" s="17">
        <v>6.0461769404190097E-2</v>
      </c>
      <c r="U3163" s="17">
        <v>7.8461239624603399E-2</v>
      </c>
      <c r="V3163" s="17">
        <v>9.8702237133414195E-2</v>
      </c>
      <c r="W3163" s="17">
        <v>0.10717851471289699</v>
      </c>
      <c r="X3163" s="17">
        <v>9.5394435871505201E-2</v>
      </c>
      <c r="Y3163" s="17">
        <v>7.8471381233232898E-2</v>
      </c>
      <c r="Z3163" s="17">
        <v>0.1190190561101</v>
      </c>
      <c r="AA3163" s="17">
        <v>9.1103213455309195E-2</v>
      </c>
      <c r="AB3163" s="17">
        <v>0.10101927224539101</v>
      </c>
      <c r="AC3163" s="17">
        <v>6.0440474680468398E-2</v>
      </c>
      <c r="AD3163" s="17">
        <v>8.7323818422936197E-2</v>
      </c>
      <c r="AE3163" s="17"/>
      <c r="AF3163" s="17">
        <v>8.1199659183801606E-2</v>
      </c>
      <c r="AG3163" s="17">
        <v>7.4585527806380197E-2</v>
      </c>
      <c r="AH3163" s="17">
        <v>0.12824172575175799</v>
      </c>
      <c r="AI3163" s="17"/>
      <c r="AJ3163" s="17">
        <v>7.3730235384016504E-2</v>
      </c>
      <c r="AK3163" s="17">
        <v>5.9950184890293599E-2</v>
      </c>
      <c r="AL3163" s="17">
        <v>8.16574202106118E-2</v>
      </c>
      <c r="AM3163" s="17">
        <v>9.4395023488463903E-2</v>
      </c>
      <c r="AN3163" s="17">
        <v>0.14602993858688099</v>
      </c>
      <c r="AO3163" s="17"/>
      <c r="AP3163" s="17">
        <v>6.7877498690125201E-2</v>
      </c>
      <c r="AQ3163" s="17">
        <v>5.8820942771664997E-2</v>
      </c>
      <c r="AR3163" s="17">
        <v>9.2066838683150895E-2</v>
      </c>
      <c r="AS3163" s="17">
        <v>7.7269870526333495E-2</v>
      </c>
      <c r="AT3163" s="17">
        <v>0.11655579478766601</v>
      </c>
      <c r="AU3163" s="17"/>
      <c r="AV3163" s="17">
        <v>5.14190142728548E-2</v>
      </c>
      <c r="AW3163" s="17">
        <v>6.9330521715664006E-2</v>
      </c>
      <c r="AX3163" s="17">
        <v>6.7675324613654594E-2</v>
      </c>
      <c r="AY3163" s="17">
        <v>7.5478358627584202E-2</v>
      </c>
      <c r="AZ3163" s="17">
        <v>0.10396790351318699</v>
      </c>
      <c r="BA3163" s="17">
        <v>0.169059058814232</v>
      </c>
      <c r="BB3163" s="17"/>
      <c r="BC3163" s="17">
        <v>0.106792878412895</v>
      </c>
      <c r="BD3163" s="17">
        <v>8.7662568973581101E-2</v>
      </c>
      <c r="BE3163" s="17">
        <v>6.9031004539276603E-2</v>
      </c>
      <c r="BF3163" s="17">
        <v>4.7311460438170798E-2</v>
      </c>
      <c r="BG3163" s="17">
        <v>2.8803004986960701E-2</v>
      </c>
    </row>
    <row r="3164" spans="2:59" x14ac:dyDescent="0.35">
      <c r="C3164" s="17"/>
      <c r="D3164" s="17"/>
      <c r="E3164" s="17"/>
      <c r="F3164" s="17"/>
      <c r="G3164" s="17"/>
      <c r="H3164" s="17"/>
      <c r="I3164" s="17"/>
      <c r="J3164" s="17"/>
      <c r="K3164" s="17"/>
      <c r="L3164" s="17"/>
      <c r="M3164" s="17"/>
      <c r="N3164" s="17"/>
      <c r="O3164" s="17"/>
      <c r="P3164" s="17"/>
      <c r="Q3164" s="17"/>
      <c r="R3164" s="17"/>
      <c r="S3164" s="17"/>
      <c r="T3164" s="17"/>
      <c r="U3164" s="17"/>
      <c r="V3164" s="17"/>
      <c r="W3164" s="17"/>
      <c r="X3164" s="17"/>
      <c r="Y3164" s="17"/>
      <c r="Z3164" s="17"/>
      <c r="AA3164" s="17"/>
      <c r="AB3164" s="17"/>
      <c r="AC3164" s="17"/>
      <c r="AD3164" s="17"/>
      <c r="AE3164" s="17"/>
      <c r="AF3164" s="17"/>
      <c r="AG3164" s="17"/>
      <c r="AH3164" s="17"/>
      <c r="AI3164" s="17"/>
      <c r="AJ3164" s="17"/>
      <c r="AK3164" s="17"/>
      <c r="AL3164" s="17"/>
      <c r="AM3164" s="17"/>
      <c r="AN3164" s="17"/>
      <c r="AO3164" s="17"/>
      <c r="AP3164" s="17"/>
      <c r="AQ3164" s="17"/>
      <c r="AR3164" s="17"/>
      <c r="AS3164" s="17"/>
      <c r="AT3164" s="17"/>
      <c r="AU3164" s="17"/>
      <c r="AV3164" s="17"/>
      <c r="AW3164" s="17"/>
      <c r="AX3164" s="17"/>
      <c r="AY3164" s="17"/>
      <c r="AZ3164" s="17"/>
      <c r="BA3164" s="17"/>
      <c r="BB3164" s="17"/>
      <c r="BC3164" s="17"/>
      <c r="BD3164" s="17"/>
      <c r="BE3164" s="17"/>
      <c r="BF3164" s="17"/>
      <c r="BG3164" s="17"/>
    </row>
    <row r="3165" spans="2:59" x14ac:dyDescent="0.35">
      <c r="B3165" s="6" t="s">
        <v>853</v>
      </c>
      <c r="C3165" s="17"/>
      <c r="D3165" s="17"/>
      <c r="E3165" s="17"/>
      <c r="F3165" s="17"/>
      <c r="G3165" s="17"/>
      <c r="H3165" s="17"/>
      <c r="I3165" s="17"/>
      <c r="J3165" s="17"/>
      <c r="K3165" s="17"/>
      <c r="L3165" s="17"/>
      <c r="M3165" s="17"/>
      <c r="N3165" s="17"/>
      <c r="O3165" s="17"/>
      <c r="P3165" s="17"/>
      <c r="Q3165" s="17"/>
      <c r="R3165" s="17"/>
      <c r="S3165" s="17"/>
      <c r="T3165" s="17"/>
      <c r="U3165" s="17"/>
      <c r="V3165" s="17"/>
      <c r="W3165" s="17"/>
      <c r="X3165" s="17"/>
      <c r="Y3165" s="17"/>
      <c r="Z3165" s="17"/>
      <c r="AA3165" s="17"/>
      <c r="AB3165" s="17"/>
      <c r="AC3165" s="17"/>
      <c r="AD3165" s="17"/>
      <c r="AE3165" s="17"/>
      <c r="AF3165" s="17"/>
      <c r="AG3165" s="17"/>
      <c r="AH3165" s="17"/>
      <c r="AI3165" s="17"/>
      <c r="AJ3165" s="17"/>
      <c r="AK3165" s="17"/>
      <c r="AL3165" s="17"/>
      <c r="AM3165" s="17"/>
      <c r="AN3165" s="17"/>
      <c r="AO3165" s="17"/>
      <c r="AP3165" s="17"/>
      <c r="AQ3165" s="17"/>
      <c r="AR3165" s="17"/>
      <c r="AS3165" s="17"/>
      <c r="AT3165" s="17"/>
      <c r="AU3165" s="17"/>
      <c r="AV3165" s="17"/>
      <c r="AW3165" s="17"/>
      <c r="AX3165" s="17"/>
      <c r="AY3165" s="17"/>
      <c r="AZ3165" s="17"/>
      <c r="BA3165" s="17"/>
      <c r="BB3165" s="17"/>
      <c r="BC3165" s="17"/>
      <c r="BD3165" s="17"/>
      <c r="BE3165" s="17"/>
      <c r="BF3165" s="17"/>
      <c r="BG3165" s="17"/>
    </row>
    <row r="3166" spans="2:59" x14ac:dyDescent="0.35">
      <c r="B3166" s="24" t="s">
        <v>79</v>
      </c>
      <c r="C3166" s="17"/>
      <c r="D3166" s="17"/>
      <c r="E3166" s="17"/>
      <c r="F3166" s="17"/>
      <c r="G3166" s="17"/>
      <c r="H3166" s="17"/>
      <c r="I3166" s="17"/>
      <c r="J3166" s="17"/>
      <c r="K3166" s="17"/>
      <c r="L3166" s="17"/>
      <c r="M3166" s="17"/>
      <c r="N3166" s="17"/>
      <c r="O3166" s="17"/>
      <c r="P3166" s="17"/>
      <c r="Q3166" s="17"/>
      <c r="R3166" s="17"/>
      <c r="S3166" s="17"/>
      <c r="T3166" s="17"/>
      <c r="U3166" s="17"/>
      <c r="V3166" s="17"/>
      <c r="W3166" s="17"/>
      <c r="X3166" s="17"/>
      <c r="Y3166" s="17"/>
      <c r="Z3166" s="17"/>
      <c r="AA3166" s="17"/>
      <c r="AB3166" s="17"/>
      <c r="AC3166" s="17"/>
      <c r="AD3166" s="17"/>
      <c r="AE3166" s="17"/>
      <c r="AF3166" s="17"/>
      <c r="AG3166" s="17"/>
      <c r="AH3166" s="17"/>
      <c r="AI3166" s="17"/>
      <c r="AJ3166" s="17"/>
      <c r="AK3166" s="17"/>
      <c r="AL3166" s="17"/>
      <c r="AM3166" s="17"/>
      <c r="AN3166" s="17"/>
      <c r="AO3166" s="17"/>
      <c r="AP3166" s="17"/>
      <c r="AQ3166" s="17"/>
      <c r="AR3166" s="17"/>
      <c r="AS3166" s="17"/>
      <c r="AT3166" s="17"/>
      <c r="AU3166" s="17"/>
      <c r="AV3166" s="17"/>
      <c r="AW3166" s="17"/>
      <c r="AX3166" s="17"/>
      <c r="AY3166" s="17"/>
      <c r="AZ3166" s="17"/>
      <c r="BA3166" s="17"/>
      <c r="BB3166" s="17"/>
      <c r="BC3166" s="17"/>
      <c r="BD3166" s="17"/>
      <c r="BE3166" s="17"/>
      <c r="BF3166" s="17"/>
      <c r="BG3166" s="17"/>
    </row>
    <row r="3167" spans="2:59" x14ac:dyDescent="0.35">
      <c r="B3167" t="s">
        <v>805</v>
      </c>
      <c r="C3167" s="17">
        <v>1.91507138058001E-2</v>
      </c>
      <c r="D3167" s="17">
        <v>2.26292658748347E-2</v>
      </c>
      <c r="E3167" s="17">
        <v>1.5908645157979E-2</v>
      </c>
      <c r="F3167" s="17"/>
      <c r="G3167" s="17">
        <v>2.0161759016520401E-2</v>
      </c>
      <c r="H3167" s="17">
        <v>1.4687973050702199E-2</v>
      </c>
      <c r="I3167" s="17">
        <v>2.7418031597366301E-2</v>
      </c>
      <c r="J3167" s="17">
        <v>2.4568344464712299E-2</v>
      </c>
      <c r="K3167" s="17">
        <v>1.6412358070719699E-2</v>
      </c>
      <c r="L3167" s="17">
        <v>1.28313251049905E-2</v>
      </c>
      <c r="M3167" s="17"/>
      <c r="N3167" s="17">
        <v>1.8399141676215602E-2</v>
      </c>
      <c r="O3167" s="17">
        <v>2.0744150323960701E-2</v>
      </c>
      <c r="P3167" s="17">
        <v>1.7568642843311399E-2</v>
      </c>
      <c r="Q3167" s="17">
        <v>1.9732047552246699E-2</v>
      </c>
      <c r="R3167" s="17"/>
      <c r="S3167" s="17">
        <v>2.5242909536390499E-2</v>
      </c>
      <c r="T3167" s="17">
        <v>3.4026851554152297E-2</v>
      </c>
      <c r="U3167" s="17">
        <v>1.3062919638713401E-2</v>
      </c>
      <c r="V3167" s="17">
        <v>2.48553422061316E-2</v>
      </c>
      <c r="W3167" s="17">
        <v>1.3398412718431301E-2</v>
      </c>
      <c r="X3167" s="17">
        <v>0</v>
      </c>
      <c r="Y3167" s="17">
        <v>1.15432858903985E-2</v>
      </c>
      <c r="Z3167" s="17">
        <v>0</v>
      </c>
      <c r="AA3167" s="17">
        <v>2.03798264114337E-2</v>
      </c>
      <c r="AB3167" s="17">
        <v>2.2697703508741101E-2</v>
      </c>
      <c r="AC3167" s="17">
        <v>1.6282417173985101E-2</v>
      </c>
      <c r="AD3167" s="17">
        <v>3.1748554247789003E-2</v>
      </c>
      <c r="AE3167" s="17"/>
      <c r="AF3167" s="17">
        <v>1.9467083459052001E-2</v>
      </c>
      <c r="AG3167" s="17">
        <v>1.8935457064192099E-2</v>
      </c>
      <c r="AH3167" s="17">
        <v>1.9993054405712699E-2</v>
      </c>
      <c r="AI3167" s="17"/>
      <c r="AJ3167" s="17">
        <v>1.3597529459372299E-2</v>
      </c>
      <c r="AK3167" s="17">
        <v>2.6572346568785099E-2</v>
      </c>
      <c r="AL3167" s="17">
        <v>1.31647115889234E-2</v>
      </c>
      <c r="AM3167" s="17">
        <v>2.8535105685822501E-2</v>
      </c>
      <c r="AN3167" s="17">
        <v>2.7531812780625199E-2</v>
      </c>
      <c r="AO3167" s="17"/>
      <c r="AP3167" s="17">
        <v>1.5890092444182199E-2</v>
      </c>
      <c r="AQ3167" s="17">
        <v>1.86521030670737E-2</v>
      </c>
      <c r="AR3167" s="17">
        <v>1.0163458463060399E-2</v>
      </c>
      <c r="AS3167" s="17">
        <v>1.86826650839651E-2</v>
      </c>
      <c r="AT3167" s="17">
        <v>9.0461951698367696E-3</v>
      </c>
      <c r="AU3167" s="17"/>
      <c r="AV3167" s="17">
        <v>1.39327960772706E-2</v>
      </c>
      <c r="AW3167" s="17">
        <v>1.7998887559410301E-2</v>
      </c>
      <c r="AX3167" s="17">
        <v>2.0788195443117E-2</v>
      </c>
      <c r="AY3167" s="17">
        <v>2.2904895021118699E-2</v>
      </c>
      <c r="AZ3167" s="17">
        <v>1.3625147553987299E-2</v>
      </c>
      <c r="BA3167" s="17">
        <v>1.0866820704625E-2</v>
      </c>
      <c r="BB3167" s="17"/>
      <c r="BC3167" s="17">
        <v>1.26321074971833E-2</v>
      </c>
      <c r="BD3167" s="17">
        <v>1.77088574237633E-2</v>
      </c>
      <c r="BE3167" s="17">
        <v>1.9601241485932199E-2</v>
      </c>
      <c r="BF3167" s="17">
        <v>2.5106723977983199E-2</v>
      </c>
      <c r="BG3167" s="17">
        <v>2.5630293366424001E-2</v>
      </c>
    </row>
    <row r="3168" spans="2:59" x14ac:dyDescent="0.35">
      <c r="B3168" t="s">
        <v>598</v>
      </c>
      <c r="C3168" s="17">
        <v>2.7624266522438198E-2</v>
      </c>
      <c r="D3168" s="17">
        <v>2.4220513516896899E-2</v>
      </c>
      <c r="E3168" s="17">
        <v>3.0294296543918499E-2</v>
      </c>
      <c r="F3168" s="17"/>
      <c r="G3168" s="17">
        <v>3.7987909208487103E-2</v>
      </c>
      <c r="H3168" s="17">
        <v>2.1585404306358701E-2</v>
      </c>
      <c r="I3168" s="17">
        <v>3.2078655143885998E-2</v>
      </c>
      <c r="J3168" s="17">
        <v>2.3070168606168801E-2</v>
      </c>
      <c r="K3168" s="17">
        <v>1.6449704975911601E-2</v>
      </c>
      <c r="L3168" s="17">
        <v>3.3171173106884499E-2</v>
      </c>
      <c r="M3168" s="17"/>
      <c r="N3168" s="17">
        <v>2.9145679345881199E-2</v>
      </c>
      <c r="O3168" s="17">
        <v>3.06036049376197E-2</v>
      </c>
      <c r="P3168" s="17">
        <v>1.46356428224441E-2</v>
      </c>
      <c r="Q3168" s="17">
        <v>3.4355471692366399E-2</v>
      </c>
      <c r="R3168" s="17"/>
      <c r="S3168" s="17">
        <v>2.6872076075833699E-2</v>
      </c>
      <c r="T3168" s="17">
        <v>1.4793073019769801E-2</v>
      </c>
      <c r="U3168" s="17">
        <v>1.36847426099045E-2</v>
      </c>
      <c r="V3168" s="17">
        <v>2.8763861759193099E-2</v>
      </c>
      <c r="W3168" s="17">
        <v>2.8221524044216201E-2</v>
      </c>
      <c r="X3168" s="17">
        <v>2.7773631021309898E-2</v>
      </c>
      <c r="Y3168" s="17">
        <v>3.9700004934713901E-2</v>
      </c>
      <c r="Z3168" s="17">
        <v>3.4069567084462397E-2</v>
      </c>
      <c r="AA3168" s="17">
        <v>3.96945328564237E-2</v>
      </c>
      <c r="AB3168" s="17">
        <v>2.54779642863034E-2</v>
      </c>
      <c r="AC3168" s="17">
        <v>5.1452434955252299E-2</v>
      </c>
      <c r="AD3168" s="17">
        <v>0</v>
      </c>
      <c r="AE3168" s="17"/>
      <c r="AF3168" s="17">
        <v>2.6675892569327501E-2</v>
      </c>
      <c r="AG3168" s="17">
        <v>2.5147351980915399E-2</v>
      </c>
      <c r="AH3168" s="17">
        <v>2.21297258636237E-2</v>
      </c>
      <c r="AI3168" s="17"/>
      <c r="AJ3168" s="17">
        <v>2.61396587752236E-2</v>
      </c>
      <c r="AK3168" s="17">
        <v>2.90817435738925E-2</v>
      </c>
      <c r="AL3168" s="17">
        <v>6.8491331367651603E-3</v>
      </c>
      <c r="AM3168" s="17">
        <v>2.18310925165329E-2</v>
      </c>
      <c r="AN3168" s="17">
        <v>4.2394687875138101E-2</v>
      </c>
      <c r="AO3168" s="17"/>
      <c r="AP3168" s="17">
        <v>2.7566881258044601E-2</v>
      </c>
      <c r="AQ3168" s="17">
        <v>3.1615185609280103E-2</v>
      </c>
      <c r="AR3168" s="17">
        <v>1.7869642053195502E-2</v>
      </c>
      <c r="AS3168" s="17">
        <v>9.5950117106656605E-3</v>
      </c>
      <c r="AT3168" s="17">
        <v>1.3559817734509601E-2</v>
      </c>
      <c r="AU3168" s="17"/>
      <c r="AV3168" s="17">
        <v>3.40191706409846E-2</v>
      </c>
      <c r="AW3168" s="17">
        <v>2.71348604162981E-2</v>
      </c>
      <c r="AX3168" s="17">
        <v>1.8987004279938401E-2</v>
      </c>
      <c r="AY3168" s="17">
        <v>1.4014099898817099E-2</v>
      </c>
      <c r="AZ3168" s="17">
        <v>3.1919437595190399E-2</v>
      </c>
      <c r="BA3168" s="17">
        <v>3.0092800350068099E-2</v>
      </c>
      <c r="BB3168" s="17"/>
      <c r="BC3168" s="17">
        <v>2.8016353372655199E-2</v>
      </c>
      <c r="BD3168" s="17">
        <v>3.9586048346844302E-2</v>
      </c>
      <c r="BE3168" s="17">
        <v>2.50136040415328E-2</v>
      </c>
      <c r="BF3168" s="17">
        <v>2.0264759234803201E-2</v>
      </c>
      <c r="BG3168" s="17">
        <v>0</v>
      </c>
    </row>
    <row r="3169" spans="2:59" x14ac:dyDescent="0.35">
      <c r="B3169" t="s">
        <v>692</v>
      </c>
      <c r="C3169" s="17">
        <v>6.6088654259990803E-2</v>
      </c>
      <c r="D3169" s="17">
        <v>6.89493358634055E-2</v>
      </c>
      <c r="E3169" s="17">
        <v>6.3819508887641999E-2</v>
      </c>
      <c r="F3169" s="17"/>
      <c r="G3169" s="17">
        <v>0.105644336408314</v>
      </c>
      <c r="H3169" s="17">
        <v>7.4488365903183695E-2</v>
      </c>
      <c r="I3169" s="17">
        <v>8.97586850894148E-2</v>
      </c>
      <c r="J3169" s="17">
        <v>4.4639208851776399E-2</v>
      </c>
      <c r="K3169" s="17">
        <v>3.6492683968022299E-2</v>
      </c>
      <c r="L3169" s="17">
        <v>5.0882453231087699E-2</v>
      </c>
      <c r="M3169" s="17"/>
      <c r="N3169" s="17">
        <v>7.8579310613429307E-2</v>
      </c>
      <c r="O3169" s="17">
        <v>6.2200849479268398E-2</v>
      </c>
      <c r="P3169" s="17">
        <v>5.4551505169411901E-2</v>
      </c>
      <c r="Q3169" s="17">
        <v>6.6941327637823803E-2</v>
      </c>
      <c r="R3169" s="17"/>
      <c r="S3169" s="17">
        <v>9.7383837831732697E-2</v>
      </c>
      <c r="T3169" s="17">
        <v>5.35817653325164E-2</v>
      </c>
      <c r="U3169" s="17">
        <v>5.9596340309413499E-2</v>
      </c>
      <c r="V3169" s="17">
        <v>5.3789583587255198E-2</v>
      </c>
      <c r="W3169" s="17">
        <v>0.102603896590386</v>
      </c>
      <c r="X3169" s="17">
        <v>7.8574597600643406E-2</v>
      </c>
      <c r="Y3169" s="17">
        <v>4.0387994907243097E-2</v>
      </c>
      <c r="Z3169" s="17">
        <v>4.9985283598736101E-2</v>
      </c>
      <c r="AA3169" s="17">
        <v>8.54025082921097E-2</v>
      </c>
      <c r="AB3169" s="17">
        <v>3.9709592015418897E-2</v>
      </c>
      <c r="AC3169" s="17">
        <v>4.30685161136573E-2</v>
      </c>
      <c r="AD3169" s="17">
        <v>4.2007677050072099E-2</v>
      </c>
      <c r="AE3169" s="17"/>
      <c r="AF3169" s="17">
        <v>5.1034718202671497E-2</v>
      </c>
      <c r="AG3169" s="17">
        <v>6.5097699138232101E-2</v>
      </c>
      <c r="AH3169" s="17">
        <v>7.7133595573246394E-2</v>
      </c>
      <c r="AI3169" s="17"/>
      <c r="AJ3169" s="17">
        <v>6.2238847668669703E-2</v>
      </c>
      <c r="AK3169" s="17">
        <v>6.0373530015777402E-2</v>
      </c>
      <c r="AL3169" s="17">
        <v>7.1856874589849601E-2</v>
      </c>
      <c r="AM3169" s="17">
        <v>7.4466546132221104E-2</v>
      </c>
      <c r="AN3169" s="17">
        <v>6.0939568262817601E-2</v>
      </c>
      <c r="AO3169" s="17"/>
      <c r="AP3169" s="17">
        <v>6.8769386579761893E-2</v>
      </c>
      <c r="AQ3169" s="17">
        <v>6.5465231433944407E-2</v>
      </c>
      <c r="AR3169" s="17">
        <v>6.4876977397008706E-2</v>
      </c>
      <c r="AS3169" s="17">
        <v>5.0315096798516201E-2</v>
      </c>
      <c r="AT3169" s="17">
        <v>0.100100005737676</v>
      </c>
      <c r="AU3169" s="17"/>
      <c r="AV3169" s="17">
        <v>7.2715946764378106E-2</v>
      </c>
      <c r="AW3169" s="17">
        <v>8.5654568883239801E-2</v>
      </c>
      <c r="AX3169" s="17">
        <v>8.1232867982182197E-2</v>
      </c>
      <c r="AY3169" s="17">
        <v>3.4426597551715898E-2</v>
      </c>
      <c r="AZ3169" s="17">
        <v>9.3653308573901903E-2</v>
      </c>
      <c r="BA3169" s="17">
        <v>5.5111694264944298E-2</v>
      </c>
      <c r="BB3169" s="17"/>
      <c r="BC3169" s="17">
        <v>5.9296276156923802E-2</v>
      </c>
      <c r="BD3169" s="17">
        <v>7.0512032992370896E-2</v>
      </c>
      <c r="BE3169" s="17">
        <v>6.7007646655229194E-2</v>
      </c>
      <c r="BF3169" s="17">
        <v>9.3736377760699E-2</v>
      </c>
      <c r="BG3169" s="17">
        <v>8.6251315133786505E-2</v>
      </c>
    </row>
    <row r="3170" spans="2:59" x14ac:dyDescent="0.35">
      <c r="B3170" t="s">
        <v>691</v>
      </c>
      <c r="C3170" s="17">
        <v>0.166584241235471</v>
      </c>
      <c r="D3170" s="17">
        <v>0.15114240745562099</v>
      </c>
      <c r="E3170" s="17">
        <v>0.18296078409656599</v>
      </c>
      <c r="F3170" s="17"/>
      <c r="G3170" s="17">
        <v>0.219801364563462</v>
      </c>
      <c r="H3170" s="17">
        <v>0.18345630527127399</v>
      </c>
      <c r="I3170" s="17">
        <v>0.148640046068271</v>
      </c>
      <c r="J3170" s="17">
        <v>0.17011250536234199</v>
      </c>
      <c r="K3170" s="17">
        <v>0.16014327042153101</v>
      </c>
      <c r="L3170" s="17">
        <v>0.13338152464167399</v>
      </c>
      <c r="M3170" s="17"/>
      <c r="N3170" s="17">
        <v>0.19203350438019001</v>
      </c>
      <c r="O3170" s="17">
        <v>0.146284470271935</v>
      </c>
      <c r="P3170" s="17">
        <v>0.145850333195337</v>
      </c>
      <c r="Q3170" s="17">
        <v>0.176831261482921</v>
      </c>
      <c r="R3170" s="17"/>
      <c r="S3170" s="17">
        <v>0.14294569251054101</v>
      </c>
      <c r="T3170" s="17">
        <v>0.16962016298331101</v>
      </c>
      <c r="U3170" s="17">
        <v>0.17602521657148401</v>
      </c>
      <c r="V3170" s="17">
        <v>0.15195009716198399</v>
      </c>
      <c r="W3170" s="17">
        <v>0.15934145817520901</v>
      </c>
      <c r="X3170" s="17">
        <v>0.194926120376989</v>
      </c>
      <c r="Y3170" s="17">
        <v>0.186698710957445</v>
      </c>
      <c r="Z3170" s="17">
        <v>0.193292968907395</v>
      </c>
      <c r="AA3170" s="17">
        <v>0.16041465372545999</v>
      </c>
      <c r="AB3170" s="17">
        <v>0.141229917150891</v>
      </c>
      <c r="AC3170" s="17">
        <v>0.21331533287528001</v>
      </c>
      <c r="AD3170" s="17">
        <v>0.14586964872536301</v>
      </c>
      <c r="AE3170" s="17"/>
      <c r="AF3170" s="17">
        <v>0.13837871365676299</v>
      </c>
      <c r="AG3170" s="17">
        <v>0.18284663703881299</v>
      </c>
      <c r="AH3170" s="17">
        <v>0.16395194554456199</v>
      </c>
      <c r="AI3170" s="17"/>
      <c r="AJ3170" s="17">
        <v>0.141253569950226</v>
      </c>
      <c r="AK3170" s="17">
        <v>0.19449905102700199</v>
      </c>
      <c r="AL3170" s="17">
        <v>0.194183811974033</v>
      </c>
      <c r="AM3170" s="17">
        <v>0.19992862397279601</v>
      </c>
      <c r="AN3170" s="17">
        <v>0.18742337515965499</v>
      </c>
      <c r="AO3170" s="17"/>
      <c r="AP3170" s="17">
        <v>0.15342285157567001</v>
      </c>
      <c r="AQ3170" s="17">
        <v>0.191441933209341</v>
      </c>
      <c r="AR3170" s="17">
        <v>0.21113870609570601</v>
      </c>
      <c r="AS3170" s="17">
        <v>0.132963735532176</v>
      </c>
      <c r="AT3170" s="17">
        <v>0.15248935142036299</v>
      </c>
      <c r="AU3170" s="17"/>
      <c r="AV3170" s="17">
        <v>0.20217456741546699</v>
      </c>
      <c r="AW3170" s="17">
        <v>0.16805934687486801</v>
      </c>
      <c r="AX3170" s="17">
        <v>0.188006754735941</v>
      </c>
      <c r="AY3170" s="17">
        <v>0.12807465127373399</v>
      </c>
      <c r="AZ3170" s="17">
        <v>0.16347782134049399</v>
      </c>
      <c r="BA3170" s="17">
        <v>0.151324739124411</v>
      </c>
      <c r="BB3170" s="17"/>
      <c r="BC3170" s="17">
        <v>0.15218233576172899</v>
      </c>
      <c r="BD3170" s="17">
        <v>0.162791319687628</v>
      </c>
      <c r="BE3170" s="17">
        <v>0.20172090711259799</v>
      </c>
      <c r="BF3170" s="17">
        <v>0.14974058608393401</v>
      </c>
      <c r="BG3170" s="17">
        <v>0.243472205082959</v>
      </c>
    </row>
    <row r="3171" spans="2:59" x14ac:dyDescent="0.35">
      <c r="B3171" t="s">
        <v>690</v>
      </c>
      <c r="C3171" s="17">
        <v>0.205881593412472</v>
      </c>
      <c r="D3171" s="17">
        <v>0.21760651634336201</v>
      </c>
      <c r="E3171" s="17">
        <v>0.19606853471042701</v>
      </c>
      <c r="F3171" s="17"/>
      <c r="G3171" s="17">
        <v>0.22899451097463999</v>
      </c>
      <c r="H3171" s="17">
        <v>0.20861261445082299</v>
      </c>
      <c r="I3171" s="17">
        <v>0.22191789119600699</v>
      </c>
      <c r="J3171" s="17">
        <v>0.22106017918871099</v>
      </c>
      <c r="K3171" s="17">
        <v>0.20728685448109799</v>
      </c>
      <c r="L3171" s="17">
        <v>0.161957590615606</v>
      </c>
      <c r="M3171" s="17"/>
      <c r="N3171" s="17">
        <v>0.236125065489278</v>
      </c>
      <c r="O3171" s="17">
        <v>0.20381185620779099</v>
      </c>
      <c r="P3171" s="17">
        <v>0.19249128550661501</v>
      </c>
      <c r="Q3171" s="17">
        <v>0.187620973890047</v>
      </c>
      <c r="R3171" s="17"/>
      <c r="S3171" s="17">
        <v>0.216917815687272</v>
      </c>
      <c r="T3171" s="17">
        <v>0.17722450814379301</v>
      </c>
      <c r="U3171" s="17">
        <v>0.172084255650476</v>
      </c>
      <c r="V3171" s="17">
        <v>0.25152379042576301</v>
      </c>
      <c r="W3171" s="17">
        <v>0.242790915614958</v>
      </c>
      <c r="X3171" s="17">
        <v>0.21469671474282201</v>
      </c>
      <c r="Y3171" s="17">
        <v>0.19029004818404499</v>
      </c>
      <c r="Z3171" s="17">
        <v>0.13903196181753799</v>
      </c>
      <c r="AA3171" s="17">
        <v>0.16237535773153799</v>
      </c>
      <c r="AB3171" s="17">
        <v>0.264053222429602</v>
      </c>
      <c r="AC3171" s="17">
        <v>0.212590789316282</v>
      </c>
      <c r="AD3171" s="17">
        <v>0.22270595033523499</v>
      </c>
      <c r="AE3171" s="17"/>
      <c r="AF3171" s="17">
        <v>0.17648916011635199</v>
      </c>
      <c r="AG3171" s="17">
        <v>0.21508621335802999</v>
      </c>
      <c r="AH3171" s="17">
        <v>0.212870269836922</v>
      </c>
      <c r="AI3171" s="17"/>
      <c r="AJ3171" s="17">
        <v>0.200036715426961</v>
      </c>
      <c r="AK3171" s="17">
        <v>0.22315217475527599</v>
      </c>
      <c r="AL3171" s="17">
        <v>0.222068387454188</v>
      </c>
      <c r="AM3171" s="17">
        <v>9.4345009315229295E-2</v>
      </c>
      <c r="AN3171" s="17">
        <v>0.154773254984161</v>
      </c>
      <c r="AO3171" s="17"/>
      <c r="AP3171" s="17">
        <v>0.19085741112408999</v>
      </c>
      <c r="AQ3171" s="17">
        <v>0.24215845399191299</v>
      </c>
      <c r="AR3171" s="17">
        <v>0.23436655264776901</v>
      </c>
      <c r="AS3171" s="17">
        <v>0.17856450250104</v>
      </c>
      <c r="AT3171" s="17">
        <v>0.15823819119718099</v>
      </c>
      <c r="AU3171" s="17"/>
      <c r="AV3171" s="17">
        <v>0.24079082060110599</v>
      </c>
      <c r="AW3171" s="17">
        <v>0.19657485001750799</v>
      </c>
      <c r="AX3171" s="17">
        <v>0.23917617875458</v>
      </c>
      <c r="AY3171" s="17">
        <v>0.18096381409967999</v>
      </c>
      <c r="AZ3171" s="17">
        <v>0.16898630962664199</v>
      </c>
      <c r="BA3171" s="17">
        <v>0.168475325280911</v>
      </c>
      <c r="BB3171" s="17"/>
      <c r="BC3171" s="17">
        <v>0.20975900840649001</v>
      </c>
      <c r="BD3171" s="17">
        <v>0.227758518918243</v>
      </c>
      <c r="BE3171" s="17">
        <v>0.20650934431336601</v>
      </c>
      <c r="BF3171" s="17">
        <v>0.227804684460929</v>
      </c>
      <c r="BG3171" s="17">
        <v>0.195141479400395</v>
      </c>
    </row>
    <row r="3172" spans="2:59" x14ac:dyDescent="0.35">
      <c r="B3172" t="s">
        <v>689</v>
      </c>
      <c r="C3172" s="17">
        <v>0.193669120934332</v>
      </c>
      <c r="D3172" s="17">
        <v>0.196771280375967</v>
      </c>
      <c r="E3172" s="17">
        <v>0.18973687217853299</v>
      </c>
      <c r="F3172" s="17"/>
      <c r="G3172" s="17">
        <v>0.16968976998353499</v>
      </c>
      <c r="H3172" s="17">
        <v>0.23486770917272201</v>
      </c>
      <c r="I3172" s="17">
        <v>0.19424636516347399</v>
      </c>
      <c r="J3172" s="17">
        <v>0.18225081927054201</v>
      </c>
      <c r="K3172" s="17">
        <v>0.18740701700288401</v>
      </c>
      <c r="L3172" s="17">
        <v>0.189319389897491</v>
      </c>
      <c r="M3172" s="17"/>
      <c r="N3172" s="17">
        <v>0.21212801388407401</v>
      </c>
      <c r="O3172" s="17">
        <v>0.22213734339331301</v>
      </c>
      <c r="P3172" s="17">
        <v>0.195994074351723</v>
      </c>
      <c r="Q3172" s="17">
        <v>0.14252088909663599</v>
      </c>
      <c r="R3172" s="17"/>
      <c r="S3172" s="17">
        <v>0.22670316160808901</v>
      </c>
      <c r="T3172" s="17">
        <v>0.169710118769201</v>
      </c>
      <c r="U3172" s="17">
        <v>0.19101268469615701</v>
      </c>
      <c r="V3172" s="17">
        <v>0.22056639522466201</v>
      </c>
      <c r="W3172" s="17">
        <v>0.15414924608455</v>
      </c>
      <c r="X3172" s="17">
        <v>0.19508788293246401</v>
      </c>
      <c r="Y3172" s="17">
        <v>0.201313134258406</v>
      </c>
      <c r="Z3172" s="17">
        <v>0.19961466044758899</v>
      </c>
      <c r="AA3172" s="17">
        <v>0.16618920994780201</v>
      </c>
      <c r="AB3172" s="17">
        <v>0.17774982454791899</v>
      </c>
      <c r="AC3172" s="17">
        <v>0.19788855928400201</v>
      </c>
      <c r="AD3172" s="17">
        <v>0.27080211547855798</v>
      </c>
      <c r="AE3172" s="17"/>
      <c r="AF3172" s="17">
        <v>0.200053020976418</v>
      </c>
      <c r="AG3172" s="17">
        <v>0.19893555683987299</v>
      </c>
      <c r="AH3172" s="17">
        <v>0.185924274392961</v>
      </c>
      <c r="AI3172" s="17"/>
      <c r="AJ3172" s="17">
        <v>0.19503709861059601</v>
      </c>
      <c r="AK3172" s="17">
        <v>0.21374626422634099</v>
      </c>
      <c r="AL3172" s="17">
        <v>0.21255199790926799</v>
      </c>
      <c r="AM3172" s="17">
        <v>0.10996952380727</v>
      </c>
      <c r="AN3172" s="17">
        <v>0.165769711970112</v>
      </c>
      <c r="AO3172" s="17"/>
      <c r="AP3172" s="17">
        <v>0.191988385754954</v>
      </c>
      <c r="AQ3172" s="17">
        <v>0.190923742387345</v>
      </c>
      <c r="AR3172" s="17">
        <v>0.194273197484789</v>
      </c>
      <c r="AS3172" s="17">
        <v>0.210740555854003</v>
      </c>
      <c r="AT3172" s="17">
        <v>0.201107061480296</v>
      </c>
      <c r="AU3172" s="17"/>
      <c r="AV3172" s="17">
        <v>0.20888889560316801</v>
      </c>
      <c r="AW3172" s="17">
        <v>0.19624558870654199</v>
      </c>
      <c r="AX3172" s="17">
        <v>0.1821478438978</v>
      </c>
      <c r="AY3172" s="17">
        <v>0.19374693892046799</v>
      </c>
      <c r="AZ3172" s="17">
        <v>0.198091507497094</v>
      </c>
      <c r="BA3172" s="17">
        <v>0.165450269064744</v>
      </c>
      <c r="BB3172" s="17"/>
      <c r="BC3172" s="17">
        <v>0.16794524073728401</v>
      </c>
      <c r="BD3172" s="17">
        <v>0.145605496787169</v>
      </c>
      <c r="BE3172" s="17">
        <v>0.218771879859433</v>
      </c>
      <c r="BF3172" s="17">
        <v>0.23188732458351799</v>
      </c>
      <c r="BG3172" s="17">
        <v>0.18405486359873</v>
      </c>
    </row>
    <row r="3173" spans="2:59" x14ac:dyDescent="0.35">
      <c r="B3173" t="s">
        <v>806</v>
      </c>
      <c r="C3173" s="17">
        <v>0.26438082832571502</v>
      </c>
      <c r="D3173" s="17">
        <v>0.27997359220696899</v>
      </c>
      <c r="E3173" s="17">
        <v>0.24667062489459199</v>
      </c>
      <c r="F3173" s="17"/>
      <c r="G3173" s="17">
        <v>0.164581561277723</v>
      </c>
      <c r="H3173" s="17">
        <v>0.21458884699501701</v>
      </c>
      <c r="I3173" s="17">
        <v>0.21963066268009401</v>
      </c>
      <c r="J3173" s="17">
        <v>0.27665878292115198</v>
      </c>
      <c r="K3173" s="17">
        <v>0.32083715271329599</v>
      </c>
      <c r="L3173" s="17">
        <v>0.359876920062213</v>
      </c>
      <c r="M3173" s="17"/>
      <c r="N3173" s="17">
        <v>0.20609739371473099</v>
      </c>
      <c r="O3173" s="17">
        <v>0.25609502671545098</v>
      </c>
      <c r="P3173" s="17">
        <v>0.30940054845157999</v>
      </c>
      <c r="Q3173" s="17">
        <v>0.29676404966570702</v>
      </c>
      <c r="R3173" s="17"/>
      <c r="S3173" s="17">
        <v>0.21065257125707901</v>
      </c>
      <c r="T3173" s="17">
        <v>0.312025731595792</v>
      </c>
      <c r="U3173" s="17">
        <v>0.32532000413932899</v>
      </c>
      <c r="V3173" s="17">
        <v>0.21478992530982499</v>
      </c>
      <c r="W3173" s="17">
        <v>0.24233408557408101</v>
      </c>
      <c r="X3173" s="17">
        <v>0.23858136890225901</v>
      </c>
      <c r="Y3173" s="17">
        <v>0.28611777059758298</v>
      </c>
      <c r="Z3173" s="17">
        <v>0.29424616691010802</v>
      </c>
      <c r="AA3173" s="17">
        <v>0.29263031456595001</v>
      </c>
      <c r="AB3173" s="17">
        <v>0.28038100882643002</v>
      </c>
      <c r="AC3173" s="17">
        <v>0.248411889909642</v>
      </c>
      <c r="AD3173" s="17">
        <v>0.20195260149014499</v>
      </c>
      <c r="AE3173" s="17"/>
      <c r="AF3173" s="17">
        <v>0.33770310411625698</v>
      </c>
      <c r="AG3173" s="17">
        <v>0.24980859668709199</v>
      </c>
      <c r="AH3173" s="17">
        <v>0.20640448639026701</v>
      </c>
      <c r="AI3173" s="17"/>
      <c r="AJ3173" s="17">
        <v>0.30724609264153702</v>
      </c>
      <c r="AK3173" s="17">
        <v>0.21514734143588199</v>
      </c>
      <c r="AL3173" s="17">
        <v>0.23105622304736201</v>
      </c>
      <c r="AM3173" s="17">
        <v>0.44030578899894002</v>
      </c>
      <c r="AN3173" s="17">
        <v>0.26343930172467001</v>
      </c>
      <c r="AO3173" s="17"/>
      <c r="AP3173" s="17">
        <v>0.29022785169137899</v>
      </c>
      <c r="AQ3173" s="17">
        <v>0.2145860413638</v>
      </c>
      <c r="AR3173" s="17">
        <v>0.234942069653825</v>
      </c>
      <c r="AS3173" s="17">
        <v>0.35622343939989398</v>
      </c>
      <c r="AT3173" s="17">
        <v>0.28976058390991</v>
      </c>
      <c r="AU3173" s="17"/>
      <c r="AV3173" s="17">
        <v>0.190020398471589</v>
      </c>
      <c r="AW3173" s="17">
        <v>0.25762766815070398</v>
      </c>
      <c r="AX3173" s="17">
        <v>0.249285643513424</v>
      </c>
      <c r="AY3173" s="17">
        <v>0.38046604954941898</v>
      </c>
      <c r="AZ3173" s="17">
        <v>0.25608036565770897</v>
      </c>
      <c r="BA3173" s="17">
        <v>0.27265468275789401</v>
      </c>
      <c r="BB3173" s="17"/>
      <c r="BC3173" s="17">
        <v>0.29818101907422101</v>
      </c>
      <c r="BD3173" s="17">
        <v>0.28275088528014403</v>
      </c>
      <c r="BE3173" s="17">
        <v>0.21395716268715001</v>
      </c>
      <c r="BF3173" s="17">
        <v>0.21464183805383999</v>
      </c>
      <c r="BG3173" s="17">
        <v>0.20692148318183201</v>
      </c>
    </row>
    <row r="3174" spans="2:59" x14ac:dyDescent="0.35">
      <c r="B3174" t="s">
        <v>123</v>
      </c>
      <c r="C3174" s="17">
        <v>5.6620581503780597E-2</v>
      </c>
      <c r="D3174" s="17">
        <v>3.87070883629443E-2</v>
      </c>
      <c r="E3174" s="17">
        <v>7.4540733530342601E-2</v>
      </c>
      <c r="F3174" s="17"/>
      <c r="G3174" s="17">
        <v>5.3138788567318802E-2</v>
      </c>
      <c r="H3174" s="17">
        <v>4.7712780849919097E-2</v>
      </c>
      <c r="I3174" s="17">
        <v>6.6309663061488097E-2</v>
      </c>
      <c r="J3174" s="17">
        <v>5.7639991334594597E-2</v>
      </c>
      <c r="K3174" s="17">
        <v>5.4970958366537898E-2</v>
      </c>
      <c r="L3174" s="17">
        <v>5.8579623340053101E-2</v>
      </c>
      <c r="M3174" s="17"/>
      <c r="N3174" s="17">
        <v>2.7491890896201E-2</v>
      </c>
      <c r="O3174" s="17">
        <v>5.8122698670661103E-2</v>
      </c>
      <c r="P3174" s="17">
        <v>6.9507967659577702E-2</v>
      </c>
      <c r="Q3174" s="17">
        <v>7.5233978982251995E-2</v>
      </c>
      <c r="R3174" s="17"/>
      <c r="S3174" s="17">
        <v>5.3281935493062399E-2</v>
      </c>
      <c r="T3174" s="17">
        <v>6.9017788601465097E-2</v>
      </c>
      <c r="U3174" s="17">
        <v>4.9213836384523098E-2</v>
      </c>
      <c r="V3174" s="17">
        <v>5.3761004325187101E-2</v>
      </c>
      <c r="W3174" s="17">
        <v>5.71604611981682E-2</v>
      </c>
      <c r="X3174" s="17">
        <v>5.0359684423513199E-2</v>
      </c>
      <c r="Y3174" s="17">
        <v>4.3949050270164901E-2</v>
      </c>
      <c r="Z3174" s="17">
        <v>8.9759391234171704E-2</v>
      </c>
      <c r="AA3174" s="17">
        <v>7.2913596469282194E-2</v>
      </c>
      <c r="AB3174" s="17">
        <v>4.8700767234694797E-2</v>
      </c>
      <c r="AC3174" s="17">
        <v>1.6990060371899599E-2</v>
      </c>
      <c r="AD3174" s="17">
        <v>8.4913452672837397E-2</v>
      </c>
      <c r="AE3174" s="17"/>
      <c r="AF3174" s="17">
        <v>5.0198306903159497E-2</v>
      </c>
      <c r="AG3174" s="17">
        <v>4.4142487892852703E-2</v>
      </c>
      <c r="AH3174" s="17">
        <v>0.111592647992705</v>
      </c>
      <c r="AI3174" s="17"/>
      <c r="AJ3174" s="17">
        <v>5.4450487467414502E-2</v>
      </c>
      <c r="AK3174" s="17">
        <v>3.7427548397043903E-2</v>
      </c>
      <c r="AL3174" s="17">
        <v>4.8268860299612297E-2</v>
      </c>
      <c r="AM3174" s="17">
        <v>3.0618309571187299E-2</v>
      </c>
      <c r="AN3174" s="17">
        <v>9.7728287242820094E-2</v>
      </c>
      <c r="AO3174" s="17"/>
      <c r="AP3174" s="17">
        <v>6.1277139571918597E-2</v>
      </c>
      <c r="AQ3174" s="17">
        <v>4.5157308937301799E-2</v>
      </c>
      <c r="AR3174" s="17">
        <v>3.23693962046471E-2</v>
      </c>
      <c r="AS3174" s="17">
        <v>4.2914993119739002E-2</v>
      </c>
      <c r="AT3174" s="17">
        <v>7.5698793350227597E-2</v>
      </c>
      <c r="AU3174" s="17"/>
      <c r="AV3174" s="17">
        <v>3.7457404426036102E-2</v>
      </c>
      <c r="AW3174" s="17">
        <v>5.07042293914301E-2</v>
      </c>
      <c r="AX3174" s="17">
        <v>2.0375511393017399E-2</v>
      </c>
      <c r="AY3174" s="17">
        <v>4.5402953685047098E-2</v>
      </c>
      <c r="AZ3174" s="17">
        <v>7.4166102154981095E-2</v>
      </c>
      <c r="BA3174" s="17">
        <v>0.146023668452403</v>
      </c>
      <c r="BB3174" s="17"/>
      <c r="BC3174" s="17">
        <v>7.1987658993514198E-2</v>
      </c>
      <c r="BD3174" s="17">
        <v>5.3286840563836799E-2</v>
      </c>
      <c r="BE3174" s="17">
        <v>4.7418213844758403E-2</v>
      </c>
      <c r="BF3174" s="17">
        <v>3.6817705844294502E-2</v>
      </c>
      <c r="BG3174" s="17">
        <v>5.8528360235874301E-2</v>
      </c>
    </row>
    <row r="3175" spans="2:59" x14ac:dyDescent="0.35">
      <c r="C3175" s="17"/>
      <c r="D3175" s="17"/>
      <c r="E3175" s="17"/>
      <c r="F3175" s="17"/>
      <c r="G3175" s="17"/>
      <c r="H3175" s="17"/>
      <c r="I3175" s="17"/>
      <c r="J3175" s="17"/>
      <c r="K3175" s="17"/>
      <c r="L3175" s="17"/>
      <c r="M3175" s="17"/>
      <c r="N3175" s="17"/>
      <c r="O3175" s="17"/>
      <c r="P3175" s="17"/>
      <c r="Q3175" s="17"/>
      <c r="R3175" s="17"/>
      <c r="S3175" s="17"/>
      <c r="T3175" s="17"/>
      <c r="U3175" s="17"/>
      <c r="V3175" s="17"/>
      <c r="W3175" s="17"/>
      <c r="X3175" s="17"/>
      <c r="Y3175" s="17"/>
      <c r="Z3175" s="17"/>
      <c r="AA3175" s="17"/>
      <c r="AB3175" s="17"/>
      <c r="AC3175" s="17"/>
      <c r="AD3175" s="17"/>
      <c r="AE3175" s="17"/>
      <c r="AF3175" s="17"/>
      <c r="AG3175" s="17"/>
      <c r="AH3175" s="17"/>
      <c r="AI3175" s="17"/>
      <c r="AJ3175" s="17"/>
      <c r="AK3175" s="17"/>
      <c r="AL3175" s="17"/>
      <c r="AM3175" s="17"/>
      <c r="AN3175" s="17"/>
      <c r="AO3175" s="17"/>
      <c r="AP3175" s="17"/>
      <c r="AQ3175" s="17"/>
      <c r="AR3175" s="17"/>
      <c r="AS3175" s="17"/>
      <c r="AT3175" s="17"/>
      <c r="AU3175" s="17"/>
      <c r="AV3175" s="17"/>
      <c r="AW3175" s="17"/>
      <c r="AX3175" s="17"/>
      <c r="AY3175" s="17"/>
      <c r="AZ3175" s="17"/>
      <c r="BA3175" s="17"/>
      <c r="BB3175" s="17"/>
      <c r="BC3175" s="17"/>
      <c r="BD3175" s="17"/>
      <c r="BE3175" s="17"/>
      <c r="BF3175" s="17"/>
      <c r="BG3175" s="17"/>
    </row>
    <row r="3176" spans="2:59" x14ac:dyDescent="0.35">
      <c r="B3176" s="6" t="s">
        <v>854</v>
      </c>
      <c r="C3176" s="17"/>
      <c r="D3176" s="17"/>
      <c r="E3176" s="17"/>
      <c r="F3176" s="17"/>
      <c r="G3176" s="17"/>
      <c r="H3176" s="17"/>
      <c r="I3176" s="17"/>
      <c r="J3176" s="17"/>
      <c r="K3176" s="17"/>
      <c r="L3176" s="17"/>
      <c r="M3176" s="17"/>
      <c r="N3176" s="17"/>
      <c r="O3176" s="17"/>
      <c r="P3176" s="17"/>
      <c r="Q3176" s="17"/>
      <c r="R3176" s="17"/>
      <c r="S3176" s="17"/>
      <c r="T3176" s="17"/>
      <c r="U3176" s="17"/>
      <c r="V3176" s="17"/>
      <c r="W3176" s="17"/>
      <c r="X3176" s="17"/>
      <c r="Y3176" s="17"/>
      <c r="Z3176" s="17"/>
      <c r="AA3176" s="17"/>
      <c r="AB3176" s="17"/>
      <c r="AC3176" s="17"/>
      <c r="AD3176" s="17"/>
      <c r="AE3176" s="17"/>
      <c r="AF3176" s="17"/>
      <c r="AG3176" s="17"/>
      <c r="AH3176" s="17"/>
      <c r="AI3176" s="17"/>
      <c r="AJ3176" s="17"/>
      <c r="AK3176" s="17"/>
      <c r="AL3176" s="17"/>
      <c r="AM3176" s="17"/>
      <c r="AN3176" s="17"/>
      <c r="AO3176" s="17"/>
      <c r="AP3176" s="17"/>
      <c r="AQ3176" s="17"/>
      <c r="AR3176" s="17"/>
      <c r="AS3176" s="17"/>
      <c r="AT3176" s="17"/>
      <c r="AU3176" s="17"/>
      <c r="AV3176" s="17"/>
      <c r="AW3176" s="17"/>
      <c r="AX3176" s="17"/>
      <c r="AY3176" s="17"/>
      <c r="AZ3176" s="17"/>
      <c r="BA3176" s="17"/>
      <c r="BB3176" s="17"/>
      <c r="BC3176" s="17"/>
      <c r="BD3176" s="17"/>
      <c r="BE3176" s="17"/>
      <c r="BF3176" s="17"/>
      <c r="BG3176" s="17"/>
    </row>
    <row r="3177" spans="2:59" x14ac:dyDescent="0.35">
      <c r="B3177" s="24" t="s">
        <v>79</v>
      </c>
      <c r="C3177" s="17"/>
      <c r="D3177" s="17"/>
      <c r="E3177" s="17"/>
      <c r="F3177" s="17"/>
      <c r="G3177" s="17"/>
      <c r="H3177" s="17"/>
      <c r="I3177" s="17"/>
      <c r="J3177" s="17"/>
      <c r="K3177" s="17"/>
      <c r="L3177" s="17"/>
      <c r="M3177" s="17"/>
      <c r="N3177" s="17"/>
      <c r="O3177" s="17"/>
      <c r="P3177" s="17"/>
      <c r="Q3177" s="17"/>
      <c r="R3177" s="17"/>
      <c r="S3177" s="17"/>
      <c r="T3177" s="17"/>
      <c r="U3177" s="17"/>
      <c r="V3177" s="17"/>
      <c r="W3177" s="17"/>
      <c r="X3177" s="17"/>
      <c r="Y3177" s="17"/>
      <c r="Z3177" s="17"/>
      <c r="AA3177" s="17"/>
      <c r="AB3177" s="17"/>
      <c r="AC3177" s="17"/>
      <c r="AD3177" s="17"/>
      <c r="AE3177" s="17"/>
      <c r="AF3177" s="17"/>
      <c r="AG3177" s="17"/>
      <c r="AH3177" s="17"/>
      <c r="AI3177" s="17"/>
      <c r="AJ3177" s="17"/>
      <c r="AK3177" s="17"/>
      <c r="AL3177" s="17"/>
      <c r="AM3177" s="17"/>
      <c r="AN3177" s="17"/>
      <c r="AO3177" s="17"/>
      <c r="AP3177" s="17"/>
      <c r="AQ3177" s="17"/>
      <c r="AR3177" s="17"/>
      <c r="AS3177" s="17"/>
      <c r="AT3177" s="17"/>
      <c r="AU3177" s="17"/>
      <c r="AV3177" s="17"/>
      <c r="AW3177" s="17"/>
      <c r="AX3177" s="17"/>
      <c r="AY3177" s="17"/>
      <c r="AZ3177" s="17"/>
      <c r="BA3177" s="17"/>
      <c r="BB3177" s="17"/>
      <c r="BC3177" s="17"/>
      <c r="BD3177" s="17"/>
      <c r="BE3177" s="17"/>
      <c r="BF3177" s="17"/>
      <c r="BG3177" s="17"/>
    </row>
    <row r="3178" spans="2:59" x14ac:dyDescent="0.35">
      <c r="B3178" t="s">
        <v>805</v>
      </c>
      <c r="C3178" s="17">
        <v>6.7689254487952405E-2</v>
      </c>
      <c r="D3178" s="17">
        <v>8.1852705499666598E-2</v>
      </c>
      <c r="E3178" s="17">
        <v>5.3553119604435998E-2</v>
      </c>
      <c r="F3178" s="17"/>
      <c r="G3178" s="17">
        <v>2.85148163384717E-2</v>
      </c>
      <c r="H3178" s="17">
        <v>4.62977266300632E-2</v>
      </c>
      <c r="I3178" s="17">
        <v>6.9732245551814398E-2</v>
      </c>
      <c r="J3178" s="17">
        <v>8.7666097349682504E-2</v>
      </c>
      <c r="K3178" s="17">
        <v>8.2040864890819298E-2</v>
      </c>
      <c r="L3178" s="17">
        <v>8.3727237680541106E-2</v>
      </c>
      <c r="M3178" s="17"/>
      <c r="N3178" s="17">
        <v>5.4711260683765202E-2</v>
      </c>
      <c r="O3178" s="17">
        <v>6.4536621298535699E-2</v>
      </c>
      <c r="P3178" s="17">
        <v>7.6830514563979699E-2</v>
      </c>
      <c r="Q3178" s="17">
        <v>7.70533739726805E-2</v>
      </c>
      <c r="R3178" s="17"/>
      <c r="S3178" s="17">
        <v>4.8853163820908298E-2</v>
      </c>
      <c r="T3178" s="17">
        <v>7.4582535944396497E-2</v>
      </c>
      <c r="U3178" s="17">
        <v>5.01055509123043E-2</v>
      </c>
      <c r="V3178" s="17">
        <v>5.89755710865928E-2</v>
      </c>
      <c r="W3178" s="17">
        <v>4.9897184569283E-2</v>
      </c>
      <c r="X3178" s="17">
        <v>7.5632328850749095E-2</v>
      </c>
      <c r="Y3178" s="17">
        <v>0.11438225311575401</v>
      </c>
      <c r="Z3178" s="17">
        <v>0.118599921502005</v>
      </c>
      <c r="AA3178" s="17">
        <v>4.0514468682548099E-2</v>
      </c>
      <c r="AB3178" s="17">
        <v>7.8023208140037895E-2</v>
      </c>
      <c r="AC3178" s="17">
        <v>9.5044828474724993E-2</v>
      </c>
      <c r="AD3178" s="17">
        <v>4.7324410905455201E-2</v>
      </c>
      <c r="AE3178" s="17"/>
      <c r="AF3178" s="17">
        <v>0.107633442699273</v>
      </c>
      <c r="AG3178" s="17">
        <v>4.1622481085104003E-2</v>
      </c>
      <c r="AH3178" s="17">
        <v>7.1088362200691105E-2</v>
      </c>
      <c r="AI3178" s="17"/>
      <c r="AJ3178" s="17">
        <v>9.1107219579214194E-2</v>
      </c>
      <c r="AK3178" s="17">
        <v>2.7512082675251501E-2</v>
      </c>
      <c r="AL3178" s="17">
        <v>3.9279538503505997E-2</v>
      </c>
      <c r="AM3178" s="17">
        <v>0.24296122733355199</v>
      </c>
      <c r="AN3178" s="17">
        <v>8.2245500833746502E-2</v>
      </c>
      <c r="AO3178" s="17"/>
      <c r="AP3178" s="17">
        <v>8.2766514895142404E-2</v>
      </c>
      <c r="AQ3178" s="17">
        <v>2.60133270515127E-2</v>
      </c>
      <c r="AR3178" s="17">
        <v>3.9310945124550301E-2</v>
      </c>
      <c r="AS3178" s="17">
        <v>0.17458451995570701</v>
      </c>
      <c r="AT3178" s="17">
        <v>2.33249590721251E-2</v>
      </c>
      <c r="AU3178" s="17"/>
      <c r="AV3178" s="17">
        <v>1.6852885074926799E-2</v>
      </c>
      <c r="AW3178" s="17">
        <v>7.9202572574612995E-2</v>
      </c>
      <c r="AX3178" s="17">
        <v>2.6369729798998501E-2</v>
      </c>
      <c r="AY3178" s="17">
        <v>0.18910425194118499</v>
      </c>
      <c r="AZ3178" s="17">
        <v>1.35584802465691E-2</v>
      </c>
      <c r="BA3178" s="17">
        <v>4.5240253201406101E-2</v>
      </c>
      <c r="BB3178" s="17"/>
      <c r="BC3178" s="17">
        <v>5.8846108682626998E-2</v>
      </c>
      <c r="BD3178" s="17">
        <v>8.6420496139519298E-2</v>
      </c>
      <c r="BE3178" s="17">
        <v>5.7633985592828903E-2</v>
      </c>
      <c r="BF3178" s="17">
        <v>3.1514388365222003E-2</v>
      </c>
      <c r="BG3178" s="17">
        <v>6.0419645061887801E-2</v>
      </c>
    </row>
    <row r="3179" spans="2:59" x14ac:dyDescent="0.35">
      <c r="B3179" t="s">
        <v>598</v>
      </c>
      <c r="C3179" s="17">
        <v>5.0892322699567401E-2</v>
      </c>
      <c r="D3179" s="17">
        <v>4.8634711460263699E-2</v>
      </c>
      <c r="E3179" s="17">
        <v>5.34959065746895E-2</v>
      </c>
      <c r="F3179" s="17"/>
      <c r="G3179" s="17">
        <v>4.58002722215105E-2</v>
      </c>
      <c r="H3179" s="17">
        <v>4.2232141541351499E-2</v>
      </c>
      <c r="I3179" s="17">
        <v>5.1824092264065799E-2</v>
      </c>
      <c r="J3179" s="17">
        <v>6.1866798540897501E-2</v>
      </c>
      <c r="K3179" s="17">
        <v>4.7816651942086501E-2</v>
      </c>
      <c r="L3179" s="17">
        <v>5.3739710240655797E-2</v>
      </c>
      <c r="M3179" s="17"/>
      <c r="N3179" s="17">
        <v>3.9042196863288803E-2</v>
      </c>
      <c r="O3179" s="17">
        <v>7.3029583340073201E-2</v>
      </c>
      <c r="P3179" s="17">
        <v>6.0078939283878002E-2</v>
      </c>
      <c r="Q3179" s="17">
        <v>3.2672419480308697E-2</v>
      </c>
      <c r="R3179" s="17"/>
      <c r="S3179" s="17">
        <v>4.0707036912525599E-2</v>
      </c>
      <c r="T3179" s="17">
        <v>4.7685015952055501E-2</v>
      </c>
      <c r="U3179" s="17">
        <v>3.63318200731566E-2</v>
      </c>
      <c r="V3179" s="17">
        <v>9.1236755042144194E-2</v>
      </c>
      <c r="W3179" s="17">
        <v>3.0981285383874901E-2</v>
      </c>
      <c r="X3179" s="17">
        <v>4.3134821851686198E-2</v>
      </c>
      <c r="Y3179" s="17">
        <v>5.27886746234177E-2</v>
      </c>
      <c r="Z3179" s="17">
        <v>5.9022001720165598E-2</v>
      </c>
      <c r="AA3179" s="17">
        <v>5.6787462638292298E-2</v>
      </c>
      <c r="AB3179" s="17">
        <v>5.0671267282322602E-2</v>
      </c>
      <c r="AC3179" s="17">
        <v>6.24759568356009E-2</v>
      </c>
      <c r="AD3179" s="17">
        <v>4.3819894610227998E-2</v>
      </c>
      <c r="AE3179" s="17"/>
      <c r="AF3179" s="17">
        <v>6.6793888679480704E-2</v>
      </c>
      <c r="AG3179" s="17">
        <v>3.2576054322339301E-2</v>
      </c>
      <c r="AH3179" s="17">
        <v>5.23803593931269E-2</v>
      </c>
      <c r="AI3179" s="17"/>
      <c r="AJ3179" s="17">
        <v>7.2109390878447394E-2</v>
      </c>
      <c r="AK3179" s="17">
        <v>3.34670721530861E-2</v>
      </c>
      <c r="AL3179" s="17">
        <v>2.0357209385334502E-2</v>
      </c>
      <c r="AM3179" s="17">
        <v>0.12588666397395301</v>
      </c>
      <c r="AN3179" s="17">
        <v>5.5827766475663697E-2</v>
      </c>
      <c r="AO3179" s="17"/>
      <c r="AP3179" s="17">
        <v>6.4745939669263106E-2</v>
      </c>
      <c r="AQ3179" s="17">
        <v>3.34877764007636E-2</v>
      </c>
      <c r="AR3179" s="17">
        <v>2.2689327941188199E-2</v>
      </c>
      <c r="AS3179" s="17">
        <v>9.6870751598490706E-2</v>
      </c>
      <c r="AT3179" s="17">
        <v>5.0484594824266697E-2</v>
      </c>
      <c r="AU3179" s="17"/>
      <c r="AV3179" s="17">
        <v>3.2983047837119001E-2</v>
      </c>
      <c r="AW3179" s="17">
        <v>6.7895100633484695E-2</v>
      </c>
      <c r="AX3179" s="17">
        <v>2.8732066675849901E-2</v>
      </c>
      <c r="AY3179" s="17">
        <v>7.3725166468185693E-2</v>
      </c>
      <c r="AZ3179" s="17">
        <v>5.2186964973387602E-2</v>
      </c>
      <c r="BA3179" s="17">
        <v>4.78331190383064E-2</v>
      </c>
      <c r="BB3179" s="17"/>
      <c r="BC3179" s="17">
        <v>5.0058776889517903E-2</v>
      </c>
      <c r="BD3179" s="17">
        <v>5.1242976642279198E-2</v>
      </c>
      <c r="BE3179" s="17">
        <v>5.7926173960948603E-2</v>
      </c>
      <c r="BF3179" s="17">
        <v>2.82858605477024E-2</v>
      </c>
      <c r="BG3179" s="17">
        <v>3.08874457766956E-2</v>
      </c>
    </row>
    <row r="3180" spans="2:59" x14ac:dyDescent="0.35">
      <c r="B3180" t="s">
        <v>692</v>
      </c>
      <c r="C3180" s="17">
        <v>8.3120946655504804E-2</v>
      </c>
      <c r="D3180" s="17">
        <v>8.8507596042495404E-2</v>
      </c>
      <c r="E3180" s="17">
        <v>7.8522212975852296E-2</v>
      </c>
      <c r="F3180" s="17"/>
      <c r="G3180" s="17">
        <v>7.52989628666237E-2</v>
      </c>
      <c r="H3180" s="17">
        <v>6.7918929376422701E-2</v>
      </c>
      <c r="I3180" s="17">
        <v>7.7740196406060405E-2</v>
      </c>
      <c r="J3180" s="17">
        <v>8.1996074010729503E-2</v>
      </c>
      <c r="K3180" s="17">
        <v>0.105086444897057</v>
      </c>
      <c r="L3180" s="17">
        <v>9.1171362825904906E-2</v>
      </c>
      <c r="M3180" s="17"/>
      <c r="N3180" s="17">
        <v>7.9400692269649104E-2</v>
      </c>
      <c r="O3180" s="17">
        <v>5.9873197470589501E-2</v>
      </c>
      <c r="P3180" s="17">
        <v>9.9933202981132396E-2</v>
      </c>
      <c r="Q3180" s="17">
        <v>9.6693619322647195E-2</v>
      </c>
      <c r="R3180" s="17"/>
      <c r="S3180" s="17">
        <v>9.4737472913532905E-2</v>
      </c>
      <c r="T3180" s="17">
        <v>9.5239558063679799E-2</v>
      </c>
      <c r="U3180" s="17">
        <v>8.1288259135944702E-2</v>
      </c>
      <c r="V3180" s="17">
        <v>7.2156180077471793E-2</v>
      </c>
      <c r="W3180" s="17">
        <v>7.6487003986771093E-2</v>
      </c>
      <c r="X3180" s="17">
        <v>7.7602933503459801E-2</v>
      </c>
      <c r="Y3180" s="17">
        <v>7.5262593206022604E-2</v>
      </c>
      <c r="Z3180" s="17">
        <v>0.135667177421988</v>
      </c>
      <c r="AA3180" s="17">
        <v>5.53866180071634E-2</v>
      </c>
      <c r="AB3180" s="17">
        <v>7.3250476029964304E-2</v>
      </c>
      <c r="AC3180" s="17">
        <v>6.9571885304780201E-2</v>
      </c>
      <c r="AD3180" s="17">
        <v>0.15177128955668401</v>
      </c>
      <c r="AE3180" s="17"/>
      <c r="AF3180" s="17">
        <v>0.112434708615702</v>
      </c>
      <c r="AG3180" s="17">
        <v>5.9400400542671303E-2</v>
      </c>
      <c r="AH3180" s="17">
        <v>8.3236701950856806E-2</v>
      </c>
      <c r="AI3180" s="17"/>
      <c r="AJ3180" s="17">
        <v>9.9733410641534501E-2</v>
      </c>
      <c r="AK3180" s="17">
        <v>6.9548810663149593E-2</v>
      </c>
      <c r="AL3180" s="17">
        <v>8.6079451275599794E-2</v>
      </c>
      <c r="AM3180" s="17">
        <v>9.3065316340157606E-2</v>
      </c>
      <c r="AN3180" s="17">
        <v>8.0559711628139602E-2</v>
      </c>
      <c r="AO3180" s="17"/>
      <c r="AP3180" s="17">
        <v>0.103803292885745</v>
      </c>
      <c r="AQ3180" s="17">
        <v>7.4783455759458203E-2</v>
      </c>
      <c r="AR3180" s="17">
        <v>5.3433213151016699E-2</v>
      </c>
      <c r="AS3180" s="17">
        <v>0.119270948065603</v>
      </c>
      <c r="AT3180" s="17">
        <v>2.7621021840685999E-2</v>
      </c>
      <c r="AU3180" s="17"/>
      <c r="AV3180" s="17">
        <v>6.2776584891519494E-2</v>
      </c>
      <c r="AW3180" s="17">
        <v>0.103122027578377</v>
      </c>
      <c r="AX3180" s="17">
        <v>5.4757593147375501E-2</v>
      </c>
      <c r="AY3180" s="17">
        <v>0.125857013145485</v>
      </c>
      <c r="AZ3180" s="17">
        <v>4.25159679870886E-2</v>
      </c>
      <c r="BA3180" s="17">
        <v>7.1610080303025195E-2</v>
      </c>
      <c r="BB3180" s="17"/>
      <c r="BC3180" s="17">
        <v>8.0791678307187406E-2</v>
      </c>
      <c r="BD3180" s="17">
        <v>9.0177935975364706E-2</v>
      </c>
      <c r="BE3180" s="17">
        <v>8.1093766346887697E-2</v>
      </c>
      <c r="BF3180" s="17">
        <v>8.69415044293705E-2</v>
      </c>
      <c r="BG3180" s="17">
        <v>5.5499538398983701E-2</v>
      </c>
    </row>
    <row r="3181" spans="2:59" x14ac:dyDescent="0.35">
      <c r="B3181" t="s">
        <v>691</v>
      </c>
      <c r="C3181" s="17">
        <v>0.16838077918313399</v>
      </c>
      <c r="D3181" s="17">
        <v>0.165756021159773</v>
      </c>
      <c r="E3181" s="17">
        <v>0.171143324465274</v>
      </c>
      <c r="F3181" s="17"/>
      <c r="G3181" s="17">
        <v>0.17376377817789301</v>
      </c>
      <c r="H3181" s="17">
        <v>0.12930326078694401</v>
      </c>
      <c r="I3181" s="17">
        <v>0.18849148857047399</v>
      </c>
      <c r="J3181" s="17">
        <v>0.18457375313909</v>
      </c>
      <c r="K3181" s="17">
        <v>0.162622472844343</v>
      </c>
      <c r="L3181" s="17">
        <v>0.17086579610022501</v>
      </c>
      <c r="M3181" s="17"/>
      <c r="N3181" s="17">
        <v>0.157705713094028</v>
      </c>
      <c r="O3181" s="17">
        <v>0.161717622736398</v>
      </c>
      <c r="P3181" s="17">
        <v>0.180480280453751</v>
      </c>
      <c r="Q3181" s="17">
        <v>0.17651421429150199</v>
      </c>
      <c r="R3181" s="17"/>
      <c r="S3181" s="17">
        <v>0.14946655597872599</v>
      </c>
      <c r="T3181" s="17">
        <v>0.16448746833164199</v>
      </c>
      <c r="U3181" s="17">
        <v>0.169181462803737</v>
      </c>
      <c r="V3181" s="17">
        <v>0.135145370744574</v>
      </c>
      <c r="W3181" s="17">
        <v>0.180033971257201</v>
      </c>
      <c r="X3181" s="17">
        <v>0.164192422495749</v>
      </c>
      <c r="Y3181" s="17">
        <v>0.186534631041511</v>
      </c>
      <c r="Z3181" s="17">
        <v>0.167743609259764</v>
      </c>
      <c r="AA3181" s="17">
        <v>0.205734203581148</v>
      </c>
      <c r="AB3181" s="17">
        <v>0.17044883872007099</v>
      </c>
      <c r="AC3181" s="17">
        <v>0.17437727960336499</v>
      </c>
      <c r="AD3181" s="17">
        <v>0.155829686152891</v>
      </c>
      <c r="AE3181" s="17"/>
      <c r="AF3181" s="17">
        <v>0.18980170228128601</v>
      </c>
      <c r="AG3181" s="17">
        <v>0.15360258207027599</v>
      </c>
      <c r="AH3181" s="17">
        <v>0.18303427705346201</v>
      </c>
      <c r="AI3181" s="17"/>
      <c r="AJ3181" s="17">
        <v>0.16955916900950599</v>
      </c>
      <c r="AK3181" s="17">
        <v>0.16326096069048701</v>
      </c>
      <c r="AL3181" s="17">
        <v>0.129889732103627</v>
      </c>
      <c r="AM3181" s="17">
        <v>0.18189602710616301</v>
      </c>
      <c r="AN3181" s="17">
        <v>0.183159122078982</v>
      </c>
      <c r="AO3181" s="17"/>
      <c r="AP3181" s="17">
        <v>0.18952807928527199</v>
      </c>
      <c r="AQ3181" s="17">
        <v>0.15389082085615399</v>
      </c>
      <c r="AR3181" s="17">
        <v>0.17396166619216299</v>
      </c>
      <c r="AS3181" s="17">
        <v>0.172221838912923</v>
      </c>
      <c r="AT3181" s="17">
        <v>0.12776371741623199</v>
      </c>
      <c r="AU3181" s="17"/>
      <c r="AV3181" s="17">
        <v>0.150429213731857</v>
      </c>
      <c r="AW3181" s="17">
        <v>0.17024776739626599</v>
      </c>
      <c r="AX3181" s="17">
        <v>0.170061148019542</v>
      </c>
      <c r="AY3181" s="17">
        <v>0.16966389467363099</v>
      </c>
      <c r="AZ3181" s="17">
        <v>0.130007254321898</v>
      </c>
      <c r="BA3181" s="17">
        <v>0.20644885487343401</v>
      </c>
      <c r="BB3181" s="17"/>
      <c r="BC3181" s="17">
        <v>0.18172389169637401</v>
      </c>
      <c r="BD3181" s="17">
        <v>0.18163047546383501</v>
      </c>
      <c r="BE3181" s="17">
        <v>0.13779832385878499</v>
      </c>
      <c r="BF3181" s="17">
        <v>0.13040022022125999</v>
      </c>
      <c r="BG3181" s="17">
        <v>0.12724411763406199</v>
      </c>
    </row>
    <row r="3182" spans="2:59" x14ac:dyDescent="0.35">
      <c r="B3182" t="s">
        <v>690</v>
      </c>
      <c r="C3182" s="17">
        <v>0.20603172520463001</v>
      </c>
      <c r="D3182" s="17">
        <v>0.21114782673763999</v>
      </c>
      <c r="E3182" s="17">
        <v>0.202666364724573</v>
      </c>
      <c r="F3182" s="17"/>
      <c r="G3182" s="17">
        <v>0.265298563952588</v>
      </c>
      <c r="H3182" s="17">
        <v>0.24192918720985301</v>
      </c>
      <c r="I3182" s="17">
        <v>0.19418216556031001</v>
      </c>
      <c r="J3182" s="17">
        <v>0.19980870315487301</v>
      </c>
      <c r="K3182" s="17">
        <v>0.155756004256944</v>
      </c>
      <c r="L3182" s="17">
        <v>0.18580128422040401</v>
      </c>
      <c r="M3182" s="17"/>
      <c r="N3182" s="17">
        <v>0.23968625106763899</v>
      </c>
      <c r="O3182" s="17">
        <v>0.21973716015429401</v>
      </c>
      <c r="P3182" s="17">
        <v>0.184719610952438</v>
      </c>
      <c r="Q3182" s="17">
        <v>0.17465456959478501</v>
      </c>
      <c r="R3182" s="17"/>
      <c r="S3182" s="17">
        <v>0.23741451305854899</v>
      </c>
      <c r="T3182" s="17">
        <v>0.21353962869075299</v>
      </c>
      <c r="U3182" s="17">
        <v>0.18291138411886901</v>
      </c>
      <c r="V3182" s="17">
        <v>0.21370532163037301</v>
      </c>
      <c r="W3182" s="17">
        <v>0.245959619660791</v>
      </c>
      <c r="X3182" s="17">
        <v>0.24722556604441301</v>
      </c>
      <c r="Y3182" s="17">
        <v>0.17494448775077201</v>
      </c>
      <c r="Z3182" s="17">
        <v>0.18285006629477801</v>
      </c>
      <c r="AA3182" s="17">
        <v>0.21199055711943501</v>
      </c>
      <c r="AB3182" s="17">
        <v>0.176070375067434</v>
      </c>
      <c r="AC3182" s="17">
        <v>0.12705947016652999</v>
      </c>
      <c r="AD3182" s="17">
        <v>0.162323521332536</v>
      </c>
      <c r="AE3182" s="17"/>
      <c r="AF3182" s="17">
        <v>0.17585436222425799</v>
      </c>
      <c r="AG3182" s="17">
        <v>0.21772390928570801</v>
      </c>
      <c r="AH3182" s="17">
        <v>0.215298765892009</v>
      </c>
      <c r="AI3182" s="17"/>
      <c r="AJ3182" s="17">
        <v>0.19004992038694599</v>
      </c>
      <c r="AK3182" s="17">
        <v>0.23651496242143899</v>
      </c>
      <c r="AL3182" s="17">
        <v>0.25376778527747501</v>
      </c>
      <c r="AM3182" s="17">
        <v>0.177099902024352</v>
      </c>
      <c r="AN3182" s="17">
        <v>0.20214619905089401</v>
      </c>
      <c r="AO3182" s="17"/>
      <c r="AP3182" s="17">
        <v>0.20472883642678399</v>
      </c>
      <c r="AQ3182" s="17">
        <v>0.23047792032450101</v>
      </c>
      <c r="AR3182" s="17">
        <v>0.25538089262897801</v>
      </c>
      <c r="AS3182" s="17">
        <v>0.192315319768843</v>
      </c>
      <c r="AT3182" s="17">
        <v>0.129958680321065</v>
      </c>
      <c r="AU3182" s="17"/>
      <c r="AV3182" s="17">
        <v>0.23326825190876699</v>
      </c>
      <c r="AW3182" s="17">
        <v>0.21954338816003999</v>
      </c>
      <c r="AX3182" s="17">
        <v>0.244684430583093</v>
      </c>
      <c r="AY3182" s="17">
        <v>0.18309266461788901</v>
      </c>
      <c r="AZ3182" s="17">
        <v>0.154430657752087</v>
      </c>
      <c r="BA3182" s="17">
        <v>0.21782864292544399</v>
      </c>
      <c r="BB3182" s="17"/>
      <c r="BC3182" s="17">
        <v>0.19078646928803</v>
      </c>
      <c r="BD3182" s="17">
        <v>0.19764940301342701</v>
      </c>
      <c r="BE3182" s="17">
        <v>0.23400658959682599</v>
      </c>
      <c r="BF3182" s="17">
        <v>0.229093558490299</v>
      </c>
      <c r="BG3182" s="17">
        <v>0.187688027693382</v>
      </c>
    </row>
    <row r="3183" spans="2:59" x14ac:dyDescent="0.35">
      <c r="B3183" t="s">
        <v>689</v>
      </c>
      <c r="C3183" s="17">
        <v>0.18488579610136999</v>
      </c>
      <c r="D3183" s="17">
        <v>0.16742055736356601</v>
      </c>
      <c r="E3183" s="17">
        <v>0.202072416735944</v>
      </c>
      <c r="F3183" s="17"/>
      <c r="G3183" s="17">
        <v>0.173590699629701</v>
      </c>
      <c r="H3183" s="17">
        <v>0.22497827192789299</v>
      </c>
      <c r="I3183" s="17">
        <v>0.18265889915830799</v>
      </c>
      <c r="J3183" s="17">
        <v>0.13920365175608401</v>
      </c>
      <c r="K3183" s="17">
        <v>0.19823452392079499</v>
      </c>
      <c r="L3183" s="17">
        <v>0.189775453917502</v>
      </c>
      <c r="M3183" s="17"/>
      <c r="N3183" s="17">
        <v>0.20536711472217301</v>
      </c>
      <c r="O3183" s="17">
        <v>0.18592914185501599</v>
      </c>
      <c r="P3183" s="17">
        <v>0.163245563568924</v>
      </c>
      <c r="Q3183" s="17">
        <v>0.18111506857415499</v>
      </c>
      <c r="R3183" s="17"/>
      <c r="S3183" s="17">
        <v>0.223714603007521</v>
      </c>
      <c r="T3183" s="17">
        <v>0.16300043515190499</v>
      </c>
      <c r="U3183" s="17">
        <v>0.213880219051934</v>
      </c>
      <c r="V3183" s="17">
        <v>0.20062958425222299</v>
      </c>
      <c r="W3183" s="17">
        <v>0.19041362772308701</v>
      </c>
      <c r="X3183" s="17">
        <v>0.15074844135007801</v>
      </c>
      <c r="Y3183" s="17">
        <v>0.22133690280019</v>
      </c>
      <c r="Z3183" s="17">
        <v>7.1673573973620702E-2</v>
      </c>
      <c r="AA3183" s="17">
        <v>0.17188745212883699</v>
      </c>
      <c r="AB3183" s="17">
        <v>0.19204919090973299</v>
      </c>
      <c r="AC3183" s="17">
        <v>0.18170734994919099</v>
      </c>
      <c r="AD3183" s="17">
        <v>0.14694411701360099</v>
      </c>
      <c r="AE3183" s="17"/>
      <c r="AF3183" s="17">
        <v>0.15540728497139999</v>
      </c>
      <c r="AG3183" s="17">
        <v>0.215768410719543</v>
      </c>
      <c r="AH3183" s="17">
        <v>0.16900852834767099</v>
      </c>
      <c r="AI3183" s="17"/>
      <c r="AJ3183" s="17">
        <v>0.17525014762185001</v>
      </c>
      <c r="AK3183" s="17">
        <v>0.21664955149805801</v>
      </c>
      <c r="AL3183" s="17">
        <v>0.26621934215853799</v>
      </c>
      <c r="AM3183" s="17">
        <v>2.18310925165329E-2</v>
      </c>
      <c r="AN3183" s="17">
        <v>0.15838748463929</v>
      </c>
      <c r="AO3183" s="17"/>
      <c r="AP3183" s="17">
        <v>0.15983319874558899</v>
      </c>
      <c r="AQ3183" s="17">
        <v>0.22248241123790399</v>
      </c>
      <c r="AR3183" s="17">
        <v>0.21118760713030099</v>
      </c>
      <c r="AS3183" s="17">
        <v>0.124953074253794</v>
      </c>
      <c r="AT3183" s="17">
        <v>0.18426463628035</v>
      </c>
      <c r="AU3183" s="17"/>
      <c r="AV3183" s="17">
        <v>0.24271948074678801</v>
      </c>
      <c r="AW3183" s="17">
        <v>0.17677098979966699</v>
      </c>
      <c r="AX3183" s="17">
        <v>0.23146123647398201</v>
      </c>
      <c r="AY3183" s="17">
        <v>0.11609541278768799</v>
      </c>
      <c r="AZ3183" s="17">
        <v>0.174609812557739</v>
      </c>
      <c r="BA3183" s="17">
        <v>0.16696909009871699</v>
      </c>
      <c r="BB3183" s="17"/>
      <c r="BC3183" s="17">
        <v>0.19591993423693499</v>
      </c>
      <c r="BD3183" s="17">
        <v>0.16615423347540101</v>
      </c>
      <c r="BE3183" s="17">
        <v>0.19652955270140399</v>
      </c>
      <c r="BF3183" s="17">
        <v>0.223531184019164</v>
      </c>
      <c r="BG3183" s="17">
        <v>0.16465218154511699</v>
      </c>
    </row>
    <row r="3184" spans="2:59" x14ac:dyDescent="0.35">
      <c r="B3184" t="s">
        <v>806</v>
      </c>
      <c r="C3184" s="17">
        <v>0.19178091540232101</v>
      </c>
      <c r="D3184" s="17">
        <v>0.200529884288041</v>
      </c>
      <c r="E3184" s="17">
        <v>0.180961934162852</v>
      </c>
      <c r="F3184" s="17"/>
      <c r="G3184" s="17">
        <v>0.207639390510056</v>
      </c>
      <c r="H3184" s="17">
        <v>0.20421879006385901</v>
      </c>
      <c r="I3184" s="17">
        <v>0.17699509559013701</v>
      </c>
      <c r="J3184" s="17">
        <v>0.21466772440295501</v>
      </c>
      <c r="K3184" s="17">
        <v>0.184381731382388</v>
      </c>
      <c r="L3184" s="17">
        <v>0.169558720076666</v>
      </c>
      <c r="M3184" s="17"/>
      <c r="N3184" s="17">
        <v>0.18898503287823101</v>
      </c>
      <c r="O3184" s="17">
        <v>0.191197704763198</v>
      </c>
      <c r="P3184" s="17">
        <v>0.18613966849269001</v>
      </c>
      <c r="Q3184" s="17">
        <v>0.19875029818915199</v>
      </c>
      <c r="R3184" s="17"/>
      <c r="S3184" s="17">
        <v>0.17747449324153999</v>
      </c>
      <c r="T3184" s="17">
        <v>0.192330848435665</v>
      </c>
      <c r="U3184" s="17">
        <v>0.23753509890130201</v>
      </c>
      <c r="V3184" s="17">
        <v>0.18128714894398201</v>
      </c>
      <c r="W3184" s="17">
        <v>0.17836104590969601</v>
      </c>
      <c r="X3184" s="17">
        <v>0.18311084208508599</v>
      </c>
      <c r="Y3184" s="17">
        <v>0.13148885701246801</v>
      </c>
      <c r="Z3184" s="17">
        <v>0.17387930049122</v>
      </c>
      <c r="AA3184" s="17">
        <v>0.19941069542162701</v>
      </c>
      <c r="AB3184" s="17">
        <v>0.22387408038043599</v>
      </c>
      <c r="AC3184" s="17">
        <v>0.23547535128165401</v>
      </c>
      <c r="AD3184" s="17">
        <v>0.21038287106248499</v>
      </c>
      <c r="AE3184" s="17"/>
      <c r="AF3184" s="17">
        <v>0.142406285409302</v>
      </c>
      <c r="AG3184" s="17">
        <v>0.23935724834635899</v>
      </c>
      <c r="AH3184" s="17">
        <v>0.15930830905871701</v>
      </c>
      <c r="AI3184" s="17"/>
      <c r="AJ3184" s="17">
        <v>0.15367071322553499</v>
      </c>
      <c r="AK3184" s="17">
        <v>0.21871644677427701</v>
      </c>
      <c r="AL3184" s="17">
        <v>0.18525198309299601</v>
      </c>
      <c r="AM3184" s="17">
        <v>9.5164842455715007E-2</v>
      </c>
      <c r="AN3184" s="17">
        <v>0.16622972548670401</v>
      </c>
      <c r="AO3184" s="17"/>
      <c r="AP3184" s="17">
        <v>0.15055371829282199</v>
      </c>
      <c r="AQ3184" s="17">
        <v>0.22563694301363399</v>
      </c>
      <c r="AR3184" s="17">
        <v>0.211979127396872</v>
      </c>
      <c r="AS3184" s="17">
        <v>7.4666915746239196E-2</v>
      </c>
      <c r="AT3184" s="17">
        <v>0.37333897883467998</v>
      </c>
      <c r="AU3184" s="17"/>
      <c r="AV3184" s="17">
        <v>0.235770177856926</v>
      </c>
      <c r="AW3184" s="17">
        <v>0.14011565737439999</v>
      </c>
      <c r="AX3184" s="17">
        <v>0.210439698626983</v>
      </c>
      <c r="AY3184" s="17">
        <v>9.20543103768834E-2</v>
      </c>
      <c r="AZ3184" s="17">
        <v>0.36555977510861698</v>
      </c>
      <c r="BA3184" s="17">
        <v>0.170842290202075</v>
      </c>
      <c r="BB3184" s="17"/>
      <c r="BC3184" s="17">
        <v>0.18211396170997299</v>
      </c>
      <c r="BD3184" s="17">
        <v>0.193392150684188</v>
      </c>
      <c r="BE3184" s="17">
        <v>0.19037597270987899</v>
      </c>
      <c r="BF3184" s="17">
        <v>0.229119775359797</v>
      </c>
      <c r="BG3184" s="17">
        <v>0.29128832447789699</v>
      </c>
    </row>
    <row r="3185" spans="2:59" x14ac:dyDescent="0.35">
      <c r="B3185" t="s">
        <v>123</v>
      </c>
      <c r="C3185" s="17">
        <v>4.7218260265520798E-2</v>
      </c>
      <c r="D3185" s="17">
        <v>3.6150697448555001E-2</v>
      </c>
      <c r="E3185" s="17">
        <v>5.7584720756378903E-2</v>
      </c>
      <c r="F3185" s="17"/>
      <c r="G3185" s="17">
        <v>3.0093516303155099E-2</v>
      </c>
      <c r="H3185" s="17">
        <v>4.3121692463614102E-2</v>
      </c>
      <c r="I3185" s="17">
        <v>5.8375816898829001E-2</v>
      </c>
      <c r="J3185" s="17">
        <v>3.0217197645687401E-2</v>
      </c>
      <c r="K3185" s="17">
        <v>6.4061305865567006E-2</v>
      </c>
      <c r="L3185" s="17">
        <v>5.5360434938101603E-2</v>
      </c>
      <c r="M3185" s="17"/>
      <c r="N3185" s="17">
        <v>3.5101738421225701E-2</v>
      </c>
      <c r="O3185" s="17">
        <v>4.3978968381896702E-2</v>
      </c>
      <c r="P3185" s="17">
        <v>4.8572219703206597E-2</v>
      </c>
      <c r="Q3185" s="17">
        <v>6.2546436574768605E-2</v>
      </c>
      <c r="R3185" s="17"/>
      <c r="S3185" s="17">
        <v>2.7632161066697299E-2</v>
      </c>
      <c r="T3185" s="17">
        <v>4.9134509429903203E-2</v>
      </c>
      <c r="U3185" s="17">
        <v>2.8766205002752201E-2</v>
      </c>
      <c r="V3185" s="17">
        <v>4.6864068222639901E-2</v>
      </c>
      <c r="W3185" s="17">
        <v>4.7866261509296001E-2</v>
      </c>
      <c r="X3185" s="17">
        <v>5.8352643818778999E-2</v>
      </c>
      <c r="Y3185" s="17">
        <v>4.3261600449865399E-2</v>
      </c>
      <c r="Z3185" s="17">
        <v>9.0564349336459196E-2</v>
      </c>
      <c r="AA3185" s="17">
        <v>5.8288542420949899E-2</v>
      </c>
      <c r="AB3185" s="17">
        <v>3.56125634700011E-2</v>
      </c>
      <c r="AC3185" s="17">
        <v>5.4287878384154303E-2</v>
      </c>
      <c r="AD3185" s="17">
        <v>8.1604209366119507E-2</v>
      </c>
      <c r="AE3185" s="17"/>
      <c r="AF3185" s="17">
        <v>4.9668325119298799E-2</v>
      </c>
      <c r="AG3185" s="17">
        <v>3.9948913627999398E-2</v>
      </c>
      <c r="AH3185" s="17">
        <v>6.6644696103466503E-2</v>
      </c>
      <c r="AI3185" s="17"/>
      <c r="AJ3185" s="17">
        <v>4.8520028656966301E-2</v>
      </c>
      <c r="AK3185" s="17">
        <v>3.4330113124252E-2</v>
      </c>
      <c r="AL3185" s="17">
        <v>1.91549582029234E-2</v>
      </c>
      <c r="AM3185" s="17">
        <v>6.2094928249574702E-2</v>
      </c>
      <c r="AN3185" s="17">
        <v>7.1444489806579997E-2</v>
      </c>
      <c r="AO3185" s="17"/>
      <c r="AP3185" s="17">
        <v>4.4040419799382897E-2</v>
      </c>
      <c r="AQ3185" s="17">
        <v>3.3227345356073301E-2</v>
      </c>
      <c r="AR3185" s="17">
        <v>3.2057220434931602E-2</v>
      </c>
      <c r="AS3185" s="17">
        <v>4.5116631698400203E-2</v>
      </c>
      <c r="AT3185" s="17">
        <v>8.3243411410594395E-2</v>
      </c>
      <c r="AU3185" s="17"/>
      <c r="AV3185" s="17">
        <v>2.5200357952096301E-2</v>
      </c>
      <c r="AW3185" s="17">
        <v>4.3102496483153202E-2</v>
      </c>
      <c r="AX3185" s="17">
        <v>3.3494096674175099E-2</v>
      </c>
      <c r="AY3185" s="17">
        <v>5.0407285989053002E-2</v>
      </c>
      <c r="AZ3185" s="17">
        <v>6.7131087052612698E-2</v>
      </c>
      <c r="BA3185" s="17">
        <v>7.3227669357591396E-2</v>
      </c>
      <c r="BB3185" s="17"/>
      <c r="BC3185" s="17">
        <v>5.9759179189356103E-2</v>
      </c>
      <c r="BD3185" s="17">
        <v>3.3332328605986998E-2</v>
      </c>
      <c r="BE3185" s="17">
        <v>4.4635635232441101E-2</v>
      </c>
      <c r="BF3185" s="17">
        <v>4.1113508567185202E-2</v>
      </c>
      <c r="BG3185" s="17">
        <v>8.2320719411975496E-2</v>
      </c>
    </row>
    <row r="3186" spans="2:59" x14ac:dyDescent="0.35">
      <c r="C3186" s="17"/>
      <c r="D3186" s="17"/>
      <c r="E3186" s="17"/>
      <c r="F3186" s="17"/>
      <c r="G3186" s="17"/>
      <c r="H3186" s="17"/>
      <c r="I3186" s="17"/>
      <c r="J3186" s="17"/>
      <c r="K3186" s="17"/>
      <c r="L3186" s="17"/>
      <c r="M3186" s="17"/>
      <c r="N3186" s="17"/>
      <c r="O3186" s="17"/>
      <c r="P3186" s="17"/>
      <c r="Q3186" s="17"/>
      <c r="R3186" s="17"/>
      <c r="S3186" s="17"/>
      <c r="T3186" s="17"/>
      <c r="U3186" s="17"/>
      <c r="V3186" s="17"/>
      <c r="W3186" s="17"/>
      <c r="X3186" s="17"/>
      <c r="Y3186" s="17"/>
      <c r="Z3186" s="17"/>
      <c r="AA3186" s="17"/>
      <c r="AB3186" s="17"/>
      <c r="AC3186" s="17"/>
      <c r="AD3186" s="17"/>
      <c r="AE3186" s="17"/>
      <c r="AF3186" s="17"/>
      <c r="AG3186" s="17"/>
      <c r="AH3186" s="17"/>
      <c r="AI3186" s="17"/>
      <c r="AJ3186" s="17"/>
      <c r="AK3186" s="17"/>
      <c r="AL3186" s="17"/>
      <c r="AM3186" s="17"/>
      <c r="AN3186" s="17"/>
      <c r="AO3186" s="17"/>
      <c r="AP3186" s="17"/>
      <c r="AQ3186" s="17"/>
      <c r="AR3186" s="17"/>
      <c r="AS3186" s="17"/>
      <c r="AT3186" s="17"/>
      <c r="AU3186" s="17"/>
      <c r="AV3186" s="17"/>
      <c r="AW3186" s="17"/>
      <c r="AX3186" s="17"/>
      <c r="AY3186" s="17"/>
      <c r="AZ3186" s="17"/>
      <c r="BA3186" s="17"/>
      <c r="BB3186" s="17"/>
      <c r="BC3186" s="17"/>
      <c r="BD3186" s="17"/>
      <c r="BE3186" s="17"/>
      <c r="BF3186" s="17"/>
      <c r="BG3186" s="17"/>
    </row>
    <row r="3187" spans="2:59" x14ac:dyDescent="0.35">
      <c r="B3187" s="6" t="s">
        <v>855</v>
      </c>
      <c r="C3187" s="17"/>
      <c r="D3187" s="17"/>
      <c r="E3187" s="17"/>
      <c r="F3187" s="17"/>
      <c r="G3187" s="17"/>
      <c r="H3187" s="17"/>
      <c r="I3187" s="17"/>
      <c r="J3187" s="17"/>
      <c r="K3187" s="17"/>
      <c r="L3187" s="17"/>
      <c r="M3187" s="17"/>
      <c r="N3187" s="17"/>
      <c r="O3187" s="17"/>
      <c r="P3187" s="17"/>
      <c r="Q3187" s="17"/>
      <c r="R3187" s="17"/>
      <c r="S3187" s="17"/>
      <c r="T3187" s="17"/>
      <c r="U3187" s="17"/>
      <c r="V3187" s="17"/>
      <c r="W3187" s="17"/>
      <c r="X3187" s="17"/>
      <c r="Y3187" s="17"/>
      <c r="Z3187" s="17"/>
      <c r="AA3187" s="17"/>
      <c r="AB3187" s="17"/>
      <c r="AC3187" s="17"/>
      <c r="AD3187" s="17"/>
      <c r="AE3187" s="17"/>
      <c r="AF3187" s="17"/>
      <c r="AG3187" s="17"/>
      <c r="AH3187" s="17"/>
      <c r="AI3187" s="17"/>
      <c r="AJ3187" s="17"/>
      <c r="AK3187" s="17"/>
      <c r="AL3187" s="17"/>
      <c r="AM3187" s="17"/>
      <c r="AN3187" s="17"/>
      <c r="AO3187" s="17"/>
      <c r="AP3187" s="17"/>
      <c r="AQ3187" s="17"/>
      <c r="AR3187" s="17"/>
      <c r="AS3187" s="17"/>
      <c r="AT3187" s="17"/>
      <c r="AU3187" s="17"/>
      <c r="AV3187" s="17"/>
      <c r="AW3187" s="17"/>
      <c r="AX3187" s="17"/>
      <c r="AY3187" s="17"/>
      <c r="AZ3187" s="17"/>
      <c r="BA3187" s="17"/>
      <c r="BB3187" s="17"/>
      <c r="BC3187" s="17"/>
      <c r="BD3187" s="17"/>
      <c r="BE3187" s="17"/>
      <c r="BF3187" s="17"/>
      <c r="BG3187" s="17"/>
    </row>
    <row r="3188" spans="2:59" x14ac:dyDescent="0.35">
      <c r="B3188" s="24" t="s">
        <v>79</v>
      </c>
      <c r="C3188" s="17"/>
      <c r="D3188" s="17"/>
      <c r="E3188" s="17"/>
      <c r="F3188" s="17"/>
      <c r="G3188" s="17"/>
      <c r="H3188" s="17"/>
      <c r="I3188" s="17"/>
      <c r="J3188" s="17"/>
      <c r="K3188" s="17"/>
      <c r="L3188" s="17"/>
      <c r="M3188" s="17"/>
      <c r="N3188" s="17"/>
      <c r="O3188" s="17"/>
      <c r="P3188" s="17"/>
      <c r="Q3188" s="17"/>
      <c r="R3188" s="17"/>
      <c r="S3188" s="17"/>
      <c r="T3188" s="17"/>
      <c r="U3188" s="17"/>
      <c r="V3188" s="17"/>
      <c r="W3188" s="17"/>
      <c r="X3188" s="17"/>
      <c r="Y3188" s="17"/>
      <c r="Z3188" s="17"/>
      <c r="AA3188" s="17"/>
      <c r="AB3188" s="17"/>
      <c r="AC3188" s="17"/>
      <c r="AD3188" s="17"/>
      <c r="AE3188" s="17"/>
      <c r="AF3188" s="17"/>
      <c r="AG3188" s="17"/>
      <c r="AH3188" s="17"/>
      <c r="AI3188" s="17"/>
      <c r="AJ3188" s="17"/>
      <c r="AK3188" s="17"/>
      <c r="AL3188" s="17"/>
      <c r="AM3188" s="17"/>
      <c r="AN3188" s="17"/>
      <c r="AO3188" s="17"/>
      <c r="AP3188" s="17"/>
      <c r="AQ3188" s="17"/>
      <c r="AR3188" s="17"/>
      <c r="AS3188" s="17"/>
      <c r="AT3188" s="17"/>
      <c r="AU3188" s="17"/>
      <c r="AV3188" s="17"/>
      <c r="AW3188" s="17"/>
      <c r="AX3188" s="17"/>
      <c r="AY3188" s="17"/>
      <c r="AZ3188" s="17"/>
      <c r="BA3188" s="17"/>
      <c r="BB3188" s="17"/>
      <c r="BC3188" s="17"/>
      <c r="BD3188" s="17"/>
      <c r="BE3188" s="17"/>
      <c r="BF3188" s="17"/>
      <c r="BG3188" s="17"/>
    </row>
    <row r="3189" spans="2:59" x14ac:dyDescent="0.35">
      <c r="B3189" t="s">
        <v>805</v>
      </c>
      <c r="C3189" s="17">
        <v>3.3398752723558398E-2</v>
      </c>
      <c r="D3189" s="17">
        <v>3.68675695213809E-2</v>
      </c>
      <c r="E3189" s="17">
        <v>2.9205541167624999E-2</v>
      </c>
      <c r="F3189" s="17"/>
      <c r="G3189" s="17">
        <v>3.8795095306863099E-2</v>
      </c>
      <c r="H3189" s="17">
        <v>2.5371148361521802E-2</v>
      </c>
      <c r="I3189" s="17">
        <v>4.34588260391797E-2</v>
      </c>
      <c r="J3189" s="17">
        <v>4.6266279163335103E-2</v>
      </c>
      <c r="K3189" s="17">
        <v>3.3872677626319701E-2</v>
      </c>
      <c r="L3189" s="17">
        <v>1.7386911258643799E-2</v>
      </c>
      <c r="M3189" s="17"/>
      <c r="N3189" s="17">
        <v>3.3876996471248401E-2</v>
      </c>
      <c r="O3189" s="17">
        <v>3.3626233145525902E-2</v>
      </c>
      <c r="P3189" s="17">
        <v>2.97668683073029E-2</v>
      </c>
      <c r="Q3189" s="17">
        <v>3.5904739389108001E-2</v>
      </c>
      <c r="R3189" s="17"/>
      <c r="S3189" s="17">
        <v>4.0700338547028897E-2</v>
      </c>
      <c r="T3189" s="17">
        <v>4.2984542527882703E-2</v>
      </c>
      <c r="U3189" s="17">
        <v>2.60100288520566E-2</v>
      </c>
      <c r="V3189" s="17">
        <v>2.3988848480807099E-2</v>
      </c>
      <c r="W3189" s="17">
        <v>2.40852803800767E-2</v>
      </c>
      <c r="X3189" s="17">
        <v>1.456789036621E-2</v>
      </c>
      <c r="Y3189" s="17">
        <v>3.0489575417253199E-2</v>
      </c>
      <c r="Z3189" s="17">
        <v>7.6387588292174499E-2</v>
      </c>
      <c r="AA3189" s="17">
        <v>1.4640569425175101E-2</v>
      </c>
      <c r="AB3189" s="17">
        <v>3.2482317274416903E-2</v>
      </c>
      <c r="AC3189" s="17">
        <v>5.1140387469882601E-2</v>
      </c>
      <c r="AD3189" s="17">
        <v>7.6747317602421997E-2</v>
      </c>
      <c r="AE3189" s="17"/>
      <c r="AF3189" s="17">
        <v>4.2161820220494299E-2</v>
      </c>
      <c r="AG3189" s="17">
        <v>2.5878227432655301E-2</v>
      </c>
      <c r="AH3189" s="17">
        <v>2.48303500499844E-2</v>
      </c>
      <c r="AI3189" s="17"/>
      <c r="AJ3189" s="17">
        <v>2.68707969973155E-2</v>
      </c>
      <c r="AK3189" s="17">
        <v>3.0348155665449399E-2</v>
      </c>
      <c r="AL3189" s="17">
        <v>2.3879702852774399E-2</v>
      </c>
      <c r="AM3189" s="17">
        <v>4.9741594639671302E-2</v>
      </c>
      <c r="AN3189" s="17">
        <v>4.2395754434914001E-2</v>
      </c>
      <c r="AO3189" s="17"/>
      <c r="AP3189" s="17">
        <v>3.19679397427136E-2</v>
      </c>
      <c r="AQ3189" s="17">
        <v>2.4397157770566402E-2</v>
      </c>
      <c r="AR3189" s="17">
        <v>2.0585627404995501E-2</v>
      </c>
      <c r="AS3189" s="17">
        <v>5.11147854352327E-2</v>
      </c>
      <c r="AT3189" s="17">
        <v>4.4387138294581997E-2</v>
      </c>
      <c r="AU3189" s="17"/>
      <c r="AV3189" s="17">
        <v>2.1676551797010401E-2</v>
      </c>
      <c r="AW3189" s="17">
        <v>3.3797240495470803E-2</v>
      </c>
      <c r="AX3189" s="17">
        <v>2.5467246646200599E-2</v>
      </c>
      <c r="AY3189" s="17">
        <v>4.1253738287386502E-2</v>
      </c>
      <c r="AZ3189" s="17">
        <v>3.6999447912809097E-2</v>
      </c>
      <c r="BA3189" s="17">
        <v>2.3338595140742401E-2</v>
      </c>
      <c r="BB3189" s="17"/>
      <c r="BC3189" s="17">
        <v>2.86822448863744E-2</v>
      </c>
      <c r="BD3189" s="17">
        <v>4.5110791656545801E-2</v>
      </c>
      <c r="BE3189" s="17">
        <v>3.6780993137763299E-2</v>
      </c>
      <c r="BF3189" s="17">
        <v>1.3956261585683499E-2</v>
      </c>
      <c r="BG3189" s="17">
        <v>6.0419645061887801E-2</v>
      </c>
    </row>
    <row r="3190" spans="2:59" x14ac:dyDescent="0.35">
      <c r="B3190" t="s">
        <v>598</v>
      </c>
      <c r="C3190" s="17">
        <v>4.2781091002692499E-2</v>
      </c>
      <c r="D3190" s="17">
        <v>5.4357013342901002E-2</v>
      </c>
      <c r="E3190" s="17">
        <v>3.1826903722654398E-2</v>
      </c>
      <c r="F3190" s="17"/>
      <c r="G3190" s="17">
        <v>4.3196997561026303E-2</v>
      </c>
      <c r="H3190" s="17">
        <v>3.00492559993248E-2</v>
      </c>
      <c r="I3190" s="17">
        <v>4.6428982283304603E-2</v>
      </c>
      <c r="J3190" s="17">
        <v>3.7272882762268901E-2</v>
      </c>
      <c r="K3190" s="17">
        <v>4.7607202844402501E-2</v>
      </c>
      <c r="L3190" s="17">
        <v>5.1066345163082102E-2</v>
      </c>
      <c r="M3190" s="17"/>
      <c r="N3190" s="17">
        <v>4.34910931557504E-2</v>
      </c>
      <c r="O3190" s="17">
        <v>5.1448736498881299E-2</v>
      </c>
      <c r="P3190" s="17">
        <v>3.89508245581952E-2</v>
      </c>
      <c r="Q3190" s="17">
        <v>3.6454568334713201E-2</v>
      </c>
      <c r="R3190" s="17"/>
      <c r="S3190" s="17">
        <v>4.1674384044461998E-2</v>
      </c>
      <c r="T3190" s="17">
        <v>5.1353434976603198E-2</v>
      </c>
      <c r="U3190" s="17">
        <v>6.7724858239859395E-2</v>
      </c>
      <c r="V3190" s="17">
        <v>6.0706252532844798E-2</v>
      </c>
      <c r="W3190" s="17">
        <v>1.19687408368199E-2</v>
      </c>
      <c r="X3190" s="17">
        <v>3.6453029201337903E-2</v>
      </c>
      <c r="Y3190" s="17">
        <v>3.0911206872856398E-2</v>
      </c>
      <c r="Z3190" s="17">
        <v>0</v>
      </c>
      <c r="AA3190" s="17">
        <v>4.0715460759184099E-2</v>
      </c>
      <c r="AB3190" s="17">
        <v>6.2255927215698698E-2</v>
      </c>
      <c r="AC3190" s="17">
        <v>2.6442827508460401E-2</v>
      </c>
      <c r="AD3190" s="17">
        <v>4.6427667155475402E-2</v>
      </c>
      <c r="AE3190" s="17"/>
      <c r="AF3190" s="17">
        <v>4.0197381457616199E-2</v>
      </c>
      <c r="AG3190" s="17">
        <v>4.7791676901597697E-2</v>
      </c>
      <c r="AH3190" s="17">
        <v>2.77664006460107E-2</v>
      </c>
      <c r="AI3190" s="17"/>
      <c r="AJ3190" s="17">
        <v>4.3431565274236202E-2</v>
      </c>
      <c r="AK3190" s="17">
        <v>3.67106111044114E-2</v>
      </c>
      <c r="AL3190" s="17">
        <v>7.8286886574008493E-2</v>
      </c>
      <c r="AM3190" s="17">
        <v>4.06882167366606E-2</v>
      </c>
      <c r="AN3190" s="17">
        <v>3.33855839575362E-2</v>
      </c>
      <c r="AO3190" s="17"/>
      <c r="AP3190" s="17">
        <v>4.6202887706324601E-2</v>
      </c>
      <c r="AQ3190" s="17">
        <v>2.5048387920190599E-2</v>
      </c>
      <c r="AR3190" s="17">
        <v>5.98045522706473E-2</v>
      </c>
      <c r="AS3190" s="17">
        <v>6.4159078087301105E-2</v>
      </c>
      <c r="AT3190" s="17">
        <v>4.7272408445142501E-2</v>
      </c>
      <c r="AU3190" s="17"/>
      <c r="AV3190" s="17">
        <v>3.16202373354144E-2</v>
      </c>
      <c r="AW3190" s="17">
        <v>5.0213397745317502E-2</v>
      </c>
      <c r="AX3190" s="17">
        <v>5.6723040321651999E-2</v>
      </c>
      <c r="AY3190" s="17">
        <v>5.2403187301674301E-2</v>
      </c>
      <c r="AZ3190" s="17">
        <v>3.8310011156465498E-2</v>
      </c>
      <c r="BA3190" s="17">
        <v>1.6159464710210299E-2</v>
      </c>
      <c r="BB3190" s="17"/>
      <c r="BC3190" s="17">
        <v>3.9265106718648198E-2</v>
      </c>
      <c r="BD3190" s="17">
        <v>5.2551795067663401E-2</v>
      </c>
      <c r="BE3190" s="17">
        <v>3.8143844374948901E-2</v>
      </c>
      <c r="BF3190" s="17">
        <v>3.2783763480910701E-2</v>
      </c>
      <c r="BG3190" s="17">
        <v>6.1842192935999699E-2</v>
      </c>
    </row>
    <row r="3191" spans="2:59" x14ac:dyDescent="0.35">
      <c r="B3191" t="s">
        <v>692</v>
      </c>
      <c r="C3191" s="17">
        <v>9.94192158951194E-2</v>
      </c>
      <c r="D3191" s="17">
        <v>0.102782952581079</v>
      </c>
      <c r="E3191" s="17">
        <v>9.6922267862412897E-2</v>
      </c>
      <c r="F3191" s="17"/>
      <c r="G3191" s="17">
        <v>0.107562529904225</v>
      </c>
      <c r="H3191" s="17">
        <v>0.110611086306118</v>
      </c>
      <c r="I3191" s="17">
        <v>0.104024229158692</v>
      </c>
      <c r="J3191" s="17">
        <v>9.1859602831776896E-2</v>
      </c>
      <c r="K3191" s="17">
        <v>0.101470687530479</v>
      </c>
      <c r="L3191" s="17">
        <v>8.59085871305552E-2</v>
      </c>
      <c r="M3191" s="17"/>
      <c r="N3191" s="17">
        <v>0.112408240498582</v>
      </c>
      <c r="O3191" s="17">
        <v>8.8275812386914496E-2</v>
      </c>
      <c r="P3191" s="17">
        <v>8.5347404839961602E-2</v>
      </c>
      <c r="Q3191" s="17">
        <v>0.109572512916967</v>
      </c>
      <c r="R3191" s="17"/>
      <c r="S3191" s="17">
        <v>0.11214500911951</v>
      </c>
      <c r="T3191" s="17">
        <v>8.5337964390162196E-2</v>
      </c>
      <c r="U3191" s="17">
        <v>0.119640173740457</v>
      </c>
      <c r="V3191" s="17">
        <v>7.9099526474336004E-2</v>
      </c>
      <c r="W3191" s="17">
        <v>0.12982621147033899</v>
      </c>
      <c r="X3191" s="17">
        <v>0.12710238391457401</v>
      </c>
      <c r="Y3191" s="17">
        <v>0.114366578679794</v>
      </c>
      <c r="Z3191" s="17">
        <v>0.106611528236102</v>
      </c>
      <c r="AA3191" s="17">
        <v>8.2419069481533297E-2</v>
      </c>
      <c r="AB3191" s="17">
        <v>7.5732309125980807E-2</v>
      </c>
      <c r="AC3191" s="17">
        <v>6.2539746519563205E-2</v>
      </c>
      <c r="AD3191" s="17">
        <v>9.9379736023887305E-2</v>
      </c>
      <c r="AE3191" s="17"/>
      <c r="AF3191" s="17">
        <v>9.4667387832500796E-2</v>
      </c>
      <c r="AG3191" s="17">
        <v>0.100576588910366</v>
      </c>
      <c r="AH3191" s="17">
        <v>8.7559844166708298E-2</v>
      </c>
      <c r="AI3191" s="17"/>
      <c r="AJ3191" s="17">
        <v>8.6586828230024102E-2</v>
      </c>
      <c r="AK3191" s="17">
        <v>9.4125804309982894E-2</v>
      </c>
      <c r="AL3191" s="17">
        <v>9.6534199328277406E-2</v>
      </c>
      <c r="AM3191" s="17">
        <v>0.104964903020697</v>
      </c>
      <c r="AN3191" s="17">
        <v>0.101242866411573</v>
      </c>
      <c r="AO3191" s="17"/>
      <c r="AP3191" s="17">
        <v>8.1982280898749496E-2</v>
      </c>
      <c r="AQ3191" s="17">
        <v>9.4430212239172806E-2</v>
      </c>
      <c r="AR3191" s="17">
        <v>0.107630681806563</v>
      </c>
      <c r="AS3191" s="17">
        <v>8.6664106802559301E-2</v>
      </c>
      <c r="AT3191" s="17">
        <v>0.14846119941094901</v>
      </c>
      <c r="AU3191" s="17"/>
      <c r="AV3191" s="17">
        <v>0.102678157705023</v>
      </c>
      <c r="AW3191" s="17">
        <v>8.6194796668910695E-2</v>
      </c>
      <c r="AX3191" s="17">
        <v>0.10362592195881901</v>
      </c>
      <c r="AY3191" s="17">
        <v>9.1162102361302705E-2</v>
      </c>
      <c r="AZ3191" s="17">
        <v>0.12311827893204</v>
      </c>
      <c r="BA3191" s="17">
        <v>7.94323459879199E-2</v>
      </c>
      <c r="BB3191" s="17"/>
      <c r="BC3191" s="17">
        <v>8.5175924492753102E-2</v>
      </c>
      <c r="BD3191" s="17">
        <v>0.118266056066846</v>
      </c>
      <c r="BE3191" s="17">
        <v>0.103283132980894</v>
      </c>
      <c r="BF3191" s="17">
        <v>0.11010596468794</v>
      </c>
      <c r="BG3191" s="17">
        <v>0.12377317867867201</v>
      </c>
    </row>
    <row r="3192" spans="2:59" x14ac:dyDescent="0.35">
      <c r="B3192" t="s">
        <v>691</v>
      </c>
      <c r="C3192" s="17">
        <v>0.23686822088182</v>
      </c>
      <c r="D3192" s="17">
        <v>0.25632317315053199</v>
      </c>
      <c r="E3192" s="17">
        <v>0.216457509132406</v>
      </c>
      <c r="F3192" s="17"/>
      <c r="G3192" s="17">
        <v>0.261209169660095</v>
      </c>
      <c r="H3192" s="17">
        <v>0.21548502979298001</v>
      </c>
      <c r="I3192" s="17">
        <v>0.20649024830941301</v>
      </c>
      <c r="J3192" s="17">
        <v>0.26265282411118701</v>
      </c>
      <c r="K3192" s="17">
        <v>0.19114271348787101</v>
      </c>
      <c r="L3192" s="17">
        <v>0.27246506389644098</v>
      </c>
      <c r="M3192" s="17"/>
      <c r="N3192" s="17">
        <v>0.19675982774248399</v>
      </c>
      <c r="O3192" s="17">
        <v>0.25588294949954699</v>
      </c>
      <c r="P3192" s="17">
        <v>0.25331589554933398</v>
      </c>
      <c r="Q3192" s="17">
        <v>0.24633351319253399</v>
      </c>
      <c r="R3192" s="17"/>
      <c r="S3192" s="17">
        <v>0.20144012834085501</v>
      </c>
      <c r="T3192" s="17">
        <v>0.25058925585760999</v>
      </c>
      <c r="U3192" s="17">
        <v>0.24161264897567</v>
      </c>
      <c r="V3192" s="17">
        <v>0.22338788014243</v>
      </c>
      <c r="W3192" s="17">
        <v>0.25558867446794797</v>
      </c>
      <c r="X3192" s="17">
        <v>0.245045291827578</v>
      </c>
      <c r="Y3192" s="17">
        <v>0.24289594967584999</v>
      </c>
      <c r="Z3192" s="17">
        <v>0.22343772200763501</v>
      </c>
      <c r="AA3192" s="17">
        <v>0.248930666625405</v>
      </c>
      <c r="AB3192" s="17">
        <v>0.222727258025329</v>
      </c>
      <c r="AC3192" s="17">
        <v>0.253314814820914</v>
      </c>
      <c r="AD3192" s="17">
        <v>0.27532459993129799</v>
      </c>
      <c r="AE3192" s="17"/>
      <c r="AF3192" s="17">
        <v>0.23482622401702599</v>
      </c>
      <c r="AG3192" s="17">
        <v>0.24201663319457301</v>
      </c>
      <c r="AH3192" s="17">
        <v>0.18614131697137801</v>
      </c>
      <c r="AI3192" s="17"/>
      <c r="AJ3192" s="17">
        <v>0.230471311063632</v>
      </c>
      <c r="AK3192" s="17">
        <v>0.23832819423613399</v>
      </c>
      <c r="AL3192" s="17">
        <v>0.25560964320122898</v>
      </c>
      <c r="AM3192" s="17">
        <v>0.284138909555189</v>
      </c>
      <c r="AN3192" s="17">
        <v>0.230905172856573</v>
      </c>
      <c r="AO3192" s="17"/>
      <c r="AP3192" s="17">
        <v>0.22917637996141901</v>
      </c>
      <c r="AQ3192" s="17">
        <v>0.24277163272788799</v>
      </c>
      <c r="AR3192" s="17">
        <v>0.27248943777383999</v>
      </c>
      <c r="AS3192" s="17">
        <v>0.22637358696580101</v>
      </c>
      <c r="AT3192" s="17">
        <v>0.18109236807963899</v>
      </c>
      <c r="AU3192" s="17"/>
      <c r="AV3192" s="17">
        <v>0.21494744290661499</v>
      </c>
      <c r="AW3192" s="17">
        <v>0.20965055490634901</v>
      </c>
      <c r="AX3192" s="17">
        <v>0.25328760351081397</v>
      </c>
      <c r="AY3192" s="17">
        <v>0.25455908612005801</v>
      </c>
      <c r="AZ3192" s="17">
        <v>0.229341719643815</v>
      </c>
      <c r="BA3192" s="17">
        <v>0.26151622080180498</v>
      </c>
      <c r="BB3192" s="17"/>
      <c r="BC3192" s="17">
        <v>0.238039344550418</v>
      </c>
      <c r="BD3192" s="17">
        <v>0.24725944480617601</v>
      </c>
      <c r="BE3192" s="17">
        <v>0.241229066643875</v>
      </c>
      <c r="BF3192" s="17">
        <v>0.167198789659769</v>
      </c>
      <c r="BG3192" s="17">
        <v>0.174340874198357</v>
      </c>
    </row>
    <row r="3193" spans="2:59" x14ac:dyDescent="0.35">
      <c r="B3193" t="s">
        <v>690</v>
      </c>
      <c r="C3193" s="17">
        <v>0.246495413365206</v>
      </c>
      <c r="D3193" s="17">
        <v>0.24097446251774499</v>
      </c>
      <c r="E3193" s="17">
        <v>0.25294117299908597</v>
      </c>
      <c r="F3193" s="17"/>
      <c r="G3193" s="17">
        <v>0.24190634365411801</v>
      </c>
      <c r="H3193" s="17">
        <v>0.24342146851612201</v>
      </c>
      <c r="I3193" s="17">
        <v>0.25287975182253603</v>
      </c>
      <c r="J3193" s="17">
        <v>0.255751620981434</v>
      </c>
      <c r="K3193" s="17">
        <v>0.26546242584225299</v>
      </c>
      <c r="L3193" s="17">
        <v>0.22661818189942201</v>
      </c>
      <c r="M3193" s="17"/>
      <c r="N3193" s="17">
        <v>0.26671837652642899</v>
      </c>
      <c r="O3193" s="17">
        <v>0.259161892537844</v>
      </c>
      <c r="P3193" s="17">
        <v>0.23900221265045299</v>
      </c>
      <c r="Q3193" s="17">
        <v>0.21860888352149599</v>
      </c>
      <c r="R3193" s="17"/>
      <c r="S3193" s="17">
        <v>0.22936624394241301</v>
      </c>
      <c r="T3193" s="17">
        <v>0.237646083330698</v>
      </c>
      <c r="U3193" s="17">
        <v>0.24897144865277801</v>
      </c>
      <c r="V3193" s="17">
        <v>0.25534494180897099</v>
      </c>
      <c r="W3193" s="17">
        <v>0.251309046438976</v>
      </c>
      <c r="X3193" s="17">
        <v>0.25995160509882398</v>
      </c>
      <c r="Y3193" s="17">
        <v>0.226908963794545</v>
      </c>
      <c r="Z3193" s="17">
        <v>0.32739215628874802</v>
      </c>
      <c r="AA3193" s="17">
        <v>0.25255327977889303</v>
      </c>
      <c r="AB3193" s="17">
        <v>0.236717604560403</v>
      </c>
      <c r="AC3193" s="17">
        <v>0.28884497603628301</v>
      </c>
      <c r="AD3193" s="17">
        <v>0.16092962647819301</v>
      </c>
      <c r="AE3193" s="17"/>
      <c r="AF3193" s="17">
        <v>0.22195202350283499</v>
      </c>
      <c r="AG3193" s="17">
        <v>0.26157414897804099</v>
      </c>
      <c r="AH3193" s="17">
        <v>0.28539144545916301</v>
      </c>
      <c r="AI3193" s="17"/>
      <c r="AJ3193" s="17">
        <v>0.25664024601923502</v>
      </c>
      <c r="AK3193" s="17">
        <v>0.25565624543412602</v>
      </c>
      <c r="AL3193" s="17">
        <v>0.28557505645674702</v>
      </c>
      <c r="AM3193" s="17">
        <v>0.17525517857700201</v>
      </c>
      <c r="AN3193" s="17">
        <v>0.21979902573231</v>
      </c>
      <c r="AO3193" s="17"/>
      <c r="AP3193" s="17">
        <v>0.25747460799002397</v>
      </c>
      <c r="AQ3193" s="17">
        <v>0.26527339120250598</v>
      </c>
      <c r="AR3193" s="17">
        <v>0.266352672911357</v>
      </c>
      <c r="AS3193" s="17">
        <v>0.22716272142231</v>
      </c>
      <c r="AT3193" s="17">
        <v>0.205801857953718</v>
      </c>
      <c r="AU3193" s="17"/>
      <c r="AV3193" s="17">
        <v>0.27959619412166498</v>
      </c>
      <c r="AW3193" s="17">
        <v>0.26905779927800599</v>
      </c>
      <c r="AX3193" s="17">
        <v>0.270245153367764</v>
      </c>
      <c r="AY3193" s="17">
        <v>0.22330860696788801</v>
      </c>
      <c r="AZ3193" s="17">
        <v>0.187841993925288</v>
      </c>
      <c r="BA3193" s="17">
        <v>0.28126263670733198</v>
      </c>
      <c r="BB3193" s="17"/>
      <c r="BC3193" s="17">
        <v>0.22242233623226901</v>
      </c>
      <c r="BD3193" s="17">
        <v>0.26425142551976599</v>
      </c>
      <c r="BE3193" s="17">
        <v>0.22535498929130299</v>
      </c>
      <c r="BF3193" s="17">
        <v>0.306854451287357</v>
      </c>
      <c r="BG3193" s="17">
        <v>0.22245479563381901</v>
      </c>
    </row>
    <row r="3194" spans="2:59" x14ac:dyDescent="0.35">
      <c r="B3194" t="s">
        <v>689</v>
      </c>
      <c r="C3194" s="17">
        <v>0.15013126167625901</v>
      </c>
      <c r="D3194" s="17">
        <v>0.14249555864972599</v>
      </c>
      <c r="E3194" s="17">
        <v>0.156936506584023</v>
      </c>
      <c r="F3194" s="17"/>
      <c r="G3194" s="17">
        <v>0.16126703943003701</v>
      </c>
      <c r="H3194" s="17">
        <v>0.189826596142252</v>
      </c>
      <c r="I3194" s="17">
        <v>0.15237436666346099</v>
      </c>
      <c r="J3194" s="17">
        <v>0.155172481816054</v>
      </c>
      <c r="K3194" s="17">
        <v>0.1330262250291</v>
      </c>
      <c r="L3194" s="17">
        <v>0.116133713166125</v>
      </c>
      <c r="M3194" s="17"/>
      <c r="N3194" s="17">
        <v>0.175878880167635</v>
      </c>
      <c r="O3194" s="17">
        <v>0.155294927193635</v>
      </c>
      <c r="P3194" s="17">
        <v>0.119813322872677</v>
      </c>
      <c r="Q3194" s="17">
        <v>0.14196993747137901</v>
      </c>
      <c r="R3194" s="17"/>
      <c r="S3194" s="17">
        <v>0.18238475525683601</v>
      </c>
      <c r="T3194" s="17">
        <v>0.14698253396909799</v>
      </c>
      <c r="U3194" s="17">
        <v>0.121955321402026</v>
      </c>
      <c r="V3194" s="17">
        <v>0.19559376280343699</v>
      </c>
      <c r="W3194" s="17">
        <v>0.13216305725552899</v>
      </c>
      <c r="X3194" s="17">
        <v>0.14821270379396401</v>
      </c>
      <c r="Y3194" s="17">
        <v>0.165062488150859</v>
      </c>
      <c r="Z3194" s="17">
        <v>6.25309562598583E-2</v>
      </c>
      <c r="AA3194" s="17">
        <v>0.127436340533776</v>
      </c>
      <c r="AB3194" s="17">
        <v>0.159772842264613</v>
      </c>
      <c r="AC3194" s="17">
        <v>0.153168191239169</v>
      </c>
      <c r="AD3194" s="17">
        <v>0.124760016859593</v>
      </c>
      <c r="AE3194" s="17"/>
      <c r="AF3194" s="17">
        <v>0.15439811740571299</v>
      </c>
      <c r="AG3194" s="17">
        <v>0.14602803977405299</v>
      </c>
      <c r="AH3194" s="17">
        <v>0.16705661011804299</v>
      </c>
      <c r="AI3194" s="17"/>
      <c r="AJ3194" s="17">
        <v>0.156359052073861</v>
      </c>
      <c r="AK3194" s="17">
        <v>0.167922244454216</v>
      </c>
      <c r="AL3194" s="17">
        <v>0.122845700121906</v>
      </c>
      <c r="AM3194" s="17">
        <v>0.106776742516907</v>
      </c>
      <c r="AN3194" s="17">
        <v>0.16656666856119801</v>
      </c>
      <c r="AO3194" s="17"/>
      <c r="AP3194" s="17">
        <v>0.15282714319179599</v>
      </c>
      <c r="AQ3194" s="17">
        <v>0.16607624273039301</v>
      </c>
      <c r="AR3194" s="17">
        <v>0.110682820677399</v>
      </c>
      <c r="AS3194" s="17">
        <v>0.15982135888715501</v>
      </c>
      <c r="AT3194" s="17">
        <v>0.14950353675748301</v>
      </c>
      <c r="AU3194" s="17"/>
      <c r="AV3194" s="17">
        <v>0.16999641970254001</v>
      </c>
      <c r="AW3194" s="17">
        <v>0.14948018655098899</v>
      </c>
      <c r="AX3194" s="17">
        <v>0.12938778664168299</v>
      </c>
      <c r="AY3194" s="17">
        <v>0.15571083288200999</v>
      </c>
      <c r="AZ3194" s="17">
        <v>0.169639635573019</v>
      </c>
      <c r="BA3194" s="17">
        <v>0.10508205205025201</v>
      </c>
      <c r="BB3194" s="17"/>
      <c r="BC3194" s="17">
        <v>0.15551541243627101</v>
      </c>
      <c r="BD3194" s="17">
        <v>0.10550271419068501</v>
      </c>
      <c r="BE3194" s="17">
        <v>0.17323380123780699</v>
      </c>
      <c r="BF3194" s="17">
        <v>0.19451020026569499</v>
      </c>
      <c r="BG3194" s="17">
        <v>0.136964113537938</v>
      </c>
    </row>
    <row r="3195" spans="2:59" x14ac:dyDescent="0.35">
      <c r="B3195" t="s">
        <v>806</v>
      </c>
      <c r="C3195" s="17">
        <v>0.10336830355665</v>
      </c>
      <c r="D3195" s="17">
        <v>9.7286856908468902E-2</v>
      </c>
      <c r="E3195" s="17">
        <v>0.110115721512514</v>
      </c>
      <c r="F3195" s="17"/>
      <c r="G3195" s="17">
        <v>9.4445568220730497E-2</v>
      </c>
      <c r="H3195" s="17">
        <v>0.13232527308637199</v>
      </c>
      <c r="I3195" s="17">
        <v>0.106978260712149</v>
      </c>
      <c r="J3195" s="17">
        <v>7.5207028274260498E-2</v>
      </c>
      <c r="K3195" s="17">
        <v>8.0503458488632301E-2</v>
      </c>
      <c r="L3195" s="17">
        <v>0.121124820742083</v>
      </c>
      <c r="M3195" s="17"/>
      <c r="N3195" s="17">
        <v>0.102558486043342</v>
      </c>
      <c r="O3195" s="17">
        <v>9.1875888363380398E-2</v>
      </c>
      <c r="P3195" s="17">
        <v>0.116683127123755</v>
      </c>
      <c r="Q3195" s="17">
        <v>0.104695680346291</v>
      </c>
      <c r="R3195" s="17"/>
      <c r="S3195" s="17">
        <v>0.145806033157168</v>
      </c>
      <c r="T3195" s="17">
        <v>0.105186516681851</v>
      </c>
      <c r="U3195" s="17">
        <v>9.9793746327771896E-2</v>
      </c>
      <c r="V3195" s="17">
        <v>6.9629341299076303E-2</v>
      </c>
      <c r="W3195" s="17">
        <v>0.11104751791449601</v>
      </c>
      <c r="X3195" s="17">
        <v>7.4878769517654001E-2</v>
      </c>
      <c r="Y3195" s="17">
        <v>9.8441096217171703E-2</v>
      </c>
      <c r="Z3195" s="17">
        <v>4.3631992873428199E-2</v>
      </c>
      <c r="AA3195" s="17">
        <v>0.122208902190495</v>
      </c>
      <c r="AB3195" s="17">
        <v>8.9732329963935001E-2</v>
      </c>
      <c r="AC3195" s="17">
        <v>0.118302917371319</v>
      </c>
      <c r="AD3195" s="17">
        <v>0.11461844449151801</v>
      </c>
      <c r="AE3195" s="17"/>
      <c r="AF3195" s="17">
        <v>0.11177308522497</v>
      </c>
      <c r="AG3195" s="17">
        <v>9.9538154026210898E-2</v>
      </c>
      <c r="AH3195" s="17">
        <v>9.8935908071248704E-2</v>
      </c>
      <c r="AI3195" s="17"/>
      <c r="AJ3195" s="17">
        <v>0.103448260566122</v>
      </c>
      <c r="AK3195" s="17">
        <v>0.115406424705895</v>
      </c>
      <c r="AL3195" s="17">
        <v>6.6881076706915704E-2</v>
      </c>
      <c r="AM3195" s="17">
        <v>0.18786320097148301</v>
      </c>
      <c r="AN3195" s="17">
        <v>8.5743475297360996E-2</v>
      </c>
      <c r="AO3195" s="17"/>
      <c r="AP3195" s="17">
        <v>0.11421172732795799</v>
      </c>
      <c r="AQ3195" s="17">
        <v>0.11271792465785201</v>
      </c>
      <c r="AR3195" s="17">
        <v>7.1890896507879096E-2</v>
      </c>
      <c r="AS3195" s="17">
        <v>0.107995049691555</v>
      </c>
      <c r="AT3195" s="17">
        <v>5.9626523125953103E-2</v>
      </c>
      <c r="AU3195" s="17"/>
      <c r="AV3195" s="17">
        <v>0.11988540008007501</v>
      </c>
      <c r="AW3195" s="17">
        <v>0.12306683624538101</v>
      </c>
      <c r="AX3195" s="17">
        <v>9.0145590780745494E-2</v>
      </c>
      <c r="AY3195" s="17">
        <v>0.10253537330153201</v>
      </c>
      <c r="AZ3195" s="17">
        <v>8.88641392747994E-2</v>
      </c>
      <c r="BA3195" s="17">
        <v>4.2675184863444002E-2</v>
      </c>
      <c r="BB3195" s="17"/>
      <c r="BC3195" s="17">
        <v>0.116117518736585</v>
      </c>
      <c r="BD3195" s="17">
        <v>9.45789426486007E-2</v>
      </c>
      <c r="BE3195" s="17">
        <v>9.9938576532186393E-2</v>
      </c>
      <c r="BF3195" s="17">
        <v>0.113390150826139</v>
      </c>
      <c r="BG3195" s="17">
        <v>0.139502394856691</v>
      </c>
    </row>
    <row r="3196" spans="2:59" x14ac:dyDescent="0.35">
      <c r="B3196" t="s">
        <v>123</v>
      </c>
      <c r="C3196" s="17">
        <v>8.7537740898695302E-2</v>
      </c>
      <c r="D3196" s="17">
        <v>6.8912413328167194E-2</v>
      </c>
      <c r="E3196" s="17">
        <v>0.105594377019279</v>
      </c>
      <c r="F3196" s="17"/>
      <c r="G3196" s="17">
        <v>5.1617256262904497E-2</v>
      </c>
      <c r="H3196" s="17">
        <v>5.2910141795308799E-2</v>
      </c>
      <c r="I3196" s="17">
        <v>8.7365335011264103E-2</v>
      </c>
      <c r="J3196" s="17">
        <v>7.5817280059683204E-2</v>
      </c>
      <c r="K3196" s="17">
        <v>0.14691460915094301</v>
      </c>
      <c r="L3196" s="17">
        <v>0.109296376743649</v>
      </c>
      <c r="M3196" s="17"/>
      <c r="N3196" s="17">
        <v>6.8308099394529004E-2</v>
      </c>
      <c r="O3196" s="17">
        <v>6.4433560374272406E-2</v>
      </c>
      <c r="P3196" s="17">
        <v>0.117120344098323</v>
      </c>
      <c r="Q3196" s="17">
        <v>0.106460164827512</v>
      </c>
      <c r="R3196" s="17"/>
      <c r="S3196" s="17">
        <v>4.6483107591726198E-2</v>
      </c>
      <c r="T3196" s="17">
        <v>7.9919668266094895E-2</v>
      </c>
      <c r="U3196" s="17">
        <v>7.4291773809380804E-2</v>
      </c>
      <c r="V3196" s="17">
        <v>9.2249446458097406E-2</v>
      </c>
      <c r="W3196" s="17">
        <v>8.4011471235815899E-2</v>
      </c>
      <c r="X3196" s="17">
        <v>9.3788326279857795E-2</v>
      </c>
      <c r="Y3196" s="17">
        <v>9.0924141191670596E-2</v>
      </c>
      <c r="Z3196" s="17">
        <v>0.16000805604205501</v>
      </c>
      <c r="AA3196" s="17">
        <v>0.111095711205538</v>
      </c>
      <c r="AB3196" s="17">
        <v>0.120579411569623</v>
      </c>
      <c r="AC3196" s="17">
        <v>4.6246139034408502E-2</v>
      </c>
      <c r="AD3196" s="17">
        <v>0.101812591457613</v>
      </c>
      <c r="AE3196" s="17"/>
      <c r="AF3196" s="17">
        <v>0.100023960338845</v>
      </c>
      <c r="AG3196" s="17">
        <v>7.6596530782502503E-2</v>
      </c>
      <c r="AH3196" s="17">
        <v>0.122318124517464</v>
      </c>
      <c r="AI3196" s="17"/>
      <c r="AJ3196" s="17">
        <v>9.6191939775574803E-2</v>
      </c>
      <c r="AK3196" s="17">
        <v>6.1502320089786199E-2</v>
      </c>
      <c r="AL3196" s="17">
        <v>7.0387734758142598E-2</v>
      </c>
      <c r="AM3196" s="17">
        <v>5.0571253982389999E-2</v>
      </c>
      <c r="AN3196" s="17">
        <v>0.11996145274853499</v>
      </c>
      <c r="AO3196" s="17"/>
      <c r="AP3196" s="17">
        <v>8.6157033181016099E-2</v>
      </c>
      <c r="AQ3196" s="17">
        <v>6.9285050751431099E-2</v>
      </c>
      <c r="AR3196" s="17">
        <v>9.0563310647318998E-2</v>
      </c>
      <c r="AS3196" s="17">
        <v>7.6709312708084898E-2</v>
      </c>
      <c r="AT3196" s="17">
        <v>0.16385496793253301</v>
      </c>
      <c r="AU3196" s="17"/>
      <c r="AV3196" s="17">
        <v>5.9599596351657597E-2</v>
      </c>
      <c r="AW3196" s="17">
        <v>7.8539188109575594E-2</v>
      </c>
      <c r="AX3196" s="17">
        <v>7.1117656772321999E-2</v>
      </c>
      <c r="AY3196" s="17">
        <v>7.9067072778148395E-2</v>
      </c>
      <c r="AZ3196" s="17">
        <v>0.125884773581764</v>
      </c>
      <c r="BA3196" s="17">
        <v>0.190533499738295</v>
      </c>
      <c r="BB3196" s="17"/>
      <c r="BC3196" s="17">
        <v>0.114782111946682</v>
      </c>
      <c r="BD3196" s="17">
        <v>7.2478830043716205E-2</v>
      </c>
      <c r="BE3196" s="17">
        <v>8.2035595801222994E-2</v>
      </c>
      <c r="BF3196" s="17">
        <v>6.1200418206506201E-2</v>
      </c>
      <c r="BG3196" s="17">
        <v>8.0702805096636396E-2</v>
      </c>
    </row>
    <row r="3197" spans="2:59" x14ac:dyDescent="0.35">
      <c r="C3197" s="17"/>
      <c r="D3197" s="17"/>
      <c r="E3197" s="17"/>
      <c r="F3197" s="17"/>
      <c r="G3197" s="17"/>
      <c r="H3197" s="17"/>
      <c r="I3197" s="17"/>
      <c r="J3197" s="17"/>
      <c r="K3197" s="17"/>
      <c r="L3197" s="17"/>
      <c r="M3197" s="17"/>
      <c r="N3197" s="17"/>
      <c r="O3197" s="17"/>
      <c r="P3197" s="17"/>
      <c r="Q3197" s="17"/>
      <c r="R3197" s="17"/>
      <c r="S3197" s="17"/>
      <c r="T3197" s="17"/>
      <c r="U3197" s="17"/>
      <c r="V3197" s="17"/>
      <c r="W3197" s="17"/>
      <c r="X3197" s="17"/>
      <c r="Y3197" s="17"/>
      <c r="Z3197" s="17"/>
      <c r="AA3197" s="17"/>
      <c r="AB3197" s="17"/>
      <c r="AC3197" s="17"/>
      <c r="AD3197" s="17"/>
      <c r="AE3197" s="17"/>
      <c r="AF3197" s="17"/>
      <c r="AG3197" s="17"/>
      <c r="AH3197" s="17"/>
      <c r="AI3197" s="17"/>
      <c r="AJ3197" s="17"/>
      <c r="AK3197" s="17"/>
      <c r="AL3197" s="17"/>
      <c r="AM3197" s="17"/>
      <c r="AN3197" s="17"/>
      <c r="AO3197" s="17"/>
      <c r="AP3197" s="17"/>
      <c r="AQ3197" s="17"/>
      <c r="AR3197" s="17"/>
      <c r="AS3197" s="17"/>
      <c r="AT3197" s="17"/>
      <c r="AU3197" s="17"/>
      <c r="AV3197" s="17"/>
      <c r="AW3197" s="17"/>
      <c r="AX3197" s="17"/>
      <c r="AY3197" s="17"/>
      <c r="AZ3197" s="17"/>
      <c r="BA3197" s="17"/>
      <c r="BB3197" s="17"/>
      <c r="BC3197" s="17"/>
      <c r="BD3197" s="17"/>
      <c r="BE3197" s="17"/>
      <c r="BF3197" s="17"/>
      <c r="BG3197" s="17"/>
    </row>
    <row r="3198" spans="2:59" x14ac:dyDescent="0.35">
      <c r="B3198" s="6" t="s">
        <v>856</v>
      </c>
      <c r="C3198" s="17"/>
      <c r="D3198" s="17"/>
      <c r="E3198" s="17"/>
      <c r="F3198" s="17"/>
      <c r="G3198" s="17"/>
      <c r="H3198" s="17"/>
      <c r="I3198" s="17"/>
      <c r="J3198" s="17"/>
      <c r="K3198" s="17"/>
      <c r="L3198" s="17"/>
      <c r="M3198" s="17"/>
      <c r="N3198" s="17"/>
      <c r="O3198" s="17"/>
      <c r="P3198" s="17"/>
      <c r="Q3198" s="17"/>
      <c r="R3198" s="17"/>
      <c r="S3198" s="17"/>
      <c r="T3198" s="17"/>
      <c r="U3198" s="17"/>
      <c r="V3198" s="17"/>
      <c r="W3198" s="17"/>
      <c r="X3198" s="17"/>
      <c r="Y3198" s="17"/>
      <c r="Z3198" s="17"/>
      <c r="AA3198" s="17"/>
      <c r="AB3198" s="17"/>
      <c r="AC3198" s="17"/>
      <c r="AD3198" s="17"/>
      <c r="AE3198" s="17"/>
      <c r="AF3198" s="17"/>
      <c r="AG3198" s="17"/>
      <c r="AH3198" s="17"/>
      <c r="AI3198" s="17"/>
      <c r="AJ3198" s="17"/>
      <c r="AK3198" s="17"/>
      <c r="AL3198" s="17"/>
      <c r="AM3198" s="17"/>
      <c r="AN3198" s="17"/>
      <c r="AO3198" s="17"/>
      <c r="AP3198" s="17"/>
      <c r="AQ3198" s="17"/>
      <c r="AR3198" s="17"/>
      <c r="AS3198" s="17"/>
      <c r="AT3198" s="17"/>
      <c r="AU3198" s="17"/>
      <c r="AV3198" s="17"/>
      <c r="AW3198" s="17"/>
      <c r="AX3198" s="17"/>
      <c r="AY3198" s="17"/>
      <c r="AZ3198" s="17"/>
      <c r="BA3198" s="17"/>
      <c r="BB3198" s="17"/>
      <c r="BC3198" s="17"/>
      <c r="BD3198" s="17"/>
      <c r="BE3198" s="17"/>
      <c r="BF3198" s="17"/>
      <c r="BG3198" s="17"/>
    </row>
    <row r="3199" spans="2:59" x14ac:dyDescent="0.35">
      <c r="B3199" s="24" t="s">
        <v>79</v>
      </c>
      <c r="C3199" s="17"/>
      <c r="D3199" s="17"/>
      <c r="E3199" s="17"/>
      <c r="F3199" s="17"/>
      <c r="G3199" s="17"/>
      <c r="H3199" s="17"/>
      <c r="I3199" s="17"/>
      <c r="J3199" s="17"/>
      <c r="K3199" s="17"/>
      <c r="L3199" s="17"/>
      <c r="M3199" s="17"/>
      <c r="N3199" s="17"/>
      <c r="O3199" s="17"/>
      <c r="P3199" s="17"/>
      <c r="Q3199" s="17"/>
      <c r="R3199" s="17"/>
      <c r="S3199" s="17"/>
      <c r="T3199" s="17"/>
      <c r="U3199" s="17"/>
      <c r="V3199" s="17"/>
      <c r="W3199" s="17"/>
      <c r="X3199" s="17"/>
      <c r="Y3199" s="17"/>
      <c r="Z3199" s="17"/>
      <c r="AA3199" s="17"/>
      <c r="AB3199" s="17"/>
      <c r="AC3199" s="17"/>
      <c r="AD3199" s="17"/>
      <c r="AE3199" s="17"/>
      <c r="AF3199" s="17"/>
      <c r="AG3199" s="17"/>
      <c r="AH3199" s="17"/>
      <c r="AI3199" s="17"/>
      <c r="AJ3199" s="17"/>
      <c r="AK3199" s="17"/>
      <c r="AL3199" s="17"/>
      <c r="AM3199" s="17"/>
      <c r="AN3199" s="17"/>
      <c r="AO3199" s="17"/>
      <c r="AP3199" s="17"/>
      <c r="AQ3199" s="17"/>
      <c r="AR3199" s="17"/>
      <c r="AS3199" s="17"/>
      <c r="AT3199" s="17"/>
      <c r="AU3199" s="17"/>
      <c r="AV3199" s="17"/>
      <c r="AW3199" s="17"/>
      <c r="AX3199" s="17"/>
      <c r="AY3199" s="17"/>
      <c r="AZ3199" s="17"/>
      <c r="BA3199" s="17"/>
      <c r="BB3199" s="17"/>
      <c r="BC3199" s="17"/>
      <c r="BD3199" s="17"/>
      <c r="BE3199" s="17"/>
      <c r="BF3199" s="17"/>
      <c r="BG3199" s="17"/>
    </row>
    <row r="3200" spans="2:59" x14ac:dyDescent="0.35">
      <c r="B3200" t="s">
        <v>805</v>
      </c>
      <c r="C3200" s="17">
        <v>5.6730957582153498E-2</v>
      </c>
      <c r="D3200" s="17">
        <v>6.7245705233611203E-2</v>
      </c>
      <c r="E3200" s="17">
        <v>4.4980874023282699E-2</v>
      </c>
      <c r="F3200" s="17"/>
      <c r="G3200" s="17">
        <v>6.24477037115699E-2</v>
      </c>
      <c r="H3200" s="17">
        <v>6.24385433806664E-2</v>
      </c>
      <c r="I3200" s="17">
        <v>7.1942155346873399E-2</v>
      </c>
      <c r="J3200" s="17">
        <v>6.2588969119786703E-2</v>
      </c>
      <c r="K3200" s="17">
        <v>4.7234467851466302E-2</v>
      </c>
      <c r="L3200" s="17">
        <v>3.7576645498835097E-2</v>
      </c>
      <c r="M3200" s="17"/>
      <c r="N3200" s="17">
        <v>5.6905810610130898E-2</v>
      </c>
      <c r="O3200" s="17">
        <v>5.6070809460284199E-2</v>
      </c>
      <c r="P3200" s="17">
        <v>3.6962108128674703E-2</v>
      </c>
      <c r="Q3200" s="17">
        <v>7.4713163432240395E-2</v>
      </c>
      <c r="R3200" s="17"/>
      <c r="S3200" s="17">
        <v>5.0326323596249098E-2</v>
      </c>
      <c r="T3200" s="17">
        <v>5.5426561375809598E-2</v>
      </c>
      <c r="U3200" s="17">
        <v>7.0558401399672094E-2</v>
      </c>
      <c r="V3200" s="17">
        <v>5.5412348245812398E-2</v>
      </c>
      <c r="W3200" s="17">
        <v>7.3436237934590795E-2</v>
      </c>
      <c r="X3200" s="17">
        <v>4.8848514251181703E-2</v>
      </c>
      <c r="Y3200" s="17">
        <v>5.7003550505942698E-2</v>
      </c>
      <c r="Z3200" s="17">
        <v>2.95574538642525E-2</v>
      </c>
      <c r="AA3200" s="17">
        <v>5.22948600738075E-2</v>
      </c>
      <c r="AB3200" s="17">
        <v>6.4151431628077807E-2</v>
      </c>
      <c r="AC3200" s="17">
        <v>4.2779408221494002E-2</v>
      </c>
      <c r="AD3200" s="17">
        <v>9.6834564462657702E-2</v>
      </c>
      <c r="AE3200" s="17"/>
      <c r="AF3200" s="17">
        <v>5.76152982012181E-2</v>
      </c>
      <c r="AG3200" s="17">
        <v>4.95480110024741E-2</v>
      </c>
      <c r="AH3200" s="17">
        <v>6.0700447083985698E-2</v>
      </c>
      <c r="AI3200" s="17"/>
      <c r="AJ3200" s="17">
        <v>4.8365362394853097E-2</v>
      </c>
      <c r="AK3200" s="17">
        <v>5.0717711194354601E-2</v>
      </c>
      <c r="AL3200" s="17">
        <v>8.1171918925033795E-2</v>
      </c>
      <c r="AM3200" s="17">
        <v>5.1171133929257498E-2</v>
      </c>
      <c r="AN3200" s="17">
        <v>8.3458986224645898E-2</v>
      </c>
      <c r="AO3200" s="17"/>
      <c r="AP3200" s="17">
        <v>5.2320472668179498E-2</v>
      </c>
      <c r="AQ3200" s="17">
        <v>4.7701007715615203E-2</v>
      </c>
      <c r="AR3200" s="17">
        <v>8.2330735908078601E-2</v>
      </c>
      <c r="AS3200" s="17">
        <v>5.1670631755799501E-2</v>
      </c>
      <c r="AT3200" s="17">
        <v>6.8329387661672805E-2</v>
      </c>
      <c r="AU3200" s="17"/>
      <c r="AV3200" s="17">
        <v>5.1395689983046097E-2</v>
      </c>
      <c r="AW3200" s="17">
        <v>5.5631951054691701E-2</v>
      </c>
      <c r="AX3200" s="17">
        <v>8.1933934284316903E-2</v>
      </c>
      <c r="AY3200" s="17">
        <v>6.1062221326521997E-2</v>
      </c>
      <c r="AZ3200" s="17">
        <v>4.84918058178243E-2</v>
      </c>
      <c r="BA3200" s="17">
        <v>1.20736419051676E-2</v>
      </c>
      <c r="BB3200" s="17"/>
      <c r="BC3200" s="17">
        <v>4.6802970727595199E-2</v>
      </c>
      <c r="BD3200" s="17">
        <v>4.96386310165952E-2</v>
      </c>
      <c r="BE3200" s="17">
        <v>6.1649379035255102E-2</v>
      </c>
      <c r="BF3200" s="17">
        <v>5.87305015095776E-2</v>
      </c>
      <c r="BG3200" s="17">
        <v>0.129971044147381</v>
      </c>
    </row>
    <row r="3201" spans="2:59" x14ac:dyDescent="0.35">
      <c r="B3201" t="s">
        <v>598</v>
      </c>
      <c r="C3201" s="17">
        <v>7.9387759989007906E-2</v>
      </c>
      <c r="D3201" s="17">
        <v>8.15279755765351E-2</v>
      </c>
      <c r="E3201" s="17">
        <v>7.7926284453560105E-2</v>
      </c>
      <c r="F3201" s="17"/>
      <c r="G3201" s="17">
        <v>7.78942072995496E-2</v>
      </c>
      <c r="H3201" s="17">
        <v>7.4739866890615597E-2</v>
      </c>
      <c r="I3201" s="17">
        <v>6.0714714274539103E-2</v>
      </c>
      <c r="J3201" s="17">
        <v>9.6712979609643396E-2</v>
      </c>
      <c r="K3201" s="17">
        <v>9.3089624589490994E-2</v>
      </c>
      <c r="L3201" s="17">
        <v>7.6074640399323004E-2</v>
      </c>
      <c r="M3201" s="17"/>
      <c r="N3201" s="17">
        <v>8.7410656647499793E-2</v>
      </c>
      <c r="O3201" s="17">
        <v>9.9348695916398805E-2</v>
      </c>
      <c r="P3201" s="17">
        <v>5.4859756127364302E-2</v>
      </c>
      <c r="Q3201" s="17">
        <v>7.1699461754231406E-2</v>
      </c>
      <c r="R3201" s="17"/>
      <c r="S3201" s="17">
        <v>5.9573004446061999E-2</v>
      </c>
      <c r="T3201" s="17">
        <v>9.95898432741429E-2</v>
      </c>
      <c r="U3201" s="17">
        <v>0.114795861646001</v>
      </c>
      <c r="V3201" s="17">
        <v>9.69996578907516E-2</v>
      </c>
      <c r="W3201" s="17">
        <v>7.8977533729647997E-2</v>
      </c>
      <c r="X3201" s="17">
        <v>3.9386442348812903E-2</v>
      </c>
      <c r="Y3201" s="17">
        <v>6.7522536677865494E-2</v>
      </c>
      <c r="Z3201" s="17">
        <v>4.6352236654307502E-2</v>
      </c>
      <c r="AA3201" s="17">
        <v>8.3470285884455805E-2</v>
      </c>
      <c r="AB3201" s="17">
        <v>8.7502347750793005E-2</v>
      </c>
      <c r="AC3201" s="17">
        <v>8.5800431267150798E-2</v>
      </c>
      <c r="AD3201" s="17">
        <v>8.3749693273949599E-2</v>
      </c>
      <c r="AE3201" s="17"/>
      <c r="AF3201" s="17">
        <v>6.9395864962710996E-2</v>
      </c>
      <c r="AG3201" s="17">
        <v>8.2457119762397793E-2</v>
      </c>
      <c r="AH3201" s="17">
        <v>8.8691315756248904E-2</v>
      </c>
      <c r="AI3201" s="17"/>
      <c r="AJ3201" s="17">
        <v>8.0810737555798304E-2</v>
      </c>
      <c r="AK3201" s="17">
        <v>7.9959038325952997E-2</v>
      </c>
      <c r="AL3201" s="17">
        <v>8.7205786646336103E-2</v>
      </c>
      <c r="AM3201" s="17">
        <v>5.1007528732524801E-2</v>
      </c>
      <c r="AN3201" s="17">
        <v>8.6645585270653705E-2</v>
      </c>
      <c r="AO3201" s="17"/>
      <c r="AP3201" s="17">
        <v>7.3346766445963094E-2</v>
      </c>
      <c r="AQ3201" s="17">
        <v>8.0842885733779804E-2</v>
      </c>
      <c r="AR3201" s="17">
        <v>6.2902757762712994E-2</v>
      </c>
      <c r="AS3201" s="17">
        <v>7.25070294771996E-2</v>
      </c>
      <c r="AT3201" s="17">
        <v>4.1794125425507297E-2</v>
      </c>
      <c r="AU3201" s="17"/>
      <c r="AV3201" s="17">
        <v>9.3320701091897801E-2</v>
      </c>
      <c r="AW3201" s="17">
        <v>8.2518147405823E-2</v>
      </c>
      <c r="AX3201" s="17">
        <v>9.3603438370047906E-2</v>
      </c>
      <c r="AY3201" s="17">
        <v>6.1604431946219E-2</v>
      </c>
      <c r="AZ3201" s="17">
        <v>7.4415360221555302E-2</v>
      </c>
      <c r="BA3201" s="17">
        <v>1.9507769411495401E-2</v>
      </c>
      <c r="BB3201" s="17"/>
      <c r="BC3201" s="17">
        <v>7.3301414924762998E-2</v>
      </c>
      <c r="BD3201" s="17">
        <v>9.1321276851051306E-2</v>
      </c>
      <c r="BE3201" s="17">
        <v>8.0190557744085303E-2</v>
      </c>
      <c r="BF3201" s="17">
        <v>6.9474893850195701E-2</v>
      </c>
      <c r="BG3201" s="17">
        <v>0.11229190944662799</v>
      </c>
    </row>
    <row r="3202" spans="2:59" x14ac:dyDescent="0.35">
      <c r="B3202" t="s">
        <v>692</v>
      </c>
      <c r="C3202" s="17">
        <v>0.14690387924260201</v>
      </c>
      <c r="D3202" s="17">
        <v>0.15389549938765801</v>
      </c>
      <c r="E3202" s="17">
        <v>0.14124268519816699</v>
      </c>
      <c r="F3202" s="17"/>
      <c r="G3202" s="17">
        <v>0.150333585102122</v>
      </c>
      <c r="H3202" s="17">
        <v>0.16158023266801699</v>
      </c>
      <c r="I3202" s="17">
        <v>0.16722603729605801</v>
      </c>
      <c r="J3202" s="17">
        <v>0.12079081151749101</v>
      </c>
      <c r="K3202" s="17">
        <v>0.16459196384696301</v>
      </c>
      <c r="L3202" s="17">
        <v>0.125460822297467</v>
      </c>
      <c r="M3202" s="17"/>
      <c r="N3202" s="17">
        <v>0.151702774392899</v>
      </c>
      <c r="O3202" s="17">
        <v>0.168795486750524</v>
      </c>
      <c r="P3202" s="17">
        <v>0.127949141327872</v>
      </c>
      <c r="Q3202" s="17">
        <v>0.135918961030772</v>
      </c>
      <c r="R3202" s="17"/>
      <c r="S3202" s="17">
        <v>0.196294105275997</v>
      </c>
      <c r="T3202" s="17">
        <v>0.11782338810498701</v>
      </c>
      <c r="U3202" s="17">
        <v>0.14504480980347301</v>
      </c>
      <c r="V3202" s="17">
        <v>0.112235873707153</v>
      </c>
      <c r="W3202" s="17">
        <v>0.17334765011488101</v>
      </c>
      <c r="X3202" s="17">
        <v>0.16729191711482999</v>
      </c>
      <c r="Y3202" s="17">
        <v>0.126645389705173</v>
      </c>
      <c r="Z3202" s="17">
        <v>0.121463176014002</v>
      </c>
      <c r="AA3202" s="17">
        <v>0.158867429868921</v>
      </c>
      <c r="AB3202" s="17">
        <v>0.120976510579742</v>
      </c>
      <c r="AC3202" s="17">
        <v>0.116839011122992</v>
      </c>
      <c r="AD3202" s="17">
        <v>0.20008093727242701</v>
      </c>
      <c r="AE3202" s="17"/>
      <c r="AF3202" s="17">
        <v>0.12667603525666399</v>
      </c>
      <c r="AG3202" s="17">
        <v>0.17127738431846001</v>
      </c>
      <c r="AH3202" s="17">
        <v>0.104646760258421</v>
      </c>
      <c r="AI3202" s="17"/>
      <c r="AJ3202" s="17">
        <v>0.13638766213527401</v>
      </c>
      <c r="AK3202" s="17">
        <v>0.15481671760032301</v>
      </c>
      <c r="AL3202" s="17">
        <v>0.16311463122484399</v>
      </c>
      <c r="AM3202" s="17">
        <v>0.137108211842672</v>
      </c>
      <c r="AN3202" s="17">
        <v>0.12925478497731299</v>
      </c>
      <c r="AO3202" s="17"/>
      <c r="AP3202" s="17">
        <v>0.14823466289304599</v>
      </c>
      <c r="AQ3202" s="17">
        <v>0.16120459087077799</v>
      </c>
      <c r="AR3202" s="17">
        <v>0.15127978428883199</v>
      </c>
      <c r="AS3202" s="17">
        <v>0.13112894843272699</v>
      </c>
      <c r="AT3202" s="17">
        <v>0.13848663951149101</v>
      </c>
      <c r="AU3202" s="17"/>
      <c r="AV3202" s="17">
        <v>0.161629651200321</v>
      </c>
      <c r="AW3202" s="17">
        <v>0.13235128008538299</v>
      </c>
      <c r="AX3202" s="17">
        <v>0.16590743211043399</v>
      </c>
      <c r="AY3202" s="17">
        <v>0.122846228466703</v>
      </c>
      <c r="AZ3202" s="17">
        <v>0.17048539274761601</v>
      </c>
      <c r="BA3202" s="17">
        <v>0.14759116977494799</v>
      </c>
      <c r="BB3202" s="17"/>
      <c r="BC3202" s="17">
        <v>9.7369116820796298E-2</v>
      </c>
      <c r="BD3202" s="17">
        <v>0.16545482761612901</v>
      </c>
      <c r="BE3202" s="17">
        <v>0.16213727537113001</v>
      </c>
      <c r="BF3202" s="17">
        <v>0.15867825659977799</v>
      </c>
      <c r="BG3202" s="17">
        <v>9.2303364713558295E-2</v>
      </c>
    </row>
    <row r="3203" spans="2:59" x14ac:dyDescent="0.35">
      <c r="B3203" t="s">
        <v>691</v>
      </c>
      <c r="C3203" s="17">
        <v>0.217672354812048</v>
      </c>
      <c r="D3203" s="17">
        <v>0.23134719713190899</v>
      </c>
      <c r="E3203" s="17">
        <v>0.204924396586043</v>
      </c>
      <c r="F3203" s="17"/>
      <c r="G3203" s="17">
        <v>0.243233815282345</v>
      </c>
      <c r="H3203" s="17">
        <v>0.191191550905874</v>
      </c>
      <c r="I3203" s="17">
        <v>0.19930098916667699</v>
      </c>
      <c r="J3203" s="17">
        <v>0.20887961054107801</v>
      </c>
      <c r="K3203" s="17">
        <v>0.205914845668073</v>
      </c>
      <c r="L3203" s="17">
        <v>0.25197597431808899</v>
      </c>
      <c r="M3203" s="17"/>
      <c r="N3203" s="17">
        <v>0.21882268062403201</v>
      </c>
      <c r="O3203" s="17">
        <v>0.21320146159652401</v>
      </c>
      <c r="P3203" s="17">
        <v>0.218045976188734</v>
      </c>
      <c r="Q3203" s="17">
        <v>0.21919786627912699</v>
      </c>
      <c r="R3203" s="17"/>
      <c r="S3203" s="17">
        <v>0.215322714416053</v>
      </c>
      <c r="T3203" s="17">
        <v>0.20629321547909299</v>
      </c>
      <c r="U3203" s="17">
        <v>0.20097917912528601</v>
      </c>
      <c r="V3203" s="17">
        <v>0.17993790391217901</v>
      </c>
      <c r="W3203" s="17">
        <v>0.268193123419456</v>
      </c>
      <c r="X3203" s="17">
        <v>0.19811250506323899</v>
      </c>
      <c r="Y3203" s="17">
        <v>0.25771018104698901</v>
      </c>
      <c r="Z3203" s="17">
        <v>0.24156174931461899</v>
      </c>
      <c r="AA3203" s="17">
        <v>0.20056190092287801</v>
      </c>
      <c r="AB3203" s="17">
        <v>0.24755631059178701</v>
      </c>
      <c r="AC3203" s="17">
        <v>0.21498317201432701</v>
      </c>
      <c r="AD3203" s="17">
        <v>0.215234385923921</v>
      </c>
      <c r="AE3203" s="17"/>
      <c r="AF3203" s="17">
        <v>0.20414577173960699</v>
      </c>
      <c r="AG3203" s="17">
        <v>0.226900576170288</v>
      </c>
      <c r="AH3203" s="17">
        <v>0.226904719420153</v>
      </c>
      <c r="AI3203" s="17"/>
      <c r="AJ3203" s="17">
        <v>0.206290940997198</v>
      </c>
      <c r="AK3203" s="17">
        <v>0.21490498570444899</v>
      </c>
      <c r="AL3203" s="17">
        <v>0.266426227003837</v>
      </c>
      <c r="AM3203" s="17">
        <v>0.242729883757867</v>
      </c>
      <c r="AN3203" s="17">
        <v>0.21549671313360799</v>
      </c>
      <c r="AO3203" s="17"/>
      <c r="AP3203" s="17">
        <v>0.20060207740618999</v>
      </c>
      <c r="AQ3203" s="17">
        <v>0.222630323561543</v>
      </c>
      <c r="AR3203" s="17">
        <v>0.286683632516822</v>
      </c>
      <c r="AS3203" s="17">
        <v>0.18639598572573399</v>
      </c>
      <c r="AT3203" s="17">
        <v>0.18675894987886199</v>
      </c>
      <c r="AU3203" s="17"/>
      <c r="AV3203" s="17">
        <v>0.22531946937539701</v>
      </c>
      <c r="AW3203" s="17">
        <v>0.19641009816955901</v>
      </c>
      <c r="AX3203" s="17">
        <v>0.27163008806315803</v>
      </c>
      <c r="AY3203" s="17">
        <v>0.19738362468307899</v>
      </c>
      <c r="AZ3203" s="17">
        <v>0.16353307879814699</v>
      </c>
      <c r="BA3203" s="17">
        <v>0.26168497514231698</v>
      </c>
      <c r="BB3203" s="17"/>
      <c r="BC3203" s="17">
        <v>0.22216736774911999</v>
      </c>
      <c r="BD3203" s="17">
        <v>0.21532561732320299</v>
      </c>
      <c r="BE3203" s="17">
        <v>0.22892940469408199</v>
      </c>
      <c r="BF3203" s="17">
        <v>0.174939378888228</v>
      </c>
      <c r="BG3203" s="17">
        <v>0.290916517006784</v>
      </c>
    </row>
    <row r="3204" spans="2:59" x14ac:dyDescent="0.35">
      <c r="B3204" t="s">
        <v>690</v>
      </c>
      <c r="C3204" s="17">
        <v>0.215675915325239</v>
      </c>
      <c r="D3204" s="17">
        <v>0.21130073444175401</v>
      </c>
      <c r="E3204" s="17">
        <v>0.219364146028067</v>
      </c>
      <c r="F3204" s="17"/>
      <c r="G3204" s="17">
        <v>0.204461362809848</v>
      </c>
      <c r="H3204" s="17">
        <v>0.229299132319638</v>
      </c>
      <c r="I3204" s="17">
        <v>0.21825301600949601</v>
      </c>
      <c r="J3204" s="17">
        <v>0.24772165497392301</v>
      </c>
      <c r="K3204" s="17">
        <v>0.19525694545877301</v>
      </c>
      <c r="L3204" s="17">
        <v>0.197838439188042</v>
      </c>
      <c r="M3204" s="17"/>
      <c r="N3204" s="17">
        <v>0.22428543965581499</v>
      </c>
      <c r="O3204" s="17">
        <v>0.21584725650400299</v>
      </c>
      <c r="P3204" s="17">
        <v>0.21659608443349801</v>
      </c>
      <c r="Q3204" s="17">
        <v>0.205840900505773</v>
      </c>
      <c r="R3204" s="17"/>
      <c r="S3204" s="17">
        <v>0.221382336954106</v>
      </c>
      <c r="T3204" s="17">
        <v>0.239624854717709</v>
      </c>
      <c r="U3204" s="17">
        <v>0.18517090640332801</v>
      </c>
      <c r="V3204" s="17">
        <v>0.28054837081956202</v>
      </c>
      <c r="W3204" s="17">
        <v>0.17792314026822401</v>
      </c>
      <c r="X3204" s="17">
        <v>0.27449623554973701</v>
      </c>
      <c r="Y3204" s="17">
        <v>0.18284503806604899</v>
      </c>
      <c r="Z3204" s="17">
        <v>0.26641600120588199</v>
      </c>
      <c r="AA3204" s="17">
        <v>0.16589127895580599</v>
      </c>
      <c r="AB3204" s="17">
        <v>0.18847053257972801</v>
      </c>
      <c r="AC3204" s="17">
        <v>0.233977812049637</v>
      </c>
      <c r="AD3204" s="17">
        <v>0.13726210852813001</v>
      </c>
      <c r="AE3204" s="17"/>
      <c r="AF3204" s="17">
        <v>0.22989724590372501</v>
      </c>
      <c r="AG3204" s="17">
        <v>0.19988847335208801</v>
      </c>
      <c r="AH3204" s="17">
        <v>0.22224306059908899</v>
      </c>
      <c r="AI3204" s="17"/>
      <c r="AJ3204" s="17">
        <v>0.21976393718957499</v>
      </c>
      <c r="AK3204" s="17">
        <v>0.222439225690543</v>
      </c>
      <c r="AL3204" s="17">
        <v>0.17967780178104001</v>
      </c>
      <c r="AM3204" s="17">
        <v>0.21997710703092099</v>
      </c>
      <c r="AN3204" s="17">
        <v>0.21592034587210801</v>
      </c>
      <c r="AO3204" s="17"/>
      <c r="AP3204" s="17">
        <v>0.210580582104857</v>
      </c>
      <c r="AQ3204" s="17">
        <v>0.21324678364012101</v>
      </c>
      <c r="AR3204" s="17">
        <v>0.225548338453011</v>
      </c>
      <c r="AS3204" s="17">
        <v>0.22502390278128101</v>
      </c>
      <c r="AT3204" s="17">
        <v>0.16939145557405899</v>
      </c>
      <c r="AU3204" s="17"/>
      <c r="AV3204" s="17">
        <v>0.217270294590622</v>
      </c>
      <c r="AW3204" s="17">
        <v>0.23638784103840901</v>
      </c>
      <c r="AX3204" s="17">
        <v>0.16188873112496299</v>
      </c>
      <c r="AY3204" s="17">
        <v>0.21459068168832701</v>
      </c>
      <c r="AZ3204" s="17">
        <v>0.211953212801583</v>
      </c>
      <c r="BA3204" s="17">
        <v>0.23404702144242401</v>
      </c>
      <c r="BB3204" s="17"/>
      <c r="BC3204" s="17">
        <v>0.20847246978690201</v>
      </c>
      <c r="BD3204" s="17">
        <v>0.235329200276502</v>
      </c>
      <c r="BE3204" s="17">
        <v>0.19131642381304301</v>
      </c>
      <c r="BF3204" s="17">
        <v>0.26071829500331001</v>
      </c>
      <c r="BG3204" s="17">
        <v>8.5610201305827999E-2</v>
      </c>
    </row>
    <row r="3205" spans="2:59" x14ac:dyDescent="0.35">
      <c r="B3205" t="s">
        <v>689</v>
      </c>
      <c r="C3205" s="17">
        <v>0.12079732929404099</v>
      </c>
      <c r="D3205" s="17">
        <v>0.111581039038412</v>
      </c>
      <c r="E3205" s="17">
        <v>0.130740074615115</v>
      </c>
      <c r="F3205" s="17"/>
      <c r="G3205" s="17">
        <v>0.121016361403814</v>
      </c>
      <c r="H3205" s="17">
        <v>0.167476026567492</v>
      </c>
      <c r="I3205" s="17">
        <v>0.118231103014206</v>
      </c>
      <c r="J3205" s="17">
        <v>0.106982590905809</v>
      </c>
      <c r="K3205" s="17">
        <v>9.6448179132589698E-2</v>
      </c>
      <c r="L3205" s="17">
        <v>0.112486200773964</v>
      </c>
      <c r="M3205" s="17"/>
      <c r="N3205" s="17">
        <v>0.13858934436470399</v>
      </c>
      <c r="O3205" s="17">
        <v>0.101456704046993</v>
      </c>
      <c r="P3205" s="17">
        <v>0.122712500522369</v>
      </c>
      <c r="Q3205" s="17">
        <v>0.120292690093802</v>
      </c>
      <c r="R3205" s="17"/>
      <c r="S3205" s="17">
        <v>0.108599033895733</v>
      </c>
      <c r="T3205" s="17">
        <v>0.103439042890572</v>
      </c>
      <c r="U3205" s="17">
        <v>0.12682381156960601</v>
      </c>
      <c r="V3205" s="17">
        <v>9.75274977074303E-2</v>
      </c>
      <c r="W3205" s="17">
        <v>0.13164316652070601</v>
      </c>
      <c r="X3205" s="17">
        <v>0.12659656207064399</v>
      </c>
      <c r="Y3205" s="17">
        <v>0.15156675967198499</v>
      </c>
      <c r="Z3205" s="17">
        <v>0.117888559673326</v>
      </c>
      <c r="AA3205" s="17">
        <v>0.116375999872482</v>
      </c>
      <c r="AB3205" s="17">
        <v>0.13442764087361</v>
      </c>
      <c r="AC3205" s="17">
        <v>0.14684068537084</v>
      </c>
      <c r="AD3205" s="17">
        <v>0.117344663142914</v>
      </c>
      <c r="AE3205" s="17"/>
      <c r="AF3205" s="17">
        <v>0.13051507413889399</v>
      </c>
      <c r="AG3205" s="17">
        <v>0.115442357027546</v>
      </c>
      <c r="AH3205" s="17">
        <v>0.13652093264006099</v>
      </c>
      <c r="AI3205" s="17"/>
      <c r="AJ3205" s="17">
        <v>0.126007640626774</v>
      </c>
      <c r="AK3205" s="17">
        <v>0.14851740551255899</v>
      </c>
      <c r="AL3205" s="17">
        <v>6.1247970021621197E-2</v>
      </c>
      <c r="AM3205" s="17">
        <v>0.139416543006987</v>
      </c>
      <c r="AN3205" s="17">
        <v>9.6942892682640697E-2</v>
      </c>
      <c r="AO3205" s="17"/>
      <c r="AP3205" s="17">
        <v>0.12550604011216199</v>
      </c>
      <c r="AQ3205" s="17">
        <v>0.13545537031274699</v>
      </c>
      <c r="AR3205" s="17">
        <v>6.6486489136430293E-2</v>
      </c>
      <c r="AS3205" s="17">
        <v>0.14574683610469399</v>
      </c>
      <c r="AT3205" s="17">
        <v>0.133932207681599</v>
      </c>
      <c r="AU3205" s="17"/>
      <c r="AV3205" s="17">
        <v>0.132126343347263</v>
      </c>
      <c r="AW3205" s="17">
        <v>0.12885826873387399</v>
      </c>
      <c r="AX3205" s="17">
        <v>8.2839476365485207E-2</v>
      </c>
      <c r="AY3205" s="17">
        <v>0.15799375339399799</v>
      </c>
      <c r="AZ3205" s="17">
        <v>0.12057326776207999</v>
      </c>
      <c r="BA3205" s="17">
        <v>9.1875462314483305E-2</v>
      </c>
      <c r="BB3205" s="17"/>
      <c r="BC3205" s="17">
        <v>0.13220974734180099</v>
      </c>
      <c r="BD3205" s="17">
        <v>7.6109161290025595E-2</v>
      </c>
      <c r="BE3205" s="17">
        <v>0.143806600484849</v>
      </c>
      <c r="BF3205" s="17">
        <v>0.15595221013087199</v>
      </c>
      <c r="BG3205" s="17">
        <v>0.10612561867649301</v>
      </c>
    </row>
    <row r="3206" spans="2:59" x14ac:dyDescent="0.35">
      <c r="B3206" t="s">
        <v>806</v>
      </c>
      <c r="C3206" s="17">
        <v>8.8289032068470594E-2</v>
      </c>
      <c r="D3206" s="17">
        <v>8.6325292801063394E-2</v>
      </c>
      <c r="E3206" s="17">
        <v>8.9162643437970299E-2</v>
      </c>
      <c r="F3206" s="17"/>
      <c r="G3206" s="17">
        <v>9.2500586985442196E-2</v>
      </c>
      <c r="H3206" s="17">
        <v>7.2375528529366198E-2</v>
      </c>
      <c r="I3206" s="17">
        <v>8.6329186904734997E-2</v>
      </c>
      <c r="J3206" s="17">
        <v>8.4933882844768396E-2</v>
      </c>
      <c r="K3206" s="17">
        <v>7.9989086905920798E-2</v>
      </c>
      <c r="L3206" s="17">
        <v>0.10825336703835101</v>
      </c>
      <c r="M3206" s="17"/>
      <c r="N3206" s="17">
        <v>7.30186938789118E-2</v>
      </c>
      <c r="O3206" s="17">
        <v>7.9113529935429999E-2</v>
      </c>
      <c r="P3206" s="17">
        <v>0.115349924376718</v>
      </c>
      <c r="Q3206" s="17">
        <v>9.0680057011103696E-2</v>
      </c>
      <c r="R3206" s="17"/>
      <c r="S3206" s="17">
        <v>0.109172046635905</v>
      </c>
      <c r="T3206" s="17">
        <v>0.100122944926301</v>
      </c>
      <c r="U3206" s="17">
        <v>9.9050484712589398E-2</v>
      </c>
      <c r="V3206" s="17">
        <v>9.1438612523111806E-2</v>
      </c>
      <c r="W3206" s="17">
        <v>4.1585277240194903E-2</v>
      </c>
      <c r="X3206" s="17">
        <v>5.9971918957504297E-2</v>
      </c>
      <c r="Y3206" s="17">
        <v>9.6299499573253594E-2</v>
      </c>
      <c r="Z3206" s="17">
        <v>3.3061972743595E-2</v>
      </c>
      <c r="AA3206" s="17">
        <v>0.14933749033416999</v>
      </c>
      <c r="AB3206" s="17">
        <v>4.8620779641422002E-2</v>
      </c>
      <c r="AC3206" s="17">
        <v>8.8787455278973096E-2</v>
      </c>
      <c r="AD3206" s="17">
        <v>4.1528588344052E-2</v>
      </c>
      <c r="AE3206" s="17"/>
      <c r="AF3206" s="17">
        <v>0.11249073639545799</v>
      </c>
      <c r="AG3206" s="17">
        <v>7.8691835624144099E-2</v>
      </c>
      <c r="AH3206" s="17">
        <v>5.8333651644782103E-2</v>
      </c>
      <c r="AI3206" s="17"/>
      <c r="AJ3206" s="17">
        <v>9.7672444098943004E-2</v>
      </c>
      <c r="AK3206" s="17">
        <v>8.9378980196335903E-2</v>
      </c>
      <c r="AL3206" s="17">
        <v>8.6576720376348795E-2</v>
      </c>
      <c r="AM3206" s="17">
        <v>0.10801833771738099</v>
      </c>
      <c r="AN3206" s="17">
        <v>7.1868737279533995E-2</v>
      </c>
      <c r="AO3206" s="17"/>
      <c r="AP3206" s="17">
        <v>0.103866396160549</v>
      </c>
      <c r="AQ3206" s="17">
        <v>8.9603625586489793E-2</v>
      </c>
      <c r="AR3206" s="17">
        <v>5.1824458385535101E-2</v>
      </c>
      <c r="AS3206" s="17">
        <v>0.129278845135889</v>
      </c>
      <c r="AT3206" s="17">
        <v>9.0235569479021199E-2</v>
      </c>
      <c r="AU3206" s="17"/>
      <c r="AV3206" s="17">
        <v>7.7764087474124097E-2</v>
      </c>
      <c r="AW3206" s="17">
        <v>9.5389682758833805E-2</v>
      </c>
      <c r="AX3206" s="17">
        <v>8.4046850445538293E-2</v>
      </c>
      <c r="AY3206" s="17">
        <v>0.124854937974653</v>
      </c>
      <c r="AZ3206" s="17">
        <v>8.4261331178875395E-2</v>
      </c>
      <c r="BA3206" s="17">
        <v>6.1891453081228801E-2</v>
      </c>
      <c r="BB3206" s="17"/>
      <c r="BC3206" s="17">
        <v>0.119149325595216</v>
      </c>
      <c r="BD3206" s="17">
        <v>8.4236888379393596E-2</v>
      </c>
      <c r="BE3206" s="17">
        <v>7.0286437690866704E-2</v>
      </c>
      <c r="BF3206" s="17">
        <v>7.3895793198523005E-2</v>
      </c>
      <c r="BG3206" s="17">
        <v>9.9538275029399395E-2</v>
      </c>
    </row>
    <row r="3207" spans="2:59" x14ac:dyDescent="0.35">
      <c r="B3207" t="s">
        <v>123</v>
      </c>
      <c r="C3207" s="17">
        <v>7.4542771686437304E-2</v>
      </c>
      <c r="D3207" s="17">
        <v>5.6776556389057799E-2</v>
      </c>
      <c r="E3207" s="17">
        <v>9.1658895657795197E-2</v>
      </c>
      <c r="F3207" s="17"/>
      <c r="G3207" s="17">
        <v>4.8112377405309902E-2</v>
      </c>
      <c r="H3207" s="17">
        <v>4.0899118738330499E-2</v>
      </c>
      <c r="I3207" s="17">
        <v>7.8002797987415606E-2</v>
      </c>
      <c r="J3207" s="17">
        <v>7.1389500487500201E-2</v>
      </c>
      <c r="K3207" s="17">
        <v>0.117474886546723</v>
      </c>
      <c r="L3207" s="17">
        <v>9.0333910485927302E-2</v>
      </c>
      <c r="M3207" s="17"/>
      <c r="N3207" s="17">
        <v>4.9264599826006103E-2</v>
      </c>
      <c r="O3207" s="17">
        <v>6.6166055789842707E-2</v>
      </c>
      <c r="P3207" s="17">
        <v>0.107524508894771</v>
      </c>
      <c r="Q3207" s="17">
        <v>8.1656899892949594E-2</v>
      </c>
      <c r="R3207" s="17"/>
      <c r="S3207" s="17">
        <v>3.9330434779894202E-2</v>
      </c>
      <c r="T3207" s="17">
        <v>7.7680149231385304E-2</v>
      </c>
      <c r="U3207" s="17">
        <v>5.7576545340045103E-2</v>
      </c>
      <c r="V3207" s="17">
        <v>8.5899735194000307E-2</v>
      </c>
      <c r="W3207" s="17">
        <v>5.4893870772298702E-2</v>
      </c>
      <c r="X3207" s="17">
        <v>8.5295904644051901E-2</v>
      </c>
      <c r="Y3207" s="17">
        <v>6.0407044752742702E-2</v>
      </c>
      <c r="Z3207" s="17">
        <v>0.14369885053001599</v>
      </c>
      <c r="AA3207" s="17">
        <v>7.3200754087480294E-2</v>
      </c>
      <c r="AB3207" s="17">
        <v>0.10829444635483999</v>
      </c>
      <c r="AC3207" s="17">
        <v>6.9992024674586997E-2</v>
      </c>
      <c r="AD3207" s="17">
        <v>0.107965059051949</v>
      </c>
      <c r="AE3207" s="17"/>
      <c r="AF3207" s="17">
        <v>6.9263973401723106E-2</v>
      </c>
      <c r="AG3207" s="17">
        <v>7.57942427426017E-2</v>
      </c>
      <c r="AH3207" s="17">
        <v>0.101959112597259</v>
      </c>
      <c r="AI3207" s="17"/>
      <c r="AJ3207" s="17">
        <v>8.4701275001584905E-2</v>
      </c>
      <c r="AK3207" s="17">
        <v>3.92659357754832E-2</v>
      </c>
      <c r="AL3207" s="17">
        <v>7.45789440209388E-2</v>
      </c>
      <c r="AM3207" s="17">
        <v>5.0571253982389999E-2</v>
      </c>
      <c r="AN3207" s="17">
        <v>0.100411954559497</v>
      </c>
      <c r="AO3207" s="17"/>
      <c r="AP3207" s="17">
        <v>8.5543002209053101E-2</v>
      </c>
      <c r="AQ3207" s="17">
        <v>4.9315412578926202E-2</v>
      </c>
      <c r="AR3207" s="17">
        <v>7.2943803548577102E-2</v>
      </c>
      <c r="AS3207" s="17">
        <v>5.8247820586675401E-2</v>
      </c>
      <c r="AT3207" s="17">
        <v>0.17107166478778801</v>
      </c>
      <c r="AU3207" s="17"/>
      <c r="AV3207" s="17">
        <v>4.1173762937329599E-2</v>
      </c>
      <c r="AW3207" s="17">
        <v>7.2452730753426398E-2</v>
      </c>
      <c r="AX3207" s="17">
        <v>5.8150049236057003E-2</v>
      </c>
      <c r="AY3207" s="17">
        <v>5.9664120520499603E-2</v>
      </c>
      <c r="AZ3207" s="17">
        <v>0.126286550672319</v>
      </c>
      <c r="BA3207" s="17">
        <v>0.171328506927936</v>
      </c>
      <c r="BB3207" s="17"/>
      <c r="BC3207" s="17">
        <v>0.100527587053807</v>
      </c>
      <c r="BD3207" s="17">
        <v>8.2584397247100497E-2</v>
      </c>
      <c r="BE3207" s="17">
        <v>6.1683921166689998E-2</v>
      </c>
      <c r="BF3207" s="17">
        <v>4.7610670819516102E-2</v>
      </c>
      <c r="BG3207" s="17">
        <v>8.3243069673928305E-2</v>
      </c>
    </row>
    <row r="3208" spans="2:59" x14ac:dyDescent="0.35">
      <c r="C3208" s="17"/>
      <c r="D3208" s="17"/>
      <c r="E3208" s="17"/>
      <c r="F3208" s="17"/>
      <c r="G3208" s="17"/>
      <c r="H3208" s="17"/>
      <c r="I3208" s="17"/>
      <c r="J3208" s="17"/>
      <c r="K3208" s="17"/>
      <c r="L3208" s="17"/>
      <c r="M3208" s="17"/>
      <c r="N3208" s="17"/>
      <c r="O3208" s="17"/>
      <c r="P3208" s="17"/>
      <c r="Q3208" s="17"/>
      <c r="R3208" s="17"/>
      <c r="S3208" s="17"/>
      <c r="T3208" s="17"/>
      <c r="U3208" s="17"/>
      <c r="V3208" s="17"/>
      <c r="W3208" s="17"/>
      <c r="X3208" s="17"/>
      <c r="Y3208" s="17"/>
      <c r="Z3208" s="17"/>
      <c r="AA3208" s="17"/>
      <c r="AB3208" s="17"/>
      <c r="AC3208" s="17"/>
      <c r="AD3208" s="17"/>
      <c r="AE3208" s="17"/>
      <c r="AF3208" s="17"/>
      <c r="AG3208" s="17"/>
      <c r="AH3208" s="17"/>
      <c r="AI3208" s="17"/>
      <c r="AJ3208" s="17"/>
      <c r="AK3208" s="17"/>
      <c r="AL3208" s="17"/>
      <c r="AM3208" s="17"/>
      <c r="AN3208" s="17"/>
      <c r="AO3208" s="17"/>
      <c r="AP3208" s="17"/>
      <c r="AQ3208" s="17"/>
      <c r="AR3208" s="17"/>
      <c r="AS3208" s="17"/>
      <c r="AT3208" s="17"/>
      <c r="AU3208" s="17"/>
      <c r="AV3208" s="17"/>
      <c r="AW3208" s="17"/>
      <c r="AX3208" s="17"/>
      <c r="AY3208" s="17"/>
      <c r="AZ3208" s="17"/>
      <c r="BA3208" s="17"/>
      <c r="BB3208" s="17"/>
      <c r="BC3208" s="17"/>
      <c r="BD3208" s="17"/>
      <c r="BE3208" s="17"/>
      <c r="BF3208" s="17"/>
      <c r="BG3208" s="17"/>
    </row>
    <row r="3209" spans="2:59" x14ac:dyDescent="0.35">
      <c r="B3209" s="6" t="s">
        <v>857</v>
      </c>
      <c r="C3209" s="17"/>
      <c r="D3209" s="17"/>
      <c r="E3209" s="17"/>
      <c r="F3209" s="17"/>
      <c r="G3209" s="17"/>
      <c r="H3209" s="17"/>
      <c r="I3209" s="17"/>
      <c r="J3209" s="17"/>
      <c r="K3209" s="17"/>
      <c r="L3209" s="17"/>
      <c r="M3209" s="17"/>
      <c r="N3209" s="17"/>
      <c r="O3209" s="17"/>
      <c r="P3209" s="17"/>
      <c r="Q3209" s="17"/>
      <c r="R3209" s="17"/>
      <c r="S3209" s="17"/>
      <c r="T3209" s="17"/>
      <c r="U3209" s="17"/>
      <c r="V3209" s="17"/>
      <c r="W3209" s="17"/>
      <c r="X3209" s="17"/>
      <c r="Y3209" s="17"/>
      <c r="Z3209" s="17"/>
      <c r="AA3209" s="17"/>
      <c r="AB3209" s="17"/>
      <c r="AC3209" s="17"/>
      <c r="AD3209" s="17"/>
      <c r="AE3209" s="17"/>
      <c r="AF3209" s="17"/>
      <c r="AG3209" s="17"/>
      <c r="AH3209" s="17"/>
      <c r="AI3209" s="17"/>
      <c r="AJ3209" s="17"/>
      <c r="AK3209" s="17"/>
      <c r="AL3209" s="17"/>
      <c r="AM3209" s="17"/>
      <c r="AN3209" s="17"/>
      <c r="AO3209" s="17"/>
      <c r="AP3209" s="17"/>
      <c r="AQ3209" s="17"/>
      <c r="AR3209" s="17"/>
      <c r="AS3209" s="17"/>
      <c r="AT3209" s="17"/>
      <c r="AU3209" s="17"/>
      <c r="AV3209" s="17"/>
      <c r="AW3209" s="17"/>
      <c r="AX3209" s="17"/>
      <c r="AY3209" s="17"/>
      <c r="AZ3209" s="17"/>
      <c r="BA3209" s="17"/>
      <c r="BB3209" s="17"/>
      <c r="BC3209" s="17"/>
      <c r="BD3209" s="17"/>
      <c r="BE3209" s="17"/>
      <c r="BF3209" s="17"/>
      <c r="BG3209" s="17"/>
    </row>
    <row r="3210" spans="2:59" x14ac:dyDescent="0.35">
      <c r="B3210" s="24" t="s">
        <v>79</v>
      </c>
      <c r="C3210" s="17"/>
      <c r="D3210" s="17"/>
      <c r="E3210" s="17"/>
      <c r="F3210" s="17"/>
      <c r="G3210" s="17"/>
      <c r="H3210" s="17"/>
      <c r="I3210" s="17"/>
      <c r="J3210" s="17"/>
      <c r="K3210" s="17"/>
      <c r="L3210" s="17"/>
      <c r="M3210" s="17"/>
      <c r="N3210" s="17"/>
      <c r="O3210" s="17"/>
      <c r="P3210" s="17"/>
      <c r="Q3210" s="17"/>
      <c r="R3210" s="17"/>
      <c r="S3210" s="17"/>
      <c r="T3210" s="17"/>
      <c r="U3210" s="17"/>
      <c r="V3210" s="17"/>
      <c r="W3210" s="17"/>
      <c r="X3210" s="17"/>
      <c r="Y3210" s="17"/>
      <c r="Z3210" s="17"/>
      <c r="AA3210" s="17"/>
      <c r="AB3210" s="17"/>
      <c r="AC3210" s="17"/>
      <c r="AD3210" s="17"/>
      <c r="AE3210" s="17"/>
      <c r="AF3210" s="17"/>
      <c r="AG3210" s="17"/>
      <c r="AH3210" s="17"/>
      <c r="AI3210" s="17"/>
      <c r="AJ3210" s="17"/>
      <c r="AK3210" s="17"/>
      <c r="AL3210" s="17"/>
      <c r="AM3210" s="17"/>
      <c r="AN3210" s="17"/>
      <c r="AO3210" s="17"/>
      <c r="AP3210" s="17"/>
      <c r="AQ3210" s="17"/>
      <c r="AR3210" s="17"/>
      <c r="AS3210" s="17"/>
      <c r="AT3210" s="17"/>
      <c r="AU3210" s="17"/>
      <c r="AV3210" s="17"/>
      <c r="AW3210" s="17"/>
      <c r="AX3210" s="17"/>
      <c r="AY3210" s="17"/>
      <c r="AZ3210" s="17"/>
      <c r="BA3210" s="17"/>
      <c r="BB3210" s="17"/>
      <c r="BC3210" s="17"/>
      <c r="BD3210" s="17"/>
      <c r="BE3210" s="17"/>
      <c r="BF3210" s="17"/>
      <c r="BG3210" s="17"/>
    </row>
    <row r="3211" spans="2:59" x14ac:dyDescent="0.35">
      <c r="B3211" t="s">
        <v>805</v>
      </c>
      <c r="C3211" s="17">
        <v>4.16455273453534E-2</v>
      </c>
      <c r="D3211" s="17">
        <v>4.78719078988495E-2</v>
      </c>
      <c r="E3211" s="17">
        <v>3.5900544535447602E-2</v>
      </c>
      <c r="F3211" s="17"/>
      <c r="G3211" s="17">
        <v>3.1061307091181701E-2</v>
      </c>
      <c r="H3211" s="17">
        <v>2.8279614098891601E-2</v>
      </c>
      <c r="I3211" s="17">
        <v>5.7669914399500699E-2</v>
      </c>
      <c r="J3211" s="17">
        <v>4.5790411153927499E-2</v>
      </c>
      <c r="K3211" s="17">
        <v>4.0311762067104399E-2</v>
      </c>
      <c r="L3211" s="17">
        <v>4.4077129816654598E-2</v>
      </c>
      <c r="M3211" s="17"/>
      <c r="N3211" s="17">
        <v>3.9102415913820097E-2</v>
      </c>
      <c r="O3211" s="17">
        <v>4.2679971440768898E-2</v>
      </c>
      <c r="P3211" s="17">
        <v>3.5366441868375398E-2</v>
      </c>
      <c r="Q3211" s="17">
        <v>4.8910643532546802E-2</v>
      </c>
      <c r="R3211" s="17"/>
      <c r="S3211" s="17">
        <v>4.5476393333268597E-2</v>
      </c>
      <c r="T3211" s="17">
        <v>3.4866143723337101E-2</v>
      </c>
      <c r="U3211" s="17">
        <v>3.9077584198665999E-2</v>
      </c>
      <c r="V3211" s="17">
        <v>5.4457209249378101E-2</v>
      </c>
      <c r="W3211" s="17">
        <v>2.0932599717214399E-2</v>
      </c>
      <c r="X3211" s="17">
        <v>2.1557014453284101E-2</v>
      </c>
      <c r="Y3211" s="17">
        <v>5.10851099193535E-2</v>
      </c>
      <c r="Z3211" s="17">
        <v>6.9812160106524995E-2</v>
      </c>
      <c r="AA3211" s="17">
        <v>2.4574200304609401E-2</v>
      </c>
      <c r="AB3211" s="17">
        <v>6.4886789617934995E-2</v>
      </c>
      <c r="AC3211" s="17">
        <v>5.95532197509476E-2</v>
      </c>
      <c r="AD3211" s="17">
        <v>3.03745011613685E-2</v>
      </c>
      <c r="AE3211" s="17"/>
      <c r="AF3211" s="17">
        <v>4.91451776428748E-2</v>
      </c>
      <c r="AG3211" s="17">
        <v>3.3804959690305302E-2</v>
      </c>
      <c r="AH3211" s="17">
        <v>3.9883975853635102E-2</v>
      </c>
      <c r="AI3211" s="17"/>
      <c r="AJ3211" s="17">
        <v>4.5214532994763301E-2</v>
      </c>
      <c r="AK3211" s="17">
        <v>1.8052846572752301E-2</v>
      </c>
      <c r="AL3211" s="17">
        <v>2.26604848948226E-2</v>
      </c>
      <c r="AM3211" s="17">
        <v>9.7178659789676894E-2</v>
      </c>
      <c r="AN3211" s="17">
        <v>4.7939804620308599E-2</v>
      </c>
      <c r="AO3211" s="17"/>
      <c r="AP3211" s="17">
        <v>4.4847101875727102E-2</v>
      </c>
      <c r="AQ3211" s="17">
        <v>2.53831001565837E-2</v>
      </c>
      <c r="AR3211" s="17">
        <v>2.9737230466205401E-2</v>
      </c>
      <c r="AS3211" s="17">
        <v>6.1012716738125597E-2</v>
      </c>
      <c r="AT3211" s="17">
        <v>2.9540403528081599E-2</v>
      </c>
      <c r="AU3211" s="17"/>
      <c r="AV3211" s="17">
        <v>2.2591172468742499E-2</v>
      </c>
      <c r="AW3211" s="17">
        <v>4.8442730441303497E-2</v>
      </c>
      <c r="AX3211" s="17">
        <v>3.4247262997438702E-2</v>
      </c>
      <c r="AY3211" s="17">
        <v>6.4910306603577994E-2</v>
      </c>
      <c r="AZ3211" s="17">
        <v>2.9744949074397599E-2</v>
      </c>
      <c r="BA3211" s="17">
        <v>1.4991011213036099E-2</v>
      </c>
      <c r="BB3211" s="17"/>
      <c r="BC3211" s="17">
        <v>4.3335056532858102E-2</v>
      </c>
      <c r="BD3211" s="17">
        <v>4.73750072137918E-2</v>
      </c>
      <c r="BE3211" s="17">
        <v>4.3886243726068697E-2</v>
      </c>
      <c r="BF3211" s="17">
        <v>3.9421301166677997E-2</v>
      </c>
      <c r="BG3211" s="17">
        <v>3.08874457766956E-2</v>
      </c>
    </row>
    <row r="3212" spans="2:59" x14ac:dyDescent="0.35">
      <c r="B3212" t="s">
        <v>598</v>
      </c>
      <c r="C3212" s="17">
        <v>5.0964896222886899E-2</v>
      </c>
      <c r="D3212" s="17">
        <v>5.9685128230256297E-2</v>
      </c>
      <c r="E3212" s="17">
        <v>4.2860816308415497E-2</v>
      </c>
      <c r="F3212" s="17"/>
      <c r="G3212" s="17">
        <v>5.6048095642719599E-2</v>
      </c>
      <c r="H3212" s="17">
        <v>4.2665177507038701E-2</v>
      </c>
      <c r="I3212" s="17">
        <v>4.6881371317037901E-2</v>
      </c>
      <c r="J3212" s="17">
        <v>6.5648025666840804E-2</v>
      </c>
      <c r="K3212" s="17">
        <v>5.4186478498975697E-2</v>
      </c>
      <c r="L3212" s="17">
        <v>4.3551444266530299E-2</v>
      </c>
      <c r="M3212" s="17"/>
      <c r="N3212" s="17">
        <v>5.8429617249439902E-2</v>
      </c>
      <c r="O3212" s="17">
        <v>5.5389509635888297E-2</v>
      </c>
      <c r="P3212" s="17">
        <v>3.7114900914479401E-2</v>
      </c>
      <c r="Q3212" s="17">
        <v>5.05925527062814E-2</v>
      </c>
      <c r="R3212" s="17"/>
      <c r="S3212" s="17">
        <v>4.2200538756178199E-2</v>
      </c>
      <c r="T3212" s="17">
        <v>4.4671084443908597E-2</v>
      </c>
      <c r="U3212" s="17">
        <v>6.8538533909387397E-2</v>
      </c>
      <c r="V3212" s="17">
        <v>3.2030667655013299E-2</v>
      </c>
      <c r="W3212" s="17">
        <v>4.8266443357897502E-2</v>
      </c>
      <c r="X3212" s="17">
        <v>6.0218295625951303E-2</v>
      </c>
      <c r="Y3212" s="17">
        <v>4.7488780061228801E-2</v>
      </c>
      <c r="Z3212" s="17">
        <v>5.14690052687342E-2</v>
      </c>
      <c r="AA3212" s="17">
        <v>5.7590869811747901E-2</v>
      </c>
      <c r="AB3212" s="17">
        <v>6.3708889743760905E-2</v>
      </c>
      <c r="AC3212" s="17">
        <v>3.6743387857058003E-2</v>
      </c>
      <c r="AD3212" s="17">
        <v>7.7668937784324502E-2</v>
      </c>
      <c r="AE3212" s="17"/>
      <c r="AF3212" s="17">
        <v>4.67286619897605E-2</v>
      </c>
      <c r="AG3212" s="17">
        <v>5.6944369478217197E-2</v>
      </c>
      <c r="AH3212" s="17">
        <v>3.6934280247239798E-2</v>
      </c>
      <c r="AI3212" s="17"/>
      <c r="AJ3212" s="17">
        <v>3.73393771304966E-2</v>
      </c>
      <c r="AK3212" s="17">
        <v>4.9726163069064598E-2</v>
      </c>
      <c r="AL3212" s="17">
        <v>7.5580003819660999E-2</v>
      </c>
      <c r="AM3212" s="17">
        <v>0.12801339275276899</v>
      </c>
      <c r="AN3212" s="17">
        <v>6.0237440477625699E-2</v>
      </c>
      <c r="AO3212" s="17"/>
      <c r="AP3212" s="17">
        <v>2.51711571114938E-2</v>
      </c>
      <c r="AQ3212" s="17">
        <v>5.2036692989708602E-2</v>
      </c>
      <c r="AR3212" s="17">
        <v>5.14106598350174E-2</v>
      </c>
      <c r="AS3212" s="17">
        <v>6.0338970331221903E-2</v>
      </c>
      <c r="AT3212" s="17">
        <v>7.5038436490218505E-2</v>
      </c>
      <c r="AU3212" s="17"/>
      <c r="AV3212" s="17">
        <v>5.3573388628238697E-2</v>
      </c>
      <c r="AW3212" s="17">
        <v>3.7914650702899698E-2</v>
      </c>
      <c r="AX3212" s="17">
        <v>7.6295219858357993E-2</v>
      </c>
      <c r="AY3212" s="17">
        <v>4.2369499299866102E-2</v>
      </c>
      <c r="AZ3212" s="17">
        <v>7.38469897069743E-2</v>
      </c>
      <c r="BA3212" s="17">
        <v>4.0128621177366097E-2</v>
      </c>
      <c r="BB3212" s="17"/>
      <c r="BC3212" s="17">
        <v>4.8464161024076802E-2</v>
      </c>
      <c r="BD3212" s="17">
        <v>4.0854112706809199E-2</v>
      </c>
      <c r="BE3212" s="17">
        <v>5.9854415876499902E-2</v>
      </c>
      <c r="BF3212" s="17">
        <v>5.6929055275585297E-2</v>
      </c>
      <c r="BG3212" s="17">
        <v>5.8219411821058997E-2</v>
      </c>
    </row>
    <row r="3213" spans="2:59" x14ac:dyDescent="0.35">
      <c r="B3213" t="s">
        <v>692</v>
      </c>
      <c r="C3213" s="17">
        <v>9.0550765800710101E-2</v>
      </c>
      <c r="D3213" s="17">
        <v>9.7205483200276402E-2</v>
      </c>
      <c r="E3213" s="17">
        <v>8.47737102065384E-2</v>
      </c>
      <c r="F3213" s="17"/>
      <c r="G3213" s="17">
        <v>7.0962070417547596E-2</v>
      </c>
      <c r="H3213" s="17">
        <v>7.5188137047821901E-2</v>
      </c>
      <c r="I3213" s="17">
        <v>9.3114687099624505E-2</v>
      </c>
      <c r="J3213" s="17">
        <v>8.3010210737830895E-2</v>
      </c>
      <c r="K3213" s="17">
        <v>0.113688703855642</v>
      </c>
      <c r="L3213" s="17">
        <v>0.104552535796572</v>
      </c>
      <c r="M3213" s="17"/>
      <c r="N3213" s="17">
        <v>8.2249164810907896E-2</v>
      </c>
      <c r="O3213" s="17">
        <v>8.7677957564232606E-2</v>
      </c>
      <c r="P3213" s="17">
        <v>0.106760471504296</v>
      </c>
      <c r="Q3213" s="17">
        <v>8.8419169953724897E-2</v>
      </c>
      <c r="R3213" s="17"/>
      <c r="S3213" s="17">
        <v>7.1858215687307297E-2</v>
      </c>
      <c r="T3213" s="17">
        <v>8.8697197836981101E-2</v>
      </c>
      <c r="U3213" s="17">
        <v>0.10491315592742</v>
      </c>
      <c r="V3213" s="17">
        <v>0.113999040280742</v>
      </c>
      <c r="W3213" s="17">
        <v>9.4932357986917598E-2</v>
      </c>
      <c r="X3213" s="17">
        <v>0.104267571459769</v>
      </c>
      <c r="Y3213" s="17">
        <v>9.1324508821686703E-2</v>
      </c>
      <c r="Z3213" s="17">
        <v>0.106643169928425</v>
      </c>
      <c r="AA3213" s="17">
        <v>0.115850538083347</v>
      </c>
      <c r="AB3213" s="17">
        <v>6.3048790626279896E-2</v>
      </c>
      <c r="AC3213" s="17">
        <v>6.14129245359889E-2</v>
      </c>
      <c r="AD3213" s="17">
        <v>4.0888972672028998E-2</v>
      </c>
      <c r="AE3213" s="17"/>
      <c r="AF3213" s="17">
        <v>9.8278840951991006E-2</v>
      </c>
      <c r="AG3213" s="17">
        <v>9.2149874269350507E-2</v>
      </c>
      <c r="AH3213" s="17">
        <v>7.8149472079729596E-2</v>
      </c>
      <c r="AI3213" s="17"/>
      <c r="AJ3213" s="17">
        <v>9.6740605209632999E-2</v>
      </c>
      <c r="AK3213" s="17">
        <v>8.0774672250635504E-2</v>
      </c>
      <c r="AL3213" s="17">
        <v>0.184936766321003</v>
      </c>
      <c r="AM3213" s="17">
        <v>9.1183922713577198E-2</v>
      </c>
      <c r="AN3213" s="17">
        <v>8.6958508592665004E-2</v>
      </c>
      <c r="AO3213" s="17"/>
      <c r="AP3213" s="17">
        <v>0.11191497468063299</v>
      </c>
      <c r="AQ3213" s="17">
        <v>7.2988049353819306E-2</v>
      </c>
      <c r="AR3213" s="17">
        <v>0.122114263941086</v>
      </c>
      <c r="AS3213" s="17">
        <v>9.2322500671791E-2</v>
      </c>
      <c r="AT3213" s="17">
        <v>5.16631574837354E-2</v>
      </c>
      <c r="AU3213" s="17"/>
      <c r="AV3213" s="17">
        <v>7.5920086989916105E-2</v>
      </c>
      <c r="AW3213" s="17">
        <v>0.10335198096373099</v>
      </c>
      <c r="AX3213" s="17">
        <v>0.13500019156881099</v>
      </c>
      <c r="AY3213" s="17">
        <v>8.4786555295720697E-2</v>
      </c>
      <c r="AZ3213" s="17">
        <v>7.2442571453960103E-2</v>
      </c>
      <c r="BA3213" s="17">
        <v>7.6353893661144895E-2</v>
      </c>
      <c r="BB3213" s="17"/>
      <c r="BC3213" s="17">
        <v>8.7202071693295094E-2</v>
      </c>
      <c r="BD3213" s="17">
        <v>0.12052374255192699</v>
      </c>
      <c r="BE3213" s="17">
        <v>9.2133751749931297E-2</v>
      </c>
      <c r="BF3213" s="17">
        <v>5.5191185217904698E-2</v>
      </c>
      <c r="BG3213" s="17">
        <v>2.9664546797816001E-2</v>
      </c>
    </row>
    <row r="3214" spans="2:59" x14ac:dyDescent="0.35">
      <c r="B3214" t="s">
        <v>691</v>
      </c>
      <c r="C3214" s="17">
        <v>0.24622284063879299</v>
      </c>
      <c r="D3214" s="17">
        <v>0.229172093511366</v>
      </c>
      <c r="E3214" s="17">
        <v>0.26367107053869399</v>
      </c>
      <c r="F3214" s="17"/>
      <c r="G3214" s="17">
        <v>0.27074851506643699</v>
      </c>
      <c r="H3214" s="17">
        <v>0.227394838686589</v>
      </c>
      <c r="I3214" s="17">
        <v>0.22519900572246801</v>
      </c>
      <c r="J3214" s="17">
        <v>0.23479265146066799</v>
      </c>
      <c r="K3214" s="17">
        <v>0.26349608895924198</v>
      </c>
      <c r="L3214" s="17">
        <v>0.25978309091166601</v>
      </c>
      <c r="M3214" s="17"/>
      <c r="N3214" s="17">
        <v>0.24724317129009299</v>
      </c>
      <c r="O3214" s="17">
        <v>0.24746789500335301</v>
      </c>
      <c r="P3214" s="17">
        <v>0.230922971671424</v>
      </c>
      <c r="Q3214" s="17">
        <v>0.257762765645842</v>
      </c>
      <c r="R3214" s="17"/>
      <c r="S3214" s="17">
        <v>0.28344072640724899</v>
      </c>
      <c r="T3214" s="17">
        <v>0.25109002901794503</v>
      </c>
      <c r="U3214" s="17">
        <v>0.26639986636198998</v>
      </c>
      <c r="V3214" s="17">
        <v>0.216105372280261</v>
      </c>
      <c r="W3214" s="17">
        <v>0.18887736335751101</v>
      </c>
      <c r="X3214" s="17">
        <v>0.23689915836543801</v>
      </c>
      <c r="Y3214" s="17">
        <v>0.24695768168554699</v>
      </c>
      <c r="Z3214" s="17">
        <v>0.14781939464268001</v>
      </c>
      <c r="AA3214" s="17">
        <v>0.226203557586141</v>
      </c>
      <c r="AB3214" s="17">
        <v>0.256159407353515</v>
      </c>
      <c r="AC3214" s="17">
        <v>0.30766679391817597</v>
      </c>
      <c r="AD3214" s="17">
        <v>0.31915646771317802</v>
      </c>
      <c r="AE3214" s="17"/>
      <c r="AF3214" s="17">
        <v>0.24287724978713901</v>
      </c>
      <c r="AG3214" s="17">
        <v>0.238767622865796</v>
      </c>
      <c r="AH3214" s="17">
        <v>0.25260811587598703</v>
      </c>
      <c r="AI3214" s="17"/>
      <c r="AJ3214" s="17">
        <v>0.23793804029427301</v>
      </c>
      <c r="AK3214" s="17">
        <v>0.23704549055705701</v>
      </c>
      <c r="AL3214" s="17">
        <v>0.22925459688021699</v>
      </c>
      <c r="AM3214" s="17">
        <v>0.23332918673335401</v>
      </c>
      <c r="AN3214" s="17">
        <v>0.24982428319507799</v>
      </c>
      <c r="AO3214" s="17"/>
      <c r="AP3214" s="17">
        <v>0.25516302876591301</v>
      </c>
      <c r="AQ3214" s="17">
        <v>0.234122516228151</v>
      </c>
      <c r="AR3214" s="17">
        <v>0.24567823421114801</v>
      </c>
      <c r="AS3214" s="17">
        <v>0.22878854907165699</v>
      </c>
      <c r="AT3214" s="17">
        <v>0.240323941673276</v>
      </c>
      <c r="AU3214" s="17"/>
      <c r="AV3214" s="17">
        <v>0.227504442253888</v>
      </c>
      <c r="AW3214" s="17">
        <v>0.25739590349449598</v>
      </c>
      <c r="AX3214" s="17">
        <v>0.24145222207376099</v>
      </c>
      <c r="AY3214" s="17">
        <v>0.22636445447607501</v>
      </c>
      <c r="AZ3214" s="17">
        <v>0.216992603506064</v>
      </c>
      <c r="BA3214" s="17">
        <v>0.34845888239494999</v>
      </c>
      <c r="BB3214" s="17"/>
      <c r="BC3214" s="17">
        <v>0.23880434029838901</v>
      </c>
      <c r="BD3214" s="17">
        <v>0.23291682898368099</v>
      </c>
      <c r="BE3214" s="17">
        <v>0.25040870303247698</v>
      </c>
      <c r="BF3214" s="17">
        <v>0.25557888981648702</v>
      </c>
      <c r="BG3214" s="17">
        <v>0.16004179182474901</v>
      </c>
    </row>
    <row r="3215" spans="2:59" x14ac:dyDescent="0.35">
      <c r="B3215" t="s">
        <v>690</v>
      </c>
      <c r="C3215" s="17">
        <v>0.191698071326145</v>
      </c>
      <c r="D3215" s="17">
        <v>0.17525553831069299</v>
      </c>
      <c r="E3215" s="17">
        <v>0.206524277235445</v>
      </c>
      <c r="F3215" s="17"/>
      <c r="G3215" s="17">
        <v>0.24749084727928999</v>
      </c>
      <c r="H3215" s="17">
        <v>0.249308299355647</v>
      </c>
      <c r="I3215" s="17">
        <v>0.19349336923428401</v>
      </c>
      <c r="J3215" s="17">
        <v>0.19521459543744099</v>
      </c>
      <c r="K3215" s="17">
        <v>0.14419203944966499</v>
      </c>
      <c r="L3215" s="17">
        <v>0.135374123425619</v>
      </c>
      <c r="M3215" s="17"/>
      <c r="N3215" s="17">
        <v>0.19003136217963201</v>
      </c>
      <c r="O3215" s="17">
        <v>0.212949071637941</v>
      </c>
      <c r="P3215" s="17">
        <v>0.16619559105163101</v>
      </c>
      <c r="Q3215" s="17">
        <v>0.19418888155875599</v>
      </c>
      <c r="R3215" s="17"/>
      <c r="S3215" s="17">
        <v>0.17444147132229801</v>
      </c>
      <c r="T3215" s="17">
        <v>0.16504191106788399</v>
      </c>
      <c r="U3215" s="17">
        <v>0.20861216994388199</v>
      </c>
      <c r="V3215" s="17">
        <v>0.22284585525931699</v>
      </c>
      <c r="W3215" s="17">
        <v>0.25270782897695898</v>
      </c>
      <c r="X3215" s="17">
        <v>0.232837335902913</v>
      </c>
      <c r="Y3215" s="17">
        <v>0.20092294781373099</v>
      </c>
      <c r="Z3215" s="17">
        <v>0.199490185808465</v>
      </c>
      <c r="AA3215" s="17">
        <v>0.199436882081582</v>
      </c>
      <c r="AB3215" s="17">
        <v>0.13072599059026399</v>
      </c>
      <c r="AC3215" s="17">
        <v>0.16537942199629599</v>
      </c>
      <c r="AD3215" s="17">
        <v>0.146612758948511</v>
      </c>
      <c r="AE3215" s="17"/>
      <c r="AF3215" s="17">
        <v>0.16687170022141401</v>
      </c>
      <c r="AG3215" s="17">
        <v>0.197800167811991</v>
      </c>
      <c r="AH3215" s="17">
        <v>0.17910569991318701</v>
      </c>
      <c r="AI3215" s="17"/>
      <c r="AJ3215" s="17">
        <v>0.16253958665388399</v>
      </c>
      <c r="AK3215" s="17">
        <v>0.26299153757864402</v>
      </c>
      <c r="AL3215" s="17">
        <v>0.14515742724294201</v>
      </c>
      <c r="AM3215" s="17">
        <v>0.129764869006152</v>
      </c>
      <c r="AN3215" s="17">
        <v>0.15925127355837401</v>
      </c>
      <c r="AO3215" s="17"/>
      <c r="AP3215" s="17">
        <v>0.17314448940507099</v>
      </c>
      <c r="AQ3215" s="17">
        <v>0.244111013355235</v>
      </c>
      <c r="AR3215" s="17">
        <v>0.198515910839865</v>
      </c>
      <c r="AS3215" s="17">
        <v>0.159663074976854</v>
      </c>
      <c r="AT3215" s="17">
        <v>0.233165979124349</v>
      </c>
      <c r="AU3215" s="17"/>
      <c r="AV3215" s="17">
        <v>0.24654393763685301</v>
      </c>
      <c r="AW3215" s="17">
        <v>0.179962633631534</v>
      </c>
      <c r="AX3215" s="17">
        <v>0.20275040812578099</v>
      </c>
      <c r="AY3215" s="17">
        <v>0.16841523499048899</v>
      </c>
      <c r="AZ3215" s="17">
        <v>0.215309465116136</v>
      </c>
      <c r="BA3215" s="17">
        <v>0.141010882220271</v>
      </c>
      <c r="BB3215" s="17"/>
      <c r="BC3215" s="17">
        <v>0.18029166162850899</v>
      </c>
      <c r="BD3215" s="17">
        <v>0.214966198061979</v>
      </c>
      <c r="BE3215" s="17">
        <v>0.211288610131038</v>
      </c>
      <c r="BF3215" s="17">
        <v>0.189589181467471</v>
      </c>
      <c r="BG3215" s="17">
        <v>0.27233857334022599</v>
      </c>
    </row>
    <row r="3216" spans="2:59" x14ac:dyDescent="0.35">
      <c r="B3216" t="s">
        <v>689</v>
      </c>
      <c r="C3216" s="17">
        <v>0.130548971918068</v>
      </c>
      <c r="D3216" s="17">
        <v>0.15352142324870399</v>
      </c>
      <c r="E3216" s="17">
        <v>0.10831599035564</v>
      </c>
      <c r="F3216" s="17"/>
      <c r="G3216" s="17">
        <v>0.14367183566591801</v>
      </c>
      <c r="H3216" s="17">
        <v>0.16819498058219101</v>
      </c>
      <c r="I3216" s="17">
        <v>0.16419727337270501</v>
      </c>
      <c r="J3216" s="17">
        <v>0.128116318378418</v>
      </c>
      <c r="K3216" s="17">
        <v>8.9881411155348007E-2</v>
      </c>
      <c r="L3216" s="17">
        <v>9.3276337018288899E-2</v>
      </c>
      <c r="M3216" s="17"/>
      <c r="N3216" s="17">
        <v>0.15607297968570999</v>
      </c>
      <c r="O3216" s="17">
        <v>0.124616044768496</v>
      </c>
      <c r="P3216" s="17">
        <v>0.141739653222519</v>
      </c>
      <c r="Q3216" s="17">
        <v>9.7652702583106599E-2</v>
      </c>
      <c r="R3216" s="17"/>
      <c r="S3216" s="17">
        <v>0.189480585201939</v>
      </c>
      <c r="T3216" s="17">
        <v>0.119345367883539</v>
      </c>
      <c r="U3216" s="17">
        <v>9.3218863100384797E-2</v>
      </c>
      <c r="V3216" s="17">
        <v>0.13146104643758499</v>
      </c>
      <c r="W3216" s="17">
        <v>0.17658796921665401</v>
      </c>
      <c r="X3216" s="17">
        <v>0.10623275803745701</v>
      </c>
      <c r="Y3216" s="17">
        <v>9.7523986600721299E-2</v>
      </c>
      <c r="Z3216" s="17">
        <v>9.0470827512231206E-2</v>
      </c>
      <c r="AA3216" s="17">
        <v>0.124091988581123</v>
      </c>
      <c r="AB3216" s="17">
        <v>0.117088728094337</v>
      </c>
      <c r="AC3216" s="17">
        <v>0.135335403250159</v>
      </c>
      <c r="AD3216" s="17">
        <v>0.16310338587823001</v>
      </c>
      <c r="AE3216" s="17"/>
      <c r="AF3216" s="17">
        <v>0.132715442517403</v>
      </c>
      <c r="AG3216" s="17">
        <v>0.13912750944247401</v>
      </c>
      <c r="AH3216" s="17">
        <v>0.121719970832011</v>
      </c>
      <c r="AI3216" s="17"/>
      <c r="AJ3216" s="17">
        <v>0.136874493386136</v>
      </c>
      <c r="AK3216" s="17">
        <v>0.15657376683275101</v>
      </c>
      <c r="AL3216" s="17">
        <v>0.117739672206403</v>
      </c>
      <c r="AM3216" s="17">
        <v>0.13632963743231699</v>
      </c>
      <c r="AN3216" s="17">
        <v>0.111528469471637</v>
      </c>
      <c r="AO3216" s="17"/>
      <c r="AP3216" s="17">
        <v>0.114450718752488</v>
      </c>
      <c r="AQ3216" s="17">
        <v>0.15942580719628599</v>
      </c>
      <c r="AR3216" s="17">
        <v>0.105893367096021</v>
      </c>
      <c r="AS3216" s="17">
        <v>0.134342305105562</v>
      </c>
      <c r="AT3216" s="17">
        <v>0.109553403158659</v>
      </c>
      <c r="AU3216" s="17"/>
      <c r="AV3216" s="17">
        <v>0.16338607012075301</v>
      </c>
      <c r="AW3216" s="17">
        <v>0.11993766726006599</v>
      </c>
      <c r="AX3216" s="17">
        <v>0.10053376899973</v>
      </c>
      <c r="AY3216" s="17">
        <v>0.15604885785408601</v>
      </c>
      <c r="AZ3216" s="17">
        <v>0.130390907983332</v>
      </c>
      <c r="BA3216" s="17">
        <v>6.7901935038953504E-2</v>
      </c>
      <c r="BB3216" s="17"/>
      <c r="BC3216" s="17">
        <v>0.111078329821058</v>
      </c>
      <c r="BD3216" s="17">
        <v>0.115253298411691</v>
      </c>
      <c r="BE3216" s="17">
        <v>0.12158278958909299</v>
      </c>
      <c r="BF3216" s="17">
        <v>0.19738372771812801</v>
      </c>
      <c r="BG3216" s="17">
        <v>0.18589120458172201</v>
      </c>
    </row>
    <row r="3217" spans="2:59" x14ac:dyDescent="0.35">
      <c r="B3217" t="s">
        <v>806</v>
      </c>
      <c r="C3217" s="17">
        <v>9.3529659256908204E-2</v>
      </c>
      <c r="D3217" s="17">
        <v>0.108125811634025</v>
      </c>
      <c r="E3217" s="17">
        <v>7.7648689340110905E-2</v>
      </c>
      <c r="F3217" s="17"/>
      <c r="G3217" s="17">
        <v>0.10609968321605601</v>
      </c>
      <c r="H3217" s="17">
        <v>8.9154151750627603E-2</v>
      </c>
      <c r="I3217" s="17">
        <v>8.4029161628351806E-2</v>
      </c>
      <c r="J3217" s="17">
        <v>8.0688253721280398E-2</v>
      </c>
      <c r="K3217" s="17">
        <v>9.9790185885272706E-2</v>
      </c>
      <c r="L3217" s="17">
        <v>0.10256905315058901</v>
      </c>
      <c r="M3217" s="17"/>
      <c r="N3217" s="17">
        <v>8.8242532506719901E-2</v>
      </c>
      <c r="O3217" s="17">
        <v>8.8632478174777804E-2</v>
      </c>
      <c r="P3217" s="17">
        <v>0.103609804016014</v>
      </c>
      <c r="Q3217" s="17">
        <v>9.5646864187899305E-2</v>
      </c>
      <c r="R3217" s="17"/>
      <c r="S3217" s="17">
        <v>7.5636977491923399E-2</v>
      </c>
      <c r="T3217" s="17">
        <v>8.8141018642656596E-2</v>
      </c>
      <c r="U3217" s="17">
        <v>8.4258094026974706E-2</v>
      </c>
      <c r="V3217" s="17">
        <v>0.116414084676633</v>
      </c>
      <c r="W3217" s="17">
        <v>6.5617792359602495E-2</v>
      </c>
      <c r="X3217" s="17">
        <v>9.4005856594087306E-2</v>
      </c>
      <c r="Y3217" s="17">
        <v>0.12631626290770001</v>
      </c>
      <c r="Z3217" s="17">
        <v>7.9480784438150098E-2</v>
      </c>
      <c r="AA3217" s="17">
        <v>0.11197901300001201</v>
      </c>
      <c r="AB3217" s="17">
        <v>8.6239557299599506E-2</v>
      </c>
      <c r="AC3217" s="17">
        <v>0.118323855613175</v>
      </c>
      <c r="AD3217" s="17">
        <v>6.4169871728616795E-2</v>
      </c>
      <c r="AE3217" s="17"/>
      <c r="AF3217" s="17">
        <v>0.104317587541759</v>
      </c>
      <c r="AG3217" s="17">
        <v>8.5975769419440407E-2</v>
      </c>
      <c r="AH3217" s="17">
        <v>8.7786736528972606E-2</v>
      </c>
      <c r="AI3217" s="17"/>
      <c r="AJ3217" s="17">
        <v>0.101148302428489</v>
      </c>
      <c r="AK3217" s="17">
        <v>9.3023123238308997E-2</v>
      </c>
      <c r="AL3217" s="17">
        <v>6.5202426724823001E-2</v>
      </c>
      <c r="AM3217" s="17">
        <v>0.15358202200096699</v>
      </c>
      <c r="AN3217" s="17">
        <v>7.7099827670531904E-2</v>
      </c>
      <c r="AO3217" s="17"/>
      <c r="AP3217" s="17">
        <v>9.7783505937581394E-2</v>
      </c>
      <c r="AQ3217" s="17">
        <v>0.10337122863742999</v>
      </c>
      <c r="AR3217" s="17">
        <v>8.00658835393043E-2</v>
      </c>
      <c r="AS3217" s="17">
        <v>0.11554461027485299</v>
      </c>
      <c r="AT3217" s="17">
        <v>8.1812293109466902E-2</v>
      </c>
      <c r="AU3217" s="17"/>
      <c r="AV3217" s="17">
        <v>0.11414341473438799</v>
      </c>
      <c r="AW3217" s="17">
        <v>8.9750882000247306E-2</v>
      </c>
      <c r="AX3217" s="17">
        <v>9.8062603721781494E-2</v>
      </c>
      <c r="AY3217" s="17">
        <v>0.112918181053782</v>
      </c>
      <c r="AZ3217" s="17">
        <v>7.1404691279354698E-2</v>
      </c>
      <c r="BA3217" s="17">
        <v>2.77703097359429E-2</v>
      </c>
      <c r="BB3217" s="17"/>
      <c r="BC3217" s="17">
        <v>0.103742429065346</v>
      </c>
      <c r="BD3217" s="17">
        <v>8.7295259901619404E-2</v>
      </c>
      <c r="BE3217" s="17">
        <v>7.8376432854032299E-2</v>
      </c>
      <c r="BF3217" s="17">
        <v>9.8616328691955593E-2</v>
      </c>
      <c r="BG3217" s="17">
        <v>0.123746776977798</v>
      </c>
    </row>
    <row r="3218" spans="2:59" x14ac:dyDescent="0.35">
      <c r="B3218" t="s">
        <v>123</v>
      </c>
      <c r="C3218" s="17">
        <v>0.154839267491136</v>
      </c>
      <c r="D3218" s="17">
        <v>0.12916261396582901</v>
      </c>
      <c r="E3218" s="17">
        <v>0.18030490147970901</v>
      </c>
      <c r="F3218" s="17"/>
      <c r="G3218" s="17">
        <v>7.3917645620849598E-2</v>
      </c>
      <c r="H3218" s="17">
        <v>0.119814800971193</v>
      </c>
      <c r="I3218" s="17">
        <v>0.13541521722602801</v>
      </c>
      <c r="J3218" s="17">
        <v>0.16673953344359399</v>
      </c>
      <c r="K3218" s="17">
        <v>0.19445333012874899</v>
      </c>
      <c r="L3218" s="17">
        <v>0.21681628561408001</v>
      </c>
      <c r="M3218" s="17"/>
      <c r="N3218" s="17">
        <v>0.138628756363678</v>
      </c>
      <c r="O3218" s="17">
        <v>0.14058707177454299</v>
      </c>
      <c r="P3218" s="17">
        <v>0.178290165751262</v>
      </c>
      <c r="Q3218" s="17">
        <v>0.16682641983184299</v>
      </c>
      <c r="R3218" s="17"/>
      <c r="S3218" s="17">
        <v>0.117465091799837</v>
      </c>
      <c r="T3218" s="17">
        <v>0.20814724738374801</v>
      </c>
      <c r="U3218" s="17">
        <v>0.134981732531295</v>
      </c>
      <c r="V3218" s="17">
        <v>0.112686724161072</v>
      </c>
      <c r="W3218" s="17">
        <v>0.152077645027244</v>
      </c>
      <c r="X3218" s="17">
        <v>0.14398200956110099</v>
      </c>
      <c r="Y3218" s="17">
        <v>0.138380722190031</v>
      </c>
      <c r="Z3218" s="17">
        <v>0.25481447229478998</v>
      </c>
      <c r="AA3218" s="17">
        <v>0.14027295055143699</v>
      </c>
      <c r="AB3218" s="17">
        <v>0.218141846674308</v>
      </c>
      <c r="AC3218" s="17">
        <v>0.115584993078199</v>
      </c>
      <c r="AD3218" s="17">
        <v>0.15802510411374099</v>
      </c>
      <c r="AE3218" s="17"/>
      <c r="AF3218" s="17">
        <v>0.15906533934765901</v>
      </c>
      <c r="AG3218" s="17">
        <v>0.155429727022425</v>
      </c>
      <c r="AH3218" s="17">
        <v>0.20381174866923699</v>
      </c>
      <c r="AI3218" s="17"/>
      <c r="AJ3218" s="17">
        <v>0.18220506190232399</v>
      </c>
      <c r="AK3218" s="17">
        <v>0.101812399900786</v>
      </c>
      <c r="AL3218" s="17">
        <v>0.15946862191012701</v>
      </c>
      <c r="AM3218" s="17">
        <v>3.0618309571187299E-2</v>
      </c>
      <c r="AN3218" s="17">
        <v>0.20716039241378101</v>
      </c>
      <c r="AO3218" s="17"/>
      <c r="AP3218" s="17">
        <v>0.177525023471093</v>
      </c>
      <c r="AQ3218" s="17">
        <v>0.108561592082786</v>
      </c>
      <c r="AR3218" s="17">
        <v>0.166584450071352</v>
      </c>
      <c r="AS3218" s="17">
        <v>0.14798727282993501</v>
      </c>
      <c r="AT3218" s="17">
        <v>0.17890238543221401</v>
      </c>
      <c r="AU3218" s="17"/>
      <c r="AV3218" s="17">
        <v>9.6337487167220404E-2</v>
      </c>
      <c r="AW3218" s="17">
        <v>0.16324355150572201</v>
      </c>
      <c r="AX3218" s="17">
        <v>0.11165832265434</v>
      </c>
      <c r="AY3218" s="17">
        <v>0.144186910426402</v>
      </c>
      <c r="AZ3218" s="17">
        <v>0.18986782187978099</v>
      </c>
      <c r="BA3218" s="17">
        <v>0.28338446455833599</v>
      </c>
      <c r="BB3218" s="17"/>
      <c r="BC3218" s="17">
        <v>0.18708194993646801</v>
      </c>
      <c r="BD3218" s="17">
        <v>0.140815552168501</v>
      </c>
      <c r="BE3218" s="17">
        <v>0.14246905304085999</v>
      </c>
      <c r="BF3218" s="17">
        <v>0.10729033064579099</v>
      </c>
      <c r="BG3218" s="17">
        <v>0.13921024887993499</v>
      </c>
    </row>
    <row r="3219" spans="2:59" x14ac:dyDescent="0.35">
      <c r="C3219" s="17"/>
      <c r="D3219" s="17"/>
      <c r="E3219" s="17"/>
      <c r="F3219" s="17"/>
      <c r="G3219" s="17"/>
      <c r="H3219" s="17"/>
      <c r="I3219" s="17"/>
      <c r="J3219" s="17"/>
      <c r="K3219" s="17"/>
      <c r="L3219" s="17"/>
      <c r="M3219" s="17"/>
      <c r="N3219" s="17"/>
      <c r="O3219" s="17"/>
      <c r="P3219" s="17"/>
      <c r="Q3219" s="17"/>
      <c r="R3219" s="17"/>
      <c r="S3219" s="17"/>
      <c r="T3219" s="17"/>
      <c r="U3219" s="17"/>
      <c r="V3219" s="17"/>
      <c r="W3219" s="17"/>
      <c r="X3219" s="17"/>
      <c r="Y3219" s="17"/>
      <c r="Z3219" s="17"/>
      <c r="AA3219" s="17"/>
      <c r="AB3219" s="17"/>
      <c r="AC3219" s="17"/>
      <c r="AD3219" s="17"/>
      <c r="AE3219" s="17"/>
      <c r="AF3219" s="17"/>
      <c r="AG3219" s="17"/>
      <c r="AH3219" s="17"/>
      <c r="AI3219" s="17"/>
      <c r="AJ3219" s="17"/>
      <c r="AK3219" s="17"/>
      <c r="AL3219" s="17"/>
      <c r="AM3219" s="17"/>
      <c r="AN3219" s="17"/>
      <c r="AO3219" s="17"/>
      <c r="AP3219" s="17"/>
      <c r="AQ3219" s="17"/>
      <c r="AR3219" s="17"/>
      <c r="AS3219" s="17"/>
      <c r="AT3219" s="17"/>
      <c r="AU3219" s="17"/>
      <c r="AV3219" s="17"/>
      <c r="AW3219" s="17"/>
      <c r="AX3219" s="17"/>
      <c r="AY3219" s="17"/>
      <c r="AZ3219" s="17"/>
      <c r="BA3219" s="17"/>
      <c r="BB3219" s="17"/>
      <c r="BC3219" s="17"/>
      <c r="BD3219" s="17"/>
      <c r="BE3219" s="17"/>
      <c r="BF3219" s="17"/>
      <c r="BG3219" s="17"/>
    </row>
    <row r="3220" spans="2:59" x14ac:dyDescent="0.35">
      <c r="B3220" s="6" t="s">
        <v>858</v>
      </c>
      <c r="C3220" s="17"/>
      <c r="D3220" s="17"/>
      <c r="E3220" s="17"/>
      <c r="F3220" s="17"/>
      <c r="G3220" s="17"/>
      <c r="H3220" s="17"/>
      <c r="I3220" s="17"/>
      <c r="J3220" s="17"/>
      <c r="K3220" s="17"/>
      <c r="L3220" s="17"/>
      <c r="M3220" s="17"/>
      <c r="N3220" s="17"/>
      <c r="O3220" s="17"/>
      <c r="P3220" s="17"/>
      <c r="Q3220" s="17"/>
      <c r="R3220" s="17"/>
      <c r="S3220" s="17"/>
      <c r="T3220" s="17"/>
      <c r="U3220" s="17"/>
      <c r="V3220" s="17"/>
      <c r="W3220" s="17"/>
      <c r="X3220" s="17"/>
      <c r="Y3220" s="17"/>
      <c r="Z3220" s="17"/>
      <c r="AA3220" s="17"/>
      <c r="AB3220" s="17"/>
      <c r="AC3220" s="17"/>
      <c r="AD3220" s="17"/>
      <c r="AE3220" s="17"/>
      <c r="AF3220" s="17"/>
      <c r="AG3220" s="17"/>
      <c r="AH3220" s="17"/>
      <c r="AI3220" s="17"/>
      <c r="AJ3220" s="17"/>
      <c r="AK3220" s="17"/>
      <c r="AL3220" s="17"/>
      <c r="AM3220" s="17"/>
      <c r="AN3220" s="17"/>
      <c r="AO3220" s="17"/>
      <c r="AP3220" s="17"/>
      <c r="AQ3220" s="17"/>
      <c r="AR3220" s="17"/>
      <c r="AS3220" s="17"/>
      <c r="AT3220" s="17"/>
      <c r="AU3220" s="17"/>
      <c r="AV3220" s="17"/>
      <c r="AW3220" s="17"/>
      <c r="AX3220" s="17"/>
      <c r="AY3220" s="17"/>
      <c r="AZ3220" s="17"/>
      <c r="BA3220" s="17"/>
      <c r="BB3220" s="17"/>
      <c r="BC3220" s="17"/>
      <c r="BD3220" s="17"/>
      <c r="BE3220" s="17"/>
      <c r="BF3220" s="17"/>
      <c r="BG3220" s="17"/>
    </row>
    <row r="3221" spans="2:59" x14ac:dyDescent="0.35">
      <c r="B3221" s="24" t="s">
        <v>79</v>
      </c>
      <c r="C3221" s="17"/>
      <c r="D3221" s="17"/>
      <c r="E3221" s="17"/>
      <c r="F3221" s="17"/>
      <c r="G3221" s="17"/>
      <c r="H3221" s="17"/>
      <c r="I3221" s="17"/>
      <c r="J3221" s="17"/>
      <c r="K3221" s="17"/>
      <c r="L3221" s="17"/>
      <c r="M3221" s="17"/>
      <c r="N3221" s="17"/>
      <c r="O3221" s="17"/>
      <c r="P3221" s="17"/>
      <c r="Q3221" s="17"/>
      <c r="R3221" s="17"/>
      <c r="S3221" s="17"/>
      <c r="T3221" s="17"/>
      <c r="U3221" s="17"/>
      <c r="V3221" s="17"/>
      <c r="W3221" s="17"/>
      <c r="X3221" s="17"/>
      <c r="Y3221" s="17"/>
      <c r="Z3221" s="17"/>
      <c r="AA3221" s="17"/>
      <c r="AB3221" s="17"/>
      <c r="AC3221" s="17"/>
      <c r="AD3221" s="17"/>
      <c r="AE3221" s="17"/>
      <c r="AF3221" s="17"/>
      <c r="AG3221" s="17"/>
      <c r="AH3221" s="17"/>
      <c r="AI3221" s="17"/>
      <c r="AJ3221" s="17"/>
      <c r="AK3221" s="17"/>
      <c r="AL3221" s="17"/>
      <c r="AM3221" s="17"/>
      <c r="AN3221" s="17"/>
      <c r="AO3221" s="17"/>
      <c r="AP3221" s="17"/>
      <c r="AQ3221" s="17"/>
      <c r="AR3221" s="17"/>
      <c r="AS3221" s="17"/>
      <c r="AT3221" s="17"/>
      <c r="AU3221" s="17"/>
      <c r="AV3221" s="17"/>
      <c r="AW3221" s="17"/>
      <c r="AX3221" s="17"/>
      <c r="AY3221" s="17"/>
      <c r="AZ3221" s="17"/>
      <c r="BA3221" s="17"/>
      <c r="BB3221" s="17"/>
      <c r="BC3221" s="17"/>
      <c r="BD3221" s="17"/>
      <c r="BE3221" s="17"/>
      <c r="BF3221" s="17"/>
      <c r="BG3221" s="17"/>
    </row>
    <row r="3222" spans="2:59" x14ac:dyDescent="0.35">
      <c r="B3222" t="s">
        <v>805</v>
      </c>
      <c r="C3222" s="17">
        <v>0.28622498221196002</v>
      </c>
      <c r="D3222" s="17">
        <v>0.26069973735456597</v>
      </c>
      <c r="E3222" s="17">
        <v>0.31056966326568097</v>
      </c>
      <c r="F3222" s="17"/>
      <c r="G3222" s="17">
        <v>0.146636062326022</v>
      </c>
      <c r="H3222" s="17">
        <v>0.201639053700129</v>
      </c>
      <c r="I3222" s="17">
        <v>0.28138731709821202</v>
      </c>
      <c r="J3222" s="17">
        <v>0.29243544122962201</v>
      </c>
      <c r="K3222" s="17">
        <v>0.384161131526842</v>
      </c>
      <c r="L3222" s="17">
        <v>0.38110875179814702</v>
      </c>
      <c r="M3222" s="17"/>
      <c r="N3222" s="17">
        <v>0.23635928322191199</v>
      </c>
      <c r="O3222" s="17">
        <v>0.26373872283626798</v>
      </c>
      <c r="P3222" s="17">
        <v>0.32423017100720802</v>
      </c>
      <c r="Q3222" s="17">
        <v>0.33051017911217201</v>
      </c>
      <c r="R3222" s="17"/>
      <c r="S3222" s="17">
        <v>0.24817058281908699</v>
      </c>
      <c r="T3222" s="17">
        <v>0.27586126040326098</v>
      </c>
      <c r="U3222" s="17">
        <v>0.31808055807477198</v>
      </c>
      <c r="V3222" s="17">
        <v>0.30219064794887501</v>
      </c>
      <c r="W3222" s="17">
        <v>0.227409328289712</v>
      </c>
      <c r="X3222" s="17">
        <v>0.24145261142444499</v>
      </c>
      <c r="Y3222" s="17">
        <v>0.29672077062397301</v>
      </c>
      <c r="Z3222" s="17">
        <v>0.30766941294420203</v>
      </c>
      <c r="AA3222" s="17">
        <v>0.28893674500448102</v>
      </c>
      <c r="AB3222" s="17">
        <v>0.35443871663311899</v>
      </c>
      <c r="AC3222" s="17">
        <v>0.33833478179759902</v>
      </c>
      <c r="AD3222" s="17">
        <v>0.289604813512434</v>
      </c>
      <c r="AE3222" s="17"/>
      <c r="AF3222" s="17">
        <v>0.36634168273560402</v>
      </c>
      <c r="AG3222" s="17">
        <v>0.25542410828133899</v>
      </c>
      <c r="AH3222" s="17">
        <v>0.28165684436282801</v>
      </c>
      <c r="AI3222" s="17"/>
      <c r="AJ3222" s="17">
        <v>0.32779684590242603</v>
      </c>
      <c r="AK3222" s="17">
        <v>0.23285195909270801</v>
      </c>
      <c r="AL3222" s="17">
        <v>0.21377453694273901</v>
      </c>
      <c r="AM3222" s="17">
        <v>0.52753280943024705</v>
      </c>
      <c r="AN3222" s="17">
        <v>0.310212534544267</v>
      </c>
      <c r="AO3222" s="17"/>
      <c r="AP3222" s="17">
        <v>0.32463588948737199</v>
      </c>
      <c r="AQ3222" s="17">
        <v>0.21537549403095099</v>
      </c>
      <c r="AR3222" s="17">
        <v>0.25749991948621997</v>
      </c>
      <c r="AS3222" s="17">
        <v>0.40146547149416001</v>
      </c>
      <c r="AT3222" s="17">
        <v>0.28723729197585401</v>
      </c>
      <c r="AU3222" s="17"/>
      <c r="AV3222" s="17">
        <v>0.182094107178777</v>
      </c>
      <c r="AW3222" s="17">
        <v>0.29875813460171602</v>
      </c>
      <c r="AX3222" s="17">
        <v>0.28765466432828402</v>
      </c>
      <c r="AY3222" s="17">
        <v>0.42743118262133001</v>
      </c>
      <c r="AZ3222" s="17">
        <v>0.275382367298246</v>
      </c>
      <c r="BA3222" s="17">
        <v>0.23986840322633299</v>
      </c>
      <c r="BB3222" s="17"/>
      <c r="BC3222" s="17">
        <v>0.38518046408700402</v>
      </c>
      <c r="BD3222" s="17">
        <v>0.289883877345883</v>
      </c>
      <c r="BE3222" s="17">
        <v>0.22348988483485599</v>
      </c>
      <c r="BF3222" s="17">
        <v>0.198068540701031</v>
      </c>
      <c r="BG3222" s="17">
        <v>0.108354334047347</v>
      </c>
    </row>
    <row r="3223" spans="2:59" x14ac:dyDescent="0.35">
      <c r="B3223" t="s">
        <v>598</v>
      </c>
      <c r="C3223" s="17">
        <v>0.186257314818953</v>
      </c>
      <c r="D3223" s="17">
        <v>0.19167269297376699</v>
      </c>
      <c r="E3223" s="17">
        <v>0.18131818599734001</v>
      </c>
      <c r="F3223" s="17"/>
      <c r="G3223" s="17">
        <v>0.15851191810076801</v>
      </c>
      <c r="H3223" s="17">
        <v>0.11489853982445</v>
      </c>
      <c r="I3223" s="17">
        <v>0.165768324925303</v>
      </c>
      <c r="J3223" s="17">
        <v>0.19785684154925801</v>
      </c>
      <c r="K3223" s="17">
        <v>0.21948196844742501</v>
      </c>
      <c r="L3223" s="17">
        <v>0.247513354815565</v>
      </c>
      <c r="M3223" s="17"/>
      <c r="N3223" s="17">
        <v>0.17059165498553</v>
      </c>
      <c r="O3223" s="17">
        <v>0.18181517831455801</v>
      </c>
      <c r="P3223" s="17">
        <v>0.19020514170237901</v>
      </c>
      <c r="Q3223" s="17">
        <v>0.20465759882265</v>
      </c>
      <c r="R3223" s="17"/>
      <c r="S3223" s="17">
        <v>0.162661510783256</v>
      </c>
      <c r="T3223" s="17">
        <v>0.220777119326201</v>
      </c>
      <c r="U3223" s="17">
        <v>0.23998931937493601</v>
      </c>
      <c r="V3223" s="17">
        <v>0.195713309117067</v>
      </c>
      <c r="W3223" s="17">
        <v>0.13923038148497699</v>
      </c>
      <c r="X3223" s="17">
        <v>0.167103918066317</v>
      </c>
      <c r="Y3223" s="17">
        <v>0.173211581613783</v>
      </c>
      <c r="Z3223" s="17">
        <v>0.200529698022409</v>
      </c>
      <c r="AA3223" s="17">
        <v>0.172749058465969</v>
      </c>
      <c r="AB3223" s="17">
        <v>0.168951936636005</v>
      </c>
      <c r="AC3223" s="17">
        <v>0.186307293793777</v>
      </c>
      <c r="AD3223" s="17">
        <v>0.260493644429171</v>
      </c>
      <c r="AE3223" s="17"/>
      <c r="AF3223" s="17">
        <v>0.22519189702959699</v>
      </c>
      <c r="AG3223" s="17">
        <v>0.16977835167826899</v>
      </c>
      <c r="AH3223" s="17">
        <v>0.154325453687816</v>
      </c>
      <c r="AI3223" s="17"/>
      <c r="AJ3223" s="17">
        <v>0.22570428011292101</v>
      </c>
      <c r="AK3223" s="17">
        <v>0.15350501532973601</v>
      </c>
      <c r="AL3223" s="17">
        <v>0.167660606574671</v>
      </c>
      <c r="AM3223" s="17">
        <v>0.19548064842818999</v>
      </c>
      <c r="AN3223" s="17">
        <v>0.17182973898887299</v>
      </c>
      <c r="AO3223" s="17"/>
      <c r="AP3223" s="17">
        <v>0.198974015885832</v>
      </c>
      <c r="AQ3223" s="17">
        <v>0.15583873793124101</v>
      </c>
      <c r="AR3223" s="17">
        <v>0.180016657751778</v>
      </c>
      <c r="AS3223" s="17">
        <v>0.25241786244784797</v>
      </c>
      <c r="AT3223" s="17">
        <v>0.17418475920837601</v>
      </c>
      <c r="AU3223" s="17"/>
      <c r="AV3223" s="17">
        <v>0.15556843005680401</v>
      </c>
      <c r="AW3223" s="17">
        <v>0.19116040638055501</v>
      </c>
      <c r="AX3223" s="17">
        <v>0.196162383508898</v>
      </c>
      <c r="AY3223" s="17">
        <v>0.248502069948106</v>
      </c>
      <c r="AZ3223" s="17">
        <v>0.162576881027505</v>
      </c>
      <c r="BA3223" s="17">
        <v>0.16243138885306699</v>
      </c>
      <c r="BB3223" s="17"/>
      <c r="BC3223" s="17">
        <v>0.17885790202745899</v>
      </c>
      <c r="BD3223" s="17">
        <v>0.219530036239552</v>
      </c>
      <c r="BE3223" s="17">
        <v>0.16133972434848101</v>
      </c>
      <c r="BF3223" s="17">
        <v>0.18232822207293101</v>
      </c>
      <c r="BG3223" s="17">
        <v>0.13027036350603299</v>
      </c>
    </row>
    <row r="3224" spans="2:59" x14ac:dyDescent="0.35">
      <c r="B3224" t="s">
        <v>692</v>
      </c>
      <c r="C3224" s="17">
        <v>0.18892846135438299</v>
      </c>
      <c r="D3224" s="17">
        <v>0.18576662300109401</v>
      </c>
      <c r="E3224" s="17">
        <v>0.19253016444154999</v>
      </c>
      <c r="F3224" s="17"/>
      <c r="G3224" s="17">
        <v>0.183633985444348</v>
      </c>
      <c r="H3224" s="17">
        <v>0.17907019174843899</v>
      </c>
      <c r="I3224" s="17">
        <v>0.216023131191076</v>
      </c>
      <c r="J3224" s="17">
        <v>0.19790381775730301</v>
      </c>
      <c r="K3224" s="17">
        <v>0.174774825854463</v>
      </c>
      <c r="L3224" s="17">
        <v>0.18070342554496399</v>
      </c>
      <c r="M3224" s="17"/>
      <c r="N3224" s="17">
        <v>0.210680838567535</v>
      </c>
      <c r="O3224" s="17">
        <v>0.20318174856947499</v>
      </c>
      <c r="P3224" s="17">
        <v>0.15549239929067599</v>
      </c>
      <c r="Q3224" s="17">
        <v>0.18042629481460501</v>
      </c>
      <c r="R3224" s="17"/>
      <c r="S3224" s="17">
        <v>0.17229411577023701</v>
      </c>
      <c r="T3224" s="17">
        <v>0.16928871288844899</v>
      </c>
      <c r="U3224" s="17">
        <v>0.21950953060345099</v>
      </c>
      <c r="V3224" s="17">
        <v>0.160967987866284</v>
      </c>
      <c r="W3224" s="17">
        <v>0.23200259446601901</v>
      </c>
      <c r="X3224" s="17">
        <v>0.220621940655163</v>
      </c>
      <c r="Y3224" s="17">
        <v>0.18783974961064501</v>
      </c>
      <c r="Z3224" s="17">
        <v>0.19242897565821099</v>
      </c>
      <c r="AA3224" s="17">
        <v>0.191684676246554</v>
      </c>
      <c r="AB3224" s="17">
        <v>0.186724182592511</v>
      </c>
      <c r="AC3224" s="17">
        <v>0.195183771177833</v>
      </c>
      <c r="AD3224" s="17">
        <v>0.14228047372528499</v>
      </c>
      <c r="AE3224" s="17"/>
      <c r="AF3224" s="17">
        <v>0.14592379713251299</v>
      </c>
      <c r="AG3224" s="17">
        <v>0.23261408578716</v>
      </c>
      <c r="AH3224" s="17">
        <v>0.15237043125479</v>
      </c>
      <c r="AI3224" s="17"/>
      <c r="AJ3224" s="17">
        <v>0.17281526279773499</v>
      </c>
      <c r="AK3224" s="17">
        <v>0.20444989803399599</v>
      </c>
      <c r="AL3224" s="17">
        <v>0.30424366450566898</v>
      </c>
      <c r="AM3224" s="17">
        <v>2.21829891532309E-2</v>
      </c>
      <c r="AN3224" s="17">
        <v>0.16456581758003899</v>
      </c>
      <c r="AO3224" s="17"/>
      <c r="AP3224" s="17">
        <v>0.17624079559921199</v>
      </c>
      <c r="AQ3224" s="17">
        <v>0.21933754156987101</v>
      </c>
      <c r="AR3224" s="17">
        <v>0.22496577426436101</v>
      </c>
      <c r="AS3224" s="17">
        <v>8.8053814559937202E-2</v>
      </c>
      <c r="AT3224" s="17">
        <v>0.23835719347668899</v>
      </c>
      <c r="AU3224" s="17"/>
      <c r="AV3224" s="17">
        <v>0.22121209994914801</v>
      </c>
      <c r="AW3224" s="17">
        <v>0.19258723472303199</v>
      </c>
      <c r="AX3224" s="17">
        <v>0.24256895722302399</v>
      </c>
      <c r="AY3224" s="17">
        <v>8.2833287833223801E-2</v>
      </c>
      <c r="AZ3224" s="17">
        <v>0.249032302084056</v>
      </c>
      <c r="BA3224" s="17">
        <v>0.19906075470357501</v>
      </c>
      <c r="BB3224" s="17"/>
      <c r="BC3224" s="17">
        <v>0.17759932249025701</v>
      </c>
      <c r="BD3224" s="17">
        <v>0.17948326165258399</v>
      </c>
      <c r="BE3224" s="17">
        <v>0.23411538654431099</v>
      </c>
      <c r="BF3224" s="17">
        <v>0.17854785667088099</v>
      </c>
      <c r="BG3224" s="17">
        <v>0.17145647552276599</v>
      </c>
    </row>
    <row r="3225" spans="2:59" x14ac:dyDescent="0.35">
      <c r="B3225" t="s">
        <v>691</v>
      </c>
      <c r="C3225" s="17">
        <v>0.15665676656785699</v>
      </c>
      <c r="D3225" s="17">
        <v>0.160007853713515</v>
      </c>
      <c r="E3225" s="17">
        <v>0.15244761617060201</v>
      </c>
      <c r="F3225" s="17"/>
      <c r="G3225" s="17">
        <v>0.22547115487434799</v>
      </c>
      <c r="H3225" s="17">
        <v>0.165886059551965</v>
      </c>
      <c r="I3225" s="17">
        <v>0.15630413875924301</v>
      </c>
      <c r="J3225" s="17">
        <v>0.15852586015618</v>
      </c>
      <c r="K3225" s="17">
        <v>0.120728192056971</v>
      </c>
      <c r="L3225" s="17">
        <v>0.12610534156648501</v>
      </c>
      <c r="M3225" s="17"/>
      <c r="N3225" s="17">
        <v>0.17549986644621199</v>
      </c>
      <c r="O3225" s="17">
        <v>0.159333476088487</v>
      </c>
      <c r="P3225" s="17">
        <v>0.16189130474914201</v>
      </c>
      <c r="Q3225" s="17">
        <v>0.12928124306305</v>
      </c>
      <c r="R3225" s="17"/>
      <c r="S3225" s="17">
        <v>0.177212701432435</v>
      </c>
      <c r="T3225" s="17">
        <v>0.16284828648550601</v>
      </c>
      <c r="U3225" s="17">
        <v>0.10134579998663699</v>
      </c>
      <c r="V3225" s="17">
        <v>0.17452975414132599</v>
      </c>
      <c r="W3225" s="17">
        <v>0.23939144177875901</v>
      </c>
      <c r="X3225" s="17">
        <v>0.153408047491359</v>
      </c>
      <c r="Y3225" s="17">
        <v>0.12725265920701501</v>
      </c>
      <c r="Z3225" s="17">
        <v>0.13062057124884499</v>
      </c>
      <c r="AA3225" s="17">
        <v>0.15631444507186101</v>
      </c>
      <c r="AB3225" s="17">
        <v>0.13811355523820301</v>
      </c>
      <c r="AC3225" s="17">
        <v>0.13276267906394801</v>
      </c>
      <c r="AD3225" s="17">
        <v>0.15397856590930201</v>
      </c>
      <c r="AE3225" s="17"/>
      <c r="AF3225" s="17">
        <v>0.12813401836799501</v>
      </c>
      <c r="AG3225" s="17">
        <v>0.15550837921785601</v>
      </c>
      <c r="AH3225" s="17">
        <v>0.180398866144408</v>
      </c>
      <c r="AI3225" s="17"/>
      <c r="AJ3225" s="17">
        <v>0.133315831362701</v>
      </c>
      <c r="AK3225" s="17">
        <v>0.16327026439358</v>
      </c>
      <c r="AL3225" s="17">
        <v>0.17600972879910201</v>
      </c>
      <c r="AM3225" s="17">
        <v>5.1086450513568797E-2</v>
      </c>
      <c r="AN3225" s="17">
        <v>0.162760872779698</v>
      </c>
      <c r="AO3225" s="17"/>
      <c r="AP3225" s="17">
        <v>0.14036765378778501</v>
      </c>
      <c r="AQ3225" s="17">
        <v>0.169627899409689</v>
      </c>
      <c r="AR3225" s="17">
        <v>0.22004645840536599</v>
      </c>
      <c r="AS3225" s="17">
        <v>0.12895433557438099</v>
      </c>
      <c r="AT3225" s="17">
        <v>0.15537104873506</v>
      </c>
      <c r="AU3225" s="17"/>
      <c r="AV3225" s="17">
        <v>0.185698388612068</v>
      </c>
      <c r="AW3225" s="17">
        <v>0.15070827707309301</v>
      </c>
      <c r="AX3225" s="17">
        <v>0.16887691273286901</v>
      </c>
      <c r="AY3225" s="17">
        <v>0.11266406555420801</v>
      </c>
      <c r="AZ3225" s="17">
        <v>0.15228893041466801</v>
      </c>
      <c r="BA3225" s="17">
        <v>0.19293693915777499</v>
      </c>
      <c r="BB3225" s="17"/>
      <c r="BC3225" s="17">
        <v>0.1200952410758</v>
      </c>
      <c r="BD3225" s="17">
        <v>0.15232092700319799</v>
      </c>
      <c r="BE3225" s="17">
        <v>0.17492252894531399</v>
      </c>
      <c r="BF3225" s="17">
        <v>0.183810182494099</v>
      </c>
      <c r="BG3225" s="17">
        <v>0.20715892630211899</v>
      </c>
    </row>
    <row r="3226" spans="2:59" x14ac:dyDescent="0.35">
      <c r="B3226" t="s">
        <v>690</v>
      </c>
      <c r="C3226" s="17">
        <v>7.8949845543688807E-2</v>
      </c>
      <c r="D3226" s="17">
        <v>9.4900419337228703E-2</v>
      </c>
      <c r="E3226" s="17">
        <v>6.4013729035676106E-2</v>
      </c>
      <c r="F3226" s="17"/>
      <c r="G3226" s="17">
        <v>0.13265257794267801</v>
      </c>
      <c r="H3226" s="17">
        <v>0.13188842886298599</v>
      </c>
      <c r="I3226" s="17">
        <v>8.0229600646682706E-2</v>
      </c>
      <c r="J3226" s="17">
        <v>8.1652254485408304E-2</v>
      </c>
      <c r="K3226" s="17">
        <v>4.5601285499254199E-2</v>
      </c>
      <c r="L3226" s="17">
        <v>1.93627945230204E-2</v>
      </c>
      <c r="M3226" s="17"/>
      <c r="N3226" s="17">
        <v>9.7978110088621895E-2</v>
      </c>
      <c r="O3226" s="17">
        <v>7.9181009572606598E-2</v>
      </c>
      <c r="P3226" s="17">
        <v>6.92800209573676E-2</v>
      </c>
      <c r="Q3226" s="17">
        <v>6.4871901492436101E-2</v>
      </c>
      <c r="R3226" s="17"/>
      <c r="S3226" s="17">
        <v>0.114619090568978</v>
      </c>
      <c r="T3226" s="17">
        <v>8.70171127180909E-2</v>
      </c>
      <c r="U3226" s="17">
        <v>4.6516746317336197E-2</v>
      </c>
      <c r="V3226" s="17">
        <v>6.0419141227317098E-2</v>
      </c>
      <c r="W3226" s="17">
        <v>6.9812576266932297E-2</v>
      </c>
      <c r="X3226" s="17">
        <v>6.5875489742448098E-2</v>
      </c>
      <c r="Y3226" s="17">
        <v>0.10405226150511999</v>
      </c>
      <c r="Z3226" s="17">
        <v>4.4803570625121802E-2</v>
      </c>
      <c r="AA3226" s="17">
        <v>9.9413440749419907E-2</v>
      </c>
      <c r="AB3226" s="17">
        <v>6.0152416014744102E-2</v>
      </c>
      <c r="AC3226" s="17">
        <v>5.9092455168021897E-2</v>
      </c>
      <c r="AD3226" s="17">
        <v>7.2898992182106104E-2</v>
      </c>
      <c r="AE3226" s="17"/>
      <c r="AF3226" s="17">
        <v>4.8391961043880799E-2</v>
      </c>
      <c r="AG3226" s="17">
        <v>8.5826397405433699E-2</v>
      </c>
      <c r="AH3226" s="17">
        <v>0.107804361348528</v>
      </c>
      <c r="AI3226" s="17"/>
      <c r="AJ3226" s="17">
        <v>5.5045874843518201E-2</v>
      </c>
      <c r="AK3226" s="17">
        <v>0.103385177363071</v>
      </c>
      <c r="AL3226" s="17">
        <v>8.4247215614816504E-2</v>
      </c>
      <c r="AM3226" s="17">
        <v>0.11116015138263299</v>
      </c>
      <c r="AN3226" s="17">
        <v>8.1026403991299803E-2</v>
      </c>
      <c r="AO3226" s="17"/>
      <c r="AP3226" s="17">
        <v>6.9194644586004203E-2</v>
      </c>
      <c r="AQ3226" s="17">
        <v>0.112046444687638</v>
      </c>
      <c r="AR3226" s="17">
        <v>3.4752801911042297E-2</v>
      </c>
      <c r="AS3226" s="17">
        <v>6.2804428385432903E-2</v>
      </c>
      <c r="AT3226" s="17">
        <v>5.1087554728854401E-2</v>
      </c>
      <c r="AU3226" s="17"/>
      <c r="AV3226" s="17">
        <v>0.12324105580078901</v>
      </c>
      <c r="AW3226" s="17">
        <v>8.5200056668544799E-2</v>
      </c>
      <c r="AX3226" s="17">
        <v>3.5956249050466897E-2</v>
      </c>
      <c r="AY3226" s="17">
        <v>5.90052329409557E-2</v>
      </c>
      <c r="AZ3226" s="17">
        <v>5.95350127395078E-2</v>
      </c>
      <c r="BA3226" s="17">
        <v>4.9832771913123498E-2</v>
      </c>
      <c r="BB3226" s="17"/>
      <c r="BC3226" s="17">
        <v>5.35736231896781E-2</v>
      </c>
      <c r="BD3226" s="17">
        <v>7.9946325435204094E-2</v>
      </c>
      <c r="BE3226" s="17">
        <v>9.0224198777260595E-2</v>
      </c>
      <c r="BF3226" s="17">
        <v>0.111782258078116</v>
      </c>
      <c r="BG3226" s="17">
        <v>9.8254267194783196E-2</v>
      </c>
    </row>
    <row r="3227" spans="2:59" x14ac:dyDescent="0.35">
      <c r="B3227" t="s">
        <v>689</v>
      </c>
      <c r="C3227" s="17">
        <v>4.7262807000959001E-2</v>
      </c>
      <c r="D3227" s="17">
        <v>5.6568603086462603E-2</v>
      </c>
      <c r="E3227" s="17">
        <v>3.85583434319373E-2</v>
      </c>
      <c r="F3227" s="17"/>
      <c r="G3227" s="17">
        <v>6.7094150849824702E-2</v>
      </c>
      <c r="H3227" s="17">
        <v>0.12789225106049401</v>
      </c>
      <c r="I3227" s="17">
        <v>3.8096673302365498E-2</v>
      </c>
      <c r="J3227" s="17">
        <v>2.4122239055668099E-2</v>
      </c>
      <c r="K3227" s="17">
        <v>1.7719715868655801E-2</v>
      </c>
      <c r="L3227" s="17">
        <v>1.47402028713118E-2</v>
      </c>
      <c r="M3227" s="17"/>
      <c r="N3227" s="17">
        <v>5.6742424988842299E-2</v>
      </c>
      <c r="O3227" s="17">
        <v>5.4514035266521099E-2</v>
      </c>
      <c r="P3227" s="17">
        <v>4.4976924594929801E-2</v>
      </c>
      <c r="Q3227" s="17">
        <v>3.1611271211981103E-2</v>
      </c>
      <c r="R3227" s="17"/>
      <c r="S3227" s="17">
        <v>5.8979703870794702E-2</v>
      </c>
      <c r="T3227" s="17">
        <v>3.1891876315822403E-2</v>
      </c>
      <c r="U3227" s="17">
        <v>3.4591527007379899E-2</v>
      </c>
      <c r="V3227" s="17">
        <v>4.0534494634637902E-2</v>
      </c>
      <c r="W3227" s="17">
        <v>3.3671730758671803E-2</v>
      </c>
      <c r="X3227" s="17">
        <v>6.7029719639115401E-2</v>
      </c>
      <c r="Y3227" s="17">
        <v>6.6978462402792704E-2</v>
      </c>
      <c r="Z3227" s="17">
        <v>1.3025624706983501E-2</v>
      </c>
      <c r="AA3227" s="17">
        <v>4.7303676031722197E-2</v>
      </c>
      <c r="AB3227" s="17">
        <v>5.6443439961628601E-2</v>
      </c>
      <c r="AC3227" s="17">
        <v>4.9680183013664801E-2</v>
      </c>
      <c r="AD3227" s="17">
        <v>4.6451825881197499E-2</v>
      </c>
      <c r="AE3227" s="17"/>
      <c r="AF3227" s="17">
        <v>4.6239636770284101E-2</v>
      </c>
      <c r="AG3227" s="17">
        <v>4.94585354457866E-2</v>
      </c>
      <c r="AH3227" s="17">
        <v>3.6531166101930503E-2</v>
      </c>
      <c r="AI3227" s="17"/>
      <c r="AJ3227" s="17">
        <v>4.6265833871682101E-2</v>
      </c>
      <c r="AK3227" s="17">
        <v>7.8953399503858296E-2</v>
      </c>
      <c r="AL3227" s="17">
        <v>2.12169727342633E-2</v>
      </c>
      <c r="AM3227" s="17">
        <v>4.1127388002540802E-2</v>
      </c>
      <c r="AN3227" s="17">
        <v>2.9407856582564101E-2</v>
      </c>
      <c r="AO3227" s="17"/>
      <c r="AP3227" s="17">
        <v>4.19069298944326E-2</v>
      </c>
      <c r="AQ3227" s="17">
        <v>7.1147610420317406E-2</v>
      </c>
      <c r="AR3227" s="17">
        <v>2.6919484234655199E-2</v>
      </c>
      <c r="AS3227" s="17">
        <v>4.1046909516149997E-2</v>
      </c>
      <c r="AT3227" s="17">
        <v>2.4383055554875899E-2</v>
      </c>
      <c r="AU3227" s="17"/>
      <c r="AV3227" s="17">
        <v>6.5107930874818407E-2</v>
      </c>
      <c r="AW3227" s="17">
        <v>3.8081092047637898E-2</v>
      </c>
      <c r="AX3227" s="17">
        <v>2.7857770275276701E-2</v>
      </c>
      <c r="AY3227" s="17">
        <v>4.3875348991450597E-2</v>
      </c>
      <c r="AZ3227" s="17">
        <v>4.4027451444154597E-2</v>
      </c>
      <c r="BA3227" s="17">
        <v>4.50731642433123E-2</v>
      </c>
      <c r="BB3227" s="17"/>
      <c r="BC3227" s="17">
        <v>3.1327376205997098E-2</v>
      </c>
      <c r="BD3227" s="17">
        <v>4.4040612920014002E-2</v>
      </c>
      <c r="BE3227" s="17">
        <v>4.4415800445214898E-2</v>
      </c>
      <c r="BF3227" s="17">
        <v>9.0933664908486006E-2</v>
      </c>
      <c r="BG3227" s="17">
        <v>0.160758856449153</v>
      </c>
    </row>
    <row r="3228" spans="2:59" x14ac:dyDescent="0.35">
      <c r="B3228" t="s">
        <v>806</v>
      </c>
      <c r="C3228" s="17">
        <v>2.3544290658260199E-2</v>
      </c>
      <c r="D3228" s="17">
        <v>2.5981465146954302E-2</v>
      </c>
      <c r="E3228" s="17">
        <v>2.1352678923775601E-2</v>
      </c>
      <c r="F3228" s="17"/>
      <c r="G3228" s="17">
        <v>5.6776716152403199E-2</v>
      </c>
      <c r="H3228" s="17">
        <v>4.85218944496539E-2</v>
      </c>
      <c r="I3228" s="17">
        <v>2.6026462470194699E-2</v>
      </c>
      <c r="J3228" s="17">
        <v>5.8609140039347103E-3</v>
      </c>
      <c r="K3228" s="17">
        <v>7.0764869685556401E-3</v>
      </c>
      <c r="L3228" s="17">
        <v>4.4665329387504199E-3</v>
      </c>
      <c r="M3228" s="17"/>
      <c r="N3228" s="17">
        <v>3.0977476636380199E-2</v>
      </c>
      <c r="O3228" s="17">
        <v>2.6524725130799301E-2</v>
      </c>
      <c r="P3228" s="17">
        <v>1.27414775778147E-2</v>
      </c>
      <c r="Q3228" s="17">
        <v>2.1975371459326199E-2</v>
      </c>
      <c r="R3228" s="17"/>
      <c r="S3228" s="17">
        <v>4.3486211424629599E-2</v>
      </c>
      <c r="T3228" s="17">
        <v>2.5828670653956599E-2</v>
      </c>
      <c r="U3228" s="17">
        <v>1.9026252098712001E-2</v>
      </c>
      <c r="V3228" s="17">
        <v>2.47764391566461E-2</v>
      </c>
      <c r="W3228" s="17">
        <v>0</v>
      </c>
      <c r="X3228" s="17">
        <v>3.4998402937403597E-2</v>
      </c>
      <c r="Y3228" s="17">
        <v>1.71823852538311E-2</v>
      </c>
      <c r="Z3228" s="17">
        <v>2.1396806876204499E-2</v>
      </c>
      <c r="AA3228" s="17">
        <v>2.1090027773902301E-2</v>
      </c>
      <c r="AB3228" s="17">
        <v>1.0294526793761199E-2</v>
      </c>
      <c r="AC3228" s="17">
        <v>2.38787682912249E-2</v>
      </c>
      <c r="AD3228" s="17">
        <v>1.7405948435753198E-2</v>
      </c>
      <c r="AE3228" s="17"/>
      <c r="AF3228" s="17">
        <v>1.39481298744745E-2</v>
      </c>
      <c r="AG3228" s="17">
        <v>2.4637627312697401E-2</v>
      </c>
      <c r="AH3228" s="17">
        <v>2.7711188689234799E-2</v>
      </c>
      <c r="AI3228" s="17"/>
      <c r="AJ3228" s="17">
        <v>1.17698314796724E-2</v>
      </c>
      <c r="AK3228" s="17">
        <v>3.7249876442127697E-2</v>
      </c>
      <c r="AL3228" s="17">
        <v>1.8588901543899E-2</v>
      </c>
      <c r="AM3228" s="17">
        <v>3.14766186783874E-2</v>
      </c>
      <c r="AN3228" s="17">
        <v>2.5779322201745801E-2</v>
      </c>
      <c r="AO3228" s="17"/>
      <c r="AP3228" s="17">
        <v>2.1744376842166201E-2</v>
      </c>
      <c r="AQ3228" s="17">
        <v>2.93313894512175E-2</v>
      </c>
      <c r="AR3228" s="17">
        <v>2.85122318809219E-2</v>
      </c>
      <c r="AS3228" s="17">
        <v>8.1553509859333406E-3</v>
      </c>
      <c r="AT3228" s="17">
        <v>1.7628466031192901E-2</v>
      </c>
      <c r="AU3228" s="17"/>
      <c r="AV3228" s="17">
        <v>4.1517975890202903E-2</v>
      </c>
      <c r="AW3228" s="17">
        <v>1.6787886887840699E-2</v>
      </c>
      <c r="AX3228" s="17">
        <v>1.99047509454276E-2</v>
      </c>
      <c r="AY3228" s="17">
        <v>1.0154470168292001E-2</v>
      </c>
      <c r="AZ3228" s="17">
        <v>1.26819741351622E-2</v>
      </c>
      <c r="BA3228" s="17">
        <v>2.9016201759894899E-2</v>
      </c>
      <c r="BB3228" s="17"/>
      <c r="BC3228" s="17">
        <v>2.5025734000052299E-2</v>
      </c>
      <c r="BD3228" s="17">
        <v>2.8831370070971502E-3</v>
      </c>
      <c r="BE3228" s="17">
        <v>2.9706695279434401E-2</v>
      </c>
      <c r="BF3228" s="17">
        <v>3.4543429402536997E-2</v>
      </c>
      <c r="BG3228" s="17">
        <v>0.123746776977798</v>
      </c>
    </row>
    <row r="3229" spans="2:59" x14ac:dyDescent="0.35">
      <c r="B3229" t="s">
        <v>123</v>
      </c>
      <c r="C3229" s="17">
        <v>3.21755318439381E-2</v>
      </c>
      <c r="D3229" s="17">
        <v>2.4402605386413E-2</v>
      </c>
      <c r="E3229" s="17">
        <v>3.9209618733437902E-2</v>
      </c>
      <c r="F3229" s="17"/>
      <c r="G3229" s="17">
        <v>2.9223434309608699E-2</v>
      </c>
      <c r="H3229" s="17">
        <v>3.02035808018838E-2</v>
      </c>
      <c r="I3229" s="17">
        <v>3.6164351606923099E-2</v>
      </c>
      <c r="J3229" s="17">
        <v>4.1642631762625899E-2</v>
      </c>
      <c r="K3229" s="17">
        <v>3.0456393777833698E-2</v>
      </c>
      <c r="L3229" s="17">
        <v>2.59995959417572E-2</v>
      </c>
      <c r="M3229" s="17"/>
      <c r="N3229" s="17">
        <v>2.1170345064967198E-2</v>
      </c>
      <c r="O3229" s="17">
        <v>3.1711104221284897E-2</v>
      </c>
      <c r="P3229" s="17">
        <v>4.1182560120483602E-2</v>
      </c>
      <c r="Q3229" s="17">
        <v>3.6666140023780401E-2</v>
      </c>
      <c r="R3229" s="17"/>
      <c r="S3229" s="17">
        <v>2.2576083330583901E-2</v>
      </c>
      <c r="T3229" s="17">
        <v>2.64869612087133E-2</v>
      </c>
      <c r="U3229" s="17">
        <v>2.0940266536776001E-2</v>
      </c>
      <c r="V3229" s="17">
        <v>4.0868225907845897E-2</v>
      </c>
      <c r="W3229" s="17">
        <v>5.8481946954929198E-2</v>
      </c>
      <c r="X3229" s="17">
        <v>4.9509870043748301E-2</v>
      </c>
      <c r="Y3229" s="17">
        <v>2.6762129782839799E-2</v>
      </c>
      <c r="Z3229" s="17">
        <v>8.9525339918023097E-2</v>
      </c>
      <c r="AA3229" s="17">
        <v>2.2507930656090601E-2</v>
      </c>
      <c r="AB3229" s="17">
        <v>2.48812261300277E-2</v>
      </c>
      <c r="AC3229" s="17">
        <v>1.4760067693930699E-2</v>
      </c>
      <c r="AD3229" s="17">
        <v>1.6885735924750098E-2</v>
      </c>
      <c r="AE3229" s="17"/>
      <c r="AF3229" s="17">
        <v>2.5828877045652E-2</v>
      </c>
      <c r="AG3229" s="17">
        <v>2.6752514871458102E-2</v>
      </c>
      <c r="AH3229" s="17">
        <v>5.9201688410464602E-2</v>
      </c>
      <c r="AI3229" s="17"/>
      <c r="AJ3229" s="17">
        <v>2.72862396293445E-2</v>
      </c>
      <c r="AK3229" s="17">
        <v>2.6334409840923102E-2</v>
      </c>
      <c r="AL3229" s="17">
        <v>1.4258373284839299E-2</v>
      </c>
      <c r="AM3229" s="17">
        <v>1.9952944411202801E-2</v>
      </c>
      <c r="AN3229" s="17">
        <v>5.4417453331513002E-2</v>
      </c>
      <c r="AO3229" s="17"/>
      <c r="AP3229" s="17">
        <v>2.6935693917196499E-2</v>
      </c>
      <c r="AQ3229" s="17">
        <v>2.7294882499075801E-2</v>
      </c>
      <c r="AR3229" s="17">
        <v>2.7286672065654799E-2</v>
      </c>
      <c r="AS3229" s="17">
        <v>1.71018270361568E-2</v>
      </c>
      <c r="AT3229" s="17">
        <v>5.1750630289098098E-2</v>
      </c>
      <c r="AU3229" s="17"/>
      <c r="AV3229" s="17">
        <v>2.5560011637392799E-2</v>
      </c>
      <c r="AW3229" s="17">
        <v>2.6716911617580601E-2</v>
      </c>
      <c r="AX3229" s="17">
        <v>2.1018311935754801E-2</v>
      </c>
      <c r="AY3229" s="17">
        <v>1.55343419424331E-2</v>
      </c>
      <c r="AZ3229" s="17">
        <v>4.44750808567001E-2</v>
      </c>
      <c r="BA3229" s="17">
        <v>8.1780376142920094E-2</v>
      </c>
      <c r="BB3229" s="17"/>
      <c r="BC3229" s="17">
        <v>2.8340336923751801E-2</v>
      </c>
      <c r="BD3229" s="17">
        <v>3.1911822396467601E-2</v>
      </c>
      <c r="BE3229" s="17">
        <v>4.1785780825128398E-2</v>
      </c>
      <c r="BF3229" s="17">
        <v>1.99858456719187E-2</v>
      </c>
      <c r="BG3229" s="17">
        <v>0</v>
      </c>
    </row>
    <row r="3230" spans="2:59" x14ac:dyDescent="0.35">
      <c r="C3230" s="17"/>
      <c r="D3230" s="17"/>
      <c r="E3230" s="17"/>
      <c r="F3230" s="17"/>
      <c r="G3230" s="17"/>
      <c r="H3230" s="17"/>
      <c r="I3230" s="17"/>
      <c r="J3230" s="17"/>
      <c r="K3230" s="17"/>
      <c r="L3230" s="17"/>
      <c r="M3230" s="17"/>
      <c r="N3230" s="17"/>
      <c r="O3230" s="17"/>
      <c r="P3230" s="17"/>
      <c r="Q3230" s="17"/>
      <c r="R3230" s="17"/>
      <c r="S3230" s="17"/>
      <c r="T3230" s="17"/>
      <c r="U3230" s="17"/>
      <c r="V3230" s="17"/>
      <c r="W3230" s="17"/>
      <c r="X3230" s="17"/>
      <c r="Y3230" s="17"/>
      <c r="Z3230" s="17"/>
      <c r="AA3230" s="17"/>
      <c r="AB3230" s="17"/>
      <c r="AC3230" s="17"/>
      <c r="AD3230" s="17"/>
      <c r="AE3230" s="17"/>
      <c r="AF3230" s="17"/>
      <c r="AG3230" s="17"/>
      <c r="AH3230" s="17"/>
      <c r="AI3230" s="17"/>
      <c r="AJ3230" s="17"/>
      <c r="AK3230" s="17"/>
      <c r="AL3230" s="17"/>
      <c r="AM3230" s="17"/>
      <c r="AN3230" s="17"/>
      <c r="AO3230" s="17"/>
      <c r="AP3230" s="17"/>
      <c r="AQ3230" s="17"/>
      <c r="AR3230" s="17"/>
      <c r="AS3230" s="17"/>
      <c r="AT3230" s="17"/>
      <c r="AU3230" s="17"/>
      <c r="AV3230" s="17"/>
      <c r="AW3230" s="17"/>
      <c r="AX3230" s="17"/>
      <c r="AY3230" s="17"/>
      <c r="AZ3230" s="17"/>
      <c r="BA3230" s="17"/>
      <c r="BB3230" s="17"/>
      <c r="BC3230" s="17"/>
      <c r="BD3230" s="17"/>
      <c r="BE3230" s="17"/>
      <c r="BF3230" s="17"/>
      <c r="BG3230" s="17"/>
    </row>
    <row r="3231" spans="2:59" x14ac:dyDescent="0.35">
      <c r="C3231" s="17"/>
      <c r="D3231" s="17"/>
      <c r="E3231" s="17"/>
      <c r="F3231" s="17"/>
      <c r="G3231" s="17"/>
      <c r="H3231" s="17"/>
      <c r="I3231" s="17"/>
      <c r="J3231" s="17"/>
      <c r="K3231" s="17"/>
      <c r="L3231" s="17"/>
      <c r="M3231" s="17"/>
      <c r="N3231" s="17"/>
      <c r="O3231" s="17"/>
      <c r="P3231" s="17"/>
      <c r="Q3231" s="17"/>
      <c r="R3231" s="17"/>
      <c r="S3231" s="17"/>
      <c r="T3231" s="17"/>
      <c r="U3231" s="17"/>
      <c r="V3231" s="17"/>
      <c r="W3231" s="17"/>
      <c r="X3231" s="17"/>
      <c r="Y3231" s="17"/>
      <c r="Z3231" s="17"/>
      <c r="AA3231" s="17"/>
      <c r="AB3231" s="17"/>
      <c r="AC3231" s="17"/>
      <c r="AD3231" s="17"/>
      <c r="AE3231" s="17"/>
      <c r="AF3231" s="17"/>
      <c r="AG3231" s="17"/>
      <c r="AH3231" s="17"/>
      <c r="AI3231" s="17"/>
      <c r="AJ3231" s="17"/>
      <c r="AK3231" s="17"/>
      <c r="AL3231" s="17"/>
      <c r="AM3231" s="17"/>
      <c r="AN3231" s="17"/>
      <c r="AO3231" s="17"/>
      <c r="AP3231" s="17"/>
      <c r="AQ3231" s="17"/>
      <c r="AR3231" s="17"/>
      <c r="AS3231" s="17"/>
      <c r="AT3231" s="17"/>
      <c r="AU3231" s="17"/>
      <c r="AV3231" s="17"/>
      <c r="AW3231" s="17"/>
      <c r="AX3231" s="17"/>
      <c r="AY3231" s="17"/>
      <c r="AZ3231" s="17"/>
      <c r="BA3231" s="17"/>
      <c r="BB3231" s="17"/>
      <c r="BC3231" s="17"/>
      <c r="BD3231" s="17"/>
      <c r="BE3231" s="17"/>
      <c r="BF3231" s="17"/>
      <c r="BG3231" s="17"/>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71</v>
      </c>
      <c r="C9" s="17">
        <v>0.102871683962742</v>
      </c>
      <c r="D9" s="17">
        <v>9.1706649413196506E-2</v>
      </c>
      <c r="E9" s="17">
        <v>0.114573923846122</v>
      </c>
      <c r="F9" s="17"/>
      <c r="G9" s="17">
        <v>4.7025183005936597E-2</v>
      </c>
      <c r="H9" s="17">
        <v>6.8266627817973893E-2</v>
      </c>
      <c r="I9" s="17">
        <v>7.0948960828126795E-2</v>
      </c>
      <c r="J9" s="17">
        <v>0.12645485826616201</v>
      </c>
      <c r="K9" s="17">
        <v>9.5565439558477405E-2</v>
      </c>
      <c r="L9" s="17">
        <v>0.179993621119452</v>
      </c>
      <c r="M9" s="17"/>
      <c r="N9" s="17">
        <v>0.12018986984840201</v>
      </c>
      <c r="O9" s="17">
        <v>9.6273306621330296E-2</v>
      </c>
      <c r="P9" s="17">
        <v>0.106297021261652</v>
      </c>
      <c r="Q9" s="17">
        <v>8.8266052148379806E-2</v>
      </c>
      <c r="R9" s="17"/>
      <c r="S9" s="17">
        <v>0.10234166515861701</v>
      </c>
      <c r="T9" s="17">
        <v>9.6081632750927806E-2</v>
      </c>
      <c r="U9" s="17">
        <v>7.6001741383188604E-2</v>
      </c>
      <c r="V9" s="17">
        <v>0.14453933279977599</v>
      </c>
      <c r="W9" s="17">
        <v>0.114720501107398</v>
      </c>
      <c r="X9" s="17">
        <v>6.8075093575994894E-2</v>
      </c>
      <c r="Y9" s="17">
        <v>7.5579733906497207E-2</v>
      </c>
      <c r="Z9" s="17">
        <v>0.108683534136507</v>
      </c>
      <c r="AA9" s="17">
        <v>0.101345464579101</v>
      </c>
      <c r="AB9" s="17">
        <v>0.118181271822352</v>
      </c>
      <c r="AC9" s="17">
        <v>0.103706438105233</v>
      </c>
      <c r="AD9" s="17">
        <v>0.18189039484438099</v>
      </c>
      <c r="AE9" s="17"/>
      <c r="AF9" s="17">
        <v>0.122539456210912</v>
      </c>
      <c r="AG9" s="17">
        <v>0.124942900486412</v>
      </c>
      <c r="AH9" s="17">
        <v>4.7283874115510799E-2</v>
      </c>
      <c r="AI9" s="17"/>
      <c r="AJ9" s="17">
        <v>0.119339878228954</v>
      </c>
      <c r="AK9" s="17">
        <v>0.12273787659428501</v>
      </c>
      <c r="AL9" s="17">
        <v>9.27936573901324E-2</v>
      </c>
      <c r="AM9" s="17">
        <v>9.5619560241273605E-2</v>
      </c>
      <c r="AN9" s="17">
        <v>5.3484562771127897E-2</v>
      </c>
      <c r="AO9" s="17"/>
      <c r="AP9" s="17">
        <v>0.118095904683244</v>
      </c>
      <c r="AQ9" s="17">
        <v>0.120392759197621</v>
      </c>
      <c r="AR9" s="17">
        <v>9.5716884105261996E-2</v>
      </c>
      <c r="AS9" s="17">
        <v>8.3068902599948799E-2</v>
      </c>
      <c r="AT9" s="17">
        <v>0.113470079606899</v>
      </c>
      <c r="AU9" s="17"/>
      <c r="AV9" s="17">
        <v>0.11715962559601099</v>
      </c>
      <c r="AW9" s="17">
        <v>8.8173605556365303E-2</v>
      </c>
      <c r="AX9" s="17">
        <v>0.11446857612290801</v>
      </c>
      <c r="AY9" s="17">
        <v>0.101916844129846</v>
      </c>
      <c r="AZ9" s="17">
        <v>0.118260144072089</v>
      </c>
      <c r="BA9" s="17">
        <v>7.4247181735450293E-2</v>
      </c>
      <c r="BB9" s="17"/>
      <c r="BC9" s="17">
        <v>8.5985638475151102E-2</v>
      </c>
      <c r="BD9" s="17">
        <v>0.10044819924213599</v>
      </c>
      <c r="BE9" s="17">
        <v>0.104406792683888</v>
      </c>
      <c r="BF9" s="17">
        <v>0.13076309250422699</v>
      </c>
      <c r="BG9" s="17">
        <v>0.15910878183014801</v>
      </c>
    </row>
    <row r="10" spans="2:59" ht="43.5" x14ac:dyDescent="0.35">
      <c r="B10" s="18" t="s">
        <v>72</v>
      </c>
      <c r="C10" s="17">
        <v>0.115238238237605</v>
      </c>
      <c r="D10" s="17">
        <v>0.10853484777146299</v>
      </c>
      <c r="E10" s="17">
        <v>0.121802094986172</v>
      </c>
      <c r="F10" s="17"/>
      <c r="G10" s="17">
        <v>9.8600058525511E-2</v>
      </c>
      <c r="H10" s="17">
        <v>0.13498602756639799</v>
      </c>
      <c r="I10" s="17">
        <v>0.10660714584939</v>
      </c>
      <c r="J10" s="17">
        <v>0.110209421725481</v>
      </c>
      <c r="K10" s="17">
        <v>0.113256440266816</v>
      </c>
      <c r="L10" s="17">
        <v>0.122781713107387</v>
      </c>
      <c r="M10" s="17"/>
      <c r="N10" s="17">
        <v>0.13304563865170899</v>
      </c>
      <c r="O10" s="17">
        <v>0.116906557020001</v>
      </c>
      <c r="P10" s="17">
        <v>0.10983822753025201</v>
      </c>
      <c r="Q10" s="17">
        <v>9.7301660152613406E-2</v>
      </c>
      <c r="R10" s="17"/>
      <c r="S10" s="17">
        <v>0.11357602760746301</v>
      </c>
      <c r="T10" s="17">
        <v>0.13244123435805999</v>
      </c>
      <c r="U10" s="17">
        <v>0.104743462679157</v>
      </c>
      <c r="V10" s="17">
        <v>0.10515547893980701</v>
      </c>
      <c r="W10" s="17">
        <v>0.13417069228549</v>
      </c>
      <c r="X10" s="17">
        <v>0.112061930165141</v>
      </c>
      <c r="Y10" s="17">
        <v>0.115458372718321</v>
      </c>
      <c r="Z10" s="17">
        <v>9.3650466153106904E-2</v>
      </c>
      <c r="AA10" s="17">
        <v>0.108373086964159</v>
      </c>
      <c r="AB10" s="17">
        <v>0.111834381870331</v>
      </c>
      <c r="AC10" s="17">
        <v>0.138768199998901</v>
      </c>
      <c r="AD10" s="17">
        <v>9.6046779770923102E-2</v>
      </c>
      <c r="AE10" s="17"/>
      <c r="AF10" s="17">
        <v>0.102590421546027</v>
      </c>
      <c r="AG10" s="17">
        <v>0.15436471833876</v>
      </c>
      <c r="AH10" s="17">
        <v>8.1722737749594307E-2</v>
      </c>
      <c r="AI10" s="17"/>
      <c r="AJ10" s="17">
        <v>0.13787039202864701</v>
      </c>
      <c r="AK10" s="17">
        <v>0.10990261863226999</v>
      </c>
      <c r="AL10" s="17">
        <v>0.14362660105304401</v>
      </c>
      <c r="AM10" s="17">
        <v>7.8727485425694799E-2</v>
      </c>
      <c r="AN10" s="17">
        <v>7.4673719414563203E-2</v>
      </c>
      <c r="AO10" s="17"/>
      <c r="AP10" s="17">
        <v>0.135988453300912</v>
      </c>
      <c r="AQ10" s="17">
        <v>0.12984374833066301</v>
      </c>
      <c r="AR10" s="17">
        <v>0.13251139350212601</v>
      </c>
      <c r="AS10" s="17">
        <v>8.9635190332364806E-2</v>
      </c>
      <c r="AT10" s="17">
        <v>0.112133702696044</v>
      </c>
      <c r="AU10" s="17"/>
      <c r="AV10" s="17">
        <v>0.11557923229868799</v>
      </c>
      <c r="AW10" s="17">
        <v>0.144198434680091</v>
      </c>
      <c r="AX10" s="17">
        <v>0.123668590170562</v>
      </c>
      <c r="AY10" s="17">
        <v>8.6984687679743197E-2</v>
      </c>
      <c r="AZ10" s="17">
        <v>0.13460755442838701</v>
      </c>
      <c r="BA10" s="17">
        <v>9.3303276698103496E-2</v>
      </c>
      <c r="BB10" s="17"/>
      <c r="BC10" s="17">
        <v>7.6325152292889095E-2</v>
      </c>
      <c r="BD10" s="17">
        <v>0.116814250850492</v>
      </c>
      <c r="BE10" s="17">
        <v>0.13795817447007599</v>
      </c>
      <c r="BF10" s="17">
        <v>0.11461898993047299</v>
      </c>
      <c r="BG10" s="17">
        <v>0.22186895364679901</v>
      </c>
    </row>
    <row r="11" spans="2:59" x14ac:dyDescent="0.35">
      <c r="B11" s="18" t="s">
        <v>73</v>
      </c>
      <c r="C11" s="17">
        <v>0.443367308231368</v>
      </c>
      <c r="D11" s="17">
        <v>0.441485305303425</v>
      </c>
      <c r="E11" s="17">
        <v>0.44665449506536797</v>
      </c>
      <c r="F11" s="17"/>
      <c r="G11" s="17">
        <v>0.44736716359336498</v>
      </c>
      <c r="H11" s="17">
        <v>0.45556700442690401</v>
      </c>
      <c r="I11" s="17">
        <v>0.41003308972019598</v>
      </c>
      <c r="J11" s="17">
        <v>0.44055388666713102</v>
      </c>
      <c r="K11" s="17">
        <v>0.50883454775426795</v>
      </c>
      <c r="L11" s="17">
        <v>0.41612622129812599</v>
      </c>
      <c r="M11" s="17"/>
      <c r="N11" s="17">
        <v>0.48963624706716102</v>
      </c>
      <c r="O11" s="17">
        <v>0.44506753100622598</v>
      </c>
      <c r="P11" s="17">
        <v>0.423748240891128</v>
      </c>
      <c r="Q11" s="17">
        <v>0.40986435338517702</v>
      </c>
      <c r="R11" s="17"/>
      <c r="S11" s="17">
        <v>0.41841818202631398</v>
      </c>
      <c r="T11" s="17">
        <v>0.42842231126846902</v>
      </c>
      <c r="U11" s="17">
        <v>0.490344723741024</v>
      </c>
      <c r="V11" s="17">
        <v>0.42430019992706303</v>
      </c>
      <c r="W11" s="17">
        <v>0.43613930234842202</v>
      </c>
      <c r="X11" s="17">
        <v>0.48217106651907299</v>
      </c>
      <c r="Y11" s="17">
        <v>0.45286074849246699</v>
      </c>
      <c r="Z11" s="17">
        <v>0.42211846603570902</v>
      </c>
      <c r="AA11" s="17">
        <v>0.43310111524467798</v>
      </c>
      <c r="AB11" s="17">
        <v>0.440307125345613</v>
      </c>
      <c r="AC11" s="17">
        <v>0.45990376734404098</v>
      </c>
      <c r="AD11" s="17">
        <v>0.47914629614731702</v>
      </c>
      <c r="AE11" s="17"/>
      <c r="AF11" s="17">
        <v>0.44965977365128201</v>
      </c>
      <c r="AG11" s="17">
        <v>0.46382865154199998</v>
      </c>
      <c r="AH11" s="17">
        <v>0.36261555385886801</v>
      </c>
      <c r="AI11" s="17"/>
      <c r="AJ11" s="17">
        <v>0.46816877739710899</v>
      </c>
      <c r="AK11" s="17">
        <v>0.47349034917975702</v>
      </c>
      <c r="AL11" s="17">
        <v>0.45453214446432799</v>
      </c>
      <c r="AM11" s="17">
        <v>0.50477464269279304</v>
      </c>
      <c r="AN11" s="17">
        <v>0.36757925192927399</v>
      </c>
      <c r="AO11" s="17"/>
      <c r="AP11" s="17">
        <v>0.45785966203110101</v>
      </c>
      <c r="AQ11" s="17">
        <v>0.46278904464523002</v>
      </c>
      <c r="AR11" s="17">
        <v>0.446115158188578</v>
      </c>
      <c r="AS11" s="17">
        <v>0.464648437341392</v>
      </c>
      <c r="AT11" s="17">
        <v>0.43299113443516002</v>
      </c>
      <c r="AU11" s="17"/>
      <c r="AV11" s="17">
        <v>0.45841498006409798</v>
      </c>
      <c r="AW11" s="17">
        <v>0.47931099475455502</v>
      </c>
      <c r="AX11" s="17">
        <v>0.43064129218849501</v>
      </c>
      <c r="AY11" s="17">
        <v>0.42939712770949101</v>
      </c>
      <c r="AZ11" s="17">
        <v>0.40806747011251798</v>
      </c>
      <c r="BA11" s="17">
        <v>0.51355315073228303</v>
      </c>
      <c r="BB11" s="17"/>
      <c r="BC11" s="17">
        <v>0.45329709562915599</v>
      </c>
      <c r="BD11" s="17">
        <v>0.410876512249291</v>
      </c>
      <c r="BE11" s="17">
        <v>0.44552799874580901</v>
      </c>
      <c r="BF11" s="17">
        <v>0.45672914306002199</v>
      </c>
      <c r="BG11" s="17">
        <v>0.40984616841604699</v>
      </c>
    </row>
    <row r="12" spans="2:59" ht="29" x14ac:dyDescent="0.35">
      <c r="B12" s="18" t="s">
        <v>74</v>
      </c>
      <c r="C12" s="17">
        <v>0.183800548018489</v>
      </c>
      <c r="D12" s="17">
        <v>0.185124197246197</v>
      </c>
      <c r="E12" s="17">
        <v>0.182289401315954</v>
      </c>
      <c r="F12" s="17"/>
      <c r="G12" s="17">
        <v>0.234710444691593</v>
      </c>
      <c r="H12" s="17">
        <v>0.196663569566881</v>
      </c>
      <c r="I12" s="17">
        <v>0.23313165782515599</v>
      </c>
      <c r="J12" s="17">
        <v>0.140891654262254</v>
      </c>
      <c r="K12" s="17">
        <v>0.16409391655841701</v>
      </c>
      <c r="L12" s="17">
        <v>0.147267225862281</v>
      </c>
      <c r="M12" s="17"/>
      <c r="N12" s="17">
        <v>0.17301688559992001</v>
      </c>
      <c r="O12" s="17">
        <v>0.177170708948821</v>
      </c>
      <c r="P12" s="17">
        <v>0.181755867647897</v>
      </c>
      <c r="Q12" s="17">
        <v>0.20447589620163101</v>
      </c>
      <c r="R12" s="17"/>
      <c r="S12" s="17">
        <v>0.21966060772675799</v>
      </c>
      <c r="T12" s="17">
        <v>0.17323096726747</v>
      </c>
      <c r="U12" s="17">
        <v>0.18936505761620601</v>
      </c>
      <c r="V12" s="17">
        <v>0.153661759495023</v>
      </c>
      <c r="W12" s="17">
        <v>0.14198750505770499</v>
      </c>
      <c r="X12" s="17">
        <v>0.25094491687283998</v>
      </c>
      <c r="Y12" s="17">
        <v>0.22344037627284399</v>
      </c>
      <c r="Z12" s="17">
        <v>0.15294379155221899</v>
      </c>
      <c r="AA12" s="17">
        <v>0.15748594711567099</v>
      </c>
      <c r="AB12" s="17">
        <v>0.194488541677414</v>
      </c>
      <c r="AC12" s="17">
        <v>0.142619263294362</v>
      </c>
      <c r="AD12" s="17">
        <v>0.101668825060445</v>
      </c>
      <c r="AE12" s="17"/>
      <c r="AF12" s="17">
        <v>0.17701746159764101</v>
      </c>
      <c r="AG12" s="17">
        <v>0.15672508768363899</v>
      </c>
      <c r="AH12" s="17">
        <v>0.22291118416189801</v>
      </c>
      <c r="AI12" s="17"/>
      <c r="AJ12" s="17">
        <v>0.154544940797959</v>
      </c>
      <c r="AK12" s="17">
        <v>0.180944767549753</v>
      </c>
      <c r="AL12" s="17">
        <v>0.17907626954051001</v>
      </c>
      <c r="AM12" s="17">
        <v>0.122824512333377</v>
      </c>
      <c r="AN12" s="17">
        <v>0.215404800524156</v>
      </c>
      <c r="AO12" s="17"/>
      <c r="AP12" s="17">
        <v>0.182703837764502</v>
      </c>
      <c r="AQ12" s="17">
        <v>0.17932733805873599</v>
      </c>
      <c r="AR12" s="17">
        <v>0.181121549185881</v>
      </c>
      <c r="AS12" s="17">
        <v>0.160820354191229</v>
      </c>
      <c r="AT12" s="17">
        <v>0.211595173579227</v>
      </c>
      <c r="AU12" s="17"/>
      <c r="AV12" s="17">
        <v>0.19678259841621601</v>
      </c>
      <c r="AW12" s="17">
        <v>0.17187642234095499</v>
      </c>
      <c r="AX12" s="17">
        <v>0.205870677645492</v>
      </c>
      <c r="AY12" s="17">
        <v>0.18442587592572801</v>
      </c>
      <c r="AZ12" s="17">
        <v>0.200708181375403</v>
      </c>
      <c r="BA12" s="17">
        <v>0.13345699963011901</v>
      </c>
      <c r="BB12" s="17"/>
      <c r="BC12" s="17">
        <v>0.18863809335967199</v>
      </c>
      <c r="BD12" s="17">
        <v>0.20531506658750401</v>
      </c>
      <c r="BE12" s="17">
        <v>0.17360864457627401</v>
      </c>
      <c r="BF12" s="17">
        <v>0.19487109057686799</v>
      </c>
      <c r="BG12" s="17">
        <v>9.3082952790800505E-2</v>
      </c>
    </row>
    <row r="13" spans="2:59" x14ac:dyDescent="0.35">
      <c r="B13" s="18" t="s">
        <v>75</v>
      </c>
      <c r="C13" s="17">
        <v>7.3028684513201297E-2</v>
      </c>
      <c r="D13" s="17">
        <v>7.8456099182470498E-2</v>
      </c>
      <c r="E13" s="17">
        <v>6.7002593955647199E-2</v>
      </c>
      <c r="F13" s="17"/>
      <c r="G13" s="17">
        <v>9.6535810658062396E-2</v>
      </c>
      <c r="H13" s="17">
        <v>7.7044013734889102E-2</v>
      </c>
      <c r="I13" s="17">
        <v>8.9103893019279207E-2</v>
      </c>
      <c r="J13" s="17">
        <v>8.2065452552545701E-2</v>
      </c>
      <c r="K13" s="17">
        <v>2.6313286276963499E-2</v>
      </c>
      <c r="L13" s="17">
        <v>6.5107877183485596E-2</v>
      </c>
      <c r="M13" s="17"/>
      <c r="N13" s="17">
        <v>4.6328913950798599E-2</v>
      </c>
      <c r="O13" s="17">
        <v>7.1710041263650104E-2</v>
      </c>
      <c r="P13" s="17">
        <v>8.3696912702606194E-2</v>
      </c>
      <c r="Q13" s="17">
        <v>9.3940409938914601E-2</v>
      </c>
      <c r="R13" s="17"/>
      <c r="S13" s="17">
        <v>5.0176186748513901E-2</v>
      </c>
      <c r="T13" s="17">
        <v>0.10035371952476201</v>
      </c>
      <c r="U13" s="17">
        <v>6.6186845006998798E-2</v>
      </c>
      <c r="V13" s="17">
        <v>9.8551424479962402E-2</v>
      </c>
      <c r="W13" s="17">
        <v>8.7460090041780403E-2</v>
      </c>
      <c r="X13" s="17">
        <v>4.7243479205066101E-2</v>
      </c>
      <c r="Y13" s="17">
        <v>3.7638057113289103E-2</v>
      </c>
      <c r="Z13" s="17">
        <v>0.112620808228184</v>
      </c>
      <c r="AA13" s="17">
        <v>9.1302266043198604E-2</v>
      </c>
      <c r="AB13" s="17">
        <v>4.9982703987345202E-2</v>
      </c>
      <c r="AC13" s="17">
        <v>8.8206813130376205E-2</v>
      </c>
      <c r="AD13" s="17">
        <v>6.5724360965326106E-2</v>
      </c>
      <c r="AE13" s="17"/>
      <c r="AF13" s="17">
        <v>6.39991235998362E-2</v>
      </c>
      <c r="AG13" s="17">
        <v>4.5745490367130402E-2</v>
      </c>
      <c r="AH13" s="17">
        <v>0.139469158266884</v>
      </c>
      <c r="AI13" s="17"/>
      <c r="AJ13" s="17">
        <v>4.9362042142717402E-2</v>
      </c>
      <c r="AK13" s="17">
        <v>5.64859606274037E-2</v>
      </c>
      <c r="AL13" s="17">
        <v>7.2347038860837598E-2</v>
      </c>
      <c r="AM13" s="17">
        <v>8.3828076870365406E-2</v>
      </c>
      <c r="AN13" s="17">
        <v>0.135633734137837</v>
      </c>
      <c r="AO13" s="17"/>
      <c r="AP13" s="17">
        <v>4.62705941017693E-2</v>
      </c>
      <c r="AQ13" s="17">
        <v>4.94328728640002E-2</v>
      </c>
      <c r="AR13" s="17">
        <v>7.5945072142701298E-2</v>
      </c>
      <c r="AS13" s="17">
        <v>9.1986349913774995E-2</v>
      </c>
      <c r="AT13" s="17">
        <v>6.62051033745229E-2</v>
      </c>
      <c r="AU13" s="17"/>
      <c r="AV13" s="17">
        <v>5.1592397187563602E-2</v>
      </c>
      <c r="AW13" s="17">
        <v>5.4533181724302403E-2</v>
      </c>
      <c r="AX13" s="17">
        <v>7.07004247011708E-2</v>
      </c>
      <c r="AY13" s="17">
        <v>9.4045184243315094E-2</v>
      </c>
      <c r="AZ13" s="17">
        <v>7.0390081311029806E-2</v>
      </c>
      <c r="BA13" s="17">
        <v>9.7768145510776602E-2</v>
      </c>
      <c r="BB13" s="17"/>
      <c r="BC13" s="17">
        <v>8.1199856041952803E-2</v>
      </c>
      <c r="BD13" s="17">
        <v>8.5659889057484007E-2</v>
      </c>
      <c r="BE13" s="17">
        <v>6.77930665673699E-2</v>
      </c>
      <c r="BF13" s="17">
        <v>5.4011359707324298E-2</v>
      </c>
      <c r="BG13" s="17">
        <v>9.6810714266842596E-2</v>
      </c>
    </row>
    <row r="14" spans="2:59" x14ac:dyDescent="0.35">
      <c r="B14" s="18" t="s">
        <v>76</v>
      </c>
      <c r="C14" s="17">
        <v>7.0822776666684406E-2</v>
      </c>
      <c r="D14" s="17">
        <v>8.3119850346426105E-2</v>
      </c>
      <c r="E14" s="17">
        <v>5.8531898321616302E-2</v>
      </c>
      <c r="F14" s="17"/>
      <c r="G14" s="17">
        <v>6.4063883136420197E-2</v>
      </c>
      <c r="H14" s="17">
        <v>5.8105826555749002E-2</v>
      </c>
      <c r="I14" s="17">
        <v>8.3036049566924397E-2</v>
      </c>
      <c r="J14" s="17">
        <v>8.6649624288483898E-2</v>
      </c>
      <c r="K14" s="17">
        <v>7.4192057777402898E-2</v>
      </c>
      <c r="L14" s="17">
        <v>6.0645457128202102E-2</v>
      </c>
      <c r="M14" s="17"/>
      <c r="N14" s="17">
        <v>2.88144165847256E-2</v>
      </c>
      <c r="O14" s="17">
        <v>8.1715601473162203E-2</v>
      </c>
      <c r="P14" s="17">
        <v>8.6537105998107794E-2</v>
      </c>
      <c r="Q14" s="17">
        <v>9.1094492378039002E-2</v>
      </c>
      <c r="R14" s="17"/>
      <c r="S14" s="17">
        <v>8.2267572788242399E-2</v>
      </c>
      <c r="T14" s="17">
        <v>6.1760973596823601E-2</v>
      </c>
      <c r="U14" s="17">
        <v>7.3358169573425697E-2</v>
      </c>
      <c r="V14" s="17">
        <v>7.3791804358368199E-2</v>
      </c>
      <c r="W14" s="17">
        <v>6.2105722121254502E-2</v>
      </c>
      <c r="X14" s="17">
        <v>3.2241553472309503E-2</v>
      </c>
      <c r="Y14" s="17">
        <v>8.3774424101846198E-2</v>
      </c>
      <c r="Z14" s="17">
        <v>9.93033575545645E-2</v>
      </c>
      <c r="AA14" s="17">
        <v>8.4477853042854295E-2</v>
      </c>
      <c r="AB14" s="17">
        <v>6.6101893034654302E-2</v>
      </c>
      <c r="AC14" s="17">
        <v>6.6795518127086298E-2</v>
      </c>
      <c r="AD14" s="17">
        <v>7.5523343211608002E-2</v>
      </c>
      <c r="AE14" s="17"/>
      <c r="AF14" s="17">
        <v>7.9607180831603605E-2</v>
      </c>
      <c r="AG14" s="17">
        <v>4.6790625928761598E-2</v>
      </c>
      <c r="AH14" s="17">
        <v>0.117666242946809</v>
      </c>
      <c r="AI14" s="17"/>
      <c r="AJ14" s="17">
        <v>6.2552843029496305E-2</v>
      </c>
      <c r="AK14" s="17">
        <v>5.1987928737356401E-2</v>
      </c>
      <c r="AL14" s="17">
        <v>3.76509350322883E-2</v>
      </c>
      <c r="AM14" s="17">
        <v>0.11422572243649599</v>
      </c>
      <c r="AN14" s="17">
        <v>0.12971849434857999</v>
      </c>
      <c r="AO14" s="17"/>
      <c r="AP14" s="17">
        <v>5.4682267227114799E-2</v>
      </c>
      <c r="AQ14" s="17">
        <v>5.2743331097467601E-2</v>
      </c>
      <c r="AR14" s="17">
        <v>5.3170057000349498E-2</v>
      </c>
      <c r="AS14" s="17">
        <v>0.10608126058796601</v>
      </c>
      <c r="AT14" s="17">
        <v>3.5031963513355802E-2</v>
      </c>
      <c r="AU14" s="17"/>
      <c r="AV14" s="17">
        <v>5.2981295408573499E-2</v>
      </c>
      <c r="AW14" s="17">
        <v>5.5130074322423901E-2</v>
      </c>
      <c r="AX14" s="17">
        <v>3.4062919196916501E-2</v>
      </c>
      <c r="AY14" s="17">
        <v>0.103230280311877</v>
      </c>
      <c r="AZ14" s="17">
        <v>4.7411175358326903E-2</v>
      </c>
      <c r="BA14" s="17">
        <v>7.0335758797421502E-2</v>
      </c>
      <c r="BB14" s="17"/>
      <c r="BC14" s="17">
        <v>9.6689213758204606E-2</v>
      </c>
      <c r="BD14" s="17">
        <v>6.9346162933828101E-2</v>
      </c>
      <c r="BE14" s="17">
        <v>6.3405635802205998E-2</v>
      </c>
      <c r="BF14" s="17">
        <v>4.4070280914808503E-2</v>
      </c>
      <c r="BG14" s="17">
        <v>1.9282429049363E-2</v>
      </c>
    </row>
    <row r="15" spans="2:59" x14ac:dyDescent="0.35">
      <c r="B15" s="18" t="s">
        <v>77</v>
      </c>
      <c r="C15" s="19">
        <v>1.0870760369911E-2</v>
      </c>
      <c r="D15" s="19">
        <v>1.15730507368211E-2</v>
      </c>
      <c r="E15" s="19">
        <v>9.1455925091206997E-3</v>
      </c>
      <c r="F15" s="19"/>
      <c r="G15" s="19">
        <v>1.16974563891117E-2</v>
      </c>
      <c r="H15" s="19">
        <v>9.3669303312053104E-3</v>
      </c>
      <c r="I15" s="19">
        <v>7.1392031909271198E-3</v>
      </c>
      <c r="J15" s="19">
        <v>1.3175102237942901E-2</v>
      </c>
      <c r="K15" s="19">
        <v>1.7744311807654699E-2</v>
      </c>
      <c r="L15" s="19">
        <v>8.0778843010669392E-3</v>
      </c>
      <c r="M15" s="19"/>
      <c r="N15" s="19">
        <v>8.9680282972834403E-3</v>
      </c>
      <c r="O15" s="19">
        <v>1.1156253666808899E-2</v>
      </c>
      <c r="P15" s="19">
        <v>8.1266239683570208E-3</v>
      </c>
      <c r="Q15" s="19">
        <v>1.5057135795245501E-2</v>
      </c>
      <c r="R15" s="19"/>
      <c r="S15" s="19">
        <v>1.3559757944090501E-2</v>
      </c>
      <c r="T15" s="19">
        <v>7.7091612334877898E-3</v>
      </c>
      <c r="U15" s="19">
        <v>0</v>
      </c>
      <c r="V15" s="19">
        <v>0</v>
      </c>
      <c r="W15" s="19">
        <v>2.34161870379508E-2</v>
      </c>
      <c r="X15" s="19">
        <v>7.2619601895759301E-3</v>
      </c>
      <c r="Y15" s="19">
        <v>1.1248287394735001E-2</v>
      </c>
      <c r="Z15" s="19">
        <v>1.06795763397101E-2</v>
      </c>
      <c r="AA15" s="19">
        <v>2.3914267010338001E-2</v>
      </c>
      <c r="AB15" s="19">
        <v>1.9104082262290701E-2</v>
      </c>
      <c r="AC15" s="19">
        <v>0</v>
      </c>
      <c r="AD15" s="19">
        <v>0</v>
      </c>
      <c r="AE15" s="19"/>
      <c r="AF15" s="19">
        <v>4.5865825626980701E-3</v>
      </c>
      <c r="AG15" s="19">
        <v>7.60252565329614E-3</v>
      </c>
      <c r="AH15" s="19">
        <v>2.8331248900435899E-2</v>
      </c>
      <c r="AI15" s="19"/>
      <c r="AJ15" s="19">
        <v>8.1611263751181998E-3</v>
      </c>
      <c r="AK15" s="19">
        <v>4.4504986791756599E-3</v>
      </c>
      <c r="AL15" s="19">
        <v>1.9973353658860001E-2</v>
      </c>
      <c r="AM15" s="19">
        <v>0</v>
      </c>
      <c r="AN15" s="19">
        <v>2.3505436874461199E-2</v>
      </c>
      <c r="AO15" s="19"/>
      <c r="AP15" s="19">
        <v>4.3992808913561098E-3</v>
      </c>
      <c r="AQ15" s="19">
        <v>5.47090580628312E-3</v>
      </c>
      <c r="AR15" s="19">
        <v>1.54198858751025E-2</v>
      </c>
      <c r="AS15" s="19">
        <v>3.7595050333246202E-3</v>
      </c>
      <c r="AT15" s="19">
        <v>2.8572842794790498E-2</v>
      </c>
      <c r="AU15" s="19"/>
      <c r="AV15" s="19">
        <v>7.4898710288498803E-3</v>
      </c>
      <c r="AW15" s="19">
        <v>6.7772866213071103E-3</v>
      </c>
      <c r="AX15" s="19">
        <v>2.0587519974455799E-2</v>
      </c>
      <c r="AY15" s="19">
        <v>0</v>
      </c>
      <c r="AZ15" s="19">
        <v>2.05553933422459E-2</v>
      </c>
      <c r="BA15" s="19">
        <v>1.7335486895846301E-2</v>
      </c>
      <c r="BB15" s="19"/>
      <c r="BC15" s="19">
        <v>1.7864950442974401E-2</v>
      </c>
      <c r="BD15" s="19">
        <v>1.1539919079265199E-2</v>
      </c>
      <c r="BE15" s="19">
        <v>7.2996871543779098E-3</v>
      </c>
      <c r="BF15" s="19">
        <v>4.9360433062773396E-3</v>
      </c>
      <c r="BG15" s="19">
        <v>0</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G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1696</v>
      </c>
      <c r="D7" s="10">
        <v>826</v>
      </c>
      <c r="E7" s="10">
        <v>865</v>
      </c>
      <c r="F7" s="10"/>
      <c r="G7" s="10">
        <v>244</v>
      </c>
      <c r="H7" s="10">
        <v>278</v>
      </c>
      <c r="I7" s="10">
        <v>258</v>
      </c>
      <c r="J7" s="10">
        <v>289</v>
      </c>
      <c r="K7" s="10">
        <v>255</v>
      </c>
      <c r="L7" s="10">
        <v>372</v>
      </c>
      <c r="M7" s="10"/>
      <c r="N7" s="10">
        <v>514</v>
      </c>
      <c r="O7" s="10">
        <v>388</v>
      </c>
      <c r="P7" s="10">
        <v>378</v>
      </c>
      <c r="Q7" s="10">
        <v>415</v>
      </c>
      <c r="R7" s="10"/>
      <c r="S7" s="10">
        <v>252</v>
      </c>
      <c r="T7" s="10">
        <v>211</v>
      </c>
      <c r="U7" s="10">
        <v>134</v>
      </c>
      <c r="V7" s="10">
        <v>124</v>
      </c>
      <c r="W7" s="10">
        <v>111</v>
      </c>
      <c r="X7" s="10">
        <v>131</v>
      </c>
      <c r="Y7" s="10">
        <v>149</v>
      </c>
      <c r="Z7" s="10">
        <v>69</v>
      </c>
      <c r="AA7" s="10">
        <v>190</v>
      </c>
      <c r="AB7" s="10">
        <v>170</v>
      </c>
      <c r="AC7" s="10">
        <v>98</v>
      </c>
      <c r="AD7" s="10">
        <v>57</v>
      </c>
      <c r="AE7" s="10"/>
      <c r="AF7" s="10">
        <v>575</v>
      </c>
      <c r="AG7" s="10">
        <v>738</v>
      </c>
      <c r="AH7" s="10">
        <v>209</v>
      </c>
      <c r="AI7" s="10"/>
      <c r="AJ7" s="10">
        <v>586</v>
      </c>
      <c r="AK7" s="10">
        <v>488</v>
      </c>
      <c r="AL7" s="10">
        <v>113</v>
      </c>
      <c r="AM7" s="10">
        <v>31</v>
      </c>
      <c r="AN7" s="10">
        <v>186</v>
      </c>
      <c r="AO7" s="10"/>
      <c r="AP7" s="10">
        <v>342</v>
      </c>
      <c r="AQ7" s="10">
        <v>604</v>
      </c>
      <c r="AR7" s="10">
        <v>142</v>
      </c>
      <c r="AS7" s="10">
        <v>215</v>
      </c>
      <c r="AT7" s="10">
        <v>91</v>
      </c>
      <c r="AU7" s="10"/>
      <c r="AV7" s="10">
        <v>494</v>
      </c>
      <c r="AW7" s="10">
        <v>346</v>
      </c>
      <c r="AX7" s="10">
        <v>151</v>
      </c>
      <c r="AY7" s="10">
        <v>262</v>
      </c>
      <c r="AZ7" s="10">
        <v>127</v>
      </c>
      <c r="BA7" s="10">
        <v>139</v>
      </c>
      <c r="BB7" s="10"/>
      <c r="BC7" s="10">
        <v>354</v>
      </c>
      <c r="BD7" s="10">
        <v>371</v>
      </c>
      <c r="BE7" s="10">
        <v>480</v>
      </c>
      <c r="BF7" s="10">
        <v>214</v>
      </c>
      <c r="BG7" s="10">
        <v>30</v>
      </c>
    </row>
    <row r="8" spans="2:59" ht="30" customHeight="1" x14ac:dyDescent="0.35">
      <c r="B8" s="11" t="s">
        <v>20</v>
      </c>
      <c r="C8" s="11">
        <v>1700</v>
      </c>
      <c r="D8" s="11">
        <v>818</v>
      </c>
      <c r="E8" s="11">
        <v>877</v>
      </c>
      <c r="F8" s="11"/>
      <c r="G8" s="11">
        <v>233</v>
      </c>
      <c r="H8" s="11">
        <v>292</v>
      </c>
      <c r="I8" s="11">
        <v>281</v>
      </c>
      <c r="J8" s="11">
        <v>279</v>
      </c>
      <c r="K8" s="11">
        <v>250</v>
      </c>
      <c r="L8" s="11">
        <v>365</v>
      </c>
      <c r="M8" s="11"/>
      <c r="N8" s="11">
        <v>496</v>
      </c>
      <c r="O8" s="11">
        <v>437</v>
      </c>
      <c r="P8" s="11">
        <v>363</v>
      </c>
      <c r="Q8" s="11">
        <v>402</v>
      </c>
      <c r="R8" s="11"/>
      <c r="S8" s="11">
        <v>241</v>
      </c>
      <c r="T8" s="11">
        <v>217</v>
      </c>
      <c r="U8" s="11">
        <v>139</v>
      </c>
      <c r="V8" s="11">
        <v>150</v>
      </c>
      <c r="W8" s="11">
        <v>117</v>
      </c>
      <c r="X8" s="11">
        <v>165</v>
      </c>
      <c r="Y8" s="11">
        <v>140</v>
      </c>
      <c r="Z8" s="11">
        <v>62</v>
      </c>
      <c r="AA8" s="11">
        <v>177</v>
      </c>
      <c r="AB8" s="11">
        <v>157</v>
      </c>
      <c r="AC8" s="11">
        <v>85</v>
      </c>
      <c r="AD8" s="11">
        <v>52</v>
      </c>
      <c r="AE8" s="11"/>
      <c r="AF8" s="11">
        <v>578</v>
      </c>
      <c r="AG8" s="11">
        <v>736</v>
      </c>
      <c r="AH8" s="11">
        <v>211</v>
      </c>
      <c r="AI8" s="11"/>
      <c r="AJ8" s="11">
        <v>591</v>
      </c>
      <c r="AK8" s="11">
        <v>487</v>
      </c>
      <c r="AL8" s="11">
        <v>113</v>
      </c>
      <c r="AM8" s="11">
        <v>32</v>
      </c>
      <c r="AN8" s="11">
        <v>190</v>
      </c>
      <c r="AO8" s="11"/>
      <c r="AP8" s="11">
        <v>347</v>
      </c>
      <c r="AQ8" s="11">
        <v>601</v>
      </c>
      <c r="AR8" s="11">
        <v>144</v>
      </c>
      <c r="AS8" s="11">
        <v>216</v>
      </c>
      <c r="AT8" s="11">
        <v>96</v>
      </c>
      <c r="AU8" s="11"/>
      <c r="AV8" s="11">
        <v>494</v>
      </c>
      <c r="AW8" s="11">
        <v>353</v>
      </c>
      <c r="AX8" s="11">
        <v>153</v>
      </c>
      <c r="AY8" s="11">
        <v>260</v>
      </c>
      <c r="AZ8" s="11">
        <v>132</v>
      </c>
      <c r="BA8" s="11">
        <v>139</v>
      </c>
      <c r="BB8" s="11"/>
      <c r="BC8" s="11">
        <v>357</v>
      </c>
      <c r="BD8" s="11">
        <v>376</v>
      </c>
      <c r="BE8" s="11">
        <v>482</v>
      </c>
      <c r="BF8" s="11">
        <v>215</v>
      </c>
      <c r="BG8" s="11">
        <v>27</v>
      </c>
    </row>
    <row r="9" spans="2:59" x14ac:dyDescent="0.35">
      <c r="B9" s="18" t="s">
        <v>82</v>
      </c>
      <c r="C9" s="17">
        <v>0.53607824513018099</v>
      </c>
      <c r="D9" s="17">
        <v>0.53444540457185596</v>
      </c>
      <c r="E9" s="17">
        <v>0.53606087953487602</v>
      </c>
      <c r="F9" s="17"/>
      <c r="G9" s="17">
        <v>0.38789318074656098</v>
      </c>
      <c r="H9" s="17">
        <v>0.485670648539202</v>
      </c>
      <c r="I9" s="17">
        <v>0.51433513287565302</v>
      </c>
      <c r="J9" s="17">
        <v>0.52761298366031195</v>
      </c>
      <c r="K9" s="17">
        <v>0.62355783283227195</v>
      </c>
      <c r="L9" s="17">
        <v>0.63439946532449698</v>
      </c>
      <c r="M9" s="17"/>
      <c r="N9" s="17">
        <v>0.54187471162867995</v>
      </c>
      <c r="O9" s="17">
        <v>0.56747693600052795</v>
      </c>
      <c r="P9" s="17">
        <v>0.536460636905851</v>
      </c>
      <c r="Q9" s="17">
        <v>0.49581750596619001</v>
      </c>
      <c r="R9" s="17"/>
      <c r="S9" s="17">
        <v>0.49288829118503402</v>
      </c>
      <c r="T9" s="17">
        <v>0.58381136262756395</v>
      </c>
      <c r="U9" s="17">
        <v>0.52321696419861397</v>
      </c>
      <c r="V9" s="17">
        <v>0.537732718915928</v>
      </c>
      <c r="W9" s="17">
        <v>0.54071367521671598</v>
      </c>
      <c r="X9" s="17">
        <v>0.439626018483253</v>
      </c>
      <c r="Y9" s="17">
        <v>0.54461303307582998</v>
      </c>
      <c r="Z9" s="17">
        <v>0.40771992757716702</v>
      </c>
      <c r="AA9" s="17">
        <v>0.51760936391137702</v>
      </c>
      <c r="AB9" s="17">
        <v>0.61722787572165705</v>
      </c>
      <c r="AC9" s="17">
        <v>0.63579043786684697</v>
      </c>
      <c r="AD9" s="17">
        <v>0.64944294512352696</v>
      </c>
      <c r="AE9" s="17"/>
      <c r="AF9" s="17">
        <v>0.57064357806208499</v>
      </c>
      <c r="AG9" s="17">
        <v>0.54731526296713295</v>
      </c>
      <c r="AH9" s="17">
        <v>0.50965889586217095</v>
      </c>
      <c r="AI9" s="17"/>
      <c r="AJ9" s="17">
        <v>0.59673353107017701</v>
      </c>
      <c r="AK9" s="17">
        <v>0.52518425031810201</v>
      </c>
      <c r="AL9" s="17">
        <v>0.58052322546464497</v>
      </c>
      <c r="AM9" s="17">
        <v>0.54463164370403905</v>
      </c>
      <c r="AN9" s="17">
        <v>0.49956593232278801</v>
      </c>
      <c r="AO9" s="17"/>
      <c r="AP9" s="17">
        <v>0.60770051395737301</v>
      </c>
      <c r="AQ9" s="17">
        <v>0.55973786503388401</v>
      </c>
      <c r="AR9" s="17">
        <v>0.54414459781179503</v>
      </c>
      <c r="AS9" s="17">
        <v>0.48977751789486701</v>
      </c>
      <c r="AT9" s="17">
        <v>0.34836562056119003</v>
      </c>
      <c r="AU9" s="17"/>
      <c r="AV9" s="17">
        <v>0.54517818290145303</v>
      </c>
      <c r="AW9" s="17">
        <v>0.57378468855153497</v>
      </c>
      <c r="AX9" s="17">
        <v>0.55979188820207504</v>
      </c>
      <c r="AY9" s="17">
        <v>0.51054088830474098</v>
      </c>
      <c r="AZ9" s="17">
        <v>0.37034404950820599</v>
      </c>
      <c r="BA9" s="17">
        <v>0.590135559182424</v>
      </c>
      <c r="BB9" s="17"/>
      <c r="BC9" s="17">
        <v>0.54796173043621499</v>
      </c>
      <c r="BD9" s="17">
        <v>0.52062342354392099</v>
      </c>
      <c r="BE9" s="17">
        <v>0.54084301511525301</v>
      </c>
      <c r="BF9" s="17">
        <v>0.45390839831749202</v>
      </c>
      <c r="BG9" s="17">
        <v>0.57776667416458705</v>
      </c>
    </row>
    <row r="10" spans="2:59" x14ac:dyDescent="0.35">
      <c r="B10" s="18" t="s">
        <v>83</v>
      </c>
      <c r="C10" s="17">
        <v>0.39392325030021502</v>
      </c>
      <c r="D10" s="17">
        <v>0.34718448287023101</v>
      </c>
      <c r="E10" s="17">
        <v>0.43629050321360302</v>
      </c>
      <c r="F10" s="17"/>
      <c r="G10" s="17">
        <v>0.34838659328895799</v>
      </c>
      <c r="H10" s="17">
        <v>0.35433877045232498</v>
      </c>
      <c r="I10" s="17">
        <v>0.42129761221362799</v>
      </c>
      <c r="J10" s="17">
        <v>0.47670742970285102</v>
      </c>
      <c r="K10" s="17">
        <v>0.44241968998779202</v>
      </c>
      <c r="L10" s="17">
        <v>0.337117844669236</v>
      </c>
      <c r="M10" s="17"/>
      <c r="N10" s="17">
        <v>0.37915309112775802</v>
      </c>
      <c r="O10" s="17">
        <v>0.38872816142077299</v>
      </c>
      <c r="P10" s="17">
        <v>0.37517531219253503</v>
      </c>
      <c r="Q10" s="17">
        <v>0.43568860922609198</v>
      </c>
      <c r="R10" s="17"/>
      <c r="S10" s="17">
        <v>0.38364033588826502</v>
      </c>
      <c r="T10" s="17">
        <v>0.42896814021690299</v>
      </c>
      <c r="U10" s="17">
        <v>0.39605267310373898</v>
      </c>
      <c r="V10" s="17">
        <v>0.39848096968691199</v>
      </c>
      <c r="W10" s="17">
        <v>0.38312908493966602</v>
      </c>
      <c r="X10" s="17">
        <v>0.46651682738941003</v>
      </c>
      <c r="Y10" s="17">
        <v>0.38565975010336701</v>
      </c>
      <c r="Z10" s="17">
        <v>0.48251296520811499</v>
      </c>
      <c r="AA10" s="17">
        <v>0.33338895314767902</v>
      </c>
      <c r="AB10" s="17">
        <v>0.331980946725353</v>
      </c>
      <c r="AC10" s="17">
        <v>0.47071054471805102</v>
      </c>
      <c r="AD10" s="17">
        <v>0.25160516915985198</v>
      </c>
      <c r="AE10" s="17"/>
      <c r="AF10" s="17">
        <v>0.427966729551645</v>
      </c>
      <c r="AG10" s="17">
        <v>0.37050670889985399</v>
      </c>
      <c r="AH10" s="17">
        <v>0.402174473028791</v>
      </c>
      <c r="AI10" s="17"/>
      <c r="AJ10" s="17">
        <v>0.373701359037303</v>
      </c>
      <c r="AK10" s="17">
        <v>0.41493721909921599</v>
      </c>
      <c r="AL10" s="17">
        <v>0.32504167938639</v>
      </c>
      <c r="AM10" s="17">
        <v>0.463740843072936</v>
      </c>
      <c r="AN10" s="17">
        <v>0.44477250320166301</v>
      </c>
      <c r="AO10" s="17"/>
      <c r="AP10" s="17">
        <v>0.31425744374591202</v>
      </c>
      <c r="AQ10" s="17">
        <v>0.41371447893038199</v>
      </c>
      <c r="AR10" s="17">
        <v>0.41632088607222301</v>
      </c>
      <c r="AS10" s="17">
        <v>0.46728989218246397</v>
      </c>
      <c r="AT10" s="17">
        <v>0.42393558510316098</v>
      </c>
      <c r="AU10" s="17"/>
      <c r="AV10" s="17">
        <v>0.40380857199967302</v>
      </c>
      <c r="AW10" s="17">
        <v>0.346455209022763</v>
      </c>
      <c r="AX10" s="17">
        <v>0.38645420318492502</v>
      </c>
      <c r="AY10" s="17">
        <v>0.44620420749999901</v>
      </c>
      <c r="AZ10" s="17">
        <v>0.42923854113934701</v>
      </c>
      <c r="BA10" s="17">
        <v>0.38057383810791801</v>
      </c>
      <c r="BB10" s="17"/>
      <c r="BC10" s="17">
        <v>0.43745765749411403</v>
      </c>
      <c r="BD10" s="17">
        <v>0.40520328146353701</v>
      </c>
      <c r="BE10" s="17">
        <v>0.34231163872466402</v>
      </c>
      <c r="BF10" s="17">
        <v>0.39250521365931901</v>
      </c>
      <c r="BG10" s="17">
        <v>0.51105439959286603</v>
      </c>
    </row>
    <row r="11" spans="2:59" x14ac:dyDescent="0.35">
      <c r="B11" s="18" t="s">
        <v>84</v>
      </c>
      <c r="C11" s="17">
        <v>0.32570075174742902</v>
      </c>
      <c r="D11" s="17">
        <v>0.33094492663453201</v>
      </c>
      <c r="E11" s="17">
        <v>0.31915841489504398</v>
      </c>
      <c r="F11" s="17"/>
      <c r="G11" s="17">
        <v>0.40596733599662399</v>
      </c>
      <c r="H11" s="17">
        <v>0.41524582909191399</v>
      </c>
      <c r="I11" s="17">
        <v>0.37432337339385402</v>
      </c>
      <c r="J11" s="17">
        <v>0.32867322571211099</v>
      </c>
      <c r="K11" s="17">
        <v>0.29338625335098201</v>
      </c>
      <c r="L11" s="17">
        <v>0.18521128171082399</v>
      </c>
      <c r="M11" s="17"/>
      <c r="N11" s="17">
        <v>0.36225763407346301</v>
      </c>
      <c r="O11" s="17">
        <v>0.33420163539738801</v>
      </c>
      <c r="P11" s="17">
        <v>0.31073556754085202</v>
      </c>
      <c r="Q11" s="17">
        <v>0.28568378835497699</v>
      </c>
      <c r="R11" s="17"/>
      <c r="S11" s="17">
        <v>0.45660896717924299</v>
      </c>
      <c r="T11" s="17">
        <v>0.286329666234167</v>
      </c>
      <c r="U11" s="17">
        <v>0.27035136812610799</v>
      </c>
      <c r="V11" s="17">
        <v>0.26753897433568402</v>
      </c>
      <c r="W11" s="17">
        <v>0.35216303539913002</v>
      </c>
      <c r="X11" s="17">
        <v>0.32133924587191498</v>
      </c>
      <c r="Y11" s="17">
        <v>0.38020024895254501</v>
      </c>
      <c r="Z11" s="17">
        <v>0.27869805356231597</v>
      </c>
      <c r="AA11" s="17">
        <v>0.34862261565958802</v>
      </c>
      <c r="AB11" s="17">
        <v>0.28264801706965997</v>
      </c>
      <c r="AC11" s="17">
        <v>0.22646485749412301</v>
      </c>
      <c r="AD11" s="17">
        <v>0.27663603662578401</v>
      </c>
      <c r="AE11" s="17"/>
      <c r="AF11" s="17">
        <v>0.26041016136634798</v>
      </c>
      <c r="AG11" s="17">
        <v>0.35440355343850399</v>
      </c>
      <c r="AH11" s="17">
        <v>0.364728665167322</v>
      </c>
      <c r="AI11" s="17"/>
      <c r="AJ11" s="17">
        <v>0.21967983711912101</v>
      </c>
      <c r="AK11" s="17">
        <v>0.46596284277714001</v>
      </c>
      <c r="AL11" s="17">
        <v>0.32738446046219499</v>
      </c>
      <c r="AM11" s="17">
        <v>0.43465955622354902</v>
      </c>
      <c r="AN11" s="17">
        <v>0.28005341112021698</v>
      </c>
      <c r="AO11" s="17"/>
      <c r="AP11" s="17">
        <v>0.20512551349268399</v>
      </c>
      <c r="AQ11" s="17">
        <v>0.43332558053353998</v>
      </c>
      <c r="AR11" s="17">
        <v>0.26299339798146498</v>
      </c>
      <c r="AS11" s="17">
        <v>0.27052084443018498</v>
      </c>
      <c r="AT11" s="17">
        <v>0.42986072140994003</v>
      </c>
      <c r="AU11" s="17"/>
      <c r="AV11" s="17">
        <v>0.47265834977226301</v>
      </c>
      <c r="AW11" s="17">
        <v>0.22669775297462</v>
      </c>
      <c r="AX11" s="17">
        <v>0.281807992809606</v>
      </c>
      <c r="AY11" s="17">
        <v>0.23358502411857701</v>
      </c>
      <c r="AZ11" s="17">
        <v>0.36250037455854101</v>
      </c>
      <c r="BA11" s="17">
        <v>0.28961913603301298</v>
      </c>
      <c r="BB11" s="17"/>
      <c r="BC11" s="17">
        <v>0.24209135460057399</v>
      </c>
      <c r="BD11" s="17">
        <v>0.31126396811877499</v>
      </c>
      <c r="BE11" s="17">
        <v>0.375430090440387</v>
      </c>
      <c r="BF11" s="17">
        <v>0.42127735390124699</v>
      </c>
      <c r="BG11" s="17">
        <v>0.57016753344062998</v>
      </c>
    </row>
    <row r="12" spans="2:59" ht="43.5" x14ac:dyDescent="0.35">
      <c r="B12" s="18" t="s">
        <v>85</v>
      </c>
      <c r="C12" s="17">
        <v>0.252055235792295</v>
      </c>
      <c r="D12" s="17">
        <v>0.242163791404921</v>
      </c>
      <c r="E12" s="17">
        <v>0.25822589628556503</v>
      </c>
      <c r="F12" s="17"/>
      <c r="G12" s="17">
        <v>0.14521977791836199</v>
      </c>
      <c r="H12" s="17">
        <v>0.19008696159401001</v>
      </c>
      <c r="I12" s="17">
        <v>0.23139210226399001</v>
      </c>
      <c r="J12" s="17">
        <v>0.27387088138120502</v>
      </c>
      <c r="K12" s="17">
        <v>0.319229922620271</v>
      </c>
      <c r="L12" s="17">
        <v>0.323121518161403</v>
      </c>
      <c r="M12" s="17"/>
      <c r="N12" s="17">
        <v>0.21628552743528701</v>
      </c>
      <c r="O12" s="17">
        <v>0.25115107562570799</v>
      </c>
      <c r="P12" s="17">
        <v>0.29173209259076399</v>
      </c>
      <c r="Q12" s="17">
        <v>0.26198275531188497</v>
      </c>
      <c r="R12" s="17"/>
      <c r="S12" s="17">
        <v>0.16560447947218099</v>
      </c>
      <c r="T12" s="17">
        <v>0.28194492373992103</v>
      </c>
      <c r="U12" s="17">
        <v>0.32965290339265402</v>
      </c>
      <c r="V12" s="17">
        <v>0.30014508171955001</v>
      </c>
      <c r="W12" s="17">
        <v>0.34456263775429702</v>
      </c>
      <c r="X12" s="17">
        <v>0.25496717528791402</v>
      </c>
      <c r="Y12" s="17">
        <v>0.19634297316802099</v>
      </c>
      <c r="Z12" s="17">
        <v>0.26697285569071399</v>
      </c>
      <c r="AA12" s="17">
        <v>0.24141336525589999</v>
      </c>
      <c r="AB12" s="17">
        <v>0.19694129308890501</v>
      </c>
      <c r="AC12" s="17">
        <v>0.247162481273143</v>
      </c>
      <c r="AD12" s="17">
        <v>0.30857096832463998</v>
      </c>
      <c r="AE12" s="17"/>
      <c r="AF12" s="17">
        <v>0.28731274363308401</v>
      </c>
      <c r="AG12" s="17">
        <v>0.25859912323906198</v>
      </c>
      <c r="AH12" s="17">
        <v>0.19733098116116901</v>
      </c>
      <c r="AI12" s="17"/>
      <c r="AJ12" s="17">
        <v>0.28274522144101999</v>
      </c>
      <c r="AK12" s="17">
        <v>0.26829653183080998</v>
      </c>
      <c r="AL12" s="17">
        <v>0.17923780283986501</v>
      </c>
      <c r="AM12" s="17">
        <v>0.22706914920561599</v>
      </c>
      <c r="AN12" s="17">
        <v>0.21624722684344</v>
      </c>
      <c r="AO12" s="17"/>
      <c r="AP12" s="17">
        <v>0.28960777013260303</v>
      </c>
      <c r="AQ12" s="17">
        <v>0.25307026217707101</v>
      </c>
      <c r="AR12" s="17">
        <v>0.25267722123648101</v>
      </c>
      <c r="AS12" s="17">
        <v>0.233815199232666</v>
      </c>
      <c r="AT12" s="17">
        <v>0.19108156293194201</v>
      </c>
      <c r="AU12" s="17"/>
      <c r="AV12" s="17">
        <v>0.25284887298606701</v>
      </c>
      <c r="AW12" s="17">
        <v>0.27040626391448902</v>
      </c>
      <c r="AX12" s="17">
        <v>0.22605378791904501</v>
      </c>
      <c r="AY12" s="17">
        <v>0.23813897105840201</v>
      </c>
      <c r="AZ12" s="17">
        <v>0.21423337719308999</v>
      </c>
      <c r="BA12" s="17">
        <v>0.29698330547159302</v>
      </c>
      <c r="BB12" s="17"/>
      <c r="BC12" s="17">
        <v>0.25983846701878899</v>
      </c>
      <c r="BD12" s="17">
        <v>0.27260292037903</v>
      </c>
      <c r="BE12" s="17">
        <v>0.23607889164606799</v>
      </c>
      <c r="BF12" s="17">
        <v>0.21213175139087301</v>
      </c>
      <c r="BG12" s="17">
        <v>0.24735512916147101</v>
      </c>
    </row>
    <row r="13" spans="2:59" x14ac:dyDescent="0.35">
      <c r="B13" s="18" t="s">
        <v>86</v>
      </c>
      <c r="C13" s="17">
        <v>0.22552780808108999</v>
      </c>
      <c r="D13" s="17">
        <v>0.23604885407075801</v>
      </c>
      <c r="E13" s="17">
        <v>0.21692010285577201</v>
      </c>
      <c r="F13" s="17"/>
      <c r="G13" s="17">
        <v>0.119948113216997</v>
      </c>
      <c r="H13" s="17">
        <v>0.13434848299220201</v>
      </c>
      <c r="I13" s="17">
        <v>0.185877674717808</v>
      </c>
      <c r="J13" s="17">
        <v>0.21486900460288899</v>
      </c>
      <c r="K13" s="17">
        <v>0.33293396015193499</v>
      </c>
      <c r="L13" s="17">
        <v>0.33105590301717802</v>
      </c>
      <c r="M13" s="17"/>
      <c r="N13" s="17">
        <v>0.20262109886096299</v>
      </c>
      <c r="O13" s="17">
        <v>0.179136417660539</v>
      </c>
      <c r="P13" s="17">
        <v>0.28173134839727498</v>
      </c>
      <c r="Q13" s="17">
        <v>0.25399789623296298</v>
      </c>
      <c r="R13" s="17"/>
      <c r="S13" s="17">
        <v>0.1448740019344</v>
      </c>
      <c r="T13" s="17">
        <v>0.21617316085319199</v>
      </c>
      <c r="U13" s="17">
        <v>0.31279862178270001</v>
      </c>
      <c r="V13" s="17">
        <v>0.28251094010851302</v>
      </c>
      <c r="W13" s="17">
        <v>0.21354038996462599</v>
      </c>
      <c r="X13" s="17">
        <v>0.25108245875651097</v>
      </c>
      <c r="Y13" s="17">
        <v>0.22948529020583799</v>
      </c>
      <c r="Z13" s="17">
        <v>0.21801967224977101</v>
      </c>
      <c r="AA13" s="17">
        <v>0.19033523309980799</v>
      </c>
      <c r="AB13" s="17">
        <v>0.269603788962054</v>
      </c>
      <c r="AC13" s="17">
        <v>0.19181767414968001</v>
      </c>
      <c r="AD13" s="17">
        <v>0.227938051555723</v>
      </c>
      <c r="AE13" s="17"/>
      <c r="AF13" s="17">
        <v>0.33757799882822398</v>
      </c>
      <c r="AG13" s="17">
        <v>0.18485726204966099</v>
      </c>
      <c r="AH13" s="17">
        <v>0.13554489506227699</v>
      </c>
      <c r="AI13" s="17"/>
      <c r="AJ13" s="17">
        <v>0.332911873530642</v>
      </c>
      <c r="AK13" s="17">
        <v>0.16555801078865701</v>
      </c>
      <c r="AL13" s="17">
        <v>0.141939466729567</v>
      </c>
      <c r="AM13" s="17">
        <v>0.35518326998131899</v>
      </c>
      <c r="AN13" s="17">
        <v>0.13405230399571499</v>
      </c>
      <c r="AO13" s="17"/>
      <c r="AP13" s="17">
        <v>0.31342444390338398</v>
      </c>
      <c r="AQ13" s="17">
        <v>0.18669431688301499</v>
      </c>
      <c r="AR13" s="17">
        <v>0.184401748349311</v>
      </c>
      <c r="AS13" s="17">
        <v>0.34994038334014799</v>
      </c>
      <c r="AT13" s="17">
        <v>0.13464369529027501</v>
      </c>
      <c r="AU13" s="17"/>
      <c r="AV13" s="17">
        <v>0.17177188841166</v>
      </c>
      <c r="AW13" s="17">
        <v>0.28842648735361498</v>
      </c>
      <c r="AX13" s="17">
        <v>0.17706299588455199</v>
      </c>
      <c r="AY13" s="17">
        <v>0.368058382307073</v>
      </c>
      <c r="AZ13" s="17">
        <v>0.12388334196977201</v>
      </c>
      <c r="BA13" s="17">
        <v>0.216868380910794</v>
      </c>
      <c r="BB13" s="17"/>
      <c r="BC13" s="17">
        <v>0.28267181118928802</v>
      </c>
      <c r="BD13" s="17">
        <v>0.23670866230102899</v>
      </c>
      <c r="BE13" s="17">
        <v>0.166234488556081</v>
      </c>
      <c r="BF13" s="17">
        <v>0.172134318317054</v>
      </c>
      <c r="BG13" s="17">
        <v>6.0905523806991803E-2</v>
      </c>
    </row>
    <row r="14" spans="2:59" x14ac:dyDescent="0.35">
      <c r="B14" s="18" t="s">
        <v>87</v>
      </c>
      <c r="C14" s="17">
        <v>0.206114692881948</v>
      </c>
      <c r="D14" s="17">
        <v>0.22605831623226799</v>
      </c>
      <c r="E14" s="17">
        <v>0.18423261266382401</v>
      </c>
      <c r="F14" s="17"/>
      <c r="G14" s="17">
        <v>0.26574691564067399</v>
      </c>
      <c r="H14" s="17">
        <v>0.244125587267183</v>
      </c>
      <c r="I14" s="17">
        <v>0.268651366129598</v>
      </c>
      <c r="J14" s="17">
        <v>0.212501365941793</v>
      </c>
      <c r="K14" s="17">
        <v>0.17684923897641</v>
      </c>
      <c r="L14" s="17">
        <v>0.10463287149616</v>
      </c>
      <c r="M14" s="17"/>
      <c r="N14" s="17">
        <v>0.23922981176913199</v>
      </c>
      <c r="O14" s="17">
        <v>0.208951036111901</v>
      </c>
      <c r="P14" s="17">
        <v>0.18509004206097601</v>
      </c>
      <c r="Q14" s="17">
        <v>0.181667365942942</v>
      </c>
      <c r="R14" s="17"/>
      <c r="S14" s="17">
        <v>0.27131163425084798</v>
      </c>
      <c r="T14" s="17">
        <v>0.15862783407831599</v>
      </c>
      <c r="U14" s="17">
        <v>0.20941066480558099</v>
      </c>
      <c r="V14" s="17">
        <v>0.18767222937964601</v>
      </c>
      <c r="W14" s="17">
        <v>0.23674881683391399</v>
      </c>
      <c r="X14" s="17">
        <v>0.23956841597510201</v>
      </c>
      <c r="Y14" s="17">
        <v>0.22386647574806301</v>
      </c>
      <c r="Z14" s="17">
        <v>0.22536384983131</v>
      </c>
      <c r="AA14" s="17">
        <v>0.18636364888955001</v>
      </c>
      <c r="AB14" s="17">
        <v>0.181936928755809</v>
      </c>
      <c r="AC14" s="17">
        <v>0.14587054466277799</v>
      </c>
      <c r="AD14" s="17">
        <v>0.138758412015589</v>
      </c>
      <c r="AE14" s="17"/>
      <c r="AF14" s="17">
        <v>0.183828089954232</v>
      </c>
      <c r="AG14" s="17">
        <v>0.21726226796503301</v>
      </c>
      <c r="AH14" s="17">
        <v>0.175065356045009</v>
      </c>
      <c r="AI14" s="17"/>
      <c r="AJ14" s="17">
        <v>0.15871061242421999</v>
      </c>
      <c r="AK14" s="17">
        <v>0.27608250719371702</v>
      </c>
      <c r="AL14" s="17">
        <v>0.17346009708971299</v>
      </c>
      <c r="AM14" s="17">
        <v>0.243564296715225</v>
      </c>
      <c r="AN14" s="17">
        <v>0.15822436040233001</v>
      </c>
      <c r="AO14" s="17"/>
      <c r="AP14" s="17">
        <v>0.13887179622350301</v>
      </c>
      <c r="AQ14" s="17">
        <v>0.26182773573655099</v>
      </c>
      <c r="AR14" s="17">
        <v>0.201318719341263</v>
      </c>
      <c r="AS14" s="17">
        <v>0.150334412100804</v>
      </c>
      <c r="AT14" s="17">
        <v>0.31794538322912402</v>
      </c>
      <c r="AU14" s="17"/>
      <c r="AV14" s="17">
        <v>0.28360550049836603</v>
      </c>
      <c r="AW14" s="17">
        <v>0.14487190472477399</v>
      </c>
      <c r="AX14" s="17">
        <v>0.20545444984005601</v>
      </c>
      <c r="AY14" s="17">
        <v>0.14137659054208199</v>
      </c>
      <c r="AZ14" s="17">
        <v>0.27053148207738698</v>
      </c>
      <c r="BA14" s="17">
        <v>0.190436588704642</v>
      </c>
      <c r="BB14" s="17"/>
      <c r="BC14" s="17">
        <v>0.14126878706183299</v>
      </c>
      <c r="BD14" s="17">
        <v>0.198535861895237</v>
      </c>
      <c r="BE14" s="17">
        <v>0.25410864185776599</v>
      </c>
      <c r="BF14" s="17">
        <v>0.218618088639353</v>
      </c>
      <c r="BG14" s="17">
        <v>0.25972394802746002</v>
      </c>
    </row>
    <row r="15" spans="2:59" ht="29" x14ac:dyDescent="0.35">
      <c r="B15" s="18" t="s">
        <v>88</v>
      </c>
      <c r="C15" s="17">
        <v>0.14225538394720899</v>
      </c>
      <c r="D15" s="17">
        <v>0.15690893492607499</v>
      </c>
      <c r="E15" s="17">
        <v>0.12496463354388899</v>
      </c>
      <c r="F15" s="17"/>
      <c r="G15" s="17">
        <v>0.17621368957567399</v>
      </c>
      <c r="H15" s="17">
        <v>0.17342597889201999</v>
      </c>
      <c r="I15" s="17">
        <v>0.180121917049444</v>
      </c>
      <c r="J15" s="17">
        <v>0.15768404019202101</v>
      </c>
      <c r="K15" s="17">
        <v>0.117092207126517</v>
      </c>
      <c r="L15" s="17">
        <v>7.1912718052328004E-2</v>
      </c>
      <c r="M15" s="17"/>
      <c r="N15" s="17">
        <v>0.17485577585535</v>
      </c>
      <c r="O15" s="17">
        <v>0.15164218658093401</v>
      </c>
      <c r="P15" s="17">
        <v>0.107415820863501</v>
      </c>
      <c r="Q15" s="17">
        <v>0.121155095744044</v>
      </c>
      <c r="R15" s="17"/>
      <c r="S15" s="17">
        <v>0.19587115069059999</v>
      </c>
      <c r="T15" s="17">
        <v>0.14339744352376299</v>
      </c>
      <c r="U15" s="17">
        <v>0.12660723979253299</v>
      </c>
      <c r="V15" s="17">
        <v>8.4148766014682005E-2</v>
      </c>
      <c r="W15" s="17">
        <v>0.183536571921112</v>
      </c>
      <c r="X15" s="17">
        <v>0.162288100628808</v>
      </c>
      <c r="Y15" s="17">
        <v>0.110722460149459</v>
      </c>
      <c r="Z15" s="17">
        <v>0.12297775351820001</v>
      </c>
      <c r="AA15" s="17">
        <v>0.16618388444921001</v>
      </c>
      <c r="AB15" s="17">
        <v>0.101818885294293</v>
      </c>
      <c r="AC15" s="17">
        <v>0.132026130264459</v>
      </c>
      <c r="AD15" s="17">
        <v>0.10644864741528801</v>
      </c>
      <c r="AE15" s="17"/>
      <c r="AF15" s="17">
        <v>0.100937881485704</v>
      </c>
      <c r="AG15" s="17">
        <v>0.168755280139399</v>
      </c>
      <c r="AH15" s="17">
        <v>0.154784413958935</v>
      </c>
      <c r="AI15" s="17"/>
      <c r="AJ15" s="17">
        <v>9.1276823227897694E-2</v>
      </c>
      <c r="AK15" s="17">
        <v>0.18458004529657601</v>
      </c>
      <c r="AL15" s="17">
        <v>0.12858023010755801</v>
      </c>
      <c r="AM15" s="17">
        <v>0.12597782423079601</v>
      </c>
      <c r="AN15" s="17">
        <v>0.130317617863349</v>
      </c>
      <c r="AO15" s="17"/>
      <c r="AP15" s="17">
        <v>8.7578344811629502E-2</v>
      </c>
      <c r="AQ15" s="17">
        <v>0.18023132492967001</v>
      </c>
      <c r="AR15" s="17">
        <v>0.154437913313965</v>
      </c>
      <c r="AS15" s="17">
        <v>4.8005459502352799E-2</v>
      </c>
      <c r="AT15" s="17">
        <v>0.324626349612605</v>
      </c>
      <c r="AU15" s="17"/>
      <c r="AV15" s="17">
        <v>0.20986799706588799</v>
      </c>
      <c r="AW15" s="17">
        <v>9.8096307539003405E-2</v>
      </c>
      <c r="AX15" s="17">
        <v>0.14438248885965399</v>
      </c>
      <c r="AY15" s="17">
        <v>4.9975631945611998E-2</v>
      </c>
      <c r="AZ15" s="17">
        <v>0.285788179794353</v>
      </c>
      <c r="BA15" s="17">
        <v>7.3885257722190303E-2</v>
      </c>
      <c r="BB15" s="17"/>
      <c r="BC15" s="17">
        <v>8.0059387923434103E-2</v>
      </c>
      <c r="BD15" s="17">
        <v>0.13505490256026101</v>
      </c>
      <c r="BE15" s="17">
        <v>0.16466464533863601</v>
      </c>
      <c r="BF15" s="17">
        <v>0.21608559327479801</v>
      </c>
      <c r="BG15" s="17">
        <v>0.343664219058187</v>
      </c>
    </row>
    <row r="16" spans="2:59" x14ac:dyDescent="0.35">
      <c r="B16" s="18" t="s">
        <v>89</v>
      </c>
      <c r="C16" s="17">
        <v>0.12884250616201301</v>
      </c>
      <c r="D16" s="17">
        <v>0.124811062422494</v>
      </c>
      <c r="E16" s="17">
        <v>0.13216087379140801</v>
      </c>
      <c r="F16" s="17"/>
      <c r="G16" s="17">
        <v>0.13122978692514101</v>
      </c>
      <c r="H16" s="17">
        <v>0.11284749985316</v>
      </c>
      <c r="I16" s="17">
        <v>0.123253289559962</v>
      </c>
      <c r="J16" s="17">
        <v>0.16278414465403501</v>
      </c>
      <c r="K16" s="17">
        <v>0.14396273467460699</v>
      </c>
      <c r="L16" s="17">
        <v>0.108108415917351</v>
      </c>
      <c r="M16" s="17"/>
      <c r="N16" s="17">
        <v>0.15872985139257401</v>
      </c>
      <c r="O16" s="17">
        <v>0.131383561510796</v>
      </c>
      <c r="P16" s="17">
        <v>8.5352438410088494E-2</v>
      </c>
      <c r="Q16" s="17">
        <v>0.12878340890210699</v>
      </c>
      <c r="R16" s="17"/>
      <c r="S16" s="17">
        <v>0.14323601271324099</v>
      </c>
      <c r="T16" s="17">
        <v>7.3877579914406105E-2</v>
      </c>
      <c r="U16" s="17">
        <v>0.17591085366697801</v>
      </c>
      <c r="V16" s="17">
        <v>0.12518474822244999</v>
      </c>
      <c r="W16" s="17">
        <v>0.15288110167441199</v>
      </c>
      <c r="X16" s="17">
        <v>0.181583431700751</v>
      </c>
      <c r="Y16" s="17">
        <v>7.8141088146966603E-2</v>
      </c>
      <c r="Z16" s="17">
        <v>0.12774107682716901</v>
      </c>
      <c r="AA16" s="17">
        <v>0.14464763822875101</v>
      </c>
      <c r="AB16" s="17">
        <v>0.116494843204254</v>
      </c>
      <c r="AC16" s="17">
        <v>9.2203106976627605E-2</v>
      </c>
      <c r="AD16" s="17">
        <v>0.135817721071706</v>
      </c>
      <c r="AE16" s="17"/>
      <c r="AF16" s="17">
        <v>8.1499184132074007E-2</v>
      </c>
      <c r="AG16" s="17">
        <v>0.17716400825442</v>
      </c>
      <c r="AH16" s="17">
        <v>7.4512583608708993E-2</v>
      </c>
      <c r="AI16" s="17"/>
      <c r="AJ16" s="17">
        <v>8.7494990372202402E-2</v>
      </c>
      <c r="AK16" s="17">
        <v>0.167603462414605</v>
      </c>
      <c r="AL16" s="17">
        <v>0.204826504218382</v>
      </c>
      <c r="AM16" s="17">
        <v>6.2577098671972795E-2</v>
      </c>
      <c r="AN16" s="17">
        <v>7.2189744211908102E-2</v>
      </c>
      <c r="AO16" s="17"/>
      <c r="AP16" s="17">
        <v>8.9414111380017203E-2</v>
      </c>
      <c r="AQ16" s="17">
        <v>0.165713842789422</v>
      </c>
      <c r="AR16" s="17">
        <v>0.149930926061449</v>
      </c>
      <c r="AS16" s="17">
        <v>5.2823798930574199E-2</v>
      </c>
      <c r="AT16" s="17">
        <v>0.20281630624781399</v>
      </c>
      <c r="AU16" s="17"/>
      <c r="AV16" s="17">
        <v>0.18023331907870899</v>
      </c>
      <c r="AW16" s="17">
        <v>9.4078309026562695E-2</v>
      </c>
      <c r="AX16" s="17">
        <v>0.13438566768007501</v>
      </c>
      <c r="AY16" s="17">
        <v>6.5363562009543394E-2</v>
      </c>
      <c r="AZ16" s="17">
        <v>0.21524994998108299</v>
      </c>
      <c r="BA16" s="17">
        <v>0.121636054175195</v>
      </c>
      <c r="BB16" s="17"/>
      <c r="BC16" s="17">
        <v>9.3284459020071403E-2</v>
      </c>
      <c r="BD16" s="17">
        <v>0.158488773990519</v>
      </c>
      <c r="BE16" s="17">
        <v>0.144859047310536</v>
      </c>
      <c r="BF16" s="17">
        <v>0.12552384830515301</v>
      </c>
      <c r="BG16" s="17">
        <v>0.185228718450451</v>
      </c>
    </row>
    <row r="17" spans="2:59" x14ac:dyDescent="0.35">
      <c r="B17" s="18" t="s">
        <v>90</v>
      </c>
      <c r="C17" s="17">
        <v>0.124950676443548</v>
      </c>
      <c r="D17" s="17">
        <v>0.125304012384404</v>
      </c>
      <c r="E17" s="17">
        <v>0.12528547112288199</v>
      </c>
      <c r="F17" s="17"/>
      <c r="G17" s="17">
        <v>0.15379588342047401</v>
      </c>
      <c r="H17" s="17">
        <v>0.17846884821623901</v>
      </c>
      <c r="I17" s="17">
        <v>0.13235186679915201</v>
      </c>
      <c r="J17" s="17">
        <v>9.3771829974340096E-2</v>
      </c>
      <c r="K17" s="17">
        <v>8.3315481648194994E-2</v>
      </c>
      <c r="L17" s="17">
        <v>0.110356832609007</v>
      </c>
      <c r="M17" s="17"/>
      <c r="N17" s="17">
        <v>0.18615543650760999</v>
      </c>
      <c r="O17" s="17">
        <v>0.117114752227661</v>
      </c>
      <c r="P17" s="17">
        <v>8.2558350452838894E-2</v>
      </c>
      <c r="Q17" s="17">
        <v>9.6521182619893606E-2</v>
      </c>
      <c r="R17" s="17"/>
      <c r="S17" s="17">
        <v>0.19157050286652</v>
      </c>
      <c r="T17" s="17">
        <v>6.2709407987832297E-2</v>
      </c>
      <c r="U17" s="17">
        <v>6.9057488325992303E-2</v>
      </c>
      <c r="V17" s="17">
        <v>9.3472800360921093E-2</v>
      </c>
      <c r="W17" s="17">
        <v>0.145535184264039</v>
      </c>
      <c r="X17" s="17">
        <v>0.122196705709587</v>
      </c>
      <c r="Y17" s="17">
        <v>0.128214289408625</v>
      </c>
      <c r="Z17" s="17">
        <v>0.196025782101867</v>
      </c>
      <c r="AA17" s="17">
        <v>0.10959125883118601</v>
      </c>
      <c r="AB17" s="17">
        <v>8.9190535168286497E-2</v>
      </c>
      <c r="AC17" s="17">
        <v>0.13429776500757601</v>
      </c>
      <c r="AD17" s="17">
        <v>0.330349147891219</v>
      </c>
      <c r="AE17" s="17"/>
      <c r="AF17" s="17">
        <v>0.100387709298801</v>
      </c>
      <c r="AG17" s="17">
        <v>0.13374323540022401</v>
      </c>
      <c r="AH17" s="17">
        <v>0.12902667924237701</v>
      </c>
      <c r="AI17" s="17"/>
      <c r="AJ17" s="17">
        <v>0.122843175834495</v>
      </c>
      <c r="AK17" s="17">
        <v>0.138292977272195</v>
      </c>
      <c r="AL17" s="17">
        <v>9.6183132547006903E-2</v>
      </c>
      <c r="AM17" s="17">
        <v>0.16030882770972499</v>
      </c>
      <c r="AN17" s="17">
        <v>0.11775463902467399</v>
      </c>
      <c r="AO17" s="17"/>
      <c r="AP17" s="17">
        <v>0.12791316085134199</v>
      </c>
      <c r="AQ17" s="17">
        <v>0.146685595521893</v>
      </c>
      <c r="AR17" s="17">
        <v>8.9029745311781899E-2</v>
      </c>
      <c r="AS17" s="17">
        <v>7.8716115171008197E-2</v>
      </c>
      <c r="AT17" s="17">
        <v>0.13157964859416901</v>
      </c>
      <c r="AU17" s="17"/>
      <c r="AV17" s="17">
        <v>0.15429012748902499</v>
      </c>
      <c r="AW17" s="17">
        <v>0.138929628751572</v>
      </c>
      <c r="AX17" s="17">
        <v>6.54288230594227E-2</v>
      </c>
      <c r="AY17" s="17">
        <v>8.1814797332050507E-2</v>
      </c>
      <c r="AZ17" s="17">
        <v>0.12456802909242699</v>
      </c>
      <c r="BA17" s="17">
        <v>0.129606502616057</v>
      </c>
      <c r="BB17" s="17"/>
      <c r="BC17" s="17">
        <v>8.3664576359635895E-2</v>
      </c>
      <c r="BD17" s="17">
        <v>8.9214532106063005E-2</v>
      </c>
      <c r="BE17" s="17">
        <v>0.16223947718700299</v>
      </c>
      <c r="BF17" s="17">
        <v>0.24886184777299999</v>
      </c>
      <c r="BG17" s="17">
        <v>0.12933818344434</v>
      </c>
    </row>
    <row r="18" spans="2:59" x14ac:dyDescent="0.35">
      <c r="B18" s="18" t="s">
        <v>70</v>
      </c>
      <c r="C18" s="17">
        <v>0.11516516807376501</v>
      </c>
      <c r="D18" s="17">
        <v>0.111523814803833</v>
      </c>
      <c r="E18" s="17">
        <v>0.119171306593812</v>
      </c>
      <c r="F18" s="17"/>
      <c r="G18" s="17">
        <v>0.27282750380815701</v>
      </c>
      <c r="H18" s="17">
        <v>0.225265699807603</v>
      </c>
      <c r="I18" s="17">
        <v>0.13861707148587099</v>
      </c>
      <c r="J18" s="17">
        <v>6.1902231345545199E-2</v>
      </c>
      <c r="K18" s="17">
        <v>2.9270515294558201E-2</v>
      </c>
      <c r="L18" s="17">
        <v>7.8321467147275704E-3</v>
      </c>
      <c r="M18" s="17"/>
      <c r="N18" s="17">
        <v>0.189639314404529</v>
      </c>
      <c r="O18" s="17">
        <v>0.118784658135802</v>
      </c>
      <c r="P18" s="17">
        <v>7.4263454247041005E-2</v>
      </c>
      <c r="Q18" s="17">
        <v>5.6554909418703503E-2</v>
      </c>
      <c r="R18" s="17"/>
      <c r="S18" s="17">
        <v>0.21458065551446601</v>
      </c>
      <c r="T18" s="17">
        <v>8.3891823480098895E-2</v>
      </c>
      <c r="U18" s="17">
        <v>6.1534450697953998E-2</v>
      </c>
      <c r="V18" s="17">
        <v>0.14166200880017699</v>
      </c>
      <c r="W18" s="17">
        <v>9.4687022506325699E-2</v>
      </c>
      <c r="X18" s="17">
        <v>0.13331241893370299</v>
      </c>
      <c r="Y18" s="17">
        <v>0.119000188746922</v>
      </c>
      <c r="Z18" s="17">
        <v>6.3714329513158002E-2</v>
      </c>
      <c r="AA18" s="17">
        <v>0.123761674943307</v>
      </c>
      <c r="AB18" s="17">
        <v>6.4950994835517695E-2</v>
      </c>
      <c r="AC18" s="17">
        <v>2.0042986745626198E-2</v>
      </c>
      <c r="AD18" s="17">
        <v>0.16933690867274501</v>
      </c>
      <c r="AE18" s="17"/>
      <c r="AF18" s="17">
        <v>7.1911318849610606E-2</v>
      </c>
      <c r="AG18" s="17">
        <v>0.11457555258002999</v>
      </c>
      <c r="AH18" s="17">
        <v>0.12749105760509899</v>
      </c>
      <c r="AI18" s="17"/>
      <c r="AJ18" s="17">
        <v>6.8859902812256096E-2</v>
      </c>
      <c r="AK18" s="17">
        <v>0.175142247543812</v>
      </c>
      <c r="AL18" s="17">
        <v>9.3493037902269496E-2</v>
      </c>
      <c r="AM18" s="17">
        <v>0.133568549477417</v>
      </c>
      <c r="AN18" s="17">
        <v>9.0198959832227102E-2</v>
      </c>
      <c r="AO18" s="17"/>
      <c r="AP18" s="17">
        <v>8.0653685474896805E-2</v>
      </c>
      <c r="AQ18" s="17">
        <v>0.16110729151280301</v>
      </c>
      <c r="AR18" s="17">
        <v>8.7877643524399501E-2</v>
      </c>
      <c r="AS18" s="17">
        <v>7.5767998596713806E-2</v>
      </c>
      <c r="AT18" s="17">
        <v>0.13984554981217401</v>
      </c>
      <c r="AU18" s="17"/>
      <c r="AV18" s="17">
        <v>0.196966285960892</v>
      </c>
      <c r="AW18" s="17">
        <v>7.8992748705501104E-2</v>
      </c>
      <c r="AX18" s="17">
        <v>8.0175807436626195E-2</v>
      </c>
      <c r="AY18" s="17">
        <v>5.8268174209079399E-2</v>
      </c>
      <c r="AZ18" s="17">
        <v>0.12876239530516301</v>
      </c>
      <c r="BA18" s="17">
        <v>8.37729548934079E-2</v>
      </c>
      <c r="BB18" s="17"/>
      <c r="BC18" s="17">
        <v>2.9017715847813701E-2</v>
      </c>
      <c r="BD18" s="17">
        <v>7.3441248606493398E-2</v>
      </c>
      <c r="BE18" s="17">
        <v>0.18098259491396801</v>
      </c>
      <c r="BF18" s="17">
        <v>0.23315157298334099</v>
      </c>
      <c r="BG18" s="17">
        <v>0.25958671746575102</v>
      </c>
    </row>
    <row r="19" spans="2:59" x14ac:dyDescent="0.35">
      <c r="B19" s="18" t="s">
        <v>91</v>
      </c>
      <c r="C19" s="17">
        <v>5.6249994543552097E-2</v>
      </c>
      <c r="D19" s="17">
        <v>5.8780937964084998E-2</v>
      </c>
      <c r="E19" s="17">
        <v>5.2044456103613503E-2</v>
      </c>
      <c r="F19" s="17"/>
      <c r="G19" s="17">
        <v>8.3021097526752893E-2</v>
      </c>
      <c r="H19" s="17">
        <v>8.2885217943076198E-2</v>
      </c>
      <c r="I19" s="17">
        <v>6.6207401586398998E-2</v>
      </c>
      <c r="J19" s="17">
        <v>6.0163943134882297E-2</v>
      </c>
      <c r="K19" s="17">
        <v>3.57112269173957E-2</v>
      </c>
      <c r="L19" s="17">
        <v>2.1243047088892499E-2</v>
      </c>
      <c r="M19" s="17"/>
      <c r="N19" s="17">
        <v>8.0907911126694404E-2</v>
      </c>
      <c r="O19" s="17">
        <v>6.2703017549793794E-2</v>
      </c>
      <c r="P19" s="17">
        <v>4.4887556138275199E-2</v>
      </c>
      <c r="Q19" s="17">
        <v>2.9215895187879301E-2</v>
      </c>
      <c r="R19" s="17"/>
      <c r="S19" s="17">
        <v>8.9046157687379807E-2</v>
      </c>
      <c r="T19" s="17">
        <v>5.2530106527431397E-2</v>
      </c>
      <c r="U19" s="17">
        <v>3.6901140913349798E-2</v>
      </c>
      <c r="V19" s="17">
        <v>4.5973508421172898E-2</v>
      </c>
      <c r="W19" s="17">
        <v>5.2705335480334202E-2</v>
      </c>
      <c r="X19" s="17">
        <v>0.10268555613043701</v>
      </c>
      <c r="Y19" s="17">
        <v>6.3943097924364298E-2</v>
      </c>
      <c r="Z19" s="17">
        <v>5.8356898694044403E-2</v>
      </c>
      <c r="AA19" s="17">
        <v>3.54537299941909E-2</v>
      </c>
      <c r="AB19" s="17">
        <v>1.9564736404679699E-2</v>
      </c>
      <c r="AC19" s="17">
        <v>3.2571279340094399E-2</v>
      </c>
      <c r="AD19" s="17">
        <v>5.8170567977407099E-2</v>
      </c>
      <c r="AE19" s="17"/>
      <c r="AF19" s="17">
        <v>3.4564340064192699E-2</v>
      </c>
      <c r="AG19" s="17">
        <v>6.8918634457866196E-2</v>
      </c>
      <c r="AH19" s="17">
        <v>4.6069535669182302E-2</v>
      </c>
      <c r="AI19" s="17"/>
      <c r="AJ19" s="17">
        <v>4.0840231566576603E-2</v>
      </c>
      <c r="AK19" s="17">
        <v>6.2557014802747904E-2</v>
      </c>
      <c r="AL19" s="17">
        <v>7.6644994165611505E-2</v>
      </c>
      <c r="AM19" s="17">
        <v>6.7604255596316207E-2</v>
      </c>
      <c r="AN19" s="17">
        <v>4.5552366211453803E-2</v>
      </c>
      <c r="AO19" s="17"/>
      <c r="AP19" s="17">
        <v>3.87325898616502E-2</v>
      </c>
      <c r="AQ19" s="17">
        <v>5.9026826870415501E-2</v>
      </c>
      <c r="AR19" s="17">
        <v>9.3791336354217894E-2</v>
      </c>
      <c r="AS19" s="17">
        <v>2.4538389574660199E-2</v>
      </c>
      <c r="AT19" s="17">
        <v>0.14902880055332299</v>
      </c>
      <c r="AU19" s="17"/>
      <c r="AV19" s="17">
        <v>7.0780501954843006E-2</v>
      </c>
      <c r="AW19" s="17">
        <v>4.6844599344917297E-2</v>
      </c>
      <c r="AX19" s="17">
        <v>0.105218870492872</v>
      </c>
      <c r="AY19" s="17">
        <v>1.54373684897043E-2</v>
      </c>
      <c r="AZ19" s="17">
        <v>0.10707998425410201</v>
      </c>
      <c r="BA19" s="17">
        <v>1.3301377365907301E-2</v>
      </c>
      <c r="BB19" s="17"/>
      <c r="BC19" s="17">
        <v>2.32982034142525E-2</v>
      </c>
      <c r="BD19" s="17">
        <v>4.2469228483110903E-2</v>
      </c>
      <c r="BE19" s="17">
        <v>7.5209478327830107E-2</v>
      </c>
      <c r="BF19" s="17">
        <v>0.124981188321464</v>
      </c>
      <c r="BG19" s="17">
        <v>6.6268944770320803E-2</v>
      </c>
    </row>
    <row r="20" spans="2:59" x14ac:dyDescent="0.35">
      <c r="B20" s="18" t="s">
        <v>92</v>
      </c>
      <c r="C20" s="17">
        <v>4.5056180333569201E-2</v>
      </c>
      <c r="D20" s="17">
        <v>6.7898900197015902E-2</v>
      </c>
      <c r="E20" s="17">
        <v>2.40045021154465E-2</v>
      </c>
      <c r="F20" s="17"/>
      <c r="G20" s="17">
        <v>0.108381599924772</v>
      </c>
      <c r="H20" s="17">
        <v>5.3689840969345003E-2</v>
      </c>
      <c r="I20" s="17">
        <v>4.74215285547041E-2</v>
      </c>
      <c r="J20" s="17">
        <v>2.6915613666074801E-2</v>
      </c>
      <c r="K20" s="17">
        <v>4.7035155393129198E-2</v>
      </c>
      <c r="L20" s="17">
        <v>8.3807359866375705E-3</v>
      </c>
      <c r="M20" s="17"/>
      <c r="N20" s="17">
        <v>7.7210024696398205E-2</v>
      </c>
      <c r="O20" s="17">
        <v>4.2861946778712301E-2</v>
      </c>
      <c r="P20" s="17">
        <v>3.3493440946299198E-2</v>
      </c>
      <c r="Q20" s="17">
        <v>1.83170295198581E-2</v>
      </c>
      <c r="R20" s="17"/>
      <c r="S20" s="17">
        <v>7.0815447203737197E-2</v>
      </c>
      <c r="T20" s="17">
        <v>2.4308442647100099E-2</v>
      </c>
      <c r="U20" s="17">
        <v>3.5825959856267603E-2</v>
      </c>
      <c r="V20" s="17">
        <v>4.19849167195522E-2</v>
      </c>
      <c r="W20" s="17">
        <v>6.6908583551746698E-2</v>
      </c>
      <c r="X20" s="17">
        <v>3.3647407041586898E-2</v>
      </c>
      <c r="Y20" s="17">
        <v>4.4008759497046697E-2</v>
      </c>
      <c r="Z20" s="17">
        <v>6.3549498127747794E-2</v>
      </c>
      <c r="AA20" s="17">
        <v>5.6215694134410001E-2</v>
      </c>
      <c r="AB20" s="17">
        <v>2.3097113451767699E-2</v>
      </c>
      <c r="AC20" s="17">
        <v>1.8842051832264201E-2</v>
      </c>
      <c r="AD20" s="17">
        <v>8.5059457378324294E-2</v>
      </c>
      <c r="AE20" s="17"/>
      <c r="AF20" s="17">
        <v>4.4681877615089002E-2</v>
      </c>
      <c r="AG20" s="17">
        <v>3.4146554847845997E-2</v>
      </c>
      <c r="AH20" s="17">
        <v>3.3847556941270597E-2</v>
      </c>
      <c r="AI20" s="17"/>
      <c r="AJ20" s="17">
        <v>3.4182756134273198E-2</v>
      </c>
      <c r="AK20" s="17">
        <v>6.2172216154967E-2</v>
      </c>
      <c r="AL20" s="17">
        <v>5.1989807461345697E-2</v>
      </c>
      <c r="AM20" s="17">
        <v>3.3774232650060201E-2</v>
      </c>
      <c r="AN20" s="17">
        <v>3.2976262322530397E-2</v>
      </c>
      <c r="AO20" s="17"/>
      <c r="AP20" s="17">
        <v>3.6505796166348602E-2</v>
      </c>
      <c r="AQ20" s="17">
        <v>5.5339219977098099E-2</v>
      </c>
      <c r="AR20" s="17">
        <v>3.6757500506071801E-2</v>
      </c>
      <c r="AS20" s="17">
        <v>4.6265352786966599E-2</v>
      </c>
      <c r="AT20" s="17">
        <v>2.8184711537863099E-2</v>
      </c>
      <c r="AU20" s="17"/>
      <c r="AV20" s="17">
        <v>6.3044017539725994E-2</v>
      </c>
      <c r="AW20" s="17">
        <v>3.6576815583222101E-2</v>
      </c>
      <c r="AX20" s="17">
        <v>5.1933451379116501E-2</v>
      </c>
      <c r="AY20" s="17">
        <v>3.4777489495070403E-2</v>
      </c>
      <c r="AZ20" s="17">
        <v>2.83843751988768E-2</v>
      </c>
      <c r="BA20" s="17">
        <v>3.3574557911903002E-2</v>
      </c>
      <c r="BB20" s="17"/>
      <c r="BC20" s="17">
        <v>2.36603190651778E-2</v>
      </c>
      <c r="BD20" s="17">
        <v>2.8168934746580301E-2</v>
      </c>
      <c r="BE20" s="17">
        <v>7.1619557449927998E-2</v>
      </c>
      <c r="BF20" s="17">
        <v>5.4993801284059798E-2</v>
      </c>
      <c r="BG20" s="17">
        <v>9.9019269582042893E-2</v>
      </c>
    </row>
    <row r="21" spans="2:59" ht="29" x14ac:dyDescent="0.35">
      <c r="B21" s="18" t="s">
        <v>93</v>
      </c>
      <c r="C21" s="17">
        <v>4.09685331296522E-2</v>
      </c>
      <c r="D21" s="17">
        <v>5.6666485926320898E-2</v>
      </c>
      <c r="E21" s="17">
        <v>2.5533175879103202E-2</v>
      </c>
      <c r="F21" s="17"/>
      <c r="G21" s="17">
        <v>8.5842138862191303E-2</v>
      </c>
      <c r="H21" s="17">
        <v>6.5510215548805803E-2</v>
      </c>
      <c r="I21" s="17">
        <v>4.6943320744517403E-2</v>
      </c>
      <c r="J21" s="17">
        <v>1.7903707670530299E-2</v>
      </c>
      <c r="K21" s="17">
        <v>2.5665203123786201E-2</v>
      </c>
      <c r="L21" s="17">
        <v>1.6178012921046502E-2</v>
      </c>
      <c r="M21" s="17"/>
      <c r="N21" s="17">
        <v>6.1305059051368002E-2</v>
      </c>
      <c r="O21" s="17">
        <v>4.1751882969068801E-2</v>
      </c>
      <c r="P21" s="17">
        <v>2.7052501245566199E-2</v>
      </c>
      <c r="Q21" s="17">
        <v>2.7689734779081002E-2</v>
      </c>
      <c r="R21" s="17"/>
      <c r="S21" s="17">
        <v>7.0893741357216294E-2</v>
      </c>
      <c r="T21" s="17">
        <v>4.2098940930757597E-2</v>
      </c>
      <c r="U21" s="17">
        <v>6.9828128157850703E-3</v>
      </c>
      <c r="V21" s="17">
        <v>6.3089471616876197E-2</v>
      </c>
      <c r="W21" s="17">
        <v>3.9534248942754799E-2</v>
      </c>
      <c r="X21" s="17">
        <v>5.0410438150363897E-2</v>
      </c>
      <c r="Y21" s="17">
        <v>2.9920102956704098E-2</v>
      </c>
      <c r="Z21" s="17">
        <v>4.4337373045988601E-2</v>
      </c>
      <c r="AA21" s="17">
        <v>4.9899578931485097E-2</v>
      </c>
      <c r="AB21" s="17">
        <v>3.6325667848582199E-3</v>
      </c>
      <c r="AC21" s="17">
        <v>2.1281141684595599E-2</v>
      </c>
      <c r="AD21" s="17">
        <v>3.75593431028617E-2</v>
      </c>
      <c r="AE21" s="17"/>
      <c r="AF21" s="17">
        <v>3.64858154557487E-2</v>
      </c>
      <c r="AG21" s="17">
        <v>4.74950436891802E-2</v>
      </c>
      <c r="AH21" s="17">
        <v>2.4805902227814699E-2</v>
      </c>
      <c r="AI21" s="17"/>
      <c r="AJ21" s="17">
        <v>3.8963434438225301E-2</v>
      </c>
      <c r="AK21" s="17">
        <v>6.0765217824615497E-2</v>
      </c>
      <c r="AL21" s="17">
        <v>2.7287928631616699E-2</v>
      </c>
      <c r="AM21" s="17">
        <v>4.0381615851076601E-2</v>
      </c>
      <c r="AN21" s="17">
        <v>1.1124640646613299E-2</v>
      </c>
      <c r="AO21" s="17"/>
      <c r="AP21" s="17">
        <v>4.8263302753855403E-2</v>
      </c>
      <c r="AQ21" s="17">
        <v>5.7078345923846398E-2</v>
      </c>
      <c r="AR21" s="17">
        <v>1.9240149321027099E-2</v>
      </c>
      <c r="AS21" s="17">
        <v>3.8114112898851901E-2</v>
      </c>
      <c r="AT21" s="17">
        <v>2.6893605744513702E-2</v>
      </c>
      <c r="AU21" s="17"/>
      <c r="AV21" s="17">
        <v>6.6408934409215997E-2</v>
      </c>
      <c r="AW21" s="17">
        <v>4.1808553888527999E-2</v>
      </c>
      <c r="AX21" s="17">
        <v>2.0756436616155401E-2</v>
      </c>
      <c r="AY21" s="17">
        <v>3.5813532029319799E-2</v>
      </c>
      <c r="AZ21" s="17">
        <v>2.5365333287819099E-2</v>
      </c>
      <c r="BA21" s="17">
        <v>1.94286753008668E-2</v>
      </c>
      <c r="BB21" s="17"/>
      <c r="BC21" s="17">
        <v>2.5245954317921201E-2</v>
      </c>
      <c r="BD21" s="17">
        <v>3.23064235796535E-2</v>
      </c>
      <c r="BE21" s="17">
        <v>3.7807127736917898E-2</v>
      </c>
      <c r="BF21" s="17">
        <v>8.0999234615251797E-2</v>
      </c>
      <c r="BG21" s="17">
        <v>0.213276765047867</v>
      </c>
    </row>
    <row r="22" spans="2:59" x14ac:dyDescent="0.35">
      <c r="B22" s="18" t="s">
        <v>94</v>
      </c>
      <c r="C22" s="17">
        <v>2.22530639675305E-2</v>
      </c>
      <c r="D22" s="17">
        <v>2.76190371934531E-2</v>
      </c>
      <c r="E22" s="17">
        <v>1.7369845612060199E-2</v>
      </c>
      <c r="F22" s="17"/>
      <c r="G22" s="17">
        <v>6.8004359094123695E-2</v>
      </c>
      <c r="H22" s="17">
        <v>4.4296104470847801E-2</v>
      </c>
      <c r="I22" s="17">
        <v>2.1452767096267301E-2</v>
      </c>
      <c r="J22" s="17">
        <v>0</v>
      </c>
      <c r="K22" s="17">
        <v>4.7205566908232804E-3</v>
      </c>
      <c r="L22" s="17">
        <v>5.0198879700222802E-3</v>
      </c>
      <c r="M22" s="17"/>
      <c r="N22" s="17">
        <v>3.1061445338472899E-2</v>
      </c>
      <c r="O22" s="17">
        <v>1.9754515297458398E-2</v>
      </c>
      <c r="P22" s="17">
        <v>1.5558936479212001E-2</v>
      </c>
      <c r="Q22" s="17">
        <v>2.0196204928804199E-2</v>
      </c>
      <c r="R22" s="17"/>
      <c r="S22" s="17">
        <v>4.0434078322316699E-2</v>
      </c>
      <c r="T22" s="17">
        <v>3.2844352066178299E-2</v>
      </c>
      <c r="U22" s="17">
        <v>1.6077929467541299E-2</v>
      </c>
      <c r="V22" s="17">
        <v>1.5196062048579401E-2</v>
      </c>
      <c r="W22" s="17">
        <v>3.5393477495393698E-2</v>
      </c>
      <c r="X22" s="17">
        <v>3.65682565722373E-2</v>
      </c>
      <c r="Y22" s="17">
        <v>1.37536205027287E-2</v>
      </c>
      <c r="Z22" s="17">
        <v>0</v>
      </c>
      <c r="AA22" s="17">
        <v>1.18616643076178E-2</v>
      </c>
      <c r="AB22" s="17">
        <v>3.6325667848582199E-3</v>
      </c>
      <c r="AC22" s="17">
        <v>2.0025072303644299E-2</v>
      </c>
      <c r="AD22" s="17">
        <v>0</v>
      </c>
      <c r="AE22" s="17"/>
      <c r="AF22" s="17">
        <v>1.37434816834611E-2</v>
      </c>
      <c r="AG22" s="17">
        <v>2.8777580272358098E-2</v>
      </c>
      <c r="AH22" s="17">
        <v>1.3135930889158501E-2</v>
      </c>
      <c r="AI22" s="17"/>
      <c r="AJ22" s="17">
        <v>1.2979709925316701E-2</v>
      </c>
      <c r="AK22" s="17">
        <v>4.1704712584942398E-2</v>
      </c>
      <c r="AL22" s="17">
        <v>1.8247363825762399E-2</v>
      </c>
      <c r="AM22" s="17">
        <v>4.0381615851076601E-2</v>
      </c>
      <c r="AN22" s="17">
        <v>1.85819399809386E-2</v>
      </c>
      <c r="AO22" s="17"/>
      <c r="AP22" s="17">
        <v>2.0674539864784999E-2</v>
      </c>
      <c r="AQ22" s="17">
        <v>3.0890845903020998E-2</v>
      </c>
      <c r="AR22" s="17">
        <v>2.4066181919426999E-2</v>
      </c>
      <c r="AS22" s="17">
        <v>2.8444111807579501E-2</v>
      </c>
      <c r="AT22" s="17">
        <v>0</v>
      </c>
      <c r="AU22" s="17"/>
      <c r="AV22" s="17">
        <v>3.9348152901656899E-2</v>
      </c>
      <c r="AW22" s="17">
        <v>1.9440224118543001E-2</v>
      </c>
      <c r="AX22" s="17">
        <v>3.3266014976956602E-2</v>
      </c>
      <c r="AY22" s="17">
        <v>2.0886106690745899E-2</v>
      </c>
      <c r="AZ22" s="17">
        <v>0</v>
      </c>
      <c r="BA22" s="17">
        <v>0</v>
      </c>
      <c r="BB22" s="17"/>
      <c r="BC22" s="17">
        <v>7.8332805879894399E-3</v>
      </c>
      <c r="BD22" s="17">
        <v>2.4739361007498999E-2</v>
      </c>
      <c r="BE22" s="17">
        <v>2.8461369917935901E-2</v>
      </c>
      <c r="BF22" s="17">
        <v>2.4418341360426501E-2</v>
      </c>
      <c r="BG22" s="17">
        <v>9.1188235891989794E-2</v>
      </c>
    </row>
    <row r="23" spans="2:59" x14ac:dyDescent="0.35">
      <c r="B23" s="18" t="s">
        <v>95</v>
      </c>
      <c r="C23" s="17">
        <v>7.2299338183896694E-2</v>
      </c>
      <c r="D23" s="17">
        <v>6.9969455175002193E-2</v>
      </c>
      <c r="E23" s="17">
        <v>7.4855248303350497E-2</v>
      </c>
      <c r="F23" s="17"/>
      <c r="G23" s="17">
        <v>1.7098836427642899E-2</v>
      </c>
      <c r="H23" s="17">
        <v>7.0478176480213303E-2</v>
      </c>
      <c r="I23" s="17">
        <v>4.6024562634793403E-2</v>
      </c>
      <c r="J23" s="17">
        <v>4.4681241733266999E-2</v>
      </c>
      <c r="K23" s="17">
        <v>0.11945519128160401</v>
      </c>
      <c r="L23" s="17">
        <v>0.118077167631715</v>
      </c>
      <c r="M23" s="17"/>
      <c r="N23" s="17">
        <v>6.6458677687691703E-2</v>
      </c>
      <c r="O23" s="17">
        <v>5.20964915464786E-2</v>
      </c>
      <c r="P23" s="17">
        <v>7.3001910852726795E-2</v>
      </c>
      <c r="Q23" s="17">
        <v>0.100989576193055</v>
      </c>
      <c r="R23" s="17"/>
      <c r="S23" s="17">
        <v>4.8031718570589098E-2</v>
      </c>
      <c r="T23" s="17">
        <v>8.3359344085072506E-2</v>
      </c>
      <c r="U23" s="17">
        <v>7.62491459465858E-2</v>
      </c>
      <c r="V23" s="17">
        <v>8.8459827557623993E-2</v>
      </c>
      <c r="W23" s="17">
        <v>6.4407981921573806E-2</v>
      </c>
      <c r="X23" s="17">
        <v>6.0571789011783901E-2</v>
      </c>
      <c r="Y23" s="17">
        <v>6.7405108417020895E-2</v>
      </c>
      <c r="Z23" s="17">
        <v>5.6547621960768499E-2</v>
      </c>
      <c r="AA23" s="17">
        <v>7.1955080850796799E-2</v>
      </c>
      <c r="AB23" s="17">
        <v>0.111364794208084</v>
      </c>
      <c r="AC23" s="17">
        <v>7.01825688720394E-2</v>
      </c>
      <c r="AD23" s="17">
        <v>5.54246504693304E-2</v>
      </c>
      <c r="AE23" s="17"/>
      <c r="AF23" s="17">
        <v>7.3483571118095198E-2</v>
      </c>
      <c r="AG23" s="17">
        <v>8.3900137519977394E-2</v>
      </c>
      <c r="AH23" s="17">
        <v>6.8516735508645704E-2</v>
      </c>
      <c r="AI23" s="17"/>
      <c r="AJ23" s="17">
        <v>8.5259472865724106E-2</v>
      </c>
      <c r="AK23" s="17">
        <v>5.3978518391741399E-2</v>
      </c>
      <c r="AL23" s="17">
        <v>8.4608743921353202E-2</v>
      </c>
      <c r="AM23" s="17">
        <v>5.0736840827343498E-2</v>
      </c>
      <c r="AN23" s="17">
        <v>7.9658566332943395E-2</v>
      </c>
      <c r="AO23" s="17"/>
      <c r="AP23" s="17">
        <v>8.7551157680039196E-2</v>
      </c>
      <c r="AQ23" s="17">
        <v>7.7785586944715601E-2</v>
      </c>
      <c r="AR23" s="17">
        <v>6.1345431775907802E-2</v>
      </c>
      <c r="AS23" s="17">
        <v>4.4056891022271297E-2</v>
      </c>
      <c r="AT23" s="17">
        <v>2.77047604122494E-2</v>
      </c>
      <c r="AU23" s="17"/>
      <c r="AV23" s="17">
        <v>5.2538724828863202E-2</v>
      </c>
      <c r="AW23" s="17">
        <v>7.5485411574475803E-2</v>
      </c>
      <c r="AX23" s="17">
        <v>7.1070943096551806E-2</v>
      </c>
      <c r="AY23" s="17">
        <v>7.2613545114211905E-2</v>
      </c>
      <c r="AZ23" s="17">
        <v>4.37896105323154E-2</v>
      </c>
      <c r="BA23" s="17">
        <v>0.13663206764108701</v>
      </c>
      <c r="BB23" s="17"/>
      <c r="BC23" s="17">
        <v>9.6203409306811705E-2</v>
      </c>
      <c r="BD23" s="17">
        <v>7.9397844876072904E-2</v>
      </c>
      <c r="BE23" s="17">
        <v>5.3921150566023299E-2</v>
      </c>
      <c r="BF23" s="17">
        <v>6.0493131027201198E-2</v>
      </c>
      <c r="BG23" s="17">
        <v>6.0546780489745697E-2</v>
      </c>
    </row>
    <row r="24" spans="2:59" x14ac:dyDescent="0.35">
      <c r="B24" s="18" t="s">
        <v>77</v>
      </c>
      <c r="C24" s="19">
        <v>1.0014781983181301E-2</v>
      </c>
      <c r="D24" s="19">
        <v>9.9738001325493791E-3</v>
      </c>
      <c r="E24" s="19">
        <v>1.0106210196432999E-2</v>
      </c>
      <c r="F24" s="19"/>
      <c r="G24" s="19">
        <v>1.2207919229966E-2</v>
      </c>
      <c r="H24" s="19">
        <v>1.0226439273788E-2</v>
      </c>
      <c r="I24" s="19">
        <v>1.47990720735038E-2</v>
      </c>
      <c r="J24" s="19">
        <v>5.5899630186374196E-3</v>
      </c>
      <c r="K24" s="19">
        <v>7.7353572410796597E-3</v>
      </c>
      <c r="L24" s="19">
        <v>9.7065648329472606E-3</v>
      </c>
      <c r="M24" s="19"/>
      <c r="N24" s="19">
        <v>4.8739034559963099E-3</v>
      </c>
      <c r="O24" s="19">
        <v>1.0857702719594501E-2</v>
      </c>
      <c r="P24" s="19">
        <v>1.28427717874864E-2</v>
      </c>
      <c r="Q24" s="19">
        <v>1.29144419888299E-2</v>
      </c>
      <c r="R24" s="19"/>
      <c r="S24" s="19">
        <v>1.2015549610603001E-2</v>
      </c>
      <c r="T24" s="19">
        <v>0</v>
      </c>
      <c r="U24" s="19">
        <v>7.1586215920735902E-3</v>
      </c>
      <c r="V24" s="19">
        <v>1.08716664840331E-2</v>
      </c>
      <c r="W24" s="19">
        <v>0</v>
      </c>
      <c r="X24" s="19">
        <v>6.9394366604556496E-3</v>
      </c>
      <c r="Y24" s="19">
        <v>7.4477946003773899E-3</v>
      </c>
      <c r="Z24" s="19">
        <v>0</v>
      </c>
      <c r="AA24" s="19">
        <v>2.3049277577044901E-2</v>
      </c>
      <c r="AB24" s="19">
        <v>4.86354862162149E-3</v>
      </c>
      <c r="AC24" s="19">
        <v>3.2439715675196601E-2</v>
      </c>
      <c r="AD24" s="19">
        <v>3.32784504105363E-2</v>
      </c>
      <c r="AE24" s="19"/>
      <c r="AF24" s="19">
        <v>8.1112666820077808E-3</v>
      </c>
      <c r="AG24" s="19">
        <v>1.0353172289343E-2</v>
      </c>
      <c r="AH24" s="19">
        <v>1.29242576288456E-2</v>
      </c>
      <c r="AI24" s="19"/>
      <c r="AJ24" s="19">
        <v>3.6191563758765999E-3</v>
      </c>
      <c r="AK24" s="19">
        <v>1.24690194856453E-2</v>
      </c>
      <c r="AL24" s="19">
        <v>0</v>
      </c>
      <c r="AM24" s="19">
        <v>0</v>
      </c>
      <c r="AN24" s="19">
        <v>2.4580485208157001E-2</v>
      </c>
      <c r="AO24" s="19"/>
      <c r="AP24" s="19">
        <v>0</v>
      </c>
      <c r="AQ24" s="19">
        <v>1.06865203342855E-2</v>
      </c>
      <c r="AR24" s="19">
        <v>7.9685806491931795E-3</v>
      </c>
      <c r="AS24" s="19">
        <v>9.3807926438384502E-3</v>
      </c>
      <c r="AT24" s="19">
        <v>1.85160587816997E-2</v>
      </c>
      <c r="AU24" s="19"/>
      <c r="AV24" s="19">
        <v>5.7269476289768398E-3</v>
      </c>
      <c r="AW24" s="19">
        <v>0</v>
      </c>
      <c r="AX24" s="19">
        <v>7.4773461996061798E-3</v>
      </c>
      <c r="AY24" s="19">
        <v>1.0240832751135799E-2</v>
      </c>
      <c r="AZ24" s="19">
        <v>3.3420351826675201E-2</v>
      </c>
      <c r="BA24" s="19">
        <v>1.2972523090302701E-2</v>
      </c>
      <c r="BB24" s="19"/>
      <c r="BC24" s="19">
        <v>9.7877606246168907E-3</v>
      </c>
      <c r="BD24" s="19">
        <v>1.2096482820574701E-2</v>
      </c>
      <c r="BE24" s="19">
        <v>1.2964770241153599E-2</v>
      </c>
      <c r="BF24" s="19">
        <v>4.3043117566615198E-3</v>
      </c>
      <c r="BG24" s="19">
        <v>0</v>
      </c>
    </row>
    <row r="25" spans="2:59" x14ac:dyDescent="0.35">
      <c r="B25" s="16" t="s">
        <v>97</v>
      </c>
    </row>
    <row r="26" spans="2:59" x14ac:dyDescent="0.35">
      <c r="B26" t="s">
        <v>80</v>
      </c>
    </row>
    <row r="27" spans="2:59" x14ac:dyDescent="0.35">
      <c r="B27" t="s">
        <v>81</v>
      </c>
    </row>
    <row r="29" spans="2:59" x14ac:dyDescent="0.35">
      <c r="B2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98</v>
      </c>
      <c r="C9" s="17">
        <v>0.273048877028016</v>
      </c>
      <c r="D9" s="17">
        <v>0.317121620303917</v>
      </c>
      <c r="E9" s="17">
        <v>0.23003621492506801</v>
      </c>
      <c r="F9" s="17"/>
      <c r="G9" s="17">
        <v>0.379122187176966</v>
      </c>
      <c r="H9" s="17">
        <v>0.42624725523259799</v>
      </c>
      <c r="I9" s="17">
        <v>0.30773750730819099</v>
      </c>
      <c r="J9" s="17">
        <v>0.228939314070846</v>
      </c>
      <c r="K9" s="17">
        <v>0.17424367623122899</v>
      </c>
      <c r="L9" s="17">
        <v>0.15202256868069899</v>
      </c>
      <c r="M9" s="17"/>
      <c r="N9" s="17">
        <v>0.40511738014213799</v>
      </c>
      <c r="O9" s="17">
        <v>0.28256054864633001</v>
      </c>
      <c r="P9" s="17">
        <v>0.22388901304142</v>
      </c>
      <c r="Q9" s="17">
        <v>0.16260350091443801</v>
      </c>
      <c r="R9" s="17"/>
      <c r="S9" s="17">
        <v>0.39330771569081502</v>
      </c>
      <c r="T9" s="17">
        <v>0.224819107409122</v>
      </c>
      <c r="U9" s="17">
        <v>0.219708271576771</v>
      </c>
      <c r="V9" s="17">
        <v>0.26651266756162501</v>
      </c>
      <c r="W9" s="17">
        <v>0.29166425310459598</v>
      </c>
      <c r="X9" s="17">
        <v>0.28407898806472098</v>
      </c>
      <c r="Y9" s="17">
        <v>0.26020565406413498</v>
      </c>
      <c r="Z9" s="17">
        <v>0.144129841520824</v>
      </c>
      <c r="AA9" s="17">
        <v>0.315571980880132</v>
      </c>
      <c r="AB9" s="17">
        <v>0.192729613011933</v>
      </c>
      <c r="AC9" s="17">
        <v>0.280344031078617</v>
      </c>
      <c r="AD9" s="17">
        <v>0.28288462316973201</v>
      </c>
      <c r="AE9" s="17"/>
      <c r="AF9" s="17">
        <v>0.16906425887308699</v>
      </c>
      <c r="AG9" s="17">
        <v>0.34823871217285102</v>
      </c>
      <c r="AH9" s="17">
        <v>0.243225340796073</v>
      </c>
      <c r="AI9" s="17"/>
      <c r="AJ9" s="17">
        <v>0.20109082362484201</v>
      </c>
      <c r="AK9" s="17">
        <v>0.44651683146105903</v>
      </c>
      <c r="AL9" s="17">
        <v>0.31080066754488</v>
      </c>
      <c r="AM9" s="17">
        <v>0.15292955107001699</v>
      </c>
      <c r="AN9" s="17">
        <v>0.180333124337831</v>
      </c>
      <c r="AO9" s="17"/>
      <c r="AP9" s="17">
        <v>0.20651044342305799</v>
      </c>
      <c r="AQ9" s="17">
        <v>0.457647817086761</v>
      </c>
      <c r="AR9" s="17">
        <v>0.27428794636068998</v>
      </c>
      <c r="AS9" s="17">
        <v>8.0100133743745E-2</v>
      </c>
      <c r="AT9" s="17">
        <v>0.22423962650816501</v>
      </c>
      <c r="AU9" s="17"/>
      <c r="AV9" s="17">
        <v>0.56135934074640903</v>
      </c>
      <c r="AW9" s="17">
        <v>0.20181573976210801</v>
      </c>
      <c r="AX9" s="17">
        <v>0.26438766153680698</v>
      </c>
      <c r="AY9" s="17">
        <v>7.1271352803389906E-2</v>
      </c>
      <c r="AZ9" s="17">
        <v>0.201790378807089</v>
      </c>
      <c r="BA9" s="17">
        <v>0.16817060003735501</v>
      </c>
      <c r="BB9" s="17"/>
      <c r="BC9" s="17">
        <v>0.15285487308529699</v>
      </c>
      <c r="BD9" s="17">
        <v>0.24428358791890101</v>
      </c>
      <c r="BE9" s="17">
        <v>0.37748312050705701</v>
      </c>
      <c r="BF9" s="17">
        <v>0.42693840527390098</v>
      </c>
      <c r="BG9" s="17">
        <v>0.40444844874763403</v>
      </c>
    </row>
    <row r="10" spans="2:59" x14ac:dyDescent="0.35">
      <c r="B10" s="18" t="s">
        <v>99</v>
      </c>
      <c r="C10" s="17">
        <v>0.57676227213443498</v>
      </c>
      <c r="D10" s="17">
        <v>0.57183018354558801</v>
      </c>
      <c r="E10" s="17">
        <v>0.58341153578903504</v>
      </c>
      <c r="F10" s="17"/>
      <c r="G10" s="17">
        <v>0.47324760303893099</v>
      </c>
      <c r="H10" s="17">
        <v>0.43740000331412099</v>
      </c>
      <c r="I10" s="17">
        <v>0.54962372926755398</v>
      </c>
      <c r="J10" s="17">
        <v>0.61818342082797295</v>
      </c>
      <c r="K10" s="17">
        <v>0.680241590803074</v>
      </c>
      <c r="L10" s="17">
        <v>0.67777116072480603</v>
      </c>
      <c r="M10" s="17"/>
      <c r="N10" s="17">
        <v>0.479131350479922</v>
      </c>
      <c r="O10" s="17">
        <v>0.56629853930459195</v>
      </c>
      <c r="P10" s="17">
        <v>0.63093481862874501</v>
      </c>
      <c r="Q10" s="17">
        <v>0.64638650380124196</v>
      </c>
      <c r="R10" s="17"/>
      <c r="S10" s="17">
        <v>0.45014769467256199</v>
      </c>
      <c r="T10" s="17">
        <v>0.59471707264404705</v>
      </c>
      <c r="U10" s="17">
        <v>0.61792583023959702</v>
      </c>
      <c r="V10" s="17">
        <v>0.57286970206759702</v>
      </c>
      <c r="W10" s="17">
        <v>0.57115574851689999</v>
      </c>
      <c r="X10" s="17">
        <v>0.572753019338895</v>
      </c>
      <c r="Y10" s="17">
        <v>0.59374819847416405</v>
      </c>
      <c r="Z10" s="17">
        <v>0.69658977899505903</v>
      </c>
      <c r="AA10" s="17">
        <v>0.53969239020459303</v>
      </c>
      <c r="AB10" s="17">
        <v>0.68684539134471401</v>
      </c>
      <c r="AC10" s="17">
        <v>0.61441395090881401</v>
      </c>
      <c r="AD10" s="17">
        <v>0.556334973579523</v>
      </c>
      <c r="AE10" s="17"/>
      <c r="AF10" s="17">
        <v>0.72043569939991903</v>
      </c>
      <c r="AG10" s="17">
        <v>0.504654148186643</v>
      </c>
      <c r="AH10" s="17">
        <v>0.50738281967092203</v>
      </c>
      <c r="AI10" s="17"/>
      <c r="AJ10" s="17">
        <v>0.69019254041419498</v>
      </c>
      <c r="AK10" s="17">
        <v>0.40086645919645397</v>
      </c>
      <c r="AL10" s="17">
        <v>0.55524229772822398</v>
      </c>
      <c r="AM10" s="17">
        <v>0.79834103764379605</v>
      </c>
      <c r="AN10" s="17">
        <v>0.59541000552679202</v>
      </c>
      <c r="AO10" s="17"/>
      <c r="AP10" s="17">
        <v>0.68087087561178505</v>
      </c>
      <c r="AQ10" s="17">
        <v>0.383062342945582</v>
      </c>
      <c r="AR10" s="17">
        <v>0.53995359451091096</v>
      </c>
      <c r="AS10" s="17">
        <v>0.85612944062348195</v>
      </c>
      <c r="AT10" s="17">
        <v>0.59640169415241695</v>
      </c>
      <c r="AU10" s="17"/>
      <c r="AV10" s="17">
        <v>0.27746412915102397</v>
      </c>
      <c r="AW10" s="17">
        <v>0.69274725768676404</v>
      </c>
      <c r="AX10" s="17">
        <v>0.60252666569331303</v>
      </c>
      <c r="AY10" s="17">
        <v>0.88266947164290499</v>
      </c>
      <c r="AZ10" s="17">
        <v>0.62272840714286304</v>
      </c>
      <c r="BA10" s="17">
        <v>0.47680499754342098</v>
      </c>
      <c r="BB10" s="17"/>
      <c r="BC10" s="17">
        <v>0.66920231485578097</v>
      </c>
      <c r="BD10" s="17">
        <v>0.61027212980059098</v>
      </c>
      <c r="BE10" s="17">
        <v>0.475178859696957</v>
      </c>
      <c r="BF10" s="17">
        <v>0.45419612369921097</v>
      </c>
      <c r="BG10" s="17">
        <v>0.49744234244763502</v>
      </c>
    </row>
    <row r="11" spans="2:59" x14ac:dyDescent="0.35">
      <c r="B11" s="18" t="s">
        <v>100</v>
      </c>
      <c r="C11" s="19">
        <v>0.15018885083754899</v>
      </c>
      <c r="D11" s="19">
        <v>0.11104819615049499</v>
      </c>
      <c r="E11" s="19">
        <v>0.186552249285897</v>
      </c>
      <c r="F11" s="19"/>
      <c r="G11" s="19">
        <v>0.14763020978410199</v>
      </c>
      <c r="H11" s="19">
        <v>0.136352741453281</v>
      </c>
      <c r="I11" s="19">
        <v>0.14263876342425499</v>
      </c>
      <c r="J11" s="19">
        <v>0.15287726510118099</v>
      </c>
      <c r="K11" s="19">
        <v>0.145514732965697</v>
      </c>
      <c r="L11" s="19">
        <v>0.170206270594495</v>
      </c>
      <c r="M11" s="19"/>
      <c r="N11" s="19">
        <v>0.11575126937794</v>
      </c>
      <c r="O11" s="19">
        <v>0.15114091204907801</v>
      </c>
      <c r="P11" s="19">
        <v>0.14517616832983399</v>
      </c>
      <c r="Q11" s="19">
        <v>0.19100999528432</v>
      </c>
      <c r="R11" s="19"/>
      <c r="S11" s="19">
        <v>0.15654458963662299</v>
      </c>
      <c r="T11" s="19">
        <v>0.180463819946831</v>
      </c>
      <c r="U11" s="19">
        <v>0.16236589818363201</v>
      </c>
      <c r="V11" s="19">
        <v>0.160617630370778</v>
      </c>
      <c r="W11" s="19">
        <v>0.137179998378503</v>
      </c>
      <c r="X11" s="19">
        <v>0.14316799259638399</v>
      </c>
      <c r="Y11" s="19">
        <v>0.146046147461701</v>
      </c>
      <c r="Z11" s="19">
        <v>0.159280379484118</v>
      </c>
      <c r="AA11" s="19">
        <v>0.144735628915275</v>
      </c>
      <c r="AB11" s="19">
        <v>0.120424995643353</v>
      </c>
      <c r="AC11" s="19">
        <v>0.10524201801256799</v>
      </c>
      <c r="AD11" s="19">
        <v>0.160780403250745</v>
      </c>
      <c r="AE11" s="19"/>
      <c r="AF11" s="19">
        <v>0.110500041726994</v>
      </c>
      <c r="AG11" s="19">
        <v>0.14710713964050601</v>
      </c>
      <c r="AH11" s="19">
        <v>0.249391839533006</v>
      </c>
      <c r="AI11" s="19"/>
      <c r="AJ11" s="19">
        <v>0.108716635960963</v>
      </c>
      <c r="AK11" s="19">
        <v>0.152616709342487</v>
      </c>
      <c r="AL11" s="19">
        <v>0.13395703472689599</v>
      </c>
      <c r="AM11" s="19">
        <v>4.8729411286186901E-2</v>
      </c>
      <c r="AN11" s="19">
        <v>0.22425687013537601</v>
      </c>
      <c r="AO11" s="19"/>
      <c r="AP11" s="19">
        <v>0.11261868096515699</v>
      </c>
      <c r="AQ11" s="19">
        <v>0.159289839967656</v>
      </c>
      <c r="AR11" s="19">
        <v>0.185758459128399</v>
      </c>
      <c r="AS11" s="19">
        <v>6.3770425632772895E-2</v>
      </c>
      <c r="AT11" s="19">
        <v>0.17935867933941799</v>
      </c>
      <c r="AU11" s="19"/>
      <c r="AV11" s="19">
        <v>0.16117653010256799</v>
      </c>
      <c r="AW11" s="19">
        <v>0.10543700255112801</v>
      </c>
      <c r="AX11" s="19">
        <v>0.13308567276988001</v>
      </c>
      <c r="AY11" s="19">
        <v>4.6059175553704597E-2</v>
      </c>
      <c r="AZ11" s="19">
        <v>0.17548121405004799</v>
      </c>
      <c r="BA11" s="19">
        <v>0.35502440241922401</v>
      </c>
      <c r="BB11" s="19"/>
      <c r="BC11" s="19">
        <v>0.17794281205892301</v>
      </c>
      <c r="BD11" s="19">
        <v>0.14544428228050801</v>
      </c>
      <c r="BE11" s="19">
        <v>0.14733801979598601</v>
      </c>
      <c r="BF11" s="19">
        <v>0.11886547102688801</v>
      </c>
      <c r="BG11" s="19">
        <v>9.8109208804730799E-2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G3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102</v>
      </c>
      <c r="C9" s="17">
        <v>0.586967025317782</v>
      </c>
      <c r="D9" s="17">
        <v>0.53656994860464302</v>
      </c>
      <c r="E9" s="17">
        <v>0.634978274882256</v>
      </c>
      <c r="F9" s="17"/>
      <c r="G9" s="17">
        <v>0.61624647735620297</v>
      </c>
      <c r="H9" s="17">
        <v>0.63476054675244098</v>
      </c>
      <c r="I9" s="17">
        <v>0.70070017100126303</v>
      </c>
      <c r="J9" s="17">
        <v>0.61476285727383595</v>
      </c>
      <c r="K9" s="17">
        <v>0.54188048115383303</v>
      </c>
      <c r="L9" s="17">
        <v>0.44413227051564103</v>
      </c>
      <c r="M9" s="17"/>
      <c r="N9" s="17">
        <v>0.54725312204243604</v>
      </c>
      <c r="O9" s="17">
        <v>0.61437300227287905</v>
      </c>
      <c r="P9" s="17">
        <v>0.55576107672346997</v>
      </c>
      <c r="Q9" s="17">
        <v>0.62786485023174698</v>
      </c>
      <c r="R9" s="17"/>
      <c r="S9" s="17">
        <v>0.65880879260340597</v>
      </c>
      <c r="T9" s="17">
        <v>0.55487416531843403</v>
      </c>
      <c r="U9" s="17">
        <v>0.57845123546369104</v>
      </c>
      <c r="V9" s="17">
        <v>0.51473114432454203</v>
      </c>
      <c r="W9" s="17">
        <v>0.59511159775144296</v>
      </c>
      <c r="X9" s="17">
        <v>0.641378093948756</v>
      </c>
      <c r="Y9" s="17">
        <v>0.65347320827269495</v>
      </c>
      <c r="Z9" s="17">
        <v>0.55738068526101203</v>
      </c>
      <c r="AA9" s="17">
        <v>0.61230946710113299</v>
      </c>
      <c r="AB9" s="17">
        <v>0.51331368483428597</v>
      </c>
      <c r="AC9" s="17">
        <v>0.56006069176451101</v>
      </c>
      <c r="AD9" s="17">
        <v>0.481419667233072</v>
      </c>
      <c r="AE9" s="17"/>
      <c r="AF9" s="17">
        <v>0.54074915729274498</v>
      </c>
      <c r="AG9" s="17">
        <v>0.55428642029538999</v>
      </c>
      <c r="AH9" s="17">
        <v>0.73544632263184595</v>
      </c>
      <c r="AI9" s="17"/>
      <c r="AJ9" s="17">
        <v>0.49312347421996899</v>
      </c>
      <c r="AK9" s="17">
        <v>0.65209776674694397</v>
      </c>
      <c r="AL9" s="17">
        <v>0.52925196439629196</v>
      </c>
      <c r="AM9" s="17">
        <v>0.60951761551866102</v>
      </c>
      <c r="AN9" s="17">
        <v>0.69068728987637695</v>
      </c>
      <c r="AO9" s="17"/>
      <c r="AP9" s="17">
        <v>0.46850998939379401</v>
      </c>
      <c r="AQ9" s="17">
        <v>0.62017219649218003</v>
      </c>
      <c r="AR9" s="17">
        <v>0.54638046109536498</v>
      </c>
      <c r="AS9" s="17">
        <v>0.53203014036579599</v>
      </c>
      <c r="AT9" s="17">
        <v>0.64522695619919801</v>
      </c>
      <c r="AU9" s="17"/>
      <c r="AV9" s="17">
        <v>0.60836390404634599</v>
      </c>
      <c r="AW9" s="17">
        <v>0.48897181934309403</v>
      </c>
      <c r="AX9" s="17">
        <v>0.58706079723085203</v>
      </c>
      <c r="AY9" s="17">
        <v>0.55612436556573697</v>
      </c>
      <c r="AZ9" s="17">
        <v>0.66508510570435397</v>
      </c>
      <c r="BA9" s="17">
        <v>0.66024493382841198</v>
      </c>
      <c r="BB9" s="17"/>
      <c r="BC9" s="17">
        <v>0.60657663006858398</v>
      </c>
      <c r="BD9" s="17">
        <v>0.59143861918745799</v>
      </c>
      <c r="BE9" s="17">
        <v>0.58112348610659503</v>
      </c>
      <c r="BF9" s="17">
        <v>0.60510759253583801</v>
      </c>
      <c r="BG9" s="17">
        <v>0.60046354689132297</v>
      </c>
    </row>
    <row r="10" spans="2:59" x14ac:dyDescent="0.35">
      <c r="B10" s="18" t="s">
        <v>103</v>
      </c>
      <c r="C10" s="17">
        <v>0.45810003664334398</v>
      </c>
      <c r="D10" s="17">
        <v>0.41471940107807898</v>
      </c>
      <c r="E10" s="17">
        <v>0.5012036877421</v>
      </c>
      <c r="F10" s="17"/>
      <c r="G10" s="17">
        <v>0.373482403377767</v>
      </c>
      <c r="H10" s="17">
        <v>0.39078819541424198</v>
      </c>
      <c r="I10" s="17">
        <v>0.41440565423340198</v>
      </c>
      <c r="J10" s="17">
        <v>0.46765271531408398</v>
      </c>
      <c r="K10" s="17">
        <v>0.50972439654231105</v>
      </c>
      <c r="L10" s="17">
        <v>0.56223451203269303</v>
      </c>
      <c r="M10" s="17"/>
      <c r="N10" s="17">
        <v>0.44545861966469702</v>
      </c>
      <c r="O10" s="17">
        <v>0.454610741539965</v>
      </c>
      <c r="P10" s="17">
        <v>0.44941531854549999</v>
      </c>
      <c r="Q10" s="17">
        <v>0.48389187516697202</v>
      </c>
      <c r="R10" s="17"/>
      <c r="S10" s="17">
        <v>0.33007200314031399</v>
      </c>
      <c r="T10" s="17">
        <v>0.462486490937002</v>
      </c>
      <c r="U10" s="17">
        <v>0.49108731943869999</v>
      </c>
      <c r="V10" s="17">
        <v>0.482843108744552</v>
      </c>
      <c r="W10" s="17">
        <v>0.51880960326234904</v>
      </c>
      <c r="X10" s="17">
        <v>0.44082660543506302</v>
      </c>
      <c r="Y10" s="17">
        <v>0.42276158560676802</v>
      </c>
      <c r="Z10" s="17">
        <v>0.46729531189710499</v>
      </c>
      <c r="AA10" s="17">
        <v>0.45977267854020099</v>
      </c>
      <c r="AB10" s="17">
        <v>0.55540090366829697</v>
      </c>
      <c r="AC10" s="17">
        <v>0.47852517281069401</v>
      </c>
      <c r="AD10" s="17">
        <v>0.535756564751241</v>
      </c>
      <c r="AE10" s="17"/>
      <c r="AF10" s="17">
        <v>0.434404988365862</v>
      </c>
      <c r="AG10" s="17">
        <v>0.50791439691646001</v>
      </c>
      <c r="AH10" s="17">
        <v>0.42459470402674698</v>
      </c>
      <c r="AI10" s="17"/>
      <c r="AJ10" s="17">
        <v>0.43174289859679799</v>
      </c>
      <c r="AK10" s="17">
        <v>0.49557147666955997</v>
      </c>
      <c r="AL10" s="17">
        <v>0.54015785009746098</v>
      </c>
      <c r="AM10" s="17">
        <v>0.35795372150214499</v>
      </c>
      <c r="AN10" s="17">
        <v>0.44181159133696801</v>
      </c>
      <c r="AO10" s="17"/>
      <c r="AP10" s="17">
        <v>0.42020204383285298</v>
      </c>
      <c r="AQ10" s="17">
        <v>0.49861668480821197</v>
      </c>
      <c r="AR10" s="17">
        <v>0.52400245471575302</v>
      </c>
      <c r="AS10" s="17">
        <v>0.36950692837548099</v>
      </c>
      <c r="AT10" s="17">
        <v>0.57586749341884003</v>
      </c>
      <c r="AU10" s="17"/>
      <c r="AV10" s="17">
        <v>0.50937462187114502</v>
      </c>
      <c r="AW10" s="17">
        <v>0.39097587145950502</v>
      </c>
      <c r="AX10" s="17">
        <v>0.49178148049617598</v>
      </c>
      <c r="AY10" s="17">
        <v>0.36066755492575098</v>
      </c>
      <c r="AZ10" s="17">
        <v>0.51424496756816596</v>
      </c>
      <c r="BA10" s="17">
        <v>0.50533244321333604</v>
      </c>
      <c r="BB10" s="17"/>
      <c r="BC10" s="17">
        <v>0.53330391024197299</v>
      </c>
      <c r="BD10" s="17">
        <v>0.46190703929773202</v>
      </c>
      <c r="BE10" s="17">
        <v>0.42714461801885101</v>
      </c>
      <c r="BF10" s="17">
        <v>0.38092737777713997</v>
      </c>
      <c r="BG10" s="17">
        <v>0.32936190586734798</v>
      </c>
    </row>
    <row r="11" spans="2:59" x14ac:dyDescent="0.35">
      <c r="B11" s="18" t="s">
        <v>104</v>
      </c>
      <c r="C11" s="17">
        <v>0.35248425220576302</v>
      </c>
      <c r="D11" s="17">
        <v>0.38183542190976799</v>
      </c>
      <c r="E11" s="17">
        <v>0.32577974289638401</v>
      </c>
      <c r="F11" s="17"/>
      <c r="G11" s="17">
        <v>0.19427600726866001</v>
      </c>
      <c r="H11" s="17">
        <v>0.23160576252232201</v>
      </c>
      <c r="I11" s="17">
        <v>0.28875075824193802</v>
      </c>
      <c r="J11" s="17">
        <v>0.36612609482858199</v>
      </c>
      <c r="K11" s="17">
        <v>0.44173263514063799</v>
      </c>
      <c r="L11" s="17">
        <v>0.53687445488603303</v>
      </c>
      <c r="M11" s="17"/>
      <c r="N11" s="17">
        <v>0.23776553380590301</v>
      </c>
      <c r="O11" s="17">
        <v>0.31693022303658402</v>
      </c>
      <c r="P11" s="17">
        <v>0.46829254985885799</v>
      </c>
      <c r="Q11" s="17">
        <v>0.41200218325495402</v>
      </c>
      <c r="R11" s="17"/>
      <c r="S11" s="17">
        <v>0.24819413090499101</v>
      </c>
      <c r="T11" s="17">
        <v>0.36291433279805302</v>
      </c>
      <c r="U11" s="17">
        <v>0.37193766456331501</v>
      </c>
      <c r="V11" s="17">
        <v>0.421164560982979</v>
      </c>
      <c r="W11" s="17">
        <v>0.428052845633416</v>
      </c>
      <c r="X11" s="17">
        <v>0.29137961692568798</v>
      </c>
      <c r="Y11" s="17">
        <v>0.44136565757225199</v>
      </c>
      <c r="Z11" s="17">
        <v>0.45468550875117397</v>
      </c>
      <c r="AA11" s="17">
        <v>0.32293811025269398</v>
      </c>
      <c r="AB11" s="17">
        <v>0.33511432339885999</v>
      </c>
      <c r="AC11" s="17">
        <v>0.36012382509590601</v>
      </c>
      <c r="AD11" s="17">
        <v>0.31855985155462002</v>
      </c>
      <c r="AE11" s="17"/>
      <c r="AF11" s="17">
        <v>0.57833792105822301</v>
      </c>
      <c r="AG11" s="17">
        <v>0.22809505169389199</v>
      </c>
      <c r="AH11" s="17">
        <v>0.26797158454368403</v>
      </c>
      <c r="AI11" s="17"/>
      <c r="AJ11" s="17">
        <v>0.56207127786285505</v>
      </c>
      <c r="AK11" s="17">
        <v>0.17778405619010201</v>
      </c>
      <c r="AL11" s="17">
        <v>0.188196138378907</v>
      </c>
      <c r="AM11" s="17">
        <v>0.64020033727771497</v>
      </c>
      <c r="AN11" s="17">
        <v>0.30667668328037601</v>
      </c>
      <c r="AO11" s="17"/>
      <c r="AP11" s="17">
        <v>0.52151152674022405</v>
      </c>
      <c r="AQ11" s="17">
        <v>0.23628342672976399</v>
      </c>
      <c r="AR11" s="17">
        <v>0.17141439593551799</v>
      </c>
      <c r="AS11" s="17">
        <v>0.76241152758304098</v>
      </c>
      <c r="AT11" s="17">
        <v>8.7272299889358099E-2</v>
      </c>
      <c r="AU11" s="17"/>
      <c r="AV11" s="17">
        <v>0.193096934069346</v>
      </c>
      <c r="AW11" s="17">
        <v>0.50767810675863201</v>
      </c>
      <c r="AX11" s="17">
        <v>0.171189477035115</v>
      </c>
      <c r="AY11" s="17">
        <v>0.75681000205446103</v>
      </c>
      <c r="AZ11" s="17">
        <v>0.10981616416748401</v>
      </c>
      <c r="BA11" s="17">
        <v>0.23749425450016801</v>
      </c>
      <c r="BB11" s="17"/>
      <c r="BC11" s="17">
        <v>0.49394922918026102</v>
      </c>
      <c r="BD11" s="17">
        <v>0.35134385854987699</v>
      </c>
      <c r="BE11" s="17">
        <v>0.23614791081272199</v>
      </c>
      <c r="BF11" s="17">
        <v>0.21343025449023201</v>
      </c>
      <c r="BG11" s="17">
        <v>0.104520979826618</v>
      </c>
    </row>
    <row r="12" spans="2:59" x14ac:dyDescent="0.35">
      <c r="B12" s="18" t="s">
        <v>105</v>
      </c>
      <c r="C12" s="17">
        <v>0.32423334885015098</v>
      </c>
      <c r="D12" s="17">
        <v>0.33990456605486402</v>
      </c>
      <c r="E12" s="17">
        <v>0.30939470452249002</v>
      </c>
      <c r="F12" s="17"/>
      <c r="G12" s="17">
        <v>0.28672675282980298</v>
      </c>
      <c r="H12" s="17">
        <v>0.32607377215752997</v>
      </c>
      <c r="I12" s="17">
        <v>0.30592786505399999</v>
      </c>
      <c r="J12" s="17">
        <v>0.32492909029332601</v>
      </c>
      <c r="K12" s="17">
        <v>0.35605148712532603</v>
      </c>
      <c r="L12" s="17">
        <v>0.34072455992443701</v>
      </c>
      <c r="M12" s="17"/>
      <c r="N12" s="17">
        <v>0.35208801720141902</v>
      </c>
      <c r="O12" s="17">
        <v>0.34088276559444097</v>
      </c>
      <c r="P12" s="17">
        <v>0.28113047552998999</v>
      </c>
      <c r="Q12" s="17">
        <v>0.31542783821935599</v>
      </c>
      <c r="R12" s="17"/>
      <c r="S12" s="17">
        <v>0.310763322972122</v>
      </c>
      <c r="T12" s="17">
        <v>0.30704890750591002</v>
      </c>
      <c r="U12" s="17">
        <v>0.24331950865496299</v>
      </c>
      <c r="V12" s="17">
        <v>0.32649519373369901</v>
      </c>
      <c r="W12" s="17">
        <v>0.26882820304907801</v>
      </c>
      <c r="X12" s="17">
        <v>0.39839906714513101</v>
      </c>
      <c r="Y12" s="17">
        <v>0.31491472581336999</v>
      </c>
      <c r="Z12" s="17">
        <v>0.34410960495078502</v>
      </c>
      <c r="AA12" s="17">
        <v>0.36223831077143898</v>
      </c>
      <c r="AB12" s="17">
        <v>0.35539308544451798</v>
      </c>
      <c r="AC12" s="17">
        <v>0.31531741035370098</v>
      </c>
      <c r="AD12" s="17">
        <v>0.35856209242702503</v>
      </c>
      <c r="AE12" s="17"/>
      <c r="AF12" s="17">
        <v>0.305136923029381</v>
      </c>
      <c r="AG12" s="17">
        <v>0.33822480226628199</v>
      </c>
      <c r="AH12" s="17">
        <v>0.33439244123426198</v>
      </c>
      <c r="AI12" s="17"/>
      <c r="AJ12" s="17">
        <v>0.36849386834150999</v>
      </c>
      <c r="AK12" s="17">
        <v>0.31188174916141198</v>
      </c>
      <c r="AL12" s="17">
        <v>0.36738192355527399</v>
      </c>
      <c r="AM12" s="17">
        <v>0.12568438928324899</v>
      </c>
      <c r="AN12" s="17">
        <v>0.30561991716924097</v>
      </c>
      <c r="AO12" s="17"/>
      <c r="AP12" s="17">
        <v>0.37181238033536201</v>
      </c>
      <c r="AQ12" s="17">
        <v>0.33802462045396903</v>
      </c>
      <c r="AR12" s="17">
        <v>0.41800923337684498</v>
      </c>
      <c r="AS12" s="17">
        <v>0.24238086995700101</v>
      </c>
      <c r="AT12" s="17">
        <v>0.26722887516267901</v>
      </c>
      <c r="AU12" s="17"/>
      <c r="AV12" s="17">
        <v>0.33111509140865403</v>
      </c>
      <c r="AW12" s="17">
        <v>0.36881417932330601</v>
      </c>
      <c r="AX12" s="17">
        <v>0.369913514204813</v>
      </c>
      <c r="AY12" s="17">
        <v>0.24862041636193799</v>
      </c>
      <c r="AZ12" s="17">
        <v>0.24909433671521999</v>
      </c>
      <c r="BA12" s="17">
        <v>0.39318140397872903</v>
      </c>
      <c r="BB12" s="17"/>
      <c r="BC12" s="17">
        <v>0.294590486808324</v>
      </c>
      <c r="BD12" s="17">
        <v>0.30670670814831702</v>
      </c>
      <c r="BE12" s="17">
        <v>0.36804440501792202</v>
      </c>
      <c r="BF12" s="17">
        <v>0.34306753122672801</v>
      </c>
      <c r="BG12" s="17">
        <v>0.30378649091485099</v>
      </c>
    </row>
    <row r="13" spans="2:59" x14ac:dyDescent="0.35">
      <c r="B13" s="18" t="s">
        <v>106</v>
      </c>
      <c r="C13" s="17">
        <v>0.19266681757918699</v>
      </c>
      <c r="D13" s="17">
        <v>0.196095895774551</v>
      </c>
      <c r="E13" s="17">
        <v>0.18678621155287001</v>
      </c>
      <c r="F13" s="17"/>
      <c r="G13" s="17">
        <v>0.23241883333734101</v>
      </c>
      <c r="H13" s="17">
        <v>0.19525631942348501</v>
      </c>
      <c r="I13" s="17">
        <v>0.19284652494379101</v>
      </c>
      <c r="J13" s="17">
        <v>0.184758188344533</v>
      </c>
      <c r="K13" s="17">
        <v>0.201795375114664</v>
      </c>
      <c r="L13" s="17">
        <v>0.16410436394283401</v>
      </c>
      <c r="M13" s="17"/>
      <c r="N13" s="17">
        <v>0.22945927102779201</v>
      </c>
      <c r="O13" s="17">
        <v>0.19513422046641299</v>
      </c>
      <c r="P13" s="17">
        <v>0.156331387868898</v>
      </c>
      <c r="Q13" s="17">
        <v>0.18078006861370799</v>
      </c>
      <c r="R13" s="17"/>
      <c r="S13" s="17">
        <v>0.17780872616368501</v>
      </c>
      <c r="T13" s="17">
        <v>0.193772996671426</v>
      </c>
      <c r="U13" s="17">
        <v>0.247619851176716</v>
      </c>
      <c r="V13" s="17">
        <v>0.190076938664962</v>
      </c>
      <c r="W13" s="17">
        <v>0.154242142455595</v>
      </c>
      <c r="X13" s="17">
        <v>0.16098411663975001</v>
      </c>
      <c r="Y13" s="17">
        <v>0.184149924891369</v>
      </c>
      <c r="Z13" s="17">
        <v>0.15451084892091299</v>
      </c>
      <c r="AA13" s="17">
        <v>0.180107233775056</v>
      </c>
      <c r="AB13" s="17">
        <v>0.23394385747233601</v>
      </c>
      <c r="AC13" s="17">
        <v>0.243490164444848</v>
      </c>
      <c r="AD13" s="17">
        <v>0.21383699281419299</v>
      </c>
      <c r="AE13" s="17"/>
      <c r="AF13" s="17">
        <v>0.13246821563001701</v>
      </c>
      <c r="AG13" s="17">
        <v>0.25312195766812101</v>
      </c>
      <c r="AH13" s="17">
        <v>0.122756116713703</v>
      </c>
      <c r="AI13" s="17"/>
      <c r="AJ13" s="17">
        <v>0.13686244118167401</v>
      </c>
      <c r="AK13" s="17">
        <v>0.21726173051936701</v>
      </c>
      <c r="AL13" s="17">
        <v>0.25327239870495999</v>
      </c>
      <c r="AM13" s="17">
        <v>2.7955337367193901E-2</v>
      </c>
      <c r="AN13" s="17">
        <v>0.147189764800912</v>
      </c>
      <c r="AO13" s="17"/>
      <c r="AP13" s="17">
        <v>0.124037664741767</v>
      </c>
      <c r="AQ13" s="17">
        <v>0.216808879522013</v>
      </c>
      <c r="AR13" s="17">
        <v>0.27053767612423102</v>
      </c>
      <c r="AS13" s="17">
        <v>5.3565916257825703E-2</v>
      </c>
      <c r="AT13" s="17">
        <v>0.49008732230666102</v>
      </c>
      <c r="AU13" s="17"/>
      <c r="AV13" s="17">
        <v>0.21866383253421401</v>
      </c>
      <c r="AW13" s="17">
        <v>0.13968161381190899</v>
      </c>
      <c r="AX13" s="17">
        <v>0.263505213254907</v>
      </c>
      <c r="AY13" s="17">
        <v>7.9824323971713004E-2</v>
      </c>
      <c r="AZ13" s="17">
        <v>0.43125953416172702</v>
      </c>
      <c r="BA13" s="17">
        <v>0.16394715072409799</v>
      </c>
      <c r="BB13" s="17"/>
      <c r="BC13" s="17">
        <v>0.158845824620161</v>
      </c>
      <c r="BD13" s="17">
        <v>0.220917207245557</v>
      </c>
      <c r="BE13" s="17">
        <v>0.19614362888609799</v>
      </c>
      <c r="BF13" s="17">
        <v>0.23399528310845499</v>
      </c>
      <c r="BG13" s="17">
        <v>0.23857595997044401</v>
      </c>
    </row>
    <row r="14" spans="2:59" x14ac:dyDescent="0.35">
      <c r="B14" s="18" t="s">
        <v>107</v>
      </c>
      <c r="C14" s="17">
        <v>0.16655011385652699</v>
      </c>
      <c r="D14" s="17">
        <v>0.16219668633258599</v>
      </c>
      <c r="E14" s="17">
        <v>0.169146152456112</v>
      </c>
      <c r="F14" s="17"/>
      <c r="G14" s="17">
        <v>0.1920627876429</v>
      </c>
      <c r="H14" s="17">
        <v>0.17926177221331099</v>
      </c>
      <c r="I14" s="17">
        <v>0.17087017459397599</v>
      </c>
      <c r="J14" s="17">
        <v>0.14659890516905599</v>
      </c>
      <c r="K14" s="17">
        <v>0.173290783828629</v>
      </c>
      <c r="L14" s="17">
        <v>0.14730290339685501</v>
      </c>
      <c r="M14" s="17"/>
      <c r="N14" s="17">
        <v>0.16600925335410799</v>
      </c>
      <c r="O14" s="17">
        <v>0.15336268808801601</v>
      </c>
      <c r="P14" s="17">
        <v>0.19299091896764201</v>
      </c>
      <c r="Q14" s="17">
        <v>0.15794153398373501</v>
      </c>
      <c r="R14" s="17"/>
      <c r="S14" s="17">
        <v>0.22974221424303001</v>
      </c>
      <c r="T14" s="17">
        <v>0.168290098099803</v>
      </c>
      <c r="U14" s="17">
        <v>0.16331489928961901</v>
      </c>
      <c r="V14" s="17">
        <v>0.16219643561045799</v>
      </c>
      <c r="W14" s="17">
        <v>0.18766925550515701</v>
      </c>
      <c r="X14" s="17">
        <v>0.18727942417034801</v>
      </c>
      <c r="Y14" s="17">
        <v>0.19995569839900701</v>
      </c>
      <c r="Z14" s="17">
        <v>0.23783606868217699</v>
      </c>
      <c r="AA14" s="17">
        <v>0.132427331548572</v>
      </c>
      <c r="AB14" s="17">
        <v>9.1875988998514097E-2</v>
      </c>
      <c r="AC14" s="17">
        <v>0.110450292024682</v>
      </c>
      <c r="AD14" s="17">
        <v>3.2312160424664699E-2</v>
      </c>
      <c r="AE14" s="17"/>
      <c r="AF14" s="17">
        <v>0.20068510345063501</v>
      </c>
      <c r="AG14" s="17">
        <v>0.12003180085086</v>
      </c>
      <c r="AH14" s="17">
        <v>0.224473224096915</v>
      </c>
      <c r="AI14" s="17"/>
      <c r="AJ14" s="17">
        <v>0.17949096892670199</v>
      </c>
      <c r="AK14" s="17">
        <v>0.13029264751800201</v>
      </c>
      <c r="AL14" s="17">
        <v>8.3702968009959106E-2</v>
      </c>
      <c r="AM14" s="17">
        <v>0.37565707714468999</v>
      </c>
      <c r="AN14" s="17">
        <v>0.25454948079878298</v>
      </c>
      <c r="AO14" s="17"/>
      <c r="AP14" s="17">
        <v>0.178605822398577</v>
      </c>
      <c r="AQ14" s="17">
        <v>0.143514685644445</v>
      </c>
      <c r="AR14" s="17">
        <v>0.10125059906737099</v>
      </c>
      <c r="AS14" s="17">
        <v>0.25821376954533798</v>
      </c>
      <c r="AT14" s="17">
        <v>0.12191602452097</v>
      </c>
      <c r="AU14" s="17"/>
      <c r="AV14" s="17">
        <v>0.14634446534332299</v>
      </c>
      <c r="AW14" s="17">
        <v>0.16230626481782201</v>
      </c>
      <c r="AX14" s="17">
        <v>8.4909632910108598E-2</v>
      </c>
      <c r="AY14" s="17">
        <v>0.25012262841586902</v>
      </c>
      <c r="AZ14" s="17">
        <v>0.14142632696855201</v>
      </c>
      <c r="BA14" s="17">
        <v>0.186969307627224</v>
      </c>
      <c r="BB14" s="17"/>
      <c r="BC14" s="17">
        <v>0.175484814550595</v>
      </c>
      <c r="BD14" s="17">
        <v>0.173053226670486</v>
      </c>
      <c r="BE14" s="17">
        <v>0.15410671709165599</v>
      </c>
      <c r="BF14" s="17">
        <v>0.17216944652062799</v>
      </c>
      <c r="BG14" s="17">
        <v>0.14198920186106401</v>
      </c>
    </row>
    <row r="15" spans="2:59" x14ac:dyDescent="0.35">
      <c r="B15" s="18" t="s">
        <v>108</v>
      </c>
      <c r="C15" s="17">
        <v>0.146862131752444</v>
      </c>
      <c r="D15" s="17">
        <v>0.15423686014136201</v>
      </c>
      <c r="E15" s="17">
        <v>0.13951891987241399</v>
      </c>
      <c r="F15" s="17"/>
      <c r="G15" s="17">
        <v>0.21333145837245401</v>
      </c>
      <c r="H15" s="17">
        <v>0.18303403350313499</v>
      </c>
      <c r="I15" s="17">
        <v>0.15084269578375301</v>
      </c>
      <c r="J15" s="17">
        <v>0.17461340006087001</v>
      </c>
      <c r="K15" s="17">
        <v>7.8840816555581505E-2</v>
      </c>
      <c r="L15" s="17">
        <v>9.3169028677774102E-2</v>
      </c>
      <c r="M15" s="17"/>
      <c r="N15" s="17">
        <v>0.147041938933405</v>
      </c>
      <c r="O15" s="17">
        <v>0.18147407938424101</v>
      </c>
      <c r="P15" s="17">
        <v>0.13084158241425001</v>
      </c>
      <c r="Q15" s="17">
        <v>0.125049886893047</v>
      </c>
      <c r="R15" s="17"/>
      <c r="S15" s="17">
        <v>0.24850416423883201</v>
      </c>
      <c r="T15" s="17">
        <v>0.142494781756306</v>
      </c>
      <c r="U15" s="17">
        <v>0.128133368350691</v>
      </c>
      <c r="V15" s="17">
        <v>0.11715704324548699</v>
      </c>
      <c r="W15" s="17">
        <v>0.14728794524956601</v>
      </c>
      <c r="X15" s="17">
        <v>0.188319869549288</v>
      </c>
      <c r="Y15" s="17">
        <v>7.7746059388518293E-2</v>
      </c>
      <c r="Z15" s="17">
        <v>7.6554183720995206E-2</v>
      </c>
      <c r="AA15" s="17">
        <v>0.12225517337772</v>
      </c>
      <c r="AB15" s="17">
        <v>0.12571623276965599</v>
      </c>
      <c r="AC15" s="17">
        <v>0.12768278113765699</v>
      </c>
      <c r="AD15" s="17">
        <v>0.16760672478885499</v>
      </c>
      <c r="AE15" s="17"/>
      <c r="AF15" s="17">
        <v>9.4380046035015999E-2</v>
      </c>
      <c r="AG15" s="17">
        <v>0.171223477684532</v>
      </c>
      <c r="AH15" s="17">
        <v>0.14249689446135899</v>
      </c>
      <c r="AI15" s="17"/>
      <c r="AJ15" s="17">
        <v>9.1105053633029703E-2</v>
      </c>
      <c r="AK15" s="17">
        <v>0.19285457107517501</v>
      </c>
      <c r="AL15" s="17">
        <v>0.187308311855202</v>
      </c>
      <c r="AM15" s="17">
        <v>8.8312117122300401E-2</v>
      </c>
      <c r="AN15" s="17">
        <v>0.14623353380297499</v>
      </c>
      <c r="AO15" s="17"/>
      <c r="AP15" s="17">
        <v>7.68164429989147E-2</v>
      </c>
      <c r="AQ15" s="17">
        <v>0.174121088492911</v>
      </c>
      <c r="AR15" s="17">
        <v>0.16728778749966</v>
      </c>
      <c r="AS15" s="17">
        <v>9.97524301400389E-2</v>
      </c>
      <c r="AT15" s="17">
        <v>0.148520947089537</v>
      </c>
      <c r="AU15" s="17"/>
      <c r="AV15" s="17">
        <v>0.18867590133850901</v>
      </c>
      <c r="AW15" s="17">
        <v>8.9118570036346503E-2</v>
      </c>
      <c r="AX15" s="17">
        <v>0.151901822708778</v>
      </c>
      <c r="AY15" s="17">
        <v>0.104730032940585</v>
      </c>
      <c r="AZ15" s="17">
        <v>0.214112313235962</v>
      </c>
      <c r="BA15" s="17">
        <v>0.112445318372043</v>
      </c>
      <c r="BB15" s="17"/>
      <c r="BC15" s="17">
        <v>0.11460293913775101</v>
      </c>
      <c r="BD15" s="17">
        <v>0.14381345508089599</v>
      </c>
      <c r="BE15" s="17">
        <v>0.18435902682227001</v>
      </c>
      <c r="BF15" s="17">
        <v>0.198696163043725</v>
      </c>
      <c r="BG15" s="17">
        <v>0.22981898350010899</v>
      </c>
    </row>
    <row r="16" spans="2:59" x14ac:dyDescent="0.35">
      <c r="B16" s="18" t="s">
        <v>109</v>
      </c>
      <c r="C16" s="17">
        <v>0.143210679993937</v>
      </c>
      <c r="D16" s="17">
        <v>0.16162109539084599</v>
      </c>
      <c r="E16" s="17">
        <v>0.12638199671205499</v>
      </c>
      <c r="F16" s="17"/>
      <c r="G16" s="17">
        <v>0.195081516745087</v>
      </c>
      <c r="H16" s="17">
        <v>0.18162992557632601</v>
      </c>
      <c r="I16" s="17">
        <v>0.14761817594604701</v>
      </c>
      <c r="J16" s="17">
        <v>0.12566568953332699</v>
      </c>
      <c r="K16" s="17">
        <v>0.104451618409348</v>
      </c>
      <c r="L16" s="17">
        <v>0.114099670966106</v>
      </c>
      <c r="M16" s="17"/>
      <c r="N16" s="17">
        <v>0.18532794655527501</v>
      </c>
      <c r="O16" s="17">
        <v>0.130331820108539</v>
      </c>
      <c r="P16" s="17">
        <v>0.15625083367551101</v>
      </c>
      <c r="Q16" s="17">
        <v>9.8056699867804603E-2</v>
      </c>
      <c r="R16" s="17"/>
      <c r="S16" s="17">
        <v>0.175000199550363</v>
      </c>
      <c r="T16" s="17">
        <v>0.15861390704532</v>
      </c>
      <c r="U16" s="17">
        <v>0.13565982358311901</v>
      </c>
      <c r="V16" s="17">
        <v>8.0358425531757302E-2</v>
      </c>
      <c r="W16" s="17">
        <v>0.164039993167542</v>
      </c>
      <c r="X16" s="17">
        <v>0.14216082909540401</v>
      </c>
      <c r="Y16" s="17">
        <v>0.120870193480433</v>
      </c>
      <c r="Z16" s="17">
        <v>0.17069896249390201</v>
      </c>
      <c r="AA16" s="17">
        <v>0.16467196015286001</v>
      </c>
      <c r="AB16" s="17">
        <v>0.12604418314261601</v>
      </c>
      <c r="AC16" s="17">
        <v>0.135052907136815</v>
      </c>
      <c r="AD16" s="17">
        <v>0.100596665781404</v>
      </c>
      <c r="AE16" s="17"/>
      <c r="AF16" s="17">
        <v>0.14884935640410701</v>
      </c>
      <c r="AG16" s="17">
        <v>0.115817798490504</v>
      </c>
      <c r="AH16" s="17">
        <v>0.18194310150332199</v>
      </c>
      <c r="AI16" s="17"/>
      <c r="AJ16" s="17">
        <v>0.16491728253133001</v>
      </c>
      <c r="AK16" s="17">
        <v>0.140540858363701</v>
      </c>
      <c r="AL16" s="17">
        <v>7.6174749818117005E-2</v>
      </c>
      <c r="AM16" s="17">
        <v>0.16397325194815801</v>
      </c>
      <c r="AN16" s="17">
        <v>0.14774532874874099</v>
      </c>
      <c r="AO16" s="17"/>
      <c r="AP16" s="17">
        <v>0.204033397992534</v>
      </c>
      <c r="AQ16" s="17">
        <v>0.12617150977415201</v>
      </c>
      <c r="AR16" s="17">
        <v>9.4491243442171094E-2</v>
      </c>
      <c r="AS16" s="17">
        <v>0.13647369540323601</v>
      </c>
      <c r="AT16" s="17">
        <v>0.105720175338425</v>
      </c>
      <c r="AU16" s="17"/>
      <c r="AV16" s="17">
        <v>0.12847839942615299</v>
      </c>
      <c r="AW16" s="17">
        <v>0.21759014864019099</v>
      </c>
      <c r="AX16" s="17">
        <v>6.1162691999206202E-2</v>
      </c>
      <c r="AY16" s="17">
        <v>0.148340774498228</v>
      </c>
      <c r="AZ16" s="17">
        <v>0.11072541482540101</v>
      </c>
      <c r="BA16" s="17">
        <v>0.16373848535860799</v>
      </c>
      <c r="BB16" s="17"/>
      <c r="BC16" s="17">
        <v>9.7114520834395396E-2</v>
      </c>
      <c r="BD16" s="17">
        <v>0.127325589023429</v>
      </c>
      <c r="BE16" s="17">
        <v>0.16948379266254401</v>
      </c>
      <c r="BF16" s="17">
        <v>0.17777969058488499</v>
      </c>
      <c r="BG16" s="17">
        <v>0.25734536697013499</v>
      </c>
    </row>
    <row r="17" spans="2:59" x14ac:dyDescent="0.35">
      <c r="B17" s="18" t="s">
        <v>110</v>
      </c>
      <c r="C17" s="17">
        <v>9.1700284626065706E-2</v>
      </c>
      <c r="D17" s="17">
        <v>0.102886794961821</v>
      </c>
      <c r="E17" s="17">
        <v>8.1511800228915299E-2</v>
      </c>
      <c r="F17" s="17"/>
      <c r="G17" s="17">
        <v>9.5264859410691502E-2</v>
      </c>
      <c r="H17" s="17">
        <v>7.8768677330162698E-2</v>
      </c>
      <c r="I17" s="17">
        <v>0.114699161814677</v>
      </c>
      <c r="J17" s="17">
        <v>0.120069081276451</v>
      </c>
      <c r="K17" s="17">
        <v>7.7792513506913699E-2</v>
      </c>
      <c r="L17" s="17">
        <v>6.7501783458817896E-2</v>
      </c>
      <c r="M17" s="17"/>
      <c r="N17" s="17">
        <v>9.3774832102433994E-2</v>
      </c>
      <c r="O17" s="17">
        <v>0.122062849697781</v>
      </c>
      <c r="P17" s="17">
        <v>7.2805272556659695E-2</v>
      </c>
      <c r="Q17" s="17">
        <v>7.4680939406592706E-2</v>
      </c>
      <c r="R17" s="17"/>
      <c r="S17" s="17">
        <v>0.10391604565346101</v>
      </c>
      <c r="T17" s="17">
        <v>7.2786074817047006E-2</v>
      </c>
      <c r="U17" s="17">
        <v>8.4189650165722094E-2</v>
      </c>
      <c r="V17" s="17">
        <v>0.13995988061717299</v>
      </c>
      <c r="W17" s="17">
        <v>6.1112712800363699E-2</v>
      </c>
      <c r="X17" s="17">
        <v>5.9256259494189299E-2</v>
      </c>
      <c r="Y17" s="17">
        <v>6.9053254427465696E-2</v>
      </c>
      <c r="Z17" s="17">
        <v>5.5214697124640999E-2</v>
      </c>
      <c r="AA17" s="17">
        <v>8.0972635335822399E-2</v>
      </c>
      <c r="AB17" s="17">
        <v>0.12778697225131899</v>
      </c>
      <c r="AC17" s="17">
        <v>9.5585438969299497E-2</v>
      </c>
      <c r="AD17" s="17">
        <v>0.19430033606531999</v>
      </c>
      <c r="AE17" s="17"/>
      <c r="AF17" s="17">
        <v>2.48753685999351E-2</v>
      </c>
      <c r="AG17" s="17">
        <v>0.15364673484102301</v>
      </c>
      <c r="AH17" s="17">
        <v>7.6117919256759897E-2</v>
      </c>
      <c r="AI17" s="17"/>
      <c r="AJ17" s="17">
        <v>3.5767558200164397E-2</v>
      </c>
      <c r="AK17" s="17">
        <v>0.13175690275560001</v>
      </c>
      <c r="AL17" s="17">
        <v>0.169718997668828</v>
      </c>
      <c r="AM17" s="17">
        <v>6.5456825641973596E-2</v>
      </c>
      <c r="AN17" s="17">
        <v>7.8450986285568902E-2</v>
      </c>
      <c r="AO17" s="17"/>
      <c r="AP17" s="17">
        <v>4.0055108436214799E-2</v>
      </c>
      <c r="AQ17" s="17">
        <v>0.11582608657825599</v>
      </c>
      <c r="AR17" s="17">
        <v>0.164835958750601</v>
      </c>
      <c r="AS17" s="17">
        <v>2.6540072391752201E-2</v>
      </c>
      <c r="AT17" s="17">
        <v>7.8806760873039505E-2</v>
      </c>
      <c r="AU17" s="17"/>
      <c r="AV17" s="17">
        <v>0.116636762450977</v>
      </c>
      <c r="AW17" s="17">
        <v>4.6174154103724899E-2</v>
      </c>
      <c r="AX17" s="17">
        <v>0.170303951178464</v>
      </c>
      <c r="AY17" s="17">
        <v>3.2171638691377E-2</v>
      </c>
      <c r="AZ17" s="17">
        <v>0.113404775439171</v>
      </c>
      <c r="BA17" s="17">
        <v>6.6411619936688801E-2</v>
      </c>
      <c r="BB17" s="17"/>
      <c r="BC17" s="17">
        <v>6.4126271447955699E-2</v>
      </c>
      <c r="BD17" s="17">
        <v>9.5876471146868605E-2</v>
      </c>
      <c r="BE17" s="17">
        <v>0.116413327509891</v>
      </c>
      <c r="BF17" s="17">
        <v>9.1620515362805702E-2</v>
      </c>
      <c r="BG17" s="17">
        <v>3.29452813012623E-2</v>
      </c>
    </row>
    <row r="18" spans="2:59" ht="29" x14ac:dyDescent="0.35">
      <c r="B18" s="18" t="s">
        <v>111</v>
      </c>
      <c r="C18" s="17">
        <v>8.2368661004007804E-2</v>
      </c>
      <c r="D18" s="17">
        <v>8.1045396224008304E-2</v>
      </c>
      <c r="E18" s="17">
        <v>8.4309117659629895E-2</v>
      </c>
      <c r="F18" s="17"/>
      <c r="G18" s="17">
        <v>3.37092316399661E-2</v>
      </c>
      <c r="H18" s="17">
        <v>5.2797397264788999E-2</v>
      </c>
      <c r="I18" s="17">
        <v>7.1917495021904199E-2</v>
      </c>
      <c r="J18" s="17">
        <v>8.4892760102677003E-2</v>
      </c>
      <c r="K18" s="17">
        <v>0.105532564817337</v>
      </c>
      <c r="L18" s="17">
        <v>0.129723289464832</v>
      </c>
      <c r="M18" s="17"/>
      <c r="N18" s="17">
        <v>8.3860669991065895E-2</v>
      </c>
      <c r="O18" s="17">
        <v>7.6422020331425103E-2</v>
      </c>
      <c r="P18" s="17">
        <v>0.101354222052822</v>
      </c>
      <c r="Q18" s="17">
        <v>7.0424674678368701E-2</v>
      </c>
      <c r="R18" s="17"/>
      <c r="S18" s="17">
        <v>4.0788534966420299E-2</v>
      </c>
      <c r="T18" s="17">
        <v>0.13036690358097699</v>
      </c>
      <c r="U18" s="17">
        <v>8.6873093097924403E-2</v>
      </c>
      <c r="V18" s="17">
        <v>9.1026226689688503E-2</v>
      </c>
      <c r="W18" s="17">
        <v>7.5888895425373096E-2</v>
      </c>
      <c r="X18" s="17">
        <v>5.5042355008075403E-2</v>
      </c>
      <c r="Y18" s="17">
        <v>0.10051494208595201</v>
      </c>
      <c r="Z18" s="17">
        <v>7.1772358362701294E-2</v>
      </c>
      <c r="AA18" s="17">
        <v>5.6372162518175797E-2</v>
      </c>
      <c r="AB18" s="17">
        <v>0.11182364722810099</v>
      </c>
      <c r="AC18" s="17">
        <v>8.1018177447788803E-2</v>
      </c>
      <c r="AD18" s="17">
        <v>0.103177191477017</v>
      </c>
      <c r="AE18" s="17"/>
      <c r="AF18" s="17">
        <v>0.11773104339003899</v>
      </c>
      <c r="AG18" s="17">
        <v>6.8215704201770297E-2</v>
      </c>
      <c r="AH18" s="17">
        <v>6.4535937917239397E-2</v>
      </c>
      <c r="AI18" s="17"/>
      <c r="AJ18" s="17">
        <v>0.13904166248088701</v>
      </c>
      <c r="AK18" s="17">
        <v>3.7793510774225797E-2</v>
      </c>
      <c r="AL18" s="17">
        <v>8.7108040236620707E-2</v>
      </c>
      <c r="AM18" s="17">
        <v>9.0428447586426694E-2</v>
      </c>
      <c r="AN18" s="17">
        <v>7.0451922231141995E-2</v>
      </c>
      <c r="AO18" s="17"/>
      <c r="AP18" s="17">
        <v>0.147964967081608</v>
      </c>
      <c r="AQ18" s="17">
        <v>5.44023371998303E-2</v>
      </c>
      <c r="AR18" s="17">
        <v>6.49484208520969E-2</v>
      </c>
      <c r="AS18" s="17">
        <v>0.109932633297777</v>
      </c>
      <c r="AT18" s="17">
        <v>2.7417160584791399E-2</v>
      </c>
      <c r="AU18" s="17"/>
      <c r="AV18" s="17">
        <v>4.81604505177941E-2</v>
      </c>
      <c r="AW18" s="17">
        <v>0.149530136218985</v>
      </c>
      <c r="AX18" s="17">
        <v>6.8872740335906693E-2</v>
      </c>
      <c r="AY18" s="17">
        <v>0.112726221532152</v>
      </c>
      <c r="AZ18" s="17">
        <v>3.0443016869893699E-2</v>
      </c>
      <c r="BA18" s="17">
        <v>6.7970476104311298E-2</v>
      </c>
      <c r="BB18" s="17"/>
      <c r="BC18" s="17">
        <v>7.9474422596453098E-2</v>
      </c>
      <c r="BD18" s="17">
        <v>8.4313338308697805E-2</v>
      </c>
      <c r="BE18" s="17">
        <v>7.2705628336547798E-2</v>
      </c>
      <c r="BF18" s="17">
        <v>7.5069302528188206E-2</v>
      </c>
      <c r="BG18" s="17">
        <v>1.9282429049363E-2</v>
      </c>
    </row>
    <row r="19" spans="2:59" ht="43.5" x14ac:dyDescent="0.35">
      <c r="B19" s="18" t="s">
        <v>112</v>
      </c>
      <c r="C19" s="17">
        <v>8.1543915933285999E-2</v>
      </c>
      <c r="D19" s="17">
        <v>8.0684302679098305E-2</v>
      </c>
      <c r="E19" s="17">
        <v>8.1899733443056705E-2</v>
      </c>
      <c r="F19" s="17"/>
      <c r="G19" s="17">
        <v>3.6526320207253597E-2</v>
      </c>
      <c r="H19" s="17">
        <v>9.3538349843941604E-2</v>
      </c>
      <c r="I19" s="17">
        <v>6.3573982147469496E-2</v>
      </c>
      <c r="J19" s="17">
        <v>8.6336977795467507E-2</v>
      </c>
      <c r="K19" s="17">
        <v>0.102484728133309</v>
      </c>
      <c r="L19" s="17">
        <v>9.8559504688714494E-2</v>
      </c>
      <c r="M19" s="17"/>
      <c r="N19" s="17">
        <v>9.0447190800255303E-2</v>
      </c>
      <c r="O19" s="17">
        <v>7.94653826791E-2</v>
      </c>
      <c r="P19" s="17">
        <v>6.8638477178690496E-2</v>
      </c>
      <c r="Q19" s="17">
        <v>8.5613987025744298E-2</v>
      </c>
      <c r="R19" s="17"/>
      <c r="S19" s="17">
        <v>4.8798288426245798E-2</v>
      </c>
      <c r="T19" s="17">
        <v>9.2652541252349493E-2</v>
      </c>
      <c r="U19" s="17">
        <v>0.13354358382591699</v>
      </c>
      <c r="V19" s="17">
        <v>9.1574827972223605E-2</v>
      </c>
      <c r="W19" s="17">
        <v>8.4878983811340097E-2</v>
      </c>
      <c r="X19" s="17">
        <v>3.3692301329216197E-2</v>
      </c>
      <c r="Y19" s="17">
        <v>6.2943477859034994E-2</v>
      </c>
      <c r="Z19" s="17">
        <v>3.5913742415953402E-2</v>
      </c>
      <c r="AA19" s="17">
        <v>9.5361731074979694E-2</v>
      </c>
      <c r="AB19" s="17">
        <v>0.111108522155471</v>
      </c>
      <c r="AC19" s="17">
        <v>7.7300788012564001E-2</v>
      </c>
      <c r="AD19" s="17">
        <v>0.131692650283284</v>
      </c>
      <c r="AE19" s="17"/>
      <c r="AF19" s="17">
        <v>7.3274827407686594E-2</v>
      </c>
      <c r="AG19" s="17">
        <v>0.10226809299358899</v>
      </c>
      <c r="AH19" s="17">
        <v>7.0586046489601206E-2</v>
      </c>
      <c r="AI19" s="17"/>
      <c r="AJ19" s="17">
        <v>7.1900483922243005E-2</v>
      </c>
      <c r="AK19" s="17">
        <v>9.5332662369459906E-2</v>
      </c>
      <c r="AL19" s="17">
        <v>7.60103238695925E-2</v>
      </c>
      <c r="AM19" s="17">
        <v>4.6796641106278299E-2</v>
      </c>
      <c r="AN19" s="17">
        <v>8.6730944931129803E-2</v>
      </c>
      <c r="AO19" s="17"/>
      <c r="AP19" s="17">
        <v>9.4272003884042499E-2</v>
      </c>
      <c r="AQ19" s="17">
        <v>9.1289438824719696E-2</v>
      </c>
      <c r="AR19" s="17">
        <v>9.4261826565525605E-2</v>
      </c>
      <c r="AS19" s="17">
        <v>2.6778570633597398E-2</v>
      </c>
      <c r="AT19" s="17">
        <v>6.3296246864467096E-2</v>
      </c>
      <c r="AU19" s="17"/>
      <c r="AV19" s="17">
        <v>8.6126331611569296E-2</v>
      </c>
      <c r="AW19" s="17">
        <v>8.9579036861040198E-2</v>
      </c>
      <c r="AX19" s="17">
        <v>0.11845886724928199</v>
      </c>
      <c r="AY19" s="17">
        <v>2.6848354890045299E-2</v>
      </c>
      <c r="AZ19" s="17">
        <v>5.0253792387491301E-2</v>
      </c>
      <c r="BA19" s="17">
        <v>0.122772135758837</v>
      </c>
      <c r="BB19" s="17"/>
      <c r="BC19" s="17">
        <v>6.5389552427614697E-2</v>
      </c>
      <c r="BD19" s="17">
        <v>6.7332719272208005E-2</v>
      </c>
      <c r="BE19" s="17">
        <v>9.7155377694358405E-2</v>
      </c>
      <c r="BF19" s="17">
        <v>0.118789224405229</v>
      </c>
      <c r="BG19" s="17">
        <v>6.7734632996726094E-2</v>
      </c>
    </row>
    <row r="20" spans="2:59" x14ac:dyDescent="0.35">
      <c r="B20" s="18" t="s">
        <v>113</v>
      </c>
      <c r="C20" s="17">
        <v>4.4358615578821897E-2</v>
      </c>
      <c r="D20" s="17">
        <v>5.0726878001858502E-2</v>
      </c>
      <c r="E20" s="17">
        <v>3.8496635130967502E-2</v>
      </c>
      <c r="F20" s="17"/>
      <c r="G20" s="17">
        <v>2.9992852717421001E-2</v>
      </c>
      <c r="H20" s="17">
        <v>4.13385906394272E-2</v>
      </c>
      <c r="I20" s="17">
        <v>4.0645354188218602E-2</v>
      </c>
      <c r="J20" s="17">
        <v>4.7375571712923698E-2</v>
      </c>
      <c r="K20" s="17">
        <v>4.5168571744087997E-2</v>
      </c>
      <c r="L20" s="17">
        <v>5.6439482968990699E-2</v>
      </c>
      <c r="M20" s="17"/>
      <c r="N20" s="17">
        <v>6.02810206543321E-2</v>
      </c>
      <c r="O20" s="17">
        <v>2.5731939523577801E-2</v>
      </c>
      <c r="P20" s="17">
        <v>4.2548684691839797E-2</v>
      </c>
      <c r="Q20" s="17">
        <v>4.8247593896100401E-2</v>
      </c>
      <c r="R20" s="17"/>
      <c r="S20" s="17">
        <v>5.05962789390004E-2</v>
      </c>
      <c r="T20" s="17">
        <v>4.5163006302270103E-2</v>
      </c>
      <c r="U20" s="17">
        <v>2.6066996013870702E-2</v>
      </c>
      <c r="V20" s="17">
        <v>6.8735607703036702E-2</v>
      </c>
      <c r="W20" s="17">
        <v>4.83314414427818E-2</v>
      </c>
      <c r="X20" s="17">
        <v>2.7527690916353799E-2</v>
      </c>
      <c r="Y20" s="17">
        <v>3.5736035809662302E-2</v>
      </c>
      <c r="Z20" s="17">
        <v>4.4035054267583702E-2</v>
      </c>
      <c r="AA20" s="17">
        <v>4.5672273977934497E-2</v>
      </c>
      <c r="AB20" s="17">
        <v>3.4620511706420699E-2</v>
      </c>
      <c r="AC20" s="17">
        <v>6.4132768888962396E-2</v>
      </c>
      <c r="AD20" s="17">
        <v>4.3330090652280398E-2</v>
      </c>
      <c r="AE20" s="17"/>
      <c r="AF20" s="17">
        <v>6.0155236924276802E-2</v>
      </c>
      <c r="AG20" s="17">
        <v>4.0263378145246401E-2</v>
      </c>
      <c r="AH20" s="17">
        <v>4.0494107699215902E-2</v>
      </c>
      <c r="AI20" s="17"/>
      <c r="AJ20" s="17">
        <v>5.2897436062122598E-2</v>
      </c>
      <c r="AK20" s="17">
        <v>4.6170709842731597E-2</v>
      </c>
      <c r="AL20" s="17">
        <v>4.2415263733674401E-2</v>
      </c>
      <c r="AM20" s="17">
        <v>7.3579489266611398E-2</v>
      </c>
      <c r="AN20" s="17">
        <v>1.7837488228947401E-2</v>
      </c>
      <c r="AO20" s="17"/>
      <c r="AP20" s="17">
        <v>4.51976690411829E-2</v>
      </c>
      <c r="AQ20" s="17">
        <v>4.06937321114599E-2</v>
      </c>
      <c r="AR20" s="17">
        <v>3.8763884202598103E-2</v>
      </c>
      <c r="AS20" s="17">
        <v>7.5959615777430101E-2</v>
      </c>
      <c r="AT20" s="17">
        <v>2.5965932717765199E-2</v>
      </c>
      <c r="AU20" s="17"/>
      <c r="AV20" s="17">
        <v>4.8720558838638899E-2</v>
      </c>
      <c r="AW20" s="17">
        <v>4.0121755662282897E-2</v>
      </c>
      <c r="AX20" s="17">
        <v>4.78862459876917E-2</v>
      </c>
      <c r="AY20" s="17">
        <v>6.7395226632191704E-2</v>
      </c>
      <c r="AZ20" s="17">
        <v>1.8140048056183699E-2</v>
      </c>
      <c r="BA20" s="17">
        <v>4.3283962614404398E-2</v>
      </c>
      <c r="BB20" s="17"/>
      <c r="BC20" s="17">
        <v>5.1911970481372499E-2</v>
      </c>
      <c r="BD20" s="17">
        <v>3.2735543765799402E-2</v>
      </c>
      <c r="BE20" s="17">
        <v>4.1014960180274201E-2</v>
      </c>
      <c r="BF20" s="17">
        <v>4.8192358357621499E-2</v>
      </c>
      <c r="BG20" s="17">
        <v>3.1094125694150199E-2</v>
      </c>
    </row>
    <row r="21" spans="2:59" ht="29" x14ac:dyDescent="0.35">
      <c r="B21" s="18" t="s">
        <v>114</v>
      </c>
      <c r="C21" s="17">
        <v>4.4068548302092697E-2</v>
      </c>
      <c r="D21" s="17">
        <v>5.7131199577132301E-2</v>
      </c>
      <c r="E21" s="17">
        <v>3.0872569773350799E-2</v>
      </c>
      <c r="F21" s="17"/>
      <c r="G21" s="17">
        <v>9.2495799545914706E-2</v>
      </c>
      <c r="H21" s="17">
        <v>5.6476558084306898E-2</v>
      </c>
      <c r="I21" s="17">
        <v>5.3216835061556299E-2</v>
      </c>
      <c r="J21" s="17">
        <v>3.2609833691885699E-2</v>
      </c>
      <c r="K21" s="17">
        <v>2.6482081503895499E-2</v>
      </c>
      <c r="L21" s="17">
        <v>1.5311211396651999E-2</v>
      </c>
      <c r="M21" s="17"/>
      <c r="N21" s="17">
        <v>4.1663803419071298E-2</v>
      </c>
      <c r="O21" s="17">
        <v>5.6514030464593398E-2</v>
      </c>
      <c r="P21" s="17">
        <v>2.56708229689535E-2</v>
      </c>
      <c r="Q21" s="17">
        <v>4.9973613314337903E-2</v>
      </c>
      <c r="R21" s="17"/>
      <c r="S21" s="17">
        <v>5.0991210626201801E-2</v>
      </c>
      <c r="T21" s="17">
        <v>3.6972883598258198E-2</v>
      </c>
      <c r="U21" s="17">
        <v>5.1568909329725403E-2</v>
      </c>
      <c r="V21" s="17">
        <v>3.3634856018642398E-2</v>
      </c>
      <c r="W21" s="17">
        <v>6.1124942333097704E-3</v>
      </c>
      <c r="X21" s="17">
        <v>7.0285448925978294E-2</v>
      </c>
      <c r="Y21" s="17">
        <v>6.4410222597952496E-2</v>
      </c>
      <c r="Z21" s="17">
        <v>5.5158405016781702E-2</v>
      </c>
      <c r="AA21" s="17">
        <v>5.0594800577539401E-2</v>
      </c>
      <c r="AB21" s="17">
        <v>3.07598179716135E-2</v>
      </c>
      <c r="AC21" s="17">
        <v>3.43433029160971E-2</v>
      </c>
      <c r="AD21" s="17">
        <v>2.6964900822771899E-2</v>
      </c>
      <c r="AE21" s="17"/>
      <c r="AF21" s="17">
        <v>2.6457138745004501E-2</v>
      </c>
      <c r="AG21" s="17">
        <v>4.5685929780131397E-2</v>
      </c>
      <c r="AH21" s="17">
        <v>4.51095916000787E-2</v>
      </c>
      <c r="AI21" s="17"/>
      <c r="AJ21" s="17">
        <v>1.7061626916731999E-2</v>
      </c>
      <c r="AK21" s="17">
        <v>7.4813489788862902E-2</v>
      </c>
      <c r="AL21" s="17">
        <v>4.6390208496588203E-2</v>
      </c>
      <c r="AM21" s="17">
        <v>5.4765920037770102E-2</v>
      </c>
      <c r="AN21" s="17">
        <v>3.7498983272986799E-2</v>
      </c>
      <c r="AO21" s="17"/>
      <c r="AP21" s="17">
        <v>1.3161227703925299E-2</v>
      </c>
      <c r="AQ21" s="17">
        <v>6.6529000281829606E-2</v>
      </c>
      <c r="AR21" s="17">
        <v>5.5997425623198101E-2</v>
      </c>
      <c r="AS21" s="17">
        <v>2.6410889252449901E-2</v>
      </c>
      <c r="AT21" s="17">
        <v>7.0731808875359195E-2</v>
      </c>
      <c r="AU21" s="17"/>
      <c r="AV21" s="17">
        <v>7.9715145695575404E-2</v>
      </c>
      <c r="AW21" s="17">
        <v>1.27717628933228E-2</v>
      </c>
      <c r="AX21" s="17">
        <v>6.3762589945717998E-2</v>
      </c>
      <c r="AY21" s="17">
        <v>3.2250364315612602E-2</v>
      </c>
      <c r="AZ21" s="17">
        <v>4.5024490637297999E-2</v>
      </c>
      <c r="BA21" s="17">
        <v>2.6717943532976698E-2</v>
      </c>
      <c r="BB21" s="17"/>
      <c r="BC21" s="17">
        <v>3.1730522434345501E-2</v>
      </c>
      <c r="BD21" s="17">
        <v>5.0406802684311601E-2</v>
      </c>
      <c r="BE21" s="17">
        <v>4.4043989080569397E-2</v>
      </c>
      <c r="BF21" s="17">
        <v>6.3047157853258998E-2</v>
      </c>
      <c r="BG21" s="17">
        <v>0.101991395629471</v>
      </c>
    </row>
    <row r="22" spans="2:59" x14ac:dyDescent="0.35">
      <c r="B22" s="18" t="s">
        <v>115</v>
      </c>
      <c r="C22" s="17">
        <v>3.9009522334661401E-2</v>
      </c>
      <c r="D22" s="17">
        <v>3.6606135451354299E-2</v>
      </c>
      <c r="E22" s="17">
        <v>4.1661575067775201E-2</v>
      </c>
      <c r="F22" s="17"/>
      <c r="G22" s="17">
        <v>5.1973956439152598E-2</v>
      </c>
      <c r="H22" s="17">
        <v>2.7788348382931601E-2</v>
      </c>
      <c r="I22" s="17">
        <v>3.4848323983867599E-2</v>
      </c>
      <c r="J22" s="17">
        <v>4.3871839105762298E-2</v>
      </c>
      <c r="K22" s="17">
        <v>2.6601998352276401E-2</v>
      </c>
      <c r="L22" s="17">
        <v>4.72183004011862E-2</v>
      </c>
      <c r="M22" s="17"/>
      <c r="N22" s="17">
        <v>3.9239498896714499E-2</v>
      </c>
      <c r="O22" s="17">
        <v>2.4149319162875799E-2</v>
      </c>
      <c r="P22" s="17">
        <v>3.8933094073451802E-2</v>
      </c>
      <c r="Q22" s="17">
        <v>5.4357494056332098E-2</v>
      </c>
      <c r="R22" s="17"/>
      <c r="S22" s="17">
        <v>2.96460831543741E-2</v>
      </c>
      <c r="T22" s="17">
        <v>3.9760799688379499E-2</v>
      </c>
      <c r="U22" s="17">
        <v>4.8342311360542699E-2</v>
      </c>
      <c r="V22" s="17">
        <v>4.8744056949433602E-2</v>
      </c>
      <c r="W22" s="17">
        <v>4.4593516133665898E-2</v>
      </c>
      <c r="X22" s="17">
        <v>1.3737485174514501E-2</v>
      </c>
      <c r="Y22" s="17">
        <v>3.3690224893862197E-2</v>
      </c>
      <c r="Z22" s="17">
        <v>3.5816711710175503E-2</v>
      </c>
      <c r="AA22" s="17">
        <v>2.9460479260427101E-2</v>
      </c>
      <c r="AB22" s="17">
        <v>5.9485981849619597E-2</v>
      </c>
      <c r="AC22" s="17">
        <v>6.8519780030885394E-2</v>
      </c>
      <c r="AD22" s="17">
        <v>3.0728104189937301E-2</v>
      </c>
      <c r="AE22" s="17"/>
      <c r="AF22" s="17">
        <v>4.1968850375805299E-2</v>
      </c>
      <c r="AG22" s="17">
        <v>4.2122372602873402E-2</v>
      </c>
      <c r="AH22" s="17">
        <v>2.52877204138553E-2</v>
      </c>
      <c r="AI22" s="17"/>
      <c r="AJ22" s="17">
        <v>3.6650492558535801E-2</v>
      </c>
      <c r="AK22" s="17">
        <v>3.7744344937838403E-2</v>
      </c>
      <c r="AL22" s="17">
        <v>5.22355033232208E-2</v>
      </c>
      <c r="AM22" s="17">
        <v>2.7041641632642999E-2</v>
      </c>
      <c r="AN22" s="17">
        <v>3.6123393423151899E-2</v>
      </c>
      <c r="AO22" s="17"/>
      <c r="AP22" s="17">
        <v>4.9027591247200998E-2</v>
      </c>
      <c r="AQ22" s="17">
        <v>3.3571146993352299E-2</v>
      </c>
      <c r="AR22" s="17">
        <v>3.3736514410248497E-2</v>
      </c>
      <c r="AS22" s="17">
        <v>4.7535739537390501E-2</v>
      </c>
      <c r="AT22" s="17">
        <v>2.8914802754512501E-2</v>
      </c>
      <c r="AU22" s="17"/>
      <c r="AV22" s="17">
        <v>3.8336908425780802E-2</v>
      </c>
      <c r="AW22" s="17">
        <v>4.0069567151598998E-2</v>
      </c>
      <c r="AX22" s="17">
        <v>4.7459405454585699E-2</v>
      </c>
      <c r="AY22" s="17">
        <v>3.5193142804040303E-2</v>
      </c>
      <c r="AZ22" s="17">
        <v>3.5802751276086502E-2</v>
      </c>
      <c r="BA22" s="17">
        <v>4.7382577857659397E-2</v>
      </c>
      <c r="BB22" s="17"/>
      <c r="BC22" s="17">
        <v>4.9826010772952498E-2</v>
      </c>
      <c r="BD22" s="17">
        <v>3.86023209122381E-2</v>
      </c>
      <c r="BE22" s="17">
        <v>2.2254587729697201E-2</v>
      </c>
      <c r="BF22" s="17">
        <v>2.1826323810342E-2</v>
      </c>
      <c r="BG22" s="17">
        <v>0.151489346620095</v>
      </c>
    </row>
    <row r="23" spans="2:59" x14ac:dyDescent="0.35">
      <c r="B23" s="18" t="s">
        <v>116</v>
      </c>
      <c r="C23" s="17">
        <v>3.47248802442017E-2</v>
      </c>
      <c r="D23" s="17">
        <v>3.3377969619328401E-2</v>
      </c>
      <c r="E23" s="17">
        <v>3.6312607430012599E-2</v>
      </c>
      <c r="F23" s="17"/>
      <c r="G23" s="17">
        <v>1.67560075266848E-2</v>
      </c>
      <c r="H23" s="17">
        <v>2.6174327389693601E-2</v>
      </c>
      <c r="I23" s="17">
        <v>5.1745599405663298E-2</v>
      </c>
      <c r="J23" s="17">
        <v>3.03824602073582E-2</v>
      </c>
      <c r="K23" s="17">
        <v>3.4188337843978199E-2</v>
      </c>
      <c r="L23" s="17">
        <v>4.3719511513971597E-2</v>
      </c>
      <c r="M23" s="17"/>
      <c r="N23" s="17">
        <v>3.8047367513812901E-2</v>
      </c>
      <c r="O23" s="17">
        <v>3.24767962168458E-2</v>
      </c>
      <c r="P23" s="17">
        <v>3.6591927525864001E-2</v>
      </c>
      <c r="Q23" s="17">
        <v>3.1910665190379502E-2</v>
      </c>
      <c r="R23" s="17"/>
      <c r="S23" s="17">
        <v>3.7229166381002203E-2</v>
      </c>
      <c r="T23" s="17">
        <v>1.9497682919593799E-2</v>
      </c>
      <c r="U23" s="17">
        <v>3.18561829561365E-2</v>
      </c>
      <c r="V23" s="17">
        <v>2.0689049757218501E-2</v>
      </c>
      <c r="W23" s="17">
        <v>2.38181499459942E-2</v>
      </c>
      <c r="X23" s="17">
        <v>4.3000344463775403E-2</v>
      </c>
      <c r="Y23" s="17">
        <v>3.4847950757657897E-2</v>
      </c>
      <c r="Z23" s="17">
        <v>7.2471005113816794E-2</v>
      </c>
      <c r="AA23" s="17">
        <v>4.3999336889958399E-2</v>
      </c>
      <c r="AB23" s="17">
        <v>3.0173389490443601E-2</v>
      </c>
      <c r="AC23" s="17">
        <v>6.7088024117643599E-2</v>
      </c>
      <c r="AD23" s="17">
        <v>1.4330191857628001E-2</v>
      </c>
      <c r="AE23" s="17"/>
      <c r="AF23" s="17">
        <v>2.8822588784214401E-2</v>
      </c>
      <c r="AG23" s="17">
        <v>5.0180570103516599E-2</v>
      </c>
      <c r="AH23" s="17">
        <v>2.4202905236822898E-2</v>
      </c>
      <c r="AI23" s="17"/>
      <c r="AJ23" s="17">
        <v>3.1147495370427099E-2</v>
      </c>
      <c r="AK23" s="17">
        <v>4.8565030770547302E-2</v>
      </c>
      <c r="AL23" s="17">
        <v>5.0296201403750303E-2</v>
      </c>
      <c r="AM23" s="17">
        <v>0</v>
      </c>
      <c r="AN23" s="17">
        <v>2.0752964251391601E-2</v>
      </c>
      <c r="AO23" s="17"/>
      <c r="AP23" s="17">
        <v>1.5874565080955499E-2</v>
      </c>
      <c r="AQ23" s="17">
        <v>4.7133272894923202E-2</v>
      </c>
      <c r="AR23" s="17">
        <v>4.1785507916050603E-2</v>
      </c>
      <c r="AS23" s="17">
        <v>1.9527189511360201E-2</v>
      </c>
      <c r="AT23" s="17">
        <v>4.05567094935292E-2</v>
      </c>
      <c r="AU23" s="17"/>
      <c r="AV23" s="17">
        <v>3.91640142838263E-2</v>
      </c>
      <c r="AW23" s="17">
        <v>2.85011904947047E-2</v>
      </c>
      <c r="AX23" s="17">
        <v>5.8821640669844598E-2</v>
      </c>
      <c r="AY23" s="17">
        <v>2.2406332024909E-2</v>
      </c>
      <c r="AZ23" s="17">
        <v>3.4689376826210302E-2</v>
      </c>
      <c r="BA23" s="17">
        <v>3.4281574538552399E-2</v>
      </c>
      <c r="BB23" s="17"/>
      <c r="BC23" s="17">
        <v>1.8085996045012698E-2</v>
      </c>
      <c r="BD23" s="17">
        <v>3.0468464447531901E-2</v>
      </c>
      <c r="BE23" s="17">
        <v>4.5013763713425303E-2</v>
      </c>
      <c r="BF23" s="17">
        <v>3.72215766439161E-2</v>
      </c>
      <c r="BG23" s="17">
        <v>3.08874457766956E-2</v>
      </c>
    </row>
    <row r="24" spans="2:59" ht="29" x14ac:dyDescent="0.35">
      <c r="B24" s="18" t="s">
        <v>117</v>
      </c>
      <c r="C24" s="17">
        <v>3.27022830150593E-2</v>
      </c>
      <c r="D24" s="17">
        <v>3.1201388052325502E-2</v>
      </c>
      <c r="E24" s="17">
        <v>3.4424259389916598E-2</v>
      </c>
      <c r="F24" s="17"/>
      <c r="G24" s="17">
        <v>1.95559039446783E-2</v>
      </c>
      <c r="H24" s="17">
        <v>2.6127837269547999E-2</v>
      </c>
      <c r="I24" s="17">
        <v>2.4412858428493101E-2</v>
      </c>
      <c r="J24" s="17">
        <v>2.2429917220665799E-2</v>
      </c>
      <c r="K24" s="17">
        <v>4.1591907822139798E-2</v>
      </c>
      <c r="L24" s="17">
        <v>5.5887229317133802E-2</v>
      </c>
      <c r="M24" s="17"/>
      <c r="N24" s="17">
        <v>3.8008514773229599E-2</v>
      </c>
      <c r="O24" s="17">
        <v>2.02252222877536E-2</v>
      </c>
      <c r="P24" s="17">
        <v>4.3402442427968903E-2</v>
      </c>
      <c r="Q24" s="17">
        <v>3.06202889195554E-2</v>
      </c>
      <c r="R24" s="17"/>
      <c r="S24" s="17">
        <v>3.0773121106331201E-2</v>
      </c>
      <c r="T24" s="17">
        <v>4.03961644094121E-2</v>
      </c>
      <c r="U24" s="17">
        <v>1.28720273181855E-2</v>
      </c>
      <c r="V24" s="17">
        <v>3.9282319836153899E-2</v>
      </c>
      <c r="W24" s="17">
        <v>1.4281180913973001E-2</v>
      </c>
      <c r="X24" s="17">
        <v>3.8315662020824599E-2</v>
      </c>
      <c r="Y24" s="17">
        <v>1.6488310987329599E-2</v>
      </c>
      <c r="Z24" s="17">
        <v>2.5727851840076098E-2</v>
      </c>
      <c r="AA24" s="17">
        <v>2.8818206719992401E-2</v>
      </c>
      <c r="AB24" s="17">
        <v>5.2660810335808099E-2</v>
      </c>
      <c r="AC24" s="17">
        <v>4.2178863400522897E-2</v>
      </c>
      <c r="AD24" s="17">
        <v>5.89525412244465E-2</v>
      </c>
      <c r="AE24" s="17"/>
      <c r="AF24" s="17">
        <v>4.5623435640088701E-2</v>
      </c>
      <c r="AG24" s="17">
        <v>3.1762517406792402E-2</v>
      </c>
      <c r="AH24" s="17">
        <v>1.42392526740468E-2</v>
      </c>
      <c r="AI24" s="17"/>
      <c r="AJ24" s="17">
        <v>6.1041113784321303E-2</v>
      </c>
      <c r="AK24" s="17">
        <v>1.9254237151859501E-2</v>
      </c>
      <c r="AL24" s="17">
        <v>2.1399135953212502E-2</v>
      </c>
      <c r="AM24" s="17">
        <v>2.1259919836584099E-2</v>
      </c>
      <c r="AN24" s="17">
        <v>7.2682593492032696E-3</v>
      </c>
      <c r="AO24" s="17"/>
      <c r="AP24" s="17">
        <v>7.7405836002646305E-2</v>
      </c>
      <c r="AQ24" s="17">
        <v>1.8587482890847998E-2</v>
      </c>
      <c r="AR24" s="17">
        <v>2.3453272408236098E-2</v>
      </c>
      <c r="AS24" s="17">
        <v>3.5798448243923399E-2</v>
      </c>
      <c r="AT24" s="17">
        <v>1.25365805606049E-2</v>
      </c>
      <c r="AU24" s="17"/>
      <c r="AV24" s="17">
        <v>1.4467890935050499E-2</v>
      </c>
      <c r="AW24" s="17">
        <v>7.6347976137287304E-2</v>
      </c>
      <c r="AX24" s="17">
        <v>3.7970066984210099E-2</v>
      </c>
      <c r="AY24" s="17">
        <v>3.4046699648210298E-2</v>
      </c>
      <c r="AZ24" s="17">
        <v>5.7448378030155204E-3</v>
      </c>
      <c r="BA24" s="17">
        <v>1.7006939869924499E-2</v>
      </c>
      <c r="BB24" s="17"/>
      <c r="BC24" s="17">
        <v>2.9021090124735201E-2</v>
      </c>
      <c r="BD24" s="17">
        <v>3.5131375836087698E-2</v>
      </c>
      <c r="BE24" s="17">
        <v>2.9862738174956799E-2</v>
      </c>
      <c r="BF24" s="17">
        <v>3.32297907713743E-2</v>
      </c>
      <c r="BG24" s="17">
        <v>9.6390463479258601E-2</v>
      </c>
    </row>
    <row r="25" spans="2:59" ht="29" x14ac:dyDescent="0.35">
      <c r="B25" s="18" t="s">
        <v>118</v>
      </c>
      <c r="C25" s="17">
        <v>3.1726856410520803E-2</v>
      </c>
      <c r="D25" s="17">
        <v>2.9377020357311299E-2</v>
      </c>
      <c r="E25" s="17">
        <v>3.4269230798661197E-2</v>
      </c>
      <c r="F25" s="17"/>
      <c r="G25" s="17">
        <v>6.9019780780644094E-2</v>
      </c>
      <c r="H25" s="17">
        <v>3.8378437058787199E-2</v>
      </c>
      <c r="I25" s="17">
        <v>2.9293997470205099E-2</v>
      </c>
      <c r="J25" s="17">
        <v>3.1013517629002899E-2</v>
      </c>
      <c r="K25" s="17">
        <v>1.45894567204572E-2</v>
      </c>
      <c r="L25" s="17">
        <v>1.54820694193958E-2</v>
      </c>
      <c r="M25" s="17"/>
      <c r="N25" s="17">
        <v>4.1297663966819602E-2</v>
      </c>
      <c r="O25" s="17">
        <v>2.7864728345376101E-2</v>
      </c>
      <c r="P25" s="17">
        <v>2.5451922912186099E-2</v>
      </c>
      <c r="Q25" s="17">
        <v>3.1006702822511199E-2</v>
      </c>
      <c r="R25" s="17"/>
      <c r="S25" s="17">
        <v>2.1720931316603999E-2</v>
      </c>
      <c r="T25" s="17">
        <v>4.73928825466663E-2</v>
      </c>
      <c r="U25" s="17">
        <v>4.0938488145941899E-2</v>
      </c>
      <c r="V25" s="17">
        <v>3.7710398036763002E-2</v>
      </c>
      <c r="W25" s="17">
        <v>5.0634190006469598E-2</v>
      </c>
      <c r="X25" s="17">
        <v>3.8141635598411099E-2</v>
      </c>
      <c r="Y25" s="17">
        <v>4.2833639838675198E-2</v>
      </c>
      <c r="Z25" s="17">
        <v>1.1003534421554301E-2</v>
      </c>
      <c r="AA25" s="17">
        <v>2.1188055420809999E-2</v>
      </c>
      <c r="AB25" s="17">
        <v>9.88436476680098E-3</v>
      </c>
      <c r="AC25" s="17">
        <v>3.5681638657643497E-2</v>
      </c>
      <c r="AD25" s="17">
        <v>0</v>
      </c>
      <c r="AE25" s="17"/>
      <c r="AF25" s="17">
        <v>1.8270687284471499E-2</v>
      </c>
      <c r="AG25" s="17">
        <v>4.2588998220565201E-2</v>
      </c>
      <c r="AH25" s="17">
        <v>1.7018207424600001E-2</v>
      </c>
      <c r="AI25" s="17"/>
      <c r="AJ25" s="17">
        <v>2.5444616306151802E-2</v>
      </c>
      <c r="AK25" s="17">
        <v>4.74775868511556E-2</v>
      </c>
      <c r="AL25" s="17">
        <v>3.7292342689530397E-2</v>
      </c>
      <c r="AM25" s="17">
        <v>3.2383883409620701E-2</v>
      </c>
      <c r="AN25" s="17">
        <v>1.8392297188373999E-2</v>
      </c>
      <c r="AO25" s="17"/>
      <c r="AP25" s="17">
        <v>2.2181885383905399E-2</v>
      </c>
      <c r="AQ25" s="17">
        <v>4.9777150680789299E-2</v>
      </c>
      <c r="AR25" s="17">
        <v>3.5592088166869297E-2</v>
      </c>
      <c r="AS25" s="17">
        <v>3.5473294456327999E-2</v>
      </c>
      <c r="AT25" s="17">
        <v>1.5480591917482901E-2</v>
      </c>
      <c r="AU25" s="17"/>
      <c r="AV25" s="17">
        <v>5.7494747050820798E-2</v>
      </c>
      <c r="AW25" s="17">
        <v>1.6455409693600501E-2</v>
      </c>
      <c r="AX25" s="17">
        <v>4.4066273169866797E-2</v>
      </c>
      <c r="AY25" s="17">
        <v>2.1767475597346101E-2</v>
      </c>
      <c r="AZ25" s="17">
        <v>2.18428029893767E-2</v>
      </c>
      <c r="BA25" s="17">
        <v>2.52025395306778E-2</v>
      </c>
      <c r="BB25" s="17"/>
      <c r="BC25" s="17">
        <v>1.05205729160714E-2</v>
      </c>
      <c r="BD25" s="17">
        <v>3.9119359620764002E-2</v>
      </c>
      <c r="BE25" s="17">
        <v>5.22464688347603E-2</v>
      </c>
      <c r="BF25" s="17">
        <v>2.80574566669686E-2</v>
      </c>
      <c r="BG25" s="17">
        <v>0</v>
      </c>
    </row>
    <row r="26" spans="2:59" ht="29" x14ac:dyDescent="0.35">
      <c r="B26" s="18" t="s">
        <v>119</v>
      </c>
      <c r="C26" s="17">
        <v>1.36130187716896E-2</v>
      </c>
      <c r="D26" s="17">
        <v>1.45795211481996E-2</v>
      </c>
      <c r="E26" s="17">
        <v>1.0936935179297501E-2</v>
      </c>
      <c r="F26" s="17"/>
      <c r="G26" s="17">
        <v>3.8221864492023798E-2</v>
      </c>
      <c r="H26" s="17">
        <v>1.3061205055200399E-2</v>
      </c>
      <c r="I26" s="17">
        <v>1.17984790229604E-2</v>
      </c>
      <c r="J26" s="17">
        <v>6.0635599098295004E-3</v>
      </c>
      <c r="K26" s="17">
        <v>1.37149153039362E-2</v>
      </c>
      <c r="L26" s="17">
        <v>5.1212936563271097E-3</v>
      </c>
      <c r="M26" s="17"/>
      <c r="N26" s="17">
        <v>1.47355125124664E-2</v>
      </c>
      <c r="O26" s="17">
        <v>1.31411690829149E-2</v>
      </c>
      <c r="P26" s="17">
        <v>1.5274618990198901E-2</v>
      </c>
      <c r="Q26" s="17">
        <v>1.14610734474721E-2</v>
      </c>
      <c r="R26" s="17"/>
      <c r="S26" s="17">
        <v>1.7444372586527899E-2</v>
      </c>
      <c r="T26" s="17">
        <v>1.18481924364754E-2</v>
      </c>
      <c r="U26" s="17">
        <v>1.02274227303693E-2</v>
      </c>
      <c r="V26" s="17">
        <v>2.6487208059131E-2</v>
      </c>
      <c r="W26" s="17">
        <v>0</v>
      </c>
      <c r="X26" s="17">
        <v>2.1932855623500301E-2</v>
      </c>
      <c r="Y26" s="17">
        <v>6.2416815583666704E-3</v>
      </c>
      <c r="Z26" s="17">
        <v>1.0487605758182901E-2</v>
      </c>
      <c r="AA26" s="17">
        <v>2.5816339299734599E-2</v>
      </c>
      <c r="AB26" s="17">
        <v>4.59356236388058E-3</v>
      </c>
      <c r="AC26" s="17">
        <v>5.6667328606206597E-3</v>
      </c>
      <c r="AD26" s="17">
        <v>0</v>
      </c>
      <c r="AE26" s="17"/>
      <c r="AF26" s="17">
        <v>1.03653004473084E-2</v>
      </c>
      <c r="AG26" s="17">
        <v>9.6419237460587792E-3</v>
      </c>
      <c r="AH26" s="17">
        <v>2.9892525038991698E-2</v>
      </c>
      <c r="AI26" s="17"/>
      <c r="AJ26" s="17">
        <v>1.30225480149673E-2</v>
      </c>
      <c r="AK26" s="17">
        <v>1.5695575000330701E-2</v>
      </c>
      <c r="AL26" s="17">
        <v>9.0817869417930894E-3</v>
      </c>
      <c r="AM26" s="17">
        <v>0</v>
      </c>
      <c r="AN26" s="17">
        <v>1.3770940609985899E-2</v>
      </c>
      <c r="AO26" s="17"/>
      <c r="AP26" s="17">
        <v>1.3206185880525899E-2</v>
      </c>
      <c r="AQ26" s="17">
        <v>1.67745805598347E-2</v>
      </c>
      <c r="AR26" s="17">
        <v>1.9074043835603401E-2</v>
      </c>
      <c r="AS26" s="17">
        <v>8.2233926282101293E-3</v>
      </c>
      <c r="AT26" s="17">
        <v>1.0904267589588601E-2</v>
      </c>
      <c r="AU26" s="17"/>
      <c r="AV26" s="17">
        <v>2.5243920030669002E-2</v>
      </c>
      <c r="AW26" s="17">
        <v>1.1009716403386801E-2</v>
      </c>
      <c r="AX26" s="17">
        <v>1.8665339095202599E-2</v>
      </c>
      <c r="AY26" s="17">
        <v>9.4950065570611197E-3</v>
      </c>
      <c r="AZ26" s="17">
        <v>6.44853033588724E-3</v>
      </c>
      <c r="BA26" s="17">
        <v>9.4305294949401999E-3</v>
      </c>
      <c r="BB26" s="17"/>
      <c r="BC26" s="17">
        <v>1.1971687602781901E-2</v>
      </c>
      <c r="BD26" s="17">
        <v>1.3403739643426499E-2</v>
      </c>
      <c r="BE26" s="17">
        <v>1.8749470481882601E-2</v>
      </c>
      <c r="BF26" s="17">
        <v>1.4338745415731999E-2</v>
      </c>
      <c r="BG26" s="17">
        <v>0</v>
      </c>
    </row>
    <row r="27" spans="2:59" x14ac:dyDescent="0.35">
      <c r="B27" s="18" t="s">
        <v>120</v>
      </c>
      <c r="C27" s="17">
        <v>1.32841688145411E-2</v>
      </c>
      <c r="D27" s="17">
        <v>9.4347824462798196E-3</v>
      </c>
      <c r="E27" s="17">
        <v>1.71437974128185E-2</v>
      </c>
      <c r="F27" s="17"/>
      <c r="G27" s="17">
        <v>2.4513416159977101E-2</v>
      </c>
      <c r="H27" s="17">
        <v>1.00780749722771E-2</v>
      </c>
      <c r="I27" s="17">
        <v>1.6949490833850701E-2</v>
      </c>
      <c r="J27" s="17">
        <v>7.9882799684875307E-3</v>
      </c>
      <c r="K27" s="17">
        <v>1.4250787313058001E-2</v>
      </c>
      <c r="L27" s="17">
        <v>9.0327293500165797E-3</v>
      </c>
      <c r="M27" s="17"/>
      <c r="N27" s="17">
        <v>1.7865807555533301E-2</v>
      </c>
      <c r="O27" s="17">
        <v>1.83577766384483E-2</v>
      </c>
      <c r="P27" s="17">
        <v>8.1473495985238901E-3</v>
      </c>
      <c r="Q27" s="17">
        <v>7.6122268121016799E-3</v>
      </c>
      <c r="R27" s="17"/>
      <c r="S27" s="17">
        <v>3.1046129629225198E-2</v>
      </c>
      <c r="T27" s="17">
        <v>1.03978992690729E-2</v>
      </c>
      <c r="U27" s="17">
        <v>5.5587904934276001E-3</v>
      </c>
      <c r="V27" s="17">
        <v>0</v>
      </c>
      <c r="W27" s="17">
        <v>1.6970289011209901E-2</v>
      </c>
      <c r="X27" s="17">
        <v>7.0881400512488001E-3</v>
      </c>
      <c r="Y27" s="17">
        <v>0</v>
      </c>
      <c r="Z27" s="17">
        <v>3.5031294322812198E-2</v>
      </c>
      <c r="AA27" s="17">
        <v>1.9893668926120898E-2</v>
      </c>
      <c r="AB27" s="17">
        <v>4.8551858443627296E-3</v>
      </c>
      <c r="AC27" s="17">
        <v>1.6831463790205399E-2</v>
      </c>
      <c r="AD27" s="17">
        <v>1.4908251572933E-2</v>
      </c>
      <c r="AE27" s="17"/>
      <c r="AF27" s="17">
        <v>1.0902839551561801E-2</v>
      </c>
      <c r="AG27" s="17">
        <v>1.6011554024089901E-2</v>
      </c>
      <c r="AH27" s="17">
        <v>1.34633845361902E-2</v>
      </c>
      <c r="AI27" s="17"/>
      <c r="AJ27" s="17">
        <v>7.4674928573873903E-3</v>
      </c>
      <c r="AK27" s="17">
        <v>2.0705428331022499E-2</v>
      </c>
      <c r="AL27" s="17">
        <v>7.1873539043358203E-3</v>
      </c>
      <c r="AM27" s="17">
        <v>2.18310925165329E-2</v>
      </c>
      <c r="AN27" s="17">
        <v>1.02172655422995E-2</v>
      </c>
      <c r="AO27" s="17"/>
      <c r="AP27" s="17">
        <v>1.2947348776963E-2</v>
      </c>
      <c r="AQ27" s="17">
        <v>1.17953604529995E-2</v>
      </c>
      <c r="AR27" s="17">
        <v>1.0772402723369301E-2</v>
      </c>
      <c r="AS27" s="17">
        <v>7.0494087705078798E-3</v>
      </c>
      <c r="AT27" s="17">
        <v>5.65203653526965E-2</v>
      </c>
      <c r="AU27" s="17"/>
      <c r="AV27" s="17">
        <v>1.24932791632566E-2</v>
      </c>
      <c r="AW27" s="17">
        <v>1.73203567539582E-2</v>
      </c>
      <c r="AX27" s="17">
        <v>1.61462733551389E-2</v>
      </c>
      <c r="AY27" s="17">
        <v>2.91765258785078E-3</v>
      </c>
      <c r="AZ27" s="17">
        <v>4.0660929331258103E-2</v>
      </c>
      <c r="BA27" s="17">
        <v>6.0872213987009996E-3</v>
      </c>
      <c r="BB27" s="17"/>
      <c r="BC27" s="17">
        <v>9.5385054152951603E-3</v>
      </c>
      <c r="BD27" s="17">
        <v>1.9729626263612601E-2</v>
      </c>
      <c r="BE27" s="17">
        <v>1.5214321498882299E-2</v>
      </c>
      <c r="BF27" s="17">
        <v>7.6117085392431701E-3</v>
      </c>
      <c r="BG27" s="17">
        <v>4.1543437939837197E-2</v>
      </c>
    </row>
    <row r="28" spans="2:59" x14ac:dyDescent="0.35">
      <c r="B28" s="18" t="s">
        <v>121</v>
      </c>
      <c r="C28" s="17">
        <v>1.16634172728632E-2</v>
      </c>
      <c r="D28" s="17">
        <v>1.30169010624957E-2</v>
      </c>
      <c r="E28" s="17">
        <v>1.0435170209022401E-2</v>
      </c>
      <c r="F28" s="17"/>
      <c r="G28" s="17">
        <v>3.1866123511041601E-2</v>
      </c>
      <c r="H28" s="17">
        <v>2.1777085674946101E-2</v>
      </c>
      <c r="I28" s="17">
        <v>1.50289381241961E-2</v>
      </c>
      <c r="J28" s="17">
        <v>2.8150066569034302E-3</v>
      </c>
      <c r="K28" s="17">
        <v>0</v>
      </c>
      <c r="L28" s="17">
        <v>2.23704142057195E-3</v>
      </c>
      <c r="M28" s="17"/>
      <c r="N28" s="17">
        <v>1.9121416506000601E-2</v>
      </c>
      <c r="O28" s="17">
        <v>1.10152614098976E-2</v>
      </c>
      <c r="P28" s="17">
        <v>9.5112486071863393E-3</v>
      </c>
      <c r="Q28" s="17">
        <v>6.2154488821525404E-3</v>
      </c>
      <c r="R28" s="17"/>
      <c r="S28" s="17">
        <v>2.07295005695202E-2</v>
      </c>
      <c r="T28" s="17">
        <v>0</v>
      </c>
      <c r="U28" s="17">
        <v>1.50817925334178E-2</v>
      </c>
      <c r="V28" s="17">
        <v>0</v>
      </c>
      <c r="W28" s="17">
        <v>2.5410526899440299E-2</v>
      </c>
      <c r="X28" s="17">
        <v>1.9445365793033801E-2</v>
      </c>
      <c r="Y28" s="17">
        <v>1.9237550993137901E-2</v>
      </c>
      <c r="Z28" s="17">
        <v>0</v>
      </c>
      <c r="AA28" s="17">
        <v>1.26639580458957E-2</v>
      </c>
      <c r="AB28" s="17">
        <v>3.14148487880125E-3</v>
      </c>
      <c r="AC28" s="17">
        <v>6.8403593780226304E-3</v>
      </c>
      <c r="AD28" s="17">
        <v>1.53640520949686E-2</v>
      </c>
      <c r="AE28" s="17"/>
      <c r="AF28" s="17">
        <v>4.1758983854544504E-3</v>
      </c>
      <c r="AG28" s="17">
        <v>1.99757392569237E-2</v>
      </c>
      <c r="AH28" s="17">
        <v>2.0778205945649201E-3</v>
      </c>
      <c r="AI28" s="17"/>
      <c r="AJ28" s="17">
        <v>6.9441922198583096E-3</v>
      </c>
      <c r="AK28" s="17">
        <v>1.9935069954659001E-2</v>
      </c>
      <c r="AL28" s="17">
        <v>2.5269630509533601E-2</v>
      </c>
      <c r="AM28" s="17">
        <v>5.10747927998777E-2</v>
      </c>
      <c r="AN28" s="17">
        <v>0</v>
      </c>
      <c r="AO28" s="17"/>
      <c r="AP28" s="17">
        <v>3.7703680244784502E-3</v>
      </c>
      <c r="AQ28" s="17">
        <v>1.7702807345731101E-2</v>
      </c>
      <c r="AR28" s="17">
        <v>1.2235819319582E-2</v>
      </c>
      <c r="AS28" s="17">
        <v>1.8674757325142802E-2</v>
      </c>
      <c r="AT28" s="17">
        <v>0</v>
      </c>
      <c r="AU28" s="17"/>
      <c r="AV28" s="17">
        <v>2.0886461199672898E-2</v>
      </c>
      <c r="AW28" s="17">
        <v>6.72474360280654E-3</v>
      </c>
      <c r="AX28" s="17">
        <v>2.3850064370391898E-2</v>
      </c>
      <c r="AY28" s="17">
        <v>9.6384342284006295E-3</v>
      </c>
      <c r="AZ28" s="17">
        <v>0</v>
      </c>
      <c r="BA28" s="17">
        <v>5.5061417952502701E-3</v>
      </c>
      <c r="BB28" s="17"/>
      <c r="BC28" s="17">
        <v>4.2881532263873501E-3</v>
      </c>
      <c r="BD28" s="17">
        <v>1.28396732640333E-2</v>
      </c>
      <c r="BE28" s="17">
        <v>1.7928917459443899E-2</v>
      </c>
      <c r="BF28" s="17">
        <v>2.0727819574483899E-2</v>
      </c>
      <c r="BG28" s="17">
        <v>2.4733187196198301E-2</v>
      </c>
    </row>
    <row r="29" spans="2:59" x14ac:dyDescent="0.35">
      <c r="B29" s="18" t="s">
        <v>122</v>
      </c>
      <c r="C29" s="17">
        <v>5.9770718451413395E-4</v>
      </c>
      <c r="D29" s="17">
        <v>1.21529633224474E-3</v>
      </c>
      <c r="E29" s="17">
        <v>0</v>
      </c>
      <c r="F29" s="17"/>
      <c r="G29" s="17">
        <v>0</v>
      </c>
      <c r="H29" s="17">
        <v>0</v>
      </c>
      <c r="I29" s="17">
        <v>3.5127757263997499E-3</v>
      </c>
      <c r="J29" s="17">
        <v>0</v>
      </c>
      <c r="K29" s="17">
        <v>0</v>
      </c>
      <c r="L29" s="17">
        <v>0</v>
      </c>
      <c r="M29" s="17"/>
      <c r="N29" s="17">
        <v>0</v>
      </c>
      <c r="O29" s="17">
        <v>2.2982584092885701E-3</v>
      </c>
      <c r="P29" s="17">
        <v>0</v>
      </c>
      <c r="Q29" s="17">
        <v>0</v>
      </c>
      <c r="R29" s="17"/>
      <c r="S29" s="17">
        <v>0</v>
      </c>
      <c r="T29" s="17">
        <v>0</v>
      </c>
      <c r="U29" s="17">
        <v>0</v>
      </c>
      <c r="V29" s="17">
        <v>0</v>
      </c>
      <c r="W29" s="17">
        <v>0</v>
      </c>
      <c r="X29" s="17">
        <v>0</v>
      </c>
      <c r="Y29" s="17">
        <v>0</v>
      </c>
      <c r="Z29" s="17">
        <v>0</v>
      </c>
      <c r="AA29" s="17">
        <v>0</v>
      </c>
      <c r="AB29" s="17">
        <v>6.6401579364787702E-3</v>
      </c>
      <c r="AC29" s="17">
        <v>0</v>
      </c>
      <c r="AD29" s="17">
        <v>0</v>
      </c>
      <c r="AE29" s="17"/>
      <c r="AF29" s="17">
        <v>0</v>
      </c>
      <c r="AG29" s="17">
        <v>0</v>
      </c>
      <c r="AH29" s="17">
        <v>4.0638925721689298E-3</v>
      </c>
      <c r="AI29" s="17"/>
      <c r="AJ29" s="17">
        <v>0</v>
      </c>
      <c r="AK29" s="17">
        <v>0</v>
      </c>
      <c r="AL29" s="17">
        <v>0</v>
      </c>
      <c r="AM29" s="17">
        <v>0</v>
      </c>
      <c r="AN29" s="17">
        <v>4.5029045165019101E-3</v>
      </c>
      <c r="AO29" s="17"/>
      <c r="AP29" s="17">
        <v>0</v>
      </c>
      <c r="AQ29" s="17">
        <v>0</v>
      </c>
      <c r="AR29" s="17">
        <v>0</v>
      </c>
      <c r="AS29" s="17">
        <v>0</v>
      </c>
      <c r="AT29" s="17">
        <v>0</v>
      </c>
      <c r="AU29" s="17"/>
      <c r="AV29" s="17">
        <v>0</v>
      </c>
      <c r="AW29" s="17">
        <v>0</v>
      </c>
      <c r="AX29" s="17">
        <v>0</v>
      </c>
      <c r="AY29" s="17">
        <v>0</v>
      </c>
      <c r="AZ29" s="17">
        <v>0</v>
      </c>
      <c r="BA29" s="17">
        <v>0</v>
      </c>
      <c r="BB29" s="17"/>
      <c r="BC29" s="17">
        <v>0</v>
      </c>
      <c r="BD29" s="17">
        <v>0</v>
      </c>
      <c r="BE29" s="17">
        <v>2.1494729400277799E-3</v>
      </c>
      <c r="BF29" s="17">
        <v>0</v>
      </c>
      <c r="BG29" s="17">
        <v>0</v>
      </c>
    </row>
    <row r="30" spans="2:59" x14ac:dyDescent="0.35">
      <c r="B30" s="18" t="s">
        <v>123</v>
      </c>
      <c r="C30" s="19">
        <v>3.2604833052606698E-3</v>
      </c>
      <c r="D30" s="19">
        <v>5.4579049218656103E-3</v>
      </c>
      <c r="E30" s="19">
        <v>1.1427459557790301E-3</v>
      </c>
      <c r="F30" s="19"/>
      <c r="G30" s="19">
        <v>4.1126902210587698E-3</v>
      </c>
      <c r="H30" s="19">
        <v>8.7835171447079707E-3</v>
      </c>
      <c r="I30" s="19">
        <v>0</v>
      </c>
      <c r="J30" s="19">
        <v>2.2674780878008602E-3</v>
      </c>
      <c r="K30" s="19">
        <v>0</v>
      </c>
      <c r="L30" s="19">
        <v>3.8618167588878498E-3</v>
      </c>
      <c r="M30" s="19"/>
      <c r="N30" s="19">
        <v>1.7027308426884799E-3</v>
      </c>
      <c r="O30" s="19">
        <v>2.2154678179175701E-3</v>
      </c>
      <c r="P30" s="19">
        <v>6.5503033667341096E-3</v>
      </c>
      <c r="Q30" s="19">
        <v>3.1412088534287998E-3</v>
      </c>
      <c r="R30" s="19"/>
      <c r="S30" s="19">
        <v>0</v>
      </c>
      <c r="T30" s="19">
        <v>3.5555728045732998E-3</v>
      </c>
      <c r="U30" s="19">
        <v>0</v>
      </c>
      <c r="V30" s="19">
        <v>0</v>
      </c>
      <c r="W30" s="19">
        <v>8.2185313770427506E-3</v>
      </c>
      <c r="X30" s="19">
        <v>6.3374613979704404E-3</v>
      </c>
      <c r="Y30" s="19">
        <v>1.05373585531746E-2</v>
      </c>
      <c r="Z30" s="19">
        <v>0</v>
      </c>
      <c r="AA30" s="19">
        <v>0</v>
      </c>
      <c r="AB30" s="19">
        <v>4.4560150733794299E-3</v>
      </c>
      <c r="AC30" s="19">
        <v>0</v>
      </c>
      <c r="AD30" s="19">
        <v>1.3669694118549101E-2</v>
      </c>
      <c r="AE30" s="19"/>
      <c r="AF30" s="19">
        <v>1.68901095367438E-3</v>
      </c>
      <c r="AG30" s="19">
        <v>1.9884868720872798E-3</v>
      </c>
      <c r="AH30" s="19">
        <v>8.8720241549244006E-3</v>
      </c>
      <c r="AI30" s="19"/>
      <c r="AJ30" s="19">
        <v>0</v>
      </c>
      <c r="AK30" s="19">
        <v>0</v>
      </c>
      <c r="AL30" s="19">
        <v>6.2098431559688702E-3</v>
      </c>
      <c r="AM30" s="19">
        <v>0</v>
      </c>
      <c r="AN30" s="19">
        <v>9.8304462847554203E-3</v>
      </c>
      <c r="AO30" s="19"/>
      <c r="AP30" s="19">
        <v>0</v>
      </c>
      <c r="AQ30" s="19">
        <v>0</v>
      </c>
      <c r="AR30" s="19">
        <v>4.7941409541331801E-3</v>
      </c>
      <c r="AS30" s="19">
        <v>0</v>
      </c>
      <c r="AT30" s="19">
        <v>1.04242592642093E-2</v>
      </c>
      <c r="AU30" s="19"/>
      <c r="AV30" s="19">
        <v>2.0841107176243902E-3</v>
      </c>
      <c r="AW30" s="19">
        <v>2.3246626410551598E-3</v>
      </c>
      <c r="AX30" s="19">
        <v>4.5994822640247398E-3</v>
      </c>
      <c r="AY30" s="19">
        <v>0</v>
      </c>
      <c r="AZ30" s="19">
        <v>7.4992450354446696E-3</v>
      </c>
      <c r="BA30" s="19">
        <v>0</v>
      </c>
      <c r="BB30" s="19"/>
      <c r="BC30" s="19">
        <v>2.61136921234783E-3</v>
      </c>
      <c r="BD30" s="19">
        <v>3.7710172859039301E-3</v>
      </c>
      <c r="BE30" s="19">
        <v>3.7013854787348701E-3</v>
      </c>
      <c r="BF30" s="19">
        <v>0</v>
      </c>
      <c r="BG30" s="19">
        <v>0</v>
      </c>
    </row>
    <row r="31" spans="2:59" x14ac:dyDescent="0.35">
      <c r="B31" s="16"/>
    </row>
    <row r="32" spans="2:59" x14ac:dyDescent="0.35">
      <c r="B32" t="s">
        <v>80</v>
      </c>
    </row>
    <row r="33" spans="2:2" x14ac:dyDescent="0.35">
      <c r="B33" t="s">
        <v>81</v>
      </c>
    </row>
    <row r="35" spans="2:2" x14ac:dyDescent="0.35">
      <c r="B35"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142</v>
      </c>
      <c r="E2" s="26"/>
      <c r="F2" s="26"/>
      <c r="G2" s="26"/>
      <c r="H2" s="26"/>
      <c r="I2" s="26"/>
      <c r="J2" s="26"/>
      <c r="K2" s="26"/>
      <c r="L2" s="26"/>
    </row>
    <row r="6" spans="2:12" ht="50" customHeight="1" x14ac:dyDescent="0.35">
      <c r="B6" s="20" t="s">
        <v>15</v>
      </c>
      <c r="C6" s="20" t="s">
        <v>125</v>
      </c>
      <c r="D6" s="20" t="s">
        <v>126</v>
      </c>
      <c r="E6" s="20" t="s">
        <v>127</v>
      </c>
      <c r="F6" s="20" t="s">
        <v>128</v>
      </c>
      <c r="G6" s="20" t="s">
        <v>129</v>
      </c>
      <c r="H6" s="20" t="s">
        <v>130</v>
      </c>
      <c r="I6" s="20" t="s">
        <v>131</v>
      </c>
      <c r="J6" s="20" t="s">
        <v>132</v>
      </c>
      <c r="K6" s="20" t="s">
        <v>133</v>
      </c>
    </row>
    <row r="7" spans="2:12" x14ac:dyDescent="0.35">
      <c r="B7" s="18" t="s">
        <v>134</v>
      </c>
      <c r="C7" s="17">
        <v>0.6848054522432</v>
      </c>
      <c r="D7" s="17">
        <v>0.529456575916741</v>
      </c>
      <c r="E7" s="17">
        <v>0.39709938393434202</v>
      </c>
      <c r="F7" s="17">
        <v>0.31176851349153301</v>
      </c>
      <c r="G7" s="17">
        <v>0.29510110823195801</v>
      </c>
      <c r="H7" s="17">
        <v>0.44293952657511099</v>
      </c>
      <c r="I7" s="17">
        <v>0.28924415443405699</v>
      </c>
      <c r="J7" s="17">
        <v>0.31472335001901702</v>
      </c>
      <c r="K7" s="17">
        <v>0.34733194107668203</v>
      </c>
    </row>
    <row r="8" spans="2:12" x14ac:dyDescent="0.35">
      <c r="B8" s="18" t="s">
        <v>135</v>
      </c>
      <c r="C8" s="17">
        <v>0.25197104218309002</v>
      </c>
      <c r="D8" s="17">
        <v>0.36777480027125498</v>
      </c>
      <c r="E8" s="17">
        <v>0.43756103143023201</v>
      </c>
      <c r="F8" s="17">
        <v>0.452934253626113</v>
      </c>
      <c r="G8" s="17">
        <v>0.44158292555908102</v>
      </c>
      <c r="H8" s="17">
        <v>0.36780583682602302</v>
      </c>
      <c r="I8" s="17">
        <v>0.45376280797608398</v>
      </c>
      <c r="J8" s="17">
        <v>0.41448606803547</v>
      </c>
      <c r="K8" s="17">
        <v>0.41011886652000601</v>
      </c>
    </row>
    <row r="9" spans="2:12" ht="29" x14ac:dyDescent="0.35">
      <c r="B9" s="18" t="s">
        <v>136</v>
      </c>
      <c r="C9" s="17">
        <v>4.0810200616735598E-2</v>
      </c>
      <c r="D9" s="17">
        <v>7.5980778291229206E-2</v>
      </c>
      <c r="E9" s="17">
        <v>0.114791755891178</v>
      </c>
      <c r="F9" s="17">
        <v>0.160487567070244</v>
      </c>
      <c r="G9" s="17">
        <v>0.17916958453155801</v>
      </c>
      <c r="H9" s="17">
        <v>0.12337523016019</v>
      </c>
      <c r="I9" s="17">
        <v>0.17480426079095701</v>
      </c>
      <c r="J9" s="17">
        <v>0.181410008326883</v>
      </c>
      <c r="K9" s="17">
        <v>0.16336051095884599</v>
      </c>
    </row>
    <row r="10" spans="2:12" x14ac:dyDescent="0.35">
      <c r="B10" s="18" t="s">
        <v>137</v>
      </c>
      <c r="C10" s="17">
        <v>1.27841338345187E-2</v>
      </c>
      <c r="D10" s="17">
        <v>1.51791960180083E-2</v>
      </c>
      <c r="E10" s="17">
        <v>2.66927794325129E-2</v>
      </c>
      <c r="F10" s="17">
        <v>3.3449190548033102E-2</v>
      </c>
      <c r="G10" s="17">
        <v>3.5901824483348901E-2</v>
      </c>
      <c r="H10" s="17">
        <v>3.2106853321294898E-2</v>
      </c>
      <c r="I10" s="17">
        <v>5.2137255762111798E-2</v>
      </c>
      <c r="J10" s="17">
        <v>5.4917571535989702E-2</v>
      </c>
      <c r="K10" s="17">
        <v>4.71448607180808E-2</v>
      </c>
    </row>
    <row r="11" spans="2:12" x14ac:dyDescent="0.35">
      <c r="B11" s="18" t="s">
        <v>138</v>
      </c>
      <c r="C11" s="17">
        <v>5.8921519882134303E-3</v>
      </c>
      <c r="D11" s="17">
        <v>5.7026426768451103E-3</v>
      </c>
      <c r="E11" s="17">
        <v>1.2187576816348701E-2</v>
      </c>
      <c r="F11" s="17">
        <v>1.02966460956794E-2</v>
      </c>
      <c r="G11" s="17">
        <v>8.3864138364170993E-3</v>
      </c>
      <c r="H11" s="17">
        <v>1.28713827246931E-2</v>
      </c>
      <c r="I11" s="17">
        <v>8.5866441572195005E-3</v>
      </c>
      <c r="J11" s="17">
        <v>1.1053744999917301E-2</v>
      </c>
      <c r="K11" s="17">
        <v>2.14927432693813E-2</v>
      </c>
    </row>
    <row r="12" spans="2:12" x14ac:dyDescent="0.35">
      <c r="B12" s="18" t="s">
        <v>123</v>
      </c>
      <c r="C12" s="17">
        <v>3.73701913424191E-3</v>
      </c>
      <c r="D12" s="17">
        <v>5.9060068259213297E-3</v>
      </c>
      <c r="E12" s="17">
        <v>1.16674724953863E-2</v>
      </c>
      <c r="F12" s="17">
        <v>3.1063829168397301E-2</v>
      </c>
      <c r="G12" s="17">
        <v>3.9858143357637002E-2</v>
      </c>
      <c r="H12" s="17">
        <v>2.0901170392688299E-2</v>
      </c>
      <c r="I12" s="17">
        <v>2.14648768795709E-2</v>
      </c>
      <c r="J12" s="17">
        <v>2.3409257082724101E-2</v>
      </c>
      <c r="K12" s="17">
        <v>1.05510774570043E-2</v>
      </c>
    </row>
    <row r="13" spans="2:12" x14ac:dyDescent="0.35">
      <c r="B13" s="23" t="s">
        <v>139</v>
      </c>
      <c r="C13" s="21">
        <v>0.93677649442628996</v>
      </c>
      <c r="D13" s="21">
        <v>0.89723137618799598</v>
      </c>
      <c r="E13" s="21">
        <v>0.83466041536457403</v>
      </c>
      <c r="F13" s="21">
        <v>0.76470276711764695</v>
      </c>
      <c r="G13" s="21">
        <v>0.73668403379103897</v>
      </c>
      <c r="H13" s="21">
        <v>0.81074536340113401</v>
      </c>
      <c r="I13" s="21">
        <v>0.74300696241014097</v>
      </c>
      <c r="J13" s="21">
        <v>0.72920941805448602</v>
      </c>
      <c r="K13" s="21">
        <v>0.75745080759668704</v>
      </c>
    </row>
    <row r="14" spans="2:12" x14ac:dyDescent="0.35">
      <c r="B14" s="23" t="s">
        <v>140</v>
      </c>
      <c r="C14" s="21">
        <v>1.8676285822732099E-2</v>
      </c>
      <c r="D14" s="21">
        <v>2.08818386948534E-2</v>
      </c>
      <c r="E14" s="21">
        <v>3.8880356248861603E-2</v>
      </c>
      <c r="F14" s="21">
        <v>4.37458366437126E-2</v>
      </c>
      <c r="G14" s="21">
        <v>4.4288238319765999E-2</v>
      </c>
      <c r="H14" s="21">
        <v>4.4978236045988003E-2</v>
      </c>
      <c r="I14" s="21">
        <v>6.0723899919331303E-2</v>
      </c>
      <c r="J14" s="21">
        <v>6.5971316535906904E-2</v>
      </c>
      <c r="K14" s="21">
        <v>6.8637603987462104E-2</v>
      </c>
    </row>
    <row r="15" spans="2:12" x14ac:dyDescent="0.35">
      <c r="B15" s="23" t="s">
        <v>141</v>
      </c>
      <c r="C15" s="22">
        <v>0.91810020860355801</v>
      </c>
      <c r="D15" s="22">
        <v>0.87634953749314304</v>
      </c>
      <c r="E15" s="22">
        <v>0.79578005911571303</v>
      </c>
      <c r="F15" s="22">
        <v>0.72095693047393405</v>
      </c>
      <c r="G15" s="22">
        <v>0.69239579547127295</v>
      </c>
      <c r="H15" s="22">
        <v>0.76576712735514596</v>
      </c>
      <c r="I15" s="22">
        <v>0.68228306249081005</v>
      </c>
      <c r="J15" s="22">
        <v>0.66323810151857898</v>
      </c>
      <c r="K15" s="22">
        <v>0.68881320360922504</v>
      </c>
    </row>
    <row r="16" spans="2:12" x14ac:dyDescent="0.35">
      <c r="B16" s="16"/>
      <c r="C16" s="16"/>
      <c r="D16" s="16"/>
      <c r="E16" s="16"/>
      <c r="F16" s="16"/>
      <c r="G16" s="16"/>
      <c r="H16" s="16"/>
      <c r="I16" s="16"/>
      <c r="J16" s="16"/>
      <c r="K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0.39709938393434202</v>
      </c>
      <c r="D9" s="17">
        <v>0.38550816321701598</v>
      </c>
      <c r="E9" s="17">
        <v>0.41041222127507199</v>
      </c>
      <c r="F9" s="17"/>
      <c r="G9" s="17">
        <v>0.406634226862713</v>
      </c>
      <c r="H9" s="17">
        <v>0.44233659775442202</v>
      </c>
      <c r="I9" s="17">
        <v>0.373607110986795</v>
      </c>
      <c r="J9" s="17">
        <v>0.37019169142396202</v>
      </c>
      <c r="K9" s="17">
        <v>0.37821265753238997</v>
      </c>
      <c r="L9" s="17">
        <v>0.40764664834103798</v>
      </c>
      <c r="M9" s="17"/>
      <c r="N9" s="17">
        <v>0.43362358225245201</v>
      </c>
      <c r="O9" s="17">
        <v>0.40855706619514598</v>
      </c>
      <c r="P9" s="17">
        <v>0.38905493198765401</v>
      </c>
      <c r="Q9" s="17">
        <v>0.35368837763922201</v>
      </c>
      <c r="R9" s="17"/>
      <c r="S9" s="17">
        <v>0.50385861027784595</v>
      </c>
      <c r="T9" s="17">
        <v>0.33726275927257898</v>
      </c>
      <c r="U9" s="17">
        <v>0.30646853888653403</v>
      </c>
      <c r="V9" s="17">
        <v>0.41970709769353598</v>
      </c>
      <c r="W9" s="17">
        <v>0.37432161092073102</v>
      </c>
      <c r="X9" s="17">
        <v>0.357220375251873</v>
      </c>
      <c r="Y9" s="17">
        <v>0.37107204210356598</v>
      </c>
      <c r="Z9" s="17">
        <v>0.35762597834480198</v>
      </c>
      <c r="AA9" s="17">
        <v>0.42027159346480603</v>
      </c>
      <c r="AB9" s="17">
        <v>0.42645881252158602</v>
      </c>
      <c r="AC9" s="17">
        <v>0.41572497052587798</v>
      </c>
      <c r="AD9" s="17">
        <v>0.42128923413458003</v>
      </c>
      <c r="AE9" s="17"/>
      <c r="AF9" s="17">
        <v>0.38040555305643597</v>
      </c>
      <c r="AG9" s="17">
        <v>0.41431742614582001</v>
      </c>
      <c r="AH9" s="17">
        <v>0.37127908115176</v>
      </c>
      <c r="AI9" s="17"/>
      <c r="AJ9" s="17">
        <v>0.43430278906734598</v>
      </c>
      <c r="AK9" s="17">
        <v>0.44089643266158901</v>
      </c>
      <c r="AL9" s="17">
        <v>0.28205655362168702</v>
      </c>
      <c r="AM9" s="17">
        <v>0.30674043585025901</v>
      </c>
      <c r="AN9" s="17">
        <v>0.329653981364949</v>
      </c>
      <c r="AO9" s="17"/>
      <c r="AP9" s="17">
        <v>0.48043744112224701</v>
      </c>
      <c r="AQ9" s="17">
        <v>0.43968740039072701</v>
      </c>
      <c r="AR9" s="17">
        <v>0.28054995342362099</v>
      </c>
      <c r="AS9" s="17">
        <v>0.29518366451222899</v>
      </c>
      <c r="AT9" s="17">
        <v>0.34529358146726102</v>
      </c>
      <c r="AU9" s="17"/>
      <c r="AV9" s="17">
        <v>0.46731886652468502</v>
      </c>
      <c r="AW9" s="17">
        <v>0.45589345833481698</v>
      </c>
      <c r="AX9" s="17">
        <v>0.34104552143095201</v>
      </c>
      <c r="AY9" s="17">
        <v>0.322790369097676</v>
      </c>
      <c r="AZ9" s="17">
        <v>0.35759070991738101</v>
      </c>
      <c r="BA9" s="17">
        <v>0.29714088956378099</v>
      </c>
      <c r="BB9" s="17"/>
      <c r="BC9" s="17">
        <v>0.38392291345719698</v>
      </c>
      <c r="BD9" s="17">
        <v>0.37856215800412002</v>
      </c>
      <c r="BE9" s="17">
        <v>0.403479975508928</v>
      </c>
      <c r="BF9" s="17">
        <v>0.44965376913322203</v>
      </c>
      <c r="BG9" s="17">
        <v>0.59078975410457302</v>
      </c>
    </row>
    <row r="10" spans="2:59" x14ac:dyDescent="0.35">
      <c r="B10" s="18" t="s">
        <v>135</v>
      </c>
      <c r="C10" s="17">
        <v>0.43756103143023201</v>
      </c>
      <c r="D10" s="17">
        <v>0.43493178752387002</v>
      </c>
      <c r="E10" s="17">
        <v>0.438123273846037</v>
      </c>
      <c r="F10" s="17"/>
      <c r="G10" s="17">
        <v>0.42048897438331301</v>
      </c>
      <c r="H10" s="17">
        <v>0.426017623107809</v>
      </c>
      <c r="I10" s="17">
        <v>0.44345988553922799</v>
      </c>
      <c r="J10" s="17">
        <v>0.43693456231300998</v>
      </c>
      <c r="K10" s="17">
        <v>0.42995503807915397</v>
      </c>
      <c r="L10" s="17">
        <v>0.45915942555983602</v>
      </c>
      <c r="M10" s="17"/>
      <c r="N10" s="17">
        <v>0.40765254575175902</v>
      </c>
      <c r="O10" s="17">
        <v>0.43379327179565902</v>
      </c>
      <c r="P10" s="17">
        <v>0.44557471148668798</v>
      </c>
      <c r="Q10" s="17">
        <v>0.46554602541252199</v>
      </c>
      <c r="R10" s="17"/>
      <c r="S10" s="17">
        <v>0.35800768202773497</v>
      </c>
      <c r="T10" s="17">
        <v>0.49182197071009898</v>
      </c>
      <c r="U10" s="17">
        <v>0.51605635903181701</v>
      </c>
      <c r="V10" s="17">
        <v>0.40057803508457301</v>
      </c>
      <c r="W10" s="17">
        <v>0.45648718048929998</v>
      </c>
      <c r="X10" s="17">
        <v>0.45180045298337201</v>
      </c>
      <c r="Y10" s="17">
        <v>0.43312181537844802</v>
      </c>
      <c r="Z10" s="17">
        <v>0.43960022849181002</v>
      </c>
      <c r="AA10" s="17">
        <v>0.45690319963779802</v>
      </c>
      <c r="AB10" s="17">
        <v>0.420292168745864</v>
      </c>
      <c r="AC10" s="17">
        <v>0.45094721599783</v>
      </c>
      <c r="AD10" s="17">
        <v>0.35671135665237702</v>
      </c>
      <c r="AE10" s="17"/>
      <c r="AF10" s="17">
        <v>0.44662794595317901</v>
      </c>
      <c r="AG10" s="17">
        <v>0.437606379142292</v>
      </c>
      <c r="AH10" s="17">
        <v>0.41775280267615</v>
      </c>
      <c r="AI10" s="17"/>
      <c r="AJ10" s="17">
        <v>0.422557239384522</v>
      </c>
      <c r="AK10" s="17">
        <v>0.41949253593075903</v>
      </c>
      <c r="AL10" s="17">
        <v>0.52941997889980197</v>
      </c>
      <c r="AM10" s="17">
        <v>0.42686996055897702</v>
      </c>
      <c r="AN10" s="17">
        <v>0.45983940730616102</v>
      </c>
      <c r="AO10" s="17"/>
      <c r="AP10" s="17">
        <v>0.37051762847362801</v>
      </c>
      <c r="AQ10" s="17">
        <v>0.42895619690971998</v>
      </c>
      <c r="AR10" s="17">
        <v>0.52428460820366096</v>
      </c>
      <c r="AS10" s="17">
        <v>0.46572764736107303</v>
      </c>
      <c r="AT10" s="17">
        <v>0.51937199224234998</v>
      </c>
      <c r="AU10" s="17"/>
      <c r="AV10" s="17">
        <v>0.42109590522394102</v>
      </c>
      <c r="AW10" s="17">
        <v>0.380485562614159</v>
      </c>
      <c r="AX10" s="17">
        <v>0.50691845719644102</v>
      </c>
      <c r="AY10" s="17">
        <v>0.46120858179030699</v>
      </c>
      <c r="AZ10" s="17">
        <v>0.45995090886640799</v>
      </c>
      <c r="BA10" s="17">
        <v>0.47876006493193102</v>
      </c>
      <c r="BB10" s="17"/>
      <c r="BC10" s="17">
        <v>0.46937406244961399</v>
      </c>
      <c r="BD10" s="17">
        <v>0.45392811362850999</v>
      </c>
      <c r="BE10" s="17">
        <v>0.42026106101321697</v>
      </c>
      <c r="BF10" s="17">
        <v>0.44446825772171999</v>
      </c>
      <c r="BG10" s="17">
        <v>0.32049769066815897</v>
      </c>
    </row>
    <row r="11" spans="2:59" ht="29" x14ac:dyDescent="0.35">
      <c r="B11" s="18" t="s">
        <v>136</v>
      </c>
      <c r="C11" s="17">
        <v>0.114791755891178</v>
      </c>
      <c r="D11" s="17">
        <v>0.117325393066567</v>
      </c>
      <c r="E11" s="17">
        <v>0.11191778394208</v>
      </c>
      <c r="F11" s="17"/>
      <c r="G11" s="17">
        <v>0.114879763310206</v>
      </c>
      <c r="H11" s="17">
        <v>8.2184601676667995E-2</v>
      </c>
      <c r="I11" s="17">
        <v>0.114802255045464</v>
      </c>
      <c r="J11" s="17">
        <v>0.13635182222061401</v>
      </c>
      <c r="K11" s="17">
        <v>0.13927614311588499</v>
      </c>
      <c r="L11" s="17">
        <v>0.107213921854326</v>
      </c>
      <c r="M11" s="17"/>
      <c r="N11" s="17">
        <v>0.108756812359824</v>
      </c>
      <c r="O11" s="17">
        <v>0.110039766408878</v>
      </c>
      <c r="P11" s="17">
        <v>0.111578308088532</v>
      </c>
      <c r="Q11" s="17">
        <v>0.12928751250727499</v>
      </c>
      <c r="R11" s="17"/>
      <c r="S11" s="17">
        <v>0.103592446712544</v>
      </c>
      <c r="T11" s="17">
        <v>0.117676986521788</v>
      </c>
      <c r="U11" s="17">
        <v>0.124507195061941</v>
      </c>
      <c r="V11" s="17">
        <v>0.12395992193593</v>
      </c>
      <c r="W11" s="17">
        <v>7.7981206614787593E-2</v>
      </c>
      <c r="X11" s="17">
        <v>0.13918676894460899</v>
      </c>
      <c r="Y11" s="17">
        <v>0.14036507985708299</v>
      </c>
      <c r="Z11" s="17">
        <v>0.10153225754494399</v>
      </c>
      <c r="AA11" s="17">
        <v>8.1831543088240505E-2</v>
      </c>
      <c r="AB11" s="17">
        <v>0.111722721534579</v>
      </c>
      <c r="AC11" s="17">
        <v>0.11425557856954301</v>
      </c>
      <c r="AD11" s="17">
        <v>0.194697465219731</v>
      </c>
      <c r="AE11" s="17"/>
      <c r="AF11" s="17">
        <v>0.122077866302928</v>
      </c>
      <c r="AG11" s="17">
        <v>0.108931994114068</v>
      </c>
      <c r="AH11" s="17">
        <v>0.12383294547676101</v>
      </c>
      <c r="AI11" s="17"/>
      <c r="AJ11" s="17">
        <v>0.103196433390057</v>
      </c>
      <c r="AK11" s="17">
        <v>9.96306013210915E-2</v>
      </c>
      <c r="AL11" s="17">
        <v>0.15632701159482601</v>
      </c>
      <c r="AM11" s="17">
        <v>0.14698848161908501</v>
      </c>
      <c r="AN11" s="17">
        <v>0.121789004138479</v>
      </c>
      <c r="AO11" s="17"/>
      <c r="AP11" s="17">
        <v>0.112693636547559</v>
      </c>
      <c r="AQ11" s="17">
        <v>0.103398333402636</v>
      </c>
      <c r="AR11" s="17">
        <v>0.16537481790234901</v>
      </c>
      <c r="AS11" s="17">
        <v>0.14801100392439301</v>
      </c>
      <c r="AT11" s="17">
        <v>7.6184980105643299E-2</v>
      </c>
      <c r="AU11" s="17"/>
      <c r="AV11" s="17">
        <v>8.1401031719016401E-2</v>
      </c>
      <c r="AW11" s="17">
        <v>0.11264128129401201</v>
      </c>
      <c r="AX11" s="17">
        <v>0.118060292725919</v>
      </c>
      <c r="AY11" s="17">
        <v>0.14672109949115</v>
      </c>
      <c r="AZ11" s="17">
        <v>0.119491829650698</v>
      </c>
      <c r="BA11" s="17">
        <v>0.16188158886068901</v>
      </c>
      <c r="BB11" s="17"/>
      <c r="BC11" s="17">
        <v>0.11746213517606099</v>
      </c>
      <c r="BD11" s="17">
        <v>0.107133899249568</v>
      </c>
      <c r="BE11" s="17">
        <v>0.120492078359932</v>
      </c>
      <c r="BF11" s="17">
        <v>7.7306824499050505E-2</v>
      </c>
      <c r="BG11" s="17">
        <v>5.78251094505716E-2</v>
      </c>
    </row>
    <row r="12" spans="2:59" x14ac:dyDescent="0.35">
      <c r="B12" s="18" t="s">
        <v>137</v>
      </c>
      <c r="C12" s="17">
        <v>2.66927794325129E-2</v>
      </c>
      <c r="D12" s="17">
        <v>3.73501118292121E-2</v>
      </c>
      <c r="E12" s="17">
        <v>1.6507724263874899E-2</v>
      </c>
      <c r="F12" s="17"/>
      <c r="G12" s="17">
        <v>4.0779627401781197E-2</v>
      </c>
      <c r="H12" s="17">
        <v>2.1236830401645701E-2</v>
      </c>
      <c r="I12" s="17">
        <v>3.7421549992235202E-2</v>
      </c>
      <c r="J12" s="17">
        <v>3.03034414442938E-2</v>
      </c>
      <c r="K12" s="17">
        <v>2.2745266651967799E-2</v>
      </c>
      <c r="L12" s="17">
        <v>1.2711442651672299E-2</v>
      </c>
      <c r="M12" s="17"/>
      <c r="N12" s="17">
        <v>2.8868786426082801E-2</v>
      </c>
      <c r="O12" s="17">
        <v>2.7203480210586301E-2</v>
      </c>
      <c r="P12" s="17">
        <v>2.4027345739672901E-2</v>
      </c>
      <c r="Q12" s="17">
        <v>2.62123066178418E-2</v>
      </c>
      <c r="R12" s="17"/>
      <c r="S12" s="17">
        <v>1.7971334287032199E-2</v>
      </c>
      <c r="T12" s="17">
        <v>1.9489583148430099E-2</v>
      </c>
      <c r="U12" s="17">
        <v>3.3535257740188E-2</v>
      </c>
      <c r="V12" s="17">
        <v>3.3846552152177599E-2</v>
      </c>
      <c r="W12" s="17">
        <v>4.42352410606211E-2</v>
      </c>
      <c r="X12" s="17">
        <v>3.5740511555991603E-2</v>
      </c>
      <c r="Y12" s="17">
        <v>3.8060781500509899E-2</v>
      </c>
      <c r="Z12" s="17">
        <v>5.46456230530801E-2</v>
      </c>
      <c r="AA12" s="17">
        <v>1.8306201001508801E-2</v>
      </c>
      <c r="AB12" s="17">
        <v>1.56039634268458E-2</v>
      </c>
      <c r="AC12" s="17">
        <v>1.9072234906749499E-2</v>
      </c>
      <c r="AD12" s="17">
        <v>0</v>
      </c>
      <c r="AE12" s="17"/>
      <c r="AF12" s="17">
        <v>2.5782163972657798E-2</v>
      </c>
      <c r="AG12" s="17">
        <v>2.27278493995598E-2</v>
      </c>
      <c r="AH12" s="17">
        <v>4.0869171309537801E-2</v>
      </c>
      <c r="AI12" s="17"/>
      <c r="AJ12" s="17">
        <v>2.7067577757978599E-2</v>
      </c>
      <c r="AK12" s="17">
        <v>1.6537894734156101E-2</v>
      </c>
      <c r="AL12" s="17">
        <v>2.4502223871325699E-2</v>
      </c>
      <c r="AM12" s="17">
        <v>7.8712905235018199E-2</v>
      </c>
      <c r="AN12" s="17">
        <v>3.7642415928027702E-2</v>
      </c>
      <c r="AO12" s="17"/>
      <c r="AP12" s="17">
        <v>2.81808415733007E-2</v>
      </c>
      <c r="AQ12" s="17">
        <v>1.49614469057089E-2</v>
      </c>
      <c r="AR12" s="17">
        <v>2.3850497366680198E-2</v>
      </c>
      <c r="AS12" s="17">
        <v>4.5033491307989199E-2</v>
      </c>
      <c r="AT12" s="17">
        <v>3.7581284593027502E-2</v>
      </c>
      <c r="AU12" s="17"/>
      <c r="AV12" s="17">
        <v>1.51779021525604E-2</v>
      </c>
      <c r="AW12" s="17">
        <v>4.3051024107368698E-2</v>
      </c>
      <c r="AX12" s="17">
        <v>1.70012721896598E-2</v>
      </c>
      <c r="AY12" s="17">
        <v>3.3758041463064797E-2</v>
      </c>
      <c r="AZ12" s="17">
        <v>3.9226217014671202E-2</v>
      </c>
      <c r="BA12" s="17">
        <v>1.0908264493592701E-2</v>
      </c>
      <c r="BB12" s="17"/>
      <c r="BC12" s="17">
        <v>1.10580685988994E-2</v>
      </c>
      <c r="BD12" s="17">
        <v>3.9489041832256801E-2</v>
      </c>
      <c r="BE12" s="17">
        <v>3.09771342136584E-2</v>
      </c>
      <c r="BF12" s="17">
        <v>2.4329077822342199E-2</v>
      </c>
      <c r="BG12" s="17">
        <v>3.08874457766956E-2</v>
      </c>
    </row>
    <row r="13" spans="2:59" x14ac:dyDescent="0.35">
      <c r="B13" s="18" t="s">
        <v>138</v>
      </c>
      <c r="C13" s="17">
        <v>1.2187576816348701E-2</v>
      </c>
      <c r="D13" s="17">
        <v>1.58834638738891E-2</v>
      </c>
      <c r="E13" s="17">
        <v>8.6785883858526407E-3</v>
      </c>
      <c r="F13" s="17"/>
      <c r="G13" s="17">
        <v>1.3104717820927999E-2</v>
      </c>
      <c r="H13" s="17">
        <v>9.9204421332592697E-3</v>
      </c>
      <c r="I13" s="17">
        <v>1.8133041917065499E-2</v>
      </c>
      <c r="J13" s="17">
        <v>1.0737684629101499E-2</v>
      </c>
      <c r="K13" s="17">
        <v>1.64609902915503E-2</v>
      </c>
      <c r="L13" s="17">
        <v>6.8815824586677997E-3</v>
      </c>
      <c r="M13" s="17"/>
      <c r="N13" s="17">
        <v>9.6919800721577305E-3</v>
      </c>
      <c r="O13" s="17">
        <v>1.37729665370617E-2</v>
      </c>
      <c r="P13" s="17">
        <v>1.6789348985787302E-2</v>
      </c>
      <c r="Q13" s="17">
        <v>9.2087674512256294E-3</v>
      </c>
      <c r="R13" s="17"/>
      <c r="S13" s="17">
        <v>1.0365733498727599E-2</v>
      </c>
      <c r="T13" s="17">
        <v>1.9089473749085401E-2</v>
      </c>
      <c r="U13" s="17">
        <v>1.25094866170828E-2</v>
      </c>
      <c r="V13" s="17">
        <v>8.9980083793213608E-3</v>
      </c>
      <c r="W13" s="17">
        <v>2.3054818674968901E-2</v>
      </c>
      <c r="X13" s="17">
        <v>0</v>
      </c>
      <c r="Y13" s="17">
        <v>6.1319937656593602E-3</v>
      </c>
      <c r="Z13" s="17">
        <v>0</v>
      </c>
      <c r="AA13" s="17">
        <v>2.26874628076471E-2</v>
      </c>
      <c r="AB13" s="17">
        <v>1.6106290089414801E-2</v>
      </c>
      <c r="AC13" s="17">
        <v>0</v>
      </c>
      <c r="AD13" s="17">
        <v>1.3229980832677599E-2</v>
      </c>
      <c r="AE13" s="17"/>
      <c r="AF13" s="17">
        <v>1.22249083029438E-2</v>
      </c>
      <c r="AG13" s="17">
        <v>1.17331708834703E-2</v>
      </c>
      <c r="AH13" s="17">
        <v>1.6241080787842099E-2</v>
      </c>
      <c r="AI13" s="17"/>
      <c r="AJ13" s="17">
        <v>7.4927726028816699E-3</v>
      </c>
      <c r="AK13" s="17">
        <v>1.5080354517712301E-2</v>
      </c>
      <c r="AL13" s="17">
        <v>7.6942320123593996E-3</v>
      </c>
      <c r="AM13" s="17">
        <v>4.06882167366606E-2</v>
      </c>
      <c r="AN13" s="17">
        <v>1.4279086471767099E-2</v>
      </c>
      <c r="AO13" s="17"/>
      <c r="AP13" s="17">
        <v>5.2119547850377201E-3</v>
      </c>
      <c r="AQ13" s="17">
        <v>9.2323720766076204E-3</v>
      </c>
      <c r="AR13" s="17">
        <v>5.9401231036888503E-3</v>
      </c>
      <c r="AS13" s="17">
        <v>3.0971175558556E-2</v>
      </c>
      <c r="AT13" s="17">
        <v>0</v>
      </c>
      <c r="AU13" s="17"/>
      <c r="AV13" s="17">
        <v>1.09175699986622E-2</v>
      </c>
      <c r="AW13" s="17">
        <v>5.05772350594378E-3</v>
      </c>
      <c r="AX13" s="17">
        <v>1.1466602990711099E-2</v>
      </c>
      <c r="AY13" s="17">
        <v>2.5863115123977602E-2</v>
      </c>
      <c r="AZ13" s="17">
        <v>8.2241309875155499E-3</v>
      </c>
      <c r="BA13" s="17">
        <v>5.6262759126460499E-3</v>
      </c>
      <c r="BB13" s="17"/>
      <c r="BC13" s="17">
        <v>4.6086223548928596E-3</v>
      </c>
      <c r="BD13" s="17">
        <v>1.0526206876134E-2</v>
      </c>
      <c r="BE13" s="17">
        <v>1.54022179777051E-2</v>
      </c>
      <c r="BF13" s="17">
        <v>4.2420708236647498E-3</v>
      </c>
      <c r="BG13" s="17">
        <v>0</v>
      </c>
    </row>
    <row r="14" spans="2:59" x14ac:dyDescent="0.35">
      <c r="B14" s="18" t="s">
        <v>123</v>
      </c>
      <c r="C14" s="17">
        <v>1.16674724953863E-2</v>
      </c>
      <c r="D14" s="17">
        <v>9.0010804894462004E-3</v>
      </c>
      <c r="E14" s="17">
        <v>1.43604082870839E-2</v>
      </c>
      <c r="F14" s="17"/>
      <c r="G14" s="17">
        <v>4.1126902210587698E-3</v>
      </c>
      <c r="H14" s="17">
        <v>1.8303904926196098E-2</v>
      </c>
      <c r="I14" s="17">
        <v>1.2576156519213001E-2</v>
      </c>
      <c r="J14" s="17">
        <v>1.54807979690188E-2</v>
      </c>
      <c r="K14" s="17">
        <v>1.33499043290529E-2</v>
      </c>
      <c r="L14" s="17">
        <v>6.3869791344606103E-3</v>
      </c>
      <c r="M14" s="17"/>
      <c r="N14" s="17">
        <v>1.14062931377251E-2</v>
      </c>
      <c r="O14" s="17">
        <v>6.6334488526691203E-3</v>
      </c>
      <c r="P14" s="17">
        <v>1.29753537116653E-2</v>
      </c>
      <c r="Q14" s="17">
        <v>1.6057010371914301E-2</v>
      </c>
      <c r="R14" s="17"/>
      <c r="S14" s="17">
        <v>6.2041931961147904E-3</v>
      </c>
      <c r="T14" s="17">
        <v>1.4659226598017499E-2</v>
      </c>
      <c r="U14" s="17">
        <v>6.92316266243729E-3</v>
      </c>
      <c r="V14" s="17">
        <v>1.2910384754462099E-2</v>
      </c>
      <c r="W14" s="17">
        <v>2.39199422395911E-2</v>
      </c>
      <c r="X14" s="17">
        <v>1.6051891264154801E-2</v>
      </c>
      <c r="Y14" s="17">
        <v>1.1248287394735001E-2</v>
      </c>
      <c r="Z14" s="17">
        <v>4.6595912565364501E-2</v>
      </c>
      <c r="AA14" s="17">
        <v>0</v>
      </c>
      <c r="AB14" s="17">
        <v>9.8160436817105092E-3</v>
      </c>
      <c r="AC14" s="17">
        <v>0</v>
      </c>
      <c r="AD14" s="17">
        <v>1.4071963160635E-2</v>
      </c>
      <c r="AE14" s="17"/>
      <c r="AF14" s="17">
        <v>1.28815624118555E-2</v>
      </c>
      <c r="AG14" s="17">
        <v>4.6831803147902498E-3</v>
      </c>
      <c r="AH14" s="17">
        <v>3.0024918597949299E-2</v>
      </c>
      <c r="AI14" s="17"/>
      <c r="AJ14" s="17">
        <v>5.3831877972149202E-3</v>
      </c>
      <c r="AK14" s="17">
        <v>8.3621808346923E-3</v>
      </c>
      <c r="AL14" s="17">
        <v>0</v>
      </c>
      <c r="AM14" s="17">
        <v>0</v>
      </c>
      <c r="AN14" s="17">
        <v>3.6796104790616603E-2</v>
      </c>
      <c r="AO14" s="17"/>
      <c r="AP14" s="17">
        <v>2.95849749822737E-3</v>
      </c>
      <c r="AQ14" s="17">
        <v>3.7642503146004401E-3</v>
      </c>
      <c r="AR14" s="17">
        <v>0</v>
      </c>
      <c r="AS14" s="17">
        <v>1.5073017335759499E-2</v>
      </c>
      <c r="AT14" s="17">
        <v>2.1568161591717799E-2</v>
      </c>
      <c r="AU14" s="17"/>
      <c r="AV14" s="17">
        <v>4.0887243811347802E-3</v>
      </c>
      <c r="AW14" s="17">
        <v>2.8709501436997098E-3</v>
      </c>
      <c r="AX14" s="17">
        <v>5.5078534663178004E-3</v>
      </c>
      <c r="AY14" s="17">
        <v>9.6587930338250597E-3</v>
      </c>
      <c r="AZ14" s="17">
        <v>1.5516203563325901E-2</v>
      </c>
      <c r="BA14" s="17">
        <v>4.5682916237360302E-2</v>
      </c>
      <c r="BB14" s="17"/>
      <c r="BC14" s="17">
        <v>1.35741979633365E-2</v>
      </c>
      <c r="BD14" s="17">
        <v>1.0360580409410699E-2</v>
      </c>
      <c r="BE14" s="17">
        <v>9.3875329265596108E-3</v>
      </c>
      <c r="BF14" s="17">
        <v>0</v>
      </c>
      <c r="BG14" s="17">
        <v>0</v>
      </c>
    </row>
    <row r="15" spans="2:59" x14ac:dyDescent="0.35">
      <c r="B15" s="18" t="s">
        <v>139</v>
      </c>
      <c r="C15" s="21">
        <v>0.83466041536457403</v>
      </c>
      <c r="D15" s="21">
        <v>0.82043995074088605</v>
      </c>
      <c r="E15" s="21">
        <v>0.84853549512110804</v>
      </c>
      <c r="F15" s="21"/>
      <c r="G15" s="21">
        <v>0.82712320124602601</v>
      </c>
      <c r="H15" s="21">
        <v>0.86835422086223102</v>
      </c>
      <c r="I15" s="21">
        <v>0.81706699652602299</v>
      </c>
      <c r="J15" s="21">
        <v>0.807126253736972</v>
      </c>
      <c r="K15" s="21">
        <v>0.808167695611544</v>
      </c>
      <c r="L15" s="21">
        <v>0.86680607390087405</v>
      </c>
      <c r="M15" s="21"/>
      <c r="N15" s="21">
        <v>0.84127612800421103</v>
      </c>
      <c r="O15" s="21">
        <v>0.84235033799080505</v>
      </c>
      <c r="P15" s="21">
        <v>0.83462964347434199</v>
      </c>
      <c r="Q15" s="21">
        <v>0.819234403051743</v>
      </c>
      <c r="R15" s="21"/>
      <c r="S15" s="21">
        <v>0.86186629230558098</v>
      </c>
      <c r="T15" s="21">
        <v>0.82908472998267901</v>
      </c>
      <c r="U15" s="21">
        <v>0.82252489791835104</v>
      </c>
      <c r="V15" s="21">
        <v>0.82028513277810899</v>
      </c>
      <c r="W15" s="21">
        <v>0.83080879141003094</v>
      </c>
      <c r="X15" s="21">
        <v>0.80902082823524502</v>
      </c>
      <c r="Y15" s="21">
        <v>0.804193857482013</v>
      </c>
      <c r="Z15" s="21">
        <v>0.79722620683661105</v>
      </c>
      <c r="AA15" s="21">
        <v>0.87717479310260404</v>
      </c>
      <c r="AB15" s="21">
        <v>0.84675098126744996</v>
      </c>
      <c r="AC15" s="21">
        <v>0.86667218652370803</v>
      </c>
      <c r="AD15" s="21">
        <v>0.77800059078695705</v>
      </c>
      <c r="AE15" s="21"/>
      <c r="AF15" s="21">
        <v>0.82703349900961498</v>
      </c>
      <c r="AG15" s="21">
        <v>0.85192380528811196</v>
      </c>
      <c r="AH15" s="21">
        <v>0.78903188382791001</v>
      </c>
      <c r="AI15" s="21"/>
      <c r="AJ15" s="21">
        <v>0.85686002845186804</v>
      </c>
      <c r="AK15" s="21">
        <v>0.86038896859234804</v>
      </c>
      <c r="AL15" s="21">
        <v>0.81147653252148799</v>
      </c>
      <c r="AM15" s="21">
        <v>0.73361039640923698</v>
      </c>
      <c r="AN15" s="21">
        <v>0.78949338867110996</v>
      </c>
      <c r="AO15" s="21"/>
      <c r="AP15" s="21">
        <v>0.85095506959587497</v>
      </c>
      <c r="AQ15" s="21">
        <v>0.86864359730044705</v>
      </c>
      <c r="AR15" s="21">
        <v>0.80483456162728195</v>
      </c>
      <c r="AS15" s="21">
        <v>0.76091131187330197</v>
      </c>
      <c r="AT15" s="21">
        <v>0.86466557370961095</v>
      </c>
      <c r="AU15" s="21"/>
      <c r="AV15" s="21">
        <v>0.88841477174862604</v>
      </c>
      <c r="AW15" s="21">
        <v>0.83637902094897598</v>
      </c>
      <c r="AX15" s="21">
        <v>0.84796397862739303</v>
      </c>
      <c r="AY15" s="21">
        <v>0.78399895088798299</v>
      </c>
      <c r="AZ15" s="21">
        <v>0.81754161878378895</v>
      </c>
      <c r="BA15" s="21">
        <v>0.77590095449571195</v>
      </c>
      <c r="BB15" s="21"/>
      <c r="BC15" s="21">
        <v>0.85329697590680997</v>
      </c>
      <c r="BD15" s="21">
        <v>0.83249027163263001</v>
      </c>
      <c r="BE15" s="21">
        <v>0.82374103652214503</v>
      </c>
      <c r="BF15" s="21">
        <v>0.89412202685494302</v>
      </c>
      <c r="BG15" s="21">
        <v>0.91128744477273305</v>
      </c>
    </row>
    <row r="16" spans="2:59" x14ac:dyDescent="0.35">
      <c r="B16" s="18" t="s">
        <v>140</v>
      </c>
      <c r="C16" s="21">
        <v>3.8880356248861603E-2</v>
      </c>
      <c r="D16" s="21">
        <v>5.3233575703101201E-2</v>
      </c>
      <c r="E16" s="21">
        <v>2.51863126497276E-2</v>
      </c>
      <c r="F16" s="21"/>
      <c r="G16" s="21">
        <v>5.3884345222709198E-2</v>
      </c>
      <c r="H16" s="21">
        <v>3.1157272534904999E-2</v>
      </c>
      <c r="I16" s="21">
        <v>5.5554591909300698E-2</v>
      </c>
      <c r="J16" s="21">
        <v>4.1041126073395197E-2</v>
      </c>
      <c r="K16" s="21">
        <v>3.9206256943518099E-2</v>
      </c>
      <c r="L16" s="21">
        <v>1.9593025110340102E-2</v>
      </c>
      <c r="M16" s="21"/>
      <c r="N16" s="21">
        <v>3.8560766498240501E-2</v>
      </c>
      <c r="O16" s="21">
        <v>4.0976446747647999E-2</v>
      </c>
      <c r="P16" s="21">
        <v>4.0816694725460199E-2</v>
      </c>
      <c r="Q16" s="21">
        <v>3.5421074069067499E-2</v>
      </c>
      <c r="R16" s="21"/>
      <c r="S16" s="21">
        <v>2.8337067785759801E-2</v>
      </c>
      <c r="T16" s="21">
        <v>3.85790568975155E-2</v>
      </c>
      <c r="U16" s="21">
        <v>4.6044744357270802E-2</v>
      </c>
      <c r="V16" s="21">
        <v>4.2844560531498897E-2</v>
      </c>
      <c r="W16" s="21">
        <v>6.7290059735589894E-2</v>
      </c>
      <c r="X16" s="21">
        <v>3.5740511555991603E-2</v>
      </c>
      <c r="Y16" s="21">
        <v>4.4192775266169299E-2</v>
      </c>
      <c r="Z16" s="21">
        <v>5.46456230530801E-2</v>
      </c>
      <c r="AA16" s="21">
        <v>4.0993663809155902E-2</v>
      </c>
      <c r="AB16" s="21">
        <v>3.1710253516260598E-2</v>
      </c>
      <c r="AC16" s="21">
        <v>1.9072234906749499E-2</v>
      </c>
      <c r="AD16" s="21">
        <v>1.3229980832677599E-2</v>
      </c>
      <c r="AE16" s="21"/>
      <c r="AF16" s="21">
        <v>3.80070722756016E-2</v>
      </c>
      <c r="AG16" s="21">
        <v>3.4461020283030101E-2</v>
      </c>
      <c r="AH16" s="21">
        <v>5.7110252097379903E-2</v>
      </c>
      <c r="AI16" s="21"/>
      <c r="AJ16" s="21">
        <v>3.4560350360860297E-2</v>
      </c>
      <c r="AK16" s="21">
        <v>3.1618249251868402E-2</v>
      </c>
      <c r="AL16" s="21">
        <v>3.2196455883685103E-2</v>
      </c>
      <c r="AM16" s="21">
        <v>0.119401121971679</v>
      </c>
      <c r="AN16" s="21">
        <v>5.1921502399794803E-2</v>
      </c>
      <c r="AO16" s="21"/>
      <c r="AP16" s="21">
        <v>3.3392796358338403E-2</v>
      </c>
      <c r="AQ16" s="21">
        <v>2.4193818982316598E-2</v>
      </c>
      <c r="AR16" s="21">
        <v>2.9790620470369001E-2</v>
      </c>
      <c r="AS16" s="21">
        <v>7.6004666866545195E-2</v>
      </c>
      <c r="AT16" s="21">
        <v>3.7581284593027502E-2</v>
      </c>
      <c r="AU16" s="21"/>
      <c r="AV16" s="21">
        <v>2.6095472151222598E-2</v>
      </c>
      <c r="AW16" s="21">
        <v>4.8108747613312498E-2</v>
      </c>
      <c r="AX16" s="21">
        <v>2.8467875180370899E-2</v>
      </c>
      <c r="AY16" s="21">
        <v>5.9621156587042402E-2</v>
      </c>
      <c r="AZ16" s="21">
        <v>4.7450348002186803E-2</v>
      </c>
      <c r="BA16" s="21">
        <v>1.6534540406238699E-2</v>
      </c>
      <c r="BB16" s="21"/>
      <c r="BC16" s="21">
        <v>1.5666690953792299E-2</v>
      </c>
      <c r="BD16" s="21">
        <v>5.0015248708390803E-2</v>
      </c>
      <c r="BE16" s="21">
        <v>4.63793521913635E-2</v>
      </c>
      <c r="BF16" s="21">
        <v>2.8571148646006898E-2</v>
      </c>
      <c r="BG16" s="21">
        <v>3.08874457766956E-2</v>
      </c>
    </row>
    <row r="17" spans="2:59" x14ac:dyDescent="0.35">
      <c r="B17" s="18" t="s">
        <v>141</v>
      </c>
      <c r="C17" s="22">
        <v>0.79578005911571303</v>
      </c>
      <c r="D17" s="22">
        <v>0.76720637503778499</v>
      </c>
      <c r="E17" s="22">
        <v>0.823349182471381</v>
      </c>
      <c r="F17" s="22"/>
      <c r="G17" s="22">
        <v>0.77323885602331699</v>
      </c>
      <c r="H17" s="22">
        <v>0.83719694832732605</v>
      </c>
      <c r="I17" s="22">
        <v>0.76151240461672198</v>
      </c>
      <c r="J17" s="22">
        <v>0.76608512766357695</v>
      </c>
      <c r="K17" s="22">
        <v>0.76896143866802602</v>
      </c>
      <c r="L17" s="22">
        <v>0.84721304879053305</v>
      </c>
      <c r="M17" s="22"/>
      <c r="N17" s="22">
        <v>0.80271536150597</v>
      </c>
      <c r="O17" s="22">
        <v>0.80137389124315705</v>
      </c>
      <c r="P17" s="22">
        <v>0.79381294874888197</v>
      </c>
      <c r="Q17" s="22">
        <v>0.78381332898267597</v>
      </c>
      <c r="R17" s="22"/>
      <c r="S17" s="22">
        <v>0.83352922451982103</v>
      </c>
      <c r="T17" s="22">
        <v>0.79050567308516295</v>
      </c>
      <c r="U17" s="22">
        <v>0.77648015356108002</v>
      </c>
      <c r="V17" s="22">
        <v>0.77744057224661001</v>
      </c>
      <c r="W17" s="22">
        <v>0.76351873167444095</v>
      </c>
      <c r="X17" s="22">
        <v>0.77328031667925301</v>
      </c>
      <c r="Y17" s="22">
        <v>0.76000108221584395</v>
      </c>
      <c r="Z17" s="22">
        <v>0.74258058378353098</v>
      </c>
      <c r="AA17" s="22">
        <v>0.83618112929344801</v>
      </c>
      <c r="AB17" s="22">
        <v>0.81504072775118896</v>
      </c>
      <c r="AC17" s="22">
        <v>0.847599951616958</v>
      </c>
      <c r="AD17" s="22">
        <v>0.76477060995427903</v>
      </c>
      <c r="AE17" s="22"/>
      <c r="AF17" s="22">
        <v>0.78902642673401302</v>
      </c>
      <c r="AG17" s="22">
        <v>0.81746278500508196</v>
      </c>
      <c r="AH17" s="22">
        <v>0.73192163173053004</v>
      </c>
      <c r="AI17" s="22"/>
      <c r="AJ17" s="22">
        <v>0.82229967809100801</v>
      </c>
      <c r="AK17" s="22">
        <v>0.82877071934047897</v>
      </c>
      <c r="AL17" s="22">
        <v>0.77928007663780297</v>
      </c>
      <c r="AM17" s="22">
        <v>0.61420927443755802</v>
      </c>
      <c r="AN17" s="22">
        <v>0.73757188627131498</v>
      </c>
      <c r="AO17" s="22"/>
      <c r="AP17" s="22">
        <v>0.81756227323753705</v>
      </c>
      <c r="AQ17" s="22">
        <v>0.84444977831813095</v>
      </c>
      <c r="AR17" s="22">
        <v>0.775043941156913</v>
      </c>
      <c r="AS17" s="22">
        <v>0.68490664500675702</v>
      </c>
      <c r="AT17" s="22">
        <v>0.82708428911658405</v>
      </c>
      <c r="AU17" s="22"/>
      <c r="AV17" s="22">
        <v>0.86231929959740306</v>
      </c>
      <c r="AW17" s="22">
        <v>0.78827027333566402</v>
      </c>
      <c r="AX17" s="22">
        <v>0.81949610344702195</v>
      </c>
      <c r="AY17" s="22">
        <v>0.72437779430094096</v>
      </c>
      <c r="AZ17" s="22">
        <v>0.770091270781602</v>
      </c>
      <c r="BA17" s="22">
        <v>0.75936641408947303</v>
      </c>
      <c r="BB17" s="22"/>
      <c r="BC17" s="22">
        <v>0.83763028495301795</v>
      </c>
      <c r="BD17" s="22">
        <v>0.78247502292423898</v>
      </c>
      <c r="BE17" s="22">
        <v>0.77736168433078201</v>
      </c>
      <c r="BF17" s="22">
        <v>0.86555087820893595</v>
      </c>
      <c r="BG17" s="22">
        <v>0.88039999899603705</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0.44293952657511099</v>
      </c>
      <c r="D9" s="17">
        <v>0.44840095378642297</v>
      </c>
      <c r="E9" s="17">
        <v>0.43681556545960099</v>
      </c>
      <c r="F9" s="17"/>
      <c r="G9" s="17">
        <v>0.39480161535722802</v>
      </c>
      <c r="H9" s="17">
        <v>0.448696125062231</v>
      </c>
      <c r="I9" s="17">
        <v>0.36955989200039702</v>
      </c>
      <c r="J9" s="17">
        <v>0.49045171231936302</v>
      </c>
      <c r="K9" s="17">
        <v>0.51171066840469204</v>
      </c>
      <c r="L9" s="17">
        <v>0.44533987685702098</v>
      </c>
      <c r="M9" s="17"/>
      <c r="N9" s="17">
        <v>0.44536445514023698</v>
      </c>
      <c r="O9" s="17">
        <v>0.425648920172154</v>
      </c>
      <c r="P9" s="17">
        <v>0.440794784616375</v>
      </c>
      <c r="Q9" s="17">
        <v>0.46106992685102399</v>
      </c>
      <c r="R9" s="17"/>
      <c r="S9" s="17">
        <v>0.42627398728701199</v>
      </c>
      <c r="T9" s="17">
        <v>0.33330441781231801</v>
      </c>
      <c r="U9" s="17">
        <v>0.445424561518735</v>
      </c>
      <c r="V9" s="17">
        <v>0.34092404063045501</v>
      </c>
      <c r="W9" s="17">
        <v>0.42517718064833399</v>
      </c>
      <c r="X9" s="17">
        <v>0.38814732780712602</v>
      </c>
      <c r="Y9" s="17">
        <v>0.49484894165149901</v>
      </c>
      <c r="Z9" s="17">
        <v>0.59347432635855202</v>
      </c>
      <c r="AA9" s="17">
        <v>0.54989335503311199</v>
      </c>
      <c r="AB9" s="17">
        <v>0.47194712586274201</v>
      </c>
      <c r="AC9" s="17">
        <v>0.55492830254171199</v>
      </c>
      <c r="AD9" s="17">
        <v>0.49623877930816701</v>
      </c>
      <c r="AE9" s="17"/>
      <c r="AF9" s="17">
        <v>0.432647658415442</v>
      </c>
      <c r="AG9" s="17">
        <v>0.48824003607320898</v>
      </c>
      <c r="AH9" s="17">
        <v>0.35174411109921599</v>
      </c>
      <c r="AI9" s="17"/>
      <c r="AJ9" s="17">
        <v>0.43974344969460299</v>
      </c>
      <c r="AK9" s="17">
        <v>0.494963654387716</v>
      </c>
      <c r="AL9" s="17">
        <v>0.44896448059842903</v>
      </c>
      <c r="AM9" s="17">
        <v>0.43475304136868698</v>
      </c>
      <c r="AN9" s="17">
        <v>0.37623289844503499</v>
      </c>
      <c r="AO9" s="17"/>
      <c r="AP9" s="17">
        <v>0.38531953773720401</v>
      </c>
      <c r="AQ9" s="17">
        <v>0.50283456067912902</v>
      </c>
      <c r="AR9" s="17">
        <v>0.46855758103759698</v>
      </c>
      <c r="AS9" s="17">
        <v>0.41200941691334297</v>
      </c>
      <c r="AT9" s="17">
        <v>0.42164583983806397</v>
      </c>
      <c r="AU9" s="17"/>
      <c r="AV9" s="17">
        <v>0.493451083672093</v>
      </c>
      <c r="AW9" s="17">
        <v>0.38667283441310502</v>
      </c>
      <c r="AX9" s="17">
        <v>0.49673152131128401</v>
      </c>
      <c r="AY9" s="17">
        <v>0.42352502348495602</v>
      </c>
      <c r="AZ9" s="17">
        <v>0.41627768713179902</v>
      </c>
      <c r="BA9" s="17">
        <v>0.397387909437247</v>
      </c>
      <c r="BB9" s="17"/>
      <c r="BC9" s="17">
        <v>0.44447854357386701</v>
      </c>
      <c r="BD9" s="17">
        <v>0.42099415020578901</v>
      </c>
      <c r="BE9" s="17">
        <v>0.45083854248254501</v>
      </c>
      <c r="BF9" s="17">
        <v>0.477384460610217</v>
      </c>
      <c r="BG9" s="17">
        <v>0.41997662172838701</v>
      </c>
    </row>
    <row r="10" spans="2:59" x14ac:dyDescent="0.35">
      <c r="B10" s="18" t="s">
        <v>135</v>
      </c>
      <c r="C10" s="17">
        <v>0.36780583682602302</v>
      </c>
      <c r="D10" s="17">
        <v>0.37387105432893902</v>
      </c>
      <c r="E10" s="17">
        <v>0.36392265929230899</v>
      </c>
      <c r="F10" s="17"/>
      <c r="G10" s="17">
        <v>0.41068062813293599</v>
      </c>
      <c r="H10" s="17">
        <v>0.36875778022065803</v>
      </c>
      <c r="I10" s="17">
        <v>0.410859631655276</v>
      </c>
      <c r="J10" s="17">
        <v>0.31862896395922402</v>
      </c>
      <c r="K10" s="17">
        <v>0.310936960485448</v>
      </c>
      <c r="L10" s="17">
        <v>0.38146158474533198</v>
      </c>
      <c r="M10" s="17"/>
      <c r="N10" s="17">
        <v>0.37752895205203002</v>
      </c>
      <c r="O10" s="17">
        <v>0.39722481475031302</v>
      </c>
      <c r="P10" s="17">
        <v>0.32993354745971099</v>
      </c>
      <c r="Q10" s="17">
        <v>0.358762703286931</v>
      </c>
      <c r="R10" s="17"/>
      <c r="S10" s="17">
        <v>0.41098835647909299</v>
      </c>
      <c r="T10" s="17">
        <v>0.43438433086260397</v>
      </c>
      <c r="U10" s="17">
        <v>0.34306002593796903</v>
      </c>
      <c r="V10" s="17">
        <v>0.45576781074095302</v>
      </c>
      <c r="W10" s="17">
        <v>0.38999069962363297</v>
      </c>
      <c r="X10" s="17">
        <v>0.378699359749605</v>
      </c>
      <c r="Y10" s="17">
        <v>0.31356246555328599</v>
      </c>
      <c r="Z10" s="17">
        <v>0.30548085523826002</v>
      </c>
      <c r="AA10" s="17">
        <v>0.27943776840450701</v>
      </c>
      <c r="AB10" s="17">
        <v>0.32589361595508598</v>
      </c>
      <c r="AC10" s="17">
        <v>0.34171160458861899</v>
      </c>
      <c r="AD10" s="17">
        <v>0.31578266767858398</v>
      </c>
      <c r="AE10" s="17"/>
      <c r="AF10" s="17">
        <v>0.37664095971364098</v>
      </c>
      <c r="AG10" s="17">
        <v>0.34844815230043602</v>
      </c>
      <c r="AH10" s="17">
        <v>0.39368233695609001</v>
      </c>
      <c r="AI10" s="17"/>
      <c r="AJ10" s="17">
        <v>0.37423398188127299</v>
      </c>
      <c r="AK10" s="17">
        <v>0.35538214708069199</v>
      </c>
      <c r="AL10" s="17">
        <v>0.38151510291594198</v>
      </c>
      <c r="AM10" s="17">
        <v>0.327370660262849</v>
      </c>
      <c r="AN10" s="17">
        <v>0.355675823027993</v>
      </c>
      <c r="AO10" s="17"/>
      <c r="AP10" s="17">
        <v>0.41297467154054801</v>
      </c>
      <c r="AQ10" s="17">
        <v>0.36078313305618898</v>
      </c>
      <c r="AR10" s="17">
        <v>0.35827594240911098</v>
      </c>
      <c r="AS10" s="17">
        <v>0.34291088562255001</v>
      </c>
      <c r="AT10" s="17">
        <v>0.36224598784235501</v>
      </c>
      <c r="AU10" s="17"/>
      <c r="AV10" s="17">
        <v>0.37276778779700998</v>
      </c>
      <c r="AW10" s="17">
        <v>0.42563435335616601</v>
      </c>
      <c r="AX10" s="17">
        <v>0.35847214067476502</v>
      </c>
      <c r="AY10" s="17">
        <v>0.34232807774095497</v>
      </c>
      <c r="AZ10" s="17">
        <v>0.369852840048075</v>
      </c>
      <c r="BA10" s="17">
        <v>0.367866700463505</v>
      </c>
      <c r="BB10" s="17"/>
      <c r="BC10" s="17">
        <v>0.37654248554548803</v>
      </c>
      <c r="BD10" s="17">
        <v>0.37919151003870799</v>
      </c>
      <c r="BE10" s="17">
        <v>0.37799626569001399</v>
      </c>
      <c r="BF10" s="17">
        <v>0.34561550585607698</v>
      </c>
      <c r="BG10" s="17">
        <v>0.41838062737473602</v>
      </c>
    </row>
    <row r="11" spans="2:59" ht="29" x14ac:dyDescent="0.35">
      <c r="B11" s="18" t="s">
        <v>136</v>
      </c>
      <c r="C11" s="17">
        <v>0.12337523016019</v>
      </c>
      <c r="D11" s="17">
        <v>0.11862271876454</v>
      </c>
      <c r="E11" s="17">
        <v>0.12818242675556299</v>
      </c>
      <c r="F11" s="17"/>
      <c r="G11" s="17">
        <v>0.13863136248098701</v>
      </c>
      <c r="H11" s="17">
        <v>0.123942607658537</v>
      </c>
      <c r="I11" s="17">
        <v>0.12302433203589801</v>
      </c>
      <c r="J11" s="17">
        <v>0.12763107638497101</v>
      </c>
      <c r="K11" s="17">
        <v>0.111320908383876</v>
      </c>
      <c r="L11" s="17">
        <v>0.11766170288130701</v>
      </c>
      <c r="M11" s="17"/>
      <c r="N11" s="17">
        <v>0.115525370002087</v>
      </c>
      <c r="O11" s="17">
        <v>0.106324165511334</v>
      </c>
      <c r="P11" s="17">
        <v>0.16219497079304701</v>
      </c>
      <c r="Q11" s="17">
        <v>0.115696066914624</v>
      </c>
      <c r="R11" s="17"/>
      <c r="S11" s="17">
        <v>0.11667649902589999</v>
      </c>
      <c r="T11" s="17">
        <v>0.16834892193635001</v>
      </c>
      <c r="U11" s="17">
        <v>0.13317162425416099</v>
      </c>
      <c r="V11" s="17">
        <v>0.14277310213993299</v>
      </c>
      <c r="W11" s="17">
        <v>9.2895180836027505E-2</v>
      </c>
      <c r="X11" s="17">
        <v>0.14670740390444101</v>
      </c>
      <c r="Y11" s="17">
        <v>0.12581471837486699</v>
      </c>
      <c r="Z11" s="17">
        <v>3.41925671559625E-2</v>
      </c>
      <c r="AA11" s="17">
        <v>0.12450588598521301</v>
      </c>
      <c r="AB11" s="17">
        <v>0.111612026188306</v>
      </c>
      <c r="AC11" s="17">
        <v>6.8953819826286594E-2</v>
      </c>
      <c r="AD11" s="17">
        <v>0.110999384570418</v>
      </c>
      <c r="AE11" s="17"/>
      <c r="AF11" s="17">
        <v>0.125630720862554</v>
      </c>
      <c r="AG11" s="17">
        <v>0.10932748704742801</v>
      </c>
      <c r="AH11" s="17">
        <v>0.15242145369096399</v>
      </c>
      <c r="AI11" s="17"/>
      <c r="AJ11" s="17">
        <v>0.11897384987972801</v>
      </c>
      <c r="AK11" s="17">
        <v>0.109227850184242</v>
      </c>
      <c r="AL11" s="17">
        <v>0.11171952999873699</v>
      </c>
      <c r="AM11" s="17">
        <v>0.16301312812219901</v>
      </c>
      <c r="AN11" s="17">
        <v>0.132991210203703</v>
      </c>
      <c r="AO11" s="17"/>
      <c r="AP11" s="17">
        <v>0.13605627727692499</v>
      </c>
      <c r="AQ11" s="17">
        <v>8.9094591909854595E-2</v>
      </c>
      <c r="AR11" s="17">
        <v>0.12646433447029501</v>
      </c>
      <c r="AS11" s="17">
        <v>0.15890464501805601</v>
      </c>
      <c r="AT11" s="17">
        <v>0.150495383976266</v>
      </c>
      <c r="AU11" s="17"/>
      <c r="AV11" s="17">
        <v>9.0769348807770295E-2</v>
      </c>
      <c r="AW11" s="17">
        <v>0.122005797076327</v>
      </c>
      <c r="AX11" s="17">
        <v>0.100729252824191</v>
      </c>
      <c r="AY11" s="17">
        <v>0.16362680204232499</v>
      </c>
      <c r="AZ11" s="17">
        <v>0.14368397367403299</v>
      </c>
      <c r="BA11" s="17">
        <v>0.143638723643739</v>
      </c>
      <c r="BB11" s="17"/>
      <c r="BC11" s="17">
        <v>0.13279471663283501</v>
      </c>
      <c r="BD11" s="17">
        <v>0.114472528534666</v>
      </c>
      <c r="BE11" s="17">
        <v>0.101819429283489</v>
      </c>
      <c r="BF11" s="17">
        <v>0.12954169058029</v>
      </c>
      <c r="BG11" s="17">
        <v>0.12946510475869399</v>
      </c>
    </row>
    <row r="12" spans="2:59" x14ac:dyDescent="0.35">
      <c r="B12" s="18" t="s">
        <v>137</v>
      </c>
      <c r="C12" s="17">
        <v>3.2106853321294898E-2</v>
      </c>
      <c r="D12" s="17">
        <v>3.0971895574465599E-2</v>
      </c>
      <c r="E12" s="17">
        <v>3.2612751166209403E-2</v>
      </c>
      <c r="F12" s="17"/>
      <c r="G12" s="17">
        <v>3.77341922014931E-2</v>
      </c>
      <c r="H12" s="17">
        <v>3.5171603613586198E-2</v>
      </c>
      <c r="I12" s="17">
        <v>2.79562168376832E-2</v>
      </c>
      <c r="J12" s="17">
        <v>3.1949397023502302E-2</v>
      </c>
      <c r="K12" s="17">
        <v>3.14599813560687E-2</v>
      </c>
      <c r="L12" s="17">
        <v>2.9794927504108702E-2</v>
      </c>
      <c r="M12" s="17"/>
      <c r="N12" s="17">
        <v>3.3459458962139199E-2</v>
      </c>
      <c r="O12" s="17">
        <v>2.8594772032891999E-2</v>
      </c>
      <c r="P12" s="17">
        <v>4.1192218069933298E-2</v>
      </c>
      <c r="Q12" s="17">
        <v>2.6381370003044999E-2</v>
      </c>
      <c r="R12" s="17"/>
      <c r="S12" s="17">
        <v>2.6481985395304702E-2</v>
      </c>
      <c r="T12" s="17">
        <v>3.0718430283683599E-2</v>
      </c>
      <c r="U12" s="17">
        <v>3.8968003627374501E-2</v>
      </c>
      <c r="V12" s="17">
        <v>5.3955835071000699E-2</v>
      </c>
      <c r="W12" s="17">
        <v>6.98195672272868E-2</v>
      </c>
      <c r="X12" s="17">
        <v>3.73329353022352E-2</v>
      </c>
      <c r="Y12" s="17">
        <v>2.08812365657252E-2</v>
      </c>
      <c r="Z12" s="17">
        <v>2.0071192779560602E-2</v>
      </c>
      <c r="AA12" s="17">
        <v>7.9191003403266593E-3</v>
      </c>
      <c r="AB12" s="17">
        <v>3.4770043341863698E-2</v>
      </c>
      <c r="AC12" s="17">
        <v>2.5108501621813599E-2</v>
      </c>
      <c r="AD12" s="17">
        <v>1.4908251572933E-2</v>
      </c>
      <c r="AE12" s="17"/>
      <c r="AF12" s="17">
        <v>3.2646612542904803E-2</v>
      </c>
      <c r="AG12" s="17">
        <v>2.8798365351229399E-2</v>
      </c>
      <c r="AH12" s="17">
        <v>3.8747976055124901E-2</v>
      </c>
      <c r="AI12" s="17"/>
      <c r="AJ12" s="17">
        <v>4.0212820438139098E-2</v>
      </c>
      <c r="AK12" s="17">
        <v>1.5445666033488899E-2</v>
      </c>
      <c r="AL12" s="17">
        <v>2.0001217017283399E-2</v>
      </c>
      <c r="AM12" s="17">
        <v>7.4863170246264904E-2</v>
      </c>
      <c r="AN12" s="17">
        <v>5.37585377740483E-2</v>
      </c>
      <c r="AO12" s="17"/>
      <c r="AP12" s="17">
        <v>4.20914142702664E-2</v>
      </c>
      <c r="AQ12" s="17">
        <v>2.34519345933152E-2</v>
      </c>
      <c r="AR12" s="17">
        <v>3.3389296201458703E-2</v>
      </c>
      <c r="AS12" s="17">
        <v>5.2118248625030998E-2</v>
      </c>
      <c r="AT12" s="17">
        <v>1.38746276374388E-2</v>
      </c>
      <c r="AU12" s="17"/>
      <c r="AV12" s="17">
        <v>2.1213751712207601E-2</v>
      </c>
      <c r="AW12" s="17">
        <v>4.5456605218768098E-2</v>
      </c>
      <c r="AX12" s="17">
        <v>2.7304334607926601E-2</v>
      </c>
      <c r="AY12" s="17">
        <v>4.3993071808344802E-2</v>
      </c>
      <c r="AZ12" s="17">
        <v>1.67807006972823E-2</v>
      </c>
      <c r="BA12" s="17">
        <v>3.71461698858951E-2</v>
      </c>
      <c r="BB12" s="17"/>
      <c r="BC12" s="17">
        <v>3.4297439022344903E-2</v>
      </c>
      <c r="BD12" s="17">
        <v>3.8847093013320899E-2</v>
      </c>
      <c r="BE12" s="17">
        <v>2.9304855684309201E-2</v>
      </c>
      <c r="BF12" s="17">
        <v>2.5436118309453502E-2</v>
      </c>
      <c r="BG12" s="17">
        <v>0</v>
      </c>
    </row>
    <row r="13" spans="2:59" x14ac:dyDescent="0.35">
      <c r="B13" s="18" t="s">
        <v>138</v>
      </c>
      <c r="C13" s="17">
        <v>1.28713827246931E-2</v>
      </c>
      <c r="D13" s="17">
        <v>1.3405739866025E-2</v>
      </c>
      <c r="E13" s="17">
        <v>1.24516731513231E-2</v>
      </c>
      <c r="F13" s="17"/>
      <c r="G13" s="17">
        <v>4.0469491556995099E-3</v>
      </c>
      <c r="H13" s="17">
        <v>5.3596330178395397E-3</v>
      </c>
      <c r="I13" s="17">
        <v>2.98689895536212E-2</v>
      </c>
      <c r="J13" s="17">
        <v>1.1759575509279399E-2</v>
      </c>
      <c r="K13" s="17">
        <v>2.1497909541585199E-2</v>
      </c>
      <c r="L13" s="17">
        <v>6.1500837635321097E-3</v>
      </c>
      <c r="M13" s="17"/>
      <c r="N13" s="17">
        <v>1.49206678572976E-2</v>
      </c>
      <c r="O13" s="17">
        <v>2.3340573181828701E-2</v>
      </c>
      <c r="P13" s="17">
        <v>6.27233717105185E-3</v>
      </c>
      <c r="Q13" s="17">
        <v>5.60209915904824E-3</v>
      </c>
      <c r="R13" s="17"/>
      <c r="S13" s="17">
        <v>8.79504205254498E-3</v>
      </c>
      <c r="T13" s="17">
        <v>1.0916181064183E-2</v>
      </c>
      <c r="U13" s="17">
        <v>1.28441053299153E-2</v>
      </c>
      <c r="V13" s="17">
        <v>0</v>
      </c>
      <c r="W13" s="17">
        <v>1.50168717621432E-2</v>
      </c>
      <c r="X13" s="17">
        <v>1.3617486596952401E-2</v>
      </c>
      <c r="Y13" s="17">
        <v>2.1042296638515801E-2</v>
      </c>
      <c r="Z13" s="17">
        <v>0</v>
      </c>
      <c r="AA13" s="17">
        <v>1.7605019246282799E-2</v>
      </c>
      <c r="AB13" s="17">
        <v>2.59167526976435E-2</v>
      </c>
      <c r="AC13" s="17">
        <v>0</v>
      </c>
      <c r="AD13" s="17">
        <v>3.22497880197187E-2</v>
      </c>
      <c r="AE13" s="17"/>
      <c r="AF13" s="17">
        <v>1.3969900011786799E-2</v>
      </c>
      <c r="AG13" s="17">
        <v>1.1681130998544899E-2</v>
      </c>
      <c r="AH13" s="17">
        <v>1.4482863590632E-2</v>
      </c>
      <c r="AI13" s="17"/>
      <c r="AJ13" s="17">
        <v>1.12755597911883E-2</v>
      </c>
      <c r="AK13" s="17">
        <v>8.6292525151307198E-3</v>
      </c>
      <c r="AL13" s="17">
        <v>2.2631688959862301E-2</v>
      </c>
      <c r="AM13" s="17">
        <v>0</v>
      </c>
      <c r="AN13" s="17">
        <v>2.68684053130335E-2</v>
      </c>
      <c r="AO13" s="17"/>
      <c r="AP13" s="17">
        <v>7.9031419715711992E-3</v>
      </c>
      <c r="AQ13" s="17">
        <v>1.1440257700126501E-2</v>
      </c>
      <c r="AR13" s="17">
        <v>1.33128458815378E-2</v>
      </c>
      <c r="AS13" s="17">
        <v>1.3494552271334601E-2</v>
      </c>
      <c r="AT13" s="17">
        <v>1.09245749948615E-2</v>
      </c>
      <c r="AU13" s="17"/>
      <c r="AV13" s="17">
        <v>1.2595186363468E-2</v>
      </c>
      <c r="AW13" s="17">
        <v>7.6581190295804801E-3</v>
      </c>
      <c r="AX13" s="17">
        <v>1.67627505818333E-2</v>
      </c>
      <c r="AY13" s="17">
        <v>1.3234616624835801E-2</v>
      </c>
      <c r="AZ13" s="17">
        <v>1.63526632370951E-2</v>
      </c>
      <c r="BA13" s="17">
        <v>1.1733675477411099E-2</v>
      </c>
      <c r="BB13" s="17"/>
      <c r="BC13" s="17">
        <v>1.7738719887711799E-3</v>
      </c>
      <c r="BD13" s="17">
        <v>1.2274788626686999E-2</v>
      </c>
      <c r="BE13" s="17">
        <v>2.1131917468346698E-2</v>
      </c>
      <c r="BF13" s="17">
        <v>1.6784039620211799E-2</v>
      </c>
      <c r="BG13" s="17">
        <v>0</v>
      </c>
    </row>
    <row r="14" spans="2:59" x14ac:dyDescent="0.35">
      <c r="B14" s="18" t="s">
        <v>123</v>
      </c>
      <c r="C14" s="17">
        <v>2.0901170392688299E-2</v>
      </c>
      <c r="D14" s="17">
        <v>1.4727637679608E-2</v>
      </c>
      <c r="E14" s="17">
        <v>2.6014924174993799E-2</v>
      </c>
      <c r="F14" s="17"/>
      <c r="G14" s="17">
        <v>1.41052526716556E-2</v>
      </c>
      <c r="H14" s="17">
        <v>1.8072250427148301E-2</v>
      </c>
      <c r="I14" s="17">
        <v>3.8730937917123898E-2</v>
      </c>
      <c r="J14" s="17">
        <v>1.95792748036599E-2</v>
      </c>
      <c r="K14" s="17">
        <v>1.3073571828329701E-2</v>
      </c>
      <c r="L14" s="17">
        <v>1.9591824248699301E-2</v>
      </c>
      <c r="M14" s="17"/>
      <c r="N14" s="17">
        <v>1.32010959862082E-2</v>
      </c>
      <c r="O14" s="17">
        <v>1.88667543514787E-2</v>
      </c>
      <c r="P14" s="17">
        <v>1.96121418898824E-2</v>
      </c>
      <c r="Q14" s="17">
        <v>3.2487833785327797E-2</v>
      </c>
      <c r="R14" s="17"/>
      <c r="S14" s="17">
        <v>1.07841297601457E-2</v>
      </c>
      <c r="T14" s="17">
        <v>2.23277180408613E-2</v>
      </c>
      <c r="U14" s="17">
        <v>2.6531679331846299E-2</v>
      </c>
      <c r="V14" s="17">
        <v>6.5792114176587198E-3</v>
      </c>
      <c r="W14" s="17">
        <v>7.1004999025749303E-3</v>
      </c>
      <c r="X14" s="17">
        <v>3.5495486639640299E-2</v>
      </c>
      <c r="Y14" s="17">
        <v>2.38503412161068E-2</v>
      </c>
      <c r="Z14" s="17">
        <v>4.6781058467664997E-2</v>
      </c>
      <c r="AA14" s="17">
        <v>2.0638870990558101E-2</v>
      </c>
      <c r="AB14" s="17">
        <v>2.9860435954358399E-2</v>
      </c>
      <c r="AC14" s="17">
        <v>9.2977714215691908E-3</v>
      </c>
      <c r="AD14" s="17">
        <v>2.9821128850178801E-2</v>
      </c>
      <c r="AE14" s="17"/>
      <c r="AF14" s="17">
        <v>1.8464148453671898E-2</v>
      </c>
      <c r="AG14" s="17">
        <v>1.3504828229153399E-2</v>
      </c>
      <c r="AH14" s="17">
        <v>4.8921258607972598E-2</v>
      </c>
      <c r="AI14" s="17"/>
      <c r="AJ14" s="17">
        <v>1.5560338315068501E-2</v>
      </c>
      <c r="AK14" s="17">
        <v>1.6351429798729701E-2</v>
      </c>
      <c r="AL14" s="17">
        <v>1.51679805097457E-2</v>
      </c>
      <c r="AM14" s="17">
        <v>0</v>
      </c>
      <c r="AN14" s="17">
        <v>5.4473125236186901E-2</v>
      </c>
      <c r="AO14" s="17"/>
      <c r="AP14" s="17">
        <v>1.5654957203484799E-2</v>
      </c>
      <c r="AQ14" s="17">
        <v>1.2395522061385901E-2</v>
      </c>
      <c r="AR14" s="17">
        <v>0</v>
      </c>
      <c r="AS14" s="17">
        <v>2.0562251549684999E-2</v>
      </c>
      <c r="AT14" s="17">
        <v>4.0813585711014601E-2</v>
      </c>
      <c r="AU14" s="17"/>
      <c r="AV14" s="17">
        <v>9.2028416474506398E-3</v>
      </c>
      <c r="AW14" s="17">
        <v>1.25722909060525E-2</v>
      </c>
      <c r="AX14" s="17">
        <v>0</v>
      </c>
      <c r="AY14" s="17">
        <v>1.32924082985835E-2</v>
      </c>
      <c r="AZ14" s="17">
        <v>3.7052135211715402E-2</v>
      </c>
      <c r="BA14" s="17">
        <v>4.2226821092202597E-2</v>
      </c>
      <c r="BB14" s="17"/>
      <c r="BC14" s="17">
        <v>1.01129432366931E-2</v>
      </c>
      <c r="BD14" s="17">
        <v>3.4219929580829297E-2</v>
      </c>
      <c r="BE14" s="17">
        <v>1.89089893912959E-2</v>
      </c>
      <c r="BF14" s="17">
        <v>5.2381850237506501E-3</v>
      </c>
      <c r="BG14" s="17">
        <v>3.2177646138183698E-2</v>
      </c>
    </row>
    <row r="15" spans="2:59" x14ac:dyDescent="0.35">
      <c r="B15" s="18" t="s">
        <v>139</v>
      </c>
      <c r="C15" s="21">
        <v>0.81074536340113401</v>
      </c>
      <c r="D15" s="21">
        <v>0.82227200811536205</v>
      </c>
      <c r="E15" s="21">
        <v>0.80073822475191103</v>
      </c>
      <c r="F15" s="21"/>
      <c r="G15" s="21">
        <v>0.80548224349016495</v>
      </c>
      <c r="H15" s="21">
        <v>0.81745390528288897</v>
      </c>
      <c r="I15" s="21">
        <v>0.78041952365567302</v>
      </c>
      <c r="J15" s="21">
        <v>0.80908067627858704</v>
      </c>
      <c r="K15" s="21">
        <v>0.82264762889013998</v>
      </c>
      <c r="L15" s="21">
        <v>0.82680146160235302</v>
      </c>
      <c r="M15" s="21"/>
      <c r="N15" s="21">
        <v>0.822893407192268</v>
      </c>
      <c r="O15" s="21">
        <v>0.82287373492246696</v>
      </c>
      <c r="P15" s="21">
        <v>0.77072833207608604</v>
      </c>
      <c r="Q15" s="21">
        <v>0.81983263013795504</v>
      </c>
      <c r="R15" s="21"/>
      <c r="S15" s="21">
        <v>0.83726234376610498</v>
      </c>
      <c r="T15" s="21">
        <v>0.76768874867492198</v>
      </c>
      <c r="U15" s="21">
        <v>0.78848458745670302</v>
      </c>
      <c r="V15" s="21">
        <v>0.79669185137140697</v>
      </c>
      <c r="W15" s="21">
        <v>0.81516788027196796</v>
      </c>
      <c r="X15" s="21">
        <v>0.76684668755673102</v>
      </c>
      <c r="Y15" s="21">
        <v>0.80841140720478599</v>
      </c>
      <c r="Z15" s="21">
        <v>0.89895518159681198</v>
      </c>
      <c r="AA15" s="21">
        <v>0.82933112343761906</v>
      </c>
      <c r="AB15" s="21">
        <v>0.79784074181782805</v>
      </c>
      <c r="AC15" s="21">
        <v>0.89663990713033104</v>
      </c>
      <c r="AD15" s="21">
        <v>0.81202144698675105</v>
      </c>
      <c r="AE15" s="21"/>
      <c r="AF15" s="21">
        <v>0.80928861812908304</v>
      </c>
      <c r="AG15" s="21">
        <v>0.836688188373644</v>
      </c>
      <c r="AH15" s="21">
        <v>0.745426448055307</v>
      </c>
      <c r="AI15" s="21"/>
      <c r="AJ15" s="21">
        <v>0.81397743157587599</v>
      </c>
      <c r="AK15" s="21">
        <v>0.85034580146840799</v>
      </c>
      <c r="AL15" s="21">
        <v>0.83047958351437101</v>
      </c>
      <c r="AM15" s="21">
        <v>0.76212370163153598</v>
      </c>
      <c r="AN15" s="21">
        <v>0.73190872147302799</v>
      </c>
      <c r="AO15" s="21"/>
      <c r="AP15" s="21">
        <v>0.79829420927775296</v>
      </c>
      <c r="AQ15" s="21">
        <v>0.86361769373531805</v>
      </c>
      <c r="AR15" s="21">
        <v>0.82683352344670902</v>
      </c>
      <c r="AS15" s="21">
        <v>0.75492030253589304</v>
      </c>
      <c r="AT15" s="21">
        <v>0.78389182768041898</v>
      </c>
      <c r="AU15" s="21"/>
      <c r="AV15" s="21">
        <v>0.86621887146910304</v>
      </c>
      <c r="AW15" s="21">
        <v>0.81230718776927102</v>
      </c>
      <c r="AX15" s="21">
        <v>0.85520366198604902</v>
      </c>
      <c r="AY15" s="21">
        <v>0.76585310122591099</v>
      </c>
      <c r="AZ15" s="21">
        <v>0.78613052717987397</v>
      </c>
      <c r="BA15" s="21">
        <v>0.765254609900752</v>
      </c>
      <c r="BB15" s="21"/>
      <c r="BC15" s="21">
        <v>0.82102102911935504</v>
      </c>
      <c r="BD15" s="21">
        <v>0.800185660244497</v>
      </c>
      <c r="BE15" s="21">
        <v>0.82883480817255895</v>
      </c>
      <c r="BF15" s="21">
        <v>0.82299996646629403</v>
      </c>
      <c r="BG15" s="21">
        <v>0.83835724910312204</v>
      </c>
    </row>
    <row r="16" spans="2:59" x14ac:dyDescent="0.35">
      <c r="B16" s="18" t="s">
        <v>140</v>
      </c>
      <c r="C16" s="21">
        <v>4.4978236045988003E-2</v>
      </c>
      <c r="D16" s="21">
        <v>4.4377635440490601E-2</v>
      </c>
      <c r="E16" s="21">
        <v>4.5064424317532499E-2</v>
      </c>
      <c r="F16" s="21"/>
      <c r="G16" s="21">
        <v>4.1781141357192603E-2</v>
      </c>
      <c r="H16" s="21">
        <v>4.0531236631425799E-2</v>
      </c>
      <c r="I16" s="21">
        <v>5.78252063913045E-2</v>
      </c>
      <c r="J16" s="21">
        <v>4.3708972532781699E-2</v>
      </c>
      <c r="K16" s="21">
        <v>5.2957890897653903E-2</v>
      </c>
      <c r="L16" s="21">
        <v>3.5945011267640797E-2</v>
      </c>
      <c r="M16" s="21"/>
      <c r="N16" s="21">
        <v>4.8380126819436799E-2</v>
      </c>
      <c r="O16" s="21">
        <v>5.19353452147207E-2</v>
      </c>
      <c r="P16" s="21">
        <v>4.7464555240985098E-2</v>
      </c>
      <c r="Q16" s="21">
        <v>3.1983469162093298E-2</v>
      </c>
      <c r="R16" s="21"/>
      <c r="S16" s="21">
        <v>3.5277027447849697E-2</v>
      </c>
      <c r="T16" s="21">
        <v>4.1634611347866599E-2</v>
      </c>
      <c r="U16" s="21">
        <v>5.1812108957289799E-2</v>
      </c>
      <c r="V16" s="21">
        <v>5.3955835071000699E-2</v>
      </c>
      <c r="W16" s="21">
        <v>8.4836438989429996E-2</v>
      </c>
      <c r="X16" s="21">
        <v>5.0950421899187602E-2</v>
      </c>
      <c r="Y16" s="21">
        <v>4.1923533204240901E-2</v>
      </c>
      <c r="Z16" s="21">
        <v>2.0071192779560602E-2</v>
      </c>
      <c r="AA16" s="21">
        <v>2.5524119586609498E-2</v>
      </c>
      <c r="AB16" s="21">
        <v>6.0686796039507197E-2</v>
      </c>
      <c r="AC16" s="21">
        <v>2.5108501621813599E-2</v>
      </c>
      <c r="AD16" s="21">
        <v>4.7158039592651697E-2</v>
      </c>
      <c r="AE16" s="21"/>
      <c r="AF16" s="21">
        <v>4.6616512554691597E-2</v>
      </c>
      <c r="AG16" s="21">
        <v>4.0479496349774297E-2</v>
      </c>
      <c r="AH16" s="21">
        <v>5.3230839645756901E-2</v>
      </c>
      <c r="AI16" s="21"/>
      <c r="AJ16" s="21">
        <v>5.1488380229327398E-2</v>
      </c>
      <c r="AK16" s="21">
        <v>2.4074918548619699E-2</v>
      </c>
      <c r="AL16" s="21">
        <v>4.2632905977145599E-2</v>
      </c>
      <c r="AM16" s="21">
        <v>7.4863170246264904E-2</v>
      </c>
      <c r="AN16" s="21">
        <v>8.0626943087081807E-2</v>
      </c>
      <c r="AO16" s="21"/>
      <c r="AP16" s="21">
        <v>4.9994556241837601E-2</v>
      </c>
      <c r="AQ16" s="21">
        <v>3.4892192293441801E-2</v>
      </c>
      <c r="AR16" s="21">
        <v>4.6702142082996501E-2</v>
      </c>
      <c r="AS16" s="21">
        <v>6.5612800896365606E-2</v>
      </c>
      <c r="AT16" s="21">
        <v>2.4799202632300298E-2</v>
      </c>
      <c r="AU16" s="21"/>
      <c r="AV16" s="21">
        <v>3.3808938075675601E-2</v>
      </c>
      <c r="AW16" s="21">
        <v>5.3114724248348497E-2</v>
      </c>
      <c r="AX16" s="21">
        <v>4.4067085189759998E-2</v>
      </c>
      <c r="AY16" s="21">
        <v>5.7227688433180601E-2</v>
      </c>
      <c r="AZ16" s="21">
        <v>3.3133363934377297E-2</v>
      </c>
      <c r="BA16" s="21">
        <v>4.8879845363306203E-2</v>
      </c>
      <c r="BB16" s="21"/>
      <c r="BC16" s="21">
        <v>3.6071311011116103E-2</v>
      </c>
      <c r="BD16" s="21">
        <v>5.1121881640007999E-2</v>
      </c>
      <c r="BE16" s="21">
        <v>5.0436773152655899E-2</v>
      </c>
      <c r="BF16" s="21">
        <v>4.2220157929665297E-2</v>
      </c>
      <c r="BG16" s="21">
        <v>0</v>
      </c>
    </row>
    <row r="17" spans="2:59" x14ac:dyDescent="0.35">
      <c r="B17" s="18" t="s">
        <v>141</v>
      </c>
      <c r="C17" s="22">
        <v>0.76576712735514596</v>
      </c>
      <c r="D17" s="22">
        <v>0.77789437267487105</v>
      </c>
      <c r="E17" s="22">
        <v>0.75567380043437804</v>
      </c>
      <c r="F17" s="22"/>
      <c r="G17" s="22">
        <v>0.76370110213297204</v>
      </c>
      <c r="H17" s="22">
        <v>0.77692266865146298</v>
      </c>
      <c r="I17" s="22">
        <v>0.72259431726436896</v>
      </c>
      <c r="J17" s="22">
        <v>0.76537170374580599</v>
      </c>
      <c r="K17" s="22">
        <v>0.76968973799248597</v>
      </c>
      <c r="L17" s="22">
        <v>0.79085645033471197</v>
      </c>
      <c r="M17" s="22"/>
      <c r="N17" s="22">
        <v>0.77451328037283096</v>
      </c>
      <c r="O17" s="22">
        <v>0.77093838970774597</v>
      </c>
      <c r="P17" s="22">
        <v>0.72326377683510001</v>
      </c>
      <c r="Q17" s="22">
        <v>0.787849160975862</v>
      </c>
      <c r="R17" s="22"/>
      <c r="S17" s="22">
        <v>0.80198531631825498</v>
      </c>
      <c r="T17" s="22">
        <v>0.72605413732705504</v>
      </c>
      <c r="U17" s="22">
        <v>0.73667247849941397</v>
      </c>
      <c r="V17" s="22">
        <v>0.74273601630040698</v>
      </c>
      <c r="W17" s="22">
        <v>0.73033144128253802</v>
      </c>
      <c r="X17" s="22">
        <v>0.71589626565754305</v>
      </c>
      <c r="Y17" s="22">
        <v>0.76648787400054497</v>
      </c>
      <c r="Z17" s="22">
        <v>0.87888398881725105</v>
      </c>
      <c r="AA17" s="22">
        <v>0.80380700385101</v>
      </c>
      <c r="AB17" s="22">
        <v>0.73715394577832105</v>
      </c>
      <c r="AC17" s="22">
        <v>0.87153140550851704</v>
      </c>
      <c r="AD17" s="22">
        <v>0.76486340739409897</v>
      </c>
      <c r="AE17" s="22"/>
      <c r="AF17" s="22">
        <v>0.76267210557439102</v>
      </c>
      <c r="AG17" s="22">
        <v>0.79620869202387001</v>
      </c>
      <c r="AH17" s="22">
        <v>0.69219560840954997</v>
      </c>
      <c r="AI17" s="22"/>
      <c r="AJ17" s="22">
        <v>0.76248905134654799</v>
      </c>
      <c r="AK17" s="22">
        <v>0.82627088291978901</v>
      </c>
      <c r="AL17" s="22">
        <v>0.78784667753722604</v>
      </c>
      <c r="AM17" s="22">
        <v>0.68726053138527099</v>
      </c>
      <c r="AN17" s="22">
        <v>0.65128177838594703</v>
      </c>
      <c r="AO17" s="22"/>
      <c r="AP17" s="22">
        <v>0.74829965303591495</v>
      </c>
      <c r="AQ17" s="22">
        <v>0.82872550144187596</v>
      </c>
      <c r="AR17" s="22">
        <v>0.78013138136371196</v>
      </c>
      <c r="AS17" s="22">
        <v>0.68930750163952703</v>
      </c>
      <c r="AT17" s="22">
        <v>0.75909262504811803</v>
      </c>
      <c r="AU17" s="22"/>
      <c r="AV17" s="22">
        <v>0.83240993339342795</v>
      </c>
      <c r="AW17" s="22">
        <v>0.75919246352092296</v>
      </c>
      <c r="AX17" s="22">
        <v>0.81113657679628903</v>
      </c>
      <c r="AY17" s="22">
        <v>0.70862541279272995</v>
      </c>
      <c r="AZ17" s="22">
        <v>0.75299716324549704</v>
      </c>
      <c r="BA17" s="22">
        <v>0.71637476453744597</v>
      </c>
      <c r="BB17" s="22"/>
      <c r="BC17" s="22">
        <v>0.78494971810823899</v>
      </c>
      <c r="BD17" s="22">
        <v>0.74906377860448903</v>
      </c>
      <c r="BE17" s="22">
        <v>0.77839803501990301</v>
      </c>
      <c r="BF17" s="22">
        <v>0.78077980853662898</v>
      </c>
      <c r="BG17" s="22">
        <v>0.83835724910312204</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0.28924415443405699</v>
      </c>
      <c r="D9" s="17">
        <v>0.32931785068365799</v>
      </c>
      <c r="E9" s="17">
        <v>0.25136305345276599</v>
      </c>
      <c r="F9" s="17"/>
      <c r="G9" s="17">
        <v>0.32568131206089601</v>
      </c>
      <c r="H9" s="17">
        <v>0.38739201735616002</v>
      </c>
      <c r="I9" s="17">
        <v>0.28289685687726701</v>
      </c>
      <c r="J9" s="17">
        <v>0.26830665419510302</v>
      </c>
      <c r="K9" s="17">
        <v>0.232051859002812</v>
      </c>
      <c r="L9" s="17">
        <v>0.245951948949066</v>
      </c>
      <c r="M9" s="17"/>
      <c r="N9" s="17">
        <v>0.37939975316289398</v>
      </c>
      <c r="O9" s="17">
        <v>0.28584681832823799</v>
      </c>
      <c r="P9" s="17">
        <v>0.26164776508334198</v>
      </c>
      <c r="Q9" s="17">
        <v>0.21846745566619299</v>
      </c>
      <c r="R9" s="17"/>
      <c r="S9" s="17">
        <v>0.36455097395733199</v>
      </c>
      <c r="T9" s="17">
        <v>0.240849411340812</v>
      </c>
      <c r="U9" s="17">
        <v>0.227680792700654</v>
      </c>
      <c r="V9" s="17">
        <v>0.27381453039947801</v>
      </c>
      <c r="W9" s="17">
        <v>0.27144044184975502</v>
      </c>
      <c r="X9" s="17">
        <v>0.26526748500113601</v>
      </c>
      <c r="Y9" s="17">
        <v>0.25442787905874398</v>
      </c>
      <c r="Z9" s="17">
        <v>0.20763763645581801</v>
      </c>
      <c r="AA9" s="17">
        <v>0.34845380018048799</v>
      </c>
      <c r="AB9" s="17">
        <v>0.27208351239655798</v>
      </c>
      <c r="AC9" s="17">
        <v>0.339446259161368</v>
      </c>
      <c r="AD9" s="17">
        <v>0.42282251101356899</v>
      </c>
      <c r="AE9" s="17"/>
      <c r="AF9" s="17">
        <v>0.25854562827400401</v>
      </c>
      <c r="AG9" s="17">
        <v>0.32295939729176398</v>
      </c>
      <c r="AH9" s="17">
        <v>0.24595036514830401</v>
      </c>
      <c r="AI9" s="17"/>
      <c r="AJ9" s="17">
        <v>0.290238965869555</v>
      </c>
      <c r="AK9" s="17">
        <v>0.35244381470554598</v>
      </c>
      <c r="AL9" s="17">
        <v>0.23735544884809401</v>
      </c>
      <c r="AM9" s="17">
        <v>0.20793755801151301</v>
      </c>
      <c r="AN9" s="17">
        <v>0.20257823714807399</v>
      </c>
      <c r="AO9" s="17"/>
      <c r="AP9" s="17">
        <v>0.28304946983449403</v>
      </c>
      <c r="AQ9" s="17">
        <v>0.35222895609038302</v>
      </c>
      <c r="AR9" s="17">
        <v>0.246554907932239</v>
      </c>
      <c r="AS9" s="17">
        <v>0.21058230335999201</v>
      </c>
      <c r="AT9" s="17">
        <v>0.27153259160437199</v>
      </c>
      <c r="AU9" s="17"/>
      <c r="AV9" s="17">
        <v>0.379064901821066</v>
      </c>
      <c r="AW9" s="17">
        <v>0.28188359972585297</v>
      </c>
      <c r="AX9" s="17">
        <v>0.25061257283430899</v>
      </c>
      <c r="AY9" s="17">
        <v>0.22368115239918401</v>
      </c>
      <c r="AZ9" s="17">
        <v>0.258559737294276</v>
      </c>
      <c r="BA9" s="17">
        <v>0.250530510519408</v>
      </c>
      <c r="BB9" s="17"/>
      <c r="BC9" s="17">
        <v>0.20889899938783399</v>
      </c>
      <c r="BD9" s="17">
        <v>0.246102746450168</v>
      </c>
      <c r="BE9" s="17">
        <v>0.36184293555701003</v>
      </c>
      <c r="BF9" s="17">
        <v>0.38840000679228298</v>
      </c>
      <c r="BG9" s="17">
        <v>0.56224431613187098</v>
      </c>
    </row>
    <row r="10" spans="2:59" x14ac:dyDescent="0.35">
      <c r="B10" s="18" t="s">
        <v>135</v>
      </c>
      <c r="C10" s="17">
        <v>0.45376280797608398</v>
      </c>
      <c r="D10" s="17">
        <v>0.45507924723545701</v>
      </c>
      <c r="E10" s="17">
        <v>0.45117082576183098</v>
      </c>
      <c r="F10" s="17"/>
      <c r="G10" s="17">
        <v>0.396144933372783</v>
      </c>
      <c r="H10" s="17">
        <v>0.41527079114460802</v>
      </c>
      <c r="I10" s="17">
        <v>0.421243171939093</v>
      </c>
      <c r="J10" s="17">
        <v>0.46574845922402802</v>
      </c>
      <c r="K10" s="17">
        <v>0.48781137096934002</v>
      </c>
      <c r="L10" s="17">
        <v>0.51727547001826302</v>
      </c>
      <c r="M10" s="17"/>
      <c r="N10" s="17">
        <v>0.43892969147542099</v>
      </c>
      <c r="O10" s="17">
        <v>0.46197043718219299</v>
      </c>
      <c r="P10" s="17">
        <v>0.44363176393957598</v>
      </c>
      <c r="Q10" s="17">
        <v>0.47101657207285702</v>
      </c>
      <c r="R10" s="17"/>
      <c r="S10" s="17">
        <v>0.426248522443962</v>
      </c>
      <c r="T10" s="17">
        <v>0.46521298058801402</v>
      </c>
      <c r="U10" s="17">
        <v>0.493048254786708</v>
      </c>
      <c r="V10" s="17">
        <v>0.50410348039721298</v>
      </c>
      <c r="W10" s="17">
        <v>0.52035241699652501</v>
      </c>
      <c r="X10" s="17">
        <v>0.43725202611682001</v>
      </c>
      <c r="Y10" s="17">
        <v>0.43978721513241398</v>
      </c>
      <c r="Z10" s="17">
        <v>0.42816464476333499</v>
      </c>
      <c r="AA10" s="17">
        <v>0.406297452753279</v>
      </c>
      <c r="AB10" s="17">
        <v>0.48630029377733103</v>
      </c>
      <c r="AC10" s="17">
        <v>0.46031306483655599</v>
      </c>
      <c r="AD10" s="17">
        <v>0.30673784450281599</v>
      </c>
      <c r="AE10" s="17"/>
      <c r="AF10" s="17">
        <v>0.45874830731953098</v>
      </c>
      <c r="AG10" s="17">
        <v>0.46630401208423999</v>
      </c>
      <c r="AH10" s="17">
        <v>0.42187299991534499</v>
      </c>
      <c r="AI10" s="17"/>
      <c r="AJ10" s="17">
        <v>0.471546400680877</v>
      </c>
      <c r="AK10" s="17">
        <v>0.43673149937480699</v>
      </c>
      <c r="AL10" s="17">
        <v>0.51864717421928097</v>
      </c>
      <c r="AM10" s="17">
        <v>0.37947147764337502</v>
      </c>
      <c r="AN10" s="17">
        <v>0.46945629098067498</v>
      </c>
      <c r="AO10" s="17"/>
      <c r="AP10" s="17">
        <v>0.49321245128687302</v>
      </c>
      <c r="AQ10" s="17">
        <v>0.45152645031842398</v>
      </c>
      <c r="AR10" s="17">
        <v>0.512882351328387</v>
      </c>
      <c r="AS10" s="17">
        <v>0.44108937904610401</v>
      </c>
      <c r="AT10" s="17">
        <v>0.38538972253457099</v>
      </c>
      <c r="AU10" s="17"/>
      <c r="AV10" s="17">
        <v>0.45352784218678799</v>
      </c>
      <c r="AW10" s="17">
        <v>0.49286741240874299</v>
      </c>
      <c r="AX10" s="17">
        <v>0.50990143553554601</v>
      </c>
      <c r="AY10" s="17">
        <v>0.44452099933153599</v>
      </c>
      <c r="AZ10" s="17">
        <v>0.418500723698917</v>
      </c>
      <c r="BA10" s="17">
        <v>0.43256510110135399</v>
      </c>
      <c r="BB10" s="17"/>
      <c r="BC10" s="17">
        <v>0.49774836639062198</v>
      </c>
      <c r="BD10" s="17">
        <v>0.43414654210612502</v>
      </c>
      <c r="BE10" s="17">
        <v>0.42356876780677899</v>
      </c>
      <c r="BF10" s="17">
        <v>0.48940181625970702</v>
      </c>
      <c r="BG10" s="17">
        <v>0.310832318496091</v>
      </c>
    </row>
    <row r="11" spans="2:59" ht="29" x14ac:dyDescent="0.35">
      <c r="B11" s="18" t="s">
        <v>136</v>
      </c>
      <c r="C11" s="17">
        <v>0.17480426079095701</v>
      </c>
      <c r="D11" s="17">
        <v>0.15737699560860399</v>
      </c>
      <c r="E11" s="17">
        <v>0.19125471119437601</v>
      </c>
      <c r="F11" s="17"/>
      <c r="G11" s="17">
        <v>0.174385258335576</v>
      </c>
      <c r="H11" s="17">
        <v>0.123466857700226</v>
      </c>
      <c r="I11" s="17">
        <v>0.19016603533367801</v>
      </c>
      <c r="J11" s="17">
        <v>0.164288584154518</v>
      </c>
      <c r="K11" s="17">
        <v>0.20326450658186401</v>
      </c>
      <c r="L11" s="17">
        <v>0.193562501843623</v>
      </c>
      <c r="M11" s="17"/>
      <c r="N11" s="17">
        <v>0.115238949455367</v>
      </c>
      <c r="O11" s="17">
        <v>0.16786989113877801</v>
      </c>
      <c r="P11" s="17">
        <v>0.20475923520484901</v>
      </c>
      <c r="Q11" s="17">
        <v>0.220223305804534</v>
      </c>
      <c r="R11" s="17"/>
      <c r="S11" s="17">
        <v>0.14038814863607499</v>
      </c>
      <c r="T11" s="17">
        <v>0.194982841552576</v>
      </c>
      <c r="U11" s="17">
        <v>0.22197875204987599</v>
      </c>
      <c r="V11" s="17">
        <v>0.14776696497016001</v>
      </c>
      <c r="W11" s="17">
        <v>9.6833589693827896E-2</v>
      </c>
      <c r="X11" s="17">
        <v>0.22013544097816201</v>
      </c>
      <c r="Y11" s="17">
        <v>0.21618917314132999</v>
      </c>
      <c r="Z11" s="17">
        <v>0.243129921184983</v>
      </c>
      <c r="AA11" s="17">
        <v>0.157252262911176</v>
      </c>
      <c r="AB11" s="17">
        <v>0.13857353955132901</v>
      </c>
      <c r="AC11" s="17">
        <v>0.17340186961827</v>
      </c>
      <c r="AD11" s="17">
        <v>0.224520162345347</v>
      </c>
      <c r="AE11" s="17"/>
      <c r="AF11" s="17">
        <v>0.18602596139413399</v>
      </c>
      <c r="AG11" s="17">
        <v>0.15816774620745899</v>
      </c>
      <c r="AH11" s="17">
        <v>0.19958510101124199</v>
      </c>
      <c r="AI11" s="17"/>
      <c r="AJ11" s="17">
        <v>0.16475960660623201</v>
      </c>
      <c r="AK11" s="17">
        <v>0.15109753747596799</v>
      </c>
      <c r="AL11" s="17">
        <v>0.18681293219478001</v>
      </c>
      <c r="AM11" s="17">
        <v>0.19216866616574099</v>
      </c>
      <c r="AN11" s="17">
        <v>0.20975719009340699</v>
      </c>
      <c r="AO11" s="17"/>
      <c r="AP11" s="17">
        <v>0.149865493000996</v>
      </c>
      <c r="AQ11" s="17">
        <v>0.14116794542911101</v>
      </c>
      <c r="AR11" s="17">
        <v>0.20740921343742599</v>
      </c>
      <c r="AS11" s="17">
        <v>0.23724200174559101</v>
      </c>
      <c r="AT11" s="17">
        <v>0.229688048270697</v>
      </c>
      <c r="AU11" s="17"/>
      <c r="AV11" s="17">
        <v>0.114620754272711</v>
      </c>
      <c r="AW11" s="17">
        <v>0.15365525259434401</v>
      </c>
      <c r="AX11" s="17">
        <v>0.19650712686848901</v>
      </c>
      <c r="AY11" s="17">
        <v>0.22570836459562599</v>
      </c>
      <c r="AZ11" s="17">
        <v>0.22652514564324699</v>
      </c>
      <c r="BA11" s="17">
        <v>0.21205138001447499</v>
      </c>
      <c r="BB11" s="17"/>
      <c r="BC11" s="17">
        <v>0.21304681772389999</v>
      </c>
      <c r="BD11" s="17">
        <v>0.19245155989995599</v>
      </c>
      <c r="BE11" s="17">
        <v>0.15116738562798199</v>
      </c>
      <c r="BF11" s="17">
        <v>9.9544942725553698E-2</v>
      </c>
      <c r="BG11" s="17">
        <v>9.4745719233854303E-2</v>
      </c>
    </row>
    <row r="12" spans="2:59" x14ac:dyDescent="0.35">
      <c r="B12" s="18" t="s">
        <v>137</v>
      </c>
      <c r="C12" s="17">
        <v>5.2137255762111798E-2</v>
      </c>
      <c r="D12" s="17">
        <v>3.8897350646120397E-2</v>
      </c>
      <c r="E12" s="17">
        <v>6.5463236704239397E-2</v>
      </c>
      <c r="F12" s="17"/>
      <c r="G12" s="17">
        <v>7.0536268561598295E-2</v>
      </c>
      <c r="H12" s="17">
        <v>5.0743747718731497E-2</v>
      </c>
      <c r="I12" s="17">
        <v>5.2505581970094903E-2</v>
      </c>
      <c r="J12" s="17">
        <v>7.6642312370233598E-2</v>
      </c>
      <c r="K12" s="17">
        <v>4.9761663814160799E-2</v>
      </c>
      <c r="L12" s="17">
        <v>2.2423564382999601E-2</v>
      </c>
      <c r="M12" s="17"/>
      <c r="N12" s="17">
        <v>4.7032876841387801E-2</v>
      </c>
      <c r="O12" s="17">
        <v>5.3287649757212403E-2</v>
      </c>
      <c r="P12" s="17">
        <v>6.1363713627392999E-2</v>
      </c>
      <c r="Q12" s="17">
        <v>4.8437375433886397E-2</v>
      </c>
      <c r="R12" s="17"/>
      <c r="S12" s="17">
        <v>4.40165955561303E-2</v>
      </c>
      <c r="T12" s="17">
        <v>8.3901681446240897E-2</v>
      </c>
      <c r="U12" s="17">
        <v>4.4591453315264699E-2</v>
      </c>
      <c r="V12" s="17">
        <v>5.0859484171861799E-2</v>
      </c>
      <c r="W12" s="17">
        <v>4.3732204919345902E-2</v>
      </c>
      <c r="X12" s="17">
        <v>5.7244376446312202E-2</v>
      </c>
      <c r="Y12" s="17">
        <v>5.3007915061367199E-2</v>
      </c>
      <c r="Z12" s="17">
        <v>5.2284914843363103E-2</v>
      </c>
      <c r="AA12" s="17">
        <v>5.3985755743362701E-2</v>
      </c>
      <c r="AB12" s="17">
        <v>5.6712749889026699E-2</v>
      </c>
      <c r="AC12" s="17">
        <v>1.6847701971623101E-2</v>
      </c>
      <c r="AD12" s="17">
        <v>1.6885735924750098E-2</v>
      </c>
      <c r="AE12" s="17"/>
      <c r="AF12" s="17">
        <v>6.4994337832948196E-2</v>
      </c>
      <c r="AG12" s="17">
        <v>3.2421714404733702E-2</v>
      </c>
      <c r="AH12" s="17">
        <v>7.6621040676475904E-2</v>
      </c>
      <c r="AI12" s="17"/>
      <c r="AJ12" s="17">
        <v>4.3463982073039503E-2</v>
      </c>
      <c r="AK12" s="17">
        <v>3.7854294166428701E-2</v>
      </c>
      <c r="AL12" s="17">
        <v>2.06965711435044E-2</v>
      </c>
      <c r="AM12" s="17">
        <v>0.15790298892617699</v>
      </c>
      <c r="AN12" s="17">
        <v>7.0119083682220598E-2</v>
      </c>
      <c r="AO12" s="17"/>
      <c r="AP12" s="17">
        <v>4.6550735720288401E-2</v>
      </c>
      <c r="AQ12" s="17">
        <v>3.59683678022404E-2</v>
      </c>
      <c r="AR12" s="17">
        <v>1.6037243282386201E-2</v>
      </c>
      <c r="AS12" s="17">
        <v>7.6445490004054997E-2</v>
      </c>
      <c r="AT12" s="17">
        <v>7.4049064937000794E-2</v>
      </c>
      <c r="AU12" s="17"/>
      <c r="AV12" s="17">
        <v>3.6886273545641002E-2</v>
      </c>
      <c r="AW12" s="17">
        <v>5.2327154552957E-2</v>
      </c>
      <c r="AX12" s="17">
        <v>2.6634305327180099E-2</v>
      </c>
      <c r="AY12" s="17">
        <v>6.3312908904189294E-2</v>
      </c>
      <c r="AZ12" s="17">
        <v>6.8112661155575502E-2</v>
      </c>
      <c r="BA12" s="17">
        <v>5.3002783632694402E-2</v>
      </c>
      <c r="BB12" s="17"/>
      <c r="BC12" s="17">
        <v>4.6964625117660003E-2</v>
      </c>
      <c r="BD12" s="17">
        <v>8.2356279481821698E-2</v>
      </c>
      <c r="BE12" s="17">
        <v>4.3955405696600697E-2</v>
      </c>
      <c r="BF12" s="17">
        <v>1.9509916684876401E-2</v>
      </c>
      <c r="BG12" s="17">
        <v>0</v>
      </c>
    </row>
    <row r="13" spans="2:59" x14ac:dyDescent="0.35">
      <c r="B13" s="18" t="s">
        <v>138</v>
      </c>
      <c r="C13" s="17">
        <v>8.5866441572195005E-3</v>
      </c>
      <c r="D13" s="17">
        <v>8.4958220528667007E-3</v>
      </c>
      <c r="E13" s="17">
        <v>8.7429636690470793E-3</v>
      </c>
      <c r="F13" s="17"/>
      <c r="G13" s="17">
        <v>1.33954783249573E-2</v>
      </c>
      <c r="H13" s="17">
        <v>2.5602699020108801E-3</v>
      </c>
      <c r="I13" s="17">
        <v>2.0935173930380101E-2</v>
      </c>
      <c r="J13" s="17">
        <v>5.0130666610897099E-3</v>
      </c>
      <c r="K13" s="17">
        <v>6.9730690309557199E-3</v>
      </c>
      <c r="L13" s="17">
        <v>4.2020983872348202E-3</v>
      </c>
      <c r="M13" s="17"/>
      <c r="N13" s="17">
        <v>5.1223769099850401E-3</v>
      </c>
      <c r="O13" s="17">
        <v>9.6768086479920804E-3</v>
      </c>
      <c r="P13" s="17">
        <v>1.18658381296355E-2</v>
      </c>
      <c r="Q13" s="17">
        <v>8.3215541525999692E-3</v>
      </c>
      <c r="R13" s="17"/>
      <c r="S13" s="17">
        <v>9.3422905930012293E-3</v>
      </c>
      <c r="T13" s="17">
        <v>0</v>
      </c>
      <c r="U13" s="17">
        <v>0</v>
      </c>
      <c r="V13" s="17">
        <v>1.6226774220304399E-2</v>
      </c>
      <c r="W13" s="17">
        <v>1.55106679215848E-2</v>
      </c>
      <c r="X13" s="17">
        <v>6.1018542050030097E-3</v>
      </c>
      <c r="Y13" s="17">
        <v>5.6390993634325799E-3</v>
      </c>
      <c r="Z13" s="17">
        <v>0</v>
      </c>
      <c r="AA13" s="17">
        <v>1.2617123706597301E-2</v>
      </c>
      <c r="AB13" s="17">
        <v>1.6381249601728799E-2</v>
      </c>
      <c r="AC13" s="17">
        <v>0</v>
      </c>
      <c r="AD13" s="17">
        <v>2.9033746213517699E-2</v>
      </c>
      <c r="AE13" s="17"/>
      <c r="AF13" s="17">
        <v>1.09974226259229E-2</v>
      </c>
      <c r="AG13" s="17">
        <v>5.8276581167648498E-3</v>
      </c>
      <c r="AH13" s="17">
        <v>1.37544503391924E-2</v>
      </c>
      <c r="AI13" s="17"/>
      <c r="AJ13" s="17">
        <v>5.4628200318150603E-3</v>
      </c>
      <c r="AK13" s="17">
        <v>4.9194133566270396E-3</v>
      </c>
      <c r="AL13" s="17">
        <v>9.4205931978811105E-3</v>
      </c>
      <c r="AM13" s="17">
        <v>6.2519309253193503E-2</v>
      </c>
      <c r="AN13" s="17">
        <v>2.0190368556236699E-2</v>
      </c>
      <c r="AO13" s="17"/>
      <c r="AP13" s="17">
        <v>7.1948304599969296E-3</v>
      </c>
      <c r="AQ13" s="17">
        <v>2.7246911576823199E-3</v>
      </c>
      <c r="AR13" s="17">
        <v>0</v>
      </c>
      <c r="AS13" s="17">
        <v>1.84484199903335E-2</v>
      </c>
      <c r="AT13" s="17">
        <v>7.9414595458346896E-3</v>
      </c>
      <c r="AU13" s="17"/>
      <c r="AV13" s="17">
        <v>3.2660693660499398E-3</v>
      </c>
      <c r="AW13" s="17">
        <v>5.3403958439706403E-3</v>
      </c>
      <c r="AX13" s="17">
        <v>0</v>
      </c>
      <c r="AY13" s="17">
        <v>2.0336957518641102E-2</v>
      </c>
      <c r="AZ13" s="17">
        <v>5.7131110771353804E-3</v>
      </c>
      <c r="BA13" s="17">
        <v>5.6262759126460499E-3</v>
      </c>
      <c r="BB13" s="17"/>
      <c r="BC13" s="17">
        <v>6.7490138608341504E-3</v>
      </c>
      <c r="BD13" s="17">
        <v>1.05711318841914E-2</v>
      </c>
      <c r="BE13" s="17">
        <v>7.2334393721492701E-3</v>
      </c>
      <c r="BF13" s="17">
        <v>0</v>
      </c>
      <c r="BG13" s="17">
        <v>0</v>
      </c>
    </row>
    <row r="14" spans="2:59" x14ac:dyDescent="0.35">
      <c r="B14" s="18" t="s">
        <v>123</v>
      </c>
      <c r="C14" s="17">
        <v>2.14648768795709E-2</v>
      </c>
      <c r="D14" s="17">
        <v>1.0832733773294301E-2</v>
      </c>
      <c r="E14" s="17">
        <v>3.2005209217740499E-2</v>
      </c>
      <c r="F14" s="17"/>
      <c r="G14" s="17">
        <v>1.98567493441895E-2</v>
      </c>
      <c r="H14" s="17">
        <v>2.0566316178262701E-2</v>
      </c>
      <c r="I14" s="17">
        <v>3.2253179949487197E-2</v>
      </c>
      <c r="J14" s="17">
        <v>2.0000923395028E-2</v>
      </c>
      <c r="K14" s="17">
        <v>2.01375306008671E-2</v>
      </c>
      <c r="L14" s="17">
        <v>1.6584416418813201E-2</v>
      </c>
      <c r="M14" s="17"/>
      <c r="N14" s="17">
        <v>1.42763521549455E-2</v>
      </c>
      <c r="O14" s="17">
        <v>2.1348394945587001E-2</v>
      </c>
      <c r="P14" s="17">
        <v>1.6731684015204099E-2</v>
      </c>
      <c r="Q14" s="17">
        <v>3.3533736869929401E-2</v>
      </c>
      <c r="R14" s="17"/>
      <c r="S14" s="17">
        <v>1.5453468813499301E-2</v>
      </c>
      <c r="T14" s="17">
        <v>1.50530850723568E-2</v>
      </c>
      <c r="U14" s="17">
        <v>1.2700747147496701E-2</v>
      </c>
      <c r="V14" s="17">
        <v>7.2287658409830704E-3</v>
      </c>
      <c r="W14" s="17">
        <v>5.2130678618961097E-2</v>
      </c>
      <c r="X14" s="17">
        <v>1.39988172525664E-2</v>
      </c>
      <c r="Y14" s="17">
        <v>3.0948718242712E-2</v>
      </c>
      <c r="Z14" s="17">
        <v>6.8782882752500704E-2</v>
      </c>
      <c r="AA14" s="17">
        <v>2.13936047050968E-2</v>
      </c>
      <c r="AB14" s="17">
        <v>2.9948654784026502E-2</v>
      </c>
      <c r="AC14" s="17">
        <v>9.9911044121827608E-3</v>
      </c>
      <c r="AD14" s="17">
        <v>0</v>
      </c>
      <c r="AE14" s="17"/>
      <c r="AF14" s="17">
        <v>2.0688342553459999E-2</v>
      </c>
      <c r="AG14" s="17">
        <v>1.4319471895039199E-2</v>
      </c>
      <c r="AH14" s="17">
        <v>4.22160429094409E-2</v>
      </c>
      <c r="AI14" s="17"/>
      <c r="AJ14" s="17">
        <v>2.4528224738480701E-2</v>
      </c>
      <c r="AK14" s="17">
        <v>1.69534409206228E-2</v>
      </c>
      <c r="AL14" s="17">
        <v>2.7067280396459201E-2</v>
      </c>
      <c r="AM14" s="17">
        <v>0</v>
      </c>
      <c r="AN14" s="17">
        <v>2.78988295393863E-2</v>
      </c>
      <c r="AO14" s="17"/>
      <c r="AP14" s="17">
        <v>2.01270196973517E-2</v>
      </c>
      <c r="AQ14" s="17">
        <v>1.6383589202159401E-2</v>
      </c>
      <c r="AR14" s="17">
        <v>1.7116284019561501E-2</v>
      </c>
      <c r="AS14" s="17">
        <v>1.6192405853924501E-2</v>
      </c>
      <c r="AT14" s="17">
        <v>3.1399113107524197E-2</v>
      </c>
      <c r="AU14" s="17"/>
      <c r="AV14" s="17">
        <v>1.2634158807744E-2</v>
      </c>
      <c r="AW14" s="17">
        <v>1.3926184874132001E-2</v>
      </c>
      <c r="AX14" s="17">
        <v>1.63445594344769E-2</v>
      </c>
      <c r="AY14" s="17">
        <v>2.24396172508236E-2</v>
      </c>
      <c r="AZ14" s="17">
        <v>2.2588621130848901E-2</v>
      </c>
      <c r="BA14" s="17">
        <v>4.62239488194226E-2</v>
      </c>
      <c r="BB14" s="17"/>
      <c r="BC14" s="17">
        <v>2.65921775191497E-2</v>
      </c>
      <c r="BD14" s="17">
        <v>3.4371740177738003E-2</v>
      </c>
      <c r="BE14" s="17">
        <v>1.2232065939479E-2</v>
      </c>
      <c r="BF14" s="17">
        <v>3.1433175375800699E-3</v>
      </c>
      <c r="BG14" s="17">
        <v>3.2177646138183698E-2</v>
      </c>
    </row>
    <row r="15" spans="2:59" x14ac:dyDescent="0.35">
      <c r="B15" s="18" t="s">
        <v>139</v>
      </c>
      <c r="C15" s="21">
        <v>0.74300696241014097</v>
      </c>
      <c r="D15" s="21">
        <v>0.78439709791911505</v>
      </c>
      <c r="E15" s="21">
        <v>0.70253387921459698</v>
      </c>
      <c r="F15" s="21"/>
      <c r="G15" s="21">
        <v>0.72182624543367901</v>
      </c>
      <c r="H15" s="21">
        <v>0.80266280850076899</v>
      </c>
      <c r="I15" s="21">
        <v>0.70414002881635995</v>
      </c>
      <c r="J15" s="21">
        <v>0.73405511341913099</v>
      </c>
      <c r="K15" s="21">
        <v>0.71986322997215202</v>
      </c>
      <c r="L15" s="21">
        <v>0.76322741896732904</v>
      </c>
      <c r="M15" s="21"/>
      <c r="N15" s="21">
        <v>0.81832944463831503</v>
      </c>
      <c r="O15" s="21">
        <v>0.74781725551042999</v>
      </c>
      <c r="P15" s="21">
        <v>0.70527952902291802</v>
      </c>
      <c r="Q15" s="21">
        <v>0.68948402773905004</v>
      </c>
      <c r="R15" s="21"/>
      <c r="S15" s="21">
        <v>0.79079949640129399</v>
      </c>
      <c r="T15" s="21">
        <v>0.70606239192882703</v>
      </c>
      <c r="U15" s="21">
        <v>0.72072904748736299</v>
      </c>
      <c r="V15" s="21">
        <v>0.77791801079669098</v>
      </c>
      <c r="W15" s="21">
        <v>0.79179285884628003</v>
      </c>
      <c r="X15" s="21">
        <v>0.70251951111795596</v>
      </c>
      <c r="Y15" s="21">
        <v>0.69421509419115801</v>
      </c>
      <c r="Z15" s="21">
        <v>0.63580228121915305</v>
      </c>
      <c r="AA15" s="21">
        <v>0.75475125293376699</v>
      </c>
      <c r="AB15" s="21">
        <v>0.75838380617388901</v>
      </c>
      <c r="AC15" s="21">
        <v>0.79975932399792404</v>
      </c>
      <c r="AD15" s="21">
        <v>0.72956035551638498</v>
      </c>
      <c r="AE15" s="21"/>
      <c r="AF15" s="21">
        <v>0.71729393559353505</v>
      </c>
      <c r="AG15" s="21">
        <v>0.78926340937600403</v>
      </c>
      <c r="AH15" s="21">
        <v>0.66782336506364903</v>
      </c>
      <c r="AI15" s="21"/>
      <c r="AJ15" s="21">
        <v>0.76178536655043205</v>
      </c>
      <c r="AK15" s="21">
        <v>0.78917531408035302</v>
      </c>
      <c r="AL15" s="21">
        <v>0.75600262306737498</v>
      </c>
      <c r="AM15" s="21">
        <v>0.587409035654889</v>
      </c>
      <c r="AN15" s="21">
        <v>0.67203452812874898</v>
      </c>
      <c r="AO15" s="21"/>
      <c r="AP15" s="21">
        <v>0.77626192112136705</v>
      </c>
      <c r="AQ15" s="21">
        <v>0.80375540640880705</v>
      </c>
      <c r="AR15" s="21">
        <v>0.759437259260626</v>
      </c>
      <c r="AS15" s="21">
        <v>0.65167168240609596</v>
      </c>
      <c r="AT15" s="21">
        <v>0.65692231413894298</v>
      </c>
      <c r="AU15" s="21"/>
      <c r="AV15" s="21">
        <v>0.83259274400785399</v>
      </c>
      <c r="AW15" s="21">
        <v>0.77475101213459596</v>
      </c>
      <c r="AX15" s="21">
        <v>0.76051400836985406</v>
      </c>
      <c r="AY15" s="21">
        <v>0.66820215173071995</v>
      </c>
      <c r="AZ15" s="21">
        <v>0.67706046099319295</v>
      </c>
      <c r="BA15" s="21">
        <v>0.68309561162076204</v>
      </c>
      <c r="BB15" s="21"/>
      <c r="BC15" s="21">
        <v>0.70664736577845599</v>
      </c>
      <c r="BD15" s="21">
        <v>0.68024928855629296</v>
      </c>
      <c r="BE15" s="21">
        <v>0.78541170336378896</v>
      </c>
      <c r="BF15" s="21">
        <v>0.87780182305198995</v>
      </c>
      <c r="BG15" s="21">
        <v>0.87307663462796203</v>
      </c>
    </row>
    <row r="16" spans="2:59" x14ac:dyDescent="0.35">
      <c r="B16" s="18" t="s">
        <v>140</v>
      </c>
      <c r="C16" s="21">
        <v>6.0723899919331303E-2</v>
      </c>
      <c r="D16" s="21">
        <v>4.7393172698987102E-2</v>
      </c>
      <c r="E16" s="21">
        <v>7.4206200373286499E-2</v>
      </c>
      <c r="F16" s="21"/>
      <c r="G16" s="21">
        <v>8.3931746886555594E-2</v>
      </c>
      <c r="H16" s="21">
        <v>5.3304017620742397E-2</v>
      </c>
      <c r="I16" s="21">
        <v>7.3440755900474997E-2</v>
      </c>
      <c r="J16" s="21">
        <v>8.1655379031323305E-2</v>
      </c>
      <c r="K16" s="21">
        <v>5.6734732845116501E-2</v>
      </c>
      <c r="L16" s="21">
        <v>2.6625662770234499E-2</v>
      </c>
      <c r="M16" s="21"/>
      <c r="N16" s="21">
        <v>5.2155253751372803E-2</v>
      </c>
      <c r="O16" s="21">
        <v>6.2964458405204399E-2</v>
      </c>
      <c r="P16" s="21">
        <v>7.3229551757028402E-2</v>
      </c>
      <c r="Q16" s="21">
        <v>5.6758929586486401E-2</v>
      </c>
      <c r="R16" s="21"/>
      <c r="S16" s="21">
        <v>5.3358886149131597E-2</v>
      </c>
      <c r="T16" s="21">
        <v>8.3901681446240897E-2</v>
      </c>
      <c r="U16" s="21">
        <v>4.4591453315264699E-2</v>
      </c>
      <c r="V16" s="21">
        <v>6.7086258392166198E-2</v>
      </c>
      <c r="W16" s="21">
        <v>5.9242872840930598E-2</v>
      </c>
      <c r="X16" s="21">
        <v>6.33462306513152E-2</v>
      </c>
      <c r="Y16" s="21">
        <v>5.8647014424799797E-2</v>
      </c>
      <c r="Z16" s="21">
        <v>5.2284914843363103E-2</v>
      </c>
      <c r="AA16" s="21">
        <v>6.6602879449960004E-2</v>
      </c>
      <c r="AB16" s="21">
        <v>7.3093999490755499E-2</v>
      </c>
      <c r="AC16" s="21">
        <v>1.6847701971623101E-2</v>
      </c>
      <c r="AD16" s="21">
        <v>4.5919482138267798E-2</v>
      </c>
      <c r="AE16" s="21"/>
      <c r="AF16" s="21">
        <v>7.5991760458871099E-2</v>
      </c>
      <c r="AG16" s="21">
        <v>3.8249372521498501E-2</v>
      </c>
      <c r="AH16" s="21">
        <v>9.0375491015668302E-2</v>
      </c>
      <c r="AI16" s="21"/>
      <c r="AJ16" s="21">
        <v>4.8926802104854603E-2</v>
      </c>
      <c r="AK16" s="21">
        <v>4.2773707523055697E-2</v>
      </c>
      <c r="AL16" s="21">
        <v>3.0117164341385502E-2</v>
      </c>
      <c r="AM16" s="21">
        <v>0.22042229817937101</v>
      </c>
      <c r="AN16" s="21">
        <v>9.0309452238457294E-2</v>
      </c>
      <c r="AO16" s="21"/>
      <c r="AP16" s="21">
        <v>5.3745566180285399E-2</v>
      </c>
      <c r="AQ16" s="21">
        <v>3.8693058959922699E-2</v>
      </c>
      <c r="AR16" s="21">
        <v>1.6037243282386201E-2</v>
      </c>
      <c r="AS16" s="21">
        <v>9.4893909994388501E-2</v>
      </c>
      <c r="AT16" s="21">
        <v>8.1990524482835503E-2</v>
      </c>
      <c r="AU16" s="21"/>
      <c r="AV16" s="21">
        <v>4.0152342911690897E-2</v>
      </c>
      <c r="AW16" s="21">
        <v>5.7667550396927697E-2</v>
      </c>
      <c r="AX16" s="21">
        <v>2.6634305327180099E-2</v>
      </c>
      <c r="AY16" s="21">
        <v>8.3649866422830496E-2</v>
      </c>
      <c r="AZ16" s="21">
        <v>7.3825772232710904E-2</v>
      </c>
      <c r="BA16" s="21">
        <v>5.8629059545340402E-2</v>
      </c>
      <c r="BB16" s="21"/>
      <c r="BC16" s="21">
        <v>5.3713638978494099E-2</v>
      </c>
      <c r="BD16" s="21">
        <v>9.2927411366013096E-2</v>
      </c>
      <c r="BE16" s="21">
        <v>5.1188845068750002E-2</v>
      </c>
      <c r="BF16" s="21">
        <v>1.9509916684876401E-2</v>
      </c>
      <c r="BG16" s="21">
        <v>0</v>
      </c>
    </row>
    <row r="17" spans="2:59" x14ac:dyDescent="0.35">
      <c r="B17" s="18" t="s">
        <v>141</v>
      </c>
      <c r="C17" s="22">
        <v>0.68228306249081005</v>
      </c>
      <c r="D17" s="22">
        <v>0.73700392522012803</v>
      </c>
      <c r="E17" s="22">
        <v>0.62832767884131002</v>
      </c>
      <c r="F17" s="22"/>
      <c r="G17" s="22">
        <v>0.63789449854712399</v>
      </c>
      <c r="H17" s="22">
        <v>0.74935879088002599</v>
      </c>
      <c r="I17" s="22">
        <v>0.63069927291588401</v>
      </c>
      <c r="J17" s="22">
        <v>0.65239973438780796</v>
      </c>
      <c r="K17" s="22">
        <v>0.66312849712703503</v>
      </c>
      <c r="L17" s="22">
        <v>0.736601756197094</v>
      </c>
      <c r="M17" s="22"/>
      <c r="N17" s="22">
        <v>0.76617419088694205</v>
      </c>
      <c r="O17" s="22">
        <v>0.68485279710522595</v>
      </c>
      <c r="P17" s="22">
        <v>0.63204997726588996</v>
      </c>
      <c r="Q17" s="22">
        <v>0.63272509815256395</v>
      </c>
      <c r="R17" s="22"/>
      <c r="S17" s="22">
        <v>0.73744061025216301</v>
      </c>
      <c r="T17" s="22">
        <v>0.62216071048258603</v>
      </c>
      <c r="U17" s="22">
        <v>0.67613759417209796</v>
      </c>
      <c r="V17" s="22">
        <v>0.71083175240452401</v>
      </c>
      <c r="W17" s="22">
        <v>0.73254998600535004</v>
      </c>
      <c r="X17" s="22">
        <v>0.63917328046664101</v>
      </c>
      <c r="Y17" s="22">
        <v>0.63556807976635799</v>
      </c>
      <c r="Z17" s="22">
        <v>0.58351736637578999</v>
      </c>
      <c r="AA17" s="22">
        <v>0.68814837348380697</v>
      </c>
      <c r="AB17" s="22">
        <v>0.685289806683134</v>
      </c>
      <c r="AC17" s="22">
        <v>0.78291162202630105</v>
      </c>
      <c r="AD17" s="22">
        <v>0.68364087337811696</v>
      </c>
      <c r="AE17" s="22"/>
      <c r="AF17" s="22">
        <v>0.64130217513466403</v>
      </c>
      <c r="AG17" s="22">
        <v>0.75101403685450496</v>
      </c>
      <c r="AH17" s="22">
        <v>0.57744787404798104</v>
      </c>
      <c r="AI17" s="22"/>
      <c r="AJ17" s="22">
        <v>0.71285856444557805</v>
      </c>
      <c r="AK17" s="22">
        <v>0.74640160655729804</v>
      </c>
      <c r="AL17" s="22">
        <v>0.72588545872598997</v>
      </c>
      <c r="AM17" s="22">
        <v>0.36698673747551802</v>
      </c>
      <c r="AN17" s="22">
        <v>0.58172507589029199</v>
      </c>
      <c r="AO17" s="22"/>
      <c r="AP17" s="22">
        <v>0.72251635494108102</v>
      </c>
      <c r="AQ17" s="22">
        <v>0.76506234744888402</v>
      </c>
      <c r="AR17" s="22">
        <v>0.74340001597824001</v>
      </c>
      <c r="AS17" s="22">
        <v>0.55677777241170701</v>
      </c>
      <c r="AT17" s="22">
        <v>0.57493178965610803</v>
      </c>
      <c r="AU17" s="22"/>
      <c r="AV17" s="22">
        <v>0.79244040109616298</v>
      </c>
      <c r="AW17" s="22">
        <v>0.71708346173766901</v>
      </c>
      <c r="AX17" s="22">
        <v>0.73387970304267403</v>
      </c>
      <c r="AY17" s="22">
        <v>0.58455228530788905</v>
      </c>
      <c r="AZ17" s="22">
        <v>0.60323468876048203</v>
      </c>
      <c r="BA17" s="22">
        <v>0.62446655207542201</v>
      </c>
      <c r="BB17" s="22"/>
      <c r="BC17" s="22">
        <v>0.65293372679996198</v>
      </c>
      <c r="BD17" s="22">
        <v>0.58732187719027995</v>
      </c>
      <c r="BE17" s="22">
        <v>0.73422285829503897</v>
      </c>
      <c r="BF17" s="22">
        <v>0.85829190636711306</v>
      </c>
      <c r="BG17" s="22">
        <v>0.87307663462796203</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0.31176851349153301</v>
      </c>
      <c r="D9" s="17">
        <v>0.36178791540432098</v>
      </c>
      <c r="E9" s="17">
        <v>0.26458221814337202</v>
      </c>
      <c r="F9" s="17"/>
      <c r="G9" s="17">
        <v>0.27171719677510803</v>
      </c>
      <c r="H9" s="17">
        <v>0.286700113770056</v>
      </c>
      <c r="I9" s="17">
        <v>0.26542783923135099</v>
      </c>
      <c r="J9" s="17">
        <v>0.331489511277687</v>
      </c>
      <c r="K9" s="17">
        <v>0.35134049753504998</v>
      </c>
      <c r="L9" s="17">
        <v>0.35390878916601698</v>
      </c>
      <c r="M9" s="17"/>
      <c r="N9" s="17">
        <v>0.33201881391228799</v>
      </c>
      <c r="O9" s="17">
        <v>0.30929104902514398</v>
      </c>
      <c r="P9" s="17">
        <v>0.32226530909093598</v>
      </c>
      <c r="Q9" s="17">
        <v>0.28193200443870597</v>
      </c>
      <c r="R9" s="17"/>
      <c r="S9" s="17">
        <v>0.31798637310856598</v>
      </c>
      <c r="T9" s="17">
        <v>0.27537308700023999</v>
      </c>
      <c r="U9" s="17">
        <v>0.254267438822536</v>
      </c>
      <c r="V9" s="17">
        <v>0.30500087161820599</v>
      </c>
      <c r="W9" s="17">
        <v>0.31300486905320701</v>
      </c>
      <c r="X9" s="17">
        <v>0.31881781371825302</v>
      </c>
      <c r="Y9" s="17">
        <v>0.30011403049919899</v>
      </c>
      <c r="Z9" s="17">
        <v>0.32338175141085501</v>
      </c>
      <c r="AA9" s="17">
        <v>0.33162905766767298</v>
      </c>
      <c r="AB9" s="17">
        <v>0.33124189957754702</v>
      </c>
      <c r="AC9" s="17">
        <v>0.37188879969400901</v>
      </c>
      <c r="AD9" s="17">
        <v>0.37400509097471601</v>
      </c>
      <c r="AE9" s="17"/>
      <c r="AF9" s="17">
        <v>0.33890200138951798</v>
      </c>
      <c r="AG9" s="17">
        <v>0.33702218866441802</v>
      </c>
      <c r="AH9" s="17">
        <v>0.212577700592394</v>
      </c>
      <c r="AI9" s="17"/>
      <c r="AJ9" s="17">
        <v>0.36443042766640099</v>
      </c>
      <c r="AK9" s="17">
        <v>0.31885200566428901</v>
      </c>
      <c r="AL9" s="17">
        <v>0.22055478048441601</v>
      </c>
      <c r="AM9" s="17">
        <v>0.41877120607208301</v>
      </c>
      <c r="AN9" s="17">
        <v>0.198311149613799</v>
      </c>
      <c r="AO9" s="17"/>
      <c r="AP9" s="17">
        <v>0.36205316249965003</v>
      </c>
      <c r="AQ9" s="17">
        <v>0.325085277741057</v>
      </c>
      <c r="AR9" s="17">
        <v>0.327311251366876</v>
      </c>
      <c r="AS9" s="17">
        <v>0.33163464210376198</v>
      </c>
      <c r="AT9" s="17">
        <v>0.21306802500451499</v>
      </c>
      <c r="AU9" s="17"/>
      <c r="AV9" s="17">
        <v>0.32887278674238701</v>
      </c>
      <c r="AW9" s="17">
        <v>0.32883470479705101</v>
      </c>
      <c r="AX9" s="17">
        <v>0.33691801931758503</v>
      </c>
      <c r="AY9" s="17">
        <v>0.36393072229942702</v>
      </c>
      <c r="AZ9" s="17">
        <v>0.244167997732815</v>
      </c>
      <c r="BA9" s="17">
        <v>0.231738441653001</v>
      </c>
      <c r="BB9" s="17"/>
      <c r="BC9" s="17">
        <v>0.32283444282968798</v>
      </c>
      <c r="BD9" s="17">
        <v>0.29514353990730202</v>
      </c>
      <c r="BE9" s="17">
        <v>0.31534982492420099</v>
      </c>
      <c r="BF9" s="17">
        <v>0.31078372461744502</v>
      </c>
      <c r="BG9" s="17">
        <v>0.34500908492113103</v>
      </c>
    </row>
    <row r="10" spans="2:59" x14ac:dyDescent="0.35">
      <c r="B10" s="18" t="s">
        <v>135</v>
      </c>
      <c r="C10" s="17">
        <v>0.452934253626113</v>
      </c>
      <c r="D10" s="17">
        <v>0.45118073253864699</v>
      </c>
      <c r="E10" s="17">
        <v>0.45338300251207397</v>
      </c>
      <c r="F10" s="17"/>
      <c r="G10" s="17">
        <v>0.40897438909796802</v>
      </c>
      <c r="H10" s="17">
        <v>0.48750153759702303</v>
      </c>
      <c r="I10" s="17">
        <v>0.486378404439756</v>
      </c>
      <c r="J10" s="17">
        <v>0.42717551356037597</v>
      </c>
      <c r="K10" s="17">
        <v>0.44061981810394801</v>
      </c>
      <c r="L10" s="17">
        <v>0.45630434287875599</v>
      </c>
      <c r="M10" s="17"/>
      <c r="N10" s="17">
        <v>0.49407324340415698</v>
      </c>
      <c r="O10" s="17">
        <v>0.43490643640814802</v>
      </c>
      <c r="P10" s="17">
        <v>0.41693721725857402</v>
      </c>
      <c r="Q10" s="17">
        <v>0.45988224621731699</v>
      </c>
      <c r="R10" s="17"/>
      <c r="S10" s="17">
        <v>0.48780824941567402</v>
      </c>
      <c r="T10" s="17">
        <v>0.48724397775509098</v>
      </c>
      <c r="U10" s="17">
        <v>0.47505980767484501</v>
      </c>
      <c r="V10" s="17">
        <v>0.48828816382325102</v>
      </c>
      <c r="W10" s="17">
        <v>0.41848554927686299</v>
      </c>
      <c r="X10" s="17">
        <v>0.37233004142683401</v>
      </c>
      <c r="Y10" s="17">
        <v>0.45087295908295</v>
      </c>
      <c r="Z10" s="17">
        <v>0.43155366413677099</v>
      </c>
      <c r="AA10" s="17">
        <v>0.42024290965401601</v>
      </c>
      <c r="AB10" s="17">
        <v>0.457446874418585</v>
      </c>
      <c r="AC10" s="17">
        <v>0.476846838222591</v>
      </c>
      <c r="AD10" s="17">
        <v>0.39840939483932197</v>
      </c>
      <c r="AE10" s="17"/>
      <c r="AF10" s="17">
        <v>0.46563884822035401</v>
      </c>
      <c r="AG10" s="17">
        <v>0.455362597841731</v>
      </c>
      <c r="AH10" s="17">
        <v>0.46115204298336199</v>
      </c>
      <c r="AI10" s="17"/>
      <c r="AJ10" s="17">
        <v>0.46395835279423098</v>
      </c>
      <c r="AK10" s="17">
        <v>0.468234665917929</v>
      </c>
      <c r="AL10" s="17">
        <v>0.520217567027216</v>
      </c>
      <c r="AM10" s="17">
        <v>0.376045435321542</v>
      </c>
      <c r="AN10" s="17">
        <v>0.46386176838295301</v>
      </c>
      <c r="AO10" s="17"/>
      <c r="AP10" s="17">
        <v>0.45541587825913499</v>
      </c>
      <c r="AQ10" s="17">
        <v>0.482776266209133</v>
      </c>
      <c r="AR10" s="17">
        <v>0.48053346249245099</v>
      </c>
      <c r="AS10" s="17">
        <v>0.42437475836092498</v>
      </c>
      <c r="AT10" s="17">
        <v>0.37351522849441599</v>
      </c>
      <c r="AU10" s="17"/>
      <c r="AV10" s="17">
        <v>0.48038112556780599</v>
      </c>
      <c r="AW10" s="17">
        <v>0.48172312205185802</v>
      </c>
      <c r="AX10" s="17">
        <v>0.44494451687841902</v>
      </c>
      <c r="AY10" s="17">
        <v>0.42766747818328998</v>
      </c>
      <c r="AZ10" s="17">
        <v>0.38029258746187999</v>
      </c>
      <c r="BA10" s="17">
        <v>0.47276992965325598</v>
      </c>
      <c r="BB10" s="17"/>
      <c r="BC10" s="17">
        <v>0.451414731165317</v>
      </c>
      <c r="BD10" s="17">
        <v>0.42039626899181198</v>
      </c>
      <c r="BE10" s="17">
        <v>0.47194888408997498</v>
      </c>
      <c r="BF10" s="17">
        <v>0.48039678231052202</v>
      </c>
      <c r="BG10" s="17">
        <v>0.50872165928499202</v>
      </c>
    </row>
    <row r="11" spans="2:59" ht="29" x14ac:dyDescent="0.35">
      <c r="B11" s="18" t="s">
        <v>136</v>
      </c>
      <c r="C11" s="17">
        <v>0.160487567070244</v>
      </c>
      <c r="D11" s="17">
        <v>0.129202781352969</v>
      </c>
      <c r="E11" s="17">
        <v>0.19114401433074801</v>
      </c>
      <c r="F11" s="17"/>
      <c r="G11" s="17">
        <v>0.218153820580784</v>
      </c>
      <c r="H11" s="17">
        <v>0.158868835669705</v>
      </c>
      <c r="I11" s="17">
        <v>0.15419880080711601</v>
      </c>
      <c r="J11" s="17">
        <v>0.16646192734509699</v>
      </c>
      <c r="K11" s="17">
        <v>0.12860005776875999</v>
      </c>
      <c r="L11" s="17">
        <v>0.14495712392587201</v>
      </c>
      <c r="M11" s="17"/>
      <c r="N11" s="17">
        <v>0.124097864542873</v>
      </c>
      <c r="O11" s="17">
        <v>0.17971447847465899</v>
      </c>
      <c r="P11" s="17">
        <v>0.179755036834405</v>
      </c>
      <c r="Q11" s="17">
        <v>0.163095539310078</v>
      </c>
      <c r="R11" s="17"/>
      <c r="S11" s="17">
        <v>0.139056824244876</v>
      </c>
      <c r="T11" s="17">
        <v>0.16477404289457201</v>
      </c>
      <c r="U11" s="17">
        <v>0.18735390665622301</v>
      </c>
      <c r="V11" s="17">
        <v>0.129592213276572</v>
      </c>
      <c r="W11" s="17">
        <v>0.17544884552013201</v>
      </c>
      <c r="X11" s="17">
        <v>0.19350205851025101</v>
      </c>
      <c r="Y11" s="17">
        <v>0.183016298532551</v>
      </c>
      <c r="Z11" s="17">
        <v>0.133282120557628</v>
      </c>
      <c r="AA11" s="17">
        <v>0.162144614568455</v>
      </c>
      <c r="AB11" s="17">
        <v>0.150284694648641</v>
      </c>
      <c r="AC11" s="17">
        <v>0.13969095840694001</v>
      </c>
      <c r="AD11" s="17">
        <v>0.16449229911424301</v>
      </c>
      <c r="AE11" s="17"/>
      <c r="AF11" s="17">
        <v>0.122068320980355</v>
      </c>
      <c r="AG11" s="17">
        <v>0.14921588231006</v>
      </c>
      <c r="AH11" s="17">
        <v>0.21987657780879699</v>
      </c>
      <c r="AI11" s="17"/>
      <c r="AJ11" s="17">
        <v>0.1233300801846</v>
      </c>
      <c r="AK11" s="17">
        <v>0.13264487606922201</v>
      </c>
      <c r="AL11" s="17">
        <v>0.184197921960325</v>
      </c>
      <c r="AM11" s="17">
        <v>0.15196600916504499</v>
      </c>
      <c r="AN11" s="17">
        <v>0.210170393041508</v>
      </c>
      <c r="AO11" s="17"/>
      <c r="AP11" s="17">
        <v>0.139592926119528</v>
      </c>
      <c r="AQ11" s="17">
        <v>0.12873761765814601</v>
      </c>
      <c r="AR11" s="17">
        <v>0.11863379475710401</v>
      </c>
      <c r="AS11" s="17">
        <v>0.15660949929515999</v>
      </c>
      <c r="AT11" s="17">
        <v>0.345447818907194</v>
      </c>
      <c r="AU11" s="17"/>
      <c r="AV11" s="17">
        <v>0.12752932878578899</v>
      </c>
      <c r="AW11" s="17">
        <v>0.14553715754625099</v>
      </c>
      <c r="AX11" s="17">
        <v>0.165300261085816</v>
      </c>
      <c r="AY11" s="17">
        <v>0.13226741884863399</v>
      </c>
      <c r="AZ11" s="17">
        <v>0.26100656911905801</v>
      </c>
      <c r="BA11" s="17">
        <v>0.212786513943587</v>
      </c>
      <c r="BB11" s="17"/>
      <c r="BC11" s="17">
        <v>0.14648758250562899</v>
      </c>
      <c r="BD11" s="17">
        <v>0.18957284206352801</v>
      </c>
      <c r="BE11" s="17">
        <v>0.149766767802131</v>
      </c>
      <c r="BF11" s="17">
        <v>0.1529117043398</v>
      </c>
      <c r="BG11" s="17">
        <v>0.114091609655694</v>
      </c>
    </row>
    <row r="12" spans="2:59" x14ac:dyDescent="0.35">
      <c r="B12" s="18" t="s">
        <v>137</v>
      </c>
      <c r="C12" s="17">
        <v>3.3449190548033102E-2</v>
      </c>
      <c r="D12" s="17">
        <v>2.8799078837006799E-2</v>
      </c>
      <c r="E12" s="17">
        <v>3.82489327333514E-2</v>
      </c>
      <c r="F12" s="17"/>
      <c r="G12" s="17">
        <v>5.4833367498633399E-2</v>
      </c>
      <c r="H12" s="17">
        <v>3.6311744714652698E-2</v>
      </c>
      <c r="I12" s="17">
        <v>2.7952596053065399E-2</v>
      </c>
      <c r="J12" s="17">
        <v>4.1056525492894902E-2</v>
      </c>
      <c r="K12" s="17">
        <v>2.82571054075655E-2</v>
      </c>
      <c r="L12" s="17">
        <v>1.86290149765878E-2</v>
      </c>
      <c r="M12" s="17"/>
      <c r="N12" s="17">
        <v>2.7847902692321101E-2</v>
      </c>
      <c r="O12" s="17">
        <v>3.6309138686510298E-2</v>
      </c>
      <c r="P12" s="17">
        <v>3.5525042607444997E-2</v>
      </c>
      <c r="Q12" s="17">
        <v>3.4753500133839002E-2</v>
      </c>
      <c r="R12" s="17"/>
      <c r="S12" s="17">
        <v>2.7751694651000799E-2</v>
      </c>
      <c r="T12" s="17">
        <v>3.11948993600656E-2</v>
      </c>
      <c r="U12" s="17">
        <v>5.8745683671033999E-2</v>
      </c>
      <c r="V12" s="17">
        <v>4.4880007888326398E-2</v>
      </c>
      <c r="W12" s="17">
        <v>2.3425199582039501E-2</v>
      </c>
      <c r="X12" s="17">
        <v>5.30636429174558E-2</v>
      </c>
      <c r="Y12" s="17">
        <v>1.3246356547949501E-2</v>
      </c>
      <c r="Z12" s="17">
        <v>2.10480927929661E-2</v>
      </c>
      <c r="AA12" s="17">
        <v>5.9890705091943698E-2</v>
      </c>
      <c r="AB12" s="17">
        <v>1.4995304788535399E-2</v>
      </c>
      <c r="AC12" s="17">
        <v>0</v>
      </c>
      <c r="AD12" s="17">
        <v>1.7405948435753198E-2</v>
      </c>
      <c r="AE12" s="17"/>
      <c r="AF12" s="17">
        <v>2.9552880084936901E-2</v>
      </c>
      <c r="AG12" s="17">
        <v>3.5982154831578399E-2</v>
      </c>
      <c r="AH12" s="17">
        <v>3.8653597903370397E-2</v>
      </c>
      <c r="AI12" s="17"/>
      <c r="AJ12" s="17">
        <v>2.70348989366745E-2</v>
      </c>
      <c r="AK12" s="17">
        <v>4.1452530772603399E-2</v>
      </c>
      <c r="AL12" s="17">
        <v>3.3707643758959398E-2</v>
      </c>
      <c r="AM12" s="17">
        <v>2.3989675244835799E-2</v>
      </c>
      <c r="AN12" s="17">
        <v>4.0227051758824899E-2</v>
      </c>
      <c r="AO12" s="17"/>
      <c r="AP12" s="17">
        <v>2.4905305642944402E-2</v>
      </c>
      <c r="AQ12" s="17">
        <v>3.1080248509429E-2</v>
      </c>
      <c r="AR12" s="17">
        <v>3.8482805731380403E-2</v>
      </c>
      <c r="AS12" s="17">
        <v>4.7574030184850603E-2</v>
      </c>
      <c r="AT12" s="17">
        <v>2.6681324460701299E-2</v>
      </c>
      <c r="AU12" s="17"/>
      <c r="AV12" s="17">
        <v>2.9721065443798499E-2</v>
      </c>
      <c r="AW12" s="17">
        <v>2.3339961861751201E-2</v>
      </c>
      <c r="AX12" s="17">
        <v>3.00779501413907E-2</v>
      </c>
      <c r="AY12" s="17">
        <v>4.2718697247294699E-2</v>
      </c>
      <c r="AZ12" s="17">
        <v>7.0675096652052696E-2</v>
      </c>
      <c r="BA12" s="17">
        <v>1.2621938606425701E-2</v>
      </c>
      <c r="BB12" s="17"/>
      <c r="BC12" s="17">
        <v>3.9882742233915497E-2</v>
      </c>
      <c r="BD12" s="17">
        <v>2.6814962078089501E-2</v>
      </c>
      <c r="BE12" s="17">
        <v>3.8181815580001999E-2</v>
      </c>
      <c r="BF12" s="17">
        <v>3.3444416662088E-2</v>
      </c>
      <c r="BG12" s="17">
        <v>0</v>
      </c>
    </row>
    <row r="13" spans="2:59" x14ac:dyDescent="0.35">
      <c r="B13" s="18" t="s">
        <v>138</v>
      </c>
      <c r="C13" s="17">
        <v>1.02966460956794E-2</v>
      </c>
      <c r="D13" s="17">
        <v>1.0489535061990201E-2</v>
      </c>
      <c r="E13" s="17">
        <v>1.01897100468086E-2</v>
      </c>
      <c r="F13" s="17"/>
      <c r="G13" s="17">
        <v>7.1628441509952899E-3</v>
      </c>
      <c r="H13" s="17">
        <v>2.8203093986162802E-3</v>
      </c>
      <c r="I13" s="17">
        <v>2.1390621497614101E-2</v>
      </c>
      <c r="J13" s="17">
        <v>5.8819277085027299E-3</v>
      </c>
      <c r="K13" s="17">
        <v>1.6942340285118099E-2</v>
      </c>
      <c r="L13" s="17">
        <v>8.5421966252230402E-3</v>
      </c>
      <c r="M13" s="17"/>
      <c r="N13" s="17">
        <v>5.81835224826529E-3</v>
      </c>
      <c r="O13" s="17">
        <v>1.29237607104909E-2</v>
      </c>
      <c r="P13" s="17">
        <v>1.32695625566132E-2</v>
      </c>
      <c r="Q13" s="17">
        <v>9.7986776903415795E-3</v>
      </c>
      <c r="R13" s="17"/>
      <c r="S13" s="17">
        <v>1.0267333019812299E-2</v>
      </c>
      <c r="T13" s="17">
        <v>1.1158458003934099E-2</v>
      </c>
      <c r="U13" s="17">
        <v>0</v>
      </c>
      <c r="V13" s="17">
        <v>1.2546960273811201E-2</v>
      </c>
      <c r="W13" s="17">
        <v>2.3808071124430199E-2</v>
      </c>
      <c r="X13" s="17">
        <v>6.88900121957697E-3</v>
      </c>
      <c r="Y13" s="17">
        <v>6.1319937656593602E-3</v>
      </c>
      <c r="Z13" s="17">
        <v>0</v>
      </c>
      <c r="AA13" s="17">
        <v>1.3208294779215901E-2</v>
      </c>
      <c r="AB13" s="17">
        <v>1.17581953980718E-2</v>
      </c>
      <c r="AC13" s="17">
        <v>1.1573403676458901E-2</v>
      </c>
      <c r="AD13" s="17">
        <v>1.3669694118549101E-2</v>
      </c>
      <c r="AE13" s="17"/>
      <c r="AF13" s="17">
        <v>1.4435013726554299E-2</v>
      </c>
      <c r="AG13" s="17">
        <v>7.2287712106617399E-3</v>
      </c>
      <c r="AH13" s="17">
        <v>1.01668134789224E-2</v>
      </c>
      <c r="AI13" s="17"/>
      <c r="AJ13" s="17">
        <v>4.5011209720944396E-3</v>
      </c>
      <c r="AK13" s="17">
        <v>1.0618051839117701E-2</v>
      </c>
      <c r="AL13" s="17">
        <v>1.8418987134814501E-2</v>
      </c>
      <c r="AM13" s="17">
        <v>2.9227674196493799E-2</v>
      </c>
      <c r="AN13" s="17">
        <v>1.7545394578147199E-2</v>
      </c>
      <c r="AO13" s="17"/>
      <c r="AP13" s="17">
        <v>0</v>
      </c>
      <c r="AQ13" s="17">
        <v>1.0611223348815599E-2</v>
      </c>
      <c r="AR13" s="17">
        <v>6.0407499237841999E-3</v>
      </c>
      <c r="AS13" s="17">
        <v>2.86957856598293E-2</v>
      </c>
      <c r="AT13" s="17">
        <v>0</v>
      </c>
      <c r="AU13" s="17"/>
      <c r="AV13" s="17">
        <v>1.28499809846786E-2</v>
      </c>
      <c r="AW13" s="17">
        <v>3.06594766731466E-3</v>
      </c>
      <c r="AX13" s="17">
        <v>5.7954746015342904E-3</v>
      </c>
      <c r="AY13" s="17">
        <v>1.7253807717908201E-2</v>
      </c>
      <c r="AZ13" s="17">
        <v>0</v>
      </c>
      <c r="BA13" s="17">
        <v>5.6262759126460499E-3</v>
      </c>
      <c r="BB13" s="17"/>
      <c r="BC13" s="17">
        <v>5.0844071911580902E-3</v>
      </c>
      <c r="BD13" s="17">
        <v>7.0773162804992698E-3</v>
      </c>
      <c r="BE13" s="17">
        <v>8.1697639849482202E-3</v>
      </c>
      <c r="BF13" s="17">
        <v>1.28408179555815E-2</v>
      </c>
      <c r="BG13" s="17">
        <v>0</v>
      </c>
    </row>
    <row r="14" spans="2:59" x14ac:dyDescent="0.35">
      <c r="B14" s="18" t="s">
        <v>123</v>
      </c>
      <c r="C14" s="17">
        <v>3.1063829168397301E-2</v>
      </c>
      <c r="D14" s="17">
        <v>1.8539956805066201E-2</v>
      </c>
      <c r="E14" s="17">
        <v>4.2452122233646299E-2</v>
      </c>
      <c r="F14" s="17"/>
      <c r="G14" s="17">
        <v>3.9158381896511697E-2</v>
      </c>
      <c r="H14" s="17">
        <v>2.7797458849947099E-2</v>
      </c>
      <c r="I14" s="17">
        <v>4.4651737971097401E-2</v>
      </c>
      <c r="J14" s="17">
        <v>2.7934594615442499E-2</v>
      </c>
      <c r="K14" s="17">
        <v>3.4240180899558201E-2</v>
      </c>
      <c r="L14" s="17">
        <v>1.76585324275432E-2</v>
      </c>
      <c r="M14" s="17"/>
      <c r="N14" s="17">
        <v>1.6143823200096202E-2</v>
      </c>
      <c r="O14" s="17">
        <v>2.6855136695048399E-2</v>
      </c>
      <c r="P14" s="17">
        <v>3.2247831652027603E-2</v>
      </c>
      <c r="Q14" s="17">
        <v>5.0538032209718399E-2</v>
      </c>
      <c r="R14" s="17"/>
      <c r="S14" s="17">
        <v>1.71295255600711E-2</v>
      </c>
      <c r="T14" s="17">
        <v>3.0255534986096799E-2</v>
      </c>
      <c r="U14" s="17">
        <v>2.4573163175362501E-2</v>
      </c>
      <c r="V14" s="17">
        <v>1.9691783119833099E-2</v>
      </c>
      <c r="W14" s="17">
        <v>4.5827465443327803E-2</v>
      </c>
      <c r="X14" s="17">
        <v>5.5397442207629898E-2</v>
      </c>
      <c r="Y14" s="17">
        <v>4.6618361571690602E-2</v>
      </c>
      <c r="Z14" s="17">
        <v>9.07343711017808E-2</v>
      </c>
      <c r="AA14" s="17">
        <v>1.2884418238696E-2</v>
      </c>
      <c r="AB14" s="17">
        <v>3.4273031168619898E-2</v>
      </c>
      <c r="AC14" s="17">
        <v>0</v>
      </c>
      <c r="AD14" s="17">
        <v>3.2017572517415799E-2</v>
      </c>
      <c r="AE14" s="17"/>
      <c r="AF14" s="17">
        <v>2.9402935598282099E-2</v>
      </c>
      <c r="AG14" s="17">
        <v>1.5188405141550501E-2</v>
      </c>
      <c r="AH14" s="17">
        <v>5.7573267233154202E-2</v>
      </c>
      <c r="AI14" s="17"/>
      <c r="AJ14" s="17">
        <v>1.6745119445999199E-2</v>
      </c>
      <c r="AK14" s="17">
        <v>2.8197869736838799E-2</v>
      </c>
      <c r="AL14" s="17">
        <v>2.2903099634268901E-2</v>
      </c>
      <c r="AM14" s="17">
        <v>0</v>
      </c>
      <c r="AN14" s="17">
        <v>6.9884242624767307E-2</v>
      </c>
      <c r="AO14" s="17"/>
      <c r="AP14" s="17">
        <v>1.8032727478742301E-2</v>
      </c>
      <c r="AQ14" s="17">
        <v>2.1709366533419899E-2</v>
      </c>
      <c r="AR14" s="17">
        <v>2.8997935728403701E-2</v>
      </c>
      <c r="AS14" s="17">
        <v>1.11112843954732E-2</v>
      </c>
      <c r="AT14" s="17">
        <v>4.1287603133173603E-2</v>
      </c>
      <c r="AU14" s="17"/>
      <c r="AV14" s="17">
        <v>2.0645712475540701E-2</v>
      </c>
      <c r="AW14" s="17">
        <v>1.7499106075774099E-2</v>
      </c>
      <c r="AX14" s="17">
        <v>1.69637779752548E-2</v>
      </c>
      <c r="AY14" s="17">
        <v>1.61618757034463E-2</v>
      </c>
      <c r="AZ14" s="17">
        <v>4.3857749034194302E-2</v>
      </c>
      <c r="BA14" s="17">
        <v>6.4456900231085607E-2</v>
      </c>
      <c r="BB14" s="17"/>
      <c r="BC14" s="17">
        <v>3.4296094074292398E-2</v>
      </c>
      <c r="BD14" s="17">
        <v>6.09950706787682E-2</v>
      </c>
      <c r="BE14" s="17">
        <v>1.65829436187429E-2</v>
      </c>
      <c r="BF14" s="17">
        <v>9.6225541145627102E-3</v>
      </c>
      <c r="BG14" s="17">
        <v>3.2177646138183698E-2</v>
      </c>
    </row>
    <row r="15" spans="2:59" x14ac:dyDescent="0.35">
      <c r="B15" s="18" t="s">
        <v>139</v>
      </c>
      <c r="C15" s="21">
        <v>0.76470276711764695</v>
      </c>
      <c r="D15" s="21">
        <v>0.81296864794296797</v>
      </c>
      <c r="E15" s="21">
        <v>0.71796522065544599</v>
      </c>
      <c r="F15" s="21"/>
      <c r="G15" s="21">
        <v>0.68069158587307599</v>
      </c>
      <c r="H15" s="21">
        <v>0.77420165136707897</v>
      </c>
      <c r="I15" s="21">
        <v>0.75180624367110704</v>
      </c>
      <c r="J15" s="21">
        <v>0.75866502483806297</v>
      </c>
      <c r="K15" s="21">
        <v>0.79196031563899905</v>
      </c>
      <c r="L15" s="21">
        <v>0.81021313204477396</v>
      </c>
      <c r="M15" s="21"/>
      <c r="N15" s="21">
        <v>0.82609205731644497</v>
      </c>
      <c r="O15" s="21">
        <v>0.74419748543329201</v>
      </c>
      <c r="P15" s="21">
        <v>0.73920252634951</v>
      </c>
      <c r="Q15" s="21">
        <v>0.74181425065602302</v>
      </c>
      <c r="R15" s="21"/>
      <c r="S15" s="21">
        <v>0.80579462252423895</v>
      </c>
      <c r="T15" s="21">
        <v>0.76261706475533098</v>
      </c>
      <c r="U15" s="21">
        <v>0.72932724649738101</v>
      </c>
      <c r="V15" s="21">
        <v>0.79328903544145701</v>
      </c>
      <c r="W15" s="21">
        <v>0.73149041833007</v>
      </c>
      <c r="X15" s="21">
        <v>0.69114785514508703</v>
      </c>
      <c r="Y15" s="21">
        <v>0.75098698958215004</v>
      </c>
      <c r="Z15" s="21">
        <v>0.754935415547626</v>
      </c>
      <c r="AA15" s="21">
        <v>0.75187196732169004</v>
      </c>
      <c r="AB15" s="21">
        <v>0.78868877399613102</v>
      </c>
      <c r="AC15" s="21">
        <v>0.848735637916601</v>
      </c>
      <c r="AD15" s="21">
        <v>0.77241448581403904</v>
      </c>
      <c r="AE15" s="21"/>
      <c r="AF15" s="21">
        <v>0.80454084960987204</v>
      </c>
      <c r="AG15" s="21">
        <v>0.79238478650614896</v>
      </c>
      <c r="AH15" s="21">
        <v>0.67372974357575599</v>
      </c>
      <c r="AI15" s="21"/>
      <c r="AJ15" s="21">
        <v>0.82838878046063202</v>
      </c>
      <c r="AK15" s="21">
        <v>0.78708667158221801</v>
      </c>
      <c r="AL15" s="21">
        <v>0.74077234751163301</v>
      </c>
      <c r="AM15" s="21">
        <v>0.79481664139362596</v>
      </c>
      <c r="AN15" s="21">
        <v>0.66217291799675204</v>
      </c>
      <c r="AO15" s="21"/>
      <c r="AP15" s="21">
        <v>0.81746904075878501</v>
      </c>
      <c r="AQ15" s="21">
        <v>0.80786154395019005</v>
      </c>
      <c r="AR15" s="21">
        <v>0.80784471385932699</v>
      </c>
      <c r="AS15" s="21">
        <v>0.75600940046468701</v>
      </c>
      <c r="AT15" s="21">
        <v>0.58658325349893103</v>
      </c>
      <c r="AU15" s="21"/>
      <c r="AV15" s="21">
        <v>0.80925391231019295</v>
      </c>
      <c r="AW15" s="21">
        <v>0.81055782684890898</v>
      </c>
      <c r="AX15" s="21">
        <v>0.78186253619600399</v>
      </c>
      <c r="AY15" s="21">
        <v>0.79159820048271601</v>
      </c>
      <c r="AZ15" s="21">
        <v>0.62446058519469505</v>
      </c>
      <c r="BA15" s="21">
        <v>0.70450837130625599</v>
      </c>
      <c r="BB15" s="21"/>
      <c r="BC15" s="21">
        <v>0.77424917399500504</v>
      </c>
      <c r="BD15" s="21">
        <v>0.71553980889911495</v>
      </c>
      <c r="BE15" s="21">
        <v>0.78729870901417598</v>
      </c>
      <c r="BF15" s="21">
        <v>0.79118050692796804</v>
      </c>
      <c r="BG15" s="21">
        <v>0.85373074420612305</v>
      </c>
    </row>
    <row r="16" spans="2:59" x14ac:dyDescent="0.35">
      <c r="B16" s="18" t="s">
        <v>140</v>
      </c>
      <c r="C16" s="21">
        <v>4.37458366437126E-2</v>
      </c>
      <c r="D16" s="21">
        <v>3.9288613898997099E-2</v>
      </c>
      <c r="E16" s="21">
        <v>4.8438642780160003E-2</v>
      </c>
      <c r="F16" s="21"/>
      <c r="G16" s="21">
        <v>6.1996211649628701E-2</v>
      </c>
      <c r="H16" s="21">
        <v>3.9132054113268901E-2</v>
      </c>
      <c r="I16" s="21">
        <v>4.9343217550679497E-2</v>
      </c>
      <c r="J16" s="21">
        <v>4.6938453201397598E-2</v>
      </c>
      <c r="K16" s="21">
        <v>4.5199445692683603E-2</v>
      </c>
      <c r="L16" s="21">
        <v>2.71712116018109E-2</v>
      </c>
      <c r="M16" s="21"/>
      <c r="N16" s="21">
        <v>3.36662549405864E-2</v>
      </c>
      <c r="O16" s="21">
        <v>4.9232899397001199E-2</v>
      </c>
      <c r="P16" s="21">
        <v>4.8794605164058202E-2</v>
      </c>
      <c r="Q16" s="21">
        <v>4.4552177824180597E-2</v>
      </c>
      <c r="R16" s="21"/>
      <c r="S16" s="21">
        <v>3.8019027670813103E-2</v>
      </c>
      <c r="T16" s="21">
        <v>4.23533573639997E-2</v>
      </c>
      <c r="U16" s="21">
        <v>5.8745683671033999E-2</v>
      </c>
      <c r="V16" s="21">
        <v>5.7426968162137597E-2</v>
      </c>
      <c r="W16" s="21">
        <v>4.7233270706469703E-2</v>
      </c>
      <c r="X16" s="21">
        <v>5.9952644137032697E-2</v>
      </c>
      <c r="Y16" s="21">
        <v>1.9378350313608898E-2</v>
      </c>
      <c r="Z16" s="21">
        <v>2.10480927929661E-2</v>
      </c>
      <c r="AA16" s="21">
        <v>7.3098999871159503E-2</v>
      </c>
      <c r="AB16" s="21">
        <v>2.6753500186607101E-2</v>
      </c>
      <c r="AC16" s="21">
        <v>1.1573403676458901E-2</v>
      </c>
      <c r="AD16" s="21">
        <v>3.1075642554302299E-2</v>
      </c>
      <c r="AE16" s="21"/>
      <c r="AF16" s="21">
        <v>4.3987893811491298E-2</v>
      </c>
      <c r="AG16" s="21">
        <v>4.3210926042240097E-2</v>
      </c>
      <c r="AH16" s="21">
        <v>4.8820411382292803E-2</v>
      </c>
      <c r="AI16" s="21"/>
      <c r="AJ16" s="21">
        <v>3.1536019908768899E-2</v>
      </c>
      <c r="AK16" s="21">
        <v>5.2070582611721102E-2</v>
      </c>
      <c r="AL16" s="21">
        <v>5.2126630893773902E-2</v>
      </c>
      <c r="AM16" s="21">
        <v>5.3217349441329602E-2</v>
      </c>
      <c r="AN16" s="21">
        <v>5.7772446336972101E-2</v>
      </c>
      <c r="AO16" s="21"/>
      <c r="AP16" s="21">
        <v>2.4905305642944402E-2</v>
      </c>
      <c r="AQ16" s="21">
        <v>4.1691471858244497E-2</v>
      </c>
      <c r="AR16" s="21">
        <v>4.4523555655164603E-2</v>
      </c>
      <c r="AS16" s="21">
        <v>7.6269815844679803E-2</v>
      </c>
      <c r="AT16" s="21">
        <v>2.6681324460701299E-2</v>
      </c>
      <c r="AU16" s="21"/>
      <c r="AV16" s="21">
        <v>4.2571046428477102E-2</v>
      </c>
      <c r="AW16" s="21">
        <v>2.64059095290659E-2</v>
      </c>
      <c r="AX16" s="21">
        <v>3.5873424742925E-2</v>
      </c>
      <c r="AY16" s="21">
        <v>5.9972504965202997E-2</v>
      </c>
      <c r="AZ16" s="21">
        <v>7.0675096652052696E-2</v>
      </c>
      <c r="BA16" s="21">
        <v>1.8248214519071802E-2</v>
      </c>
      <c r="BB16" s="21"/>
      <c r="BC16" s="21">
        <v>4.4967149425073502E-2</v>
      </c>
      <c r="BD16" s="21">
        <v>3.3892278358588802E-2</v>
      </c>
      <c r="BE16" s="21">
        <v>4.6351579564950202E-2</v>
      </c>
      <c r="BF16" s="21">
        <v>4.6285234617669598E-2</v>
      </c>
      <c r="BG16" s="21">
        <v>0</v>
      </c>
    </row>
    <row r="17" spans="2:59" x14ac:dyDescent="0.35">
      <c r="B17" s="18" t="s">
        <v>141</v>
      </c>
      <c r="C17" s="22">
        <v>0.72095693047393405</v>
      </c>
      <c r="D17" s="22">
        <v>0.77368003404397101</v>
      </c>
      <c r="E17" s="22">
        <v>0.66952657787528602</v>
      </c>
      <c r="F17" s="22"/>
      <c r="G17" s="22">
        <v>0.618695374223447</v>
      </c>
      <c r="H17" s="22">
        <v>0.73506959725381005</v>
      </c>
      <c r="I17" s="22">
        <v>0.70246302612042799</v>
      </c>
      <c r="J17" s="22">
        <v>0.71172657163666497</v>
      </c>
      <c r="K17" s="22">
        <v>0.74676086994631496</v>
      </c>
      <c r="L17" s="22">
        <v>0.78304192044296295</v>
      </c>
      <c r="M17" s="22"/>
      <c r="N17" s="22">
        <v>0.79242580237585802</v>
      </c>
      <c r="O17" s="22">
        <v>0.69496458603629097</v>
      </c>
      <c r="P17" s="22">
        <v>0.69040792118545102</v>
      </c>
      <c r="Q17" s="22">
        <v>0.69726207283184205</v>
      </c>
      <c r="R17" s="22"/>
      <c r="S17" s="22">
        <v>0.76777559485342595</v>
      </c>
      <c r="T17" s="22">
        <v>0.72026370739133105</v>
      </c>
      <c r="U17" s="22">
        <v>0.67058156282634696</v>
      </c>
      <c r="V17" s="22">
        <v>0.73586206727932002</v>
      </c>
      <c r="W17" s="22">
        <v>0.68425714762360001</v>
      </c>
      <c r="X17" s="22">
        <v>0.63119521100805398</v>
      </c>
      <c r="Y17" s="22">
        <v>0.73160863926854103</v>
      </c>
      <c r="Z17" s="22">
        <v>0.73388732275465995</v>
      </c>
      <c r="AA17" s="22">
        <v>0.67877296745052995</v>
      </c>
      <c r="AB17" s="22">
        <v>0.76193527380952397</v>
      </c>
      <c r="AC17" s="22">
        <v>0.83716223424014202</v>
      </c>
      <c r="AD17" s="22">
        <v>0.74133884325973598</v>
      </c>
      <c r="AE17" s="22"/>
      <c r="AF17" s="22">
        <v>0.760552955798381</v>
      </c>
      <c r="AG17" s="22">
        <v>0.74917386046390899</v>
      </c>
      <c r="AH17" s="22">
        <v>0.62490933219346301</v>
      </c>
      <c r="AI17" s="22"/>
      <c r="AJ17" s="22">
        <v>0.79685276055186305</v>
      </c>
      <c r="AK17" s="22">
        <v>0.73501608897049697</v>
      </c>
      <c r="AL17" s="22">
        <v>0.68864571661785901</v>
      </c>
      <c r="AM17" s="22">
        <v>0.74159929195229601</v>
      </c>
      <c r="AN17" s="22">
        <v>0.60440047165977995</v>
      </c>
      <c r="AO17" s="22"/>
      <c r="AP17" s="22">
        <v>0.79256373511584099</v>
      </c>
      <c r="AQ17" s="22">
        <v>0.76617007209194499</v>
      </c>
      <c r="AR17" s="22">
        <v>0.76332115820416302</v>
      </c>
      <c r="AS17" s="22">
        <v>0.67973958462000705</v>
      </c>
      <c r="AT17" s="22">
        <v>0.55990192903823</v>
      </c>
      <c r="AU17" s="22"/>
      <c r="AV17" s="22">
        <v>0.76668286588171597</v>
      </c>
      <c r="AW17" s="22">
        <v>0.78415191731984302</v>
      </c>
      <c r="AX17" s="22">
        <v>0.745989111453079</v>
      </c>
      <c r="AY17" s="22">
        <v>0.731625695517513</v>
      </c>
      <c r="AZ17" s="22">
        <v>0.55378548854264198</v>
      </c>
      <c r="BA17" s="22">
        <v>0.68626015678718399</v>
      </c>
      <c r="BB17" s="22"/>
      <c r="BC17" s="22">
        <v>0.72928202456993196</v>
      </c>
      <c r="BD17" s="22">
        <v>0.68164753054052596</v>
      </c>
      <c r="BE17" s="22">
        <v>0.74094712944922603</v>
      </c>
      <c r="BF17" s="22">
        <v>0.74489527231029795</v>
      </c>
      <c r="BG17" s="22">
        <v>0.85373074420612305</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0.6848054522432</v>
      </c>
      <c r="D9" s="17">
        <v>0.64243918149326396</v>
      </c>
      <c r="E9" s="17">
        <v>0.72638788641734597</v>
      </c>
      <c r="F9" s="17"/>
      <c r="G9" s="17">
        <v>0.64448431098250603</v>
      </c>
      <c r="H9" s="17">
        <v>0.67671438276845397</v>
      </c>
      <c r="I9" s="17">
        <v>0.70162202991392597</v>
      </c>
      <c r="J9" s="17">
        <v>0.70163893412493195</v>
      </c>
      <c r="K9" s="17">
        <v>0.72334839545512297</v>
      </c>
      <c r="L9" s="17">
        <v>0.66511190331687298</v>
      </c>
      <c r="M9" s="17"/>
      <c r="N9" s="17">
        <v>0.66950830272495099</v>
      </c>
      <c r="O9" s="17">
        <v>0.67669368070256397</v>
      </c>
      <c r="P9" s="17">
        <v>0.67965804957746201</v>
      </c>
      <c r="Q9" s="17">
        <v>0.71361950589159795</v>
      </c>
      <c r="R9" s="17"/>
      <c r="S9" s="17">
        <v>0.708323986410759</v>
      </c>
      <c r="T9" s="17">
        <v>0.667203208758268</v>
      </c>
      <c r="U9" s="17">
        <v>0.65204444048626997</v>
      </c>
      <c r="V9" s="17">
        <v>0.66944860784573201</v>
      </c>
      <c r="W9" s="17">
        <v>0.66092276314578602</v>
      </c>
      <c r="X9" s="17">
        <v>0.68306329350281803</v>
      </c>
      <c r="Y9" s="17">
        <v>0.689305871214411</v>
      </c>
      <c r="Z9" s="17">
        <v>0.69056191297632596</v>
      </c>
      <c r="AA9" s="17">
        <v>0.68623614495249796</v>
      </c>
      <c r="AB9" s="17">
        <v>0.69708399106652497</v>
      </c>
      <c r="AC9" s="17">
        <v>0.71715640725679497</v>
      </c>
      <c r="AD9" s="17">
        <v>0.72983615127838497</v>
      </c>
      <c r="AE9" s="17"/>
      <c r="AF9" s="17">
        <v>0.68729592330156197</v>
      </c>
      <c r="AG9" s="17">
        <v>0.65961947297211698</v>
      </c>
      <c r="AH9" s="17">
        <v>0.70660161492795803</v>
      </c>
      <c r="AI9" s="17"/>
      <c r="AJ9" s="17">
        <v>0.66544829744473599</v>
      </c>
      <c r="AK9" s="17">
        <v>0.71794046884558804</v>
      </c>
      <c r="AL9" s="17">
        <v>0.58518050355805795</v>
      </c>
      <c r="AM9" s="17">
        <v>0.70304028553738895</v>
      </c>
      <c r="AN9" s="17">
        <v>0.700319901600573</v>
      </c>
      <c r="AO9" s="17"/>
      <c r="AP9" s="17">
        <v>0.64040759693336302</v>
      </c>
      <c r="AQ9" s="17">
        <v>0.717697368596796</v>
      </c>
      <c r="AR9" s="17">
        <v>0.599785473934908</v>
      </c>
      <c r="AS9" s="17">
        <v>0.681977132771735</v>
      </c>
      <c r="AT9" s="17">
        <v>0.63722722697842304</v>
      </c>
      <c r="AU9" s="17"/>
      <c r="AV9" s="17">
        <v>0.71067496121776896</v>
      </c>
      <c r="AW9" s="17">
        <v>0.65455511932042298</v>
      </c>
      <c r="AX9" s="17">
        <v>0.63694532823915895</v>
      </c>
      <c r="AY9" s="17">
        <v>0.68800477372462499</v>
      </c>
      <c r="AZ9" s="17">
        <v>0.6838858568906</v>
      </c>
      <c r="BA9" s="17">
        <v>0.64975429273355501</v>
      </c>
      <c r="BB9" s="17"/>
      <c r="BC9" s="17">
        <v>0.74385980559101905</v>
      </c>
      <c r="BD9" s="17">
        <v>0.65495030238158003</v>
      </c>
      <c r="BE9" s="17">
        <v>0.67328122055823303</v>
      </c>
      <c r="BF9" s="17">
        <v>0.63677651283472603</v>
      </c>
      <c r="BG9" s="17">
        <v>0.71974083844712</v>
      </c>
    </row>
    <row r="10" spans="2:59" x14ac:dyDescent="0.35">
      <c r="B10" s="18" t="s">
        <v>135</v>
      </c>
      <c r="C10" s="17">
        <v>0.25197104218309002</v>
      </c>
      <c r="D10" s="17">
        <v>0.28197892330880298</v>
      </c>
      <c r="E10" s="17">
        <v>0.22194480442651199</v>
      </c>
      <c r="F10" s="17"/>
      <c r="G10" s="17">
        <v>0.21819220028886699</v>
      </c>
      <c r="H10" s="17">
        <v>0.26325873816276502</v>
      </c>
      <c r="I10" s="17">
        <v>0.242103455997697</v>
      </c>
      <c r="J10" s="17">
        <v>0.24336015912564701</v>
      </c>
      <c r="K10" s="17">
        <v>0.23678720400100001</v>
      </c>
      <c r="L10" s="17">
        <v>0.29061282666656402</v>
      </c>
      <c r="M10" s="17"/>
      <c r="N10" s="17">
        <v>0.26577703274876602</v>
      </c>
      <c r="O10" s="17">
        <v>0.254939763783257</v>
      </c>
      <c r="P10" s="17">
        <v>0.26158100407219398</v>
      </c>
      <c r="Q10" s="17">
        <v>0.22606424219047699</v>
      </c>
      <c r="R10" s="17"/>
      <c r="S10" s="17">
        <v>0.24315558597649201</v>
      </c>
      <c r="T10" s="17">
        <v>0.257047518656497</v>
      </c>
      <c r="U10" s="17">
        <v>0.29597172632079799</v>
      </c>
      <c r="V10" s="17">
        <v>0.29275456239655401</v>
      </c>
      <c r="W10" s="17">
        <v>0.228581213418631</v>
      </c>
      <c r="X10" s="17">
        <v>0.231957227268028</v>
      </c>
      <c r="Y10" s="17">
        <v>0.23689392769168699</v>
      </c>
      <c r="Z10" s="17">
        <v>0.24800996910131001</v>
      </c>
      <c r="AA10" s="17">
        <v>0.23763685777229401</v>
      </c>
      <c r="AB10" s="17">
        <v>0.25072582421581902</v>
      </c>
      <c r="AC10" s="17">
        <v>0.25595149554052399</v>
      </c>
      <c r="AD10" s="17">
        <v>0.24118888040956901</v>
      </c>
      <c r="AE10" s="17"/>
      <c r="AF10" s="17">
        <v>0.248884247581698</v>
      </c>
      <c r="AG10" s="17">
        <v>0.290992381691286</v>
      </c>
      <c r="AH10" s="17">
        <v>0.220970634188253</v>
      </c>
      <c r="AI10" s="17"/>
      <c r="AJ10" s="17">
        <v>0.27175266744307902</v>
      </c>
      <c r="AK10" s="17">
        <v>0.24130180612642499</v>
      </c>
      <c r="AL10" s="17">
        <v>0.31868949786468598</v>
      </c>
      <c r="AM10" s="17">
        <v>0.214396645270655</v>
      </c>
      <c r="AN10" s="17">
        <v>0.228088608661692</v>
      </c>
      <c r="AO10" s="17"/>
      <c r="AP10" s="17">
        <v>0.29262577891316199</v>
      </c>
      <c r="AQ10" s="17">
        <v>0.23624657476890601</v>
      </c>
      <c r="AR10" s="17">
        <v>0.30273929550900402</v>
      </c>
      <c r="AS10" s="17">
        <v>0.243627188676873</v>
      </c>
      <c r="AT10" s="17">
        <v>0.32110424797923898</v>
      </c>
      <c r="AU10" s="17"/>
      <c r="AV10" s="17">
        <v>0.235405006027707</v>
      </c>
      <c r="AW10" s="17">
        <v>0.27697318348236899</v>
      </c>
      <c r="AX10" s="17">
        <v>0.28452525609761897</v>
      </c>
      <c r="AY10" s="17">
        <v>0.24987584460119</v>
      </c>
      <c r="AZ10" s="17">
        <v>0.27207907510395701</v>
      </c>
      <c r="BA10" s="17">
        <v>0.247660656910102</v>
      </c>
      <c r="BB10" s="17"/>
      <c r="BC10" s="17">
        <v>0.21996694432496799</v>
      </c>
      <c r="BD10" s="17">
        <v>0.28516596503479802</v>
      </c>
      <c r="BE10" s="17">
        <v>0.24994904981587099</v>
      </c>
      <c r="BF10" s="17">
        <v>0.292445985790666</v>
      </c>
      <c r="BG10" s="17">
        <v>0.18519279693142099</v>
      </c>
    </row>
    <row r="11" spans="2:59" ht="29" x14ac:dyDescent="0.35">
      <c r="B11" s="18" t="s">
        <v>136</v>
      </c>
      <c r="C11" s="17">
        <v>4.0810200616735598E-2</v>
      </c>
      <c r="D11" s="17">
        <v>4.8671100422570397E-2</v>
      </c>
      <c r="E11" s="17">
        <v>3.3464252322139697E-2</v>
      </c>
      <c r="F11" s="17"/>
      <c r="G11" s="17">
        <v>9.0801726353924694E-2</v>
      </c>
      <c r="H11" s="17">
        <v>3.1742776194187701E-2</v>
      </c>
      <c r="I11" s="17">
        <v>2.72544445496017E-2</v>
      </c>
      <c r="J11" s="17">
        <v>4.13311706790691E-2</v>
      </c>
      <c r="K11" s="17">
        <v>2.5928834113756599E-2</v>
      </c>
      <c r="L11" s="17">
        <v>3.5323221763843698E-2</v>
      </c>
      <c r="M11" s="17"/>
      <c r="N11" s="17">
        <v>4.3607690420615401E-2</v>
      </c>
      <c r="O11" s="17">
        <v>4.05823637190178E-2</v>
      </c>
      <c r="P11" s="17">
        <v>4.4314655282564397E-2</v>
      </c>
      <c r="Q11" s="17">
        <v>3.5034376485769403E-2</v>
      </c>
      <c r="R11" s="17"/>
      <c r="S11" s="17">
        <v>2.9778782467957302E-2</v>
      </c>
      <c r="T11" s="17">
        <v>4.9779153860382799E-2</v>
      </c>
      <c r="U11" s="17">
        <v>4.5060670530494798E-2</v>
      </c>
      <c r="V11" s="17">
        <v>2.0022036096828601E-2</v>
      </c>
      <c r="W11" s="17">
        <v>7.65986378134864E-2</v>
      </c>
      <c r="X11" s="17">
        <v>4.1240719931717101E-2</v>
      </c>
      <c r="Y11" s="17">
        <v>5.0847446685058098E-2</v>
      </c>
      <c r="Z11" s="17">
        <v>2.1278055931029501E-2</v>
      </c>
      <c r="AA11" s="17">
        <v>6.4092069340683094E-2</v>
      </c>
      <c r="AB11" s="17">
        <v>2.1129838159013599E-2</v>
      </c>
      <c r="AC11" s="17">
        <v>2.68920972026809E-2</v>
      </c>
      <c r="AD11" s="17">
        <v>1.5744987479368599E-2</v>
      </c>
      <c r="AE11" s="17"/>
      <c r="AF11" s="17">
        <v>4.2052670647588303E-2</v>
      </c>
      <c r="AG11" s="17">
        <v>3.4088427527092603E-2</v>
      </c>
      <c r="AH11" s="17">
        <v>4.0975014525797701E-2</v>
      </c>
      <c r="AI11" s="17"/>
      <c r="AJ11" s="17">
        <v>4.53372009982351E-2</v>
      </c>
      <c r="AK11" s="17">
        <v>2.2041704889149201E-2</v>
      </c>
      <c r="AL11" s="17">
        <v>8.00441392982503E-2</v>
      </c>
      <c r="AM11" s="17">
        <v>5.8573393947120397E-2</v>
      </c>
      <c r="AN11" s="17">
        <v>4.3953294191610599E-2</v>
      </c>
      <c r="AO11" s="17"/>
      <c r="AP11" s="17">
        <v>4.7240704452551401E-2</v>
      </c>
      <c r="AQ11" s="17">
        <v>2.6583693330475899E-2</v>
      </c>
      <c r="AR11" s="17">
        <v>7.7250491963113399E-2</v>
      </c>
      <c r="AS11" s="17">
        <v>3.9134982615624599E-2</v>
      </c>
      <c r="AT11" s="17">
        <v>2.8169831839921201E-2</v>
      </c>
      <c r="AU11" s="17"/>
      <c r="AV11" s="17">
        <v>3.0254577718540902E-2</v>
      </c>
      <c r="AW11" s="17">
        <v>4.93295035553648E-2</v>
      </c>
      <c r="AX11" s="17">
        <v>6.4632153609266996E-2</v>
      </c>
      <c r="AY11" s="17">
        <v>3.2674214615087703E-2</v>
      </c>
      <c r="AZ11" s="17">
        <v>3.4324065485505699E-2</v>
      </c>
      <c r="BA11" s="17">
        <v>6.9495286767825099E-2</v>
      </c>
      <c r="BB11" s="17"/>
      <c r="BC11" s="17">
        <v>2.3113700429818002E-2</v>
      </c>
      <c r="BD11" s="17">
        <v>4.1292027637615997E-2</v>
      </c>
      <c r="BE11" s="17">
        <v>4.7390041896090501E-2</v>
      </c>
      <c r="BF11" s="17">
        <v>5.7703665970540302E-2</v>
      </c>
      <c r="BG11" s="17">
        <v>6.7881273949837201E-2</v>
      </c>
    </row>
    <row r="12" spans="2:59" x14ac:dyDescent="0.35">
      <c r="B12" s="18" t="s">
        <v>137</v>
      </c>
      <c r="C12" s="17">
        <v>1.27841338345187E-2</v>
      </c>
      <c r="D12" s="17">
        <v>1.7389740480749399E-2</v>
      </c>
      <c r="E12" s="17">
        <v>8.3924731958766492E-3</v>
      </c>
      <c r="F12" s="17"/>
      <c r="G12" s="17">
        <v>4.1687922407276701E-2</v>
      </c>
      <c r="H12" s="17">
        <v>1.35688349301281E-2</v>
      </c>
      <c r="I12" s="17">
        <v>7.4871552054161699E-3</v>
      </c>
      <c r="J12" s="17">
        <v>7.8876963830668903E-3</v>
      </c>
      <c r="K12" s="17">
        <v>7.7350284304840301E-3</v>
      </c>
      <c r="L12" s="17">
        <v>4.4829601438840299E-3</v>
      </c>
      <c r="M12" s="17"/>
      <c r="N12" s="17">
        <v>1.27028965675661E-2</v>
      </c>
      <c r="O12" s="17">
        <v>1.27348481120085E-2</v>
      </c>
      <c r="P12" s="17">
        <v>1.2267341619411299E-2</v>
      </c>
      <c r="Q12" s="17">
        <v>1.34024505829742E-2</v>
      </c>
      <c r="R12" s="17"/>
      <c r="S12" s="17">
        <v>1.16648569810603E-2</v>
      </c>
      <c r="T12" s="17">
        <v>1.1788536332965701E-2</v>
      </c>
      <c r="U12" s="17">
        <v>0</v>
      </c>
      <c r="V12" s="17">
        <v>1.7774793660885201E-2</v>
      </c>
      <c r="W12" s="17">
        <v>2.70661933859619E-2</v>
      </c>
      <c r="X12" s="17">
        <v>2.8007168273929801E-2</v>
      </c>
      <c r="Y12" s="17">
        <v>1.10878216514261E-2</v>
      </c>
      <c r="Z12" s="17">
        <v>2.5195781434748901E-2</v>
      </c>
      <c r="AA12" s="17">
        <v>7.7364472189186597E-3</v>
      </c>
      <c r="AB12" s="17">
        <v>9.5583286390580995E-3</v>
      </c>
      <c r="AC12" s="17">
        <v>0</v>
      </c>
      <c r="AD12" s="17">
        <v>0</v>
      </c>
      <c r="AE12" s="17"/>
      <c r="AF12" s="17">
        <v>1.35920465672646E-2</v>
      </c>
      <c r="AG12" s="17">
        <v>9.5049439684272395E-3</v>
      </c>
      <c r="AH12" s="17">
        <v>1.1865599434833901E-2</v>
      </c>
      <c r="AI12" s="17"/>
      <c r="AJ12" s="17">
        <v>1.2821352447636001E-2</v>
      </c>
      <c r="AK12" s="17">
        <v>1.0166454692668201E-2</v>
      </c>
      <c r="AL12" s="17">
        <v>8.7495761647837806E-3</v>
      </c>
      <c r="AM12" s="17">
        <v>2.3989675244835799E-2</v>
      </c>
      <c r="AN12" s="17">
        <v>1.2695280205314199E-2</v>
      </c>
      <c r="AO12" s="17"/>
      <c r="AP12" s="17">
        <v>1.7317065050737799E-2</v>
      </c>
      <c r="AQ12" s="17">
        <v>1.1086651695440399E-2</v>
      </c>
      <c r="AR12" s="17">
        <v>1.4485420170940899E-2</v>
      </c>
      <c r="AS12" s="17">
        <v>2.3537727329230498E-2</v>
      </c>
      <c r="AT12" s="17">
        <v>0</v>
      </c>
      <c r="AU12" s="17"/>
      <c r="AV12" s="17">
        <v>1.1633451349650799E-2</v>
      </c>
      <c r="AW12" s="17">
        <v>1.68046214085566E-2</v>
      </c>
      <c r="AX12" s="17">
        <v>1.38972620539555E-2</v>
      </c>
      <c r="AY12" s="17">
        <v>1.9655661778860401E-2</v>
      </c>
      <c r="AZ12" s="17">
        <v>0</v>
      </c>
      <c r="BA12" s="17">
        <v>2.1822308259613701E-2</v>
      </c>
      <c r="BB12" s="17"/>
      <c r="BC12" s="17">
        <v>9.9902835072531899E-3</v>
      </c>
      <c r="BD12" s="17">
        <v>1.0542359259887999E-2</v>
      </c>
      <c r="BE12" s="17">
        <v>1.65598348578672E-2</v>
      </c>
      <c r="BF12" s="17">
        <v>9.6701267713347003E-3</v>
      </c>
      <c r="BG12" s="17">
        <v>0</v>
      </c>
    </row>
    <row r="13" spans="2:59" x14ac:dyDescent="0.35">
      <c r="B13" s="18" t="s">
        <v>138</v>
      </c>
      <c r="C13" s="17">
        <v>5.8921519882134303E-3</v>
      </c>
      <c r="D13" s="17">
        <v>5.5275292657837698E-3</v>
      </c>
      <c r="E13" s="17">
        <v>6.2942947459743697E-3</v>
      </c>
      <c r="F13" s="17"/>
      <c r="G13" s="17">
        <v>4.8338399674258004E-3</v>
      </c>
      <c r="H13" s="17">
        <v>5.1810599364887104E-3</v>
      </c>
      <c r="I13" s="17">
        <v>1.1958173475347901E-2</v>
      </c>
      <c r="J13" s="17">
        <v>2.8940356520541998E-3</v>
      </c>
      <c r="K13" s="17">
        <v>6.2005379996369703E-3</v>
      </c>
      <c r="L13" s="17">
        <v>4.4690881088353803E-3</v>
      </c>
      <c r="M13" s="17"/>
      <c r="N13" s="17">
        <v>4.8838890195500402E-3</v>
      </c>
      <c r="O13" s="17">
        <v>8.78500163355821E-3</v>
      </c>
      <c r="P13" s="17">
        <v>2.1789494483677001E-3</v>
      </c>
      <c r="Q13" s="17">
        <v>7.24532463055987E-3</v>
      </c>
      <c r="R13" s="17"/>
      <c r="S13" s="17">
        <v>7.0767881637318897E-3</v>
      </c>
      <c r="T13" s="17">
        <v>1.0406629280309301E-2</v>
      </c>
      <c r="U13" s="17">
        <v>0</v>
      </c>
      <c r="V13" s="17">
        <v>0</v>
      </c>
      <c r="W13" s="17">
        <v>6.8311922361343601E-3</v>
      </c>
      <c r="X13" s="17">
        <v>7.5250177864931798E-3</v>
      </c>
      <c r="Y13" s="17">
        <v>6.1319937656593602E-3</v>
      </c>
      <c r="Z13" s="17">
        <v>0</v>
      </c>
      <c r="AA13" s="17">
        <v>4.2984807156063202E-3</v>
      </c>
      <c r="AB13" s="17">
        <v>1.1495343780841501E-2</v>
      </c>
      <c r="AC13" s="17">
        <v>0</v>
      </c>
      <c r="AD13" s="17">
        <v>1.3229980832677599E-2</v>
      </c>
      <c r="AE13" s="17"/>
      <c r="AF13" s="17">
        <v>4.22653919643203E-3</v>
      </c>
      <c r="AG13" s="17">
        <v>3.2526209841416999E-3</v>
      </c>
      <c r="AH13" s="17">
        <v>1.02770026979949E-2</v>
      </c>
      <c r="AI13" s="17"/>
      <c r="AJ13" s="17">
        <v>2.8592940882276501E-3</v>
      </c>
      <c r="AK13" s="17">
        <v>4.9783424417013701E-3</v>
      </c>
      <c r="AL13" s="17">
        <v>7.3362831142213501E-3</v>
      </c>
      <c r="AM13" s="17">
        <v>0</v>
      </c>
      <c r="AN13" s="17">
        <v>7.7953620869660603E-3</v>
      </c>
      <c r="AO13" s="17"/>
      <c r="AP13" s="17">
        <v>2.40885465018594E-3</v>
      </c>
      <c r="AQ13" s="17">
        <v>5.4741580495923804E-3</v>
      </c>
      <c r="AR13" s="17">
        <v>0</v>
      </c>
      <c r="AS13" s="17">
        <v>3.6524299514359001E-3</v>
      </c>
      <c r="AT13" s="17">
        <v>0</v>
      </c>
      <c r="AU13" s="17"/>
      <c r="AV13" s="17">
        <v>8.5061700820005803E-3</v>
      </c>
      <c r="AW13" s="17">
        <v>2.3375722332862202E-3</v>
      </c>
      <c r="AX13" s="17">
        <v>0</v>
      </c>
      <c r="AY13" s="17">
        <v>3.0500365133913901E-3</v>
      </c>
      <c r="AZ13" s="17">
        <v>0</v>
      </c>
      <c r="BA13" s="17">
        <v>5.6262759126460499E-3</v>
      </c>
      <c r="BB13" s="17"/>
      <c r="BC13" s="17">
        <v>3.06926614694129E-3</v>
      </c>
      <c r="BD13" s="17">
        <v>2.1057956158533602E-3</v>
      </c>
      <c r="BE13" s="17">
        <v>7.44966432528546E-3</v>
      </c>
      <c r="BF13" s="17">
        <v>3.4037086327327799E-3</v>
      </c>
      <c r="BG13" s="17">
        <v>0</v>
      </c>
    </row>
    <row r="14" spans="2:59" x14ac:dyDescent="0.35">
      <c r="B14" s="18" t="s">
        <v>123</v>
      </c>
      <c r="C14" s="17">
        <v>3.73701913424191E-3</v>
      </c>
      <c r="D14" s="17">
        <v>3.9935250288294999E-3</v>
      </c>
      <c r="E14" s="17">
        <v>3.5162888921517498E-3</v>
      </c>
      <c r="F14" s="17"/>
      <c r="G14" s="17">
        <v>0</v>
      </c>
      <c r="H14" s="17">
        <v>9.5342080079771404E-3</v>
      </c>
      <c r="I14" s="17">
        <v>9.5747408580115993E-3</v>
      </c>
      <c r="J14" s="17">
        <v>2.8880040352309601E-3</v>
      </c>
      <c r="K14" s="17">
        <v>0</v>
      </c>
      <c r="L14" s="17">
        <v>0</v>
      </c>
      <c r="M14" s="17"/>
      <c r="N14" s="17">
        <v>3.5201885185520399E-3</v>
      </c>
      <c r="O14" s="17">
        <v>6.2643420495954198E-3</v>
      </c>
      <c r="P14" s="17">
        <v>0</v>
      </c>
      <c r="Q14" s="17">
        <v>4.6341002186220098E-3</v>
      </c>
      <c r="R14" s="17"/>
      <c r="S14" s="17">
        <v>0</v>
      </c>
      <c r="T14" s="17">
        <v>3.7749531115766201E-3</v>
      </c>
      <c r="U14" s="17">
        <v>6.92316266243729E-3</v>
      </c>
      <c r="V14" s="17">
        <v>0</v>
      </c>
      <c r="W14" s="17">
        <v>0</v>
      </c>
      <c r="X14" s="17">
        <v>8.2065732370145208E-3</v>
      </c>
      <c r="Y14" s="17">
        <v>5.7329389917587601E-3</v>
      </c>
      <c r="Z14" s="17">
        <v>1.49542805565851E-2</v>
      </c>
      <c r="AA14" s="17">
        <v>0</v>
      </c>
      <c r="AB14" s="17">
        <v>1.0006674138743E-2</v>
      </c>
      <c r="AC14" s="17">
        <v>0</v>
      </c>
      <c r="AD14" s="17">
        <v>0</v>
      </c>
      <c r="AE14" s="17"/>
      <c r="AF14" s="17">
        <v>3.9485727054554597E-3</v>
      </c>
      <c r="AG14" s="17">
        <v>2.5421528569351099E-3</v>
      </c>
      <c r="AH14" s="17">
        <v>9.3101342251621002E-3</v>
      </c>
      <c r="AI14" s="17"/>
      <c r="AJ14" s="17">
        <v>1.7811875780864999E-3</v>
      </c>
      <c r="AK14" s="17">
        <v>3.5712230044688798E-3</v>
      </c>
      <c r="AL14" s="17">
        <v>0</v>
      </c>
      <c r="AM14" s="17">
        <v>0</v>
      </c>
      <c r="AN14" s="17">
        <v>7.1475532538438297E-3</v>
      </c>
      <c r="AO14" s="17"/>
      <c r="AP14" s="17">
        <v>0</v>
      </c>
      <c r="AQ14" s="17">
        <v>2.9115535587894898E-3</v>
      </c>
      <c r="AR14" s="17">
        <v>5.7393184220340199E-3</v>
      </c>
      <c r="AS14" s="17">
        <v>8.0705386551007605E-3</v>
      </c>
      <c r="AT14" s="17">
        <v>1.34986932024166E-2</v>
      </c>
      <c r="AU14" s="17"/>
      <c r="AV14" s="17">
        <v>3.5258336043312499E-3</v>
      </c>
      <c r="AW14" s="17">
        <v>0</v>
      </c>
      <c r="AX14" s="17">
        <v>0</v>
      </c>
      <c r="AY14" s="17">
        <v>6.73946876684568E-3</v>
      </c>
      <c r="AZ14" s="17">
        <v>9.71100251993697E-3</v>
      </c>
      <c r="BA14" s="17">
        <v>5.64117941625745E-3</v>
      </c>
      <c r="BB14" s="17"/>
      <c r="BC14" s="17">
        <v>0</v>
      </c>
      <c r="BD14" s="17">
        <v>5.9435500702651996E-3</v>
      </c>
      <c r="BE14" s="17">
        <v>5.3701885466528798E-3</v>
      </c>
      <c r="BF14" s="17">
        <v>0</v>
      </c>
      <c r="BG14" s="17">
        <v>2.7185090671621601E-2</v>
      </c>
    </row>
    <row r="15" spans="2:59" x14ac:dyDescent="0.35">
      <c r="B15" s="18" t="s">
        <v>139</v>
      </c>
      <c r="C15" s="21">
        <v>0.93677649442628996</v>
      </c>
      <c r="D15" s="21">
        <v>0.92441810480206699</v>
      </c>
      <c r="E15" s="21">
        <v>0.94833269084385796</v>
      </c>
      <c r="F15" s="21"/>
      <c r="G15" s="21">
        <v>0.86267651127137301</v>
      </c>
      <c r="H15" s="21">
        <v>0.93997312093121799</v>
      </c>
      <c r="I15" s="21">
        <v>0.94372548591162297</v>
      </c>
      <c r="J15" s="21">
        <v>0.94499909325057896</v>
      </c>
      <c r="K15" s="21">
        <v>0.96013559945612204</v>
      </c>
      <c r="L15" s="21">
        <v>0.95572472998343705</v>
      </c>
      <c r="M15" s="21"/>
      <c r="N15" s="21">
        <v>0.93528533547371595</v>
      </c>
      <c r="O15" s="21">
        <v>0.93163344448581997</v>
      </c>
      <c r="P15" s="21">
        <v>0.94123905364965699</v>
      </c>
      <c r="Q15" s="21">
        <v>0.939683748082074</v>
      </c>
      <c r="R15" s="21"/>
      <c r="S15" s="21">
        <v>0.95147957238725001</v>
      </c>
      <c r="T15" s="21">
        <v>0.92425072741476599</v>
      </c>
      <c r="U15" s="21">
        <v>0.94801616680706802</v>
      </c>
      <c r="V15" s="21">
        <v>0.96220317024228597</v>
      </c>
      <c r="W15" s="21">
        <v>0.88950397656441704</v>
      </c>
      <c r="X15" s="21">
        <v>0.91502052077084495</v>
      </c>
      <c r="Y15" s="21">
        <v>0.92619979890609805</v>
      </c>
      <c r="Z15" s="21">
        <v>0.93857188207763698</v>
      </c>
      <c r="AA15" s="21">
        <v>0.923873002724792</v>
      </c>
      <c r="AB15" s="21">
        <v>0.94780981528234398</v>
      </c>
      <c r="AC15" s="21">
        <v>0.97310790279731896</v>
      </c>
      <c r="AD15" s="21">
        <v>0.97102503168795395</v>
      </c>
      <c r="AE15" s="21"/>
      <c r="AF15" s="21">
        <v>0.93618017088326</v>
      </c>
      <c r="AG15" s="21">
        <v>0.95061185466340303</v>
      </c>
      <c r="AH15" s="21">
        <v>0.92757224911621095</v>
      </c>
      <c r="AI15" s="21"/>
      <c r="AJ15" s="21">
        <v>0.93720096488781501</v>
      </c>
      <c r="AK15" s="21">
        <v>0.95924227497201198</v>
      </c>
      <c r="AL15" s="21">
        <v>0.90387000142274498</v>
      </c>
      <c r="AM15" s="21">
        <v>0.917436930808044</v>
      </c>
      <c r="AN15" s="21">
        <v>0.92840851026226501</v>
      </c>
      <c r="AO15" s="21"/>
      <c r="AP15" s="21">
        <v>0.93303337584652501</v>
      </c>
      <c r="AQ15" s="21">
        <v>0.95394394336570199</v>
      </c>
      <c r="AR15" s="21">
        <v>0.90252476944391202</v>
      </c>
      <c r="AS15" s="21">
        <v>0.92560432144860805</v>
      </c>
      <c r="AT15" s="21">
        <v>0.95833147495766202</v>
      </c>
      <c r="AU15" s="21"/>
      <c r="AV15" s="21">
        <v>0.94607996724547605</v>
      </c>
      <c r="AW15" s="21">
        <v>0.93152830280279197</v>
      </c>
      <c r="AX15" s="21">
        <v>0.92147058433677798</v>
      </c>
      <c r="AY15" s="21">
        <v>0.93788061832581504</v>
      </c>
      <c r="AZ15" s="21">
        <v>0.95596493199455701</v>
      </c>
      <c r="BA15" s="21">
        <v>0.89741494964365798</v>
      </c>
      <c r="BB15" s="21"/>
      <c r="BC15" s="21">
        <v>0.96382674991598705</v>
      </c>
      <c r="BD15" s="21">
        <v>0.94011626741637699</v>
      </c>
      <c r="BE15" s="21">
        <v>0.92323027037410399</v>
      </c>
      <c r="BF15" s="21">
        <v>0.92922249862539197</v>
      </c>
      <c r="BG15" s="21">
        <v>0.90493363537854099</v>
      </c>
    </row>
    <row r="16" spans="2:59" x14ac:dyDescent="0.35">
      <c r="B16" s="18" t="s">
        <v>140</v>
      </c>
      <c r="C16" s="21">
        <v>1.8676285822732099E-2</v>
      </c>
      <c r="D16" s="21">
        <v>2.29172697465332E-2</v>
      </c>
      <c r="E16" s="21">
        <v>1.4686767941851E-2</v>
      </c>
      <c r="F16" s="21"/>
      <c r="G16" s="21">
        <v>4.6521762374702499E-2</v>
      </c>
      <c r="H16" s="21">
        <v>1.8749894866616799E-2</v>
      </c>
      <c r="I16" s="21">
        <v>1.9445328680764099E-2</v>
      </c>
      <c r="J16" s="21">
        <v>1.0781732035121099E-2</v>
      </c>
      <c r="K16" s="21">
        <v>1.3935566430121E-2</v>
      </c>
      <c r="L16" s="21">
        <v>8.9520482527194103E-3</v>
      </c>
      <c r="M16" s="21"/>
      <c r="N16" s="21">
        <v>1.75867855871162E-2</v>
      </c>
      <c r="O16" s="21">
        <v>2.1519849745566699E-2</v>
      </c>
      <c r="P16" s="21">
        <v>1.4446291067778999E-2</v>
      </c>
      <c r="Q16" s="21">
        <v>2.06477752135341E-2</v>
      </c>
      <c r="R16" s="21"/>
      <c r="S16" s="21">
        <v>1.87416451447922E-2</v>
      </c>
      <c r="T16" s="21">
        <v>2.2195165613274899E-2</v>
      </c>
      <c r="U16" s="21">
        <v>0</v>
      </c>
      <c r="V16" s="21">
        <v>1.7774793660885201E-2</v>
      </c>
      <c r="W16" s="21">
        <v>3.3897385622096203E-2</v>
      </c>
      <c r="X16" s="21">
        <v>3.5532186060423E-2</v>
      </c>
      <c r="Y16" s="21">
        <v>1.7219815417085501E-2</v>
      </c>
      <c r="Z16" s="21">
        <v>2.5195781434748901E-2</v>
      </c>
      <c r="AA16" s="21">
        <v>1.2034927934525E-2</v>
      </c>
      <c r="AB16" s="21">
        <v>2.10536724198996E-2</v>
      </c>
      <c r="AC16" s="21">
        <v>0</v>
      </c>
      <c r="AD16" s="21">
        <v>1.3229980832677599E-2</v>
      </c>
      <c r="AE16" s="21"/>
      <c r="AF16" s="21">
        <v>1.78185857636966E-2</v>
      </c>
      <c r="AG16" s="21">
        <v>1.27575649525689E-2</v>
      </c>
      <c r="AH16" s="21">
        <v>2.2142602132828801E-2</v>
      </c>
      <c r="AI16" s="21"/>
      <c r="AJ16" s="21">
        <v>1.5680646535863599E-2</v>
      </c>
      <c r="AK16" s="21">
        <v>1.51447971343696E-2</v>
      </c>
      <c r="AL16" s="21">
        <v>1.6085859279005101E-2</v>
      </c>
      <c r="AM16" s="21">
        <v>2.3989675244835799E-2</v>
      </c>
      <c r="AN16" s="21">
        <v>2.04906422922802E-2</v>
      </c>
      <c r="AO16" s="21"/>
      <c r="AP16" s="21">
        <v>1.9725919700923699E-2</v>
      </c>
      <c r="AQ16" s="21">
        <v>1.6560809745032701E-2</v>
      </c>
      <c r="AR16" s="21">
        <v>1.4485420170940899E-2</v>
      </c>
      <c r="AS16" s="21">
        <v>2.7190157280666399E-2</v>
      </c>
      <c r="AT16" s="21">
        <v>0</v>
      </c>
      <c r="AU16" s="21"/>
      <c r="AV16" s="21">
        <v>2.0139621431651399E-2</v>
      </c>
      <c r="AW16" s="21">
        <v>1.9142193641842799E-2</v>
      </c>
      <c r="AX16" s="21">
        <v>1.38972620539555E-2</v>
      </c>
      <c r="AY16" s="21">
        <v>2.2705698292251799E-2</v>
      </c>
      <c r="AZ16" s="21">
        <v>0</v>
      </c>
      <c r="BA16" s="21">
        <v>2.7448584172259701E-2</v>
      </c>
      <c r="BB16" s="21"/>
      <c r="BC16" s="21">
        <v>1.3059549654194501E-2</v>
      </c>
      <c r="BD16" s="21">
        <v>1.26481548757414E-2</v>
      </c>
      <c r="BE16" s="21">
        <v>2.4009499183152601E-2</v>
      </c>
      <c r="BF16" s="21">
        <v>1.3073835404067501E-2</v>
      </c>
      <c r="BG16" s="21">
        <v>0</v>
      </c>
    </row>
    <row r="17" spans="2:59" x14ac:dyDescent="0.35">
      <c r="B17" s="18" t="s">
        <v>141</v>
      </c>
      <c r="C17" s="22">
        <v>0.91810020860355801</v>
      </c>
      <c r="D17" s="22">
        <v>0.90150083505553402</v>
      </c>
      <c r="E17" s="22">
        <v>0.93364592290200699</v>
      </c>
      <c r="F17" s="22"/>
      <c r="G17" s="22">
        <v>0.81615474889666995</v>
      </c>
      <c r="H17" s="22">
        <v>0.92122322606460105</v>
      </c>
      <c r="I17" s="22">
        <v>0.92428015723085899</v>
      </c>
      <c r="J17" s="22">
        <v>0.93421736121545795</v>
      </c>
      <c r="K17" s="22">
        <v>0.94620003302600197</v>
      </c>
      <c r="L17" s="22">
        <v>0.94677268173071705</v>
      </c>
      <c r="M17" s="22"/>
      <c r="N17" s="22">
        <v>0.91769854988660005</v>
      </c>
      <c r="O17" s="22">
        <v>0.91011359474025399</v>
      </c>
      <c r="P17" s="22">
        <v>0.92679276258187804</v>
      </c>
      <c r="Q17" s="22">
        <v>0.91903597286854</v>
      </c>
      <c r="R17" s="22"/>
      <c r="S17" s="22">
        <v>0.93273792724245796</v>
      </c>
      <c r="T17" s="22">
        <v>0.90205556180149105</v>
      </c>
      <c r="U17" s="22">
        <v>0.94801616680706802</v>
      </c>
      <c r="V17" s="22">
        <v>0.944428376581401</v>
      </c>
      <c r="W17" s="22">
        <v>0.85560659094232105</v>
      </c>
      <c r="X17" s="22">
        <v>0.87948833471042198</v>
      </c>
      <c r="Y17" s="22">
        <v>0.90897998348901199</v>
      </c>
      <c r="Z17" s="22">
        <v>0.91337610064288799</v>
      </c>
      <c r="AA17" s="22">
        <v>0.91183807479026702</v>
      </c>
      <c r="AB17" s="22">
        <v>0.92675614286244401</v>
      </c>
      <c r="AC17" s="22">
        <v>0.97310790279731896</v>
      </c>
      <c r="AD17" s="22">
        <v>0.95779505085527605</v>
      </c>
      <c r="AE17" s="22"/>
      <c r="AF17" s="22">
        <v>0.91836158511956301</v>
      </c>
      <c r="AG17" s="22">
        <v>0.93785428971083495</v>
      </c>
      <c r="AH17" s="22">
        <v>0.90542964698338202</v>
      </c>
      <c r="AI17" s="22"/>
      <c r="AJ17" s="22">
        <v>0.92152031835195103</v>
      </c>
      <c r="AK17" s="22">
        <v>0.94409747783764297</v>
      </c>
      <c r="AL17" s="22">
        <v>0.88778414214373902</v>
      </c>
      <c r="AM17" s="22">
        <v>0.89344725556320803</v>
      </c>
      <c r="AN17" s="22">
        <v>0.90791786796998497</v>
      </c>
      <c r="AO17" s="22"/>
      <c r="AP17" s="22">
        <v>0.91330745614560105</v>
      </c>
      <c r="AQ17" s="22">
        <v>0.93738313362066905</v>
      </c>
      <c r="AR17" s="22">
        <v>0.88803934927297101</v>
      </c>
      <c r="AS17" s="22">
        <v>0.89841416416794195</v>
      </c>
      <c r="AT17" s="22">
        <v>0.95833147495766202</v>
      </c>
      <c r="AU17" s="22"/>
      <c r="AV17" s="22">
        <v>0.92594034581382501</v>
      </c>
      <c r="AW17" s="22">
        <v>0.91238610916094998</v>
      </c>
      <c r="AX17" s="22">
        <v>0.90757332228282195</v>
      </c>
      <c r="AY17" s="22">
        <v>0.91517492003356304</v>
      </c>
      <c r="AZ17" s="22">
        <v>0.95596493199455701</v>
      </c>
      <c r="BA17" s="22">
        <v>0.86996636547139805</v>
      </c>
      <c r="BB17" s="22"/>
      <c r="BC17" s="22">
        <v>0.95076720026179296</v>
      </c>
      <c r="BD17" s="22">
        <v>0.92746811254063599</v>
      </c>
      <c r="BE17" s="22">
        <v>0.89922077119095101</v>
      </c>
      <c r="BF17" s="22">
        <v>0.91614866322132504</v>
      </c>
      <c r="BG17" s="22">
        <v>0.90493363537854099</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0.529456575916741</v>
      </c>
      <c r="D9" s="17">
        <v>0.50314320448939598</v>
      </c>
      <c r="E9" s="17">
        <v>0.55578715721044802</v>
      </c>
      <c r="F9" s="17"/>
      <c r="G9" s="17">
        <v>0.44069516552075599</v>
      </c>
      <c r="H9" s="17">
        <v>0.53766357489127603</v>
      </c>
      <c r="I9" s="17">
        <v>0.491520048174927</v>
      </c>
      <c r="J9" s="17">
        <v>0.526542611823961</v>
      </c>
      <c r="K9" s="17">
        <v>0.580456699309707</v>
      </c>
      <c r="L9" s="17">
        <v>0.58102721610122199</v>
      </c>
      <c r="M9" s="17"/>
      <c r="N9" s="17">
        <v>0.53875907616769003</v>
      </c>
      <c r="O9" s="17">
        <v>0.47726416733896199</v>
      </c>
      <c r="P9" s="17">
        <v>0.56182439047237298</v>
      </c>
      <c r="Q9" s="17">
        <v>0.54631056616026197</v>
      </c>
      <c r="R9" s="17"/>
      <c r="S9" s="17">
        <v>0.59294801637533301</v>
      </c>
      <c r="T9" s="17">
        <v>0.53467893481746998</v>
      </c>
      <c r="U9" s="17">
        <v>0.52134726868789805</v>
      </c>
      <c r="V9" s="17">
        <v>0.53688475236040001</v>
      </c>
      <c r="W9" s="17">
        <v>0.50251819392916597</v>
      </c>
      <c r="X9" s="17">
        <v>0.481455162315088</v>
      </c>
      <c r="Y9" s="17">
        <v>0.52993076423695795</v>
      </c>
      <c r="Z9" s="17">
        <v>0.56980833124343</v>
      </c>
      <c r="AA9" s="17">
        <v>0.52141112138659595</v>
      </c>
      <c r="AB9" s="17">
        <v>0.52270437391028002</v>
      </c>
      <c r="AC9" s="17">
        <v>0.48266538345663201</v>
      </c>
      <c r="AD9" s="17">
        <v>0.48935664413276603</v>
      </c>
      <c r="AE9" s="17"/>
      <c r="AF9" s="17">
        <v>0.58302518849776497</v>
      </c>
      <c r="AG9" s="17">
        <v>0.49461634880425398</v>
      </c>
      <c r="AH9" s="17">
        <v>0.56598712060604806</v>
      </c>
      <c r="AI9" s="17"/>
      <c r="AJ9" s="17">
        <v>0.596633114553486</v>
      </c>
      <c r="AK9" s="17">
        <v>0.50834479050452996</v>
      </c>
      <c r="AL9" s="17">
        <v>0.38217849573440399</v>
      </c>
      <c r="AM9" s="17">
        <v>0.63009430392752197</v>
      </c>
      <c r="AN9" s="17">
        <v>0.55988348168499602</v>
      </c>
      <c r="AO9" s="17"/>
      <c r="AP9" s="17">
        <v>0.56755465866211396</v>
      </c>
      <c r="AQ9" s="17">
        <v>0.52028118194131101</v>
      </c>
      <c r="AR9" s="17">
        <v>0.50498840661535405</v>
      </c>
      <c r="AS9" s="17">
        <v>0.59090726816066397</v>
      </c>
      <c r="AT9" s="17">
        <v>0.34685159589721198</v>
      </c>
      <c r="AU9" s="17"/>
      <c r="AV9" s="17">
        <v>0.50518869448063597</v>
      </c>
      <c r="AW9" s="17">
        <v>0.57454631102722198</v>
      </c>
      <c r="AX9" s="17">
        <v>0.46973516087360201</v>
      </c>
      <c r="AY9" s="17">
        <v>0.59276246267893895</v>
      </c>
      <c r="AZ9" s="17">
        <v>0.39691495486909001</v>
      </c>
      <c r="BA9" s="17">
        <v>0.560402408678074</v>
      </c>
      <c r="BB9" s="17"/>
      <c r="BC9" s="17">
        <v>0.56521462159750302</v>
      </c>
      <c r="BD9" s="17">
        <v>0.493412895111558</v>
      </c>
      <c r="BE9" s="17">
        <v>0.47967147844739899</v>
      </c>
      <c r="BF9" s="17">
        <v>0.57812979522119801</v>
      </c>
      <c r="BG9" s="17">
        <v>0.51174455104692795</v>
      </c>
    </row>
    <row r="10" spans="2:59" x14ac:dyDescent="0.35">
      <c r="B10" s="18" t="s">
        <v>135</v>
      </c>
      <c r="C10" s="17">
        <v>0.36777480027125498</v>
      </c>
      <c r="D10" s="17">
        <v>0.37472082494137299</v>
      </c>
      <c r="E10" s="17">
        <v>0.360598344269488</v>
      </c>
      <c r="F10" s="17"/>
      <c r="G10" s="17">
        <v>0.41424132221870003</v>
      </c>
      <c r="H10" s="17">
        <v>0.34151755086889202</v>
      </c>
      <c r="I10" s="17">
        <v>0.390260351602922</v>
      </c>
      <c r="J10" s="17">
        <v>0.360763537368818</v>
      </c>
      <c r="K10" s="17">
        <v>0.354084541456678</v>
      </c>
      <c r="L10" s="17">
        <v>0.35459495989138701</v>
      </c>
      <c r="M10" s="17"/>
      <c r="N10" s="17">
        <v>0.35742363596805199</v>
      </c>
      <c r="O10" s="17">
        <v>0.411639573543302</v>
      </c>
      <c r="P10" s="17">
        <v>0.32072055581923598</v>
      </c>
      <c r="Q10" s="17">
        <v>0.37341059645240698</v>
      </c>
      <c r="R10" s="17"/>
      <c r="S10" s="17">
        <v>0.30218597306050599</v>
      </c>
      <c r="T10" s="17">
        <v>0.39489506482832498</v>
      </c>
      <c r="U10" s="17">
        <v>0.36400007015969899</v>
      </c>
      <c r="V10" s="17">
        <v>0.36686158855349499</v>
      </c>
      <c r="W10" s="17">
        <v>0.37917539032939102</v>
      </c>
      <c r="X10" s="17">
        <v>0.37367588030127302</v>
      </c>
      <c r="Y10" s="17">
        <v>0.38302190848826201</v>
      </c>
      <c r="Z10" s="17">
        <v>0.35815659157465501</v>
      </c>
      <c r="AA10" s="17">
        <v>0.36685946021980798</v>
      </c>
      <c r="AB10" s="17">
        <v>0.34232161454906102</v>
      </c>
      <c r="AC10" s="17">
        <v>0.45072689984051001</v>
      </c>
      <c r="AD10" s="17">
        <v>0.43894640461383599</v>
      </c>
      <c r="AE10" s="17"/>
      <c r="AF10" s="17">
        <v>0.33212766177388497</v>
      </c>
      <c r="AG10" s="17">
        <v>0.40475630635201298</v>
      </c>
      <c r="AH10" s="17">
        <v>0.311218482973809</v>
      </c>
      <c r="AI10" s="17"/>
      <c r="AJ10" s="17">
        <v>0.33279190357956201</v>
      </c>
      <c r="AK10" s="17">
        <v>0.376930752222076</v>
      </c>
      <c r="AL10" s="17">
        <v>0.50920274200418003</v>
      </c>
      <c r="AM10" s="17">
        <v>0.295474016298791</v>
      </c>
      <c r="AN10" s="17">
        <v>0.33133638475989702</v>
      </c>
      <c r="AO10" s="17"/>
      <c r="AP10" s="17">
        <v>0.36199431914949598</v>
      </c>
      <c r="AQ10" s="17">
        <v>0.378530868229213</v>
      </c>
      <c r="AR10" s="17">
        <v>0.36619318845888399</v>
      </c>
      <c r="AS10" s="17">
        <v>0.31841688622436898</v>
      </c>
      <c r="AT10" s="17">
        <v>0.51279640103618596</v>
      </c>
      <c r="AU10" s="17"/>
      <c r="AV10" s="17">
        <v>0.39044913747409699</v>
      </c>
      <c r="AW10" s="17">
        <v>0.34022262040616802</v>
      </c>
      <c r="AX10" s="17">
        <v>0.42608616902400998</v>
      </c>
      <c r="AY10" s="17">
        <v>0.33567032394434199</v>
      </c>
      <c r="AZ10" s="17">
        <v>0.44597714036848801</v>
      </c>
      <c r="BA10" s="17">
        <v>0.33223115781194201</v>
      </c>
      <c r="BB10" s="17"/>
      <c r="BC10" s="17">
        <v>0.36109685554377402</v>
      </c>
      <c r="BD10" s="17">
        <v>0.38789065295668401</v>
      </c>
      <c r="BE10" s="17">
        <v>0.394645845602352</v>
      </c>
      <c r="BF10" s="17">
        <v>0.32411204226315299</v>
      </c>
      <c r="BG10" s="17">
        <v>0.39209843478381901</v>
      </c>
    </row>
    <row r="11" spans="2:59" ht="29" x14ac:dyDescent="0.35">
      <c r="B11" s="18" t="s">
        <v>136</v>
      </c>
      <c r="C11" s="17">
        <v>7.5980778291229206E-2</v>
      </c>
      <c r="D11" s="17">
        <v>9.2929978549664297E-2</v>
      </c>
      <c r="E11" s="17">
        <v>5.8974120226302801E-2</v>
      </c>
      <c r="F11" s="17"/>
      <c r="G11" s="17">
        <v>0.10958937008339199</v>
      </c>
      <c r="H11" s="17">
        <v>7.9770323785909897E-2</v>
      </c>
      <c r="I11" s="17">
        <v>7.6903440334341905E-2</v>
      </c>
      <c r="J11" s="17">
        <v>7.95547601238345E-2</v>
      </c>
      <c r="K11" s="17">
        <v>5.6268147642199999E-2</v>
      </c>
      <c r="L11" s="17">
        <v>6.0054099189089299E-2</v>
      </c>
      <c r="M11" s="17"/>
      <c r="N11" s="17">
        <v>7.92033567648847E-2</v>
      </c>
      <c r="O11" s="17">
        <v>8.4282231590576198E-2</v>
      </c>
      <c r="P11" s="17">
        <v>8.4078793510053498E-2</v>
      </c>
      <c r="Q11" s="17">
        <v>5.6911912373318697E-2</v>
      </c>
      <c r="R11" s="17"/>
      <c r="S11" s="17">
        <v>7.1789638013148693E-2</v>
      </c>
      <c r="T11" s="17">
        <v>5.5071613868546698E-2</v>
      </c>
      <c r="U11" s="17">
        <v>9.3166569051541206E-2</v>
      </c>
      <c r="V11" s="17">
        <v>7.9594703246322202E-2</v>
      </c>
      <c r="W11" s="17">
        <v>6.8021445180819901E-2</v>
      </c>
      <c r="X11" s="17">
        <v>0.10519603418888</v>
      </c>
      <c r="Y11" s="17">
        <v>6.3810356162170595E-2</v>
      </c>
      <c r="Z11" s="17">
        <v>3.4096580034129798E-2</v>
      </c>
      <c r="AA11" s="17">
        <v>8.6336171219121793E-2</v>
      </c>
      <c r="AB11" s="17">
        <v>9.8806211017576195E-2</v>
      </c>
      <c r="AC11" s="17">
        <v>5.8145414113284999E-2</v>
      </c>
      <c r="AD11" s="17">
        <v>7.1696951253397603E-2</v>
      </c>
      <c r="AE11" s="17"/>
      <c r="AF11" s="17">
        <v>6.9272521142426699E-2</v>
      </c>
      <c r="AG11" s="17">
        <v>7.7529766650386703E-2</v>
      </c>
      <c r="AH11" s="17">
        <v>6.4664674653915497E-2</v>
      </c>
      <c r="AI11" s="17"/>
      <c r="AJ11" s="17">
        <v>6.1137576620243397E-2</v>
      </c>
      <c r="AK11" s="17">
        <v>8.1396347683569403E-2</v>
      </c>
      <c r="AL11" s="17">
        <v>8.0302948823249995E-2</v>
      </c>
      <c r="AM11" s="17">
        <v>5.2600587257154302E-2</v>
      </c>
      <c r="AN11" s="17">
        <v>6.3103054123371E-2</v>
      </c>
      <c r="AO11" s="17"/>
      <c r="AP11" s="17">
        <v>5.7948068679684397E-2</v>
      </c>
      <c r="AQ11" s="17">
        <v>7.2943708562479406E-2</v>
      </c>
      <c r="AR11" s="17">
        <v>0.114822003956461</v>
      </c>
      <c r="AS11" s="17">
        <v>6.1594570928182102E-2</v>
      </c>
      <c r="AT11" s="17">
        <v>0.10177322718040301</v>
      </c>
      <c r="AU11" s="17"/>
      <c r="AV11" s="17">
        <v>7.2820598794064995E-2</v>
      </c>
      <c r="AW11" s="17">
        <v>7.2201497671715298E-2</v>
      </c>
      <c r="AX11" s="17">
        <v>9.0750571380556297E-2</v>
      </c>
      <c r="AY11" s="17">
        <v>4.8294525197503303E-2</v>
      </c>
      <c r="AZ11" s="17">
        <v>0.109582316567329</v>
      </c>
      <c r="BA11" s="17">
        <v>7.1171751847405706E-2</v>
      </c>
      <c r="BB11" s="17"/>
      <c r="BC11" s="17">
        <v>4.8848750460026603E-2</v>
      </c>
      <c r="BD11" s="17">
        <v>8.79747888234019E-2</v>
      </c>
      <c r="BE11" s="17">
        <v>9.7134704015287995E-2</v>
      </c>
      <c r="BF11" s="17">
        <v>8.8270217330301298E-2</v>
      </c>
      <c r="BG11" s="17">
        <v>3.3091922254373303E-2</v>
      </c>
    </row>
    <row r="12" spans="2:59" x14ac:dyDescent="0.35">
      <c r="B12" s="18" t="s">
        <v>137</v>
      </c>
      <c r="C12" s="17">
        <v>1.51791960180083E-2</v>
      </c>
      <c r="D12" s="17">
        <v>1.55457631971062E-2</v>
      </c>
      <c r="E12" s="17">
        <v>1.49413587041833E-2</v>
      </c>
      <c r="F12" s="17"/>
      <c r="G12" s="17">
        <v>2.60890790839917E-2</v>
      </c>
      <c r="H12" s="17">
        <v>2.6474676396598E-2</v>
      </c>
      <c r="I12" s="17">
        <v>2.19747127664448E-2</v>
      </c>
      <c r="J12" s="17">
        <v>1.4313660026895301E-2</v>
      </c>
      <c r="K12" s="17">
        <v>6.13440472829854E-3</v>
      </c>
      <c r="L12" s="17">
        <v>0</v>
      </c>
      <c r="M12" s="17"/>
      <c r="N12" s="17">
        <v>1.80732635533658E-2</v>
      </c>
      <c r="O12" s="17">
        <v>1.2225551638887701E-2</v>
      </c>
      <c r="P12" s="17">
        <v>2.0043361650605999E-2</v>
      </c>
      <c r="Q12" s="17">
        <v>1.0887723637344301E-2</v>
      </c>
      <c r="R12" s="17"/>
      <c r="S12" s="17">
        <v>2.02270161034343E-2</v>
      </c>
      <c r="T12" s="17">
        <v>1.1579433374081899E-2</v>
      </c>
      <c r="U12" s="17">
        <v>1.45629294384244E-2</v>
      </c>
      <c r="V12" s="17">
        <v>4.2569932121155098E-3</v>
      </c>
      <c r="W12" s="17">
        <v>3.6557410501767598E-2</v>
      </c>
      <c r="X12" s="17">
        <v>2.3621031930604199E-2</v>
      </c>
      <c r="Y12" s="17">
        <v>1.1372038355191299E-2</v>
      </c>
      <c r="Z12" s="17">
        <v>2.2984216591200299E-2</v>
      </c>
      <c r="AA12" s="17">
        <v>9.0869031632240197E-3</v>
      </c>
      <c r="AB12" s="17">
        <v>1.50348780012322E-2</v>
      </c>
      <c r="AC12" s="17">
        <v>8.4623025895731504E-3</v>
      </c>
      <c r="AD12" s="17">
        <v>0</v>
      </c>
      <c r="AE12" s="17"/>
      <c r="AF12" s="17">
        <v>4.3457169611068498E-3</v>
      </c>
      <c r="AG12" s="17">
        <v>1.3962324276838399E-2</v>
      </c>
      <c r="AH12" s="17">
        <v>3.0254017192647999E-2</v>
      </c>
      <c r="AI12" s="17"/>
      <c r="AJ12" s="17">
        <v>4.4799124213865298E-3</v>
      </c>
      <c r="AK12" s="17">
        <v>1.7934599234845399E-2</v>
      </c>
      <c r="AL12" s="17">
        <v>2.8315813438166301E-2</v>
      </c>
      <c r="AM12" s="17">
        <v>2.18310925165329E-2</v>
      </c>
      <c r="AN12" s="17">
        <v>1.5750937787930599E-2</v>
      </c>
      <c r="AO12" s="17"/>
      <c r="AP12" s="17">
        <v>6.7076335174223803E-3</v>
      </c>
      <c r="AQ12" s="17">
        <v>1.40481849134617E-2</v>
      </c>
      <c r="AR12" s="17">
        <v>1.39964009693013E-2</v>
      </c>
      <c r="AS12" s="17">
        <v>1.4446024571524101E-2</v>
      </c>
      <c r="AT12" s="17">
        <v>2.5080082683782999E-2</v>
      </c>
      <c r="AU12" s="17"/>
      <c r="AV12" s="17">
        <v>1.6421116345361499E-2</v>
      </c>
      <c r="AW12" s="17">
        <v>7.4057450266178304E-3</v>
      </c>
      <c r="AX12" s="17">
        <v>1.3428098721832401E-2</v>
      </c>
      <c r="AY12" s="17">
        <v>1.1051222517262999E-2</v>
      </c>
      <c r="AZ12" s="17">
        <v>3.2747385230147197E-2</v>
      </c>
      <c r="BA12" s="17">
        <v>2.7900223343956702E-2</v>
      </c>
      <c r="BB12" s="17"/>
      <c r="BC12" s="17">
        <v>2.1113940337078401E-2</v>
      </c>
      <c r="BD12" s="17">
        <v>1.3038513310832301E-2</v>
      </c>
      <c r="BE12" s="17">
        <v>1.6679104299104699E-2</v>
      </c>
      <c r="BF12" s="17">
        <v>5.25978985643368E-3</v>
      </c>
      <c r="BG12" s="17">
        <v>3.08874457766956E-2</v>
      </c>
    </row>
    <row r="13" spans="2:59" x14ac:dyDescent="0.35">
      <c r="B13" s="18" t="s">
        <v>138</v>
      </c>
      <c r="C13" s="17">
        <v>5.7026426768451103E-3</v>
      </c>
      <c r="D13" s="17">
        <v>7.4697557608579398E-3</v>
      </c>
      <c r="E13" s="17">
        <v>4.0239085784303397E-3</v>
      </c>
      <c r="F13" s="17"/>
      <c r="G13" s="17">
        <v>7.1274978406147098E-3</v>
      </c>
      <c r="H13" s="17">
        <v>0</v>
      </c>
      <c r="I13" s="17">
        <v>1.25887788940464E-2</v>
      </c>
      <c r="J13" s="17">
        <v>9.7812725966974594E-3</v>
      </c>
      <c r="K13" s="17">
        <v>3.05620686311558E-3</v>
      </c>
      <c r="L13" s="17">
        <v>2.2547448388738301E-3</v>
      </c>
      <c r="M13" s="17"/>
      <c r="N13" s="17">
        <v>0</v>
      </c>
      <c r="O13" s="17">
        <v>1.0170494853519899E-2</v>
      </c>
      <c r="P13" s="17">
        <v>7.6348139080727098E-3</v>
      </c>
      <c r="Q13" s="17">
        <v>5.5154231955794504E-3</v>
      </c>
      <c r="R13" s="17"/>
      <c r="S13" s="17">
        <v>7.5050202966326501E-3</v>
      </c>
      <c r="T13" s="17">
        <v>0</v>
      </c>
      <c r="U13" s="17">
        <v>0</v>
      </c>
      <c r="V13" s="17">
        <v>0</v>
      </c>
      <c r="W13" s="17">
        <v>6.6270601562812299E-3</v>
      </c>
      <c r="X13" s="17">
        <v>0</v>
      </c>
      <c r="Y13" s="17">
        <v>6.1319937656593602E-3</v>
      </c>
      <c r="Z13" s="17">
        <v>0</v>
      </c>
      <c r="AA13" s="17">
        <v>1.63063440112503E-2</v>
      </c>
      <c r="AB13" s="17">
        <v>2.1132922521850599E-2</v>
      </c>
      <c r="AC13" s="17">
        <v>0</v>
      </c>
      <c r="AD13" s="17">
        <v>0</v>
      </c>
      <c r="AE13" s="17"/>
      <c r="AF13" s="17">
        <v>5.5929368144690102E-3</v>
      </c>
      <c r="AG13" s="17">
        <v>4.4297562605437896E-3</v>
      </c>
      <c r="AH13" s="17">
        <v>1.3677327960877599E-2</v>
      </c>
      <c r="AI13" s="17"/>
      <c r="AJ13" s="17">
        <v>1.4699668055059699E-3</v>
      </c>
      <c r="AK13" s="17">
        <v>8.3788754820097698E-3</v>
      </c>
      <c r="AL13" s="17">
        <v>0</v>
      </c>
      <c r="AM13" s="17">
        <v>0</v>
      </c>
      <c r="AN13" s="17">
        <v>1.4193950637040299E-2</v>
      </c>
      <c r="AO13" s="17"/>
      <c r="AP13" s="17">
        <v>0</v>
      </c>
      <c r="AQ13" s="17">
        <v>8.0002082812602893E-3</v>
      </c>
      <c r="AR13" s="17">
        <v>0</v>
      </c>
      <c r="AS13" s="17">
        <v>6.5647114601598104E-3</v>
      </c>
      <c r="AT13" s="17">
        <v>0</v>
      </c>
      <c r="AU13" s="17"/>
      <c r="AV13" s="17">
        <v>1.0171222592451399E-2</v>
      </c>
      <c r="AW13" s="17">
        <v>0</v>
      </c>
      <c r="AX13" s="17">
        <v>0</v>
      </c>
      <c r="AY13" s="17">
        <v>5.4819968951067E-3</v>
      </c>
      <c r="AZ13" s="17">
        <v>5.0672004450089498E-3</v>
      </c>
      <c r="BA13" s="17">
        <v>0</v>
      </c>
      <c r="BB13" s="17"/>
      <c r="BC13" s="17">
        <v>3.7258320616184002E-3</v>
      </c>
      <c r="BD13" s="17">
        <v>7.8942473080662393E-3</v>
      </c>
      <c r="BE13" s="17">
        <v>5.6864795532585201E-3</v>
      </c>
      <c r="BF13" s="17">
        <v>4.2281553289141103E-3</v>
      </c>
      <c r="BG13" s="17">
        <v>0</v>
      </c>
    </row>
    <row r="14" spans="2:59" x14ac:dyDescent="0.35">
      <c r="B14" s="18" t="s">
        <v>123</v>
      </c>
      <c r="C14" s="17">
        <v>5.9060068259213297E-3</v>
      </c>
      <c r="D14" s="17">
        <v>6.1904730616020196E-3</v>
      </c>
      <c r="E14" s="17">
        <v>5.67511101114736E-3</v>
      </c>
      <c r="F14" s="17"/>
      <c r="G14" s="17">
        <v>2.2575652525456099E-3</v>
      </c>
      <c r="H14" s="17">
        <v>1.45738740573243E-2</v>
      </c>
      <c r="I14" s="17">
        <v>6.7526682273181598E-3</v>
      </c>
      <c r="J14" s="17">
        <v>9.0441580597939008E-3</v>
      </c>
      <c r="K14" s="17">
        <v>0</v>
      </c>
      <c r="L14" s="17">
        <v>2.0689799794283699E-3</v>
      </c>
      <c r="M14" s="17"/>
      <c r="N14" s="17">
        <v>6.5406675460065898E-3</v>
      </c>
      <c r="O14" s="17">
        <v>4.4179810347515598E-3</v>
      </c>
      <c r="P14" s="17">
        <v>5.6980846396590696E-3</v>
      </c>
      <c r="Q14" s="17">
        <v>6.9637781810891596E-3</v>
      </c>
      <c r="R14" s="17"/>
      <c r="S14" s="17">
        <v>5.3443361509448502E-3</v>
      </c>
      <c r="T14" s="17">
        <v>3.7749531115766201E-3</v>
      </c>
      <c r="U14" s="17">
        <v>6.92316266243729E-3</v>
      </c>
      <c r="V14" s="17">
        <v>1.2401962627666401E-2</v>
      </c>
      <c r="W14" s="17">
        <v>7.1004999025749303E-3</v>
      </c>
      <c r="X14" s="17">
        <v>1.6051891264154801E-2</v>
      </c>
      <c r="Y14" s="17">
        <v>5.7329389917587601E-3</v>
      </c>
      <c r="Z14" s="17">
        <v>1.49542805565851E-2</v>
      </c>
      <c r="AA14" s="17">
        <v>0</v>
      </c>
      <c r="AB14" s="17">
        <v>0</v>
      </c>
      <c r="AC14" s="17">
        <v>0</v>
      </c>
      <c r="AD14" s="17">
        <v>0</v>
      </c>
      <c r="AE14" s="17"/>
      <c r="AF14" s="17">
        <v>5.63597481034724E-3</v>
      </c>
      <c r="AG14" s="17">
        <v>4.7054976559641097E-3</v>
      </c>
      <c r="AH14" s="17">
        <v>1.41983766127024E-2</v>
      </c>
      <c r="AI14" s="17"/>
      <c r="AJ14" s="17">
        <v>3.4875260198159999E-3</v>
      </c>
      <c r="AK14" s="17">
        <v>7.0146348729690101E-3</v>
      </c>
      <c r="AL14" s="17">
        <v>0</v>
      </c>
      <c r="AM14" s="17">
        <v>0</v>
      </c>
      <c r="AN14" s="17">
        <v>1.5732191006764401E-2</v>
      </c>
      <c r="AO14" s="17"/>
      <c r="AP14" s="17">
        <v>5.7953199912839596E-3</v>
      </c>
      <c r="AQ14" s="17">
        <v>6.1958480722746996E-3</v>
      </c>
      <c r="AR14" s="17">
        <v>0</v>
      </c>
      <c r="AS14" s="17">
        <v>8.0705386551007605E-3</v>
      </c>
      <c r="AT14" s="17">
        <v>1.34986932024166E-2</v>
      </c>
      <c r="AU14" s="17"/>
      <c r="AV14" s="17">
        <v>4.9492303133888502E-3</v>
      </c>
      <c r="AW14" s="17">
        <v>5.6238258682765304E-3</v>
      </c>
      <c r="AX14" s="17">
        <v>0</v>
      </c>
      <c r="AY14" s="17">
        <v>6.73946876684568E-3</v>
      </c>
      <c r="AZ14" s="17">
        <v>9.71100251993697E-3</v>
      </c>
      <c r="BA14" s="17">
        <v>8.2944583186213994E-3</v>
      </c>
      <c r="BB14" s="17"/>
      <c r="BC14" s="17">
        <v>0</v>
      </c>
      <c r="BD14" s="17">
        <v>9.7889024894566596E-3</v>
      </c>
      <c r="BE14" s="17">
        <v>6.1823880825976497E-3</v>
      </c>
      <c r="BF14" s="17">
        <v>0</v>
      </c>
      <c r="BG14" s="17">
        <v>3.2177646138183698E-2</v>
      </c>
    </row>
    <row r="15" spans="2:59" x14ac:dyDescent="0.35">
      <c r="B15" s="18" t="s">
        <v>139</v>
      </c>
      <c r="C15" s="21">
        <v>0.89723137618799598</v>
      </c>
      <c r="D15" s="21">
        <v>0.87786402943077002</v>
      </c>
      <c r="E15" s="21">
        <v>0.91638550147993603</v>
      </c>
      <c r="F15" s="21"/>
      <c r="G15" s="21">
        <v>0.85493648773945596</v>
      </c>
      <c r="H15" s="21">
        <v>0.87918112576016805</v>
      </c>
      <c r="I15" s="21">
        <v>0.88178039977784906</v>
      </c>
      <c r="J15" s="21">
        <v>0.88730614919277895</v>
      </c>
      <c r="K15" s="21">
        <v>0.93454124076638601</v>
      </c>
      <c r="L15" s="21">
        <v>0.935622175992609</v>
      </c>
      <c r="M15" s="21"/>
      <c r="N15" s="21">
        <v>0.89618271213574296</v>
      </c>
      <c r="O15" s="21">
        <v>0.88890374088226498</v>
      </c>
      <c r="P15" s="21">
        <v>0.88254494629160896</v>
      </c>
      <c r="Q15" s="21">
        <v>0.91972116261266801</v>
      </c>
      <c r="R15" s="21"/>
      <c r="S15" s="21">
        <v>0.89513398943583899</v>
      </c>
      <c r="T15" s="21">
        <v>0.92957399964579501</v>
      </c>
      <c r="U15" s="21">
        <v>0.88534733884759698</v>
      </c>
      <c r="V15" s="21">
        <v>0.90374634091389605</v>
      </c>
      <c r="W15" s="21">
        <v>0.88169358425855604</v>
      </c>
      <c r="X15" s="21">
        <v>0.85513104261636097</v>
      </c>
      <c r="Y15" s="21">
        <v>0.91295267272521996</v>
      </c>
      <c r="Z15" s="21">
        <v>0.92796492281808496</v>
      </c>
      <c r="AA15" s="21">
        <v>0.88827058160640404</v>
      </c>
      <c r="AB15" s="21">
        <v>0.86502598845934098</v>
      </c>
      <c r="AC15" s="21">
        <v>0.93339228329714197</v>
      </c>
      <c r="AD15" s="21">
        <v>0.92830304874660297</v>
      </c>
      <c r="AE15" s="21"/>
      <c r="AF15" s="21">
        <v>0.91515285027165005</v>
      </c>
      <c r="AG15" s="21">
        <v>0.89937265515626696</v>
      </c>
      <c r="AH15" s="21">
        <v>0.877205603579857</v>
      </c>
      <c r="AI15" s="21"/>
      <c r="AJ15" s="21">
        <v>0.92942501813304801</v>
      </c>
      <c r="AK15" s="21">
        <v>0.88527554272660702</v>
      </c>
      <c r="AL15" s="21">
        <v>0.89138123773858402</v>
      </c>
      <c r="AM15" s="21">
        <v>0.92556832022631297</v>
      </c>
      <c r="AN15" s="21">
        <v>0.89121986644489404</v>
      </c>
      <c r="AO15" s="21"/>
      <c r="AP15" s="21">
        <v>0.92954897781160895</v>
      </c>
      <c r="AQ15" s="21">
        <v>0.89881205017052401</v>
      </c>
      <c r="AR15" s="21">
        <v>0.87118159507423798</v>
      </c>
      <c r="AS15" s="21">
        <v>0.909324154385033</v>
      </c>
      <c r="AT15" s="21">
        <v>0.859647996933398</v>
      </c>
      <c r="AU15" s="21"/>
      <c r="AV15" s="21">
        <v>0.89563783195473301</v>
      </c>
      <c r="AW15" s="21">
        <v>0.91476893143339</v>
      </c>
      <c r="AX15" s="21">
        <v>0.89582132989761099</v>
      </c>
      <c r="AY15" s="21">
        <v>0.92843278662328099</v>
      </c>
      <c r="AZ15" s="21">
        <v>0.84289209523757802</v>
      </c>
      <c r="BA15" s="21">
        <v>0.89263356649001602</v>
      </c>
      <c r="BB15" s="21"/>
      <c r="BC15" s="21">
        <v>0.92631147714127704</v>
      </c>
      <c r="BD15" s="21">
        <v>0.88130354806824296</v>
      </c>
      <c r="BE15" s="21">
        <v>0.87431732404975104</v>
      </c>
      <c r="BF15" s="21">
        <v>0.90224183748435105</v>
      </c>
      <c r="BG15" s="21">
        <v>0.90384298583074696</v>
      </c>
    </row>
    <row r="16" spans="2:59" x14ac:dyDescent="0.35">
      <c r="B16" s="18" t="s">
        <v>140</v>
      </c>
      <c r="C16" s="21">
        <v>2.08818386948534E-2</v>
      </c>
      <c r="D16" s="21">
        <v>2.3015518957964099E-2</v>
      </c>
      <c r="E16" s="21">
        <v>1.8965267282613701E-2</v>
      </c>
      <c r="F16" s="21"/>
      <c r="G16" s="21">
        <v>3.32165769246065E-2</v>
      </c>
      <c r="H16" s="21">
        <v>2.6474676396598E-2</v>
      </c>
      <c r="I16" s="21">
        <v>3.4563491660491101E-2</v>
      </c>
      <c r="J16" s="21">
        <v>2.4094932623592701E-2</v>
      </c>
      <c r="K16" s="21">
        <v>9.1906115914141204E-3</v>
      </c>
      <c r="L16" s="21">
        <v>2.2547448388738301E-3</v>
      </c>
      <c r="M16" s="21"/>
      <c r="N16" s="21">
        <v>1.80732635533658E-2</v>
      </c>
      <c r="O16" s="21">
        <v>2.23960464924076E-2</v>
      </c>
      <c r="P16" s="21">
        <v>2.76781755586787E-2</v>
      </c>
      <c r="Q16" s="21">
        <v>1.6403146832923699E-2</v>
      </c>
      <c r="R16" s="21"/>
      <c r="S16" s="21">
        <v>2.7732036400066901E-2</v>
      </c>
      <c r="T16" s="21">
        <v>1.1579433374081899E-2</v>
      </c>
      <c r="U16" s="21">
        <v>1.45629294384244E-2</v>
      </c>
      <c r="V16" s="21">
        <v>4.2569932121155098E-3</v>
      </c>
      <c r="W16" s="21">
        <v>4.3184470658048799E-2</v>
      </c>
      <c r="X16" s="21">
        <v>2.3621031930604199E-2</v>
      </c>
      <c r="Y16" s="21">
        <v>1.75040321208507E-2</v>
      </c>
      <c r="Z16" s="21">
        <v>2.2984216591200299E-2</v>
      </c>
      <c r="AA16" s="21">
        <v>2.53932471744743E-2</v>
      </c>
      <c r="AB16" s="21">
        <v>3.6167800523082799E-2</v>
      </c>
      <c r="AC16" s="21">
        <v>8.4623025895731504E-3</v>
      </c>
      <c r="AD16" s="21">
        <v>0</v>
      </c>
      <c r="AE16" s="21"/>
      <c r="AF16" s="21">
        <v>9.9386537755758592E-3</v>
      </c>
      <c r="AG16" s="21">
        <v>1.8392080537382199E-2</v>
      </c>
      <c r="AH16" s="21">
        <v>4.3931345153525599E-2</v>
      </c>
      <c r="AI16" s="21"/>
      <c r="AJ16" s="21">
        <v>5.94987922689249E-3</v>
      </c>
      <c r="AK16" s="21">
        <v>2.63134747168552E-2</v>
      </c>
      <c r="AL16" s="21">
        <v>2.8315813438166301E-2</v>
      </c>
      <c r="AM16" s="21">
        <v>2.18310925165329E-2</v>
      </c>
      <c r="AN16" s="21">
        <v>2.9944888424970902E-2</v>
      </c>
      <c r="AO16" s="21"/>
      <c r="AP16" s="21">
        <v>6.7076335174223803E-3</v>
      </c>
      <c r="AQ16" s="21">
        <v>2.2048393194721998E-2</v>
      </c>
      <c r="AR16" s="21">
        <v>1.39964009693013E-2</v>
      </c>
      <c r="AS16" s="21">
        <v>2.1010736031683901E-2</v>
      </c>
      <c r="AT16" s="21">
        <v>2.5080082683782999E-2</v>
      </c>
      <c r="AU16" s="21"/>
      <c r="AV16" s="21">
        <v>2.65923389378129E-2</v>
      </c>
      <c r="AW16" s="21">
        <v>7.4057450266178304E-3</v>
      </c>
      <c r="AX16" s="21">
        <v>1.3428098721832401E-2</v>
      </c>
      <c r="AY16" s="21">
        <v>1.6533219412369699E-2</v>
      </c>
      <c r="AZ16" s="21">
        <v>3.7814585675156102E-2</v>
      </c>
      <c r="BA16" s="21">
        <v>2.7900223343956702E-2</v>
      </c>
      <c r="BB16" s="21"/>
      <c r="BC16" s="21">
        <v>2.4839772398696801E-2</v>
      </c>
      <c r="BD16" s="21">
        <v>2.0932760618898601E-2</v>
      </c>
      <c r="BE16" s="21">
        <v>2.2365583852363199E-2</v>
      </c>
      <c r="BF16" s="21">
        <v>9.4879451853477903E-3</v>
      </c>
      <c r="BG16" s="21">
        <v>3.08874457766956E-2</v>
      </c>
    </row>
    <row r="17" spans="2:59" x14ac:dyDescent="0.35">
      <c r="B17" s="18" t="s">
        <v>141</v>
      </c>
      <c r="C17" s="22">
        <v>0.87634953749314304</v>
      </c>
      <c r="D17" s="22">
        <v>0.85484851047280497</v>
      </c>
      <c r="E17" s="22">
        <v>0.89742023419732297</v>
      </c>
      <c r="F17" s="22"/>
      <c r="G17" s="22">
        <v>0.82171991081484896</v>
      </c>
      <c r="H17" s="22">
        <v>0.85270644936356998</v>
      </c>
      <c r="I17" s="22">
        <v>0.84721690811735795</v>
      </c>
      <c r="J17" s="22">
        <v>0.86321121656918598</v>
      </c>
      <c r="K17" s="22">
        <v>0.92535062917497202</v>
      </c>
      <c r="L17" s="22">
        <v>0.93336743115373499</v>
      </c>
      <c r="M17" s="22"/>
      <c r="N17" s="22">
        <v>0.87810944858237705</v>
      </c>
      <c r="O17" s="22">
        <v>0.86650769438985698</v>
      </c>
      <c r="P17" s="22">
        <v>0.85486677073293005</v>
      </c>
      <c r="Q17" s="22">
        <v>0.90331801577974502</v>
      </c>
      <c r="R17" s="22"/>
      <c r="S17" s="22">
        <v>0.86740195303577206</v>
      </c>
      <c r="T17" s="22">
        <v>0.91799456627171305</v>
      </c>
      <c r="U17" s="22">
        <v>0.87078440940917301</v>
      </c>
      <c r="V17" s="22">
        <v>0.89948934770178002</v>
      </c>
      <c r="W17" s="22">
        <v>0.83850911360050795</v>
      </c>
      <c r="X17" s="22">
        <v>0.83151001068575703</v>
      </c>
      <c r="Y17" s="22">
        <v>0.89544864060436902</v>
      </c>
      <c r="Z17" s="22">
        <v>0.90498070622688498</v>
      </c>
      <c r="AA17" s="22">
        <v>0.86287733443193004</v>
      </c>
      <c r="AB17" s="22">
        <v>0.82885818793625798</v>
      </c>
      <c r="AC17" s="22">
        <v>0.92492998070756904</v>
      </c>
      <c r="AD17" s="22">
        <v>0.92830304874660297</v>
      </c>
      <c r="AE17" s="22"/>
      <c r="AF17" s="22">
        <v>0.90521419649607404</v>
      </c>
      <c r="AG17" s="22">
        <v>0.88098057461888502</v>
      </c>
      <c r="AH17" s="22">
        <v>0.83327425842633096</v>
      </c>
      <c r="AI17" s="22"/>
      <c r="AJ17" s="22">
        <v>0.92347513890615596</v>
      </c>
      <c r="AK17" s="22">
        <v>0.85896206800975095</v>
      </c>
      <c r="AL17" s="22">
        <v>0.86306542430041699</v>
      </c>
      <c r="AM17" s="22">
        <v>0.90373722770978004</v>
      </c>
      <c r="AN17" s="22">
        <v>0.86127497801992303</v>
      </c>
      <c r="AO17" s="22"/>
      <c r="AP17" s="22">
        <v>0.92284134429418696</v>
      </c>
      <c r="AQ17" s="22">
        <v>0.87676365697580205</v>
      </c>
      <c r="AR17" s="22">
        <v>0.85718519410493699</v>
      </c>
      <c r="AS17" s="22">
        <v>0.88831341835334898</v>
      </c>
      <c r="AT17" s="22">
        <v>0.83456791424961496</v>
      </c>
      <c r="AU17" s="22"/>
      <c r="AV17" s="22">
        <v>0.86904549301692002</v>
      </c>
      <c r="AW17" s="22">
        <v>0.90736318640677205</v>
      </c>
      <c r="AX17" s="22">
        <v>0.88239323117577895</v>
      </c>
      <c r="AY17" s="22">
        <v>0.91189956721091103</v>
      </c>
      <c r="AZ17" s="22">
        <v>0.80507750956242197</v>
      </c>
      <c r="BA17" s="22">
        <v>0.86473334314605899</v>
      </c>
      <c r="BB17" s="22"/>
      <c r="BC17" s="22">
        <v>0.90147170474257998</v>
      </c>
      <c r="BD17" s="22">
        <v>0.86037078744934403</v>
      </c>
      <c r="BE17" s="22">
        <v>0.85195174019738795</v>
      </c>
      <c r="BF17" s="22">
        <v>0.89275389229900304</v>
      </c>
      <c r="BG17" s="22">
        <v>0.87295554005405196</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0.34733194107668203</v>
      </c>
      <c r="D9" s="17">
        <v>0.33074834653503998</v>
      </c>
      <c r="E9" s="17">
        <v>0.36328130673208298</v>
      </c>
      <c r="F9" s="17"/>
      <c r="G9" s="17">
        <v>0.33884054513950701</v>
      </c>
      <c r="H9" s="17">
        <v>0.40839246647526301</v>
      </c>
      <c r="I9" s="17">
        <v>0.31943562889708599</v>
      </c>
      <c r="J9" s="17">
        <v>0.303741924677006</v>
      </c>
      <c r="K9" s="17">
        <v>0.34940759570354302</v>
      </c>
      <c r="L9" s="17">
        <v>0.36009831675818199</v>
      </c>
      <c r="M9" s="17"/>
      <c r="N9" s="17">
        <v>0.377218412774107</v>
      </c>
      <c r="O9" s="17">
        <v>0.30618371780635201</v>
      </c>
      <c r="P9" s="17">
        <v>0.32233012846269199</v>
      </c>
      <c r="Q9" s="17">
        <v>0.37858479639842602</v>
      </c>
      <c r="R9" s="17"/>
      <c r="S9" s="17">
        <v>0.44608040714771702</v>
      </c>
      <c r="T9" s="17">
        <v>0.28581223938394601</v>
      </c>
      <c r="U9" s="17">
        <v>0.379241581095071</v>
      </c>
      <c r="V9" s="17">
        <v>0.322673587406138</v>
      </c>
      <c r="W9" s="17">
        <v>0.34400563241874599</v>
      </c>
      <c r="X9" s="17">
        <v>0.26578312055585201</v>
      </c>
      <c r="Y9" s="17">
        <v>0.29613089935642101</v>
      </c>
      <c r="Z9" s="17">
        <v>0.34404068938170801</v>
      </c>
      <c r="AA9" s="17">
        <v>0.36924575374528001</v>
      </c>
      <c r="AB9" s="17">
        <v>0.34627134764308998</v>
      </c>
      <c r="AC9" s="17">
        <v>0.37973061386585399</v>
      </c>
      <c r="AD9" s="17">
        <v>0.40281292396453899</v>
      </c>
      <c r="AE9" s="17"/>
      <c r="AF9" s="17">
        <v>0.33544795241026598</v>
      </c>
      <c r="AG9" s="17">
        <v>0.35240882551463598</v>
      </c>
      <c r="AH9" s="17">
        <v>0.40184791654817997</v>
      </c>
      <c r="AI9" s="17"/>
      <c r="AJ9" s="17">
        <v>0.33194599726450202</v>
      </c>
      <c r="AK9" s="17">
        <v>0.41956826217658499</v>
      </c>
      <c r="AL9" s="17">
        <v>0.30395502661379398</v>
      </c>
      <c r="AM9" s="17">
        <v>0.19336461751367301</v>
      </c>
      <c r="AN9" s="17">
        <v>0.33717003348635399</v>
      </c>
      <c r="AO9" s="17"/>
      <c r="AP9" s="17">
        <v>0.34719424403785298</v>
      </c>
      <c r="AQ9" s="17">
        <v>0.40708112605313501</v>
      </c>
      <c r="AR9" s="17">
        <v>0.28911779428504802</v>
      </c>
      <c r="AS9" s="17">
        <v>0.254604131245322</v>
      </c>
      <c r="AT9" s="17">
        <v>0.29315756938005499</v>
      </c>
      <c r="AU9" s="17"/>
      <c r="AV9" s="17">
        <v>0.43065503460902499</v>
      </c>
      <c r="AW9" s="17">
        <v>0.32461204375483099</v>
      </c>
      <c r="AX9" s="17">
        <v>0.29706427402954999</v>
      </c>
      <c r="AY9" s="17">
        <v>0.28304247085989998</v>
      </c>
      <c r="AZ9" s="17">
        <v>0.31977390264470601</v>
      </c>
      <c r="BA9" s="17">
        <v>0.31168604444632197</v>
      </c>
      <c r="BB9" s="17"/>
      <c r="BC9" s="17">
        <v>0.40027214203251699</v>
      </c>
      <c r="BD9" s="17">
        <v>0.30720663003191301</v>
      </c>
      <c r="BE9" s="17">
        <v>0.32218166090790801</v>
      </c>
      <c r="BF9" s="17">
        <v>0.39472519641009901</v>
      </c>
      <c r="BG9" s="17">
        <v>0.49998686371852202</v>
      </c>
    </row>
    <row r="10" spans="2:59" x14ac:dyDescent="0.35">
      <c r="B10" s="18" t="s">
        <v>135</v>
      </c>
      <c r="C10" s="17">
        <v>0.41011886652000601</v>
      </c>
      <c r="D10" s="17">
        <v>0.40626051584716</v>
      </c>
      <c r="E10" s="17">
        <v>0.41299800991831997</v>
      </c>
      <c r="F10" s="17"/>
      <c r="G10" s="17">
        <v>0.41377300773821801</v>
      </c>
      <c r="H10" s="17">
        <v>0.37613002053105199</v>
      </c>
      <c r="I10" s="17">
        <v>0.40529234888872601</v>
      </c>
      <c r="J10" s="17">
        <v>0.413216041639137</v>
      </c>
      <c r="K10" s="17">
        <v>0.39424528330903202</v>
      </c>
      <c r="L10" s="17">
        <v>0.44729585887956003</v>
      </c>
      <c r="M10" s="17"/>
      <c r="N10" s="17">
        <v>0.38998572624704803</v>
      </c>
      <c r="O10" s="17">
        <v>0.44819497043776302</v>
      </c>
      <c r="P10" s="17">
        <v>0.39487462336145701</v>
      </c>
      <c r="Q10" s="17">
        <v>0.40643384469407001</v>
      </c>
      <c r="R10" s="17"/>
      <c r="S10" s="17">
        <v>0.35467156892455198</v>
      </c>
      <c r="T10" s="17">
        <v>0.42835978036966599</v>
      </c>
      <c r="U10" s="17">
        <v>0.34729470865894002</v>
      </c>
      <c r="V10" s="17">
        <v>0.41905958963062101</v>
      </c>
      <c r="W10" s="17">
        <v>0.39926710350712502</v>
      </c>
      <c r="X10" s="17">
        <v>0.46226893532441798</v>
      </c>
      <c r="Y10" s="17">
        <v>0.44818026263210498</v>
      </c>
      <c r="Z10" s="17">
        <v>0.35205721922161298</v>
      </c>
      <c r="AA10" s="17">
        <v>0.40321903389216202</v>
      </c>
      <c r="AB10" s="17">
        <v>0.44250987636586803</v>
      </c>
      <c r="AC10" s="17">
        <v>0.466339049544367</v>
      </c>
      <c r="AD10" s="17">
        <v>0.40963417404997998</v>
      </c>
      <c r="AE10" s="17"/>
      <c r="AF10" s="17">
        <v>0.412205101759057</v>
      </c>
      <c r="AG10" s="17">
        <v>0.43224099671222099</v>
      </c>
      <c r="AH10" s="17">
        <v>0.32828307061193701</v>
      </c>
      <c r="AI10" s="17"/>
      <c r="AJ10" s="17">
        <v>0.42760837239966698</v>
      </c>
      <c r="AK10" s="17">
        <v>0.40254843727717698</v>
      </c>
      <c r="AL10" s="17">
        <v>0.46194695293569998</v>
      </c>
      <c r="AM10" s="17">
        <v>0.44782042725113402</v>
      </c>
      <c r="AN10" s="17">
        <v>0.35857785215328403</v>
      </c>
      <c r="AO10" s="17"/>
      <c r="AP10" s="17">
        <v>0.41470142124681098</v>
      </c>
      <c r="AQ10" s="17">
        <v>0.40372713588189701</v>
      </c>
      <c r="AR10" s="17">
        <v>0.491874544510429</v>
      </c>
      <c r="AS10" s="17">
        <v>0.41239279802065298</v>
      </c>
      <c r="AT10" s="17">
        <v>0.43641059731433202</v>
      </c>
      <c r="AU10" s="17"/>
      <c r="AV10" s="17">
        <v>0.395196324739779</v>
      </c>
      <c r="AW10" s="17">
        <v>0.42269132757088701</v>
      </c>
      <c r="AX10" s="17">
        <v>0.482152627220304</v>
      </c>
      <c r="AY10" s="17">
        <v>0.39330699599786001</v>
      </c>
      <c r="AZ10" s="17">
        <v>0.43831803931425201</v>
      </c>
      <c r="BA10" s="17">
        <v>0.41858401391213601</v>
      </c>
      <c r="BB10" s="17"/>
      <c r="BC10" s="17">
        <v>0.41644860672688799</v>
      </c>
      <c r="BD10" s="17">
        <v>0.43762081256046198</v>
      </c>
      <c r="BE10" s="17">
        <v>0.433926131947726</v>
      </c>
      <c r="BF10" s="17">
        <v>0.364261126280716</v>
      </c>
      <c r="BG10" s="17">
        <v>0.29655170076783</v>
      </c>
    </row>
    <row r="11" spans="2:59" ht="29" x14ac:dyDescent="0.35">
      <c r="B11" s="18" t="s">
        <v>136</v>
      </c>
      <c r="C11" s="17">
        <v>0.16336051095884599</v>
      </c>
      <c r="D11" s="17">
        <v>0.17415996393820299</v>
      </c>
      <c r="E11" s="17">
        <v>0.15411480455887699</v>
      </c>
      <c r="F11" s="17"/>
      <c r="G11" s="17">
        <v>0.163698825090663</v>
      </c>
      <c r="H11" s="17">
        <v>0.14995076121696699</v>
      </c>
      <c r="I11" s="17">
        <v>0.161814044072149</v>
      </c>
      <c r="J11" s="17">
        <v>0.19695453760464299</v>
      </c>
      <c r="K11" s="17">
        <v>0.172013119505812</v>
      </c>
      <c r="L11" s="17">
        <v>0.14223629510080599</v>
      </c>
      <c r="M11" s="17"/>
      <c r="N11" s="17">
        <v>0.156468703379186</v>
      </c>
      <c r="O11" s="17">
        <v>0.16386440874269501</v>
      </c>
      <c r="P11" s="17">
        <v>0.19381482336946501</v>
      </c>
      <c r="Q11" s="17">
        <v>0.14382646641150701</v>
      </c>
      <c r="R11" s="17"/>
      <c r="S11" s="17">
        <v>0.12418786084703901</v>
      </c>
      <c r="T11" s="17">
        <v>0.19323213021226099</v>
      </c>
      <c r="U11" s="17">
        <v>0.19055361456473999</v>
      </c>
      <c r="V11" s="17">
        <v>0.16348658613883299</v>
      </c>
      <c r="W11" s="17">
        <v>0.15017879941935899</v>
      </c>
      <c r="X11" s="17">
        <v>0.20849258296098799</v>
      </c>
      <c r="Y11" s="17">
        <v>0.18388074974061999</v>
      </c>
      <c r="Z11" s="17">
        <v>0.17439687866910999</v>
      </c>
      <c r="AA11" s="17">
        <v>0.14371925596823201</v>
      </c>
      <c r="AB11" s="17">
        <v>0.15457654623056499</v>
      </c>
      <c r="AC11" s="17">
        <v>0.13028063499683901</v>
      </c>
      <c r="AD11" s="17">
        <v>0.123914764190604</v>
      </c>
      <c r="AE11" s="17"/>
      <c r="AF11" s="17">
        <v>0.15874916547248299</v>
      </c>
      <c r="AG11" s="17">
        <v>0.15714141001072801</v>
      </c>
      <c r="AH11" s="17">
        <v>0.16894561042715101</v>
      </c>
      <c r="AI11" s="17"/>
      <c r="AJ11" s="17">
        <v>0.16294339810880001</v>
      </c>
      <c r="AK11" s="17">
        <v>0.13323482723969099</v>
      </c>
      <c r="AL11" s="17">
        <v>0.169155759342521</v>
      </c>
      <c r="AM11" s="17">
        <v>0.22575582473924799</v>
      </c>
      <c r="AN11" s="17">
        <v>0.1759918026757</v>
      </c>
      <c r="AO11" s="17"/>
      <c r="AP11" s="17">
        <v>0.18283405499450101</v>
      </c>
      <c r="AQ11" s="17">
        <v>0.14058512452309799</v>
      </c>
      <c r="AR11" s="17">
        <v>0.166228899891778</v>
      </c>
      <c r="AS11" s="17">
        <v>0.16941055789441301</v>
      </c>
      <c r="AT11" s="17">
        <v>0.18210731652908199</v>
      </c>
      <c r="AU11" s="17"/>
      <c r="AV11" s="17">
        <v>0.13729675569210401</v>
      </c>
      <c r="AW11" s="17">
        <v>0.179087862713604</v>
      </c>
      <c r="AX11" s="17">
        <v>0.15493774237334801</v>
      </c>
      <c r="AY11" s="17">
        <v>0.182906868966213</v>
      </c>
      <c r="AZ11" s="17">
        <v>0.15213450781902199</v>
      </c>
      <c r="BA11" s="17">
        <v>0.16304249607578999</v>
      </c>
      <c r="BB11" s="17"/>
      <c r="BC11" s="17">
        <v>0.12677206186925499</v>
      </c>
      <c r="BD11" s="17">
        <v>0.171686902023756</v>
      </c>
      <c r="BE11" s="17">
        <v>0.156123126866901</v>
      </c>
      <c r="BF11" s="17">
        <v>0.166762914658349</v>
      </c>
      <c r="BG11" s="17">
        <v>0.13778463804148899</v>
      </c>
    </row>
    <row r="12" spans="2:59" x14ac:dyDescent="0.35">
      <c r="B12" s="18" t="s">
        <v>137</v>
      </c>
      <c r="C12" s="17">
        <v>4.71448607180808E-2</v>
      </c>
      <c r="D12" s="17">
        <v>5.2869248645826303E-2</v>
      </c>
      <c r="E12" s="17">
        <v>4.1131188363394203E-2</v>
      </c>
      <c r="F12" s="17"/>
      <c r="G12" s="17">
        <v>6.6304054369186502E-2</v>
      </c>
      <c r="H12" s="17">
        <v>3.7876265956410103E-2</v>
      </c>
      <c r="I12" s="17">
        <v>6.3030645203210306E-2</v>
      </c>
      <c r="J12" s="17">
        <v>4.2753690388724501E-2</v>
      </c>
      <c r="K12" s="17">
        <v>4.9441136408292397E-2</v>
      </c>
      <c r="L12" s="17">
        <v>3.0950052145968399E-2</v>
      </c>
      <c r="M12" s="17"/>
      <c r="N12" s="17">
        <v>4.9383055078407102E-2</v>
      </c>
      <c r="O12" s="17">
        <v>3.8204683516155399E-2</v>
      </c>
      <c r="P12" s="17">
        <v>5.7297009820488597E-2</v>
      </c>
      <c r="Q12" s="17">
        <v>4.5201533264331399E-2</v>
      </c>
      <c r="R12" s="17"/>
      <c r="S12" s="17">
        <v>5.7291687076376302E-2</v>
      </c>
      <c r="T12" s="17">
        <v>5.8879066883470103E-2</v>
      </c>
      <c r="U12" s="17">
        <v>4.3981151384818402E-2</v>
      </c>
      <c r="V12" s="17">
        <v>6.3873835311302807E-2</v>
      </c>
      <c r="W12" s="17">
        <v>4.5165706030749903E-2</v>
      </c>
      <c r="X12" s="17">
        <v>2.7245525711835802E-2</v>
      </c>
      <c r="Y12" s="17">
        <v>5.0168474640806503E-2</v>
      </c>
      <c r="Z12" s="17">
        <v>4.64373462182349E-2</v>
      </c>
      <c r="AA12" s="17">
        <v>5.3800550799875897E-2</v>
      </c>
      <c r="AB12" s="17">
        <v>2.9114153778236101E-2</v>
      </c>
      <c r="AC12" s="17">
        <v>2.3649701592940699E-2</v>
      </c>
      <c r="AD12" s="17">
        <v>3.3365834126974803E-2</v>
      </c>
      <c r="AE12" s="17"/>
      <c r="AF12" s="17">
        <v>5.10509573488903E-2</v>
      </c>
      <c r="AG12" s="17">
        <v>3.4873987795502999E-2</v>
      </c>
      <c r="AH12" s="17">
        <v>5.8755110238989501E-2</v>
      </c>
      <c r="AI12" s="17"/>
      <c r="AJ12" s="17">
        <v>5.52149558833821E-2</v>
      </c>
      <c r="AK12" s="17">
        <v>2.41558820412443E-2</v>
      </c>
      <c r="AL12" s="17">
        <v>3.8961579542981101E-2</v>
      </c>
      <c r="AM12" s="17">
        <v>6.1946492035026397E-2</v>
      </c>
      <c r="AN12" s="17">
        <v>7.1137891508493797E-2</v>
      </c>
      <c r="AO12" s="17"/>
      <c r="AP12" s="17">
        <v>4.2279205888614599E-2</v>
      </c>
      <c r="AQ12" s="17">
        <v>3.3037099048799999E-2</v>
      </c>
      <c r="AR12" s="17">
        <v>4.6659886375483801E-2</v>
      </c>
      <c r="AS12" s="17">
        <v>7.9502884152048994E-2</v>
      </c>
      <c r="AT12" s="17">
        <v>6.0024739892130599E-2</v>
      </c>
      <c r="AU12" s="17"/>
      <c r="AV12" s="17">
        <v>2.3492140947139001E-2</v>
      </c>
      <c r="AW12" s="17">
        <v>5.28567601885876E-2</v>
      </c>
      <c r="AX12" s="17">
        <v>4.7738146901047697E-2</v>
      </c>
      <c r="AY12" s="17">
        <v>7.8671517997843804E-2</v>
      </c>
      <c r="AZ12" s="17">
        <v>6.0921111873099197E-2</v>
      </c>
      <c r="BA12" s="17">
        <v>5.7130269883966099E-2</v>
      </c>
      <c r="BB12" s="17"/>
      <c r="BC12" s="17">
        <v>3.7268830729619402E-2</v>
      </c>
      <c r="BD12" s="17">
        <v>4.6859295102137703E-2</v>
      </c>
      <c r="BE12" s="17">
        <v>5.2837613871014502E-2</v>
      </c>
      <c r="BF12" s="17">
        <v>4.41013941682128E-2</v>
      </c>
      <c r="BG12" s="17">
        <v>3.08874457766956E-2</v>
      </c>
    </row>
    <row r="13" spans="2:59" x14ac:dyDescent="0.35">
      <c r="B13" s="18" t="s">
        <v>138</v>
      </c>
      <c r="C13" s="17">
        <v>2.14927432693813E-2</v>
      </c>
      <c r="D13" s="17">
        <v>2.7099492538090901E-2</v>
      </c>
      <c r="E13" s="17">
        <v>1.61932172058308E-2</v>
      </c>
      <c r="F13" s="17"/>
      <c r="G13" s="17">
        <v>1.01000911635681E-2</v>
      </c>
      <c r="H13" s="17">
        <v>1.2704086508392999E-2</v>
      </c>
      <c r="I13" s="17">
        <v>3.3571406443152998E-2</v>
      </c>
      <c r="J13" s="17">
        <v>3.4855826986949098E-2</v>
      </c>
      <c r="K13" s="17">
        <v>2.5304704453542499E-2</v>
      </c>
      <c r="L13" s="17">
        <v>1.30380980600845E-2</v>
      </c>
      <c r="M13" s="17"/>
      <c r="N13" s="17">
        <v>1.8878297388738901E-2</v>
      </c>
      <c r="O13" s="17">
        <v>3.2268170253565903E-2</v>
      </c>
      <c r="P13" s="17">
        <v>2.23236076447954E-2</v>
      </c>
      <c r="Q13" s="17">
        <v>1.24186519053971E-2</v>
      </c>
      <c r="R13" s="17"/>
      <c r="S13" s="17">
        <v>6.9598937388569999E-3</v>
      </c>
      <c r="T13" s="17">
        <v>1.5547792450569E-2</v>
      </c>
      <c r="U13" s="17">
        <v>2.61769918868794E-2</v>
      </c>
      <c r="V13" s="17">
        <v>2.4327190095446101E-2</v>
      </c>
      <c r="W13" s="17">
        <v>3.60968360601851E-2</v>
      </c>
      <c r="X13" s="17">
        <v>2.01579441827506E-2</v>
      </c>
      <c r="Y13" s="17">
        <v>1.11022550768726E-2</v>
      </c>
      <c r="Z13" s="17">
        <v>5.7839064443274898E-2</v>
      </c>
      <c r="AA13" s="17">
        <v>3.00154055944497E-2</v>
      </c>
      <c r="AB13" s="17">
        <v>2.7528075982241201E-2</v>
      </c>
      <c r="AC13" s="17">
        <v>0</v>
      </c>
      <c r="AD13" s="17">
        <v>3.0272303667901599E-2</v>
      </c>
      <c r="AE13" s="17"/>
      <c r="AF13" s="17">
        <v>2.8247005624450799E-2</v>
      </c>
      <c r="AG13" s="17">
        <v>2.1972751026858799E-2</v>
      </c>
      <c r="AH13" s="17">
        <v>1.39667001776228E-2</v>
      </c>
      <c r="AI13" s="17"/>
      <c r="AJ13" s="17">
        <v>1.45488083398055E-2</v>
      </c>
      <c r="AK13" s="17">
        <v>1.8462171445885502E-2</v>
      </c>
      <c r="AL13" s="17">
        <v>2.59806815650028E-2</v>
      </c>
      <c r="AM13" s="17">
        <v>7.1112638460918906E-2</v>
      </c>
      <c r="AN13" s="17">
        <v>2.2889817889110299E-2</v>
      </c>
      <c r="AO13" s="17"/>
      <c r="AP13" s="17">
        <v>8.0707611737439004E-3</v>
      </c>
      <c r="AQ13" s="17">
        <v>1.180526417847E-2</v>
      </c>
      <c r="AR13" s="17">
        <v>6.1188749372616197E-3</v>
      </c>
      <c r="AS13" s="17">
        <v>6.4665343697554195E-2</v>
      </c>
      <c r="AT13" s="17">
        <v>1.48010836819843E-2</v>
      </c>
      <c r="AU13" s="17"/>
      <c r="AV13" s="17">
        <v>9.2710196308184497E-3</v>
      </c>
      <c r="AW13" s="17">
        <v>1.83282757020128E-2</v>
      </c>
      <c r="AX13" s="17">
        <v>1.1645156720689699E-2</v>
      </c>
      <c r="AY13" s="17">
        <v>4.9894186419669397E-2</v>
      </c>
      <c r="AZ13" s="17">
        <v>1.06479463440073E-2</v>
      </c>
      <c r="BA13" s="17">
        <v>3.3826114293300999E-2</v>
      </c>
      <c r="BB13" s="17"/>
      <c r="BC13" s="17">
        <v>1.1622174015410099E-2</v>
      </c>
      <c r="BD13" s="17">
        <v>1.5790890593063399E-2</v>
      </c>
      <c r="BE13" s="17">
        <v>2.7054340161550301E-2</v>
      </c>
      <c r="BF13" s="17">
        <v>2.4725997963435199E-2</v>
      </c>
      <c r="BG13" s="17">
        <v>3.4789351695463801E-2</v>
      </c>
    </row>
    <row r="14" spans="2:59" x14ac:dyDescent="0.35">
      <c r="B14" s="18" t="s">
        <v>123</v>
      </c>
      <c r="C14" s="17">
        <v>1.05510774570043E-2</v>
      </c>
      <c r="D14" s="17">
        <v>8.8624324956796102E-3</v>
      </c>
      <c r="E14" s="17">
        <v>1.2281473221495399E-2</v>
      </c>
      <c r="F14" s="17"/>
      <c r="G14" s="17">
        <v>7.2834764988571696E-3</v>
      </c>
      <c r="H14" s="17">
        <v>1.4946399311915701E-2</v>
      </c>
      <c r="I14" s="17">
        <v>1.6855926495675098E-2</v>
      </c>
      <c r="J14" s="17">
        <v>8.4779787035413993E-3</v>
      </c>
      <c r="K14" s="17">
        <v>9.5881606197785896E-3</v>
      </c>
      <c r="L14" s="17">
        <v>6.3813790553984796E-3</v>
      </c>
      <c r="M14" s="17"/>
      <c r="N14" s="17">
        <v>8.0658051325125796E-3</v>
      </c>
      <c r="O14" s="17">
        <v>1.12840492434682E-2</v>
      </c>
      <c r="P14" s="17">
        <v>9.3598073411020905E-3</v>
      </c>
      <c r="Q14" s="17">
        <v>1.35347073262679E-2</v>
      </c>
      <c r="R14" s="17"/>
      <c r="S14" s="17">
        <v>1.08085822654592E-2</v>
      </c>
      <c r="T14" s="17">
        <v>1.8168990700087699E-2</v>
      </c>
      <c r="U14" s="17">
        <v>1.27519524095516E-2</v>
      </c>
      <c r="V14" s="17">
        <v>6.5792114176587198E-3</v>
      </c>
      <c r="W14" s="17">
        <v>2.52859225638352E-2</v>
      </c>
      <c r="X14" s="17">
        <v>1.6051891264154801E-2</v>
      </c>
      <c r="Y14" s="17">
        <v>1.05373585531746E-2</v>
      </c>
      <c r="Z14" s="17">
        <v>2.5228802066060301E-2</v>
      </c>
      <c r="AA14" s="17">
        <v>0</v>
      </c>
      <c r="AB14" s="17">
        <v>0</v>
      </c>
      <c r="AC14" s="17">
        <v>0</v>
      </c>
      <c r="AD14" s="17">
        <v>0</v>
      </c>
      <c r="AE14" s="17"/>
      <c r="AF14" s="17">
        <v>1.42998173848528E-2</v>
      </c>
      <c r="AG14" s="17">
        <v>1.3620289400531999E-3</v>
      </c>
      <c r="AH14" s="17">
        <v>2.8201591996119602E-2</v>
      </c>
      <c r="AI14" s="17"/>
      <c r="AJ14" s="17">
        <v>7.7384680038425297E-3</v>
      </c>
      <c r="AK14" s="17">
        <v>2.0304198194170901E-3</v>
      </c>
      <c r="AL14" s="17">
        <v>0</v>
      </c>
      <c r="AM14" s="17">
        <v>0</v>
      </c>
      <c r="AN14" s="17">
        <v>3.4232602287057497E-2</v>
      </c>
      <c r="AO14" s="17"/>
      <c r="AP14" s="17">
        <v>4.9203126584765403E-3</v>
      </c>
      <c r="AQ14" s="17">
        <v>3.7642503146004401E-3</v>
      </c>
      <c r="AR14" s="17">
        <v>0</v>
      </c>
      <c r="AS14" s="17">
        <v>1.9424284990008599E-2</v>
      </c>
      <c r="AT14" s="17">
        <v>1.34986932024166E-2</v>
      </c>
      <c r="AU14" s="17"/>
      <c r="AV14" s="17">
        <v>4.0887243811347802E-3</v>
      </c>
      <c r="AW14" s="17">
        <v>2.42373007007804E-3</v>
      </c>
      <c r="AX14" s="17">
        <v>6.4620527550594796E-3</v>
      </c>
      <c r="AY14" s="17">
        <v>1.21779597585139E-2</v>
      </c>
      <c r="AZ14" s="17">
        <v>1.8204492004913E-2</v>
      </c>
      <c r="BA14" s="17">
        <v>1.5731061388485401E-2</v>
      </c>
      <c r="BB14" s="17"/>
      <c r="BC14" s="17">
        <v>7.6161846263106698E-3</v>
      </c>
      <c r="BD14" s="17">
        <v>2.0835469688668201E-2</v>
      </c>
      <c r="BE14" s="17">
        <v>7.8771262449000793E-3</v>
      </c>
      <c r="BF14" s="17">
        <v>5.4233705191873002E-3</v>
      </c>
      <c r="BG14" s="17">
        <v>0</v>
      </c>
    </row>
    <row r="15" spans="2:59" x14ac:dyDescent="0.35">
      <c r="B15" s="18" t="s">
        <v>139</v>
      </c>
      <c r="C15" s="21">
        <v>0.75745080759668704</v>
      </c>
      <c r="D15" s="21">
        <v>0.73700886238219998</v>
      </c>
      <c r="E15" s="21">
        <v>0.77627931665040295</v>
      </c>
      <c r="F15" s="21"/>
      <c r="G15" s="21">
        <v>0.75261355287772502</v>
      </c>
      <c r="H15" s="21">
        <v>0.784522487006314</v>
      </c>
      <c r="I15" s="21">
        <v>0.72472797778581199</v>
      </c>
      <c r="J15" s="21">
        <v>0.71695796631614295</v>
      </c>
      <c r="K15" s="21">
        <v>0.74365287901257404</v>
      </c>
      <c r="L15" s="21">
        <v>0.80739417563774296</v>
      </c>
      <c r="M15" s="21"/>
      <c r="N15" s="21">
        <v>0.76720413902115603</v>
      </c>
      <c r="O15" s="21">
        <v>0.75437868824411602</v>
      </c>
      <c r="P15" s="21">
        <v>0.717204751824149</v>
      </c>
      <c r="Q15" s="21">
        <v>0.78501864109249597</v>
      </c>
      <c r="R15" s="21"/>
      <c r="S15" s="21">
        <v>0.800751976072269</v>
      </c>
      <c r="T15" s="21">
        <v>0.714172019753612</v>
      </c>
      <c r="U15" s="21">
        <v>0.72653628975401097</v>
      </c>
      <c r="V15" s="21">
        <v>0.74173317703675901</v>
      </c>
      <c r="W15" s="21">
        <v>0.74327273592587095</v>
      </c>
      <c r="X15" s="21">
        <v>0.72805205588027</v>
      </c>
      <c r="Y15" s="21">
        <v>0.74431116198852598</v>
      </c>
      <c r="Z15" s="21">
        <v>0.69609790860331999</v>
      </c>
      <c r="AA15" s="21">
        <v>0.77246478763744197</v>
      </c>
      <c r="AB15" s="21">
        <v>0.788781224008958</v>
      </c>
      <c r="AC15" s="21">
        <v>0.84606966341022105</v>
      </c>
      <c r="AD15" s="21">
        <v>0.81244709801451997</v>
      </c>
      <c r="AE15" s="21"/>
      <c r="AF15" s="21">
        <v>0.74765305416932404</v>
      </c>
      <c r="AG15" s="21">
        <v>0.78464982222685697</v>
      </c>
      <c r="AH15" s="21">
        <v>0.73013098716011704</v>
      </c>
      <c r="AI15" s="21"/>
      <c r="AJ15" s="21">
        <v>0.759554369664169</v>
      </c>
      <c r="AK15" s="21">
        <v>0.82211669945376198</v>
      </c>
      <c r="AL15" s="21">
        <v>0.76590197954949502</v>
      </c>
      <c r="AM15" s="21">
        <v>0.64118504476480598</v>
      </c>
      <c r="AN15" s="21">
        <v>0.69574788563963796</v>
      </c>
      <c r="AO15" s="21"/>
      <c r="AP15" s="21">
        <v>0.76189566528466401</v>
      </c>
      <c r="AQ15" s="21">
        <v>0.81080826193503197</v>
      </c>
      <c r="AR15" s="21">
        <v>0.78099233879547703</v>
      </c>
      <c r="AS15" s="21">
        <v>0.66699692926597498</v>
      </c>
      <c r="AT15" s="21">
        <v>0.72956816669438695</v>
      </c>
      <c r="AU15" s="21"/>
      <c r="AV15" s="21">
        <v>0.82585135934880405</v>
      </c>
      <c r="AW15" s="21">
        <v>0.747303371325718</v>
      </c>
      <c r="AX15" s="21">
        <v>0.77921690124985499</v>
      </c>
      <c r="AY15" s="21">
        <v>0.67634946685775998</v>
      </c>
      <c r="AZ15" s="21">
        <v>0.75809194195895901</v>
      </c>
      <c r="BA15" s="21">
        <v>0.73027005835845804</v>
      </c>
      <c r="BB15" s="21"/>
      <c r="BC15" s="21">
        <v>0.81672074875940504</v>
      </c>
      <c r="BD15" s="21">
        <v>0.74482744259237499</v>
      </c>
      <c r="BE15" s="21">
        <v>0.75610779285563401</v>
      </c>
      <c r="BF15" s="21">
        <v>0.75898632269081501</v>
      </c>
      <c r="BG15" s="21">
        <v>0.79653856448635196</v>
      </c>
    </row>
    <row r="16" spans="2:59" x14ac:dyDescent="0.35">
      <c r="B16" s="18" t="s">
        <v>140</v>
      </c>
      <c r="C16" s="21">
        <v>6.8637603987462104E-2</v>
      </c>
      <c r="D16" s="21">
        <v>7.9968741183917197E-2</v>
      </c>
      <c r="E16" s="21">
        <v>5.7324405569224898E-2</v>
      </c>
      <c r="F16" s="21"/>
      <c r="G16" s="21">
        <v>7.64041455327545E-2</v>
      </c>
      <c r="H16" s="21">
        <v>5.0580352464802997E-2</v>
      </c>
      <c r="I16" s="21">
        <v>9.6602051646363304E-2</v>
      </c>
      <c r="J16" s="21">
        <v>7.7609517375673606E-2</v>
      </c>
      <c r="K16" s="21">
        <v>7.4745840861834903E-2</v>
      </c>
      <c r="L16" s="21">
        <v>4.3988150206052901E-2</v>
      </c>
      <c r="M16" s="21"/>
      <c r="N16" s="21">
        <v>6.8261352467146E-2</v>
      </c>
      <c r="O16" s="21">
        <v>7.0472853769721303E-2</v>
      </c>
      <c r="P16" s="21">
        <v>7.9620617465284094E-2</v>
      </c>
      <c r="Q16" s="21">
        <v>5.7620185169728499E-2</v>
      </c>
      <c r="R16" s="21"/>
      <c r="S16" s="21">
        <v>6.42515808152333E-2</v>
      </c>
      <c r="T16" s="21">
        <v>7.44268593340391E-2</v>
      </c>
      <c r="U16" s="21">
        <v>7.0158143271697906E-2</v>
      </c>
      <c r="V16" s="21">
        <v>8.8201025406748804E-2</v>
      </c>
      <c r="W16" s="21">
        <v>8.1262542090935003E-2</v>
      </c>
      <c r="X16" s="21">
        <v>4.7403469894586402E-2</v>
      </c>
      <c r="Y16" s="21">
        <v>6.1270729717679197E-2</v>
      </c>
      <c r="Z16" s="21">
        <v>0.10427641066151</v>
      </c>
      <c r="AA16" s="21">
        <v>8.3815956394325597E-2</v>
      </c>
      <c r="AB16" s="21">
        <v>5.6642229760477301E-2</v>
      </c>
      <c r="AC16" s="21">
        <v>2.3649701592940699E-2</v>
      </c>
      <c r="AD16" s="21">
        <v>6.3638137794876398E-2</v>
      </c>
      <c r="AE16" s="21"/>
      <c r="AF16" s="21">
        <v>7.9297962973341102E-2</v>
      </c>
      <c r="AG16" s="21">
        <v>5.6846738822361798E-2</v>
      </c>
      <c r="AH16" s="21">
        <v>7.2721810416612298E-2</v>
      </c>
      <c r="AI16" s="21"/>
      <c r="AJ16" s="21">
        <v>6.9763764223187599E-2</v>
      </c>
      <c r="AK16" s="21">
        <v>4.2618053487129701E-2</v>
      </c>
      <c r="AL16" s="21">
        <v>6.4942261107983901E-2</v>
      </c>
      <c r="AM16" s="21">
        <v>0.133059130495945</v>
      </c>
      <c r="AN16" s="21">
        <v>9.4027709397604103E-2</v>
      </c>
      <c r="AO16" s="21"/>
      <c r="AP16" s="21">
        <v>5.0349967062358503E-2</v>
      </c>
      <c r="AQ16" s="21">
        <v>4.4842363227269998E-2</v>
      </c>
      <c r="AR16" s="21">
        <v>5.2778761312745497E-2</v>
      </c>
      <c r="AS16" s="21">
        <v>0.14416822784960301</v>
      </c>
      <c r="AT16" s="21">
        <v>7.4825823574114894E-2</v>
      </c>
      <c r="AU16" s="21"/>
      <c r="AV16" s="21">
        <v>3.2763160577957397E-2</v>
      </c>
      <c r="AW16" s="21">
        <v>7.1185035890600407E-2</v>
      </c>
      <c r="AX16" s="21">
        <v>5.9383303621737403E-2</v>
      </c>
      <c r="AY16" s="21">
        <v>0.128565704417513</v>
      </c>
      <c r="AZ16" s="21">
        <v>7.1569058217106393E-2</v>
      </c>
      <c r="BA16" s="21">
        <v>9.0956384177267105E-2</v>
      </c>
      <c r="BB16" s="21"/>
      <c r="BC16" s="21">
        <v>4.8891004745029498E-2</v>
      </c>
      <c r="BD16" s="21">
        <v>6.2650185695201102E-2</v>
      </c>
      <c r="BE16" s="21">
        <v>7.9891954032564799E-2</v>
      </c>
      <c r="BF16" s="21">
        <v>6.8827392131647999E-2</v>
      </c>
      <c r="BG16" s="21">
        <v>6.5676797472159501E-2</v>
      </c>
    </row>
    <row r="17" spans="2:59" x14ac:dyDescent="0.35">
      <c r="B17" s="18" t="s">
        <v>141</v>
      </c>
      <c r="C17" s="22">
        <v>0.68881320360922504</v>
      </c>
      <c r="D17" s="22">
        <v>0.65704012119828303</v>
      </c>
      <c r="E17" s="22">
        <v>0.71895491108117804</v>
      </c>
      <c r="F17" s="22"/>
      <c r="G17" s="22">
        <v>0.67620940734497004</v>
      </c>
      <c r="H17" s="22">
        <v>0.73394213454151103</v>
      </c>
      <c r="I17" s="22">
        <v>0.62812592613944895</v>
      </c>
      <c r="J17" s="22">
        <v>0.63934844894046905</v>
      </c>
      <c r="K17" s="22">
        <v>0.66890703815073904</v>
      </c>
      <c r="L17" s="22">
        <v>0.76340602543169001</v>
      </c>
      <c r="M17" s="22"/>
      <c r="N17" s="22">
        <v>0.69894278655400999</v>
      </c>
      <c r="O17" s="22">
        <v>0.68390583447439501</v>
      </c>
      <c r="P17" s="22">
        <v>0.63758413435886496</v>
      </c>
      <c r="Q17" s="22">
        <v>0.72739845592276797</v>
      </c>
      <c r="R17" s="22"/>
      <c r="S17" s="22">
        <v>0.73650039525703603</v>
      </c>
      <c r="T17" s="22">
        <v>0.63974516041957297</v>
      </c>
      <c r="U17" s="22">
        <v>0.65637814648231296</v>
      </c>
      <c r="V17" s="22">
        <v>0.65353215163000999</v>
      </c>
      <c r="W17" s="22">
        <v>0.66201019383493598</v>
      </c>
      <c r="X17" s="22">
        <v>0.68064858598568401</v>
      </c>
      <c r="Y17" s="22">
        <v>0.68304043227084699</v>
      </c>
      <c r="Z17" s="22">
        <v>0.59182149794181105</v>
      </c>
      <c r="AA17" s="22">
        <v>0.68864883124311704</v>
      </c>
      <c r="AB17" s="22">
        <v>0.73213899424848095</v>
      </c>
      <c r="AC17" s="22">
        <v>0.82241996181728005</v>
      </c>
      <c r="AD17" s="22">
        <v>0.74880896021964305</v>
      </c>
      <c r="AE17" s="22"/>
      <c r="AF17" s="22">
        <v>0.66835509119598302</v>
      </c>
      <c r="AG17" s="22">
        <v>0.72780308340449595</v>
      </c>
      <c r="AH17" s="22">
        <v>0.65740917674350496</v>
      </c>
      <c r="AI17" s="22"/>
      <c r="AJ17" s="22">
        <v>0.68979060544098203</v>
      </c>
      <c r="AK17" s="22">
        <v>0.77949864596663299</v>
      </c>
      <c r="AL17" s="22">
        <v>0.70095971844151095</v>
      </c>
      <c r="AM17" s="22">
        <v>0.508125914268861</v>
      </c>
      <c r="AN17" s="22">
        <v>0.601720176242034</v>
      </c>
      <c r="AO17" s="22"/>
      <c r="AP17" s="22">
        <v>0.71154569822230496</v>
      </c>
      <c r="AQ17" s="22">
        <v>0.76596589870776199</v>
      </c>
      <c r="AR17" s="22">
        <v>0.72821357748273097</v>
      </c>
      <c r="AS17" s="22">
        <v>0.52282870141637205</v>
      </c>
      <c r="AT17" s="22">
        <v>0.65474234312027202</v>
      </c>
      <c r="AU17" s="22"/>
      <c r="AV17" s="22">
        <v>0.79308819877084602</v>
      </c>
      <c r="AW17" s="22">
        <v>0.67611833543511801</v>
      </c>
      <c r="AX17" s="22">
        <v>0.71983359762811705</v>
      </c>
      <c r="AY17" s="22">
        <v>0.54778376244024696</v>
      </c>
      <c r="AZ17" s="22">
        <v>0.686522883741852</v>
      </c>
      <c r="BA17" s="22">
        <v>0.63931367418119101</v>
      </c>
      <c r="BB17" s="22"/>
      <c r="BC17" s="22">
        <v>0.76782974401437498</v>
      </c>
      <c r="BD17" s="22">
        <v>0.68217725689717401</v>
      </c>
      <c r="BE17" s="22">
        <v>0.67621583882307001</v>
      </c>
      <c r="BF17" s="22">
        <v>0.69015893055916699</v>
      </c>
      <c r="BG17" s="22">
        <v>0.73086176701419203</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0.31472335001901702</v>
      </c>
      <c r="D9" s="17">
        <v>0.288915196259872</v>
      </c>
      <c r="E9" s="17">
        <v>0.33921556673338299</v>
      </c>
      <c r="F9" s="17"/>
      <c r="G9" s="17">
        <v>0.26331220761833601</v>
      </c>
      <c r="H9" s="17">
        <v>0.31133216653995199</v>
      </c>
      <c r="I9" s="17">
        <v>0.26455856927302002</v>
      </c>
      <c r="J9" s="17">
        <v>0.31653682051887599</v>
      </c>
      <c r="K9" s="17">
        <v>0.36370575638051</v>
      </c>
      <c r="L9" s="17">
        <v>0.35817420329474697</v>
      </c>
      <c r="M9" s="17"/>
      <c r="N9" s="17">
        <v>0.31562579491619502</v>
      </c>
      <c r="O9" s="17">
        <v>0.30050325272857997</v>
      </c>
      <c r="P9" s="17">
        <v>0.35064927874297902</v>
      </c>
      <c r="Q9" s="17">
        <v>0.297593029149544</v>
      </c>
      <c r="R9" s="17"/>
      <c r="S9" s="17">
        <v>0.364883015775959</v>
      </c>
      <c r="T9" s="17">
        <v>0.33246628776753401</v>
      </c>
      <c r="U9" s="17">
        <v>0.26422908518731802</v>
      </c>
      <c r="V9" s="17">
        <v>0.336617194148154</v>
      </c>
      <c r="W9" s="17">
        <v>0.26561165259764402</v>
      </c>
      <c r="X9" s="17">
        <v>0.23967257813016299</v>
      </c>
      <c r="Y9" s="17">
        <v>0.27157325116903702</v>
      </c>
      <c r="Z9" s="17">
        <v>0.34742116188751399</v>
      </c>
      <c r="AA9" s="17">
        <v>0.29928352455925</v>
      </c>
      <c r="AB9" s="17">
        <v>0.34824982273467597</v>
      </c>
      <c r="AC9" s="17">
        <v>0.39172337711140298</v>
      </c>
      <c r="AD9" s="17">
        <v>0.31121410075128703</v>
      </c>
      <c r="AE9" s="17"/>
      <c r="AF9" s="17">
        <v>0.33585399572236702</v>
      </c>
      <c r="AG9" s="17">
        <v>0.31726206663998002</v>
      </c>
      <c r="AH9" s="17">
        <v>0.292362263356092</v>
      </c>
      <c r="AI9" s="17"/>
      <c r="AJ9" s="17">
        <v>0.33597444508228502</v>
      </c>
      <c r="AK9" s="17">
        <v>0.34031669159892303</v>
      </c>
      <c r="AL9" s="17">
        <v>0.216703517409542</v>
      </c>
      <c r="AM9" s="17">
        <v>0.333917330173507</v>
      </c>
      <c r="AN9" s="17">
        <v>0.27345157805543202</v>
      </c>
      <c r="AO9" s="17"/>
      <c r="AP9" s="17">
        <v>0.32763701125693001</v>
      </c>
      <c r="AQ9" s="17">
        <v>0.33210836867737298</v>
      </c>
      <c r="AR9" s="17">
        <v>0.29637996081819401</v>
      </c>
      <c r="AS9" s="17">
        <v>0.296848267477483</v>
      </c>
      <c r="AT9" s="17">
        <v>0.28863525709169502</v>
      </c>
      <c r="AU9" s="17"/>
      <c r="AV9" s="17">
        <v>0.32871970293657798</v>
      </c>
      <c r="AW9" s="17">
        <v>0.304251712056055</v>
      </c>
      <c r="AX9" s="17">
        <v>0.353961095275311</v>
      </c>
      <c r="AY9" s="17">
        <v>0.30362117290718299</v>
      </c>
      <c r="AZ9" s="17">
        <v>0.30889432405893402</v>
      </c>
      <c r="BA9" s="17">
        <v>0.29567500820086501</v>
      </c>
      <c r="BB9" s="17"/>
      <c r="BC9" s="17">
        <v>0.35338354747251699</v>
      </c>
      <c r="BD9" s="17">
        <v>0.29081326763698701</v>
      </c>
      <c r="BE9" s="17">
        <v>0.28056773922052097</v>
      </c>
      <c r="BF9" s="17">
        <v>0.36147023810247902</v>
      </c>
      <c r="BG9" s="17">
        <v>0.35414609675012299</v>
      </c>
    </row>
    <row r="10" spans="2:59" x14ac:dyDescent="0.35">
      <c r="B10" s="18" t="s">
        <v>135</v>
      </c>
      <c r="C10" s="17">
        <v>0.41448606803547</v>
      </c>
      <c r="D10" s="17">
        <v>0.406649974470775</v>
      </c>
      <c r="E10" s="17">
        <v>0.425399009443647</v>
      </c>
      <c r="F10" s="17"/>
      <c r="G10" s="17">
        <v>0.46333792629301701</v>
      </c>
      <c r="H10" s="17">
        <v>0.416145008186392</v>
      </c>
      <c r="I10" s="17">
        <v>0.41885568175323901</v>
      </c>
      <c r="J10" s="17">
        <v>0.43578637218003402</v>
      </c>
      <c r="K10" s="17">
        <v>0.37848475415886002</v>
      </c>
      <c r="L10" s="17">
        <v>0.38389853612540398</v>
      </c>
      <c r="M10" s="17"/>
      <c r="N10" s="17">
        <v>0.44972135027105198</v>
      </c>
      <c r="O10" s="17">
        <v>0.39448433047076298</v>
      </c>
      <c r="P10" s="17">
        <v>0.38429355969557799</v>
      </c>
      <c r="Q10" s="17">
        <v>0.42467088022020799</v>
      </c>
      <c r="R10" s="17"/>
      <c r="S10" s="17">
        <v>0.37680259025687901</v>
      </c>
      <c r="T10" s="17">
        <v>0.36836866591283601</v>
      </c>
      <c r="U10" s="17">
        <v>0.40928014714070798</v>
      </c>
      <c r="V10" s="17">
        <v>0.43109598763241602</v>
      </c>
      <c r="W10" s="17">
        <v>0.476508235782925</v>
      </c>
      <c r="X10" s="17">
        <v>0.44437034542133103</v>
      </c>
      <c r="Y10" s="17">
        <v>0.49446926160423199</v>
      </c>
      <c r="Z10" s="17">
        <v>0.27936715273977097</v>
      </c>
      <c r="AA10" s="17">
        <v>0.41225074993612598</v>
      </c>
      <c r="AB10" s="17">
        <v>0.40006075134479202</v>
      </c>
      <c r="AC10" s="17">
        <v>0.443174790666997</v>
      </c>
      <c r="AD10" s="17">
        <v>0.4892025686043</v>
      </c>
      <c r="AE10" s="17"/>
      <c r="AF10" s="17">
        <v>0.39717842919146901</v>
      </c>
      <c r="AG10" s="17">
        <v>0.43641813018251302</v>
      </c>
      <c r="AH10" s="17">
        <v>0.38796102175658498</v>
      </c>
      <c r="AI10" s="17"/>
      <c r="AJ10" s="17">
        <v>0.39664553855132201</v>
      </c>
      <c r="AK10" s="17">
        <v>0.445709886350381</v>
      </c>
      <c r="AL10" s="17">
        <v>0.47368075094200301</v>
      </c>
      <c r="AM10" s="17">
        <v>0.32633132142903798</v>
      </c>
      <c r="AN10" s="17">
        <v>0.37999051272279599</v>
      </c>
      <c r="AO10" s="17"/>
      <c r="AP10" s="17">
        <v>0.41105682693194101</v>
      </c>
      <c r="AQ10" s="17">
        <v>0.438173933921021</v>
      </c>
      <c r="AR10" s="17">
        <v>0.42398777550100503</v>
      </c>
      <c r="AS10" s="17">
        <v>0.400011757345965</v>
      </c>
      <c r="AT10" s="17">
        <v>0.41055756481147898</v>
      </c>
      <c r="AU10" s="17"/>
      <c r="AV10" s="17">
        <v>0.447843718233494</v>
      </c>
      <c r="AW10" s="17">
        <v>0.40684882037596198</v>
      </c>
      <c r="AX10" s="17">
        <v>0.39060635042852199</v>
      </c>
      <c r="AY10" s="17">
        <v>0.41227454500209698</v>
      </c>
      <c r="AZ10" s="17">
        <v>0.37986772283515502</v>
      </c>
      <c r="BA10" s="17">
        <v>0.40380620145721802</v>
      </c>
      <c r="BB10" s="17"/>
      <c r="BC10" s="17">
        <v>0.40831596815136101</v>
      </c>
      <c r="BD10" s="17">
        <v>0.44819765740603001</v>
      </c>
      <c r="BE10" s="17">
        <v>0.42389642296572699</v>
      </c>
      <c r="BF10" s="17">
        <v>0.41564931187819498</v>
      </c>
      <c r="BG10" s="17">
        <v>0.33758845809919302</v>
      </c>
    </row>
    <row r="11" spans="2:59" ht="29" x14ac:dyDescent="0.35">
      <c r="B11" s="18" t="s">
        <v>136</v>
      </c>
      <c r="C11" s="17">
        <v>0.181410008326883</v>
      </c>
      <c r="D11" s="17">
        <v>0.20283616334259799</v>
      </c>
      <c r="E11" s="17">
        <v>0.15915891886772299</v>
      </c>
      <c r="F11" s="17"/>
      <c r="G11" s="17">
        <v>0.16477438649781001</v>
      </c>
      <c r="H11" s="17">
        <v>0.16643058990960899</v>
      </c>
      <c r="I11" s="17">
        <v>0.21570242265949199</v>
      </c>
      <c r="J11" s="17">
        <v>0.16995755866360401</v>
      </c>
      <c r="K11" s="17">
        <v>0.19037994194177199</v>
      </c>
      <c r="L11" s="17">
        <v>0.180055342969555</v>
      </c>
      <c r="M11" s="17"/>
      <c r="N11" s="17">
        <v>0.15374568328261701</v>
      </c>
      <c r="O11" s="17">
        <v>0.19852349379946099</v>
      </c>
      <c r="P11" s="17">
        <v>0.19115974637650801</v>
      </c>
      <c r="Q11" s="17">
        <v>0.183230559146417</v>
      </c>
      <c r="R11" s="17"/>
      <c r="S11" s="17">
        <v>0.197783350111983</v>
      </c>
      <c r="T11" s="17">
        <v>0.202790592354959</v>
      </c>
      <c r="U11" s="17">
        <v>0.21445433616950199</v>
      </c>
      <c r="V11" s="17">
        <v>0.14678911712592899</v>
      </c>
      <c r="W11" s="17">
        <v>0.177468395602943</v>
      </c>
      <c r="X11" s="17">
        <v>0.20726696470266801</v>
      </c>
      <c r="Y11" s="17">
        <v>0.15503903987328699</v>
      </c>
      <c r="Z11" s="17">
        <v>0.238352280771578</v>
      </c>
      <c r="AA11" s="17">
        <v>0.165034078764345</v>
      </c>
      <c r="AB11" s="17">
        <v>0.15134066868356499</v>
      </c>
      <c r="AC11" s="17">
        <v>0.15090734157865299</v>
      </c>
      <c r="AD11" s="17">
        <v>0.155711984186752</v>
      </c>
      <c r="AE11" s="17"/>
      <c r="AF11" s="17">
        <v>0.17492512457270801</v>
      </c>
      <c r="AG11" s="17">
        <v>0.177923873581979</v>
      </c>
      <c r="AH11" s="17">
        <v>0.196889714283251</v>
      </c>
      <c r="AI11" s="17"/>
      <c r="AJ11" s="17">
        <v>0.18294704069614501</v>
      </c>
      <c r="AK11" s="17">
        <v>0.139828912632874</v>
      </c>
      <c r="AL11" s="17">
        <v>0.23181415512119299</v>
      </c>
      <c r="AM11" s="17">
        <v>0.24281245238313701</v>
      </c>
      <c r="AN11" s="17">
        <v>0.227892466929983</v>
      </c>
      <c r="AO11" s="17"/>
      <c r="AP11" s="17">
        <v>0.18307964416803801</v>
      </c>
      <c r="AQ11" s="17">
        <v>0.158322981843149</v>
      </c>
      <c r="AR11" s="17">
        <v>0.21652270689821301</v>
      </c>
      <c r="AS11" s="17">
        <v>0.20424367995498499</v>
      </c>
      <c r="AT11" s="17">
        <v>0.18033808612618299</v>
      </c>
      <c r="AU11" s="17"/>
      <c r="AV11" s="17">
        <v>0.147431823869795</v>
      </c>
      <c r="AW11" s="17">
        <v>0.19934424142595999</v>
      </c>
      <c r="AX11" s="17">
        <v>0.19554884466939601</v>
      </c>
      <c r="AY11" s="17">
        <v>0.19519298070869001</v>
      </c>
      <c r="AZ11" s="17">
        <v>0.199031927211236</v>
      </c>
      <c r="BA11" s="17">
        <v>0.18378234907249799</v>
      </c>
      <c r="BB11" s="17"/>
      <c r="BC11" s="17">
        <v>0.17907754338086701</v>
      </c>
      <c r="BD11" s="17">
        <v>0.14839781055998</v>
      </c>
      <c r="BE11" s="17">
        <v>0.20364117580408</v>
      </c>
      <c r="BF11" s="17">
        <v>0.133809159049149</v>
      </c>
      <c r="BG11" s="17">
        <v>0.244286077119614</v>
      </c>
    </row>
    <row r="12" spans="2:59" x14ac:dyDescent="0.35">
      <c r="B12" s="18" t="s">
        <v>137</v>
      </c>
      <c r="C12" s="17">
        <v>5.4917571535989702E-2</v>
      </c>
      <c r="D12" s="17">
        <v>6.5990200910341301E-2</v>
      </c>
      <c r="E12" s="17">
        <v>4.3682025910049299E-2</v>
      </c>
      <c r="F12" s="17"/>
      <c r="G12" s="17">
        <v>8.8147059237507694E-2</v>
      </c>
      <c r="H12" s="17">
        <v>6.7492616515173798E-2</v>
      </c>
      <c r="I12" s="17">
        <v>5.5617724300447903E-2</v>
      </c>
      <c r="J12" s="17">
        <v>4.9977129807702698E-2</v>
      </c>
      <c r="K12" s="17">
        <v>3.15893652478281E-2</v>
      </c>
      <c r="L12" s="17">
        <v>4.1633523812429303E-2</v>
      </c>
      <c r="M12" s="17"/>
      <c r="N12" s="17">
        <v>6.2880459252049506E-2</v>
      </c>
      <c r="O12" s="17">
        <v>6.8056060052910802E-2</v>
      </c>
      <c r="P12" s="17">
        <v>3.82236530906623E-2</v>
      </c>
      <c r="Q12" s="17">
        <v>4.7454976879760101E-2</v>
      </c>
      <c r="R12" s="17"/>
      <c r="S12" s="17">
        <v>5.41320011211152E-2</v>
      </c>
      <c r="T12" s="17">
        <v>5.8195228779839001E-2</v>
      </c>
      <c r="U12" s="17">
        <v>7.5030515808379106E-2</v>
      </c>
      <c r="V12" s="17">
        <v>5.96761693554042E-2</v>
      </c>
      <c r="W12" s="17">
        <v>5.1873336544795999E-2</v>
      </c>
      <c r="X12" s="17">
        <v>6.5058661267023005E-2</v>
      </c>
      <c r="Y12" s="17">
        <v>2.9780983536162799E-2</v>
      </c>
      <c r="Z12" s="17">
        <v>5.5268911496893003E-2</v>
      </c>
      <c r="AA12" s="17">
        <v>6.3599962332382604E-2</v>
      </c>
      <c r="AB12" s="17">
        <v>6.7933737943245795E-2</v>
      </c>
      <c r="AC12" s="17">
        <v>1.4194490642947101E-2</v>
      </c>
      <c r="AD12" s="17">
        <v>1.6885735924750098E-2</v>
      </c>
      <c r="AE12" s="17"/>
      <c r="AF12" s="17">
        <v>5.6863247983723199E-2</v>
      </c>
      <c r="AG12" s="17">
        <v>4.1524792242382397E-2</v>
      </c>
      <c r="AH12" s="17">
        <v>6.4652409715527104E-2</v>
      </c>
      <c r="AI12" s="17"/>
      <c r="AJ12" s="17">
        <v>4.2638353926148002E-2</v>
      </c>
      <c r="AK12" s="17">
        <v>4.90324817317601E-2</v>
      </c>
      <c r="AL12" s="17">
        <v>7.0186673782015194E-2</v>
      </c>
      <c r="AM12" s="17">
        <v>7.2949220769482001E-2</v>
      </c>
      <c r="AN12" s="17">
        <v>5.9171460896117301E-2</v>
      </c>
      <c r="AO12" s="17"/>
      <c r="AP12" s="17">
        <v>4.10722879294474E-2</v>
      </c>
      <c r="AQ12" s="17">
        <v>5.0201689816962602E-2</v>
      </c>
      <c r="AR12" s="17">
        <v>5.1837125584163701E-2</v>
      </c>
      <c r="AS12" s="17">
        <v>5.8864197106109899E-2</v>
      </c>
      <c r="AT12" s="17">
        <v>6.0504601390696897E-2</v>
      </c>
      <c r="AU12" s="17"/>
      <c r="AV12" s="17">
        <v>5.9790428042042598E-2</v>
      </c>
      <c r="AW12" s="17">
        <v>4.5122051654802299E-2</v>
      </c>
      <c r="AX12" s="17">
        <v>5.35286856470681E-2</v>
      </c>
      <c r="AY12" s="17">
        <v>5.9360198536166801E-2</v>
      </c>
      <c r="AZ12" s="17">
        <v>6.9067381998068098E-2</v>
      </c>
      <c r="BA12" s="17">
        <v>3.9018035348014998E-2</v>
      </c>
      <c r="BB12" s="17"/>
      <c r="BC12" s="17">
        <v>2.9944842836173501E-2</v>
      </c>
      <c r="BD12" s="17">
        <v>6.6667546409080902E-2</v>
      </c>
      <c r="BE12" s="17">
        <v>6.0412057104118497E-2</v>
      </c>
      <c r="BF12" s="17">
        <v>7.2755766173520697E-2</v>
      </c>
      <c r="BG12" s="17">
        <v>6.3979368031068906E-2</v>
      </c>
    </row>
    <row r="13" spans="2:59" x14ac:dyDescent="0.35">
      <c r="B13" s="18" t="s">
        <v>138</v>
      </c>
      <c r="C13" s="17">
        <v>1.1053744999917301E-2</v>
      </c>
      <c r="D13" s="17">
        <v>1.6286118123191501E-2</v>
      </c>
      <c r="E13" s="17">
        <v>6.03706216924727E-3</v>
      </c>
      <c r="F13" s="17"/>
      <c r="G13" s="17">
        <v>9.6676799348516008E-3</v>
      </c>
      <c r="H13" s="17">
        <v>1.7769107632529601E-2</v>
      </c>
      <c r="I13" s="17">
        <v>1.1710508735592101E-2</v>
      </c>
      <c r="J13" s="17">
        <v>5.8758600148966899E-3</v>
      </c>
      <c r="K13" s="17">
        <v>1.25608759097203E-2</v>
      </c>
      <c r="L13" s="17">
        <v>9.1857533529477904E-3</v>
      </c>
      <c r="M13" s="17"/>
      <c r="N13" s="17">
        <v>3.5224445247450699E-3</v>
      </c>
      <c r="O13" s="17">
        <v>1.55086049576822E-2</v>
      </c>
      <c r="P13" s="17">
        <v>1.4295342031202401E-2</v>
      </c>
      <c r="Q13" s="17">
        <v>1.1710486464736601E-2</v>
      </c>
      <c r="R13" s="17"/>
      <c r="S13" s="17">
        <v>0</v>
      </c>
      <c r="T13" s="17">
        <v>1.55779552391622E-2</v>
      </c>
      <c r="U13" s="17">
        <v>6.3010687905781602E-3</v>
      </c>
      <c r="V13" s="17">
        <v>5.6823811426523199E-3</v>
      </c>
      <c r="W13" s="17">
        <v>1.4621231513121599E-2</v>
      </c>
      <c r="X13" s="17">
        <v>1.5050035572986399E-2</v>
      </c>
      <c r="Y13" s="17">
        <v>2.56169479647117E-2</v>
      </c>
      <c r="Z13" s="17">
        <v>0</v>
      </c>
      <c r="AA13" s="17">
        <v>2.0557825625761299E-2</v>
      </c>
      <c r="AB13" s="17">
        <v>5.7965752026857198E-3</v>
      </c>
      <c r="AC13" s="17">
        <v>0</v>
      </c>
      <c r="AD13" s="17">
        <v>2.6985610532910698E-2</v>
      </c>
      <c r="AE13" s="17"/>
      <c r="AF13" s="17">
        <v>1.1549843293768101E-2</v>
      </c>
      <c r="AG13" s="17">
        <v>1.01210658848351E-2</v>
      </c>
      <c r="AH13" s="17">
        <v>1.2778129410190299E-2</v>
      </c>
      <c r="AI13" s="17"/>
      <c r="AJ13" s="17">
        <v>1.09228394767329E-2</v>
      </c>
      <c r="AK13" s="17">
        <v>7.1870246301889802E-3</v>
      </c>
      <c r="AL13" s="17">
        <v>0</v>
      </c>
      <c r="AM13" s="17">
        <v>0</v>
      </c>
      <c r="AN13" s="17">
        <v>2.1218774571033799E-2</v>
      </c>
      <c r="AO13" s="17"/>
      <c r="AP13" s="17">
        <v>6.0618278012125604E-3</v>
      </c>
      <c r="AQ13" s="17">
        <v>4.2081114147971398E-3</v>
      </c>
      <c r="AR13" s="17">
        <v>0</v>
      </c>
      <c r="AS13" s="17">
        <v>2.22124675590042E-2</v>
      </c>
      <c r="AT13" s="17">
        <v>1.0104709699094E-2</v>
      </c>
      <c r="AU13" s="17"/>
      <c r="AV13" s="17">
        <v>7.0713902442930496E-3</v>
      </c>
      <c r="AW13" s="17">
        <v>1.0324649589222501E-2</v>
      </c>
      <c r="AX13" s="17">
        <v>0</v>
      </c>
      <c r="AY13" s="17">
        <v>1.4670455010041401E-2</v>
      </c>
      <c r="AZ13" s="17">
        <v>7.2693600691337004E-3</v>
      </c>
      <c r="BA13" s="17">
        <v>1.71940733742093E-2</v>
      </c>
      <c r="BB13" s="17"/>
      <c r="BC13" s="17">
        <v>7.2432414244597504E-3</v>
      </c>
      <c r="BD13" s="17">
        <v>2.0541010337452901E-2</v>
      </c>
      <c r="BE13" s="17">
        <v>7.1205211524439796E-3</v>
      </c>
      <c r="BF13" s="17">
        <v>7.9779597215774607E-3</v>
      </c>
      <c r="BG13" s="17">
        <v>0</v>
      </c>
    </row>
    <row r="14" spans="2:59" x14ac:dyDescent="0.35">
      <c r="B14" s="18" t="s">
        <v>123</v>
      </c>
      <c r="C14" s="17">
        <v>2.3409257082724101E-2</v>
      </c>
      <c r="D14" s="17">
        <v>1.9322346893222601E-2</v>
      </c>
      <c r="E14" s="17">
        <v>2.65074168759501E-2</v>
      </c>
      <c r="F14" s="17"/>
      <c r="G14" s="17">
        <v>1.07607404184775E-2</v>
      </c>
      <c r="H14" s="17">
        <v>2.0830511216343502E-2</v>
      </c>
      <c r="I14" s="17">
        <v>3.3555093278209103E-2</v>
      </c>
      <c r="J14" s="17">
        <v>2.1866258814887001E-2</v>
      </c>
      <c r="K14" s="17">
        <v>2.3279306361309701E-2</v>
      </c>
      <c r="L14" s="17">
        <v>2.7052640444915899E-2</v>
      </c>
      <c r="M14" s="17"/>
      <c r="N14" s="17">
        <v>1.45042677533404E-2</v>
      </c>
      <c r="O14" s="17">
        <v>2.2924257990603499E-2</v>
      </c>
      <c r="P14" s="17">
        <v>2.1378420063070398E-2</v>
      </c>
      <c r="Q14" s="17">
        <v>3.53400681393337E-2</v>
      </c>
      <c r="R14" s="17"/>
      <c r="S14" s="17">
        <v>6.3990427340640697E-3</v>
      </c>
      <c r="T14" s="17">
        <v>2.26012699456693E-2</v>
      </c>
      <c r="U14" s="17">
        <v>3.0704846903515499E-2</v>
      </c>
      <c r="V14" s="17">
        <v>2.0139150595445101E-2</v>
      </c>
      <c r="W14" s="17">
        <v>1.39171479585699E-2</v>
      </c>
      <c r="X14" s="17">
        <v>2.8581414905828901E-2</v>
      </c>
      <c r="Y14" s="17">
        <v>2.3520515852569701E-2</v>
      </c>
      <c r="Z14" s="17">
        <v>7.9590493104243598E-2</v>
      </c>
      <c r="AA14" s="17">
        <v>3.9273858782135698E-2</v>
      </c>
      <c r="AB14" s="17">
        <v>2.6618444091036201E-2</v>
      </c>
      <c r="AC14" s="17">
        <v>0</v>
      </c>
      <c r="AD14" s="17">
        <v>0</v>
      </c>
      <c r="AE14" s="17"/>
      <c r="AF14" s="17">
        <v>2.3629359235965E-2</v>
      </c>
      <c r="AG14" s="17">
        <v>1.67500714683099E-2</v>
      </c>
      <c r="AH14" s="17">
        <v>4.5356461478354197E-2</v>
      </c>
      <c r="AI14" s="17"/>
      <c r="AJ14" s="17">
        <v>3.0871782267367299E-2</v>
      </c>
      <c r="AK14" s="17">
        <v>1.7925003055872E-2</v>
      </c>
      <c r="AL14" s="17">
        <v>7.61490274524657E-3</v>
      </c>
      <c r="AM14" s="17">
        <v>2.3989675244835799E-2</v>
      </c>
      <c r="AN14" s="17">
        <v>3.8275206824637802E-2</v>
      </c>
      <c r="AO14" s="17"/>
      <c r="AP14" s="17">
        <v>3.1092401912431299E-2</v>
      </c>
      <c r="AQ14" s="17">
        <v>1.6984914326697201E-2</v>
      </c>
      <c r="AR14" s="17">
        <v>1.12724311984248E-2</v>
      </c>
      <c r="AS14" s="17">
        <v>1.7819630556453699E-2</v>
      </c>
      <c r="AT14" s="17">
        <v>4.9859780880851398E-2</v>
      </c>
      <c r="AU14" s="17"/>
      <c r="AV14" s="17">
        <v>9.1429366737980199E-3</v>
      </c>
      <c r="AW14" s="17">
        <v>3.4108524897998101E-2</v>
      </c>
      <c r="AX14" s="17">
        <v>6.3550239797022998E-3</v>
      </c>
      <c r="AY14" s="17">
        <v>1.48806478358227E-2</v>
      </c>
      <c r="AZ14" s="17">
        <v>3.5869283827472502E-2</v>
      </c>
      <c r="BA14" s="17">
        <v>6.0524332547194498E-2</v>
      </c>
      <c r="BB14" s="17"/>
      <c r="BC14" s="17">
        <v>2.2034856734620901E-2</v>
      </c>
      <c r="BD14" s="17">
        <v>2.5382707650468399E-2</v>
      </c>
      <c r="BE14" s="17">
        <v>2.43620837531098E-2</v>
      </c>
      <c r="BF14" s="17">
        <v>8.3375650750789499E-3</v>
      </c>
      <c r="BG14" s="17">
        <v>0</v>
      </c>
    </row>
    <row r="15" spans="2:59" x14ac:dyDescent="0.35">
      <c r="B15" s="18" t="s">
        <v>139</v>
      </c>
      <c r="C15" s="21">
        <v>0.72920941805448602</v>
      </c>
      <c r="D15" s="21">
        <v>0.69556517073064605</v>
      </c>
      <c r="E15" s="21">
        <v>0.76461457617702999</v>
      </c>
      <c r="F15" s="21"/>
      <c r="G15" s="21">
        <v>0.72665013391135302</v>
      </c>
      <c r="H15" s="21">
        <v>0.72747717472634399</v>
      </c>
      <c r="I15" s="21">
        <v>0.68341425102625897</v>
      </c>
      <c r="J15" s="21">
        <v>0.75232319269891001</v>
      </c>
      <c r="K15" s="21">
        <v>0.74219051053937002</v>
      </c>
      <c r="L15" s="21">
        <v>0.74207273942015195</v>
      </c>
      <c r="M15" s="21"/>
      <c r="N15" s="21">
        <v>0.765347145187248</v>
      </c>
      <c r="O15" s="21">
        <v>0.69498758319934195</v>
      </c>
      <c r="P15" s="21">
        <v>0.73494283843855701</v>
      </c>
      <c r="Q15" s="21">
        <v>0.72226390936975204</v>
      </c>
      <c r="R15" s="21"/>
      <c r="S15" s="21">
        <v>0.74168560603283795</v>
      </c>
      <c r="T15" s="21">
        <v>0.70083495368036997</v>
      </c>
      <c r="U15" s="21">
        <v>0.67350923232802495</v>
      </c>
      <c r="V15" s="21">
        <v>0.76771318178057002</v>
      </c>
      <c r="W15" s="21">
        <v>0.74211988838056897</v>
      </c>
      <c r="X15" s="21">
        <v>0.68404292355149399</v>
      </c>
      <c r="Y15" s="21">
        <v>0.76604251277326896</v>
      </c>
      <c r="Z15" s="21">
        <v>0.62678831462728601</v>
      </c>
      <c r="AA15" s="21">
        <v>0.71153427449537598</v>
      </c>
      <c r="AB15" s="21">
        <v>0.74831057407946799</v>
      </c>
      <c r="AC15" s="21">
        <v>0.83489816777839998</v>
      </c>
      <c r="AD15" s="21">
        <v>0.80041666935558697</v>
      </c>
      <c r="AE15" s="21"/>
      <c r="AF15" s="21">
        <v>0.73303242491383602</v>
      </c>
      <c r="AG15" s="21">
        <v>0.75368019682249399</v>
      </c>
      <c r="AH15" s="21">
        <v>0.68032328511267703</v>
      </c>
      <c r="AI15" s="21"/>
      <c r="AJ15" s="21">
        <v>0.73261998363360703</v>
      </c>
      <c r="AK15" s="21">
        <v>0.78602657794930497</v>
      </c>
      <c r="AL15" s="21">
        <v>0.69038426835154598</v>
      </c>
      <c r="AM15" s="21">
        <v>0.66024865160254498</v>
      </c>
      <c r="AN15" s="21">
        <v>0.65344209077822801</v>
      </c>
      <c r="AO15" s="21"/>
      <c r="AP15" s="21">
        <v>0.73869383818887102</v>
      </c>
      <c r="AQ15" s="21">
        <v>0.77028230259839403</v>
      </c>
      <c r="AR15" s="21">
        <v>0.72036773631919904</v>
      </c>
      <c r="AS15" s="21">
        <v>0.696860024823448</v>
      </c>
      <c r="AT15" s="21">
        <v>0.699192821903174</v>
      </c>
      <c r="AU15" s="21"/>
      <c r="AV15" s="21">
        <v>0.77656342117007104</v>
      </c>
      <c r="AW15" s="21">
        <v>0.71110053243201699</v>
      </c>
      <c r="AX15" s="21">
        <v>0.74456744570383304</v>
      </c>
      <c r="AY15" s="21">
        <v>0.71589571790927897</v>
      </c>
      <c r="AZ15" s="21">
        <v>0.68876204689408904</v>
      </c>
      <c r="BA15" s="21">
        <v>0.69948120965808303</v>
      </c>
      <c r="BB15" s="21"/>
      <c r="BC15" s="21">
        <v>0.76169951562387905</v>
      </c>
      <c r="BD15" s="21">
        <v>0.73901092504301802</v>
      </c>
      <c r="BE15" s="21">
        <v>0.70446416218624797</v>
      </c>
      <c r="BF15" s="21">
        <v>0.77711954998067401</v>
      </c>
      <c r="BG15" s="21">
        <v>0.69173455484931701</v>
      </c>
    </row>
    <row r="16" spans="2:59" x14ac:dyDescent="0.35">
      <c r="B16" s="18" t="s">
        <v>140</v>
      </c>
      <c r="C16" s="21">
        <v>6.5971316535906904E-2</v>
      </c>
      <c r="D16" s="21">
        <v>8.2276319033532899E-2</v>
      </c>
      <c r="E16" s="21">
        <v>4.9719088079296599E-2</v>
      </c>
      <c r="F16" s="21"/>
      <c r="G16" s="21">
        <v>9.7814739172359305E-2</v>
      </c>
      <c r="H16" s="21">
        <v>8.5261724147703402E-2</v>
      </c>
      <c r="I16" s="21">
        <v>6.7328233036040006E-2</v>
      </c>
      <c r="J16" s="21">
        <v>5.5852989822599397E-2</v>
      </c>
      <c r="K16" s="21">
        <v>4.4150241157548398E-2</v>
      </c>
      <c r="L16" s="21">
        <v>5.0819277165377097E-2</v>
      </c>
      <c r="M16" s="21"/>
      <c r="N16" s="21">
        <v>6.64029037767946E-2</v>
      </c>
      <c r="O16" s="21">
        <v>8.3564665010592995E-2</v>
      </c>
      <c r="P16" s="21">
        <v>5.2518995121864698E-2</v>
      </c>
      <c r="Q16" s="21">
        <v>5.9165463344496703E-2</v>
      </c>
      <c r="R16" s="21"/>
      <c r="S16" s="21">
        <v>5.41320011211152E-2</v>
      </c>
      <c r="T16" s="21">
        <v>7.3773184019001195E-2</v>
      </c>
      <c r="U16" s="21">
        <v>8.1331584598957299E-2</v>
      </c>
      <c r="V16" s="21">
        <v>6.53585504980565E-2</v>
      </c>
      <c r="W16" s="21">
        <v>6.6494568057917605E-2</v>
      </c>
      <c r="X16" s="21">
        <v>8.0108696840009402E-2</v>
      </c>
      <c r="Y16" s="21">
        <v>5.5397931500874499E-2</v>
      </c>
      <c r="Z16" s="21">
        <v>5.5268911496893003E-2</v>
      </c>
      <c r="AA16" s="21">
        <v>8.4157787958143895E-2</v>
      </c>
      <c r="AB16" s="21">
        <v>7.3730313145931495E-2</v>
      </c>
      <c r="AC16" s="21">
        <v>1.4194490642947101E-2</v>
      </c>
      <c r="AD16" s="21">
        <v>4.3871346457660797E-2</v>
      </c>
      <c r="AE16" s="21"/>
      <c r="AF16" s="21">
        <v>6.8413091277491303E-2</v>
      </c>
      <c r="AG16" s="21">
        <v>5.1645858127217503E-2</v>
      </c>
      <c r="AH16" s="21">
        <v>7.7430539125717401E-2</v>
      </c>
      <c r="AI16" s="21"/>
      <c r="AJ16" s="21">
        <v>5.3561193402880902E-2</v>
      </c>
      <c r="AK16" s="21">
        <v>5.6219506361949098E-2</v>
      </c>
      <c r="AL16" s="21">
        <v>7.0186673782015194E-2</v>
      </c>
      <c r="AM16" s="21">
        <v>7.2949220769482001E-2</v>
      </c>
      <c r="AN16" s="21">
        <v>8.03902354671511E-2</v>
      </c>
      <c r="AO16" s="21"/>
      <c r="AP16" s="21">
        <v>4.7134115730659898E-2</v>
      </c>
      <c r="AQ16" s="21">
        <v>5.44098012317598E-2</v>
      </c>
      <c r="AR16" s="21">
        <v>5.1837125584163701E-2</v>
      </c>
      <c r="AS16" s="21">
        <v>8.1076664665114206E-2</v>
      </c>
      <c r="AT16" s="21">
        <v>7.0609311089790905E-2</v>
      </c>
      <c r="AU16" s="21"/>
      <c r="AV16" s="21">
        <v>6.6861818286335695E-2</v>
      </c>
      <c r="AW16" s="21">
        <v>5.5446701244024801E-2</v>
      </c>
      <c r="AX16" s="21">
        <v>5.35286856470681E-2</v>
      </c>
      <c r="AY16" s="21">
        <v>7.4030653546208205E-2</v>
      </c>
      <c r="AZ16" s="21">
        <v>7.6336742067201799E-2</v>
      </c>
      <c r="BA16" s="21">
        <v>5.6212108722224201E-2</v>
      </c>
      <c r="BB16" s="21"/>
      <c r="BC16" s="21">
        <v>3.7188084260633199E-2</v>
      </c>
      <c r="BD16" s="21">
        <v>8.72085567465338E-2</v>
      </c>
      <c r="BE16" s="21">
        <v>6.7532578256562503E-2</v>
      </c>
      <c r="BF16" s="21">
        <v>8.0733725895098196E-2</v>
      </c>
      <c r="BG16" s="21">
        <v>6.3979368031068906E-2</v>
      </c>
    </row>
    <row r="17" spans="2:59" x14ac:dyDescent="0.35">
      <c r="B17" s="18" t="s">
        <v>141</v>
      </c>
      <c r="C17" s="22">
        <v>0.66323810151857898</v>
      </c>
      <c r="D17" s="22">
        <v>0.613288851697114</v>
      </c>
      <c r="E17" s="22">
        <v>0.71489548809773396</v>
      </c>
      <c r="F17" s="22"/>
      <c r="G17" s="22">
        <v>0.62883539473899397</v>
      </c>
      <c r="H17" s="22">
        <v>0.64221545057864104</v>
      </c>
      <c r="I17" s="22">
        <v>0.616086017990219</v>
      </c>
      <c r="J17" s="22">
        <v>0.69647020287631101</v>
      </c>
      <c r="K17" s="22">
        <v>0.69804026938182095</v>
      </c>
      <c r="L17" s="22">
        <v>0.69125346225477502</v>
      </c>
      <c r="M17" s="22"/>
      <c r="N17" s="22">
        <v>0.69894424141045297</v>
      </c>
      <c r="O17" s="22">
        <v>0.61142291818874905</v>
      </c>
      <c r="P17" s="22">
        <v>0.68242384331669304</v>
      </c>
      <c r="Q17" s="22">
        <v>0.66309844602525503</v>
      </c>
      <c r="R17" s="22"/>
      <c r="S17" s="22">
        <v>0.68755360491172302</v>
      </c>
      <c r="T17" s="22">
        <v>0.62706176966136895</v>
      </c>
      <c r="U17" s="22">
        <v>0.592177647729068</v>
      </c>
      <c r="V17" s="22">
        <v>0.70235463128251296</v>
      </c>
      <c r="W17" s="22">
        <v>0.67562532032265199</v>
      </c>
      <c r="X17" s="22">
        <v>0.603934226711485</v>
      </c>
      <c r="Y17" s="22">
        <v>0.71064458127239405</v>
      </c>
      <c r="Z17" s="22">
        <v>0.57151940313039296</v>
      </c>
      <c r="AA17" s="22">
        <v>0.62737648653723199</v>
      </c>
      <c r="AB17" s="22">
        <v>0.67458026093353596</v>
      </c>
      <c r="AC17" s="22">
        <v>0.820703677135453</v>
      </c>
      <c r="AD17" s="22">
        <v>0.75654532289792598</v>
      </c>
      <c r="AE17" s="22"/>
      <c r="AF17" s="22">
        <v>0.66461933363634496</v>
      </c>
      <c r="AG17" s="22">
        <v>0.70203433869527598</v>
      </c>
      <c r="AH17" s="22">
        <v>0.60289274598695997</v>
      </c>
      <c r="AI17" s="22"/>
      <c r="AJ17" s="22">
        <v>0.67905879023072602</v>
      </c>
      <c r="AK17" s="22">
        <v>0.72980707158735503</v>
      </c>
      <c r="AL17" s="22">
        <v>0.62019759456953005</v>
      </c>
      <c r="AM17" s="22">
        <v>0.58729943083306302</v>
      </c>
      <c r="AN17" s="22">
        <v>0.57305185531107705</v>
      </c>
      <c r="AO17" s="22"/>
      <c r="AP17" s="22">
        <v>0.69155972245821096</v>
      </c>
      <c r="AQ17" s="22">
        <v>0.71587250136663505</v>
      </c>
      <c r="AR17" s="22">
        <v>0.66853061073503495</v>
      </c>
      <c r="AS17" s="22">
        <v>0.61578336015833302</v>
      </c>
      <c r="AT17" s="22">
        <v>0.62858351081338404</v>
      </c>
      <c r="AU17" s="22"/>
      <c r="AV17" s="22">
        <v>0.70970160288373596</v>
      </c>
      <c r="AW17" s="22">
        <v>0.65565383118799203</v>
      </c>
      <c r="AX17" s="22">
        <v>0.69103876005676501</v>
      </c>
      <c r="AY17" s="22">
        <v>0.641865064363071</v>
      </c>
      <c r="AZ17" s="22">
        <v>0.61242530482688795</v>
      </c>
      <c r="BA17" s="22">
        <v>0.64326910093585898</v>
      </c>
      <c r="BB17" s="22"/>
      <c r="BC17" s="22">
        <v>0.72451143136324503</v>
      </c>
      <c r="BD17" s="22">
        <v>0.65180236829648397</v>
      </c>
      <c r="BE17" s="22">
        <v>0.63693158392968596</v>
      </c>
      <c r="BF17" s="22">
        <v>0.69638582408557603</v>
      </c>
      <c r="BG17" s="22">
        <v>0.62775518681824805</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134</v>
      </c>
      <c r="C9" s="17">
        <v>0.29510110823195801</v>
      </c>
      <c r="D9" s="17">
        <v>0.28384168252852998</v>
      </c>
      <c r="E9" s="17">
        <v>0.30326682858124598</v>
      </c>
      <c r="F9" s="17"/>
      <c r="G9" s="17">
        <v>0.321535631394198</v>
      </c>
      <c r="H9" s="17">
        <v>0.366284145680143</v>
      </c>
      <c r="I9" s="17">
        <v>0.27891853283180401</v>
      </c>
      <c r="J9" s="17">
        <v>0.25264734744093098</v>
      </c>
      <c r="K9" s="17">
        <v>0.25742642734240601</v>
      </c>
      <c r="L9" s="17">
        <v>0.29261745665717298</v>
      </c>
      <c r="M9" s="17"/>
      <c r="N9" s="17">
        <v>0.33912018815138401</v>
      </c>
      <c r="O9" s="17">
        <v>0.3041350029571</v>
      </c>
      <c r="P9" s="17">
        <v>0.26369401812396698</v>
      </c>
      <c r="Q9" s="17">
        <v>0.26447281136990097</v>
      </c>
      <c r="R9" s="17"/>
      <c r="S9" s="17">
        <v>0.345630278374777</v>
      </c>
      <c r="T9" s="17">
        <v>0.28233912971671998</v>
      </c>
      <c r="U9" s="17">
        <v>0.28407157458064902</v>
      </c>
      <c r="V9" s="17">
        <v>0.28778036670942703</v>
      </c>
      <c r="W9" s="17">
        <v>0.27159665820575102</v>
      </c>
      <c r="X9" s="17">
        <v>0.26709450913121102</v>
      </c>
      <c r="Y9" s="17">
        <v>0.21707154431226</v>
      </c>
      <c r="Z9" s="17">
        <v>0.29792241746795101</v>
      </c>
      <c r="AA9" s="17">
        <v>0.31208159718788298</v>
      </c>
      <c r="AB9" s="17">
        <v>0.27765437072149501</v>
      </c>
      <c r="AC9" s="17">
        <v>0.39234790299807798</v>
      </c>
      <c r="AD9" s="17">
        <v>0.33637226967356898</v>
      </c>
      <c r="AE9" s="17"/>
      <c r="AF9" s="17">
        <v>0.27761784249219701</v>
      </c>
      <c r="AG9" s="17">
        <v>0.30022925473759998</v>
      </c>
      <c r="AH9" s="17">
        <v>0.30624618161172201</v>
      </c>
      <c r="AI9" s="17"/>
      <c r="AJ9" s="17">
        <v>0.289819267057707</v>
      </c>
      <c r="AK9" s="17">
        <v>0.350165199772275</v>
      </c>
      <c r="AL9" s="17">
        <v>0.22064007327034299</v>
      </c>
      <c r="AM9" s="17">
        <v>0.32610281111308798</v>
      </c>
      <c r="AN9" s="17">
        <v>0.25733006203855502</v>
      </c>
      <c r="AO9" s="17"/>
      <c r="AP9" s="17">
        <v>0.30576893644582898</v>
      </c>
      <c r="AQ9" s="17">
        <v>0.344688161693668</v>
      </c>
      <c r="AR9" s="17">
        <v>0.21956038824025201</v>
      </c>
      <c r="AS9" s="17">
        <v>0.21849838267279501</v>
      </c>
      <c r="AT9" s="17">
        <v>0.27788680374088398</v>
      </c>
      <c r="AU9" s="17"/>
      <c r="AV9" s="17">
        <v>0.37074458942321298</v>
      </c>
      <c r="AW9" s="17">
        <v>0.30642014241034499</v>
      </c>
      <c r="AX9" s="17">
        <v>0.25491331851612098</v>
      </c>
      <c r="AY9" s="17">
        <v>0.22660974243450199</v>
      </c>
      <c r="AZ9" s="17">
        <v>0.27117333947130901</v>
      </c>
      <c r="BA9" s="17">
        <v>0.21542980228551001</v>
      </c>
      <c r="BB9" s="17"/>
      <c r="BC9" s="17">
        <v>0.28887453722372303</v>
      </c>
      <c r="BD9" s="17">
        <v>0.249595152855492</v>
      </c>
      <c r="BE9" s="17">
        <v>0.31550250342186997</v>
      </c>
      <c r="BF9" s="17">
        <v>0.35088980152191701</v>
      </c>
      <c r="BG9" s="17">
        <v>0.41631053700599802</v>
      </c>
    </row>
    <row r="10" spans="2:59" x14ac:dyDescent="0.35">
      <c r="B10" s="18" t="s">
        <v>135</v>
      </c>
      <c r="C10" s="17">
        <v>0.44158292555908102</v>
      </c>
      <c r="D10" s="17">
        <v>0.46210111126766501</v>
      </c>
      <c r="E10" s="17">
        <v>0.42311063475680599</v>
      </c>
      <c r="F10" s="17"/>
      <c r="G10" s="17">
        <v>0.42009780616131598</v>
      </c>
      <c r="H10" s="17">
        <v>0.43048741224307702</v>
      </c>
      <c r="I10" s="17">
        <v>0.45240766073790101</v>
      </c>
      <c r="J10" s="17">
        <v>0.47181239235265798</v>
      </c>
      <c r="K10" s="17">
        <v>0.44869142024065101</v>
      </c>
      <c r="L10" s="17">
        <v>0.42689237377396599</v>
      </c>
      <c r="M10" s="17"/>
      <c r="N10" s="17">
        <v>0.43523672047205803</v>
      </c>
      <c r="O10" s="17">
        <v>0.43565533274156498</v>
      </c>
      <c r="P10" s="17">
        <v>0.44809051283874302</v>
      </c>
      <c r="Q10" s="17">
        <v>0.44974396641131897</v>
      </c>
      <c r="R10" s="17"/>
      <c r="S10" s="17">
        <v>0.45345612491813198</v>
      </c>
      <c r="T10" s="17">
        <v>0.43145401621276203</v>
      </c>
      <c r="U10" s="17">
        <v>0.38727192824623302</v>
      </c>
      <c r="V10" s="17">
        <v>0.45860307561846297</v>
      </c>
      <c r="W10" s="17">
        <v>0.41103618970431699</v>
      </c>
      <c r="X10" s="17">
        <v>0.50563036590501198</v>
      </c>
      <c r="Y10" s="17">
        <v>0.45979386644096898</v>
      </c>
      <c r="Z10" s="17">
        <v>0.43857769662332602</v>
      </c>
      <c r="AA10" s="17">
        <v>0.40507126147840999</v>
      </c>
      <c r="AB10" s="17">
        <v>0.46185287546333798</v>
      </c>
      <c r="AC10" s="17">
        <v>0.43532127695718398</v>
      </c>
      <c r="AD10" s="17">
        <v>0.44179479490972001</v>
      </c>
      <c r="AE10" s="17"/>
      <c r="AF10" s="17">
        <v>0.41819877240862902</v>
      </c>
      <c r="AG10" s="17">
        <v>0.47807060531248802</v>
      </c>
      <c r="AH10" s="17">
        <v>0.39952138496406098</v>
      </c>
      <c r="AI10" s="17"/>
      <c r="AJ10" s="17">
        <v>0.44372223038099401</v>
      </c>
      <c r="AK10" s="17">
        <v>0.46344870585682602</v>
      </c>
      <c r="AL10" s="17">
        <v>0.48455942535415603</v>
      </c>
      <c r="AM10" s="17">
        <v>0.30549088566465599</v>
      </c>
      <c r="AN10" s="17">
        <v>0.39799266498850699</v>
      </c>
      <c r="AO10" s="17"/>
      <c r="AP10" s="17">
        <v>0.44683361322153697</v>
      </c>
      <c r="AQ10" s="17">
        <v>0.44797434523131302</v>
      </c>
      <c r="AR10" s="17">
        <v>0.516709969795905</v>
      </c>
      <c r="AS10" s="17">
        <v>0.43059287029016002</v>
      </c>
      <c r="AT10" s="17">
        <v>0.46482259119550701</v>
      </c>
      <c r="AU10" s="17"/>
      <c r="AV10" s="17">
        <v>0.44238191144564798</v>
      </c>
      <c r="AW10" s="17">
        <v>0.448098305950063</v>
      </c>
      <c r="AX10" s="17">
        <v>0.475508669991491</v>
      </c>
      <c r="AY10" s="17">
        <v>0.426658706943358</v>
      </c>
      <c r="AZ10" s="17">
        <v>0.48997316463193402</v>
      </c>
      <c r="BA10" s="17">
        <v>0.44037983620225402</v>
      </c>
      <c r="BB10" s="17"/>
      <c r="BC10" s="17">
        <v>0.46390300146489799</v>
      </c>
      <c r="BD10" s="17">
        <v>0.45585739764848598</v>
      </c>
      <c r="BE10" s="17">
        <v>0.43712933085268502</v>
      </c>
      <c r="BF10" s="17">
        <v>0.42749154728206801</v>
      </c>
      <c r="BG10" s="17">
        <v>0.39430144370012699</v>
      </c>
    </row>
    <row r="11" spans="2:59" ht="29" x14ac:dyDescent="0.35">
      <c r="B11" s="18" t="s">
        <v>136</v>
      </c>
      <c r="C11" s="17">
        <v>0.17916958453155801</v>
      </c>
      <c r="D11" s="17">
        <v>0.17985686665641801</v>
      </c>
      <c r="E11" s="17">
        <v>0.179912397663922</v>
      </c>
      <c r="F11" s="17"/>
      <c r="G11" s="17">
        <v>0.18481606318895599</v>
      </c>
      <c r="H11" s="17">
        <v>0.117663007710244</v>
      </c>
      <c r="I11" s="17">
        <v>0.18078285934796701</v>
      </c>
      <c r="J11" s="17">
        <v>0.189718341030813</v>
      </c>
      <c r="K11" s="17">
        <v>0.199320653332829</v>
      </c>
      <c r="L11" s="17">
        <v>0.201810828698645</v>
      </c>
      <c r="M11" s="17"/>
      <c r="N11" s="17">
        <v>0.155390124690751</v>
      </c>
      <c r="O11" s="17">
        <v>0.17472053320424399</v>
      </c>
      <c r="P11" s="17">
        <v>0.19665425364716299</v>
      </c>
      <c r="Q11" s="17">
        <v>0.19441067183441299</v>
      </c>
      <c r="R11" s="17"/>
      <c r="S11" s="17">
        <v>0.15627242556364199</v>
      </c>
      <c r="T11" s="17">
        <v>0.20681831432112999</v>
      </c>
      <c r="U11" s="17">
        <v>0.22028231277409799</v>
      </c>
      <c r="V11" s="17">
        <v>0.16132277720952401</v>
      </c>
      <c r="W11" s="17">
        <v>0.19565502282759201</v>
      </c>
      <c r="X11" s="17">
        <v>0.15456532218742</v>
      </c>
      <c r="Y11" s="17">
        <v>0.22550896157179701</v>
      </c>
      <c r="Z11" s="17">
        <v>0.14099372076340599</v>
      </c>
      <c r="AA11" s="17">
        <v>0.19740393151660601</v>
      </c>
      <c r="AB11" s="17">
        <v>0.156253295347552</v>
      </c>
      <c r="AC11" s="17">
        <v>0.13100242863914699</v>
      </c>
      <c r="AD11" s="17">
        <v>0.15521178084767301</v>
      </c>
      <c r="AE11" s="17"/>
      <c r="AF11" s="17">
        <v>0.20301731638329801</v>
      </c>
      <c r="AG11" s="17">
        <v>0.162460519725663</v>
      </c>
      <c r="AH11" s="17">
        <v>0.17507065643631001</v>
      </c>
      <c r="AI11" s="17"/>
      <c r="AJ11" s="17">
        <v>0.17837897234213601</v>
      </c>
      <c r="AK11" s="17">
        <v>0.136379622774422</v>
      </c>
      <c r="AL11" s="17">
        <v>0.21143194982380001</v>
      </c>
      <c r="AM11" s="17">
        <v>0.27523399097906598</v>
      </c>
      <c r="AN11" s="17">
        <v>0.214407877940887</v>
      </c>
      <c r="AO11" s="17"/>
      <c r="AP11" s="17">
        <v>0.164976942935984</v>
      </c>
      <c r="AQ11" s="17">
        <v>0.15341247996665799</v>
      </c>
      <c r="AR11" s="17">
        <v>0.212496451364142</v>
      </c>
      <c r="AS11" s="17">
        <v>0.22560286730356199</v>
      </c>
      <c r="AT11" s="17">
        <v>0.187813861010587</v>
      </c>
      <c r="AU11" s="17"/>
      <c r="AV11" s="17">
        <v>0.12961858939700099</v>
      </c>
      <c r="AW11" s="17">
        <v>0.16506879179581299</v>
      </c>
      <c r="AX11" s="17">
        <v>0.20591183188336601</v>
      </c>
      <c r="AY11" s="17">
        <v>0.23721417074072701</v>
      </c>
      <c r="AZ11" s="17">
        <v>0.18205862130756501</v>
      </c>
      <c r="BA11" s="17">
        <v>0.225839660808062</v>
      </c>
      <c r="BB11" s="17"/>
      <c r="BC11" s="17">
        <v>0.16823054985386299</v>
      </c>
      <c r="BD11" s="17">
        <v>0.19803414772106301</v>
      </c>
      <c r="BE11" s="17">
        <v>0.160754220080916</v>
      </c>
      <c r="BF11" s="17">
        <v>0.17826114778716301</v>
      </c>
      <c r="BG11" s="17">
        <v>5.9603743956940597E-2</v>
      </c>
    </row>
    <row r="12" spans="2:59" x14ac:dyDescent="0.35">
      <c r="B12" s="18" t="s">
        <v>137</v>
      </c>
      <c r="C12" s="17">
        <v>3.5901824483348901E-2</v>
      </c>
      <c r="D12" s="17">
        <v>3.99311697128482E-2</v>
      </c>
      <c r="E12" s="17">
        <v>3.2254615600495098E-2</v>
      </c>
      <c r="F12" s="17"/>
      <c r="G12" s="17">
        <v>3.6992433626578898E-2</v>
      </c>
      <c r="H12" s="17">
        <v>4.58815247504228E-2</v>
      </c>
      <c r="I12" s="17">
        <v>3.0643346567187198E-2</v>
      </c>
      <c r="J12" s="17">
        <v>4.6448733577707201E-2</v>
      </c>
      <c r="K12" s="17">
        <v>2.1824607297296801E-2</v>
      </c>
      <c r="L12" s="17">
        <v>3.2289784120751397E-2</v>
      </c>
      <c r="M12" s="17"/>
      <c r="N12" s="17">
        <v>3.6930686438455797E-2</v>
      </c>
      <c r="O12" s="17">
        <v>3.2404562139881098E-2</v>
      </c>
      <c r="P12" s="17">
        <v>4.5121864926784702E-2</v>
      </c>
      <c r="Q12" s="17">
        <v>3.0398979502137002E-2</v>
      </c>
      <c r="R12" s="17"/>
      <c r="S12" s="17">
        <v>2.0713348710504599E-2</v>
      </c>
      <c r="T12" s="17">
        <v>3.4360724815374499E-2</v>
      </c>
      <c r="U12" s="17">
        <v>5.0476572922473102E-2</v>
      </c>
      <c r="V12" s="17">
        <v>3.9097106295002002E-2</v>
      </c>
      <c r="W12" s="17">
        <v>6.7167830469787304E-2</v>
      </c>
      <c r="X12" s="17">
        <v>2.1293378266952299E-2</v>
      </c>
      <c r="Y12" s="17">
        <v>4.6744888954500401E-2</v>
      </c>
      <c r="Z12" s="17">
        <v>3.6024064601731E-2</v>
      </c>
      <c r="AA12" s="17">
        <v>3.3575547923016501E-2</v>
      </c>
      <c r="AB12" s="17">
        <v>4.6122765661555501E-2</v>
      </c>
      <c r="AC12" s="17">
        <v>1.7753246906036701E-2</v>
      </c>
      <c r="AD12" s="17">
        <v>1.4908251572933E-2</v>
      </c>
      <c r="AE12" s="17"/>
      <c r="AF12" s="17">
        <v>4.4781533196477097E-2</v>
      </c>
      <c r="AG12" s="17">
        <v>2.28930713881518E-2</v>
      </c>
      <c r="AH12" s="17">
        <v>4.74151614943297E-2</v>
      </c>
      <c r="AI12" s="17"/>
      <c r="AJ12" s="17">
        <v>4.3309149289654597E-2</v>
      </c>
      <c r="AK12" s="17">
        <v>2.4279525401626999E-2</v>
      </c>
      <c r="AL12" s="17">
        <v>2.2770476139673399E-2</v>
      </c>
      <c r="AM12" s="17">
        <v>7.1576671900310002E-2</v>
      </c>
      <c r="AN12" s="17">
        <v>3.4962383441140298E-2</v>
      </c>
      <c r="AO12" s="17"/>
      <c r="AP12" s="17">
        <v>2.9390280012658899E-2</v>
      </c>
      <c r="AQ12" s="17">
        <v>2.4797467837870801E-2</v>
      </c>
      <c r="AR12" s="17">
        <v>1.88886467072195E-2</v>
      </c>
      <c r="AS12" s="17">
        <v>7.3263479167802903E-2</v>
      </c>
      <c r="AT12" s="17">
        <v>8.2562694487639202E-3</v>
      </c>
      <c r="AU12" s="17"/>
      <c r="AV12" s="17">
        <v>2.7466597043960199E-2</v>
      </c>
      <c r="AW12" s="17">
        <v>4.1716465136622902E-2</v>
      </c>
      <c r="AX12" s="17">
        <v>2.3662824263399398E-2</v>
      </c>
      <c r="AY12" s="17">
        <v>6.3159739996515807E-2</v>
      </c>
      <c r="AZ12" s="17">
        <v>5.9395863155013804E-3</v>
      </c>
      <c r="BA12" s="17">
        <v>3.0299683137173999E-2</v>
      </c>
      <c r="BB12" s="17"/>
      <c r="BC12" s="17">
        <v>2.6626435723445401E-2</v>
      </c>
      <c r="BD12" s="17">
        <v>3.8383396862326898E-2</v>
      </c>
      <c r="BE12" s="17">
        <v>4.14683201578026E-2</v>
      </c>
      <c r="BF12" s="17">
        <v>3.1720890795145201E-2</v>
      </c>
      <c r="BG12" s="17">
        <v>3.3091922254373303E-2</v>
      </c>
    </row>
    <row r="13" spans="2:59" x14ac:dyDescent="0.35">
      <c r="B13" s="18" t="s">
        <v>138</v>
      </c>
      <c r="C13" s="17">
        <v>8.3864138364170993E-3</v>
      </c>
      <c r="D13" s="17">
        <v>7.5828075617187804E-3</v>
      </c>
      <c r="E13" s="17">
        <v>9.2364327763497702E-3</v>
      </c>
      <c r="F13" s="17"/>
      <c r="G13" s="17">
        <v>1.21225497226282E-2</v>
      </c>
      <c r="H13" s="17">
        <v>2.7041745164159301E-3</v>
      </c>
      <c r="I13" s="17">
        <v>7.3362410038295802E-3</v>
      </c>
      <c r="J13" s="17">
        <v>9.4430974414693395E-3</v>
      </c>
      <c r="K13" s="17">
        <v>7.6048067785039197E-3</v>
      </c>
      <c r="L13" s="17">
        <v>1.1013945092274701E-2</v>
      </c>
      <c r="M13" s="17"/>
      <c r="N13" s="17">
        <v>3.57176005000156E-3</v>
      </c>
      <c r="O13" s="17">
        <v>1.77384295576129E-2</v>
      </c>
      <c r="P13" s="17">
        <v>6.5335588366361302E-3</v>
      </c>
      <c r="Q13" s="17">
        <v>5.4953332276525702E-3</v>
      </c>
      <c r="R13" s="17"/>
      <c r="S13" s="17">
        <v>0</v>
      </c>
      <c r="T13" s="17">
        <v>1.17341032251372E-2</v>
      </c>
      <c r="U13" s="17">
        <v>1.4061782387558701E-2</v>
      </c>
      <c r="V13" s="17">
        <v>7.2287658409830704E-3</v>
      </c>
      <c r="W13" s="17">
        <v>7.1744280239098403E-3</v>
      </c>
      <c r="X13" s="17">
        <v>7.5250177864931798E-3</v>
      </c>
      <c r="Y13" s="17">
        <v>1.20509428457413E-2</v>
      </c>
      <c r="Z13" s="17">
        <v>1.00353787077277E-2</v>
      </c>
      <c r="AA13" s="17">
        <v>1.7706189052420999E-2</v>
      </c>
      <c r="AB13" s="17">
        <v>6.6401579364787702E-3</v>
      </c>
      <c r="AC13" s="17">
        <v>0</v>
      </c>
      <c r="AD13" s="17">
        <v>0</v>
      </c>
      <c r="AE13" s="17"/>
      <c r="AF13" s="17">
        <v>1.50174151431139E-2</v>
      </c>
      <c r="AG13" s="17">
        <v>4.2779493611931202E-3</v>
      </c>
      <c r="AH13" s="17">
        <v>7.1841251112648502E-3</v>
      </c>
      <c r="AI13" s="17"/>
      <c r="AJ13" s="17">
        <v>7.9908052963328802E-3</v>
      </c>
      <c r="AK13" s="17">
        <v>5.23818236519389E-3</v>
      </c>
      <c r="AL13" s="17">
        <v>1.6656258073137999E-2</v>
      </c>
      <c r="AM13" s="17">
        <v>0</v>
      </c>
      <c r="AN13" s="17">
        <v>1.3458653214093E-2</v>
      </c>
      <c r="AO13" s="17"/>
      <c r="AP13" s="17">
        <v>1.1243098058246101E-2</v>
      </c>
      <c r="AQ13" s="17">
        <v>5.6413569373068399E-3</v>
      </c>
      <c r="AR13" s="17">
        <v>0</v>
      </c>
      <c r="AS13" s="17">
        <v>1.5892252982604601E-2</v>
      </c>
      <c r="AT13" s="17">
        <v>0</v>
      </c>
      <c r="AU13" s="17"/>
      <c r="AV13" s="17">
        <v>5.19806238460159E-3</v>
      </c>
      <c r="AW13" s="17">
        <v>5.9019963491396699E-3</v>
      </c>
      <c r="AX13" s="17">
        <v>5.7676694126347697E-3</v>
      </c>
      <c r="AY13" s="17">
        <v>1.30979048503018E-2</v>
      </c>
      <c r="AZ13" s="17">
        <v>6.8130855034805203E-3</v>
      </c>
      <c r="BA13" s="17">
        <v>1.8180068237040398E-2</v>
      </c>
      <c r="BB13" s="17"/>
      <c r="BC13" s="17">
        <v>5.5225861288714399E-3</v>
      </c>
      <c r="BD13" s="17">
        <v>1.1822532271793199E-2</v>
      </c>
      <c r="BE13" s="17">
        <v>9.4330219339526199E-3</v>
      </c>
      <c r="BF13" s="17">
        <v>3.7916420857313101E-3</v>
      </c>
      <c r="BG13" s="17">
        <v>3.4789351695463801E-2</v>
      </c>
    </row>
    <row r="14" spans="2:59" x14ac:dyDescent="0.35">
      <c r="B14" s="18" t="s">
        <v>123</v>
      </c>
      <c r="C14" s="17">
        <v>3.9858143357637002E-2</v>
      </c>
      <c r="D14" s="17">
        <v>2.6686362272820899E-2</v>
      </c>
      <c r="E14" s="17">
        <v>5.2219090621180998E-2</v>
      </c>
      <c r="F14" s="17"/>
      <c r="G14" s="17">
        <v>2.4435515906323198E-2</v>
      </c>
      <c r="H14" s="17">
        <v>3.6979735099696903E-2</v>
      </c>
      <c r="I14" s="17">
        <v>4.99113595113106E-2</v>
      </c>
      <c r="J14" s="17">
        <v>2.99300881564225E-2</v>
      </c>
      <c r="K14" s="17">
        <v>6.5132085008313703E-2</v>
      </c>
      <c r="L14" s="17">
        <v>3.5375611657189797E-2</v>
      </c>
      <c r="M14" s="17"/>
      <c r="N14" s="17">
        <v>2.97505201973488E-2</v>
      </c>
      <c r="O14" s="17">
        <v>3.5346139399596202E-2</v>
      </c>
      <c r="P14" s="17">
        <v>3.9905791626705697E-2</v>
      </c>
      <c r="Q14" s="17">
        <v>5.5478237654577003E-2</v>
      </c>
      <c r="R14" s="17"/>
      <c r="S14" s="17">
        <v>2.39278224329443E-2</v>
      </c>
      <c r="T14" s="17">
        <v>3.3293711708876801E-2</v>
      </c>
      <c r="U14" s="17">
        <v>4.3835829088988303E-2</v>
      </c>
      <c r="V14" s="17">
        <v>4.5967908326600901E-2</v>
      </c>
      <c r="W14" s="17">
        <v>4.73698707686427E-2</v>
      </c>
      <c r="X14" s="17">
        <v>4.3891406722911003E-2</v>
      </c>
      <c r="Y14" s="17">
        <v>3.8829795874732502E-2</v>
      </c>
      <c r="Z14" s="17">
        <v>7.6446721835858905E-2</v>
      </c>
      <c r="AA14" s="17">
        <v>3.4161472841662599E-2</v>
      </c>
      <c r="AB14" s="17">
        <v>5.1476534869580599E-2</v>
      </c>
      <c r="AC14" s="17">
        <v>2.3575144499554199E-2</v>
      </c>
      <c r="AD14" s="17">
        <v>5.17129029961058E-2</v>
      </c>
      <c r="AE14" s="17"/>
      <c r="AF14" s="17">
        <v>4.1367120376286398E-2</v>
      </c>
      <c r="AG14" s="17">
        <v>3.2068599474903897E-2</v>
      </c>
      <c r="AH14" s="17">
        <v>6.4562490382312904E-2</v>
      </c>
      <c r="AI14" s="17"/>
      <c r="AJ14" s="17">
        <v>3.6779575633176E-2</v>
      </c>
      <c r="AK14" s="17">
        <v>2.04887638296554E-2</v>
      </c>
      <c r="AL14" s="17">
        <v>4.3941817338890299E-2</v>
      </c>
      <c r="AM14" s="17">
        <v>2.1595640342879498E-2</v>
      </c>
      <c r="AN14" s="17">
        <v>8.1848358376818406E-2</v>
      </c>
      <c r="AO14" s="17"/>
      <c r="AP14" s="17">
        <v>4.1787129325745097E-2</v>
      </c>
      <c r="AQ14" s="17">
        <v>2.3486188333183899E-2</v>
      </c>
      <c r="AR14" s="17">
        <v>3.2344543892480898E-2</v>
      </c>
      <c r="AS14" s="17">
        <v>3.6150147583076199E-2</v>
      </c>
      <c r="AT14" s="17">
        <v>6.1220474604258203E-2</v>
      </c>
      <c r="AU14" s="17"/>
      <c r="AV14" s="17">
        <v>2.4590250305576301E-2</v>
      </c>
      <c r="AW14" s="17">
        <v>3.2794298358016297E-2</v>
      </c>
      <c r="AX14" s="17">
        <v>3.4235685932987099E-2</v>
      </c>
      <c r="AY14" s="17">
        <v>3.3259735034594999E-2</v>
      </c>
      <c r="AZ14" s="17">
        <v>4.4042202770210197E-2</v>
      </c>
      <c r="BA14" s="17">
        <v>6.9870949329958798E-2</v>
      </c>
      <c r="BB14" s="17"/>
      <c r="BC14" s="17">
        <v>4.68428896052E-2</v>
      </c>
      <c r="BD14" s="17">
        <v>4.6307372640839499E-2</v>
      </c>
      <c r="BE14" s="17">
        <v>3.5712603552773399E-2</v>
      </c>
      <c r="BF14" s="17">
        <v>7.8449705279756803E-3</v>
      </c>
      <c r="BG14" s="17">
        <v>6.1903001387097201E-2</v>
      </c>
    </row>
    <row r="15" spans="2:59" x14ac:dyDescent="0.35">
      <c r="B15" s="18" t="s">
        <v>139</v>
      </c>
      <c r="C15" s="21">
        <v>0.73668403379103897</v>
      </c>
      <c r="D15" s="21">
        <v>0.74594279379619399</v>
      </c>
      <c r="E15" s="21">
        <v>0.72637746333805198</v>
      </c>
      <c r="F15" s="21"/>
      <c r="G15" s="21">
        <v>0.74163343755551403</v>
      </c>
      <c r="H15" s="21">
        <v>0.79677155792321996</v>
      </c>
      <c r="I15" s="21">
        <v>0.73132619356970596</v>
      </c>
      <c r="J15" s="21">
        <v>0.72445973979358902</v>
      </c>
      <c r="K15" s="21">
        <v>0.70611784758305696</v>
      </c>
      <c r="L15" s="21">
        <v>0.71950983043113903</v>
      </c>
      <c r="M15" s="21"/>
      <c r="N15" s="21">
        <v>0.77435690862344297</v>
      </c>
      <c r="O15" s="21">
        <v>0.73979033569866504</v>
      </c>
      <c r="P15" s="21">
        <v>0.71178453096271099</v>
      </c>
      <c r="Q15" s="21">
        <v>0.71421677778121995</v>
      </c>
      <c r="R15" s="21"/>
      <c r="S15" s="21">
        <v>0.79908640329290903</v>
      </c>
      <c r="T15" s="21">
        <v>0.71379314592948195</v>
      </c>
      <c r="U15" s="21">
        <v>0.67134350282688204</v>
      </c>
      <c r="V15" s="21">
        <v>0.74638344232789</v>
      </c>
      <c r="W15" s="21">
        <v>0.68263284791006795</v>
      </c>
      <c r="X15" s="21">
        <v>0.772724875036223</v>
      </c>
      <c r="Y15" s="21">
        <v>0.67686541075322904</v>
      </c>
      <c r="Z15" s="21">
        <v>0.73650011409127702</v>
      </c>
      <c r="AA15" s="21">
        <v>0.71715285866629297</v>
      </c>
      <c r="AB15" s="21">
        <v>0.73950724618483299</v>
      </c>
      <c r="AC15" s="21">
        <v>0.82766917995526201</v>
      </c>
      <c r="AD15" s="21">
        <v>0.77816706458328899</v>
      </c>
      <c r="AE15" s="21"/>
      <c r="AF15" s="21">
        <v>0.69581661490082503</v>
      </c>
      <c r="AG15" s="21">
        <v>0.778299860050089</v>
      </c>
      <c r="AH15" s="21">
        <v>0.70576756657578299</v>
      </c>
      <c r="AI15" s="21"/>
      <c r="AJ15" s="21">
        <v>0.73354149743870101</v>
      </c>
      <c r="AK15" s="21">
        <v>0.81361390562910096</v>
      </c>
      <c r="AL15" s="21">
        <v>0.70519949862449904</v>
      </c>
      <c r="AM15" s="21">
        <v>0.63159369677774402</v>
      </c>
      <c r="AN15" s="21">
        <v>0.65532272702706196</v>
      </c>
      <c r="AO15" s="21"/>
      <c r="AP15" s="21">
        <v>0.75260254966736595</v>
      </c>
      <c r="AQ15" s="21">
        <v>0.79266250692498097</v>
      </c>
      <c r="AR15" s="21">
        <v>0.73627035803615704</v>
      </c>
      <c r="AS15" s="21">
        <v>0.649091252962955</v>
      </c>
      <c r="AT15" s="21">
        <v>0.74270939493639099</v>
      </c>
      <c r="AU15" s="21"/>
      <c r="AV15" s="21">
        <v>0.81312650086886096</v>
      </c>
      <c r="AW15" s="21">
        <v>0.75451844836040804</v>
      </c>
      <c r="AX15" s="21">
        <v>0.73042198850761197</v>
      </c>
      <c r="AY15" s="21">
        <v>0.65326844937785999</v>
      </c>
      <c r="AZ15" s="21">
        <v>0.76114650410324303</v>
      </c>
      <c r="BA15" s="21">
        <v>0.65580963848776497</v>
      </c>
      <c r="BB15" s="21"/>
      <c r="BC15" s="21">
        <v>0.75277753868861996</v>
      </c>
      <c r="BD15" s="21">
        <v>0.70545255050397804</v>
      </c>
      <c r="BE15" s="21">
        <v>0.75263183427455504</v>
      </c>
      <c r="BF15" s="21">
        <v>0.77838134880398402</v>
      </c>
      <c r="BG15" s="21">
        <v>0.81061198070612495</v>
      </c>
    </row>
    <row r="16" spans="2:59" x14ac:dyDescent="0.35">
      <c r="B16" s="18" t="s">
        <v>140</v>
      </c>
      <c r="C16" s="21">
        <v>4.4288238319765999E-2</v>
      </c>
      <c r="D16" s="21">
        <v>4.7513977274567E-2</v>
      </c>
      <c r="E16" s="21">
        <v>4.1491048376844898E-2</v>
      </c>
      <c r="F16" s="21"/>
      <c r="G16" s="21">
        <v>4.9114983349207102E-2</v>
      </c>
      <c r="H16" s="21">
        <v>4.85856992668387E-2</v>
      </c>
      <c r="I16" s="21">
        <v>3.7979587571016798E-2</v>
      </c>
      <c r="J16" s="21">
        <v>5.5891831019176497E-2</v>
      </c>
      <c r="K16" s="21">
        <v>2.94294140758007E-2</v>
      </c>
      <c r="L16" s="21">
        <v>4.3303729213026103E-2</v>
      </c>
      <c r="M16" s="21"/>
      <c r="N16" s="21">
        <v>4.0502446488457397E-2</v>
      </c>
      <c r="O16" s="21">
        <v>5.0142991697493998E-2</v>
      </c>
      <c r="P16" s="21">
        <v>5.1655423763420902E-2</v>
      </c>
      <c r="Q16" s="21">
        <v>3.5894312729789601E-2</v>
      </c>
      <c r="R16" s="21"/>
      <c r="S16" s="21">
        <v>2.0713348710504599E-2</v>
      </c>
      <c r="T16" s="21">
        <v>4.6094828040511703E-2</v>
      </c>
      <c r="U16" s="21">
        <v>6.4538355310031797E-2</v>
      </c>
      <c r="V16" s="21">
        <v>4.6325872135985102E-2</v>
      </c>
      <c r="W16" s="21">
        <v>7.4342258493697203E-2</v>
      </c>
      <c r="X16" s="21">
        <v>2.8818396053445501E-2</v>
      </c>
      <c r="Y16" s="21">
        <v>5.8795831800241699E-2</v>
      </c>
      <c r="Z16" s="21">
        <v>4.6059443309458797E-2</v>
      </c>
      <c r="AA16" s="21">
        <v>5.1281736975437503E-2</v>
      </c>
      <c r="AB16" s="21">
        <v>5.2762923598034299E-2</v>
      </c>
      <c r="AC16" s="21">
        <v>1.7753246906036701E-2</v>
      </c>
      <c r="AD16" s="21">
        <v>1.4908251572933E-2</v>
      </c>
      <c r="AE16" s="21"/>
      <c r="AF16" s="21">
        <v>5.9798948339590999E-2</v>
      </c>
      <c r="AG16" s="21">
        <v>2.7171020749344899E-2</v>
      </c>
      <c r="AH16" s="21">
        <v>5.4599286605594599E-2</v>
      </c>
      <c r="AI16" s="21"/>
      <c r="AJ16" s="21">
        <v>5.1299954585987399E-2</v>
      </c>
      <c r="AK16" s="21">
        <v>2.9517707766820899E-2</v>
      </c>
      <c r="AL16" s="21">
        <v>3.9426734212811398E-2</v>
      </c>
      <c r="AM16" s="21">
        <v>7.1576671900310002E-2</v>
      </c>
      <c r="AN16" s="21">
        <v>4.8421036655233299E-2</v>
      </c>
      <c r="AO16" s="21"/>
      <c r="AP16" s="21">
        <v>4.0633378070905002E-2</v>
      </c>
      <c r="AQ16" s="21">
        <v>3.0438824775177599E-2</v>
      </c>
      <c r="AR16" s="21">
        <v>1.88886467072195E-2</v>
      </c>
      <c r="AS16" s="21">
        <v>8.9155732150407493E-2</v>
      </c>
      <c r="AT16" s="21">
        <v>8.2562694487639202E-3</v>
      </c>
      <c r="AU16" s="21"/>
      <c r="AV16" s="21">
        <v>3.2664659428561803E-2</v>
      </c>
      <c r="AW16" s="21">
        <v>4.7618461485762598E-2</v>
      </c>
      <c r="AX16" s="21">
        <v>2.9430493676034199E-2</v>
      </c>
      <c r="AY16" s="21">
        <v>7.6257644846817602E-2</v>
      </c>
      <c r="AZ16" s="21">
        <v>1.27526718189819E-2</v>
      </c>
      <c r="BA16" s="21">
        <v>4.8479751374214397E-2</v>
      </c>
      <c r="BB16" s="21"/>
      <c r="BC16" s="21">
        <v>3.21490218523168E-2</v>
      </c>
      <c r="BD16" s="21">
        <v>5.02059291341201E-2</v>
      </c>
      <c r="BE16" s="21">
        <v>5.09013420917553E-2</v>
      </c>
      <c r="BF16" s="21">
        <v>3.55125328808766E-2</v>
      </c>
      <c r="BG16" s="21">
        <v>6.7881273949837201E-2</v>
      </c>
    </row>
    <row r="17" spans="2:59" x14ac:dyDescent="0.35">
      <c r="B17" s="18" t="s">
        <v>141</v>
      </c>
      <c r="C17" s="22">
        <v>0.69239579547127295</v>
      </c>
      <c r="D17" s="22">
        <v>0.69842881652162703</v>
      </c>
      <c r="E17" s="22">
        <v>0.68488641496120695</v>
      </c>
      <c r="F17" s="22"/>
      <c r="G17" s="22">
        <v>0.69251845420630698</v>
      </c>
      <c r="H17" s="22">
        <v>0.74818585865638099</v>
      </c>
      <c r="I17" s="22">
        <v>0.69334660599868903</v>
      </c>
      <c r="J17" s="22">
        <v>0.66856790877441197</v>
      </c>
      <c r="K17" s="22">
        <v>0.67668843350725605</v>
      </c>
      <c r="L17" s="22">
        <v>0.67620610121811298</v>
      </c>
      <c r="M17" s="22"/>
      <c r="N17" s="22">
        <v>0.73385446213498495</v>
      </c>
      <c r="O17" s="22">
        <v>0.689647344001171</v>
      </c>
      <c r="P17" s="22">
        <v>0.66012910719928997</v>
      </c>
      <c r="Q17" s="22">
        <v>0.67832246505143101</v>
      </c>
      <c r="R17" s="22"/>
      <c r="S17" s="22">
        <v>0.77837305458240502</v>
      </c>
      <c r="T17" s="22">
        <v>0.66769831788897005</v>
      </c>
      <c r="U17" s="22">
        <v>0.60680514751685</v>
      </c>
      <c r="V17" s="22">
        <v>0.70005757019190495</v>
      </c>
      <c r="W17" s="22">
        <v>0.60829058941637104</v>
      </c>
      <c r="X17" s="22">
        <v>0.74390647898277795</v>
      </c>
      <c r="Y17" s="22">
        <v>0.61806957895298797</v>
      </c>
      <c r="Z17" s="22">
        <v>0.69044067078181803</v>
      </c>
      <c r="AA17" s="22">
        <v>0.66587112169085605</v>
      </c>
      <c r="AB17" s="22">
        <v>0.68674432258679896</v>
      </c>
      <c r="AC17" s="22">
        <v>0.80991593304922505</v>
      </c>
      <c r="AD17" s="22">
        <v>0.76325881301035603</v>
      </c>
      <c r="AE17" s="22"/>
      <c r="AF17" s="22">
        <v>0.63601766656123404</v>
      </c>
      <c r="AG17" s="22">
        <v>0.75112883930074403</v>
      </c>
      <c r="AH17" s="22">
        <v>0.651168279970188</v>
      </c>
      <c r="AI17" s="22"/>
      <c r="AJ17" s="22">
        <v>0.68224154285271399</v>
      </c>
      <c r="AK17" s="22">
        <v>0.78409619786228002</v>
      </c>
      <c r="AL17" s="22">
        <v>0.66577276441168698</v>
      </c>
      <c r="AM17" s="22">
        <v>0.56001702487743399</v>
      </c>
      <c r="AN17" s="22">
        <v>0.60690169037182795</v>
      </c>
      <c r="AO17" s="22"/>
      <c r="AP17" s="22">
        <v>0.711969171596461</v>
      </c>
      <c r="AQ17" s="22">
        <v>0.76222368214980296</v>
      </c>
      <c r="AR17" s="22">
        <v>0.71738171132893802</v>
      </c>
      <c r="AS17" s="22">
        <v>0.55993552081254705</v>
      </c>
      <c r="AT17" s="22">
        <v>0.73445312548762698</v>
      </c>
      <c r="AU17" s="22"/>
      <c r="AV17" s="22">
        <v>0.78046184144029895</v>
      </c>
      <c r="AW17" s="22">
        <v>0.70689998687464595</v>
      </c>
      <c r="AX17" s="22">
        <v>0.70099149483157797</v>
      </c>
      <c r="AY17" s="22">
        <v>0.57701080453104203</v>
      </c>
      <c r="AZ17" s="22">
        <v>0.74839383228426104</v>
      </c>
      <c r="BA17" s="22">
        <v>0.60732988711354996</v>
      </c>
      <c r="BB17" s="22"/>
      <c r="BC17" s="22">
        <v>0.72062851683630302</v>
      </c>
      <c r="BD17" s="22">
        <v>0.65524662136985801</v>
      </c>
      <c r="BE17" s="22">
        <v>0.70173049218280004</v>
      </c>
      <c r="BF17" s="22">
        <v>0.74286881592310805</v>
      </c>
      <c r="BG17" s="22">
        <v>0.74273070675628805</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G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152</v>
      </c>
      <c r="C9" s="17">
        <v>0.64659812876443601</v>
      </c>
      <c r="D9" s="17">
        <v>0.59431519702390201</v>
      </c>
      <c r="E9" s="17">
        <v>0.69907050826330297</v>
      </c>
      <c r="F9" s="17"/>
      <c r="G9" s="17">
        <v>0.57867358226715504</v>
      </c>
      <c r="H9" s="17">
        <v>0.58847980940129097</v>
      </c>
      <c r="I9" s="17">
        <v>0.62358004662768995</v>
      </c>
      <c r="J9" s="17">
        <v>0.68988070381886901</v>
      </c>
      <c r="K9" s="17">
        <v>0.726456319655709</v>
      </c>
      <c r="L9" s="17">
        <v>0.66903497168642201</v>
      </c>
      <c r="M9" s="17"/>
      <c r="N9" s="17">
        <v>0.59972033011604498</v>
      </c>
      <c r="O9" s="17">
        <v>0.65197221605908795</v>
      </c>
      <c r="P9" s="17">
        <v>0.62510918076662703</v>
      </c>
      <c r="Q9" s="17">
        <v>0.709703163269647</v>
      </c>
      <c r="R9" s="17"/>
      <c r="S9" s="17">
        <v>0.56854648169699495</v>
      </c>
      <c r="T9" s="17">
        <v>0.66752851939984104</v>
      </c>
      <c r="U9" s="17">
        <v>0.65177749938043394</v>
      </c>
      <c r="V9" s="17">
        <v>0.64480659512316896</v>
      </c>
      <c r="W9" s="17">
        <v>0.62812807309768504</v>
      </c>
      <c r="X9" s="17">
        <v>0.59436643533306499</v>
      </c>
      <c r="Y9" s="17">
        <v>0.61062134948699098</v>
      </c>
      <c r="Z9" s="17">
        <v>0.73974326358831999</v>
      </c>
      <c r="AA9" s="17">
        <v>0.68877389944436795</v>
      </c>
      <c r="AB9" s="17">
        <v>0.72637824464048395</v>
      </c>
      <c r="AC9" s="17">
        <v>0.67722372821222998</v>
      </c>
      <c r="AD9" s="17">
        <v>0.63978813002703805</v>
      </c>
      <c r="AE9" s="17"/>
      <c r="AF9" s="17">
        <v>0.58109804300417101</v>
      </c>
      <c r="AG9" s="17">
        <v>0.708338697951437</v>
      </c>
      <c r="AH9" s="17">
        <v>0.61906348975376801</v>
      </c>
      <c r="AI9" s="17"/>
      <c r="AJ9" s="17">
        <v>0.59092185700053002</v>
      </c>
      <c r="AK9" s="17">
        <v>0.68980190046578405</v>
      </c>
      <c r="AL9" s="17">
        <v>0.72684901713244698</v>
      </c>
      <c r="AM9" s="17">
        <v>0.60507756277335201</v>
      </c>
      <c r="AN9" s="17">
        <v>0.62454843706362495</v>
      </c>
      <c r="AO9" s="17"/>
      <c r="AP9" s="17">
        <v>0.57460856776333002</v>
      </c>
      <c r="AQ9" s="17">
        <v>0.68422102442959998</v>
      </c>
      <c r="AR9" s="17">
        <v>0.68091177309322803</v>
      </c>
      <c r="AS9" s="17">
        <v>0.53449573953639395</v>
      </c>
      <c r="AT9" s="17">
        <v>0.79600176371035003</v>
      </c>
      <c r="AU9" s="17"/>
      <c r="AV9" s="17">
        <v>0.69332452179294901</v>
      </c>
      <c r="AW9" s="17">
        <v>0.58208053787762504</v>
      </c>
      <c r="AX9" s="17">
        <v>0.67219659225346196</v>
      </c>
      <c r="AY9" s="17">
        <v>0.53768450758534603</v>
      </c>
      <c r="AZ9" s="17">
        <v>0.77619166890506797</v>
      </c>
      <c r="BA9" s="17">
        <v>0.63647203808999997</v>
      </c>
      <c r="BB9" s="17"/>
      <c r="BC9" s="17">
        <v>0.70412431380654406</v>
      </c>
      <c r="BD9" s="17">
        <v>0.64955483811260495</v>
      </c>
      <c r="BE9" s="17">
        <v>0.63382592170621399</v>
      </c>
      <c r="BF9" s="17">
        <v>0.51547259348970997</v>
      </c>
      <c r="BG9" s="17">
        <v>0.68948439398417605</v>
      </c>
    </row>
    <row r="10" spans="2:59" x14ac:dyDescent="0.35">
      <c r="B10" s="18" t="s">
        <v>153</v>
      </c>
      <c r="C10" s="17">
        <v>0.31693853441929698</v>
      </c>
      <c r="D10" s="17">
        <v>0.31202221483776899</v>
      </c>
      <c r="E10" s="17">
        <v>0.32109889993979701</v>
      </c>
      <c r="F10" s="17"/>
      <c r="G10" s="17">
        <v>0.34159921418022599</v>
      </c>
      <c r="H10" s="17">
        <v>0.33497980942491201</v>
      </c>
      <c r="I10" s="17">
        <v>0.38510383257082698</v>
      </c>
      <c r="J10" s="17">
        <v>0.34220307497411601</v>
      </c>
      <c r="K10" s="17">
        <v>0.251493344825233</v>
      </c>
      <c r="L10" s="17">
        <v>0.254041751550377</v>
      </c>
      <c r="M10" s="17"/>
      <c r="N10" s="17">
        <v>0.34143379990251899</v>
      </c>
      <c r="O10" s="17">
        <v>0.31687213271792503</v>
      </c>
      <c r="P10" s="17">
        <v>0.321065586629593</v>
      </c>
      <c r="Q10" s="17">
        <v>0.28562854566259599</v>
      </c>
      <c r="R10" s="17"/>
      <c r="S10" s="17">
        <v>0.34756217451550497</v>
      </c>
      <c r="T10" s="17">
        <v>0.33165487553944401</v>
      </c>
      <c r="U10" s="17">
        <v>0.242448048282393</v>
      </c>
      <c r="V10" s="17">
        <v>0.27799635478891899</v>
      </c>
      <c r="W10" s="17">
        <v>0.299483387718257</v>
      </c>
      <c r="X10" s="17">
        <v>0.320686407376644</v>
      </c>
      <c r="Y10" s="17">
        <v>0.35771032814856502</v>
      </c>
      <c r="Z10" s="17">
        <v>0.48805249106181597</v>
      </c>
      <c r="AA10" s="17">
        <v>0.29800604493528898</v>
      </c>
      <c r="AB10" s="17">
        <v>0.27521559051249</v>
      </c>
      <c r="AC10" s="17">
        <v>0.30932205342147201</v>
      </c>
      <c r="AD10" s="17">
        <v>0.32690891908560998</v>
      </c>
      <c r="AE10" s="17"/>
      <c r="AF10" s="17">
        <v>0.34253051605069401</v>
      </c>
      <c r="AG10" s="17">
        <v>0.26945106729641599</v>
      </c>
      <c r="AH10" s="17">
        <v>0.36901226875762699</v>
      </c>
      <c r="AI10" s="17"/>
      <c r="AJ10" s="17">
        <v>0.359799479542249</v>
      </c>
      <c r="AK10" s="17">
        <v>0.29001536732956601</v>
      </c>
      <c r="AL10" s="17">
        <v>0.19216398454161299</v>
      </c>
      <c r="AM10" s="17">
        <v>0.49559512891312502</v>
      </c>
      <c r="AN10" s="17">
        <v>0.33937043191597399</v>
      </c>
      <c r="AO10" s="17"/>
      <c r="AP10" s="17">
        <v>0.39643570458891503</v>
      </c>
      <c r="AQ10" s="17">
        <v>0.25932307504608598</v>
      </c>
      <c r="AR10" s="17">
        <v>0.21376172822169001</v>
      </c>
      <c r="AS10" s="17">
        <v>0.43370975170025799</v>
      </c>
      <c r="AT10" s="17">
        <v>0.25521305318913601</v>
      </c>
      <c r="AU10" s="17"/>
      <c r="AV10" s="17">
        <v>0.241393769662782</v>
      </c>
      <c r="AW10" s="17">
        <v>0.42673313590188</v>
      </c>
      <c r="AX10" s="17">
        <v>0.24463836609844999</v>
      </c>
      <c r="AY10" s="17">
        <v>0.43334155926330697</v>
      </c>
      <c r="AZ10" s="17">
        <v>0.26646688287440201</v>
      </c>
      <c r="BA10" s="17">
        <v>0.29778687211264099</v>
      </c>
      <c r="BB10" s="17"/>
      <c r="BC10" s="17">
        <v>0.26832170633236302</v>
      </c>
      <c r="BD10" s="17">
        <v>0.331781103838514</v>
      </c>
      <c r="BE10" s="17">
        <v>0.33017930851673299</v>
      </c>
      <c r="BF10" s="17">
        <v>0.34216057388642201</v>
      </c>
      <c r="BG10" s="17">
        <v>0.390747390114836</v>
      </c>
    </row>
    <row r="11" spans="2:59" x14ac:dyDescent="0.35">
      <c r="B11" s="18" t="s">
        <v>154</v>
      </c>
      <c r="C11" s="17">
        <v>0.26454454861294102</v>
      </c>
      <c r="D11" s="17">
        <v>0.23824583218023501</v>
      </c>
      <c r="E11" s="17">
        <v>0.29140015274342101</v>
      </c>
      <c r="F11" s="17"/>
      <c r="G11" s="17">
        <v>0.33059413599639198</v>
      </c>
      <c r="H11" s="17">
        <v>0.26728845431127002</v>
      </c>
      <c r="I11" s="17">
        <v>0.288778648261168</v>
      </c>
      <c r="J11" s="17">
        <v>0.29043499230655501</v>
      </c>
      <c r="K11" s="17">
        <v>0.19728591796796799</v>
      </c>
      <c r="L11" s="17">
        <v>0.222753860664999</v>
      </c>
      <c r="M11" s="17"/>
      <c r="N11" s="17">
        <v>0.31191470496573398</v>
      </c>
      <c r="O11" s="17">
        <v>0.247389576425638</v>
      </c>
      <c r="P11" s="17">
        <v>0.22578146512728001</v>
      </c>
      <c r="Q11" s="17">
        <v>0.265926761654733</v>
      </c>
      <c r="R11" s="17"/>
      <c r="S11" s="17">
        <v>0.28222210301008899</v>
      </c>
      <c r="T11" s="17">
        <v>0.27198229871393698</v>
      </c>
      <c r="U11" s="17">
        <v>0.28689351218391101</v>
      </c>
      <c r="V11" s="17">
        <v>0.290452511229078</v>
      </c>
      <c r="W11" s="17">
        <v>0.29044162253092498</v>
      </c>
      <c r="X11" s="17">
        <v>0.28903143169101397</v>
      </c>
      <c r="Y11" s="17">
        <v>0.215632033802821</v>
      </c>
      <c r="Z11" s="17">
        <v>0.21310542488720699</v>
      </c>
      <c r="AA11" s="17">
        <v>0.23195159937417301</v>
      </c>
      <c r="AB11" s="17">
        <v>0.28027765307688901</v>
      </c>
      <c r="AC11" s="17">
        <v>0.20342631913564399</v>
      </c>
      <c r="AD11" s="17">
        <v>0.25152436893446101</v>
      </c>
      <c r="AE11" s="17"/>
      <c r="AF11" s="17">
        <v>0.23731819908797799</v>
      </c>
      <c r="AG11" s="17">
        <v>0.26856280705482999</v>
      </c>
      <c r="AH11" s="17">
        <v>0.252093776054792</v>
      </c>
      <c r="AI11" s="17"/>
      <c r="AJ11" s="17">
        <v>0.22467772331453201</v>
      </c>
      <c r="AK11" s="17">
        <v>0.312264454949575</v>
      </c>
      <c r="AL11" s="17">
        <v>0.30737324489612999</v>
      </c>
      <c r="AM11" s="17">
        <v>0.30104003229145199</v>
      </c>
      <c r="AN11" s="17">
        <v>0.22679635251915001</v>
      </c>
      <c r="AO11" s="17"/>
      <c r="AP11" s="17">
        <v>0.19393532617515699</v>
      </c>
      <c r="AQ11" s="17">
        <v>0.30489988695151798</v>
      </c>
      <c r="AR11" s="17">
        <v>0.36234437063691</v>
      </c>
      <c r="AS11" s="17">
        <v>0.21745598911761399</v>
      </c>
      <c r="AT11" s="17">
        <v>0.251389517693765</v>
      </c>
      <c r="AU11" s="17"/>
      <c r="AV11" s="17">
        <v>0.33098367831370801</v>
      </c>
      <c r="AW11" s="17">
        <v>0.20920246467744</v>
      </c>
      <c r="AX11" s="17">
        <v>0.29967445029696699</v>
      </c>
      <c r="AY11" s="17">
        <v>0.216363751370971</v>
      </c>
      <c r="AZ11" s="17">
        <v>0.258838365978177</v>
      </c>
      <c r="BA11" s="17">
        <v>0.23720965789712101</v>
      </c>
      <c r="BB11" s="17"/>
      <c r="BC11" s="17">
        <v>0.21959340664406399</v>
      </c>
      <c r="BD11" s="17">
        <v>0.24141522816869701</v>
      </c>
      <c r="BE11" s="17">
        <v>0.30225610822353999</v>
      </c>
      <c r="BF11" s="17">
        <v>0.32316925881537401</v>
      </c>
      <c r="BG11" s="17">
        <v>0.255893250299352</v>
      </c>
    </row>
    <row r="12" spans="2:59" ht="43.5" x14ac:dyDescent="0.35">
      <c r="B12" s="18" t="s">
        <v>155</v>
      </c>
      <c r="C12" s="17">
        <v>0.25285692704123303</v>
      </c>
      <c r="D12" s="17">
        <v>0.29713148637266901</v>
      </c>
      <c r="E12" s="17">
        <v>0.21079612864355199</v>
      </c>
      <c r="F12" s="17"/>
      <c r="G12" s="17">
        <v>0.21241001124541101</v>
      </c>
      <c r="H12" s="17">
        <v>0.272461254134436</v>
      </c>
      <c r="I12" s="17">
        <v>0.218028034054325</v>
      </c>
      <c r="J12" s="17">
        <v>0.29211669140617003</v>
      </c>
      <c r="K12" s="17">
        <v>0.25424822536755698</v>
      </c>
      <c r="L12" s="17">
        <v>0.25959058978883698</v>
      </c>
      <c r="M12" s="17"/>
      <c r="N12" s="17">
        <v>0.27355667564224501</v>
      </c>
      <c r="O12" s="17">
        <v>0.26494065623878899</v>
      </c>
      <c r="P12" s="17">
        <v>0.21708146685027299</v>
      </c>
      <c r="Q12" s="17">
        <v>0.24992761535013</v>
      </c>
      <c r="R12" s="17"/>
      <c r="S12" s="17">
        <v>0.22386622238356799</v>
      </c>
      <c r="T12" s="17">
        <v>0.17398656337431601</v>
      </c>
      <c r="U12" s="17">
        <v>0.28354388346880199</v>
      </c>
      <c r="V12" s="17">
        <v>0.180547845259144</v>
      </c>
      <c r="W12" s="17">
        <v>0.28663285852064402</v>
      </c>
      <c r="X12" s="17">
        <v>0.27716237631574597</v>
      </c>
      <c r="Y12" s="17">
        <v>0.28274941101136902</v>
      </c>
      <c r="Z12" s="17">
        <v>0.32724359115493801</v>
      </c>
      <c r="AA12" s="17">
        <v>0.31831014050662698</v>
      </c>
      <c r="AB12" s="17">
        <v>0.273390953833547</v>
      </c>
      <c r="AC12" s="17">
        <v>0.244798415598455</v>
      </c>
      <c r="AD12" s="17">
        <v>0.24645198571535901</v>
      </c>
      <c r="AE12" s="17"/>
      <c r="AF12" s="17">
        <v>0.25275901113814497</v>
      </c>
      <c r="AG12" s="17">
        <v>0.283751132189412</v>
      </c>
      <c r="AH12" s="17">
        <v>0.198505617280056</v>
      </c>
      <c r="AI12" s="17"/>
      <c r="AJ12" s="17">
        <v>0.23128150707772799</v>
      </c>
      <c r="AK12" s="17">
        <v>0.28437217688514099</v>
      </c>
      <c r="AL12" s="17">
        <v>0.338184971296912</v>
      </c>
      <c r="AM12" s="17">
        <v>0.273724212030453</v>
      </c>
      <c r="AN12" s="17">
        <v>0.20953595882333201</v>
      </c>
      <c r="AO12" s="17"/>
      <c r="AP12" s="17">
        <v>0.208882425587085</v>
      </c>
      <c r="AQ12" s="17">
        <v>0.28966538399178399</v>
      </c>
      <c r="AR12" s="17">
        <v>0.310192403610215</v>
      </c>
      <c r="AS12" s="17">
        <v>0.203698863594763</v>
      </c>
      <c r="AT12" s="17">
        <v>0.30171726657079001</v>
      </c>
      <c r="AU12" s="17"/>
      <c r="AV12" s="17">
        <v>0.30151183010461602</v>
      </c>
      <c r="AW12" s="17">
        <v>0.216658624078678</v>
      </c>
      <c r="AX12" s="17">
        <v>0.30971477846371498</v>
      </c>
      <c r="AY12" s="17">
        <v>0.20854577974438299</v>
      </c>
      <c r="AZ12" s="17">
        <v>0.27860743946738298</v>
      </c>
      <c r="BA12" s="17">
        <v>0.23199747407844101</v>
      </c>
      <c r="BB12" s="17"/>
      <c r="BC12" s="17">
        <v>0.21620336673275201</v>
      </c>
      <c r="BD12" s="17">
        <v>0.25368908252801098</v>
      </c>
      <c r="BE12" s="17">
        <v>0.28395135138951599</v>
      </c>
      <c r="BF12" s="17">
        <v>0.29530629867275499</v>
      </c>
      <c r="BG12" s="17">
        <v>0.21659674405148899</v>
      </c>
    </row>
    <row r="13" spans="2:59" ht="29" x14ac:dyDescent="0.35">
      <c r="B13" s="18" t="s">
        <v>156</v>
      </c>
      <c r="C13" s="17">
        <v>0.241538771379886</v>
      </c>
      <c r="D13" s="17">
        <v>0.25269100646417098</v>
      </c>
      <c r="E13" s="17">
        <v>0.23018457404883699</v>
      </c>
      <c r="F13" s="17"/>
      <c r="G13" s="17">
        <v>0.21439812453577201</v>
      </c>
      <c r="H13" s="17">
        <v>0.22486266429799001</v>
      </c>
      <c r="I13" s="17">
        <v>0.237826140125485</v>
      </c>
      <c r="J13" s="17">
        <v>0.20716151331725</v>
      </c>
      <c r="K13" s="17">
        <v>0.28125430569096499</v>
      </c>
      <c r="L13" s="17">
        <v>0.27732709216844897</v>
      </c>
      <c r="M13" s="17"/>
      <c r="N13" s="17">
        <v>0.26018605566516501</v>
      </c>
      <c r="O13" s="17">
        <v>0.23448068561557101</v>
      </c>
      <c r="P13" s="17">
        <v>0.25967279032926599</v>
      </c>
      <c r="Q13" s="17">
        <v>0.21332973195219199</v>
      </c>
      <c r="R13" s="17"/>
      <c r="S13" s="17">
        <v>0.26589542397837501</v>
      </c>
      <c r="T13" s="17">
        <v>0.25967966651012497</v>
      </c>
      <c r="U13" s="17">
        <v>0.25978373786548398</v>
      </c>
      <c r="V13" s="17">
        <v>0.212441447242949</v>
      </c>
      <c r="W13" s="17">
        <v>0.232205347560693</v>
      </c>
      <c r="X13" s="17">
        <v>0.23547917668465401</v>
      </c>
      <c r="Y13" s="17">
        <v>0.20828860712199501</v>
      </c>
      <c r="Z13" s="17">
        <v>0.24744414355226699</v>
      </c>
      <c r="AA13" s="17">
        <v>0.21343627331043399</v>
      </c>
      <c r="AB13" s="17">
        <v>0.24703637323074701</v>
      </c>
      <c r="AC13" s="17">
        <v>0.29807765018642801</v>
      </c>
      <c r="AD13" s="17">
        <v>0.20025536528516799</v>
      </c>
      <c r="AE13" s="17"/>
      <c r="AF13" s="17">
        <v>0.282221706516394</v>
      </c>
      <c r="AG13" s="17">
        <v>0.229649077111303</v>
      </c>
      <c r="AH13" s="17">
        <v>0.21412089893511599</v>
      </c>
      <c r="AI13" s="17"/>
      <c r="AJ13" s="17">
        <v>0.31756856786322601</v>
      </c>
      <c r="AK13" s="17">
        <v>0.18345581012699499</v>
      </c>
      <c r="AL13" s="17">
        <v>0.22814806371476201</v>
      </c>
      <c r="AM13" s="17">
        <v>0.22435135625188299</v>
      </c>
      <c r="AN13" s="17">
        <v>0.23535985735284501</v>
      </c>
      <c r="AO13" s="17"/>
      <c r="AP13" s="17">
        <v>0.34377942745034201</v>
      </c>
      <c r="AQ13" s="17">
        <v>0.19957664731269401</v>
      </c>
      <c r="AR13" s="17">
        <v>0.26087834792149101</v>
      </c>
      <c r="AS13" s="17">
        <v>0.245696819822698</v>
      </c>
      <c r="AT13" s="17">
        <v>0.172249103302827</v>
      </c>
      <c r="AU13" s="17"/>
      <c r="AV13" s="17">
        <v>0.191518113538103</v>
      </c>
      <c r="AW13" s="17">
        <v>0.32408595925952199</v>
      </c>
      <c r="AX13" s="17">
        <v>0.28199440839121098</v>
      </c>
      <c r="AY13" s="17">
        <v>0.26017991108127397</v>
      </c>
      <c r="AZ13" s="17">
        <v>0.14481769910082501</v>
      </c>
      <c r="BA13" s="17">
        <v>0.28383717888654197</v>
      </c>
      <c r="BB13" s="17"/>
      <c r="BC13" s="17">
        <v>0.27922718935688001</v>
      </c>
      <c r="BD13" s="17">
        <v>0.21154938226853801</v>
      </c>
      <c r="BE13" s="17">
        <v>0.23331542633270799</v>
      </c>
      <c r="BF13" s="17">
        <v>0.244502070271893</v>
      </c>
      <c r="BG13" s="17">
        <v>0.15152142743751901</v>
      </c>
    </row>
    <row r="14" spans="2:59" x14ac:dyDescent="0.35">
      <c r="B14" s="18" t="s">
        <v>157</v>
      </c>
      <c r="C14" s="17">
        <v>0.19027591521258799</v>
      </c>
      <c r="D14" s="17">
        <v>0.205033905325227</v>
      </c>
      <c r="E14" s="17">
        <v>0.175725025788107</v>
      </c>
      <c r="F14" s="17"/>
      <c r="G14" s="17">
        <v>9.8932437227116102E-2</v>
      </c>
      <c r="H14" s="17">
        <v>0.14507187333537</v>
      </c>
      <c r="I14" s="17">
        <v>0.142807650394569</v>
      </c>
      <c r="J14" s="17">
        <v>0.16080369746939499</v>
      </c>
      <c r="K14" s="17">
        <v>0.218304120630816</v>
      </c>
      <c r="L14" s="17">
        <v>0.33152898003756698</v>
      </c>
      <c r="M14" s="17"/>
      <c r="N14" s="17">
        <v>0.176678861094752</v>
      </c>
      <c r="O14" s="17">
        <v>0.16187020503711799</v>
      </c>
      <c r="P14" s="17">
        <v>0.24779969171980101</v>
      </c>
      <c r="Q14" s="17">
        <v>0.18429292605287201</v>
      </c>
      <c r="R14" s="17"/>
      <c r="S14" s="17">
        <v>0.160033406217549</v>
      </c>
      <c r="T14" s="17">
        <v>0.223010291992641</v>
      </c>
      <c r="U14" s="17">
        <v>0.201867264657447</v>
      </c>
      <c r="V14" s="17">
        <v>0.152513695157345</v>
      </c>
      <c r="W14" s="17">
        <v>0.27532768841887201</v>
      </c>
      <c r="X14" s="17">
        <v>0.16351255574526399</v>
      </c>
      <c r="Y14" s="17">
        <v>0.17827585351455</v>
      </c>
      <c r="Z14" s="17">
        <v>0.239593171468892</v>
      </c>
      <c r="AA14" s="17">
        <v>0.13339810419430601</v>
      </c>
      <c r="AB14" s="17">
        <v>0.216738752579925</v>
      </c>
      <c r="AC14" s="17">
        <v>0.23349534647206399</v>
      </c>
      <c r="AD14" s="17">
        <v>0.17717221517203899</v>
      </c>
      <c r="AE14" s="17"/>
      <c r="AF14" s="17">
        <v>0.29247889870219401</v>
      </c>
      <c r="AG14" s="17">
        <v>0.14517888877732699</v>
      </c>
      <c r="AH14" s="17">
        <v>0.16699444707991601</v>
      </c>
      <c r="AI14" s="17"/>
      <c r="AJ14" s="17">
        <v>0.32030332636067299</v>
      </c>
      <c r="AK14" s="17">
        <v>9.9676999232564401E-2</v>
      </c>
      <c r="AL14" s="17">
        <v>0.146976468232979</v>
      </c>
      <c r="AM14" s="17">
        <v>0.316131424903415</v>
      </c>
      <c r="AN14" s="17">
        <v>0.13703360991623201</v>
      </c>
      <c r="AO14" s="17"/>
      <c r="AP14" s="17">
        <v>0.301078555385562</v>
      </c>
      <c r="AQ14" s="17">
        <v>0.133135819446276</v>
      </c>
      <c r="AR14" s="17">
        <v>0.11780729504196499</v>
      </c>
      <c r="AS14" s="17">
        <v>0.36262639313838302</v>
      </c>
      <c r="AT14" s="17">
        <v>7.4210324752030099E-2</v>
      </c>
      <c r="AU14" s="17"/>
      <c r="AV14" s="17">
        <v>0.126599996773097</v>
      </c>
      <c r="AW14" s="17">
        <v>0.28511377933767901</v>
      </c>
      <c r="AX14" s="17">
        <v>0.113955628482115</v>
      </c>
      <c r="AY14" s="17">
        <v>0.34840416646220601</v>
      </c>
      <c r="AZ14" s="17">
        <v>5.0113124145700801E-2</v>
      </c>
      <c r="BA14" s="17">
        <v>0.15949490478435799</v>
      </c>
      <c r="BB14" s="17"/>
      <c r="BC14" s="17">
        <v>0.26257590120360003</v>
      </c>
      <c r="BD14" s="17">
        <v>0.185244687414898</v>
      </c>
      <c r="BE14" s="17">
        <v>0.135315183784528</v>
      </c>
      <c r="BF14" s="17">
        <v>0.16192988422267099</v>
      </c>
      <c r="BG14" s="17">
        <v>3.8002478643274898E-2</v>
      </c>
    </row>
    <row r="15" spans="2:59" ht="43.5" x14ac:dyDescent="0.35">
      <c r="B15" s="18" t="s">
        <v>158</v>
      </c>
      <c r="C15" s="17">
        <v>0.16753726459940499</v>
      </c>
      <c r="D15" s="17">
        <v>0.160734806206736</v>
      </c>
      <c r="E15" s="17">
        <v>0.17353724773128601</v>
      </c>
      <c r="F15" s="17"/>
      <c r="G15" s="17">
        <v>0.232912425502974</v>
      </c>
      <c r="H15" s="17">
        <v>0.20573647395606701</v>
      </c>
      <c r="I15" s="17">
        <v>0.18739868098735701</v>
      </c>
      <c r="J15" s="17">
        <v>0.14450305471567601</v>
      </c>
      <c r="K15" s="17">
        <v>0.14453423669795701</v>
      </c>
      <c r="L15" s="17">
        <v>0.110869807601833</v>
      </c>
      <c r="M15" s="17"/>
      <c r="N15" s="17">
        <v>0.19738552543815099</v>
      </c>
      <c r="O15" s="17">
        <v>0.17160043557165899</v>
      </c>
      <c r="P15" s="17">
        <v>0.142376589813108</v>
      </c>
      <c r="Q15" s="17">
        <v>0.15160438135299301</v>
      </c>
      <c r="R15" s="17"/>
      <c r="S15" s="17">
        <v>0.16011264516722301</v>
      </c>
      <c r="T15" s="17">
        <v>0.140718881476742</v>
      </c>
      <c r="U15" s="17">
        <v>0.222179534329386</v>
      </c>
      <c r="V15" s="17">
        <v>0.202510081241286</v>
      </c>
      <c r="W15" s="17">
        <v>0.15388895923715501</v>
      </c>
      <c r="X15" s="17">
        <v>0.17078088846919201</v>
      </c>
      <c r="Y15" s="17">
        <v>0.16460650503291199</v>
      </c>
      <c r="Z15" s="17">
        <v>0.13602134455790299</v>
      </c>
      <c r="AA15" s="17">
        <v>0.194191680454677</v>
      </c>
      <c r="AB15" s="17">
        <v>0.112960281145855</v>
      </c>
      <c r="AC15" s="17">
        <v>0.19709142806614</v>
      </c>
      <c r="AD15" s="17">
        <v>0.15588420972470901</v>
      </c>
      <c r="AE15" s="17"/>
      <c r="AF15" s="17">
        <v>0.10145683279946301</v>
      </c>
      <c r="AG15" s="17">
        <v>0.22315739688017</v>
      </c>
      <c r="AH15" s="17">
        <v>0.13255730201373001</v>
      </c>
      <c r="AI15" s="17"/>
      <c r="AJ15" s="17">
        <v>9.9213835235768294E-2</v>
      </c>
      <c r="AK15" s="17">
        <v>0.22455354836543501</v>
      </c>
      <c r="AL15" s="17">
        <v>0.23239397606996801</v>
      </c>
      <c r="AM15" s="17">
        <v>8.2611086893046706E-2</v>
      </c>
      <c r="AN15" s="17">
        <v>0.13445739898307199</v>
      </c>
      <c r="AO15" s="17"/>
      <c r="AP15" s="17">
        <v>0.103978835511516</v>
      </c>
      <c r="AQ15" s="17">
        <v>0.20725946503913001</v>
      </c>
      <c r="AR15" s="17">
        <v>0.220441599672485</v>
      </c>
      <c r="AS15" s="17">
        <v>7.1943679597361407E-2</v>
      </c>
      <c r="AT15" s="17">
        <v>0.37483892672384</v>
      </c>
      <c r="AU15" s="17"/>
      <c r="AV15" s="17">
        <v>0.223873214955601</v>
      </c>
      <c r="AW15" s="17">
        <v>9.3079818421965096E-2</v>
      </c>
      <c r="AX15" s="17">
        <v>0.23221926105441801</v>
      </c>
      <c r="AY15" s="17">
        <v>6.4409414102034199E-2</v>
      </c>
      <c r="AZ15" s="17">
        <v>0.39051971688447301</v>
      </c>
      <c r="BA15" s="17">
        <v>0.15787342959718401</v>
      </c>
      <c r="BB15" s="17"/>
      <c r="BC15" s="17">
        <v>0.117628595495626</v>
      </c>
      <c r="BD15" s="17">
        <v>0.18952918254439</v>
      </c>
      <c r="BE15" s="17">
        <v>0.18731214246276701</v>
      </c>
      <c r="BF15" s="17">
        <v>0.20847743938357599</v>
      </c>
      <c r="BG15" s="17">
        <v>0.18251631058911399</v>
      </c>
    </row>
    <row r="16" spans="2:59" ht="43.5" x14ac:dyDescent="0.35">
      <c r="B16" s="18" t="s">
        <v>159</v>
      </c>
      <c r="C16" s="17">
        <v>0.13689294584449799</v>
      </c>
      <c r="D16" s="17">
        <v>0.146308827615101</v>
      </c>
      <c r="E16" s="17">
        <v>0.12781539273460299</v>
      </c>
      <c r="F16" s="17"/>
      <c r="G16" s="17">
        <v>0.16783408238567499</v>
      </c>
      <c r="H16" s="17">
        <v>0.17908841104143899</v>
      </c>
      <c r="I16" s="17">
        <v>0.13215646123747399</v>
      </c>
      <c r="J16" s="17">
        <v>8.9550586001284904E-2</v>
      </c>
      <c r="K16" s="17">
        <v>0.16076890869396401</v>
      </c>
      <c r="L16" s="17">
        <v>0.108137973294489</v>
      </c>
      <c r="M16" s="17"/>
      <c r="N16" s="17">
        <v>0.158176356842813</v>
      </c>
      <c r="O16" s="17">
        <v>0.126960381405333</v>
      </c>
      <c r="P16" s="17">
        <v>0.10542944026347199</v>
      </c>
      <c r="Q16" s="17">
        <v>0.15220683223268</v>
      </c>
      <c r="R16" s="17"/>
      <c r="S16" s="17">
        <v>0.186747880865934</v>
      </c>
      <c r="T16" s="17">
        <v>9.1539321625700304E-2</v>
      </c>
      <c r="U16" s="17">
        <v>0.142332246187797</v>
      </c>
      <c r="V16" s="17">
        <v>0.180154435108595</v>
      </c>
      <c r="W16" s="17">
        <v>0.12001060543342</v>
      </c>
      <c r="X16" s="17">
        <v>0.190920955677194</v>
      </c>
      <c r="Y16" s="17">
        <v>9.3281367050789904E-2</v>
      </c>
      <c r="Z16" s="17">
        <v>5.5879538030510802E-2</v>
      </c>
      <c r="AA16" s="17">
        <v>0.123609283714073</v>
      </c>
      <c r="AB16" s="17">
        <v>0.128595345118973</v>
      </c>
      <c r="AC16" s="17">
        <v>0.12728284235603901</v>
      </c>
      <c r="AD16" s="17">
        <v>0.146478486607167</v>
      </c>
      <c r="AE16" s="17"/>
      <c r="AF16" s="17">
        <v>0.113455556852273</v>
      </c>
      <c r="AG16" s="17">
        <v>0.14625345078167401</v>
      </c>
      <c r="AH16" s="17">
        <v>0.14947364065483101</v>
      </c>
      <c r="AI16" s="17"/>
      <c r="AJ16" s="17">
        <v>0.114821362567658</v>
      </c>
      <c r="AK16" s="17">
        <v>0.18391579716520401</v>
      </c>
      <c r="AL16" s="17">
        <v>0.10444046696451301</v>
      </c>
      <c r="AM16" s="17">
        <v>5.0366198202355397E-2</v>
      </c>
      <c r="AN16" s="17">
        <v>0.127960936206126</v>
      </c>
      <c r="AO16" s="17"/>
      <c r="AP16" s="17">
        <v>0.12135296715636899</v>
      </c>
      <c r="AQ16" s="17">
        <v>0.18356503611029601</v>
      </c>
      <c r="AR16" s="17">
        <v>0.13937974376690501</v>
      </c>
      <c r="AS16" s="17">
        <v>6.5433268067979694E-2</v>
      </c>
      <c r="AT16" s="17">
        <v>0.15716159446438499</v>
      </c>
      <c r="AU16" s="17"/>
      <c r="AV16" s="17">
        <v>0.19185256875679399</v>
      </c>
      <c r="AW16" s="17">
        <v>0.115257076575285</v>
      </c>
      <c r="AX16" s="17">
        <v>0.138964796416681</v>
      </c>
      <c r="AY16" s="17">
        <v>8.3543975959360806E-2</v>
      </c>
      <c r="AZ16" s="17">
        <v>0.14455273110295899</v>
      </c>
      <c r="BA16" s="17">
        <v>0.120629635599475</v>
      </c>
      <c r="BB16" s="17"/>
      <c r="BC16" s="17">
        <v>0.14240792507818401</v>
      </c>
      <c r="BD16" s="17">
        <v>0.122974084355507</v>
      </c>
      <c r="BE16" s="17">
        <v>0.13763767939122401</v>
      </c>
      <c r="BF16" s="17">
        <v>0.163814160774442</v>
      </c>
      <c r="BG16" s="17">
        <v>0.27787768589492301</v>
      </c>
    </row>
    <row r="17" spans="2:59" ht="29" x14ac:dyDescent="0.35">
      <c r="B17" s="18" t="s">
        <v>160</v>
      </c>
      <c r="C17" s="17">
        <v>0.12325208701915399</v>
      </c>
      <c r="D17" s="17">
        <v>0.13136949734617301</v>
      </c>
      <c r="E17" s="17">
        <v>0.116306195665451</v>
      </c>
      <c r="F17" s="17"/>
      <c r="G17" s="17">
        <v>0.13018360944326299</v>
      </c>
      <c r="H17" s="17">
        <v>0.16045314386095599</v>
      </c>
      <c r="I17" s="17">
        <v>0.10838160725082201</v>
      </c>
      <c r="J17" s="17">
        <v>0.110712864221911</v>
      </c>
      <c r="K17" s="17">
        <v>0.10384676733124</v>
      </c>
      <c r="L17" s="17">
        <v>0.123764234183699</v>
      </c>
      <c r="M17" s="17"/>
      <c r="N17" s="17">
        <v>0.154082821000561</v>
      </c>
      <c r="O17" s="17">
        <v>0.135199454005965</v>
      </c>
      <c r="P17" s="17">
        <v>9.1596675485003901E-2</v>
      </c>
      <c r="Q17" s="17">
        <v>0.10567000597161499</v>
      </c>
      <c r="R17" s="17"/>
      <c r="S17" s="17">
        <v>0.128072264219278</v>
      </c>
      <c r="T17" s="17">
        <v>0.12573804563049301</v>
      </c>
      <c r="U17" s="17">
        <v>7.5700667508550007E-2</v>
      </c>
      <c r="V17" s="17">
        <v>0.14017664806144101</v>
      </c>
      <c r="W17" s="17">
        <v>0.13054175690804701</v>
      </c>
      <c r="X17" s="17">
        <v>0.12823553470834001</v>
      </c>
      <c r="Y17" s="17">
        <v>0.121530801651228</v>
      </c>
      <c r="Z17" s="17">
        <v>2.4923632571962399E-2</v>
      </c>
      <c r="AA17" s="17">
        <v>0.12809358784411201</v>
      </c>
      <c r="AB17" s="17">
        <v>0.13519852117109599</v>
      </c>
      <c r="AC17" s="17">
        <v>0.132968458308409</v>
      </c>
      <c r="AD17" s="17">
        <v>0.19958407727652</v>
      </c>
      <c r="AE17" s="17"/>
      <c r="AF17" s="17">
        <v>0.110797943308898</v>
      </c>
      <c r="AG17" s="17">
        <v>0.13276016677459401</v>
      </c>
      <c r="AH17" s="17">
        <v>0.12522075544713601</v>
      </c>
      <c r="AI17" s="17"/>
      <c r="AJ17" s="17">
        <v>0.107171515701889</v>
      </c>
      <c r="AK17" s="17">
        <v>0.14497947370807299</v>
      </c>
      <c r="AL17" s="17">
        <v>0.145551821313253</v>
      </c>
      <c r="AM17" s="17">
        <v>2.5503811988421301E-2</v>
      </c>
      <c r="AN17" s="17">
        <v>0.110686698572922</v>
      </c>
      <c r="AO17" s="17"/>
      <c r="AP17" s="17">
        <v>0.125004142205624</v>
      </c>
      <c r="AQ17" s="17">
        <v>0.13983882247183699</v>
      </c>
      <c r="AR17" s="17">
        <v>0.10057363384818099</v>
      </c>
      <c r="AS17" s="17">
        <v>6.8021421885189601E-2</v>
      </c>
      <c r="AT17" s="17">
        <v>0.12833156105042601</v>
      </c>
      <c r="AU17" s="17"/>
      <c r="AV17" s="17">
        <v>0.14599175408914</v>
      </c>
      <c r="AW17" s="17">
        <v>0.129349571096954</v>
      </c>
      <c r="AX17" s="17">
        <v>0.134610176119978</v>
      </c>
      <c r="AY17" s="17">
        <v>6.1607484722548803E-2</v>
      </c>
      <c r="AZ17" s="17">
        <v>0.117377238437829</v>
      </c>
      <c r="BA17" s="17">
        <v>0.10829852819119699</v>
      </c>
      <c r="BB17" s="17"/>
      <c r="BC17" s="17">
        <v>9.5302385132765205E-2</v>
      </c>
      <c r="BD17" s="17">
        <v>9.5974893017492305E-2</v>
      </c>
      <c r="BE17" s="17">
        <v>0.15595056662145099</v>
      </c>
      <c r="BF17" s="17">
        <v>0.15602879218818799</v>
      </c>
      <c r="BG17" s="17">
        <v>0.18106879903638301</v>
      </c>
    </row>
    <row r="18" spans="2:59" ht="29" x14ac:dyDescent="0.35">
      <c r="B18" s="18" t="s">
        <v>161</v>
      </c>
      <c r="C18" s="17">
        <v>0.104695981432446</v>
      </c>
      <c r="D18" s="17">
        <v>9.5573726543585702E-2</v>
      </c>
      <c r="E18" s="17">
        <v>0.111271319214317</v>
      </c>
      <c r="F18" s="17"/>
      <c r="G18" s="17">
        <v>0.137688389559639</v>
      </c>
      <c r="H18" s="17">
        <v>0.14236806152440701</v>
      </c>
      <c r="I18" s="17">
        <v>0.12713762517121899</v>
      </c>
      <c r="J18" s="17">
        <v>0.12722839324638099</v>
      </c>
      <c r="K18" s="17">
        <v>8.7075745332072102E-2</v>
      </c>
      <c r="L18" s="17">
        <v>2.7504735477409999E-2</v>
      </c>
      <c r="M18" s="17"/>
      <c r="N18" s="17">
        <v>7.4887804418540593E-2</v>
      </c>
      <c r="O18" s="17">
        <v>0.107715180168904</v>
      </c>
      <c r="P18" s="17">
        <v>9.8582396505070197E-2</v>
      </c>
      <c r="Q18" s="17">
        <v>0.13925640195272801</v>
      </c>
      <c r="R18" s="17"/>
      <c r="S18" s="17">
        <v>9.6653199775286205E-2</v>
      </c>
      <c r="T18" s="17">
        <v>0.10797310687560201</v>
      </c>
      <c r="U18" s="17">
        <v>0.115592401136672</v>
      </c>
      <c r="V18" s="17">
        <v>0.13150224496565799</v>
      </c>
      <c r="W18" s="17">
        <v>0.121074588104664</v>
      </c>
      <c r="X18" s="17">
        <v>0.133729755998237</v>
      </c>
      <c r="Y18" s="17">
        <v>0.110983790772252</v>
      </c>
      <c r="Z18" s="17">
        <v>4.6839869097011898E-2</v>
      </c>
      <c r="AA18" s="17">
        <v>8.3970484079311E-2</v>
      </c>
      <c r="AB18" s="17">
        <v>0.10525667851750301</v>
      </c>
      <c r="AC18" s="17">
        <v>5.4883948779209497E-2</v>
      </c>
      <c r="AD18" s="17">
        <v>0.110854928781394</v>
      </c>
      <c r="AE18" s="17"/>
      <c r="AF18" s="17">
        <v>7.9455991285339894E-2</v>
      </c>
      <c r="AG18" s="17">
        <v>0.118142781048535</v>
      </c>
      <c r="AH18" s="17">
        <v>0.115949606677651</v>
      </c>
      <c r="AI18" s="17"/>
      <c r="AJ18" s="17">
        <v>3.5522800533602003E-2</v>
      </c>
      <c r="AK18" s="17">
        <v>0.14015176861346601</v>
      </c>
      <c r="AL18" s="17">
        <v>0.13266591480060899</v>
      </c>
      <c r="AM18" s="17">
        <v>0.110815377802677</v>
      </c>
      <c r="AN18" s="17">
        <v>0.123811894691837</v>
      </c>
      <c r="AO18" s="17"/>
      <c r="AP18" s="17">
        <v>2.9245073562357001E-2</v>
      </c>
      <c r="AQ18" s="17">
        <v>0.13044409258499601</v>
      </c>
      <c r="AR18" s="17">
        <v>0.108645654484667</v>
      </c>
      <c r="AS18" s="17">
        <v>0.103903811424128</v>
      </c>
      <c r="AT18" s="17">
        <v>0.137611301292762</v>
      </c>
      <c r="AU18" s="17"/>
      <c r="AV18" s="17">
        <v>0.13217205799943499</v>
      </c>
      <c r="AW18" s="17">
        <v>4.0535994969833497E-2</v>
      </c>
      <c r="AX18" s="17">
        <v>0.130054598789029</v>
      </c>
      <c r="AY18" s="17">
        <v>9.0599369458297704E-2</v>
      </c>
      <c r="AZ18" s="17">
        <v>0.16723431434612901</v>
      </c>
      <c r="BA18" s="17">
        <v>6.90956062528819E-2</v>
      </c>
      <c r="BB18" s="17"/>
      <c r="BC18" s="17">
        <v>0.104290028852593</v>
      </c>
      <c r="BD18" s="17">
        <v>0.115679853982751</v>
      </c>
      <c r="BE18" s="17">
        <v>0.10071557690592001</v>
      </c>
      <c r="BF18" s="17">
        <v>0.10450593446201201</v>
      </c>
      <c r="BG18" s="17">
        <v>0.20011453861349601</v>
      </c>
    </row>
    <row r="19" spans="2:59" x14ac:dyDescent="0.35">
      <c r="B19" s="18" t="s">
        <v>162</v>
      </c>
      <c r="C19" s="17">
        <v>8.7533850325860099E-2</v>
      </c>
      <c r="D19" s="17">
        <v>9.5569539773561807E-2</v>
      </c>
      <c r="E19" s="17">
        <v>7.9584211939234803E-2</v>
      </c>
      <c r="F19" s="17"/>
      <c r="G19" s="17">
        <v>6.5469299434397901E-2</v>
      </c>
      <c r="H19" s="17">
        <v>7.4057159469614706E-2</v>
      </c>
      <c r="I19" s="17">
        <v>8.5500674388944806E-2</v>
      </c>
      <c r="J19" s="17">
        <v>9.6087152711254203E-2</v>
      </c>
      <c r="K19" s="17">
        <v>8.6041108125533297E-2</v>
      </c>
      <c r="L19" s="17">
        <v>0.108935144456453</v>
      </c>
      <c r="M19" s="17"/>
      <c r="N19" s="17">
        <v>7.6475523433336495E-2</v>
      </c>
      <c r="O19" s="17">
        <v>9.5365073855877405E-2</v>
      </c>
      <c r="P19" s="17">
        <v>0.101638027957212</v>
      </c>
      <c r="Q19" s="17">
        <v>7.9087271015357202E-2</v>
      </c>
      <c r="R19" s="17"/>
      <c r="S19" s="17">
        <v>9.3275806711180603E-2</v>
      </c>
      <c r="T19" s="17">
        <v>0.100067436928767</v>
      </c>
      <c r="U19" s="17">
        <v>0.114740924760458</v>
      </c>
      <c r="V19" s="17">
        <v>0.109753470511932</v>
      </c>
      <c r="W19" s="17">
        <v>6.2289458832393403E-2</v>
      </c>
      <c r="X19" s="17">
        <v>6.9635840126387794E-2</v>
      </c>
      <c r="Y19" s="17">
        <v>9.9876878591812102E-2</v>
      </c>
      <c r="Z19" s="17">
        <v>9.66909357096747E-2</v>
      </c>
      <c r="AA19" s="17">
        <v>6.7351638038500097E-2</v>
      </c>
      <c r="AB19" s="17">
        <v>8.63380163481237E-2</v>
      </c>
      <c r="AC19" s="17">
        <v>4.8208299022672797E-2</v>
      </c>
      <c r="AD19" s="17">
        <v>7.8129772381792598E-2</v>
      </c>
      <c r="AE19" s="17"/>
      <c r="AF19" s="17">
        <v>0.12627842781299001</v>
      </c>
      <c r="AG19" s="17">
        <v>8.0782380225866507E-2</v>
      </c>
      <c r="AH19" s="17">
        <v>2.8956931799834201E-2</v>
      </c>
      <c r="AI19" s="17"/>
      <c r="AJ19" s="17">
        <v>0.14151070755684</v>
      </c>
      <c r="AK19" s="17">
        <v>5.8724039286476903E-2</v>
      </c>
      <c r="AL19" s="17">
        <v>3.9775345694948699E-2</v>
      </c>
      <c r="AM19" s="17">
        <v>9.5953530394288403E-2</v>
      </c>
      <c r="AN19" s="17">
        <v>5.0400765972517997E-2</v>
      </c>
      <c r="AO19" s="17"/>
      <c r="AP19" s="17">
        <v>0.14577760008101601</v>
      </c>
      <c r="AQ19" s="17">
        <v>5.8865658158470599E-2</v>
      </c>
      <c r="AR19" s="17">
        <v>7.0855822419296902E-2</v>
      </c>
      <c r="AS19" s="17">
        <v>0.15342116661837699</v>
      </c>
      <c r="AT19" s="17">
        <v>6.9603795700304893E-2</v>
      </c>
      <c r="AU19" s="17"/>
      <c r="AV19" s="17">
        <v>5.0349874721713601E-2</v>
      </c>
      <c r="AW19" s="17">
        <v>0.13955365277523199</v>
      </c>
      <c r="AX19" s="17">
        <v>7.0406034645416102E-2</v>
      </c>
      <c r="AY19" s="17">
        <v>0.14059440847222199</v>
      </c>
      <c r="AZ19" s="17">
        <v>6.1644014151693897E-2</v>
      </c>
      <c r="BA19" s="17">
        <v>7.4823322194005407E-2</v>
      </c>
      <c r="BB19" s="17"/>
      <c r="BC19" s="17">
        <v>9.28669402404802E-2</v>
      </c>
      <c r="BD19" s="17">
        <v>8.0966730610540105E-2</v>
      </c>
      <c r="BE19" s="17">
        <v>8.5273808566999801E-2</v>
      </c>
      <c r="BF19" s="17">
        <v>0.10719636040538599</v>
      </c>
      <c r="BG19" s="17">
        <v>1.9345890421839301E-2</v>
      </c>
    </row>
    <row r="20" spans="2:59" x14ac:dyDescent="0.35">
      <c r="B20" s="18" t="s">
        <v>163</v>
      </c>
      <c r="C20" s="17">
        <v>5.4514741058111903E-2</v>
      </c>
      <c r="D20" s="17">
        <v>7.1317148907270603E-2</v>
      </c>
      <c r="E20" s="17">
        <v>3.8554976778715798E-2</v>
      </c>
      <c r="F20" s="17"/>
      <c r="G20" s="17">
        <v>8.5616254428503E-2</v>
      </c>
      <c r="H20" s="17">
        <v>7.7165479557262898E-2</v>
      </c>
      <c r="I20" s="17">
        <v>4.9940354544709797E-2</v>
      </c>
      <c r="J20" s="17">
        <v>3.8456089305783397E-2</v>
      </c>
      <c r="K20" s="17">
        <v>3.0202152746725199E-2</v>
      </c>
      <c r="L20" s="17">
        <v>4.8438749362295599E-2</v>
      </c>
      <c r="M20" s="17"/>
      <c r="N20" s="17">
        <v>6.7220284212425596E-2</v>
      </c>
      <c r="O20" s="17">
        <v>5.2296723305518697E-2</v>
      </c>
      <c r="P20" s="17">
        <v>5.91173201232938E-2</v>
      </c>
      <c r="Q20" s="17">
        <v>3.9194251374644599E-2</v>
      </c>
      <c r="R20" s="17"/>
      <c r="S20" s="17">
        <v>0.114138010382956</v>
      </c>
      <c r="T20" s="17">
        <v>2.8135401389998701E-2</v>
      </c>
      <c r="U20" s="17">
        <v>3.0712443263229999E-2</v>
      </c>
      <c r="V20" s="17">
        <v>4.3663618858728298E-2</v>
      </c>
      <c r="W20" s="17">
        <v>4.84461839224931E-2</v>
      </c>
      <c r="X20" s="17">
        <v>4.6051572874279703E-2</v>
      </c>
      <c r="Y20" s="17">
        <v>5.5953118923433298E-2</v>
      </c>
      <c r="Z20" s="17">
        <v>5.9285881107767502E-2</v>
      </c>
      <c r="AA20" s="17">
        <v>4.26695775276155E-2</v>
      </c>
      <c r="AB20" s="17">
        <v>6.6438601298682995E-2</v>
      </c>
      <c r="AC20" s="17">
        <v>2.3233098762258798E-2</v>
      </c>
      <c r="AD20" s="17">
        <v>7.5354498101771195E-2</v>
      </c>
      <c r="AE20" s="17"/>
      <c r="AF20" s="17">
        <v>5.2616609735042598E-2</v>
      </c>
      <c r="AG20" s="17">
        <v>4.6068836628783201E-2</v>
      </c>
      <c r="AH20" s="17">
        <v>6.0221064952549898E-2</v>
      </c>
      <c r="AI20" s="17"/>
      <c r="AJ20" s="17">
        <v>7.7406445893456396E-2</v>
      </c>
      <c r="AK20" s="17">
        <v>5.05877846927512E-2</v>
      </c>
      <c r="AL20" s="17">
        <v>2.4176687640843401E-2</v>
      </c>
      <c r="AM20" s="17">
        <v>2.3989675244835799E-2</v>
      </c>
      <c r="AN20" s="17">
        <v>4.7247219212084399E-2</v>
      </c>
      <c r="AO20" s="17"/>
      <c r="AP20" s="17">
        <v>8.3046968069503499E-2</v>
      </c>
      <c r="AQ20" s="17">
        <v>4.5558035398200102E-2</v>
      </c>
      <c r="AR20" s="17">
        <v>2.2667728136297499E-2</v>
      </c>
      <c r="AS20" s="17">
        <v>7.0096374570409195E-2</v>
      </c>
      <c r="AT20" s="17">
        <v>2.5337363480085601E-2</v>
      </c>
      <c r="AU20" s="17"/>
      <c r="AV20" s="17">
        <v>4.8560262717424203E-2</v>
      </c>
      <c r="AW20" s="17">
        <v>9.0040791430532702E-2</v>
      </c>
      <c r="AX20" s="17">
        <v>2.1853410325268399E-2</v>
      </c>
      <c r="AY20" s="17">
        <v>7.5299968498362096E-2</v>
      </c>
      <c r="AZ20" s="17">
        <v>3.2714362283934997E-2</v>
      </c>
      <c r="BA20" s="17">
        <v>4.3532791644566603E-2</v>
      </c>
      <c r="BB20" s="17"/>
      <c r="BC20" s="17">
        <v>4.94911098688742E-2</v>
      </c>
      <c r="BD20" s="17">
        <v>3.3644581070893298E-2</v>
      </c>
      <c r="BE20" s="17">
        <v>6.4079070178846606E-2</v>
      </c>
      <c r="BF20" s="17">
        <v>7.1113150821125307E-2</v>
      </c>
      <c r="BG20" s="17">
        <v>0.106464662859728</v>
      </c>
    </row>
    <row r="21" spans="2:59" x14ac:dyDescent="0.35">
      <c r="B21" s="18" t="s">
        <v>100</v>
      </c>
      <c r="C21" s="17">
        <v>2.95418879754639E-2</v>
      </c>
      <c r="D21" s="17">
        <v>2.0103303646388699E-2</v>
      </c>
      <c r="E21" s="17">
        <v>3.7855813252915899E-2</v>
      </c>
      <c r="F21" s="17"/>
      <c r="G21" s="17">
        <v>2.3338956958593299E-2</v>
      </c>
      <c r="H21" s="17">
        <v>2.8009055227897799E-2</v>
      </c>
      <c r="I21" s="17">
        <v>3.21807234208073E-2</v>
      </c>
      <c r="J21" s="17">
        <v>2.9100316141700298E-2</v>
      </c>
      <c r="K21" s="17">
        <v>4.3120874150001098E-2</v>
      </c>
      <c r="L21" s="17">
        <v>2.40122596609719E-2</v>
      </c>
      <c r="M21" s="17"/>
      <c r="N21" s="17">
        <v>2.0392308078334798E-2</v>
      </c>
      <c r="O21" s="17">
        <v>1.71623008608967E-2</v>
      </c>
      <c r="P21" s="17">
        <v>4.0629549374782997E-2</v>
      </c>
      <c r="Q21" s="17">
        <v>4.2588392775939003E-2</v>
      </c>
      <c r="R21" s="17"/>
      <c r="S21" s="17">
        <v>2.22348916181134E-2</v>
      </c>
      <c r="T21" s="17">
        <v>4.51054201505484E-2</v>
      </c>
      <c r="U21" s="17">
        <v>2.0020769875705301E-2</v>
      </c>
      <c r="V21" s="17">
        <v>3.8028035977534E-2</v>
      </c>
      <c r="W21" s="17">
        <v>2.2091342051110699E-2</v>
      </c>
      <c r="X21" s="17">
        <v>3.5355817207583802E-2</v>
      </c>
      <c r="Y21" s="17">
        <v>4.0567970676612601E-2</v>
      </c>
      <c r="Z21" s="17">
        <v>1.0089375607174701E-2</v>
      </c>
      <c r="AA21" s="17">
        <v>2.45704091815938E-2</v>
      </c>
      <c r="AB21" s="17">
        <v>1.6214210471451201E-2</v>
      </c>
      <c r="AC21" s="17">
        <v>4.0879270655938403E-2</v>
      </c>
      <c r="AD21" s="17">
        <v>3.1916008620734501E-2</v>
      </c>
      <c r="AE21" s="17"/>
      <c r="AF21" s="17">
        <v>2.9118074702364102E-2</v>
      </c>
      <c r="AG21" s="17">
        <v>1.5190934007399201E-2</v>
      </c>
      <c r="AH21" s="17">
        <v>7.3240787136853405E-2</v>
      </c>
      <c r="AI21" s="17"/>
      <c r="AJ21" s="17">
        <v>2.0760528524611799E-2</v>
      </c>
      <c r="AK21" s="17">
        <v>1.0771717985104699E-2</v>
      </c>
      <c r="AL21" s="17">
        <v>1.3703359344699699E-2</v>
      </c>
      <c r="AM21" s="17">
        <v>4.7049719679935702E-2</v>
      </c>
      <c r="AN21" s="17">
        <v>8.5971549635277603E-2</v>
      </c>
      <c r="AO21" s="17"/>
      <c r="AP21" s="17">
        <v>2.3679890076777101E-2</v>
      </c>
      <c r="AQ21" s="17">
        <v>1.85042760937278E-2</v>
      </c>
      <c r="AR21" s="17">
        <v>2.9380608570324301E-2</v>
      </c>
      <c r="AS21" s="17">
        <v>1.49783773054707E-2</v>
      </c>
      <c r="AT21" s="17">
        <v>3.1992420855927101E-2</v>
      </c>
      <c r="AU21" s="17"/>
      <c r="AV21" s="17">
        <v>1.1336883930854099E-2</v>
      </c>
      <c r="AW21" s="17">
        <v>1.9087264929016599E-2</v>
      </c>
      <c r="AX21" s="17">
        <v>4.5994822640247398E-3</v>
      </c>
      <c r="AY21" s="17">
        <v>2.1812776282306E-2</v>
      </c>
      <c r="AZ21" s="17">
        <v>3.0260962592228598E-2</v>
      </c>
      <c r="BA21" s="17">
        <v>7.5639809382653106E-2</v>
      </c>
      <c r="BB21" s="17"/>
      <c r="BC21" s="17">
        <v>3.2852566394903297E-2</v>
      </c>
      <c r="BD21" s="17">
        <v>3.5425465690408803E-2</v>
      </c>
      <c r="BE21" s="17">
        <v>2.82641262548903E-2</v>
      </c>
      <c r="BF21" s="17">
        <v>8.2570165395062997E-3</v>
      </c>
      <c r="BG21" s="17">
        <v>0</v>
      </c>
    </row>
    <row r="22" spans="2:59" ht="29" x14ac:dyDescent="0.35">
      <c r="B22" s="18" t="s">
        <v>164</v>
      </c>
      <c r="C22" s="17">
        <v>2.9508581948893099E-2</v>
      </c>
      <c r="D22" s="17">
        <v>3.8489514867839303E-2</v>
      </c>
      <c r="E22" s="17">
        <v>2.09809651259204E-2</v>
      </c>
      <c r="F22" s="17"/>
      <c r="G22" s="17">
        <v>6.7907768637631399E-2</v>
      </c>
      <c r="H22" s="17">
        <v>3.73392868372419E-2</v>
      </c>
      <c r="I22" s="17">
        <v>5.2653292856865201E-2</v>
      </c>
      <c r="J22" s="17">
        <v>1.02449934625733E-2</v>
      </c>
      <c r="K22" s="17">
        <v>8.6599947512803303E-3</v>
      </c>
      <c r="L22" s="17">
        <v>8.3100727240993204E-3</v>
      </c>
      <c r="M22" s="17"/>
      <c r="N22" s="17">
        <v>4.0515231777395098E-2</v>
      </c>
      <c r="O22" s="17">
        <v>2.9340506166539802E-2</v>
      </c>
      <c r="P22" s="17">
        <v>2.4069231220949901E-2</v>
      </c>
      <c r="Q22" s="17">
        <v>2.26616655091764E-2</v>
      </c>
      <c r="R22" s="17"/>
      <c r="S22" s="17">
        <v>4.6117213207026102E-2</v>
      </c>
      <c r="T22" s="17">
        <v>1.6196630265749301E-2</v>
      </c>
      <c r="U22" s="17">
        <v>1.9707443842824499E-2</v>
      </c>
      <c r="V22" s="17">
        <v>1.1859053576645E-2</v>
      </c>
      <c r="W22" s="17">
        <v>5.1409633224273901E-2</v>
      </c>
      <c r="X22" s="17">
        <v>5.2812559701853501E-2</v>
      </c>
      <c r="Y22" s="17">
        <v>3.2221163213613298E-2</v>
      </c>
      <c r="Z22" s="17">
        <v>2.76232891015879E-2</v>
      </c>
      <c r="AA22" s="17">
        <v>2.7497986211707699E-2</v>
      </c>
      <c r="AB22" s="17">
        <v>2.05515841816615E-2</v>
      </c>
      <c r="AC22" s="17">
        <v>1.7774907110579399E-2</v>
      </c>
      <c r="AD22" s="17">
        <v>1.6509746445147602E-2</v>
      </c>
      <c r="AE22" s="17"/>
      <c r="AF22" s="17">
        <v>2.1096541000089199E-2</v>
      </c>
      <c r="AG22" s="17">
        <v>4.0035953968032299E-2</v>
      </c>
      <c r="AH22" s="17">
        <v>1.9634381330585201E-2</v>
      </c>
      <c r="AI22" s="17"/>
      <c r="AJ22" s="17">
        <v>2.43368650352286E-2</v>
      </c>
      <c r="AK22" s="17">
        <v>4.39613452060457E-2</v>
      </c>
      <c r="AL22" s="17">
        <v>3.2689264329824198E-2</v>
      </c>
      <c r="AM22" s="17">
        <v>0</v>
      </c>
      <c r="AN22" s="17">
        <v>1.0892515515657401E-2</v>
      </c>
      <c r="AO22" s="17"/>
      <c r="AP22" s="17">
        <v>2.0793058484240099E-2</v>
      </c>
      <c r="AQ22" s="17">
        <v>4.4580372102586703E-2</v>
      </c>
      <c r="AR22" s="17">
        <v>2.2511631686926301E-2</v>
      </c>
      <c r="AS22" s="17">
        <v>2.5335008396086801E-2</v>
      </c>
      <c r="AT22" s="17">
        <v>1.9693637452154099E-2</v>
      </c>
      <c r="AU22" s="17"/>
      <c r="AV22" s="17">
        <v>5.26842145833138E-2</v>
      </c>
      <c r="AW22" s="17">
        <v>3.3479127284283698E-2</v>
      </c>
      <c r="AX22" s="17">
        <v>1.0492999667752899E-2</v>
      </c>
      <c r="AY22" s="17">
        <v>2.2077753676192E-2</v>
      </c>
      <c r="AZ22" s="17">
        <v>2.49341801987304E-2</v>
      </c>
      <c r="BA22" s="17">
        <v>1.1704271943809101E-2</v>
      </c>
      <c r="BB22" s="17"/>
      <c r="BC22" s="17">
        <v>1.7519253287180101E-2</v>
      </c>
      <c r="BD22" s="17">
        <v>2.0060246007622601E-2</v>
      </c>
      <c r="BE22" s="17">
        <v>3.6379902149755401E-2</v>
      </c>
      <c r="BF22" s="17">
        <v>5.9883656084425398E-2</v>
      </c>
      <c r="BG22" s="17">
        <v>9.2240934080729003E-2</v>
      </c>
    </row>
    <row r="23" spans="2:59" x14ac:dyDescent="0.35">
      <c r="B23" s="18" t="s">
        <v>95</v>
      </c>
      <c r="C23" s="19">
        <v>3.6729838284455897E-2</v>
      </c>
      <c r="D23" s="19">
        <v>3.5041879698199503E-2</v>
      </c>
      <c r="E23" s="19">
        <v>3.7811619919954603E-2</v>
      </c>
      <c r="F23" s="19"/>
      <c r="G23" s="19">
        <v>1.46537154259005E-2</v>
      </c>
      <c r="H23" s="19">
        <v>2.0749623257075599E-2</v>
      </c>
      <c r="I23" s="19">
        <v>2.5344428012038699E-2</v>
      </c>
      <c r="J23" s="19">
        <v>3.9072341972449798E-2</v>
      </c>
      <c r="K23" s="19">
        <v>3.6328334479237702E-2</v>
      </c>
      <c r="L23" s="19">
        <v>7.2055996853582105E-2</v>
      </c>
      <c r="M23" s="19"/>
      <c r="N23" s="19">
        <v>2.6858121215047701E-2</v>
      </c>
      <c r="O23" s="19">
        <v>3.45165781923812E-2</v>
      </c>
      <c r="P23" s="19">
        <v>4.4764899224206803E-2</v>
      </c>
      <c r="Q23" s="19">
        <v>4.2680610814652402E-2</v>
      </c>
      <c r="R23" s="19"/>
      <c r="S23" s="19">
        <v>4.54133198264609E-2</v>
      </c>
      <c r="T23" s="19">
        <v>4.5851230654909203E-2</v>
      </c>
      <c r="U23" s="19">
        <v>3.0316611631000499E-2</v>
      </c>
      <c r="V23" s="19">
        <v>5.5628551770898801E-2</v>
      </c>
      <c r="W23" s="19">
        <v>7.9899138483554306E-3</v>
      </c>
      <c r="X23" s="19">
        <v>2.9404164776601498E-2</v>
      </c>
      <c r="Y23" s="19">
        <v>1.8891395361956699E-2</v>
      </c>
      <c r="Z23" s="19">
        <v>5.29760506590728E-2</v>
      </c>
      <c r="AA23" s="19">
        <v>2.45488673891756E-2</v>
      </c>
      <c r="AB23" s="19">
        <v>3.9874476537153099E-2</v>
      </c>
      <c r="AC23" s="19">
        <v>6.1572694678043001E-2</v>
      </c>
      <c r="AD23" s="19">
        <v>2.5829221048069E-2</v>
      </c>
      <c r="AE23" s="19"/>
      <c r="AF23" s="19">
        <v>5.4972851346110997E-2</v>
      </c>
      <c r="AG23" s="19">
        <v>3.4957064976715101E-2</v>
      </c>
      <c r="AH23" s="19">
        <v>1.26016500087783E-2</v>
      </c>
      <c r="AI23" s="19"/>
      <c r="AJ23" s="19">
        <v>3.5148378691047297E-2</v>
      </c>
      <c r="AK23" s="19">
        <v>4.1571264871656098E-2</v>
      </c>
      <c r="AL23" s="19">
        <v>2.9106864302579201E-2</v>
      </c>
      <c r="AM23" s="19">
        <v>6.2334037541595902E-2</v>
      </c>
      <c r="AN23" s="19">
        <v>2.1036593470025601E-2</v>
      </c>
      <c r="AO23" s="19"/>
      <c r="AP23" s="19">
        <v>4.5301652488716398E-2</v>
      </c>
      <c r="AQ23" s="19">
        <v>2.9894497898415799E-2</v>
      </c>
      <c r="AR23" s="19">
        <v>2.9463613121635701E-2</v>
      </c>
      <c r="AS23" s="19">
        <v>5.2688477353339501E-2</v>
      </c>
      <c r="AT23" s="19">
        <v>2.1489974735877899E-2</v>
      </c>
      <c r="AU23" s="19"/>
      <c r="AV23" s="19">
        <v>1.7994929419690501E-2</v>
      </c>
      <c r="AW23" s="19">
        <v>3.8076183591440597E-2</v>
      </c>
      <c r="AX23" s="19">
        <v>4.6432710212899998E-2</v>
      </c>
      <c r="AY23" s="19">
        <v>5.7135449816130703E-2</v>
      </c>
      <c r="AZ23" s="19">
        <v>2.6600443215702301E-2</v>
      </c>
      <c r="BA23" s="19">
        <v>2.7491310370784901E-2</v>
      </c>
      <c r="BB23" s="19"/>
      <c r="BC23" s="19">
        <v>4.2837674786963598E-2</v>
      </c>
      <c r="BD23" s="19">
        <v>4.2712085902592803E-2</v>
      </c>
      <c r="BE23" s="19">
        <v>2.4969940859134999E-2</v>
      </c>
      <c r="BF23" s="19">
        <v>2.7133111607936501E-2</v>
      </c>
      <c r="BG23" s="19">
        <v>6.9222479599893597E-2</v>
      </c>
    </row>
    <row r="24" spans="2:59" x14ac:dyDescent="0.35">
      <c r="B24" s="16"/>
    </row>
    <row r="25" spans="2:59" x14ac:dyDescent="0.35">
      <c r="B25" t="s">
        <v>80</v>
      </c>
    </row>
    <row r="26" spans="2:59" x14ac:dyDescent="0.35">
      <c r="B26" t="s">
        <v>81</v>
      </c>
    </row>
    <row r="28" spans="2:59" x14ac:dyDescent="0.35">
      <c r="B2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G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166</v>
      </c>
      <c r="C9" s="17">
        <v>0.55396590494947295</v>
      </c>
      <c r="D9" s="17">
        <v>0.59533397107253705</v>
      </c>
      <c r="E9" s="17">
        <v>0.514923397779811</v>
      </c>
      <c r="F9" s="17"/>
      <c r="G9" s="17">
        <v>0.56745041793867601</v>
      </c>
      <c r="H9" s="17">
        <v>0.60570367738761499</v>
      </c>
      <c r="I9" s="17">
        <v>0.57569039262905897</v>
      </c>
      <c r="J9" s="17">
        <v>0.53070845362024799</v>
      </c>
      <c r="K9" s="17">
        <v>0.53595537455392595</v>
      </c>
      <c r="L9" s="17">
        <v>0.51634007809813098</v>
      </c>
      <c r="M9" s="17"/>
      <c r="N9" s="17">
        <v>0.652938555620171</v>
      </c>
      <c r="O9" s="17">
        <v>0.56387740394533004</v>
      </c>
      <c r="P9" s="17">
        <v>0.53558955830518395</v>
      </c>
      <c r="Q9" s="17">
        <v>0.454262963564529</v>
      </c>
      <c r="R9" s="17"/>
      <c r="S9" s="17">
        <v>0.64566915416811299</v>
      </c>
      <c r="T9" s="17">
        <v>0.50612571822079799</v>
      </c>
      <c r="U9" s="17">
        <v>0.46892636979249003</v>
      </c>
      <c r="V9" s="17">
        <v>0.56773076985911197</v>
      </c>
      <c r="W9" s="17">
        <v>0.55922881050499496</v>
      </c>
      <c r="X9" s="17">
        <v>0.51191462026790902</v>
      </c>
      <c r="Y9" s="17">
        <v>0.56610117149946504</v>
      </c>
      <c r="Z9" s="17">
        <v>0.50136502553468298</v>
      </c>
      <c r="AA9" s="17">
        <v>0.541681916138819</v>
      </c>
      <c r="AB9" s="17">
        <v>0.54472913531482403</v>
      </c>
      <c r="AC9" s="17">
        <v>0.62981877576894496</v>
      </c>
      <c r="AD9" s="17">
        <v>0.61492697449660505</v>
      </c>
      <c r="AE9" s="17"/>
      <c r="AF9" s="17">
        <v>0.50030988813594202</v>
      </c>
      <c r="AG9" s="17">
        <v>0.61631662229405504</v>
      </c>
      <c r="AH9" s="17">
        <v>0.48738729703497602</v>
      </c>
      <c r="AI9" s="17"/>
      <c r="AJ9" s="17">
        <v>0.54958523276959903</v>
      </c>
      <c r="AK9" s="17">
        <v>0.622601092445209</v>
      </c>
      <c r="AL9" s="17">
        <v>0.61087712154410201</v>
      </c>
      <c r="AM9" s="17">
        <v>0.32826047995783902</v>
      </c>
      <c r="AN9" s="17">
        <v>0.454698388923095</v>
      </c>
      <c r="AO9" s="17"/>
      <c r="AP9" s="17">
        <v>0.56322802379916204</v>
      </c>
      <c r="AQ9" s="17">
        <v>0.63198331251822903</v>
      </c>
      <c r="AR9" s="17">
        <v>0.63155544456743695</v>
      </c>
      <c r="AS9" s="17">
        <v>0.39175997211470498</v>
      </c>
      <c r="AT9" s="17">
        <v>0.60223947673434697</v>
      </c>
      <c r="AU9" s="17"/>
      <c r="AV9" s="17">
        <v>0.65714438823719901</v>
      </c>
      <c r="AW9" s="17">
        <v>0.58240036235357595</v>
      </c>
      <c r="AX9" s="17">
        <v>0.61600167390999705</v>
      </c>
      <c r="AY9" s="17">
        <v>0.43171654962357198</v>
      </c>
      <c r="AZ9" s="17">
        <v>0.50983317888347901</v>
      </c>
      <c r="BA9" s="17">
        <v>0.529374519390031</v>
      </c>
      <c r="BB9" s="17"/>
      <c r="BC9" s="17">
        <v>0.48298737457000701</v>
      </c>
      <c r="BD9" s="17">
        <v>0.54139464557463501</v>
      </c>
      <c r="BE9" s="17">
        <v>0.62915124523912702</v>
      </c>
      <c r="BF9" s="17">
        <v>0.61852158193361095</v>
      </c>
      <c r="BG9" s="17">
        <v>0.61196863591170003</v>
      </c>
    </row>
    <row r="10" spans="2:59" x14ac:dyDescent="0.35">
      <c r="B10" s="18" t="s">
        <v>167</v>
      </c>
      <c r="C10" s="17">
        <v>0.26065227787363299</v>
      </c>
      <c r="D10" s="17">
        <v>0.24938776025283299</v>
      </c>
      <c r="E10" s="17">
        <v>0.27150422128868301</v>
      </c>
      <c r="F10" s="17"/>
      <c r="G10" s="17">
        <v>0.31341042727767199</v>
      </c>
      <c r="H10" s="17">
        <v>0.28161503701623802</v>
      </c>
      <c r="I10" s="17">
        <v>0.24978053532719799</v>
      </c>
      <c r="J10" s="17">
        <v>0.23271231436526399</v>
      </c>
      <c r="K10" s="17">
        <v>0.21359836745067101</v>
      </c>
      <c r="L10" s="17">
        <v>0.27149110551139699</v>
      </c>
      <c r="M10" s="17"/>
      <c r="N10" s="17">
        <v>0.29154374967347002</v>
      </c>
      <c r="O10" s="17">
        <v>0.27491813840472401</v>
      </c>
      <c r="P10" s="17">
        <v>0.26544845225383701</v>
      </c>
      <c r="Q10" s="17">
        <v>0.20684814353675601</v>
      </c>
      <c r="R10" s="17"/>
      <c r="S10" s="17">
        <v>0.30565463101900198</v>
      </c>
      <c r="T10" s="17">
        <v>0.299473434925008</v>
      </c>
      <c r="U10" s="17">
        <v>0.19172696984448601</v>
      </c>
      <c r="V10" s="17">
        <v>0.21902023087177999</v>
      </c>
      <c r="W10" s="17">
        <v>0.27585490228444498</v>
      </c>
      <c r="X10" s="17">
        <v>0.31604581348758598</v>
      </c>
      <c r="Y10" s="17">
        <v>0.235327827354679</v>
      </c>
      <c r="Z10" s="17">
        <v>0.25961491662827302</v>
      </c>
      <c r="AA10" s="17">
        <v>0.25368435056991001</v>
      </c>
      <c r="AB10" s="17">
        <v>0.21517363182225099</v>
      </c>
      <c r="AC10" s="17">
        <v>0.24162454088332799</v>
      </c>
      <c r="AD10" s="17">
        <v>0.25214462132051202</v>
      </c>
      <c r="AE10" s="17"/>
      <c r="AF10" s="17">
        <v>0.31293160640505502</v>
      </c>
      <c r="AG10" s="17">
        <v>0.21001313548050601</v>
      </c>
      <c r="AH10" s="17">
        <v>0.24662372430094401</v>
      </c>
      <c r="AI10" s="17"/>
      <c r="AJ10" s="17">
        <v>0.31941336633219097</v>
      </c>
      <c r="AK10" s="17">
        <v>0.246256900600823</v>
      </c>
      <c r="AL10" s="17">
        <v>0.244821459369327</v>
      </c>
      <c r="AM10" s="17">
        <v>0.29266106153528298</v>
      </c>
      <c r="AN10" s="17">
        <v>0.22104296813225099</v>
      </c>
      <c r="AO10" s="17"/>
      <c r="AP10" s="17">
        <v>0.36478658729209001</v>
      </c>
      <c r="AQ10" s="17">
        <v>0.25638218386341899</v>
      </c>
      <c r="AR10" s="17">
        <v>0.17603886154213699</v>
      </c>
      <c r="AS10" s="17">
        <v>0.29459060349121502</v>
      </c>
      <c r="AT10" s="17">
        <v>0.22171305684199299</v>
      </c>
      <c r="AU10" s="17"/>
      <c r="AV10" s="17">
        <v>0.25840785328062699</v>
      </c>
      <c r="AW10" s="17">
        <v>0.35213673136939599</v>
      </c>
      <c r="AX10" s="17">
        <v>0.22292391585883201</v>
      </c>
      <c r="AY10" s="17">
        <v>0.29681553849255599</v>
      </c>
      <c r="AZ10" s="17">
        <v>0.21214734068274299</v>
      </c>
      <c r="BA10" s="17">
        <v>0.21880224061703099</v>
      </c>
      <c r="BB10" s="17"/>
      <c r="BC10" s="17">
        <v>0.22256993063521899</v>
      </c>
      <c r="BD10" s="17">
        <v>0.23467456190747299</v>
      </c>
      <c r="BE10" s="17">
        <v>0.26788324885743697</v>
      </c>
      <c r="BF10" s="17">
        <v>0.30750723650218698</v>
      </c>
      <c r="BG10" s="17">
        <v>0.338680584981366</v>
      </c>
    </row>
    <row r="11" spans="2:59" x14ac:dyDescent="0.35">
      <c r="B11" s="18" t="s">
        <v>168</v>
      </c>
      <c r="C11" s="17">
        <v>0.22494408673281599</v>
      </c>
      <c r="D11" s="17">
        <v>0.24407003301279601</v>
      </c>
      <c r="E11" s="17">
        <v>0.20587028011148001</v>
      </c>
      <c r="F11" s="17"/>
      <c r="G11" s="17">
        <v>0.32623290348117601</v>
      </c>
      <c r="H11" s="17">
        <v>0.39836856786814601</v>
      </c>
      <c r="I11" s="17">
        <v>0.251043490535381</v>
      </c>
      <c r="J11" s="17">
        <v>0.19264279269457499</v>
      </c>
      <c r="K11" s="17">
        <v>0.14257681090334301</v>
      </c>
      <c r="L11" s="17">
        <v>7.7093653856166303E-2</v>
      </c>
      <c r="M11" s="17"/>
      <c r="N11" s="17">
        <v>0.36602216958942402</v>
      </c>
      <c r="O11" s="17">
        <v>0.25065305288412698</v>
      </c>
      <c r="P11" s="17">
        <v>0.13940030893191699</v>
      </c>
      <c r="Q11" s="17">
        <v>0.121813239156898</v>
      </c>
      <c r="R11" s="17"/>
      <c r="S11" s="17">
        <v>0.38934435374300802</v>
      </c>
      <c r="T11" s="17">
        <v>0.17194855892011701</v>
      </c>
      <c r="U11" s="17">
        <v>0.16712098219045499</v>
      </c>
      <c r="V11" s="17">
        <v>0.21524242214082101</v>
      </c>
      <c r="W11" s="17">
        <v>0.165538767058965</v>
      </c>
      <c r="X11" s="17">
        <v>0.24090648966259401</v>
      </c>
      <c r="Y11" s="17">
        <v>0.233912785908303</v>
      </c>
      <c r="Z11" s="17">
        <v>0.23147194324613801</v>
      </c>
      <c r="AA11" s="17">
        <v>0.22982785896598901</v>
      </c>
      <c r="AB11" s="17">
        <v>0.19546830488740899</v>
      </c>
      <c r="AC11" s="17">
        <v>0.144523652670692</v>
      </c>
      <c r="AD11" s="17">
        <v>0.131827147242849</v>
      </c>
      <c r="AE11" s="17"/>
      <c r="AF11" s="17">
        <v>0.115750089140137</v>
      </c>
      <c r="AG11" s="17">
        <v>0.29273136510834602</v>
      </c>
      <c r="AH11" s="17">
        <v>0.24795416020438399</v>
      </c>
      <c r="AI11" s="17"/>
      <c r="AJ11" s="17">
        <v>0.130439791360864</v>
      </c>
      <c r="AK11" s="17">
        <v>0.35749720553074699</v>
      </c>
      <c r="AL11" s="17">
        <v>0.256684784351212</v>
      </c>
      <c r="AM11" s="17">
        <v>0.15916464374206499</v>
      </c>
      <c r="AN11" s="17">
        <v>0.16818295505172801</v>
      </c>
      <c r="AO11" s="17"/>
      <c r="AP11" s="17">
        <v>0.14116061679074099</v>
      </c>
      <c r="AQ11" s="17">
        <v>0.337451937268132</v>
      </c>
      <c r="AR11" s="17">
        <v>0.25334431665889201</v>
      </c>
      <c r="AS11" s="17">
        <v>7.2423101836827805E-2</v>
      </c>
      <c r="AT11" s="17">
        <v>0.33310086557644297</v>
      </c>
      <c r="AU11" s="17"/>
      <c r="AV11" s="17">
        <v>0.35707539440835501</v>
      </c>
      <c r="AW11" s="17">
        <v>0.150444302464525</v>
      </c>
      <c r="AX11" s="17">
        <v>0.31681052003425197</v>
      </c>
      <c r="AY11" s="17">
        <v>9.5849919811050802E-2</v>
      </c>
      <c r="AZ11" s="17">
        <v>0.32440182740003398</v>
      </c>
      <c r="BA11" s="17">
        <v>0.14987254520229301</v>
      </c>
      <c r="BB11" s="17"/>
      <c r="BC11" s="17">
        <v>7.1615664496440704E-2</v>
      </c>
      <c r="BD11" s="17">
        <v>0.16821834380348699</v>
      </c>
      <c r="BE11" s="17">
        <v>0.33509268691965</v>
      </c>
      <c r="BF11" s="17">
        <v>0.42446414892775303</v>
      </c>
      <c r="BG11" s="17">
        <v>0.59471132999760701</v>
      </c>
    </row>
    <row r="12" spans="2:59" x14ac:dyDescent="0.35">
      <c r="B12" s="18" t="s">
        <v>169</v>
      </c>
      <c r="C12" s="17">
        <v>0.162496329050661</v>
      </c>
      <c r="D12" s="17">
        <v>0.17577066116262899</v>
      </c>
      <c r="E12" s="17">
        <v>0.148637863359079</v>
      </c>
      <c r="F12" s="17"/>
      <c r="G12" s="17">
        <v>0.23980887124339201</v>
      </c>
      <c r="H12" s="17">
        <v>0.27791004618376303</v>
      </c>
      <c r="I12" s="17">
        <v>0.16111219124357001</v>
      </c>
      <c r="J12" s="17">
        <v>0.123291372184684</v>
      </c>
      <c r="K12" s="17">
        <v>9.9422337699533903E-2</v>
      </c>
      <c r="L12" s="17">
        <v>9.2599822014882593E-2</v>
      </c>
      <c r="M12" s="17"/>
      <c r="N12" s="17">
        <v>0.19000248424411201</v>
      </c>
      <c r="O12" s="17">
        <v>0.146574737005703</v>
      </c>
      <c r="P12" s="17">
        <v>0.180316605920808</v>
      </c>
      <c r="Q12" s="17">
        <v>0.13407603178845201</v>
      </c>
      <c r="R12" s="17"/>
      <c r="S12" s="17">
        <v>0.25441974770584602</v>
      </c>
      <c r="T12" s="17">
        <v>0.14415207227313501</v>
      </c>
      <c r="U12" s="17">
        <v>0.13318567397973199</v>
      </c>
      <c r="V12" s="17">
        <v>0.114965043942043</v>
      </c>
      <c r="W12" s="17">
        <v>0.16265225026428201</v>
      </c>
      <c r="X12" s="17">
        <v>0.1889809991843</v>
      </c>
      <c r="Y12" s="17">
        <v>0.161645416016266</v>
      </c>
      <c r="Z12" s="17">
        <v>0.11714723140908399</v>
      </c>
      <c r="AA12" s="17">
        <v>0.169174371087528</v>
      </c>
      <c r="AB12" s="17">
        <v>0.11713599402554099</v>
      </c>
      <c r="AC12" s="17">
        <v>0.111949286191565</v>
      </c>
      <c r="AD12" s="17">
        <v>0.21186598013195501</v>
      </c>
      <c r="AE12" s="17"/>
      <c r="AF12" s="17">
        <v>0.159253480816065</v>
      </c>
      <c r="AG12" s="17">
        <v>0.14498675513547901</v>
      </c>
      <c r="AH12" s="17">
        <v>0.20553222427582099</v>
      </c>
      <c r="AI12" s="17"/>
      <c r="AJ12" s="17">
        <v>0.166240238009701</v>
      </c>
      <c r="AK12" s="17">
        <v>0.19278340218440901</v>
      </c>
      <c r="AL12" s="17">
        <v>0.123509803231088</v>
      </c>
      <c r="AM12" s="17">
        <v>0.23692045739207901</v>
      </c>
      <c r="AN12" s="17">
        <v>0.14951921140208199</v>
      </c>
      <c r="AO12" s="17"/>
      <c r="AP12" s="17">
        <v>0.19158960814245299</v>
      </c>
      <c r="AQ12" s="17">
        <v>0.19897829121114899</v>
      </c>
      <c r="AR12" s="17">
        <v>9.9045341606456894E-2</v>
      </c>
      <c r="AS12" s="17">
        <v>0.15998472694708399</v>
      </c>
      <c r="AT12" s="17">
        <v>0.117040485491382</v>
      </c>
      <c r="AU12" s="17"/>
      <c r="AV12" s="17">
        <v>0.22702460422285201</v>
      </c>
      <c r="AW12" s="17">
        <v>0.185341817936581</v>
      </c>
      <c r="AX12" s="17">
        <v>0.107106008454871</v>
      </c>
      <c r="AY12" s="17">
        <v>0.16586697571935499</v>
      </c>
      <c r="AZ12" s="17">
        <v>0.110972973085273</v>
      </c>
      <c r="BA12" s="17">
        <v>0.101016211067603</v>
      </c>
      <c r="BB12" s="17"/>
      <c r="BC12" s="17">
        <v>0.15303946938603699</v>
      </c>
      <c r="BD12" s="17">
        <v>0.12258265395911901</v>
      </c>
      <c r="BE12" s="17">
        <v>0.15221785224877801</v>
      </c>
      <c r="BF12" s="17">
        <v>0.254491191674661</v>
      </c>
      <c r="BG12" s="17">
        <v>0.34386048051732299</v>
      </c>
    </row>
    <row r="13" spans="2:59" x14ac:dyDescent="0.35">
      <c r="B13" s="18" t="s">
        <v>170</v>
      </c>
      <c r="C13" s="17">
        <v>0.12634723244349999</v>
      </c>
      <c r="D13" s="17">
        <v>0.142363270047074</v>
      </c>
      <c r="E13" s="17">
        <v>0.110413121866258</v>
      </c>
      <c r="F13" s="17"/>
      <c r="G13" s="17">
        <v>0.188405012915285</v>
      </c>
      <c r="H13" s="17">
        <v>0.224135388182748</v>
      </c>
      <c r="I13" s="17">
        <v>0.13204487933811199</v>
      </c>
      <c r="J13" s="17">
        <v>8.9286598154194305E-2</v>
      </c>
      <c r="K13" s="17">
        <v>5.4562296707117902E-2</v>
      </c>
      <c r="L13" s="17">
        <v>7.9299923160039004E-2</v>
      </c>
      <c r="M13" s="17"/>
      <c r="N13" s="17">
        <v>0.207024009731788</v>
      </c>
      <c r="O13" s="17">
        <v>0.124804287607042</v>
      </c>
      <c r="P13" s="17">
        <v>8.0758470210967603E-2</v>
      </c>
      <c r="Q13" s="17">
        <v>8.1330785124291899E-2</v>
      </c>
      <c r="R13" s="17"/>
      <c r="S13" s="17">
        <v>0.23938307081844301</v>
      </c>
      <c r="T13" s="17">
        <v>7.43238285852547E-2</v>
      </c>
      <c r="U13" s="17">
        <v>0.10235776688611301</v>
      </c>
      <c r="V13" s="17">
        <v>0.11524532544159501</v>
      </c>
      <c r="W13" s="17">
        <v>0.163806080461109</v>
      </c>
      <c r="X13" s="17">
        <v>0.114046456518815</v>
      </c>
      <c r="Y13" s="17">
        <v>0.11907131548974501</v>
      </c>
      <c r="Z13" s="17">
        <v>0.14873949001162501</v>
      </c>
      <c r="AA13" s="17">
        <v>0.116801980151248</v>
      </c>
      <c r="AB13" s="17">
        <v>6.2513036600364696E-2</v>
      </c>
      <c r="AC13" s="17">
        <v>0.114309812634234</v>
      </c>
      <c r="AD13" s="17">
        <v>0.105724070806248</v>
      </c>
      <c r="AE13" s="17"/>
      <c r="AF13" s="17">
        <v>0.118286384045626</v>
      </c>
      <c r="AG13" s="17">
        <v>0.118693934066171</v>
      </c>
      <c r="AH13" s="17">
        <v>0.14186190148441999</v>
      </c>
      <c r="AI13" s="17"/>
      <c r="AJ13" s="17">
        <v>0.129260500794214</v>
      </c>
      <c r="AK13" s="17">
        <v>0.17035216870089501</v>
      </c>
      <c r="AL13" s="17">
        <v>8.6364720644181395E-2</v>
      </c>
      <c r="AM13" s="17">
        <v>0.10986853365471801</v>
      </c>
      <c r="AN13" s="17">
        <v>9.6767742595589096E-2</v>
      </c>
      <c r="AO13" s="17"/>
      <c r="AP13" s="17">
        <v>0.151032360035183</v>
      </c>
      <c r="AQ13" s="17">
        <v>0.154396448839344</v>
      </c>
      <c r="AR13" s="17">
        <v>0.100771718223138</v>
      </c>
      <c r="AS13" s="17">
        <v>0.10812905385572499</v>
      </c>
      <c r="AT13" s="17">
        <v>7.7051586084523102E-2</v>
      </c>
      <c r="AU13" s="17"/>
      <c r="AV13" s="17">
        <v>0.16660134548101199</v>
      </c>
      <c r="AW13" s="17">
        <v>0.15205527400471899</v>
      </c>
      <c r="AX13" s="17">
        <v>9.3331931701317997E-2</v>
      </c>
      <c r="AY13" s="17">
        <v>0.12462636348731</v>
      </c>
      <c r="AZ13" s="17">
        <v>8.6385890146790795E-2</v>
      </c>
      <c r="BA13" s="17">
        <v>0.100663172907791</v>
      </c>
      <c r="BB13" s="17"/>
      <c r="BC13" s="17">
        <v>6.4699960168325701E-2</v>
      </c>
      <c r="BD13" s="17">
        <v>7.7347469949678699E-2</v>
      </c>
      <c r="BE13" s="17">
        <v>0.15960696483598499</v>
      </c>
      <c r="BF13" s="17">
        <v>0.26799336749840602</v>
      </c>
      <c r="BG13" s="17">
        <v>0.43627058921164003</v>
      </c>
    </row>
    <row r="14" spans="2:59" x14ac:dyDescent="0.35">
      <c r="B14" s="18" t="s">
        <v>171</v>
      </c>
      <c r="C14" s="17">
        <v>0.109503463754272</v>
      </c>
      <c r="D14" s="17">
        <v>0.149252356810743</v>
      </c>
      <c r="E14" s="17">
        <v>7.1594490022912294E-2</v>
      </c>
      <c r="F14" s="17"/>
      <c r="G14" s="17">
        <v>0.15917460131116601</v>
      </c>
      <c r="H14" s="17">
        <v>0.25796618525543702</v>
      </c>
      <c r="I14" s="17">
        <v>0.13529079306501199</v>
      </c>
      <c r="J14" s="17">
        <v>5.8953038816833503E-2</v>
      </c>
      <c r="K14" s="17">
        <v>4.5970727976239002E-2</v>
      </c>
      <c r="L14" s="17">
        <v>1.8746710664191701E-2</v>
      </c>
      <c r="M14" s="17"/>
      <c r="N14" s="17">
        <v>0.21096107824329299</v>
      </c>
      <c r="O14" s="17">
        <v>0.11520947257221401</v>
      </c>
      <c r="P14" s="17">
        <v>5.1659989169670899E-2</v>
      </c>
      <c r="Q14" s="17">
        <v>4.5292826707185298E-2</v>
      </c>
      <c r="R14" s="17"/>
      <c r="S14" s="17">
        <v>0.22681452855439599</v>
      </c>
      <c r="T14" s="17">
        <v>9.46598107941376E-2</v>
      </c>
      <c r="U14" s="17">
        <v>6.1184064800190702E-2</v>
      </c>
      <c r="V14" s="17">
        <v>7.3222970306118004E-2</v>
      </c>
      <c r="W14" s="17">
        <v>0.121988833410655</v>
      </c>
      <c r="X14" s="17">
        <v>0.12434973148694201</v>
      </c>
      <c r="Y14" s="17">
        <v>0.11806189240492899</v>
      </c>
      <c r="Z14" s="17">
        <v>4.2854749274958803E-2</v>
      </c>
      <c r="AA14" s="17">
        <v>0.119629635504496</v>
      </c>
      <c r="AB14" s="17">
        <v>5.5031832266125902E-2</v>
      </c>
      <c r="AC14" s="17">
        <v>3.3060337856835001E-2</v>
      </c>
      <c r="AD14" s="17">
        <v>0.109015302558195</v>
      </c>
      <c r="AE14" s="17"/>
      <c r="AF14" s="17">
        <v>7.9417154717174795E-2</v>
      </c>
      <c r="AG14" s="17">
        <v>0.12462170009230999</v>
      </c>
      <c r="AH14" s="17">
        <v>0.12544340750829899</v>
      </c>
      <c r="AI14" s="17"/>
      <c r="AJ14" s="17">
        <v>0.10049981252656801</v>
      </c>
      <c r="AK14" s="17">
        <v>0.16453289022378501</v>
      </c>
      <c r="AL14" s="17">
        <v>7.7701088331082899E-2</v>
      </c>
      <c r="AM14" s="17">
        <v>5.4016519427074597E-2</v>
      </c>
      <c r="AN14" s="17">
        <v>7.8241833522911197E-2</v>
      </c>
      <c r="AO14" s="17"/>
      <c r="AP14" s="17">
        <v>0.12093664114121901</v>
      </c>
      <c r="AQ14" s="17">
        <v>0.15086543445199599</v>
      </c>
      <c r="AR14" s="17">
        <v>0.106646494227988</v>
      </c>
      <c r="AS14" s="17">
        <v>6.8813876168447002E-2</v>
      </c>
      <c r="AT14" s="17">
        <v>7.6165813259186796E-2</v>
      </c>
      <c r="AU14" s="17"/>
      <c r="AV14" s="17">
        <v>0.172005319855627</v>
      </c>
      <c r="AW14" s="17">
        <v>0.116104091481625</v>
      </c>
      <c r="AX14" s="17">
        <v>9.58057075100711E-2</v>
      </c>
      <c r="AY14" s="17">
        <v>7.0511390350476197E-2</v>
      </c>
      <c r="AZ14" s="17">
        <v>0.105458989971233</v>
      </c>
      <c r="BA14" s="17">
        <v>6.4918788385107506E-2</v>
      </c>
      <c r="BB14" s="17"/>
      <c r="BC14" s="17">
        <v>1.18260579936443E-2</v>
      </c>
      <c r="BD14" s="17">
        <v>4.8406869519200597E-2</v>
      </c>
      <c r="BE14" s="17">
        <v>0.18348681684684401</v>
      </c>
      <c r="BF14" s="17">
        <v>0.245823568257412</v>
      </c>
      <c r="BG14" s="17">
        <v>0.27925463923921301</v>
      </c>
    </row>
    <row r="15" spans="2:59" x14ac:dyDescent="0.35">
      <c r="B15" s="18" t="s">
        <v>172</v>
      </c>
      <c r="C15" s="17">
        <v>7.9112870450343695E-2</v>
      </c>
      <c r="D15" s="17">
        <v>0.10362668022248001</v>
      </c>
      <c r="E15" s="17">
        <v>5.5825110046E-2</v>
      </c>
      <c r="F15" s="17"/>
      <c r="G15" s="17">
        <v>0.11310352063875</v>
      </c>
      <c r="H15" s="17">
        <v>0.15095296514801401</v>
      </c>
      <c r="I15" s="17">
        <v>0.14490956541613201</v>
      </c>
      <c r="J15" s="17">
        <v>4.08935681234164E-2</v>
      </c>
      <c r="K15" s="17">
        <v>3.7332650248037502E-2</v>
      </c>
      <c r="L15" s="17">
        <v>3.7995302567157101E-3</v>
      </c>
      <c r="M15" s="17"/>
      <c r="N15" s="17">
        <v>0.13903328508524901</v>
      </c>
      <c r="O15" s="17">
        <v>8.3906119788833902E-2</v>
      </c>
      <c r="P15" s="17">
        <v>4.1339860795866802E-2</v>
      </c>
      <c r="Q15" s="17">
        <v>4.2912172640364003E-2</v>
      </c>
      <c r="R15" s="17"/>
      <c r="S15" s="17">
        <v>0.18052943012050099</v>
      </c>
      <c r="T15" s="17">
        <v>6.7265919496057203E-2</v>
      </c>
      <c r="U15" s="17">
        <v>2.0281259210924801E-2</v>
      </c>
      <c r="V15" s="17">
        <v>6.5734303788324802E-2</v>
      </c>
      <c r="W15" s="17">
        <v>7.3326073036519696E-2</v>
      </c>
      <c r="X15" s="17">
        <v>0.100463754837483</v>
      </c>
      <c r="Y15" s="17">
        <v>8.91072245813882E-2</v>
      </c>
      <c r="Z15" s="17">
        <v>3.5263440403004803E-2</v>
      </c>
      <c r="AA15" s="17">
        <v>7.7161224543630599E-2</v>
      </c>
      <c r="AB15" s="17">
        <v>3.4808811982012001E-2</v>
      </c>
      <c r="AC15" s="17">
        <v>1.51206253824413E-2</v>
      </c>
      <c r="AD15" s="17">
        <v>8.1374252509576001E-2</v>
      </c>
      <c r="AE15" s="17"/>
      <c r="AF15" s="17">
        <v>4.68012901692587E-2</v>
      </c>
      <c r="AG15" s="17">
        <v>9.9760629010571797E-2</v>
      </c>
      <c r="AH15" s="17">
        <v>8.61224082763314E-2</v>
      </c>
      <c r="AI15" s="17"/>
      <c r="AJ15" s="17">
        <v>5.6404714491222502E-2</v>
      </c>
      <c r="AK15" s="17">
        <v>0.127028773724704</v>
      </c>
      <c r="AL15" s="17">
        <v>7.4302461521629101E-2</v>
      </c>
      <c r="AM15" s="17">
        <v>3.2383883409620701E-2</v>
      </c>
      <c r="AN15" s="17">
        <v>6.3162485204824995E-2</v>
      </c>
      <c r="AO15" s="17"/>
      <c r="AP15" s="17">
        <v>6.3661570610046403E-2</v>
      </c>
      <c r="AQ15" s="17">
        <v>0.122330941053237</v>
      </c>
      <c r="AR15" s="17">
        <v>8.4181185149108606E-2</v>
      </c>
      <c r="AS15" s="17">
        <v>3.8163689776512501E-2</v>
      </c>
      <c r="AT15" s="17">
        <v>6.8003712417527395E-2</v>
      </c>
      <c r="AU15" s="17"/>
      <c r="AV15" s="17">
        <v>0.13785165011500899</v>
      </c>
      <c r="AW15" s="17">
        <v>5.8487348967099E-2</v>
      </c>
      <c r="AX15" s="17">
        <v>8.5888672074056496E-2</v>
      </c>
      <c r="AY15" s="17">
        <v>5.4983314366578301E-2</v>
      </c>
      <c r="AZ15" s="17">
        <v>7.0273993728044298E-2</v>
      </c>
      <c r="BA15" s="17">
        <v>4.6606767679776499E-2</v>
      </c>
      <c r="BB15" s="17"/>
      <c r="BC15" s="17">
        <v>1.44555844091236E-2</v>
      </c>
      <c r="BD15" s="17">
        <v>3.5993121754037197E-2</v>
      </c>
      <c r="BE15" s="17">
        <v>0.107244257537686</v>
      </c>
      <c r="BF15" s="17">
        <v>0.22077175377996699</v>
      </c>
      <c r="BG15" s="17">
        <v>0.23638933420250499</v>
      </c>
    </row>
    <row r="16" spans="2:59" x14ac:dyDescent="0.35">
      <c r="B16" s="18" t="s">
        <v>173</v>
      </c>
      <c r="C16" s="17">
        <v>4.27458469204368E-2</v>
      </c>
      <c r="D16" s="17">
        <v>5.1612343549936802E-2</v>
      </c>
      <c r="E16" s="17">
        <v>3.4434266037506399E-2</v>
      </c>
      <c r="F16" s="17"/>
      <c r="G16" s="17">
        <v>5.9462513081971903E-2</v>
      </c>
      <c r="H16" s="17">
        <v>8.3675008687244104E-2</v>
      </c>
      <c r="I16" s="17">
        <v>4.9937184088994502E-2</v>
      </c>
      <c r="J16" s="17">
        <v>3.3377212107425801E-2</v>
      </c>
      <c r="K16" s="17">
        <v>3.0667617495377698E-2</v>
      </c>
      <c r="L16" s="17">
        <v>8.2828300324171399E-3</v>
      </c>
      <c r="M16" s="17"/>
      <c r="N16" s="17">
        <v>6.8018505745092703E-2</v>
      </c>
      <c r="O16" s="17">
        <v>3.6975069319108399E-2</v>
      </c>
      <c r="P16" s="17">
        <v>3.6442278997359898E-2</v>
      </c>
      <c r="Q16" s="17">
        <v>2.7138010879585499E-2</v>
      </c>
      <c r="R16" s="17"/>
      <c r="S16" s="17">
        <v>5.9054778461174698E-2</v>
      </c>
      <c r="T16" s="17">
        <v>2.3839937998835999E-2</v>
      </c>
      <c r="U16" s="17">
        <v>2.57733370436104E-2</v>
      </c>
      <c r="V16" s="17">
        <v>3.3025847094185302E-2</v>
      </c>
      <c r="W16" s="17">
        <v>3.6665011058644802E-2</v>
      </c>
      <c r="X16" s="17">
        <v>7.8775463140633703E-2</v>
      </c>
      <c r="Y16" s="17">
        <v>3.11515097789501E-2</v>
      </c>
      <c r="Z16" s="17">
        <v>3.3410686826833402E-2</v>
      </c>
      <c r="AA16" s="17">
        <v>5.6135314012014999E-2</v>
      </c>
      <c r="AB16" s="17">
        <v>4.1502639478052702E-2</v>
      </c>
      <c r="AC16" s="17">
        <v>1.52332729003143E-2</v>
      </c>
      <c r="AD16" s="17">
        <v>7.3035798810049193E-2</v>
      </c>
      <c r="AE16" s="17"/>
      <c r="AF16" s="17">
        <v>2.9485250499869699E-2</v>
      </c>
      <c r="AG16" s="17">
        <v>6.0942901313099498E-2</v>
      </c>
      <c r="AH16" s="17">
        <v>2.6998467742427101E-2</v>
      </c>
      <c r="AI16" s="17"/>
      <c r="AJ16" s="17">
        <v>2.5275688204661501E-2</v>
      </c>
      <c r="AK16" s="17">
        <v>7.3635921188824296E-2</v>
      </c>
      <c r="AL16" s="17">
        <v>3.98959788865113E-2</v>
      </c>
      <c r="AM16" s="17">
        <v>0</v>
      </c>
      <c r="AN16" s="17">
        <v>2.70876753569671E-2</v>
      </c>
      <c r="AO16" s="17"/>
      <c r="AP16" s="17">
        <v>1.55806612112965E-2</v>
      </c>
      <c r="AQ16" s="17">
        <v>7.1023723192846597E-2</v>
      </c>
      <c r="AR16" s="17">
        <v>4.9361620227063398E-2</v>
      </c>
      <c r="AS16" s="17">
        <v>1.6816398740954301E-2</v>
      </c>
      <c r="AT16" s="17">
        <v>4.46989366870328E-2</v>
      </c>
      <c r="AU16" s="17"/>
      <c r="AV16" s="17">
        <v>8.24412778432001E-2</v>
      </c>
      <c r="AW16" s="17">
        <v>1.9621144401921399E-2</v>
      </c>
      <c r="AX16" s="17">
        <v>7.6022221261397294E-2</v>
      </c>
      <c r="AY16" s="17">
        <v>8.2222300191200897E-3</v>
      </c>
      <c r="AZ16" s="17">
        <v>3.2156556216017297E-2</v>
      </c>
      <c r="BA16" s="17">
        <v>2.3981438454002E-2</v>
      </c>
      <c r="BB16" s="17"/>
      <c r="BC16" s="17">
        <v>2.3224297594988199E-2</v>
      </c>
      <c r="BD16" s="17">
        <v>2.5967767765426301E-2</v>
      </c>
      <c r="BE16" s="17">
        <v>7.3987588261069395E-2</v>
      </c>
      <c r="BF16" s="17">
        <v>6.4610105052243405E-2</v>
      </c>
      <c r="BG16" s="17">
        <v>6.6206995379769096E-2</v>
      </c>
    </row>
    <row r="17" spans="2:59" x14ac:dyDescent="0.35">
      <c r="B17" s="18" t="s">
        <v>174</v>
      </c>
      <c r="C17" s="17">
        <v>3.41401355320997E-2</v>
      </c>
      <c r="D17" s="17">
        <v>4.1922421218743802E-2</v>
      </c>
      <c r="E17" s="17">
        <v>2.59502415024103E-2</v>
      </c>
      <c r="F17" s="17"/>
      <c r="G17" s="17">
        <v>3.2284755242503203E-2</v>
      </c>
      <c r="H17" s="17">
        <v>6.1484705590991E-2</v>
      </c>
      <c r="I17" s="17">
        <v>3.5058630181919098E-2</v>
      </c>
      <c r="J17" s="17">
        <v>2.98420170802976E-2</v>
      </c>
      <c r="K17" s="17">
        <v>2.8347473897404801E-2</v>
      </c>
      <c r="L17" s="17">
        <v>1.9861321547902999E-2</v>
      </c>
      <c r="M17" s="17"/>
      <c r="N17" s="17">
        <v>4.3880958577399903E-2</v>
      </c>
      <c r="O17" s="17">
        <v>4.2430816798707097E-2</v>
      </c>
      <c r="P17" s="17">
        <v>2.21594998811071E-2</v>
      </c>
      <c r="Q17" s="17">
        <v>2.5619317838824301E-2</v>
      </c>
      <c r="R17" s="17"/>
      <c r="S17" s="17">
        <v>5.8183737808906497E-2</v>
      </c>
      <c r="T17" s="17">
        <v>3.6918398973535299E-2</v>
      </c>
      <c r="U17" s="17">
        <v>2.7432837080990001E-2</v>
      </c>
      <c r="V17" s="17">
        <v>2.3612497410294201E-2</v>
      </c>
      <c r="W17" s="17">
        <v>1.6554052643589199E-2</v>
      </c>
      <c r="X17" s="17">
        <v>2.9499534134365599E-2</v>
      </c>
      <c r="Y17" s="17">
        <v>3.4767853413502497E-2</v>
      </c>
      <c r="Z17" s="17">
        <v>0</v>
      </c>
      <c r="AA17" s="17">
        <v>2.2283936675714398E-2</v>
      </c>
      <c r="AB17" s="17">
        <v>4.9328213713789898E-2</v>
      </c>
      <c r="AC17" s="17">
        <v>5.1218704936305197E-2</v>
      </c>
      <c r="AD17" s="17">
        <v>2.7007356086063701E-2</v>
      </c>
      <c r="AE17" s="17"/>
      <c r="AF17" s="17">
        <v>3.5215376195532201E-2</v>
      </c>
      <c r="AG17" s="17">
        <v>4.5952843327227502E-2</v>
      </c>
      <c r="AH17" s="17">
        <v>6.3486413526734897E-3</v>
      </c>
      <c r="AI17" s="17"/>
      <c r="AJ17" s="17">
        <v>3.1294101236851599E-2</v>
      </c>
      <c r="AK17" s="17">
        <v>5.8028765065664303E-2</v>
      </c>
      <c r="AL17" s="17">
        <v>4.1781827570569301E-2</v>
      </c>
      <c r="AM17" s="17">
        <v>3.2383883409620701E-2</v>
      </c>
      <c r="AN17" s="17">
        <v>4.2454382714347096E-3</v>
      </c>
      <c r="AO17" s="17"/>
      <c r="AP17" s="17">
        <v>3.22116780325973E-2</v>
      </c>
      <c r="AQ17" s="17">
        <v>5.3130330421001098E-2</v>
      </c>
      <c r="AR17" s="17">
        <v>3.8510689852631702E-2</v>
      </c>
      <c r="AS17" s="17">
        <v>1.9353560525019499E-2</v>
      </c>
      <c r="AT17" s="17">
        <v>2.1596774121231298E-2</v>
      </c>
      <c r="AU17" s="17"/>
      <c r="AV17" s="17">
        <v>5.7144513779067999E-2</v>
      </c>
      <c r="AW17" s="17">
        <v>3.4048491467246998E-2</v>
      </c>
      <c r="AX17" s="17">
        <v>1.90969186909586E-2</v>
      </c>
      <c r="AY17" s="17">
        <v>1.6383905032050901E-2</v>
      </c>
      <c r="AZ17" s="17">
        <v>2.33826304279076E-2</v>
      </c>
      <c r="BA17" s="17">
        <v>3.8223367318446298E-2</v>
      </c>
      <c r="BB17" s="17"/>
      <c r="BC17" s="17">
        <v>2.2441159506238501E-2</v>
      </c>
      <c r="BD17" s="17">
        <v>2.5467552558657201E-2</v>
      </c>
      <c r="BE17" s="17">
        <v>4.0625663246007401E-2</v>
      </c>
      <c r="BF17" s="17">
        <v>7.4298140688146705E-2</v>
      </c>
      <c r="BG17" s="17">
        <v>8.7943763163587804E-2</v>
      </c>
    </row>
    <row r="18" spans="2:59" x14ac:dyDescent="0.35">
      <c r="B18" s="18" t="s">
        <v>175</v>
      </c>
      <c r="C18" s="17">
        <v>3.2892293080247298E-2</v>
      </c>
      <c r="D18" s="17">
        <v>3.35891848188467E-2</v>
      </c>
      <c r="E18" s="17">
        <v>3.2471957354154E-2</v>
      </c>
      <c r="F18" s="17"/>
      <c r="G18" s="17">
        <v>4.5234535782929103E-2</v>
      </c>
      <c r="H18" s="17">
        <v>0.110943180633994</v>
      </c>
      <c r="I18" s="17">
        <v>3.7137625416383699E-2</v>
      </c>
      <c r="J18" s="17">
        <v>2.6339866062831301E-3</v>
      </c>
      <c r="K18" s="17">
        <v>6.8228303848763003E-3</v>
      </c>
      <c r="L18" s="17">
        <v>0</v>
      </c>
      <c r="M18" s="17"/>
      <c r="N18" s="17">
        <v>7.3468776588108797E-2</v>
      </c>
      <c r="O18" s="17">
        <v>2.5614297667258899E-2</v>
      </c>
      <c r="P18" s="17">
        <v>1.0950126339991499E-2</v>
      </c>
      <c r="Q18" s="17">
        <v>1.6083679823796701E-2</v>
      </c>
      <c r="R18" s="17"/>
      <c r="S18" s="17">
        <v>7.3423856874499399E-2</v>
      </c>
      <c r="T18" s="17">
        <v>1.4338951411314201E-2</v>
      </c>
      <c r="U18" s="17">
        <v>1.4147745021101299E-2</v>
      </c>
      <c r="V18" s="17">
        <v>1.94478519734292E-2</v>
      </c>
      <c r="W18" s="17">
        <v>1.46896518536823E-2</v>
      </c>
      <c r="X18" s="17">
        <v>4.2689533850295801E-2</v>
      </c>
      <c r="Y18" s="17">
        <v>4.1787176067601101E-2</v>
      </c>
      <c r="Z18" s="17">
        <v>0</v>
      </c>
      <c r="AA18" s="17">
        <v>3.65027955632009E-2</v>
      </c>
      <c r="AB18" s="17">
        <v>2.8270756037477099E-2</v>
      </c>
      <c r="AC18" s="17">
        <v>5.2073757213952097E-2</v>
      </c>
      <c r="AD18" s="17">
        <v>1.54146174998898E-2</v>
      </c>
      <c r="AE18" s="17"/>
      <c r="AF18" s="17">
        <v>1.52894732295672E-2</v>
      </c>
      <c r="AG18" s="17">
        <v>4.38453683089709E-2</v>
      </c>
      <c r="AH18" s="17">
        <v>3.96087604111112E-2</v>
      </c>
      <c r="AI18" s="17"/>
      <c r="AJ18" s="17">
        <v>2.3514685498899499E-2</v>
      </c>
      <c r="AK18" s="17">
        <v>6.5960453721477005E-2</v>
      </c>
      <c r="AL18" s="17">
        <v>1.20194114587561E-2</v>
      </c>
      <c r="AM18" s="17">
        <v>3.2383883409620701E-2</v>
      </c>
      <c r="AN18" s="17">
        <v>2.24358349820971E-2</v>
      </c>
      <c r="AO18" s="17"/>
      <c r="AP18" s="17">
        <v>3.3905559438539998E-2</v>
      </c>
      <c r="AQ18" s="17">
        <v>5.3080525188051897E-2</v>
      </c>
      <c r="AR18" s="17">
        <v>1.62906078128763E-2</v>
      </c>
      <c r="AS18" s="17">
        <v>1.5986480899265201E-2</v>
      </c>
      <c r="AT18" s="17">
        <v>5.4204366322052897E-3</v>
      </c>
      <c r="AU18" s="17"/>
      <c r="AV18" s="17">
        <v>5.8910500064172401E-2</v>
      </c>
      <c r="AW18" s="17">
        <v>3.5666017474327801E-2</v>
      </c>
      <c r="AX18" s="17">
        <v>1.1205299199875099E-2</v>
      </c>
      <c r="AY18" s="17">
        <v>2.2037076274332199E-2</v>
      </c>
      <c r="AZ18" s="17">
        <v>1.05535902786304E-2</v>
      </c>
      <c r="BA18" s="17">
        <v>1.9739964757413499E-2</v>
      </c>
      <c r="BB18" s="17"/>
      <c r="BC18" s="17">
        <v>5.64175172580152E-3</v>
      </c>
      <c r="BD18" s="17">
        <v>5.6969175360014499E-3</v>
      </c>
      <c r="BE18" s="17">
        <v>5.2873065556399299E-2</v>
      </c>
      <c r="BF18" s="17">
        <v>0.106509598753356</v>
      </c>
      <c r="BG18" s="17">
        <v>8.9619210352620202E-2</v>
      </c>
    </row>
    <row r="19" spans="2:59" x14ac:dyDescent="0.35">
      <c r="B19" s="18" t="s">
        <v>176</v>
      </c>
      <c r="C19" s="17">
        <v>2.7721790663559901E-2</v>
      </c>
      <c r="D19" s="17">
        <v>2.9810054452041101E-2</v>
      </c>
      <c r="E19" s="17">
        <v>2.5903471068062799E-2</v>
      </c>
      <c r="F19" s="17"/>
      <c r="G19" s="17">
        <v>2.8201792710325298E-2</v>
      </c>
      <c r="H19" s="17">
        <v>6.4476987605956895E-2</v>
      </c>
      <c r="I19" s="17">
        <v>3.3598192263069503E-2</v>
      </c>
      <c r="J19" s="17">
        <v>1.89139873189486E-2</v>
      </c>
      <c r="K19" s="17">
        <v>1.31354266117762E-2</v>
      </c>
      <c r="L19" s="17">
        <v>9.7977613846453194E-3</v>
      </c>
      <c r="M19" s="17"/>
      <c r="N19" s="17">
        <v>4.0619958054243899E-2</v>
      </c>
      <c r="O19" s="17">
        <v>2.4197247732520601E-2</v>
      </c>
      <c r="P19" s="17">
        <v>2.2492111646068201E-2</v>
      </c>
      <c r="Q19" s="17">
        <v>2.2138826734290799E-2</v>
      </c>
      <c r="R19" s="17"/>
      <c r="S19" s="17">
        <v>5.1471696262327497E-2</v>
      </c>
      <c r="T19" s="17">
        <v>1.36651392794526E-2</v>
      </c>
      <c r="U19" s="17">
        <v>3.0173392545833001E-2</v>
      </c>
      <c r="V19" s="17">
        <v>1.79681951413499E-2</v>
      </c>
      <c r="W19" s="17">
        <v>6.8311922361343601E-3</v>
      </c>
      <c r="X19" s="17">
        <v>4.4822381407023403E-2</v>
      </c>
      <c r="Y19" s="17">
        <v>3.1863999430138901E-2</v>
      </c>
      <c r="Z19" s="17">
        <v>1.06795763397101E-2</v>
      </c>
      <c r="AA19" s="17">
        <v>3.39465358469659E-2</v>
      </c>
      <c r="AB19" s="17">
        <v>1.96798372021369E-2</v>
      </c>
      <c r="AC19" s="17">
        <v>2.55860777612783E-2</v>
      </c>
      <c r="AD19" s="17">
        <v>1.4071963160635E-2</v>
      </c>
      <c r="AE19" s="17"/>
      <c r="AF19" s="17">
        <v>1.49564422793882E-2</v>
      </c>
      <c r="AG19" s="17">
        <v>4.5349920745652701E-2</v>
      </c>
      <c r="AH19" s="17">
        <v>1.3561391419633501E-2</v>
      </c>
      <c r="AI19" s="17"/>
      <c r="AJ19" s="17">
        <v>1.6175241462572199E-2</v>
      </c>
      <c r="AK19" s="17">
        <v>5.9461609168459301E-2</v>
      </c>
      <c r="AL19" s="17">
        <v>2.9225287583778899E-2</v>
      </c>
      <c r="AM19" s="17">
        <v>7.7716286948707997E-2</v>
      </c>
      <c r="AN19" s="17">
        <v>6.9955228289745796E-3</v>
      </c>
      <c r="AO19" s="17"/>
      <c r="AP19" s="17">
        <v>1.6321830400807001E-2</v>
      </c>
      <c r="AQ19" s="17">
        <v>4.9029791915784098E-2</v>
      </c>
      <c r="AR19" s="17">
        <v>4.9709868937917803E-2</v>
      </c>
      <c r="AS19" s="17">
        <v>1.25060427304182E-2</v>
      </c>
      <c r="AT19" s="17">
        <v>1.7462328842047702E-2</v>
      </c>
      <c r="AU19" s="17"/>
      <c r="AV19" s="17">
        <v>5.67743037420863E-2</v>
      </c>
      <c r="AW19" s="17">
        <v>2.22295557768812E-2</v>
      </c>
      <c r="AX19" s="17">
        <v>3.4209022546757999E-2</v>
      </c>
      <c r="AY19" s="17">
        <v>1.3071671849139E-2</v>
      </c>
      <c r="AZ19" s="17">
        <v>1.8147627746421702E-2</v>
      </c>
      <c r="BA19" s="17">
        <v>3.7156350437541701E-3</v>
      </c>
      <c r="BB19" s="17"/>
      <c r="BC19" s="17">
        <v>4.5602819589765399E-3</v>
      </c>
      <c r="BD19" s="17">
        <v>2.9125586395664701E-2</v>
      </c>
      <c r="BE19" s="17">
        <v>3.5014145937839698E-2</v>
      </c>
      <c r="BF19" s="17">
        <v>6.9127858299582998E-2</v>
      </c>
      <c r="BG19" s="17">
        <v>0</v>
      </c>
    </row>
    <row r="20" spans="2:59" x14ac:dyDescent="0.35">
      <c r="B20" s="18" t="s">
        <v>177</v>
      </c>
      <c r="C20" s="17">
        <v>2.5549840561643101E-2</v>
      </c>
      <c r="D20" s="17">
        <v>3.3994031515687903E-2</v>
      </c>
      <c r="E20" s="17">
        <v>1.6630703066076401E-2</v>
      </c>
      <c r="F20" s="17"/>
      <c r="G20" s="17">
        <v>2.6023781093590999E-2</v>
      </c>
      <c r="H20" s="17">
        <v>4.3553525246379503E-2</v>
      </c>
      <c r="I20" s="17">
        <v>3.3692682803453201E-2</v>
      </c>
      <c r="J20" s="17">
        <v>2.9225486054269601E-2</v>
      </c>
      <c r="K20" s="17">
        <v>1.11462493350982E-2</v>
      </c>
      <c r="L20" s="17">
        <v>1.0749146011200099E-2</v>
      </c>
      <c r="M20" s="17"/>
      <c r="N20" s="17">
        <v>4.5606475480120597E-2</v>
      </c>
      <c r="O20" s="17">
        <v>3.1328735501972502E-2</v>
      </c>
      <c r="P20" s="17">
        <v>9.9628181248475403E-3</v>
      </c>
      <c r="Q20" s="17">
        <v>1.16769888280806E-2</v>
      </c>
      <c r="R20" s="17"/>
      <c r="S20" s="17">
        <v>3.7071590315233202E-2</v>
      </c>
      <c r="T20" s="17">
        <v>2.57871249784026E-2</v>
      </c>
      <c r="U20" s="17">
        <v>1.2243745164552299E-2</v>
      </c>
      <c r="V20" s="17">
        <v>4.30431820692148E-2</v>
      </c>
      <c r="W20" s="17">
        <v>2.3059620511142302E-2</v>
      </c>
      <c r="X20" s="17">
        <v>6.51778484725126E-3</v>
      </c>
      <c r="Y20" s="17">
        <v>8.9698169368392002E-3</v>
      </c>
      <c r="Z20" s="17">
        <v>2.07385121928177E-2</v>
      </c>
      <c r="AA20" s="17">
        <v>2.3408243397621799E-2</v>
      </c>
      <c r="AB20" s="17">
        <v>3.4384815779802597E-2</v>
      </c>
      <c r="AC20" s="17">
        <v>1.8148501771174001E-2</v>
      </c>
      <c r="AD20" s="17">
        <v>6.11094440487914E-2</v>
      </c>
      <c r="AE20" s="17"/>
      <c r="AF20" s="17">
        <v>2.97179682876926E-2</v>
      </c>
      <c r="AG20" s="17">
        <v>2.5943774097679399E-2</v>
      </c>
      <c r="AH20" s="17">
        <v>1.97208807627481E-2</v>
      </c>
      <c r="AI20" s="17"/>
      <c r="AJ20" s="17">
        <v>2.6440059066236199E-2</v>
      </c>
      <c r="AK20" s="17">
        <v>2.3859150791859001E-2</v>
      </c>
      <c r="AL20" s="17">
        <v>1.5887636221610799E-2</v>
      </c>
      <c r="AM20" s="17">
        <v>7.9829292190681397E-2</v>
      </c>
      <c r="AN20" s="17">
        <v>2.2703152107909099E-2</v>
      </c>
      <c r="AO20" s="17"/>
      <c r="AP20" s="17">
        <v>2.3981707912977698E-2</v>
      </c>
      <c r="AQ20" s="17">
        <v>2.8677973457392401E-2</v>
      </c>
      <c r="AR20" s="17">
        <v>1.17039695066297E-2</v>
      </c>
      <c r="AS20" s="17">
        <v>3.1437119299677498E-2</v>
      </c>
      <c r="AT20" s="17">
        <v>2.29463040897162E-2</v>
      </c>
      <c r="AU20" s="17"/>
      <c r="AV20" s="17">
        <v>2.6237848730528101E-2</v>
      </c>
      <c r="AW20" s="17">
        <v>2.8049811041312801E-2</v>
      </c>
      <c r="AX20" s="17">
        <v>1.4855531203669401E-2</v>
      </c>
      <c r="AY20" s="17">
        <v>3.7317273265794502E-2</v>
      </c>
      <c r="AZ20" s="17">
        <v>2.4318889076604198E-2</v>
      </c>
      <c r="BA20" s="17">
        <v>1.17250556254228E-2</v>
      </c>
      <c r="BB20" s="17"/>
      <c r="BC20" s="17">
        <v>4.5084049332323401E-3</v>
      </c>
      <c r="BD20" s="17">
        <v>1.4363021653539299E-2</v>
      </c>
      <c r="BE20" s="17">
        <v>2.1024638695791301E-2</v>
      </c>
      <c r="BF20" s="17">
        <v>8.72370196076592E-2</v>
      </c>
      <c r="BG20" s="17">
        <v>8.1105538394005403E-2</v>
      </c>
    </row>
    <row r="21" spans="2:59" x14ac:dyDescent="0.35">
      <c r="B21" s="18" t="s">
        <v>178</v>
      </c>
      <c r="C21" s="17">
        <v>2.15068315449191E-2</v>
      </c>
      <c r="D21" s="17">
        <v>2.63004654439754E-2</v>
      </c>
      <c r="E21" s="17">
        <v>1.7000562512123899E-2</v>
      </c>
      <c r="F21" s="17"/>
      <c r="G21" s="17">
        <v>4.6329738240442099E-2</v>
      </c>
      <c r="H21" s="17">
        <v>4.9397426189947601E-2</v>
      </c>
      <c r="I21" s="17">
        <v>3.5536051534799197E-2</v>
      </c>
      <c r="J21" s="17">
        <v>0</v>
      </c>
      <c r="K21" s="17">
        <v>4.1623524866562598E-3</v>
      </c>
      <c r="L21" s="17">
        <v>0</v>
      </c>
      <c r="M21" s="17"/>
      <c r="N21" s="17">
        <v>4.23346692108287E-2</v>
      </c>
      <c r="O21" s="17">
        <v>1.2525335487402299E-2</v>
      </c>
      <c r="P21" s="17">
        <v>1.4690539994383099E-2</v>
      </c>
      <c r="Q21" s="17">
        <v>1.44351458988758E-2</v>
      </c>
      <c r="R21" s="17"/>
      <c r="S21" s="17">
        <v>5.3998119307910097E-2</v>
      </c>
      <c r="T21" s="17">
        <v>1.6771714590146598E-2</v>
      </c>
      <c r="U21" s="17">
        <v>6.0083960995939703E-3</v>
      </c>
      <c r="V21" s="17">
        <v>2.19372306252382E-2</v>
      </c>
      <c r="W21" s="17">
        <v>1.3559278114875201E-2</v>
      </c>
      <c r="X21" s="17">
        <v>1.8936311332248702E-2</v>
      </c>
      <c r="Y21" s="17">
        <v>3.1901673760448897E-2</v>
      </c>
      <c r="Z21" s="17">
        <v>0</v>
      </c>
      <c r="AA21" s="17">
        <v>2.4613821823536601E-2</v>
      </c>
      <c r="AB21" s="17">
        <v>9.7779593562956693E-3</v>
      </c>
      <c r="AC21" s="17">
        <v>1.00807800349575E-2</v>
      </c>
      <c r="AD21" s="17">
        <v>0</v>
      </c>
      <c r="AE21" s="17"/>
      <c r="AF21" s="17">
        <v>8.1284674202321307E-3</v>
      </c>
      <c r="AG21" s="17">
        <v>3.1435605432242199E-2</v>
      </c>
      <c r="AH21" s="17">
        <v>6.9514723942668997E-3</v>
      </c>
      <c r="AI21" s="17"/>
      <c r="AJ21" s="17">
        <v>1.1215338074199801E-2</v>
      </c>
      <c r="AK21" s="17">
        <v>4.8916859947246302E-2</v>
      </c>
      <c r="AL21" s="17">
        <v>0</v>
      </c>
      <c r="AM21" s="17">
        <v>0</v>
      </c>
      <c r="AN21" s="17">
        <v>4.1649714486277798E-3</v>
      </c>
      <c r="AO21" s="17"/>
      <c r="AP21" s="17">
        <v>1.9123285098649301E-2</v>
      </c>
      <c r="AQ21" s="17">
        <v>3.8008628075449198E-2</v>
      </c>
      <c r="AR21" s="17">
        <v>7.7305472426965702E-3</v>
      </c>
      <c r="AS21" s="17">
        <v>1.1517538814377001E-2</v>
      </c>
      <c r="AT21" s="17">
        <v>1.6776810648445901E-2</v>
      </c>
      <c r="AU21" s="17"/>
      <c r="AV21" s="17">
        <v>4.9972141150299999E-2</v>
      </c>
      <c r="AW21" s="17">
        <v>1.6005780328455999E-2</v>
      </c>
      <c r="AX21" s="17">
        <v>7.4166603097753801E-3</v>
      </c>
      <c r="AY21" s="17">
        <v>6.3578606218501E-3</v>
      </c>
      <c r="AZ21" s="17">
        <v>6.21031462070421E-3</v>
      </c>
      <c r="BA21" s="17">
        <v>5.4023129185744503E-3</v>
      </c>
      <c r="BB21" s="17"/>
      <c r="BC21" s="17">
        <v>6.45992500126015E-3</v>
      </c>
      <c r="BD21" s="17">
        <v>8.0153547825523794E-3</v>
      </c>
      <c r="BE21" s="17">
        <v>3.5695899126818198E-2</v>
      </c>
      <c r="BF21" s="17">
        <v>4.0956454815554898E-2</v>
      </c>
      <c r="BG21" s="17">
        <v>0.11164593710873</v>
      </c>
    </row>
    <row r="22" spans="2:59" x14ac:dyDescent="0.35">
      <c r="B22" s="18" t="s">
        <v>179</v>
      </c>
      <c r="C22" s="17">
        <v>1.973996886479E-2</v>
      </c>
      <c r="D22" s="17">
        <v>2.6723273554167402E-2</v>
      </c>
      <c r="E22" s="17">
        <v>1.3083869312590399E-2</v>
      </c>
      <c r="F22" s="17"/>
      <c r="G22" s="17">
        <v>2.5662301525136998E-2</v>
      </c>
      <c r="H22" s="17">
        <v>4.1019622064707002E-2</v>
      </c>
      <c r="I22" s="17">
        <v>2.97358763737396E-2</v>
      </c>
      <c r="J22" s="17">
        <v>8.5441236116036903E-3</v>
      </c>
      <c r="K22" s="17">
        <v>1.3402189761513E-2</v>
      </c>
      <c r="L22" s="17">
        <v>3.75159236208646E-3</v>
      </c>
      <c r="M22" s="17"/>
      <c r="N22" s="17">
        <v>3.5398954331941401E-2</v>
      </c>
      <c r="O22" s="17">
        <v>1.8759178873381299E-2</v>
      </c>
      <c r="P22" s="17">
        <v>1.4267982457506E-2</v>
      </c>
      <c r="Q22" s="17">
        <v>8.7342849745217898E-3</v>
      </c>
      <c r="R22" s="17"/>
      <c r="S22" s="17">
        <v>4.8186651193372503E-2</v>
      </c>
      <c r="T22" s="17">
        <v>1.54243425281687E-2</v>
      </c>
      <c r="U22" s="17">
        <v>0</v>
      </c>
      <c r="V22" s="17">
        <v>2.67709637201799E-2</v>
      </c>
      <c r="W22" s="17">
        <v>7.9410721823863495E-3</v>
      </c>
      <c r="X22" s="17">
        <v>2.2617888901925301E-2</v>
      </c>
      <c r="Y22" s="17">
        <v>1.17158859299055E-2</v>
      </c>
      <c r="Z22" s="17">
        <v>0</v>
      </c>
      <c r="AA22" s="17">
        <v>9.31222132245965E-3</v>
      </c>
      <c r="AB22" s="17">
        <v>2.02079662779635E-2</v>
      </c>
      <c r="AC22" s="17">
        <v>3.48219592593541E-2</v>
      </c>
      <c r="AD22" s="17">
        <v>1.50060649669298E-2</v>
      </c>
      <c r="AE22" s="17"/>
      <c r="AF22" s="17">
        <v>1.15172207088439E-2</v>
      </c>
      <c r="AG22" s="17">
        <v>2.7349753436715099E-2</v>
      </c>
      <c r="AH22" s="17">
        <v>1.04684646829536E-2</v>
      </c>
      <c r="AI22" s="17"/>
      <c r="AJ22" s="17">
        <v>1.5183763616297301E-2</v>
      </c>
      <c r="AK22" s="17">
        <v>3.1826083452777501E-2</v>
      </c>
      <c r="AL22" s="17">
        <v>2.9238084785864999E-2</v>
      </c>
      <c r="AM22" s="17">
        <v>0</v>
      </c>
      <c r="AN22" s="17">
        <v>7.9459318401574695E-3</v>
      </c>
      <c r="AO22" s="17"/>
      <c r="AP22" s="17">
        <v>1.6280932643879999E-2</v>
      </c>
      <c r="AQ22" s="17">
        <v>2.7693430607059699E-2</v>
      </c>
      <c r="AR22" s="17">
        <v>1.1889882892730999E-2</v>
      </c>
      <c r="AS22" s="17">
        <v>1.75215620645272E-2</v>
      </c>
      <c r="AT22" s="17">
        <v>2.8004832002955098E-2</v>
      </c>
      <c r="AU22" s="17"/>
      <c r="AV22" s="17">
        <v>3.1728070057866098E-2</v>
      </c>
      <c r="AW22" s="17">
        <v>2.04323518047307E-2</v>
      </c>
      <c r="AX22" s="17">
        <v>1.14071125587786E-2</v>
      </c>
      <c r="AY22" s="17">
        <v>1.2504554403393899E-2</v>
      </c>
      <c r="AZ22" s="17">
        <v>2.6959850088249498E-2</v>
      </c>
      <c r="BA22" s="17">
        <v>0</v>
      </c>
      <c r="BB22" s="17"/>
      <c r="BC22" s="17">
        <v>5.8763048227732104E-3</v>
      </c>
      <c r="BD22" s="17">
        <v>9.7108806667185396E-3</v>
      </c>
      <c r="BE22" s="17">
        <v>1.68742506251141E-2</v>
      </c>
      <c r="BF22" s="17">
        <v>6.6994986109226703E-2</v>
      </c>
      <c r="BG22" s="17">
        <v>2.4733187196198301E-2</v>
      </c>
    </row>
    <row r="23" spans="2:59" x14ac:dyDescent="0.35">
      <c r="B23" s="18" t="s">
        <v>180</v>
      </c>
      <c r="C23" s="17">
        <v>1.7892209224379299E-2</v>
      </c>
      <c r="D23" s="17">
        <v>1.9871074613592499E-2</v>
      </c>
      <c r="E23" s="17">
        <v>1.6103069586432501E-2</v>
      </c>
      <c r="F23" s="17"/>
      <c r="G23" s="17">
        <v>2.4064869711079101E-2</v>
      </c>
      <c r="H23" s="17">
        <v>3.2570645491781798E-2</v>
      </c>
      <c r="I23" s="17">
        <v>3.10792571545223E-2</v>
      </c>
      <c r="J23" s="17">
        <v>1.0045500429894501E-2</v>
      </c>
      <c r="K23" s="17">
        <v>7.9139229238988206E-3</v>
      </c>
      <c r="L23" s="17">
        <v>4.2291948079986102E-3</v>
      </c>
      <c r="M23" s="17"/>
      <c r="N23" s="17">
        <v>3.2713370506202197E-2</v>
      </c>
      <c r="O23" s="17">
        <v>1.31305973548781E-2</v>
      </c>
      <c r="P23" s="17">
        <v>9.0929488704294594E-3</v>
      </c>
      <c r="Q23" s="17">
        <v>1.46405568956939E-2</v>
      </c>
      <c r="R23" s="17"/>
      <c r="S23" s="17">
        <v>3.6373320803146598E-2</v>
      </c>
      <c r="T23" s="17">
        <v>1.2939045439421201E-2</v>
      </c>
      <c r="U23" s="17">
        <v>1.4749101128413499E-2</v>
      </c>
      <c r="V23" s="17">
        <v>2.1596326349549302E-2</v>
      </c>
      <c r="W23" s="17">
        <v>0</v>
      </c>
      <c r="X23" s="17">
        <v>3.1972906698718398E-2</v>
      </c>
      <c r="Y23" s="17">
        <v>1.6478194318634402E-2</v>
      </c>
      <c r="Z23" s="17">
        <v>0</v>
      </c>
      <c r="AA23" s="17">
        <v>2.2765774437754401E-2</v>
      </c>
      <c r="AB23" s="17">
        <v>0</v>
      </c>
      <c r="AC23" s="17">
        <v>2.56429482369754E-2</v>
      </c>
      <c r="AD23" s="17">
        <v>0</v>
      </c>
      <c r="AE23" s="17"/>
      <c r="AF23" s="17">
        <v>9.5728031761994001E-3</v>
      </c>
      <c r="AG23" s="17">
        <v>2.5767494180936001E-2</v>
      </c>
      <c r="AH23" s="17">
        <v>1.0990581765862E-2</v>
      </c>
      <c r="AI23" s="17"/>
      <c r="AJ23" s="17">
        <v>1.27405113613774E-2</v>
      </c>
      <c r="AK23" s="17">
        <v>3.7375038492309498E-2</v>
      </c>
      <c r="AL23" s="17">
        <v>8.7495761647837806E-3</v>
      </c>
      <c r="AM23" s="17">
        <v>0</v>
      </c>
      <c r="AN23" s="17">
        <v>1.1393261440068801E-2</v>
      </c>
      <c r="AO23" s="17"/>
      <c r="AP23" s="17">
        <v>1.27932977026331E-2</v>
      </c>
      <c r="AQ23" s="17">
        <v>3.0497566464504001E-2</v>
      </c>
      <c r="AR23" s="17">
        <v>6.7548729282443298E-3</v>
      </c>
      <c r="AS23" s="17">
        <v>9.4543448282780503E-3</v>
      </c>
      <c r="AT23" s="17">
        <v>2.4463909410415499E-2</v>
      </c>
      <c r="AU23" s="17"/>
      <c r="AV23" s="17">
        <v>3.3004177316282697E-2</v>
      </c>
      <c r="AW23" s="17">
        <v>1.41456099691511E-2</v>
      </c>
      <c r="AX23" s="17">
        <v>2.3837927080575E-2</v>
      </c>
      <c r="AY23" s="17">
        <v>2.7840681224711502E-3</v>
      </c>
      <c r="AZ23" s="17">
        <v>3.1269635079556601E-2</v>
      </c>
      <c r="BA23" s="17">
        <v>0</v>
      </c>
      <c r="BB23" s="17"/>
      <c r="BC23" s="17">
        <v>6.7259836613580096E-3</v>
      </c>
      <c r="BD23" s="17">
        <v>2.4704387219568399E-3</v>
      </c>
      <c r="BE23" s="17">
        <v>3.21572055704855E-2</v>
      </c>
      <c r="BF23" s="17">
        <v>2.4943730394996099E-2</v>
      </c>
      <c r="BG23" s="17">
        <v>6.2735665839473195E-2</v>
      </c>
    </row>
    <row r="24" spans="2:59" x14ac:dyDescent="0.35">
      <c r="B24" s="18" t="s">
        <v>181</v>
      </c>
      <c r="C24" s="17">
        <v>1.2412069749159701E-2</v>
      </c>
      <c r="D24" s="17">
        <v>1.4349699422058999E-2</v>
      </c>
      <c r="E24" s="17">
        <v>1.06199280200319E-2</v>
      </c>
      <c r="F24" s="17"/>
      <c r="G24" s="17">
        <v>3.8444320747328599E-2</v>
      </c>
      <c r="H24" s="17">
        <v>1.79258200992123E-2</v>
      </c>
      <c r="I24" s="17">
        <v>1.43606144079623E-2</v>
      </c>
      <c r="J24" s="17">
        <v>5.6243429380956897E-3</v>
      </c>
      <c r="K24" s="17">
        <v>4.1623524866562598E-3</v>
      </c>
      <c r="L24" s="17">
        <v>0</v>
      </c>
      <c r="M24" s="17"/>
      <c r="N24" s="17">
        <v>2.05025639647036E-2</v>
      </c>
      <c r="O24" s="17">
        <v>9.5666207693861204E-3</v>
      </c>
      <c r="P24" s="17">
        <v>6.37547806486536E-3</v>
      </c>
      <c r="Q24" s="17">
        <v>1.19820648700424E-2</v>
      </c>
      <c r="R24" s="17"/>
      <c r="S24" s="17">
        <v>2.4289547911121801E-2</v>
      </c>
      <c r="T24" s="17">
        <v>7.9120337259492891E-3</v>
      </c>
      <c r="U24" s="17">
        <v>6.1542519543704398E-3</v>
      </c>
      <c r="V24" s="17">
        <v>1.3765838529625001E-2</v>
      </c>
      <c r="W24" s="17">
        <v>1.7117038503717801E-2</v>
      </c>
      <c r="X24" s="17">
        <v>2.2181011166680899E-2</v>
      </c>
      <c r="Y24" s="17">
        <v>1.19746205501254E-2</v>
      </c>
      <c r="Z24" s="17">
        <v>1.04264702356331E-2</v>
      </c>
      <c r="AA24" s="17">
        <v>1.21323907503248E-2</v>
      </c>
      <c r="AB24" s="17">
        <v>0</v>
      </c>
      <c r="AC24" s="17">
        <v>6.8403593780226304E-3</v>
      </c>
      <c r="AD24" s="17">
        <v>0</v>
      </c>
      <c r="AE24" s="17"/>
      <c r="AF24" s="17">
        <v>7.6277560176691902E-3</v>
      </c>
      <c r="AG24" s="17">
        <v>1.5768398476861799E-2</v>
      </c>
      <c r="AH24" s="17">
        <v>6.3616834955264202E-3</v>
      </c>
      <c r="AI24" s="17"/>
      <c r="AJ24" s="17">
        <v>2.1745916308835902E-3</v>
      </c>
      <c r="AK24" s="17">
        <v>3.26046285535391E-2</v>
      </c>
      <c r="AL24" s="17">
        <v>7.73537583420047E-3</v>
      </c>
      <c r="AM24" s="17">
        <v>3.2383883409620701E-2</v>
      </c>
      <c r="AN24" s="17">
        <v>0</v>
      </c>
      <c r="AO24" s="17"/>
      <c r="AP24" s="17">
        <v>3.7703680244784502E-3</v>
      </c>
      <c r="AQ24" s="17">
        <v>2.5458059427702101E-2</v>
      </c>
      <c r="AR24" s="17">
        <v>1.1860185067035201E-2</v>
      </c>
      <c r="AS24" s="17">
        <v>1.14043312404095E-2</v>
      </c>
      <c r="AT24" s="17">
        <v>1.16590232200714E-2</v>
      </c>
      <c r="AU24" s="17"/>
      <c r="AV24" s="17">
        <v>2.5712138188637702E-2</v>
      </c>
      <c r="AW24" s="17">
        <v>8.3196169217164603E-3</v>
      </c>
      <c r="AX24" s="17">
        <v>1.1378620567434401E-2</v>
      </c>
      <c r="AY24" s="17">
        <v>6.6718728276688299E-3</v>
      </c>
      <c r="AZ24" s="17">
        <v>1.42465140672939E-2</v>
      </c>
      <c r="BA24" s="17">
        <v>5.9089702328123401E-3</v>
      </c>
      <c r="BB24" s="17"/>
      <c r="BC24" s="17">
        <v>0</v>
      </c>
      <c r="BD24" s="17">
        <v>1.4187082678729699E-2</v>
      </c>
      <c r="BE24" s="17">
        <v>1.8244218471847699E-2</v>
      </c>
      <c r="BF24" s="17">
        <v>2.1742464072716398E-2</v>
      </c>
      <c r="BG24" s="17">
        <v>2.4733187196198301E-2</v>
      </c>
    </row>
    <row r="25" spans="2:59" x14ac:dyDescent="0.35">
      <c r="B25" s="18" t="s">
        <v>182</v>
      </c>
      <c r="C25" s="17">
        <v>9.4569681302139209E-3</v>
      </c>
      <c r="D25" s="17">
        <v>1.06345496620009E-2</v>
      </c>
      <c r="E25" s="17">
        <v>8.38289974041714E-3</v>
      </c>
      <c r="F25" s="17"/>
      <c r="G25" s="17">
        <v>1.00632958538482E-2</v>
      </c>
      <c r="H25" s="17">
        <v>2.2678101018893899E-2</v>
      </c>
      <c r="I25" s="17">
        <v>1.2403013952795101E-2</v>
      </c>
      <c r="J25" s="17">
        <v>3.1731317924311398E-3</v>
      </c>
      <c r="K25" s="17">
        <v>1.0998438482723499E-2</v>
      </c>
      <c r="L25" s="17">
        <v>0</v>
      </c>
      <c r="M25" s="17"/>
      <c r="N25" s="17">
        <v>1.7921268060979101E-2</v>
      </c>
      <c r="O25" s="17">
        <v>6.0873557970203603E-3</v>
      </c>
      <c r="P25" s="17">
        <v>8.4613482248254695E-3</v>
      </c>
      <c r="Q25" s="17">
        <v>4.7336632675844701E-3</v>
      </c>
      <c r="R25" s="17"/>
      <c r="S25" s="17">
        <v>1.68198591838883E-2</v>
      </c>
      <c r="T25" s="17">
        <v>2.0509224927022101E-2</v>
      </c>
      <c r="U25" s="17">
        <v>0</v>
      </c>
      <c r="V25" s="17">
        <v>0</v>
      </c>
      <c r="W25" s="17">
        <v>1.6323033715356001E-2</v>
      </c>
      <c r="X25" s="17">
        <v>1.3605924898500101E-2</v>
      </c>
      <c r="Y25" s="17">
        <v>6.5073569576695103E-3</v>
      </c>
      <c r="Z25" s="17">
        <v>0</v>
      </c>
      <c r="AA25" s="17">
        <v>9.5928309885553904E-3</v>
      </c>
      <c r="AB25" s="17">
        <v>5.4667941563722403E-3</v>
      </c>
      <c r="AC25" s="17">
        <v>0</v>
      </c>
      <c r="AD25" s="17">
        <v>0</v>
      </c>
      <c r="AE25" s="17"/>
      <c r="AF25" s="17">
        <v>1.25793425065564E-2</v>
      </c>
      <c r="AG25" s="17">
        <v>1.0187145563489999E-2</v>
      </c>
      <c r="AH25" s="17">
        <v>7.2356242184114803E-3</v>
      </c>
      <c r="AI25" s="17"/>
      <c r="AJ25" s="17">
        <v>9.0609467574874498E-3</v>
      </c>
      <c r="AK25" s="17">
        <v>1.63223930560474E-2</v>
      </c>
      <c r="AL25" s="17">
        <v>0</v>
      </c>
      <c r="AM25" s="17">
        <v>2.18310925165329E-2</v>
      </c>
      <c r="AN25" s="17">
        <v>1.16140897114001E-2</v>
      </c>
      <c r="AO25" s="17"/>
      <c r="AP25" s="17">
        <v>9.6933507949363701E-3</v>
      </c>
      <c r="AQ25" s="17">
        <v>1.1656012152969301E-2</v>
      </c>
      <c r="AR25" s="17">
        <v>0</v>
      </c>
      <c r="AS25" s="17">
        <v>4.7464661211765102E-3</v>
      </c>
      <c r="AT25" s="17">
        <v>1.7462328842047702E-2</v>
      </c>
      <c r="AU25" s="17"/>
      <c r="AV25" s="17">
        <v>1.2283792108347E-2</v>
      </c>
      <c r="AW25" s="17">
        <v>9.4065068077050906E-3</v>
      </c>
      <c r="AX25" s="17">
        <v>7.3147303906867297E-3</v>
      </c>
      <c r="AY25" s="17">
        <v>9.8880468600673205E-3</v>
      </c>
      <c r="AZ25" s="17">
        <v>1.2562454516614601E-2</v>
      </c>
      <c r="BA25" s="17">
        <v>1.1859082992782599E-2</v>
      </c>
      <c r="BB25" s="17"/>
      <c r="BC25" s="17">
        <v>1.9627748642028499E-3</v>
      </c>
      <c r="BD25" s="17">
        <v>4.2588781109914502E-3</v>
      </c>
      <c r="BE25" s="17">
        <v>8.1119007914679797E-3</v>
      </c>
      <c r="BF25" s="17">
        <v>3.1689195346659003E-2</v>
      </c>
      <c r="BG25" s="17">
        <v>5.5233728495605199E-2</v>
      </c>
    </row>
    <row r="26" spans="2:59" x14ac:dyDescent="0.35">
      <c r="B26" s="18" t="s">
        <v>95</v>
      </c>
      <c r="C26" s="17">
        <v>3.1873864203068002E-2</v>
      </c>
      <c r="D26" s="17">
        <v>2.5339216652136901E-2</v>
      </c>
      <c r="E26" s="17">
        <v>3.6672328851191503E-2</v>
      </c>
      <c r="F26" s="17"/>
      <c r="G26" s="17">
        <v>1.3436348117686001E-2</v>
      </c>
      <c r="H26" s="17">
        <v>6.8313977277529902E-3</v>
      </c>
      <c r="I26" s="17">
        <v>3.3178404867852097E-2</v>
      </c>
      <c r="J26" s="17">
        <v>3.7760864801988703E-2</v>
      </c>
      <c r="K26" s="17">
        <v>4.70053644738204E-2</v>
      </c>
      <c r="L26" s="17">
        <v>4.8484333946944902E-2</v>
      </c>
      <c r="M26" s="17"/>
      <c r="N26" s="17">
        <v>3.39579497114385E-2</v>
      </c>
      <c r="O26" s="17">
        <v>3.4172987458741602E-2</v>
      </c>
      <c r="P26" s="17">
        <v>3.1280286675228801E-2</v>
      </c>
      <c r="Q26" s="17">
        <v>2.7822610372558801E-2</v>
      </c>
      <c r="R26" s="17"/>
      <c r="S26" s="17">
        <v>2.7485772684736599E-2</v>
      </c>
      <c r="T26" s="17">
        <v>3.8573177140583399E-2</v>
      </c>
      <c r="U26" s="17">
        <v>4.4399072501264999E-2</v>
      </c>
      <c r="V26" s="17">
        <v>2.6655412031709E-2</v>
      </c>
      <c r="W26" s="17">
        <v>2.29673023496621E-2</v>
      </c>
      <c r="X26" s="17">
        <v>3.6801003239958302E-2</v>
      </c>
      <c r="Y26" s="17">
        <v>2.9185813916225899E-2</v>
      </c>
      <c r="Z26" s="17">
        <v>3.6067222662426998E-2</v>
      </c>
      <c r="AA26" s="17">
        <v>2.2228239908229901E-2</v>
      </c>
      <c r="AB26" s="17">
        <v>3.60434029616747E-2</v>
      </c>
      <c r="AC26" s="17">
        <v>4.4494043312285E-2</v>
      </c>
      <c r="AD26" s="17">
        <v>1.4908251572933E-2</v>
      </c>
      <c r="AE26" s="17"/>
      <c r="AF26" s="17">
        <v>3.63455399836815E-2</v>
      </c>
      <c r="AG26" s="17">
        <v>3.7838482576936699E-2</v>
      </c>
      <c r="AH26" s="17">
        <v>1.6254489430472301E-2</v>
      </c>
      <c r="AI26" s="17"/>
      <c r="AJ26" s="17">
        <v>3.2327225521340597E-2</v>
      </c>
      <c r="AK26" s="17">
        <v>2.6699705335373899E-2</v>
      </c>
      <c r="AL26" s="17">
        <v>4.4231550425928801E-2</v>
      </c>
      <c r="AM26" s="17">
        <v>4.27817376422234E-2</v>
      </c>
      <c r="AN26" s="17">
        <v>4.1132344404477598E-2</v>
      </c>
      <c r="AO26" s="17"/>
      <c r="AP26" s="17">
        <v>3.1702862213956802E-2</v>
      </c>
      <c r="AQ26" s="17">
        <v>2.51793398275851E-2</v>
      </c>
      <c r="AR26" s="17">
        <v>3.6098114457980598E-2</v>
      </c>
      <c r="AS26" s="17">
        <v>4.7227132555608502E-2</v>
      </c>
      <c r="AT26" s="17">
        <v>2.11896677978551E-2</v>
      </c>
      <c r="AU26" s="17"/>
      <c r="AV26" s="17">
        <v>1.9076985380714898E-2</v>
      </c>
      <c r="AW26" s="17">
        <v>4.1073332511162602E-2</v>
      </c>
      <c r="AX26" s="17">
        <v>3.8353586750225398E-2</v>
      </c>
      <c r="AY26" s="17">
        <v>3.46318452172686E-2</v>
      </c>
      <c r="AZ26" s="17">
        <v>3.7222195171291397E-2</v>
      </c>
      <c r="BA26" s="17">
        <v>3.3557401553540603E-2</v>
      </c>
      <c r="BB26" s="17"/>
      <c r="BC26" s="17">
        <v>2.2851317632993699E-2</v>
      </c>
      <c r="BD26" s="17">
        <v>4.0779304920814302E-2</v>
      </c>
      <c r="BE26" s="17">
        <v>2.98381007492107E-2</v>
      </c>
      <c r="BF26" s="17">
        <v>2.6462952086223901E-2</v>
      </c>
      <c r="BG26" s="17">
        <v>7.4737998138607598E-2</v>
      </c>
    </row>
    <row r="27" spans="2:59" x14ac:dyDescent="0.35">
      <c r="B27" s="18" t="s">
        <v>122</v>
      </c>
      <c r="C27" s="17">
        <v>0.225671904895379</v>
      </c>
      <c r="D27" s="17">
        <v>0.19430158992818</v>
      </c>
      <c r="E27" s="17">
        <v>0.25505117629173302</v>
      </c>
      <c r="F27" s="17"/>
      <c r="G27" s="17">
        <v>0.193096392995209</v>
      </c>
      <c r="H27" s="17">
        <v>0.155392532269649</v>
      </c>
      <c r="I27" s="17">
        <v>0.21651942470222399</v>
      </c>
      <c r="J27" s="17">
        <v>0.26564655326896502</v>
      </c>
      <c r="K27" s="17">
        <v>0.26829199097859702</v>
      </c>
      <c r="L27" s="17">
        <v>0.25078606254336899</v>
      </c>
      <c r="M27" s="17"/>
      <c r="N27" s="17">
        <v>0.12575434799829799</v>
      </c>
      <c r="O27" s="17">
        <v>0.202186144686018</v>
      </c>
      <c r="P27" s="17">
        <v>0.24734513996906901</v>
      </c>
      <c r="Q27" s="17">
        <v>0.33915991767875697</v>
      </c>
      <c r="R27" s="17"/>
      <c r="S27" s="17">
        <v>0.106659228468216</v>
      </c>
      <c r="T27" s="17">
        <v>0.23500497217191499</v>
      </c>
      <c r="U27" s="17">
        <v>0.29260487846246303</v>
      </c>
      <c r="V27" s="17">
        <v>0.22955479030474199</v>
      </c>
      <c r="W27" s="17">
        <v>0.258162003802199</v>
      </c>
      <c r="X27" s="17">
        <v>0.27156679687885898</v>
      </c>
      <c r="Y27" s="17">
        <v>0.23661443022300899</v>
      </c>
      <c r="Z27" s="17">
        <v>0.22621033541420699</v>
      </c>
      <c r="AA27" s="17">
        <v>0.27895421319397801</v>
      </c>
      <c r="AB27" s="17">
        <v>0.23371689908136001</v>
      </c>
      <c r="AC27" s="17">
        <v>0.14114003390622501</v>
      </c>
      <c r="AD27" s="17">
        <v>0.23028813141402399</v>
      </c>
      <c r="AE27" s="17"/>
      <c r="AF27" s="17">
        <v>0.24187326071135401</v>
      </c>
      <c r="AG27" s="17">
        <v>0.19634966253948799</v>
      </c>
      <c r="AH27" s="17">
        <v>0.259144496956137</v>
      </c>
      <c r="AI27" s="17"/>
      <c r="AJ27" s="17">
        <v>0.21724321488434201</v>
      </c>
      <c r="AK27" s="17">
        <v>0.16858909963049901</v>
      </c>
      <c r="AL27" s="17">
        <v>0.19649760413719999</v>
      </c>
      <c r="AM27" s="17">
        <v>0.34082042938356499</v>
      </c>
      <c r="AN27" s="17">
        <v>0.30705712716604899</v>
      </c>
      <c r="AO27" s="17"/>
      <c r="AP27" s="17">
        <v>0.18001407514361301</v>
      </c>
      <c r="AQ27" s="17">
        <v>0.176676171223561</v>
      </c>
      <c r="AR27" s="17">
        <v>0.22716807604879599</v>
      </c>
      <c r="AS27" s="17">
        <v>0.27994201494314802</v>
      </c>
      <c r="AT27" s="17">
        <v>0.15964549687389501</v>
      </c>
      <c r="AU27" s="17"/>
      <c r="AV27" s="17">
        <v>0.16963334736121199</v>
      </c>
      <c r="AW27" s="17">
        <v>0.17040874418829199</v>
      </c>
      <c r="AX27" s="17">
        <v>0.19964151029449101</v>
      </c>
      <c r="AY27" s="17">
        <v>0.26645726463594199</v>
      </c>
      <c r="AZ27" s="17">
        <v>0.19617032438505499</v>
      </c>
      <c r="BA27" s="17">
        <v>0.34087047744765198</v>
      </c>
      <c r="BB27" s="17"/>
      <c r="BC27" s="17">
        <v>0.29954475436251299</v>
      </c>
      <c r="BD27" s="17">
        <v>0.24629386126285799</v>
      </c>
      <c r="BE27" s="17">
        <v>0.176318940397795</v>
      </c>
      <c r="BF27" s="17">
        <v>0.13582162011511301</v>
      </c>
      <c r="BG27" s="17">
        <v>2.9725355248913499E-2</v>
      </c>
    </row>
    <row r="28" spans="2:59" x14ac:dyDescent="0.35">
      <c r="B28" s="18" t="s">
        <v>123</v>
      </c>
      <c r="C28" s="19">
        <v>2.1653453102719E-2</v>
      </c>
      <c r="D28" s="19">
        <v>1.3000408643558E-2</v>
      </c>
      <c r="E28" s="19">
        <v>3.0264779281354001E-2</v>
      </c>
      <c r="F28" s="19"/>
      <c r="G28" s="19">
        <v>3.6825393132873599E-3</v>
      </c>
      <c r="H28" s="19">
        <v>1.9636813137419599E-2</v>
      </c>
      <c r="I28" s="19">
        <v>2.8801680403024301E-2</v>
      </c>
      <c r="J28" s="19">
        <v>2.4981701078455099E-2</v>
      </c>
      <c r="K28" s="19">
        <v>4.0281154191074801E-2</v>
      </c>
      <c r="L28" s="19">
        <v>1.42748179714841E-2</v>
      </c>
      <c r="M28" s="19"/>
      <c r="N28" s="19">
        <v>1.0132191729348801E-2</v>
      </c>
      <c r="O28" s="19">
        <v>2.8493518165770799E-2</v>
      </c>
      <c r="P28" s="19">
        <v>1.8241919529714198E-2</v>
      </c>
      <c r="Q28" s="19">
        <v>2.9996834670833101E-2</v>
      </c>
      <c r="R28" s="19"/>
      <c r="S28" s="19">
        <v>1.46271843833411E-2</v>
      </c>
      <c r="T28" s="19">
        <v>2.5100496155941201E-2</v>
      </c>
      <c r="U28" s="19">
        <v>3.7042849222118701E-2</v>
      </c>
      <c r="V28" s="19">
        <v>1.9145426430955199E-2</v>
      </c>
      <c r="W28" s="19">
        <v>7.7728380472863196E-3</v>
      </c>
      <c r="X28" s="19">
        <v>2.7210231819661201E-2</v>
      </c>
      <c r="Y28" s="19">
        <v>4.8044195614158399E-3</v>
      </c>
      <c r="Z28" s="19">
        <v>3.6307834820453702E-2</v>
      </c>
      <c r="AA28" s="19">
        <v>2.0904657227474401E-2</v>
      </c>
      <c r="AB28" s="19">
        <v>3.56286028777517E-2</v>
      </c>
      <c r="AC28" s="19">
        <v>1.7549540133970701E-2</v>
      </c>
      <c r="AD28" s="19">
        <v>1.50060649669298E-2</v>
      </c>
      <c r="AE28" s="19"/>
      <c r="AF28" s="19">
        <v>1.34601902984541E-2</v>
      </c>
      <c r="AG28" s="19">
        <v>1.9358697344417499E-2</v>
      </c>
      <c r="AH28" s="19">
        <v>5.1873527842476501E-2</v>
      </c>
      <c r="AI28" s="19"/>
      <c r="AJ28" s="19">
        <v>1.3547291253263901E-2</v>
      </c>
      <c r="AK28" s="19">
        <v>1.01100807770496E-2</v>
      </c>
      <c r="AL28" s="19">
        <v>0</v>
      </c>
      <c r="AM28" s="19">
        <v>2.7096775268733001E-2</v>
      </c>
      <c r="AN28" s="19">
        <v>6.8474751408591605E-2</v>
      </c>
      <c r="AO28" s="19"/>
      <c r="AP28" s="19">
        <v>1.33331340104686E-2</v>
      </c>
      <c r="AQ28" s="19">
        <v>1.7473329610372498E-2</v>
      </c>
      <c r="AR28" s="19">
        <v>1.09426124090156E-2</v>
      </c>
      <c r="AS28" s="19">
        <v>3.1308371896587299E-2</v>
      </c>
      <c r="AT28" s="19">
        <v>0</v>
      </c>
      <c r="AU28" s="19"/>
      <c r="AV28" s="19">
        <v>7.7382161623712198E-3</v>
      </c>
      <c r="AW28" s="19">
        <v>1.18996493864723E-2</v>
      </c>
      <c r="AX28" s="19">
        <v>4.3141743474740396E-3</v>
      </c>
      <c r="AY28" s="19">
        <v>2.87544901220716E-2</v>
      </c>
      <c r="AZ28" s="19">
        <v>9.41336819408067E-3</v>
      </c>
      <c r="BA28" s="19">
        <v>4.7317716174896898E-2</v>
      </c>
      <c r="BB28" s="19"/>
      <c r="BC28" s="19">
        <v>2.9339524179789401E-2</v>
      </c>
      <c r="BD28" s="19">
        <v>2.7489596244507301E-2</v>
      </c>
      <c r="BE28" s="19">
        <v>1.2451778793852199E-2</v>
      </c>
      <c r="BF28" s="19">
        <v>1.5634054010287599E-2</v>
      </c>
      <c r="BG28" s="19">
        <v>0</v>
      </c>
    </row>
    <row r="29" spans="2:59" x14ac:dyDescent="0.35">
      <c r="B29" s="16"/>
    </row>
    <row r="30" spans="2:59" x14ac:dyDescent="0.35">
      <c r="B30" t="s">
        <v>80</v>
      </c>
    </row>
    <row r="31" spans="2:59" x14ac:dyDescent="0.35">
      <c r="B31" t="s">
        <v>81</v>
      </c>
    </row>
    <row r="33" spans="2:2" x14ac:dyDescent="0.35">
      <c r="B33"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G3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166</v>
      </c>
      <c r="C9" s="17">
        <v>0.54374688336700105</v>
      </c>
      <c r="D9" s="17">
        <v>0.58148953269130299</v>
      </c>
      <c r="E9" s="17">
        <v>0.50816015221797906</v>
      </c>
      <c r="F9" s="17"/>
      <c r="G9" s="17">
        <v>0.49268200762189501</v>
      </c>
      <c r="H9" s="17">
        <v>0.53247170155254098</v>
      </c>
      <c r="I9" s="17">
        <v>0.53609613177006299</v>
      </c>
      <c r="J9" s="17">
        <v>0.557096054298584</v>
      </c>
      <c r="K9" s="17">
        <v>0.58959062762537595</v>
      </c>
      <c r="L9" s="17">
        <v>0.551597518373665</v>
      </c>
      <c r="M9" s="17"/>
      <c r="N9" s="17">
        <v>0.62860472251638499</v>
      </c>
      <c r="O9" s="17">
        <v>0.53910267437173798</v>
      </c>
      <c r="P9" s="17">
        <v>0.54436006448065799</v>
      </c>
      <c r="Q9" s="17">
        <v>0.45569259572622101</v>
      </c>
      <c r="R9" s="17"/>
      <c r="S9" s="17">
        <v>0.57376476410627697</v>
      </c>
      <c r="T9" s="17">
        <v>0.56899920376843405</v>
      </c>
      <c r="U9" s="17">
        <v>0.49995742735438697</v>
      </c>
      <c r="V9" s="17">
        <v>0.52523791020865096</v>
      </c>
      <c r="W9" s="17">
        <v>0.55410614557919902</v>
      </c>
      <c r="X9" s="17">
        <v>0.45876501083693599</v>
      </c>
      <c r="Y9" s="17">
        <v>0.54654314542050497</v>
      </c>
      <c r="Z9" s="17">
        <v>0.57587357277952</v>
      </c>
      <c r="AA9" s="17">
        <v>0.472316525955913</v>
      </c>
      <c r="AB9" s="17">
        <v>0.63568386252047104</v>
      </c>
      <c r="AC9" s="17">
        <v>0.53750446955007403</v>
      </c>
      <c r="AD9" s="17">
        <v>0.64396320990963996</v>
      </c>
      <c r="AE9" s="17"/>
      <c r="AF9" s="17">
        <v>0.51570259709780697</v>
      </c>
      <c r="AG9" s="17">
        <v>0.61349796048698901</v>
      </c>
      <c r="AH9" s="17">
        <v>0.452492586145889</v>
      </c>
      <c r="AI9" s="17"/>
      <c r="AJ9" s="17">
        <v>0.53972166672383004</v>
      </c>
      <c r="AK9" s="17">
        <v>0.59241937724128402</v>
      </c>
      <c r="AL9" s="17">
        <v>0.69957930737428198</v>
      </c>
      <c r="AM9" s="17">
        <v>0.28425696635251602</v>
      </c>
      <c r="AN9" s="17">
        <v>0.43039384992297902</v>
      </c>
      <c r="AO9" s="17"/>
      <c r="AP9" s="17">
        <v>0.55771653180213299</v>
      </c>
      <c r="AQ9" s="17">
        <v>0.60280174566648403</v>
      </c>
      <c r="AR9" s="17">
        <v>0.66440606662767199</v>
      </c>
      <c r="AS9" s="17">
        <v>0.39659067208175203</v>
      </c>
      <c r="AT9" s="17">
        <v>0.62091916951026804</v>
      </c>
      <c r="AU9" s="17"/>
      <c r="AV9" s="17">
        <v>0.62948730654769702</v>
      </c>
      <c r="AW9" s="17">
        <v>0.57475472486176005</v>
      </c>
      <c r="AX9" s="17">
        <v>0.63290473454836405</v>
      </c>
      <c r="AY9" s="17">
        <v>0.41974426186307301</v>
      </c>
      <c r="AZ9" s="17">
        <v>0.51509901832818095</v>
      </c>
      <c r="BA9" s="17">
        <v>0.50131717929836195</v>
      </c>
      <c r="BB9" s="17"/>
      <c r="BC9" s="17">
        <v>0.49417564859769397</v>
      </c>
      <c r="BD9" s="17">
        <v>0.53040955896566899</v>
      </c>
      <c r="BE9" s="17">
        <v>0.597154683800591</v>
      </c>
      <c r="BF9" s="17">
        <v>0.58780880461618701</v>
      </c>
      <c r="BG9" s="17">
        <v>0.70551668531121903</v>
      </c>
    </row>
    <row r="10" spans="2:59" x14ac:dyDescent="0.35">
      <c r="B10" s="18" t="s">
        <v>167</v>
      </c>
      <c r="C10" s="17">
        <v>0.23103393788071999</v>
      </c>
      <c r="D10" s="17">
        <v>0.23272444466258699</v>
      </c>
      <c r="E10" s="17">
        <v>0.22901540459189901</v>
      </c>
      <c r="F10" s="17"/>
      <c r="G10" s="17">
        <v>0.25578621246820898</v>
      </c>
      <c r="H10" s="17">
        <v>0.21218798531974001</v>
      </c>
      <c r="I10" s="17">
        <v>0.21339557782329799</v>
      </c>
      <c r="J10" s="17">
        <v>0.23476210393161201</v>
      </c>
      <c r="K10" s="17">
        <v>0.22132594473388501</v>
      </c>
      <c r="L10" s="17">
        <v>0.24758421942962</v>
      </c>
      <c r="M10" s="17"/>
      <c r="N10" s="17">
        <v>0.26268960785034001</v>
      </c>
      <c r="O10" s="17">
        <v>0.234840900316092</v>
      </c>
      <c r="P10" s="17">
        <v>0.24515847666556201</v>
      </c>
      <c r="Q10" s="17">
        <v>0.18101320889015601</v>
      </c>
      <c r="R10" s="17"/>
      <c r="S10" s="17">
        <v>0.249445779282465</v>
      </c>
      <c r="T10" s="17">
        <v>0.27791857538873999</v>
      </c>
      <c r="U10" s="17">
        <v>0.143589738864492</v>
      </c>
      <c r="V10" s="17">
        <v>0.267809632851505</v>
      </c>
      <c r="W10" s="17">
        <v>0.235566594256366</v>
      </c>
      <c r="X10" s="17">
        <v>0.249951261759954</v>
      </c>
      <c r="Y10" s="17">
        <v>0.234675257066978</v>
      </c>
      <c r="Z10" s="17">
        <v>0.20730684417982401</v>
      </c>
      <c r="AA10" s="17">
        <v>0.22207349595613299</v>
      </c>
      <c r="AB10" s="17">
        <v>0.19774004234576101</v>
      </c>
      <c r="AC10" s="17">
        <v>0.19653321907186799</v>
      </c>
      <c r="AD10" s="17">
        <v>0.20991746401674399</v>
      </c>
      <c r="AE10" s="17"/>
      <c r="AF10" s="17">
        <v>0.29571647233652498</v>
      </c>
      <c r="AG10" s="17">
        <v>0.18729781932598</v>
      </c>
      <c r="AH10" s="17">
        <v>0.19172449598035499</v>
      </c>
      <c r="AI10" s="17"/>
      <c r="AJ10" s="17">
        <v>0.30781316071104098</v>
      </c>
      <c r="AK10" s="17">
        <v>0.178056732131392</v>
      </c>
      <c r="AL10" s="17">
        <v>0.19924784141202501</v>
      </c>
      <c r="AM10" s="17">
        <v>0.37786799942494798</v>
      </c>
      <c r="AN10" s="17">
        <v>0.186963952576993</v>
      </c>
      <c r="AO10" s="17"/>
      <c r="AP10" s="17">
        <v>0.349403917183853</v>
      </c>
      <c r="AQ10" s="17">
        <v>0.192396569724057</v>
      </c>
      <c r="AR10" s="17">
        <v>0.19877448383513799</v>
      </c>
      <c r="AS10" s="17">
        <v>0.28294439715427799</v>
      </c>
      <c r="AT10" s="17">
        <v>0.20180144244932899</v>
      </c>
      <c r="AU10" s="17"/>
      <c r="AV10" s="17">
        <v>0.192259416827367</v>
      </c>
      <c r="AW10" s="17">
        <v>0.345511430291011</v>
      </c>
      <c r="AX10" s="17">
        <v>0.20495308920644001</v>
      </c>
      <c r="AY10" s="17">
        <v>0.29255940622423698</v>
      </c>
      <c r="AZ10" s="17">
        <v>0.17520640312883001</v>
      </c>
      <c r="BA10" s="17">
        <v>0.17453979000532399</v>
      </c>
      <c r="BB10" s="17"/>
      <c r="BC10" s="17">
        <v>0.209435961783597</v>
      </c>
      <c r="BD10" s="17">
        <v>0.217274923850833</v>
      </c>
      <c r="BE10" s="17">
        <v>0.21831984402867499</v>
      </c>
      <c r="BF10" s="17">
        <v>0.25521229076191698</v>
      </c>
      <c r="BG10" s="17">
        <v>0.25978634897096697</v>
      </c>
    </row>
    <row r="11" spans="2:59" x14ac:dyDescent="0.35">
      <c r="B11" s="18" t="s">
        <v>168</v>
      </c>
      <c r="C11" s="17">
        <v>0.19219815248165001</v>
      </c>
      <c r="D11" s="17">
        <v>0.21213076896000399</v>
      </c>
      <c r="E11" s="17">
        <v>0.17207920034326901</v>
      </c>
      <c r="F11" s="17"/>
      <c r="G11" s="17">
        <v>0.24896962635252601</v>
      </c>
      <c r="H11" s="17">
        <v>0.31848101286595998</v>
      </c>
      <c r="I11" s="17">
        <v>0.212293122686007</v>
      </c>
      <c r="J11" s="17">
        <v>0.18747793353745501</v>
      </c>
      <c r="K11" s="17">
        <v>0.14275052788027401</v>
      </c>
      <c r="L11" s="17">
        <v>7.2706642002882294E-2</v>
      </c>
      <c r="M11" s="17"/>
      <c r="N11" s="17">
        <v>0.302056628006237</v>
      </c>
      <c r="O11" s="17">
        <v>0.20444803028650299</v>
      </c>
      <c r="P11" s="17">
        <v>0.13326892084126901</v>
      </c>
      <c r="Q11" s="17">
        <v>0.113249720496092</v>
      </c>
      <c r="R11" s="17"/>
      <c r="S11" s="17">
        <v>0.33618159796856001</v>
      </c>
      <c r="T11" s="17">
        <v>0.162333206156137</v>
      </c>
      <c r="U11" s="17">
        <v>0.148538510387801</v>
      </c>
      <c r="V11" s="17">
        <v>0.20513934853714799</v>
      </c>
      <c r="W11" s="17">
        <v>0.17075808561535899</v>
      </c>
      <c r="X11" s="17">
        <v>0.17421382784870501</v>
      </c>
      <c r="Y11" s="17">
        <v>0.15395253529668701</v>
      </c>
      <c r="Z11" s="17">
        <v>0.18490874793041301</v>
      </c>
      <c r="AA11" s="17">
        <v>0.207405093849063</v>
      </c>
      <c r="AB11" s="17">
        <v>0.16793855010435599</v>
      </c>
      <c r="AC11" s="17">
        <v>0.106203430529397</v>
      </c>
      <c r="AD11" s="17">
        <v>0.102082337885331</v>
      </c>
      <c r="AE11" s="17"/>
      <c r="AF11" s="17">
        <v>9.8486180085666203E-2</v>
      </c>
      <c r="AG11" s="17">
        <v>0.25834293135229103</v>
      </c>
      <c r="AH11" s="17">
        <v>0.20319238215424101</v>
      </c>
      <c r="AI11" s="17"/>
      <c r="AJ11" s="17">
        <v>0.101600682520378</v>
      </c>
      <c r="AK11" s="17">
        <v>0.31157394566294799</v>
      </c>
      <c r="AL11" s="17">
        <v>0.267538093166657</v>
      </c>
      <c r="AM11" s="17">
        <v>0.15743787200894599</v>
      </c>
      <c r="AN11" s="17">
        <v>0.13445398152843199</v>
      </c>
      <c r="AO11" s="17"/>
      <c r="AP11" s="17">
        <v>0.12706394765444301</v>
      </c>
      <c r="AQ11" s="17">
        <v>0.29863081296463401</v>
      </c>
      <c r="AR11" s="17">
        <v>0.23368195428260899</v>
      </c>
      <c r="AS11" s="17">
        <v>5.80204847756789E-2</v>
      </c>
      <c r="AT11" s="17">
        <v>0.24723876382023899</v>
      </c>
      <c r="AU11" s="17"/>
      <c r="AV11" s="17">
        <v>0.33310365750144799</v>
      </c>
      <c r="AW11" s="17">
        <v>0.12171797316076401</v>
      </c>
      <c r="AX11" s="17">
        <v>0.25705236434213702</v>
      </c>
      <c r="AY11" s="17">
        <v>7.2229903105036602E-2</v>
      </c>
      <c r="AZ11" s="17">
        <v>0.239183516575007</v>
      </c>
      <c r="BA11" s="17">
        <v>0.13679169974784</v>
      </c>
      <c r="BB11" s="17"/>
      <c r="BC11" s="17">
        <v>6.5719360840015797E-2</v>
      </c>
      <c r="BD11" s="17">
        <v>0.15683986125189101</v>
      </c>
      <c r="BE11" s="17">
        <v>0.27496980528767001</v>
      </c>
      <c r="BF11" s="17">
        <v>0.38781589361112001</v>
      </c>
      <c r="BG11" s="17">
        <v>0.52776556148833398</v>
      </c>
    </row>
    <row r="12" spans="2:59" x14ac:dyDescent="0.35">
      <c r="B12" s="18" t="s">
        <v>169</v>
      </c>
      <c r="C12" s="17">
        <v>0.14126215177277199</v>
      </c>
      <c r="D12" s="17">
        <v>0.15405678215376301</v>
      </c>
      <c r="E12" s="17">
        <v>0.12901210938146099</v>
      </c>
      <c r="F12" s="17"/>
      <c r="G12" s="17">
        <v>0.181669194469185</v>
      </c>
      <c r="H12" s="17">
        <v>0.210410949655746</v>
      </c>
      <c r="I12" s="17">
        <v>0.17704963497840401</v>
      </c>
      <c r="J12" s="17">
        <v>0.10047606828813201</v>
      </c>
      <c r="K12" s="17">
        <v>0.10316421384987599</v>
      </c>
      <c r="L12" s="17">
        <v>8.7810984414401994E-2</v>
      </c>
      <c r="M12" s="17"/>
      <c r="N12" s="17">
        <v>0.15801124226587199</v>
      </c>
      <c r="O12" s="17">
        <v>0.12544527008435499</v>
      </c>
      <c r="P12" s="17">
        <v>0.152784168438552</v>
      </c>
      <c r="Q12" s="17">
        <v>0.12981633241150201</v>
      </c>
      <c r="R12" s="17"/>
      <c r="S12" s="17">
        <v>0.19793675093424501</v>
      </c>
      <c r="T12" s="17">
        <v>0.13362966670919399</v>
      </c>
      <c r="U12" s="17">
        <v>8.3612576652540599E-2</v>
      </c>
      <c r="V12" s="17">
        <v>0.125033032353012</v>
      </c>
      <c r="W12" s="17">
        <v>0.13281662811148601</v>
      </c>
      <c r="X12" s="17">
        <v>0.153224269237797</v>
      </c>
      <c r="Y12" s="17">
        <v>0.16628257840968599</v>
      </c>
      <c r="Z12" s="17">
        <v>9.02625256433741E-2</v>
      </c>
      <c r="AA12" s="17">
        <v>0.15164866809948199</v>
      </c>
      <c r="AB12" s="17">
        <v>0.115715924757859</v>
      </c>
      <c r="AC12" s="17">
        <v>0.11372837828681299</v>
      </c>
      <c r="AD12" s="17">
        <v>0.181363985042129</v>
      </c>
      <c r="AE12" s="17"/>
      <c r="AF12" s="17">
        <v>0.13973009007551199</v>
      </c>
      <c r="AG12" s="17">
        <v>0.136917398135212</v>
      </c>
      <c r="AH12" s="17">
        <v>0.15390783675293199</v>
      </c>
      <c r="AI12" s="17"/>
      <c r="AJ12" s="17">
        <v>0.15101457857349601</v>
      </c>
      <c r="AK12" s="17">
        <v>0.15897577534454099</v>
      </c>
      <c r="AL12" s="17">
        <v>6.9213539670368807E-2</v>
      </c>
      <c r="AM12" s="17">
        <v>0.27668046021495302</v>
      </c>
      <c r="AN12" s="17">
        <v>0.114669793663268</v>
      </c>
      <c r="AO12" s="17"/>
      <c r="AP12" s="17">
        <v>0.172542650047496</v>
      </c>
      <c r="AQ12" s="17">
        <v>0.16572533672817299</v>
      </c>
      <c r="AR12" s="17">
        <v>7.7451110164435399E-2</v>
      </c>
      <c r="AS12" s="17">
        <v>0.145850725520974</v>
      </c>
      <c r="AT12" s="17">
        <v>0.14130891857716199</v>
      </c>
      <c r="AU12" s="17"/>
      <c r="AV12" s="17">
        <v>0.184539266801584</v>
      </c>
      <c r="AW12" s="17">
        <v>0.173812952607279</v>
      </c>
      <c r="AX12" s="17">
        <v>9.9646741396665503E-2</v>
      </c>
      <c r="AY12" s="17">
        <v>0.14217515184022</v>
      </c>
      <c r="AZ12" s="17">
        <v>0.11469841992718501</v>
      </c>
      <c r="BA12" s="17">
        <v>7.4473462430169293E-2</v>
      </c>
      <c r="BB12" s="17"/>
      <c r="BC12" s="17">
        <v>0.130620972935477</v>
      </c>
      <c r="BD12" s="17">
        <v>0.12033937987771599</v>
      </c>
      <c r="BE12" s="17">
        <v>0.12832762177048901</v>
      </c>
      <c r="BF12" s="17">
        <v>0.19988416175652299</v>
      </c>
      <c r="BG12" s="17">
        <v>0.31651750559168401</v>
      </c>
    </row>
    <row r="13" spans="2:59" x14ac:dyDescent="0.35">
      <c r="B13" s="18" t="s">
        <v>170</v>
      </c>
      <c r="C13" s="17">
        <v>0.100781152194236</v>
      </c>
      <c r="D13" s="17">
        <v>0.125262727164378</v>
      </c>
      <c r="E13" s="17">
        <v>7.6811889687984899E-2</v>
      </c>
      <c r="F13" s="17"/>
      <c r="G13" s="17">
        <v>0.117537524817897</v>
      </c>
      <c r="H13" s="17">
        <v>0.16163357630303599</v>
      </c>
      <c r="I13" s="17">
        <v>8.9440654135447398E-2</v>
      </c>
      <c r="J13" s="17">
        <v>9.0717441465409096E-2</v>
      </c>
      <c r="K13" s="17">
        <v>6.8245971018860097E-2</v>
      </c>
      <c r="L13" s="17">
        <v>7.9526268979207407E-2</v>
      </c>
      <c r="M13" s="17"/>
      <c r="N13" s="17">
        <v>0.15940322744449301</v>
      </c>
      <c r="O13" s="17">
        <v>8.8726364410891406E-2</v>
      </c>
      <c r="P13" s="17">
        <v>7.1358556062330006E-2</v>
      </c>
      <c r="Q13" s="17">
        <v>7.6202738412022297E-2</v>
      </c>
      <c r="R13" s="17"/>
      <c r="S13" s="17">
        <v>0.16912259471315699</v>
      </c>
      <c r="T13" s="17">
        <v>8.4977109515522606E-2</v>
      </c>
      <c r="U13" s="17">
        <v>8.5866754957678607E-2</v>
      </c>
      <c r="V13" s="17">
        <v>8.5696031838543296E-2</v>
      </c>
      <c r="W13" s="17">
        <v>8.8122167980960897E-2</v>
      </c>
      <c r="X13" s="17">
        <v>9.8149251014812103E-2</v>
      </c>
      <c r="Y13" s="17">
        <v>8.8869490441983806E-2</v>
      </c>
      <c r="Z13" s="17">
        <v>8.9688909857609495E-2</v>
      </c>
      <c r="AA13" s="17">
        <v>0.119228364097569</v>
      </c>
      <c r="AB13" s="17">
        <v>5.72325161935099E-2</v>
      </c>
      <c r="AC13" s="17">
        <v>0.113828206230353</v>
      </c>
      <c r="AD13" s="17">
        <v>5.9607959303064E-2</v>
      </c>
      <c r="AE13" s="17"/>
      <c r="AF13" s="17">
        <v>8.5277027428485405E-2</v>
      </c>
      <c r="AG13" s="17">
        <v>0.116798285966728</v>
      </c>
      <c r="AH13" s="17">
        <v>9.7864673687145298E-2</v>
      </c>
      <c r="AI13" s="17"/>
      <c r="AJ13" s="17">
        <v>0.111355938543979</v>
      </c>
      <c r="AK13" s="17">
        <v>0.12547101612751099</v>
      </c>
      <c r="AL13" s="17">
        <v>0.105637496237697</v>
      </c>
      <c r="AM13" s="17">
        <v>5.1245730417885202E-2</v>
      </c>
      <c r="AN13" s="17">
        <v>7.0059531302902101E-2</v>
      </c>
      <c r="AO13" s="17"/>
      <c r="AP13" s="17">
        <v>0.133989229284357</v>
      </c>
      <c r="AQ13" s="17">
        <v>0.12597807471011699</v>
      </c>
      <c r="AR13" s="17">
        <v>6.0549751832542902E-2</v>
      </c>
      <c r="AS13" s="17">
        <v>8.2123747108221706E-2</v>
      </c>
      <c r="AT13" s="17">
        <v>7.7222375710141997E-2</v>
      </c>
      <c r="AU13" s="17"/>
      <c r="AV13" s="17">
        <v>0.13672554305625501</v>
      </c>
      <c r="AW13" s="17">
        <v>0.13161374697230799</v>
      </c>
      <c r="AX13" s="17">
        <v>6.9053856950356193E-2</v>
      </c>
      <c r="AY13" s="17">
        <v>8.3743986966181197E-2</v>
      </c>
      <c r="AZ13" s="17">
        <v>7.1972666857247194E-2</v>
      </c>
      <c r="BA13" s="17">
        <v>7.1515937326293494E-2</v>
      </c>
      <c r="BB13" s="17"/>
      <c r="BC13" s="17">
        <v>5.2041267648445098E-2</v>
      </c>
      <c r="BD13" s="17">
        <v>6.1128280263002502E-2</v>
      </c>
      <c r="BE13" s="17">
        <v>0.127195254849779</v>
      </c>
      <c r="BF13" s="17">
        <v>0.20468711337210299</v>
      </c>
      <c r="BG13" s="17">
        <v>0.26055328110459097</v>
      </c>
    </row>
    <row r="14" spans="2:59" x14ac:dyDescent="0.35">
      <c r="B14" s="18" t="s">
        <v>171</v>
      </c>
      <c r="C14" s="17">
        <v>9.0184227248329904E-2</v>
      </c>
      <c r="D14" s="17">
        <v>0.12653263083674801</v>
      </c>
      <c r="E14" s="17">
        <v>5.5439847480785502E-2</v>
      </c>
      <c r="F14" s="17"/>
      <c r="G14" s="17">
        <v>0.12621448330683499</v>
      </c>
      <c r="H14" s="17">
        <v>0.21223734709024</v>
      </c>
      <c r="I14" s="17">
        <v>0.118602300833201</v>
      </c>
      <c r="J14" s="17">
        <v>5.3422489413998998E-2</v>
      </c>
      <c r="K14" s="17">
        <v>3.3987295988239602E-2</v>
      </c>
      <c r="L14" s="17">
        <v>1.1707526053087501E-2</v>
      </c>
      <c r="M14" s="17"/>
      <c r="N14" s="17">
        <v>0.16735646172990601</v>
      </c>
      <c r="O14" s="17">
        <v>9.1050521987340594E-2</v>
      </c>
      <c r="P14" s="17">
        <v>6.0208057050974102E-2</v>
      </c>
      <c r="Q14" s="17">
        <v>3.2647901635929899E-2</v>
      </c>
      <c r="R14" s="17"/>
      <c r="S14" s="17">
        <v>0.18718138279591601</v>
      </c>
      <c r="T14" s="17">
        <v>9.7798687678414403E-2</v>
      </c>
      <c r="U14" s="17">
        <v>4.0578791980646102E-2</v>
      </c>
      <c r="V14" s="17">
        <v>8.4220547974508994E-2</v>
      </c>
      <c r="W14" s="17">
        <v>4.7651667902656999E-2</v>
      </c>
      <c r="X14" s="17">
        <v>0.11988324495403201</v>
      </c>
      <c r="Y14" s="17">
        <v>9.0893797657906894E-2</v>
      </c>
      <c r="Z14" s="17">
        <v>4.1463119012766302E-2</v>
      </c>
      <c r="AA14" s="17">
        <v>9.3188623057283398E-2</v>
      </c>
      <c r="AB14" s="17">
        <v>2.8751111539715501E-2</v>
      </c>
      <c r="AC14" s="17">
        <v>4.2733823990298E-2</v>
      </c>
      <c r="AD14" s="17">
        <v>7.9617358466413296E-2</v>
      </c>
      <c r="AE14" s="17"/>
      <c r="AF14" s="17">
        <v>6.7535177898447804E-2</v>
      </c>
      <c r="AG14" s="17">
        <v>0.10685720257513701</v>
      </c>
      <c r="AH14" s="17">
        <v>8.5282597898715007E-2</v>
      </c>
      <c r="AI14" s="17"/>
      <c r="AJ14" s="17">
        <v>8.7307746721644E-2</v>
      </c>
      <c r="AK14" s="17">
        <v>0.12970588633119301</v>
      </c>
      <c r="AL14" s="17">
        <v>5.3801646627262799E-2</v>
      </c>
      <c r="AM14" s="17">
        <v>5.4016519427074597E-2</v>
      </c>
      <c r="AN14" s="17">
        <v>5.8525597458967897E-2</v>
      </c>
      <c r="AO14" s="17"/>
      <c r="AP14" s="17">
        <v>9.2365012475624994E-2</v>
      </c>
      <c r="AQ14" s="17">
        <v>0.13579308333868201</v>
      </c>
      <c r="AR14" s="17">
        <v>6.4729841016822803E-2</v>
      </c>
      <c r="AS14" s="17">
        <v>5.8329512753211403E-2</v>
      </c>
      <c r="AT14" s="17">
        <v>4.4716982873161698E-2</v>
      </c>
      <c r="AU14" s="17"/>
      <c r="AV14" s="17">
        <v>0.141600945301983</v>
      </c>
      <c r="AW14" s="17">
        <v>9.0560482736094294E-2</v>
      </c>
      <c r="AX14" s="17">
        <v>6.5742886176196905E-2</v>
      </c>
      <c r="AY14" s="17">
        <v>7.2976072371061906E-2</v>
      </c>
      <c r="AZ14" s="17">
        <v>5.74702367269831E-2</v>
      </c>
      <c r="BA14" s="17">
        <v>8.1491674919347099E-2</v>
      </c>
      <c r="BB14" s="17"/>
      <c r="BC14" s="17">
        <v>1.43429351009238E-2</v>
      </c>
      <c r="BD14" s="17">
        <v>4.0079657269517698E-2</v>
      </c>
      <c r="BE14" s="17">
        <v>0.14426573545634899</v>
      </c>
      <c r="BF14" s="17">
        <v>0.21313311441038901</v>
      </c>
      <c r="BG14" s="17">
        <v>0.20899037020087</v>
      </c>
    </row>
    <row r="15" spans="2:59" x14ac:dyDescent="0.35">
      <c r="B15" s="18" t="s">
        <v>172</v>
      </c>
      <c r="C15" s="17">
        <v>5.4847483416291698E-2</v>
      </c>
      <c r="D15" s="17">
        <v>6.8268209522871395E-2</v>
      </c>
      <c r="E15" s="17">
        <v>4.2188974022855603E-2</v>
      </c>
      <c r="F15" s="17"/>
      <c r="G15" s="17">
        <v>8.4661301995597404E-2</v>
      </c>
      <c r="H15" s="17">
        <v>0.110484513624627</v>
      </c>
      <c r="I15" s="17">
        <v>9.0080176823767205E-2</v>
      </c>
      <c r="J15" s="17">
        <v>3.1395276480197701E-2</v>
      </c>
      <c r="K15" s="17">
        <v>2.0797254869318001E-2</v>
      </c>
      <c r="L15" s="17">
        <v>3.11980848277655E-3</v>
      </c>
      <c r="M15" s="17"/>
      <c r="N15" s="17">
        <v>0.10219834742829099</v>
      </c>
      <c r="O15" s="17">
        <v>5.6104757988345903E-2</v>
      </c>
      <c r="P15" s="17">
        <v>3.0402039434622399E-2</v>
      </c>
      <c r="Q15" s="17">
        <v>2.41079423181331E-2</v>
      </c>
      <c r="R15" s="17"/>
      <c r="S15" s="17">
        <v>0.12010841871194999</v>
      </c>
      <c r="T15" s="17">
        <v>5.7245629971726497E-2</v>
      </c>
      <c r="U15" s="17">
        <v>3.9573844161298999E-2</v>
      </c>
      <c r="V15" s="17">
        <v>1.3834987241846701E-2</v>
      </c>
      <c r="W15" s="17">
        <v>7.2716213781123099E-2</v>
      </c>
      <c r="X15" s="17">
        <v>4.7585867079137201E-2</v>
      </c>
      <c r="Y15" s="17">
        <v>5.34074366705755E-2</v>
      </c>
      <c r="Z15" s="17">
        <v>2.1430004657187501E-2</v>
      </c>
      <c r="AA15" s="17">
        <v>6.2975404093743304E-2</v>
      </c>
      <c r="AB15" s="17">
        <v>2.8677020577292801E-2</v>
      </c>
      <c r="AC15" s="17">
        <v>2.21805783721063E-2</v>
      </c>
      <c r="AD15" s="17">
        <v>3.4585672605491502E-2</v>
      </c>
      <c r="AE15" s="17"/>
      <c r="AF15" s="17">
        <v>2.7596013018764499E-2</v>
      </c>
      <c r="AG15" s="17">
        <v>7.6140681507693805E-2</v>
      </c>
      <c r="AH15" s="17">
        <v>5.7495538372771202E-2</v>
      </c>
      <c r="AI15" s="17"/>
      <c r="AJ15" s="17">
        <v>3.8522319602647903E-2</v>
      </c>
      <c r="AK15" s="17">
        <v>9.0309600050857294E-2</v>
      </c>
      <c r="AL15" s="17">
        <v>7.8066459345221495E-2</v>
      </c>
      <c r="AM15" s="17">
        <v>3.2383883409620701E-2</v>
      </c>
      <c r="AN15" s="17">
        <v>4.1584716931253103E-2</v>
      </c>
      <c r="AO15" s="17"/>
      <c r="AP15" s="17">
        <v>4.2626029383955703E-2</v>
      </c>
      <c r="AQ15" s="17">
        <v>8.5766979450978706E-2</v>
      </c>
      <c r="AR15" s="17">
        <v>7.4202325177451706E-2</v>
      </c>
      <c r="AS15" s="17">
        <v>2.0644457903201401E-2</v>
      </c>
      <c r="AT15" s="17">
        <v>2.3742106415405199E-2</v>
      </c>
      <c r="AU15" s="17"/>
      <c r="AV15" s="17">
        <v>9.1695567553463406E-2</v>
      </c>
      <c r="AW15" s="17">
        <v>5.5664439289576199E-2</v>
      </c>
      <c r="AX15" s="17">
        <v>5.8482254650740598E-2</v>
      </c>
      <c r="AY15" s="17">
        <v>2.4401209596153502E-2</v>
      </c>
      <c r="AZ15" s="17">
        <v>3.69076580170455E-2</v>
      </c>
      <c r="BA15" s="17">
        <v>3.8091707846552497E-2</v>
      </c>
      <c r="BB15" s="17"/>
      <c r="BC15" s="17">
        <v>8.8510805635223198E-3</v>
      </c>
      <c r="BD15" s="17">
        <v>2.6530643033666299E-2</v>
      </c>
      <c r="BE15" s="17">
        <v>8.36702144734775E-2</v>
      </c>
      <c r="BF15" s="17">
        <v>0.16399066051354799</v>
      </c>
      <c r="BG15" s="17">
        <v>7.5808246157232306E-2</v>
      </c>
    </row>
    <row r="16" spans="2:59" x14ac:dyDescent="0.35">
      <c r="B16" s="18" t="s">
        <v>173</v>
      </c>
      <c r="C16" s="17">
        <v>3.1383281590619101E-2</v>
      </c>
      <c r="D16" s="17">
        <v>3.5841660204060301E-2</v>
      </c>
      <c r="E16" s="17">
        <v>2.7281935627563099E-2</v>
      </c>
      <c r="F16" s="17"/>
      <c r="G16" s="17">
        <v>5.0428306458689502E-2</v>
      </c>
      <c r="H16" s="17">
        <v>4.10417696870835E-2</v>
      </c>
      <c r="I16" s="17">
        <v>5.1547686879857203E-2</v>
      </c>
      <c r="J16" s="17">
        <v>2.24001069945635E-2</v>
      </c>
      <c r="K16" s="17">
        <v>2.7327010760783799E-2</v>
      </c>
      <c r="L16" s="17">
        <v>4.4491915251219797E-3</v>
      </c>
      <c r="M16" s="17"/>
      <c r="N16" s="17">
        <v>5.3218643600390698E-2</v>
      </c>
      <c r="O16" s="17">
        <v>2.6164677366611599E-2</v>
      </c>
      <c r="P16" s="17">
        <v>2.7490574874829601E-2</v>
      </c>
      <c r="Q16" s="17">
        <v>1.6764043916323499E-2</v>
      </c>
      <c r="R16" s="17"/>
      <c r="S16" s="17">
        <v>6.2194658820430897E-2</v>
      </c>
      <c r="T16" s="17">
        <v>2.5193525162854599E-2</v>
      </c>
      <c r="U16" s="17">
        <v>1.8358128678963699E-2</v>
      </c>
      <c r="V16" s="17">
        <v>4.2378979955539797E-2</v>
      </c>
      <c r="W16" s="17">
        <v>6.8311922361343601E-3</v>
      </c>
      <c r="X16" s="17">
        <v>3.6086483868610401E-2</v>
      </c>
      <c r="Y16" s="17">
        <v>1.46287106155659E-2</v>
      </c>
      <c r="Z16" s="17">
        <v>1.04264702356331E-2</v>
      </c>
      <c r="AA16" s="17">
        <v>4.7785550427584297E-2</v>
      </c>
      <c r="AB16" s="17">
        <v>2.0118567180942501E-2</v>
      </c>
      <c r="AC16" s="17">
        <v>1.82883488636888E-2</v>
      </c>
      <c r="AD16" s="17">
        <v>2.7211621986190999E-2</v>
      </c>
      <c r="AE16" s="17"/>
      <c r="AF16" s="17">
        <v>1.9716322692700902E-2</v>
      </c>
      <c r="AG16" s="17">
        <v>4.4372846845905603E-2</v>
      </c>
      <c r="AH16" s="17">
        <v>1.5646282890402E-2</v>
      </c>
      <c r="AI16" s="17"/>
      <c r="AJ16" s="17">
        <v>1.7391153042494702E-2</v>
      </c>
      <c r="AK16" s="17">
        <v>5.4741743609979798E-2</v>
      </c>
      <c r="AL16" s="17">
        <v>1.46864172592644E-2</v>
      </c>
      <c r="AM16" s="17">
        <v>3.2383883409620701E-2</v>
      </c>
      <c r="AN16" s="17">
        <v>9.6076334113026698E-3</v>
      </c>
      <c r="AO16" s="17"/>
      <c r="AP16" s="17">
        <v>1.28301075019592E-2</v>
      </c>
      <c r="AQ16" s="17">
        <v>5.4766898833417101E-2</v>
      </c>
      <c r="AR16" s="17">
        <v>3.6107660748703002E-2</v>
      </c>
      <c r="AS16" s="17">
        <v>9.0256747374796893E-3</v>
      </c>
      <c r="AT16" s="17">
        <v>4.31273140701674E-2</v>
      </c>
      <c r="AU16" s="17"/>
      <c r="AV16" s="17">
        <v>5.9879031258512599E-2</v>
      </c>
      <c r="AW16" s="17">
        <v>1.7119125225920299E-2</v>
      </c>
      <c r="AX16" s="17">
        <v>5.8246566135194501E-2</v>
      </c>
      <c r="AY16" s="17">
        <v>1.03058055599914E-2</v>
      </c>
      <c r="AZ16" s="17">
        <v>3.1025925942115101E-2</v>
      </c>
      <c r="BA16" s="17">
        <v>0</v>
      </c>
      <c r="BB16" s="17"/>
      <c r="BC16" s="17">
        <v>1.34094445963906E-2</v>
      </c>
      <c r="BD16" s="17">
        <v>1.6950001351387099E-2</v>
      </c>
      <c r="BE16" s="17">
        <v>5.1615107492357801E-2</v>
      </c>
      <c r="BF16" s="17">
        <v>5.7385168001499502E-2</v>
      </c>
      <c r="BG16" s="17">
        <v>0</v>
      </c>
    </row>
    <row r="17" spans="2:59" x14ac:dyDescent="0.35">
      <c r="B17" s="18" t="s">
        <v>174</v>
      </c>
      <c r="C17" s="17">
        <v>2.7743829211489698E-2</v>
      </c>
      <c r="D17" s="17">
        <v>2.60321873266431E-2</v>
      </c>
      <c r="E17" s="17">
        <v>2.8764248065908701E-2</v>
      </c>
      <c r="F17" s="17"/>
      <c r="G17" s="17">
        <v>1.90601047334963E-2</v>
      </c>
      <c r="H17" s="17">
        <v>6.2040227756702399E-2</v>
      </c>
      <c r="I17" s="17">
        <v>2.5216517071767999E-2</v>
      </c>
      <c r="J17" s="17">
        <v>1.6545683705036299E-2</v>
      </c>
      <c r="K17" s="17">
        <v>3.0825841854593701E-2</v>
      </c>
      <c r="L17" s="17">
        <v>1.4815134209886199E-2</v>
      </c>
      <c r="M17" s="17"/>
      <c r="N17" s="17">
        <v>3.8680351033002998E-2</v>
      </c>
      <c r="O17" s="17">
        <v>3.04027727287852E-2</v>
      </c>
      <c r="P17" s="17">
        <v>1.19414277055588E-2</v>
      </c>
      <c r="Q17" s="17">
        <v>2.7135843143949401E-2</v>
      </c>
      <c r="R17" s="17"/>
      <c r="S17" s="17">
        <v>3.4707294024342902E-2</v>
      </c>
      <c r="T17" s="17">
        <v>2.3696943513331601E-2</v>
      </c>
      <c r="U17" s="17">
        <v>2.1952945722530599E-2</v>
      </c>
      <c r="V17" s="17">
        <v>1.7579786993139199E-2</v>
      </c>
      <c r="W17" s="17">
        <v>1.9759046569280601E-2</v>
      </c>
      <c r="X17" s="17">
        <v>1.8610167643077598E-2</v>
      </c>
      <c r="Y17" s="17">
        <v>2.7618413065347201E-2</v>
      </c>
      <c r="Z17" s="17">
        <v>2.5924794346828199E-2</v>
      </c>
      <c r="AA17" s="17">
        <v>1.6699206168046699E-2</v>
      </c>
      <c r="AB17" s="17">
        <v>5.7086117761103797E-2</v>
      </c>
      <c r="AC17" s="17">
        <v>5.5725020767786501E-2</v>
      </c>
      <c r="AD17" s="17">
        <v>1.2935392925428699E-2</v>
      </c>
      <c r="AE17" s="17"/>
      <c r="AF17" s="17">
        <v>2.47561812468069E-2</v>
      </c>
      <c r="AG17" s="17">
        <v>3.9386468458743398E-2</v>
      </c>
      <c r="AH17" s="17">
        <v>3.4892076633608301E-3</v>
      </c>
      <c r="AI17" s="17"/>
      <c r="AJ17" s="17">
        <v>2.7296524169033699E-2</v>
      </c>
      <c r="AK17" s="17">
        <v>4.08365555951406E-2</v>
      </c>
      <c r="AL17" s="17">
        <v>2.2205880621639799E-2</v>
      </c>
      <c r="AM17" s="17">
        <v>3.2383883409620701E-2</v>
      </c>
      <c r="AN17" s="17">
        <v>8.9649939956697594E-3</v>
      </c>
      <c r="AO17" s="17"/>
      <c r="AP17" s="17">
        <v>2.4046687046697299E-2</v>
      </c>
      <c r="AQ17" s="17">
        <v>4.4937496768523301E-2</v>
      </c>
      <c r="AR17" s="17">
        <v>1.68450501378874E-2</v>
      </c>
      <c r="AS17" s="17">
        <v>1.5053741589419399E-2</v>
      </c>
      <c r="AT17" s="17">
        <v>2.66498262715259E-2</v>
      </c>
      <c r="AU17" s="17"/>
      <c r="AV17" s="17">
        <v>4.4253277284574698E-2</v>
      </c>
      <c r="AW17" s="17">
        <v>2.2329437895726299E-2</v>
      </c>
      <c r="AX17" s="17">
        <v>1.7604489888264099E-2</v>
      </c>
      <c r="AY17" s="17">
        <v>2.0458568084888901E-2</v>
      </c>
      <c r="AZ17" s="17">
        <v>1.9171969182345799E-2</v>
      </c>
      <c r="BA17" s="17">
        <v>1.7726418366157601E-2</v>
      </c>
      <c r="BB17" s="17"/>
      <c r="BC17" s="17">
        <v>1.29288226640061E-2</v>
      </c>
      <c r="BD17" s="17">
        <v>2.2985678141332799E-2</v>
      </c>
      <c r="BE17" s="17">
        <v>3.7825881120028902E-2</v>
      </c>
      <c r="BF17" s="17">
        <v>5.4076621099189599E-2</v>
      </c>
      <c r="BG17" s="17">
        <v>8.2075488439585897E-2</v>
      </c>
    </row>
    <row r="18" spans="2:59" x14ac:dyDescent="0.35">
      <c r="B18" s="18" t="s">
        <v>175</v>
      </c>
      <c r="C18" s="17">
        <v>2.6269739358016801E-2</v>
      </c>
      <c r="D18" s="17">
        <v>2.5844894402236002E-2</v>
      </c>
      <c r="E18" s="17">
        <v>2.6891355386467398E-2</v>
      </c>
      <c r="F18" s="17"/>
      <c r="G18" s="17">
        <v>4.56616738212689E-2</v>
      </c>
      <c r="H18" s="17">
        <v>7.3972576974709103E-2</v>
      </c>
      <c r="I18" s="17">
        <v>2.9367153002799001E-2</v>
      </c>
      <c r="J18" s="17">
        <v>8.0223321409097197E-3</v>
      </c>
      <c r="K18" s="17">
        <v>6.8228303848763003E-3</v>
      </c>
      <c r="L18" s="17">
        <v>0</v>
      </c>
      <c r="M18" s="17"/>
      <c r="N18" s="17">
        <v>5.91836824890472E-2</v>
      </c>
      <c r="O18" s="17">
        <v>2.2912866278407301E-2</v>
      </c>
      <c r="P18" s="17">
        <v>8.6682009014823203E-3</v>
      </c>
      <c r="Q18" s="17">
        <v>9.8133520434314E-3</v>
      </c>
      <c r="R18" s="17"/>
      <c r="S18" s="17">
        <v>3.8235621337360699E-2</v>
      </c>
      <c r="T18" s="17">
        <v>1.0097822037607101E-2</v>
      </c>
      <c r="U18" s="17">
        <v>1.2330202654719E-2</v>
      </c>
      <c r="V18" s="17">
        <v>3.4805871181008703E-2</v>
      </c>
      <c r="W18" s="17">
        <v>9.0292168288235095E-3</v>
      </c>
      <c r="X18" s="17">
        <v>4.5108605547967098E-2</v>
      </c>
      <c r="Y18" s="17">
        <v>6.65971998592325E-2</v>
      </c>
      <c r="Z18" s="17">
        <v>0</v>
      </c>
      <c r="AA18" s="17">
        <v>2.7925939891558799E-2</v>
      </c>
      <c r="AB18" s="17">
        <v>1.2154668401856E-2</v>
      </c>
      <c r="AC18" s="17">
        <v>1.43057860779763E-2</v>
      </c>
      <c r="AD18" s="17">
        <v>1.9124408305921398E-2</v>
      </c>
      <c r="AE18" s="17"/>
      <c r="AF18" s="17">
        <v>1.28699985798E-2</v>
      </c>
      <c r="AG18" s="17">
        <v>3.9443645236965398E-2</v>
      </c>
      <c r="AH18" s="17">
        <v>2.5138933069549101E-2</v>
      </c>
      <c r="AI18" s="17"/>
      <c r="AJ18" s="17">
        <v>2.0627906263792201E-2</v>
      </c>
      <c r="AK18" s="17">
        <v>5.5769364089924903E-2</v>
      </c>
      <c r="AL18" s="17">
        <v>7.7586175848289498E-3</v>
      </c>
      <c r="AM18" s="17">
        <v>0</v>
      </c>
      <c r="AN18" s="17">
        <v>8.5551399491183792E-3</v>
      </c>
      <c r="AO18" s="17"/>
      <c r="AP18" s="17">
        <v>2.38370544459106E-2</v>
      </c>
      <c r="AQ18" s="17">
        <v>4.93375561444577E-2</v>
      </c>
      <c r="AR18" s="17">
        <v>1.3720377481022899E-2</v>
      </c>
      <c r="AS18" s="17">
        <v>7.6446033304498296E-3</v>
      </c>
      <c r="AT18" s="17">
        <v>2.0291616156100398E-2</v>
      </c>
      <c r="AU18" s="17"/>
      <c r="AV18" s="17">
        <v>4.7909664630924297E-2</v>
      </c>
      <c r="AW18" s="17">
        <v>3.09745177611279E-2</v>
      </c>
      <c r="AX18" s="17">
        <v>2.48000662529358E-2</v>
      </c>
      <c r="AY18" s="17">
        <v>7.1852785898676198E-3</v>
      </c>
      <c r="AZ18" s="17">
        <v>2.77193509850201E-2</v>
      </c>
      <c r="BA18" s="17">
        <v>5.6228814905384299E-3</v>
      </c>
      <c r="BB18" s="17"/>
      <c r="BC18" s="17">
        <v>2.2557108700731201E-3</v>
      </c>
      <c r="BD18" s="17">
        <v>8.9118004081532101E-3</v>
      </c>
      <c r="BE18" s="17">
        <v>4.4432854543216702E-2</v>
      </c>
      <c r="BF18" s="17">
        <v>6.6217737961217299E-2</v>
      </c>
      <c r="BG18" s="17">
        <v>9.4828146131275701E-2</v>
      </c>
    </row>
    <row r="19" spans="2:59" x14ac:dyDescent="0.35">
      <c r="B19" s="18" t="s">
        <v>176</v>
      </c>
      <c r="C19" s="17">
        <v>2.5202044905779299E-2</v>
      </c>
      <c r="D19" s="17">
        <v>3.0226900876490999E-2</v>
      </c>
      <c r="E19" s="17">
        <v>2.0499378756625102E-2</v>
      </c>
      <c r="F19" s="17"/>
      <c r="G19" s="17">
        <v>4.0575671786714097E-2</v>
      </c>
      <c r="H19" s="17">
        <v>6.2589166055133996E-2</v>
      </c>
      <c r="I19" s="17">
        <v>2.3021357823213202E-2</v>
      </c>
      <c r="J19" s="17">
        <v>1.8060800304015301E-2</v>
      </c>
      <c r="K19" s="17">
        <v>1.03147788090973E-2</v>
      </c>
      <c r="L19" s="17">
        <v>2.20373229165172E-3</v>
      </c>
      <c r="M19" s="17"/>
      <c r="N19" s="17">
        <v>4.6689767533679601E-2</v>
      </c>
      <c r="O19" s="17">
        <v>2.2058487120650401E-2</v>
      </c>
      <c r="P19" s="17">
        <v>1.51433618247002E-2</v>
      </c>
      <c r="Q19" s="17">
        <v>1.42057725877738E-2</v>
      </c>
      <c r="R19" s="17"/>
      <c r="S19" s="17">
        <v>3.9169284935628101E-2</v>
      </c>
      <c r="T19" s="17">
        <v>9.0609189476944796E-3</v>
      </c>
      <c r="U19" s="17">
        <v>2.6310393075065702E-2</v>
      </c>
      <c r="V19" s="17">
        <v>2.53816631217865E-2</v>
      </c>
      <c r="W19" s="17">
        <v>7.22751212587392E-3</v>
      </c>
      <c r="X19" s="17">
        <v>4.9622439166512398E-2</v>
      </c>
      <c r="Y19" s="17">
        <v>3.3135891876098403E-2</v>
      </c>
      <c r="Z19" s="17">
        <v>1.06795763397101E-2</v>
      </c>
      <c r="AA19" s="17">
        <v>2.5492706956767901E-2</v>
      </c>
      <c r="AB19" s="17">
        <v>1.85086783457367E-2</v>
      </c>
      <c r="AC19" s="17">
        <v>2.39641345497278E-2</v>
      </c>
      <c r="AD19" s="17">
        <v>1.4071963160635E-2</v>
      </c>
      <c r="AE19" s="17"/>
      <c r="AF19" s="17">
        <v>1.4313295503036999E-2</v>
      </c>
      <c r="AG19" s="17">
        <v>3.9982318948415203E-2</v>
      </c>
      <c r="AH19" s="17">
        <v>1.16180545386897E-2</v>
      </c>
      <c r="AI19" s="17"/>
      <c r="AJ19" s="17">
        <v>1.9392704895263801E-2</v>
      </c>
      <c r="AK19" s="17">
        <v>4.5763937874004297E-2</v>
      </c>
      <c r="AL19" s="17">
        <v>2.2384777559516001E-2</v>
      </c>
      <c r="AM19" s="17">
        <v>3.2383883409620701E-2</v>
      </c>
      <c r="AN19" s="17">
        <v>1.40773439905791E-2</v>
      </c>
      <c r="AO19" s="17"/>
      <c r="AP19" s="17">
        <v>1.56074689024944E-2</v>
      </c>
      <c r="AQ19" s="17">
        <v>4.3843792098899902E-2</v>
      </c>
      <c r="AR19" s="17">
        <v>4.2484598541562599E-2</v>
      </c>
      <c r="AS19" s="17">
        <v>1.72076635465159E-2</v>
      </c>
      <c r="AT19" s="17">
        <v>0</v>
      </c>
      <c r="AU19" s="17"/>
      <c r="AV19" s="17">
        <v>4.4101309949117401E-2</v>
      </c>
      <c r="AW19" s="17">
        <v>1.40327271984391E-2</v>
      </c>
      <c r="AX19" s="17">
        <v>5.2780921331432799E-2</v>
      </c>
      <c r="AY19" s="17">
        <v>1.6926863312397102E-2</v>
      </c>
      <c r="AZ19" s="17">
        <v>1.2239284276990101E-2</v>
      </c>
      <c r="BA19" s="17">
        <v>1.2392030241201999E-2</v>
      </c>
      <c r="BB19" s="17"/>
      <c r="BC19" s="17">
        <v>5.4398339610694704E-3</v>
      </c>
      <c r="BD19" s="17">
        <v>1.5084584677200299E-2</v>
      </c>
      <c r="BE19" s="17">
        <v>3.7045876944329502E-2</v>
      </c>
      <c r="BF19" s="17">
        <v>7.6755826237557306E-2</v>
      </c>
      <c r="BG19" s="17">
        <v>3.8002478643274898E-2</v>
      </c>
    </row>
    <row r="20" spans="2:59" x14ac:dyDescent="0.35">
      <c r="B20" s="18" t="s">
        <v>179</v>
      </c>
      <c r="C20" s="17">
        <v>2.1865550591979199E-2</v>
      </c>
      <c r="D20" s="17">
        <v>3.2692179891819301E-2</v>
      </c>
      <c r="E20" s="17">
        <v>1.14772811161715E-2</v>
      </c>
      <c r="F20" s="17"/>
      <c r="G20" s="17">
        <v>2.8187631405439999E-2</v>
      </c>
      <c r="H20" s="17">
        <v>5.3158064610734003E-2</v>
      </c>
      <c r="I20" s="17">
        <v>2.80110783289764E-2</v>
      </c>
      <c r="J20" s="17">
        <v>8.0284903198243607E-3</v>
      </c>
      <c r="K20" s="17">
        <v>1.4060383816997601E-2</v>
      </c>
      <c r="L20" s="17">
        <v>3.75159236208646E-3</v>
      </c>
      <c r="M20" s="17"/>
      <c r="N20" s="17">
        <v>3.7752673032492599E-2</v>
      </c>
      <c r="O20" s="17">
        <v>2.1970902662031801E-2</v>
      </c>
      <c r="P20" s="17">
        <v>1.5936472594363101E-2</v>
      </c>
      <c r="Q20" s="17">
        <v>9.8905973715865802E-3</v>
      </c>
      <c r="R20" s="17"/>
      <c r="S20" s="17">
        <v>3.5135903050027999E-2</v>
      </c>
      <c r="T20" s="17">
        <v>1.0820122196410599E-2</v>
      </c>
      <c r="U20" s="17">
        <v>6.3218065551250502E-3</v>
      </c>
      <c r="V20" s="17">
        <v>3.3868276074542701E-2</v>
      </c>
      <c r="W20" s="17">
        <v>2.10580822137207E-2</v>
      </c>
      <c r="X20" s="17">
        <v>3.8404481196755998E-2</v>
      </c>
      <c r="Y20" s="17">
        <v>2.4960548308465301E-2</v>
      </c>
      <c r="Z20" s="17">
        <v>0</v>
      </c>
      <c r="AA20" s="17">
        <v>1.56512840056236E-2</v>
      </c>
      <c r="AB20" s="17">
        <v>2.3309418984989401E-2</v>
      </c>
      <c r="AC20" s="17">
        <v>1.55621682020179E-2</v>
      </c>
      <c r="AD20" s="17">
        <v>1.50060649669298E-2</v>
      </c>
      <c r="AE20" s="17"/>
      <c r="AF20" s="17">
        <v>1.2561648731793201E-2</v>
      </c>
      <c r="AG20" s="17">
        <v>3.20565713889151E-2</v>
      </c>
      <c r="AH20" s="17">
        <v>1.32751614389783E-2</v>
      </c>
      <c r="AI20" s="17"/>
      <c r="AJ20" s="17">
        <v>1.4645355778662999E-2</v>
      </c>
      <c r="AK20" s="17">
        <v>3.6164966707855399E-2</v>
      </c>
      <c r="AL20" s="17">
        <v>2.2334116023511499E-2</v>
      </c>
      <c r="AM20" s="17">
        <v>0</v>
      </c>
      <c r="AN20" s="17">
        <v>1.7909766849271501E-2</v>
      </c>
      <c r="AO20" s="17"/>
      <c r="AP20" s="17">
        <v>9.8282840278080992E-3</v>
      </c>
      <c r="AQ20" s="17">
        <v>3.3616682113294001E-2</v>
      </c>
      <c r="AR20" s="17">
        <v>1.7251489417763399E-2</v>
      </c>
      <c r="AS20" s="17">
        <v>1.5189810472982601E-2</v>
      </c>
      <c r="AT20" s="17">
        <v>1.9372239066925999E-2</v>
      </c>
      <c r="AU20" s="17"/>
      <c r="AV20" s="17">
        <v>3.3657768090780298E-2</v>
      </c>
      <c r="AW20" s="17">
        <v>1.5806106892517002E-2</v>
      </c>
      <c r="AX20" s="17">
        <v>2.6252428402350699E-2</v>
      </c>
      <c r="AY20" s="17">
        <v>2.2710161566545099E-2</v>
      </c>
      <c r="AZ20" s="17">
        <v>2.0590561011247802E-2</v>
      </c>
      <c r="BA20" s="17">
        <v>0</v>
      </c>
      <c r="BB20" s="17"/>
      <c r="BC20" s="17">
        <v>5.8763048227732104E-3</v>
      </c>
      <c r="BD20" s="17">
        <v>1.18052268414621E-2</v>
      </c>
      <c r="BE20" s="17">
        <v>2.5037385721446301E-2</v>
      </c>
      <c r="BF20" s="17">
        <v>6.7310791196077302E-2</v>
      </c>
      <c r="BG20" s="17">
        <v>2.7185090671621601E-2</v>
      </c>
    </row>
    <row r="21" spans="2:59" x14ac:dyDescent="0.35">
      <c r="B21" s="18" t="s">
        <v>177</v>
      </c>
      <c r="C21" s="17">
        <v>2.1440022707257499E-2</v>
      </c>
      <c r="D21" s="17">
        <v>2.4810420976353699E-2</v>
      </c>
      <c r="E21" s="17">
        <v>1.65832211267447E-2</v>
      </c>
      <c r="F21" s="17"/>
      <c r="G21" s="17">
        <v>2.4369201636779601E-2</v>
      </c>
      <c r="H21" s="17">
        <v>3.7304484462612399E-2</v>
      </c>
      <c r="I21" s="17">
        <v>2.4723579100970401E-2</v>
      </c>
      <c r="J21" s="17">
        <v>2.3503188947021501E-2</v>
      </c>
      <c r="K21" s="17">
        <v>7.6543009108772601E-3</v>
      </c>
      <c r="L21" s="17">
        <v>1.15665350549519E-2</v>
      </c>
      <c r="M21" s="17"/>
      <c r="N21" s="17">
        <v>3.97828026164984E-2</v>
      </c>
      <c r="O21" s="17">
        <v>2.23557033510111E-2</v>
      </c>
      <c r="P21" s="17">
        <v>1.09361794272981E-2</v>
      </c>
      <c r="Q21" s="17">
        <v>9.99559142486715E-3</v>
      </c>
      <c r="R21" s="17"/>
      <c r="S21" s="17">
        <v>2.01392742640688E-2</v>
      </c>
      <c r="T21" s="17">
        <v>3.38880651816112E-2</v>
      </c>
      <c r="U21" s="17">
        <v>1.7886710158345798E-2</v>
      </c>
      <c r="V21" s="17">
        <v>2.74443090984926E-2</v>
      </c>
      <c r="W21" s="17">
        <v>1.8558460469292298E-2</v>
      </c>
      <c r="X21" s="17">
        <v>2.7185253911258402E-2</v>
      </c>
      <c r="Y21" s="17">
        <v>1.6195961260892899E-2</v>
      </c>
      <c r="Z21" s="17">
        <v>0</v>
      </c>
      <c r="AA21" s="17">
        <v>6.7783142900585498E-3</v>
      </c>
      <c r="AB21" s="17">
        <v>1.6686560447505199E-2</v>
      </c>
      <c r="AC21" s="17">
        <v>2.39088447652036E-2</v>
      </c>
      <c r="AD21" s="17">
        <v>6.11094440487914E-2</v>
      </c>
      <c r="AE21" s="17"/>
      <c r="AF21" s="17">
        <v>2.5944708345523499E-2</v>
      </c>
      <c r="AG21" s="17">
        <v>2.3313732507124801E-2</v>
      </c>
      <c r="AH21" s="17">
        <v>8.6053201397419208E-3</v>
      </c>
      <c r="AI21" s="17"/>
      <c r="AJ21" s="17">
        <v>2.2329819233095401E-2</v>
      </c>
      <c r="AK21" s="17">
        <v>2.29154958965547E-2</v>
      </c>
      <c r="AL21" s="17">
        <v>1.5887636221610799E-2</v>
      </c>
      <c r="AM21" s="17">
        <v>7.5236193168404894E-2</v>
      </c>
      <c r="AN21" s="17">
        <v>1.4246935117649E-2</v>
      </c>
      <c r="AO21" s="17"/>
      <c r="AP21" s="17">
        <v>2.0570119801148E-2</v>
      </c>
      <c r="AQ21" s="17">
        <v>2.6212105790222099E-2</v>
      </c>
      <c r="AR21" s="17">
        <v>1.17039695066297E-2</v>
      </c>
      <c r="AS21" s="17">
        <v>2.8545187488510902E-2</v>
      </c>
      <c r="AT21" s="17">
        <v>8.1452204077319696E-3</v>
      </c>
      <c r="AU21" s="17"/>
      <c r="AV21" s="17">
        <v>3.1742340152545602E-2</v>
      </c>
      <c r="AW21" s="17">
        <v>1.7613739443253399E-2</v>
      </c>
      <c r="AX21" s="17">
        <v>1.12287478986239E-2</v>
      </c>
      <c r="AY21" s="17">
        <v>3.2262964315587103E-2</v>
      </c>
      <c r="AZ21" s="17">
        <v>5.85969728467988E-3</v>
      </c>
      <c r="BA21" s="17">
        <v>6.3227427068483699E-3</v>
      </c>
      <c r="BB21" s="17"/>
      <c r="BC21" s="17">
        <v>2.1415701036057301E-3</v>
      </c>
      <c r="BD21" s="17">
        <v>1.04258003188516E-2</v>
      </c>
      <c r="BE21" s="17">
        <v>2.15436235640112E-2</v>
      </c>
      <c r="BF21" s="17">
        <v>7.8170230779850594E-2</v>
      </c>
      <c r="BG21" s="17">
        <v>7.6550544443224997E-2</v>
      </c>
    </row>
    <row r="22" spans="2:59" x14ac:dyDescent="0.35">
      <c r="B22" s="18" t="s">
        <v>180</v>
      </c>
      <c r="C22" s="17">
        <v>2.01392298710431E-2</v>
      </c>
      <c r="D22" s="17">
        <v>2.1982992705836601E-2</v>
      </c>
      <c r="E22" s="17">
        <v>1.8499598353900699E-2</v>
      </c>
      <c r="F22" s="17"/>
      <c r="G22" s="17">
        <v>1.9282523738968001E-2</v>
      </c>
      <c r="H22" s="17">
        <v>5.9053761012786699E-2</v>
      </c>
      <c r="I22" s="17">
        <v>3.1541751558487298E-2</v>
      </c>
      <c r="J22" s="17">
        <v>2.8999247050247399E-3</v>
      </c>
      <c r="K22" s="17">
        <v>1.1050421800372801E-2</v>
      </c>
      <c r="L22" s="17">
        <v>0</v>
      </c>
      <c r="M22" s="17"/>
      <c r="N22" s="17">
        <v>3.3371445495755998E-2</v>
      </c>
      <c r="O22" s="17">
        <v>2.5532203775314202E-2</v>
      </c>
      <c r="P22" s="17">
        <v>2.09913000886284E-3</v>
      </c>
      <c r="Q22" s="17">
        <v>1.6166023406682401E-2</v>
      </c>
      <c r="R22" s="17"/>
      <c r="S22" s="17">
        <v>3.5701399509846098E-2</v>
      </c>
      <c r="T22" s="17">
        <v>1.9812063745953099E-2</v>
      </c>
      <c r="U22" s="17">
        <v>1.4749101128413499E-2</v>
      </c>
      <c r="V22" s="17">
        <v>1.28744841207375E-2</v>
      </c>
      <c r="W22" s="17">
        <v>1.1849637943619099E-2</v>
      </c>
      <c r="X22" s="17">
        <v>5.0894567308453098E-2</v>
      </c>
      <c r="Y22" s="17">
        <v>1.49707846731968E-2</v>
      </c>
      <c r="Z22" s="17">
        <v>0</v>
      </c>
      <c r="AA22" s="17">
        <v>2.4385762819653E-2</v>
      </c>
      <c r="AB22" s="17">
        <v>0</v>
      </c>
      <c r="AC22" s="17">
        <v>1.85430826245307E-2</v>
      </c>
      <c r="AD22" s="17">
        <v>0</v>
      </c>
      <c r="AE22" s="17"/>
      <c r="AF22" s="17">
        <v>1.41474871639724E-2</v>
      </c>
      <c r="AG22" s="17">
        <v>2.32541592672642E-2</v>
      </c>
      <c r="AH22" s="17">
        <v>2.4107184158289999E-2</v>
      </c>
      <c r="AI22" s="17"/>
      <c r="AJ22" s="17">
        <v>1.32958887790513E-2</v>
      </c>
      <c r="AK22" s="17">
        <v>3.5776578123136102E-2</v>
      </c>
      <c r="AL22" s="17">
        <v>0</v>
      </c>
      <c r="AM22" s="17">
        <v>3.2383883409620701E-2</v>
      </c>
      <c r="AN22" s="17">
        <v>2.02001940941401E-2</v>
      </c>
      <c r="AO22" s="17"/>
      <c r="AP22" s="17">
        <v>9.2560305144573692E-3</v>
      </c>
      <c r="AQ22" s="17">
        <v>3.50607825795844E-2</v>
      </c>
      <c r="AR22" s="17">
        <v>0</v>
      </c>
      <c r="AS22" s="17">
        <v>2.05290703204744E-2</v>
      </c>
      <c r="AT22" s="17">
        <v>9.4848742461121904E-3</v>
      </c>
      <c r="AU22" s="17"/>
      <c r="AV22" s="17">
        <v>3.8511960143499203E-2</v>
      </c>
      <c r="AW22" s="17">
        <v>8.9944932585939493E-3</v>
      </c>
      <c r="AX22" s="17">
        <v>2.18311623027563E-2</v>
      </c>
      <c r="AY22" s="17">
        <v>1.11313771262456E-2</v>
      </c>
      <c r="AZ22" s="17">
        <v>2.31281834196541E-2</v>
      </c>
      <c r="BA22" s="17">
        <v>8.6763951974478098E-3</v>
      </c>
      <c r="BB22" s="17"/>
      <c r="BC22" s="17">
        <v>7.9122536022491301E-3</v>
      </c>
      <c r="BD22" s="17">
        <v>1.20171664938155E-2</v>
      </c>
      <c r="BE22" s="17">
        <v>3.13694426614433E-2</v>
      </c>
      <c r="BF22" s="17">
        <v>4.19965677026755E-2</v>
      </c>
      <c r="BG22" s="17">
        <v>5.0981362745435799E-2</v>
      </c>
    </row>
    <row r="23" spans="2:59" x14ac:dyDescent="0.35">
      <c r="B23" s="18" t="s">
        <v>178</v>
      </c>
      <c r="C23" s="17">
        <v>1.4814799714427999E-2</v>
      </c>
      <c r="D23" s="17">
        <v>2.24255488509085E-2</v>
      </c>
      <c r="E23" s="17">
        <v>7.5078175344100899E-3</v>
      </c>
      <c r="F23" s="17"/>
      <c r="G23" s="17">
        <v>2.8082073479533301E-2</v>
      </c>
      <c r="H23" s="17">
        <v>3.4266187299350499E-2</v>
      </c>
      <c r="I23" s="17">
        <v>2.3696838186055402E-2</v>
      </c>
      <c r="J23" s="17">
        <v>2.6339866062831301E-3</v>
      </c>
      <c r="K23" s="17">
        <v>4.1623524866562598E-3</v>
      </c>
      <c r="L23" s="17">
        <v>0</v>
      </c>
      <c r="M23" s="17"/>
      <c r="N23" s="17">
        <v>3.1177952838171E-2</v>
      </c>
      <c r="O23" s="17">
        <v>6.1840024256923903E-3</v>
      </c>
      <c r="P23" s="17">
        <v>6.1684847582516699E-3</v>
      </c>
      <c r="Q23" s="17">
        <v>1.37841118402418E-2</v>
      </c>
      <c r="R23" s="17"/>
      <c r="S23" s="17">
        <v>3.6324487379275801E-2</v>
      </c>
      <c r="T23" s="17">
        <v>1.3125362323832801E-2</v>
      </c>
      <c r="U23" s="17">
        <v>0</v>
      </c>
      <c r="V23" s="17">
        <v>1.4772256687014099E-2</v>
      </c>
      <c r="W23" s="17">
        <v>2.5490678427886201E-2</v>
      </c>
      <c r="X23" s="17">
        <v>1.50928711154321E-2</v>
      </c>
      <c r="Y23" s="17">
        <v>1.7592210469674099E-2</v>
      </c>
      <c r="Z23" s="17">
        <v>1.04264702356331E-2</v>
      </c>
      <c r="AA23" s="17">
        <v>1.088445898118E-2</v>
      </c>
      <c r="AB23" s="17">
        <v>5.7965752026857198E-3</v>
      </c>
      <c r="AC23" s="17">
        <v>0</v>
      </c>
      <c r="AD23" s="17">
        <v>0</v>
      </c>
      <c r="AE23" s="17"/>
      <c r="AF23" s="17">
        <v>7.1095285886917702E-3</v>
      </c>
      <c r="AG23" s="17">
        <v>2.21285358438418E-2</v>
      </c>
      <c r="AH23" s="17">
        <v>7.7980157555401896E-3</v>
      </c>
      <c r="AI23" s="17"/>
      <c r="AJ23" s="17">
        <v>5.9084150570195204E-3</v>
      </c>
      <c r="AK23" s="17">
        <v>3.6785519142156498E-2</v>
      </c>
      <c r="AL23" s="17">
        <v>7.8446503035601196E-3</v>
      </c>
      <c r="AM23" s="17">
        <v>0</v>
      </c>
      <c r="AN23" s="17">
        <v>4.1649714486277798E-3</v>
      </c>
      <c r="AO23" s="17"/>
      <c r="AP23" s="17">
        <v>9.54246292537053E-3</v>
      </c>
      <c r="AQ23" s="17">
        <v>3.2586648617776201E-2</v>
      </c>
      <c r="AR23" s="17">
        <v>6.0562494650129601E-3</v>
      </c>
      <c r="AS23" s="17">
        <v>0</v>
      </c>
      <c r="AT23" s="17">
        <v>0</v>
      </c>
      <c r="AU23" s="17"/>
      <c r="AV23" s="17">
        <v>3.9458880638246201E-2</v>
      </c>
      <c r="AW23" s="17">
        <v>6.9477869692896798E-3</v>
      </c>
      <c r="AX23" s="17">
        <v>5.8103448078265698E-3</v>
      </c>
      <c r="AY23" s="17">
        <v>0</v>
      </c>
      <c r="AZ23" s="17">
        <v>1.3670221390420701E-2</v>
      </c>
      <c r="BA23" s="17">
        <v>0</v>
      </c>
      <c r="BB23" s="17"/>
      <c r="BC23" s="17">
        <v>2.2026539438571502E-3</v>
      </c>
      <c r="BD23" s="17">
        <v>2.32589799407081E-3</v>
      </c>
      <c r="BE23" s="17">
        <v>2.8421917928553499E-2</v>
      </c>
      <c r="BF23" s="17">
        <v>2.80686435662467E-2</v>
      </c>
      <c r="BG23" s="17">
        <v>8.8983841388710599E-2</v>
      </c>
    </row>
    <row r="24" spans="2:59" x14ac:dyDescent="0.35">
      <c r="B24" s="18" t="s">
        <v>181</v>
      </c>
      <c r="C24" s="17">
        <v>9.3478342116339892E-3</v>
      </c>
      <c r="D24" s="17">
        <v>1.07626957466867E-2</v>
      </c>
      <c r="E24" s="17">
        <v>8.0414524216087593E-3</v>
      </c>
      <c r="F24" s="17"/>
      <c r="G24" s="17">
        <v>2.2209353095276101E-2</v>
      </c>
      <c r="H24" s="17">
        <v>1.54806663038074E-2</v>
      </c>
      <c r="I24" s="17">
        <v>1.4868966987640401E-2</v>
      </c>
      <c r="J24" s="17">
        <v>2.9045708443906702E-3</v>
      </c>
      <c r="K24" s="17">
        <v>4.1623524866562598E-3</v>
      </c>
      <c r="L24" s="17">
        <v>0</v>
      </c>
      <c r="M24" s="17"/>
      <c r="N24" s="17">
        <v>1.2689732773162E-2</v>
      </c>
      <c r="O24" s="17">
        <v>9.3342176001794206E-3</v>
      </c>
      <c r="P24" s="17">
        <v>8.6246337426174793E-3</v>
      </c>
      <c r="Q24" s="17">
        <v>6.4150606707979504E-3</v>
      </c>
      <c r="R24" s="17"/>
      <c r="S24" s="17">
        <v>3.1761980555735998E-3</v>
      </c>
      <c r="T24" s="17">
        <v>4.6042203317581401E-3</v>
      </c>
      <c r="U24" s="17">
        <v>1.39801904203467E-2</v>
      </c>
      <c r="V24" s="17">
        <v>1.3765838529625001E-2</v>
      </c>
      <c r="W24" s="17">
        <v>6.6270601562812299E-3</v>
      </c>
      <c r="X24" s="17">
        <v>3.6091735292827699E-2</v>
      </c>
      <c r="Y24" s="17">
        <v>1.1450549858971501E-2</v>
      </c>
      <c r="Z24" s="17">
        <v>0</v>
      </c>
      <c r="AA24" s="17">
        <v>2.7232788462713698E-3</v>
      </c>
      <c r="AB24" s="17">
        <v>1.13123019385016E-2</v>
      </c>
      <c r="AC24" s="17">
        <v>0</v>
      </c>
      <c r="AD24" s="17">
        <v>0</v>
      </c>
      <c r="AE24" s="17"/>
      <c r="AF24" s="17">
        <v>3.08887428541821E-3</v>
      </c>
      <c r="AG24" s="17">
        <v>1.5194741006442801E-2</v>
      </c>
      <c r="AH24" s="17">
        <v>2.8594336893126601E-3</v>
      </c>
      <c r="AI24" s="17"/>
      <c r="AJ24" s="17">
        <v>5.5389226516375503E-3</v>
      </c>
      <c r="AK24" s="17">
        <v>1.76434966944225E-2</v>
      </c>
      <c r="AL24" s="17">
        <v>7.73537583420047E-3</v>
      </c>
      <c r="AM24" s="17">
        <v>0</v>
      </c>
      <c r="AN24" s="17">
        <v>4.7195557242350498E-3</v>
      </c>
      <c r="AO24" s="17"/>
      <c r="AP24" s="17">
        <v>6.3562136367050198E-3</v>
      </c>
      <c r="AQ24" s="17">
        <v>1.6366822097656199E-2</v>
      </c>
      <c r="AR24" s="17">
        <v>1.1860185067035201E-2</v>
      </c>
      <c r="AS24" s="17">
        <v>4.2298643591679704E-3</v>
      </c>
      <c r="AT24" s="17">
        <v>1.16590232200714E-2</v>
      </c>
      <c r="AU24" s="17"/>
      <c r="AV24" s="17">
        <v>1.9819896897936298E-2</v>
      </c>
      <c r="AW24" s="17">
        <v>3.0116110111447899E-3</v>
      </c>
      <c r="AX24" s="17">
        <v>1.1378620567434401E-2</v>
      </c>
      <c r="AY24" s="17">
        <v>1.0193606234136499E-2</v>
      </c>
      <c r="AZ24" s="17">
        <v>8.3875381247903308E-3</v>
      </c>
      <c r="BA24" s="17">
        <v>0</v>
      </c>
      <c r="BB24" s="17"/>
      <c r="BC24" s="17">
        <v>0</v>
      </c>
      <c r="BD24" s="17">
        <v>7.9538879971173797E-3</v>
      </c>
      <c r="BE24" s="17">
        <v>1.40983251823684E-2</v>
      </c>
      <c r="BF24" s="17">
        <v>9.8742325964279003E-3</v>
      </c>
      <c r="BG24" s="17">
        <v>2.7185090671621601E-2</v>
      </c>
    </row>
    <row r="25" spans="2:59" x14ac:dyDescent="0.35">
      <c r="B25" s="18" t="s">
        <v>182</v>
      </c>
      <c r="C25" s="17">
        <v>8.8348270449765103E-3</v>
      </c>
      <c r="D25" s="17">
        <v>9.8029364370450303E-3</v>
      </c>
      <c r="E25" s="17">
        <v>7.9601791335435299E-3</v>
      </c>
      <c r="F25" s="17"/>
      <c r="G25" s="17">
        <v>2.0351952509309199E-2</v>
      </c>
      <c r="H25" s="17">
        <v>1.0030681892435601E-2</v>
      </c>
      <c r="I25" s="17">
        <v>7.60991546659112E-3</v>
      </c>
      <c r="J25" s="17">
        <v>5.8071183987142699E-3</v>
      </c>
      <c r="K25" s="17">
        <v>1.0998438482723499E-2</v>
      </c>
      <c r="L25" s="17">
        <v>2.15549046113839E-3</v>
      </c>
      <c r="M25" s="17"/>
      <c r="N25" s="17">
        <v>9.2687418758126E-3</v>
      </c>
      <c r="O25" s="17">
        <v>7.0753558798078804E-3</v>
      </c>
      <c r="P25" s="17">
        <v>6.4056549552336901E-3</v>
      </c>
      <c r="Q25" s="17">
        <v>1.23488438874841E-2</v>
      </c>
      <c r="R25" s="17"/>
      <c r="S25" s="17">
        <v>5.5769190022349896E-3</v>
      </c>
      <c r="T25" s="17">
        <v>1.6226123588905399E-2</v>
      </c>
      <c r="U25" s="17">
        <v>6.0083960995939703E-3</v>
      </c>
      <c r="V25" s="17">
        <v>8.9980083793213608E-3</v>
      </c>
      <c r="W25" s="17">
        <v>0</v>
      </c>
      <c r="X25" s="17">
        <v>1.3605924898500101E-2</v>
      </c>
      <c r="Y25" s="17">
        <v>1.12200912344532E-2</v>
      </c>
      <c r="Z25" s="17">
        <v>0</v>
      </c>
      <c r="AA25" s="17">
        <v>9.5558183149129904E-3</v>
      </c>
      <c r="AB25" s="17">
        <v>5.4667941563722403E-3</v>
      </c>
      <c r="AC25" s="17">
        <v>1.97391285067091E-2</v>
      </c>
      <c r="AD25" s="17">
        <v>0</v>
      </c>
      <c r="AE25" s="17"/>
      <c r="AF25" s="17">
        <v>9.7355892039524498E-3</v>
      </c>
      <c r="AG25" s="17">
        <v>1.13786321230971E-2</v>
      </c>
      <c r="AH25" s="17">
        <v>3.16911748520457E-3</v>
      </c>
      <c r="AI25" s="17"/>
      <c r="AJ25" s="17">
        <v>5.59697164788795E-3</v>
      </c>
      <c r="AK25" s="17">
        <v>1.7124781728194101E-2</v>
      </c>
      <c r="AL25" s="17">
        <v>0</v>
      </c>
      <c r="AM25" s="17">
        <v>0</v>
      </c>
      <c r="AN25" s="17">
        <v>7.7617909211625301E-3</v>
      </c>
      <c r="AO25" s="17"/>
      <c r="AP25" s="17">
        <v>3.8736154157565602E-3</v>
      </c>
      <c r="AQ25" s="17">
        <v>1.29534486627876E-2</v>
      </c>
      <c r="AR25" s="17">
        <v>0</v>
      </c>
      <c r="AS25" s="17">
        <v>1.4227194899762E-2</v>
      </c>
      <c r="AT25" s="17">
        <v>1.48010836819843E-2</v>
      </c>
      <c r="AU25" s="17"/>
      <c r="AV25" s="17">
        <v>1.1685331598648201E-2</v>
      </c>
      <c r="AW25" s="17">
        <v>8.5514673170564697E-3</v>
      </c>
      <c r="AX25" s="17">
        <v>7.3147303906867297E-3</v>
      </c>
      <c r="AY25" s="17">
        <v>3.0576672651035099E-3</v>
      </c>
      <c r="AZ25" s="17">
        <v>1.06479463440073E-2</v>
      </c>
      <c r="BA25" s="17">
        <v>1.7164499337868799E-2</v>
      </c>
      <c r="BB25" s="17"/>
      <c r="BC25" s="17">
        <v>2.2944961932001499E-3</v>
      </c>
      <c r="BD25" s="17">
        <v>4.2217684629007801E-3</v>
      </c>
      <c r="BE25" s="17">
        <v>8.4011086496749397E-3</v>
      </c>
      <c r="BF25" s="17">
        <v>2.11022877164673E-2</v>
      </c>
      <c r="BG25" s="17">
        <v>3.4789351695463801E-2</v>
      </c>
    </row>
    <row r="26" spans="2:59" x14ac:dyDescent="0.35">
      <c r="B26" s="18" t="s">
        <v>122</v>
      </c>
      <c r="C26" s="17">
        <v>0.24502320754496601</v>
      </c>
      <c r="D26" s="17">
        <v>0.207372960200053</v>
      </c>
      <c r="E26" s="17">
        <v>0.28078116489640698</v>
      </c>
      <c r="F26" s="17"/>
      <c r="G26" s="17">
        <v>0.20826311855524199</v>
      </c>
      <c r="H26" s="17">
        <v>0.16626586028059301</v>
      </c>
      <c r="I26" s="17">
        <v>0.237166515623152</v>
      </c>
      <c r="J26" s="17">
        <v>0.27073336726443598</v>
      </c>
      <c r="K26" s="17">
        <v>0.27857125063566401</v>
      </c>
      <c r="L26" s="17">
        <v>0.29640017952589498</v>
      </c>
      <c r="M26" s="17"/>
      <c r="N26" s="17">
        <v>0.136826608574105</v>
      </c>
      <c r="O26" s="17">
        <v>0.226729715480534</v>
      </c>
      <c r="P26" s="17">
        <v>0.26079823655711698</v>
      </c>
      <c r="Q26" s="17">
        <v>0.36725484447554002</v>
      </c>
      <c r="R26" s="17"/>
      <c r="S26" s="17">
        <v>0.11797731033182</v>
      </c>
      <c r="T26" s="17">
        <v>0.25510804495773998</v>
      </c>
      <c r="U26" s="17">
        <v>0.326447488478943</v>
      </c>
      <c r="V26" s="17">
        <v>0.222896733860696</v>
      </c>
      <c r="W26" s="17">
        <v>0.30475243538802899</v>
      </c>
      <c r="X26" s="17">
        <v>0.31860991088907098</v>
      </c>
      <c r="Y26" s="17">
        <v>0.26710373221244099</v>
      </c>
      <c r="Z26" s="17">
        <v>0.25065401710794599</v>
      </c>
      <c r="AA26" s="17">
        <v>0.279551169501287</v>
      </c>
      <c r="AB26" s="17">
        <v>0.22342990893498099</v>
      </c>
      <c r="AC26" s="17">
        <v>0.215161430909246</v>
      </c>
      <c r="AD26" s="17">
        <v>0.20600606468869301</v>
      </c>
      <c r="AE26" s="17"/>
      <c r="AF26" s="17">
        <v>0.262969394803584</v>
      </c>
      <c r="AG26" s="17">
        <v>0.20225173518846501</v>
      </c>
      <c r="AH26" s="17">
        <v>0.32445820066338199</v>
      </c>
      <c r="AI26" s="17"/>
      <c r="AJ26" s="17">
        <v>0.230288078996362</v>
      </c>
      <c r="AK26" s="17">
        <v>0.180748447723238</v>
      </c>
      <c r="AL26" s="17">
        <v>0.18853061828036599</v>
      </c>
      <c r="AM26" s="17">
        <v>0.35408218795173602</v>
      </c>
      <c r="AN26" s="17">
        <v>0.38861761558402602</v>
      </c>
      <c r="AO26" s="17"/>
      <c r="AP26" s="17">
        <v>0.19738906051414501</v>
      </c>
      <c r="AQ26" s="17">
        <v>0.18592558450685701</v>
      </c>
      <c r="AR26" s="17">
        <v>0.19206871551524801</v>
      </c>
      <c r="AS26" s="17">
        <v>0.32162835567426401</v>
      </c>
      <c r="AT26" s="17">
        <v>0.166355902434831</v>
      </c>
      <c r="AU26" s="17"/>
      <c r="AV26" s="17">
        <v>0.16426107092558301</v>
      </c>
      <c r="AW26" s="17">
        <v>0.19142412621363</v>
      </c>
      <c r="AX26" s="17">
        <v>0.19689188217224299</v>
      </c>
      <c r="AY26" s="17">
        <v>0.30147655616049102</v>
      </c>
      <c r="AZ26" s="17">
        <v>0.236526334995358</v>
      </c>
      <c r="BA26" s="17">
        <v>0.37414180945622599</v>
      </c>
      <c r="BB26" s="17"/>
      <c r="BC26" s="17">
        <v>0.32353244930601199</v>
      </c>
      <c r="BD26" s="17">
        <v>0.279718955327384</v>
      </c>
      <c r="BE26" s="17">
        <v>0.181736379547107</v>
      </c>
      <c r="BF26" s="17">
        <v>0.13348460849157501</v>
      </c>
      <c r="BG26" s="17">
        <v>3.08874457766956E-2</v>
      </c>
    </row>
    <row r="27" spans="2:59" x14ac:dyDescent="0.35">
      <c r="B27" s="18" t="s">
        <v>123</v>
      </c>
      <c r="C27" s="19">
        <v>1.83655486118297E-2</v>
      </c>
      <c r="D27" s="19">
        <v>1.29124950499335E-2</v>
      </c>
      <c r="E27" s="19">
        <v>2.2756517689047202E-2</v>
      </c>
      <c r="F27" s="19"/>
      <c r="G27" s="19">
        <v>2.5869983754705301E-2</v>
      </c>
      <c r="H27" s="19">
        <v>2.35773978859436E-2</v>
      </c>
      <c r="I27" s="19">
        <v>1.7832330037101E-2</v>
      </c>
      <c r="J27" s="19">
        <v>1.8776255894253802E-2</v>
      </c>
      <c r="K27" s="19">
        <v>7.2262055631548798E-3</v>
      </c>
      <c r="L27" s="19">
        <v>1.6718860656278998E-2</v>
      </c>
      <c r="M27" s="19"/>
      <c r="N27" s="19">
        <v>1.19996118143628E-2</v>
      </c>
      <c r="O27" s="19">
        <v>2.2472830734176701E-2</v>
      </c>
      <c r="P27" s="19">
        <v>1.4833626947231501E-2</v>
      </c>
      <c r="Q27" s="19">
        <v>2.40945826448393E-2</v>
      </c>
      <c r="R27" s="19"/>
      <c r="S27" s="19">
        <v>2.1829399414813301E-2</v>
      </c>
      <c r="T27" s="19">
        <v>1.4627842302909901E-2</v>
      </c>
      <c r="U27" s="19">
        <v>1.9488943381999801E-2</v>
      </c>
      <c r="V27" s="19">
        <v>1.27603482349327E-2</v>
      </c>
      <c r="W27" s="19">
        <v>1.2641078981531301E-2</v>
      </c>
      <c r="X27" s="19">
        <v>1.2368378241560901E-2</v>
      </c>
      <c r="Y27" s="19">
        <v>1.5707093347209499E-2</v>
      </c>
      <c r="Z27" s="19">
        <v>3.5868621460585198E-2</v>
      </c>
      <c r="AA27" s="19">
        <v>3.4598198779546299E-2</v>
      </c>
      <c r="AB27" s="19">
        <v>1.14806816106194E-2</v>
      </c>
      <c r="AC27" s="19">
        <v>1.45871703172131E-2</v>
      </c>
      <c r="AD27" s="19">
        <v>1.4908251572933E-2</v>
      </c>
      <c r="AE27" s="19"/>
      <c r="AF27" s="19">
        <v>1.3713574663326501E-2</v>
      </c>
      <c r="AG27" s="19">
        <v>1.4387099621444801E-2</v>
      </c>
      <c r="AH27" s="19">
        <v>2.5787724634148999E-2</v>
      </c>
      <c r="AI27" s="19"/>
      <c r="AJ27" s="19">
        <v>1.4643172043719E-2</v>
      </c>
      <c r="AK27" s="19">
        <v>1.8310721419196301E-2</v>
      </c>
      <c r="AL27" s="19">
        <v>8.5654596271693105E-3</v>
      </c>
      <c r="AM27" s="19">
        <v>4.8927867785265901E-2</v>
      </c>
      <c r="AN27" s="19">
        <v>2.8503514671283401E-2</v>
      </c>
      <c r="AO27" s="19"/>
      <c r="AP27" s="19">
        <v>1.8252696851201702E-2</v>
      </c>
      <c r="AQ27" s="19">
        <v>1.8492266953614299E-2</v>
      </c>
      <c r="AR27" s="19">
        <v>6.4458541359664803E-3</v>
      </c>
      <c r="AS27" s="19">
        <v>2.82194233221729E-2</v>
      </c>
      <c r="AT27" s="19">
        <v>1.7829949571484101E-2</v>
      </c>
      <c r="AU27" s="19"/>
      <c r="AV27" s="19">
        <v>1.6073628121686601E-2</v>
      </c>
      <c r="AW27" s="19">
        <v>1.2487893238624001E-2</v>
      </c>
      <c r="AX27" s="19">
        <v>0</v>
      </c>
      <c r="AY27" s="19">
        <v>1.7608401213624301E-2</v>
      </c>
      <c r="AZ27" s="19">
        <v>1.6568899269591798E-2</v>
      </c>
      <c r="BA27" s="19">
        <v>4.0748288162542903E-2</v>
      </c>
      <c r="BB27" s="19"/>
      <c r="BC27" s="19">
        <v>2.0904353029843899E-2</v>
      </c>
      <c r="BD27" s="19">
        <v>2.6038648244874001E-2</v>
      </c>
      <c r="BE27" s="19">
        <v>9.2142512800604103E-3</v>
      </c>
      <c r="BF27" s="19">
        <v>1.3696933830975E-2</v>
      </c>
      <c r="BG27" s="19">
        <v>2.8204516736494201E-2</v>
      </c>
    </row>
    <row r="28" spans="2:59" x14ac:dyDescent="0.35">
      <c r="B28" s="16"/>
    </row>
    <row r="29" spans="2:59" x14ac:dyDescent="0.35">
      <c r="B29" t="s">
        <v>80</v>
      </c>
    </row>
    <row r="30" spans="2:59" x14ac:dyDescent="0.35">
      <c r="B30" t="s">
        <v>81</v>
      </c>
    </row>
    <row r="32" spans="2:59" x14ac:dyDescent="0.35">
      <c r="B3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185</v>
      </c>
      <c r="C9" s="17">
        <v>0.41445976282745001</v>
      </c>
      <c r="D9" s="17">
        <v>0.47138540336942902</v>
      </c>
      <c r="E9" s="17">
        <v>0.35818230884698499</v>
      </c>
      <c r="F9" s="17"/>
      <c r="G9" s="17">
        <v>0.469822943109724</v>
      </c>
      <c r="H9" s="17">
        <v>0.481037024637328</v>
      </c>
      <c r="I9" s="17">
        <v>0.41428456717823497</v>
      </c>
      <c r="J9" s="17">
        <v>0.37563373810777501</v>
      </c>
      <c r="K9" s="17">
        <v>0.34717396350271301</v>
      </c>
      <c r="L9" s="17">
        <v>0.40034259193218402</v>
      </c>
      <c r="M9" s="17"/>
      <c r="N9" s="17">
        <v>0.48740687044919601</v>
      </c>
      <c r="O9" s="17">
        <v>0.39525941694285599</v>
      </c>
      <c r="P9" s="17">
        <v>0.39163654224556799</v>
      </c>
      <c r="Q9" s="17">
        <v>0.37471179429201301</v>
      </c>
      <c r="R9" s="17"/>
      <c r="S9" s="17">
        <v>0.45140811731349201</v>
      </c>
      <c r="T9" s="17">
        <v>0.33750161502869502</v>
      </c>
      <c r="U9" s="17">
        <v>0.42451815981622198</v>
      </c>
      <c r="V9" s="17">
        <v>0.44952548169753798</v>
      </c>
      <c r="W9" s="17">
        <v>0.40340258047016198</v>
      </c>
      <c r="X9" s="17">
        <v>0.40469923646830702</v>
      </c>
      <c r="Y9" s="17">
        <v>0.47267381254688101</v>
      </c>
      <c r="Z9" s="17">
        <v>0.36602567952037601</v>
      </c>
      <c r="AA9" s="17">
        <v>0.39901816357584302</v>
      </c>
      <c r="AB9" s="17">
        <v>0.42265964018427998</v>
      </c>
      <c r="AC9" s="17">
        <v>0.38608613843589001</v>
      </c>
      <c r="AD9" s="17">
        <v>0.48634134331171702</v>
      </c>
      <c r="AE9" s="17"/>
      <c r="AF9" s="17">
        <v>0.41756376051336602</v>
      </c>
      <c r="AG9" s="17">
        <v>0.42848992480827802</v>
      </c>
      <c r="AH9" s="17">
        <v>0.36209088488379598</v>
      </c>
      <c r="AI9" s="17"/>
      <c r="AJ9" s="17">
        <v>0.44384098076339701</v>
      </c>
      <c r="AK9" s="17">
        <v>0.44844551924181603</v>
      </c>
      <c r="AL9" s="17">
        <v>0.32800068610202798</v>
      </c>
      <c r="AM9" s="17">
        <v>0.38484738091412002</v>
      </c>
      <c r="AN9" s="17">
        <v>0.38755484327186901</v>
      </c>
      <c r="AO9" s="17"/>
      <c r="AP9" s="17">
        <v>0.42809299595845501</v>
      </c>
      <c r="AQ9" s="17">
        <v>0.45378962205228901</v>
      </c>
      <c r="AR9" s="17">
        <v>0.33789069659868498</v>
      </c>
      <c r="AS9" s="17">
        <v>0.427431529199501</v>
      </c>
      <c r="AT9" s="17">
        <v>0.32835542497030301</v>
      </c>
      <c r="AU9" s="17"/>
      <c r="AV9" s="17">
        <v>0.47047228998096802</v>
      </c>
      <c r="AW9" s="17">
        <v>0.44294962433513102</v>
      </c>
      <c r="AX9" s="17">
        <v>0.36957088152724799</v>
      </c>
      <c r="AY9" s="17">
        <v>0.44605285851316701</v>
      </c>
      <c r="AZ9" s="17">
        <v>0.31052798114386299</v>
      </c>
      <c r="BA9" s="17">
        <v>0.34007272014954298</v>
      </c>
      <c r="BB9" s="17"/>
      <c r="BC9" s="17">
        <v>0.364899133870074</v>
      </c>
      <c r="BD9" s="17">
        <v>0.36946559559197301</v>
      </c>
      <c r="BE9" s="17">
        <v>0.43586223378819999</v>
      </c>
      <c r="BF9" s="17">
        <v>0.560538177194984</v>
      </c>
      <c r="BG9" s="17">
        <v>0.60072431472065302</v>
      </c>
    </row>
    <row r="10" spans="2:59" ht="43.5" x14ac:dyDescent="0.35">
      <c r="B10" s="18" t="s">
        <v>186</v>
      </c>
      <c r="C10" s="17">
        <v>0.44615033380122499</v>
      </c>
      <c r="D10" s="17">
        <v>0.41098328808526802</v>
      </c>
      <c r="E10" s="17">
        <v>0.48090584635710198</v>
      </c>
      <c r="F10" s="17"/>
      <c r="G10" s="17">
        <v>0.45691225328788498</v>
      </c>
      <c r="H10" s="17">
        <v>0.39865642070855201</v>
      </c>
      <c r="I10" s="17">
        <v>0.42845019337470402</v>
      </c>
      <c r="J10" s="17">
        <v>0.46023553873232897</v>
      </c>
      <c r="K10" s="17">
        <v>0.50110396863016804</v>
      </c>
      <c r="L10" s="17">
        <v>0.44343413191318798</v>
      </c>
      <c r="M10" s="17"/>
      <c r="N10" s="17">
        <v>0.41283412869722602</v>
      </c>
      <c r="O10" s="17">
        <v>0.43596687625637198</v>
      </c>
      <c r="P10" s="17">
        <v>0.45278296188421702</v>
      </c>
      <c r="Q10" s="17">
        <v>0.48769677551781399</v>
      </c>
      <c r="R10" s="17"/>
      <c r="S10" s="17">
        <v>0.42588192471898001</v>
      </c>
      <c r="T10" s="17">
        <v>0.50987238336223795</v>
      </c>
      <c r="U10" s="17">
        <v>0.41425017972460698</v>
      </c>
      <c r="V10" s="17">
        <v>0.39849692871834602</v>
      </c>
      <c r="W10" s="17">
        <v>0.492959746557529</v>
      </c>
      <c r="X10" s="17">
        <v>0.46882720229747099</v>
      </c>
      <c r="Y10" s="17">
        <v>0.39641644900960299</v>
      </c>
      <c r="Z10" s="17">
        <v>0.52001590215284099</v>
      </c>
      <c r="AA10" s="17">
        <v>0.442816698354421</v>
      </c>
      <c r="AB10" s="17">
        <v>0.39444325036984601</v>
      </c>
      <c r="AC10" s="17">
        <v>0.52038178600087404</v>
      </c>
      <c r="AD10" s="17">
        <v>0.39357443230210298</v>
      </c>
      <c r="AE10" s="17"/>
      <c r="AF10" s="17">
        <v>0.42650804563648298</v>
      </c>
      <c r="AG10" s="17">
        <v>0.44718211724055901</v>
      </c>
      <c r="AH10" s="17">
        <v>0.45897796809510799</v>
      </c>
      <c r="AI10" s="17"/>
      <c r="AJ10" s="17">
        <v>0.42820708401511298</v>
      </c>
      <c r="AK10" s="17">
        <v>0.44755461408764202</v>
      </c>
      <c r="AL10" s="17">
        <v>0.54044574445781501</v>
      </c>
      <c r="AM10" s="17">
        <v>0.45986459169936</v>
      </c>
      <c r="AN10" s="17">
        <v>0.41110479989737497</v>
      </c>
      <c r="AO10" s="17"/>
      <c r="AP10" s="17">
        <v>0.43809121612039298</v>
      </c>
      <c r="AQ10" s="17">
        <v>0.423310930571207</v>
      </c>
      <c r="AR10" s="17">
        <v>0.51998107036691199</v>
      </c>
      <c r="AS10" s="17">
        <v>0.44368438510921598</v>
      </c>
      <c r="AT10" s="17">
        <v>0.50361051297260295</v>
      </c>
      <c r="AU10" s="17"/>
      <c r="AV10" s="17">
        <v>0.42570583279584701</v>
      </c>
      <c r="AW10" s="17">
        <v>0.43430329476185697</v>
      </c>
      <c r="AX10" s="17">
        <v>0.48035955900252197</v>
      </c>
      <c r="AY10" s="17">
        <v>0.42089793649498702</v>
      </c>
      <c r="AZ10" s="17">
        <v>0.51919821917531395</v>
      </c>
      <c r="BA10" s="17">
        <v>0.42924693355343302</v>
      </c>
      <c r="BB10" s="17"/>
      <c r="BC10" s="17">
        <v>0.46951391713754798</v>
      </c>
      <c r="BD10" s="17">
        <v>0.50813732446903503</v>
      </c>
      <c r="BE10" s="17">
        <v>0.430227650867677</v>
      </c>
      <c r="BF10" s="17">
        <v>0.33719657882311899</v>
      </c>
      <c r="BG10" s="17">
        <v>0.21014886301230601</v>
      </c>
    </row>
    <row r="11" spans="2:59" ht="29" x14ac:dyDescent="0.35">
      <c r="B11" s="18" t="s">
        <v>187</v>
      </c>
      <c r="C11" s="17">
        <v>0.106014396522033</v>
      </c>
      <c r="D11" s="17">
        <v>8.7168023613044404E-2</v>
      </c>
      <c r="E11" s="17">
        <v>0.124432385562364</v>
      </c>
      <c r="F11" s="17"/>
      <c r="G11" s="17">
        <v>6.6969533437657297E-2</v>
      </c>
      <c r="H11" s="17">
        <v>9.4096517781240105E-2</v>
      </c>
      <c r="I11" s="17">
        <v>0.110870861136892</v>
      </c>
      <c r="J11" s="17">
        <v>0.13024583601756301</v>
      </c>
      <c r="K11" s="17">
        <v>0.10707236098688699</v>
      </c>
      <c r="L11" s="17">
        <v>0.11750425935849999</v>
      </c>
      <c r="M11" s="17"/>
      <c r="N11" s="17">
        <v>7.0662560365011007E-2</v>
      </c>
      <c r="O11" s="17">
        <v>0.13295388978247</v>
      </c>
      <c r="P11" s="17">
        <v>0.10745463209211401</v>
      </c>
      <c r="Q11" s="17">
        <v>0.115041773254526</v>
      </c>
      <c r="R11" s="17"/>
      <c r="S11" s="17">
        <v>9.0220010039600396E-2</v>
      </c>
      <c r="T11" s="17">
        <v>0.124903026737992</v>
      </c>
      <c r="U11" s="17">
        <v>0.130282075958953</v>
      </c>
      <c r="V11" s="17">
        <v>0.112746146178086</v>
      </c>
      <c r="W11" s="17">
        <v>6.7385703294745303E-2</v>
      </c>
      <c r="X11" s="17">
        <v>9.0606536946441801E-2</v>
      </c>
      <c r="Y11" s="17">
        <v>9.6617150590868006E-2</v>
      </c>
      <c r="Z11" s="17">
        <v>0.10386904271960901</v>
      </c>
      <c r="AA11" s="17">
        <v>0.129715032558958</v>
      </c>
      <c r="AB11" s="17">
        <v>0.138967838166421</v>
      </c>
      <c r="AC11" s="17">
        <v>7.5589700758112194E-2</v>
      </c>
      <c r="AD11" s="17">
        <v>4.2545491811456497E-2</v>
      </c>
      <c r="AE11" s="17"/>
      <c r="AF11" s="17">
        <v>0.123693869232849</v>
      </c>
      <c r="AG11" s="17">
        <v>9.2372919900699305E-2</v>
      </c>
      <c r="AH11" s="17">
        <v>0.123924724905615</v>
      </c>
      <c r="AI11" s="17"/>
      <c r="AJ11" s="17">
        <v>0.10054404528052099</v>
      </c>
      <c r="AK11" s="17">
        <v>8.9649584022454501E-2</v>
      </c>
      <c r="AL11" s="17">
        <v>9.6551506947325505E-2</v>
      </c>
      <c r="AM11" s="17">
        <v>0.10823830770658401</v>
      </c>
      <c r="AN11" s="17">
        <v>0.129165665980598</v>
      </c>
      <c r="AO11" s="17"/>
      <c r="AP11" s="17">
        <v>0.111081627668262</v>
      </c>
      <c r="AQ11" s="17">
        <v>9.7019577054336795E-2</v>
      </c>
      <c r="AR11" s="17">
        <v>0.107137961959478</v>
      </c>
      <c r="AS11" s="17">
        <v>0.10629396630435201</v>
      </c>
      <c r="AT11" s="17">
        <v>0.14335431122918299</v>
      </c>
      <c r="AU11" s="17"/>
      <c r="AV11" s="17">
        <v>7.8937837542286393E-2</v>
      </c>
      <c r="AW11" s="17">
        <v>9.7643308311375104E-2</v>
      </c>
      <c r="AX11" s="17">
        <v>0.113554884724396</v>
      </c>
      <c r="AY11" s="17">
        <v>0.113901060153699</v>
      </c>
      <c r="AZ11" s="17">
        <v>0.14448708133832999</v>
      </c>
      <c r="BA11" s="17">
        <v>0.12505418225291001</v>
      </c>
      <c r="BB11" s="17"/>
      <c r="BC11" s="17">
        <v>0.13307794014055099</v>
      </c>
      <c r="BD11" s="17">
        <v>9.6168185770086206E-2</v>
      </c>
      <c r="BE11" s="17">
        <v>9.5558099163353005E-2</v>
      </c>
      <c r="BF11" s="17">
        <v>8.5901055118595596E-2</v>
      </c>
      <c r="BG11" s="17">
        <v>9.5235930788605802E-2</v>
      </c>
    </row>
    <row r="12" spans="2:59" x14ac:dyDescent="0.35">
      <c r="B12" s="18" t="s">
        <v>100</v>
      </c>
      <c r="C12" s="19">
        <v>3.3375506849291997E-2</v>
      </c>
      <c r="D12" s="19">
        <v>3.04632849322586E-2</v>
      </c>
      <c r="E12" s="19">
        <v>3.6479459233549602E-2</v>
      </c>
      <c r="F12" s="19"/>
      <c r="G12" s="19">
        <v>6.2952701647334E-3</v>
      </c>
      <c r="H12" s="19">
        <v>2.6210036872879702E-2</v>
      </c>
      <c r="I12" s="19">
        <v>4.6394378310169203E-2</v>
      </c>
      <c r="J12" s="19">
        <v>3.3884887142332801E-2</v>
      </c>
      <c r="K12" s="19">
        <v>4.46497068802316E-2</v>
      </c>
      <c r="L12" s="19">
        <v>3.87190167961282E-2</v>
      </c>
      <c r="M12" s="19"/>
      <c r="N12" s="19">
        <v>2.9096440488567001E-2</v>
      </c>
      <c r="O12" s="19">
        <v>3.5819817018302003E-2</v>
      </c>
      <c r="P12" s="19">
        <v>4.8125863778100401E-2</v>
      </c>
      <c r="Q12" s="19">
        <v>2.2549656935647401E-2</v>
      </c>
      <c r="R12" s="19"/>
      <c r="S12" s="19">
        <v>3.2489947927928198E-2</v>
      </c>
      <c r="T12" s="19">
        <v>2.7722974871075199E-2</v>
      </c>
      <c r="U12" s="19">
        <v>3.0949584500217901E-2</v>
      </c>
      <c r="V12" s="19">
        <v>3.9231443406030901E-2</v>
      </c>
      <c r="W12" s="19">
        <v>3.6251969677563001E-2</v>
      </c>
      <c r="X12" s="19">
        <v>3.5867024287780602E-2</v>
      </c>
      <c r="Y12" s="19">
        <v>3.4292587852648201E-2</v>
      </c>
      <c r="Z12" s="19">
        <v>1.0089375607174701E-2</v>
      </c>
      <c r="AA12" s="19">
        <v>2.84501055107787E-2</v>
      </c>
      <c r="AB12" s="19">
        <v>4.3929271279452897E-2</v>
      </c>
      <c r="AC12" s="19">
        <v>1.7942374805123899E-2</v>
      </c>
      <c r="AD12" s="19">
        <v>7.7538732574723504E-2</v>
      </c>
      <c r="AE12" s="19"/>
      <c r="AF12" s="19">
        <v>3.2234324617301698E-2</v>
      </c>
      <c r="AG12" s="19">
        <v>3.1955038050463798E-2</v>
      </c>
      <c r="AH12" s="19">
        <v>5.5006422115480798E-2</v>
      </c>
      <c r="AI12" s="19"/>
      <c r="AJ12" s="19">
        <v>2.7407889940968901E-2</v>
      </c>
      <c r="AK12" s="19">
        <v>1.43502826480867E-2</v>
      </c>
      <c r="AL12" s="19">
        <v>3.5002062492831297E-2</v>
      </c>
      <c r="AM12" s="19">
        <v>4.7049719679935702E-2</v>
      </c>
      <c r="AN12" s="19">
        <v>7.2174690850158402E-2</v>
      </c>
      <c r="AO12" s="19"/>
      <c r="AP12" s="19">
        <v>2.27341602528905E-2</v>
      </c>
      <c r="AQ12" s="19">
        <v>2.5879870322168E-2</v>
      </c>
      <c r="AR12" s="19">
        <v>3.4990271074925201E-2</v>
      </c>
      <c r="AS12" s="19">
        <v>2.25901193869316E-2</v>
      </c>
      <c r="AT12" s="19">
        <v>2.4679750827910601E-2</v>
      </c>
      <c r="AU12" s="19"/>
      <c r="AV12" s="19">
        <v>2.4884039680898602E-2</v>
      </c>
      <c r="AW12" s="19">
        <v>2.5103772591636601E-2</v>
      </c>
      <c r="AX12" s="19">
        <v>3.6514674745833801E-2</v>
      </c>
      <c r="AY12" s="19">
        <v>1.91481448381473E-2</v>
      </c>
      <c r="AZ12" s="19">
        <v>2.5786718342492999E-2</v>
      </c>
      <c r="BA12" s="19">
        <v>0.105626164044113</v>
      </c>
      <c r="BB12" s="19"/>
      <c r="BC12" s="19">
        <v>3.2509008851827399E-2</v>
      </c>
      <c r="BD12" s="19">
        <v>2.6228894168906301E-2</v>
      </c>
      <c r="BE12" s="19">
        <v>3.8352016180769902E-2</v>
      </c>
      <c r="BF12" s="19">
        <v>1.6364188863301501E-2</v>
      </c>
      <c r="BG12" s="19">
        <v>9.3890891478434602E-2</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189</v>
      </c>
      <c r="C9" s="17">
        <v>0.78113092238498605</v>
      </c>
      <c r="D9" s="17">
        <v>0.81012224698189705</v>
      </c>
      <c r="E9" s="17">
        <v>0.75199327042017905</v>
      </c>
      <c r="F9" s="17"/>
      <c r="G9" s="17">
        <v>0.84414565786361495</v>
      </c>
      <c r="H9" s="17">
        <v>0.79001033250622898</v>
      </c>
      <c r="I9" s="17">
        <v>0.78353531843191604</v>
      </c>
      <c r="J9" s="17">
        <v>0.75913560114555301</v>
      </c>
      <c r="K9" s="17">
        <v>0.75223613860919103</v>
      </c>
      <c r="L9" s="17">
        <v>0.76709038343109603</v>
      </c>
      <c r="M9" s="17"/>
      <c r="N9" s="17">
        <v>0.81512505668357205</v>
      </c>
      <c r="O9" s="17">
        <v>0.78960427524264398</v>
      </c>
      <c r="P9" s="17">
        <v>0.74575272634808398</v>
      </c>
      <c r="Q9" s="17">
        <v>0.76634346559832001</v>
      </c>
      <c r="R9" s="17"/>
      <c r="S9" s="17">
        <v>0.75791514717366304</v>
      </c>
      <c r="T9" s="17">
        <v>0.781233497389626</v>
      </c>
      <c r="U9" s="17">
        <v>0.78936506950936602</v>
      </c>
      <c r="V9" s="17">
        <v>0.79057222736233101</v>
      </c>
      <c r="W9" s="17">
        <v>0.80948778786585596</v>
      </c>
      <c r="X9" s="17">
        <v>0.77523278096731196</v>
      </c>
      <c r="Y9" s="17">
        <v>0.80344032364593998</v>
      </c>
      <c r="Z9" s="17">
        <v>0.71713167180501902</v>
      </c>
      <c r="AA9" s="17">
        <v>0.75830314792043596</v>
      </c>
      <c r="AB9" s="17">
        <v>0.76727852231441795</v>
      </c>
      <c r="AC9" s="17">
        <v>0.83400380114306505</v>
      </c>
      <c r="AD9" s="17">
        <v>0.85274889888605898</v>
      </c>
      <c r="AE9" s="17"/>
      <c r="AF9" s="17">
        <v>0.75112530344292405</v>
      </c>
      <c r="AG9" s="17">
        <v>0.81036649903542202</v>
      </c>
      <c r="AH9" s="17">
        <v>0.72376522204961502</v>
      </c>
      <c r="AI9" s="17"/>
      <c r="AJ9" s="17">
        <v>0.77206044856061695</v>
      </c>
      <c r="AK9" s="17">
        <v>0.81130809313306596</v>
      </c>
      <c r="AL9" s="17">
        <v>0.75875533646100302</v>
      </c>
      <c r="AM9" s="17">
        <v>0.86341662973413402</v>
      </c>
      <c r="AN9" s="17">
        <v>0.69858888084610005</v>
      </c>
      <c r="AO9" s="17"/>
      <c r="AP9" s="17">
        <v>0.75097563374557796</v>
      </c>
      <c r="AQ9" s="17">
        <v>0.81676641163684205</v>
      </c>
      <c r="AR9" s="17">
        <v>0.80196704249500395</v>
      </c>
      <c r="AS9" s="17">
        <v>0.81362068480864902</v>
      </c>
      <c r="AT9" s="17">
        <v>0.79428246504162303</v>
      </c>
      <c r="AU9" s="17"/>
      <c r="AV9" s="17">
        <v>0.80863176413625604</v>
      </c>
      <c r="AW9" s="17">
        <v>0.74162600685124402</v>
      </c>
      <c r="AX9" s="17">
        <v>0.80444455996852104</v>
      </c>
      <c r="AY9" s="17">
        <v>0.82161279645827801</v>
      </c>
      <c r="AZ9" s="17">
        <v>0.85370809627992195</v>
      </c>
      <c r="BA9" s="17">
        <v>0.70542633193418802</v>
      </c>
      <c r="BB9" s="17"/>
      <c r="BC9" s="17">
        <v>0.75145265031663799</v>
      </c>
      <c r="BD9" s="17">
        <v>0.78377663688584498</v>
      </c>
      <c r="BE9" s="17">
        <v>0.78038607924897796</v>
      </c>
      <c r="BF9" s="17">
        <v>0.84615062331443103</v>
      </c>
      <c r="BG9" s="17">
        <v>0.81216638231847404</v>
      </c>
    </row>
    <row r="10" spans="2:59" ht="29" x14ac:dyDescent="0.35">
      <c r="B10" s="18" t="s">
        <v>190</v>
      </c>
      <c r="C10" s="17">
        <v>0.120181521246288</v>
      </c>
      <c r="D10" s="17">
        <v>0.124347531639035</v>
      </c>
      <c r="E10" s="17">
        <v>0.116197748832068</v>
      </c>
      <c r="F10" s="17"/>
      <c r="G10" s="17">
        <v>6.6082379477999997E-2</v>
      </c>
      <c r="H10" s="17">
        <v>0.125270821570306</v>
      </c>
      <c r="I10" s="17">
        <v>0.115113409980393</v>
      </c>
      <c r="J10" s="17">
        <v>0.14683974321200799</v>
      </c>
      <c r="K10" s="17">
        <v>0.11612517954960699</v>
      </c>
      <c r="L10" s="17">
        <v>0.13749741142256899</v>
      </c>
      <c r="M10" s="17"/>
      <c r="N10" s="17">
        <v>0.10574778663048701</v>
      </c>
      <c r="O10" s="17">
        <v>0.12609847500872001</v>
      </c>
      <c r="P10" s="17">
        <v>0.142971729065789</v>
      </c>
      <c r="Q10" s="17">
        <v>0.109794696214555</v>
      </c>
      <c r="R10" s="17"/>
      <c r="S10" s="17">
        <v>0.13691271531999499</v>
      </c>
      <c r="T10" s="17">
        <v>0.13822103104411701</v>
      </c>
      <c r="U10" s="17">
        <v>0.10917843118197799</v>
      </c>
      <c r="V10" s="17">
        <v>9.5452211682793206E-2</v>
      </c>
      <c r="W10" s="17">
        <v>0.14697858474291001</v>
      </c>
      <c r="X10" s="17">
        <v>0.107870591678854</v>
      </c>
      <c r="Y10" s="17">
        <v>0.123525471648412</v>
      </c>
      <c r="Z10" s="17">
        <v>0.11949546014872101</v>
      </c>
      <c r="AA10" s="17">
        <v>0.116186779509568</v>
      </c>
      <c r="AB10" s="17">
        <v>0.11969202122391299</v>
      </c>
      <c r="AC10" s="17">
        <v>0.105593636042337</v>
      </c>
      <c r="AD10" s="17">
        <v>7.40424981243481E-2</v>
      </c>
      <c r="AE10" s="17"/>
      <c r="AF10" s="17">
        <v>0.14265340892279399</v>
      </c>
      <c r="AG10" s="17">
        <v>0.117195055954928</v>
      </c>
      <c r="AH10" s="17">
        <v>0.117187738367942</v>
      </c>
      <c r="AI10" s="17"/>
      <c r="AJ10" s="17">
        <v>0.12981437997980799</v>
      </c>
      <c r="AK10" s="17">
        <v>0.126363070200112</v>
      </c>
      <c r="AL10" s="17">
        <v>0.123323470118623</v>
      </c>
      <c r="AM10" s="17">
        <v>6.3313930599066301E-2</v>
      </c>
      <c r="AN10" s="17">
        <v>0.12772340560342099</v>
      </c>
      <c r="AO10" s="17"/>
      <c r="AP10" s="17">
        <v>0.13724804721481301</v>
      </c>
      <c r="AQ10" s="17">
        <v>0.115326810179286</v>
      </c>
      <c r="AR10" s="17">
        <v>8.5741578533569507E-2</v>
      </c>
      <c r="AS10" s="17">
        <v>0.12122284628037799</v>
      </c>
      <c r="AT10" s="17">
        <v>0.10003647448973001</v>
      </c>
      <c r="AU10" s="17"/>
      <c r="AV10" s="17">
        <v>0.12217685271145901</v>
      </c>
      <c r="AW10" s="17">
        <v>0.139669264050958</v>
      </c>
      <c r="AX10" s="17">
        <v>9.3893850445400898E-2</v>
      </c>
      <c r="AY10" s="17">
        <v>0.10881487119701599</v>
      </c>
      <c r="AZ10" s="17">
        <v>7.4738273062653904E-2</v>
      </c>
      <c r="BA10" s="17">
        <v>0.16089650854808099</v>
      </c>
      <c r="BB10" s="17"/>
      <c r="BC10" s="17">
        <v>0.13298055213510401</v>
      </c>
      <c r="BD10" s="17">
        <v>0.113938616680014</v>
      </c>
      <c r="BE10" s="17">
        <v>0.118132269524431</v>
      </c>
      <c r="BF10" s="17">
        <v>0.114648081874242</v>
      </c>
      <c r="BG10" s="17">
        <v>3.8002478643274898E-2</v>
      </c>
    </row>
    <row r="11" spans="2:59" x14ac:dyDescent="0.35">
      <c r="B11" s="18" t="s">
        <v>100</v>
      </c>
      <c r="C11" s="19">
        <v>9.8687556368726601E-2</v>
      </c>
      <c r="D11" s="19">
        <v>6.5530221379067805E-2</v>
      </c>
      <c r="E11" s="19">
        <v>0.13180898074775199</v>
      </c>
      <c r="F11" s="19"/>
      <c r="G11" s="19">
        <v>8.9771962658385204E-2</v>
      </c>
      <c r="H11" s="19">
        <v>8.4718845923464695E-2</v>
      </c>
      <c r="I11" s="19">
        <v>0.101351271587692</v>
      </c>
      <c r="J11" s="19">
        <v>9.4024655642439295E-2</v>
      </c>
      <c r="K11" s="19">
        <v>0.131638681841202</v>
      </c>
      <c r="L11" s="19">
        <v>9.5412205146335E-2</v>
      </c>
      <c r="M11" s="19"/>
      <c r="N11" s="19">
        <v>7.9127156685940905E-2</v>
      </c>
      <c r="O11" s="19">
        <v>8.4297249748636296E-2</v>
      </c>
      <c r="P11" s="19">
        <v>0.111275544586127</v>
      </c>
      <c r="Q11" s="19">
        <v>0.123861838187126</v>
      </c>
      <c r="R11" s="19"/>
      <c r="S11" s="19">
        <v>0.10517213750634299</v>
      </c>
      <c r="T11" s="19">
        <v>8.0545471566256299E-2</v>
      </c>
      <c r="U11" s="19">
        <v>0.101456499308656</v>
      </c>
      <c r="V11" s="19">
        <v>0.113975560954875</v>
      </c>
      <c r="W11" s="19">
        <v>4.35336273912343E-2</v>
      </c>
      <c r="X11" s="19">
        <v>0.11689662735383401</v>
      </c>
      <c r="Y11" s="19">
        <v>7.3034204705648004E-2</v>
      </c>
      <c r="Z11" s="19">
        <v>0.16337286804626</v>
      </c>
      <c r="AA11" s="19">
        <v>0.125510072569996</v>
      </c>
      <c r="AB11" s="19">
        <v>0.113029456461669</v>
      </c>
      <c r="AC11" s="19">
        <v>6.04025628145975E-2</v>
      </c>
      <c r="AD11" s="19">
        <v>7.3208602989592697E-2</v>
      </c>
      <c r="AE11" s="19"/>
      <c r="AF11" s="19">
        <v>0.106221287634282</v>
      </c>
      <c r="AG11" s="19">
        <v>7.2438445009649494E-2</v>
      </c>
      <c r="AH11" s="19">
        <v>0.15904703958244201</v>
      </c>
      <c r="AI11" s="19"/>
      <c r="AJ11" s="19">
        <v>9.8125171459575194E-2</v>
      </c>
      <c r="AK11" s="19">
        <v>6.2328836666822401E-2</v>
      </c>
      <c r="AL11" s="19">
        <v>0.11792119342037399</v>
      </c>
      <c r="AM11" s="19">
        <v>7.3269439666799704E-2</v>
      </c>
      <c r="AN11" s="19">
        <v>0.17368771355047899</v>
      </c>
      <c r="AO11" s="19"/>
      <c r="AP11" s="19">
        <v>0.111776319039609</v>
      </c>
      <c r="AQ11" s="19">
        <v>6.7906778183871697E-2</v>
      </c>
      <c r="AR11" s="19">
        <v>0.11229137897142701</v>
      </c>
      <c r="AS11" s="19">
        <v>6.5156468910972806E-2</v>
      </c>
      <c r="AT11" s="19">
        <v>0.105681060468647</v>
      </c>
      <c r="AU11" s="19"/>
      <c r="AV11" s="19">
        <v>6.9191383152284805E-2</v>
      </c>
      <c r="AW11" s="19">
        <v>0.118704729097798</v>
      </c>
      <c r="AX11" s="19">
        <v>0.101661589586078</v>
      </c>
      <c r="AY11" s="19">
        <v>6.9572332344706403E-2</v>
      </c>
      <c r="AZ11" s="19">
        <v>7.1553630657424205E-2</v>
      </c>
      <c r="BA11" s="19">
        <v>0.13367715951772999</v>
      </c>
      <c r="BB11" s="19"/>
      <c r="BC11" s="19">
        <v>0.11556679754825799</v>
      </c>
      <c r="BD11" s="19">
        <v>0.102284746434141</v>
      </c>
      <c r="BE11" s="19">
        <v>0.101481651226591</v>
      </c>
      <c r="BF11" s="19">
        <v>3.9201294811326802E-2</v>
      </c>
      <c r="BG11" s="19">
        <v>0.14983113903825099</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192</v>
      </c>
      <c r="C9" s="17">
        <v>0.64650643883303704</v>
      </c>
      <c r="D9" s="17">
        <v>0.673247922115639</v>
      </c>
      <c r="E9" s="17">
        <v>0.62042911059998695</v>
      </c>
      <c r="F9" s="17"/>
      <c r="G9" s="17">
        <v>0.66430368040856302</v>
      </c>
      <c r="H9" s="17">
        <v>0.666983382507637</v>
      </c>
      <c r="I9" s="17">
        <v>0.68319565764902601</v>
      </c>
      <c r="J9" s="17">
        <v>0.626354255825044</v>
      </c>
      <c r="K9" s="17">
        <v>0.65685338759147605</v>
      </c>
      <c r="L9" s="17">
        <v>0.59757739449108804</v>
      </c>
      <c r="M9" s="17"/>
      <c r="N9" s="17">
        <v>0.68250151597598496</v>
      </c>
      <c r="O9" s="17">
        <v>0.64275975563801802</v>
      </c>
      <c r="P9" s="17">
        <v>0.64520393240983498</v>
      </c>
      <c r="Q9" s="17">
        <v>0.61205792546803595</v>
      </c>
      <c r="R9" s="17"/>
      <c r="S9" s="17">
        <v>0.61550774999320501</v>
      </c>
      <c r="T9" s="17">
        <v>0.64502027819735896</v>
      </c>
      <c r="U9" s="17">
        <v>0.68435898402563</v>
      </c>
      <c r="V9" s="17">
        <v>0.61829075779662501</v>
      </c>
      <c r="W9" s="17">
        <v>0.615489055879757</v>
      </c>
      <c r="X9" s="17">
        <v>0.72158433508937103</v>
      </c>
      <c r="Y9" s="17">
        <v>0.633350041492868</v>
      </c>
      <c r="Z9" s="17">
        <v>0.60592634335929196</v>
      </c>
      <c r="AA9" s="17">
        <v>0.63465506928610704</v>
      </c>
      <c r="AB9" s="17">
        <v>0.64171476443896802</v>
      </c>
      <c r="AC9" s="17">
        <v>0.67894644985518404</v>
      </c>
      <c r="AD9" s="17">
        <v>0.72157851311014198</v>
      </c>
      <c r="AE9" s="17"/>
      <c r="AF9" s="17">
        <v>0.64720613479412403</v>
      </c>
      <c r="AG9" s="17">
        <v>0.67148375016100903</v>
      </c>
      <c r="AH9" s="17">
        <v>0.56354864835753404</v>
      </c>
      <c r="AI9" s="17"/>
      <c r="AJ9" s="17">
        <v>0.63963235625223303</v>
      </c>
      <c r="AK9" s="17">
        <v>0.68459458835038001</v>
      </c>
      <c r="AL9" s="17">
        <v>0.58473489954056501</v>
      </c>
      <c r="AM9" s="17">
        <v>0.81753836362617405</v>
      </c>
      <c r="AN9" s="17">
        <v>0.57378539036481901</v>
      </c>
      <c r="AO9" s="17"/>
      <c r="AP9" s="17">
        <v>0.590536621711933</v>
      </c>
      <c r="AQ9" s="17">
        <v>0.68603225828657499</v>
      </c>
      <c r="AR9" s="17">
        <v>0.609230572742262</v>
      </c>
      <c r="AS9" s="17">
        <v>0.73899410043618396</v>
      </c>
      <c r="AT9" s="17">
        <v>0.63154121657402496</v>
      </c>
      <c r="AU9" s="17"/>
      <c r="AV9" s="17">
        <v>0.66962703735440399</v>
      </c>
      <c r="AW9" s="17">
        <v>0.577778147404995</v>
      </c>
      <c r="AX9" s="17">
        <v>0.61228956843485405</v>
      </c>
      <c r="AY9" s="17">
        <v>0.75999645360823898</v>
      </c>
      <c r="AZ9" s="17">
        <v>0.65838231405230796</v>
      </c>
      <c r="BA9" s="17">
        <v>0.59635444810413096</v>
      </c>
      <c r="BB9" s="17"/>
      <c r="BC9" s="17">
        <v>0.60704102021503603</v>
      </c>
      <c r="BD9" s="17">
        <v>0.641390821972603</v>
      </c>
      <c r="BE9" s="17">
        <v>0.64971775273925603</v>
      </c>
      <c r="BF9" s="17">
        <v>0.71638775080067796</v>
      </c>
      <c r="BG9" s="17">
        <v>0.69344459394310798</v>
      </c>
    </row>
    <row r="10" spans="2:59" ht="29" x14ac:dyDescent="0.35">
      <c r="B10" s="18" t="s">
        <v>193</v>
      </c>
      <c r="C10" s="17">
        <v>0.23169282681759201</v>
      </c>
      <c r="D10" s="17">
        <v>0.24688573066310901</v>
      </c>
      <c r="E10" s="17">
        <v>0.21783252803019401</v>
      </c>
      <c r="F10" s="17"/>
      <c r="G10" s="17">
        <v>0.23617122703052301</v>
      </c>
      <c r="H10" s="17">
        <v>0.241805470614739</v>
      </c>
      <c r="I10" s="17">
        <v>0.175073715668916</v>
      </c>
      <c r="J10" s="17">
        <v>0.25846105499452798</v>
      </c>
      <c r="K10" s="17">
        <v>0.19603142348159899</v>
      </c>
      <c r="L10" s="17">
        <v>0.26880535347644002</v>
      </c>
      <c r="M10" s="17"/>
      <c r="N10" s="17">
        <v>0.24546838305803201</v>
      </c>
      <c r="O10" s="17">
        <v>0.22264379148338201</v>
      </c>
      <c r="P10" s="17">
        <v>0.22754747655612301</v>
      </c>
      <c r="Q10" s="17">
        <v>0.23036127938192699</v>
      </c>
      <c r="R10" s="17"/>
      <c r="S10" s="17">
        <v>0.26887425315604102</v>
      </c>
      <c r="T10" s="17">
        <v>0.234025718716069</v>
      </c>
      <c r="U10" s="17">
        <v>0.21446035863982699</v>
      </c>
      <c r="V10" s="17">
        <v>0.216296505525819</v>
      </c>
      <c r="W10" s="17">
        <v>0.28875332669369602</v>
      </c>
      <c r="X10" s="17">
        <v>0.123044781484447</v>
      </c>
      <c r="Y10" s="17">
        <v>0.26579368343552301</v>
      </c>
      <c r="Z10" s="17">
        <v>0.16676088359726399</v>
      </c>
      <c r="AA10" s="17">
        <v>0.24415710613181801</v>
      </c>
      <c r="AB10" s="17">
        <v>0.25580290876809503</v>
      </c>
      <c r="AC10" s="17">
        <v>0.243062524001531</v>
      </c>
      <c r="AD10" s="17">
        <v>0.19032593038634801</v>
      </c>
      <c r="AE10" s="17"/>
      <c r="AF10" s="17">
        <v>0.24044996774923699</v>
      </c>
      <c r="AG10" s="17">
        <v>0.22132576532199499</v>
      </c>
      <c r="AH10" s="17">
        <v>0.24195178128020101</v>
      </c>
      <c r="AI10" s="17"/>
      <c r="AJ10" s="17">
        <v>0.24101361390661999</v>
      </c>
      <c r="AK10" s="17">
        <v>0.22901046077685</v>
      </c>
      <c r="AL10" s="17">
        <v>0.27043423948333301</v>
      </c>
      <c r="AM10" s="17">
        <v>0.109192196707027</v>
      </c>
      <c r="AN10" s="17">
        <v>0.21971774134415201</v>
      </c>
      <c r="AO10" s="17"/>
      <c r="AP10" s="17">
        <v>0.28246306425057599</v>
      </c>
      <c r="AQ10" s="17">
        <v>0.21108624469662399</v>
      </c>
      <c r="AR10" s="17">
        <v>0.26170641199538303</v>
      </c>
      <c r="AS10" s="17">
        <v>0.187349042697492</v>
      </c>
      <c r="AT10" s="17">
        <v>0.25584829711815898</v>
      </c>
      <c r="AU10" s="17"/>
      <c r="AV10" s="17">
        <v>0.23520790434015201</v>
      </c>
      <c r="AW10" s="17">
        <v>0.28711219275396699</v>
      </c>
      <c r="AX10" s="17">
        <v>0.233472846861875</v>
      </c>
      <c r="AY10" s="17">
        <v>0.17861107314202901</v>
      </c>
      <c r="AZ10" s="17">
        <v>0.236600663913799</v>
      </c>
      <c r="BA10" s="17">
        <v>0.201190579706018</v>
      </c>
      <c r="BB10" s="17"/>
      <c r="BC10" s="17">
        <v>0.23334060392772901</v>
      </c>
      <c r="BD10" s="17">
        <v>0.241653825286435</v>
      </c>
      <c r="BE10" s="17">
        <v>0.237328694736122</v>
      </c>
      <c r="BF10" s="17">
        <v>0.225238726888177</v>
      </c>
      <c r="BG10" s="17">
        <v>0.188117495580711</v>
      </c>
    </row>
    <row r="11" spans="2:59" x14ac:dyDescent="0.35">
      <c r="B11" s="18" t="s">
        <v>100</v>
      </c>
      <c r="C11" s="19">
        <v>0.121800734349371</v>
      </c>
      <c r="D11" s="19">
        <v>7.9866347221251993E-2</v>
      </c>
      <c r="E11" s="19">
        <v>0.16173836136981901</v>
      </c>
      <c r="F11" s="19"/>
      <c r="G11" s="19">
        <v>9.9525092560913797E-2</v>
      </c>
      <c r="H11" s="19">
        <v>9.1211146877623703E-2</v>
      </c>
      <c r="I11" s="19">
        <v>0.14173062668205799</v>
      </c>
      <c r="J11" s="19">
        <v>0.115184689180428</v>
      </c>
      <c r="K11" s="19">
        <v>0.14711518892692399</v>
      </c>
      <c r="L11" s="19">
        <v>0.13361725203247199</v>
      </c>
      <c r="M11" s="19"/>
      <c r="N11" s="19">
        <v>7.2030100965982904E-2</v>
      </c>
      <c r="O11" s="19">
        <v>0.1345964528786</v>
      </c>
      <c r="P11" s="19">
        <v>0.12724859103404201</v>
      </c>
      <c r="Q11" s="19">
        <v>0.15758079515003701</v>
      </c>
      <c r="R11" s="19"/>
      <c r="S11" s="19">
        <v>0.115617996850753</v>
      </c>
      <c r="T11" s="19">
        <v>0.120954003086572</v>
      </c>
      <c r="U11" s="19">
        <v>0.101180657334543</v>
      </c>
      <c r="V11" s="19">
        <v>0.16541273667755599</v>
      </c>
      <c r="W11" s="19">
        <v>9.5757617426546898E-2</v>
      </c>
      <c r="X11" s="19">
        <v>0.15537088342618199</v>
      </c>
      <c r="Y11" s="19">
        <v>0.10085627507160901</v>
      </c>
      <c r="Z11" s="19">
        <v>0.22731277304344399</v>
      </c>
      <c r="AA11" s="19">
        <v>0.121187824582076</v>
      </c>
      <c r="AB11" s="19">
        <v>0.10248232679293701</v>
      </c>
      <c r="AC11" s="19">
        <v>7.7991026143285305E-2</v>
      </c>
      <c r="AD11" s="19">
        <v>8.8095556503510294E-2</v>
      </c>
      <c r="AE11" s="19"/>
      <c r="AF11" s="19">
        <v>0.112343897456639</v>
      </c>
      <c r="AG11" s="19">
        <v>0.107190484516997</v>
      </c>
      <c r="AH11" s="19">
        <v>0.19449957036226501</v>
      </c>
      <c r="AI11" s="19"/>
      <c r="AJ11" s="19">
        <v>0.119354029841147</v>
      </c>
      <c r="AK11" s="19">
        <v>8.6394950872770201E-2</v>
      </c>
      <c r="AL11" s="19">
        <v>0.14483086097610201</v>
      </c>
      <c r="AM11" s="19">
        <v>7.3269439666799704E-2</v>
      </c>
      <c r="AN11" s="19">
        <v>0.20649686829102901</v>
      </c>
      <c r="AO11" s="19"/>
      <c r="AP11" s="19">
        <v>0.12700031403748999</v>
      </c>
      <c r="AQ11" s="19">
        <v>0.10288149701680099</v>
      </c>
      <c r="AR11" s="19">
        <v>0.129063015262354</v>
      </c>
      <c r="AS11" s="19">
        <v>7.3656856866324699E-2</v>
      </c>
      <c r="AT11" s="19">
        <v>0.112610486307816</v>
      </c>
      <c r="AU11" s="19"/>
      <c r="AV11" s="19">
        <v>9.5165058305444E-2</v>
      </c>
      <c r="AW11" s="19">
        <v>0.13510965984103801</v>
      </c>
      <c r="AX11" s="19">
        <v>0.15423758470327201</v>
      </c>
      <c r="AY11" s="19">
        <v>6.1392473249732397E-2</v>
      </c>
      <c r="AZ11" s="19">
        <v>0.105017022033893</v>
      </c>
      <c r="BA11" s="19">
        <v>0.20245497218985101</v>
      </c>
      <c r="BB11" s="19"/>
      <c r="BC11" s="19">
        <v>0.15961837585723501</v>
      </c>
      <c r="BD11" s="19">
        <v>0.116955352740962</v>
      </c>
      <c r="BE11" s="19">
        <v>0.112953552524622</v>
      </c>
      <c r="BF11" s="19">
        <v>5.8373522311145197E-2</v>
      </c>
      <c r="BG11" s="19">
        <v>0.118437910476181</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208</v>
      </c>
      <c r="E2" s="26"/>
      <c r="F2" s="26"/>
      <c r="G2" s="26"/>
      <c r="H2" s="26"/>
      <c r="I2" s="26"/>
      <c r="J2" s="26"/>
      <c r="K2" s="26"/>
      <c r="L2" s="26"/>
    </row>
    <row r="6" spans="2:12" ht="50" customHeight="1" x14ac:dyDescent="0.35">
      <c r="B6" s="20" t="s">
        <v>15</v>
      </c>
      <c r="C6" s="20" t="s">
        <v>195</v>
      </c>
      <c r="D6" s="20" t="s">
        <v>196</v>
      </c>
      <c r="E6" s="20" t="s">
        <v>197</v>
      </c>
      <c r="F6" s="20" t="s">
        <v>198</v>
      </c>
      <c r="G6" s="20" t="s">
        <v>199</v>
      </c>
      <c r="H6" s="20" t="s">
        <v>200</v>
      </c>
      <c r="I6" s="20" t="s">
        <v>201</v>
      </c>
      <c r="J6" s="20" t="s">
        <v>202</v>
      </c>
      <c r="K6" s="20" t="s">
        <v>203</v>
      </c>
    </row>
    <row r="7" spans="2:12" ht="43.5" x14ac:dyDescent="0.35">
      <c r="B7" s="18" t="s">
        <v>204</v>
      </c>
      <c r="C7" s="17">
        <v>0.89356809341352195</v>
      </c>
      <c r="D7" s="17">
        <v>7.0586686346289104E-2</v>
      </c>
      <c r="E7" s="17">
        <v>0.78028282875529398</v>
      </c>
      <c r="F7" s="17">
        <v>0.30784120475424398</v>
      </c>
      <c r="G7" s="17">
        <v>5.7918451535432597E-2</v>
      </c>
      <c r="H7" s="17">
        <v>0.25787005968787802</v>
      </c>
      <c r="I7" s="17">
        <v>0.35495283761157798</v>
      </c>
      <c r="J7" s="17">
        <v>0.35364020853549599</v>
      </c>
      <c r="K7" s="17">
        <v>0.101406824610093</v>
      </c>
    </row>
    <row r="8" spans="2:12" ht="43.5" x14ac:dyDescent="0.35">
      <c r="B8" s="18" t="s">
        <v>205</v>
      </c>
      <c r="C8" s="17">
        <v>7.6032456966585296E-2</v>
      </c>
      <c r="D8" s="17">
        <v>0.149519873110081</v>
      </c>
      <c r="E8" s="17">
        <v>0.179051236635658</v>
      </c>
      <c r="F8" s="17">
        <v>0.36887613617841403</v>
      </c>
      <c r="G8" s="17">
        <v>0.12606439963947799</v>
      </c>
      <c r="H8" s="17">
        <v>0.33526004432648898</v>
      </c>
      <c r="I8" s="17">
        <v>0.31543944750027902</v>
      </c>
      <c r="J8" s="17">
        <v>0.40826484651647199</v>
      </c>
      <c r="K8" s="17">
        <v>0.198006325538266</v>
      </c>
    </row>
    <row r="9" spans="2:12" ht="29" x14ac:dyDescent="0.35">
      <c r="B9" s="18" t="s">
        <v>206</v>
      </c>
      <c r="C9" s="17">
        <v>2.56612963557389E-2</v>
      </c>
      <c r="D9" s="17">
        <v>0.72180844303991898</v>
      </c>
      <c r="E9" s="17">
        <v>3.32287638137393E-2</v>
      </c>
      <c r="F9" s="17">
        <v>0.29005147826662803</v>
      </c>
      <c r="G9" s="17">
        <v>0.74721328349133298</v>
      </c>
      <c r="H9" s="17">
        <v>0.36238647803552299</v>
      </c>
      <c r="I9" s="17">
        <v>0.29626210556402699</v>
      </c>
      <c r="J9" s="17">
        <v>0.20753380821643599</v>
      </c>
      <c r="K9" s="17">
        <v>0.63506610307618505</v>
      </c>
    </row>
    <row r="10" spans="2:12" x14ac:dyDescent="0.35">
      <c r="B10" s="18" t="s">
        <v>207</v>
      </c>
      <c r="C10" s="17">
        <v>4.73815326415366E-3</v>
      </c>
      <c r="D10" s="17">
        <v>5.8084997503710399E-2</v>
      </c>
      <c r="E10" s="17">
        <v>7.43717079530864E-3</v>
      </c>
      <c r="F10" s="17">
        <v>3.3231180800714001E-2</v>
      </c>
      <c r="G10" s="17">
        <v>6.8803865333756806E-2</v>
      </c>
      <c r="H10" s="17">
        <v>4.4483417950110501E-2</v>
      </c>
      <c r="I10" s="17">
        <v>3.3345609324115399E-2</v>
      </c>
      <c r="J10" s="17">
        <v>3.0561136731595901E-2</v>
      </c>
      <c r="K10" s="17">
        <v>6.5520746775455094E-2</v>
      </c>
    </row>
    <row r="11" spans="2:12" x14ac:dyDescent="0.35">
      <c r="B11" s="16"/>
      <c r="C11" s="16"/>
      <c r="D11" s="16"/>
      <c r="E11" s="16"/>
      <c r="F11" s="16"/>
      <c r="G11" s="16"/>
      <c r="H11" s="16"/>
      <c r="I11" s="16"/>
      <c r="J11" s="16"/>
      <c r="K11" s="16"/>
    </row>
    <row r="12" spans="2:12" x14ac:dyDescent="0.35">
      <c r="B12" t="s">
        <v>80</v>
      </c>
    </row>
    <row r="13" spans="2:12" x14ac:dyDescent="0.35">
      <c r="B13" t="s">
        <v>81</v>
      </c>
    </row>
    <row r="17" spans="2:2" x14ac:dyDescent="0.35">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0.89356809341352195</v>
      </c>
      <c r="D9" s="17">
        <v>0.89872362949498596</v>
      </c>
      <c r="E9" s="17">
        <v>0.88962728135800395</v>
      </c>
      <c r="F9" s="17"/>
      <c r="G9" s="17">
        <v>0.83217181791206996</v>
      </c>
      <c r="H9" s="17">
        <v>0.86512499188816805</v>
      </c>
      <c r="I9" s="17">
        <v>0.91049359706934596</v>
      </c>
      <c r="J9" s="17">
        <v>0.91277674949505705</v>
      </c>
      <c r="K9" s="17">
        <v>0.90943503810028703</v>
      </c>
      <c r="L9" s="17">
        <v>0.91769327435797099</v>
      </c>
      <c r="M9" s="17"/>
      <c r="N9" s="17">
        <v>0.91852271816722497</v>
      </c>
      <c r="O9" s="17">
        <v>0.89869478392203395</v>
      </c>
      <c r="P9" s="17">
        <v>0.87582706416348799</v>
      </c>
      <c r="Q9" s="17">
        <v>0.87672602039059999</v>
      </c>
      <c r="R9" s="17"/>
      <c r="S9" s="17">
        <v>0.87253218196064997</v>
      </c>
      <c r="T9" s="17">
        <v>0.90941143669679503</v>
      </c>
      <c r="U9" s="17">
        <v>0.95201810661784203</v>
      </c>
      <c r="V9" s="17">
        <v>0.89205931346891798</v>
      </c>
      <c r="W9" s="17">
        <v>0.88015066368898198</v>
      </c>
      <c r="X9" s="17">
        <v>0.85937294236750705</v>
      </c>
      <c r="Y9" s="17">
        <v>0.91865448710652398</v>
      </c>
      <c r="Z9" s="17">
        <v>0.86457865505837905</v>
      </c>
      <c r="AA9" s="17">
        <v>0.86435909952941603</v>
      </c>
      <c r="AB9" s="17">
        <v>0.90836780027750696</v>
      </c>
      <c r="AC9" s="17">
        <v>0.90090027577135001</v>
      </c>
      <c r="AD9" s="17">
        <v>0.92789937490669805</v>
      </c>
      <c r="AE9" s="17"/>
      <c r="AF9" s="17">
        <v>0.90096636913853401</v>
      </c>
      <c r="AG9" s="17">
        <v>0.91164224082352097</v>
      </c>
      <c r="AH9" s="17">
        <v>0.85316241408281601</v>
      </c>
      <c r="AI9" s="17"/>
      <c r="AJ9" s="17">
        <v>0.91358580761043995</v>
      </c>
      <c r="AK9" s="17">
        <v>0.87600250133794899</v>
      </c>
      <c r="AL9" s="17">
        <v>0.91170458357911</v>
      </c>
      <c r="AM9" s="17">
        <v>0.95641283042395397</v>
      </c>
      <c r="AN9" s="17">
        <v>0.86320954765274105</v>
      </c>
      <c r="AO9" s="17"/>
      <c r="AP9" s="17">
        <v>0.898391259190361</v>
      </c>
      <c r="AQ9" s="17">
        <v>0.88814056513657502</v>
      </c>
      <c r="AR9" s="17">
        <v>0.91971241381287905</v>
      </c>
      <c r="AS9" s="17">
        <v>0.87370683923455394</v>
      </c>
      <c r="AT9" s="17">
        <v>0.91687721321718996</v>
      </c>
      <c r="AU9" s="17"/>
      <c r="AV9" s="17">
        <v>0.88804922948564902</v>
      </c>
      <c r="AW9" s="17">
        <v>0.89123670895878704</v>
      </c>
      <c r="AX9" s="17">
        <v>0.911796412800157</v>
      </c>
      <c r="AY9" s="17">
        <v>0.87529804981072601</v>
      </c>
      <c r="AZ9" s="17">
        <v>0.90678152698358805</v>
      </c>
      <c r="BA9" s="17">
        <v>0.92346890475888099</v>
      </c>
      <c r="BB9" s="17"/>
      <c r="BC9" s="17">
        <v>0.87327175248461397</v>
      </c>
      <c r="BD9" s="17">
        <v>0.87626592817006499</v>
      </c>
      <c r="BE9" s="17">
        <v>0.90759298640421204</v>
      </c>
      <c r="BF9" s="17">
        <v>0.91159091472735199</v>
      </c>
      <c r="BG9" s="17">
        <v>0.94450046160101597</v>
      </c>
    </row>
    <row r="10" spans="2:59" ht="43.5" x14ac:dyDescent="0.35">
      <c r="B10" s="18" t="s">
        <v>205</v>
      </c>
      <c r="C10" s="17">
        <v>7.6032456966585296E-2</v>
      </c>
      <c r="D10" s="17">
        <v>7.2891068613554003E-2</v>
      </c>
      <c r="E10" s="17">
        <v>7.8570538881881299E-2</v>
      </c>
      <c r="F10" s="17"/>
      <c r="G10" s="17">
        <v>0.123675643699901</v>
      </c>
      <c r="H10" s="17">
        <v>9.9797777395182197E-2</v>
      </c>
      <c r="I10" s="17">
        <v>5.9654609071984298E-2</v>
      </c>
      <c r="J10" s="17">
        <v>5.6373739937183601E-2</v>
      </c>
      <c r="K10" s="17">
        <v>7.0398016928347795E-2</v>
      </c>
      <c r="L10" s="17">
        <v>5.7929809837193202E-2</v>
      </c>
      <c r="M10" s="17"/>
      <c r="N10" s="17">
        <v>6.1861524058218903E-2</v>
      </c>
      <c r="O10" s="17">
        <v>6.9396090053591597E-2</v>
      </c>
      <c r="P10" s="17">
        <v>8.5565560146103198E-2</v>
      </c>
      <c r="Q10" s="17">
        <v>8.9976525323344603E-2</v>
      </c>
      <c r="R10" s="17"/>
      <c r="S10" s="17">
        <v>8.7575952146012201E-2</v>
      </c>
      <c r="T10" s="17">
        <v>7.2028357500610804E-2</v>
      </c>
      <c r="U10" s="17">
        <v>2.7055272126771401E-2</v>
      </c>
      <c r="V10" s="17">
        <v>7.6607988585725303E-2</v>
      </c>
      <c r="W10" s="17">
        <v>8.5821663297169698E-2</v>
      </c>
      <c r="X10" s="17">
        <v>8.5666375360039002E-2</v>
      </c>
      <c r="Y10" s="17">
        <v>5.8788260758741898E-2</v>
      </c>
      <c r="Z10" s="17">
        <v>9.9067012527098805E-2</v>
      </c>
      <c r="AA10" s="17">
        <v>0.10385695601171401</v>
      </c>
      <c r="AB10" s="17">
        <v>6.5594978689546807E-2</v>
      </c>
      <c r="AC10" s="17">
        <v>7.94502713447158E-2</v>
      </c>
      <c r="AD10" s="17">
        <v>5.55908786481547E-2</v>
      </c>
      <c r="AE10" s="17"/>
      <c r="AF10" s="17">
        <v>7.1689535342859406E-2</v>
      </c>
      <c r="AG10" s="17">
        <v>6.4410560938686204E-2</v>
      </c>
      <c r="AH10" s="17">
        <v>0.11053069458951199</v>
      </c>
      <c r="AI10" s="17"/>
      <c r="AJ10" s="17">
        <v>6.1393356903286497E-2</v>
      </c>
      <c r="AK10" s="17">
        <v>9.2647285947797295E-2</v>
      </c>
      <c r="AL10" s="17">
        <v>6.6413329316388894E-2</v>
      </c>
      <c r="AM10" s="17">
        <v>4.3587169576045998E-2</v>
      </c>
      <c r="AN10" s="17">
        <v>0.100691420659189</v>
      </c>
      <c r="AO10" s="17"/>
      <c r="AP10" s="17">
        <v>7.0401563985712304E-2</v>
      </c>
      <c r="AQ10" s="17">
        <v>7.8147403208121705E-2</v>
      </c>
      <c r="AR10" s="17">
        <v>5.8998624055387798E-2</v>
      </c>
      <c r="AS10" s="17">
        <v>8.9342362331034694E-2</v>
      </c>
      <c r="AT10" s="17">
        <v>5.9199834316183697E-2</v>
      </c>
      <c r="AU10" s="17"/>
      <c r="AV10" s="17">
        <v>7.5173794334819202E-2</v>
      </c>
      <c r="AW10" s="17">
        <v>7.3358780045273797E-2</v>
      </c>
      <c r="AX10" s="17">
        <v>6.7286960977806606E-2</v>
      </c>
      <c r="AY10" s="17">
        <v>8.6869076244930996E-2</v>
      </c>
      <c r="AZ10" s="17">
        <v>6.8516123748854005E-2</v>
      </c>
      <c r="BA10" s="17">
        <v>6.6813663096081499E-2</v>
      </c>
      <c r="BB10" s="17"/>
      <c r="BC10" s="17">
        <v>0.10055959571456501</v>
      </c>
      <c r="BD10" s="17">
        <v>7.8872846934898794E-2</v>
      </c>
      <c r="BE10" s="17">
        <v>6.7426114496877299E-2</v>
      </c>
      <c r="BF10" s="17">
        <v>6.1572886906025498E-2</v>
      </c>
      <c r="BG10" s="17">
        <v>3.07663512027854E-2</v>
      </c>
    </row>
    <row r="11" spans="2:59" ht="29" x14ac:dyDescent="0.35">
      <c r="B11" s="18" t="s">
        <v>206</v>
      </c>
      <c r="C11" s="17">
        <v>2.56612963557389E-2</v>
      </c>
      <c r="D11" s="17">
        <v>2.7440642012922199E-2</v>
      </c>
      <c r="E11" s="17">
        <v>2.33263256572444E-2</v>
      </c>
      <c r="F11" s="17"/>
      <c r="G11" s="17">
        <v>3.7137740646207097E-2</v>
      </c>
      <c r="H11" s="17">
        <v>2.7211120248325501E-2</v>
      </c>
      <c r="I11" s="17">
        <v>2.40993341097498E-2</v>
      </c>
      <c r="J11" s="17">
        <v>2.5134790545486899E-2</v>
      </c>
      <c r="K11" s="17">
        <v>2.01669449713648E-2</v>
      </c>
      <c r="L11" s="17">
        <v>2.2122170965962001E-2</v>
      </c>
      <c r="M11" s="17"/>
      <c r="N11" s="17">
        <v>1.9615757774555698E-2</v>
      </c>
      <c r="O11" s="17">
        <v>2.5628210380422001E-2</v>
      </c>
      <c r="P11" s="17">
        <v>2.9991295308591501E-2</v>
      </c>
      <c r="Q11" s="17">
        <v>2.8456102787720799E-2</v>
      </c>
      <c r="R11" s="17"/>
      <c r="S11" s="17">
        <v>3.61928195021868E-2</v>
      </c>
      <c r="T11" s="17">
        <v>1.50162965361267E-2</v>
      </c>
      <c r="U11" s="17">
        <v>2.0926621255386899E-2</v>
      </c>
      <c r="V11" s="17">
        <v>2.5261908654494E-2</v>
      </c>
      <c r="W11" s="17">
        <v>2.7400612857567199E-2</v>
      </c>
      <c r="X11" s="17">
        <v>4.6754109035439098E-2</v>
      </c>
      <c r="Y11" s="17">
        <v>2.2557252134733901E-2</v>
      </c>
      <c r="Z11" s="17">
        <v>3.6354332414521802E-2</v>
      </c>
      <c r="AA11" s="17">
        <v>1.8922368940851499E-2</v>
      </c>
      <c r="AB11" s="17">
        <v>1.94117252666892E-2</v>
      </c>
      <c r="AC11" s="17">
        <v>1.9649452883934299E-2</v>
      </c>
      <c r="AD11" s="17">
        <v>1.6509746445147602E-2</v>
      </c>
      <c r="AE11" s="17"/>
      <c r="AF11" s="17">
        <v>2.2221161606187499E-2</v>
      </c>
      <c r="AG11" s="17">
        <v>2.1138724794692101E-2</v>
      </c>
      <c r="AH11" s="17">
        <v>3.3180262718915499E-2</v>
      </c>
      <c r="AI11" s="17"/>
      <c r="AJ11" s="17">
        <v>2.50208354862731E-2</v>
      </c>
      <c r="AK11" s="17">
        <v>2.5461363257398398E-2</v>
      </c>
      <c r="AL11" s="17">
        <v>2.1882087104501399E-2</v>
      </c>
      <c r="AM11" s="17">
        <v>0</v>
      </c>
      <c r="AN11" s="17">
        <v>2.8725154446280699E-2</v>
      </c>
      <c r="AO11" s="17"/>
      <c r="AP11" s="17">
        <v>2.56758960796486E-2</v>
      </c>
      <c r="AQ11" s="17">
        <v>2.89952113145081E-2</v>
      </c>
      <c r="AR11" s="17">
        <v>2.1288962131733501E-2</v>
      </c>
      <c r="AS11" s="17">
        <v>3.3435749406618198E-2</v>
      </c>
      <c r="AT11" s="17">
        <v>1.04242592642093E-2</v>
      </c>
      <c r="AU11" s="17"/>
      <c r="AV11" s="17">
        <v>3.1065000312571499E-2</v>
      </c>
      <c r="AW11" s="17">
        <v>3.0036910970201999E-2</v>
      </c>
      <c r="AX11" s="17">
        <v>2.0916626222036501E-2</v>
      </c>
      <c r="AY11" s="17">
        <v>3.4897560187835797E-2</v>
      </c>
      <c r="AZ11" s="17">
        <v>1.49913467476211E-2</v>
      </c>
      <c r="BA11" s="17">
        <v>4.74894612963062E-3</v>
      </c>
      <c r="BB11" s="17"/>
      <c r="BC11" s="17">
        <v>2.21108479049823E-2</v>
      </c>
      <c r="BD11" s="17">
        <v>3.50126047993096E-2</v>
      </c>
      <c r="BE11" s="17">
        <v>1.9106599602949099E-2</v>
      </c>
      <c r="BF11" s="17">
        <v>2.68361983666222E-2</v>
      </c>
      <c r="BG11" s="17">
        <v>2.4733187196198301E-2</v>
      </c>
    </row>
    <row r="12" spans="2:59" x14ac:dyDescent="0.35">
      <c r="B12" s="18" t="s">
        <v>207</v>
      </c>
      <c r="C12" s="19">
        <v>4.73815326415366E-3</v>
      </c>
      <c r="D12" s="19">
        <v>9.4465987853782196E-4</v>
      </c>
      <c r="E12" s="19">
        <v>8.4758541028701097E-3</v>
      </c>
      <c r="F12" s="19"/>
      <c r="G12" s="19">
        <v>7.01479774182176E-3</v>
      </c>
      <c r="H12" s="19">
        <v>7.8661104683239603E-3</v>
      </c>
      <c r="I12" s="19">
        <v>5.7524597489195996E-3</v>
      </c>
      <c r="J12" s="19">
        <v>5.7147200222729703E-3</v>
      </c>
      <c r="K12" s="19">
        <v>0</v>
      </c>
      <c r="L12" s="19">
        <v>2.2547448388738301E-3</v>
      </c>
      <c r="M12" s="19"/>
      <c r="N12" s="19">
        <v>0</v>
      </c>
      <c r="O12" s="19">
        <v>6.2809156439527E-3</v>
      </c>
      <c r="P12" s="19">
        <v>8.6160803818175896E-3</v>
      </c>
      <c r="Q12" s="19">
        <v>4.8413514983347197E-3</v>
      </c>
      <c r="R12" s="19"/>
      <c r="S12" s="19">
        <v>3.6990463911507499E-3</v>
      </c>
      <c r="T12" s="19">
        <v>3.5439092664679198E-3</v>
      </c>
      <c r="U12" s="19">
        <v>0</v>
      </c>
      <c r="V12" s="19">
        <v>6.0707892908630498E-3</v>
      </c>
      <c r="W12" s="19">
        <v>6.6270601562812299E-3</v>
      </c>
      <c r="X12" s="19">
        <v>8.2065732370145208E-3</v>
      </c>
      <c r="Y12" s="19">
        <v>0</v>
      </c>
      <c r="Z12" s="19">
        <v>0</v>
      </c>
      <c r="AA12" s="19">
        <v>1.28615755180188E-2</v>
      </c>
      <c r="AB12" s="19">
        <v>6.62549576625668E-3</v>
      </c>
      <c r="AC12" s="19">
        <v>0</v>
      </c>
      <c r="AD12" s="19">
        <v>0</v>
      </c>
      <c r="AE12" s="19"/>
      <c r="AF12" s="19">
        <v>5.1229339124196898E-3</v>
      </c>
      <c r="AG12" s="19">
        <v>2.8084734431012E-3</v>
      </c>
      <c r="AH12" s="19">
        <v>3.12662860875645E-3</v>
      </c>
      <c r="AI12" s="19"/>
      <c r="AJ12" s="19">
        <v>0</v>
      </c>
      <c r="AK12" s="19">
        <v>5.8888494568555801E-3</v>
      </c>
      <c r="AL12" s="19">
        <v>0</v>
      </c>
      <c r="AM12" s="19">
        <v>0</v>
      </c>
      <c r="AN12" s="19">
        <v>7.3738772417883004E-3</v>
      </c>
      <c r="AO12" s="19"/>
      <c r="AP12" s="19">
        <v>5.5312807442782696E-3</v>
      </c>
      <c r="AQ12" s="19">
        <v>4.7168203407952003E-3</v>
      </c>
      <c r="AR12" s="19">
        <v>0</v>
      </c>
      <c r="AS12" s="19">
        <v>3.5150490277926099E-3</v>
      </c>
      <c r="AT12" s="19">
        <v>1.34986932024166E-2</v>
      </c>
      <c r="AU12" s="19"/>
      <c r="AV12" s="19">
        <v>5.7119758669606103E-3</v>
      </c>
      <c r="AW12" s="19">
        <v>5.3676000257373499E-3</v>
      </c>
      <c r="AX12" s="19">
        <v>0</v>
      </c>
      <c r="AY12" s="19">
        <v>2.9353137565071002E-3</v>
      </c>
      <c r="AZ12" s="19">
        <v>9.71100251993697E-3</v>
      </c>
      <c r="BA12" s="19">
        <v>4.9684860154073701E-3</v>
      </c>
      <c r="BB12" s="19"/>
      <c r="BC12" s="19">
        <v>4.0578038958388202E-3</v>
      </c>
      <c r="BD12" s="19">
        <v>9.8486200957269895E-3</v>
      </c>
      <c r="BE12" s="19">
        <v>5.8742994959616497E-3</v>
      </c>
      <c r="BF12" s="19">
        <v>0</v>
      </c>
      <c r="BG12" s="19">
        <v>0</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7.0586686346289104E-2</v>
      </c>
      <c r="D9" s="17">
        <v>8.9136919668557996E-2</v>
      </c>
      <c r="E9" s="17">
        <v>5.3048790695010999E-2</v>
      </c>
      <c r="F9" s="17"/>
      <c r="G9" s="17">
        <v>0.11048234923433101</v>
      </c>
      <c r="H9" s="17">
        <v>0.1212071866576</v>
      </c>
      <c r="I9" s="17">
        <v>0.12652250725008499</v>
      </c>
      <c r="J9" s="17">
        <v>3.5133080618947397E-2</v>
      </c>
      <c r="K9" s="17">
        <v>2.5161718213266199E-2</v>
      </c>
      <c r="L9" s="17">
        <v>1.6733691128008099E-2</v>
      </c>
      <c r="M9" s="17"/>
      <c r="N9" s="17">
        <v>0.10262680183730399</v>
      </c>
      <c r="O9" s="17">
        <v>6.7136707276563595E-2</v>
      </c>
      <c r="P9" s="17">
        <v>5.1772025712013899E-2</v>
      </c>
      <c r="Q9" s="17">
        <v>5.6322795976571603E-2</v>
      </c>
      <c r="R9" s="17"/>
      <c r="S9" s="17">
        <v>0.138737163354992</v>
      </c>
      <c r="T9" s="17">
        <v>5.2552338345265903E-2</v>
      </c>
      <c r="U9" s="17">
        <v>2.4400359697537601E-2</v>
      </c>
      <c r="V9" s="17">
        <v>0.11087582806234</v>
      </c>
      <c r="W9" s="17">
        <v>5.5782270892433899E-2</v>
      </c>
      <c r="X9" s="17">
        <v>6.80093413574447E-2</v>
      </c>
      <c r="Y9" s="17">
        <v>6.3725399996180099E-2</v>
      </c>
      <c r="Z9" s="17">
        <v>4.3131289603646997E-2</v>
      </c>
      <c r="AA9" s="17">
        <v>5.16998267202445E-2</v>
      </c>
      <c r="AB9" s="17">
        <v>3.4303802213213302E-2</v>
      </c>
      <c r="AC9" s="17">
        <v>8.7759467672761896E-2</v>
      </c>
      <c r="AD9" s="17">
        <v>7.86566825834909E-2</v>
      </c>
      <c r="AE9" s="17"/>
      <c r="AF9" s="17">
        <v>4.9264330345298799E-2</v>
      </c>
      <c r="AG9" s="17">
        <v>8.6744504951655504E-2</v>
      </c>
      <c r="AH9" s="17">
        <v>5.6515030226604798E-2</v>
      </c>
      <c r="AI9" s="17"/>
      <c r="AJ9" s="17">
        <v>5.07252609135731E-2</v>
      </c>
      <c r="AK9" s="17">
        <v>0.115949821665078</v>
      </c>
      <c r="AL9" s="17">
        <v>2.1961660204969601E-2</v>
      </c>
      <c r="AM9" s="17">
        <v>6.3002192980808003E-2</v>
      </c>
      <c r="AN9" s="17">
        <v>5.7691322770745998E-2</v>
      </c>
      <c r="AO9" s="17"/>
      <c r="AP9" s="17">
        <v>4.2909703682735903E-2</v>
      </c>
      <c r="AQ9" s="17">
        <v>0.114494182383786</v>
      </c>
      <c r="AR9" s="17">
        <v>3.7740343954892501E-2</v>
      </c>
      <c r="AS9" s="17">
        <v>4.4240227176232098E-2</v>
      </c>
      <c r="AT9" s="17">
        <v>7.3756062093709607E-2</v>
      </c>
      <c r="AU9" s="17"/>
      <c r="AV9" s="17">
        <v>0.12696236440831199</v>
      </c>
      <c r="AW9" s="17">
        <v>5.5355453549732002E-2</v>
      </c>
      <c r="AX9" s="17">
        <v>4.1134398616440603E-2</v>
      </c>
      <c r="AY9" s="17">
        <v>5.1135266059277602E-2</v>
      </c>
      <c r="AZ9" s="17">
        <v>8.4271296702827403E-2</v>
      </c>
      <c r="BA9" s="17">
        <v>2.3538019508372799E-2</v>
      </c>
      <c r="BB9" s="17"/>
      <c r="BC9" s="17">
        <v>3.8313650503029102E-2</v>
      </c>
      <c r="BD9" s="17">
        <v>5.3965998999495703E-2</v>
      </c>
      <c r="BE9" s="17">
        <v>8.5836326203447402E-2</v>
      </c>
      <c r="BF9" s="17">
        <v>0.13561672194080701</v>
      </c>
      <c r="BG9" s="17">
        <v>0.20362301478988401</v>
      </c>
    </row>
    <row r="10" spans="2:59" ht="43.5" x14ac:dyDescent="0.35">
      <c r="B10" s="18" t="s">
        <v>205</v>
      </c>
      <c r="C10" s="17">
        <v>0.149519873110081</v>
      </c>
      <c r="D10" s="17">
        <v>0.15931379785344099</v>
      </c>
      <c r="E10" s="17">
        <v>0.14026197494953099</v>
      </c>
      <c r="F10" s="17"/>
      <c r="G10" s="17">
        <v>0.22281175752912999</v>
      </c>
      <c r="H10" s="17">
        <v>0.26565952350114602</v>
      </c>
      <c r="I10" s="17">
        <v>0.159319514079833</v>
      </c>
      <c r="J10" s="17">
        <v>0.141633830497438</v>
      </c>
      <c r="K10" s="17">
        <v>5.1597730517381299E-2</v>
      </c>
      <c r="L10" s="17">
        <v>7.0726226618819193E-2</v>
      </c>
      <c r="M10" s="17"/>
      <c r="N10" s="17">
        <v>0.225846016605703</v>
      </c>
      <c r="O10" s="17">
        <v>0.15087403089505799</v>
      </c>
      <c r="P10" s="17">
        <v>0.111377018197687</v>
      </c>
      <c r="Q10" s="17">
        <v>9.9682233842126697E-2</v>
      </c>
      <c r="R10" s="17"/>
      <c r="S10" s="17">
        <v>0.223704019041638</v>
      </c>
      <c r="T10" s="17">
        <v>0.11728567889569499</v>
      </c>
      <c r="U10" s="17">
        <v>0.10608923205354499</v>
      </c>
      <c r="V10" s="17">
        <v>0.14748209638124801</v>
      </c>
      <c r="W10" s="17">
        <v>0.16944697594250199</v>
      </c>
      <c r="X10" s="17">
        <v>0.15103007187648801</v>
      </c>
      <c r="Y10" s="17">
        <v>0.16010326846505299</v>
      </c>
      <c r="Z10" s="17">
        <v>8.2798216435795394E-2</v>
      </c>
      <c r="AA10" s="17">
        <v>0.18565603567113001</v>
      </c>
      <c r="AB10" s="17">
        <v>0.11151580123756499</v>
      </c>
      <c r="AC10" s="17">
        <v>9.1320222384158004E-2</v>
      </c>
      <c r="AD10" s="17">
        <v>0.15224930609405099</v>
      </c>
      <c r="AE10" s="17"/>
      <c r="AF10" s="17">
        <v>0.11708897541359201</v>
      </c>
      <c r="AG10" s="17">
        <v>0.14799951578175699</v>
      </c>
      <c r="AH10" s="17">
        <v>0.20324884988401801</v>
      </c>
      <c r="AI10" s="17"/>
      <c r="AJ10" s="17">
        <v>0.12828491514081</v>
      </c>
      <c r="AK10" s="17">
        <v>0.19823349819847499</v>
      </c>
      <c r="AL10" s="17">
        <v>0.15708066162096601</v>
      </c>
      <c r="AM10" s="17">
        <v>0.12671823511114999</v>
      </c>
      <c r="AN10" s="17">
        <v>0.13766101233737399</v>
      </c>
      <c r="AO10" s="17"/>
      <c r="AP10" s="17">
        <v>0.114066952574421</v>
      </c>
      <c r="AQ10" s="17">
        <v>0.18311296756187301</v>
      </c>
      <c r="AR10" s="17">
        <v>0.148046369919312</v>
      </c>
      <c r="AS10" s="17">
        <v>0.15662624014165999</v>
      </c>
      <c r="AT10" s="17">
        <v>0.12976889152305299</v>
      </c>
      <c r="AU10" s="17"/>
      <c r="AV10" s="17">
        <v>0.19169259849383999</v>
      </c>
      <c r="AW10" s="17">
        <v>0.15743198069092099</v>
      </c>
      <c r="AX10" s="17">
        <v>0.12753243540717199</v>
      </c>
      <c r="AY10" s="17">
        <v>0.15010305522836001</v>
      </c>
      <c r="AZ10" s="17">
        <v>0.16048985010500599</v>
      </c>
      <c r="BA10" s="17">
        <v>6.1930827985627199E-2</v>
      </c>
      <c r="BB10" s="17"/>
      <c r="BC10" s="17">
        <v>8.2750223463607706E-2</v>
      </c>
      <c r="BD10" s="17">
        <v>0.10233587870725799</v>
      </c>
      <c r="BE10" s="17">
        <v>0.200837407788758</v>
      </c>
      <c r="BF10" s="17">
        <v>0.26566850834053701</v>
      </c>
      <c r="BG10" s="17">
        <v>0.241756556461906</v>
      </c>
    </row>
    <row r="11" spans="2:59" ht="29" x14ac:dyDescent="0.35">
      <c r="B11" s="18" t="s">
        <v>206</v>
      </c>
      <c r="C11" s="17">
        <v>0.72180844303991898</v>
      </c>
      <c r="D11" s="17">
        <v>0.70207619061952597</v>
      </c>
      <c r="E11" s="17">
        <v>0.74054741219759601</v>
      </c>
      <c r="F11" s="17"/>
      <c r="G11" s="17">
        <v>0.607249320348481</v>
      </c>
      <c r="H11" s="17">
        <v>0.54816834256079605</v>
      </c>
      <c r="I11" s="17">
        <v>0.65052377588075305</v>
      </c>
      <c r="J11" s="17">
        <v>0.77109312867805102</v>
      </c>
      <c r="K11" s="17">
        <v>0.85888895126088205</v>
      </c>
      <c r="L11" s="17">
        <v>0.86485393473921301</v>
      </c>
      <c r="M11" s="17"/>
      <c r="N11" s="17">
        <v>0.62096820904767003</v>
      </c>
      <c r="O11" s="17">
        <v>0.73097633675187901</v>
      </c>
      <c r="P11" s="17">
        <v>0.77315127938559602</v>
      </c>
      <c r="Q11" s="17">
        <v>0.775265447395177</v>
      </c>
      <c r="R11" s="17"/>
      <c r="S11" s="17">
        <v>0.58189541341976103</v>
      </c>
      <c r="T11" s="17">
        <v>0.78947887498918601</v>
      </c>
      <c r="U11" s="17">
        <v>0.81421900188927598</v>
      </c>
      <c r="V11" s="17">
        <v>0.70350967283198196</v>
      </c>
      <c r="W11" s="17">
        <v>0.738588576742917</v>
      </c>
      <c r="X11" s="17">
        <v>0.71035116897814099</v>
      </c>
      <c r="Y11" s="17">
        <v>0.72446934088359805</v>
      </c>
      <c r="Z11" s="17">
        <v>0.80775367098882001</v>
      </c>
      <c r="AA11" s="17">
        <v>0.66239872948787604</v>
      </c>
      <c r="AB11" s="17">
        <v>0.77337531391653502</v>
      </c>
      <c r="AC11" s="17">
        <v>0.77460314643987005</v>
      </c>
      <c r="AD11" s="17">
        <v>0.74044105595443699</v>
      </c>
      <c r="AE11" s="17"/>
      <c r="AF11" s="17">
        <v>0.77058988614116397</v>
      </c>
      <c r="AG11" s="17">
        <v>0.71455720043677595</v>
      </c>
      <c r="AH11" s="17">
        <v>0.68631804071923597</v>
      </c>
      <c r="AI11" s="17"/>
      <c r="AJ11" s="17">
        <v>0.75747025210762198</v>
      </c>
      <c r="AK11" s="17">
        <v>0.63694648286237898</v>
      </c>
      <c r="AL11" s="17">
        <v>0.76339834029626497</v>
      </c>
      <c r="AM11" s="17">
        <v>0.81027957190804101</v>
      </c>
      <c r="AN11" s="17">
        <v>0.74997140685072705</v>
      </c>
      <c r="AO11" s="17"/>
      <c r="AP11" s="17">
        <v>0.779948390890432</v>
      </c>
      <c r="AQ11" s="17">
        <v>0.64716282259818003</v>
      </c>
      <c r="AR11" s="17">
        <v>0.76270077352743504</v>
      </c>
      <c r="AS11" s="17">
        <v>0.73478161231726002</v>
      </c>
      <c r="AT11" s="17">
        <v>0.73492883573914702</v>
      </c>
      <c r="AU11" s="17"/>
      <c r="AV11" s="17">
        <v>0.63597065041483003</v>
      </c>
      <c r="AW11" s="17">
        <v>0.73121793151160097</v>
      </c>
      <c r="AX11" s="17">
        <v>0.78451697853273805</v>
      </c>
      <c r="AY11" s="17">
        <v>0.743682143095722</v>
      </c>
      <c r="AZ11" s="17">
        <v>0.70417864240727202</v>
      </c>
      <c r="BA11" s="17">
        <v>0.81004834839564699</v>
      </c>
      <c r="BB11" s="17"/>
      <c r="BC11" s="17">
        <v>0.81901100708577401</v>
      </c>
      <c r="BD11" s="17">
        <v>0.78366893726627795</v>
      </c>
      <c r="BE11" s="17">
        <v>0.66194901579770105</v>
      </c>
      <c r="BF11" s="17">
        <v>0.53712018989227395</v>
      </c>
      <c r="BG11" s="17">
        <v>0.450854725592573</v>
      </c>
    </row>
    <row r="12" spans="2:59" x14ac:dyDescent="0.35">
      <c r="B12" s="18" t="s">
        <v>207</v>
      </c>
      <c r="C12" s="19">
        <v>5.8084997503710399E-2</v>
      </c>
      <c r="D12" s="19">
        <v>4.9473091858474698E-2</v>
      </c>
      <c r="E12" s="19">
        <v>6.6141822157861394E-2</v>
      </c>
      <c r="F12" s="19"/>
      <c r="G12" s="19">
        <v>5.9456572888057897E-2</v>
      </c>
      <c r="H12" s="19">
        <v>6.4964947280458901E-2</v>
      </c>
      <c r="I12" s="19">
        <v>6.3634202789328104E-2</v>
      </c>
      <c r="J12" s="19">
        <v>5.2139960205563302E-2</v>
      </c>
      <c r="K12" s="19">
        <v>6.4351600008470705E-2</v>
      </c>
      <c r="L12" s="19">
        <v>4.7686147513959401E-2</v>
      </c>
      <c r="M12" s="19"/>
      <c r="N12" s="19">
        <v>5.0558972509322897E-2</v>
      </c>
      <c r="O12" s="19">
        <v>5.1012925076500001E-2</v>
      </c>
      <c r="P12" s="19">
        <v>6.3699676704702599E-2</v>
      </c>
      <c r="Q12" s="19">
        <v>6.87295227861245E-2</v>
      </c>
      <c r="R12" s="19"/>
      <c r="S12" s="19">
        <v>5.5663404183609697E-2</v>
      </c>
      <c r="T12" s="19">
        <v>4.0683107769852699E-2</v>
      </c>
      <c r="U12" s="19">
        <v>5.5291406359640999E-2</v>
      </c>
      <c r="V12" s="19">
        <v>3.8132402724429901E-2</v>
      </c>
      <c r="W12" s="19">
        <v>3.6182176422147397E-2</v>
      </c>
      <c r="X12" s="19">
        <v>7.0609417787926398E-2</v>
      </c>
      <c r="Y12" s="19">
        <v>5.1701990655168603E-2</v>
      </c>
      <c r="Z12" s="19">
        <v>6.6316822971737896E-2</v>
      </c>
      <c r="AA12" s="19">
        <v>0.10024540812075</v>
      </c>
      <c r="AB12" s="19">
        <v>8.0805082632686695E-2</v>
      </c>
      <c r="AC12" s="19">
        <v>4.6317163503210197E-2</v>
      </c>
      <c r="AD12" s="19">
        <v>2.8652955368021201E-2</v>
      </c>
      <c r="AE12" s="19"/>
      <c r="AF12" s="19">
        <v>6.3056808099945794E-2</v>
      </c>
      <c r="AG12" s="19">
        <v>5.0698778829811497E-2</v>
      </c>
      <c r="AH12" s="19">
        <v>5.3918079170141603E-2</v>
      </c>
      <c r="AI12" s="19"/>
      <c r="AJ12" s="19">
        <v>6.3519571837994906E-2</v>
      </c>
      <c r="AK12" s="19">
        <v>4.88701972740683E-2</v>
      </c>
      <c r="AL12" s="19">
        <v>5.7559337877798801E-2</v>
      </c>
      <c r="AM12" s="19">
        <v>0</v>
      </c>
      <c r="AN12" s="19">
        <v>5.4676258041153003E-2</v>
      </c>
      <c r="AO12" s="19"/>
      <c r="AP12" s="19">
        <v>6.3074952852411104E-2</v>
      </c>
      <c r="AQ12" s="19">
        <v>5.5230027456160499E-2</v>
      </c>
      <c r="AR12" s="19">
        <v>5.1512512598360503E-2</v>
      </c>
      <c r="AS12" s="19">
        <v>6.4351920364848006E-2</v>
      </c>
      <c r="AT12" s="19">
        <v>6.1546210644091097E-2</v>
      </c>
      <c r="AU12" s="19"/>
      <c r="AV12" s="19">
        <v>4.5374386683018103E-2</v>
      </c>
      <c r="AW12" s="19">
        <v>5.5994634247745499E-2</v>
      </c>
      <c r="AX12" s="19">
        <v>4.68161874436498E-2</v>
      </c>
      <c r="AY12" s="19">
        <v>5.5079535616640703E-2</v>
      </c>
      <c r="AZ12" s="19">
        <v>5.1060210784894401E-2</v>
      </c>
      <c r="BA12" s="19">
        <v>0.104482804110353</v>
      </c>
      <c r="BB12" s="19"/>
      <c r="BC12" s="19">
        <v>5.9925118947589201E-2</v>
      </c>
      <c r="BD12" s="19">
        <v>6.0029185026969099E-2</v>
      </c>
      <c r="BE12" s="19">
        <v>5.1377250210093602E-2</v>
      </c>
      <c r="BF12" s="19">
        <v>6.1594579826381599E-2</v>
      </c>
      <c r="BG12" s="19">
        <v>0.103765703155637</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0.78028282875529398</v>
      </c>
      <c r="D9" s="17">
        <v>0.80119537654414696</v>
      </c>
      <c r="E9" s="17">
        <v>0.76115145865703504</v>
      </c>
      <c r="F9" s="17"/>
      <c r="G9" s="17">
        <v>0.793040941997189</v>
      </c>
      <c r="H9" s="17">
        <v>0.82519102678661505</v>
      </c>
      <c r="I9" s="17">
        <v>0.81017471432106902</v>
      </c>
      <c r="J9" s="17">
        <v>0.79800793247125401</v>
      </c>
      <c r="K9" s="17">
        <v>0.78123073832759804</v>
      </c>
      <c r="L9" s="17">
        <v>0.696112555559665</v>
      </c>
      <c r="M9" s="17"/>
      <c r="N9" s="17">
        <v>0.85302913668955105</v>
      </c>
      <c r="O9" s="17">
        <v>0.80022695059341897</v>
      </c>
      <c r="P9" s="17">
        <v>0.74192772897547199</v>
      </c>
      <c r="Q9" s="17">
        <v>0.71442589497742104</v>
      </c>
      <c r="R9" s="17"/>
      <c r="S9" s="17">
        <v>0.86218887444719094</v>
      </c>
      <c r="T9" s="17">
        <v>0.80171381890584403</v>
      </c>
      <c r="U9" s="17">
        <v>0.801073985899317</v>
      </c>
      <c r="V9" s="17">
        <v>0.812969131836073</v>
      </c>
      <c r="W9" s="17">
        <v>0.77065839762610999</v>
      </c>
      <c r="X9" s="17">
        <v>0.70253751931950204</v>
      </c>
      <c r="Y9" s="17">
        <v>0.76024257879262502</v>
      </c>
      <c r="Z9" s="17">
        <v>0.67554054966305699</v>
      </c>
      <c r="AA9" s="17">
        <v>0.77483263291369098</v>
      </c>
      <c r="AB9" s="17">
        <v>0.73213296613264101</v>
      </c>
      <c r="AC9" s="17">
        <v>0.771386135705452</v>
      </c>
      <c r="AD9" s="17">
        <v>0.77840597979964099</v>
      </c>
      <c r="AE9" s="17"/>
      <c r="AF9" s="17">
        <v>0.754132053243314</v>
      </c>
      <c r="AG9" s="17">
        <v>0.79444335066288996</v>
      </c>
      <c r="AH9" s="17">
        <v>0.78201226142682301</v>
      </c>
      <c r="AI9" s="17"/>
      <c r="AJ9" s="17">
        <v>0.74746362552989798</v>
      </c>
      <c r="AK9" s="17">
        <v>0.80888375700346304</v>
      </c>
      <c r="AL9" s="17">
        <v>0.79693399252030905</v>
      </c>
      <c r="AM9" s="17">
        <v>0.86196665241149395</v>
      </c>
      <c r="AN9" s="17">
        <v>0.78978269710071303</v>
      </c>
      <c r="AO9" s="17"/>
      <c r="AP9" s="17">
        <v>0.73914217027237405</v>
      </c>
      <c r="AQ9" s="17">
        <v>0.80829716112991601</v>
      </c>
      <c r="AR9" s="17">
        <v>0.823647892514623</v>
      </c>
      <c r="AS9" s="17">
        <v>0.73259683988791602</v>
      </c>
      <c r="AT9" s="17">
        <v>0.73577916983556702</v>
      </c>
      <c r="AU9" s="17"/>
      <c r="AV9" s="17">
        <v>0.82860901125313702</v>
      </c>
      <c r="AW9" s="17">
        <v>0.74493756295406</v>
      </c>
      <c r="AX9" s="17">
        <v>0.81469428997373905</v>
      </c>
      <c r="AY9" s="17">
        <v>0.76052516982568796</v>
      </c>
      <c r="AZ9" s="17">
        <v>0.75867631823882398</v>
      </c>
      <c r="BA9" s="17">
        <v>0.75320935629282204</v>
      </c>
      <c r="BB9" s="17"/>
      <c r="BC9" s="17">
        <v>0.72799578653640096</v>
      </c>
      <c r="BD9" s="17">
        <v>0.74400086040272895</v>
      </c>
      <c r="BE9" s="17">
        <v>0.83453653455805699</v>
      </c>
      <c r="BF9" s="17">
        <v>0.87412291069242298</v>
      </c>
      <c r="BG9" s="17">
        <v>0.93972298707400503</v>
      </c>
    </row>
    <row r="10" spans="2:59" ht="43.5" x14ac:dyDescent="0.35">
      <c r="B10" s="18" t="s">
        <v>205</v>
      </c>
      <c r="C10" s="17">
        <v>0.179051236635658</v>
      </c>
      <c r="D10" s="17">
        <v>0.15901289506497299</v>
      </c>
      <c r="E10" s="17">
        <v>0.19781084423392101</v>
      </c>
      <c r="F10" s="17"/>
      <c r="G10" s="17">
        <v>0.15010091139381801</v>
      </c>
      <c r="H10" s="17">
        <v>0.12893499658034399</v>
      </c>
      <c r="I10" s="17">
        <v>0.148063730785607</v>
      </c>
      <c r="J10" s="17">
        <v>0.16290536063314201</v>
      </c>
      <c r="K10" s="17">
        <v>0.19517966625750199</v>
      </c>
      <c r="L10" s="17">
        <v>0.26639305371199101</v>
      </c>
      <c r="M10" s="17"/>
      <c r="N10" s="17">
        <v>0.121552172654027</v>
      </c>
      <c r="O10" s="17">
        <v>0.15808258671332101</v>
      </c>
      <c r="P10" s="17">
        <v>0.20460127415304999</v>
      </c>
      <c r="Q10" s="17">
        <v>0.24071531465031901</v>
      </c>
      <c r="R10" s="17"/>
      <c r="S10" s="17">
        <v>9.9650044726091402E-2</v>
      </c>
      <c r="T10" s="17">
        <v>0.176152369655314</v>
      </c>
      <c r="U10" s="17">
        <v>0.17817104532432801</v>
      </c>
      <c r="V10" s="17">
        <v>0.12850212400375299</v>
      </c>
      <c r="W10" s="17">
        <v>0.19128458147038099</v>
      </c>
      <c r="X10" s="17">
        <v>0.23137906527497401</v>
      </c>
      <c r="Y10" s="17">
        <v>0.20467081728720499</v>
      </c>
      <c r="Z10" s="17">
        <v>0.26243041457975402</v>
      </c>
      <c r="AA10" s="17">
        <v>0.18618362998004001</v>
      </c>
      <c r="AB10" s="17">
        <v>0.22103728186569299</v>
      </c>
      <c r="AC10" s="17">
        <v>0.184451511010612</v>
      </c>
      <c r="AD10" s="17">
        <v>0.191339569960123</v>
      </c>
      <c r="AE10" s="17"/>
      <c r="AF10" s="17">
        <v>0.208141420211017</v>
      </c>
      <c r="AG10" s="17">
        <v>0.169052097470764</v>
      </c>
      <c r="AH10" s="17">
        <v>0.16714056127160401</v>
      </c>
      <c r="AI10" s="17"/>
      <c r="AJ10" s="17">
        <v>0.21350173266133701</v>
      </c>
      <c r="AK10" s="17">
        <v>0.14726106420441701</v>
      </c>
      <c r="AL10" s="17">
        <v>0.173948773484214</v>
      </c>
      <c r="AM10" s="17">
        <v>0.13803334758850599</v>
      </c>
      <c r="AN10" s="17">
        <v>0.16581665430404799</v>
      </c>
      <c r="AO10" s="17"/>
      <c r="AP10" s="17">
        <v>0.22261220835845899</v>
      </c>
      <c r="AQ10" s="17">
        <v>0.150908833390343</v>
      </c>
      <c r="AR10" s="17">
        <v>0.151334918312234</v>
      </c>
      <c r="AS10" s="17">
        <v>0.226950448119906</v>
      </c>
      <c r="AT10" s="17">
        <v>0.21078040149312999</v>
      </c>
      <c r="AU10" s="17"/>
      <c r="AV10" s="17">
        <v>0.12693098486197199</v>
      </c>
      <c r="AW10" s="17">
        <v>0.214554293560235</v>
      </c>
      <c r="AX10" s="17">
        <v>0.14899165213754301</v>
      </c>
      <c r="AY10" s="17">
        <v>0.20732551145367101</v>
      </c>
      <c r="AZ10" s="17">
        <v>0.195433022616917</v>
      </c>
      <c r="BA10" s="17">
        <v>0.20903988052560199</v>
      </c>
      <c r="BB10" s="17"/>
      <c r="BC10" s="17">
        <v>0.23976710292053899</v>
      </c>
      <c r="BD10" s="17">
        <v>0.19397993890076001</v>
      </c>
      <c r="BE10" s="17">
        <v>0.123130504156354</v>
      </c>
      <c r="BF10" s="17">
        <v>0.105076247627296</v>
      </c>
      <c r="BG10" s="17">
        <v>6.0277012925994897E-2</v>
      </c>
    </row>
    <row r="11" spans="2:59" ht="29" x14ac:dyDescent="0.35">
      <c r="B11" s="18" t="s">
        <v>206</v>
      </c>
      <c r="C11" s="17">
        <v>3.32287638137393E-2</v>
      </c>
      <c r="D11" s="17">
        <v>3.5937708542316302E-2</v>
      </c>
      <c r="E11" s="17">
        <v>3.0046713329539801E-2</v>
      </c>
      <c r="F11" s="17"/>
      <c r="G11" s="17">
        <v>4.7823437315137503E-2</v>
      </c>
      <c r="H11" s="17">
        <v>3.8007866164716901E-2</v>
      </c>
      <c r="I11" s="17">
        <v>3.0089352836632801E-2</v>
      </c>
      <c r="J11" s="17">
        <v>3.0002422358876402E-2</v>
      </c>
      <c r="K11" s="17">
        <v>2.03364025094818E-2</v>
      </c>
      <c r="L11" s="17">
        <v>3.3431550849014599E-2</v>
      </c>
      <c r="M11" s="17"/>
      <c r="N11" s="17">
        <v>2.54186906564218E-2</v>
      </c>
      <c r="O11" s="17">
        <v>3.7401897841571698E-2</v>
      </c>
      <c r="P11" s="17">
        <v>4.1251784301766202E-2</v>
      </c>
      <c r="Q11" s="17">
        <v>3.0321336900847901E-2</v>
      </c>
      <c r="R11" s="17"/>
      <c r="S11" s="17">
        <v>3.1393065435177801E-2</v>
      </c>
      <c r="T11" s="17">
        <v>1.5282088778183E-2</v>
      </c>
      <c r="U11" s="17">
        <v>2.0754968776354799E-2</v>
      </c>
      <c r="V11" s="17">
        <v>4.6107622511896797E-2</v>
      </c>
      <c r="W11" s="17">
        <v>2.93775452180586E-2</v>
      </c>
      <c r="X11" s="17">
        <v>5.7876842168510197E-2</v>
      </c>
      <c r="Y11" s="17">
        <v>3.5086603920170198E-2</v>
      </c>
      <c r="Z11" s="17">
        <v>4.0476779355584899E-2</v>
      </c>
      <c r="AA11" s="17">
        <v>2.7583404343906302E-2</v>
      </c>
      <c r="AB11" s="17">
        <v>3.5458021662368701E-2</v>
      </c>
      <c r="AC11" s="17">
        <v>4.4162353283936299E-2</v>
      </c>
      <c r="AD11" s="17">
        <v>3.0254450240235799E-2</v>
      </c>
      <c r="AE11" s="17"/>
      <c r="AF11" s="17">
        <v>3.1475840502241802E-2</v>
      </c>
      <c r="AG11" s="17">
        <v>3.11506362360481E-2</v>
      </c>
      <c r="AH11" s="17">
        <v>3.8006457645332802E-2</v>
      </c>
      <c r="AI11" s="17"/>
      <c r="AJ11" s="17">
        <v>3.77552334316456E-2</v>
      </c>
      <c r="AK11" s="17">
        <v>3.4955392329458698E-2</v>
      </c>
      <c r="AL11" s="17">
        <v>1.3132510939717601E-2</v>
      </c>
      <c r="AM11" s="17">
        <v>0</v>
      </c>
      <c r="AN11" s="17">
        <v>2.9477626228222101E-2</v>
      </c>
      <c r="AO11" s="17"/>
      <c r="AP11" s="17">
        <v>3.2714340624888101E-2</v>
      </c>
      <c r="AQ11" s="17">
        <v>3.7736513593243898E-2</v>
      </c>
      <c r="AR11" s="17">
        <v>1.9949530781536402E-2</v>
      </c>
      <c r="AS11" s="17">
        <v>3.27312198173993E-2</v>
      </c>
      <c r="AT11" s="17">
        <v>3.99417354688857E-2</v>
      </c>
      <c r="AU11" s="17"/>
      <c r="AV11" s="17">
        <v>4.0745443380792501E-2</v>
      </c>
      <c r="AW11" s="17">
        <v>3.2074595792652802E-2</v>
      </c>
      <c r="AX11" s="17">
        <v>3.1452163940391097E-2</v>
      </c>
      <c r="AY11" s="17">
        <v>2.9482285673513398E-2</v>
      </c>
      <c r="AZ11" s="17">
        <v>3.6179656624322501E-2</v>
      </c>
      <c r="BA11" s="17">
        <v>1.09785681484687E-2</v>
      </c>
      <c r="BB11" s="17"/>
      <c r="BC11" s="17">
        <v>2.7730080359787902E-2</v>
      </c>
      <c r="BD11" s="17">
        <v>4.6028575267749498E-2</v>
      </c>
      <c r="BE11" s="17">
        <v>3.8322031068602297E-2</v>
      </c>
      <c r="BF11" s="17">
        <v>2.0800841680280301E-2</v>
      </c>
      <c r="BG11" s="17">
        <v>0</v>
      </c>
    </row>
    <row r="12" spans="2:59" x14ac:dyDescent="0.35">
      <c r="B12" s="18" t="s">
        <v>207</v>
      </c>
      <c r="C12" s="19">
        <v>7.43717079530864E-3</v>
      </c>
      <c r="D12" s="19">
        <v>3.8540198485631401E-3</v>
      </c>
      <c r="E12" s="19">
        <v>1.09909837795042E-2</v>
      </c>
      <c r="F12" s="19"/>
      <c r="G12" s="19">
        <v>9.0347092938556604E-3</v>
      </c>
      <c r="H12" s="19">
        <v>7.8661104683239603E-3</v>
      </c>
      <c r="I12" s="19">
        <v>1.16722020566918E-2</v>
      </c>
      <c r="J12" s="19">
        <v>9.0842845367274296E-3</v>
      </c>
      <c r="K12" s="19">
        <v>3.2531929054185902E-3</v>
      </c>
      <c r="L12" s="19">
        <v>4.0628398793301802E-3</v>
      </c>
      <c r="M12" s="19"/>
      <c r="N12" s="19">
        <v>0</v>
      </c>
      <c r="O12" s="19">
        <v>4.2885648516885399E-3</v>
      </c>
      <c r="P12" s="19">
        <v>1.22192125697117E-2</v>
      </c>
      <c r="Q12" s="19">
        <v>1.4537453471411501E-2</v>
      </c>
      <c r="R12" s="19"/>
      <c r="S12" s="19">
        <v>6.7680153915393396E-3</v>
      </c>
      <c r="T12" s="19">
        <v>6.8517226606590598E-3</v>
      </c>
      <c r="U12" s="19">
        <v>0</v>
      </c>
      <c r="V12" s="19">
        <v>1.2421121648276899E-2</v>
      </c>
      <c r="W12" s="19">
        <v>8.6794756854503899E-3</v>
      </c>
      <c r="X12" s="19">
        <v>8.2065732370145208E-3</v>
      </c>
      <c r="Y12" s="19">
        <v>0</v>
      </c>
      <c r="Z12" s="19">
        <v>2.15522564016047E-2</v>
      </c>
      <c r="AA12" s="19">
        <v>1.14003327623624E-2</v>
      </c>
      <c r="AB12" s="19">
        <v>1.1371730339297901E-2</v>
      </c>
      <c r="AC12" s="19">
        <v>0</v>
      </c>
      <c r="AD12" s="19">
        <v>0</v>
      </c>
      <c r="AE12" s="19"/>
      <c r="AF12" s="19">
        <v>6.2506860434277103E-3</v>
      </c>
      <c r="AG12" s="19">
        <v>5.35391563029829E-3</v>
      </c>
      <c r="AH12" s="19">
        <v>1.28407196562399E-2</v>
      </c>
      <c r="AI12" s="19"/>
      <c r="AJ12" s="19">
        <v>1.2794083771192101E-3</v>
      </c>
      <c r="AK12" s="19">
        <v>8.8997864626614697E-3</v>
      </c>
      <c r="AL12" s="19">
        <v>1.5984723055759702E-2</v>
      </c>
      <c r="AM12" s="19">
        <v>0</v>
      </c>
      <c r="AN12" s="19">
        <v>1.49230223670168E-2</v>
      </c>
      <c r="AO12" s="19"/>
      <c r="AP12" s="19">
        <v>5.5312807442782696E-3</v>
      </c>
      <c r="AQ12" s="19">
        <v>3.0574918864970701E-3</v>
      </c>
      <c r="AR12" s="19">
        <v>5.0676583916062197E-3</v>
      </c>
      <c r="AS12" s="19">
        <v>7.7214921747784703E-3</v>
      </c>
      <c r="AT12" s="19">
        <v>1.34986932024166E-2</v>
      </c>
      <c r="AU12" s="19"/>
      <c r="AV12" s="19">
        <v>3.7145605040981699E-3</v>
      </c>
      <c r="AW12" s="19">
        <v>8.4335476930520095E-3</v>
      </c>
      <c r="AX12" s="19">
        <v>4.8618939483274599E-3</v>
      </c>
      <c r="AY12" s="19">
        <v>2.6670330471272301E-3</v>
      </c>
      <c r="AZ12" s="19">
        <v>9.71100251993697E-3</v>
      </c>
      <c r="BA12" s="19">
        <v>2.6772195033106801E-2</v>
      </c>
      <c r="BB12" s="19"/>
      <c r="BC12" s="19">
        <v>4.5070301832722199E-3</v>
      </c>
      <c r="BD12" s="19">
        <v>1.5990625428762398E-2</v>
      </c>
      <c r="BE12" s="19">
        <v>4.0109302169864499E-3</v>
      </c>
      <c r="BF12" s="19">
        <v>0</v>
      </c>
      <c r="BG12" s="19">
        <v>0</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0.30784120475424398</v>
      </c>
      <c r="D9" s="17">
        <v>0.341533981811312</v>
      </c>
      <c r="E9" s="17">
        <v>0.27554749139711898</v>
      </c>
      <c r="F9" s="17"/>
      <c r="G9" s="17">
        <v>0.37873877826507402</v>
      </c>
      <c r="H9" s="17">
        <v>0.41888383091606401</v>
      </c>
      <c r="I9" s="17">
        <v>0.36040733980055201</v>
      </c>
      <c r="J9" s="17">
        <v>0.30567402096250801</v>
      </c>
      <c r="K9" s="17">
        <v>0.22786470696903299</v>
      </c>
      <c r="L9" s="17">
        <v>0.183344857864079</v>
      </c>
      <c r="M9" s="17"/>
      <c r="N9" s="17">
        <v>0.38722839859795299</v>
      </c>
      <c r="O9" s="17">
        <v>0.31808552769482301</v>
      </c>
      <c r="P9" s="17">
        <v>0.27182378276652103</v>
      </c>
      <c r="Q9" s="17">
        <v>0.241920532313119</v>
      </c>
      <c r="R9" s="17"/>
      <c r="S9" s="17">
        <v>0.44554279039702499</v>
      </c>
      <c r="T9" s="17">
        <v>0.29212305300091901</v>
      </c>
      <c r="U9" s="17">
        <v>0.26928865368153299</v>
      </c>
      <c r="V9" s="17">
        <v>0.36157377228936699</v>
      </c>
      <c r="W9" s="17">
        <v>0.287563070037332</v>
      </c>
      <c r="X9" s="17">
        <v>0.26165203171595203</v>
      </c>
      <c r="Y9" s="17">
        <v>0.25499218835472998</v>
      </c>
      <c r="Z9" s="17">
        <v>0.30741291256116399</v>
      </c>
      <c r="AA9" s="17">
        <v>0.28334708465224101</v>
      </c>
      <c r="AB9" s="17">
        <v>0.25179741045508702</v>
      </c>
      <c r="AC9" s="17">
        <v>0.30641271933118802</v>
      </c>
      <c r="AD9" s="17">
        <v>0.26113787985665099</v>
      </c>
      <c r="AE9" s="17"/>
      <c r="AF9" s="17">
        <v>0.26804769205067303</v>
      </c>
      <c r="AG9" s="17">
        <v>0.32229176232874202</v>
      </c>
      <c r="AH9" s="17">
        <v>0.31402126692263499</v>
      </c>
      <c r="AI9" s="17"/>
      <c r="AJ9" s="17">
        <v>0.26518110959824898</v>
      </c>
      <c r="AK9" s="17">
        <v>0.36524502808486897</v>
      </c>
      <c r="AL9" s="17">
        <v>0.295076932458751</v>
      </c>
      <c r="AM9" s="17">
        <v>0.358537391939867</v>
      </c>
      <c r="AN9" s="17">
        <v>0.33103192032711898</v>
      </c>
      <c r="AO9" s="17"/>
      <c r="AP9" s="17">
        <v>0.26805468850522002</v>
      </c>
      <c r="AQ9" s="17">
        <v>0.34205216695430501</v>
      </c>
      <c r="AR9" s="17">
        <v>0.26674817694950098</v>
      </c>
      <c r="AS9" s="17">
        <v>0.334113542906608</v>
      </c>
      <c r="AT9" s="17">
        <v>0.27235938522908298</v>
      </c>
      <c r="AU9" s="17"/>
      <c r="AV9" s="17">
        <v>0.38897847268866798</v>
      </c>
      <c r="AW9" s="17">
        <v>0.271429050522349</v>
      </c>
      <c r="AX9" s="17">
        <v>0.27328653312104101</v>
      </c>
      <c r="AY9" s="17">
        <v>0.337073931169733</v>
      </c>
      <c r="AZ9" s="17">
        <v>0.272016524076723</v>
      </c>
      <c r="BA9" s="17">
        <v>0.21285451777743</v>
      </c>
      <c r="BB9" s="17"/>
      <c r="BC9" s="17">
        <v>0.24875610618013899</v>
      </c>
      <c r="BD9" s="17">
        <v>0.25510870595302199</v>
      </c>
      <c r="BE9" s="17">
        <v>0.33299571654103999</v>
      </c>
      <c r="BF9" s="17">
        <v>0.47210854767302501</v>
      </c>
      <c r="BG9" s="17">
        <v>0.46698731899510398</v>
      </c>
    </row>
    <row r="10" spans="2:59" ht="43.5" x14ac:dyDescent="0.35">
      <c r="B10" s="18" t="s">
        <v>205</v>
      </c>
      <c r="C10" s="17">
        <v>0.36887613617841403</v>
      </c>
      <c r="D10" s="17">
        <v>0.34545082732451798</v>
      </c>
      <c r="E10" s="17">
        <v>0.39138665249599902</v>
      </c>
      <c r="F10" s="17"/>
      <c r="G10" s="17">
        <v>0.35361647976940802</v>
      </c>
      <c r="H10" s="17">
        <v>0.31454320224701299</v>
      </c>
      <c r="I10" s="17">
        <v>0.36770294663532399</v>
      </c>
      <c r="J10" s="17">
        <v>0.3669430114353</v>
      </c>
      <c r="K10" s="17">
        <v>0.36891551708251802</v>
      </c>
      <c r="L10" s="17">
        <v>0.42558131116790898</v>
      </c>
      <c r="M10" s="17"/>
      <c r="N10" s="17">
        <v>0.32384514133978598</v>
      </c>
      <c r="O10" s="17">
        <v>0.34038074127434598</v>
      </c>
      <c r="P10" s="17">
        <v>0.398433625721761</v>
      </c>
      <c r="Q10" s="17">
        <v>0.42178738169607599</v>
      </c>
      <c r="R10" s="17"/>
      <c r="S10" s="17">
        <v>0.28078080360739899</v>
      </c>
      <c r="T10" s="17">
        <v>0.339876470300216</v>
      </c>
      <c r="U10" s="17">
        <v>0.40687031657716899</v>
      </c>
      <c r="V10" s="17">
        <v>0.33794311199349197</v>
      </c>
      <c r="W10" s="17">
        <v>0.47377569419163501</v>
      </c>
      <c r="X10" s="17">
        <v>0.42514779696877297</v>
      </c>
      <c r="Y10" s="17">
        <v>0.41732869112862497</v>
      </c>
      <c r="Z10" s="17">
        <v>0.33805680152551798</v>
      </c>
      <c r="AA10" s="17">
        <v>0.35744625897480498</v>
      </c>
      <c r="AB10" s="17">
        <v>0.35500341282384701</v>
      </c>
      <c r="AC10" s="17">
        <v>0.378265796521075</v>
      </c>
      <c r="AD10" s="17">
        <v>0.463578764420217</v>
      </c>
      <c r="AE10" s="17"/>
      <c r="AF10" s="17">
        <v>0.37863820288809902</v>
      </c>
      <c r="AG10" s="17">
        <v>0.36449454464393699</v>
      </c>
      <c r="AH10" s="17">
        <v>0.37929714795444802</v>
      </c>
      <c r="AI10" s="17"/>
      <c r="AJ10" s="17">
        <v>0.40909401789655703</v>
      </c>
      <c r="AK10" s="17">
        <v>0.34503484687437502</v>
      </c>
      <c r="AL10" s="17">
        <v>0.33957981172436902</v>
      </c>
      <c r="AM10" s="17">
        <v>0.31296095106355198</v>
      </c>
      <c r="AN10" s="17">
        <v>0.36447182303075698</v>
      </c>
      <c r="AO10" s="17"/>
      <c r="AP10" s="17">
        <v>0.40412113417854201</v>
      </c>
      <c r="AQ10" s="17">
        <v>0.36962255614316197</v>
      </c>
      <c r="AR10" s="17">
        <v>0.35274991848970699</v>
      </c>
      <c r="AS10" s="17">
        <v>0.33119789577362801</v>
      </c>
      <c r="AT10" s="17">
        <v>0.33659668454861003</v>
      </c>
      <c r="AU10" s="17"/>
      <c r="AV10" s="17">
        <v>0.35314806993550801</v>
      </c>
      <c r="AW10" s="17">
        <v>0.410895031013368</v>
      </c>
      <c r="AX10" s="17">
        <v>0.34686888790412501</v>
      </c>
      <c r="AY10" s="17">
        <v>0.33738988729317099</v>
      </c>
      <c r="AZ10" s="17">
        <v>0.367611091311286</v>
      </c>
      <c r="BA10" s="17">
        <v>0.364647544638525</v>
      </c>
      <c r="BB10" s="17"/>
      <c r="BC10" s="17">
        <v>0.399722357695807</v>
      </c>
      <c r="BD10" s="17">
        <v>0.39101948647514601</v>
      </c>
      <c r="BE10" s="17">
        <v>0.36398015628806502</v>
      </c>
      <c r="BF10" s="17">
        <v>0.26280781217459898</v>
      </c>
      <c r="BG10" s="17">
        <v>0.28279401544626498</v>
      </c>
    </row>
    <row r="11" spans="2:59" ht="29" x14ac:dyDescent="0.35">
      <c r="B11" s="18" t="s">
        <v>206</v>
      </c>
      <c r="C11" s="17">
        <v>0.29005147826662803</v>
      </c>
      <c r="D11" s="17">
        <v>0.28587853748778902</v>
      </c>
      <c r="E11" s="17">
        <v>0.29442944078974997</v>
      </c>
      <c r="F11" s="17"/>
      <c r="G11" s="17">
        <v>0.24163419231391201</v>
      </c>
      <c r="H11" s="17">
        <v>0.22203602263125699</v>
      </c>
      <c r="I11" s="17">
        <v>0.23185414371935301</v>
      </c>
      <c r="J11" s="17">
        <v>0.305906901548403</v>
      </c>
      <c r="K11" s="17">
        <v>0.35869059026043298</v>
      </c>
      <c r="L11" s="17">
        <v>0.36578100379082701</v>
      </c>
      <c r="M11" s="17"/>
      <c r="N11" s="17">
        <v>0.258761384819506</v>
      </c>
      <c r="O11" s="17">
        <v>0.32097735835793201</v>
      </c>
      <c r="P11" s="17">
        <v>0.279919461063389</v>
      </c>
      <c r="Q11" s="17">
        <v>0.301092031830617</v>
      </c>
      <c r="R11" s="17"/>
      <c r="S11" s="17">
        <v>0.25895114474682501</v>
      </c>
      <c r="T11" s="17">
        <v>0.34263283707504899</v>
      </c>
      <c r="U11" s="17">
        <v>0.29966565957553798</v>
      </c>
      <c r="V11" s="17">
        <v>0.26756173974849101</v>
      </c>
      <c r="W11" s="17">
        <v>0.22963201894221</v>
      </c>
      <c r="X11" s="17">
        <v>0.25694658367662998</v>
      </c>
      <c r="Y11" s="17">
        <v>0.27720391020597901</v>
      </c>
      <c r="Z11" s="17">
        <v>0.303102914679377</v>
      </c>
      <c r="AA11" s="17">
        <v>0.31734565425141398</v>
      </c>
      <c r="AB11" s="17">
        <v>0.34804846204162398</v>
      </c>
      <c r="AC11" s="17">
        <v>0.28960961495184201</v>
      </c>
      <c r="AD11" s="17">
        <v>0.233796571326363</v>
      </c>
      <c r="AE11" s="17"/>
      <c r="AF11" s="17">
        <v>0.32052335766962098</v>
      </c>
      <c r="AG11" s="17">
        <v>0.28318128437684398</v>
      </c>
      <c r="AH11" s="17">
        <v>0.26050391832615499</v>
      </c>
      <c r="AI11" s="17"/>
      <c r="AJ11" s="17">
        <v>0.29842829925539599</v>
      </c>
      <c r="AK11" s="17">
        <v>0.25501374614625499</v>
      </c>
      <c r="AL11" s="17">
        <v>0.35331775904538898</v>
      </c>
      <c r="AM11" s="17">
        <v>0.32850165699658102</v>
      </c>
      <c r="AN11" s="17">
        <v>0.263310442739429</v>
      </c>
      <c r="AO11" s="17"/>
      <c r="AP11" s="17">
        <v>0.29760426370549498</v>
      </c>
      <c r="AQ11" s="17">
        <v>0.253780723615183</v>
      </c>
      <c r="AR11" s="17">
        <v>0.35369661375717698</v>
      </c>
      <c r="AS11" s="17">
        <v>0.325078502999394</v>
      </c>
      <c r="AT11" s="17">
        <v>0.31846408991974501</v>
      </c>
      <c r="AU11" s="17"/>
      <c r="AV11" s="17">
        <v>0.21901599420100101</v>
      </c>
      <c r="AW11" s="17">
        <v>0.28815985072197697</v>
      </c>
      <c r="AX11" s="17">
        <v>0.35263406432623701</v>
      </c>
      <c r="AY11" s="17">
        <v>0.310472688513657</v>
      </c>
      <c r="AZ11" s="17">
        <v>0.304235874488618</v>
      </c>
      <c r="BA11" s="17">
        <v>0.36373188501004799</v>
      </c>
      <c r="BB11" s="17"/>
      <c r="BC11" s="17">
        <v>0.32127083284866098</v>
      </c>
      <c r="BD11" s="17">
        <v>0.31333232501345198</v>
      </c>
      <c r="BE11" s="17">
        <v>0.27123562758409903</v>
      </c>
      <c r="BF11" s="17">
        <v>0.23747753718263601</v>
      </c>
      <c r="BG11" s="17">
        <v>0.19193944919285899</v>
      </c>
    </row>
    <row r="12" spans="2:59" x14ac:dyDescent="0.35">
      <c r="B12" s="18" t="s">
        <v>207</v>
      </c>
      <c r="C12" s="19">
        <v>3.3231180800714001E-2</v>
      </c>
      <c r="D12" s="19">
        <v>2.7136653376380802E-2</v>
      </c>
      <c r="E12" s="19">
        <v>3.8636415317132897E-2</v>
      </c>
      <c r="F12" s="19"/>
      <c r="G12" s="19">
        <v>2.60105496516062E-2</v>
      </c>
      <c r="H12" s="19">
        <v>4.4536944205666201E-2</v>
      </c>
      <c r="I12" s="19">
        <v>4.0035569844771197E-2</v>
      </c>
      <c r="J12" s="19">
        <v>2.1476066053789902E-2</v>
      </c>
      <c r="K12" s="19">
        <v>4.4529185688016497E-2</v>
      </c>
      <c r="L12" s="19">
        <v>2.5292827177185399E-2</v>
      </c>
      <c r="M12" s="19"/>
      <c r="N12" s="19">
        <v>3.0165075242755801E-2</v>
      </c>
      <c r="O12" s="19">
        <v>2.0556372672899201E-2</v>
      </c>
      <c r="P12" s="19">
        <v>4.9823130448329499E-2</v>
      </c>
      <c r="Q12" s="19">
        <v>3.5200054160187698E-2</v>
      </c>
      <c r="R12" s="19"/>
      <c r="S12" s="19">
        <v>1.47252612487515E-2</v>
      </c>
      <c r="T12" s="19">
        <v>2.5367639623816E-2</v>
      </c>
      <c r="U12" s="19">
        <v>2.41753701657593E-2</v>
      </c>
      <c r="V12" s="19">
        <v>3.2921375968649899E-2</v>
      </c>
      <c r="W12" s="19">
        <v>9.0292168288235095E-3</v>
      </c>
      <c r="X12" s="19">
        <v>5.62535876386452E-2</v>
      </c>
      <c r="Y12" s="19">
        <v>5.0475210310666402E-2</v>
      </c>
      <c r="Z12" s="19">
        <v>5.14273712339407E-2</v>
      </c>
      <c r="AA12" s="19">
        <v>4.1861002121539301E-2</v>
      </c>
      <c r="AB12" s="19">
        <v>4.5150714679442303E-2</v>
      </c>
      <c r="AC12" s="19">
        <v>2.5711869195894799E-2</v>
      </c>
      <c r="AD12" s="19">
        <v>4.1486784396768603E-2</v>
      </c>
      <c r="AE12" s="19"/>
      <c r="AF12" s="19">
        <v>3.2790747391607401E-2</v>
      </c>
      <c r="AG12" s="19">
        <v>3.0032408650477099E-2</v>
      </c>
      <c r="AH12" s="19">
        <v>4.6177666796762197E-2</v>
      </c>
      <c r="AI12" s="19"/>
      <c r="AJ12" s="19">
        <v>2.7296573249798801E-2</v>
      </c>
      <c r="AK12" s="19">
        <v>3.4706378894500199E-2</v>
      </c>
      <c r="AL12" s="19">
        <v>1.20254967714905E-2</v>
      </c>
      <c r="AM12" s="19">
        <v>0</v>
      </c>
      <c r="AN12" s="19">
        <v>4.1185813902694803E-2</v>
      </c>
      <c r="AO12" s="19"/>
      <c r="AP12" s="19">
        <v>3.02199136107432E-2</v>
      </c>
      <c r="AQ12" s="19">
        <v>3.45445532873506E-2</v>
      </c>
      <c r="AR12" s="19">
        <v>2.6805290803615101E-2</v>
      </c>
      <c r="AS12" s="19">
        <v>9.6100583203692098E-3</v>
      </c>
      <c r="AT12" s="19">
        <v>7.2579840302561996E-2</v>
      </c>
      <c r="AU12" s="19"/>
      <c r="AV12" s="19">
        <v>3.88574631748239E-2</v>
      </c>
      <c r="AW12" s="19">
        <v>2.9516067742306099E-2</v>
      </c>
      <c r="AX12" s="19">
        <v>2.7210514648597001E-2</v>
      </c>
      <c r="AY12" s="19">
        <v>1.5063493023439199E-2</v>
      </c>
      <c r="AZ12" s="19">
        <v>5.6136510123372903E-2</v>
      </c>
      <c r="BA12" s="19">
        <v>5.8766052573996898E-2</v>
      </c>
      <c r="BB12" s="19"/>
      <c r="BC12" s="19">
        <v>3.0250703275393E-2</v>
      </c>
      <c r="BD12" s="19">
        <v>4.0539482558380198E-2</v>
      </c>
      <c r="BE12" s="19">
        <v>3.17884995867957E-2</v>
      </c>
      <c r="BF12" s="19">
        <v>2.7606102969739098E-2</v>
      </c>
      <c r="BG12" s="19">
        <v>5.8279216365771797E-2</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5.7918451535432597E-2</v>
      </c>
      <c r="D9" s="17">
        <v>7.3774571054375501E-2</v>
      </c>
      <c r="E9" s="17">
        <v>4.2908582575209402E-2</v>
      </c>
      <c r="F9" s="17"/>
      <c r="G9" s="17">
        <v>0.110403948772361</v>
      </c>
      <c r="H9" s="17">
        <v>0.11506804220365099</v>
      </c>
      <c r="I9" s="17">
        <v>7.7563799222021501E-2</v>
      </c>
      <c r="J9" s="17">
        <v>2.2710881874221302E-2</v>
      </c>
      <c r="K9" s="17">
        <v>1.5243137185236399E-2</v>
      </c>
      <c r="L9" s="17">
        <v>1.7782397244368899E-2</v>
      </c>
      <c r="M9" s="17"/>
      <c r="N9" s="17">
        <v>9.5666600577834701E-2</v>
      </c>
      <c r="O9" s="17">
        <v>5.5576748585892198E-2</v>
      </c>
      <c r="P9" s="17">
        <v>3.6151807313761899E-2</v>
      </c>
      <c r="Q9" s="17">
        <v>3.8920417855793803E-2</v>
      </c>
      <c r="R9" s="17"/>
      <c r="S9" s="17">
        <v>0.11073452729997001</v>
      </c>
      <c r="T9" s="17">
        <v>4.5924582880508602E-2</v>
      </c>
      <c r="U9" s="17">
        <v>4.6225708540912999E-2</v>
      </c>
      <c r="V9" s="17">
        <v>5.7337493858784797E-2</v>
      </c>
      <c r="W9" s="17">
        <v>4.5587132838545701E-2</v>
      </c>
      <c r="X9" s="17">
        <v>9.1422590187185293E-2</v>
      </c>
      <c r="Y9" s="17">
        <v>4.0236533112315197E-2</v>
      </c>
      <c r="Z9" s="17">
        <v>4.8684501907391799E-2</v>
      </c>
      <c r="AA9" s="17">
        <v>3.7254913005639198E-2</v>
      </c>
      <c r="AB9" s="17">
        <v>2.9899058098769402E-2</v>
      </c>
      <c r="AC9" s="17">
        <v>4.2470974363455503E-2</v>
      </c>
      <c r="AD9" s="17">
        <v>6.9172361251353301E-2</v>
      </c>
      <c r="AE9" s="17"/>
      <c r="AF9" s="17">
        <v>4.27949845732171E-2</v>
      </c>
      <c r="AG9" s="17">
        <v>7.2532244466104207E-2</v>
      </c>
      <c r="AH9" s="17">
        <v>4.40140125613998E-2</v>
      </c>
      <c r="AI9" s="17"/>
      <c r="AJ9" s="17">
        <v>5.6744482839544898E-2</v>
      </c>
      <c r="AK9" s="17">
        <v>8.8902653504461096E-2</v>
      </c>
      <c r="AL9" s="17">
        <v>3.1955184714584701E-2</v>
      </c>
      <c r="AM9" s="17">
        <v>3.2383883409620701E-2</v>
      </c>
      <c r="AN9" s="17">
        <v>4.1140885746481601E-2</v>
      </c>
      <c r="AO9" s="17"/>
      <c r="AP9" s="17">
        <v>4.7635679007909403E-2</v>
      </c>
      <c r="AQ9" s="17">
        <v>8.3470634800823396E-2</v>
      </c>
      <c r="AR9" s="17">
        <v>6.1035052768084498E-2</v>
      </c>
      <c r="AS9" s="17">
        <v>5.2212078703283503E-2</v>
      </c>
      <c r="AT9" s="17">
        <v>5.1806589874339497E-2</v>
      </c>
      <c r="AU9" s="17"/>
      <c r="AV9" s="17">
        <v>9.3677251722537505E-2</v>
      </c>
      <c r="AW9" s="17">
        <v>5.1487403234290602E-2</v>
      </c>
      <c r="AX9" s="17">
        <v>5.8528051175294298E-2</v>
      </c>
      <c r="AY9" s="17">
        <v>4.0139092979797703E-2</v>
      </c>
      <c r="AZ9" s="17">
        <v>6.3634472418358401E-2</v>
      </c>
      <c r="BA9" s="17">
        <v>2.34857369713668E-2</v>
      </c>
      <c r="BB9" s="17"/>
      <c r="BC9" s="17">
        <v>2.6444193697224502E-2</v>
      </c>
      <c r="BD9" s="17">
        <v>4.3207309064769397E-2</v>
      </c>
      <c r="BE9" s="17">
        <v>7.3278826097961894E-2</v>
      </c>
      <c r="BF9" s="17">
        <v>0.10998851682940999</v>
      </c>
      <c r="BG9" s="17">
        <v>0.23473819844765501</v>
      </c>
    </row>
    <row r="10" spans="2:59" ht="43.5" x14ac:dyDescent="0.35">
      <c r="B10" s="18" t="s">
        <v>205</v>
      </c>
      <c r="C10" s="17">
        <v>0.12606439963947799</v>
      </c>
      <c r="D10" s="17">
        <v>0.14425994190915301</v>
      </c>
      <c r="E10" s="17">
        <v>0.109310069549786</v>
      </c>
      <c r="F10" s="17"/>
      <c r="G10" s="17">
        <v>0.19233169748780601</v>
      </c>
      <c r="H10" s="17">
        <v>0.227174244492031</v>
      </c>
      <c r="I10" s="17">
        <v>0.152361224915847</v>
      </c>
      <c r="J10" s="17">
        <v>0.121926892695303</v>
      </c>
      <c r="K10" s="17">
        <v>5.3184601821263798E-2</v>
      </c>
      <c r="L10" s="17">
        <v>3.0865831942813799E-2</v>
      </c>
      <c r="M10" s="17"/>
      <c r="N10" s="17">
        <v>0.19056713847864901</v>
      </c>
      <c r="O10" s="17">
        <v>0.11638943313415701</v>
      </c>
      <c r="P10" s="17">
        <v>0.107039602422329</v>
      </c>
      <c r="Q10" s="17">
        <v>8.3588351530276703E-2</v>
      </c>
      <c r="R10" s="17"/>
      <c r="S10" s="17">
        <v>0.208867157038824</v>
      </c>
      <c r="T10" s="17">
        <v>9.0816503858406797E-2</v>
      </c>
      <c r="U10" s="17">
        <v>4.5159022322472799E-2</v>
      </c>
      <c r="V10" s="17">
        <v>0.15672963475998</v>
      </c>
      <c r="W10" s="17">
        <v>0.14174925224852</v>
      </c>
      <c r="X10" s="17">
        <v>0.15621685811484201</v>
      </c>
      <c r="Y10" s="17">
        <v>0.136144317998868</v>
      </c>
      <c r="Z10" s="17">
        <v>5.8345071062064303E-2</v>
      </c>
      <c r="AA10" s="17">
        <v>0.12619025606403</v>
      </c>
      <c r="AB10" s="17">
        <v>9.3138775748244806E-2</v>
      </c>
      <c r="AC10" s="17">
        <v>9.4956331743743502E-2</v>
      </c>
      <c r="AD10" s="17">
        <v>0.101258773314943</v>
      </c>
      <c r="AE10" s="17"/>
      <c r="AF10" s="17">
        <v>9.2195049064231205E-2</v>
      </c>
      <c r="AG10" s="17">
        <v>0.13819911533827201</v>
      </c>
      <c r="AH10" s="17">
        <v>0.128436479410658</v>
      </c>
      <c r="AI10" s="17"/>
      <c r="AJ10" s="17">
        <v>0.106170125724035</v>
      </c>
      <c r="AK10" s="17">
        <v>0.17751371232937399</v>
      </c>
      <c r="AL10" s="17">
        <v>8.5049150868151596E-2</v>
      </c>
      <c r="AM10" s="17">
        <v>0.103204812709226</v>
      </c>
      <c r="AN10" s="17">
        <v>9.8694694323162802E-2</v>
      </c>
      <c r="AO10" s="17"/>
      <c r="AP10" s="17">
        <v>0.10232844660302801</v>
      </c>
      <c r="AQ10" s="17">
        <v>0.17550882722297501</v>
      </c>
      <c r="AR10" s="17">
        <v>0.109558266030388</v>
      </c>
      <c r="AS10" s="17">
        <v>9.4143165567305606E-2</v>
      </c>
      <c r="AT10" s="17">
        <v>7.5261299736440204E-2</v>
      </c>
      <c r="AU10" s="17"/>
      <c r="AV10" s="17">
        <v>0.18971329525961</v>
      </c>
      <c r="AW10" s="17">
        <v>0.124163606266777</v>
      </c>
      <c r="AX10" s="17">
        <v>0.10160215243429201</v>
      </c>
      <c r="AY10" s="17">
        <v>0.103208555611311</v>
      </c>
      <c r="AZ10" s="17">
        <v>8.6067161923911201E-2</v>
      </c>
      <c r="BA10" s="17">
        <v>7.5184904503858299E-2</v>
      </c>
      <c r="BB10" s="17"/>
      <c r="BC10" s="17">
        <v>7.2904434788407496E-2</v>
      </c>
      <c r="BD10" s="17">
        <v>8.7701401947922197E-2</v>
      </c>
      <c r="BE10" s="17">
        <v>0.16997884428573001</v>
      </c>
      <c r="BF10" s="17">
        <v>0.21371611883185601</v>
      </c>
      <c r="BG10" s="17">
        <v>0.23164075865932901</v>
      </c>
    </row>
    <row r="11" spans="2:59" ht="29" x14ac:dyDescent="0.35">
      <c r="B11" s="18" t="s">
        <v>206</v>
      </c>
      <c r="C11" s="17">
        <v>0.74721328349133298</v>
      </c>
      <c r="D11" s="17">
        <v>0.73031744370562801</v>
      </c>
      <c r="E11" s="17">
        <v>0.762502027232835</v>
      </c>
      <c r="F11" s="17"/>
      <c r="G11" s="17">
        <v>0.63283268528324899</v>
      </c>
      <c r="H11" s="17">
        <v>0.60331915632732902</v>
      </c>
      <c r="I11" s="17">
        <v>0.69324171865198403</v>
      </c>
      <c r="J11" s="17">
        <v>0.79084620109027004</v>
      </c>
      <c r="K11" s="17">
        <v>0.84762272020068996</v>
      </c>
      <c r="L11" s="17">
        <v>0.88122520280581995</v>
      </c>
      <c r="M11" s="17"/>
      <c r="N11" s="17">
        <v>0.66777536188542597</v>
      </c>
      <c r="O11" s="17">
        <v>0.76165016444326605</v>
      </c>
      <c r="P11" s="17">
        <v>0.76869241863249105</v>
      </c>
      <c r="Q11" s="17">
        <v>0.79842262807113296</v>
      </c>
      <c r="R11" s="17"/>
      <c r="S11" s="17">
        <v>0.62905335027028797</v>
      </c>
      <c r="T11" s="17">
        <v>0.81822133874327596</v>
      </c>
      <c r="U11" s="17">
        <v>0.85749514074337696</v>
      </c>
      <c r="V11" s="17">
        <v>0.73220855484150305</v>
      </c>
      <c r="W11" s="17">
        <v>0.74609030035702895</v>
      </c>
      <c r="X11" s="17">
        <v>0.64777804692560803</v>
      </c>
      <c r="Y11" s="17">
        <v>0.76069534649639403</v>
      </c>
      <c r="Z11" s="17">
        <v>0.82992270857219896</v>
      </c>
      <c r="AA11" s="17">
        <v>0.74244430051464405</v>
      </c>
      <c r="AB11" s="17">
        <v>0.79901125165003595</v>
      </c>
      <c r="AC11" s="17">
        <v>0.76685386807049005</v>
      </c>
      <c r="AD11" s="17">
        <v>0.72773436951910997</v>
      </c>
      <c r="AE11" s="17"/>
      <c r="AF11" s="17">
        <v>0.79669341042611697</v>
      </c>
      <c r="AG11" s="17">
        <v>0.73043226444168097</v>
      </c>
      <c r="AH11" s="17">
        <v>0.73128037636502496</v>
      </c>
      <c r="AI11" s="17"/>
      <c r="AJ11" s="17">
        <v>0.78342881034957002</v>
      </c>
      <c r="AK11" s="17">
        <v>0.67991192863489103</v>
      </c>
      <c r="AL11" s="17">
        <v>0.79319498759443396</v>
      </c>
      <c r="AM11" s="17">
        <v>0.84320481492730404</v>
      </c>
      <c r="AN11" s="17">
        <v>0.75343964893633297</v>
      </c>
      <c r="AO11" s="17"/>
      <c r="AP11" s="17">
        <v>0.79606229177291499</v>
      </c>
      <c r="AQ11" s="17">
        <v>0.68171521099798305</v>
      </c>
      <c r="AR11" s="17">
        <v>0.78272245267532703</v>
      </c>
      <c r="AS11" s="17">
        <v>0.78453245332637001</v>
      </c>
      <c r="AT11" s="17">
        <v>0.79813815345688399</v>
      </c>
      <c r="AU11" s="17"/>
      <c r="AV11" s="17">
        <v>0.65854643305113003</v>
      </c>
      <c r="AW11" s="17">
        <v>0.75870932527368895</v>
      </c>
      <c r="AX11" s="17">
        <v>0.78743394751625595</v>
      </c>
      <c r="AY11" s="17">
        <v>0.78997885668886403</v>
      </c>
      <c r="AZ11" s="17">
        <v>0.78260942031295799</v>
      </c>
      <c r="BA11" s="17">
        <v>0.81379015715289105</v>
      </c>
      <c r="BB11" s="17"/>
      <c r="BC11" s="17">
        <v>0.81867713401258602</v>
      </c>
      <c r="BD11" s="17">
        <v>0.78296298726787805</v>
      </c>
      <c r="BE11" s="17">
        <v>0.70198898214741101</v>
      </c>
      <c r="BF11" s="17">
        <v>0.63021795124999003</v>
      </c>
      <c r="BG11" s="17">
        <v>0.47176056599608002</v>
      </c>
    </row>
    <row r="12" spans="2:59" x14ac:dyDescent="0.35">
      <c r="B12" s="18" t="s">
        <v>207</v>
      </c>
      <c r="C12" s="19">
        <v>6.8803865333756806E-2</v>
      </c>
      <c r="D12" s="19">
        <v>5.16480433308436E-2</v>
      </c>
      <c r="E12" s="19">
        <v>8.5279320642168602E-2</v>
      </c>
      <c r="F12" s="19"/>
      <c r="G12" s="19">
        <v>6.4431668456584004E-2</v>
      </c>
      <c r="H12" s="19">
        <v>5.4438556976988697E-2</v>
      </c>
      <c r="I12" s="19">
        <v>7.6833257210147707E-2</v>
      </c>
      <c r="J12" s="19">
        <v>6.4516024340205397E-2</v>
      </c>
      <c r="K12" s="19">
        <v>8.3949540792809502E-2</v>
      </c>
      <c r="L12" s="19">
        <v>7.0126568006997098E-2</v>
      </c>
      <c r="M12" s="19"/>
      <c r="N12" s="19">
        <v>4.5990899058090597E-2</v>
      </c>
      <c r="O12" s="19">
        <v>6.6383653836685E-2</v>
      </c>
      <c r="P12" s="19">
        <v>8.8116171631418203E-2</v>
      </c>
      <c r="Q12" s="19">
        <v>7.9068602542796795E-2</v>
      </c>
      <c r="R12" s="19"/>
      <c r="S12" s="19">
        <v>5.1344965390918103E-2</v>
      </c>
      <c r="T12" s="19">
        <v>4.50375745178088E-2</v>
      </c>
      <c r="U12" s="19">
        <v>5.11201283932377E-2</v>
      </c>
      <c r="V12" s="19">
        <v>5.3724316539732198E-2</v>
      </c>
      <c r="W12" s="19">
        <v>6.6573314555905594E-2</v>
      </c>
      <c r="X12" s="19">
        <v>0.104582504772365</v>
      </c>
      <c r="Y12" s="19">
        <v>6.2923802392423303E-2</v>
      </c>
      <c r="Z12" s="19">
        <v>6.3047718458344795E-2</v>
      </c>
      <c r="AA12" s="19">
        <v>9.41105304156864E-2</v>
      </c>
      <c r="AB12" s="19">
        <v>7.7950914502949803E-2</v>
      </c>
      <c r="AC12" s="19">
        <v>9.5718825822310602E-2</v>
      </c>
      <c r="AD12" s="19">
        <v>0.101834495914593</v>
      </c>
      <c r="AE12" s="19"/>
      <c r="AF12" s="19">
        <v>6.8316555936434306E-2</v>
      </c>
      <c r="AG12" s="19">
        <v>5.8836375753942897E-2</v>
      </c>
      <c r="AH12" s="19">
        <v>9.6269131662917506E-2</v>
      </c>
      <c r="AI12" s="19"/>
      <c r="AJ12" s="19">
        <v>5.3656581086850397E-2</v>
      </c>
      <c r="AK12" s="19">
        <v>5.36717055312739E-2</v>
      </c>
      <c r="AL12" s="19">
        <v>8.98006768228303E-2</v>
      </c>
      <c r="AM12" s="19">
        <v>2.1206488953848902E-2</v>
      </c>
      <c r="AN12" s="19">
        <v>0.106724770994023</v>
      </c>
      <c r="AO12" s="19"/>
      <c r="AP12" s="19">
        <v>5.3973582616148E-2</v>
      </c>
      <c r="AQ12" s="19">
        <v>5.9305326978218803E-2</v>
      </c>
      <c r="AR12" s="19">
        <v>4.6684228526199703E-2</v>
      </c>
      <c r="AS12" s="19">
        <v>6.9112302403041295E-2</v>
      </c>
      <c r="AT12" s="19">
        <v>7.4793956932335995E-2</v>
      </c>
      <c r="AU12" s="19"/>
      <c r="AV12" s="19">
        <v>5.8063019966721897E-2</v>
      </c>
      <c r="AW12" s="19">
        <v>6.5639665225243393E-2</v>
      </c>
      <c r="AX12" s="19">
        <v>5.2435848874157101E-2</v>
      </c>
      <c r="AY12" s="19">
        <v>6.6673494720026705E-2</v>
      </c>
      <c r="AZ12" s="19">
        <v>6.7688945344772697E-2</v>
      </c>
      <c r="BA12" s="19">
        <v>8.7539201371884201E-2</v>
      </c>
      <c r="BB12" s="19"/>
      <c r="BC12" s="19">
        <v>8.1974237501781802E-2</v>
      </c>
      <c r="BD12" s="19">
        <v>8.6128301719430797E-2</v>
      </c>
      <c r="BE12" s="19">
        <v>5.4753347468897498E-2</v>
      </c>
      <c r="BF12" s="19">
        <v>4.6077413088744003E-2</v>
      </c>
      <c r="BG12" s="19">
        <v>6.1860476896935503E-2</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0.25787005968787802</v>
      </c>
      <c r="D9" s="17">
        <v>0.32543892067359798</v>
      </c>
      <c r="E9" s="17">
        <v>0.19094833212892801</v>
      </c>
      <c r="F9" s="17"/>
      <c r="G9" s="17">
        <v>0.32088807068779401</v>
      </c>
      <c r="H9" s="17">
        <v>0.32819310678562702</v>
      </c>
      <c r="I9" s="17">
        <v>0.35146658671942099</v>
      </c>
      <c r="J9" s="17">
        <v>0.228709810976128</v>
      </c>
      <c r="K9" s="17">
        <v>0.17342243752665401</v>
      </c>
      <c r="L9" s="17">
        <v>0.16316314076541899</v>
      </c>
      <c r="M9" s="17"/>
      <c r="N9" s="17">
        <v>0.35928081852196497</v>
      </c>
      <c r="O9" s="17">
        <v>0.25795305922295603</v>
      </c>
      <c r="P9" s="17">
        <v>0.21228810884709901</v>
      </c>
      <c r="Q9" s="17">
        <v>0.18907692308030599</v>
      </c>
      <c r="R9" s="17"/>
      <c r="S9" s="17">
        <v>0.30470201606202901</v>
      </c>
      <c r="T9" s="17">
        <v>0.25174140534822997</v>
      </c>
      <c r="U9" s="17">
        <v>0.27891278953383403</v>
      </c>
      <c r="V9" s="17">
        <v>0.32722562761558799</v>
      </c>
      <c r="W9" s="17">
        <v>0.22011726395389999</v>
      </c>
      <c r="X9" s="17">
        <v>0.261430969211775</v>
      </c>
      <c r="Y9" s="17">
        <v>0.194975559030934</v>
      </c>
      <c r="Z9" s="17">
        <v>0.19857091858574299</v>
      </c>
      <c r="AA9" s="17">
        <v>0.22506158592028599</v>
      </c>
      <c r="AB9" s="17">
        <v>0.27010404681585698</v>
      </c>
      <c r="AC9" s="17">
        <v>0.20269950426216399</v>
      </c>
      <c r="AD9" s="17">
        <v>0.30120555399445698</v>
      </c>
      <c r="AE9" s="17"/>
      <c r="AF9" s="17">
        <v>0.21361770731513399</v>
      </c>
      <c r="AG9" s="17">
        <v>0.287300805032905</v>
      </c>
      <c r="AH9" s="17">
        <v>0.24144088735956301</v>
      </c>
      <c r="AI9" s="17"/>
      <c r="AJ9" s="17">
        <v>0.22271338606558699</v>
      </c>
      <c r="AK9" s="17">
        <v>0.29547529384752702</v>
      </c>
      <c r="AL9" s="17">
        <v>0.280410133406166</v>
      </c>
      <c r="AM9" s="17">
        <v>0.152394551225525</v>
      </c>
      <c r="AN9" s="17">
        <v>0.21988173461768201</v>
      </c>
      <c r="AO9" s="17"/>
      <c r="AP9" s="17">
        <v>0.19297896614491</v>
      </c>
      <c r="AQ9" s="17">
        <v>0.28630533330137897</v>
      </c>
      <c r="AR9" s="17">
        <v>0.25586057060551898</v>
      </c>
      <c r="AS9" s="17">
        <v>0.25123241140567298</v>
      </c>
      <c r="AT9" s="17">
        <v>0.28969798350565201</v>
      </c>
      <c r="AU9" s="17"/>
      <c r="AV9" s="17">
        <v>0.31645649295504102</v>
      </c>
      <c r="AW9" s="17">
        <v>0.217407644335641</v>
      </c>
      <c r="AX9" s="17">
        <v>0.28301481579974702</v>
      </c>
      <c r="AY9" s="17">
        <v>0.23961398659094299</v>
      </c>
      <c r="AZ9" s="17">
        <v>0.28606950699281197</v>
      </c>
      <c r="BA9" s="17">
        <v>0.156997852473404</v>
      </c>
      <c r="BB9" s="17"/>
      <c r="BC9" s="17">
        <v>0.14755276672908699</v>
      </c>
      <c r="BD9" s="17">
        <v>0.21916747806678699</v>
      </c>
      <c r="BE9" s="17">
        <v>0.34278692227628399</v>
      </c>
      <c r="BF9" s="17">
        <v>0.39180153738829299</v>
      </c>
      <c r="BG9" s="17">
        <v>0.38499998380367101</v>
      </c>
    </row>
    <row r="10" spans="2:59" ht="43.5" x14ac:dyDescent="0.35">
      <c r="B10" s="18" t="s">
        <v>205</v>
      </c>
      <c r="C10" s="17">
        <v>0.33526004432648898</v>
      </c>
      <c r="D10" s="17">
        <v>0.33084948650978002</v>
      </c>
      <c r="E10" s="17">
        <v>0.34036598438850002</v>
      </c>
      <c r="F10" s="17"/>
      <c r="G10" s="17">
        <v>0.35069991011381102</v>
      </c>
      <c r="H10" s="17">
        <v>0.37834381528016198</v>
      </c>
      <c r="I10" s="17">
        <v>0.34153251455294698</v>
      </c>
      <c r="J10" s="17">
        <v>0.32084431301773197</v>
      </c>
      <c r="K10" s="17">
        <v>0.33872112565682599</v>
      </c>
      <c r="L10" s="17">
        <v>0.29428573337402902</v>
      </c>
      <c r="M10" s="17"/>
      <c r="N10" s="17">
        <v>0.33770485092506802</v>
      </c>
      <c r="O10" s="17">
        <v>0.34261100363633101</v>
      </c>
      <c r="P10" s="17">
        <v>0.32175705128520399</v>
      </c>
      <c r="Q10" s="17">
        <v>0.33552633870640203</v>
      </c>
      <c r="R10" s="17"/>
      <c r="S10" s="17">
        <v>0.36542437205693401</v>
      </c>
      <c r="T10" s="17">
        <v>0.29075271355894</v>
      </c>
      <c r="U10" s="17">
        <v>0.34192701472120102</v>
      </c>
      <c r="V10" s="17">
        <v>0.30630034059394701</v>
      </c>
      <c r="W10" s="17">
        <v>0.348769991254062</v>
      </c>
      <c r="X10" s="17">
        <v>0.43026907124706498</v>
      </c>
      <c r="Y10" s="17">
        <v>0.38838855378350801</v>
      </c>
      <c r="Z10" s="17">
        <v>0.292522311615113</v>
      </c>
      <c r="AA10" s="17">
        <v>0.29832112082975698</v>
      </c>
      <c r="AB10" s="17">
        <v>0.31136433013293402</v>
      </c>
      <c r="AC10" s="17">
        <v>0.36752786991587699</v>
      </c>
      <c r="AD10" s="17">
        <v>0.206457388312699</v>
      </c>
      <c r="AE10" s="17"/>
      <c r="AF10" s="17">
        <v>0.34064318819409101</v>
      </c>
      <c r="AG10" s="17">
        <v>0.34454871941200899</v>
      </c>
      <c r="AH10" s="17">
        <v>0.31331136677924099</v>
      </c>
      <c r="AI10" s="17"/>
      <c r="AJ10" s="17">
        <v>0.33617452719428698</v>
      </c>
      <c r="AK10" s="17">
        <v>0.36708404177964898</v>
      </c>
      <c r="AL10" s="17">
        <v>0.33158614705494499</v>
      </c>
      <c r="AM10" s="17">
        <v>0.44093434644681301</v>
      </c>
      <c r="AN10" s="17">
        <v>0.28455286169229799</v>
      </c>
      <c r="AO10" s="17"/>
      <c r="AP10" s="17">
        <v>0.32968318975934602</v>
      </c>
      <c r="AQ10" s="17">
        <v>0.35038276905608901</v>
      </c>
      <c r="AR10" s="17">
        <v>0.35320352892943602</v>
      </c>
      <c r="AS10" s="17">
        <v>0.38309240200684402</v>
      </c>
      <c r="AT10" s="17">
        <v>0.331107917264653</v>
      </c>
      <c r="AU10" s="17"/>
      <c r="AV10" s="17">
        <v>0.35173037347574199</v>
      </c>
      <c r="AW10" s="17">
        <v>0.34225808286146198</v>
      </c>
      <c r="AX10" s="17">
        <v>0.31935286216265302</v>
      </c>
      <c r="AY10" s="17">
        <v>0.36819961392608702</v>
      </c>
      <c r="AZ10" s="17">
        <v>0.34663963323735503</v>
      </c>
      <c r="BA10" s="17">
        <v>0.32261440600499403</v>
      </c>
      <c r="BB10" s="17"/>
      <c r="BC10" s="17">
        <v>0.34314216034506301</v>
      </c>
      <c r="BD10" s="17">
        <v>0.32706507546639102</v>
      </c>
      <c r="BE10" s="17">
        <v>0.35291702986914297</v>
      </c>
      <c r="BF10" s="17">
        <v>0.33028724144156202</v>
      </c>
      <c r="BG10" s="17">
        <v>0.26278812118815698</v>
      </c>
    </row>
    <row r="11" spans="2:59" ht="29" x14ac:dyDescent="0.35">
      <c r="B11" s="18" t="s">
        <v>206</v>
      </c>
      <c r="C11" s="17">
        <v>0.36238647803552299</v>
      </c>
      <c r="D11" s="17">
        <v>0.308711566728328</v>
      </c>
      <c r="E11" s="17">
        <v>0.41540264134237798</v>
      </c>
      <c r="F11" s="17"/>
      <c r="G11" s="17">
        <v>0.28719161759406397</v>
      </c>
      <c r="H11" s="17">
        <v>0.25503081913700298</v>
      </c>
      <c r="I11" s="17">
        <v>0.271339171040206</v>
      </c>
      <c r="J11" s="17">
        <v>0.39795471989499498</v>
      </c>
      <c r="K11" s="17">
        <v>0.44680027612949902</v>
      </c>
      <c r="L11" s="17">
        <v>0.48799735347265299</v>
      </c>
      <c r="M11" s="17"/>
      <c r="N11" s="17">
        <v>0.283613572616839</v>
      </c>
      <c r="O11" s="17">
        <v>0.356398069414259</v>
      </c>
      <c r="P11" s="17">
        <v>0.399992158910212</v>
      </c>
      <c r="Q11" s="17">
        <v>0.42116883981936099</v>
      </c>
      <c r="R11" s="17"/>
      <c r="S11" s="17">
        <v>0.297356318033488</v>
      </c>
      <c r="T11" s="17">
        <v>0.42465889704590098</v>
      </c>
      <c r="U11" s="17">
        <v>0.33151040600193599</v>
      </c>
      <c r="V11" s="17">
        <v>0.308665966701612</v>
      </c>
      <c r="W11" s="17">
        <v>0.37316214662602398</v>
      </c>
      <c r="X11" s="17">
        <v>0.28596821784839599</v>
      </c>
      <c r="Y11" s="17">
        <v>0.38778409140467202</v>
      </c>
      <c r="Z11" s="17">
        <v>0.444624765586704</v>
      </c>
      <c r="AA11" s="17">
        <v>0.41361861863511901</v>
      </c>
      <c r="AB11" s="17">
        <v>0.35882880183595001</v>
      </c>
      <c r="AC11" s="17">
        <v>0.39077651487394799</v>
      </c>
      <c r="AD11" s="17">
        <v>0.44383183410677601</v>
      </c>
      <c r="AE11" s="17"/>
      <c r="AF11" s="17">
        <v>0.39593927253692701</v>
      </c>
      <c r="AG11" s="17">
        <v>0.33400080719333902</v>
      </c>
      <c r="AH11" s="17">
        <v>0.39985349688805699</v>
      </c>
      <c r="AI11" s="17"/>
      <c r="AJ11" s="17">
        <v>0.39369812127907999</v>
      </c>
      <c r="AK11" s="17">
        <v>0.30319180166158899</v>
      </c>
      <c r="AL11" s="17">
        <v>0.35241556364725102</v>
      </c>
      <c r="AM11" s="17">
        <v>0.38444297316446802</v>
      </c>
      <c r="AN11" s="17">
        <v>0.43732813536572801</v>
      </c>
      <c r="AO11" s="17"/>
      <c r="AP11" s="17">
        <v>0.43144986405809899</v>
      </c>
      <c r="AQ11" s="17">
        <v>0.31517224036902702</v>
      </c>
      <c r="AR11" s="17">
        <v>0.36391519963746</v>
      </c>
      <c r="AS11" s="17">
        <v>0.31957568501992101</v>
      </c>
      <c r="AT11" s="17">
        <v>0.34859212920487498</v>
      </c>
      <c r="AU11" s="17"/>
      <c r="AV11" s="17">
        <v>0.29539168509981201</v>
      </c>
      <c r="AW11" s="17">
        <v>0.39529956299896102</v>
      </c>
      <c r="AX11" s="17">
        <v>0.36340245031201202</v>
      </c>
      <c r="AY11" s="17">
        <v>0.34581213589277698</v>
      </c>
      <c r="AZ11" s="17">
        <v>0.34527570589013301</v>
      </c>
      <c r="BA11" s="17">
        <v>0.43055434438364298</v>
      </c>
      <c r="BB11" s="17"/>
      <c r="BC11" s="17">
        <v>0.45404900103865298</v>
      </c>
      <c r="BD11" s="17">
        <v>0.397530239049801</v>
      </c>
      <c r="BE11" s="17">
        <v>0.275748154711625</v>
      </c>
      <c r="BF11" s="17">
        <v>0.25479769663684698</v>
      </c>
      <c r="BG11" s="17">
        <v>0.218521411534738</v>
      </c>
    </row>
    <row r="12" spans="2:59" x14ac:dyDescent="0.35">
      <c r="B12" s="18" t="s">
        <v>207</v>
      </c>
      <c r="C12" s="19">
        <v>4.4483417950110501E-2</v>
      </c>
      <c r="D12" s="19">
        <v>3.5000026088294001E-2</v>
      </c>
      <c r="E12" s="19">
        <v>5.3283042140193602E-2</v>
      </c>
      <c r="F12" s="19"/>
      <c r="G12" s="19">
        <v>4.1220401604331401E-2</v>
      </c>
      <c r="H12" s="19">
        <v>3.8432258797207602E-2</v>
      </c>
      <c r="I12" s="19">
        <v>3.5661727687425801E-2</v>
      </c>
      <c r="J12" s="19">
        <v>5.2491156111144799E-2</v>
      </c>
      <c r="K12" s="19">
        <v>4.1056160687020699E-2</v>
      </c>
      <c r="L12" s="19">
        <v>5.4553772387898901E-2</v>
      </c>
      <c r="M12" s="19"/>
      <c r="N12" s="19">
        <v>1.9400757936127101E-2</v>
      </c>
      <c r="O12" s="19">
        <v>4.3037867726453703E-2</v>
      </c>
      <c r="P12" s="19">
        <v>6.5962680957485295E-2</v>
      </c>
      <c r="Q12" s="19">
        <v>5.4227898393931301E-2</v>
      </c>
      <c r="R12" s="19"/>
      <c r="S12" s="19">
        <v>3.2517293847548999E-2</v>
      </c>
      <c r="T12" s="19">
        <v>3.2846984046929199E-2</v>
      </c>
      <c r="U12" s="19">
        <v>4.7649789743027901E-2</v>
      </c>
      <c r="V12" s="19">
        <v>5.7808065088853701E-2</v>
      </c>
      <c r="W12" s="19">
        <v>5.7950598166014403E-2</v>
      </c>
      <c r="X12" s="19">
        <v>2.2331741692764102E-2</v>
      </c>
      <c r="Y12" s="19">
        <v>2.8851795780887E-2</v>
      </c>
      <c r="Z12" s="19">
        <v>6.4282004212440402E-2</v>
      </c>
      <c r="AA12" s="19">
        <v>6.2998674614837893E-2</v>
      </c>
      <c r="AB12" s="19">
        <v>5.97028212152593E-2</v>
      </c>
      <c r="AC12" s="19">
        <v>3.8996110948010303E-2</v>
      </c>
      <c r="AD12" s="19">
        <v>4.85052235860692E-2</v>
      </c>
      <c r="AE12" s="19"/>
      <c r="AF12" s="19">
        <v>4.9799831953847601E-2</v>
      </c>
      <c r="AG12" s="19">
        <v>3.4149668361746703E-2</v>
      </c>
      <c r="AH12" s="19">
        <v>4.5394248973139303E-2</v>
      </c>
      <c r="AI12" s="19"/>
      <c r="AJ12" s="19">
        <v>4.7413965461046502E-2</v>
      </c>
      <c r="AK12" s="19">
        <v>3.4248862711235797E-2</v>
      </c>
      <c r="AL12" s="19">
        <v>3.5588155891638197E-2</v>
      </c>
      <c r="AM12" s="19">
        <v>2.2228129163194301E-2</v>
      </c>
      <c r="AN12" s="19">
        <v>5.8237268324291901E-2</v>
      </c>
      <c r="AO12" s="19"/>
      <c r="AP12" s="19">
        <v>4.5887980037645E-2</v>
      </c>
      <c r="AQ12" s="19">
        <v>4.81396572735047E-2</v>
      </c>
      <c r="AR12" s="19">
        <v>2.7020700827585599E-2</v>
      </c>
      <c r="AS12" s="19">
        <v>4.6099501567562103E-2</v>
      </c>
      <c r="AT12" s="19">
        <v>3.0601970024819299E-2</v>
      </c>
      <c r="AU12" s="19"/>
      <c r="AV12" s="19">
        <v>3.6421448469404802E-2</v>
      </c>
      <c r="AW12" s="19">
        <v>4.5034709803935001E-2</v>
      </c>
      <c r="AX12" s="19">
        <v>3.4229871725588203E-2</v>
      </c>
      <c r="AY12" s="19">
        <v>4.6374263590192803E-2</v>
      </c>
      <c r="AZ12" s="19">
        <v>2.20151538796996E-2</v>
      </c>
      <c r="BA12" s="19">
        <v>8.9833397137959195E-2</v>
      </c>
      <c r="BB12" s="19"/>
      <c r="BC12" s="19">
        <v>5.5256071887197798E-2</v>
      </c>
      <c r="BD12" s="19">
        <v>5.62372074170202E-2</v>
      </c>
      <c r="BE12" s="19">
        <v>2.8547893142947499E-2</v>
      </c>
      <c r="BF12" s="19">
        <v>2.31135245332986E-2</v>
      </c>
      <c r="BG12" s="19">
        <v>0.13369048347343401</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0.35495283761157798</v>
      </c>
      <c r="D9" s="17">
        <v>0.40531730862793902</v>
      </c>
      <c r="E9" s="17">
        <v>0.30557872311440198</v>
      </c>
      <c r="F9" s="17"/>
      <c r="G9" s="17">
        <v>0.34998419204027897</v>
      </c>
      <c r="H9" s="17">
        <v>0.40183883144440302</v>
      </c>
      <c r="I9" s="17">
        <v>0.41121627940601202</v>
      </c>
      <c r="J9" s="17">
        <v>0.36039440352778501</v>
      </c>
      <c r="K9" s="17">
        <v>0.29987850810085598</v>
      </c>
      <c r="L9" s="17">
        <v>0.30724225693125301</v>
      </c>
      <c r="M9" s="17"/>
      <c r="N9" s="17">
        <v>0.44998745040053501</v>
      </c>
      <c r="O9" s="17">
        <v>0.337659872208113</v>
      </c>
      <c r="P9" s="17">
        <v>0.31347643295362698</v>
      </c>
      <c r="Q9" s="17">
        <v>0.30768242900486498</v>
      </c>
      <c r="R9" s="17"/>
      <c r="S9" s="17">
        <v>0.39484053100342498</v>
      </c>
      <c r="T9" s="17">
        <v>0.35260367969561801</v>
      </c>
      <c r="U9" s="17">
        <v>0.32253018893263602</v>
      </c>
      <c r="V9" s="17">
        <v>0.42059058705274299</v>
      </c>
      <c r="W9" s="17">
        <v>0.34483931948788299</v>
      </c>
      <c r="X9" s="17">
        <v>0.39430184270555602</v>
      </c>
      <c r="Y9" s="17">
        <v>0.31051630128942398</v>
      </c>
      <c r="Z9" s="17">
        <v>0.275501961061284</v>
      </c>
      <c r="AA9" s="17">
        <v>0.31152934304047097</v>
      </c>
      <c r="AB9" s="17">
        <v>0.38691485468717801</v>
      </c>
      <c r="AC9" s="17">
        <v>0.31368219358195798</v>
      </c>
      <c r="AD9" s="17">
        <v>0.329822828047932</v>
      </c>
      <c r="AE9" s="17"/>
      <c r="AF9" s="17">
        <v>0.35217163329357398</v>
      </c>
      <c r="AG9" s="17">
        <v>0.37484204716958303</v>
      </c>
      <c r="AH9" s="17">
        <v>0.31073548419291402</v>
      </c>
      <c r="AI9" s="17"/>
      <c r="AJ9" s="17">
        <v>0.36706591206877698</v>
      </c>
      <c r="AK9" s="17">
        <v>0.38570499090369098</v>
      </c>
      <c r="AL9" s="17">
        <v>0.27404674658165201</v>
      </c>
      <c r="AM9" s="17">
        <v>0.34317000826918198</v>
      </c>
      <c r="AN9" s="17">
        <v>0.310189320624703</v>
      </c>
      <c r="AO9" s="17"/>
      <c r="AP9" s="17">
        <v>0.31432831711334402</v>
      </c>
      <c r="AQ9" s="17">
        <v>0.410572425897552</v>
      </c>
      <c r="AR9" s="17">
        <v>0.30155112247572002</v>
      </c>
      <c r="AS9" s="17">
        <v>0.36304605054636302</v>
      </c>
      <c r="AT9" s="17">
        <v>0.28411824530636998</v>
      </c>
      <c r="AU9" s="17"/>
      <c r="AV9" s="17">
        <v>0.42209259540288402</v>
      </c>
      <c r="AW9" s="17">
        <v>0.37348298062728102</v>
      </c>
      <c r="AX9" s="17">
        <v>0.327156206216835</v>
      </c>
      <c r="AY9" s="17">
        <v>0.35543075224356901</v>
      </c>
      <c r="AZ9" s="17">
        <v>0.28744422736126901</v>
      </c>
      <c r="BA9" s="17">
        <v>0.26149993411917699</v>
      </c>
      <c r="BB9" s="17"/>
      <c r="BC9" s="17">
        <v>0.30648877231163202</v>
      </c>
      <c r="BD9" s="17">
        <v>0.28118373419873199</v>
      </c>
      <c r="BE9" s="17">
        <v>0.407390818572199</v>
      </c>
      <c r="BF9" s="17">
        <v>0.46790632354193601</v>
      </c>
      <c r="BG9" s="17">
        <v>0.41758093064215701</v>
      </c>
    </row>
    <row r="10" spans="2:59" ht="43.5" x14ac:dyDescent="0.35">
      <c r="B10" s="18" t="s">
        <v>205</v>
      </c>
      <c r="C10" s="17">
        <v>0.31543944750027902</v>
      </c>
      <c r="D10" s="17">
        <v>0.29185552516857699</v>
      </c>
      <c r="E10" s="17">
        <v>0.33689264183372702</v>
      </c>
      <c r="F10" s="17"/>
      <c r="G10" s="17">
        <v>0.39238827295738599</v>
      </c>
      <c r="H10" s="17">
        <v>0.35361396435195902</v>
      </c>
      <c r="I10" s="17">
        <v>0.315820464981035</v>
      </c>
      <c r="J10" s="17">
        <v>0.25695639608736598</v>
      </c>
      <c r="K10" s="17">
        <v>0.34496870417770298</v>
      </c>
      <c r="L10" s="17">
        <v>0.26023734788577402</v>
      </c>
      <c r="M10" s="17"/>
      <c r="N10" s="17">
        <v>0.30463590910996802</v>
      </c>
      <c r="O10" s="17">
        <v>0.31779212141073798</v>
      </c>
      <c r="P10" s="17">
        <v>0.32963229280512202</v>
      </c>
      <c r="Q10" s="17">
        <v>0.31278988721228601</v>
      </c>
      <c r="R10" s="17"/>
      <c r="S10" s="17">
        <v>0.34124304995433602</v>
      </c>
      <c r="T10" s="17">
        <v>0.29058363454567798</v>
      </c>
      <c r="U10" s="17">
        <v>0.33646803840720901</v>
      </c>
      <c r="V10" s="17">
        <v>0.279261379682607</v>
      </c>
      <c r="W10" s="17">
        <v>0.34929500830968102</v>
      </c>
      <c r="X10" s="17">
        <v>0.36484324403587798</v>
      </c>
      <c r="Y10" s="17">
        <v>0.33611056859022198</v>
      </c>
      <c r="Z10" s="17">
        <v>0.237151810870074</v>
      </c>
      <c r="AA10" s="17">
        <v>0.28572188734909498</v>
      </c>
      <c r="AB10" s="17">
        <v>0.277942060495664</v>
      </c>
      <c r="AC10" s="17">
        <v>0.33835730881842202</v>
      </c>
      <c r="AD10" s="17">
        <v>0.359253085897209</v>
      </c>
      <c r="AE10" s="17"/>
      <c r="AF10" s="17">
        <v>0.28481100476760401</v>
      </c>
      <c r="AG10" s="17">
        <v>0.316342939306888</v>
      </c>
      <c r="AH10" s="17">
        <v>0.33223653781561402</v>
      </c>
      <c r="AI10" s="17"/>
      <c r="AJ10" s="17">
        <v>0.28411295366448303</v>
      </c>
      <c r="AK10" s="17">
        <v>0.30944088851228602</v>
      </c>
      <c r="AL10" s="17">
        <v>0.35966192091770199</v>
      </c>
      <c r="AM10" s="17">
        <v>0.30113842759288301</v>
      </c>
      <c r="AN10" s="17">
        <v>0.347465876562362</v>
      </c>
      <c r="AO10" s="17"/>
      <c r="AP10" s="17">
        <v>0.31128334056111001</v>
      </c>
      <c r="AQ10" s="17">
        <v>0.27554438518148</v>
      </c>
      <c r="AR10" s="17">
        <v>0.361042397352005</v>
      </c>
      <c r="AS10" s="17">
        <v>0.31980405656140198</v>
      </c>
      <c r="AT10" s="17">
        <v>0.423657304050367</v>
      </c>
      <c r="AU10" s="17"/>
      <c r="AV10" s="17">
        <v>0.29509155247529201</v>
      </c>
      <c r="AW10" s="17">
        <v>0.30779805338559102</v>
      </c>
      <c r="AX10" s="17">
        <v>0.38832130313292701</v>
      </c>
      <c r="AY10" s="17">
        <v>0.30098162374866899</v>
      </c>
      <c r="AZ10" s="17">
        <v>0.42193469697297498</v>
      </c>
      <c r="BA10" s="17">
        <v>0.24374880033611701</v>
      </c>
      <c r="BB10" s="17"/>
      <c r="BC10" s="17">
        <v>0.31362126271574198</v>
      </c>
      <c r="BD10" s="17">
        <v>0.350593597644626</v>
      </c>
      <c r="BE10" s="17">
        <v>0.29917091226688303</v>
      </c>
      <c r="BF10" s="17">
        <v>0.343171888100959</v>
      </c>
      <c r="BG10" s="17">
        <v>0.149471322006653</v>
      </c>
    </row>
    <row r="11" spans="2:59" ht="29" x14ac:dyDescent="0.35">
      <c r="B11" s="18" t="s">
        <v>206</v>
      </c>
      <c r="C11" s="17">
        <v>0.29626210556402699</v>
      </c>
      <c r="D11" s="17">
        <v>0.279240994538628</v>
      </c>
      <c r="E11" s="17">
        <v>0.31520198566761998</v>
      </c>
      <c r="F11" s="17"/>
      <c r="G11" s="17">
        <v>0.224250522004102</v>
      </c>
      <c r="H11" s="17">
        <v>0.20277958092832399</v>
      </c>
      <c r="I11" s="17">
        <v>0.249792998814653</v>
      </c>
      <c r="J11" s="17">
        <v>0.34192611626540798</v>
      </c>
      <c r="K11" s="17">
        <v>0.32657809355277601</v>
      </c>
      <c r="L11" s="17">
        <v>0.40051737324936898</v>
      </c>
      <c r="M11" s="17"/>
      <c r="N11" s="17">
        <v>0.223282512665504</v>
      </c>
      <c r="O11" s="17">
        <v>0.30923074243792897</v>
      </c>
      <c r="P11" s="17">
        <v>0.32767095592494999</v>
      </c>
      <c r="Q11" s="17">
        <v>0.33241696145266503</v>
      </c>
      <c r="R11" s="17"/>
      <c r="S11" s="17">
        <v>0.23204763977654899</v>
      </c>
      <c r="T11" s="17">
        <v>0.33873500103219201</v>
      </c>
      <c r="U11" s="17">
        <v>0.32799674418022801</v>
      </c>
      <c r="V11" s="17">
        <v>0.27856597543277201</v>
      </c>
      <c r="W11" s="17">
        <v>0.26251599847685397</v>
      </c>
      <c r="X11" s="17">
        <v>0.20641354598726699</v>
      </c>
      <c r="Y11" s="17">
        <v>0.30444806417657599</v>
      </c>
      <c r="Z11" s="17">
        <v>0.41047820411339397</v>
      </c>
      <c r="AA11" s="17">
        <v>0.35620170439376603</v>
      </c>
      <c r="AB11" s="17">
        <v>0.309816311949558</v>
      </c>
      <c r="AC11" s="17">
        <v>0.31212245360507301</v>
      </c>
      <c r="AD11" s="17">
        <v>0.26943730165809099</v>
      </c>
      <c r="AE11" s="17"/>
      <c r="AF11" s="17">
        <v>0.330974110188263</v>
      </c>
      <c r="AG11" s="17">
        <v>0.27925602033916203</v>
      </c>
      <c r="AH11" s="17">
        <v>0.31904846284284599</v>
      </c>
      <c r="AI11" s="17"/>
      <c r="AJ11" s="17">
        <v>0.322488695933355</v>
      </c>
      <c r="AK11" s="17">
        <v>0.27102957045930698</v>
      </c>
      <c r="AL11" s="17">
        <v>0.32932840863484403</v>
      </c>
      <c r="AM11" s="17">
        <v>0.35569156413793501</v>
      </c>
      <c r="AN11" s="17">
        <v>0.29327202487651999</v>
      </c>
      <c r="AO11" s="17"/>
      <c r="AP11" s="17">
        <v>0.34504990317133299</v>
      </c>
      <c r="AQ11" s="17">
        <v>0.28327433493995502</v>
      </c>
      <c r="AR11" s="17">
        <v>0.315861434324542</v>
      </c>
      <c r="AS11" s="17">
        <v>0.29723429158287701</v>
      </c>
      <c r="AT11" s="17">
        <v>0.22566867803694199</v>
      </c>
      <c r="AU11" s="17"/>
      <c r="AV11" s="17">
        <v>0.24928380072196399</v>
      </c>
      <c r="AW11" s="17">
        <v>0.29738353009893698</v>
      </c>
      <c r="AX11" s="17">
        <v>0.27368318894409299</v>
      </c>
      <c r="AY11" s="17">
        <v>0.32463212316508899</v>
      </c>
      <c r="AZ11" s="17">
        <v>0.24274064266349901</v>
      </c>
      <c r="BA11" s="17">
        <v>0.418472250125553</v>
      </c>
      <c r="BB11" s="17"/>
      <c r="BC11" s="17">
        <v>0.347416471907048</v>
      </c>
      <c r="BD11" s="17">
        <v>0.330209374915786</v>
      </c>
      <c r="BE11" s="17">
        <v>0.256641500884628</v>
      </c>
      <c r="BF11" s="17">
        <v>0.17301349989852899</v>
      </c>
      <c r="BG11" s="17">
        <v>0.33671203735337701</v>
      </c>
    </row>
    <row r="12" spans="2:59" x14ac:dyDescent="0.35">
      <c r="B12" s="18" t="s">
        <v>207</v>
      </c>
      <c r="C12" s="19">
        <v>3.3345609324115399E-2</v>
      </c>
      <c r="D12" s="19">
        <v>2.3586171664856E-2</v>
      </c>
      <c r="E12" s="19">
        <v>4.2326649384250403E-2</v>
      </c>
      <c r="F12" s="19"/>
      <c r="G12" s="19">
        <v>3.3377012998232897E-2</v>
      </c>
      <c r="H12" s="19">
        <v>4.1767623275313803E-2</v>
      </c>
      <c r="I12" s="19">
        <v>2.3170256798298702E-2</v>
      </c>
      <c r="J12" s="19">
        <v>4.0723084119440901E-2</v>
      </c>
      <c r="K12" s="19">
        <v>2.8574694168665399E-2</v>
      </c>
      <c r="L12" s="19">
        <v>3.2003021933603999E-2</v>
      </c>
      <c r="M12" s="19"/>
      <c r="N12" s="19">
        <v>2.2094127823992601E-2</v>
      </c>
      <c r="O12" s="19">
        <v>3.5317263943220302E-2</v>
      </c>
      <c r="P12" s="19">
        <v>2.92203183163019E-2</v>
      </c>
      <c r="Q12" s="19">
        <v>4.7110722330183701E-2</v>
      </c>
      <c r="R12" s="19"/>
      <c r="S12" s="19">
        <v>3.1868779265689401E-2</v>
      </c>
      <c r="T12" s="19">
        <v>1.8077684726512899E-2</v>
      </c>
      <c r="U12" s="19">
        <v>1.3005028479927299E-2</v>
      </c>
      <c r="V12" s="19">
        <v>2.15820578318782E-2</v>
      </c>
      <c r="W12" s="19">
        <v>4.3349673725581697E-2</v>
      </c>
      <c r="X12" s="19">
        <v>3.4441367271297998E-2</v>
      </c>
      <c r="Y12" s="19">
        <v>4.8925065943777803E-2</v>
      </c>
      <c r="Z12" s="19">
        <v>7.6868023955247694E-2</v>
      </c>
      <c r="AA12" s="19">
        <v>4.6547065216669098E-2</v>
      </c>
      <c r="AB12" s="19">
        <v>2.5326772867600499E-2</v>
      </c>
      <c r="AC12" s="19">
        <v>3.5838043994546702E-2</v>
      </c>
      <c r="AD12" s="19">
        <v>4.1486784396768603E-2</v>
      </c>
      <c r="AE12" s="19"/>
      <c r="AF12" s="19">
        <v>3.2043251750558499E-2</v>
      </c>
      <c r="AG12" s="19">
        <v>2.9558993184366601E-2</v>
      </c>
      <c r="AH12" s="19">
        <v>3.7979515148625999E-2</v>
      </c>
      <c r="AI12" s="19"/>
      <c r="AJ12" s="19">
        <v>2.6332438333384198E-2</v>
      </c>
      <c r="AK12" s="19">
        <v>3.3824550124715698E-2</v>
      </c>
      <c r="AL12" s="19">
        <v>3.6962923865801599E-2</v>
      </c>
      <c r="AM12" s="19">
        <v>0</v>
      </c>
      <c r="AN12" s="19">
        <v>4.9072777936414701E-2</v>
      </c>
      <c r="AO12" s="19"/>
      <c r="AP12" s="19">
        <v>2.9338439154213001E-2</v>
      </c>
      <c r="AQ12" s="19">
        <v>3.0608853981012402E-2</v>
      </c>
      <c r="AR12" s="19">
        <v>2.15450458477329E-2</v>
      </c>
      <c r="AS12" s="19">
        <v>1.9915601309357999E-2</v>
      </c>
      <c r="AT12" s="19">
        <v>6.6555772606321201E-2</v>
      </c>
      <c r="AU12" s="19"/>
      <c r="AV12" s="19">
        <v>3.3532051399859597E-2</v>
      </c>
      <c r="AW12" s="19">
        <v>2.13354358881899E-2</v>
      </c>
      <c r="AX12" s="19">
        <v>1.08393017061449E-2</v>
      </c>
      <c r="AY12" s="19">
        <v>1.89555008426728E-2</v>
      </c>
      <c r="AZ12" s="19">
        <v>4.7880433002257597E-2</v>
      </c>
      <c r="BA12" s="19">
        <v>7.6279015419153107E-2</v>
      </c>
      <c r="BB12" s="19"/>
      <c r="BC12" s="19">
        <v>3.2473493065578E-2</v>
      </c>
      <c r="BD12" s="19">
        <v>3.8013293240854999E-2</v>
      </c>
      <c r="BE12" s="19">
        <v>3.6796768276290401E-2</v>
      </c>
      <c r="BF12" s="19">
        <v>1.5908288458576201E-2</v>
      </c>
      <c r="BG12" s="19">
        <v>9.6235709997812405E-2</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0.35364020853549599</v>
      </c>
      <c r="D9" s="17">
        <v>0.43171335447271503</v>
      </c>
      <c r="E9" s="17">
        <v>0.27722756847418101</v>
      </c>
      <c r="F9" s="17"/>
      <c r="G9" s="17">
        <v>0.38960950236097502</v>
      </c>
      <c r="H9" s="17">
        <v>0.47837434648652899</v>
      </c>
      <c r="I9" s="17">
        <v>0.40273390343826598</v>
      </c>
      <c r="J9" s="17">
        <v>0.33385474248087099</v>
      </c>
      <c r="K9" s="17">
        <v>0.263123055985649</v>
      </c>
      <c r="L9" s="17">
        <v>0.26558230305909702</v>
      </c>
      <c r="M9" s="17"/>
      <c r="N9" s="17">
        <v>0.48164146060632401</v>
      </c>
      <c r="O9" s="17">
        <v>0.38363900559001002</v>
      </c>
      <c r="P9" s="17">
        <v>0.31147775292602298</v>
      </c>
      <c r="Q9" s="17">
        <v>0.22227519085363301</v>
      </c>
      <c r="R9" s="17"/>
      <c r="S9" s="17">
        <v>0.50761414025788199</v>
      </c>
      <c r="T9" s="17">
        <v>0.30792810983729901</v>
      </c>
      <c r="U9" s="17">
        <v>0.25431738526654002</v>
      </c>
      <c r="V9" s="17">
        <v>0.38830744995834199</v>
      </c>
      <c r="W9" s="17">
        <v>0.40730663456448002</v>
      </c>
      <c r="X9" s="17">
        <v>0.31155755966894799</v>
      </c>
      <c r="Y9" s="17">
        <v>0.31294921761886002</v>
      </c>
      <c r="Z9" s="17">
        <v>0.364902045938166</v>
      </c>
      <c r="AA9" s="17">
        <v>0.29954789787008901</v>
      </c>
      <c r="AB9" s="17">
        <v>0.35968374219561</v>
      </c>
      <c r="AC9" s="17">
        <v>0.34163279138941599</v>
      </c>
      <c r="AD9" s="17">
        <v>0.28660676562512999</v>
      </c>
      <c r="AE9" s="17"/>
      <c r="AF9" s="17">
        <v>0.32138948115847199</v>
      </c>
      <c r="AG9" s="17">
        <v>0.38734066056140598</v>
      </c>
      <c r="AH9" s="17">
        <v>0.311293938117782</v>
      </c>
      <c r="AI9" s="17"/>
      <c r="AJ9" s="17">
        <v>0.32371335097230802</v>
      </c>
      <c r="AK9" s="17">
        <v>0.398603131285167</v>
      </c>
      <c r="AL9" s="17">
        <v>0.388948308089891</v>
      </c>
      <c r="AM9" s="17">
        <v>0.329978193813735</v>
      </c>
      <c r="AN9" s="17">
        <v>0.300235491633007</v>
      </c>
      <c r="AO9" s="17"/>
      <c r="AP9" s="17">
        <v>0.29630920559331703</v>
      </c>
      <c r="AQ9" s="17">
        <v>0.40057638225663</v>
      </c>
      <c r="AR9" s="17">
        <v>0.38392308821394799</v>
      </c>
      <c r="AS9" s="17">
        <v>0.31552418383168701</v>
      </c>
      <c r="AT9" s="17">
        <v>0.376484330330633</v>
      </c>
      <c r="AU9" s="17"/>
      <c r="AV9" s="17">
        <v>0.43912316455554501</v>
      </c>
      <c r="AW9" s="17">
        <v>0.32528368092051002</v>
      </c>
      <c r="AX9" s="17">
        <v>0.40028247722493299</v>
      </c>
      <c r="AY9" s="17">
        <v>0.32534610742728798</v>
      </c>
      <c r="AZ9" s="17">
        <v>0.35094418440932901</v>
      </c>
      <c r="BA9" s="17">
        <v>0.26398100858184198</v>
      </c>
      <c r="BB9" s="17"/>
      <c r="BC9" s="17">
        <v>0.197140143220772</v>
      </c>
      <c r="BD9" s="17">
        <v>0.28767320203396302</v>
      </c>
      <c r="BE9" s="17">
        <v>0.46606647183370598</v>
      </c>
      <c r="BF9" s="17">
        <v>0.55622246638467399</v>
      </c>
      <c r="BG9" s="17">
        <v>0.61536313654140695</v>
      </c>
    </row>
    <row r="10" spans="2:59" ht="43.5" x14ac:dyDescent="0.35">
      <c r="B10" s="18" t="s">
        <v>205</v>
      </c>
      <c r="C10" s="17">
        <v>0.40826484651647199</v>
      </c>
      <c r="D10" s="17">
        <v>0.38423904033884498</v>
      </c>
      <c r="E10" s="17">
        <v>0.43308013209097701</v>
      </c>
      <c r="F10" s="17"/>
      <c r="G10" s="17">
        <v>0.383586900941985</v>
      </c>
      <c r="H10" s="17">
        <v>0.365185305973379</v>
      </c>
      <c r="I10" s="17">
        <v>0.40758926294098402</v>
      </c>
      <c r="J10" s="17">
        <v>0.38790020478845599</v>
      </c>
      <c r="K10" s="17">
        <v>0.43779987816049898</v>
      </c>
      <c r="L10" s="17">
        <v>0.45683049447056701</v>
      </c>
      <c r="M10" s="17"/>
      <c r="N10" s="17">
        <v>0.37698830221749502</v>
      </c>
      <c r="O10" s="17">
        <v>0.39450257706062403</v>
      </c>
      <c r="P10" s="17">
        <v>0.41818030974431802</v>
      </c>
      <c r="Q10" s="17">
        <v>0.44638648475755099</v>
      </c>
      <c r="R10" s="17"/>
      <c r="S10" s="17">
        <v>0.33297873498827302</v>
      </c>
      <c r="T10" s="17">
        <v>0.41667431304538899</v>
      </c>
      <c r="U10" s="17">
        <v>0.46042213895881301</v>
      </c>
      <c r="V10" s="17">
        <v>0.44342798128890298</v>
      </c>
      <c r="W10" s="17">
        <v>0.40829912256783502</v>
      </c>
      <c r="X10" s="17">
        <v>0.46619506405712402</v>
      </c>
      <c r="Y10" s="17">
        <v>0.40202474946225403</v>
      </c>
      <c r="Z10" s="17">
        <v>0.28907560828449502</v>
      </c>
      <c r="AA10" s="17">
        <v>0.37825009339920601</v>
      </c>
      <c r="AB10" s="17">
        <v>0.39237731329555497</v>
      </c>
      <c r="AC10" s="17">
        <v>0.44466552852317198</v>
      </c>
      <c r="AD10" s="17">
        <v>0.57765767184203998</v>
      </c>
      <c r="AE10" s="17"/>
      <c r="AF10" s="17">
        <v>0.39560526854905897</v>
      </c>
      <c r="AG10" s="17">
        <v>0.425301978794141</v>
      </c>
      <c r="AH10" s="17">
        <v>0.39705179764590598</v>
      </c>
      <c r="AI10" s="17"/>
      <c r="AJ10" s="17">
        <v>0.43922634123238202</v>
      </c>
      <c r="AK10" s="17">
        <v>0.38538388683356301</v>
      </c>
      <c r="AL10" s="17">
        <v>0.37440172110375802</v>
      </c>
      <c r="AM10" s="17">
        <v>0.39883820831851002</v>
      </c>
      <c r="AN10" s="17">
        <v>0.40155236599316901</v>
      </c>
      <c r="AO10" s="17"/>
      <c r="AP10" s="17">
        <v>0.47054920837693898</v>
      </c>
      <c r="AQ10" s="17">
        <v>0.36465999515140102</v>
      </c>
      <c r="AR10" s="17">
        <v>0.42670916748154503</v>
      </c>
      <c r="AS10" s="17">
        <v>0.39451049720633502</v>
      </c>
      <c r="AT10" s="17">
        <v>0.381602901993708</v>
      </c>
      <c r="AU10" s="17"/>
      <c r="AV10" s="17">
        <v>0.37273493602292601</v>
      </c>
      <c r="AW10" s="17">
        <v>0.45455848758779299</v>
      </c>
      <c r="AX10" s="17">
        <v>0.38757323271754202</v>
      </c>
      <c r="AY10" s="17">
        <v>0.37721695260273402</v>
      </c>
      <c r="AZ10" s="17">
        <v>0.39753438567409399</v>
      </c>
      <c r="BA10" s="17">
        <v>0.47178183972953802</v>
      </c>
      <c r="BB10" s="17"/>
      <c r="BC10" s="17">
        <v>0.46151615608337698</v>
      </c>
      <c r="BD10" s="17">
        <v>0.412410971565282</v>
      </c>
      <c r="BE10" s="17">
        <v>0.36373223144100297</v>
      </c>
      <c r="BF10" s="17">
        <v>0.35920623893158199</v>
      </c>
      <c r="BG10" s="17">
        <v>0.270402035257922</v>
      </c>
    </row>
    <row r="11" spans="2:59" ht="29" x14ac:dyDescent="0.35">
      <c r="B11" s="18" t="s">
        <v>206</v>
      </c>
      <c r="C11" s="17">
        <v>0.20753380821643599</v>
      </c>
      <c r="D11" s="17">
        <v>0.16914493508584599</v>
      </c>
      <c r="E11" s="17">
        <v>0.24441793187156599</v>
      </c>
      <c r="F11" s="17"/>
      <c r="G11" s="17">
        <v>0.19242703406180101</v>
      </c>
      <c r="H11" s="17">
        <v>0.12149080282396001</v>
      </c>
      <c r="I11" s="17">
        <v>0.16673723003794</v>
      </c>
      <c r="J11" s="17">
        <v>0.25533870216350502</v>
      </c>
      <c r="K11" s="17">
        <v>0.25250390977558002</v>
      </c>
      <c r="L11" s="17">
        <v>0.25151525220815502</v>
      </c>
      <c r="M11" s="17"/>
      <c r="N11" s="17">
        <v>0.13062776817468899</v>
      </c>
      <c r="O11" s="17">
        <v>0.19484710568654801</v>
      </c>
      <c r="P11" s="17">
        <v>0.22905575871062001</v>
      </c>
      <c r="Q11" s="17">
        <v>0.28509454542427898</v>
      </c>
      <c r="R11" s="17"/>
      <c r="S11" s="17">
        <v>0.14518981707710901</v>
      </c>
      <c r="T11" s="17">
        <v>0.24193156116554501</v>
      </c>
      <c r="U11" s="17">
        <v>0.25703168028039303</v>
      </c>
      <c r="V11" s="17">
        <v>0.136868937224357</v>
      </c>
      <c r="W11" s="17">
        <v>0.18439424286768599</v>
      </c>
      <c r="X11" s="17">
        <v>0.175137162536253</v>
      </c>
      <c r="Y11" s="17">
        <v>0.249817852587779</v>
      </c>
      <c r="Z11" s="17">
        <v>0.27077402869760497</v>
      </c>
      <c r="AA11" s="17">
        <v>0.27832052628542098</v>
      </c>
      <c r="AB11" s="17">
        <v>0.217022899367843</v>
      </c>
      <c r="AC11" s="17">
        <v>0.193916500333218</v>
      </c>
      <c r="AD11" s="17">
        <v>0.11935544447948</v>
      </c>
      <c r="AE11" s="17"/>
      <c r="AF11" s="17">
        <v>0.25454118443296098</v>
      </c>
      <c r="AG11" s="17">
        <v>0.16352125743746901</v>
      </c>
      <c r="AH11" s="17">
        <v>0.250595098861706</v>
      </c>
      <c r="AI11" s="17"/>
      <c r="AJ11" s="17">
        <v>0.21295919878670899</v>
      </c>
      <c r="AK11" s="17">
        <v>0.18274529400842701</v>
      </c>
      <c r="AL11" s="17">
        <v>0.189514500016015</v>
      </c>
      <c r="AM11" s="17">
        <v>0.24900060871452401</v>
      </c>
      <c r="AN11" s="17">
        <v>0.264126376622284</v>
      </c>
      <c r="AO11" s="17"/>
      <c r="AP11" s="17">
        <v>0.20518412720238299</v>
      </c>
      <c r="AQ11" s="17">
        <v>0.20396128419743101</v>
      </c>
      <c r="AR11" s="17">
        <v>0.159236583168478</v>
      </c>
      <c r="AS11" s="17">
        <v>0.26189090508674401</v>
      </c>
      <c r="AT11" s="17">
        <v>0.19054703542783599</v>
      </c>
      <c r="AU11" s="17"/>
      <c r="AV11" s="17">
        <v>0.16572557802004401</v>
      </c>
      <c r="AW11" s="17">
        <v>0.19276254870274601</v>
      </c>
      <c r="AX11" s="17">
        <v>0.177232174491737</v>
      </c>
      <c r="AY11" s="17">
        <v>0.26696155952913703</v>
      </c>
      <c r="AZ11" s="17">
        <v>0.21220482497746901</v>
      </c>
      <c r="BA11" s="17">
        <v>0.21479537801644299</v>
      </c>
      <c r="BB11" s="17"/>
      <c r="BC11" s="17">
        <v>0.31140293197211499</v>
      </c>
      <c r="BD11" s="17">
        <v>0.25455887726347898</v>
      </c>
      <c r="BE11" s="17">
        <v>0.144365171278242</v>
      </c>
      <c r="BF11" s="17">
        <v>7.4402189023010504E-2</v>
      </c>
      <c r="BG11" s="17">
        <v>8.3140702506521696E-2</v>
      </c>
    </row>
    <row r="12" spans="2:59" x14ac:dyDescent="0.35">
      <c r="B12" s="18" t="s">
        <v>207</v>
      </c>
      <c r="C12" s="19">
        <v>3.0561136731595901E-2</v>
      </c>
      <c r="D12" s="19">
        <v>1.49026701025942E-2</v>
      </c>
      <c r="E12" s="19">
        <v>4.5274367563276602E-2</v>
      </c>
      <c r="F12" s="19"/>
      <c r="G12" s="19">
        <v>3.4376562635239298E-2</v>
      </c>
      <c r="H12" s="19">
        <v>3.4949544716132402E-2</v>
      </c>
      <c r="I12" s="19">
        <v>2.2939603582809599E-2</v>
      </c>
      <c r="J12" s="19">
        <v>2.2906350567167499E-2</v>
      </c>
      <c r="K12" s="19">
        <v>4.6573156078271401E-2</v>
      </c>
      <c r="L12" s="19">
        <v>2.60719502621811E-2</v>
      </c>
      <c r="M12" s="19"/>
      <c r="N12" s="19">
        <v>1.0742469001491801E-2</v>
      </c>
      <c r="O12" s="19">
        <v>2.7011311662817901E-2</v>
      </c>
      <c r="P12" s="19">
        <v>4.1286178619038598E-2</v>
      </c>
      <c r="Q12" s="19">
        <v>4.6243778964536797E-2</v>
      </c>
      <c r="R12" s="19"/>
      <c r="S12" s="19">
        <v>1.4217307676735701E-2</v>
      </c>
      <c r="T12" s="19">
        <v>3.3466015951767E-2</v>
      </c>
      <c r="U12" s="19">
        <v>2.82287954942541E-2</v>
      </c>
      <c r="V12" s="19">
        <v>3.1395631528398603E-2</v>
      </c>
      <c r="W12" s="19">
        <v>0</v>
      </c>
      <c r="X12" s="19">
        <v>4.7110213737675502E-2</v>
      </c>
      <c r="Y12" s="19">
        <v>3.5208180331106398E-2</v>
      </c>
      <c r="Z12" s="19">
        <v>7.5248317079735005E-2</v>
      </c>
      <c r="AA12" s="19">
        <v>4.3881482445283997E-2</v>
      </c>
      <c r="AB12" s="19">
        <v>3.0916045140992599E-2</v>
      </c>
      <c r="AC12" s="19">
        <v>1.9785179754194401E-2</v>
      </c>
      <c r="AD12" s="19">
        <v>1.6380118053350299E-2</v>
      </c>
      <c r="AE12" s="19"/>
      <c r="AF12" s="19">
        <v>2.8464065859507101E-2</v>
      </c>
      <c r="AG12" s="19">
        <v>2.38361032069845E-2</v>
      </c>
      <c r="AH12" s="19">
        <v>4.1059165374606001E-2</v>
      </c>
      <c r="AI12" s="19"/>
      <c r="AJ12" s="19">
        <v>2.4101109008601102E-2</v>
      </c>
      <c r="AK12" s="19">
        <v>3.3267687872843003E-2</v>
      </c>
      <c r="AL12" s="19">
        <v>4.7135470790335303E-2</v>
      </c>
      <c r="AM12" s="19">
        <v>2.21829891532309E-2</v>
      </c>
      <c r="AN12" s="19">
        <v>3.4085765751540202E-2</v>
      </c>
      <c r="AO12" s="19"/>
      <c r="AP12" s="19">
        <v>2.7957458827360501E-2</v>
      </c>
      <c r="AQ12" s="19">
        <v>3.0802338394538002E-2</v>
      </c>
      <c r="AR12" s="19">
        <v>3.0131161136029001E-2</v>
      </c>
      <c r="AS12" s="19">
        <v>2.8074413875234801E-2</v>
      </c>
      <c r="AT12" s="19">
        <v>5.1365732247822697E-2</v>
      </c>
      <c r="AU12" s="19"/>
      <c r="AV12" s="19">
        <v>2.24163214014859E-2</v>
      </c>
      <c r="AW12" s="19">
        <v>2.73952827889508E-2</v>
      </c>
      <c r="AX12" s="19">
        <v>3.4912115565788097E-2</v>
      </c>
      <c r="AY12" s="19">
        <v>3.04753804408412E-2</v>
      </c>
      <c r="AZ12" s="19">
        <v>3.9316604939107103E-2</v>
      </c>
      <c r="BA12" s="19">
        <v>4.94417736721776E-2</v>
      </c>
      <c r="BB12" s="19"/>
      <c r="BC12" s="19">
        <v>2.9940768723736601E-2</v>
      </c>
      <c r="BD12" s="19">
        <v>4.5356949137275601E-2</v>
      </c>
      <c r="BE12" s="19">
        <v>2.5836125447048899E-2</v>
      </c>
      <c r="BF12" s="19">
        <v>1.01691056607338E-2</v>
      </c>
      <c r="BG12" s="19">
        <v>3.1094125694150199E-2</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204</v>
      </c>
      <c r="C9" s="17">
        <v>0.101406824610093</v>
      </c>
      <c r="D9" s="17">
        <v>0.11752435825027301</v>
      </c>
      <c r="E9" s="17">
        <v>8.5601124333207199E-2</v>
      </c>
      <c r="F9" s="17"/>
      <c r="G9" s="17">
        <v>0.124173721976054</v>
      </c>
      <c r="H9" s="17">
        <v>0.14635121020469799</v>
      </c>
      <c r="I9" s="17">
        <v>0.15098208359813201</v>
      </c>
      <c r="J9" s="17">
        <v>9.5816344728540101E-2</v>
      </c>
      <c r="K9" s="17">
        <v>5.18645764345236E-2</v>
      </c>
      <c r="L9" s="17">
        <v>4.73644721453799E-2</v>
      </c>
      <c r="M9" s="17"/>
      <c r="N9" s="17">
        <v>0.16175131548772001</v>
      </c>
      <c r="O9" s="17">
        <v>9.1478695033441595E-2</v>
      </c>
      <c r="P9" s="17">
        <v>8.2236265744002807E-2</v>
      </c>
      <c r="Q9" s="17">
        <v>6.3753726312553494E-2</v>
      </c>
      <c r="R9" s="17"/>
      <c r="S9" s="17">
        <v>0.15638789150502</v>
      </c>
      <c r="T9" s="17">
        <v>7.4632945597724196E-2</v>
      </c>
      <c r="U9" s="17">
        <v>7.8553806244599594E-2</v>
      </c>
      <c r="V9" s="17">
        <v>0.104763767538644</v>
      </c>
      <c r="W9" s="17">
        <v>9.0855147529227395E-2</v>
      </c>
      <c r="X9" s="17">
        <v>0.12685140045837001</v>
      </c>
      <c r="Y9" s="17">
        <v>0.10075702426199599</v>
      </c>
      <c r="Z9" s="17">
        <v>8.6660532452454697E-2</v>
      </c>
      <c r="AA9" s="17">
        <v>9.92290582454214E-2</v>
      </c>
      <c r="AB9" s="17">
        <v>0.10670199164928799</v>
      </c>
      <c r="AC9" s="17">
        <v>4.6353612188596897E-2</v>
      </c>
      <c r="AD9" s="17">
        <v>6.4687779238374696E-2</v>
      </c>
      <c r="AE9" s="17"/>
      <c r="AF9" s="17">
        <v>6.6408864652938604E-2</v>
      </c>
      <c r="AG9" s="17">
        <v>0.133817306024968</v>
      </c>
      <c r="AH9" s="17">
        <v>7.8467038624461902E-2</v>
      </c>
      <c r="AI9" s="17"/>
      <c r="AJ9" s="17">
        <v>7.3587917088036706E-2</v>
      </c>
      <c r="AK9" s="17">
        <v>0.146391912058186</v>
      </c>
      <c r="AL9" s="17">
        <v>7.89305672217053E-2</v>
      </c>
      <c r="AM9" s="17">
        <v>5.4414096969094203E-2</v>
      </c>
      <c r="AN9" s="17">
        <v>6.3526230458875704E-2</v>
      </c>
      <c r="AO9" s="17"/>
      <c r="AP9" s="17">
        <v>5.4820047399892401E-2</v>
      </c>
      <c r="AQ9" s="17">
        <v>0.149379321325882</v>
      </c>
      <c r="AR9" s="17">
        <v>8.7041878252345106E-2</v>
      </c>
      <c r="AS9" s="17">
        <v>6.0044223856202797E-2</v>
      </c>
      <c r="AT9" s="17">
        <v>0.11966890510355301</v>
      </c>
      <c r="AU9" s="17"/>
      <c r="AV9" s="17">
        <v>0.16791549866125399</v>
      </c>
      <c r="AW9" s="17">
        <v>7.5822530291085197E-2</v>
      </c>
      <c r="AX9" s="17">
        <v>8.7133299644503906E-2</v>
      </c>
      <c r="AY9" s="17">
        <v>6.3339126693584893E-2</v>
      </c>
      <c r="AZ9" s="17">
        <v>0.120467823271522</v>
      </c>
      <c r="BA9" s="17">
        <v>2.9188510385531202E-2</v>
      </c>
      <c r="BB9" s="17"/>
      <c r="BC9" s="17">
        <v>4.6791260706332501E-2</v>
      </c>
      <c r="BD9" s="17">
        <v>7.0757325564337906E-2</v>
      </c>
      <c r="BE9" s="17">
        <v>0.15919629838259</v>
      </c>
      <c r="BF9" s="17">
        <v>0.15103097832004</v>
      </c>
      <c r="BG9" s="17">
        <v>0.174499392471133</v>
      </c>
    </row>
    <row r="10" spans="2:59" ht="43.5" x14ac:dyDescent="0.35">
      <c r="B10" s="18" t="s">
        <v>205</v>
      </c>
      <c r="C10" s="17">
        <v>0.198006325538266</v>
      </c>
      <c r="D10" s="17">
        <v>0.215899693203742</v>
      </c>
      <c r="E10" s="17">
        <v>0.181246178858186</v>
      </c>
      <c r="F10" s="17"/>
      <c r="G10" s="17">
        <v>0.24473908904875299</v>
      </c>
      <c r="H10" s="17">
        <v>0.28803401608357798</v>
      </c>
      <c r="I10" s="17">
        <v>0.23547151359740501</v>
      </c>
      <c r="J10" s="17">
        <v>0.184247520399662</v>
      </c>
      <c r="K10" s="17">
        <v>0.157753013838664</v>
      </c>
      <c r="L10" s="17">
        <v>0.101620472501096</v>
      </c>
      <c r="M10" s="17"/>
      <c r="N10" s="17">
        <v>0.26817313022179801</v>
      </c>
      <c r="O10" s="17">
        <v>0.223441317836442</v>
      </c>
      <c r="P10" s="17">
        <v>0.168931079094051</v>
      </c>
      <c r="Q10" s="17">
        <v>0.12189570156900301</v>
      </c>
      <c r="R10" s="17"/>
      <c r="S10" s="17">
        <v>0.26489278287613199</v>
      </c>
      <c r="T10" s="17">
        <v>0.19528829285565999</v>
      </c>
      <c r="U10" s="17">
        <v>0.15822405367867501</v>
      </c>
      <c r="V10" s="17">
        <v>0.158949832551873</v>
      </c>
      <c r="W10" s="17">
        <v>0.215605038629852</v>
      </c>
      <c r="X10" s="17">
        <v>0.21344589585906101</v>
      </c>
      <c r="Y10" s="17">
        <v>0.17754487420026899</v>
      </c>
      <c r="Z10" s="17">
        <v>0.12550963058995701</v>
      </c>
      <c r="AA10" s="17">
        <v>0.169973902040785</v>
      </c>
      <c r="AB10" s="17">
        <v>0.22345989548394399</v>
      </c>
      <c r="AC10" s="17">
        <v>0.17059228140704899</v>
      </c>
      <c r="AD10" s="17">
        <v>0.25607529843582499</v>
      </c>
      <c r="AE10" s="17"/>
      <c r="AF10" s="17">
        <v>0.154451212566241</v>
      </c>
      <c r="AG10" s="17">
        <v>0.228080085503094</v>
      </c>
      <c r="AH10" s="17">
        <v>0.19211878580503999</v>
      </c>
      <c r="AI10" s="17"/>
      <c r="AJ10" s="17">
        <v>0.18072844731594701</v>
      </c>
      <c r="AK10" s="17">
        <v>0.24256023984049599</v>
      </c>
      <c r="AL10" s="17">
        <v>0.24153152327732</v>
      </c>
      <c r="AM10" s="17">
        <v>0.12499890955118501</v>
      </c>
      <c r="AN10" s="17">
        <v>0.174013860714195</v>
      </c>
      <c r="AO10" s="17"/>
      <c r="AP10" s="17">
        <v>0.17251542362095401</v>
      </c>
      <c r="AQ10" s="17">
        <v>0.23923832774467299</v>
      </c>
      <c r="AR10" s="17">
        <v>0.217713887972802</v>
      </c>
      <c r="AS10" s="17">
        <v>0.164346026088941</v>
      </c>
      <c r="AT10" s="17">
        <v>0.177451717876697</v>
      </c>
      <c r="AU10" s="17"/>
      <c r="AV10" s="17">
        <v>0.24867798918245199</v>
      </c>
      <c r="AW10" s="17">
        <v>0.191802762028427</v>
      </c>
      <c r="AX10" s="17">
        <v>0.24149725093618099</v>
      </c>
      <c r="AY10" s="17">
        <v>0.14618211667515801</v>
      </c>
      <c r="AZ10" s="17">
        <v>0.20322960248267499</v>
      </c>
      <c r="BA10" s="17">
        <v>0.140196444447067</v>
      </c>
      <c r="BB10" s="17"/>
      <c r="BC10" s="17">
        <v>0.12272452345880901</v>
      </c>
      <c r="BD10" s="17">
        <v>0.164052170601488</v>
      </c>
      <c r="BE10" s="17">
        <v>0.245654220730599</v>
      </c>
      <c r="BF10" s="17">
        <v>0.30331972333400797</v>
      </c>
      <c r="BG10" s="17">
        <v>0.42876038667760902</v>
      </c>
    </row>
    <row r="11" spans="2:59" ht="29" x14ac:dyDescent="0.35">
      <c r="B11" s="18" t="s">
        <v>206</v>
      </c>
      <c r="C11" s="17">
        <v>0.63506610307618505</v>
      </c>
      <c r="D11" s="17">
        <v>0.60443532396316502</v>
      </c>
      <c r="E11" s="17">
        <v>0.66461977028647101</v>
      </c>
      <c r="F11" s="17"/>
      <c r="G11" s="17">
        <v>0.54162714620853203</v>
      </c>
      <c r="H11" s="17">
        <v>0.51327172759747397</v>
      </c>
      <c r="I11" s="17">
        <v>0.54038160627314302</v>
      </c>
      <c r="J11" s="17">
        <v>0.66739333596082695</v>
      </c>
      <c r="K11" s="17">
        <v>0.71370912757821503</v>
      </c>
      <c r="L11" s="17">
        <v>0.79403108111855503</v>
      </c>
      <c r="M11" s="17"/>
      <c r="N11" s="17">
        <v>0.52303388017393204</v>
      </c>
      <c r="O11" s="17">
        <v>0.61766852405750605</v>
      </c>
      <c r="P11" s="17">
        <v>0.68501060957166804</v>
      </c>
      <c r="Q11" s="17">
        <v>0.729260919918855</v>
      </c>
      <c r="R11" s="17"/>
      <c r="S11" s="17">
        <v>0.51799273291472403</v>
      </c>
      <c r="T11" s="17">
        <v>0.67419345203446002</v>
      </c>
      <c r="U11" s="17">
        <v>0.684935475318037</v>
      </c>
      <c r="V11" s="17">
        <v>0.68020254480079001</v>
      </c>
      <c r="W11" s="17">
        <v>0.66393564147520001</v>
      </c>
      <c r="X11" s="17">
        <v>0.55148949150023896</v>
      </c>
      <c r="Y11" s="17">
        <v>0.65680577604185797</v>
      </c>
      <c r="Z11" s="17">
        <v>0.713597044114199</v>
      </c>
      <c r="AA11" s="17">
        <v>0.65639814513044104</v>
      </c>
      <c r="AB11" s="17">
        <v>0.59880683229937504</v>
      </c>
      <c r="AC11" s="17">
        <v>0.73114199249843603</v>
      </c>
      <c r="AD11" s="17">
        <v>0.63577265357721502</v>
      </c>
      <c r="AE11" s="17"/>
      <c r="AF11" s="17">
        <v>0.71655915695543404</v>
      </c>
      <c r="AG11" s="17">
        <v>0.58202655452963903</v>
      </c>
      <c r="AH11" s="17">
        <v>0.65060417620144195</v>
      </c>
      <c r="AI11" s="17"/>
      <c r="AJ11" s="17">
        <v>0.67984457491790196</v>
      </c>
      <c r="AK11" s="17">
        <v>0.55044894944343903</v>
      </c>
      <c r="AL11" s="17">
        <v>0.604088737864517</v>
      </c>
      <c r="AM11" s="17">
        <v>0.82058699347972097</v>
      </c>
      <c r="AN11" s="17">
        <v>0.695481403806125</v>
      </c>
      <c r="AO11" s="17"/>
      <c r="AP11" s="17">
        <v>0.71610078938611499</v>
      </c>
      <c r="AQ11" s="17">
        <v>0.540792591385999</v>
      </c>
      <c r="AR11" s="17">
        <v>0.63617696325749495</v>
      </c>
      <c r="AS11" s="17">
        <v>0.70182153179003903</v>
      </c>
      <c r="AT11" s="17">
        <v>0.64917381007602504</v>
      </c>
      <c r="AU11" s="17"/>
      <c r="AV11" s="17">
        <v>0.519090228499415</v>
      </c>
      <c r="AW11" s="17">
        <v>0.67190907437957004</v>
      </c>
      <c r="AX11" s="17">
        <v>0.61335761996933802</v>
      </c>
      <c r="AY11" s="17">
        <v>0.71775412306753095</v>
      </c>
      <c r="AZ11" s="17">
        <v>0.62338798713909205</v>
      </c>
      <c r="BA11" s="17">
        <v>0.73930759707594795</v>
      </c>
      <c r="BB11" s="17"/>
      <c r="BC11" s="17">
        <v>0.770429830629352</v>
      </c>
      <c r="BD11" s="17">
        <v>0.67777084002830101</v>
      </c>
      <c r="BE11" s="17">
        <v>0.54846834788587995</v>
      </c>
      <c r="BF11" s="17">
        <v>0.47939275701742801</v>
      </c>
      <c r="BG11" s="17">
        <v>0.289756384356954</v>
      </c>
    </row>
    <row r="12" spans="2:59" x14ac:dyDescent="0.35">
      <c r="B12" s="18" t="s">
        <v>207</v>
      </c>
      <c r="C12" s="19">
        <v>6.5520746775455094E-2</v>
      </c>
      <c r="D12" s="19">
        <v>6.2140624582819298E-2</v>
      </c>
      <c r="E12" s="19">
        <v>6.8532926522135801E-2</v>
      </c>
      <c r="F12" s="19"/>
      <c r="G12" s="19">
        <v>8.9460042766660502E-2</v>
      </c>
      <c r="H12" s="19">
        <v>5.2343046114250197E-2</v>
      </c>
      <c r="I12" s="19">
        <v>7.3164796531319798E-2</v>
      </c>
      <c r="J12" s="19">
        <v>5.25427989109713E-2</v>
      </c>
      <c r="K12" s="19">
        <v>7.6673282148597699E-2</v>
      </c>
      <c r="L12" s="19">
        <v>5.6983974234969301E-2</v>
      </c>
      <c r="M12" s="19"/>
      <c r="N12" s="19">
        <v>4.7041674116549102E-2</v>
      </c>
      <c r="O12" s="19">
        <v>6.7411463072609798E-2</v>
      </c>
      <c r="P12" s="19">
        <v>6.3822045590278195E-2</v>
      </c>
      <c r="Q12" s="19">
        <v>8.5089652199587806E-2</v>
      </c>
      <c r="R12" s="19"/>
      <c r="S12" s="19">
        <v>6.0726592704124303E-2</v>
      </c>
      <c r="T12" s="19">
        <v>5.5885309512155701E-2</v>
      </c>
      <c r="U12" s="19">
        <v>7.8286664758689006E-2</v>
      </c>
      <c r="V12" s="19">
        <v>5.6083855108692703E-2</v>
      </c>
      <c r="W12" s="19">
        <v>2.96041723657204E-2</v>
      </c>
      <c r="X12" s="19">
        <v>0.10821321218233</v>
      </c>
      <c r="Y12" s="19">
        <v>6.4892325495876896E-2</v>
      </c>
      <c r="Z12" s="19">
        <v>7.4232792843389406E-2</v>
      </c>
      <c r="AA12" s="19">
        <v>7.4398894583352901E-2</v>
      </c>
      <c r="AB12" s="19">
        <v>7.1031280567392996E-2</v>
      </c>
      <c r="AC12" s="19">
        <v>5.1912113905917802E-2</v>
      </c>
      <c r="AD12" s="19">
        <v>4.3464268748585701E-2</v>
      </c>
      <c r="AE12" s="19"/>
      <c r="AF12" s="19">
        <v>6.2580765825386006E-2</v>
      </c>
      <c r="AG12" s="19">
        <v>5.6076053942299399E-2</v>
      </c>
      <c r="AH12" s="19">
        <v>7.8809999369055903E-2</v>
      </c>
      <c r="AI12" s="19"/>
      <c r="AJ12" s="19">
        <v>6.5839060678114306E-2</v>
      </c>
      <c r="AK12" s="19">
        <v>6.0598898657878597E-2</v>
      </c>
      <c r="AL12" s="19">
        <v>7.5449171636457202E-2</v>
      </c>
      <c r="AM12" s="19">
        <v>0</v>
      </c>
      <c r="AN12" s="19">
        <v>6.6978505020804296E-2</v>
      </c>
      <c r="AO12" s="19"/>
      <c r="AP12" s="19">
        <v>5.6563739593037697E-2</v>
      </c>
      <c r="AQ12" s="19">
        <v>7.0589759543446096E-2</v>
      </c>
      <c r="AR12" s="19">
        <v>5.9067270517357703E-2</v>
      </c>
      <c r="AS12" s="19">
        <v>7.3788218264816394E-2</v>
      </c>
      <c r="AT12" s="19">
        <v>5.3705566943724997E-2</v>
      </c>
      <c r="AU12" s="19"/>
      <c r="AV12" s="19">
        <v>6.4316283656879303E-2</v>
      </c>
      <c r="AW12" s="19">
        <v>6.0465633300917802E-2</v>
      </c>
      <c r="AX12" s="19">
        <v>5.8011829449977202E-2</v>
      </c>
      <c r="AY12" s="19">
        <v>7.2724633563726507E-2</v>
      </c>
      <c r="AZ12" s="19">
        <v>5.2914587106710598E-2</v>
      </c>
      <c r="BA12" s="19">
        <v>9.1307448091454094E-2</v>
      </c>
      <c r="BB12" s="19"/>
      <c r="BC12" s="19">
        <v>6.0054385205505899E-2</v>
      </c>
      <c r="BD12" s="19">
        <v>8.7419663805873807E-2</v>
      </c>
      <c r="BE12" s="19">
        <v>4.6681133000930998E-2</v>
      </c>
      <c r="BF12" s="19">
        <v>6.6256541328523696E-2</v>
      </c>
      <c r="BG12" s="19">
        <v>0.106983836494305</v>
      </c>
    </row>
    <row r="13" spans="2:59" x14ac:dyDescent="0.35">
      <c r="B13" s="16"/>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218</v>
      </c>
      <c r="C9" s="17">
        <v>0.123896079903264</v>
      </c>
      <c r="D9" s="17">
        <v>0.15934123623874399</v>
      </c>
      <c r="E9" s="17">
        <v>9.0298669620311398E-2</v>
      </c>
      <c r="F9" s="17"/>
      <c r="G9" s="17">
        <v>0.218043211705653</v>
      </c>
      <c r="H9" s="17">
        <v>0.26706732041791498</v>
      </c>
      <c r="I9" s="17">
        <v>0.158879003295337</v>
      </c>
      <c r="J9" s="17">
        <v>4.6686219417585398E-2</v>
      </c>
      <c r="K9" s="17">
        <v>3.5226262523408401E-2</v>
      </c>
      <c r="L9" s="17">
        <v>3.8706811087137201E-2</v>
      </c>
      <c r="M9" s="17"/>
      <c r="N9" s="17">
        <v>0.21487465036207001</v>
      </c>
      <c r="O9" s="17">
        <v>0.107876404005203</v>
      </c>
      <c r="P9" s="17">
        <v>7.02689300576613E-2</v>
      </c>
      <c r="Q9" s="17">
        <v>8.7902047334026401E-2</v>
      </c>
      <c r="R9" s="17"/>
      <c r="S9" s="17">
        <v>0.21494834463322199</v>
      </c>
      <c r="T9" s="17">
        <v>9.0687373406371605E-2</v>
      </c>
      <c r="U9" s="17">
        <v>7.9894538716332994E-2</v>
      </c>
      <c r="V9" s="17">
        <v>9.9088104722051304E-2</v>
      </c>
      <c r="W9" s="17">
        <v>0.110189764062125</v>
      </c>
      <c r="X9" s="17">
        <v>0.170448523956088</v>
      </c>
      <c r="Y9" s="17">
        <v>9.2177362422076498E-2</v>
      </c>
      <c r="Z9" s="17">
        <v>7.8646232033267302E-2</v>
      </c>
      <c r="AA9" s="17">
        <v>0.15897212299566499</v>
      </c>
      <c r="AB9" s="17">
        <v>8.4088020428180504E-2</v>
      </c>
      <c r="AC9" s="17">
        <v>9.33115388531746E-2</v>
      </c>
      <c r="AD9" s="17">
        <v>0.112676721209524</v>
      </c>
      <c r="AE9" s="17"/>
      <c r="AF9" s="17">
        <v>7.5883315492356093E-2</v>
      </c>
      <c r="AG9" s="17">
        <v>0.15242312625804899</v>
      </c>
      <c r="AH9" s="17">
        <v>0.119984867969003</v>
      </c>
      <c r="AI9" s="17"/>
      <c r="AJ9" s="17">
        <v>9.9563498961269703E-2</v>
      </c>
      <c r="AK9" s="17">
        <v>0.178718275810234</v>
      </c>
      <c r="AL9" s="17">
        <v>8.0383098462804198E-2</v>
      </c>
      <c r="AM9" s="17">
        <v>0.148940788127462</v>
      </c>
      <c r="AN9" s="17">
        <v>0.106999513766721</v>
      </c>
      <c r="AO9" s="17"/>
      <c r="AP9" s="17">
        <v>0.111134012837052</v>
      </c>
      <c r="AQ9" s="17">
        <v>0.190065424692311</v>
      </c>
      <c r="AR9" s="17">
        <v>8.1254034546842102E-2</v>
      </c>
      <c r="AS9" s="17">
        <v>6.6799070215095402E-2</v>
      </c>
      <c r="AT9" s="17">
        <v>7.3899611243204502E-2</v>
      </c>
      <c r="AU9" s="17"/>
      <c r="AV9" s="17">
        <v>0.227990369570333</v>
      </c>
      <c r="AW9" s="17">
        <v>0.128486294944548</v>
      </c>
      <c r="AX9" s="17">
        <v>7.9680817430768394E-2</v>
      </c>
      <c r="AY9" s="17">
        <v>4.7454358061328701E-2</v>
      </c>
      <c r="AZ9" s="17">
        <v>0.105033818338862</v>
      </c>
      <c r="BA9" s="17">
        <v>5.45988240698193E-2</v>
      </c>
      <c r="BB9" s="17"/>
      <c r="BC9" s="17">
        <v>5.0657916915380401E-2</v>
      </c>
      <c r="BD9" s="17">
        <v>7.9468987879535297E-2</v>
      </c>
      <c r="BE9" s="17">
        <v>0.15980763071440399</v>
      </c>
      <c r="BF9" s="17">
        <v>0.27594427863788001</v>
      </c>
      <c r="BG9" s="17">
        <v>0.40427691483540101</v>
      </c>
    </row>
    <row r="10" spans="2:59" x14ac:dyDescent="0.35">
      <c r="B10" s="18" t="s">
        <v>219</v>
      </c>
      <c r="C10" s="17">
        <v>0.36986506014074499</v>
      </c>
      <c r="D10" s="17">
        <v>0.39006162815117901</v>
      </c>
      <c r="E10" s="17">
        <v>0.35011528653857799</v>
      </c>
      <c r="F10" s="17"/>
      <c r="G10" s="17">
        <v>0.43815864337932497</v>
      </c>
      <c r="H10" s="17">
        <v>0.390692082656527</v>
      </c>
      <c r="I10" s="17">
        <v>0.41034678622551202</v>
      </c>
      <c r="J10" s="17">
        <v>0.441332204268018</v>
      </c>
      <c r="K10" s="17">
        <v>0.29564715254610102</v>
      </c>
      <c r="L10" s="17">
        <v>0.26651538310867701</v>
      </c>
      <c r="M10" s="17"/>
      <c r="N10" s="17">
        <v>0.385617929968537</v>
      </c>
      <c r="O10" s="17">
        <v>0.422425879748138</v>
      </c>
      <c r="P10" s="17">
        <v>0.32964039121328798</v>
      </c>
      <c r="Q10" s="17">
        <v>0.33432192818199202</v>
      </c>
      <c r="R10" s="17"/>
      <c r="S10" s="17">
        <v>0.42892073154617699</v>
      </c>
      <c r="T10" s="17">
        <v>0.39270898165286999</v>
      </c>
      <c r="U10" s="17">
        <v>0.37323162075097499</v>
      </c>
      <c r="V10" s="17">
        <v>0.390416771776458</v>
      </c>
      <c r="W10" s="17">
        <v>0.41038448647525</v>
      </c>
      <c r="X10" s="17">
        <v>0.39409428606562802</v>
      </c>
      <c r="Y10" s="17">
        <v>0.30389733852224499</v>
      </c>
      <c r="Z10" s="17">
        <v>0.268620400156241</v>
      </c>
      <c r="AA10" s="17">
        <v>0.35070723614688798</v>
      </c>
      <c r="AB10" s="17">
        <v>0.33375819440563498</v>
      </c>
      <c r="AC10" s="17">
        <v>0.281287161320043</v>
      </c>
      <c r="AD10" s="17">
        <v>0.39405760602545697</v>
      </c>
      <c r="AE10" s="17"/>
      <c r="AF10" s="17">
        <v>0.33056349074740898</v>
      </c>
      <c r="AG10" s="17">
        <v>0.37003567924261399</v>
      </c>
      <c r="AH10" s="17">
        <v>0.42973017163979699</v>
      </c>
      <c r="AI10" s="17"/>
      <c r="AJ10" s="17">
        <v>0.35039501580431198</v>
      </c>
      <c r="AK10" s="17">
        <v>0.41109382264529698</v>
      </c>
      <c r="AL10" s="17">
        <v>0.41784460470228402</v>
      </c>
      <c r="AM10" s="17">
        <v>0.26346719662526802</v>
      </c>
      <c r="AN10" s="17">
        <v>0.36242083910251099</v>
      </c>
      <c r="AO10" s="17"/>
      <c r="AP10" s="17">
        <v>0.32728228087018102</v>
      </c>
      <c r="AQ10" s="17">
        <v>0.40836683069325302</v>
      </c>
      <c r="AR10" s="17">
        <v>0.43873915297869298</v>
      </c>
      <c r="AS10" s="17">
        <v>0.33228731416404</v>
      </c>
      <c r="AT10" s="17">
        <v>0.27230886083009498</v>
      </c>
      <c r="AU10" s="17"/>
      <c r="AV10" s="17">
        <v>0.421841847739158</v>
      </c>
      <c r="AW10" s="17">
        <v>0.34068771169580903</v>
      </c>
      <c r="AX10" s="17">
        <v>0.41882313805291999</v>
      </c>
      <c r="AY10" s="17">
        <v>0.364401304186521</v>
      </c>
      <c r="AZ10" s="17">
        <v>0.29546978173828198</v>
      </c>
      <c r="BA10" s="17">
        <v>0.33251608599013899</v>
      </c>
      <c r="BB10" s="17"/>
      <c r="BC10" s="17">
        <v>0.37393812144823702</v>
      </c>
      <c r="BD10" s="17">
        <v>0.35686862577478801</v>
      </c>
      <c r="BE10" s="17">
        <v>0.41990632101848402</v>
      </c>
      <c r="BF10" s="17">
        <v>0.334627181272797</v>
      </c>
      <c r="BG10" s="17">
        <v>0.28800099148311598</v>
      </c>
    </row>
    <row r="11" spans="2:59" x14ac:dyDescent="0.35">
      <c r="B11" s="18" t="s">
        <v>220</v>
      </c>
      <c r="C11" s="17">
        <v>0.28116112742551902</v>
      </c>
      <c r="D11" s="17">
        <v>0.252573182054037</v>
      </c>
      <c r="E11" s="17">
        <v>0.31019163760735302</v>
      </c>
      <c r="F11" s="17"/>
      <c r="G11" s="17">
        <v>0.228016513314583</v>
      </c>
      <c r="H11" s="17">
        <v>0.201599826004243</v>
      </c>
      <c r="I11" s="17">
        <v>0.23893163574424101</v>
      </c>
      <c r="J11" s="17">
        <v>0.25863953813607199</v>
      </c>
      <c r="K11" s="17">
        <v>0.33648317054585303</v>
      </c>
      <c r="L11" s="17">
        <v>0.396461269009172</v>
      </c>
      <c r="M11" s="17"/>
      <c r="N11" s="17">
        <v>0.25281641646281999</v>
      </c>
      <c r="O11" s="17">
        <v>0.26282512746799203</v>
      </c>
      <c r="P11" s="17">
        <v>0.29282516371008299</v>
      </c>
      <c r="Q11" s="17">
        <v>0.32107806263271199</v>
      </c>
      <c r="R11" s="17"/>
      <c r="S11" s="17">
        <v>0.193538574269183</v>
      </c>
      <c r="T11" s="17">
        <v>0.30002377187488399</v>
      </c>
      <c r="U11" s="17">
        <v>0.29034067028313798</v>
      </c>
      <c r="V11" s="17">
        <v>0.237064715866836</v>
      </c>
      <c r="W11" s="17">
        <v>0.28825888736170302</v>
      </c>
      <c r="X11" s="17">
        <v>0.27389876617609099</v>
      </c>
      <c r="Y11" s="17">
        <v>0.34144845320143002</v>
      </c>
      <c r="Z11" s="17">
        <v>0.31221923818360497</v>
      </c>
      <c r="AA11" s="17">
        <v>0.28854782119830802</v>
      </c>
      <c r="AB11" s="17">
        <v>0.31973762728939498</v>
      </c>
      <c r="AC11" s="17">
        <v>0.314010489870997</v>
      </c>
      <c r="AD11" s="17">
        <v>0.32268993770371801</v>
      </c>
      <c r="AE11" s="17"/>
      <c r="AF11" s="17">
        <v>0.31106736791274497</v>
      </c>
      <c r="AG11" s="17">
        <v>0.28505323568731</v>
      </c>
      <c r="AH11" s="17">
        <v>0.22115580210743399</v>
      </c>
      <c r="AI11" s="17"/>
      <c r="AJ11" s="17">
        <v>0.31949590812616702</v>
      </c>
      <c r="AK11" s="17">
        <v>0.232196807192491</v>
      </c>
      <c r="AL11" s="17">
        <v>0.32250477313444298</v>
      </c>
      <c r="AM11" s="17">
        <v>0.234438120233251</v>
      </c>
      <c r="AN11" s="17">
        <v>0.25547218374767899</v>
      </c>
      <c r="AO11" s="17"/>
      <c r="AP11" s="17">
        <v>0.32877839609098303</v>
      </c>
      <c r="AQ11" s="17">
        <v>0.22771535785932601</v>
      </c>
      <c r="AR11" s="17">
        <v>0.30907144081507598</v>
      </c>
      <c r="AS11" s="17">
        <v>0.31136193596752099</v>
      </c>
      <c r="AT11" s="17">
        <v>0.33507242511718699</v>
      </c>
      <c r="AU11" s="17"/>
      <c r="AV11" s="17">
        <v>0.21988207723533101</v>
      </c>
      <c r="AW11" s="17">
        <v>0.32216812528369099</v>
      </c>
      <c r="AX11" s="17">
        <v>0.30894602255421599</v>
      </c>
      <c r="AY11" s="17">
        <v>0.31215955663491501</v>
      </c>
      <c r="AZ11" s="17">
        <v>0.318310061162702</v>
      </c>
      <c r="BA11" s="17">
        <v>0.27915591865200701</v>
      </c>
      <c r="BB11" s="17"/>
      <c r="BC11" s="17">
        <v>0.32244761118696702</v>
      </c>
      <c r="BD11" s="17">
        <v>0.32109049880510798</v>
      </c>
      <c r="BE11" s="17">
        <v>0.248203032214453</v>
      </c>
      <c r="BF11" s="17">
        <v>0.23799285924031799</v>
      </c>
      <c r="BG11" s="17">
        <v>0.15906865786656399</v>
      </c>
    </row>
    <row r="12" spans="2:59" x14ac:dyDescent="0.35">
      <c r="B12" s="18" t="s">
        <v>221</v>
      </c>
      <c r="C12" s="17">
        <v>0.15912323379672</v>
      </c>
      <c r="D12" s="17">
        <v>0.14511894942782</v>
      </c>
      <c r="E12" s="17">
        <v>0.17019067599632901</v>
      </c>
      <c r="F12" s="17"/>
      <c r="G12" s="17">
        <v>8.22541282193021E-2</v>
      </c>
      <c r="H12" s="17">
        <v>9.2501355917789505E-2</v>
      </c>
      <c r="I12" s="17">
        <v>0.124480237796378</v>
      </c>
      <c r="J12" s="17">
        <v>0.18350242559204</v>
      </c>
      <c r="K12" s="17">
        <v>0.24477899118673499</v>
      </c>
      <c r="L12" s="17">
        <v>0.21527381132135101</v>
      </c>
      <c r="M12" s="17"/>
      <c r="N12" s="17">
        <v>0.110277847164025</v>
      </c>
      <c r="O12" s="17">
        <v>0.16241237317028701</v>
      </c>
      <c r="P12" s="17">
        <v>0.213729014418786</v>
      </c>
      <c r="Q12" s="17">
        <v>0.16066865698039401</v>
      </c>
      <c r="R12" s="17"/>
      <c r="S12" s="17">
        <v>0.10795655721990501</v>
      </c>
      <c r="T12" s="17">
        <v>0.158953490189196</v>
      </c>
      <c r="U12" s="17">
        <v>0.193329384461431</v>
      </c>
      <c r="V12" s="17">
        <v>0.20566990547716901</v>
      </c>
      <c r="W12" s="17">
        <v>0.122471110438356</v>
      </c>
      <c r="X12" s="17">
        <v>9.8918469885416499E-2</v>
      </c>
      <c r="Y12" s="17">
        <v>0.17626512063520799</v>
      </c>
      <c r="Z12" s="17">
        <v>0.21349722473741201</v>
      </c>
      <c r="AA12" s="17">
        <v>0.163659656587266</v>
      </c>
      <c r="AB12" s="17">
        <v>0.18137568983878799</v>
      </c>
      <c r="AC12" s="17">
        <v>0.24959068806898499</v>
      </c>
      <c r="AD12" s="17">
        <v>8.1419665667420801E-2</v>
      </c>
      <c r="AE12" s="17"/>
      <c r="AF12" s="17">
        <v>0.22166724969465099</v>
      </c>
      <c r="AG12" s="17">
        <v>0.13010695529861099</v>
      </c>
      <c r="AH12" s="17">
        <v>0.12710487223332201</v>
      </c>
      <c r="AI12" s="17"/>
      <c r="AJ12" s="17">
        <v>0.17613077574248301</v>
      </c>
      <c r="AK12" s="17">
        <v>0.121306476922575</v>
      </c>
      <c r="AL12" s="17">
        <v>0.15882967102350801</v>
      </c>
      <c r="AM12" s="17">
        <v>0.20945599046876001</v>
      </c>
      <c r="AN12" s="17">
        <v>0.16914502025294401</v>
      </c>
      <c r="AO12" s="17"/>
      <c r="AP12" s="17">
        <v>0.177557194486376</v>
      </c>
      <c r="AQ12" s="17">
        <v>0.115274343296663</v>
      </c>
      <c r="AR12" s="17">
        <v>0.14271929039349601</v>
      </c>
      <c r="AS12" s="17">
        <v>0.22328058337595399</v>
      </c>
      <c r="AT12" s="17">
        <v>0.24542058944599199</v>
      </c>
      <c r="AU12" s="17"/>
      <c r="AV12" s="17">
        <v>8.6088113254757501E-2</v>
      </c>
      <c r="AW12" s="17">
        <v>0.16545188280907999</v>
      </c>
      <c r="AX12" s="17">
        <v>0.16600465316119101</v>
      </c>
      <c r="AY12" s="17">
        <v>0.211697686969958</v>
      </c>
      <c r="AZ12" s="17">
        <v>0.219036591056051</v>
      </c>
      <c r="BA12" s="17">
        <v>0.16365316399250601</v>
      </c>
      <c r="BB12" s="17"/>
      <c r="BC12" s="17">
        <v>0.173517672412378</v>
      </c>
      <c r="BD12" s="17">
        <v>0.19209365822348701</v>
      </c>
      <c r="BE12" s="17">
        <v>0.113299016447707</v>
      </c>
      <c r="BF12" s="17">
        <v>0.109225748349491</v>
      </c>
      <c r="BG12" s="17">
        <v>9.2086326076393193E-2</v>
      </c>
    </row>
    <row r="13" spans="2:59" x14ac:dyDescent="0.35">
      <c r="B13" s="18" t="s">
        <v>100</v>
      </c>
      <c r="C13" s="19">
        <v>6.5954498733751005E-2</v>
      </c>
      <c r="D13" s="19">
        <v>5.2905004128219899E-2</v>
      </c>
      <c r="E13" s="19">
        <v>7.92037302374278E-2</v>
      </c>
      <c r="F13" s="19"/>
      <c r="G13" s="19">
        <v>3.3527503381136997E-2</v>
      </c>
      <c r="H13" s="19">
        <v>4.8139415003525497E-2</v>
      </c>
      <c r="I13" s="19">
        <v>6.7362336938531206E-2</v>
      </c>
      <c r="J13" s="19">
        <v>6.9839612586284794E-2</v>
      </c>
      <c r="K13" s="19">
        <v>8.78644231979019E-2</v>
      </c>
      <c r="L13" s="19">
        <v>8.3042725473662898E-2</v>
      </c>
      <c r="M13" s="19"/>
      <c r="N13" s="19">
        <v>3.6413156042546899E-2</v>
      </c>
      <c r="O13" s="19">
        <v>4.4460215608379698E-2</v>
      </c>
      <c r="P13" s="19">
        <v>9.3536500600181594E-2</v>
      </c>
      <c r="Q13" s="19">
        <v>9.6029304870874896E-2</v>
      </c>
      <c r="R13" s="19"/>
      <c r="S13" s="19">
        <v>5.4635792331513201E-2</v>
      </c>
      <c r="T13" s="19">
        <v>5.7626382876677401E-2</v>
      </c>
      <c r="U13" s="19">
        <v>6.3203785788124398E-2</v>
      </c>
      <c r="V13" s="19">
        <v>6.7760502157485206E-2</v>
      </c>
      <c r="W13" s="19">
        <v>6.8695751662566307E-2</v>
      </c>
      <c r="X13" s="19">
        <v>6.2639953916777499E-2</v>
      </c>
      <c r="Y13" s="19">
        <v>8.6211725219040594E-2</v>
      </c>
      <c r="Z13" s="19">
        <v>0.12701690488947501</v>
      </c>
      <c r="AA13" s="19">
        <v>3.8113163071872597E-2</v>
      </c>
      <c r="AB13" s="19">
        <v>8.1040468038001801E-2</v>
      </c>
      <c r="AC13" s="19">
        <v>6.1800121886800501E-2</v>
      </c>
      <c r="AD13" s="19">
        <v>8.9156069393881002E-2</v>
      </c>
      <c r="AE13" s="19"/>
      <c r="AF13" s="19">
        <v>6.0818576152839102E-2</v>
      </c>
      <c r="AG13" s="19">
        <v>6.23810035134158E-2</v>
      </c>
      <c r="AH13" s="19">
        <v>0.102024286050444</v>
      </c>
      <c r="AI13" s="19"/>
      <c r="AJ13" s="19">
        <v>5.4414801365767297E-2</v>
      </c>
      <c r="AK13" s="19">
        <v>5.6684617429402902E-2</v>
      </c>
      <c r="AL13" s="19">
        <v>2.0437852676960602E-2</v>
      </c>
      <c r="AM13" s="19">
        <v>0.14369790454525899</v>
      </c>
      <c r="AN13" s="19">
        <v>0.105962443130145</v>
      </c>
      <c r="AO13" s="19"/>
      <c r="AP13" s="19">
        <v>5.5248115715406797E-2</v>
      </c>
      <c r="AQ13" s="19">
        <v>5.8578043458446097E-2</v>
      </c>
      <c r="AR13" s="19">
        <v>2.8216081265893402E-2</v>
      </c>
      <c r="AS13" s="19">
        <v>6.6271096277390001E-2</v>
      </c>
      <c r="AT13" s="19">
        <v>7.3298513363521306E-2</v>
      </c>
      <c r="AU13" s="19"/>
      <c r="AV13" s="19">
        <v>4.4197592200420702E-2</v>
      </c>
      <c r="AW13" s="19">
        <v>4.32059852668727E-2</v>
      </c>
      <c r="AX13" s="19">
        <v>2.65453688009053E-2</v>
      </c>
      <c r="AY13" s="19">
        <v>6.4287094147276999E-2</v>
      </c>
      <c r="AZ13" s="19">
        <v>6.2149747704103399E-2</v>
      </c>
      <c r="BA13" s="19">
        <v>0.17007600729552799</v>
      </c>
      <c r="BB13" s="19"/>
      <c r="BC13" s="19">
        <v>7.9438678037038093E-2</v>
      </c>
      <c r="BD13" s="19">
        <v>5.0478229317081298E-2</v>
      </c>
      <c r="BE13" s="19">
        <v>5.8783999604952002E-2</v>
      </c>
      <c r="BF13" s="19">
        <v>4.2209932499514297E-2</v>
      </c>
      <c r="BG13" s="19">
        <v>5.6567109738525398E-2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218</v>
      </c>
      <c r="C9" s="17">
        <v>0.13021440878493401</v>
      </c>
      <c r="D9" s="17">
        <v>0.152349509717355</v>
      </c>
      <c r="E9" s="17">
        <v>0.109650006003244</v>
      </c>
      <c r="F9" s="17"/>
      <c r="G9" s="17">
        <v>0.20666859495054399</v>
      </c>
      <c r="H9" s="17">
        <v>0.23941288485015</v>
      </c>
      <c r="I9" s="17">
        <v>0.135669048063248</v>
      </c>
      <c r="J9" s="17">
        <v>7.5476842744802305E-2</v>
      </c>
      <c r="K9" s="17">
        <v>6.2224174983553697E-2</v>
      </c>
      <c r="L9" s="17">
        <v>7.6253408700261094E-2</v>
      </c>
      <c r="M9" s="17"/>
      <c r="N9" s="17">
        <v>0.19778451686269399</v>
      </c>
      <c r="O9" s="17">
        <v>0.13442409175370501</v>
      </c>
      <c r="P9" s="17">
        <v>9.9412932593643699E-2</v>
      </c>
      <c r="Q9" s="17">
        <v>8.0353184360524299E-2</v>
      </c>
      <c r="R9" s="17"/>
      <c r="S9" s="17">
        <v>0.20663518714638501</v>
      </c>
      <c r="T9" s="17">
        <v>8.44398256074156E-2</v>
      </c>
      <c r="U9" s="17">
        <v>0.10502405643108199</v>
      </c>
      <c r="V9" s="17">
        <v>0.127197570113601</v>
      </c>
      <c r="W9" s="17">
        <v>0.13743926062183101</v>
      </c>
      <c r="X9" s="17">
        <v>0.14079618427681101</v>
      </c>
      <c r="Y9" s="17">
        <v>0.12330102375268</v>
      </c>
      <c r="Z9" s="17">
        <v>0.10365403798516799</v>
      </c>
      <c r="AA9" s="17">
        <v>0.150525197412015</v>
      </c>
      <c r="AB9" s="17">
        <v>0.109191331544795</v>
      </c>
      <c r="AC9" s="17">
        <v>0.11446398071439</v>
      </c>
      <c r="AD9" s="17">
        <v>6.6853225814497402E-2</v>
      </c>
      <c r="AE9" s="17"/>
      <c r="AF9" s="17">
        <v>0.113325702339798</v>
      </c>
      <c r="AG9" s="17">
        <v>0.14208869320484299</v>
      </c>
      <c r="AH9" s="17">
        <v>0.107255851921636</v>
      </c>
      <c r="AI9" s="17"/>
      <c r="AJ9" s="17">
        <v>0.13598831403793599</v>
      </c>
      <c r="AK9" s="17">
        <v>0.18260018342501999</v>
      </c>
      <c r="AL9" s="17">
        <v>6.97972730150382E-2</v>
      </c>
      <c r="AM9" s="17">
        <v>0.119619557024331</v>
      </c>
      <c r="AN9" s="17">
        <v>9.4531820684803994E-2</v>
      </c>
      <c r="AO9" s="17"/>
      <c r="AP9" s="17">
        <v>0.13552498090394</v>
      </c>
      <c r="AQ9" s="17">
        <v>0.17961492781678801</v>
      </c>
      <c r="AR9" s="17">
        <v>8.1649104822939397E-2</v>
      </c>
      <c r="AS9" s="17">
        <v>9.2672915971225706E-2</v>
      </c>
      <c r="AT9" s="17">
        <v>0.10694545183687</v>
      </c>
      <c r="AU9" s="17"/>
      <c r="AV9" s="17">
        <v>0.193725812834699</v>
      </c>
      <c r="AW9" s="17">
        <v>0.15438520680343601</v>
      </c>
      <c r="AX9" s="17">
        <v>8.8691708855672097E-2</v>
      </c>
      <c r="AY9" s="17">
        <v>9.8388898848552106E-2</v>
      </c>
      <c r="AZ9" s="17">
        <v>0.10552016014213</v>
      </c>
      <c r="BA9" s="17">
        <v>8.0727882031859502E-2</v>
      </c>
      <c r="BB9" s="17"/>
      <c r="BC9" s="17">
        <v>8.58608385638292E-2</v>
      </c>
      <c r="BD9" s="17">
        <v>8.0843108054598697E-2</v>
      </c>
      <c r="BE9" s="17">
        <v>0.17190647688715499</v>
      </c>
      <c r="BF9" s="17">
        <v>0.23655335077864301</v>
      </c>
      <c r="BG9" s="17">
        <v>0.30964722957783097</v>
      </c>
    </row>
    <row r="10" spans="2:59" x14ac:dyDescent="0.35">
      <c r="B10" s="18" t="s">
        <v>219</v>
      </c>
      <c r="C10" s="17">
        <v>0.43173521270977899</v>
      </c>
      <c r="D10" s="17">
        <v>0.46290859529927098</v>
      </c>
      <c r="E10" s="17">
        <v>0.39962721527920397</v>
      </c>
      <c r="F10" s="17"/>
      <c r="G10" s="17">
        <v>0.48595422734477001</v>
      </c>
      <c r="H10" s="17">
        <v>0.44929751299857501</v>
      </c>
      <c r="I10" s="17">
        <v>0.47844105930825598</v>
      </c>
      <c r="J10" s="17">
        <v>0.41584816714570799</v>
      </c>
      <c r="K10" s="17">
        <v>0.345955781714264</v>
      </c>
      <c r="L10" s="17">
        <v>0.41388063464567398</v>
      </c>
      <c r="M10" s="17"/>
      <c r="N10" s="17">
        <v>0.46917284245868102</v>
      </c>
      <c r="O10" s="17">
        <v>0.44423924883135302</v>
      </c>
      <c r="P10" s="17">
        <v>0.39131306173693198</v>
      </c>
      <c r="Q10" s="17">
        <v>0.41278395968238502</v>
      </c>
      <c r="R10" s="17"/>
      <c r="S10" s="17">
        <v>0.47898228723734498</v>
      </c>
      <c r="T10" s="17">
        <v>0.46113195632091197</v>
      </c>
      <c r="U10" s="17">
        <v>0.40508626543418003</v>
      </c>
      <c r="V10" s="17">
        <v>0.46731497592371701</v>
      </c>
      <c r="W10" s="17">
        <v>0.47255396643066</v>
      </c>
      <c r="X10" s="17">
        <v>0.412349733550888</v>
      </c>
      <c r="Y10" s="17">
        <v>0.375598956159926</v>
      </c>
      <c r="Z10" s="17">
        <v>0.376890505528024</v>
      </c>
      <c r="AA10" s="17">
        <v>0.42909253425388399</v>
      </c>
      <c r="AB10" s="17">
        <v>0.38402884812210603</v>
      </c>
      <c r="AC10" s="17">
        <v>0.43451239160588101</v>
      </c>
      <c r="AD10" s="17">
        <v>0.38119271227415302</v>
      </c>
      <c r="AE10" s="17"/>
      <c r="AF10" s="17">
        <v>0.393901290085657</v>
      </c>
      <c r="AG10" s="17">
        <v>0.45231312557143299</v>
      </c>
      <c r="AH10" s="17">
        <v>0.41223553330202201</v>
      </c>
      <c r="AI10" s="17"/>
      <c r="AJ10" s="17">
        <v>0.417903973027902</v>
      </c>
      <c r="AK10" s="17">
        <v>0.45489138005809698</v>
      </c>
      <c r="AL10" s="17">
        <v>0.50355178059737704</v>
      </c>
      <c r="AM10" s="17">
        <v>0.37373143060953301</v>
      </c>
      <c r="AN10" s="17">
        <v>0.38897484650160302</v>
      </c>
      <c r="AO10" s="17"/>
      <c r="AP10" s="17">
        <v>0.435589373359488</v>
      </c>
      <c r="AQ10" s="17">
        <v>0.46057674962963102</v>
      </c>
      <c r="AR10" s="17">
        <v>0.57416990141310797</v>
      </c>
      <c r="AS10" s="17">
        <v>0.390405835104979</v>
      </c>
      <c r="AT10" s="17">
        <v>0.361652779605935</v>
      </c>
      <c r="AU10" s="17"/>
      <c r="AV10" s="17">
        <v>0.48704921872713802</v>
      </c>
      <c r="AW10" s="17">
        <v>0.45058705421196099</v>
      </c>
      <c r="AX10" s="17">
        <v>0.53699980261429503</v>
      </c>
      <c r="AY10" s="17">
        <v>0.37869027663027</v>
      </c>
      <c r="AZ10" s="17">
        <v>0.41982684491666</v>
      </c>
      <c r="BA10" s="17">
        <v>0.32601399604700299</v>
      </c>
      <c r="BB10" s="17"/>
      <c r="BC10" s="17">
        <v>0.38660170069719202</v>
      </c>
      <c r="BD10" s="17">
        <v>0.44274493954809901</v>
      </c>
      <c r="BE10" s="17">
        <v>0.477550358645494</v>
      </c>
      <c r="BF10" s="17">
        <v>0.44988401122682398</v>
      </c>
      <c r="BG10" s="17">
        <v>0.42486052430042698</v>
      </c>
    </row>
    <row r="11" spans="2:59" x14ac:dyDescent="0.35">
      <c r="B11" s="18" t="s">
        <v>220</v>
      </c>
      <c r="C11" s="17">
        <v>0.18940219883537199</v>
      </c>
      <c r="D11" s="17">
        <v>0.16914173213293701</v>
      </c>
      <c r="E11" s="17">
        <v>0.21065901154462699</v>
      </c>
      <c r="F11" s="17"/>
      <c r="G11" s="17">
        <v>0.167611403512682</v>
      </c>
      <c r="H11" s="17">
        <v>0.13402377273150301</v>
      </c>
      <c r="I11" s="17">
        <v>0.165659295090959</v>
      </c>
      <c r="J11" s="17">
        <v>0.20373970879432701</v>
      </c>
      <c r="K11" s="17">
        <v>0.20428252236859501</v>
      </c>
      <c r="L11" s="17">
        <v>0.246497028254027</v>
      </c>
      <c r="M11" s="17"/>
      <c r="N11" s="17">
        <v>0.18514354472192501</v>
      </c>
      <c r="O11" s="17">
        <v>0.16460987743491401</v>
      </c>
      <c r="P11" s="17">
        <v>0.21650802675067399</v>
      </c>
      <c r="Q11" s="17">
        <v>0.19632705148388099</v>
      </c>
      <c r="R11" s="17"/>
      <c r="S11" s="17">
        <v>0.15657841599735101</v>
      </c>
      <c r="T11" s="17">
        <v>0.20086948273975</v>
      </c>
      <c r="U11" s="17">
        <v>0.22595697131998599</v>
      </c>
      <c r="V11" s="17">
        <v>0.185208885705824</v>
      </c>
      <c r="W11" s="17">
        <v>0.172454644748576</v>
      </c>
      <c r="X11" s="17">
        <v>0.150857557311252</v>
      </c>
      <c r="Y11" s="17">
        <v>0.22029876537357901</v>
      </c>
      <c r="Z11" s="17">
        <v>0.20840562395034101</v>
      </c>
      <c r="AA11" s="17">
        <v>0.16841657681321001</v>
      </c>
      <c r="AB11" s="17">
        <v>0.21306088643561599</v>
      </c>
      <c r="AC11" s="17">
        <v>0.181064638901618</v>
      </c>
      <c r="AD11" s="17">
        <v>0.27622197409674298</v>
      </c>
      <c r="AE11" s="17"/>
      <c r="AF11" s="17">
        <v>0.21698241643823599</v>
      </c>
      <c r="AG11" s="17">
        <v>0.176975962303068</v>
      </c>
      <c r="AH11" s="17">
        <v>0.180672262057854</v>
      </c>
      <c r="AI11" s="17"/>
      <c r="AJ11" s="17">
        <v>0.22242593399685101</v>
      </c>
      <c r="AK11" s="17">
        <v>0.14815907667702499</v>
      </c>
      <c r="AL11" s="17">
        <v>0.19546617113928499</v>
      </c>
      <c r="AM11" s="17">
        <v>0.20271211873244899</v>
      </c>
      <c r="AN11" s="17">
        <v>0.18554440708352499</v>
      </c>
      <c r="AO11" s="17"/>
      <c r="AP11" s="17">
        <v>0.20910494819077899</v>
      </c>
      <c r="AQ11" s="17">
        <v>0.15974381075540001</v>
      </c>
      <c r="AR11" s="17">
        <v>0.17050190992045799</v>
      </c>
      <c r="AS11" s="17">
        <v>0.22956502927523401</v>
      </c>
      <c r="AT11" s="17">
        <v>0.13448778591826899</v>
      </c>
      <c r="AU11" s="17"/>
      <c r="AV11" s="17">
        <v>0.156968962799311</v>
      </c>
      <c r="AW11" s="17">
        <v>0.200540339447532</v>
      </c>
      <c r="AX11" s="17">
        <v>0.195866779288981</v>
      </c>
      <c r="AY11" s="17">
        <v>0.232822899979612</v>
      </c>
      <c r="AZ11" s="17">
        <v>0.141727358778478</v>
      </c>
      <c r="BA11" s="17">
        <v>0.20001089518144299</v>
      </c>
      <c r="BB11" s="17"/>
      <c r="BC11" s="17">
        <v>0.203685923220885</v>
      </c>
      <c r="BD11" s="17">
        <v>0.20000056922509099</v>
      </c>
      <c r="BE11" s="17">
        <v>0.15896484451207599</v>
      </c>
      <c r="BF11" s="17">
        <v>0.20342336187761401</v>
      </c>
      <c r="BG11" s="17">
        <v>0.140883013505645</v>
      </c>
    </row>
    <row r="12" spans="2:59" x14ac:dyDescent="0.35">
      <c r="B12" s="18" t="s">
        <v>221</v>
      </c>
      <c r="C12" s="17">
        <v>6.7995163834143293E-2</v>
      </c>
      <c r="D12" s="17">
        <v>5.6317946397630402E-2</v>
      </c>
      <c r="E12" s="17">
        <v>7.8265754071864396E-2</v>
      </c>
      <c r="F12" s="17"/>
      <c r="G12" s="17">
        <v>3.3058704845108103E-2</v>
      </c>
      <c r="H12" s="17">
        <v>5.3912469248551302E-2</v>
      </c>
      <c r="I12" s="17">
        <v>5.6927052328165702E-2</v>
      </c>
      <c r="J12" s="17">
        <v>9.2822348021877804E-2</v>
      </c>
      <c r="K12" s="17">
        <v>0.106892972930626</v>
      </c>
      <c r="L12" s="17">
        <v>6.5490380193005099E-2</v>
      </c>
      <c r="M12" s="17"/>
      <c r="N12" s="17">
        <v>3.4185664380995802E-2</v>
      </c>
      <c r="O12" s="17">
        <v>7.9495648583938594E-2</v>
      </c>
      <c r="P12" s="17">
        <v>8.8000923871690506E-2</v>
      </c>
      <c r="Q12" s="17">
        <v>7.5023880348460095E-2</v>
      </c>
      <c r="R12" s="17"/>
      <c r="S12" s="17">
        <v>4.1623661361195899E-2</v>
      </c>
      <c r="T12" s="17">
        <v>5.2931512192244297E-2</v>
      </c>
      <c r="U12" s="17">
        <v>8.92439755392717E-2</v>
      </c>
      <c r="V12" s="17">
        <v>5.7916787929400103E-2</v>
      </c>
      <c r="W12" s="17">
        <v>2.1382978184592699E-2</v>
      </c>
      <c r="X12" s="17">
        <v>7.9846118824830406E-2</v>
      </c>
      <c r="Y12" s="17">
        <v>7.0548676084103604E-2</v>
      </c>
      <c r="Z12" s="17">
        <v>0.120872496394756</v>
      </c>
      <c r="AA12" s="17">
        <v>9.6595156554158304E-2</v>
      </c>
      <c r="AB12" s="17">
        <v>9.9754597229615397E-2</v>
      </c>
      <c r="AC12" s="17">
        <v>5.1777797875296801E-2</v>
      </c>
      <c r="AD12" s="17">
        <v>5.3478207775062299E-2</v>
      </c>
      <c r="AE12" s="17"/>
      <c r="AF12" s="17">
        <v>8.8766394398054199E-2</v>
      </c>
      <c r="AG12" s="17">
        <v>5.4160696675195602E-2</v>
      </c>
      <c r="AH12" s="17">
        <v>7.6762519585457004E-2</v>
      </c>
      <c r="AI12" s="17"/>
      <c r="AJ12" s="17">
        <v>6.4949457845852293E-2</v>
      </c>
      <c r="AK12" s="17">
        <v>4.8188754720580297E-2</v>
      </c>
      <c r="AL12" s="17">
        <v>4.8108737756501603E-2</v>
      </c>
      <c r="AM12" s="17">
        <v>0.179019852193637</v>
      </c>
      <c r="AN12" s="17">
        <v>8.5920698288140196E-2</v>
      </c>
      <c r="AO12" s="17"/>
      <c r="AP12" s="17">
        <v>5.2300836686296003E-2</v>
      </c>
      <c r="AQ12" s="17">
        <v>4.1179399522831901E-2</v>
      </c>
      <c r="AR12" s="17">
        <v>3.9873258586478798E-2</v>
      </c>
      <c r="AS12" s="17">
        <v>0.13998127622280301</v>
      </c>
      <c r="AT12" s="17">
        <v>9.9067841792586597E-2</v>
      </c>
      <c r="AU12" s="17"/>
      <c r="AV12" s="17">
        <v>2.65015965722795E-2</v>
      </c>
      <c r="AW12" s="17">
        <v>5.6167670415339897E-2</v>
      </c>
      <c r="AX12" s="17">
        <v>5.2531092678522899E-2</v>
      </c>
      <c r="AY12" s="17">
        <v>0.12615461516587001</v>
      </c>
      <c r="AZ12" s="17">
        <v>8.7906603482615905E-2</v>
      </c>
      <c r="BA12" s="17">
        <v>7.5791411307739601E-2</v>
      </c>
      <c r="BB12" s="17"/>
      <c r="BC12" s="17">
        <v>8.5615039658849798E-2</v>
      </c>
      <c r="BD12" s="17">
        <v>8.8840780401441E-2</v>
      </c>
      <c r="BE12" s="17">
        <v>4.4893011771263598E-2</v>
      </c>
      <c r="BF12" s="17">
        <v>3.6474611496481901E-2</v>
      </c>
      <c r="BG12" s="17">
        <v>4.2319344853288601E-2</v>
      </c>
    </row>
    <row r="13" spans="2:59" x14ac:dyDescent="0.35">
      <c r="B13" s="18" t="s">
        <v>100</v>
      </c>
      <c r="C13" s="19">
        <v>0.18065301583577101</v>
      </c>
      <c r="D13" s="19">
        <v>0.15928221645280699</v>
      </c>
      <c r="E13" s="19">
        <v>0.20179801310106099</v>
      </c>
      <c r="F13" s="19"/>
      <c r="G13" s="19">
        <v>0.106707069346895</v>
      </c>
      <c r="H13" s="19">
        <v>0.123353360171221</v>
      </c>
      <c r="I13" s="19">
        <v>0.16330354520937199</v>
      </c>
      <c r="J13" s="19">
        <v>0.21211293329328601</v>
      </c>
      <c r="K13" s="19">
        <v>0.28064454800296101</v>
      </c>
      <c r="L13" s="19">
        <v>0.19787854820703299</v>
      </c>
      <c r="M13" s="19"/>
      <c r="N13" s="19">
        <v>0.113713431575704</v>
      </c>
      <c r="O13" s="19">
        <v>0.17723113339608901</v>
      </c>
      <c r="P13" s="19">
        <v>0.20476505504706</v>
      </c>
      <c r="Q13" s="19">
        <v>0.235511924124749</v>
      </c>
      <c r="R13" s="19"/>
      <c r="S13" s="19">
        <v>0.116180448257723</v>
      </c>
      <c r="T13" s="19">
        <v>0.20062722313967801</v>
      </c>
      <c r="U13" s="19">
        <v>0.17468873127548001</v>
      </c>
      <c r="V13" s="19">
        <v>0.16236178032745799</v>
      </c>
      <c r="W13" s="19">
        <v>0.19616915001433999</v>
      </c>
      <c r="X13" s="19">
        <v>0.21615040603621799</v>
      </c>
      <c r="Y13" s="19">
        <v>0.210252578629711</v>
      </c>
      <c r="Z13" s="19">
        <v>0.190177336141713</v>
      </c>
      <c r="AA13" s="19">
        <v>0.155370534966733</v>
      </c>
      <c r="AB13" s="19">
        <v>0.193964336667868</v>
      </c>
      <c r="AC13" s="19">
        <v>0.21818119090281499</v>
      </c>
      <c r="AD13" s="19">
        <v>0.22225388003954399</v>
      </c>
      <c r="AE13" s="19"/>
      <c r="AF13" s="19">
        <v>0.18702419673825499</v>
      </c>
      <c r="AG13" s="19">
        <v>0.17446152224546099</v>
      </c>
      <c r="AH13" s="19">
        <v>0.223073833133031</v>
      </c>
      <c r="AI13" s="19"/>
      <c r="AJ13" s="19">
        <v>0.15873232109145899</v>
      </c>
      <c r="AK13" s="19">
        <v>0.16616060511927699</v>
      </c>
      <c r="AL13" s="19">
        <v>0.18307603749179799</v>
      </c>
      <c r="AM13" s="19">
        <v>0.124917041440051</v>
      </c>
      <c r="AN13" s="19">
        <v>0.24502822744192901</v>
      </c>
      <c r="AO13" s="19"/>
      <c r="AP13" s="19">
        <v>0.16747986085949801</v>
      </c>
      <c r="AQ13" s="19">
        <v>0.15888511227534899</v>
      </c>
      <c r="AR13" s="19">
        <v>0.13380582525701601</v>
      </c>
      <c r="AS13" s="19">
        <v>0.14737494342575699</v>
      </c>
      <c r="AT13" s="19">
        <v>0.29784614084633898</v>
      </c>
      <c r="AU13" s="19"/>
      <c r="AV13" s="19">
        <v>0.13575440906657199</v>
      </c>
      <c r="AW13" s="19">
        <v>0.13831972912173199</v>
      </c>
      <c r="AX13" s="19">
        <v>0.125910616562529</v>
      </c>
      <c r="AY13" s="19">
        <v>0.16394330937569701</v>
      </c>
      <c r="AZ13" s="19">
        <v>0.24501903268011599</v>
      </c>
      <c r="BA13" s="19">
        <v>0.317455815431955</v>
      </c>
      <c r="BB13" s="19"/>
      <c r="BC13" s="19">
        <v>0.238236497859244</v>
      </c>
      <c r="BD13" s="19">
        <v>0.18757060277077001</v>
      </c>
      <c r="BE13" s="19">
        <v>0.14668530818401199</v>
      </c>
      <c r="BF13" s="19">
        <v>7.3664664620436499E-2</v>
      </c>
      <c r="BG13" s="19">
        <v>8.2289887762808406E-2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0" t="s">
        <v>240</v>
      </c>
      <c r="E2" s="26"/>
      <c r="F2" s="26"/>
      <c r="G2" s="26"/>
      <c r="H2" s="26"/>
      <c r="I2" s="26"/>
      <c r="J2" s="26"/>
      <c r="K2" s="26"/>
      <c r="L2" s="26"/>
      <c r="M2" s="26"/>
      <c r="N2" s="26"/>
      <c r="O2" s="26"/>
      <c r="P2" s="26"/>
      <c r="Q2" s="26"/>
    </row>
    <row r="6" spans="2:17" ht="50" customHeight="1" x14ac:dyDescent="0.35">
      <c r="B6" s="20" t="s">
        <v>15</v>
      </c>
      <c r="C6" s="20" t="s">
        <v>224</v>
      </c>
      <c r="D6" s="20" t="s">
        <v>225</v>
      </c>
      <c r="E6" s="20" t="s">
        <v>226</v>
      </c>
      <c r="F6" s="20" t="s">
        <v>227</v>
      </c>
      <c r="G6" s="20" t="s">
        <v>228</v>
      </c>
      <c r="H6" s="20" t="s">
        <v>229</v>
      </c>
      <c r="I6" s="20" t="s">
        <v>230</v>
      </c>
      <c r="J6" s="20" t="s">
        <v>231</v>
      </c>
      <c r="K6" s="20" t="s">
        <v>232</v>
      </c>
      <c r="L6" s="20" t="s">
        <v>233</v>
      </c>
      <c r="M6" s="20" t="s">
        <v>234</v>
      </c>
      <c r="N6" s="20" t="s">
        <v>235</v>
      </c>
      <c r="O6" s="20" t="s">
        <v>236</v>
      </c>
      <c r="P6" s="20" t="s">
        <v>237</v>
      </c>
    </row>
    <row r="7" spans="2:17" ht="29" x14ac:dyDescent="0.35">
      <c r="B7" s="18" t="s">
        <v>238</v>
      </c>
      <c r="C7" s="17">
        <v>0.314526978490202</v>
      </c>
      <c r="D7" s="17">
        <v>0.15715012200304901</v>
      </c>
      <c r="E7" s="17">
        <v>0.76268115662375402</v>
      </c>
      <c r="F7" s="17">
        <v>0.87251152925273701</v>
      </c>
      <c r="G7" s="17">
        <v>0.87187020589577702</v>
      </c>
      <c r="H7" s="17">
        <v>0.79257883527054196</v>
      </c>
      <c r="I7" s="17">
        <v>0.94004452948957895</v>
      </c>
      <c r="J7" s="17">
        <v>0.84005906089989102</v>
      </c>
      <c r="K7" s="17">
        <v>0.75347531429137904</v>
      </c>
      <c r="L7" s="17">
        <v>0.78534773673264102</v>
      </c>
      <c r="M7" s="17">
        <v>0.55683712321962198</v>
      </c>
      <c r="N7" s="17">
        <v>0.31322649450817303</v>
      </c>
      <c r="O7" s="17">
        <v>0.61993967461984401</v>
      </c>
      <c r="P7" s="17">
        <v>0.84928381783985196</v>
      </c>
    </row>
    <row r="8" spans="2:17" ht="29" x14ac:dyDescent="0.35">
      <c r="B8" s="18" t="s">
        <v>239</v>
      </c>
      <c r="C8" s="17">
        <v>0.61978786171773503</v>
      </c>
      <c r="D8" s="17">
        <v>0.79201104719152804</v>
      </c>
      <c r="E8" s="17">
        <v>0.19725516204015001</v>
      </c>
      <c r="F8" s="17">
        <v>8.7121510056029694E-2</v>
      </c>
      <c r="G8" s="17">
        <v>9.1624090670012107E-2</v>
      </c>
      <c r="H8" s="17">
        <v>0.102276787415613</v>
      </c>
      <c r="I8" s="17">
        <v>3.6503143176672102E-2</v>
      </c>
      <c r="J8" s="17">
        <v>9.76847605518463E-2</v>
      </c>
      <c r="K8" s="17">
        <v>0.17682535921423601</v>
      </c>
      <c r="L8" s="17">
        <v>0.14305695769731799</v>
      </c>
      <c r="M8" s="17">
        <v>0.346852655439987</v>
      </c>
      <c r="N8" s="17">
        <v>0.58548300480876503</v>
      </c>
      <c r="O8" s="17">
        <v>0.27628010857817198</v>
      </c>
      <c r="P8" s="17">
        <v>9.3150958826582295E-2</v>
      </c>
    </row>
    <row r="9" spans="2:17" x14ac:dyDescent="0.35">
      <c r="B9" s="18" t="s">
        <v>100</v>
      </c>
      <c r="C9" s="17">
        <v>6.56851597920632E-2</v>
      </c>
      <c r="D9" s="17">
        <v>5.0838830805422501E-2</v>
      </c>
      <c r="E9" s="17">
        <v>4.0063681336096398E-2</v>
      </c>
      <c r="F9" s="17">
        <v>4.0366960691233501E-2</v>
      </c>
      <c r="G9" s="17">
        <v>3.6505703434210501E-2</v>
      </c>
      <c r="H9" s="17">
        <v>0.105144377313845</v>
      </c>
      <c r="I9" s="17">
        <v>2.3452327333748999E-2</v>
      </c>
      <c r="J9" s="17">
        <v>6.2256178548263E-2</v>
      </c>
      <c r="K9" s="17">
        <v>6.9699326494385302E-2</v>
      </c>
      <c r="L9" s="17">
        <v>7.1595305570041498E-2</v>
      </c>
      <c r="M9" s="17">
        <v>9.6310221340391106E-2</v>
      </c>
      <c r="N9" s="17">
        <v>0.101290500683061</v>
      </c>
      <c r="O9" s="17">
        <v>0.103780216801984</v>
      </c>
      <c r="P9" s="17">
        <v>5.7565223333565403E-2</v>
      </c>
    </row>
    <row r="10" spans="2:17" x14ac:dyDescent="0.35">
      <c r="B10" s="16"/>
      <c r="C10" s="16"/>
      <c r="D10" s="16"/>
      <c r="E10" s="16"/>
      <c r="F10" s="16"/>
      <c r="G10" s="16"/>
      <c r="H10" s="16"/>
      <c r="I10" s="16"/>
      <c r="J10" s="16"/>
      <c r="K10" s="16"/>
      <c r="L10" s="16"/>
      <c r="M10" s="16"/>
      <c r="N10" s="16"/>
      <c r="O10" s="16"/>
      <c r="P10" s="16"/>
    </row>
    <row r="11" spans="2:17" x14ac:dyDescent="0.35">
      <c r="B11" t="s">
        <v>80</v>
      </c>
    </row>
    <row r="12" spans="2:17" x14ac:dyDescent="0.35">
      <c r="B12" t="s">
        <v>81</v>
      </c>
    </row>
    <row r="16" spans="2:17" x14ac:dyDescent="0.35">
      <c r="B16"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0.314526978490202</v>
      </c>
      <c r="D9" s="17">
        <v>0.28027749178032002</v>
      </c>
      <c r="E9" s="17">
        <v>0.34873059913274601</v>
      </c>
      <c r="F9" s="17"/>
      <c r="G9" s="17">
        <v>0.421031081849563</v>
      </c>
      <c r="H9" s="17">
        <v>0.37068466512458498</v>
      </c>
      <c r="I9" s="17">
        <v>0.32150688643525999</v>
      </c>
      <c r="J9" s="17">
        <v>0.24408898266346801</v>
      </c>
      <c r="K9" s="17">
        <v>0.30979175765870898</v>
      </c>
      <c r="L9" s="17">
        <v>0.25236098930408302</v>
      </c>
      <c r="M9" s="17"/>
      <c r="N9" s="17">
        <v>0.31495542442930302</v>
      </c>
      <c r="O9" s="17">
        <v>0.26504922947180798</v>
      </c>
      <c r="P9" s="17">
        <v>0.35315087627252201</v>
      </c>
      <c r="Q9" s="17">
        <v>0.332195784049511</v>
      </c>
      <c r="R9" s="17"/>
      <c r="S9" s="17">
        <v>0.42201338498973501</v>
      </c>
      <c r="T9" s="17">
        <v>0.283814246277728</v>
      </c>
      <c r="U9" s="17">
        <v>0.209569296052834</v>
      </c>
      <c r="V9" s="17">
        <v>0.318453338276175</v>
      </c>
      <c r="W9" s="17">
        <v>0.29749261891354201</v>
      </c>
      <c r="X9" s="17">
        <v>0.37423835384791898</v>
      </c>
      <c r="Y9" s="17">
        <v>0.34074515097665298</v>
      </c>
      <c r="Z9" s="17">
        <v>0.27920387029264698</v>
      </c>
      <c r="AA9" s="17">
        <v>0.32874812205017401</v>
      </c>
      <c r="AB9" s="17">
        <v>0.20652405519473499</v>
      </c>
      <c r="AC9" s="17">
        <v>0.38171651712890697</v>
      </c>
      <c r="AD9" s="17">
        <v>0.20951944856035301</v>
      </c>
      <c r="AE9" s="17"/>
      <c r="AF9" s="17">
        <v>0.321760872802547</v>
      </c>
      <c r="AG9" s="17">
        <v>0.28475881415042897</v>
      </c>
      <c r="AH9" s="17">
        <v>0.32771274260120797</v>
      </c>
      <c r="AI9" s="17"/>
      <c r="AJ9" s="17">
        <v>0.31420951770026201</v>
      </c>
      <c r="AK9" s="17">
        <v>0.358417214655321</v>
      </c>
      <c r="AL9" s="17">
        <v>0.212987922772093</v>
      </c>
      <c r="AM9" s="17">
        <v>0.32648338145385097</v>
      </c>
      <c r="AN9" s="17">
        <v>0.308030714647061</v>
      </c>
      <c r="AO9" s="17"/>
      <c r="AP9" s="17">
        <v>0.29716595169781501</v>
      </c>
      <c r="AQ9" s="17">
        <v>0.35238244089450199</v>
      </c>
      <c r="AR9" s="17">
        <v>0.21357423014267701</v>
      </c>
      <c r="AS9" s="17">
        <v>0.38316620839262</v>
      </c>
      <c r="AT9" s="17">
        <v>0.26324972244480099</v>
      </c>
      <c r="AU9" s="17"/>
      <c r="AV9" s="17">
        <v>0.34879699490669003</v>
      </c>
      <c r="AW9" s="17">
        <v>0.31465274923815201</v>
      </c>
      <c r="AX9" s="17">
        <v>0.21710050785925999</v>
      </c>
      <c r="AY9" s="17">
        <v>0.38241211770892197</v>
      </c>
      <c r="AZ9" s="17">
        <v>0.28651782634370299</v>
      </c>
      <c r="BA9" s="17">
        <v>0.27946216552153502</v>
      </c>
      <c r="BB9" s="17"/>
      <c r="BC9" s="17">
        <v>0.33863163777984001</v>
      </c>
      <c r="BD9" s="17">
        <v>0.27790567144873102</v>
      </c>
      <c r="BE9" s="17">
        <v>0.27773657553843101</v>
      </c>
      <c r="BF9" s="17">
        <v>0.38961820038920297</v>
      </c>
      <c r="BG9" s="17">
        <v>0.44014048454521798</v>
      </c>
    </row>
    <row r="10" spans="2:59" ht="29" x14ac:dyDescent="0.35">
      <c r="B10" s="18" t="s">
        <v>239</v>
      </c>
      <c r="C10" s="17">
        <v>0.61978786171773503</v>
      </c>
      <c r="D10" s="17">
        <v>0.66735100943810399</v>
      </c>
      <c r="E10" s="17">
        <v>0.57320532459570295</v>
      </c>
      <c r="F10" s="17"/>
      <c r="G10" s="17">
        <v>0.49290960979045401</v>
      </c>
      <c r="H10" s="17">
        <v>0.563045996450388</v>
      </c>
      <c r="I10" s="17">
        <v>0.62216101769696797</v>
      </c>
      <c r="J10" s="17">
        <v>0.68825412265446295</v>
      </c>
      <c r="K10" s="17">
        <v>0.62322216074534398</v>
      </c>
      <c r="L10" s="17">
        <v>0.69092614132817098</v>
      </c>
      <c r="M10" s="17"/>
      <c r="N10" s="17">
        <v>0.63788355741246106</v>
      </c>
      <c r="O10" s="17">
        <v>0.68508474522599005</v>
      </c>
      <c r="P10" s="17">
        <v>0.55438751624368598</v>
      </c>
      <c r="Q10" s="17">
        <v>0.58910914088252198</v>
      </c>
      <c r="R10" s="17"/>
      <c r="S10" s="17">
        <v>0.52630030552579699</v>
      </c>
      <c r="T10" s="17">
        <v>0.66130993374972802</v>
      </c>
      <c r="U10" s="17">
        <v>0.70833563647950004</v>
      </c>
      <c r="V10" s="17">
        <v>0.61417112136152596</v>
      </c>
      <c r="W10" s="17">
        <v>0.62489755517933998</v>
      </c>
      <c r="X10" s="17">
        <v>0.53000219199236298</v>
      </c>
      <c r="Y10" s="17">
        <v>0.61362930731897403</v>
      </c>
      <c r="Z10" s="17">
        <v>0.62742455409712095</v>
      </c>
      <c r="AA10" s="17">
        <v>0.60470218692546196</v>
      </c>
      <c r="AB10" s="17">
        <v>0.72516504249487901</v>
      </c>
      <c r="AC10" s="17">
        <v>0.59464186139683095</v>
      </c>
      <c r="AD10" s="17">
        <v>0.70325511197933599</v>
      </c>
      <c r="AE10" s="17"/>
      <c r="AF10" s="17">
        <v>0.62813539413008601</v>
      </c>
      <c r="AG10" s="17">
        <v>0.65173143013036605</v>
      </c>
      <c r="AH10" s="17">
        <v>0.57069406232007003</v>
      </c>
      <c r="AI10" s="17"/>
      <c r="AJ10" s="17">
        <v>0.64261754168237595</v>
      </c>
      <c r="AK10" s="17">
        <v>0.58321986413740001</v>
      </c>
      <c r="AL10" s="17">
        <v>0.71944408627893197</v>
      </c>
      <c r="AM10" s="17">
        <v>0.649526943301313</v>
      </c>
      <c r="AN10" s="17">
        <v>0.58153691003910801</v>
      </c>
      <c r="AO10" s="17"/>
      <c r="AP10" s="17">
        <v>0.64602224369947503</v>
      </c>
      <c r="AQ10" s="17">
        <v>0.58924034945902604</v>
      </c>
      <c r="AR10" s="17">
        <v>0.76467310326956195</v>
      </c>
      <c r="AS10" s="17">
        <v>0.57818689831812398</v>
      </c>
      <c r="AT10" s="17">
        <v>0.62714378263954396</v>
      </c>
      <c r="AU10" s="17"/>
      <c r="AV10" s="17">
        <v>0.58455280339007798</v>
      </c>
      <c r="AW10" s="17">
        <v>0.63076190736660298</v>
      </c>
      <c r="AX10" s="17">
        <v>0.74556987921265305</v>
      </c>
      <c r="AY10" s="17">
        <v>0.59701698204988696</v>
      </c>
      <c r="AZ10" s="17">
        <v>0.634630915066552</v>
      </c>
      <c r="BA10" s="17">
        <v>0.56987897818565802</v>
      </c>
      <c r="BB10" s="17"/>
      <c r="BC10" s="17">
        <v>0.58028027903093604</v>
      </c>
      <c r="BD10" s="17">
        <v>0.64984096685658099</v>
      </c>
      <c r="BE10" s="17">
        <v>0.65488087569189701</v>
      </c>
      <c r="BF10" s="17">
        <v>0.57822464755417002</v>
      </c>
      <c r="BG10" s="17">
        <v>0.53876045431508601</v>
      </c>
    </row>
    <row r="11" spans="2:59" x14ac:dyDescent="0.35">
      <c r="B11" s="18" t="s">
        <v>100</v>
      </c>
      <c r="C11" s="19">
        <v>6.56851597920632E-2</v>
      </c>
      <c r="D11" s="19">
        <v>5.2371498781576799E-2</v>
      </c>
      <c r="E11" s="19">
        <v>7.8064076271551E-2</v>
      </c>
      <c r="F11" s="19"/>
      <c r="G11" s="19">
        <v>8.60593083599826E-2</v>
      </c>
      <c r="H11" s="19">
        <v>6.62693384250264E-2</v>
      </c>
      <c r="I11" s="19">
        <v>5.63320958677722E-2</v>
      </c>
      <c r="J11" s="19">
        <v>6.7656894682068799E-2</v>
      </c>
      <c r="K11" s="19">
        <v>6.6986081595946698E-2</v>
      </c>
      <c r="L11" s="19">
        <v>5.6712869367746499E-2</v>
      </c>
      <c r="M11" s="19"/>
      <c r="N11" s="19">
        <v>4.7161018158236499E-2</v>
      </c>
      <c r="O11" s="19">
        <v>4.9866025302201501E-2</v>
      </c>
      <c r="P11" s="19">
        <v>9.2461607483791994E-2</v>
      </c>
      <c r="Q11" s="19">
        <v>7.8695075067967302E-2</v>
      </c>
      <c r="R11" s="19"/>
      <c r="S11" s="19">
        <v>5.1686309484467702E-2</v>
      </c>
      <c r="T11" s="19">
        <v>5.4875819972544197E-2</v>
      </c>
      <c r="U11" s="19">
        <v>8.2095067467666399E-2</v>
      </c>
      <c r="V11" s="19">
        <v>6.7375540362298897E-2</v>
      </c>
      <c r="W11" s="19">
        <v>7.7609825907117097E-2</v>
      </c>
      <c r="X11" s="19">
        <v>9.57594541597174E-2</v>
      </c>
      <c r="Y11" s="19">
        <v>4.5625541704372399E-2</v>
      </c>
      <c r="Z11" s="19">
        <v>9.3371575610232099E-2</v>
      </c>
      <c r="AA11" s="19">
        <v>6.6549691024363297E-2</v>
      </c>
      <c r="AB11" s="19">
        <v>6.8310902310385904E-2</v>
      </c>
      <c r="AC11" s="19">
        <v>2.3641621474262398E-2</v>
      </c>
      <c r="AD11" s="19">
        <v>8.7225439460310999E-2</v>
      </c>
      <c r="AE11" s="19"/>
      <c r="AF11" s="19">
        <v>5.0103733067367498E-2</v>
      </c>
      <c r="AG11" s="19">
        <v>6.3509755719205599E-2</v>
      </c>
      <c r="AH11" s="19">
        <v>0.101593195078722</v>
      </c>
      <c r="AI11" s="19"/>
      <c r="AJ11" s="19">
        <v>4.3172940617362501E-2</v>
      </c>
      <c r="AK11" s="19">
        <v>5.83629212072794E-2</v>
      </c>
      <c r="AL11" s="19">
        <v>6.7567990948974505E-2</v>
      </c>
      <c r="AM11" s="19">
        <v>2.3989675244835799E-2</v>
      </c>
      <c r="AN11" s="19">
        <v>0.110432375313832</v>
      </c>
      <c r="AO11" s="19"/>
      <c r="AP11" s="19">
        <v>5.681180460271E-2</v>
      </c>
      <c r="AQ11" s="19">
        <v>5.8377209646471501E-2</v>
      </c>
      <c r="AR11" s="19">
        <v>2.1752666587760899E-2</v>
      </c>
      <c r="AS11" s="19">
        <v>3.8646893289256301E-2</v>
      </c>
      <c r="AT11" s="19">
        <v>0.109606494915655</v>
      </c>
      <c r="AU11" s="19"/>
      <c r="AV11" s="19">
        <v>6.6650201703232201E-2</v>
      </c>
      <c r="AW11" s="19">
        <v>5.4585343395244998E-2</v>
      </c>
      <c r="AX11" s="19">
        <v>3.7329612928086599E-2</v>
      </c>
      <c r="AY11" s="19">
        <v>2.0570900241191001E-2</v>
      </c>
      <c r="AZ11" s="19">
        <v>7.8851258589745093E-2</v>
      </c>
      <c r="BA11" s="19">
        <v>0.15065885629280701</v>
      </c>
      <c r="BB11" s="19"/>
      <c r="BC11" s="19">
        <v>8.1088083189223795E-2</v>
      </c>
      <c r="BD11" s="19">
        <v>7.2253361694687698E-2</v>
      </c>
      <c r="BE11" s="19">
        <v>6.7382548769672104E-2</v>
      </c>
      <c r="BF11" s="19">
        <v>3.2157152056627197E-2</v>
      </c>
      <c r="BG11" s="19">
        <v>2.1099061139695899E-2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0.15715012200304901</v>
      </c>
      <c r="D9" s="17">
        <v>0.14947724455290201</v>
      </c>
      <c r="E9" s="17">
        <v>0.16500607699247499</v>
      </c>
      <c r="F9" s="17"/>
      <c r="G9" s="17">
        <v>0.19760514504545701</v>
      </c>
      <c r="H9" s="17">
        <v>0.23973653440694501</v>
      </c>
      <c r="I9" s="17">
        <v>0.156514290766499</v>
      </c>
      <c r="J9" s="17">
        <v>0.12980708978660799</v>
      </c>
      <c r="K9" s="17">
        <v>0.12996716119500601</v>
      </c>
      <c r="L9" s="17">
        <v>0.10413857892312101</v>
      </c>
      <c r="M9" s="17"/>
      <c r="N9" s="17">
        <v>0.14820660254632301</v>
      </c>
      <c r="O9" s="17">
        <v>0.140087548138775</v>
      </c>
      <c r="P9" s="17">
        <v>0.16227642822568</v>
      </c>
      <c r="Q9" s="17">
        <v>0.18033588034929399</v>
      </c>
      <c r="R9" s="17"/>
      <c r="S9" s="17">
        <v>0.210948133339111</v>
      </c>
      <c r="T9" s="17">
        <v>0.104946710303434</v>
      </c>
      <c r="U9" s="17">
        <v>6.4714152799355898E-2</v>
      </c>
      <c r="V9" s="17">
        <v>0.234581955844573</v>
      </c>
      <c r="W9" s="17">
        <v>0.10879165557797001</v>
      </c>
      <c r="X9" s="17">
        <v>0.16341471376170799</v>
      </c>
      <c r="Y9" s="17">
        <v>0.18411631591229899</v>
      </c>
      <c r="Z9" s="17">
        <v>8.8496161833534995E-2</v>
      </c>
      <c r="AA9" s="17">
        <v>0.190834823350545</v>
      </c>
      <c r="AB9" s="17">
        <v>0.14733289535826699</v>
      </c>
      <c r="AC9" s="17">
        <v>0.157600251671974</v>
      </c>
      <c r="AD9" s="17">
        <v>0.16435561404857399</v>
      </c>
      <c r="AE9" s="17"/>
      <c r="AF9" s="17">
        <v>0.13943409957585701</v>
      </c>
      <c r="AG9" s="17">
        <v>0.16323423187972899</v>
      </c>
      <c r="AH9" s="17">
        <v>0.156948327740671</v>
      </c>
      <c r="AI9" s="17"/>
      <c r="AJ9" s="17">
        <v>0.13248344804534701</v>
      </c>
      <c r="AK9" s="17">
        <v>0.22435454521359999</v>
      </c>
      <c r="AL9" s="17">
        <v>7.7439109620220895E-2</v>
      </c>
      <c r="AM9" s="17">
        <v>0.12196065923472101</v>
      </c>
      <c r="AN9" s="17">
        <v>0.12725174108203399</v>
      </c>
      <c r="AO9" s="17"/>
      <c r="AP9" s="17">
        <v>0.10444938405930999</v>
      </c>
      <c r="AQ9" s="17">
        <v>0.20606789285993701</v>
      </c>
      <c r="AR9" s="17">
        <v>0.110624099729369</v>
      </c>
      <c r="AS9" s="17">
        <v>0.15781964796457501</v>
      </c>
      <c r="AT9" s="17">
        <v>0.12314631135540501</v>
      </c>
      <c r="AU9" s="17"/>
      <c r="AV9" s="17">
        <v>0.21556699845945401</v>
      </c>
      <c r="AW9" s="17">
        <v>0.126890741450501</v>
      </c>
      <c r="AX9" s="17">
        <v>0.12676146374255201</v>
      </c>
      <c r="AY9" s="17">
        <v>0.14659040588300101</v>
      </c>
      <c r="AZ9" s="17">
        <v>0.17546635183586201</v>
      </c>
      <c r="BA9" s="17">
        <v>0.114913818462032</v>
      </c>
      <c r="BB9" s="17"/>
      <c r="BC9" s="17">
        <v>0.15131899486348599</v>
      </c>
      <c r="BD9" s="17">
        <v>0.14763826811977501</v>
      </c>
      <c r="BE9" s="17">
        <v>0.13229872075792101</v>
      </c>
      <c r="BF9" s="17">
        <v>0.21360257049706599</v>
      </c>
      <c r="BG9" s="17">
        <v>0.406296165629148</v>
      </c>
    </row>
    <row r="10" spans="2:59" ht="29" x14ac:dyDescent="0.35">
      <c r="B10" s="18" t="s">
        <v>239</v>
      </c>
      <c r="C10" s="17">
        <v>0.79201104719152804</v>
      </c>
      <c r="D10" s="17">
        <v>0.82090560998833695</v>
      </c>
      <c r="E10" s="17">
        <v>0.76305359859435196</v>
      </c>
      <c r="F10" s="17"/>
      <c r="G10" s="17">
        <v>0.75296323975178903</v>
      </c>
      <c r="H10" s="17">
        <v>0.71834760788354202</v>
      </c>
      <c r="I10" s="17">
        <v>0.79302277581390701</v>
      </c>
      <c r="J10" s="17">
        <v>0.81915218885740804</v>
      </c>
      <c r="K10" s="17">
        <v>0.81121152823006604</v>
      </c>
      <c r="L10" s="17">
        <v>0.84208122079211201</v>
      </c>
      <c r="M10" s="17"/>
      <c r="N10" s="17">
        <v>0.816558930443681</v>
      </c>
      <c r="O10" s="17">
        <v>0.83278883351057797</v>
      </c>
      <c r="P10" s="17">
        <v>0.77110734137324199</v>
      </c>
      <c r="Q10" s="17">
        <v>0.74111584649837603</v>
      </c>
      <c r="R10" s="17"/>
      <c r="S10" s="17">
        <v>0.73853248264371796</v>
      </c>
      <c r="T10" s="17">
        <v>0.856799296968343</v>
      </c>
      <c r="U10" s="17">
        <v>0.88997885915810404</v>
      </c>
      <c r="V10" s="17">
        <v>0.70721956648504403</v>
      </c>
      <c r="W10" s="17">
        <v>0.819170295973213</v>
      </c>
      <c r="X10" s="17">
        <v>0.77112698438202398</v>
      </c>
      <c r="Y10" s="17">
        <v>0.77092697248528497</v>
      </c>
      <c r="Z10" s="17">
        <v>0.842712192538695</v>
      </c>
      <c r="AA10" s="17">
        <v>0.76203178157247298</v>
      </c>
      <c r="AB10" s="17">
        <v>0.80235383816317196</v>
      </c>
      <c r="AC10" s="17">
        <v>0.81752162034471498</v>
      </c>
      <c r="AD10" s="17">
        <v>0.77905908114503697</v>
      </c>
      <c r="AE10" s="17"/>
      <c r="AF10" s="17">
        <v>0.81687753163448995</v>
      </c>
      <c r="AG10" s="17">
        <v>0.78722198743360505</v>
      </c>
      <c r="AH10" s="17">
        <v>0.76704864788351501</v>
      </c>
      <c r="AI10" s="17"/>
      <c r="AJ10" s="17">
        <v>0.82249598557786996</v>
      </c>
      <c r="AK10" s="17">
        <v>0.73836421308296096</v>
      </c>
      <c r="AL10" s="17">
        <v>0.83276213928187603</v>
      </c>
      <c r="AM10" s="17">
        <v>0.87803934076527901</v>
      </c>
      <c r="AN10" s="17">
        <v>0.79738078905716903</v>
      </c>
      <c r="AO10" s="17"/>
      <c r="AP10" s="17">
        <v>0.84766921268783801</v>
      </c>
      <c r="AQ10" s="17">
        <v>0.74149412366170797</v>
      </c>
      <c r="AR10" s="17">
        <v>0.843761392465044</v>
      </c>
      <c r="AS10" s="17">
        <v>0.81571429818099805</v>
      </c>
      <c r="AT10" s="17">
        <v>0.83602638828196196</v>
      </c>
      <c r="AU10" s="17"/>
      <c r="AV10" s="17">
        <v>0.74086887409603697</v>
      </c>
      <c r="AW10" s="17">
        <v>0.82362153065265298</v>
      </c>
      <c r="AX10" s="17">
        <v>0.82031608285871405</v>
      </c>
      <c r="AY10" s="17">
        <v>0.83474758208948896</v>
      </c>
      <c r="AZ10" s="17">
        <v>0.79516235934687896</v>
      </c>
      <c r="BA10" s="17">
        <v>0.75233244265641996</v>
      </c>
      <c r="BB10" s="17"/>
      <c r="BC10" s="17">
        <v>0.78052153955625703</v>
      </c>
      <c r="BD10" s="17">
        <v>0.79817866420498396</v>
      </c>
      <c r="BE10" s="17">
        <v>0.81282877020181499</v>
      </c>
      <c r="BF10" s="17">
        <v>0.76680757676356803</v>
      </c>
      <c r="BG10" s="17">
        <v>0.59370383437085195</v>
      </c>
    </row>
    <row r="11" spans="2:59" x14ac:dyDescent="0.35">
      <c r="B11" s="18" t="s">
        <v>100</v>
      </c>
      <c r="C11" s="19">
        <v>5.0838830805422501E-2</v>
      </c>
      <c r="D11" s="19">
        <v>2.9617145458761499E-2</v>
      </c>
      <c r="E11" s="19">
        <v>7.1940324413173301E-2</v>
      </c>
      <c r="F11" s="19"/>
      <c r="G11" s="19">
        <v>4.9431615202754499E-2</v>
      </c>
      <c r="H11" s="19">
        <v>4.1915857709511999E-2</v>
      </c>
      <c r="I11" s="19">
        <v>5.0462933419594E-2</v>
      </c>
      <c r="J11" s="19">
        <v>5.1040721355984198E-2</v>
      </c>
      <c r="K11" s="19">
        <v>5.8821310574928003E-2</v>
      </c>
      <c r="L11" s="19">
        <v>5.3780200284766599E-2</v>
      </c>
      <c r="M11" s="19"/>
      <c r="N11" s="19">
        <v>3.5234467009996398E-2</v>
      </c>
      <c r="O11" s="19">
        <v>2.71236183506471E-2</v>
      </c>
      <c r="P11" s="19">
        <v>6.6616230401077905E-2</v>
      </c>
      <c r="Q11" s="19">
        <v>7.8548273152329595E-2</v>
      </c>
      <c r="R11" s="19"/>
      <c r="S11" s="19">
        <v>5.0519384017171098E-2</v>
      </c>
      <c r="T11" s="19">
        <v>3.8253992728223801E-2</v>
      </c>
      <c r="U11" s="19">
        <v>4.5306988042539902E-2</v>
      </c>
      <c r="V11" s="19">
        <v>5.8198477670383303E-2</v>
      </c>
      <c r="W11" s="19">
        <v>7.2038048448817296E-2</v>
      </c>
      <c r="X11" s="19">
        <v>6.5458301856268206E-2</v>
      </c>
      <c r="Y11" s="19">
        <v>4.49567116024156E-2</v>
      </c>
      <c r="Z11" s="19">
        <v>6.8791645627770098E-2</v>
      </c>
      <c r="AA11" s="19">
        <v>4.7133395076982103E-2</v>
      </c>
      <c r="AB11" s="19">
        <v>5.0313266478560902E-2</v>
      </c>
      <c r="AC11" s="19">
        <v>2.48781279833107E-2</v>
      </c>
      <c r="AD11" s="19">
        <v>5.6585304806388403E-2</v>
      </c>
      <c r="AE11" s="19"/>
      <c r="AF11" s="19">
        <v>4.3688368789652397E-2</v>
      </c>
      <c r="AG11" s="19">
        <v>4.9543780686666497E-2</v>
      </c>
      <c r="AH11" s="19">
        <v>7.6003024375813494E-2</v>
      </c>
      <c r="AI11" s="19"/>
      <c r="AJ11" s="19">
        <v>4.5020566376783103E-2</v>
      </c>
      <c r="AK11" s="19">
        <v>3.7281241703439098E-2</v>
      </c>
      <c r="AL11" s="19">
        <v>8.9798751097903307E-2</v>
      </c>
      <c r="AM11" s="19">
        <v>0</v>
      </c>
      <c r="AN11" s="19">
        <v>7.5367469860796801E-2</v>
      </c>
      <c r="AO11" s="19"/>
      <c r="AP11" s="19">
        <v>4.7881403252852402E-2</v>
      </c>
      <c r="AQ11" s="19">
        <v>5.2437983478355002E-2</v>
      </c>
      <c r="AR11" s="19">
        <v>4.5614507805587602E-2</v>
      </c>
      <c r="AS11" s="19">
        <v>2.6466053854426901E-2</v>
      </c>
      <c r="AT11" s="19">
        <v>4.0827300362632699E-2</v>
      </c>
      <c r="AU11" s="19"/>
      <c r="AV11" s="19">
        <v>4.3564127444508403E-2</v>
      </c>
      <c r="AW11" s="19">
        <v>4.9487727896846002E-2</v>
      </c>
      <c r="AX11" s="19">
        <v>5.2922453398734103E-2</v>
      </c>
      <c r="AY11" s="19">
        <v>1.8662012027510399E-2</v>
      </c>
      <c r="AZ11" s="19">
        <v>2.93712888172591E-2</v>
      </c>
      <c r="BA11" s="19">
        <v>0.13275373888154801</v>
      </c>
      <c r="BB11" s="19"/>
      <c r="BC11" s="19">
        <v>6.8159465580257206E-2</v>
      </c>
      <c r="BD11" s="19">
        <v>5.4183067675240199E-2</v>
      </c>
      <c r="BE11" s="19">
        <v>5.48725090402645E-2</v>
      </c>
      <c r="BF11" s="19">
        <v>1.95898527393659E-2</v>
      </c>
      <c r="BG11" s="19">
        <v>0</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0.76268115662375402</v>
      </c>
      <c r="D9" s="17">
        <v>0.72152412852925196</v>
      </c>
      <c r="E9" s="17">
        <v>0.80180995939475097</v>
      </c>
      <c r="F9" s="17"/>
      <c r="G9" s="17">
        <v>0.73600974869149705</v>
      </c>
      <c r="H9" s="17">
        <v>0.80936049834558699</v>
      </c>
      <c r="I9" s="17">
        <v>0.78285529093101502</v>
      </c>
      <c r="J9" s="17">
        <v>0.75573906167049798</v>
      </c>
      <c r="K9" s="17">
        <v>0.74858861968537305</v>
      </c>
      <c r="L9" s="17">
        <v>0.741419915438147</v>
      </c>
      <c r="M9" s="17"/>
      <c r="N9" s="17">
        <v>0.73908479015071105</v>
      </c>
      <c r="O9" s="17">
        <v>0.76001622962985205</v>
      </c>
      <c r="P9" s="17">
        <v>0.75544106930180999</v>
      </c>
      <c r="Q9" s="17">
        <v>0.79875628028006096</v>
      </c>
      <c r="R9" s="17"/>
      <c r="S9" s="17">
        <v>0.752380589449688</v>
      </c>
      <c r="T9" s="17">
        <v>0.78328410567791196</v>
      </c>
      <c r="U9" s="17">
        <v>0.72181272948418795</v>
      </c>
      <c r="V9" s="17">
        <v>0.79024652745318702</v>
      </c>
      <c r="W9" s="17">
        <v>0.75041209565866795</v>
      </c>
      <c r="X9" s="17">
        <v>0.76054602180893305</v>
      </c>
      <c r="Y9" s="17">
        <v>0.80038183568329102</v>
      </c>
      <c r="Z9" s="17">
        <v>0.70923631999592296</v>
      </c>
      <c r="AA9" s="17">
        <v>0.78893131931726201</v>
      </c>
      <c r="AB9" s="17">
        <v>0.73621858345257796</v>
      </c>
      <c r="AC9" s="17">
        <v>0.74110639416330004</v>
      </c>
      <c r="AD9" s="17">
        <v>0.77283458524132598</v>
      </c>
      <c r="AE9" s="17"/>
      <c r="AF9" s="17">
        <v>0.73132476312806705</v>
      </c>
      <c r="AG9" s="17">
        <v>0.778434643245138</v>
      </c>
      <c r="AH9" s="17">
        <v>0.77870908868183297</v>
      </c>
      <c r="AI9" s="17"/>
      <c r="AJ9" s="17">
        <v>0.74517863540561102</v>
      </c>
      <c r="AK9" s="17">
        <v>0.79771638499869602</v>
      </c>
      <c r="AL9" s="17">
        <v>0.66736278955314998</v>
      </c>
      <c r="AM9" s="17">
        <v>0.64932641346214903</v>
      </c>
      <c r="AN9" s="17">
        <v>0.77686038707762595</v>
      </c>
      <c r="AO9" s="17"/>
      <c r="AP9" s="17">
        <v>0.73930196101017498</v>
      </c>
      <c r="AQ9" s="17">
        <v>0.80325662045382396</v>
      </c>
      <c r="AR9" s="17">
        <v>0.72194996086502095</v>
      </c>
      <c r="AS9" s="17">
        <v>0.692308375797689</v>
      </c>
      <c r="AT9" s="17">
        <v>0.821966471351816</v>
      </c>
      <c r="AU9" s="17"/>
      <c r="AV9" s="17">
        <v>0.80521839796955197</v>
      </c>
      <c r="AW9" s="17">
        <v>0.73518921611351695</v>
      </c>
      <c r="AX9" s="17">
        <v>0.76782296756459301</v>
      </c>
      <c r="AY9" s="17">
        <v>0.696185149989894</v>
      </c>
      <c r="AZ9" s="17">
        <v>0.83525103533037304</v>
      </c>
      <c r="BA9" s="17">
        <v>0.73855835176810203</v>
      </c>
      <c r="BB9" s="17"/>
      <c r="BC9" s="17">
        <v>0.79272981234322804</v>
      </c>
      <c r="BD9" s="17">
        <v>0.73322269020148101</v>
      </c>
      <c r="BE9" s="17">
        <v>0.74987800190916298</v>
      </c>
      <c r="BF9" s="17">
        <v>0.84178064218142201</v>
      </c>
      <c r="BG9" s="17">
        <v>0.69379689670346401</v>
      </c>
    </row>
    <row r="10" spans="2:59" ht="29" x14ac:dyDescent="0.35">
      <c r="B10" s="18" t="s">
        <v>239</v>
      </c>
      <c r="C10" s="17">
        <v>0.19725516204015001</v>
      </c>
      <c r="D10" s="17">
        <v>0.24367532867862199</v>
      </c>
      <c r="E10" s="17">
        <v>0.15267647330928</v>
      </c>
      <c r="F10" s="17"/>
      <c r="G10" s="17">
        <v>0.2095759010712</v>
      </c>
      <c r="H10" s="17">
        <v>0.15562294031767601</v>
      </c>
      <c r="I10" s="17">
        <v>0.18271891212793701</v>
      </c>
      <c r="J10" s="17">
        <v>0.20964852752083801</v>
      </c>
      <c r="K10" s="17">
        <v>0.21690392513496301</v>
      </c>
      <c r="L10" s="17">
        <v>0.21129523416062501</v>
      </c>
      <c r="M10" s="17"/>
      <c r="N10" s="17">
        <v>0.225086243754369</v>
      </c>
      <c r="O10" s="17">
        <v>0.201759308884567</v>
      </c>
      <c r="P10" s="17">
        <v>0.19433412897277899</v>
      </c>
      <c r="Q10" s="17">
        <v>0.16355384333056999</v>
      </c>
      <c r="R10" s="17"/>
      <c r="S10" s="17">
        <v>0.19779519385408101</v>
      </c>
      <c r="T10" s="17">
        <v>0.17936336884121001</v>
      </c>
      <c r="U10" s="17">
        <v>0.22733417509145601</v>
      </c>
      <c r="V10" s="17">
        <v>0.18774468005728701</v>
      </c>
      <c r="W10" s="17">
        <v>0.208333272962655</v>
      </c>
      <c r="X10" s="17">
        <v>0.19064227383906601</v>
      </c>
      <c r="Y10" s="17">
        <v>0.15939340519182499</v>
      </c>
      <c r="Z10" s="17">
        <v>0.244303366063685</v>
      </c>
      <c r="AA10" s="17">
        <v>0.185390161087265</v>
      </c>
      <c r="AB10" s="17">
        <v>0.226829036769916</v>
      </c>
      <c r="AC10" s="17">
        <v>0.209212192317241</v>
      </c>
      <c r="AD10" s="17">
        <v>0.18765148900941001</v>
      </c>
      <c r="AE10" s="17"/>
      <c r="AF10" s="17">
        <v>0.22988799621610401</v>
      </c>
      <c r="AG10" s="17">
        <v>0.190678163990354</v>
      </c>
      <c r="AH10" s="17">
        <v>0.153095283824942</v>
      </c>
      <c r="AI10" s="17"/>
      <c r="AJ10" s="17">
        <v>0.22003435411066699</v>
      </c>
      <c r="AK10" s="17">
        <v>0.174288532783969</v>
      </c>
      <c r="AL10" s="17">
        <v>0.29517296749931898</v>
      </c>
      <c r="AM10" s="17">
        <v>0.30357413420654999</v>
      </c>
      <c r="AN10" s="17">
        <v>0.16396014425701599</v>
      </c>
      <c r="AO10" s="17"/>
      <c r="AP10" s="17">
        <v>0.22702809398839</v>
      </c>
      <c r="AQ10" s="17">
        <v>0.16377411623392901</v>
      </c>
      <c r="AR10" s="17">
        <v>0.245710005732101</v>
      </c>
      <c r="AS10" s="17">
        <v>0.260794725646881</v>
      </c>
      <c r="AT10" s="17">
        <v>0.12588966300826701</v>
      </c>
      <c r="AU10" s="17"/>
      <c r="AV10" s="17">
        <v>0.16196323532887399</v>
      </c>
      <c r="AW10" s="17">
        <v>0.23277759460970901</v>
      </c>
      <c r="AX10" s="17">
        <v>0.20506665741210001</v>
      </c>
      <c r="AY10" s="17">
        <v>0.26541232487743299</v>
      </c>
      <c r="AZ10" s="17">
        <v>0.127236503053132</v>
      </c>
      <c r="BA10" s="17">
        <v>0.18214113391240799</v>
      </c>
      <c r="BB10" s="17"/>
      <c r="BC10" s="17">
        <v>0.174156075154666</v>
      </c>
      <c r="BD10" s="17">
        <v>0.20130442730138001</v>
      </c>
      <c r="BE10" s="17">
        <v>0.22128926698761101</v>
      </c>
      <c r="BF10" s="17">
        <v>0.131488230170103</v>
      </c>
      <c r="BG10" s="17">
        <v>0.25805420788773598</v>
      </c>
    </row>
    <row r="11" spans="2:59" x14ac:dyDescent="0.35">
      <c r="B11" s="18" t="s">
        <v>100</v>
      </c>
      <c r="C11" s="19">
        <v>4.0063681336096398E-2</v>
      </c>
      <c r="D11" s="19">
        <v>3.4800542792126098E-2</v>
      </c>
      <c r="E11" s="19">
        <v>4.5513567295969899E-2</v>
      </c>
      <c r="F11" s="19"/>
      <c r="G11" s="19">
        <v>5.4414350237302803E-2</v>
      </c>
      <c r="H11" s="19">
        <v>3.5016561336736397E-2</v>
      </c>
      <c r="I11" s="19">
        <v>3.4425796941047998E-2</v>
      </c>
      <c r="J11" s="19">
        <v>3.46124108086645E-2</v>
      </c>
      <c r="K11" s="19">
        <v>3.4507455179663499E-2</v>
      </c>
      <c r="L11" s="19">
        <v>4.7284850401227797E-2</v>
      </c>
      <c r="M11" s="19"/>
      <c r="N11" s="19">
        <v>3.5828966094920402E-2</v>
      </c>
      <c r="O11" s="19">
        <v>3.8224461485581403E-2</v>
      </c>
      <c r="P11" s="19">
        <v>5.0224801725410599E-2</v>
      </c>
      <c r="Q11" s="19">
        <v>3.7689876389368597E-2</v>
      </c>
      <c r="R11" s="19"/>
      <c r="S11" s="19">
        <v>4.9824216696231501E-2</v>
      </c>
      <c r="T11" s="19">
        <v>3.73525254808783E-2</v>
      </c>
      <c r="U11" s="19">
        <v>5.0853095424356301E-2</v>
      </c>
      <c r="V11" s="19">
        <v>2.2008792489526099E-2</v>
      </c>
      <c r="W11" s="19">
        <v>4.1254631378676701E-2</v>
      </c>
      <c r="X11" s="19">
        <v>4.8811704352000898E-2</v>
      </c>
      <c r="Y11" s="19">
        <v>4.0224759124884199E-2</v>
      </c>
      <c r="Z11" s="19">
        <v>4.6460313940392399E-2</v>
      </c>
      <c r="AA11" s="19">
        <v>2.5678519595473799E-2</v>
      </c>
      <c r="AB11" s="19">
        <v>3.6952379777506997E-2</v>
      </c>
      <c r="AC11" s="19">
        <v>4.9681413519459101E-2</v>
      </c>
      <c r="AD11" s="19">
        <v>3.9513925749264302E-2</v>
      </c>
      <c r="AE11" s="19"/>
      <c r="AF11" s="19">
        <v>3.8787240655828802E-2</v>
      </c>
      <c r="AG11" s="19">
        <v>3.08871927645081E-2</v>
      </c>
      <c r="AH11" s="19">
        <v>6.8195627493224303E-2</v>
      </c>
      <c r="AI11" s="19"/>
      <c r="AJ11" s="19">
        <v>3.4787010483722798E-2</v>
      </c>
      <c r="AK11" s="19">
        <v>2.7995082217334901E-2</v>
      </c>
      <c r="AL11" s="19">
        <v>3.7464242947531201E-2</v>
      </c>
      <c r="AM11" s="19">
        <v>4.7099452331300903E-2</v>
      </c>
      <c r="AN11" s="19">
        <v>5.9179468665358503E-2</v>
      </c>
      <c r="AO11" s="19"/>
      <c r="AP11" s="19">
        <v>3.3669945001434699E-2</v>
      </c>
      <c r="AQ11" s="19">
        <v>3.2969263312247803E-2</v>
      </c>
      <c r="AR11" s="19">
        <v>3.2340033402878401E-2</v>
      </c>
      <c r="AS11" s="19">
        <v>4.6896898555430902E-2</v>
      </c>
      <c r="AT11" s="19">
        <v>5.2143865639917297E-2</v>
      </c>
      <c r="AU11" s="19"/>
      <c r="AV11" s="19">
        <v>3.2818366701574099E-2</v>
      </c>
      <c r="AW11" s="19">
        <v>3.2033189276773399E-2</v>
      </c>
      <c r="AX11" s="19">
        <v>2.7110375023307001E-2</v>
      </c>
      <c r="AY11" s="19">
        <v>3.8402525132672199E-2</v>
      </c>
      <c r="AZ11" s="19">
        <v>3.7512461616494901E-2</v>
      </c>
      <c r="BA11" s="19">
        <v>7.9300514319489604E-2</v>
      </c>
      <c r="BB11" s="19"/>
      <c r="BC11" s="19">
        <v>3.3114112502105601E-2</v>
      </c>
      <c r="BD11" s="19">
        <v>6.5472882497138396E-2</v>
      </c>
      <c r="BE11" s="19">
        <v>2.8832731103226299E-2</v>
      </c>
      <c r="BF11" s="19">
        <v>2.6731127648474899E-2</v>
      </c>
      <c r="BG11" s="19">
        <v>4.8148895408799998E-2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0.87251152925273701</v>
      </c>
      <c r="D9" s="17">
        <v>0.85197938088141401</v>
      </c>
      <c r="E9" s="17">
        <v>0.89153384778344302</v>
      </c>
      <c r="F9" s="17"/>
      <c r="G9" s="17">
        <v>0.86042957645646101</v>
      </c>
      <c r="H9" s="17">
        <v>0.86372046633815802</v>
      </c>
      <c r="I9" s="17">
        <v>0.86082323350705303</v>
      </c>
      <c r="J9" s="17">
        <v>0.87966523006274999</v>
      </c>
      <c r="K9" s="17">
        <v>0.89021326994712002</v>
      </c>
      <c r="L9" s="17">
        <v>0.87950610421180697</v>
      </c>
      <c r="M9" s="17"/>
      <c r="N9" s="17">
        <v>0.88549897641953002</v>
      </c>
      <c r="O9" s="17">
        <v>0.90474484063170302</v>
      </c>
      <c r="P9" s="17">
        <v>0.83890074113964297</v>
      </c>
      <c r="Q9" s="17">
        <v>0.85428342122020995</v>
      </c>
      <c r="R9" s="17"/>
      <c r="S9" s="17">
        <v>0.85718929893915996</v>
      </c>
      <c r="T9" s="17">
        <v>0.86520809308711699</v>
      </c>
      <c r="U9" s="17">
        <v>0.89558736911658998</v>
      </c>
      <c r="V9" s="17">
        <v>0.89532375611350101</v>
      </c>
      <c r="W9" s="17">
        <v>0.85482537078121001</v>
      </c>
      <c r="X9" s="17">
        <v>0.88135535906417795</v>
      </c>
      <c r="Y9" s="17">
        <v>0.85422623102084905</v>
      </c>
      <c r="Z9" s="17">
        <v>0.86827072783185999</v>
      </c>
      <c r="AA9" s="17">
        <v>0.88280653102760798</v>
      </c>
      <c r="AB9" s="17">
        <v>0.86859781649908996</v>
      </c>
      <c r="AC9" s="17">
        <v>0.87922756249846301</v>
      </c>
      <c r="AD9" s="17">
        <v>0.87777181117020497</v>
      </c>
      <c r="AE9" s="17"/>
      <c r="AF9" s="17">
        <v>0.823223023563175</v>
      </c>
      <c r="AG9" s="17">
        <v>0.90712896045274805</v>
      </c>
      <c r="AH9" s="17">
        <v>0.85722491577389603</v>
      </c>
      <c r="AI9" s="17"/>
      <c r="AJ9" s="17">
        <v>0.86066659945025803</v>
      </c>
      <c r="AK9" s="17">
        <v>0.86796379865682605</v>
      </c>
      <c r="AL9" s="17">
        <v>0.90596535847106796</v>
      </c>
      <c r="AM9" s="17">
        <v>0.84060258896877904</v>
      </c>
      <c r="AN9" s="17">
        <v>0.86739901570167699</v>
      </c>
      <c r="AO9" s="17"/>
      <c r="AP9" s="17">
        <v>0.88073284092381399</v>
      </c>
      <c r="AQ9" s="17">
        <v>0.88167150505414504</v>
      </c>
      <c r="AR9" s="17">
        <v>0.93483189862481997</v>
      </c>
      <c r="AS9" s="17">
        <v>0.77326347141308105</v>
      </c>
      <c r="AT9" s="17">
        <v>0.936323631698737</v>
      </c>
      <c r="AU9" s="17"/>
      <c r="AV9" s="17">
        <v>0.89908625336641801</v>
      </c>
      <c r="AW9" s="17">
        <v>0.86946311824766098</v>
      </c>
      <c r="AX9" s="17">
        <v>0.908388723194688</v>
      </c>
      <c r="AY9" s="17">
        <v>0.78613243212814699</v>
      </c>
      <c r="AZ9" s="17">
        <v>0.93039418290315601</v>
      </c>
      <c r="BA9" s="17">
        <v>0.86260866419968096</v>
      </c>
      <c r="BB9" s="17"/>
      <c r="BC9" s="17">
        <v>0.85153650987343699</v>
      </c>
      <c r="BD9" s="17">
        <v>0.86534602557796303</v>
      </c>
      <c r="BE9" s="17">
        <v>0.89580996713419803</v>
      </c>
      <c r="BF9" s="17">
        <v>0.88847772058515095</v>
      </c>
      <c r="BG9" s="17">
        <v>0.92058475526057904</v>
      </c>
    </row>
    <row r="10" spans="2:59" ht="29" x14ac:dyDescent="0.35">
      <c r="B10" s="18" t="s">
        <v>239</v>
      </c>
      <c r="C10" s="17">
        <v>8.7121510056029694E-2</v>
      </c>
      <c r="D10" s="17">
        <v>0.11129748447026901</v>
      </c>
      <c r="E10" s="17">
        <v>6.42264569069185E-2</v>
      </c>
      <c r="F10" s="17"/>
      <c r="G10" s="17">
        <v>8.9893763849699104E-2</v>
      </c>
      <c r="H10" s="17">
        <v>9.4925448625211101E-2</v>
      </c>
      <c r="I10" s="17">
        <v>0.103977743640248</v>
      </c>
      <c r="J10" s="17">
        <v>8.9179384861964694E-2</v>
      </c>
      <c r="K10" s="17">
        <v>6.3025581781419301E-2</v>
      </c>
      <c r="L10" s="17">
        <v>7.9798249450840894E-2</v>
      </c>
      <c r="M10" s="17"/>
      <c r="N10" s="17">
        <v>8.0688018651275603E-2</v>
      </c>
      <c r="O10" s="17">
        <v>7.8792950273770895E-2</v>
      </c>
      <c r="P10" s="17">
        <v>0.104985394312563</v>
      </c>
      <c r="Q10" s="17">
        <v>8.7189251161728307E-2</v>
      </c>
      <c r="R10" s="17"/>
      <c r="S10" s="17">
        <v>9.1609334934925707E-2</v>
      </c>
      <c r="T10" s="17">
        <v>9.4542800842747493E-2</v>
      </c>
      <c r="U10" s="17">
        <v>8.0856237444675502E-2</v>
      </c>
      <c r="V10" s="17">
        <v>6.0324736755096198E-2</v>
      </c>
      <c r="W10" s="17">
        <v>9.6177094429738097E-2</v>
      </c>
      <c r="X10" s="17">
        <v>7.2002344467307702E-2</v>
      </c>
      <c r="Y10" s="17">
        <v>9.9790599248922501E-2</v>
      </c>
      <c r="Z10" s="17">
        <v>9.4592713615403196E-2</v>
      </c>
      <c r="AA10" s="17">
        <v>7.9623601111011494E-2</v>
      </c>
      <c r="AB10" s="17">
        <v>8.7240828435977899E-2</v>
      </c>
      <c r="AC10" s="17">
        <v>0.11294440320919</v>
      </c>
      <c r="AD10" s="17">
        <v>9.5548092109278296E-2</v>
      </c>
      <c r="AE10" s="17"/>
      <c r="AF10" s="17">
        <v>0.12926449721750599</v>
      </c>
      <c r="AG10" s="17">
        <v>7.1571373162089502E-2</v>
      </c>
      <c r="AH10" s="17">
        <v>6.4653085837683394E-2</v>
      </c>
      <c r="AI10" s="17"/>
      <c r="AJ10" s="17">
        <v>9.9908106445244504E-2</v>
      </c>
      <c r="AK10" s="17">
        <v>9.7722719516800199E-2</v>
      </c>
      <c r="AL10" s="17">
        <v>8.0359833777105497E-2</v>
      </c>
      <c r="AM10" s="17">
        <v>0.13780177068834201</v>
      </c>
      <c r="AN10" s="17">
        <v>6.5216080607915797E-2</v>
      </c>
      <c r="AO10" s="17"/>
      <c r="AP10" s="17">
        <v>7.72801830511754E-2</v>
      </c>
      <c r="AQ10" s="17">
        <v>8.6535295453374197E-2</v>
      </c>
      <c r="AR10" s="17">
        <v>6.0373960421047097E-2</v>
      </c>
      <c r="AS10" s="17">
        <v>0.17250289520280801</v>
      </c>
      <c r="AT10" s="17">
        <v>3.5423589243627901E-2</v>
      </c>
      <c r="AU10" s="17"/>
      <c r="AV10" s="17">
        <v>7.4338906431594104E-2</v>
      </c>
      <c r="AW10" s="17">
        <v>9.4237836630977095E-2</v>
      </c>
      <c r="AX10" s="17">
        <v>8.14826738537196E-2</v>
      </c>
      <c r="AY10" s="17">
        <v>0.15675968651975999</v>
      </c>
      <c r="AZ10" s="17">
        <v>4.1788576905721901E-2</v>
      </c>
      <c r="BA10" s="17">
        <v>6.2889940459671098E-2</v>
      </c>
      <c r="BB10" s="17"/>
      <c r="BC10" s="17">
        <v>9.7016338447538403E-2</v>
      </c>
      <c r="BD10" s="17">
        <v>8.5415393234459805E-2</v>
      </c>
      <c r="BE10" s="17">
        <v>8.0155207115878396E-2</v>
      </c>
      <c r="BF10" s="17">
        <v>8.0252606394777798E-2</v>
      </c>
      <c r="BG10" s="17">
        <v>4.8648893536635499E-2</v>
      </c>
    </row>
    <row r="11" spans="2:59" x14ac:dyDescent="0.35">
      <c r="B11" s="18" t="s">
        <v>100</v>
      </c>
      <c r="C11" s="19">
        <v>4.0366960691233501E-2</v>
      </c>
      <c r="D11" s="19">
        <v>3.6723134648317002E-2</v>
      </c>
      <c r="E11" s="19">
        <v>4.4239695309638699E-2</v>
      </c>
      <c r="F11" s="19"/>
      <c r="G11" s="19">
        <v>4.9676659693839498E-2</v>
      </c>
      <c r="H11" s="19">
        <v>4.1354085036630503E-2</v>
      </c>
      <c r="I11" s="19">
        <v>3.5199022852698797E-2</v>
      </c>
      <c r="J11" s="19">
        <v>3.1155385075285098E-2</v>
      </c>
      <c r="K11" s="19">
        <v>4.6761148271461002E-2</v>
      </c>
      <c r="L11" s="19">
        <v>4.0695646337352703E-2</v>
      </c>
      <c r="M11" s="19"/>
      <c r="N11" s="19">
        <v>3.38130049291945E-2</v>
      </c>
      <c r="O11" s="19">
        <v>1.6462209094525799E-2</v>
      </c>
      <c r="P11" s="19">
        <v>5.61138645477944E-2</v>
      </c>
      <c r="Q11" s="19">
        <v>5.85273276180618E-2</v>
      </c>
      <c r="R11" s="19"/>
      <c r="S11" s="19">
        <v>5.1201366125914603E-2</v>
      </c>
      <c r="T11" s="19">
        <v>4.0249106070135501E-2</v>
      </c>
      <c r="U11" s="19">
        <v>2.35563934387341E-2</v>
      </c>
      <c r="V11" s="19">
        <v>4.4351507131402797E-2</v>
      </c>
      <c r="W11" s="19">
        <v>4.8997534789051403E-2</v>
      </c>
      <c r="X11" s="19">
        <v>4.6642296468514699E-2</v>
      </c>
      <c r="Y11" s="19">
        <v>4.5983169730228299E-2</v>
      </c>
      <c r="Z11" s="19">
        <v>3.7136558552737203E-2</v>
      </c>
      <c r="AA11" s="19">
        <v>3.75698678613803E-2</v>
      </c>
      <c r="AB11" s="19">
        <v>4.41613550649326E-2</v>
      </c>
      <c r="AC11" s="19">
        <v>7.8280342923469203E-3</v>
      </c>
      <c r="AD11" s="19">
        <v>2.66800967205169E-2</v>
      </c>
      <c r="AE11" s="19"/>
      <c r="AF11" s="19">
        <v>4.7512479219318698E-2</v>
      </c>
      <c r="AG11" s="19">
        <v>2.1299666385162098E-2</v>
      </c>
      <c r="AH11" s="19">
        <v>7.8121998388420794E-2</v>
      </c>
      <c r="AI11" s="19"/>
      <c r="AJ11" s="19">
        <v>3.9425294104497903E-2</v>
      </c>
      <c r="AK11" s="19">
        <v>3.4313481826374101E-2</v>
      </c>
      <c r="AL11" s="19">
        <v>1.36748077518266E-2</v>
      </c>
      <c r="AM11" s="19">
        <v>2.1595640342879498E-2</v>
      </c>
      <c r="AN11" s="19">
        <v>6.7384903690406797E-2</v>
      </c>
      <c r="AO11" s="19"/>
      <c r="AP11" s="19">
        <v>4.1986976025010399E-2</v>
      </c>
      <c r="AQ11" s="19">
        <v>3.1793199492481203E-2</v>
      </c>
      <c r="AR11" s="19">
        <v>4.7941409541331801E-3</v>
      </c>
      <c r="AS11" s="19">
        <v>5.4233633384110698E-2</v>
      </c>
      <c r="AT11" s="19">
        <v>2.8252779057634798E-2</v>
      </c>
      <c r="AU11" s="19"/>
      <c r="AV11" s="19">
        <v>2.6574840201987901E-2</v>
      </c>
      <c r="AW11" s="19">
        <v>3.6299045121361999E-2</v>
      </c>
      <c r="AX11" s="19">
        <v>1.01286029515928E-2</v>
      </c>
      <c r="AY11" s="19">
        <v>5.7107881352092597E-2</v>
      </c>
      <c r="AZ11" s="19">
        <v>2.7817240191121698E-2</v>
      </c>
      <c r="BA11" s="19">
        <v>7.45013953406478E-2</v>
      </c>
      <c r="BB11" s="19"/>
      <c r="BC11" s="19">
        <v>5.14471516790245E-2</v>
      </c>
      <c r="BD11" s="19">
        <v>4.9238581187577402E-2</v>
      </c>
      <c r="BE11" s="19">
        <v>2.40348257499239E-2</v>
      </c>
      <c r="BF11" s="19">
        <v>3.1269673020071498E-2</v>
      </c>
      <c r="BG11" s="19">
        <v>3.07663512027854E-2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0.87187020589577702</v>
      </c>
      <c r="D9" s="17">
        <v>0.85406278447054895</v>
      </c>
      <c r="E9" s="17">
        <v>0.88822965609373505</v>
      </c>
      <c r="F9" s="17"/>
      <c r="G9" s="17">
        <v>0.85300044409448395</v>
      </c>
      <c r="H9" s="17">
        <v>0.87982715413057899</v>
      </c>
      <c r="I9" s="17">
        <v>0.85509225064135896</v>
      </c>
      <c r="J9" s="17">
        <v>0.88440872659894898</v>
      </c>
      <c r="K9" s="17">
        <v>0.88899001958778001</v>
      </c>
      <c r="L9" s="17">
        <v>0.87000327543940204</v>
      </c>
      <c r="M9" s="17"/>
      <c r="N9" s="17">
        <v>0.88109756965351205</v>
      </c>
      <c r="O9" s="17">
        <v>0.88388658050413105</v>
      </c>
      <c r="P9" s="17">
        <v>0.838566788289964</v>
      </c>
      <c r="Q9" s="17">
        <v>0.87844313971447396</v>
      </c>
      <c r="R9" s="17"/>
      <c r="S9" s="17">
        <v>0.85624855244300402</v>
      </c>
      <c r="T9" s="17">
        <v>0.86456589318127297</v>
      </c>
      <c r="U9" s="17">
        <v>0.92012380705696795</v>
      </c>
      <c r="V9" s="17">
        <v>0.892650848312044</v>
      </c>
      <c r="W9" s="17">
        <v>0.87290767035658601</v>
      </c>
      <c r="X9" s="17">
        <v>0.84824448040932399</v>
      </c>
      <c r="Y9" s="17">
        <v>0.87346487928203898</v>
      </c>
      <c r="Z9" s="17">
        <v>0.82794003578175002</v>
      </c>
      <c r="AA9" s="17">
        <v>0.88057971987253503</v>
      </c>
      <c r="AB9" s="17">
        <v>0.85947305064964896</v>
      </c>
      <c r="AC9" s="17">
        <v>0.92427101171647896</v>
      </c>
      <c r="AD9" s="17">
        <v>0.82518741706028698</v>
      </c>
      <c r="AE9" s="17"/>
      <c r="AF9" s="17">
        <v>0.85612986130434798</v>
      </c>
      <c r="AG9" s="17">
        <v>0.89677453477133795</v>
      </c>
      <c r="AH9" s="17">
        <v>0.849787969683093</v>
      </c>
      <c r="AI9" s="17"/>
      <c r="AJ9" s="17">
        <v>0.88017589404874297</v>
      </c>
      <c r="AK9" s="17">
        <v>0.87798137942125998</v>
      </c>
      <c r="AL9" s="17">
        <v>0.85770147913125006</v>
      </c>
      <c r="AM9" s="17">
        <v>0.95227728709574699</v>
      </c>
      <c r="AN9" s="17">
        <v>0.83747510504514899</v>
      </c>
      <c r="AO9" s="17"/>
      <c r="AP9" s="17">
        <v>0.85853716993722495</v>
      </c>
      <c r="AQ9" s="17">
        <v>0.88320864362983897</v>
      </c>
      <c r="AR9" s="17">
        <v>0.88292064968470096</v>
      </c>
      <c r="AS9" s="17">
        <v>0.86252944148292698</v>
      </c>
      <c r="AT9" s="17">
        <v>0.89046697818257503</v>
      </c>
      <c r="AU9" s="17"/>
      <c r="AV9" s="17">
        <v>0.88363044939205804</v>
      </c>
      <c r="AW9" s="17">
        <v>0.85456930343475201</v>
      </c>
      <c r="AX9" s="17">
        <v>0.88328221418177599</v>
      </c>
      <c r="AY9" s="17">
        <v>0.87466992858146697</v>
      </c>
      <c r="AZ9" s="17">
        <v>0.89964851333919205</v>
      </c>
      <c r="BA9" s="17">
        <v>0.87356876239753301</v>
      </c>
      <c r="BB9" s="17"/>
      <c r="BC9" s="17">
        <v>0.88646923906902597</v>
      </c>
      <c r="BD9" s="17">
        <v>0.87175532350470697</v>
      </c>
      <c r="BE9" s="17">
        <v>0.86669497889882796</v>
      </c>
      <c r="BF9" s="17">
        <v>0.90689645917752104</v>
      </c>
      <c r="BG9" s="17">
        <v>0.85368125746816703</v>
      </c>
    </row>
    <row r="10" spans="2:59" ht="29" x14ac:dyDescent="0.35">
      <c r="B10" s="18" t="s">
        <v>239</v>
      </c>
      <c r="C10" s="17">
        <v>9.1624090670012107E-2</v>
      </c>
      <c r="D10" s="17">
        <v>0.109043020565981</v>
      </c>
      <c r="E10" s="17">
        <v>7.5355648952555698E-2</v>
      </c>
      <c r="F10" s="17"/>
      <c r="G10" s="17">
        <v>0.104130312746936</v>
      </c>
      <c r="H10" s="17">
        <v>8.2501122135984803E-2</v>
      </c>
      <c r="I10" s="17">
        <v>0.115845510085445</v>
      </c>
      <c r="J10" s="17">
        <v>7.3102921985194802E-2</v>
      </c>
      <c r="K10" s="17">
        <v>7.5355541753444499E-2</v>
      </c>
      <c r="L10" s="17">
        <v>9.6916272987114305E-2</v>
      </c>
      <c r="M10" s="17"/>
      <c r="N10" s="17">
        <v>8.6612350486195297E-2</v>
      </c>
      <c r="O10" s="17">
        <v>9.1387082150638593E-2</v>
      </c>
      <c r="P10" s="17">
        <v>0.112260268408201</v>
      </c>
      <c r="Q10" s="17">
        <v>7.9319423007291903E-2</v>
      </c>
      <c r="R10" s="17"/>
      <c r="S10" s="17">
        <v>9.9303931554535402E-2</v>
      </c>
      <c r="T10" s="17">
        <v>0.101078972782735</v>
      </c>
      <c r="U10" s="17">
        <v>6.2226192430107102E-2</v>
      </c>
      <c r="V10" s="17">
        <v>0.100998819330542</v>
      </c>
      <c r="W10" s="17">
        <v>8.4935657653743502E-2</v>
      </c>
      <c r="X10" s="17">
        <v>0.108059716402401</v>
      </c>
      <c r="Y10" s="17">
        <v>6.8154234834859398E-2</v>
      </c>
      <c r="Z10" s="17">
        <v>0.117836613577569</v>
      </c>
      <c r="AA10" s="17">
        <v>8.17718709413221E-2</v>
      </c>
      <c r="AB10" s="17">
        <v>8.7743528120857395E-2</v>
      </c>
      <c r="AC10" s="17">
        <v>6.72666856939476E-2</v>
      </c>
      <c r="AD10" s="17">
        <v>0.148132486219197</v>
      </c>
      <c r="AE10" s="17"/>
      <c r="AF10" s="17">
        <v>0.111742720672694</v>
      </c>
      <c r="AG10" s="17">
        <v>7.7053883286483799E-2</v>
      </c>
      <c r="AH10" s="17">
        <v>7.9804215661392605E-2</v>
      </c>
      <c r="AI10" s="17"/>
      <c r="AJ10" s="17">
        <v>8.6686935905854398E-2</v>
      </c>
      <c r="AK10" s="17">
        <v>9.4974361455190101E-2</v>
      </c>
      <c r="AL10" s="17">
        <v>0.107412580472473</v>
      </c>
      <c r="AM10" s="17">
        <v>4.77227129042525E-2</v>
      </c>
      <c r="AN10" s="17">
        <v>8.8261147097992904E-2</v>
      </c>
      <c r="AO10" s="17"/>
      <c r="AP10" s="17">
        <v>0.102733130070312</v>
      </c>
      <c r="AQ10" s="17">
        <v>7.9397874928572795E-2</v>
      </c>
      <c r="AR10" s="17">
        <v>9.4901305292108204E-2</v>
      </c>
      <c r="AS10" s="17">
        <v>0.12275996501706</v>
      </c>
      <c r="AT10" s="17">
        <v>7.3374207155284393E-2</v>
      </c>
      <c r="AU10" s="17"/>
      <c r="AV10" s="17">
        <v>8.19713527679891E-2</v>
      </c>
      <c r="AW10" s="17">
        <v>0.101150700117444</v>
      </c>
      <c r="AX10" s="17">
        <v>0.101038455547086</v>
      </c>
      <c r="AY10" s="17">
        <v>0.11095809121615401</v>
      </c>
      <c r="AZ10" s="17">
        <v>8.0197697142495403E-2</v>
      </c>
      <c r="BA10" s="17">
        <v>3.8481228914624001E-2</v>
      </c>
      <c r="BB10" s="17"/>
      <c r="BC10" s="17">
        <v>7.4655411654105205E-2</v>
      </c>
      <c r="BD10" s="17">
        <v>8.1037947449814907E-2</v>
      </c>
      <c r="BE10" s="17">
        <v>9.8451344804383806E-2</v>
      </c>
      <c r="BF10" s="17">
        <v>7.99444432953932E-2</v>
      </c>
      <c r="BG10" s="17">
        <v>0.11414109639365</v>
      </c>
    </row>
    <row r="11" spans="2:59" x14ac:dyDescent="0.35">
      <c r="B11" s="18" t="s">
        <v>100</v>
      </c>
      <c r="C11" s="19">
        <v>3.6505703434210501E-2</v>
      </c>
      <c r="D11" s="19">
        <v>3.6894194963470503E-2</v>
      </c>
      <c r="E11" s="19">
        <v>3.6414694953709602E-2</v>
      </c>
      <c r="F11" s="19"/>
      <c r="G11" s="19">
        <v>4.2869243158580497E-2</v>
      </c>
      <c r="H11" s="19">
        <v>3.7671723733436101E-2</v>
      </c>
      <c r="I11" s="19">
        <v>2.9062239273195199E-2</v>
      </c>
      <c r="J11" s="19">
        <v>4.2488351415856697E-2</v>
      </c>
      <c r="K11" s="19">
        <v>3.5654438658775302E-2</v>
      </c>
      <c r="L11" s="19">
        <v>3.3080451573483598E-2</v>
      </c>
      <c r="M11" s="19"/>
      <c r="N11" s="19">
        <v>3.2290079860292503E-2</v>
      </c>
      <c r="O11" s="19">
        <v>2.4726337345230699E-2</v>
      </c>
      <c r="P11" s="19">
        <v>4.9172943301835498E-2</v>
      </c>
      <c r="Q11" s="19">
        <v>4.2237437278234397E-2</v>
      </c>
      <c r="R11" s="19"/>
      <c r="S11" s="19">
        <v>4.4447516002460101E-2</v>
      </c>
      <c r="T11" s="19">
        <v>3.4355134035991802E-2</v>
      </c>
      <c r="U11" s="19">
        <v>1.7650000512925201E-2</v>
      </c>
      <c r="V11" s="19">
        <v>6.3503323574138201E-3</v>
      </c>
      <c r="W11" s="19">
        <v>4.2156671989670699E-2</v>
      </c>
      <c r="X11" s="19">
        <v>4.3695803188274901E-2</v>
      </c>
      <c r="Y11" s="19">
        <v>5.83808858831018E-2</v>
      </c>
      <c r="Z11" s="19">
        <v>5.4223350640681102E-2</v>
      </c>
      <c r="AA11" s="19">
        <v>3.7648409186143303E-2</v>
      </c>
      <c r="AB11" s="19">
        <v>5.27834212294934E-2</v>
      </c>
      <c r="AC11" s="19">
        <v>8.4623025895731504E-3</v>
      </c>
      <c r="AD11" s="19">
        <v>2.66800967205169E-2</v>
      </c>
      <c r="AE11" s="19"/>
      <c r="AF11" s="19">
        <v>3.2127418022957398E-2</v>
      </c>
      <c r="AG11" s="19">
        <v>2.6171581942178699E-2</v>
      </c>
      <c r="AH11" s="19">
        <v>7.0407814655513906E-2</v>
      </c>
      <c r="AI11" s="19"/>
      <c r="AJ11" s="19">
        <v>3.3137170045402398E-2</v>
      </c>
      <c r="AK11" s="19">
        <v>2.7044259123549901E-2</v>
      </c>
      <c r="AL11" s="19">
        <v>3.4885940396277001E-2</v>
      </c>
      <c r="AM11" s="19">
        <v>0</v>
      </c>
      <c r="AN11" s="19">
        <v>7.4263747856858603E-2</v>
      </c>
      <c r="AO11" s="19"/>
      <c r="AP11" s="19">
        <v>3.8729699992463902E-2</v>
      </c>
      <c r="AQ11" s="19">
        <v>3.7393481441588598E-2</v>
      </c>
      <c r="AR11" s="19">
        <v>2.21780450231913E-2</v>
      </c>
      <c r="AS11" s="19">
        <v>1.47105935000132E-2</v>
      </c>
      <c r="AT11" s="19">
        <v>3.6158814662140402E-2</v>
      </c>
      <c r="AU11" s="19"/>
      <c r="AV11" s="19">
        <v>3.4398197839953001E-2</v>
      </c>
      <c r="AW11" s="19">
        <v>4.4279996447804199E-2</v>
      </c>
      <c r="AX11" s="19">
        <v>1.56793302711376E-2</v>
      </c>
      <c r="AY11" s="19">
        <v>1.4371980202378599E-2</v>
      </c>
      <c r="AZ11" s="19">
        <v>2.0153789518312801E-2</v>
      </c>
      <c r="BA11" s="19">
        <v>8.7950008687842807E-2</v>
      </c>
      <c r="BB11" s="19"/>
      <c r="BC11" s="19">
        <v>3.8875349276869198E-2</v>
      </c>
      <c r="BD11" s="19">
        <v>4.7206729045478103E-2</v>
      </c>
      <c r="BE11" s="19">
        <v>3.4853676296787803E-2</v>
      </c>
      <c r="BF11" s="19">
        <v>1.31590975270861E-2</v>
      </c>
      <c r="BG11" s="19">
        <v>3.2177646138183698E-2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0.79257883527054196</v>
      </c>
      <c r="D9" s="17">
        <v>0.78391008696108699</v>
      </c>
      <c r="E9" s="17">
        <v>0.80106838157973304</v>
      </c>
      <c r="F9" s="17"/>
      <c r="G9" s="17">
        <v>0.75253392933145602</v>
      </c>
      <c r="H9" s="17">
        <v>0.78878057283359904</v>
      </c>
      <c r="I9" s="17">
        <v>0.83494549756127701</v>
      </c>
      <c r="J9" s="17">
        <v>0.81157228030606898</v>
      </c>
      <c r="K9" s="17">
        <v>0.80801377827223297</v>
      </c>
      <c r="L9" s="17">
        <v>0.76226738688606799</v>
      </c>
      <c r="M9" s="17"/>
      <c r="N9" s="17">
        <v>0.81633515739413898</v>
      </c>
      <c r="O9" s="17">
        <v>0.79280983155616203</v>
      </c>
      <c r="P9" s="17">
        <v>0.78720417513248897</v>
      </c>
      <c r="Q9" s="17">
        <v>0.771050884908555</v>
      </c>
      <c r="R9" s="17"/>
      <c r="S9" s="17">
        <v>0.82104778739881001</v>
      </c>
      <c r="T9" s="17">
        <v>0.77691350903379697</v>
      </c>
      <c r="U9" s="17">
        <v>0.75566579993535199</v>
      </c>
      <c r="V9" s="17">
        <v>0.78817979111333702</v>
      </c>
      <c r="W9" s="17">
        <v>0.80677708476980003</v>
      </c>
      <c r="X9" s="17">
        <v>0.78502719866090498</v>
      </c>
      <c r="Y9" s="17">
        <v>0.82348759965423601</v>
      </c>
      <c r="Z9" s="17">
        <v>0.80913943825970902</v>
      </c>
      <c r="AA9" s="17">
        <v>0.80444788050608795</v>
      </c>
      <c r="AB9" s="17">
        <v>0.77590895676990201</v>
      </c>
      <c r="AC9" s="17">
        <v>0.765416859232251</v>
      </c>
      <c r="AD9" s="17">
        <v>0.77586499454268498</v>
      </c>
      <c r="AE9" s="17"/>
      <c r="AF9" s="17">
        <v>0.78726650579695001</v>
      </c>
      <c r="AG9" s="17">
        <v>0.80014410247447998</v>
      </c>
      <c r="AH9" s="17">
        <v>0.77735671254232497</v>
      </c>
      <c r="AI9" s="17"/>
      <c r="AJ9" s="17">
        <v>0.78265548828853104</v>
      </c>
      <c r="AK9" s="17">
        <v>0.80198097426933102</v>
      </c>
      <c r="AL9" s="17">
        <v>0.77773818954154805</v>
      </c>
      <c r="AM9" s="17">
        <v>0.83967805660778105</v>
      </c>
      <c r="AN9" s="17">
        <v>0.79821264619616605</v>
      </c>
      <c r="AO9" s="17"/>
      <c r="AP9" s="17">
        <v>0.78424910646426604</v>
      </c>
      <c r="AQ9" s="17">
        <v>0.78897218563122296</v>
      </c>
      <c r="AR9" s="17">
        <v>0.81694481822712095</v>
      </c>
      <c r="AS9" s="17">
        <v>0.81556000561358599</v>
      </c>
      <c r="AT9" s="17">
        <v>0.75631968541870298</v>
      </c>
      <c r="AU9" s="17"/>
      <c r="AV9" s="17">
        <v>0.80276811421821603</v>
      </c>
      <c r="AW9" s="17">
        <v>0.77777363542991695</v>
      </c>
      <c r="AX9" s="17">
        <v>0.810850126308862</v>
      </c>
      <c r="AY9" s="17">
        <v>0.83458992726370895</v>
      </c>
      <c r="AZ9" s="17">
        <v>0.77750390747829501</v>
      </c>
      <c r="BA9" s="17">
        <v>0.720027508341061</v>
      </c>
      <c r="BB9" s="17"/>
      <c r="BC9" s="17">
        <v>0.77588898879122603</v>
      </c>
      <c r="BD9" s="17">
        <v>0.74819463643784101</v>
      </c>
      <c r="BE9" s="17">
        <v>0.81730984313845001</v>
      </c>
      <c r="BF9" s="17">
        <v>0.83356499916387605</v>
      </c>
      <c r="BG9" s="17">
        <v>0.828938774629704</v>
      </c>
    </row>
    <row r="10" spans="2:59" ht="29" x14ac:dyDescent="0.35">
      <c r="B10" s="18" t="s">
        <v>239</v>
      </c>
      <c r="C10" s="17">
        <v>0.102276787415613</v>
      </c>
      <c r="D10" s="17">
        <v>0.13132505202206601</v>
      </c>
      <c r="E10" s="17">
        <v>7.4748642223021897E-2</v>
      </c>
      <c r="F10" s="17"/>
      <c r="G10" s="17">
        <v>0.16126635207279</v>
      </c>
      <c r="H10" s="17">
        <v>0.124068436907841</v>
      </c>
      <c r="I10" s="17">
        <v>9.1137020775582306E-2</v>
      </c>
      <c r="J10" s="17">
        <v>9.0369672668658405E-2</v>
      </c>
      <c r="K10" s="17">
        <v>4.9296086054090402E-2</v>
      </c>
      <c r="L10" s="17">
        <v>9.9502080548519806E-2</v>
      </c>
      <c r="M10" s="17"/>
      <c r="N10" s="17">
        <v>0.11862630624378601</v>
      </c>
      <c r="O10" s="17">
        <v>0.11301025794870199</v>
      </c>
      <c r="P10" s="17">
        <v>9.2890032102350306E-2</v>
      </c>
      <c r="Q10" s="17">
        <v>8.1951098235101993E-2</v>
      </c>
      <c r="R10" s="17"/>
      <c r="S10" s="17">
        <v>0.11304935701648</v>
      </c>
      <c r="T10" s="17">
        <v>9.9383552855870194E-2</v>
      </c>
      <c r="U10" s="17">
        <v>9.5587001927634502E-2</v>
      </c>
      <c r="V10" s="17">
        <v>0.115482919537745</v>
      </c>
      <c r="W10" s="17">
        <v>6.7102760602185896E-2</v>
      </c>
      <c r="X10" s="17">
        <v>0.105354943564175</v>
      </c>
      <c r="Y10" s="17">
        <v>9.0733539438640695E-2</v>
      </c>
      <c r="Z10" s="17">
        <v>0.10240120581668501</v>
      </c>
      <c r="AA10" s="17">
        <v>0.10241825767712</v>
      </c>
      <c r="AB10" s="17">
        <v>0.10508179089490299</v>
      </c>
      <c r="AC10" s="17">
        <v>0.11396902632490601</v>
      </c>
      <c r="AD10" s="17">
        <v>0.117820190909161</v>
      </c>
      <c r="AE10" s="17"/>
      <c r="AF10" s="17">
        <v>0.105168285782403</v>
      </c>
      <c r="AG10" s="17">
        <v>0.104113688920038</v>
      </c>
      <c r="AH10" s="17">
        <v>7.4250881305929106E-2</v>
      </c>
      <c r="AI10" s="17"/>
      <c r="AJ10" s="17">
        <v>0.109223260709366</v>
      </c>
      <c r="AK10" s="17">
        <v>0.111065492436573</v>
      </c>
      <c r="AL10" s="17">
        <v>9.9051288018755401E-2</v>
      </c>
      <c r="AM10" s="17">
        <v>0.136332268147383</v>
      </c>
      <c r="AN10" s="17">
        <v>6.0947642077860402E-2</v>
      </c>
      <c r="AO10" s="17"/>
      <c r="AP10" s="17">
        <v>9.8747170057157801E-2</v>
      </c>
      <c r="AQ10" s="17">
        <v>0.113689949449127</v>
      </c>
      <c r="AR10" s="17">
        <v>9.2930795162317906E-2</v>
      </c>
      <c r="AS10" s="17">
        <v>0.11296901465249</v>
      </c>
      <c r="AT10" s="17">
        <v>8.2447634597016206E-2</v>
      </c>
      <c r="AU10" s="17"/>
      <c r="AV10" s="17">
        <v>0.112575149451138</v>
      </c>
      <c r="AW10" s="17">
        <v>0.10999439035860201</v>
      </c>
      <c r="AX10" s="17">
        <v>0.117097997072351</v>
      </c>
      <c r="AY10" s="17">
        <v>9.5453394003224196E-2</v>
      </c>
      <c r="AZ10" s="17">
        <v>8.9908538483085707E-2</v>
      </c>
      <c r="BA10" s="17">
        <v>6.6035423632115994E-2</v>
      </c>
      <c r="BB10" s="17"/>
      <c r="BC10" s="17">
        <v>7.7198427082732807E-2</v>
      </c>
      <c r="BD10" s="17">
        <v>0.127652745293104</v>
      </c>
      <c r="BE10" s="17">
        <v>0.102528723824427</v>
      </c>
      <c r="BF10" s="17">
        <v>0.12161983577107301</v>
      </c>
      <c r="BG10" s="17">
        <v>6.2993868431958006E-2</v>
      </c>
    </row>
    <row r="11" spans="2:59" x14ac:dyDescent="0.35">
      <c r="B11" s="18" t="s">
        <v>100</v>
      </c>
      <c r="C11" s="19">
        <v>0.105144377313845</v>
      </c>
      <c r="D11" s="19">
        <v>8.4764861016847007E-2</v>
      </c>
      <c r="E11" s="19">
        <v>0.124182976197245</v>
      </c>
      <c r="F11" s="19"/>
      <c r="G11" s="19">
        <v>8.6199718595754302E-2</v>
      </c>
      <c r="H11" s="19">
        <v>8.7150990258560504E-2</v>
      </c>
      <c r="I11" s="19">
        <v>7.3917481663140702E-2</v>
      </c>
      <c r="J11" s="19">
        <v>9.8058047025273098E-2</v>
      </c>
      <c r="K11" s="19">
        <v>0.142690135673677</v>
      </c>
      <c r="L11" s="19">
        <v>0.13823053256541201</v>
      </c>
      <c r="M11" s="19"/>
      <c r="N11" s="19">
        <v>6.5038536362074406E-2</v>
      </c>
      <c r="O11" s="19">
        <v>9.4179910495135896E-2</v>
      </c>
      <c r="P11" s="19">
        <v>0.11990579276516</v>
      </c>
      <c r="Q11" s="19">
        <v>0.14699801685634301</v>
      </c>
      <c r="R11" s="19"/>
      <c r="S11" s="19">
        <v>6.5902855584709694E-2</v>
      </c>
      <c r="T11" s="19">
        <v>0.12370293811033301</v>
      </c>
      <c r="U11" s="19">
        <v>0.14874719813701301</v>
      </c>
      <c r="V11" s="19">
        <v>9.6337289348917707E-2</v>
      </c>
      <c r="W11" s="19">
        <v>0.12612015462801399</v>
      </c>
      <c r="X11" s="19">
        <v>0.10961785777492</v>
      </c>
      <c r="Y11" s="19">
        <v>8.5778860907123597E-2</v>
      </c>
      <c r="Z11" s="19">
        <v>8.8459355923605307E-2</v>
      </c>
      <c r="AA11" s="19">
        <v>9.3133861816792202E-2</v>
      </c>
      <c r="AB11" s="19">
        <v>0.11900925233519399</v>
      </c>
      <c r="AC11" s="19">
        <v>0.12061411444284301</v>
      </c>
      <c r="AD11" s="19">
        <v>0.106314814548154</v>
      </c>
      <c r="AE11" s="19"/>
      <c r="AF11" s="19">
        <v>0.107565208420647</v>
      </c>
      <c r="AG11" s="19">
        <v>9.5742208605481799E-2</v>
      </c>
      <c r="AH11" s="19">
        <v>0.14839240615174601</v>
      </c>
      <c r="AI11" s="19"/>
      <c r="AJ11" s="19">
        <v>0.108121251002102</v>
      </c>
      <c r="AK11" s="19">
        <v>8.6953533294095997E-2</v>
      </c>
      <c r="AL11" s="19">
        <v>0.123210522439697</v>
      </c>
      <c r="AM11" s="19">
        <v>2.3989675244835799E-2</v>
      </c>
      <c r="AN11" s="19">
        <v>0.14083971172597301</v>
      </c>
      <c r="AO11" s="19"/>
      <c r="AP11" s="19">
        <v>0.117003723478577</v>
      </c>
      <c r="AQ11" s="19">
        <v>9.7337864919650102E-2</v>
      </c>
      <c r="AR11" s="19">
        <v>9.0124386610561796E-2</v>
      </c>
      <c r="AS11" s="19">
        <v>7.1470979733924703E-2</v>
      </c>
      <c r="AT11" s="19">
        <v>0.16123267998428101</v>
      </c>
      <c r="AU11" s="19"/>
      <c r="AV11" s="19">
        <v>8.4656736330646298E-2</v>
      </c>
      <c r="AW11" s="19">
        <v>0.112231974211481</v>
      </c>
      <c r="AX11" s="19">
        <v>7.2051876618786898E-2</v>
      </c>
      <c r="AY11" s="19">
        <v>6.9956678733067101E-2</v>
      </c>
      <c r="AZ11" s="19">
        <v>0.13258755403861899</v>
      </c>
      <c r="BA11" s="19">
        <v>0.213937068026823</v>
      </c>
      <c r="BB11" s="19"/>
      <c r="BC11" s="19">
        <v>0.146912584126041</v>
      </c>
      <c r="BD11" s="19">
        <v>0.12415261826905601</v>
      </c>
      <c r="BE11" s="19">
        <v>8.0161433037122296E-2</v>
      </c>
      <c r="BF11" s="19">
        <v>4.4815165065051503E-2</v>
      </c>
      <c r="BG11" s="19">
        <v>0.10806735693833799</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0.94004452948957895</v>
      </c>
      <c r="D9" s="17">
        <v>0.93518030434793797</v>
      </c>
      <c r="E9" s="17">
        <v>0.94431638901413895</v>
      </c>
      <c r="F9" s="17"/>
      <c r="G9" s="17">
        <v>0.88659647270213504</v>
      </c>
      <c r="H9" s="17">
        <v>0.93621560835347295</v>
      </c>
      <c r="I9" s="17">
        <v>0.92924304543970104</v>
      </c>
      <c r="J9" s="17">
        <v>0.94530315665533804</v>
      </c>
      <c r="K9" s="17">
        <v>0.96101766374707098</v>
      </c>
      <c r="L9" s="17">
        <v>0.96929405225669296</v>
      </c>
      <c r="M9" s="17"/>
      <c r="N9" s="17">
        <v>0.93222878284377397</v>
      </c>
      <c r="O9" s="17">
        <v>0.94879377188799796</v>
      </c>
      <c r="P9" s="17">
        <v>0.93123221976752102</v>
      </c>
      <c r="Q9" s="17">
        <v>0.94699356792753597</v>
      </c>
      <c r="R9" s="17"/>
      <c r="S9" s="17">
        <v>0.909487280013627</v>
      </c>
      <c r="T9" s="17">
        <v>0.94971847007864796</v>
      </c>
      <c r="U9" s="17">
        <v>0.98038808094937002</v>
      </c>
      <c r="V9" s="17">
        <v>0.95776482457206202</v>
      </c>
      <c r="W9" s="17">
        <v>0.93180352063027305</v>
      </c>
      <c r="X9" s="17">
        <v>0.92571559744220999</v>
      </c>
      <c r="Y9" s="17">
        <v>0.92450993956761196</v>
      </c>
      <c r="Z9" s="17">
        <v>0.94237446567389005</v>
      </c>
      <c r="AA9" s="17">
        <v>0.94377258575305401</v>
      </c>
      <c r="AB9" s="17">
        <v>0.956903148436965</v>
      </c>
      <c r="AC9" s="17">
        <v>0.94777067767699097</v>
      </c>
      <c r="AD9" s="17">
        <v>0.90353118430392698</v>
      </c>
      <c r="AE9" s="17"/>
      <c r="AF9" s="17">
        <v>0.94902640778778102</v>
      </c>
      <c r="AG9" s="17">
        <v>0.94472871098671096</v>
      </c>
      <c r="AH9" s="17">
        <v>0.91424036976394596</v>
      </c>
      <c r="AI9" s="17"/>
      <c r="AJ9" s="17">
        <v>0.95361791040060295</v>
      </c>
      <c r="AK9" s="17">
        <v>0.930704869086175</v>
      </c>
      <c r="AL9" s="17">
        <v>0.97344740221546</v>
      </c>
      <c r="AM9" s="17">
        <v>0.94892588699040203</v>
      </c>
      <c r="AN9" s="17">
        <v>0.90962397733091405</v>
      </c>
      <c r="AO9" s="17"/>
      <c r="AP9" s="17">
        <v>0.94045257771739199</v>
      </c>
      <c r="AQ9" s="17">
        <v>0.93183200945589995</v>
      </c>
      <c r="AR9" s="17">
        <v>0.972709350116302</v>
      </c>
      <c r="AS9" s="17">
        <v>0.93751391189467104</v>
      </c>
      <c r="AT9" s="17">
        <v>0.95732084969176501</v>
      </c>
      <c r="AU9" s="17"/>
      <c r="AV9" s="17">
        <v>0.93241108058456301</v>
      </c>
      <c r="AW9" s="17">
        <v>0.93851331918078396</v>
      </c>
      <c r="AX9" s="17">
        <v>0.96398537278320295</v>
      </c>
      <c r="AY9" s="17">
        <v>0.95632734976556799</v>
      </c>
      <c r="AZ9" s="17">
        <v>0.96080299499858501</v>
      </c>
      <c r="BA9" s="17">
        <v>0.90331762429352802</v>
      </c>
      <c r="BB9" s="17"/>
      <c r="BC9" s="17">
        <v>0.95491633451235103</v>
      </c>
      <c r="BD9" s="17">
        <v>0.929777670802444</v>
      </c>
      <c r="BE9" s="17">
        <v>0.93327167803678002</v>
      </c>
      <c r="BF9" s="17">
        <v>0.94754869116773</v>
      </c>
      <c r="BG9" s="17">
        <v>0.823059737725642</v>
      </c>
    </row>
    <row r="10" spans="2:59" ht="29" x14ac:dyDescent="0.35">
      <c r="B10" s="18" t="s">
        <v>239</v>
      </c>
      <c r="C10" s="17">
        <v>3.6503143176672102E-2</v>
      </c>
      <c r="D10" s="17">
        <v>4.5067639013540002E-2</v>
      </c>
      <c r="E10" s="17">
        <v>2.8436906303687198E-2</v>
      </c>
      <c r="F10" s="17"/>
      <c r="G10" s="17">
        <v>7.5095292195343305E-2</v>
      </c>
      <c r="H10" s="17">
        <v>4.76531711356529E-2</v>
      </c>
      <c r="I10" s="17">
        <v>4.2873577209058801E-2</v>
      </c>
      <c r="J10" s="17">
        <v>2.6787952413724302E-2</v>
      </c>
      <c r="K10" s="17">
        <v>1.6081084714778902E-2</v>
      </c>
      <c r="L10" s="17">
        <v>1.8093109447303E-2</v>
      </c>
      <c r="M10" s="17"/>
      <c r="N10" s="17">
        <v>5.0309333302472302E-2</v>
      </c>
      <c r="O10" s="17">
        <v>3.0598217757925001E-2</v>
      </c>
      <c r="P10" s="17">
        <v>3.4187164059987403E-2</v>
      </c>
      <c r="Q10" s="17">
        <v>2.98738923984859E-2</v>
      </c>
      <c r="R10" s="17"/>
      <c r="S10" s="17">
        <v>4.9077466200783397E-2</v>
      </c>
      <c r="T10" s="17">
        <v>2.4250476808543302E-2</v>
      </c>
      <c r="U10" s="17">
        <v>1.38343345655702E-2</v>
      </c>
      <c r="V10" s="17">
        <v>2.3234842362002701E-2</v>
      </c>
      <c r="W10" s="17">
        <v>4.9312613101771603E-2</v>
      </c>
      <c r="X10" s="17">
        <v>3.2345089184140197E-2</v>
      </c>
      <c r="Y10" s="17">
        <v>6.0438725444947397E-2</v>
      </c>
      <c r="Z10" s="17">
        <v>4.6099216905358502E-2</v>
      </c>
      <c r="AA10" s="17">
        <v>3.9235050000984997E-2</v>
      </c>
      <c r="AB10" s="17">
        <v>2.80317301550186E-2</v>
      </c>
      <c r="AC10" s="17">
        <v>2.8535021556425899E-2</v>
      </c>
      <c r="AD10" s="17">
        <v>6.5838375976235097E-2</v>
      </c>
      <c r="AE10" s="17"/>
      <c r="AF10" s="17">
        <v>3.0230076712694901E-2</v>
      </c>
      <c r="AG10" s="17">
        <v>3.68488346109015E-2</v>
      </c>
      <c r="AH10" s="17">
        <v>3.3625438462683899E-2</v>
      </c>
      <c r="AI10" s="17"/>
      <c r="AJ10" s="17">
        <v>3.2058518999210202E-2</v>
      </c>
      <c r="AK10" s="17">
        <v>4.1799303996355897E-2</v>
      </c>
      <c r="AL10" s="17">
        <v>1.54461697104872E-2</v>
      </c>
      <c r="AM10" s="17">
        <v>3.14766186783874E-2</v>
      </c>
      <c r="AN10" s="17">
        <v>4.6375985041046501E-2</v>
      </c>
      <c r="AO10" s="17"/>
      <c r="AP10" s="17">
        <v>3.5671628928913401E-2</v>
      </c>
      <c r="AQ10" s="17">
        <v>3.9015196058948702E-2</v>
      </c>
      <c r="AR10" s="17">
        <v>1.8716233373231101E-2</v>
      </c>
      <c r="AS10" s="17">
        <v>5.2211965802773902E-2</v>
      </c>
      <c r="AT10" s="17">
        <v>1.85670644660497E-2</v>
      </c>
      <c r="AU10" s="17"/>
      <c r="AV10" s="17">
        <v>4.1964233054094101E-2</v>
      </c>
      <c r="AW10" s="17">
        <v>3.8914019072581602E-2</v>
      </c>
      <c r="AX10" s="17">
        <v>3.1415144952771902E-2</v>
      </c>
      <c r="AY10" s="17">
        <v>2.9900726251499199E-2</v>
      </c>
      <c r="AZ10" s="17">
        <v>2.1850694298354699E-2</v>
      </c>
      <c r="BA10" s="17">
        <v>3.8641967610054097E-2</v>
      </c>
      <c r="BB10" s="17"/>
      <c r="BC10" s="17">
        <v>3.0516657645775099E-2</v>
      </c>
      <c r="BD10" s="17">
        <v>3.1880780167113598E-2</v>
      </c>
      <c r="BE10" s="17">
        <v>4.39492364943063E-2</v>
      </c>
      <c r="BF10" s="17">
        <v>4.0579116977837303E-2</v>
      </c>
      <c r="BG10" s="17">
        <v>0.176940262274358</v>
      </c>
    </row>
    <row r="11" spans="2:59" x14ac:dyDescent="0.35">
      <c r="B11" s="18" t="s">
        <v>100</v>
      </c>
      <c r="C11" s="19">
        <v>2.3452327333748999E-2</v>
      </c>
      <c r="D11" s="19">
        <v>1.9752056638522499E-2</v>
      </c>
      <c r="E11" s="19">
        <v>2.7246704682173401E-2</v>
      </c>
      <c r="F11" s="19"/>
      <c r="G11" s="19">
        <v>3.8308235102521598E-2</v>
      </c>
      <c r="H11" s="19">
        <v>1.6131220510874199E-2</v>
      </c>
      <c r="I11" s="19">
        <v>2.788337735124E-2</v>
      </c>
      <c r="J11" s="19">
        <v>2.7908890930937801E-2</v>
      </c>
      <c r="K11" s="19">
        <v>2.2901251538150199E-2</v>
      </c>
      <c r="L11" s="19">
        <v>1.2612838296004E-2</v>
      </c>
      <c r="M11" s="19"/>
      <c r="N11" s="19">
        <v>1.74618838537536E-2</v>
      </c>
      <c r="O11" s="19">
        <v>2.0608010354076899E-2</v>
      </c>
      <c r="P11" s="19">
        <v>3.4580616172491897E-2</v>
      </c>
      <c r="Q11" s="19">
        <v>2.3132539673978499E-2</v>
      </c>
      <c r="R11" s="19"/>
      <c r="S11" s="19">
        <v>4.1435253785589703E-2</v>
      </c>
      <c r="T11" s="19">
        <v>2.6031053112808698E-2</v>
      </c>
      <c r="U11" s="19">
        <v>5.7775844850593804E-3</v>
      </c>
      <c r="V11" s="19">
        <v>1.9000333065935598E-2</v>
      </c>
      <c r="W11" s="19">
        <v>1.88838662679549E-2</v>
      </c>
      <c r="X11" s="19">
        <v>4.1939313373649999E-2</v>
      </c>
      <c r="Y11" s="19">
        <v>1.5051334987440801E-2</v>
      </c>
      <c r="Z11" s="19">
        <v>1.1526317420751201E-2</v>
      </c>
      <c r="AA11" s="19">
        <v>1.6992364245960598E-2</v>
      </c>
      <c r="AB11" s="19">
        <v>1.5065121408016399E-2</v>
      </c>
      <c r="AC11" s="19">
        <v>2.3694300766583298E-2</v>
      </c>
      <c r="AD11" s="19">
        <v>3.0630439719838299E-2</v>
      </c>
      <c r="AE11" s="19"/>
      <c r="AF11" s="19">
        <v>2.07435154995236E-2</v>
      </c>
      <c r="AG11" s="19">
        <v>1.84224544023881E-2</v>
      </c>
      <c r="AH11" s="19">
        <v>5.2134191773370399E-2</v>
      </c>
      <c r="AI11" s="19"/>
      <c r="AJ11" s="19">
        <v>1.4323570600187199E-2</v>
      </c>
      <c r="AK11" s="19">
        <v>2.7495826917468599E-2</v>
      </c>
      <c r="AL11" s="19">
        <v>1.1106428074053E-2</v>
      </c>
      <c r="AM11" s="19">
        <v>1.9597494331210202E-2</v>
      </c>
      <c r="AN11" s="19">
        <v>4.4000037628039501E-2</v>
      </c>
      <c r="AO11" s="19"/>
      <c r="AP11" s="19">
        <v>2.3875793353694399E-2</v>
      </c>
      <c r="AQ11" s="19">
        <v>2.9152794485151099E-2</v>
      </c>
      <c r="AR11" s="19">
        <v>8.5744165104673503E-3</v>
      </c>
      <c r="AS11" s="19">
        <v>1.0274122302554801E-2</v>
      </c>
      <c r="AT11" s="19">
        <v>2.41120858421854E-2</v>
      </c>
      <c r="AU11" s="19"/>
      <c r="AV11" s="19">
        <v>2.5624686361343098E-2</v>
      </c>
      <c r="AW11" s="19">
        <v>2.2572661746634099E-2</v>
      </c>
      <c r="AX11" s="19">
        <v>4.5994822640247398E-3</v>
      </c>
      <c r="AY11" s="19">
        <v>1.3771923982932199E-2</v>
      </c>
      <c r="AZ11" s="19">
        <v>1.7346310703059802E-2</v>
      </c>
      <c r="BA11" s="19">
        <v>5.8040408096417799E-2</v>
      </c>
      <c r="BB11" s="19"/>
      <c r="BC11" s="19">
        <v>1.4567007841873701E-2</v>
      </c>
      <c r="BD11" s="19">
        <v>3.8341549030442901E-2</v>
      </c>
      <c r="BE11" s="19">
        <v>2.27790854689142E-2</v>
      </c>
      <c r="BF11" s="19">
        <v>1.18721918544326E-2</v>
      </c>
      <c r="BG11" s="19">
        <v>0</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0.84005906089989102</v>
      </c>
      <c r="D9" s="17">
        <v>0.84017242611475795</v>
      </c>
      <c r="E9" s="17">
        <v>0.84037251722581996</v>
      </c>
      <c r="F9" s="17"/>
      <c r="G9" s="17">
        <v>0.81827023442687097</v>
      </c>
      <c r="H9" s="17">
        <v>0.86035730738038096</v>
      </c>
      <c r="I9" s="17">
        <v>0.85794705612754496</v>
      </c>
      <c r="J9" s="17">
        <v>0.88406871362082395</v>
      </c>
      <c r="K9" s="17">
        <v>0.83136183589296098</v>
      </c>
      <c r="L9" s="17">
        <v>0.79388147690167998</v>
      </c>
      <c r="M9" s="17"/>
      <c r="N9" s="17">
        <v>0.85062397537619405</v>
      </c>
      <c r="O9" s="17">
        <v>0.86304482182068298</v>
      </c>
      <c r="P9" s="17">
        <v>0.82922250709752598</v>
      </c>
      <c r="Q9" s="17">
        <v>0.81397969555956096</v>
      </c>
      <c r="R9" s="17"/>
      <c r="S9" s="17">
        <v>0.81984519159160396</v>
      </c>
      <c r="T9" s="17">
        <v>0.82728422430048099</v>
      </c>
      <c r="U9" s="17">
        <v>0.87478282961217602</v>
      </c>
      <c r="V9" s="17">
        <v>0.83983501889076495</v>
      </c>
      <c r="W9" s="17">
        <v>0.81537697541864795</v>
      </c>
      <c r="X9" s="17">
        <v>0.83245463154615196</v>
      </c>
      <c r="Y9" s="17">
        <v>0.85381554520989</v>
      </c>
      <c r="Z9" s="17">
        <v>0.876036414904659</v>
      </c>
      <c r="AA9" s="17">
        <v>0.86406388252725497</v>
      </c>
      <c r="AB9" s="17">
        <v>0.84396558695869195</v>
      </c>
      <c r="AC9" s="17">
        <v>0.82380503524285498</v>
      </c>
      <c r="AD9" s="17">
        <v>0.82140143501444096</v>
      </c>
      <c r="AE9" s="17"/>
      <c r="AF9" s="17">
        <v>0.82429104276769005</v>
      </c>
      <c r="AG9" s="17">
        <v>0.85867391486119005</v>
      </c>
      <c r="AH9" s="17">
        <v>0.83031142136514002</v>
      </c>
      <c r="AI9" s="17"/>
      <c r="AJ9" s="17">
        <v>0.82659566100793402</v>
      </c>
      <c r="AK9" s="17">
        <v>0.84258428968818799</v>
      </c>
      <c r="AL9" s="17">
        <v>0.801738368994943</v>
      </c>
      <c r="AM9" s="17">
        <v>0.91433722960247099</v>
      </c>
      <c r="AN9" s="17">
        <v>0.85219188241598698</v>
      </c>
      <c r="AO9" s="17"/>
      <c r="AP9" s="17">
        <v>0.83176173645824003</v>
      </c>
      <c r="AQ9" s="17">
        <v>0.83726710643901403</v>
      </c>
      <c r="AR9" s="17">
        <v>0.82664997841950705</v>
      </c>
      <c r="AS9" s="17">
        <v>0.85828537477066902</v>
      </c>
      <c r="AT9" s="17">
        <v>0.86455849973736398</v>
      </c>
      <c r="AU9" s="17"/>
      <c r="AV9" s="17">
        <v>0.84999783024796705</v>
      </c>
      <c r="AW9" s="17">
        <v>0.82169416410580698</v>
      </c>
      <c r="AX9" s="17">
        <v>0.80862267284482203</v>
      </c>
      <c r="AY9" s="17">
        <v>0.87361189020055596</v>
      </c>
      <c r="AZ9" s="17">
        <v>0.84834104906236996</v>
      </c>
      <c r="BA9" s="17">
        <v>0.81515376078210799</v>
      </c>
      <c r="BB9" s="17"/>
      <c r="BC9" s="17">
        <v>0.853747968289156</v>
      </c>
      <c r="BD9" s="17">
        <v>0.82752350323385104</v>
      </c>
      <c r="BE9" s="17">
        <v>0.83807734049433702</v>
      </c>
      <c r="BF9" s="17">
        <v>0.84726082754827303</v>
      </c>
      <c r="BG9" s="17">
        <v>0.84749374052825399</v>
      </c>
    </row>
    <row r="10" spans="2:59" ht="29" x14ac:dyDescent="0.35">
      <c r="B10" s="18" t="s">
        <v>239</v>
      </c>
      <c r="C10" s="17">
        <v>9.76847605518463E-2</v>
      </c>
      <c r="D10" s="17">
        <v>0.10884118241285801</v>
      </c>
      <c r="E10" s="17">
        <v>8.6688973013272802E-2</v>
      </c>
      <c r="F10" s="17"/>
      <c r="G10" s="17">
        <v>0.116886080240068</v>
      </c>
      <c r="H10" s="17">
        <v>9.5389508841414006E-2</v>
      </c>
      <c r="I10" s="17">
        <v>8.5828315141438502E-2</v>
      </c>
      <c r="J10" s="17">
        <v>6.4965443579032903E-2</v>
      </c>
      <c r="K10" s="17">
        <v>8.1035784968707794E-2</v>
      </c>
      <c r="L10" s="17">
        <v>0.13401966138438101</v>
      </c>
      <c r="M10" s="17"/>
      <c r="N10" s="17">
        <v>0.106129343547403</v>
      </c>
      <c r="O10" s="17">
        <v>8.2091961326591203E-2</v>
      </c>
      <c r="P10" s="17">
        <v>9.0304838998708503E-2</v>
      </c>
      <c r="Q10" s="17">
        <v>0.111477365120943</v>
      </c>
      <c r="R10" s="17"/>
      <c r="S10" s="17">
        <v>0.11951019741170101</v>
      </c>
      <c r="T10" s="17">
        <v>8.9686523963752304E-2</v>
      </c>
      <c r="U10" s="17">
        <v>7.2223797728180494E-2</v>
      </c>
      <c r="V10" s="17">
        <v>9.8511730124551597E-2</v>
      </c>
      <c r="W10" s="17">
        <v>0.10293703750994999</v>
      </c>
      <c r="X10" s="17">
        <v>7.8922843304484194E-2</v>
      </c>
      <c r="Y10" s="17">
        <v>9.6698691433686104E-2</v>
      </c>
      <c r="Z10" s="17">
        <v>9.2238480939436998E-2</v>
      </c>
      <c r="AA10" s="17">
        <v>8.8625297409578793E-2</v>
      </c>
      <c r="AB10" s="17">
        <v>9.7494050875384305E-2</v>
      </c>
      <c r="AC10" s="17">
        <v>0.126267419714618</v>
      </c>
      <c r="AD10" s="17">
        <v>0.13563991410837301</v>
      </c>
      <c r="AE10" s="17"/>
      <c r="AF10" s="17">
        <v>0.11269422345287</v>
      </c>
      <c r="AG10" s="17">
        <v>8.6850967832828196E-2</v>
      </c>
      <c r="AH10" s="17">
        <v>8.7370794309758207E-2</v>
      </c>
      <c r="AI10" s="17"/>
      <c r="AJ10" s="17">
        <v>0.10783012085185199</v>
      </c>
      <c r="AK10" s="17">
        <v>0.101069062668282</v>
      </c>
      <c r="AL10" s="17">
        <v>0.109717304707607</v>
      </c>
      <c r="AM10" s="17">
        <v>5.94319560455812E-2</v>
      </c>
      <c r="AN10" s="17">
        <v>8.3087712459821397E-2</v>
      </c>
      <c r="AO10" s="17"/>
      <c r="AP10" s="17">
        <v>9.8664445703185097E-2</v>
      </c>
      <c r="AQ10" s="17">
        <v>0.100398269779104</v>
      </c>
      <c r="AR10" s="17">
        <v>0.122388553797079</v>
      </c>
      <c r="AS10" s="17">
        <v>8.6383618408892707E-2</v>
      </c>
      <c r="AT10" s="17">
        <v>7.3165005214122406E-2</v>
      </c>
      <c r="AU10" s="17"/>
      <c r="AV10" s="17">
        <v>9.31803486962344E-2</v>
      </c>
      <c r="AW10" s="17">
        <v>9.8427179825608904E-2</v>
      </c>
      <c r="AX10" s="17">
        <v>0.13825574616267799</v>
      </c>
      <c r="AY10" s="17">
        <v>9.0062683259424695E-2</v>
      </c>
      <c r="AZ10" s="17">
        <v>9.9523859244502397E-2</v>
      </c>
      <c r="BA10" s="17">
        <v>8.7860841784063101E-2</v>
      </c>
      <c r="BB10" s="17"/>
      <c r="BC10" s="17">
        <v>8.8591834025854604E-2</v>
      </c>
      <c r="BD10" s="17">
        <v>8.7613971607921004E-2</v>
      </c>
      <c r="BE10" s="17">
        <v>0.106967599166538</v>
      </c>
      <c r="BF10" s="17">
        <v>0.112280384363976</v>
      </c>
      <c r="BG10" s="17">
        <v>9.3760219634743402E-2</v>
      </c>
    </row>
    <row r="11" spans="2:59" x14ac:dyDescent="0.35">
      <c r="B11" s="18" t="s">
        <v>100</v>
      </c>
      <c r="C11" s="19">
        <v>6.2256178548263E-2</v>
      </c>
      <c r="D11" s="19">
        <v>5.0986391472383499E-2</v>
      </c>
      <c r="E11" s="19">
        <v>7.2938509760907599E-2</v>
      </c>
      <c r="F11" s="19"/>
      <c r="G11" s="19">
        <v>6.4843685333061202E-2</v>
      </c>
      <c r="H11" s="19">
        <v>4.4253183778204898E-2</v>
      </c>
      <c r="I11" s="19">
        <v>5.6224628731016302E-2</v>
      </c>
      <c r="J11" s="19">
        <v>5.0965842800142797E-2</v>
      </c>
      <c r="K11" s="19">
        <v>8.7602379138330994E-2</v>
      </c>
      <c r="L11" s="19">
        <v>7.2098861713939699E-2</v>
      </c>
      <c r="M11" s="19"/>
      <c r="N11" s="19">
        <v>4.3246681076402602E-2</v>
      </c>
      <c r="O11" s="19">
        <v>5.4863216852725903E-2</v>
      </c>
      <c r="P11" s="19">
        <v>8.0472653903765401E-2</v>
      </c>
      <c r="Q11" s="19">
        <v>7.4542939319496307E-2</v>
      </c>
      <c r="R11" s="19"/>
      <c r="S11" s="19">
        <v>6.0644610996694902E-2</v>
      </c>
      <c r="T11" s="19">
        <v>8.3029251735766502E-2</v>
      </c>
      <c r="U11" s="19">
        <v>5.2993372659643899E-2</v>
      </c>
      <c r="V11" s="19">
        <v>6.1653250984683002E-2</v>
      </c>
      <c r="W11" s="19">
        <v>8.16859870714019E-2</v>
      </c>
      <c r="X11" s="19">
        <v>8.8622525149363404E-2</v>
      </c>
      <c r="Y11" s="19">
        <v>4.9485763356423698E-2</v>
      </c>
      <c r="Z11" s="19">
        <v>3.17251041559036E-2</v>
      </c>
      <c r="AA11" s="19">
        <v>4.7310820063166198E-2</v>
      </c>
      <c r="AB11" s="19">
        <v>5.8540362165923697E-2</v>
      </c>
      <c r="AC11" s="19">
        <v>4.9927545042526597E-2</v>
      </c>
      <c r="AD11" s="19">
        <v>4.2958650877185901E-2</v>
      </c>
      <c r="AE11" s="19"/>
      <c r="AF11" s="19">
        <v>6.3014733779440002E-2</v>
      </c>
      <c r="AG11" s="19">
        <v>5.4475117305981403E-2</v>
      </c>
      <c r="AH11" s="19">
        <v>8.2317784325101506E-2</v>
      </c>
      <c r="AI11" s="19"/>
      <c r="AJ11" s="19">
        <v>6.5574218140214399E-2</v>
      </c>
      <c r="AK11" s="19">
        <v>5.6346647643529098E-2</v>
      </c>
      <c r="AL11" s="19">
        <v>8.8544326297449599E-2</v>
      </c>
      <c r="AM11" s="19">
        <v>2.6230814351947698E-2</v>
      </c>
      <c r="AN11" s="19">
        <v>6.4720405124191305E-2</v>
      </c>
      <c r="AO11" s="19"/>
      <c r="AP11" s="19">
        <v>6.95738178385749E-2</v>
      </c>
      <c r="AQ11" s="19">
        <v>6.2334623781881898E-2</v>
      </c>
      <c r="AR11" s="19">
        <v>5.0961467783413601E-2</v>
      </c>
      <c r="AS11" s="19">
        <v>5.5331006820438199E-2</v>
      </c>
      <c r="AT11" s="19">
        <v>6.2276495048514E-2</v>
      </c>
      <c r="AU11" s="19"/>
      <c r="AV11" s="19">
        <v>5.6821821055798499E-2</v>
      </c>
      <c r="AW11" s="19">
        <v>7.9878656068584103E-2</v>
      </c>
      <c r="AX11" s="19">
        <v>5.3121580992499098E-2</v>
      </c>
      <c r="AY11" s="19">
        <v>3.6325426540019197E-2</v>
      </c>
      <c r="AZ11" s="19">
        <v>5.2135091693127897E-2</v>
      </c>
      <c r="BA11" s="19">
        <v>9.6985397433829099E-2</v>
      </c>
      <c r="BB11" s="19"/>
      <c r="BC11" s="19">
        <v>5.7660197684989797E-2</v>
      </c>
      <c r="BD11" s="19">
        <v>8.4862525158227897E-2</v>
      </c>
      <c r="BE11" s="19">
        <v>5.4955060339124201E-2</v>
      </c>
      <c r="BF11" s="19">
        <v>4.0458788087750899E-2</v>
      </c>
      <c r="BG11" s="19">
        <v>5.8746039837002301E-2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0.75347531429137904</v>
      </c>
      <c r="D9" s="17">
        <v>0.74039347175773296</v>
      </c>
      <c r="E9" s="17">
        <v>0.76715554867523295</v>
      </c>
      <c r="F9" s="17"/>
      <c r="G9" s="17">
        <v>0.80587065461872798</v>
      </c>
      <c r="H9" s="17">
        <v>0.76549043568986896</v>
      </c>
      <c r="I9" s="17">
        <v>0.78112059797103806</v>
      </c>
      <c r="J9" s="17">
        <v>0.76462347584953405</v>
      </c>
      <c r="K9" s="17">
        <v>0.74177166426369601</v>
      </c>
      <c r="L9" s="17">
        <v>0.68510249761663899</v>
      </c>
      <c r="M9" s="17"/>
      <c r="N9" s="17">
        <v>0.77419026223189202</v>
      </c>
      <c r="O9" s="17">
        <v>0.76471171781847302</v>
      </c>
      <c r="P9" s="17">
        <v>0.71055518825535402</v>
      </c>
      <c r="Q9" s="17">
        <v>0.75669605026312203</v>
      </c>
      <c r="R9" s="17"/>
      <c r="S9" s="17">
        <v>0.71478949818594095</v>
      </c>
      <c r="T9" s="17">
        <v>0.72931295669782603</v>
      </c>
      <c r="U9" s="17">
        <v>0.78751535264927297</v>
      </c>
      <c r="V9" s="17">
        <v>0.76185749930864</v>
      </c>
      <c r="W9" s="17">
        <v>0.77020988673331303</v>
      </c>
      <c r="X9" s="17">
        <v>0.78137238874850201</v>
      </c>
      <c r="Y9" s="17">
        <v>0.73429084908507203</v>
      </c>
      <c r="Z9" s="17">
        <v>0.80415120079235702</v>
      </c>
      <c r="AA9" s="17">
        <v>0.75903672334740702</v>
      </c>
      <c r="AB9" s="17">
        <v>0.73677800906699897</v>
      </c>
      <c r="AC9" s="17">
        <v>0.83552036795477203</v>
      </c>
      <c r="AD9" s="17">
        <v>0.67611557699045399</v>
      </c>
      <c r="AE9" s="17"/>
      <c r="AF9" s="17">
        <v>0.72861349360386896</v>
      </c>
      <c r="AG9" s="17">
        <v>0.76069364868438805</v>
      </c>
      <c r="AH9" s="17">
        <v>0.73989325878476497</v>
      </c>
      <c r="AI9" s="17"/>
      <c r="AJ9" s="17">
        <v>0.74966166527804001</v>
      </c>
      <c r="AK9" s="17">
        <v>0.76270933924204198</v>
      </c>
      <c r="AL9" s="17">
        <v>0.63998647085992799</v>
      </c>
      <c r="AM9" s="17">
        <v>0.84334443809248005</v>
      </c>
      <c r="AN9" s="17">
        <v>0.73663487679506401</v>
      </c>
      <c r="AO9" s="17"/>
      <c r="AP9" s="17">
        <v>0.74634277532220294</v>
      </c>
      <c r="AQ9" s="17">
        <v>0.75610319032913698</v>
      </c>
      <c r="AR9" s="17">
        <v>0.77475190409134198</v>
      </c>
      <c r="AS9" s="17">
        <v>0.74081413575978095</v>
      </c>
      <c r="AT9" s="17">
        <v>0.774465815151402</v>
      </c>
      <c r="AU9" s="17"/>
      <c r="AV9" s="17">
        <v>0.75930531599593398</v>
      </c>
      <c r="AW9" s="17">
        <v>0.73938720243256295</v>
      </c>
      <c r="AX9" s="17">
        <v>0.754107670329067</v>
      </c>
      <c r="AY9" s="17">
        <v>0.75539918129363703</v>
      </c>
      <c r="AZ9" s="17">
        <v>0.79862407910569799</v>
      </c>
      <c r="BA9" s="17">
        <v>0.75679524004682097</v>
      </c>
      <c r="BB9" s="17"/>
      <c r="BC9" s="17">
        <v>0.74968344556413602</v>
      </c>
      <c r="BD9" s="17">
        <v>0.76318377176682195</v>
      </c>
      <c r="BE9" s="17">
        <v>0.73920522180785597</v>
      </c>
      <c r="BF9" s="17">
        <v>0.81803439266495503</v>
      </c>
      <c r="BG9" s="17">
        <v>0.68189942952646099</v>
      </c>
    </row>
    <row r="10" spans="2:59" ht="29" x14ac:dyDescent="0.35">
      <c r="B10" s="18" t="s">
        <v>239</v>
      </c>
      <c r="C10" s="17">
        <v>0.17682535921423601</v>
      </c>
      <c r="D10" s="17">
        <v>0.207384808255376</v>
      </c>
      <c r="E10" s="17">
        <v>0.14667286391647899</v>
      </c>
      <c r="F10" s="17"/>
      <c r="G10" s="17">
        <v>0.13711901371391999</v>
      </c>
      <c r="H10" s="17">
        <v>0.176767651443581</v>
      </c>
      <c r="I10" s="17">
        <v>0.170264791929545</v>
      </c>
      <c r="J10" s="17">
        <v>0.151859091320801</v>
      </c>
      <c r="K10" s="17">
        <v>0.155573431435056</v>
      </c>
      <c r="L10" s="17">
        <v>0.24325685569352901</v>
      </c>
      <c r="M10" s="17"/>
      <c r="N10" s="17">
        <v>0.17150269953706701</v>
      </c>
      <c r="O10" s="17">
        <v>0.184008354373938</v>
      </c>
      <c r="P10" s="17">
        <v>0.186388523572664</v>
      </c>
      <c r="Q10" s="17">
        <v>0.16704023354681999</v>
      </c>
      <c r="R10" s="17"/>
      <c r="S10" s="17">
        <v>0.20439314142010201</v>
      </c>
      <c r="T10" s="17">
        <v>0.20688258326460701</v>
      </c>
      <c r="U10" s="17">
        <v>0.11754574994705801</v>
      </c>
      <c r="V10" s="17">
        <v>0.16480375455180801</v>
      </c>
      <c r="W10" s="17">
        <v>0.14451507933463301</v>
      </c>
      <c r="X10" s="17">
        <v>0.12463654159022999</v>
      </c>
      <c r="Y10" s="17">
        <v>0.21562799939218399</v>
      </c>
      <c r="Z10" s="17">
        <v>0.11241741054516501</v>
      </c>
      <c r="AA10" s="17">
        <v>0.17585224581915199</v>
      </c>
      <c r="AB10" s="17">
        <v>0.22209633263739501</v>
      </c>
      <c r="AC10" s="17">
        <v>0.138759019172005</v>
      </c>
      <c r="AD10" s="17">
        <v>0.25792826715737299</v>
      </c>
      <c r="AE10" s="17"/>
      <c r="AF10" s="17">
        <v>0.20642786579685601</v>
      </c>
      <c r="AG10" s="17">
        <v>0.17665974911405799</v>
      </c>
      <c r="AH10" s="17">
        <v>0.15519890399547001</v>
      </c>
      <c r="AI10" s="17"/>
      <c r="AJ10" s="17">
        <v>0.183464772845883</v>
      </c>
      <c r="AK10" s="17">
        <v>0.18521306181304201</v>
      </c>
      <c r="AL10" s="17">
        <v>0.261704029027438</v>
      </c>
      <c r="AM10" s="17">
        <v>0.11103325064522999</v>
      </c>
      <c r="AN10" s="17">
        <v>0.15644824622470499</v>
      </c>
      <c r="AO10" s="17"/>
      <c r="AP10" s="17">
        <v>0.18297343877286401</v>
      </c>
      <c r="AQ10" s="17">
        <v>0.179948101337742</v>
      </c>
      <c r="AR10" s="17">
        <v>0.17852505681537001</v>
      </c>
      <c r="AS10" s="17">
        <v>0.19298098117041901</v>
      </c>
      <c r="AT10" s="17">
        <v>0.124934914145962</v>
      </c>
      <c r="AU10" s="17"/>
      <c r="AV10" s="17">
        <v>0.18216438715139799</v>
      </c>
      <c r="AW10" s="17">
        <v>0.19024464029560301</v>
      </c>
      <c r="AX10" s="17">
        <v>0.186693705092106</v>
      </c>
      <c r="AY10" s="17">
        <v>0.19626041583239801</v>
      </c>
      <c r="AZ10" s="17">
        <v>0.11198557233220501</v>
      </c>
      <c r="BA10" s="17">
        <v>0.12770172404541999</v>
      </c>
      <c r="BB10" s="17"/>
      <c r="BC10" s="17">
        <v>0.167508054128027</v>
      </c>
      <c r="BD10" s="17">
        <v>0.16388568218999799</v>
      </c>
      <c r="BE10" s="17">
        <v>0.19212414420062501</v>
      </c>
      <c r="BF10" s="17">
        <v>0.14929996130103901</v>
      </c>
      <c r="BG10" s="17">
        <v>0.21107420948907199</v>
      </c>
    </row>
    <row r="11" spans="2:59" x14ac:dyDescent="0.35">
      <c r="B11" s="18" t="s">
        <v>100</v>
      </c>
      <c r="C11" s="19">
        <v>6.9699326494385302E-2</v>
      </c>
      <c r="D11" s="19">
        <v>5.2221719986891103E-2</v>
      </c>
      <c r="E11" s="19">
        <v>8.6171587408287398E-2</v>
      </c>
      <c r="F11" s="19"/>
      <c r="G11" s="19">
        <v>5.7010331667352601E-2</v>
      </c>
      <c r="H11" s="19">
        <v>5.7741912866549401E-2</v>
      </c>
      <c r="I11" s="19">
        <v>4.8614610099416498E-2</v>
      </c>
      <c r="J11" s="19">
        <v>8.3517432829664701E-2</v>
      </c>
      <c r="K11" s="19">
        <v>0.102654904301248</v>
      </c>
      <c r="L11" s="19">
        <v>7.1640646689831805E-2</v>
      </c>
      <c r="M11" s="19"/>
      <c r="N11" s="19">
        <v>5.4307038231040598E-2</v>
      </c>
      <c r="O11" s="19">
        <v>5.12799278075892E-2</v>
      </c>
      <c r="P11" s="19">
        <v>0.10305628817198299</v>
      </c>
      <c r="Q11" s="19">
        <v>7.6263716190058395E-2</v>
      </c>
      <c r="R11" s="19"/>
      <c r="S11" s="19">
        <v>8.0817360393957302E-2</v>
      </c>
      <c r="T11" s="19">
        <v>6.3804460037567401E-2</v>
      </c>
      <c r="U11" s="19">
        <v>9.4938897403669301E-2</v>
      </c>
      <c r="V11" s="19">
        <v>7.3338746139551894E-2</v>
      </c>
      <c r="W11" s="19">
        <v>8.5275033932053698E-2</v>
      </c>
      <c r="X11" s="19">
        <v>9.3991069661266996E-2</v>
      </c>
      <c r="Y11" s="19">
        <v>5.0081151522743603E-2</v>
      </c>
      <c r="Z11" s="19">
        <v>8.3431388662478706E-2</v>
      </c>
      <c r="AA11" s="19">
        <v>6.5111030833441497E-2</v>
      </c>
      <c r="AB11" s="19">
        <v>4.1125658295605799E-2</v>
      </c>
      <c r="AC11" s="19">
        <v>2.5720612873223199E-2</v>
      </c>
      <c r="AD11" s="19">
        <v>6.5956155852173404E-2</v>
      </c>
      <c r="AE11" s="19"/>
      <c r="AF11" s="19">
        <v>6.4958640599274198E-2</v>
      </c>
      <c r="AG11" s="19">
        <v>6.2646602201554796E-2</v>
      </c>
      <c r="AH11" s="19">
        <v>0.104907837219764</v>
      </c>
      <c r="AI11" s="19"/>
      <c r="AJ11" s="19">
        <v>6.6873561876076806E-2</v>
      </c>
      <c r="AK11" s="19">
        <v>5.2077598944915898E-2</v>
      </c>
      <c r="AL11" s="19">
        <v>9.83095001126333E-2</v>
      </c>
      <c r="AM11" s="19">
        <v>4.5622311262289703E-2</v>
      </c>
      <c r="AN11" s="19">
        <v>0.106916876980232</v>
      </c>
      <c r="AO11" s="19"/>
      <c r="AP11" s="19">
        <v>7.0683785904932905E-2</v>
      </c>
      <c r="AQ11" s="19">
        <v>6.3948708333121204E-2</v>
      </c>
      <c r="AR11" s="19">
        <v>4.6723039093288003E-2</v>
      </c>
      <c r="AS11" s="19">
        <v>6.6204883069800297E-2</v>
      </c>
      <c r="AT11" s="19">
        <v>0.100599270702636</v>
      </c>
      <c r="AU11" s="19"/>
      <c r="AV11" s="19">
        <v>5.85302968526678E-2</v>
      </c>
      <c r="AW11" s="19">
        <v>7.0368157271834195E-2</v>
      </c>
      <c r="AX11" s="19">
        <v>5.9198624578826901E-2</v>
      </c>
      <c r="AY11" s="19">
        <v>4.8340402873965301E-2</v>
      </c>
      <c r="AZ11" s="19">
        <v>8.9390348562097599E-2</v>
      </c>
      <c r="BA11" s="19">
        <v>0.11550303590776</v>
      </c>
      <c r="BB11" s="19"/>
      <c r="BC11" s="19">
        <v>8.2808500307837499E-2</v>
      </c>
      <c r="BD11" s="19">
        <v>7.2930546043179903E-2</v>
      </c>
      <c r="BE11" s="19">
        <v>6.8670633991518501E-2</v>
      </c>
      <c r="BF11" s="19">
        <v>3.2665646034006103E-2</v>
      </c>
      <c r="BG11" s="19">
        <v>0.107026360984466</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0.78534773673264102</v>
      </c>
      <c r="D9" s="17">
        <v>0.76635052209340304</v>
      </c>
      <c r="E9" s="17">
        <v>0.80385505458310602</v>
      </c>
      <c r="F9" s="17"/>
      <c r="G9" s="17">
        <v>0.74309092914993902</v>
      </c>
      <c r="H9" s="17">
        <v>0.75601657108971099</v>
      </c>
      <c r="I9" s="17">
        <v>0.78255819291763695</v>
      </c>
      <c r="J9" s="17">
        <v>0.78170892439217798</v>
      </c>
      <c r="K9" s="17">
        <v>0.79054395375181696</v>
      </c>
      <c r="L9" s="17">
        <v>0.83907878450676499</v>
      </c>
      <c r="M9" s="17"/>
      <c r="N9" s="17">
        <v>0.80519433948692398</v>
      </c>
      <c r="O9" s="17">
        <v>0.78676615577670606</v>
      </c>
      <c r="P9" s="17">
        <v>0.80370209725095598</v>
      </c>
      <c r="Q9" s="17">
        <v>0.74593228650355503</v>
      </c>
      <c r="R9" s="17"/>
      <c r="S9" s="17">
        <v>0.78376002983339299</v>
      </c>
      <c r="T9" s="17">
        <v>0.82243728815908101</v>
      </c>
      <c r="U9" s="17">
        <v>0.80986360996948603</v>
      </c>
      <c r="V9" s="17">
        <v>0.81536951347315001</v>
      </c>
      <c r="W9" s="17">
        <v>0.76443076650927699</v>
      </c>
      <c r="X9" s="17">
        <v>0.73702484408038804</v>
      </c>
      <c r="Y9" s="17">
        <v>0.78369192644456998</v>
      </c>
      <c r="Z9" s="17">
        <v>0.77066677064487099</v>
      </c>
      <c r="AA9" s="17">
        <v>0.75645710998853299</v>
      </c>
      <c r="AB9" s="17">
        <v>0.76014913942907503</v>
      </c>
      <c r="AC9" s="17">
        <v>0.80948064690647203</v>
      </c>
      <c r="AD9" s="17">
        <v>0.83589232506570899</v>
      </c>
      <c r="AE9" s="17"/>
      <c r="AF9" s="17">
        <v>0.82130417569286496</v>
      </c>
      <c r="AG9" s="17">
        <v>0.77609280340985598</v>
      </c>
      <c r="AH9" s="17">
        <v>0.72541710488016797</v>
      </c>
      <c r="AI9" s="17"/>
      <c r="AJ9" s="17">
        <v>0.809168681834879</v>
      </c>
      <c r="AK9" s="17">
        <v>0.77887493542016994</v>
      </c>
      <c r="AL9" s="17">
        <v>0.72480514379466598</v>
      </c>
      <c r="AM9" s="17">
        <v>0.80482984598281304</v>
      </c>
      <c r="AN9" s="17">
        <v>0.76344611058483203</v>
      </c>
      <c r="AO9" s="17"/>
      <c r="AP9" s="17">
        <v>0.79287938470462904</v>
      </c>
      <c r="AQ9" s="17">
        <v>0.78256066214454301</v>
      </c>
      <c r="AR9" s="17">
        <v>0.78257491578273697</v>
      </c>
      <c r="AS9" s="17">
        <v>0.81694968847566296</v>
      </c>
      <c r="AT9" s="17">
        <v>0.77044931222768898</v>
      </c>
      <c r="AU9" s="17"/>
      <c r="AV9" s="17">
        <v>0.779024641901647</v>
      </c>
      <c r="AW9" s="17">
        <v>0.76559197483063601</v>
      </c>
      <c r="AX9" s="17">
        <v>0.75914262039312097</v>
      </c>
      <c r="AY9" s="17">
        <v>0.85625829374806905</v>
      </c>
      <c r="AZ9" s="17">
        <v>0.78153027150714205</v>
      </c>
      <c r="BA9" s="17">
        <v>0.79660405200757001</v>
      </c>
      <c r="BB9" s="17"/>
      <c r="BC9" s="17">
        <v>0.78879472580368803</v>
      </c>
      <c r="BD9" s="17">
        <v>0.78340338925340902</v>
      </c>
      <c r="BE9" s="17">
        <v>0.76807119812087199</v>
      </c>
      <c r="BF9" s="17">
        <v>0.786159060788721</v>
      </c>
      <c r="BG9" s="17">
        <v>0.78122653764727301</v>
      </c>
    </row>
    <row r="10" spans="2:59" ht="29" x14ac:dyDescent="0.35">
      <c r="B10" s="18" t="s">
        <v>239</v>
      </c>
      <c r="C10" s="17">
        <v>0.14305695769731799</v>
      </c>
      <c r="D10" s="17">
        <v>0.16584805533329</v>
      </c>
      <c r="E10" s="17">
        <v>0.120284217183435</v>
      </c>
      <c r="F10" s="17"/>
      <c r="G10" s="17">
        <v>0.19564639358862199</v>
      </c>
      <c r="H10" s="17">
        <v>0.1809554028548</v>
      </c>
      <c r="I10" s="17">
        <v>0.15998549849677501</v>
      </c>
      <c r="J10" s="17">
        <v>0.13476967712965601</v>
      </c>
      <c r="K10" s="17">
        <v>0.11400234249249</v>
      </c>
      <c r="L10" s="17">
        <v>8.96965825637243E-2</v>
      </c>
      <c r="M10" s="17"/>
      <c r="N10" s="17">
        <v>0.14951782432364999</v>
      </c>
      <c r="O10" s="17">
        <v>0.15456316976193801</v>
      </c>
      <c r="P10" s="17">
        <v>0.119597325461038</v>
      </c>
      <c r="Q10" s="17">
        <v>0.145030468204007</v>
      </c>
      <c r="R10" s="17"/>
      <c r="S10" s="17">
        <v>0.15190791760907199</v>
      </c>
      <c r="T10" s="17">
        <v>0.12955939377845599</v>
      </c>
      <c r="U10" s="17">
        <v>0.107113628195307</v>
      </c>
      <c r="V10" s="17">
        <v>0.13201831943502801</v>
      </c>
      <c r="W10" s="17">
        <v>0.17069564347247401</v>
      </c>
      <c r="X10" s="17">
        <v>0.15799348573213201</v>
      </c>
      <c r="Y10" s="17">
        <v>0.16126356215200899</v>
      </c>
      <c r="Z10" s="17">
        <v>0.137147574348991</v>
      </c>
      <c r="AA10" s="17">
        <v>0.17363672692444701</v>
      </c>
      <c r="AB10" s="17">
        <v>0.14616572461604599</v>
      </c>
      <c r="AC10" s="17">
        <v>0.108064631694823</v>
      </c>
      <c r="AD10" s="17">
        <v>7.5814173515191499E-2</v>
      </c>
      <c r="AE10" s="17"/>
      <c r="AF10" s="17">
        <v>0.11947251628734901</v>
      </c>
      <c r="AG10" s="17">
        <v>0.156080223484105</v>
      </c>
      <c r="AH10" s="17">
        <v>0.16003745218373999</v>
      </c>
      <c r="AI10" s="17"/>
      <c r="AJ10" s="17">
        <v>0.12662057339174501</v>
      </c>
      <c r="AK10" s="17">
        <v>0.160750545154628</v>
      </c>
      <c r="AL10" s="17">
        <v>0.205001419768094</v>
      </c>
      <c r="AM10" s="17">
        <v>0.19517015401718699</v>
      </c>
      <c r="AN10" s="17">
        <v>0.117417970469874</v>
      </c>
      <c r="AO10" s="17"/>
      <c r="AP10" s="17">
        <v>0.12997702183867299</v>
      </c>
      <c r="AQ10" s="17">
        <v>0.147299447106467</v>
      </c>
      <c r="AR10" s="17">
        <v>0.17244146404399099</v>
      </c>
      <c r="AS10" s="17">
        <v>0.14018728675160799</v>
      </c>
      <c r="AT10" s="17">
        <v>0.14377382244836601</v>
      </c>
      <c r="AU10" s="17"/>
      <c r="AV10" s="17">
        <v>0.16085394757289301</v>
      </c>
      <c r="AW10" s="17">
        <v>0.16476966445239799</v>
      </c>
      <c r="AX10" s="17">
        <v>0.184658737079026</v>
      </c>
      <c r="AY10" s="17">
        <v>0.108538278422298</v>
      </c>
      <c r="AZ10" s="17">
        <v>0.13005810124581599</v>
      </c>
      <c r="BA10" s="17">
        <v>7.6410069617583107E-2</v>
      </c>
      <c r="BB10" s="17"/>
      <c r="BC10" s="17">
        <v>0.12154500248734899</v>
      </c>
      <c r="BD10" s="17">
        <v>0.14510983583784001</v>
      </c>
      <c r="BE10" s="17">
        <v>0.16114849891651201</v>
      </c>
      <c r="BF10" s="17">
        <v>0.179404191322245</v>
      </c>
      <c r="BG10" s="17">
        <v>0.21877346235272699</v>
      </c>
    </row>
    <row r="11" spans="2:59" x14ac:dyDescent="0.35">
      <c r="B11" s="18" t="s">
        <v>100</v>
      </c>
      <c r="C11" s="19">
        <v>7.1595305570041498E-2</v>
      </c>
      <c r="D11" s="19">
        <v>6.7801422573307402E-2</v>
      </c>
      <c r="E11" s="19">
        <v>7.5860728233459199E-2</v>
      </c>
      <c r="F11" s="19"/>
      <c r="G11" s="19">
        <v>6.1262677261438303E-2</v>
      </c>
      <c r="H11" s="19">
        <v>6.3028026055489197E-2</v>
      </c>
      <c r="I11" s="19">
        <v>5.7456308585587902E-2</v>
      </c>
      <c r="J11" s="19">
        <v>8.3521398478165906E-2</v>
      </c>
      <c r="K11" s="19">
        <v>9.5453703755693703E-2</v>
      </c>
      <c r="L11" s="19">
        <v>7.1224632929510895E-2</v>
      </c>
      <c r="M11" s="19"/>
      <c r="N11" s="19">
        <v>4.5287836189425702E-2</v>
      </c>
      <c r="O11" s="19">
        <v>5.8670674461356598E-2</v>
      </c>
      <c r="P11" s="19">
        <v>7.6700577288006402E-2</v>
      </c>
      <c r="Q11" s="19">
        <v>0.109037245292438</v>
      </c>
      <c r="R11" s="19"/>
      <c r="S11" s="19">
        <v>6.4332052557535199E-2</v>
      </c>
      <c r="T11" s="19">
        <v>4.8003318062462802E-2</v>
      </c>
      <c r="U11" s="19">
        <v>8.3022761835206405E-2</v>
      </c>
      <c r="V11" s="19">
        <v>5.2612167091822301E-2</v>
      </c>
      <c r="W11" s="19">
        <v>6.48735900182488E-2</v>
      </c>
      <c r="X11" s="19">
        <v>0.10498167018748</v>
      </c>
      <c r="Y11" s="19">
        <v>5.50445114034218E-2</v>
      </c>
      <c r="Z11" s="19">
        <v>9.2185655006138401E-2</v>
      </c>
      <c r="AA11" s="19">
        <v>6.9906163087019996E-2</v>
      </c>
      <c r="AB11" s="19">
        <v>9.3685135954878998E-2</v>
      </c>
      <c r="AC11" s="19">
        <v>8.2454721398705202E-2</v>
      </c>
      <c r="AD11" s="19">
        <v>8.8293501419099599E-2</v>
      </c>
      <c r="AE11" s="19"/>
      <c r="AF11" s="19">
        <v>5.9223308019786099E-2</v>
      </c>
      <c r="AG11" s="19">
        <v>6.7826973106039301E-2</v>
      </c>
      <c r="AH11" s="19">
        <v>0.11454544293609201</v>
      </c>
      <c r="AI11" s="19"/>
      <c r="AJ11" s="19">
        <v>6.4210744773375697E-2</v>
      </c>
      <c r="AK11" s="19">
        <v>6.03745194252025E-2</v>
      </c>
      <c r="AL11" s="19">
        <v>7.0193436437240603E-2</v>
      </c>
      <c r="AM11" s="19">
        <v>0</v>
      </c>
      <c r="AN11" s="19">
        <v>0.119135918945294</v>
      </c>
      <c r="AO11" s="19"/>
      <c r="AP11" s="19">
        <v>7.7143593456697301E-2</v>
      </c>
      <c r="AQ11" s="19">
        <v>7.01398907489902E-2</v>
      </c>
      <c r="AR11" s="19">
        <v>4.49836201732721E-2</v>
      </c>
      <c r="AS11" s="19">
        <v>4.2863024772729401E-2</v>
      </c>
      <c r="AT11" s="19">
        <v>8.5776865323945406E-2</v>
      </c>
      <c r="AU11" s="19"/>
      <c r="AV11" s="19">
        <v>6.0121410525460203E-2</v>
      </c>
      <c r="AW11" s="19">
        <v>6.9638360716965594E-2</v>
      </c>
      <c r="AX11" s="19">
        <v>5.6198642527853102E-2</v>
      </c>
      <c r="AY11" s="19">
        <v>3.5203427829632802E-2</v>
      </c>
      <c r="AZ11" s="19">
        <v>8.8411627247041893E-2</v>
      </c>
      <c r="BA11" s="19">
        <v>0.12698587837484701</v>
      </c>
      <c r="BB11" s="19"/>
      <c r="BC11" s="19">
        <v>8.9660271708963096E-2</v>
      </c>
      <c r="BD11" s="19">
        <v>7.14867749087508E-2</v>
      </c>
      <c r="BE11" s="19">
        <v>7.0780302962616198E-2</v>
      </c>
      <c r="BF11" s="19">
        <v>3.44367478890341E-2</v>
      </c>
      <c r="BG11" s="19">
        <v>0</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0.55683712321962198</v>
      </c>
      <c r="D9" s="17">
        <v>0.533007165076955</v>
      </c>
      <c r="E9" s="17">
        <v>0.58068981104328998</v>
      </c>
      <c r="F9" s="17"/>
      <c r="G9" s="17">
        <v>0.56916303310852301</v>
      </c>
      <c r="H9" s="17">
        <v>0.66220149536070105</v>
      </c>
      <c r="I9" s="17">
        <v>0.59525276772118196</v>
      </c>
      <c r="J9" s="17">
        <v>0.57108286408406095</v>
      </c>
      <c r="K9" s="17">
        <v>0.50528324847480799</v>
      </c>
      <c r="L9" s="17">
        <v>0.45519358750085898</v>
      </c>
      <c r="M9" s="17"/>
      <c r="N9" s="17">
        <v>0.56056392323553905</v>
      </c>
      <c r="O9" s="17">
        <v>0.57573637465598804</v>
      </c>
      <c r="P9" s="17">
        <v>0.553241343666802</v>
      </c>
      <c r="Q9" s="17">
        <v>0.53544932515942301</v>
      </c>
      <c r="R9" s="17"/>
      <c r="S9" s="17">
        <v>0.62694073036331399</v>
      </c>
      <c r="T9" s="17">
        <v>0.54719291449041896</v>
      </c>
      <c r="U9" s="17">
        <v>0.50490121136706301</v>
      </c>
      <c r="V9" s="17">
        <v>0.58197198486289303</v>
      </c>
      <c r="W9" s="17">
        <v>0.51162625421268704</v>
      </c>
      <c r="X9" s="17">
        <v>0.56836645551823595</v>
      </c>
      <c r="Y9" s="17">
        <v>0.55192910506626303</v>
      </c>
      <c r="Z9" s="17">
        <v>0.51993338099713304</v>
      </c>
      <c r="AA9" s="17">
        <v>0.57583821781229305</v>
      </c>
      <c r="AB9" s="17">
        <v>0.49190878337877902</v>
      </c>
      <c r="AC9" s="17">
        <v>0.61133609674126999</v>
      </c>
      <c r="AD9" s="17">
        <v>0.50068360230585096</v>
      </c>
      <c r="AE9" s="17"/>
      <c r="AF9" s="17">
        <v>0.53062498462533703</v>
      </c>
      <c r="AG9" s="17">
        <v>0.57011316359168296</v>
      </c>
      <c r="AH9" s="17">
        <v>0.56104879412826203</v>
      </c>
      <c r="AI9" s="17"/>
      <c r="AJ9" s="17">
        <v>0.54473234086851097</v>
      </c>
      <c r="AK9" s="17">
        <v>0.63787880533989905</v>
      </c>
      <c r="AL9" s="17">
        <v>0.43033014614203302</v>
      </c>
      <c r="AM9" s="17">
        <v>0.59507705924473497</v>
      </c>
      <c r="AN9" s="17">
        <v>0.53952252121958799</v>
      </c>
      <c r="AO9" s="17"/>
      <c r="AP9" s="17">
        <v>0.53835951022483497</v>
      </c>
      <c r="AQ9" s="17">
        <v>0.60116880175536203</v>
      </c>
      <c r="AR9" s="17">
        <v>0.48045752387233498</v>
      </c>
      <c r="AS9" s="17">
        <v>0.58788628355471195</v>
      </c>
      <c r="AT9" s="17">
        <v>0.48268048087734799</v>
      </c>
      <c r="AU9" s="17"/>
      <c r="AV9" s="17">
        <v>0.61128695218004103</v>
      </c>
      <c r="AW9" s="17">
        <v>0.52572309432748698</v>
      </c>
      <c r="AX9" s="17">
        <v>0.52751530535563296</v>
      </c>
      <c r="AY9" s="17">
        <v>0.58042685967695695</v>
      </c>
      <c r="AZ9" s="17">
        <v>0.55916012292887995</v>
      </c>
      <c r="BA9" s="17">
        <v>0.48764408165350098</v>
      </c>
      <c r="BB9" s="17"/>
      <c r="BC9" s="17">
        <v>0.56219008111065905</v>
      </c>
      <c r="BD9" s="17">
        <v>0.53515911279734896</v>
      </c>
      <c r="BE9" s="17">
        <v>0.55111129588873897</v>
      </c>
      <c r="BF9" s="17">
        <v>0.62638078745144099</v>
      </c>
      <c r="BG9" s="17">
        <v>0.66765147757825705</v>
      </c>
    </row>
    <row r="10" spans="2:59" ht="29" x14ac:dyDescent="0.35">
      <c r="B10" s="18" t="s">
        <v>239</v>
      </c>
      <c r="C10" s="17">
        <v>0.346852655439987</v>
      </c>
      <c r="D10" s="17">
        <v>0.39935917414995697</v>
      </c>
      <c r="E10" s="17">
        <v>0.294268024876158</v>
      </c>
      <c r="F10" s="17"/>
      <c r="G10" s="17">
        <v>0.28263173345006498</v>
      </c>
      <c r="H10" s="17">
        <v>0.28417289851877198</v>
      </c>
      <c r="I10" s="17">
        <v>0.316958085011251</v>
      </c>
      <c r="J10" s="17">
        <v>0.33876390615720298</v>
      </c>
      <c r="K10" s="17">
        <v>0.38022525846370803</v>
      </c>
      <c r="L10" s="17">
        <v>0.44894688970650698</v>
      </c>
      <c r="M10" s="17"/>
      <c r="N10" s="17">
        <v>0.35983164005385099</v>
      </c>
      <c r="O10" s="17">
        <v>0.34360207150417998</v>
      </c>
      <c r="P10" s="17">
        <v>0.33629671914854897</v>
      </c>
      <c r="Q10" s="17">
        <v>0.34621254059697998</v>
      </c>
      <c r="R10" s="17"/>
      <c r="S10" s="17">
        <v>0.26969955990918298</v>
      </c>
      <c r="T10" s="17">
        <v>0.377557993469671</v>
      </c>
      <c r="U10" s="17">
        <v>0.398886309769446</v>
      </c>
      <c r="V10" s="17">
        <v>0.34005785404920003</v>
      </c>
      <c r="W10" s="17">
        <v>0.390223732447875</v>
      </c>
      <c r="X10" s="17">
        <v>0.31204196214631102</v>
      </c>
      <c r="Y10" s="17">
        <v>0.33520003631051098</v>
      </c>
      <c r="Z10" s="17">
        <v>0.376499325256201</v>
      </c>
      <c r="AA10" s="17">
        <v>0.34362017250091798</v>
      </c>
      <c r="AB10" s="17">
        <v>0.40017844648239798</v>
      </c>
      <c r="AC10" s="17">
        <v>0.292372038734319</v>
      </c>
      <c r="AD10" s="17">
        <v>0.394519045449368</v>
      </c>
      <c r="AE10" s="17"/>
      <c r="AF10" s="17">
        <v>0.38180554297612401</v>
      </c>
      <c r="AG10" s="17">
        <v>0.35329869307329997</v>
      </c>
      <c r="AH10" s="17">
        <v>0.29198698071603502</v>
      </c>
      <c r="AI10" s="17"/>
      <c r="AJ10" s="17">
        <v>0.37598546964567398</v>
      </c>
      <c r="AK10" s="17">
        <v>0.28671458471217298</v>
      </c>
      <c r="AL10" s="17">
        <v>0.46466153237330299</v>
      </c>
      <c r="AM10" s="17">
        <v>0.40492294075526503</v>
      </c>
      <c r="AN10" s="17">
        <v>0.31395142646784202</v>
      </c>
      <c r="AO10" s="17"/>
      <c r="AP10" s="17">
        <v>0.36804430488117101</v>
      </c>
      <c r="AQ10" s="17">
        <v>0.32104548969831498</v>
      </c>
      <c r="AR10" s="17">
        <v>0.46688485384550099</v>
      </c>
      <c r="AS10" s="17">
        <v>0.34861504951391997</v>
      </c>
      <c r="AT10" s="17">
        <v>0.36035876159112701</v>
      </c>
      <c r="AU10" s="17"/>
      <c r="AV10" s="17">
        <v>0.31328711329968201</v>
      </c>
      <c r="AW10" s="17">
        <v>0.37826285201270099</v>
      </c>
      <c r="AX10" s="17">
        <v>0.38187488086305799</v>
      </c>
      <c r="AY10" s="17">
        <v>0.371047668915366</v>
      </c>
      <c r="AZ10" s="17">
        <v>0.31977520372825402</v>
      </c>
      <c r="BA10" s="17">
        <v>0.33882073812677199</v>
      </c>
      <c r="BB10" s="17"/>
      <c r="BC10" s="17">
        <v>0.33351861014675099</v>
      </c>
      <c r="BD10" s="17">
        <v>0.33280821248777398</v>
      </c>
      <c r="BE10" s="17">
        <v>0.37456119970832902</v>
      </c>
      <c r="BF10" s="17">
        <v>0.32175986425037101</v>
      </c>
      <c r="BG10" s="17">
        <v>0.27578141268321699</v>
      </c>
    </row>
    <row r="11" spans="2:59" x14ac:dyDescent="0.35">
      <c r="B11" s="18" t="s">
        <v>100</v>
      </c>
      <c r="C11" s="19">
        <v>9.6310221340391106E-2</v>
      </c>
      <c r="D11" s="19">
        <v>6.7633660773088397E-2</v>
      </c>
      <c r="E11" s="19">
        <v>0.12504216408055299</v>
      </c>
      <c r="F11" s="19"/>
      <c r="G11" s="19">
        <v>0.14820523344141201</v>
      </c>
      <c r="H11" s="19">
        <v>5.36256061205269E-2</v>
      </c>
      <c r="I11" s="19">
        <v>8.77891472675663E-2</v>
      </c>
      <c r="J11" s="19">
        <v>9.0153229758736006E-2</v>
      </c>
      <c r="K11" s="19">
        <v>0.114491493061484</v>
      </c>
      <c r="L11" s="19">
        <v>9.5859522792633906E-2</v>
      </c>
      <c r="M11" s="19"/>
      <c r="N11" s="19">
        <v>7.9604436710610196E-2</v>
      </c>
      <c r="O11" s="19">
        <v>8.0661553839832006E-2</v>
      </c>
      <c r="P11" s="19">
        <v>0.110461937184649</v>
      </c>
      <c r="Q11" s="19">
        <v>0.118338134243597</v>
      </c>
      <c r="R11" s="19"/>
      <c r="S11" s="19">
        <v>0.103359709727502</v>
      </c>
      <c r="T11" s="19">
        <v>7.5249092039909801E-2</v>
      </c>
      <c r="U11" s="19">
        <v>9.6212478863490505E-2</v>
      </c>
      <c r="V11" s="19">
        <v>7.7970161087907205E-2</v>
      </c>
      <c r="W11" s="19">
        <v>9.8150013339438E-2</v>
      </c>
      <c r="X11" s="19">
        <v>0.119591582335453</v>
      </c>
      <c r="Y11" s="19">
        <v>0.112870858623226</v>
      </c>
      <c r="Z11" s="19">
        <v>0.103567293746667</v>
      </c>
      <c r="AA11" s="19">
        <v>8.05416096867895E-2</v>
      </c>
      <c r="AB11" s="19">
        <v>0.107912770138823</v>
      </c>
      <c r="AC11" s="19">
        <v>9.6291864524410894E-2</v>
      </c>
      <c r="AD11" s="19">
        <v>0.10479735224478</v>
      </c>
      <c r="AE11" s="19"/>
      <c r="AF11" s="19">
        <v>8.7569472398539794E-2</v>
      </c>
      <c r="AG11" s="19">
        <v>7.6588143335017497E-2</v>
      </c>
      <c r="AH11" s="19">
        <v>0.14696422515570301</v>
      </c>
      <c r="AI11" s="19"/>
      <c r="AJ11" s="19">
        <v>7.9282189485815405E-2</v>
      </c>
      <c r="AK11" s="19">
        <v>7.5406609947928596E-2</v>
      </c>
      <c r="AL11" s="19">
        <v>0.10500832148466401</v>
      </c>
      <c r="AM11" s="19">
        <v>0</v>
      </c>
      <c r="AN11" s="19">
        <v>0.14652605231256999</v>
      </c>
      <c r="AO11" s="19"/>
      <c r="AP11" s="19">
        <v>9.3596184893993295E-2</v>
      </c>
      <c r="AQ11" s="19">
        <v>7.7785708546323107E-2</v>
      </c>
      <c r="AR11" s="19">
        <v>5.26576222821638E-2</v>
      </c>
      <c r="AS11" s="19">
        <v>6.3498666931368394E-2</v>
      </c>
      <c r="AT11" s="19">
        <v>0.156960757531525</v>
      </c>
      <c r="AU11" s="19"/>
      <c r="AV11" s="19">
        <v>7.5425934520277405E-2</v>
      </c>
      <c r="AW11" s="19">
        <v>9.6014053659812096E-2</v>
      </c>
      <c r="AX11" s="19">
        <v>9.0609813781309501E-2</v>
      </c>
      <c r="AY11" s="19">
        <v>4.8525471407676199E-2</v>
      </c>
      <c r="AZ11" s="19">
        <v>0.121064673342865</v>
      </c>
      <c r="BA11" s="19">
        <v>0.173535180219727</v>
      </c>
      <c r="BB11" s="19"/>
      <c r="BC11" s="19">
        <v>0.104291308742589</v>
      </c>
      <c r="BD11" s="19">
        <v>0.13203267471487701</v>
      </c>
      <c r="BE11" s="19">
        <v>7.4327504402932204E-2</v>
      </c>
      <c r="BF11" s="19">
        <v>5.1859348298187898E-2</v>
      </c>
      <c r="BG11" s="19">
        <v>5.6567109738525398E-2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0.31322649450817303</v>
      </c>
      <c r="D9" s="17">
        <v>0.30978329532444399</v>
      </c>
      <c r="E9" s="17">
        <v>0.31589121541481702</v>
      </c>
      <c r="F9" s="17"/>
      <c r="G9" s="17">
        <v>0.43155387944086199</v>
      </c>
      <c r="H9" s="17">
        <v>0.44244121434891698</v>
      </c>
      <c r="I9" s="17">
        <v>0.29977853611723998</v>
      </c>
      <c r="J9" s="17">
        <v>0.31854552950206</v>
      </c>
      <c r="K9" s="17">
        <v>0.226091518712558</v>
      </c>
      <c r="L9" s="17">
        <v>0.19466196541922801</v>
      </c>
      <c r="M9" s="17"/>
      <c r="N9" s="17">
        <v>0.32159464680904398</v>
      </c>
      <c r="O9" s="17">
        <v>0.28082048296780399</v>
      </c>
      <c r="P9" s="17">
        <v>0.29933748478772598</v>
      </c>
      <c r="Q9" s="17">
        <v>0.35073141355288001</v>
      </c>
      <c r="R9" s="17"/>
      <c r="S9" s="17">
        <v>0.43912962987462101</v>
      </c>
      <c r="T9" s="17">
        <v>0.21885450227046599</v>
      </c>
      <c r="U9" s="17">
        <v>0.23565120476527801</v>
      </c>
      <c r="V9" s="17">
        <v>0.33481532619307802</v>
      </c>
      <c r="W9" s="17">
        <v>0.34718380157939999</v>
      </c>
      <c r="X9" s="17">
        <v>0.31146000211020403</v>
      </c>
      <c r="Y9" s="17">
        <v>0.29980751802955402</v>
      </c>
      <c r="Z9" s="17">
        <v>0.305158544440086</v>
      </c>
      <c r="AA9" s="17">
        <v>0.40634707596328001</v>
      </c>
      <c r="AB9" s="17">
        <v>0.220052317766149</v>
      </c>
      <c r="AC9" s="17">
        <v>0.278586553654949</v>
      </c>
      <c r="AD9" s="17">
        <v>0.24339988712632399</v>
      </c>
      <c r="AE9" s="17"/>
      <c r="AF9" s="17">
        <v>0.25994116110338</v>
      </c>
      <c r="AG9" s="17">
        <v>0.31097574566706199</v>
      </c>
      <c r="AH9" s="17">
        <v>0.37048114362519002</v>
      </c>
      <c r="AI9" s="17"/>
      <c r="AJ9" s="17">
        <v>0.25835325629094802</v>
      </c>
      <c r="AK9" s="17">
        <v>0.411395222576668</v>
      </c>
      <c r="AL9" s="17">
        <v>0.13594725384856099</v>
      </c>
      <c r="AM9" s="17">
        <v>0.44376615273618097</v>
      </c>
      <c r="AN9" s="17">
        <v>0.32679242949612203</v>
      </c>
      <c r="AO9" s="17"/>
      <c r="AP9" s="17">
        <v>0.25118324544376103</v>
      </c>
      <c r="AQ9" s="17">
        <v>0.37162498301580998</v>
      </c>
      <c r="AR9" s="17">
        <v>0.25912302693974498</v>
      </c>
      <c r="AS9" s="17">
        <v>0.31727864782388099</v>
      </c>
      <c r="AT9" s="17">
        <v>0.18028019134051099</v>
      </c>
      <c r="AU9" s="17"/>
      <c r="AV9" s="17">
        <v>0.39118174420020901</v>
      </c>
      <c r="AW9" s="17">
        <v>0.26239762355992102</v>
      </c>
      <c r="AX9" s="17">
        <v>0.27372885195789798</v>
      </c>
      <c r="AY9" s="17">
        <v>0.32813492017214702</v>
      </c>
      <c r="AZ9" s="17">
        <v>0.23057194531324701</v>
      </c>
      <c r="BA9" s="17">
        <v>0.26897402410473897</v>
      </c>
      <c r="BB9" s="17"/>
      <c r="BC9" s="17">
        <v>0.33631506424757801</v>
      </c>
      <c r="BD9" s="17">
        <v>0.30058040862532098</v>
      </c>
      <c r="BE9" s="17">
        <v>0.30138458040457899</v>
      </c>
      <c r="BF9" s="17">
        <v>0.35168470664698098</v>
      </c>
      <c r="BG9" s="17">
        <v>0.43274095238968902</v>
      </c>
    </row>
    <row r="10" spans="2:59" ht="29" x14ac:dyDescent="0.35">
      <c r="B10" s="18" t="s">
        <v>239</v>
      </c>
      <c r="C10" s="17">
        <v>0.58548300480876503</v>
      </c>
      <c r="D10" s="17">
        <v>0.622116223912074</v>
      </c>
      <c r="E10" s="17">
        <v>0.550770315631257</v>
      </c>
      <c r="F10" s="17"/>
      <c r="G10" s="17">
        <v>0.458192008533923</v>
      </c>
      <c r="H10" s="17">
        <v>0.45461422169882998</v>
      </c>
      <c r="I10" s="17">
        <v>0.60309280894575101</v>
      </c>
      <c r="J10" s="17">
        <v>0.59354254135228002</v>
      </c>
      <c r="K10" s="17">
        <v>0.66577029598203596</v>
      </c>
      <c r="L10" s="17">
        <v>0.70177636760112805</v>
      </c>
      <c r="M10" s="17"/>
      <c r="N10" s="17">
        <v>0.60341309741034099</v>
      </c>
      <c r="O10" s="17">
        <v>0.617414444534786</v>
      </c>
      <c r="P10" s="17">
        <v>0.56876148699072704</v>
      </c>
      <c r="Q10" s="17">
        <v>0.54683119708236205</v>
      </c>
      <c r="R10" s="17"/>
      <c r="S10" s="17">
        <v>0.49255195380330902</v>
      </c>
      <c r="T10" s="17">
        <v>0.68772947782942995</v>
      </c>
      <c r="U10" s="17">
        <v>0.663377069585387</v>
      </c>
      <c r="V10" s="17">
        <v>0.56616991233032998</v>
      </c>
      <c r="W10" s="17">
        <v>0.53088822218735798</v>
      </c>
      <c r="X10" s="17">
        <v>0.57282158002719896</v>
      </c>
      <c r="Y10" s="17">
        <v>0.58812505008260496</v>
      </c>
      <c r="Z10" s="17">
        <v>0.59066892444308605</v>
      </c>
      <c r="AA10" s="17">
        <v>0.486436362051263</v>
      </c>
      <c r="AB10" s="17">
        <v>0.67040687903000296</v>
      </c>
      <c r="AC10" s="17">
        <v>0.60761861808683404</v>
      </c>
      <c r="AD10" s="17">
        <v>0.65084295968033301</v>
      </c>
      <c r="AE10" s="17"/>
      <c r="AF10" s="17">
        <v>0.65485517640951796</v>
      </c>
      <c r="AG10" s="17">
        <v>0.58652991668224397</v>
      </c>
      <c r="AH10" s="17">
        <v>0.49652731356264301</v>
      </c>
      <c r="AI10" s="17"/>
      <c r="AJ10" s="17">
        <v>0.64234255363944004</v>
      </c>
      <c r="AK10" s="17">
        <v>0.50380546741264198</v>
      </c>
      <c r="AL10" s="17">
        <v>0.74501287199664601</v>
      </c>
      <c r="AM10" s="17">
        <v>0.53073003527539797</v>
      </c>
      <c r="AN10" s="17">
        <v>0.55643385951435997</v>
      </c>
      <c r="AO10" s="17"/>
      <c r="AP10" s="17">
        <v>0.64588275121578198</v>
      </c>
      <c r="AQ10" s="17">
        <v>0.52021150749726897</v>
      </c>
      <c r="AR10" s="17">
        <v>0.66599709305147803</v>
      </c>
      <c r="AS10" s="17">
        <v>0.64043013528012704</v>
      </c>
      <c r="AT10" s="17">
        <v>0.71114921187147395</v>
      </c>
      <c r="AU10" s="17"/>
      <c r="AV10" s="17">
        <v>0.51357544839312297</v>
      </c>
      <c r="AW10" s="17">
        <v>0.62703137990003699</v>
      </c>
      <c r="AX10" s="17">
        <v>0.64765321673156795</v>
      </c>
      <c r="AY10" s="17">
        <v>0.63404915405685702</v>
      </c>
      <c r="AZ10" s="17">
        <v>0.67173923836358695</v>
      </c>
      <c r="BA10" s="17">
        <v>0.50509673559585799</v>
      </c>
      <c r="BB10" s="17"/>
      <c r="BC10" s="17">
        <v>0.559485000617025</v>
      </c>
      <c r="BD10" s="17">
        <v>0.58218562374762395</v>
      </c>
      <c r="BE10" s="17">
        <v>0.60602157521087896</v>
      </c>
      <c r="BF10" s="17">
        <v>0.55107382873927102</v>
      </c>
      <c r="BG10" s="17">
        <v>0.40202143612872598</v>
      </c>
    </row>
    <row r="11" spans="2:59" x14ac:dyDescent="0.35">
      <c r="B11" s="18" t="s">
        <v>100</v>
      </c>
      <c r="C11" s="19">
        <v>0.101290500683061</v>
      </c>
      <c r="D11" s="19">
        <v>6.8100480763481394E-2</v>
      </c>
      <c r="E11" s="19">
        <v>0.13333846895392701</v>
      </c>
      <c r="F11" s="19"/>
      <c r="G11" s="19">
        <v>0.110254112025215</v>
      </c>
      <c r="H11" s="19">
        <v>0.102944563952253</v>
      </c>
      <c r="I11" s="19">
        <v>9.7128654937008896E-2</v>
      </c>
      <c r="J11" s="19">
        <v>8.7911929145660303E-2</v>
      </c>
      <c r="K11" s="19">
        <v>0.108138185305406</v>
      </c>
      <c r="L11" s="19">
        <v>0.103561666979644</v>
      </c>
      <c r="M11" s="19"/>
      <c r="N11" s="19">
        <v>7.4992255780614997E-2</v>
      </c>
      <c r="O11" s="19">
        <v>0.10176507249741</v>
      </c>
      <c r="P11" s="19">
        <v>0.13190102822154701</v>
      </c>
      <c r="Q11" s="19">
        <v>0.102437389364759</v>
      </c>
      <c r="R11" s="19"/>
      <c r="S11" s="19">
        <v>6.8318416322070294E-2</v>
      </c>
      <c r="T11" s="19">
        <v>9.3416019900103703E-2</v>
      </c>
      <c r="U11" s="19">
        <v>0.100971725649334</v>
      </c>
      <c r="V11" s="19">
        <v>9.9014761476591703E-2</v>
      </c>
      <c r="W11" s="19">
        <v>0.121927976233242</v>
      </c>
      <c r="X11" s="19">
        <v>0.115718417862597</v>
      </c>
      <c r="Y11" s="19">
        <v>0.11206743188784</v>
      </c>
      <c r="Z11" s="19">
        <v>0.104172531116828</v>
      </c>
      <c r="AA11" s="19">
        <v>0.107216561985457</v>
      </c>
      <c r="AB11" s="19">
        <v>0.109540803203848</v>
      </c>
      <c r="AC11" s="19">
        <v>0.113794828258217</v>
      </c>
      <c r="AD11" s="19">
        <v>0.105757153193343</v>
      </c>
      <c r="AE11" s="19"/>
      <c r="AF11" s="19">
        <v>8.5203662487101803E-2</v>
      </c>
      <c r="AG11" s="19">
        <v>0.102494337650694</v>
      </c>
      <c r="AH11" s="19">
        <v>0.13299154281216699</v>
      </c>
      <c r="AI11" s="19"/>
      <c r="AJ11" s="19">
        <v>9.9304190069611803E-2</v>
      </c>
      <c r="AK11" s="19">
        <v>8.4799310010689605E-2</v>
      </c>
      <c r="AL11" s="19">
        <v>0.119039874154793</v>
      </c>
      <c r="AM11" s="19">
        <v>2.5503811988421301E-2</v>
      </c>
      <c r="AN11" s="19">
        <v>0.116773710989517</v>
      </c>
      <c r="AO11" s="19"/>
      <c r="AP11" s="19">
        <v>0.10293400334045601</v>
      </c>
      <c r="AQ11" s="19">
        <v>0.10816350948692099</v>
      </c>
      <c r="AR11" s="19">
        <v>7.4879880008777003E-2</v>
      </c>
      <c r="AS11" s="19">
        <v>4.2291216895991399E-2</v>
      </c>
      <c r="AT11" s="19">
        <v>0.108570596788016</v>
      </c>
      <c r="AU11" s="19"/>
      <c r="AV11" s="19">
        <v>9.52428074066686E-2</v>
      </c>
      <c r="AW11" s="19">
        <v>0.110570996540041</v>
      </c>
      <c r="AX11" s="19">
        <v>7.8617931310534003E-2</v>
      </c>
      <c r="AY11" s="19">
        <v>3.7815925770995101E-2</v>
      </c>
      <c r="AZ11" s="19">
        <v>9.7688816323166006E-2</v>
      </c>
      <c r="BA11" s="19">
        <v>0.22592924029940301</v>
      </c>
      <c r="BB11" s="19"/>
      <c r="BC11" s="19">
        <v>0.10419993513539701</v>
      </c>
      <c r="BD11" s="19">
        <v>0.117233967627055</v>
      </c>
      <c r="BE11" s="19">
        <v>9.2593844384541296E-2</v>
      </c>
      <c r="BF11" s="19">
        <v>9.7241464613747802E-2</v>
      </c>
      <c r="BG11" s="19">
        <v>0.165237611481585</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0.61993967461984401</v>
      </c>
      <c r="D9" s="17">
        <v>0.64326632782417104</v>
      </c>
      <c r="E9" s="17">
        <v>0.59725505489638497</v>
      </c>
      <c r="F9" s="17"/>
      <c r="G9" s="17">
        <v>0.53896981720894399</v>
      </c>
      <c r="H9" s="17">
        <v>0.60723584530520003</v>
      </c>
      <c r="I9" s="17">
        <v>0.60955943780834698</v>
      </c>
      <c r="J9" s="17">
        <v>0.64073160707093602</v>
      </c>
      <c r="K9" s="17">
        <v>0.624729399552303</v>
      </c>
      <c r="L9" s="17">
        <v>0.67274932202877102</v>
      </c>
      <c r="M9" s="17"/>
      <c r="N9" s="17">
        <v>0.66730400311570603</v>
      </c>
      <c r="O9" s="17">
        <v>0.59288298397976402</v>
      </c>
      <c r="P9" s="17">
        <v>0.60513059422544402</v>
      </c>
      <c r="Q9" s="17">
        <v>0.60929302724200796</v>
      </c>
      <c r="R9" s="17"/>
      <c r="S9" s="17">
        <v>0.59058993266659798</v>
      </c>
      <c r="T9" s="17">
        <v>0.59186608579030198</v>
      </c>
      <c r="U9" s="17">
        <v>0.62383060575371796</v>
      </c>
      <c r="V9" s="17">
        <v>0.669638654281414</v>
      </c>
      <c r="W9" s="17">
        <v>0.56427915741649104</v>
      </c>
      <c r="X9" s="17">
        <v>0.64043836773089102</v>
      </c>
      <c r="Y9" s="17">
        <v>0.63484122484619099</v>
      </c>
      <c r="Z9" s="17">
        <v>0.66394884087606798</v>
      </c>
      <c r="AA9" s="17">
        <v>0.55516709087732097</v>
      </c>
      <c r="AB9" s="17">
        <v>0.67100513326830802</v>
      </c>
      <c r="AC9" s="17">
        <v>0.64662108057061196</v>
      </c>
      <c r="AD9" s="17">
        <v>0.72956870487736603</v>
      </c>
      <c r="AE9" s="17"/>
      <c r="AF9" s="17">
        <v>0.62596663453803403</v>
      </c>
      <c r="AG9" s="17">
        <v>0.66801677416573901</v>
      </c>
      <c r="AH9" s="17">
        <v>0.497529155756884</v>
      </c>
      <c r="AI9" s="17"/>
      <c r="AJ9" s="17">
        <v>0.64312178107957196</v>
      </c>
      <c r="AK9" s="17">
        <v>0.62259388066787702</v>
      </c>
      <c r="AL9" s="17">
        <v>0.60890968647621202</v>
      </c>
      <c r="AM9" s="17">
        <v>0.79392318721002497</v>
      </c>
      <c r="AN9" s="17">
        <v>0.551248348655902</v>
      </c>
      <c r="AO9" s="17"/>
      <c r="AP9" s="17">
        <v>0.60205356787676301</v>
      </c>
      <c r="AQ9" s="17">
        <v>0.63537891590897899</v>
      </c>
      <c r="AR9" s="17">
        <v>0.66737101556221101</v>
      </c>
      <c r="AS9" s="17">
        <v>0.66437103449457502</v>
      </c>
      <c r="AT9" s="17">
        <v>0.59182566953389304</v>
      </c>
      <c r="AU9" s="17"/>
      <c r="AV9" s="17">
        <v>0.62877332120662599</v>
      </c>
      <c r="AW9" s="17">
        <v>0.59075277708149698</v>
      </c>
      <c r="AX9" s="17">
        <v>0.64535993267813196</v>
      </c>
      <c r="AY9" s="17">
        <v>0.67377157710109004</v>
      </c>
      <c r="AZ9" s="17">
        <v>0.61800199548893497</v>
      </c>
      <c r="BA9" s="17">
        <v>0.56169853482242604</v>
      </c>
      <c r="BB9" s="17"/>
      <c r="BC9" s="17">
        <v>0.604743616515655</v>
      </c>
      <c r="BD9" s="17">
        <v>0.600193978183161</v>
      </c>
      <c r="BE9" s="17">
        <v>0.64323445777461496</v>
      </c>
      <c r="BF9" s="17">
        <v>0.64007592757272203</v>
      </c>
      <c r="BG9" s="17">
        <v>0.62429136849363898</v>
      </c>
    </row>
    <row r="10" spans="2:59" ht="29" x14ac:dyDescent="0.35">
      <c r="B10" s="18" t="s">
        <v>239</v>
      </c>
      <c r="C10" s="17">
        <v>0.27628010857817198</v>
      </c>
      <c r="D10" s="17">
        <v>0.28101409628388901</v>
      </c>
      <c r="E10" s="17">
        <v>0.271900527746047</v>
      </c>
      <c r="F10" s="17"/>
      <c r="G10" s="17">
        <v>0.33327298708389202</v>
      </c>
      <c r="H10" s="17">
        <v>0.31198065623128102</v>
      </c>
      <c r="I10" s="17">
        <v>0.28751324895087499</v>
      </c>
      <c r="J10" s="17">
        <v>0.253572466106679</v>
      </c>
      <c r="K10" s="17">
        <v>0.25239704903616</v>
      </c>
      <c r="L10" s="17">
        <v>0.23457653818853699</v>
      </c>
      <c r="M10" s="17"/>
      <c r="N10" s="17">
        <v>0.27409555387696499</v>
      </c>
      <c r="O10" s="17">
        <v>0.29610780593428099</v>
      </c>
      <c r="P10" s="17">
        <v>0.27512787728978999</v>
      </c>
      <c r="Q10" s="17">
        <v>0.25957972939100099</v>
      </c>
      <c r="R10" s="17"/>
      <c r="S10" s="17">
        <v>0.32617491876965998</v>
      </c>
      <c r="T10" s="17">
        <v>0.27248993974464197</v>
      </c>
      <c r="U10" s="17">
        <v>0.248528071393017</v>
      </c>
      <c r="V10" s="17">
        <v>0.23042622847222499</v>
      </c>
      <c r="W10" s="17">
        <v>0.34022358861430502</v>
      </c>
      <c r="X10" s="17">
        <v>0.24068215823364</v>
      </c>
      <c r="Y10" s="17">
        <v>0.25884269040635399</v>
      </c>
      <c r="Z10" s="17">
        <v>0.23539130802143299</v>
      </c>
      <c r="AA10" s="17">
        <v>0.33802932184207202</v>
      </c>
      <c r="AB10" s="17">
        <v>0.25121956585715599</v>
      </c>
      <c r="AC10" s="17">
        <v>0.25645797100041701</v>
      </c>
      <c r="AD10" s="17">
        <v>0.21089114595567901</v>
      </c>
      <c r="AE10" s="17"/>
      <c r="AF10" s="17">
        <v>0.27986821754117602</v>
      </c>
      <c r="AG10" s="17">
        <v>0.253363185872098</v>
      </c>
      <c r="AH10" s="17">
        <v>0.335448532323045</v>
      </c>
      <c r="AI10" s="17"/>
      <c r="AJ10" s="17">
        <v>0.27474646932264102</v>
      </c>
      <c r="AK10" s="17">
        <v>0.29072576807422701</v>
      </c>
      <c r="AL10" s="17">
        <v>0.27322637124213101</v>
      </c>
      <c r="AM10" s="17">
        <v>0.184481172447095</v>
      </c>
      <c r="AN10" s="17">
        <v>0.28574229541733498</v>
      </c>
      <c r="AO10" s="17"/>
      <c r="AP10" s="17">
        <v>0.30705205063192798</v>
      </c>
      <c r="AQ10" s="17">
        <v>0.26783244968535203</v>
      </c>
      <c r="AR10" s="17">
        <v>0.247477778946567</v>
      </c>
      <c r="AS10" s="17">
        <v>0.26078246176434799</v>
      </c>
      <c r="AT10" s="17">
        <v>0.25408344700853802</v>
      </c>
      <c r="AU10" s="17"/>
      <c r="AV10" s="17">
        <v>0.27439375211200201</v>
      </c>
      <c r="AW10" s="17">
        <v>0.31784690548689998</v>
      </c>
      <c r="AX10" s="17">
        <v>0.26770484562292302</v>
      </c>
      <c r="AY10" s="17">
        <v>0.25370556754235402</v>
      </c>
      <c r="AZ10" s="17">
        <v>0.23465847386462499</v>
      </c>
      <c r="BA10" s="17">
        <v>0.26305143908804102</v>
      </c>
      <c r="BB10" s="17"/>
      <c r="BC10" s="17">
        <v>0.25466922303186701</v>
      </c>
      <c r="BD10" s="17">
        <v>0.274815704439138</v>
      </c>
      <c r="BE10" s="17">
        <v>0.27177019448449802</v>
      </c>
      <c r="BF10" s="17">
        <v>0.31587523518434701</v>
      </c>
      <c r="BG10" s="17">
        <v>0.231007205779059</v>
      </c>
    </row>
    <row r="11" spans="2:59" x14ac:dyDescent="0.35">
      <c r="B11" s="18" t="s">
        <v>100</v>
      </c>
      <c r="C11" s="19">
        <v>0.103780216801984</v>
      </c>
      <c r="D11" s="19">
        <v>7.57195758919402E-2</v>
      </c>
      <c r="E11" s="19">
        <v>0.13084441735756799</v>
      </c>
      <c r="F11" s="19"/>
      <c r="G11" s="19">
        <v>0.12775719570716301</v>
      </c>
      <c r="H11" s="19">
        <v>8.0783498463518399E-2</v>
      </c>
      <c r="I11" s="19">
        <v>0.102927313240778</v>
      </c>
      <c r="J11" s="19">
        <v>0.105695926822385</v>
      </c>
      <c r="K11" s="19">
        <v>0.122873551411538</v>
      </c>
      <c r="L11" s="19">
        <v>9.2674139782692205E-2</v>
      </c>
      <c r="M11" s="19"/>
      <c r="N11" s="19">
        <v>5.8600443007328799E-2</v>
      </c>
      <c r="O11" s="19">
        <v>0.111009210085955</v>
      </c>
      <c r="P11" s="19">
        <v>0.119741528484767</v>
      </c>
      <c r="Q11" s="19">
        <v>0.131127243366991</v>
      </c>
      <c r="R11" s="19"/>
      <c r="S11" s="19">
        <v>8.3235148563742103E-2</v>
      </c>
      <c r="T11" s="19">
        <v>0.13564397446505599</v>
      </c>
      <c r="U11" s="19">
        <v>0.12764132285326499</v>
      </c>
      <c r="V11" s="19">
        <v>9.99351172463607E-2</v>
      </c>
      <c r="W11" s="19">
        <v>9.5497253969204401E-2</v>
      </c>
      <c r="X11" s="19">
        <v>0.11887947403547</v>
      </c>
      <c r="Y11" s="19">
        <v>0.10631608474745501</v>
      </c>
      <c r="Z11" s="19">
        <v>0.100659851102499</v>
      </c>
      <c r="AA11" s="19">
        <v>0.106803587280607</v>
      </c>
      <c r="AB11" s="19">
        <v>7.7775300874536393E-2</v>
      </c>
      <c r="AC11" s="19">
        <v>9.6920948428971698E-2</v>
      </c>
      <c r="AD11" s="19">
        <v>5.9540149166955797E-2</v>
      </c>
      <c r="AE11" s="19"/>
      <c r="AF11" s="19">
        <v>9.4165147920789699E-2</v>
      </c>
      <c r="AG11" s="19">
        <v>7.8620039962162394E-2</v>
      </c>
      <c r="AH11" s="19">
        <v>0.16702231192007</v>
      </c>
      <c r="AI11" s="19"/>
      <c r="AJ11" s="19">
        <v>8.2131749597787004E-2</v>
      </c>
      <c r="AK11" s="19">
        <v>8.6680351257895596E-2</v>
      </c>
      <c r="AL11" s="19">
        <v>0.117863942281657</v>
      </c>
      <c r="AM11" s="19">
        <v>2.1595640342879498E-2</v>
      </c>
      <c r="AN11" s="19">
        <v>0.16300935592676299</v>
      </c>
      <c r="AO11" s="19"/>
      <c r="AP11" s="19">
        <v>9.0894381491308796E-2</v>
      </c>
      <c r="AQ11" s="19">
        <v>9.6788634405669496E-2</v>
      </c>
      <c r="AR11" s="19">
        <v>8.5151205491222098E-2</v>
      </c>
      <c r="AS11" s="19">
        <v>7.4846503741076695E-2</v>
      </c>
      <c r="AT11" s="19">
        <v>0.154090883457568</v>
      </c>
      <c r="AU11" s="19"/>
      <c r="AV11" s="19">
        <v>9.6832926681371598E-2</v>
      </c>
      <c r="AW11" s="19">
        <v>9.1400317431602193E-2</v>
      </c>
      <c r="AX11" s="19">
        <v>8.6935221698945103E-2</v>
      </c>
      <c r="AY11" s="19">
        <v>7.2522855356555505E-2</v>
      </c>
      <c r="AZ11" s="19">
        <v>0.14733953064643901</v>
      </c>
      <c r="BA11" s="19">
        <v>0.175250026089533</v>
      </c>
      <c r="BB11" s="19"/>
      <c r="BC11" s="19">
        <v>0.14058716045247799</v>
      </c>
      <c r="BD11" s="19">
        <v>0.124990317377701</v>
      </c>
      <c r="BE11" s="19">
        <v>8.4995347740887101E-2</v>
      </c>
      <c r="BF11" s="19">
        <v>4.4048837242930697E-2</v>
      </c>
      <c r="BG11" s="19">
        <v>0.14470142572730199</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238</v>
      </c>
      <c r="C9" s="17">
        <v>0.84928381783985196</v>
      </c>
      <c r="D9" s="17">
        <v>0.86049906498889694</v>
      </c>
      <c r="E9" s="17">
        <v>0.84001937773991697</v>
      </c>
      <c r="F9" s="17"/>
      <c r="G9" s="17">
        <v>0.77036480313601396</v>
      </c>
      <c r="H9" s="17">
        <v>0.84794512187030902</v>
      </c>
      <c r="I9" s="17">
        <v>0.83813706421282597</v>
      </c>
      <c r="J9" s="17">
        <v>0.83869304794819699</v>
      </c>
      <c r="K9" s="17">
        <v>0.87945472770695798</v>
      </c>
      <c r="L9" s="17">
        <v>0.90047295328896604</v>
      </c>
      <c r="M9" s="17"/>
      <c r="N9" s="17">
        <v>0.85617491419526903</v>
      </c>
      <c r="O9" s="17">
        <v>0.85479869044587997</v>
      </c>
      <c r="P9" s="17">
        <v>0.83265960602817402</v>
      </c>
      <c r="Q9" s="17">
        <v>0.85043278969077296</v>
      </c>
      <c r="R9" s="17"/>
      <c r="S9" s="17">
        <v>0.84547004806985504</v>
      </c>
      <c r="T9" s="17">
        <v>0.82675979457414395</v>
      </c>
      <c r="U9" s="17">
        <v>0.84601619455358801</v>
      </c>
      <c r="V9" s="17">
        <v>0.88771736172246396</v>
      </c>
      <c r="W9" s="17">
        <v>0.834924018963208</v>
      </c>
      <c r="X9" s="17">
        <v>0.84840347895243895</v>
      </c>
      <c r="Y9" s="17">
        <v>0.81060762289409505</v>
      </c>
      <c r="Z9" s="17">
        <v>0.86349783077142295</v>
      </c>
      <c r="AA9" s="17">
        <v>0.84328625888501996</v>
      </c>
      <c r="AB9" s="17">
        <v>0.89197999531092098</v>
      </c>
      <c r="AC9" s="17">
        <v>0.87218853840011101</v>
      </c>
      <c r="AD9" s="17">
        <v>0.83395782027191401</v>
      </c>
      <c r="AE9" s="17"/>
      <c r="AF9" s="17">
        <v>0.85601546826859398</v>
      </c>
      <c r="AG9" s="17">
        <v>0.87629610649170597</v>
      </c>
      <c r="AH9" s="17">
        <v>0.79051208859112498</v>
      </c>
      <c r="AI9" s="17"/>
      <c r="AJ9" s="17">
        <v>0.88067269130445502</v>
      </c>
      <c r="AK9" s="17">
        <v>0.84986400768086001</v>
      </c>
      <c r="AL9" s="17">
        <v>0.86006118963354905</v>
      </c>
      <c r="AM9" s="17">
        <v>0.85082326773637895</v>
      </c>
      <c r="AN9" s="17">
        <v>0.78842094695865295</v>
      </c>
      <c r="AO9" s="17"/>
      <c r="AP9" s="17">
        <v>0.877902617394554</v>
      </c>
      <c r="AQ9" s="17">
        <v>0.84731764601891202</v>
      </c>
      <c r="AR9" s="17">
        <v>0.90470948605570101</v>
      </c>
      <c r="AS9" s="17">
        <v>0.87617658102829898</v>
      </c>
      <c r="AT9" s="17">
        <v>0.77788936060144298</v>
      </c>
      <c r="AU9" s="17"/>
      <c r="AV9" s="17">
        <v>0.84532254033124898</v>
      </c>
      <c r="AW9" s="17">
        <v>0.86652388178833994</v>
      </c>
      <c r="AX9" s="17">
        <v>0.86426631437676804</v>
      </c>
      <c r="AY9" s="17">
        <v>0.90207165104905396</v>
      </c>
      <c r="AZ9" s="17">
        <v>0.80801542694543205</v>
      </c>
      <c r="BA9" s="17">
        <v>0.82537921445726303</v>
      </c>
      <c r="BB9" s="17"/>
      <c r="BC9" s="17">
        <v>0.855114095015441</v>
      </c>
      <c r="BD9" s="17">
        <v>0.83763504123353705</v>
      </c>
      <c r="BE9" s="17">
        <v>0.84166052446794704</v>
      </c>
      <c r="BF9" s="17">
        <v>0.86024080458817498</v>
      </c>
      <c r="BG9" s="17">
        <v>0.81567414939108895</v>
      </c>
    </row>
    <row r="10" spans="2:59" ht="29" x14ac:dyDescent="0.35">
      <c r="B10" s="18" t="s">
        <v>239</v>
      </c>
      <c r="C10" s="17">
        <v>9.3150958826582295E-2</v>
      </c>
      <c r="D10" s="17">
        <v>0.10393042738651</v>
      </c>
      <c r="E10" s="17">
        <v>8.1632674217239895E-2</v>
      </c>
      <c r="F10" s="17"/>
      <c r="G10" s="17">
        <v>0.15732482831515299</v>
      </c>
      <c r="H10" s="17">
        <v>8.26805325167526E-2</v>
      </c>
      <c r="I10" s="17">
        <v>0.116743200460213</v>
      </c>
      <c r="J10" s="17">
        <v>8.4615521433326096E-2</v>
      </c>
      <c r="K10" s="17">
        <v>6.5848648786239E-2</v>
      </c>
      <c r="L10" s="17">
        <v>6.4833859902569693E-2</v>
      </c>
      <c r="M10" s="17"/>
      <c r="N10" s="17">
        <v>0.10397635928981699</v>
      </c>
      <c r="O10" s="17">
        <v>9.6432403479573894E-2</v>
      </c>
      <c r="P10" s="17">
        <v>9.6169086100060502E-2</v>
      </c>
      <c r="Q10" s="17">
        <v>7.5607372543006895E-2</v>
      </c>
      <c r="R10" s="17"/>
      <c r="S10" s="17">
        <v>0.117776979295125</v>
      </c>
      <c r="T10" s="17">
        <v>0.11637184027922901</v>
      </c>
      <c r="U10" s="17">
        <v>8.3639278243664503E-2</v>
      </c>
      <c r="V10" s="17">
        <v>5.7792092218511698E-2</v>
      </c>
      <c r="W10" s="17">
        <v>0.115219120124046</v>
      </c>
      <c r="X10" s="17">
        <v>8.1532567465581005E-2</v>
      </c>
      <c r="Y10" s="17">
        <v>0.109267850902938</v>
      </c>
      <c r="Z10" s="17">
        <v>5.6566924641371898E-2</v>
      </c>
      <c r="AA10" s="17">
        <v>0.10022229944800599</v>
      </c>
      <c r="AB10" s="17">
        <v>6.0342307473389298E-2</v>
      </c>
      <c r="AC10" s="17">
        <v>8.1115238181318799E-2</v>
      </c>
      <c r="AD10" s="17">
        <v>9.0458774565402703E-2</v>
      </c>
      <c r="AE10" s="17"/>
      <c r="AF10" s="17">
        <v>9.3307194130807194E-2</v>
      </c>
      <c r="AG10" s="17">
        <v>8.6359740300819707E-2</v>
      </c>
      <c r="AH10" s="17">
        <v>9.3397180763881593E-2</v>
      </c>
      <c r="AI10" s="17"/>
      <c r="AJ10" s="17">
        <v>7.4298897210139395E-2</v>
      </c>
      <c r="AK10" s="17">
        <v>0.110609171358955</v>
      </c>
      <c r="AL10" s="17">
        <v>9.2652102279058901E-2</v>
      </c>
      <c r="AM10" s="17">
        <v>0.12367292027519999</v>
      </c>
      <c r="AN10" s="17">
        <v>9.0445728372348697E-2</v>
      </c>
      <c r="AO10" s="17"/>
      <c r="AP10" s="17">
        <v>7.8472788691405101E-2</v>
      </c>
      <c r="AQ10" s="17">
        <v>0.100042494213136</v>
      </c>
      <c r="AR10" s="17">
        <v>7.3412577978342705E-2</v>
      </c>
      <c r="AS10" s="17">
        <v>9.0853599809915295E-2</v>
      </c>
      <c r="AT10" s="17">
        <v>0.12289567151911</v>
      </c>
      <c r="AU10" s="17"/>
      <c r="AV10" s="17">
        <v>0.104405824407273</v>
      </c>
      <c r="AW10" s="17">
        <v>9.6349415547613004E-2</v>
      </c>
      <c r="AX10" s="17">
        <v>9.6501437032202597E-2</v>
      </c>
      <c r="AY10" s="17">
        <v>7.0011228875733397E-2</v>
      </c>
      <c r="AZ10" s="17">
        <v>0.115539449997986</v>
      </c>
      <c r="BA10" s="17">
        <v>3.8784760618860603E-2</v>
      </c>
      <c r="BB10" s="17"/>
      <c r="BC10" s="17">
        <v>7.2596190488461401E-2</v>
      </c>
      <c r="BD10" s="17">
        <v>9.2862573363696799E-2</v>
      </c>
      <c r="BE10" s="17">
        <v>0.108021713227893</v>
      </c>
      <c r="BF10" s="17">
        <v>0.110456959042564</v>
      </c>
      <c r="BG10" s="17">
        <v>0.18432585060891099</v>
      </c>
    </row>
    <row r="11" spans="2:59" x14ac:dyDescent="0.35">
      <c r="B11" s="18" t="s">
        <v>100</v>
      </c>
      <c r="C11" s="19">
        <v>5.7565223333565403E-2</v>
      </c>
      <c r="D11" s="19">
        <v>3.5570507624593101E-2</v>
      </c>
      <c r="E11" s="19">
        <v>7.8347948042842896E-2</v>
      </c>
      <c r="F11" s="19"/>
      <c r="G11" s="19">
        <v>7.2310368548832202E-2</v>
      </c>
      <c r="H11" s="19">
        <v>6.9374345612938607E-2</v>
      </c>
      <c r="I11" s="19">
        <v>4.5119735326960897E-2</v>
      </c>
      <c r="J11" s="19">
        <v>7.6691430618476497E-2</v>
      </c>
      <c r="K11" s="19">
        <v>5.4696623506803203E-2</v>
      </c>
      <c r="L11" s="19">
        <v>3.4693186808464602E-2</v>
      </c>
      <c r="M11" s="19"/>
      <c r="N11" s="19">
        <v>3.9848726514914501E-2</v>
      </c>
      <c r="O11" s="19">
        <v>4.8768906074545801E-2</v>
      </c>
      <c r="P11" s="19">
        <v>7.1171307871765593E-2</v>
      </c>
      <c r="Q11" s="19">
        <v>7.3959837766219699E-2</v>
      </c>
      <c r="R11" s="19"/>
      <c r="S11" s="19">
        <v>3.67529726350194E-2</v>
      </c>
      <c r="T11" s="19">
        <v>5.6868365146626999E-2</v>
      </c>
      <c r="U11" s="19">
        <v>7.0344527202747295E-2</v>
      </c>
      <c r="V11" s="19">
        <v>5.4490546059023898E-2</v>
      </c>
      <c r="W11" s="19">
        <v>4.9856860912746201E-2</v>
      </c>
      <c r="X11" s="19">
        <v>7.0063953581980198E-2</v>
      </c>
      <c r="Y11" s="19">
        <v>8.0124526202967603E-2</v>
      </c>
      <c r="Z11" s="19">
        <v>7.9935244587204898E-2</v>
      </c>
      <c r="AA11" s="19">
        <v>5.6491441666974798E-2</v>
      </c>
      <c r="AB11" s="19">
        <v>4.7677697215690103E-2</v>
      </c>
      <c r="AC11" s="19">
        <v>4.6696223418569799E-2</v>
      </c>
      <c r="AD11" s="19">
        <v>7.5583405162682804E-2</v>
      </c>
      <c r="AE11" s="19"/>
      <c r="AF11" s="19">
        <v>5.0677337600599101E-2</v>
      </c>
      <c r="AG11" s="19">
        <v>3.7344153207474098E-2</v>
      </c>
      <c r="AH11" s="19">
        <v>0.11609073064499301</v>
      </c>
      <c r="AI11" s="19"/>
      <c r="AJ11" s="19">
        <v>4.5028411485405803E-2</v>
      </c>
      <c r="AK11" s="19">
        <v>3.9526820960185102E-2</v>
      </c>
      <c r="AL11" s="19">
        <v>4.7286708087391799E-2</v>
      </c>
      <c r="AM11" s="19">
        <v>2.5503811988421301E-2</v>
      </c>
      <c r="AN11" s="19">
        <v>0.121133324668998</v>
      </c>
      <c r="AO11" s="19"/>
      <c r="AP11" s="19">
        <v>4.3624593914040902E-2</v>
      </c>
      <c r="AQ11" s="19">
        <v>5.2639859767951103E-2</v>
      </c>
      <c r="AR11" s="19">
        <v>2.1877935965956601E-2</v>
      </c>
      <c r="AS11" s="19">
        <v>3.2969819161785902E-2</v>
      </c>
      <c r="AT11" s="19">
        <v>9.9214967879447502E-2</v>
      </c>
      <c r="AU11" s="19"/>
      <c r="AV11" s="19">
        <v>5.0271635261478598E-2</v>
      </c>
      <c r="AW11" s="19">
        <v>3.7126702664046801E-2</v>
      </c>
      <c r="AX11" s="19">
        <v>3.9232248591029098E-2</v>
      </c>
      <c r="AY11" s="19">
        <v>2.79171200752125E-2</v>
      </c>
      <c r="AZ11" s="19">
        <v>7.6445123056582201E-2</v>
      </c>
      <c r="BA11" s="19">
        <v>0.135836024923877</v>
      </c>
      <c r="BB11" s="19"/>
      <c r="BC11" s="19">
        <v>7.2289714496097099E-2</v>
      </c>
      <c r="BD11" s="19">
        <v>6.9502385402765696E-2</v>
      </c>
      <c r="BE11" s="19">
        <v>5.0317762304160601E-2</v>
      </c>
      <c r="BF11" s="19">
        <v>2.93022363692611E-2</v>
      </c>
      <c r="BG11" s="19">
        <v>0</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G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255</v>
      </c>
      <c r="C9" s="17">
        <v>0.77444943177610004</v>
      </c>
      <c r="D9" s="17">
        <v>0.75933169551091595</v>
      </c>
      <c r="E9" s="17">
        <v>0.78854270751468503</v>
      </c>
      <c r="F9" s="17"/>
      <c r="G9" s="17">
        <v>0.70040842392417402</v>
      </c>
      <c r="H9" s="17">
        <v>0.73832808810318096</v>
      </c>
      <c r="I9" s="17">
        <v>0.74606987226076504</v>
      </c>
      <c r="J9" s="17">
        <v>0.76090571088293901</v>
      </c>
      <c r="K9" s="17">
        <v>0.832156552486217</v>
      </c>
      <c r="L9" s="17">
        <v>0.84841564275513404</v>
      </c>
      <c r="M9" s="17"/>
      <c r="N9" s="17">
        <v>0.79983665939694504</v>
      </c>
      <c r="O9" s="17">
        <v>0.737341907908035</v>
      </c>
      <c r="P9" s="17">
        <v>0.75587101133433299</v>
      </c>
      <c r="Q9" s="17">
        <v>0.80155374366384802</v>
      </c>
      <c r="R9" s="17"/>
      <c r="S9" s="17">
        <v>0.75833000144283902</v>
      </c>
      <c r="T9" s="17">
        <v>0.78465517736246404</v>
      </c>
      <c r="U9" s="17">
        <v>0.80712752327110204</v>
      </c>
      <c r="V9" s="17">
        <v>0.76156764736004301</v>
      </c>
      <c r="W9" s="17">
        <v>0.79989417766325399</v>
      </c>
      <c r="X9" s="17">
        <v>0.77187408251394296</v>
      </c>
      <c r="Y9" s="17">
        <v>0.76267397841185802</v>
      </c>
      <c r="Z9" s="17">
        <v>0.73932542030966997</v>
      </c>
      <c r="AA9" s="17">
        <v>0.81400178750746899</v>
      </c>
      <c r="AB9" s="17">
        <v>0.74235034960074098</v>
      </c>
      <c r="AC9" s="17">
        <v>0.75356951051088295</v>
      </c>
      <c r="AD9" s="17">
        <v>0.76973528092757304</v>
      </c>
      <c r="AE9" s="17"/>
      <c r="AF9" s="17">
        <v>0.78898469692628503</v>
      </c>
      <c r="AG9" s="17">
        <v>0.78134250633242397</v>
      </c>
      <c r="AH9" s="17">
        <v>0.74142320385400795</v>
      </c>
      <c r="AI9" s="17"/>
      <c r="AJ9" s="17">
        <v>0.80620244504934901</v>
      </c>
      <c r="AK9" s="17">
        <v>0.75525552866748802</v>
      </c>
      <c r="AL9" s="17">
        <v>0.79600411314753206</v>
      </c>
      <c r="AM9" s="17">
        <v>0.83836048042210898</v>
      </c>
      <c r="AN9" s="17">
        <v>0.76387536869255801</v>
      </c>
      <c r="AO9" s="17"/>
      <c r="AP9" s="17">
        <v>0.78931843487098996</v>
      </c>
      <c r="AQ9" s="17">
        <v>0.76776090601539604</v>
      </c>
      <c r="AR9" s="17">
        <v>0.83569035834379701</v>
      </c>
      <c r="AS9" s="17">
        <v>0.78860869120702604</v>
      </c>
      <c r="AT9" s="17">
        <v>0.71275457071438197</v>
      </c>
      <c r="AU9" s="17"/>
      <c r="AV9" s="17">
        <v>0.756415577152174</v>
      </c>
      <c r="AW9" s="17">
        <v>0.78575045866762505</v>
      </c>
      <c r="AX9" s="17">
        <v>0.83029182344760299</v>
      </c>
      <c r="AY9" s="17">
        <v>0.79845795608274295</v>
      </c>
      <c r="AZ9" s="17">
        <v>0.72383385655197896</v>
      </c>
      <c r="BA9" s="17">
        <v>0.79636869356968398</v>
      </c>
      <c r="BB9" s="17"/>
      <c r="BC9" s="17">
        <v>0.80193464555446603</v>
      </c>
      <c r="BD9" s="17">
        <v>0.75064827574816895</v>
      </c>
      <c r="BE9" s="17">
        <v>0.77452535320776394</v>
      </c>
      <c r="BF9" s="17">
        <v>0.739381711624022</v>
      </c>
      <c r="BG9" s="17">
        <v>0.84441439245473904</v>
      </c>
    </row>
    <row r="10" spans="2:59" x14ac:dyDescent="0.35">
      <c r="B10" s="18" t="s">
        <v>256</v>
      </c>
      <c r="C10" s="17">
        <v>0.57101633672213203</v>
      </c>
      <c r="D10" s="17">
        <v>0.53311644958444304</v>
      </c>
      <c r="E10" s="17">
        <v>0.607383817255993</v>
      </c>
      <c r="F10" s="17"/>
      <c r="G10" s="17">
        <v>0.54195407226681502</v>
      </c>
      <c r="H10" s="17">
        <v>0.51312372381766502</v>
      </c>
      <c r="I10" s="17">
        <v>0.60341252379917898</v>
      </c>
      <c r="J10" s="17">
        <v>0.56890910836082598</v>
      </c>
      <c r="K10" s="17">
        <v>0.57429429750440297</v>
      </c>
      <c r="L10" s="17">
        <v>0.61053418754941702</v>
      </c>
      <c r="M10" s="17"/>
      <c r="N10" s="17">
        <v>0.60450360406163495</v>
      </c>
      <c r="O10" s="17">
        <v>0.56102229973845497</v>
      </c>
      <c r="P10" s="17">
        <v>0.53221697591009198</v>
      </c>
      <c r="Q10" s="17">
        <v>0.57856527560900295</v>
      </c>
      <c r="R10" s="17"/>
      <c r="S10" s="17">
        <v>0.58047866240059898</v>
      </c>
      <c r="T10" s="17">
        <v>0.57718192475287999</v>
      </c>
      <c r="U10" s="17">
        <v>0.69781765589140399</v>
      </c>
      <c r="V10" s="17">
        <v>0.55656050525569101</v>
      </c>
      <c r="W10" s="17">
        <v>0.52171653191743605</v>
      </c>
      <c r="X10" s="17">
        <v>0.56464273505714202</v>
      </c>
      <c r="Y10" s="17">
        <v>0.53353576582500495</v>
      </c>
      <c r="Z10" s="17">
        <v>0.48289548250963898</v>
      </c>
      <c r="AA10" s="17">
        <v>0.54720645012089497</v>
      </c>
      <c r="AB10" s="17">
        <v>0.59399365917526004</v>
      </c>
      <c r="AC10" s="17">
        <v>0.54576305775156198</v>
      </c>
      <c r="AD10" s="17">
        <v>0.61707440384380496</v>
      </c>
      <c r="AE10" s="17"/>
      <c r="AF10" s="17">
        <v>0.49467253450288801</v>
      </c>
      <c r="AG10" s="17">
        <v>0.63731140443534595</v>
      </c>
      <c r="AH10" s="17">
        <v>0.51788218102217098</v>
      </c>
      <c r="AI10" s="17"/>
      <c r="AJ10" s="17">
        <v>0.54619241036570998</v>
      </c>
      <c r="AK10" s="17">
        <v>0.59957737490446195</v>
      </c>
      <c r="AL10" s="17">
        <v>0.56705118314059</v>
      </c>
      <c r="AM10" s="17">
        <v>0.39477506832303899</v>
      </c>
      <c r="AN10" s="17">
        <v>0.56412142426161405</v>
      </c>
      <c r="AO10" s="17"/>
      <c r="AP10" s="17">
        <v>0.53603627408965104</v>
      </c>
      <c r="AQ10" s="17">
        <v>0.59776655366679199</v>
      </c>
      <c r="AR10" s="17">
        <v>0.65927527693439203</v>
      </c>
      <c r="AS10" s="17">
        <v>0.42044719417140802</v>
      </c>
      <c r="AT10" s="17">
        <v>0.74236831087642197</v>
      </c>
      <c r="AU10" s="17"/>
      <c r="AV10" s="17">
        <v>0.61912642532462503</v>
      </c>
      <c r="AW10" s="17">
        <v>0.54597462813114095</v>
      </c>
      <c r="AX10" s="17">
        <v>0.64959607091898397</v>
      </c>
      <c r="AY10" s="17">
        <v>0.412879315028092</v>
      </c>
      <c r="AZ10" s="17">
        <v>0.72439980543815596</v>
      </c>
      <c r="BA10" s="17">
        <v>0.57276260028475201</v>
      </c>
      <c r="BB10" s="17"/>
      <c r="BC10" s="17">
        <v>0.55823777208858705</v>
      </c>
      <c r="BD10" s="17">
        <v>0.54852718978069603</v>
      </c>
      <c r="BE10" s="17">
        <v>0.59682358744935604</v>
      </c>
      <c r="BF10" s="17">
        <v>0.57023141068846905</v>
      </c>
      <c r="BG10" s="17">
        <v>0.73886111444033198</v>
      </c>
    </row>
    <row r="11" spans="2:59" ht="29" x14ac:dyDescent="0.35">
      <c r="B11" s="18" t="s">
        <v>257</v>
      </c>
      <c r="C11" s="17">
        <v>0.54821995474819496</v>
      </c>
      <c r="D11" s="17">
        <v>0.54942570757144504</v>
      </c>
      <c r="E11" s="17">
        <v>0.54821926750379901</v>
      </c>
      <c r="F11" s="17"/>
      <c r="G11" s="17">
        <v>0.449710406731131</v>
      </c>
      <c r="H11" s="17">
        <v>0.51319990719940101</v>
      </c>
      <c r="I11" s="17">
        <v>0.52135729418421495</v>
      </c>
      <c r="J11" s="17">
        <v>0.49765814076925302</v>
      </c>
      <c r="K11" s="17">
        <v>0.60129268382457601</v>
      </c>
      <c r="L11" s="17">
        <v>0.66950901755560599</v>
      </c>
      <c r="M11" s="17"/>
      <c r="N11" s="17">
        <v>0.58529166148633804</v>
      </c>
      <c r="O11" s="17">
        <v>0.51315231924175997</v>
      </c>
      <c r="P11" s="17">
        <v>0.54686290495235401</v>
      </c>
      <c r="Q11" s="17">
        <v>0.54503018194958797</v>
      </c>
      <c r="R11" s="17"/>
      <c r="S11" s="17">
        <v>0.52018748131834103</v>
      </c>
      <c r="T11" s="17">
        <v>0.54849948406424598</v>
      </c>
      <c r="U11" s="17">
        <v>0.642271911645247</v>
      </c>
      <c r="V11" s="17">
        <v>0.51669260436369402</v>
      </c>
      <c r="W11" s="17">
        <v>0.53238401476244002</v>
      </c>
      <c r="X11" s="17">
        <v>0.49565953197357199</v>
      </c>
      <c r="Y11" s="17">
        <v>0.52731959388638805</v>
      </c>
      <c r="Z11" s="17">
        <v>0.58374475423061001</v>
      </c>
      <c r="AA11" s="17">
        <v>0.50586126477876903</v>
      </c>
      <c r="AB11" s="17">
        <v>0.61009167483522797</v>
      </c>
      <c r="AC11" s="17">
        <v>0.64668134176068703</v>
      </c>
      <c r="AD11" s="17">
        <v>0.529673473970936</v>
      </c>
      <c r="AE11" s="17"/>
      <c r="AF11" s="17">
        <v>0.57409267846824497</v>
      </c>
      <c r="AG11" s="17">
        <v>0.57616504985245698</v>
      </c>
      <c r="AH11" s="17">
        <v>0.46369536361091401</v>
      </c>
      <c r="AI11" s="17"/>
      <c r="AJ11" s="17">
        <v>0.64049255860196497</v>
      </c>
      <c r="AK11" s="17">
        <v>0.51856407208672395</v>
      </c>
      <c r="AL11" s="17">
        <v>0.51653410233075203</v>
      </c>
      <c r="AM11" s="17">
        <v>0.43584479150619299</v>
      </c>
      <c r="AN11" s="17">
        <v>0.45383350688614599</v>
      </c>
      <c r="AO11" s="17"/>
      <c r="AP11" s="17">
        <v>0.61711912621732001</v>
      </c>
      <c r="AQ11" s="17">
        <v>0.55197400953590703</v>
      </c>
      <c r="AR11" s="17">
        <v>0.57668112963437801</v>
      </c>
      <c r="AS11" s="17">
        <v>0.54000776097181002</v>
      </c>
      <c r="AT11" s="17">
        <v>0.42628558401018102</v>
      </c>
      <c r="AU11" s="17"/>
      <c r="AV11" s="17">
        <v>0.55284828109952799</v>
      </c>
      <c r="AW11" s="17">
        <v>0.60524434845603003</v>
      </c>
      <c r="AX11" s="17">
        <v>0.58329831292785705</v>
      </c>
      <c r="AY11" s="17">
        <v>0.58239917998935098</v>
      </c>
      <c r="AZ11" s="17">
        <v>0.43532101590005801</v>
      </c>
      <c r="BA11" s="17">
        <v>0.49620996514524401</v>
      </c>
      <c r="BB11" s="17"/>
      <c r="BC11" s="17">
        <v>0.56072666188669695</v>
      </c>
      <c r="BD11" s="17">
        <v>0.52769402027461898</v>
      </c>
      <c r="BE11" s="17">
        <v>0.56100777093367404</v>
      </c>
      <c r="BF11" s="17">
        <v>0.49430351435714698</v>
      </c>
      <c r="BG11" s="17">
        <v>0.71215254189836896</v>
      </c>
    </row>
    <row r="12" spans="2:59" x14ac:dyDescent="0.35">
      <c r="B12" s="18" t="s">
        <v>258</v>
      </c>
      <c r="C12" s="17">
        <v>0.54692126101320604</v>
      </c>
      <c r="D12" s="17">
        <v>0.51297514037406</v>
      </c>
      <c r="E12" s="17">
        <v>0.58162303522254</v>
      </c>
      <c r="F12" s="17"/>
      <c r="G12" s="17">
        <v>0.51033191070092199</v>
      </c>
      <c r="H12" s="17">
        <v>0.53149413972241299</v>
      </c>
      <c r="I12" s="17">
        <v>0.51468516713383305</v>
      </c>
      <c r="J12" s="17">
        <v>0.53165095792725503</v>
      </c>
      <c r="K12" s="17">
        <v>0.56826854345631495</v>
      </c>
      <c r="L12" s="17">
        <v>0.60806765543685404</v>
      </c>
      <c r="M12" s="17"/>
      <c r="N12" s="17">
        <v>0.58567637474976497</v>
      </c>
      <c r="O12" s="17">
        <v>0.51274582617175901</v>
      </c>
      <c r="P12" s="17">
        <v>0.54240398594570405</v>
      </c>
      <c r="Q12" s="17">
        <v>0.54376427814583495</v>
      </c>
      <c r="R12" s="17"/>
      <c r="S12" s="17">
        <v>0.53619977543818798</v>
      </c>
      <c r="T12" s="17">
        <v>0.53594215082653696</v>
      </c>
      <c r="U12" s="17">
        <v>0.57845109552942298</v>
      </c>
      <c r="V12" s="17">
        <v>0.50295627353957595</v>
      </c>
      <c r="W12" s="17">
        <v>0.58089793660955502</v>
      </c>
      <c r="X12" s="17">
        <v>0.55212966440223599</v>
      </c>
      <c r="Y12" s="17">
        <v>0.52805331774459896</v>
      </c>
      <c r="Z12" s="17">
        <v>0.56165924938582701</v>
      </c>
      <c r="AA12" s="17">
        <v>0.56636447200203099</v>
      </c>
      <c r="AB12" s="17">
        <v>0.560502363483386</v>
      </c>
      <c r="AC12" s="17">
        <v>0.53494967759186296</v>
      </c>
      <c r="AD12" s="17">
        <v>0.53609747670242103</v>
      </c>
      <c r="AE12" s="17"/>
      <c r="AF12" s="17">
        <v>0.52356909032118804</v>
      </c>
      <c r="AG12" s="17">
        <v>0.58632400438291199</v>
      </c>
      <c r="AH12" s="17">
        <v>0.50678963065403804</v>
      </c>
      <c r="AI12" s="17"/>
      <c r="AJ12" s="17">
        <v>0.56910886549310802</v>
      </c>
      <c r="AK12" s="17">
        <v>0.56301888685861801</v>
      </c>
      <c r="AL12" s="17">
        <v>0.58031524038945304</v>
      </c>
      <c r="AM12" s="17">
        <v>0.41771155949794198</v>
      </c>
      <c r="AN12" s="17">
        <v>0.51969283980014602</v>
      </c>
      <c r="AO12" s="17"/>
      <c r="AP12" s="17">
        <v>0.58260223148613999</v>
      </c>
      <c r="AQ12" s="17">
        <v>0.59351140673105296</v>
      </c>
      <c r="AR12" s="17">
        <v>0.53060990356002402</v>
      </c>
      <c r="AS12" s="17">
        <v>0.440004177679787</v>
      </c>
      <c r="AT12" s="17">
        <v>0.44053843444179203</v>
      </c>
      <c r="AU12" s="17"/>
      <c r="AV12" s="17">
        <v>0.58106431125198799</v>
      </c>
      <c r="AW12" s="17">
        <v>0.57665611652939996</v>
      </c>
      <c r="AX12" s="17">
        <v>0.56802555244873698</v>
      </c>
      <c r="AY12" s="17">
        <v>0.46693537057870899</v>
      </c>
      <c r="AZ12" s="17">
        <v>0.498476861654162</v>
      </c>
      <c r="BA12" s="17">
        <v>0.57476170006220395</v>
      </c>
      <c r="BB12" s="17"/>
      <c r="BC12" s="17">
        <v>0.58433638907331098</v>
      </c>
      <c r="BD12" s="17">
        <v>0.51992088367995704</v>
      </c>
      <c r="BE12" s="17">
        <v>0.53838503621210698</v>
      </c>
      <c r="BF12" s="17">
        <v>0.56292048235502901</v>
      </c>
      <c r="BG12" s="17">
        <v>0.79188560885672199</v>
      </c>
    </row>
    <row r="13" spans="2:59" ht="29" x14ac:dyDescent="0.35">
      <c r="B13" s="18" t="s">
        <v>259</v>
      </c>
      <c r="C13" s="17">
        <v>0.45107884823511601</v>
      </c>
      <c r="D13" s="17">
        <v>0.40923994657874502</v>
      </c>
      <c r="E13" s="17">
        <v>0.49228362674911003</v>
      </c>
      <c r="F13" s="17"/>
      <c r="G13" s="17">
        <v>0.40530328052300302</v>
      </c>
      <c r="H13" s="17">
        <v>0.38711469825053002</v>
      </c>
      <c r="I13" s="17">
        <v>0.40950721704712301</v>
      </c>
      <c r="J13" s="17">
        <v>0.46377670587005898</v>
      </c>
      <c r="K13" s="17">
        <v>0.50008534362575396</v>
      </c>
      <c r="L13" s="17">
        <v>0.52401936249803605</v>
      </c>
      <c r="M13" s="17"/>
      <c r="N13" s="17">
        <v>0.47352967504230498</v>
      </c>
      <c r="O13" s="17">
        <v>0.41672106784920898</v>
      </c>
      <c r="P13" s="17">
        <v>0.49673118433484997</v>
      </c>
      <c r="Q13" s="17">
        <v>0.421403932339461</v>
      </c>
      <c r="R13" s="17"/>
      <c r="S13" s="17">
        <v>0.46469466703315998</v>
      </c>
      <c r="T13" s="17">
        <v>0.45110393576503699</v>
      </c>
      <c r="U13" s="17">
        <v>0.46261772335236201</v>
      </c>
      <c r="V13" s="17">
        <v>0.48944630931998301</v>
      </c>
      <c r="W13" s="17">
        <v>0.41103658797287401</v>
      </c>
      <c r="X13" s="17">
        <v>0.411505469567922</v>
      </c>
      <c r="Y13" s="17">
        <v>0.46980397059088302</v>
      </c>
      <c r="Z13" s="17">
        <v>0.40817083954773198</v>
      </c>
      <c r="AA13" s="17">
        <v>0.44933391964768898</v>
      </c>
      <c r="AB13" s="17">
        <v>0.45078376619480898</v>
      </c>
      <c r="AC13" s="17">
        <v>0.45445199269898501</v>
      </c>
      <c r="AD13" s="17">
        <v>0.46230725564781999</v>
      </c>
      <c r="AE13" s="17"/>
      <c r="AF13" s="17">
        <v>0.50698531488368803</v>
      </c>
      <c r="AG13" s="17">
        <v>0.43489052078454798</v>
      </c>
      <c r="AH13" s="17">
        <v>0.38317344076179899</v>
      </c>
      <c r="AI13" s="17"/>
      <c r="AJ13" s="17">
        <v>0.51010693688375397</v>
      </c>
      <c r="AK13" s="17">
        <v>0.43021548600314002</v>
      </c>
      <c r="AL13" s="17">
        <v>0.398296829481397</v>
      </c>
      <c r="AM13" s="17">
        <v>0.25937968251781102</v>
      </c>
      <c r="AN13" s="17">
        <v>0.43301018400052999</v>
      </c>
      <c r="AO13" s="17"/>
      <c r="AP13" s="17">
        <v>0.50042683573410296</v>
      </c>
      <c r="AQ13" s="17">
        <v>0.45365396107281902</v>
      </c>
      <c r="AR13" s="17">
        <v>0.40306154338588202</v>
      </c>
      <c r="AS13" s="17">
        <v>0.45733997683768302</v>
      </c>
      <c r="AT13" s="17">
        <v>0.43367426642576001</v>
      </c>
      <c r="AU13" s="17"/>
      <c r="AV13" s="17">
        <v>0.44496836222020097</v>
      </c>
      <c r="AW13" s="17">
        <v>0.46761740707107202</v>
      </c>
      <c r="AX13" s="17">
        <v>0.42383816350334402</v>
      </c>
      <c r="AY13" s="17">
        <v>0.48350150249825902</v>
      </c>
      <c r="AZ13" s="17">
        <v>0.41627309418674502</v>
      </c>
      <c r="BA13" s="17">
        <v>0.51020489206122299</v>
      </c>
      <c r="BB13" s="17"/>
      <c r="BC13" s="17">
        <v>0.43292828361095098</v>
      </c>
      <c r="BD13" s="17">
        <v>0.43377757772123399</v>
      </c>
      <c r="BE13" s="17">
        <v>0.45429014784281402</v>
      </c>
      <c r="BF13" s="17">
        <v>0.42479495352299501</v>
      </c>
      <c r="BG13" s="17">
        <v>0.64092688076603899</v>
      </c>
    </row>
    <row r="14" spans="2:59" x14ac:dyDescent="0.35">
      <c r="B14" s="18" t="s">
        <v>260</v>
      </c>
      <c r="C14" s="17">
        <v>0.44991393014063902</v>
      </c>
      <c r="D14" s="17">
        <v>0.43232981328777598</v>
      </c>
      <c r="E14" s="17">
        <v>0.46639322908621</v>
      </c>
      <c r="F14" s="17"/>
      <c r="G14" s="17">
        <v>0.407438958394576</v>
      </c>
      <c r="H14" s="17">
        <v>0.46729219370104602</v>
      </c>
      <c r="I14" s="17">
        <v>0.43046588209360698</v>
      </c>
      <c r="J14" s="17">
        <v>0.485725221180276</v>
      </c>
      <c r="K14" s="17">
        <v>0.44250944734657799</v>
      </c>
      <c r="L14" s="17">
        <v>0.45602338830553102</v>
      </c>
      <c r="M14" s="17"/>
      <c r="N14" s="17">
        <v>0.45477970652210697</v>
      </c>
      <c r="O14" s="17">
        <v>0.42645604919023</v>
      </c>
      <c r="P14" s="17">
        <v>0.430956394446321</v>
      </c>
      <c r="Q14" s="17">
        <v>0.48462638669200497</v>
      </c>
      <c r="R14" s="17"/>
      <c r="S14" s="17">
        <v>0.45811646585107402</v>
      </c>
      <c r="T14" s="17">
        <v>0.45707744823919499</v>
      </c>
      <c r="U14" s="17">
        <v>0.48705244668580899</v>
      </c>
      <c r="V14" s="17">
        <v>0.35647124065991997</v>
      </c>
      <c r="W14" s="17">
        <v>0.40855139492549097</v>
      </c>
      <c r="X14" s="17">
        <v>0.46051221124577901</v>
      </c>
      <c r="Y14" s="17">
        <v>0.45404600183329102</v>
      </c>
      <c r="Z14" s="17">
        <v>0.481539993714591</v>
      </c>
      <c r="AA14" s="17">
        <v>0.48656341833208999</v>
      </c>
      <c r="AB14" s="17">
        <v>0.44717166851276602</v>
      </c>
      <c r="AC14" s="17">
        <v>0.456877381171157</v>
      </c>
      <c r="AD14" s="17">
        <v>0.43594912791948098</v>
      </c>
      <c r="AE14" s="17"/>
      <c r="AF14" s="17">
        <v>0.43874819662668402</v>
      </c>
      <c r="AG14" s="17">
        <v>0.45612776727910698</v>
      </c>
      <c r="AH14" s="17">
        <v>0.45638623887324797</v>
      </c>
      <c r="AI14" s="17"/>
      <c r="AJ14" s="17">
        <v>0.458390279340329</v>
      </c>
      <c r="AK14" s="17">
        <v>0.43705796428738503</v>
      </c>
      <c r="AL14" s="17">
        <v>0.439279779440719</v>
      </c>
      <c r="AM14" s="17">
        <v>0.45864767066310602</v>
      </c>
      <c r="AN14" s="17">
        <v>0.49146640940980901</v>
      </c>
      <c r="AO14" s="17"/>
      <c r="AP14" s="17">
        <v>0.44836590527050701</v>
      </c>
      <c r="AQ14" s="17">
        <v>0.44894124342304698</v>
      </c>
      <c r="AR14" s="17">
        <v>0.48082120977408699</v>
      </c>
      <c r="AS14" s="17">
        <v>0.47305341069353601</v>
      </c>
      <c r="AT14" s="17">
        <v>0.38028587635489203</v>
      </c>
      <c r="AU14" s="17"/>
      <c r="AV14" s="17">
        <v>0.45803635230230899</v>
      </c>
      <c r="AW14" s="17">
        <v>0.46405583009099</v>
      </c>
      <c r="AX14" s="17">
        <v>0.46318656736848601</v>
      </c>
      <c r="AY14" s="17">
        <v>0.44634042979316002</v>
      </c>
      <c r="AZ14" s="17">
        <v>0.34214967148581499</v>
      </c>
      <c r="BA14" s="17">
        <v>0.51934056618899604</v>
      </c>
      <c r="BB14" s="17"/>
      <c r="BC14" s="17">
        <v>0.46205207768059797</v>
      </c>
      <c r="BD14" s="17">
        <v>0.42647941953640101</v>
      </c>
      <c r="BE14" s="17">
        <v>0.46415738289764502</v>
      </c>
      <c r="BF14" s="17">
        <v>0.43323947301051202</v>
      </c>
      <c r="BG14" s="17">
        <v>0.53754471344968702</v>
      </c>
    </row>
    <row r="15" spans="2:59" x14ac:dyDescent="0.35">
      <c r="B15" s="18" t="s">
        <v>261</v>
      </c>
      <c r="C15" s="17">
        <v>0.43590222284224101</v>
      </c>
      <c r="D15" s="17">
        <v>0.40230571551231198</v>
      </c>
      <c r="E15" s="17">
        <v>0.46727757809410297</v>
      </c>
      <c r="F15" s="17"/>
      <c r="G15" s="17">
        <v>0.37915199848905601</v>
      </c>
      <c r="H15" s="17">
        <v>0.46073399935218301</v>
      </c>
      <c r="I15" s="17">
        <v>0.44747349219405302</v>
      </c>
      <c r="J15" s="17">
        <v>0.43440295623414399</v>
      </c>
      <c r="K15" s="17">
        <v>0.43713053441681998</v>
      </c>
      <c r="L15" s="17">
        <v>0.44472625728165599</v>
      </c>
      <c r="M15" s="17"/>
      <c r="N15" s="17">
        <v>0.478094058393285</v>
      </c>
      <c r="O15" s="17">
        <v>0.42042046548263301</v>
      </c>
      <c r="P15" s="17">
        <v>0.43958841775919</v>
      </c>
      <c r="Q15" s="17">
        <v>0.40217575822983598</v>
      </c>
      <c r="R15" s="17"/>
      <c r="S15" s="17">
        <v>0.47686777197671598</v>
      </c>
      <c r="T15" s="17">
        <v>0.44771681748118303</v>
      </c>
      <c r="U15" s="17">
        <v>0.49271851944629602</v>
      </c>
      <c r="V15" s="17">
        <v>0.40478295567058398</v>
      </c>
      <c r="W15" s="17">
        <v>0.432704708379965</v>
      </c>
      <c r="X15" s="17">
        <v>0.42174279291989403</v>
      </c>
      <c r="Y15" s="17">
        <v>0.42818476171162501</v>
      </c>
      <c r="Z15" s="17">
        <v>0.369509828479828</v>
      </c>
      <c r="AA15" s="17">
        <v>0.47554044811361001</v>
      </c>
      <c r="AB15" s="17">
        <v>0.37837799216109602</v>
      </c>
      <c r="AC15" s="17">
        <v>0.39516698335749301</v>
      </c>
      <c r="AD15" s="17">
        <v>0.38888961026204399</v>
      </c>
      <c r="AE15" s="17"/>
      <c r="AF15" s="17">
        <v>0.43607214519451099</v>
      </c>
      <c r="AG15" s="17">
        <v>0.443435599095647</v>
      </c>
      <c r="AH15" s="17">
        <v>0.42052886452078098</v>
      </c>
      <c r="AI15" s="17"/>
      <c r="AJ15" s="17">
        <v>0.45460663056785899</v>
      </c>
      <c r="AK15" s="17">
        <v>0.43571254694636602</v>
      </c>
      <c r="AL15" s="17">
        <v>0.42689006024755199</v>
      </c>
      <c r="AM15" s="17">
        <v>0.42561080406118101</v>
      </c>
      <c r="AN15" s="17">
        <v>0.39949748441122801</v>
      </c>
      <c r="AO15" s="17"/>
      <c r="AP15" s="17">
        <v>0.46882334541983101</v>
      </c>
      <c r="AQ15" s="17">
        <v>0.44229879940786299</v>
      </c>
      <c r="AR15" s="17">
        <v>0.458644410586037</v>
      </c>
      <c r="AS15" s="17">
        <v>0.42948459819461599</v>
      </c>
      <c r="AT15" s="17">
        <v>0.33596905384531001</v>
      </c>
      <c r="AU15" s="17"/>
      <c r="AV15" s="17">
        <v>0.44811248298056799</v>
      </c>
      <c r="AW15" s="17">
        <v>0.46903835526763699</v>
      </c>
      <c r="AX15" s="17">
        <v>0.47662859202339197</v>
      </c>
      <c r="AY15" s="17">
        <v>0.444937275333676</v>
      </c>
      <c r="AZ15" s="17">
        <v>0.35941216040495699</v>
      </c>
      <c r="BA15" s="17">
        <v>0.42321279724637001</v>
      </c>
      <c r="BB15" s="17"/>
      <c r="BC15" s="17">
        <v>0.43630797837699298</v>
      </c>
      <c r="BD15" s="17">
        <v>0.368167409216685</v>
      </c>
      <c r="BE15" s="17">
        <v>0.49451214818573802</v>
      </c>
      <c r="BF15" s="17">
        <v>0.44721299279703502</v>
      </c>
      <c r="BG15" s="17">
        <v>0.63105694606227403</v>
      </c>
    </row>
    <row r="16" spans="2:59" x14ac:dyDescent="0.35">
      <c r="B16" s="18" t="s">
        <v>262</v>
      </c>
      <c r="C16" s="17">
        <v>0.42495947503679699</v>
      </c>
      <c r="D16" s="17">
        <v>0.373769496691781</v>
      </c>
      <c r="E16" s="17">
        <v>0.47340990785971299</v>
      </c>
      <c r="F16" s="17"/>
      <c r="G16" s="17">
        <v>0.35282977752802103</v>
      </c>
      <c r="H16" s="17">
        <v>0.45840940710945799</v>
      </c>
      <c r="I16" s="17">
        <v>0.46476307726557398</v>
      </c>
      <c r="J16" s="17">
        <v>0.40379515775184499</v>
      </c>
      <c r="K16" s="17">
        <v>0.44044969367431902</v>
      </c>
      <c r="L16" s="17">
        <v>0.420485350916807</v>
      </c>
      <c r="M16" s="17"/>
      <c r="N16" s="17">
        <v>0.41928582408142201</v>
      </c>
      <c r="O16" s="17">
        <v>0.39246101073768402</v>
      </c>
      <c r="P16" s="17">
        <v>0.42758656006377999</v>
      </c>
      <c r="Q16" s="17">
        <v>0.46340003873333502</v>
      </c>
      <c r="R16" s="17"/>
      <c r="S16" s="17">
        <v>0.45858420434078201</v>
      </c>
      <c r="T16" s="17">
        <v>0.435153174164641</v>
      </c>
      <c r="U16" s="17">
        <v>0.402296902578483</v>
      </c>
      <c r="V16" s="17">
        <v>0.47476732482411099</v>
      </c>
      <c r="W16" s="17">
        <v>0.38569547944450899</v>
      </c>
      <c r="X16" s="17">
        <v>0.40777051030169298</v>
      </c>
      <c r="Y16" s="17">
        <v>0.41508319584830899</v>
      </c>
      <c r="Z16" s="17">
        <v>0.37449148339247601</v>
      </c>
      <c r="AA16" s="17">
        <v>0.42733799787183602</v>
      </c>
      <c r="AB16" s="17">
        <v>0.37214455741822899</v>
      </c>
      <c r="AC16" s="17">
        <v>0.48023706927550602</v>
      </c>
      <c r="AD16" s="17">
        <v>0.42850076280069799</v>
      </c>
      <c r="AE16" s="17"/>
      <c r="AF16" s="17">
        <v>0.38547941979376199</v>
      </c>
      <c r="AG16" s="17">
        <v>0.46962018254314702</v>
      </c>
      <c r="AH16" s="17">
        <v>0.41734947728552102</v>
      </c>
      <c r="AI16" s="17"/>
      <c r="AJ16" s="17">
        <v>0.41361172320334499</v>
      </c>
      <c r="AK16" s="17">
        <v>0.44490182773065301</v>
      </c>
      <c r="AL16" s="17">
        <v>0.365979908400693</v>
      </c>
      <c r="AM16" s="17">
        <v>0.33505556980555801</v>
      </c>
      <c r="AN16" s="17">
        <v>0.432090707102603</v>
      </c>
      <c r="AO16" s="17"/>
      <c r="AP16" s="17">
        <v>0.43368092310884199</v>
      </c>
      <c r="AQ16" s="17">
        <v>0.45132476421839901</v>
      </c>
      <c r="AR16" s="17">
        <v>0.41540502095376403</v>
      </c>
      <c r="AS16" s="17">
        <v>0.31863463090665001</v>
      </c>
      <c r="AT16" s="17">
        <v>0.46226090447111301</v>
      </c>
      <c r="AU16" s="17"/>
      <c r="AV16" s="17">
        <v>0.45959499273619597</v>
      </c>
      <c r="AW16" s="17">
        <v>0.42869699088559599</v>
      </c>
      <c r="AX16" s="17">
        <v>0.44839800761285398</v>
      </c>
      <c r="AY16" s="17">
        <v>0.30705943726713503</v>
      </c>
      <c r="AZ16" s="17">
        <v>0.48480977449474499</v>
      </c>
      <c r="BA16" s="17">
        <v>0.42678282335982498</v>
      </c>
      <c r="BB16" s="17"/>
      <c r="BC16" s="17">
        <v>0.45611525711138701</v>
      </c>
      <c r="BD16" s="17">
        <v>0.39446765326434702</v>
      </c>
      <c r="BE16" s="17">
        <v>0.40688120181432902</v>
      </c>
      <c r="BF16" s="17">
        <v>0.47772191406678599</v>
      </c>
      <c r="BG16" s="17">
        <v>0.47534715539272898</v>
      </c>
    </row>
    <row r="17" spans="2:59" x14ac:dyDescent="0.35">
      <c r="B17" s="18" t="s">
        <v>263</v>
      </c>
      <c r="C17" s="17">
        <v>0.35022633950565901</v>
      </c>
      <c r="D17" s="17">
        <v>0.33346875277293497</v>
      </c>
      <c r="E17" s="17">
        <v>0.36627495168276403</v>
      </c>
      <c r="F17" s="17"/>
      <c r="G17" s="17">
        <v>0.383976413138433</v>
      </c>
      <c r="H17" s="17">
        <v>0.37524282640312401</v>
      </c>
      <c r="I17" s="17">
        <v>0.34195698074030101</v>
      </c>
      <c r="J17" s="17">
        <v>0.33014313992580402</v>
      </c>
      <c r="K17" s="17">
        <v>0.35173137696088802</v>
      </c>
      <c r="L17" s="17">
        <v>0.32935665250561103</v>
      </c>
      <c r="M17" s="17"/>
      <c r="N17" s="17">
        <v>0.35957814550408401</v>
      </c>
      <c r="O17" s="17">
        <v>0.33396400943145998</v>
      </c>
      <c r="P17" s="17">
        <v>0.334514785553293</v>
      </c>
      <c r="Q17" s="17">
        <v>0.36957276686969798</v>
      </c>
      <c r="R17" s="17"/>
      <c r="S17" s="17">
        <v>0.35307482432725201</v>
      </c>
      <c r="T17" s="17">
        <v>0.362599959198805</v>
      </c>
      <c r="U17" s="17">
        <v>0.38319100750699098</v>
      </c>
      <c r="V17" s="17">
        <v>0.32297243315685698</v>
      </c>
      <c r="W17" s="17">
        <v>0.28774675605273498</v>
      </c>
      <c r="X17" s="17">
        <v>0.407682087215261</v>
      </c>
      <c r="Y17" s="17">
        <v>0.34114374019384303</v>
      </c>
      <c r="Z17" s="17">
        <v>0.34927878048500499</v>
      </c>
      <c r="AA17" s="17">
        <v>0.3430330187549</v>
      </c>
      <c r="AB17" s="17">
        <v>0.32860847645520003</v>
      </c>
      <c r="AC17" s="17">
        <v>0.35961402888437799</v>
      </c>
      <c r="AD17" s="17">
        <v>0.35183686515963902</v>
      </c>
      <c r="AE17" s="17"/>
      <c r="AF17" s="17">
        <v>0.34365750975991899</v>
      </c>
      <c r="AG17" s="17">
        <v>0.3337823408019</v>
      </c>
      <c r="AH17" s="17">
        <v>0.394482465177519</v>
      </c>
      <c r="AI17" s="17"/>
      <c r="AJ17" s="17">
        <v>0.36456414389616998</v>
      </c>
      <c r="AK17" s="17">
        <v>0.32682767410688701</v>
      </c>
      <c r="AL17" s="17">
        <v>0.32855303275872</v>
      </c>
      <c r="AM17" s="17">
        <v>0.41465922996604399</v>
      </c>
      <c r="AN17" s="17">
        <v>0.36585178337048702</v>
      </c>
      <c r="AO17" s="17"/>
      <c r="AP17" s="17">
        <v>0.36989105643590903</v>
      </c>
      <c r="AQ17" s="17">
        <v>0.33314715157760399</v>
      </c>
      <c r="AR17" s="17">
        <v>0.37058008215648303</v>
      </c>
      <c r="AS17" s="17">
        <v>0.323852959647145</v>
      </c>
      <c r="AT17" s="17">
        <v>0.28812681704401299</v>
      </c>
      <c r="AU17" s="17"/>
      <c r="AV17" s="17">
        <v>0.35449259740022598</v>
      </c>
      <c r="AW17" s="17">
        <v>0.36871121982094401</v>
      </c>
      <c r="AX17" s="17">
        <v>0.37136685647324402</v>
      </c>
      <c r="AY17" s="17">
        <v>0.32724049017291501</v>
      </c>
      <c r="AZ17" s="17">
        <v>0.28725392726969501</v>
      </c>
      <c r="BA17" s="17">
        <v>0.34873307763876998</v>
      </c>
      <c r="BB17" s="17"/>
      <c r="BC17" s="17">
        <v>0.36387442200632703</v>
      </c>
      <c r="BD17" s="17">
        <v>0.32228321290650902</v>
      </c>
      <c r="BE17" s="17">
        <v>0.35644507017959698</v>
      </c>
      <c r="BF17" s="17">
        <v>0.39071597056709001</v>
      </c>
      <c r="BG17" s="17">
        <v>0.48866964876018099</v>
      </c>
    </row>
    <row r="18" spans="2:59" x14ac:dyDescent="0.35">
      <c r="B18" s="18" t="s">
        <v>264</v>
      </c>
      <c r="C18" s="17">
        <v>0.28991885573054299</v>
      </c>
      <c r="D18" s="17">
        <v>0.28469845131507898</v>
      </c>
      <c r="E18" s="17">
        <v>0.29544128317926199</v>
      </c>
      <c r="F18" s="17"/>
      <c r="G18" s="17">
        <v>0.27116963544460398</v>
      </c>
      <c r="H18" s="17">
        <v>0.228381544635224</v>
      </c>
      <c r="I18" s="17">
        <v>0.26351330141957702</v>
      </c>
      <c r="J18" s="17">
        <v>0.30464117219418102</v>
      </c>
      <c r="K18" s="17">
        <v>0.31058423716474298</v>
      </c>
      <c r="L18" s="17">
        <v>0.34792838698602402</v>
      </c>
      <c r="M18" s="17"/>
      <c r="N18" s="17">
        <v>0.30951712266398601</v>
      </c>
      <c r="O18" s="17">
        <v>0.24187179618874499</v>
      </c>
      <c r="P18" s="17">
        <v>0.31350687206815298</v>
      </c>
      <c r="Q18" s="17">
        <v>0.29661938673837801</v>
      </c>
      <c r="R18" s="17"/>
      <c r="S18" s="17">
        <v>0.29865564076623202</v>
      </c>
      <c r="T18" s="17">
        <v>0.28854607823608702</v>
      </c>
      <c r="U18" s="17">
        <v>0.32630263560900702</v>
      </c>
      <c r="V18" s="17">
        <v>0.29867953289016103</v>
      </c>
      <c r="W18" s="17">
        <v>0.21995738313569499</v>
      </c>
      <c r="X18" s="17">
        <v>0.27081965801512597</v>
      </c>
      <c r="Y18" s="17">
        <v>0.27803779791959699</v>
      </c>
      <c r="Z18" s="17">
        <v>0.27009829648443801</v>
      </c>
      <c r="AA18" s="17">
        <v>0.27003483634650999</v>
      </c>
      <c r="AB18" s="17">
        <v>0.33447231267435201</v>
      </c>
      <c r="AC18" s="17">
        <v>0.326170133356674</v>
      </c>
      <c r="AD18" s="17">
        <v>0.28887117555292102</v>
      </c>
      <c r="AE18" s="17"/>
      <c r="AF18" s="17">
        <v>0.28546831027088798</v>
      </c>
      <c r="AG18" s="17">
        <v>0.31995110833696699</v>
      </c>
      <c r="AH18" s="17">
        <v>0.20715286346840101</v>
      </c>
      <c r="AI18" s="17"/>
      <c r="AJ18" s="17">
        <v>0.30510927295008</v>
      </c>
      <c r="AK18" s="17">
        <v>0.29746979825978997</v>
      </c>
      <c r="AL18" s="17">
        <v>0.25076984086207599</v>
      </c>
      <c r="AM18" s="17">
        <v>0.299840622424559</v>
      </c>
      <c r="AN18" s="17">
        <v>0.249909521199394</v>
      </c>
      <c r="AO18" s="17"/>
      <c r="AP18" s="17">
        <v>0.29342944052112402</v>
      </c>
      <c r="AQ18" s="17">
        <v>0.299346823357591</v>
      </c>
      <c r="AR18" s="17">
        <v>0.32931655133932197</v>
      </c>
      <c r="AS18" s="17">
        <v>0.26777816053393799</v>
      </c>
      <c r="AT18" s="17">
        <v>0.29516747863708598</v>
      </c>
      <c r="AU18" s="17"/>
      <c r="AV18" s="17">
        <v>0.32487853257506899</v>
      </c>
      <c r="AW18" s="17">
        <v>0.25701956524462899</v>
      </c>
      <c r="AX18" s="17">
        <v>0.31541271896844503</v>
      </c>
      <c r="AY18" s="17">
        <v>0.29138995085386699</v>
      </c>
      <c r="AZ18" s="17">
        <v>0.26225779389696202</v>
      </c>
      <c r="BA18" s="17">
        <v>0.23526166051809999</v>
      </c>
      <c r="BB18" s="17"/>
      <c r="BC18" s="17">
        <v>0.29909645190906198</v>
      </c>
      <c r="BD18" s="17">
        <v>0.26921836749801398</v>
      </c>
      <c r="BE18" s="17">
        <v>0.28042264381160698</v>
      </c>
      <c r="BF18" s="17">
        <v>0.32541736218012601</v>
      </c>
      <c r="BG18" s="17">
        <v>0.44175561735818802</v>
      </c>
    </row>
    <row r="19" spans="2:59" x14ac:dyDescent="0.35">
      <c r="B19" s="18" t="s">
        <v>265</v>
      </c>
      <c r="C19" s="17">
        <v>0.25454391024946199</v>
      </c>
      <c r="D19" s="17">
        <v>0.24583675103153099</v>
      </c>
      <c r="E19" s="17">
        <v>0.26416111077195198</v>
      </c>
      <c r="F19" s="17"/>
      <c r="G19" s="17">
        <v>0.290667908027882</v>
      </c>
      <c r="H19" s="17">
        <v>0.29631541726525301</v>
      </c>
      <c r="I19" s="17">
        <v>0.29166322538527201</v>
      </c>
      <c r="J19" s="17">
        <v>0.25546567627394601</v>
      </c>
      <c r="K19" s="17">
        <v>0.209940381649424</v>
      </c>
      <c r="L19" s="17">
        <v>0.195662035529449</v>
      </c>
      <c r="M19" s="17"/>
      <c r="N19" s="17">
        <v>0.26882979891202502</v>
      </c>
      <c r="O19" s="17">
        <v>0.24272904081778199</v>
      </c>
      <c r="P19" s="17">
        <v>0.254984542789507</v>
      </c>
      <c r="Q19" s="17">
        <v>0.24956579769520601</v>
      </c>
      <c r="R19" s="17"/>
      <c r="S19" s="17">
        <v>0.32697335403567901</v>
      </c>
      <c r="T19" s="17">
        <v>0.20886563184937501</v>
      </c>
      <c r="U19" s="17">
        <v>0.23437597940192201</v>
      </c>
      <c r="V19" s="17">
        <v>0.27456444851640199</v>
      </c>
      <c r="W19" s="17">
        <v>0.25153601604550602</v>
      </c>
      <c r="X19" s="17">
        <v>0.28039107427153198</v>
      </c>
      <c r="Y19" s="17">
        <v>0.27092999583109501</v>
      </c>
      <c r="Z19" s="17">
        <v>0.21713917613780301</v>
      </c>
      <c r="AA19" s="17">
        <v>0.240899975058642</v>
      </c>
      <c r="AB19" s="17">
        <v>0.20795334829850901</v>
      </c>
      <c r="AC19" s="17">
        <v>0.25365321638229299</v>
      </c>
      <c r="AD19" s="17">
        <v>0.23368836358397399</v>
      </c>
      <c r="AE19" s="17"/>
      <c r="AF19" s="17">
        <v>0.22247906453202301</v>
      </c>
      <c r="AG19" s="17">
        <v>0.26999005657561698</v>
      </c>
      <c r="AH19" s="17">
        <v>0.24938928401982299</v>
      </c>
      <c r="AI19" s="17"/>
      <c r="AJ19" s="17">
        <v>0.24344384707392999</v>
      </c>
      <c r="AK19" s="17">
        <v>0.301053539795197</v>
      </c>
      <c r="AL19" s="17">
        <v>0.125546147163937</v>
      </c>
      <c r="AM19" s="17">
        <v>0.17923730970804999</v>
      </c>
      <c r="AN19" s="17">
        <v>0.240239296049062</v>
      </c>
      <c r="AO19" s="17"/>
      <c r="AP19" s="17">
        <v>0.24399374410779701</v>
      </c>
      <c r="AQ19" s="17">
        <v>0.28767505037375901</v>
      </c>
      <c r="AR19" s="17">
        <v>0.197389974468998</v>
      </c>
      <c r="AS19" s="17">
        <v>0.23389025095952501</v>
      </c>
      <c r="AT19" s="17">
        <v>0.22249321978554301</v>
      </c>
      <c r="AU19" s="17"/>
      <c r="AV19" s="17">
        <v>0.306319649357152</v>
      </c>
      <c r="AW19" s="17">
        <v>0.228331450887957</v>
      </c>
      <c r="AX19" s="17">
        <v>0.24020755321464801</v>
      </c>
      <c r="AY19" s="17">
        <v>0.25190437773357199</v>
      </c>
      <c r="AZ19" s="17">
        <v>0.191741756080031</v>
      </c>
      <c r="BA19" s="17">
        <v>0.20796282895903201</v>
      </c>
      <c r="BB19" s="17"/>
      <c r="BC19" s="17">
        <v>0.28961849402259598</v>
      </c>
      <c r="BD19" s="17">
        <v>0.222749024674575</v>
      </c>
      <c r="BE19" s="17">
        <v>0.23622730248836701</v>
      </c>
      <c r="BF19" s="17">
        <v>0.31312191843189802</v>
      </c>
      <c r="BG19" s="17">
        <v>0.49714795127304101</v>
      </c>
    </row>
    <row r="20" spans="2:59" x14ac:dyDescent="0.35">
      <c r="B20" s="18" t="s">
        <v>266</v>
      </c>
      <c r="C20" s="17">
        <v>0.15724543863679699</v>
      </c>
      <c r="D20" s="17">
        <v>0.13959795422499599</v>
      </c>
      <c r="E20" s="17">
        <v>0.174845370542865</v>
      </c>
      <c r="F20" s="17"/>
      <c r="G20" s="17">
        <v>0.22613167125162101</v>
      </c>
      <c r="H20" s="17">
        <v>0.165701870521476</v>
      </c>
      <c r="I20" s="17">
        <v>0.17296240502604501</v>
      </c>
      <c r="J20" s="17">
        <v>0.13260368088961799</v>
      </c>
      <c r="K20" s="17">
        <v>0.13251927503873701</v>
      </c>
      <c r="L20" s="17">
        <v>0.12814830152672901</v>
      </c>
      <c r="M20" s="17"/>
      <c r="N20" s="17">
        <v>0.15889939934091599</v>
      </c>
      <c r="O20" s="17">
        <v>0.13046503162169701</v>
      </c>
      <c r="P20" s="17">
        <v>0.18327389703570199</v>
      </c>
      <c r="Q20" s="17">
        <v>0.16074916228209701</v>
      </c>
      <c r="R20" s="17"/>
      <c r="S20" s="17">
        <v>0.222069234164989</v>
      </c>
      <c r="T20" s="17">
        <v>0.13655363186963701</v>
      </c>
      <c r="U20" s="17">
        <v>9.7732648847910497E-2</v>
      </c>
      <c r="V20" s="17">
        <v>0.23264617032604101</v>
      </c>
      <c r="W20" s="17">
        <v>0.120100296748993</v>
      </c>
      <c r="X20" s="17">
        <v>0.162660582398405</v>
      </c>
      <c r="Y20" s="17">
        <v>0.14840568035457199</v>
      </c>
      <c r="Z20" s="17">
        <v>0.18043636346485101</v>
      </c>
      <c r="AA20" s="17">
        <v>0.17542781707771801</v>
      </c>
      <c r="AB20" s="17">
        <v>8.7147459584467596E-2</v>
      </c>
      <c r="AC20" s="17">
        <v>0.16093680815196801</v>
      </c>
      <c r="AD20" s="17">
        <v>7.67401123175077E-2</v>
      </c>
      <c r="AE20" s="17"/>
      <c r="AF20" s="17">
        <v>0.16106778424721199</v>
      </c>
      <c r="AG20" s="17">
        <v>0.12739763049130301</v>
      </c>
      <c r="AH20" s="17">
        <v>0.18827047003413999</v>
      </c>
      <c r="AI20" s="17"/>
      <c r="AJ20" s="17">
        <v>0.15678750257823201</v>
      </c>
      <c r="AK20" s="17">
        <v>0.17354817492536201</v>
      </c>
      <c r="AL20" s="17">
        <v>6.3221965013360901E-2</v>
      </c>
      <c r="AM20" s="17">
        <v>0.185483143040891</v>
      </c>
      <c r="AN20" s="17">
        <v>0.16617218795043801</v>
      </c>
      <c r="AO20" s="17"/>
      <c r="AP20" s="17">
        <v>0.15499386533090301</v>
      </c>
      <c r="AQ20" s="17">
        <v>0.18208202881730701</v>
      </c>
      <c r="AR20" s="17">
        <v>9.8518694819920594E-2</v>
      </c>
      <c r="AS20" s="17">
        <v>0.18536396904407099</v>
      </c>
      <c r="AT20" s="17">
        <v>0.14462910427873499</v>
      </c>
      <c r="AU20" s="17"/>
      <c r="AV20" s="17">
        <v>0.17428167569897399</v>
      </c>
      <c r="AW20" s="17">
        <v>0.15723443838053</v>
      </c>
      <c r="AX20" s="17">
        <v>7.6188760455807206E-2</v>
      </c>
      <c r="AY20" s="17">
        <v>0.19326415576196501</v>
      </c>
      <c r="AZ20" s="17">
        <v>0.14648318859742801</v>
      </c>
      <c r="BA20" s="17">
        <v>0.167452528623039</v>
      </c>
      <c r="BB20" s="17"/>
      <c r="BC20" s="17">
        <v>0.196369342671605</v>
      </c>
      <c r="BD20" s="17">
        <v>0.14073111718078901</v>
      </c>
      <c r="BE20" s="17">
        <v>0.127333631357887</v>
      </c>
      <c r="BF20" s="17">
        <v>0.19309032702523099</v>
      </c>
      <c r="BG20" s="17">
        <v>0.26718932295693898</v>
      </c>
    </row>
    <row r="21" spans="2:59" ht="29" x14ac:dyDescent="0.35">
      <c r="B21" s="18" t="s">
        <v>267</v>
      </c>
      <c r="C21" s="17">
        <v>0.11241336756579499</v>
      </c>
      <c r="D21" s="17">
        <v>9.7205489431113901E-2</v>
      </c>
      <c r="E21" s="17">
        <v>0.12725056716493099</v>
      </c>
      <c r="F21" s="17"/>
      <c r="G21" s="17">
        <v>0.17787922539127801</v>
      </c>
      <c r="H21" s="17">
        <v>0.17974168579849101</v>
      </c>
      <c r="I21" s="17">
        <v>0.113877151945734</v>
      </c>
      <c r="J21" s="17">
        <v>0.102754734655713</v>
      </c>
      <c r="K21" s="17">
        <v>8.7386787495774304E-2</v>
      </c>
      <c r="L21" s="17">
        <v>3.7564704824823499E-2</v>
      </c>
      <c r="M21" s="17"/>
      <c r="N21" s="17">
        <v>0.131200780549108</v>
      </c>
      <c r="O21" s="17">
        <v>9.7789900900361298E-2</v>
      </c>
      <c r="P21" s="17">
        <v>0.117458328226207</v>
      </c>
      <c r="Q21" s="17">
        <v>0.103164532545378</v>
      </c>
      <c r="R21" s="17"/>
      <c r="S21" s="17">
        <v>0.204055516187098</v>
      </c>
      <c r="T21" s="17">
        <v>9.2098114618001506E-2</v>
      </c>
      <c r="U21" s="17">
        <v>7.6205378268537294E-2</v>
      </c>
      <c r="V21" s="17">
        <v>9.2920319136395299E-2</v>
      </c>
      <c r="W21" s="17">
        <v>5.9345981000771798E-2</v>
      </c>
      <c r="X21" s="17">
        <v>0.13622501983993399</v>
      </c>
      <c r="Y21" s="17">
        <v>0.122541822011367</v>
      </c>
      <c r="Z21" s="17">
        <v>9.8379752804727799E-2</v>
      </c>
      <c r="AA21" s="17">
        <v>0.10748607024042001</v>
      </c>
      <c r="AB21" s="17">
        <v>7.2623855572781101E-2</v>
      </c>
      <c r="AC21" s="17">
        <v>0.134889279747375</v>
      </c>
      <c r="AD21" s="17">
        <v>7.05886025918884E-2</v>
      </c>
      <c r="AE21" s="17"/>
      <c r="AF21" s="17">
        <v>8.8209194031890106E-2</v>
      </c>
      <c r="AG21" s="17">
        <v>0.109640690745956</v>
      </c>
      <c r="AH21" s="17">
        <v>0.14140618237864799</v>
      </c>
      <c r="AI21" s="17"/>
      <c r="AJ21" s="17">
        <v>9.3942701764810399E-2</v>
      </c>
      <c r="AK21" s="17">
        <v>0.13931033251375599</v>
      </c>
      <c r="AL21" s="17">
        <v>4.2338588276845703E-2</v>
      </c>
      <c r="AM21" s="17">
        <v>0.131022700118376</v>
      </c>
      <c r="AN21" s="17">
        <v>0.12903386859337099</v>
      </c>
      <c r="AO21" s="17"/>
      <c r="AP21" s="17">
        <v>0.10520579013091499</v>
      </c>
      <c r="AQ21" s="17">
        <v>0.127864749401989</v>
      </c>
      <c r="AR21" s="17">
        <v>7.0208592627769198E-2</v>
      </c>
      <c r="AS21" s="17">
        <v>9.8860666217664497E-2</v>
      </c>
      <c r="AT21" s="17">
        <v>6.8736990500918999E-2</v>
      </c>
      <c r="AU21" s="17"/>
      <c r="AV21" s="17">
        <v>0.15368852323468599</v>
      </c>
      <c r="AW21" s="17">
        <v>0.110982715775212</v>
      </c>
      <c r="AX21" s="17">
        <v>6.9231940796699296E-2</v>
      </c>
      <c r="AY21" s="17">
        <v>9.8618048370258393E-2</v>
      </c>
      <c r="AZ21" s="17">
        <v>9.2967755875857705E-2</v>
      </c>
      <c r="BA21" s="17">
        <v>8.9517043307638697E-2</v>
      </c>
      <c r="BB21" s="17"/>
      <c r="BC21" s="17">
        <v>9.6399526959546206E-2</v>
      </c>
      <c r="BD21" s="17">
        <v>0.103426150280524</v>
      </c>
      <c r="BE21" s="17">
        <v>0.116794572265268</v>
      </c>
      <c r="BF21" s="17">
        <v>0.12441270196637499</v>
      </c>
      <c r="BG21" s="17">
        <v>0.35395665728442499</v>
      </c>
    </row>
    <row r="22" spans="2:59" x14ac:dyDescent="0.35">
      <c r="B22" s="18" t="s">
        <v>268</v>
      </c>
      <c r="C22" s="17">
        <v>4.9892264536664503E-2</v>
      </c>
      <c r="D22" s="17">
        <v>3.8635266993148398E-2</v>
      </c>
      <c r="E22" s="17">
        <v>6.1266328956646202E-2</v>
      </c>
      <c r="F22" s="17"/>
      <c r="G22" s="17">
        <v>7.4069627838451002E-2</v>
      </c>
      <c r="H22" s="17">
        <v>7.7183368932027804E-2</v>
      </c>
      <c r="I22" s="17">
        <v>5.2333760130338997E-2</v>
      </c>
      <c r="J22" s="17">
        <v>3.4421083328165403E-2</v>
      </c>
      <c r="K22" s="17">
        <v>5.4106153098793998E-2</v>
      </c>
      <c r="L22" s="17">
        <v>1.9326883096012899E-2</v>
      </c>
      <c r="M22" s="17"/>
      <c r="N22" s="17">
        <v>4.8447244404494702E-2</v>
      </c>
      <c r="O22" s="17">
        <v>3.7844609651332899E-2</v>
      </c>
      <c r="P22" s="17">
        <v>4.18024172363127E-2</v>
      </c>
      <c r="Q22" s="17">
        <v>7.1183972663815001E-2</v>
      </c>
      <c r="R22" s="17"/>
      <c r="S22" s="17">
        <v>7.8299516671063302E-2</v>
      </c>
      <c r="T22" s="17">
        <v>2.5997489130128601E-2</v>
      </c>
      <c r="U22" s="17">
        <v>5.5587904934276001E-3</v>
      </c>
      <c r="V22" s="17">
        <v>6.8417687955324102E-2</v>
      </c>
      <c r="W22" s="17">
        <v>2.84347005685717E-2</v>
      </c>
      <c r="X22" s="17">
        <v>6.8030417983192495E-2</v>
      </c>
      <c r="Y22" s="17">
        <v>7.50490663664585E-2</v>
      </c>
      <c r="Z22" s="17">
        <v>3.5594790771448198E-2</v>
      </c>
      <c r="AA22" s="17">
        <v>5.2105180528102202E-2</v>
      </c>
      <c r="AB22" s="17">
        <v>3.6292039899545797E-2</v>
      </c>
      <c r="AC22" s="17">
        <v>5.0447115352255698E-2</v>
      </c>
      <c r="AD22" s="17">
        <v>6.2523830367514494E-2</v>
      </c>
      <c r="AE22" s="17"/>
      <c r="AF22" s="17">
        <v>3.0239168782550199E-2</v>
      </c>
      <c r="AG22" s="17">
        <v>5.3077806835185197E-2</v>
      </c>
      <c r="AH22" s="17">
        <v>6.0675181445982003E-2</v>
      </c>
      <c r="AI22" s="17"/>
      <c r="AJ22" s="17">
        <v>3.9390998957190802E-2</v>
      </c>
      <c r="AK22" s="17">
        <v>7.2874754785421506E-2</v>
      </c>
      <c r="AL22" s="17">
        <v>1.8381916423451002E-2</v>
      </c>
      <c r="AM22" s="17">
        <v>2.3989675244835799E-2</v>
      </c>
      <c r="AN22" s="17">
        <v>5.86785044429428E-2</v>
      </c>
      <c r="AO22" s="17"/>
      <c r="AP22" s="17">
        <v>3.9752920479107598E-2</v>
      </c>
      <c r="AQ22" s="17">
        <v>6.6311170147771201E-2</v>
      </c>
      <c r="AR22" s="17">
        <v>3.8057962457974603E-2</v>
      </c>
      <c r="AS22" s="17">
        <v>4.4810460255006297E-2</v>
      </c>
      <c r="AT22" s="17">
        <v>4.6485098929380402E-2</v>
      </c>
      <c r="AU22" s="17"/>
      <c r="AV22" s="17">
        <v>6.4051244879584093E-2</v>
      </c>
      <c r="AW22" s="17">
        <v>4.76545994180156E-2</v>
      </c>
      <c r="AX22" s="17">
        <v>1.8090724364106799E-2</v>
      </c>
      <c r="AY22" s="17">
        <v>4.23497268980247E-2</v>
      </c>
      <c r="AZ22" s="17">
        <v>6.9175024135791102E-2</v>
      </c>
      <c r="BA22" s="17">
        <v>4.7095272772425797E-2</v>
      </c>
      <c r="BB22" s="17"/>
      <c r="BC22" s="17">
        <v>5.6631528038652797E-2</v>
      </c>
      <c r="BD22" s="17">
        <v>4.2237688472096503E-2</v>
      </c>
      <c r="BE22" s="17">
        <v>4.2496089785521801E-2</v>
      </c>
      <c r="BF22" s="17">
        <v>6.5270346578691602E-2</v>
      </c>
      <c r="BG22" s="17">
        <v>0.14604801544384799</v>
      </c>
    </row>
    <row r="23" spans="2:59" x14ac:dyDescent="0.35">
      <c r="B23" s="18" t="s">
        <v>100</v>
      </c>
      <c r="C23" s="17">
        <v>2.8688922845852099E-2</v>
      </c>
      <c r="D23" s="17">
        <v>1.6768305004832201E-2</v>
      </c>
      <c r="E23" s="17">
        <v>3.94171970436374E-2</v>
      </c>
      <c r="F23" s="17"/>
      <c r="G23" s="17">
        <v>1.60604337628594E-2</v>
      </c>
      <c r="H23" s="17">
        <v>2.5850504813437501E-2</v>
      </c>
      <c r="I23" s="17">
        <v>3.2178034630866097E-2</v>
      </c>
      <c r="J23" s="17">
        <v>5.3229783692390002E-2</v>
      </c>
      <c r="K23" s="17">
        <v>3.5143561442367202E-2</v>
      </c>
      <c r="L23" s="17">
        <v>1.23903249400838E-2</v>
      </c>
      <c r="M23" s="17"/>
      <c r="N23" s="17">
        <v>1.7016727086277401E-2</v>
      </c>
      <c r="O23" s="17">
        <v>3.92360991092384E-2</v>
      </c>
      <c r="P23" s="17">
        <v>3.2068944498247598E-2</v>
      </c>
      <c r="Q23" s="17">
        <v>2.7386489979898499E-2</v>
      </c>
      <c r="R23" s="17"/>
      <c r="S23" s="17">
        <v>5.9535121966949904E-3</v>
      </c>
      <c r="T23" s="17">
        <v>2.2405757166087201E-2</v>
      </c>
      <c r="U23" s="17">
        <v>3.86366367233969E-2</v>
      </c>
      <c r="V23" s="17">
        <v>3.2075442158136597E-2</v>
      </c>
      <c r="W23" s="17">
        <v>3.4945670797460901E-2</v>
      </c>
      <c r="X23" s="17">
        <v>4.1646529778137001E-2</v>
      </c>
      <c r="Y23" s="17">
        <v>2.0775603289179601E-2</v>
      </c>
      <c r="Z23" s="17">
        <v>4.8845014264036798E-2</v>
      </c>
      <c r="AA23" s="17">
        <v>3.4497765130771303E-2</v>
      </c>
      <c r="AB23" s="17">
        <v>3.9842026902795299E-2</v>
      </c>
      <c r="AC23" s="17">
        <v>2.5517818154226001E-2</v>
      </c>
      <c r="AD23" s="17">
        <v>1.6885735924750098E-2</v>
      </c>
      <c r="AE23" s="17"/>
      <c r="AF23" s="17">
        <v>2.1787512239908199E-2</v>
      </c>
      <c r="AG23" s="17">
        <v>2.7019949762993101E-2</v>
      </c>
      <c r="AH23" s="17">
        <v>5.4517534050419397E-2</v>
      </c>
      <c r="AI23" s="17"/>
      <c r="AJ23" s="17">
        <v>1.60631111543851E-2</v>
      </c>
      <c r="AK23" s="17">
        <v>2.2292111739414599E-2</v>
      </c>
      <c r="AL23" s="17">
        <v>4.9374880650195803E-2</v>
      </c>
      <c r="AM23" s="17">
        <v>0</v>
      </c>
      <c r="AN23" s="17">
        <v>5.8090080777478202E-2</v>
      </c>
      <c r="AO23" s="17"/>
      <c r="AP23" s="17">
        <v>2.0672061155125401E-2</v>
      </c>
      <c r="AQ23" s="17">
        <v>2.5290096723804601E-2</v>
      </c>
      <c r="AR23" s="17">
        <v>2.5352731742725801E-2</v>
      </c>
      <c r="AS23" s="17">
        <v>1.21402572392726E-2</v>
      </c>
      <c r="AT23" s="17">
        <v>5.2249807328722503E-2</v>
      </c>
      <c r="AU23" s="17"/>
      <c r="AV23" s="17">
        <v>2.3590539256638701E-2</v>
      </c>
      <c r="AW23" s="17">
        <v>1.9089467791237099E-2</v>
      </c>
      <c r="AX23" s="17">
        <v>2.64712691673335E-2</v>
      </c>
      <c r="AY23" s="17">
        <v>1.01379707082921E-2</v>
      </c>
      <c r="AZ23" s="17">
        <v>3.7588676401995001E-2</v>
      </c>
      <c r="BA23" s="17">
        <v>7.1192076436164001E-2</v>
      </c>
      <c r="BB23" s="17"/>
      <c r="BC23" s="17">
        <v>2.8531298784970099E-2</v>
      </c>
      <c r="BD23" s="17">
        <v>4.7792228245924703E-2</v>
      </c>
      <c r="BE23" s="17">
        <v>2.1368428556258801E-2</v>
      </c>
      <c r="BF23" s="17">
        <v>1.1489376322229501E-2</v>
      </c>
      <c r="BG23" s="17">
        <v>0</v>
      </c>
    </row>
    <row r="24" spans="2:59" x14ac:dyDescent="0.35">
      <c r="B24" s="18" t="s">
        <v>122</v>
      </c>
      <c r="C24" s="19">
        <v>1.7877133826225699E-2</v>
      </c>
      <c r="D24" s="19">
        <v>2.6232059729940398E-2</v>
      </c>
      <c r="E24" s="19">
        <v>9.8684056984399693E-3</v>
      </c>
      <c r="F24" s="19"/>
      <c r="G24" s="19">
        <v>8.7679315088334403E-3</v>
      </c>
      <c r="H24" s="19">
        <v>1.6061677701476301E-2</v>
      </c>
      <c r="I24" s="19">
        <v>1.3279103745613001E-2</v>
      </c>
      <c r="J24" s="19">
        <v>3.8022816535696197E-2</v>
      </c>
      <c r="K24" s="19">
        <v>6.6762986592147798E-3</v>
      </c>
      <c r="L24" s="19">
        <v>2.0397921243654301E-2</v>
      </c>
      <c r="M24" s="19"/>
      <c r="N24" s="19">
        <v>4.9558371941393498E-3</v>
      </c>
      <c r="O24" s="19">
        <v>2.2751955006433899E-2</v>
      </c>
      <c r="P24" s="19">
        <v>1.37927578145071E-2</v>
      </c>
      <c r="Q24" s="19">
        <v>3.0356224538646601E-2</v>
      </c>
      <c r="R24" s="19"/>
      <c r="S24" s="19">
        <v>1.0210675124119099E-2</v>
      </c>
      <c r="T24" s="19">
        <v>3.19619615504576E-2</v>
      </c>
      <c r="U24" s="19">
        <v>6.9669672460894103E-3</v>
      </c>
      <c r="V24" s="19">
        <v>3.4657149019561802E-2</v>
      </c>
      <c r="W24" s="19">
        <v>8.5158782856202594E-3</v>
      </c>
      <c r="X24" s="19">
        <v>0</v>
      </c>
      <c r="Y24" s="19">
        <v>5.3529695144410297E-3</v>
      </c>
      <c r="Z24" s="19">
        <v>5.2475381902519498E-2</v>
      </c>
      <c r="AA24" s="19">
        <v>1.7196003186239699E-2</v>
      </c>
      <c r="AB24" s="19">
        <v>1.50559847241178E-2</v>
      </c>
      <c r="AC24" s="19">
        <v>2.60897013212338E-2</v>
      </c>
      <c r="AD24" s="19">
        <v>3.1916008620734501E-2</v>
      </c>
      <c r="AE24" s="19"/>
      <c r="AF24" s="19">
        <v>2.31355099501338E-2</v>
      </c>
      <c r="AG24" s="19">
        <v>1.1267042271718999E-2</v>
      </c>
      <c r="AH24" s="19">
        <v>3.3826906013301197E-2</v>
      </c>
      <c r="AI24" s="19"/>
      <c r="AJ24" s="19">
        <v>1.6212163108664301E-2</v>
      </c>
      <c r="AK24" s="19">
        <v>8.7819602598878006E-3</v>
      </c>
      <c r="AL24" s="19">
        <v>2.3700263026894E-2</v>
      </c>
      <c r="AM24" s="19">
        <v>0</v>
      </c>
      <c r="AN24" s="19">
        <v>4.9836405833377603E-2</v>
      </c>
      <c r="AO24" s="19"/>
      <c r="AP24" s="19">
        <v>1.7536134368444999E-2</v>
      </c>
      <c r="AQ24" s="19">
        <v>9.7674124332177495E-3</v>
      </c>
      <c r="AR24" s="19">
        <v>6.1296995468203804E-3</v>
      </c>
      <c r="AS24" s="19">
        <v>1.6511934589236901E-2</v>
      </c>
      <c r="AT24" s="19">
        <v>1.25365805606049E-2</v>
      </c>
      <c r="AU24" s="19"/>
      <c r="AV24" s="19">
        <v>1.2063160375216301E-2</v>
      </c>
      <c r="AW24" s="19">
        <v>2.2957029469257501E-2</v>
      </c>
      <c r="AX24" s="19">
        <v>0</v>
      </c>
      <c r="AY24" s="19">
        <v>1.3765443718132601E-2</v>
      </c>
      <c r="AZ24" s="19">
        <v>7.4921017121764404E-3</v>
      </c>
      <c r="BA24" s="19">
        <v>2.2487882357482201E-2</v>
      </c>
      <c r="BB24" s="19"/>
      <c r="BC24" s="19">
        <v>1.7419498981068701E-2</v>
      </c>
      <c r="BD24" s="19">
        <v>1.8878050934658198E-2</v>
      </c>
      <c r="BE24" s="19">
        <v>1.43216271983387E-2</v>
      </c>
      <c r="BF24" s="19">
        <v>1.82307790630966E-2</v>
      </c>
      <c r="BG24" s="19">
        <v>0</v>
      </c>
    </row>
    <row r="25" spans="2:59" x14ac:dyDescent="0.35">
      <c r="B25" s="16"/>
    </row>
    <row r="26" spans="2:59" x14ac:dyDescent="0.35">
      <c r="B26" t="s">
        <v>80</v>
      </c>
    </row>
    <row r="27" spans="2:59" x14ac:dyDescent="0.35">
      <c r="B27" t="s">
        <v>81</v>
      </c>
    </row>
    <row r="29" spans="2:59" x14ac:dyDescent="0.35">
      <c r="B2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284</v>
      </c>
      <c r="E2" s="26"/>
      <c r="F2" s="26"/>
      <c r="G2" s="26"/>
      <c r="H2" s="26"/>
      <c r="I2" s="26"/>
      <c r="J2" s="26"/>
      <c r="K2" s="26"/>
      <c r="L2" s="26"/>
      <c r="M2" s="26"/>
    </row>
    <row r="6" spans="2:13" ht="50" customHeight="1" x14ac:dyDescent="0.35">
      <c r="B6" s="20" t="s">
        <v>15</v>
      </c>
      <c r="C6" s="20" t="s">
        <v>270</v>
      </c>
      <c r="D6" s="20" t="s">
        <v>271</v>
      </c>
      <c r="E6" s="20" t="s">
        <v>272</v>
      </c>
      <c r="F6" s="20" t="s">
        <v>273</v>
      </c>
      <c r="G6" s="20" t="s">
        <v>274</v>
      </c>
      <c r="H6" s="20" t="s">
        <v>275</v>
      </c>
      <c r="I6" s="20" t="s">
        <v>276</v>
      </c>
      <c r="J6" s="20" t="s">
        <v>277</v>
      </c>
      <c r="K6" s="20" t="s">
        <v>278</v>
      </c>
      <c r="L6" s="20" t="s">
        <v>279</v>
      </c>
    </row>
    <row r="7" spans="2:13" x14ac:dyDescent="0.35">
      <c r="B7" s="18" t="s">
        <v>280</v>
      </c>
      <c r="C7" s="17">
        <v>0.17701069943383499</v>
      </c>
      <c r="D7" s="17">
        <v>0.29110760033287902</v>
      </c>
      <c r="E7" s="17">
        <v>0.100283491840474</v>
      </c>
      <c r="F7" s="17">
        <v>0.195451267253448</v>
      </c>
      <c r="G7" s="17">
        <v>0.30463728746202501</v>
      </c>
      <c r="H7" s="17">
        <v>0.205421238023305</v>
      </c>
      <c r="I7" s="17">
        <v>0.165905417331388</v>
      </c>
      <c r="J7" s="17">
        <v>0.23330399156961701</v>
      </c>
      <c r="K7" s="17">
        <v>0.272284168215782</v>
      </c>
      <c r="L7" s="17">
        <v>0.155574288790846</v>
      </c>
    </row>
    <row r="8" spans="2:13" x14ac:dyDescent="0.35">
      <c r="B8" s="18" t="s">
        <v>281</v>
      </c>
      <c r="C8" s="17">
        <v>0.37831398628992202</v>
      </c>
      <c r="D8" s="17">
        <v>0.48495900857368401</v>
      </c>
      <c r="E8" s="17">
        <v>0.34186896772686598</v>
      </c>
      <c r="F8" s="17">
        <v>0.403519934644753</v>
      </c>
      <c r="G8" s="17">
        <v>0.49164811335415398</v>
      </c>
      <c r="H8" s="17">
        <v>0.43512080180434198</v>
      </c>
      <c r="I8" s="17">
        <v>0.36983897332445698</v>
      </c>
      <c r="J8" s="17">
        <v>0.53160164703060897</v>
      </c>
      <c r="K8" s="17">
        <v>0.43197332272394301</v>
      </c>
      <c r="L8" s="17">
        <v>0.39904201421122198</v>
      </c>
    </row>
    <row r="9" spans="2:13" x14ac:dyDescent="0.35">
      <c r="B9" s="18" t="s">
        <v>282</v>
      </c>
      <c r="C9" s="17">
        <v>0.25781141919761802</v>
      </c>
      <c r="D9" s="17">
        <v>0.129066008438639</v>
      </c>
      <c r="E9" s="17">
        <v>0.32229458775866598</v>
      </c>
      <c r="F9" s="17">
        <v>0.22517066660347701</v>
      </c>
      <c r="G9" s="17">
        <v>0.11238565542670501</v>
      </c>
      <c r="H9" s="17">
        <v>0.224356795019309</v>
      </c>
      <c r="I9" s="17">
        <v>0.27247514182011001</v>
      </c>
      <c r="J9" s="17">
        <v>0.13886315479377001</v>
      </c>
      <c r="K9" s="17">
        <v>0.16910152866151601</v>
      </c>
      <c r="L9" s="17">
        <v>0.29016447887102498</v>
      </c>
    </row>
    <row r="10" spans="2:13" x14ac:dyDescent="0.35">
      <c r="B10" s="18" t="s">
        <v>283</v>
      </c>
      <c r="C10" s="17">
        <v>0.116639697584262</v>
      </c>
      <c r="D10" s="17">
        <v>3.6987589404092303E-2</v>
      </c>
      <c r="E10" s="17">
        <v>0.117166036431002</v>
      </c>
      <c r="F10" s="17">
        <v>7.33613667250506E-2</v>
      </c>
      <c r="G10" s="17">
        <v>2.8443696010751401E-2</v>
      </c>
      <c r="H10" s="17">
        <v>6.0864587369427597E-2</v>
      </c>
      <c r="I10" s="17">
        <v>8.0040601852375298E-2</v>
      </c>
      <c r="J10" s="17">
        <v>3.9192675656328002E-2</v>
      </c>
      <c r="K10" s="17">
        <v>5.0578866299472003E-2</v>
      </c>
      <c r="L10" s="17">
        <v>7.1820471622433504E-2</v>
      </c>
    </row>
    <row r="11" spans="2:13" x14ac:dyDescent="0.35">
      <c r="B11" s="18" t="s">
        <v>207</v>
      </c>
      <c r="C11" s="17">
        <v>7.0224197494362706E-2</v>
      </c>
      <c r="D11" s="17">
        <v>5.7879793250705198E-2</v>
      </c>
      <c r="E11" s="17">
        <v>0.118386916242991</v>
      </c>
      <c r="F11" s="17">
        <v>0.10249676477327201</v>
      </c>
      <c r="G11" s="17">
        <v>6.2885247746365197E-2</v>
      </c>
      <c r="H11" s="17">
        <v>7.4236577783615906E-2</v>
      </c>
      <c r="I11" s="17">
        <v>0.11173986567167001</v>
      </c>
      <c r="J11" s="17">
        <v>5.7038530949676702E-2</v>
      </c>
      <c r="K11" s="17">
        <v>7.6062114099286995E-2</v>
      </c>
      <c r="L11" s="17">
        <v>8.3398746504473695E-2</v>
      </c>
    </row>
    <row r="12" spans="2:13" x14ac:dyDescent="0.35">
      <c r="B12" s="16"/>
      <c r="C12" s="16"/>
      <c r="D12" s="16"/>
      <c r="E12" s="16"/>
      <c r="F12" s="16"/>
      <c r="G12" s="16"/>
      <c r="H12" s="16"/>
      <c r="I12" s="16"/>
      <c r="J12" s="16"/>
      <c r="K12" s="16"/>
      <c r="L12" s="16"/>
    </row>
    <row r="13" spans="2:13" x14ac:dyDescent="0.35">
      <c r="B13" t="s">
        <v>80</v>
      </c>
    </row>
    <row r="14" spans="2:13" x14ac:dyDescent="0.35">
      <c r="B14" t="s">
        <v>81</v>
      </c>
    </row>
    <row r="18" spans="2:2" x14ac:dyDescent="0.3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0.17701069943383499</v>
      </c>
      <c r="D9" s="17">
        <v>0.14946626065274701</v>
      </c>
      <c r="E9" s="17">
        <v>0.20234530588865299</v>
      </c>
      <c r="F9" s="17"/>
      <c r="G9" s="17">
        <v>0.27668850377811699</v>
      </c>
      <c r="H9" s="17">
        <v>0.22372242801603601</v>
      </c>
      <c r="I9" s="17">
        <v>0.16328979782588199</v>
      </c>
      <c r="J9" s="17">
        <v>0.15661184241766299</v>
      </c>
      <c r="K9" s="17">
        <v>0.136211350271222</v>
      </c>
      <c r="L9" s="17">
        <v>0.127620465213162</v>
      </c>
      <c r="M9" s="17"/>
      <c r="N9" s="17">
        <v>0.181177197583615</v>
      </c>
      <c r="O9" s="17">
        <v>0.15285697052802899</v>
      </c>
      <c r="P9" s="17">
        <v>0.17101569303234901</v>
      </c>
      <c r="Q9" s="17">
        <v>0.201267084621604</v>
      </c>
      <c r="R9" s="17"/>
      <c r="S9" s="17">
        <v>0.218091731932851</v>
      </c>
      <c r="T9" s="17">
        <v>0.17226803114530001</v>
      </c>
      <c r="U9" s="17">
        <v>0.21374686610819699</v>
      </c>
      <c r="V9" s="17">
        <v>0.16758177833017901</v>
      </c>
      <c r="W9" s="17">
        <v>0.18241570647073499</v>
      </c>
      <c r="X9" s="17">
        <v>0.14456270372610999</v>
      </c>
      <c r="Y9" s="17">
        <v>0.14253135446511001</v>
      </c>
      <c r="Z9" s="17">
        <v>0.163253807035979</v>
      </c>
      <c r="AA9" s="17">
        <v>0.20054096383755901</v>
      </c>
      <c r="AB9" s="17">
        <v>0.17526110200195599</v>
      </c>
      <c r="AC9" s="17">
        <v>0.206145040623782</v>
      </c>
      <c r="AD9" s="17">
        <v>0</v>
      </c>
      <c r="AE9" s="17"/>
      <c r="AF9" s="17">
        <v>0.14475780362322599</v>
      </c>
      <c r="AG9" s="17">
        <v>0.18974111124527901</v>
      </c>
      <c r="AH9" s="17">
        <v>0.14968103774918401</v>
      </c>
      <c r="AI9" s="17"/>
      <c r="AJ9" s="17">
        <v>0.11676576141994401</v>
      </c>
      <c r="AK9" s="17">
        <v>0.24214015277729201</v>
      </c>
      <c r="AL9" s="17">
        <v>0.16209121030595799</v>
      </c>
      <c r="AM9" s="17">
        <v>0.199896832021977</v>
      </c>
      <c r="AN9" s="17">
        <v>0.13892782898297901</v>
      </c>
      <c r="AO9" s="17"/>
      <c r="AP9" s="17">
        <v>0.123190067761222</v>
      </c>
      <c r="AQ9" s="17">
        <v>0.23343408668885399</v>
      </c>
      <c r="AR9" s="17">
        <v>0.18521249521979699</v>
      </c>
      <c r="AS9" s="17">
        <v>0.132451984634089</v>
      </c>
      <c r="AT9" s="17">
        <v>0.26647253717538499</v>
      </c>
      <c r="AU9" s="17"/>
      <c r="AV9" s="17">
        <v>0.241601992983285</v>
      </c>
      <c r="AW9" s="17">
        <v>0.12927110390346899</v>
      </c>
      <c r="AX9" s="17">
        <v>0.189561123885297</v>
      </c>
      <c r="AY9" s="17">
        <v>0.102334118153797</v>
      </c>
      <c r="AZ9" s="17">
        <v>0.29007189184769799</v>
      </c>
      <c r="BA9" s="17">
        <v>0.13782840926121701</v>
      </c>
      <c r="BB9" s="17"/>
      <c r="BC9" s="17">
        <v>0.166601753390206</v>
      </c>
      <c r="BD9" s="17">
        <v>0.16799183739688001</v>
      </c>
      <c r="BE9" s="17">
        <v>0.19136526919698801</v>
      </c>
      <c r="BF9" s="17">
        <v>0.19727872706308999</v>
      </c>
      <c r="BG9" s="17">
        <v>0.27929518560303201</v>
      </c>
    </row>
    <row r="10" spans="2:59" x14ac:dyDescent="0.35">
      <c r="B10" s="18" t="s">
        <v>281</v>
      </c>
      <c r="C10" s="17">
        <v>0.37831398628992202</v>
      </c>
      <c r="D10" s="17">
        <v>0.36969760085145298</v>
      </c>
      <c r="E10" s="17">
        <v>0.388394756555905</v>
      </c>
      <c r="F10" s="17"/>
      <c r="G10" s="17">
        <v>0.35901850322663698</v>
      </c>
      <c r="H10" s="17">
        <v>0.399766326385812</v>
      </c>
      <c r="I10" s="17">
        <v>0.42296050496964299</v>
      </c>
      <c r="J10" s="17">
        <v>0.37223047938206599</v>
      </c>
      <c r="K10" s="17">
        <v>0.34969913159182903</v>
      </c>
      <c r="L10" s="17">
        <v>0.36175259319690301</v>
      </c>
      <c r="M10" s="17"/>
      <c r="N10" s="17">
        <v>0.404210386882221</v>
      </c>
      <c r="O10" s="17">
        <v>0.40612709231554001</v>
      </c>
      <c r="P10" s="17">
        <v>0.32965421304039799</v>
      </c>
      <c r="Q10" s="17">
        <v>0.36500152145921799</v>
      </c>
      <c r="R10" s="17"/>
      <c r="S10" s="17">
        <v>0.40642654766429998</v>
      </c>
      <c r="T10" s="17">
        <v>0.369681444652462</v>
      </c>
      <c r="U10" s="17">
        <v>0.34726878584590698</v>
      </c>
      <c r="V10" s="17">
        <v>0.35031268080258399</v>
      </c>
      <c r="W10" s="17">
        <v>0.37308651308728003</v>
      </c>
      <c r="X10" s="17">
        <v>0.40472566183537401</v>
      </c>
      <c r="Y10" s="17">
        <v>0.31946369865610902</v>
      </c>
      <c r="Z10" s="17">
        <v>0.285919738680394</v>
      </c>
      <c r="AA10" s="17">
        <v>0.41946240074219998</v>
      </c>
      <c r="AB10" s="17">
        <v>0.38038329881790001</v>
      </c>
      <c r="AC10" s="17">
        <v>0.39305093542803399</v>
      </c>
      <c r="AD10" s="17">
        <v>0.48245610358647101</v>
      </c>
      <c r="AE10" s="17"/>
      <c r="AF10" s="17">
        <v>0.343952080857652</v>
      </c>
      <c r="AG10" s="17">
        <v>0.40930575388497797</v>
      </c>
      <c r="AH10" s="17">
        <v>0.37587719992195001</v>
      </c>
      <c r="AI10" s="17"/>
      <c r="AJ10" s="17">
        <v>0.34663508664643</v>
      </c>
      <c r="AK10" s="17">
        <v>0.411060013943159</v>
      </c>
      <c r="AL10" s="17">
        <v>0.46925209358443798</v>
      </c>
      <c r="AM10" s="17">
        <v>0.13212276318133501</v>
      </c>
      <c r="AN10" s="17">
        <v>0.38906293068306502</v>
      </c>
      <c r="AO10" s="17"/>
      <c r="AP10" s="17">
        <v>0.32932248542592202</v>
      </c>
      <c r="AQ10" s="17">
        <v>0.38678393422270702</v>
      </c>
      <c r="AR10" s="17">
        <v>0.44198507423733402</v>
      </c>
      <c r="AS10" s="17">
        <v>0.29267707769338303</v>
      </c>
      <c r="AT10" s="17">
        <v>0.46332076766418701</v>
      </c>
      <c r="AU10" s="17"/>
      <c r="AV10" s="17">
        <v>0.422651452995434</v>
      </c>
      <c r="AW10" s="17">
        <v>0.347308230291969</v>
      </c>
      <c r="AX10" s="17">
        <v>0.44805141395460102</v>
      </c>
      <c r="AY10" s="17">
        <v>0.30585734820735999</v>
      </c>
      <c r="AZ10" s="17">
        <v>0.40397619127325402</v>
      </c>
      <c r="BA10" s="17">
        <v>0.37305954704161698</v>
      </c>
      <c r="BB10" s="17"/>
      <c r="BC10" s="17">
        <v>0.37510775013032399</v>
      </c>
      <c r="BD10" s="17">
        <v>0.379228842067104</v>
      </c>
      <c r="BE10" s="17">
        <v>0.37931865449212998</v>
      </c>
      <c r="BF10" s="17">
        <v>0.41655394037160998</v>
      </c>
      <c r="BG10" s="17">
        <v>0.472560241339188</v>
      </c>
    </row>
    <row r="11" spans="2:59" x14ac:dyDescent="0.35">
      <c r="B11" s="18" t="s">
        <v>282</v>
      </c>
      <c r="C11" s="17">
        <v>0.25781141919761802</v>
      </c>
      <c r="D11" s="17">
        <v>0.27337727399484901</v>
      </c>
      <c r="E11" s="17">
        <v>0.242991611454414</v>
      </c>
      <c r="F11" s="17"/>
      <c r="G11" s="17">
        <v>0.23395931824966601</v>
      </c>
      <c r="H11" s="17">
        <v>0.19596635144219901</v>
      </c>
      <c r="I11" s="17">
        <v>0.25410670439465299</v>
      </c>
      <c r="J11" s="17">
        <v>0.243077194420626</v>
      </c>
      <c r="K11" s="17">
        <v>0.29764354602253001</v>
      </c>
      <c r="L11" s="17">
        <v>0.31200104586628902</v>
      </c>
      <c r="M11" s="17"/>
      <c r="N11" s="17">
        <v>0.23586559925328099</v>
      </c>
      <c r="O11" s="17">
        <v>0.27772325022620498</v>
      </c>
      <c r="P11" s="17">
        <v>0.28804280623786099</v>
      </c>
      <c r="Q11" s="17">
        <v>0.23470264211867001</v>
      </c>
      <c r="R11" s="17"/>
      <c r="S11" s="17">
        <v>0.23076874422024399</v>
      </c>
      <c r="T11" s="17">
        <v>0.27743559909276799</v>
      </c>
      <c r="U11" s="17">
        <v>0.26609160409161597</v>
      </c>
      <c r="V11" s="17">
        <v>0.29281340848377302</v>
      </c>
      <c r="W11" s="17">
        <v>0.26814061072633999</v>
      </c>
      <c r="X11" s="17">
        <v>0.23723753959565799</v>
      </c>
      <c r="Y11" s="17">
        <v>0.26151671852878</v>
      </c>
      <c r="Z11" s="17">
        <v>0.31645658642914998</v>
      </c>
      <c r="AA11" s="17">
        <v>0.215957611300538</v>
      </c>
      <c r="AB11" s="17">
        <v>0.26168016265316202</v>
      </c>
      <c r="AC11" s="17">
        <v>0.235093433423127</v>
      </c>
      <c r="AD11" s="17">
        <v>0.30220645666957602</v>
      </c>
      <c r="AE11" s="17"/>
      <c r="AF11" s="17">
        <v>0.28789294291871498</v>
      </c>
      <c r="AG11" s="17">
        <v>0.25126721479477099</v>
      </c>
      <c r="AH11" s="17">
        <v>0.24585715692678201</v>
      </c>
      <c r="AI11" s="17"/>
      <c r="AJ11" s="17">
        <v>0.297726802155102</v>
      </c>
      <c r="AK11" s="17">
        <v>0.235510804753647</v>
      </c>
      <c r="AL11" s="17">
        <v>0.22071127122177001</v>
      </c>
      <c r="AM11" s="17">
        <v>0.40434153575309401</v>
      </c>
      <c r="AN11" s="17">
        <v>0.223149964115953</v>
      </c>
      <c r="AO11" s="17"/>
      <c r="AP11" s="17">
        <v>0.31450120271110499</v>
      </c>
      <c r="AQ11" s="17">
        <v>0.24233098212487</v>
      </c>
      <c r="AR11" s="17">
        <v>0.25270775491272501</v>
      </c>
      <c r="AS11" s="17">
        <v>0.294217921137157</v>
      </c>
      <c r="AT11" s="17">
        <v>0.156111726912225</v>
      </c>
      <c r="AU11" s="17"/>
      <c r="AV11" s="17">
        <v>0.22178566428885901</v>
      </c>
      <c r="AW11" s="17">
        <v>0.30731069157443103</v>
      </c>
      <c r="AX11" s="17">
        <v>0.23597272440147599</v>
      </c>
      <c r="AY11" s="17">
        <v>0.32483085334665002</v>
      </c>
      <c r="AZ11" s="17">
        <v>0.18463636462303501</v>
      </c>
      <c r="BA11" s="17">
        <v>0.243468960227779</v>
      </c>
      <c r="BB11" s="17"/>
      <c r="BC11" s="17">
        <v>0.26111766935591701</v>
      </c>
      <c r="BD11" s="17">
        <v>0.25167896664397599</v>
      </c>
      <c r="BE11" s="17">
        <v>0.258929497932057</v>
      </c>
      <c r="BF11" s="17">
        <v>0.19641873143024299</v>
      </c>
      <c r="BG11" s="17">
        <v>0.179163100605022</v>
      </c>
    </row>
    <row r="12" spans="2:59" x14ac:dyDescent="0.35">
      <c r="B12" s="18" t="s">
        <v>283</v>
      </c>
      <c r="C12" s="17">
        <v>0.116639697584262</v>
      </c>
      <c r="D12" s="17">
        <v>0.15805980930306199</v>
      </c>
      <c r="E12" s="17">
        <v>7.6302404731278695E-2</v>
      </c>
      <c r="F12" s="17"/>
      <c r="G12" s="17">
        <v>7.0769452331667093E-2</v>
      </c>
      <c r="H12" s="17">
        <v>0.110259989761383</v>
      </c>
      <c r="I12" s="17">
        <v>0.112635854567657</v>
      </c>
      <c r="J12" s="17">
        <v>0.136492539341867</v>
      </c>
      <c r="K12" s="17">
        <v>0.13978358452877501</v>
      </c>
      <c r="L12" s="17">
        <v>0.12409279593593101</v>
      </c>
      <c r="M12" s="17"/>
      <c r="N12" s="17">
        <v>0.124398162699943</v>
      </c>
      <c r="O12" s="17">
        <v>0.10854611967604499</v>
      </c>
      <c r="P12" s="17">
        <v>0.121640882279271</v>
      </c>
      <c r="Q12" s="17">
        <v>0.112532280518037</v>
      </c>
      <c r="R12" s="17"/>
      <c r="S12" s="17">
        <v>9.1772270072735904E-2</v>
      </c>
      <c r="T12" s="17">
        <v>0.104289181960873</v>
      </c>
      <c r="U12" s="17">
        <v>9.6069260455467501E-2</v>
      </c>
      <c r="V12" s="17">
        <v>0.137725222294732</v>
      </c>
      <c r="W12" s="17">
        <v>9.0154145016569501E-2</v>
      </c>
      <c r="X12" s="17">
        <v>0.12595975685720701</v>
      </c>
      <c r="Y12" s="17">
        <v>0.19199815505382301</v>
      </c>
      <c r="Z12" s="17">
        <v>0.15272855486647799</v>
      </c>
      <c r="AA12" s="17">
        <v>0.101406722925136</v>
      </c>
      <c r="AB12" s="17">
        <v>0.117978512074633</v>
      </c>
      <c r="AC12" s="17">
        <v>0.104133590342514</v>
      </c>
      <c r="AD12" s="17">
        <v>0.13581128516905899</v>
      </c>
      <c r="AE12" s="17"/>
      <c r="AF12" s="17">
        <v>0.14831463687698401</v>
      </c>
      <c r="AG12" s="17">
        <v>9.4603630397107202E-2</v>
      </c>
      <c r="AH12" s="17">
        <v>0.126506663530981</v>
      </c>
      <c r="AI12" s="17"/>
      <c r="AJ12" s="17">
        <v>0.1618715777958</v>
      </c>
      <c r="AK12" s="17">
        <v>6.2886447029839601E-2</v>
      </c>
      <c r="AL12" s="17">
        <v>6.7755877739770501E-2</v>
      </c>
      <c r="AM12" s="17">
        <v>0.19412097538540901</v>
      </c>
      <c r="AN12" s="17">
        <v>0.153126085674645</v>
      </c>
      <c r="AO12" s="17"/>
      <c r="AP12" s="17">
        <v>0.160110903812752</v>
      </c>
      <c r="AQ12" s="17">
        <v>7.8707766676808899E-2</v>
      </c>
      <c r="AR12" s="17">
        <v>7.4948291889512103E-2</v>
      </c>
      <c r="AS12" s="17">
        <v>0.213902168702367</v>
      </c>
      <c r="AT12" s="17">
        <v>3.76911849573629E-2</v>
      </c>
      <c r="AU12" s="17"/>
      <c r="AV12" s="17">
        <v>6.1361298604183399E-2</v>
      </c>
      <c r="AW12" s="17">
        <v>0.148547505818381</v>
      </c>
      <c r="AX12" s="17">
        <v>8.3586306677624705E-2</v>
      </c>
      <c r="AY12" s="17">
        <v>0.21284957346578201</v>
      </c>
      <c r="AZ12" s="17">
        <v>5.5590989306312497E-2</v>
      </c>
      <c r="BA12" s="17">
        <v>0.100111118990364</v>
      </c>
      <c r="BB12" s="17"/>
      <c r="BC12" s="17">
        <v>0.103178884441994</v>
      </c>
      <c r="BD12" s="17">
        <v>0.119796126149069</v>
      </c>
      <c r="BE12" s="17">
        <v>0.108087764501475</v>
      </c>
      <c r="BF12" s="17">
        <v>0.14498636717857</v>
      </c>
      <c r="BG12" s="17">
        <v>6.8981472452758305E-2</v>
      </c>
    </row>
    <row r="13" spans="2:59" x14ac:dyDescent="0.35">
      <c r="B13" s="18" t="s">
        <v>207</v>
      </c>
      <c r="C13" s="19">
        <v>7.0224197494362706E-2</v>
      </c>
      <c r="D13" s="19">
        <v>4.9399055197888599E-2</v>
      </c>
      <c r="E13" s="19">
        <v>8.9965921369749305E-2</v>
      </c>
      <c r="F13" s="19"/>
      <c r="G13" s="19">
        <v>5.9564222413912897E-2</v>
      </c>
      <c r="H13" s="19">
        <v>7.0284904394569206E-2</v>
      </c>
      <c r="I13" s="19">
        <v>4.7007138242164299E-2</v>
      </c>
      <c r="J13" s="19">
        <v>9.1587944437779206E-2</v>
      </c>
      <c r="K13" s="19">
        <v>7.6662387585644004E-2</v>
      </c>
      <c r="L13" s="19">
        <v>7.4533099787714996E-2</v>
      </c>
      <c r="M13" s="19"/>
      <c r="N13" s="19">
        <v>5.4348653580939703E-2</v>
      </c>
      <c r="O13" s="19">
        <v>5.4746567254181297E-2</v>
      </c>
      <c r="P13" s="19">
        <v>8.9646405410121796E-2</v>
      </c>
      <c r="Q13" s="19">
        <v>8.6496471282471898E-2</v>
      </c>
      <c r="R13" s="19"/>
      <c r="S13" s="19">
        <v>5.2940706109868799E-2</v>
      </c>
      <c r="T13" s="19">
        <v>7.6325743148597594E-2</v>
      </c>
      <c r="U13" s="19">
        <v>7.6823483498811698E-2</v>
      </c>
      <c r="V13" s="19">
        <v>5.1566910088732501E-2</v>
      </c>
      <c r="W13" s="19">
        <v>8.6203024699074801E-2</v>
      </c>
      <c r="X13" s="19">
        <v>8.75143379856516E-2</v>
      </c>
      <c r="Y13" s="19">
        <v>8.44900732961789E-2</v>
      </c>
      <c r="Z13" s="19">
        <v>8.1641312987999204E-2</v>
      </c>
      <c r="AA13" s="19">
        <v>6.2632301194567405E-2</v>
      </c>
      <c r="AB13" s="19">
        <v>6.4696924452349494E-2</v>
      </c>
      <c r="AC13" s="19">
        <v>6.1577000182542897E-2</v>
      </c>
      <c r="AD13" s="19">
        <v>7.9526154574894495E-2</v>
      </c>
      <c r="AE13" s="19"/>
      <c r="AF13" s="19">
        <v>7.5082535723423896E-2</v>
      </c>
      <c r="AG13" s="19">
        <v>5.5082289677864403E-2</v>
      </c>
      <c r="AH13" s="19">
        <v>0.102077941871103</v>
      </c>
      <c r="AI13" s="19"/>
      <c r="AJ13" s="19">
        <v>7.7000771982724606E-2</v>
      </c>
      <c r="AK13" s="19">
        <v>4.8402581496062101E-2</v>
      </c>
      <c r="AL13" s="19">
        <v>8.01895471480642E-2</v>
      </c>
      <c r="AM13" s="19">
        <v>6.9517893658185101E-2</v>
      </c>
      <c r="AN13" s="19">
        <v>9.5733190543358798E-2</v>
      </c>
      <c r="AO13" s="19"/>
      <c r="AP13" s="19">
        <v>7.2875340288998405E-2</v>
      </c>
      <c r="AQ13" s="19">
        <v>5.8743230286761199E-2</v>
      </c>
      <c r="AR13" s="19">
        <v>4.5146383740631901E-2</v>
      </c>
      <c r="AS13" s="19">
        <v>6.6750847833003599E-2</v>
      </c>
      <c r="AT13" s="19">
        <v>7.6403783290840896E-2</v>
      </c>
      <c r="AU13" s="19"/>
      <c r="AV13" s="19">
        <v>5.25995911282384E-2</v>
      </c>
      <c r="AW13" s="19">
        <v>6.7562468411750107E-2</v>
      </c>
      <c r="AX13" s="19">
        <v>4.2828431081001997E-2</v>
      </c>
      <c r="AY13" s="19">
        <v>5.4128106826411899E-2</v>
      </c>
      <c r="AZ13" s="19">
        <v>6.5724562949700999E-2</v>
      </c>
      <c r="BA13" s="19">
        <v>0.145531964479023</v>
      </c>
      <c r="BB13" s="19"/>
      <c r="BC13" s="19">
        <v>9.3993942681559597E-2</v>
      </c>
      <c r="BD13" s="19">
        <v>8.1304227742971497E-2</v>
      </c>
      <c r="BE13" s="19">
        <v>6.2298813877349001E-2</v>
      </c>
      <c r="BF13" s="19">
        <v>4.4762233956487103E-2</v>
      </c>
      <c r="BG13" s="19">
        <v>0</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0.29110760033287902</v>
      </c>
      <c r="D9" s="17">
        <v>0.27421561396645</v>
      </c>
      <c r="E9" s="17">
        <v>0.30716990943548</v>
      </c>
      <c r="F9" s="17"/>
      <c r="G9" s="17">
        <v>0.25309104229555501</v>
      </c>
      <c r="H9" s="17">
        <v>0.27412267870179102</v>
      </c>
      <c r="I9" s="17">
        <v>0.29500929552723498</v>
      </c>
      <c r="J9" s="17">
        <v>0.31306575827338301</v>
      </c>
      <c r="K9" s="17">
        <v>0.31149500671501201</v>
      </c>
      <c r="L9" s="17">
        <v>0.29562869911502199</v>
      </c>
      <c r="M9" s="17"/>
      <c r="N9" s="17">
        <v>0.26317307597176798</v>
      </c>
      <c r="O9" s="17">
        <v>0.27345024052993799</v>
      </c>
      <c r="P9" s="17">
        <v>0.34307536446784398</v>
      </c>
      <c r="Q9" s="17">
        <v>0.29448069622420903</v>
      </c>
      <c r="R9" s="17"/>
      <c r="S9" s="17">
        <v>0.28355499971298798</v>
      </c>
      <c r="T9" s="17">
        <v>0.30224509020643298</v>
      </c>
      <c r="U9" s="17">
        <v>0.291924337443555</v>
      </c>
      <c r="V9" s="17">
        <v>0.26924025716164102</v>
      </c>
      <c r="W9" s="17">
        <v>0.29253564474916099</v>
      </c>
      <c r="X9" s="17">
        <v>0.305950710874351</v>
      </c>
      <c r="Y9" s="17">
        <v>0.31890209385269103</v>
      </c>
      <c r="Z9" s="17">
        <v>0.29669319818643802</v>
      </c>
      <c r="AA9" s="17">
        <v>0.29012730615434601</v>
      </c>
      <c r="AB9" s="17">
        <v>0.29238958607216198</v>
      </c>
      <c r="AC9" s="17">
        <v>0.29019117757898499</v>
      </c>
      <c r="AD9" s="17">
        <v>0.21312081215704701</v>
      </c>
      <c r="AE9" s="17"/>
      <c r="AF9" s="17">
        <v>0.338731400082046</v>
      </c>
      <c r="AG9" s="17">
        <v>0.26398817232428201</v>
      </c>
      <c r="AH9" s="17">
        <v>0.29625101081837202</v>
      </c>
      <c r="AI9" s="17"/>
      <c r="AJ9" s="17">
        <v>0.29438271297836599</v>
      </c>
      <c r="AK9" s="17">
        <v>0.29179615996376002</v>
      </c>
      <c r="AL9" s="17">
        <v>0.26363745808662797</v>
      </c>
      <c r="AM9" s="17">
        <v>0.607052765436911</v>
      </c>
      <c r="AN9" s="17">
        <v>0.29081340141490603</v>
      </c>
      <c r="AO9" s="17"/>
      <c r="AP9" s="17">
        <v>0.29515508404860202</v>
      </c>
      <c r="AQ9" s="17">
        <v>0.28657049921859801</v>
      </c>
      <c r="AR9" s="17">
        <v>0.26081672716855703</v>
      </c>
      <c r="AS9" s="17">
        <v>0.38704361534000298</v>
      </c>
      <c r="AT9" s="17">
        <v>0.18570318133732699</v>
      </c>
      <c r="AU9" s="17"/>
      <c r="AV9" s="17">
        <v>0.27132508443940201</v>
      </c>
      <c r="AW9" s="17">
        <v>0.29047734183152901</v>
      </c>
      <c r="AX9" s="17">
        <v>0.26485802226308303</v>
      </c>
      <c r="AY9" s="17">
        <v>0.36365406835022901</v>
      </c>
      <c r="AZ9" s="17">
        <v>0.25617227400657999</v>
      </c>
      <c r="BA9" s="17">
        <v>0.27987862862567803</v>
      </c>
      <c r="BB9" s="17"/>
      <c r="BC9" s="17">
        <v>0.31535272351728599</v>
      </c>
      <c r="BD9" s="17">
        <v>0.25827034042874703</v>
      </c>
      <c r="BE9" s="17">
        <v>0.284388940980704</v>
      </c>
      <c r="BF9" s="17">
        <v>0.26269942844038002</v>
      </c>
      <c r="BG9" s="17">
        <v>0.36843633358424399</v>
      </c>
    </row>
    <row r="10" spans="2:59" x14ac:dyDescent="0.35">
      <c r="B10" s="18" t="s">
        <v>281</v>
      </c>
      <c r="C10" s="17">
        <v>0.48495900857368401</v>
      </c>
      <c r="D10" s="17">
        <v>0.49353786882793799</v>
      </c>
      <c r="E10" s="17">
        <v>0.47690911571332401</v>
      </c>
      <c r="F10" s="17"/>
      <c r="G10" s="17">
        <v>0.46136992898936802</v>
      </c>
      <c r="H10" s="17">
        <v>0.48067715556193902</v>
      </c>
      <c r="I10" s="17">
        <v>0.48014522969772599</v>
      </c>
      <c r="J10" s="17">
        <v>0.47848567614055598</v>
      </c>
      <c r="K10" s="17">
        <v>0.475859083160796</v>
      </c>
      <c r="L10" s="17">
        <v>0.51947158170138596</v>
      </c>
      <c r="M10" s="17"/>
      <c r="N10" s="17">
        <v>0.50317388972302601</v>
      </c>
      <c r="O10" s="17">
        <v>0.50836826898095799</v>
      </c>
      <c r="P10" s="17">
        <v>0.43262568967779902</v>
      </c>
      <c r="Q10" s="17">
        <v>0.48595458945759501</v>
      </c>
      <c r="R10" s="17"/>
      <c r="S10" s="17">
        <v>0.44333328287942297</v>
      </c>
      <c r="T10" s="17">
        <v>0.47962277455412999</v>
      </c>
      <c r="U10" s="17">
        <v>0.47264732244635799</v>
      </c>
      <c r="V10" s="17">
        <v>0.53375391544712603</v>
      </c>
      <c r="W10" s="17">
        <v>0.495740104364982</v>
      </c>
      <c r="X10" s="17">
        <v>0.45933923998046</v>
      </c>
      <c r="Y10" s="17">
        <v>0.45556673339994103</v>
      </c>
      <c r="Z10" s="17">
        <v>0.53142896958688002</v>
      </c>
      <c r="AA10" s="17">
        <v>0.52048111571625499</v>
      </c>
      <c r="AB10" s="17">
        <v>0.45312014460541999</v>
      </c>
      <c r="AC10" s="17">
        <v>0.533503010722573</v>
      </c>
      <c r="AD10" s="17">
        <v>0.54207668080612703</v>
      </c>
      <c r="AE10" s="17"/>
      <c r="AF10" s="17">
        <v>0.47256525848923298</v>
      </c>
      <c r="AG10" s="17">
        <v>0.509356291687457</v>
      </c>
      <c r="AH10" s="17">
        <v>0.429825877720656</v>
      </c>
      <c r="AI10" s="17"/>
      <c r="AJ10" s="17">
        <v>0.49538503983534599</v>
      </c>
      <c r="AK10" s="17">
        <v>0.489509366992262</v>
      </c>
      <c r="AL10" s="17">
        <v>0.50548752126435004</v>
      </c>
      <c r="AM10" s="17">
        <v>0.209764257285383</v>
      </c>
      <c r="AN10" s="17">
        <v>0.46124863590122001</v>
      </c>
      <c r="AO10" s="17"/>
      <c r="AP10" s="17">
        <v>0.47945105033018798</v>
      </c>
      <c r="AQ10" s="17">
        <v>0.49063536771570598</v>
      </c>
      <c r="AR10" s="17">
        <v>0.54832100436930897</v>
      </c>
      <c r="AS10" s="17">
        <v>0.43414626543589102</v>
      </c>
      <c r="AT10" s="17">
        <v>0.54764578891271798</v>
      </c>
      <c r="AU10" s="17"/>
      <c r="AV10" s="17">
        <v>0.50944736998524598</v>
      </c>
      <c r="AW10" s="17">
        <v>0.47020869044801</v>
      </c>
      <c r="AX10" s="17">
        <v>0.53470784557192097</v>
      </c>
      <c r="AY10" s="17">
        <v>0.47605254044127598</v>
      </c>
      <c r="AZ10" s="17">
        <v>0.49989354138473102</v>
      </c>
      <c r="BA10" s="17">
        <v>0.472187635319612</v>
      </c>
      <c r="BB10" s="17"/>
      <c r="BC10" s="17">
        <v>0.50448655614265303</v>
      </c>
      <c r="BD10" s="17">
        <v>0.49216287502320599</v>
      </c>
      <c r="BE10" s="17">
        <v>0.48152554384819302</v>
      </c>
      <c r="BF10" s="17">
        <v>0.49839983807956101</v>
      </c>
      <c r="BG10" s="17">
        <v>0.37572035482814697</v>
      </c>
    </row>
    <row r="11" spans="2:59" x14ac:dyDescent="0.35">
      <c r="B11" s="18" t="s">
        <v>282</v>
      </c>
      <c r="C11" s="17">
        <v>0.129066008438639</v>
      </c>
      <c r="D11" s="17">
        <v>0.13666736903177601</v>
      </c>
      <c r="E11" s="17">
        <v>0.121867620758405</v>
      </c>
      <c r="F11" s="17"/>
      <c r="G11" s="17">
        <v>0.17772169627335899</v>
      </c>
      <c r="H11" s="17">
        <v>0.15388686794078399</v>
      </c>
      <c r="I11" s="17">
        <v>0.13838396397643299</v>
      </c>
      <c r="J11" s="17">
        <v>9.6523580446037802E-2</v>
      </c>
      <c r="K11" s="17">
        <v>0.12405595285361</v>
      </c>
      <c r="L11" s="17">
        <v>9.8572906292038603E-2</v>
      </c>
      <c r="M11" s="17"/>
      <c r="N11" s="17">
        <v>0.14222694192296101</v>
      </c>
      <c r="O11" s="17">
        <v>0.134328261476033</v>
      </c>
      <c r="P11" s="17">
        <v>0.12954400139458799</v>
      </c>
      <c r="Q11" s="17">
        <v>0.10924972381607501</v>
      </c>
      <c r="R11" s="17"/>
      <c r="S11" s="17">
        <v>0.179666595720605</v>
      </c>
      <c r="T11" s="17">
        <v>0.11505713637914</v>
      </c>
      <c r="U11" s="17">
        <v>0.13315056236867101</v>
      </c>
      <c r="V11" s="17">
        <v>0.10618308101035</v>
      </c>
      <c r="W11" s="17">
        <v>0.126261307242683</v>
      </c>
      <c r="X11" s="17">
        <v>0.11341485326612299</v>
      </c>
      <c r="Y11" s="17">
        <v>0.146468167709289</v>
      </c>
      <c r="Z11" s="17">
        <v>0.111224639388619</v>
      </c>
      <c r="AA11" s="17">
        <v>0.107990874704703</v>
      </c>
      <c r="AB11" s="17">
        <v>0.14303070225720299</v>
      </c>
      <c r="AC11" s="17">
        <v>0.10674680740806</v>
      </c>
      <c r="AD11" s="17">
        <v>0.11409634455816201</v>
      </c>
      <c r="AE11" s="17"/>
      <c r="AF11" s="17">
        <v>0.100976634943388</v>
      </c>
      <c r="AG11" s="17">
        <v>0.143371806058604</v>
      </c>
      <c r="AH11" s="17">
        <v>0.12792198658996801</v>
      </c>
      <c r="AI11" s="17"/>
      <c r="AJ11" s="17">
        <v>0.11224035920667901</v>
      </c>
      <c r="AK11" s="17">
        <v>0.15387209974997701</v>
      </c>
      <c r="AL11" s="17">
        <v>0.18275118752712</v>
      </c>
      <c r="AM11" s="17">
        <v>9.3712139208318196E-2</v>
      </c>
      <c r="AN11" s="17">
        <v>0.106729696745255</v>
      </c>
      <c r="AO11" s="17"/>
      <c r="AP11" s="17">
        <v>0.113361654957361</v>
      </c>
      <c r="AQ11" s="17">
        <v>0.16486282167925301</v>
      </c>
      <c r="AR11" s="17">
        <v>0.13255392821006801</v>
      </c>
      <c r="AS11" s="17">
        <v>9.4674499450825206E-2</v>
      </c>
      <c r="AT11" s="17">
        <v>0.103631367083055</v>
      </c>
      <c r="AU11" s="17"/>
      <c r="AV11" s="17">
        <v>0.155871813394625</v>
      </c>
      <c r="AW11" s="17">
        <v>0.125675560700858</v>
      </c>
      <c r="AX11" s="17">
        <v>0.157369680608204</v>
      </c>
      <c r="AY11" s="17">
        <v>9.3411841696983897E-2</v>
      </c>
      <c r="AZ11" s="17">
        <v>0.11460356149284399</v>
      </c>
      <c r="BA11" s="17">
        <v>9.9732956151268704E-2</v>
      </c>
      <c r="BB11" s="17"/>
      <c r="BC11" s="17">
        <v>8.8689444354839095E-2</v>
      </c>
      <c r="BD11" s="17">
        <v>0.149860838791461</v>
      </c>
      <c r="BE11" s="17">
        <v>0.14901961273984299</v>
      </c>
      <c r="BF11" s="17">
        <v>0.122645970280304</v>
      </c>
      <c r="BG11" s="17">
        <v>0.17603619797766201</v>
      </c>
    </row>
    <row r="12" spans="2:59" x14ac:dyDescent="0.35">
      <c r="B12" s="18" t="s">
        <v>283</v>
      </c>
      <c r="C12" s="17">
        <v>3.6987589404092303E-2</v>
      </c>
      <c r="D12" s="17">
        <v>5.25828835154857E-2</v>
      </c>
      <c r="E12" s="17">
        <v>2.1199027718915998E-2</v>
      </c>
      <c r="F12" s="17"/>
      <c r="G12" s="17">
        <v>5.27405436750015E-2</v>
      </c>
      <c r="H12" s="17">
        <v>4.8965093199588902E-2</v>
      </c>
      <c r="I12" s="17">
        <v>2.8456497837384E-2</v>
      </c>
      <c r="J12" s="17">
        <v>4.0149904331997201E-2</v>
      </c>
      <c r="K12" s="17">
        <v>2.9379969272737401E-2</v>
      </c>
      <c r="L12" s="17">
        <v>2.6237346412879999E-2</v>
      </c>
      <c r="M12" s="17"/>
      <c r="N12" s="17">
        <v>4.3695539895889403E-2</v>
      </c>
      <c r="O12" s="17">
        <v>3.4813093407739297E-2</v>
      </c>
      <c r="P12" s="17">
        <v>2.6681336296054101E-2</v>
      </c>
      <c r="Q12" s="17">
        <v>4.11504198269462E-2</v>
      </c>
      <c r="R12" s="17"/>
      <c r="S12" s="17">
        <v>3.80290171720278E-2</v>
      </c>
      <c r="T12" s="17">
        <v>5.8853786390157897E-2</v>
      </c>
      <c r="U12" s="17">
        <v>3.4201891666157898E-2</v>
      </c>
      <c r="V12" s="17">
        <v>3.9114091984887599E-2</v>
      </c>
      <c r="W12" s="17">
        <v>4.22525587472573E-2</v>
      </c>
      <c r="X12" s="17">
        <v>3.55784089430837E-2</v>
      </c>
      <c r="Y12" s="17">
        <v>5.53488718593209E-2</v>
      </c>
      <c r="Z12" s="17">
        <v>2.2082700083500901E-2</v>
      </c>
      <c r="AA12" s="17">
        <v>2.4447979701393101E-2</v>
      </c>
      <c r="AB12" s="17">
        <v>1.44106180951798E-2</v>
      </c>
      <c r="AC12" s="17">
        <v>7.7592658919233099E-3</v>
      </c>
      <c r="AD12" s="17">
        <v>6.4028215843023997E-2</v>
      </c>
      <c r="AE12" s="17"/>
      <c r="AF12" s="17">
        <v>3.9153189905726603E-2</v>
      </c>
      <c r="AG12" s="17">
        <v>3.0894783585637201E-2</v>
      </c>
      <c r="AH12" s="17">
        <v>4.5398051075126997E-2</v>
      </c>
      <c r="AI12" s="17"/>
      <c r="AJ12" s="17">
        <v>4.50922632533792E-2</v>
      </c>
      <c r="AK12" s="17">
        <v>2.5370382355821699E-2</v>
      </c>
      <c r="AL12" s="17">
        <v>8.0219386842155394E-3</v>
      </c>
      <c r="AM12" s="17">
        <v>2.21829891532309E-2</v>
      </c>
      <c r="AN12" s="17">
        <v>5.0656685984276903E-2</v>
      </c>
      <c r="AO12" s="17"/>
      <c r="AP12" s="17">
        <v>4.8451218398068499E-2</v>
      </c>
      <c r="AQ12" s="17">
        <v>2.37893956282328E-2</v>
      </c>
      <c r="AR12" s="17">
        <v>5.2310442296642596E-3</v>
      </c>
      <c r="AS12" s="17">
        <v>4.7360727183999501E-2</v>
      </c>
      <c r="AT12" s="17">
        <v>3.0365905398986599E-2</v>
      </c>
      <c r="AU12" s="17"/>
      <c r="AV12" s="17">
        <v>2.7327893540204901E-2</v>
      </c>
      <c r="AW12" s="17">
        <v>5.9578159361791401E-2</v>
      </c>
      <c r="AX12" s="17">
        <v>7.3147303906867297E-3</v>
      </c>
      <c r="AY12" s="17">
        <v>3.2886722095647497E-2</v>
      </c>
      <c r="AZ12" s="17">
        <v>3.320024802885E-2</v>
      </c>
      <c r="BA12" s="17">
        <v>2.27157754254158E-2</v>
      </c>
      <c r="BB12" s="17"/>
      <c r="BC12" s="17">
        <v>3.2946810553044298E-2</v>
      </c>
      <c r="BD12" s="17">
        <v>3.34887012168682E-2</v>
      </c>
      <c r="BE12" s="17">
        <v>3.5301058387492999E-2</v>
      </c>
      <c r="BF12" s="17">
        <v>5.6352230814032303E-2</v>
      </c>
      <c r="BG12" s="17">
        <v>7.9807113609946703E-2</v>
      </c>
    </row>
    <row r="13" spans="2:59" x14ac:dyDescent="0.35">
      <c r="B13" s="18" t="s">
        <v>207</v>
      </c>
      <c r="C13" s="19">
        <v>5.7879793250705198E-2</v>
      </c>
      <c r="D13" s="19">
        <v>4.2996264658349999E-2</v>
      </c>
      <c r="E13" s="19">
        <v>7.2854326373875497E-2</v>
      </c>
      <c r="F13" s="19"/>
      <c r="G13" s="19">
        <v>5.5076788766715699E-2</v>
      </c>
      <c r="H13" s="19">
        <v>4.2348204595897297E-2</v>
      </c>
      <c r="I13" s="19">
        <v>5.8005012961222298E-2</v>
      </c>
      <c r="J13" s="19">
        <v>7.1775080808026498E-2</v>
      </c>
      <c r="K13" s="19">
        <v>5.9209987997845402E-2</v>
      </c>
      <c r="L13" s="19">
        <v>6.0089466478673297E-2</v>
      </c>
      <c r="M13" s="19"/>
      <c r="N13" s="19">
        <v>4.7730552486355902E-2</v>
      </c>
      <c r="O13" s="19">
        <v>4.9040135605332102E-2</v>
      </c>
      <c r="P13" s="19">
        <v>6.8073608163714203E-2</v>
      </c>
      <c r="Q13" s="19">
        <v>6.9164570675174702E-2</v>
      </c>
      <c r="R13" s="19"/>
      <c r="S13" s="19">
        <v>5.5416104514956301E-2</v>
      </c>
      <c r="T13" s="19">
        <v>4.42212124701395E-2</v>
      </c>
      <c r="U13" s="19">
        <v>6.8075886075257303E-2</v>
      </c>
      <c r="V13" s="19">
        <v>5.1708654395995098E-2</v>
      </c>
      <c r="W13" s="19">
        <v>4.3210384895917497E-2</v>
      </c>
      <c r="X13" s="19">
        <v>8.57167869359831E-2</v>
      </c>
      <c r="Y13" s="19">
        <v>2.3714133178758E-2</v>
      </c>
      <c r="Z13" s="19">
        <v>3.8570492754561703E-2</v>
      </c>
      <c r="AA13" s="19">
        <v>5.6952723723302998E-2</v>
      </c>
      <c r="AB13" s="19">
        <v>9.7048948970035104E-2</v>
      </c>
      <c r="AC13" s="19">
        <v>6.1799738398457899E-2</v>
      </c>
      <c r="AD13" s="19">
        <v>6.6677946635639695E-2</v>
      </c>
      <c r="AE13" s="19"/>
      <c r="AF13" s="19">
        <v>4.8573516579605201E-2</v>
      </c>
      <c r="AG13" s="19">
        <v>5.23889463440207E-2</v>
      </c>
      <c r="AH13" s="19">
        <v>0.10060307379587601</v>
      </c>
      <c r="AI13" s="19"/>
      <c r="AJ13" s="19">
        <v>5.2899624726229499E-2</v>
      </c>
      <c r="AK13" s="19">
        <v>3.9451990938178798E-2</v>
      </c>
      <c r="AL13" s="19">
        <v>4.01018944376859E-2</v>
      </c>
      <c r="AM13" s="19">
        <v>6.7287848916156995E-2</v>
      </c>
      <c r="AN13" s="19">
        <v>9.0551579954342307E-2</v>
      </c>
      <c r="AO13" s="19"/>
      <c r="AP13" s="19">
        <v>6.3580992265780498E-2</v>
      </c>
      <c r="AQ13" s="19">
        <v>3.4141915758210399E-2</v>
      </c>
      <c r="AR13" s="19">
        <v>5.3077296022401597E-2</v>
      </c>
      <c r="AS13" s="19">
        <v>3.6774892589281502E-2</v>
      </c>
      <c r="AT13" s="19">
        <v>0.13265375726791401</v>
      </c>
      <c r="AU13" s="19"/>
      <c r="AV13" s="19">
        <v>3.6027838640522503E-2</v>
      </c>
      <c r="AW13" s="19">
        <v>5.4060247657810603E-2</v>
      </c>
      <c r="AX13" s="19">
        <v>3.57497211661056E-2</v>
      </c>
      <c r="AY13" s="19">
        <v>3.39948274158633E-2</v>
      </c>
      <c r="AZ13" s="19">
        <v>9.6130375086994999E-2</v>
      </c>
      <c r="BA13" s="19">
        <v>0.12548500447802599</v>
      </c>
      <c r="BB13" s="19"/>
      <c r="BC13" s="19">
        <v>5.8524465432177999E-2</v>
      </c>
      <c r="BD13" s="19">
        <v>6.6217244539717904E-2</v>
      </c>
      <c r="BE13" s="19">
        <v>4.9764844043767201E-2</v>
      </c>
      <c r="BF13" s="19">
        <v>5.9902532385722899E-2</v>
      </c>
      <c r="BG13" s="19">
        <v>0</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0.100283491840474</v>
      </c>
      <c r="D9" s="17">
        <v>9.7943747030333303E-2</v>
      </c>
      <c r="E9" s="17">
        <v>0.102384096199185</v>
      </c>
      <c r="F9" s="17"/>
      <c r="G9" s="17">
        <v>0.13283341731040799</v>
      </c>
      <c r="H9" s="17">
        <v>9.58367353888257E-2</v>
      </c>
      <c r="I9" s="17">
        <v>0.112213423214008</v>
      </c>
      <c r="J9" s="17">
        <v>0.110551074862729</v>
      </c>
      <c r="K9" s="17">
        <v>8.2304497031549601E-2</v>
      </c>
      <c r="L9" s="17">
        <v>7.6211919496249197E-2</v>
      </c>
      <c r="M9" s="17"/>
      <c r="N9" s="17">
        <v>0.104571091633278</v>
      </c>
      <c r="O9" s="17">
        <v>8.1605831445021093E-2</v>
      </c>
      <c r="P9" s="17">
        <v>0.119426527919126</v>
      </c>
      <c r="Q9" s="17">
        <v>9.8461620755381896E-2</v>
      </c>
      <c r="R9" s="17"/>
      <c r="S9" s="17">
        <v>0.139929620370078</v>
      </c>
      <c r="T9" s="17">
        <v>0.100366178970605</v>
      </c>
      <c r="U9" s="17">
        <v>9.31287973821779E-2</v>
      </c>
      <c r="V9" s="17">
        <v>0.101002827143592</v>
      </c>
      <c r="W9" s="17">
        <v>0.12541138045002001</v>
      </c>
      <c r="X9" s="17">
        <v>9.0929150351892293E-2</v>
      </c>
      <c r="Y9" s="17">
        <v>7.6929934506210607E-2</v>
      </c>
      <c r="Z9" s="17">
        <v>5.2412117051769298E-2</v>
      </c>
      <c r="AA9" s="17">
        <v>8.7831423235403397E-2</v>
      </c>
      <c r="AB9" s="17">
        <v>9.2037163421617094E-2</v>
      </c>
      <c r="AC9" s="17">
        <v>0.101323410153809</v>
      </c>
      <c r="AD9" s="17">
        <v>9.5173548305048206E-2</v>
      </c>
      <c r="AE9" s="17"/>
      <c r="AF9" s="17">
        <v>0.109161804655332</v>
      </c>
      <c r="AG9" s="17">
        <v>9.6315002149556003E-2</v>
      </c>
      <c r="AH9" s="17">
        <v>9.5588282929326807E-2</v>
      </c>
      <c r="AI9" s="17"/>
      <c r="AJ9" s="17">
        <v>7.0939440517759605E-2</v>
      </c>
      <c r="AK9" s="17">
        <v>0.12543345035933601</v>
      </c>
      <c r="AL9" s="17">
        <v>9.2285787446562406E-2</v>
      </c>
      <c r="AM9" s="17">
        <v>0.21646336697862001</v>
      </c>
      <c r="AN9" s="17">
        <v>0.10426145566917</v>
      </c>
      <c r="AO9" s="17"/>
      <c r="AP9" s="17">
        <v>8.3442912035224207E-2</v>
      </c>
      <c r="AQ9" s="17">
        <v>0.118523173889652</v>
      </c>
      <c r="AR9" s="17">
        <v>8.9399384045814698E-2</v>
      </c>
      <c r="AS9" s="17">
        <v>0.11623917595955199</v>
      </c>
      <c r="AT9" s="17">
        <v>8.8437313650464894E-2</v>
      </c>
      <c r="AU9" s="17"/>
      <c r="AV9" s="17">
        <v>0.11581325791462201</v>
      </c>
      <c r="AW9" s="17">
        <v>7.6580672224376894E-2</v>
      </c>
      <c r="AX9" s="17">
        <v>9.3739652110970101E-2</v>
      </c>
      <c r="AY9" s="17">
        <v>0.11117511157360301</v>
      </c>
      <c r="AZ9" s="17">
        <v>0.111747477337729</v>
      </c>
      <c r="BA9" s="17">
        <v>6.9782263578307704E-2</v>
      </c>
      <c r="BB9" s="17"/>
      <c r="BC9" s="17">
        <v>0.11626476778547699</v>
      </c>
      <c r="BD9" s="17">
        <v>7.4163684795520907E-2</v>
      </c>
      <c r="BE9" s="17">
        <v>9.0020227755568297E-2</v>
      </c>
      <c r="BF9" s="17">
        <v>0.127432361346523</v>
      </c>
      <c r="BG9" s="17">
        <v>0.231235350945656</v>
      </c>
    </row>
    <row r="10" spans="2:59" x14ac:dyDescent="0.35">
      <c r="B10" s="18" t="s">
        <v>281</v>
      </c>
      <c r="C10" s="17">
        <v>0.34186896772686598</v>
      </c>
      <c r="D10" s="17">
        <v>0.33990504840307301</v>
      </c>
      <c r="E10" s="17">
        <v>0.34324573405369901</v>
      </c>
      <c r="F10" s="17"/>
      <c r="G10" s="17">
        <v>0.32075866493356697</v>
      </c>
      <c r="H10" s="17">
        <v>0.40898513129441599</v>
      </c>
      <c r="I10" s="17">
        <v>0.35822541487889298</v>
      </c>
      <c r="J10" s="17">
        <v>0.35921864698959</v>
      </c>
      <c r="K10" s="17">
        <v>0.274647444017035</v>
      </c>
      <c r="L10" s="17">
        <v>0.31950545268289599</v>
      </c>
      <c r="M10" s="17"/>
      <c r="N10" s="17">
        <v>0.35486686845967702</v>
      </c>
      <c r="O10" s="17">
        <v>0.33128091071035598</v>
      </c>
      <c r="P10" s="17">
        <v>0.31109126303530998</v>
      </c>
      <c r="Q10" s="17">
        <v>0.36460913882795198</v>
      </c>
      <c r="R10" s="17"/>
      <c r="S10" s="17">
        <v>0.35378221966187401</v>
      </c>
      <c r="T10" s="17">
        <v>0.35908753452240899</v>
      </c>
      <c r="U10" s="17">
        <v>0.29188558151211702</v>
      </c>
      <c r="V10" s="17">
        <v>0.382618094509456</v>
      </c>
      <c r="W10" s="17">
        <v>0.32480650021600399</v>
      </c>
      <c r="X10" s="17">
        <v>0.40857430197703498</v>
      </c>
      <c r="Y10" s="17">
        <v>0.339773031526518</v>
      </c>
      <c r="Z10" s="17">
        <v>0.361290404255798</v>
      </c>
      <c r="AA10" s="17">
        <v>0.30988103134156803</v>
      </c>
      <c r="AB10" s="17">
        <v>0.29375403279583601</v>
      </c>
      <c r="AC10" s="17">
        <v>0.35013987333907498</v>
      </c>
      <c r="AD10" s="17">
        <v>0.28986196933615599</v>
      </c>
      <c r="AE10" s="17"/>
      <c r="AF10" s="17">
        <v>0.34796529839909301</v>
      </c>
      <c r="AG10" s="17">
        <v>0.33805904403709702</v>
      </c>
      <c r="AH10" s="17">
        <v>0.35854008684529098</v>
      </c>
      <c r="AI10" s="17"/>
      <c r="AJ10" s="17">
        <v>0.35067459967507802</v>
      </c>
      <c r="AK10" s="17">
        <v>0.36172546460403998</v>
      </c>
      <c r="AL10" s="17">
        <v>0.30322594158368199</v>
      </c>
      <c r="AM10" s="17">
        <v>0.25701179292841497</v>
      </c>
      <c r="AN10" s="17">
        <v>0.32764652265111099</v>
      </c>
      <c r="AO10" s="17"/>
      <c r="AP10" s="17">
        <v>0.33778367618859401</v>
      </c>
      <c r="AQ10" s="17">
        <v>0.34470461731637903</v>
      </c>
      <c r="AR10" s="17">
        <v>0.38237986747744002</v>
      </c>
      <c r="AS10" s="17">
        <v>0.37635991703017901</v>
      </c>
      <c r="AT10" s="17">
        <v>0.34133291202146399</v>
      </c>
      <c r="AU10" s="17"/>
      <c r="AV10" s="17">
        <v>0.36831007355652201</v>
      </c>
      <c r="AW10" s="17">
        <v>0.34355345902995199</v>
      </c>
      <c r="AX10" s="17">
        <v>0.36732306132190201</v>
      </c>
      <c r="AY10" s="17">
        <v>0.35039831946206101</v>
      </c>
      <c r="AZ10" s="17">
        <v>0.34689419106375402</v>
      </c>
      <c r="BA10" s="17">
        <v>0.28400059421795099</v>
      </c>
      <c r="BB10" s="17"/>
      <c r="BC10" s="17">
        <v>0.36244232228436801</v>
      </c>
      <c r="BD10" s="17">
        <v>0.29681497547135799</v>
      </c>
      <c r="BE10" s="17">
        <v>0.36506112494774901</v>
      </c>
      <c r="BF10" s="17">
        <v>0.34807584825353799</v>
      </c>
      <c r="BG10" s="17">
        <v>0.26534531622942698</v>
      </c>
    </row>
    <row r="11" spans="2:59" x14ac:dyDescent="0.35">
      <c r="B11" s="18" t="s">
        <v>282</v>
      </c>
      <c r="C11" s="17">
        <v>0.32229458775866598</v>
      </c>
      <c r="D11" s="17">
        <v>0.32503792685416599</v>
      </c>
      <c r="E11" s="17">
        <v>0.32129273190572</v>
      </c>
      <c r="F11" s="17"/>
      <c r="G11" s="17">
        <v>0.34357140328844699</v>
      </c>
      <c r="H11" s="17">
        <v>0.27015249005853698</v>
      </c>
      <c r="I11" s="17">
        <v>0.29635279822972099</v>
      </c>
      <c r="J11" s="17">
        <v>0.31243163385915601</v>
      </c>
      <c r="K11" s="17">
        <v>0.32653312363978099</v>
      </c>
      <c r="L11" s="17">
        <v>0.37650454862642302</v>
      </c>
      <c r="M11" s="17"/>
      <c r="N11" s="17">
        <v>0.33809653338577</v>
      </c>
      <c r="O11" s="17">
        <v>0.32733907589109801</v>
      </c>
      <c r="P11" s="17">
        <v>0.319947646734699</v>
      </c>
      <c r="Q11" s="17">
        <v>0.30272544401552498</v>
      </c>
      <c r="R11" s="17"/>
      <c r="S11" s="17">
        <v>0.28412370373071499</v>
      </c>
      <c r="T11" s="17">
        <v>0.30754801018660399</v>
      </c>
      <c r="U11" s="17">
        <v>0.380121404732785</v>
      </c>
      <c r="V11" s="17">
        <v>0.26833683597722702</v>
      </c>
      <c r="W11" s="17">
        <v>0.32428269256168502</v>
      </c>
      <c r="X11" s="17">
        <v>0.31401654372286097</v>
      </c>
      <c r="Y11" s="17">
        <v>0.309559632754564</v>
      </c>
      <c r="Z11" s="17">
        <v>0.27957543745742702</v>
      </c>
      <c r="AA11" s="17">
        <v>0.37211808854512002</v>
      </c>
      <c r="AB11" s="17">
        <v>0.352322530405974</v>
      </c>
      <c r="AC11" s="17">
        <v>0.34867193735579599</v>
      </c>
      <c r="AD11" s="17">
        <v>0.36640319122389597</v>
      </c>
      <c r="AE11" s="17"/>
      <c r="AF11" s="17">
        <v>0.32053626051457801</v>
      </c>
      <c r="AG11" s="17">
        <v>0.32479467440721499</v>
      </c>
      <c r="AH11" s="17">
        <v>0.29157428145742798</v>
      </c>
      <c r="AI11" s="17"/>
      <c r="AJ11" s="17">
        <v>0.34198009563666198</v>
      </c>
      <c r="AK11" s="17">
        <v>0.30675332986072401</v>
      </c>
      <c r="AL11" s="17">
        <v>0.3788140918615</v>
      </c>
      <c r="AM11" s="17">
        <v>0.33037954892966898</v>
      </c>
      <c r="AN11" s="17">
        <v>0.29241274784242899</v>
      </c>
      <c r="AO11" s="17"/>
      <c r="AP11" s="17">
        <v>0.32551051637313599</v>
      </c>
      <c r="AQ11" s="17">
        <v>0.32049841492536102</v>
      </c>
      <c r="AR11" s="17">
        <v>0.37166806477432901</v>
      </c>
      <c r="AS11" s="17">
        <v>0.302080943028321</v>
      </c>
      <c r="AT11" s="17">
        <v>0.26619140603132702</v>
      </c>
      <c r="AU11" s="17"/>
      <c r="AV11" s="17">
        <v>0.30171561114413298</v>
      </c>
      <c r="AW11" s="17">
        <v>0.33781277384506497</v>
      </c>
      <c r="AX11" s="17">
        <v>0.38117002695600899</v>
      </c>
      <c r="AY11" s="17">
        <v>0.34117547115262797</v>
      </c>
      <c r="AZ11" s="17">
        <v>0.26808007083581897</v>
      </c>
      <c r="BA11" s="17">
        <v>0.31321452451149301</v>
      </c>
      <c r="BB11" s="17"/>
      <c r="BC11" s="17">
        <v>0.31757642187338098</v>
      </c>
      <c r="BD11" s="17">
        <v>0.35348632558323101</v>
      </c>
      <c r="BE11" s="17">
        <v>0.30898986540024698</v>
      </c>
      <c r="BF11" s="17">
        <v>0.28964982123261201</v>
      </c>
      <c r="BG11" s="17">
        <v>0.29154171029060799</v>
      </c>
    </row>
    <row r="12" spans="2:59" x14ac:dyDescent="0.35">
      <c r="B12" s="18" t="s">
        <v>283</v>
      </c>
      <c r="C12" s="17">
        <v>0.117166036431002</v>
      </c>
      <c r="D12" s="17">
        <v>0.150607671697915</v>
      </c>
      <c r="E12" s="17">
        <v>8.3784272647781599E-2</v>
      </c>
      <c r="F12" s="17"/>
      <c r="G12" s="17">
        <v>0.10908894171977</v>
      </c>
      <c r="H12" s="17">
        <v>0.13225064780001999</v>
      </c>
      <c r="I12" s="17">
        <v>0.124372655497208</v>
      </c>
      <c r="J12" s="17">
        <v>0.11462015280349599</v>
      </c>
      <c r="K12" s="17">
        <v>0.132666841465167</v>
      </c>
      <c r="L12" s="17">
        <v>9.6130628188217604E-2</v>
      </c>
      <c r="M12" s="17"/>
      <c r="N12" s="17">
        <v>0.1233720081128</v>
      </c>
      <c r="O12" s="17">
        <v>0.13638858615160601</v>
      </c>
      <c r="P12" s="17">
        <v>0.10579925562947</v>
      </c>
      <c r="Q12" s="17">
        <v>0.100713259085671</v>
      </c>
      <c r="R12" s="17"/>
      <c r="S12" s="17">
        <v>0.121212741777306</v>
      </c>
      <c r="T12" s="17">
        <v>0.12444075978373199</v>
      </c>
      <c r="U12" s="17">
        <v>0.131707127000178</v>
      </c>
      <c r="V12" s="17">
        <v>0.13404291021794601</v>
      </c>
      <c r="W12" s="17">
        <v>0.10709118973256</v>
      </c>
      <c r="X12" s="17">
        <v>6.1180615900356297E-2</v>
      </c>
      <c r="Y12" s="17">
        <v>0.12331579040789201</v>
      </c>
      <c r="Z12" s="17">
        <v>0.15805553183535501</v>
      </c>
      <c r="AA12" s="17">
        <v>0.10742859936667901</v>
      </c>
      <c r="AB12" s="17">
        <v>0.13748101344658401</v>
      </c>
      <c r="AC12" s="17">
        <v>7.7168412989009505E-2</v>
      </c>
      <c r="AD12" s="17">
        <v>0.14000598592854599</v>
      </c>
      <c r="AE12" s="17"/>
      <c r="AF12" s="17">
        <v>0.123189235468813</v>
      </c>
      <c r="AG12" s="17">
        <v>0.11467088950719199</v>
      </c>
      <c r="AH12" s="17">
        <v>0.119279914352414</v>
      </c>
      <c r="AI12" s="17"/>
      <c r="AJ12" s="17">
        <v>0.12121019675189799</v>
      </c>
      <c r="AK12" s="17">
        <v>0.102114363845592</v>
      </c>
      <c r="AL12" s="17">
        <v>0.108271820952044</v>
      </c>
      <c r="AM12" s="17">
        <v>0.10667445309390799</v>
      </c>
      <c r="AN12" s="17">
        <v>0.127357205116018</v>
      </c>
      <c r="AO12" s="17"/>
      <c r="AP12" s="17">
        <v>0.117111643619162</v>
      </c>
      <c r="AQ12" s="17">
        <v>0.112077874490355</v>
      </c>
      <c r="AR12" s="17">
        <v>7.3695830545018104E-2</v>
      </c>
      <c r="AS12" s="17">
        <v>0.127805133665852</v>
      </c>
      <c r="AT12" s="17">
        <v>0.14075146266239599</v>
      </c>
      <c r="AU12" s="17"/>
      <c r="AV12" s="17">
        <v>0.105285974765522</v>
      </c>
      <c r="AW12" s="17">
        <v>0.110109883965243</v>
      </c>
      <c r="AX12" s="17">
        <v>8.2225835487463497E-2</v>
      </c>
      <c r="AY12" s="17">
        <v>0.13351623023777801</v>
      </c>
      <c r="AZ12" s="17">
        <v>0.137187151046297</v>
      </c>
      <c r="BA12" s="17">
        <v>0.10700340821226401</v>
      </c>
      <c r="BB12" s="17"/>
      <c r="BC12" s="17">
        <v>8.2669106032991699E-2</v>
      </c>
      <c r="BD12" s="17">
        <v>0.13937211617940601</v>
      </c>
      <c r="BE12" s="17">
        <v>0.130026224511787</v>
      </c>
      <c r="BF12" s="17">
        <v>0.139959387304047</v>
      </c>
      <c r="BG12" s="17">
        <v>8.5163495345545404E-2</v>
      </c>
    </row>
    <row r="13" spans="2:59" x14ac:dyDescent="0.35">
      <c r="B13" s="18" t="s">
        <v>207</v>
      </c>
      <c r="C13" s="19">
        <v>0.118386916242991</v>
      </c>
      <c r="D13" s="19">
        <v>8.6505606014512307E-2</v>
      </c>
      <c r="E13" s="19">
        <v>0.14929316519361399</v>
      </c>
      <c r="F13" s="19"/>
      <c r="G13" s="19">
        <v>9.3747572747807401E-2</v>
      </c>
      <c r="H13" s="19">
        <v>9.2774995458200796E-2</v>
      </c>
      <c r="I13" s="19">
        <v>0.10883570818016999</v>
      </c>
      <c r="J13" s="19">
        <v>0.103178491485029</v>
      </c>
      <c r="K13" s="19">
        <v>0.183848093846467</v>
      </c>
      <c r="L13" s="19">
        <v>0.131647451006214</v>
      </c>
      <c r="M13" s="19"/>
      <c r="N13" s="19">
        <v>7.9093498408475099E-2</v>
      </c>
      <c r="O13" s="19">
        <v>0.12338559580192</v>
      </c>
      <c r="P13" s="19">
        <v>0.143735306681394</v>
      </c>
      <c r="Q13" s="19">
        <v>0.133490537315469</v>
      </c>
      <c r="R13" s="19"/>
      <c r="S13" s="19">
        <v>0.100951714460027</v>
      </c>
      <c r="T13" s="19">
        <v>0.108557516536649</v>
      </c>
      <c r="U13" s="19">
        <v>0.103157089372742</v>
      </c>
      <c r="V13" s="19">
        <v>0.113999332151778</v>
      </c>
      <c r="W13" s="19">
        <v>0.118408237039731</v>
      </c>
      <c r="X13" s="19">
        <v>0.12529938804785601</v>
      </c>
      <c r="Y13" s="19">
        <v>0.150421610804816</v>
      </c>
      <c r="Z13" s="19">
        <v>0.14866650939965101</v>
      </c>
      <c r="AA13" s="19">
        <v>0.12274085751123</v>
      </c>
      <c r="AB13" s="19">
        <v>0.12440525992998901</v>
      </c>
      <c r="AC13" s="19">
        <v>0.12269636616231</v>
      </c>
      <c r="AD13" s="19">
        <v>0.10855530520635499</v>
      </c>
      <c r="AE13" s="19"/>
      <c r="AF13" s="19">
        <v>9.9147400962183205E-2</v>
      </c>
      <c r="AG13" s="19">
        <v>0.12616038989893999</v>
      </c>
      <c r="AH13" s="19">
        <v>0.13501743441554101</v>
      </c>
      <c r="AI13" s="19"/>
      <c r="AJ13" s="19">
        <v>0.115195667418603</v>
      </c>
      <c r="AK13" s="19">
        <v>0.103973391330308</v>
      </c>
      <c r="AL13" s="19">
        <v>0.117402358156211</v>
      </c>
      <c r="AM13" s="19">
        <v>8.9470838069387895E-2</v>
      </c>
      <c r="AN13" s="19">
        <v>0.14832206872127199</v>
      </c>
      <c r="AO13" s="19"/>
      <c r="AP13" s="19">
        <v>0.13615125178388299</v>
      </c>
      <c r="AQ13" s="19">
        <v>0.104195919378253</v>
      </c>
      <c r="AR13" s="19">
        <v>8.2856853157398103E-2</v>
      </c>
      <c r="AS13" s="19">
        <v>7.7514830316096697E-2</v>
      </c>
      <c r="AT13" s="19">
        <v>0.163286905634349</v>
      </c>
      <c r="AU13" s="19"/>
      <c r="AV13" s="19">
        <v>0.10887508261919999</v>
      </c>
      <c r="AW13" s="19">
        <v>0.13194321093536299</v>
      </c>
      <c r="AX13" s="19">
        <v>7.5541424123654596E-2</v>
      </c>
      <c r="AY13" s="19">
        <v>6.3734867573930404E-2</v>
      </c>
      <c r="AZ13" s="19">
        <v>0.13609110971640101</v>
      </c>
      <c r="BA13" s="19">
        <v>0.225999209479985</v>
      </c>
      <c r="BB13" s="19"/>
      <c r="BC13" s="19">
        <v>0.121047382023782</v>
      </c>
      <c r="BD13" s="19">
        <v>0.136162897970484</v>
      </c>
      <c r="BE13" s="19">
        <v>0.105902557384648</v>
      </c>
      <c r="BF13" s="19">
        <v>9.4882581863280496E-2</v>
      </c>
      <c r="BG13" s="19">
        <v>0.12671412718876399</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0.195451267253448</v>
      </c>
      <c r="D9" s="17">
        <v>0.160204368142051</v>
      </c>
      <c r="E9" s="17">
        <v>0.22954706501852501</v>
      </c>
      <c r="F9" s="17"/>
      <c r="G9" s="17">
        <v>0.17774652573196401</v>
      </c>
      <c r="H9" s="17">
        <v>0.22606806330888901</v>
      </c>
      <c r="I9" s="17">
        <v>0.20150547208476899</v>
      </c>
      <c r="J9" s="17">
        <v>0.16579367533412701</v>
      </c>
      <c r="K9" s="17">
        <v>0.16657995285077001</v>
      </c>
      <c r="L9" s="17">
        <v>0.221001993116967</v>
      </c>
      <c r="M9" s="17"/>
      <c r="N9" s="17">
        <v>0.19179223738111401</v>
      </c>
      <c r="O9" s="17">
        <v>0.17862815869475701</v>
      </c>
      <c r="P9" s="17">
        <v>0.213159341748207</v>
      </c>
      <c r="Q9" s="17">
        <v>0.201714015379828</v>
      </c>
      <c r="R9" s="17"/>
      <c r="S9" s="17">
        <v>0.235062518376637</v>
      </c>
      <c r="T9" s="17">
        <v>0.24175316373968</v>
      </c>
      <c r="U9" s="17">
        <v>0.16724570379085699</v>
      </c>
      <c r="V9" s="17">
        <v>0.185350847849103</v>
      </c>
      <c r="W9" s="17">
        <v>0.15851927705216901</v>
      </c>
      <c r="X9" s="17">
        <v>0.18968295607004901</v>
      </c>
      <c r="Y9" s="17">
        <v>0.158617774204663</v>
      </c>
      <c r="Z9" s="17">
        <v>0.160885013522794</v>
      </c>
      <c r="AA9" s="17">
        <v>0.195826701294679</v>
      </c>
      <c r="AB9" s="17">
        <v>0.183165980034249</v>
      </c>
      <c r="AC9" s="17">
        <v>0.27055906054825102</v>
      </c>
      <c r="AD9" s="17">
        <v>7.2353627085557995E-2</v>
      </c>
      <c r="AE9" s="17"/>
      <c r="AF9" s="17">
        <v>0.22023579787953301</v>
      </c>
      <c r="AG9" s="17">
        <v>0.19504173198264299</v>
      </c>
      <c r="AH9" s="17">
        <v>0.17503691141649799</v>
      </c>
      <c r="AI9" s="17"/>
      <c r="AJ9" s="17">
        <v>0.19467818582760199</v>
      </c>
      <c r="AK9" s="17">
        <v>0.22038371768596701</v>
      </c>
      <c r="AL9" s="17">
        <v>0.159750975134585</v>
      </c>
      <c r="AM9" s="17">
        <v>0.43681527212225602</v>
      </c>
      <c r="AN9" s="17">
        <v>0.161196487364761</v>
      </c>
      <c r="AO9" s="17"/>
      <c r="AP9" s="17">
        <v>0.20206490707417499</v>
      </c>
      <c r="AQ9" s="17">
        <v>0.209543737821444</v>
      </c>
      <c r="AR9" s="17">
        <v>0.14960598722511401</v>
      </c>
      <c r="AS9" s="17">
        <v>0.27148168637227099</v>
      </c>
      <c r="AT9" s="17">
        <v>0.117976999302282</v>
      </c>
      <c r="AU9" s="17"/>
      <c r="AV9" s="17">
        <v>0.20488032917052301</v>
      </c>
      <c r="AW9" s="17">
        <v>0.19147963483602301</v>
      </c>
      <c r="AX9" s="17">
        <v>0.128992160215435</v>
      </c>
      <c r="AY9" s="17">
        <v>0.231449364705162</v>
      </c>
      <c r="AZ9" s="17">
        <v>0.171908319958128</v>
      </c>
      <c r="BA9" s="17">
        <v>0.197788972917186</v>
      </c>
      <c r="BB9" s="17"/>
      <c r="BC9" s="17">
        <v>0.186787249864697</v>
      </c>
      <c r="BD9" s="17">
        <v>0.168120810761094</v>
      </c>
      <c r="BE9" s="17">
        <v>0.195524846037645</v>
      </c>
      <c r="BF9" s="17">
        <v>0.201497261586703</v>
      </c>
      <c r="BG9" s="17">
        <v>0.37811505092147202</v>
      </c>
    </row>
    <row r="10" spans="2:59" x14ac:dyDescent="0.35">
      <c r="B10" s="18" t="s">
        <v>281</v>
      </c>
      <c r="C10" s="17">
        <v>0.403519934644753</v>
      </c>
      <c r="D10" s="17">
        <v>0.40496565726547601</v>
      </c>
      <c r="E10" s="17">
        <v>0.40197480329706398</v>
      </c>
      <c r="F10" s="17"/>
      <c r="G10" s="17">
        <v>0.39912079309593801</v>
      </c>
      <c r="H10" s="17">
        <v>0.41146027380601802</v>
      </c>
      <c r="I10" s="17">
        <v>0.47689443799275599</v>
      </c>
      <c r="J10" s="17">
        <v>0.35154612261562102</v>
      </c>
      <c r="K10" s="17">
        <v>0.39268805228357501</v>
      </c>
      <c r="L10" s="17">
        <v>0.38980090752880903</v>
      </c>
      <c r="M10" s="17"/>
      <c r="N10" s="17">
        <v>0.416637858124836</v>
      </c>
      <c r="O10" s="17">
        <v>0.39140856136922803</v>
      </c>
      <c r="P10" s="17">
        <v>0.41169981378762399</v>
      </c>
      <c r="Q10" s="17">
        <v>0.39559219518230798</v>
      </c>
      <c r="R10" s="17"/>
      <c r="S10" s="17">
        <v>0.43743905528588001</v>
      </c>
      <c r="T10" s="17">
        <v>0.33913485682373401</v>
      </c>
      <c r="U10" s="17">
        <v>0.38732874649880999</v>
      </c>
      <c r="V10" s="17">
        <v>0.41903751151141799</v>
      </c>
      <c r="W10" s="17">
        <v>0.47406344848314802</v>
      </c>
      <c r="X10" s="17">
        <v>0.37803952452398099</v>
      </c>
      <c r="Y10" s="17">
        <v>0.42172806504115201</v>
      </c>
      <c r="Z10" s="17">
        <v>0.36665192986654399</v>
      </c>
      <c r="AA10" s="17">
        <v>0.421713967876502</v>
      </c>
      <c r="AB10" s="17">
        <v>0.38406860416858102</v>
      </c>
      <c r="AC10" s="17">
        <v>0.37766745821874598</v>
      </c>
      <c r="AD10" s="17">
        <v>0.46723512469670198</v>
      </c>
      <c r="AE10" s="17"/>
      <c r="AF10" s="17">
        <v>0.37811600194098599</v>
      </c>
      <c r="AG10" s="17">
        <v>0.42352828085266497</v>
      </c>
      <c r="AH10" s="17">
        <v>0.38469881723709698</v>
      </c>
      <c r="AI10" s="17"/>
      <c r="AJ10" s="17">
        <v>0.40249698744903101</v>
      </c>
      <c r="AK10" s="17">
        <v>0.422800202503884</v>
      </c>
      <c r="AL10" s="17">
        <v>0.35779865964347202</v>
      </c>
      <c r="AM10" s="17">
        <v>0.26529489277949803</v>
      </c>
      <c r="AN10" s="17">
        <v>0.37816992974075198</v>
      </c>
      <c r="AO10" s="17"/>
      <c r="AP10" s="17">
        <v>0.39664925341441898</v>
      </c>
      <c r="AQ10" s="17">
        <v>0.40671131454264298</v>
      </c>
      <c r="AR10" s="17">
        <v>0.43422909507038998</v>
      </c>
      <c r="AS10" s="17">
        <v>0.362071858979713</v>
      </c>
      <c r="AT10" s="17">
        <v>0.454822897448103</v>
      </c>
      <c r="AU10" s="17"/>
      <c r="AV10" s="17">
        <v>0.42084848758232402</v>
      </c>
      <c r="AW10" s="17">
        <v>0.403461059419086</v>
      </c>
      <c r="AX10" s="17">
        <v>0.47154340014660001</v>
      </c>
      <c r="AY10" s="17">
        <v>0.39502401389804997</v>
      </c>
      <c r="AZ10" s="17">
        <v>0.40028030949339399</v>
      </c>
      <c r="BA10" s="17">
        <v>0.362705247517703</v>
      </c>
      <c r="BB10" s="17"/>
      <c r="BC10" s="17">
        <v>0.40105272723434199</v>
      </c>
      <c r="BD10" s="17">
        <v>0.38573038866845699</v>
      </c>
      <c r="BE10" s="17">
        <v>0.423946569546301</v>
      </c>
      <c r="BF10" s="17">
        <v>0.42030669466667703</v>
      </c>
      <c r="BG10" s="17">
        <v>0.30170462888155303</v>
      </c>
    </row>
    <row r="11" spans="2:59" x14ac:dyDescent="0.35">
      <c r="B11" s="18" t="s">
        <v>282</v>
      </c>
      <c r="C11" s="17">
        <v>0.22517066660347701</v>
      </c>
      <c r="D11" s="17">
        <v>0.25855693983799999</v>
      </c>
      <c r="E11" s="17">
        <v>0.19351236886648501</v>
      </c>
      <c r="F11" s="17"/>
      <c r="G11" s="17">
        <v>0.255421925465878</v>
      </c>
      <c r="H11" s="17">
        <v>0.20146550580016501</v>
      </c>
      <c r="I11" s="17">
        <v>0.189064159376855</v>
      </c>
      <c r="J11" s="17">
        <v>0.27328402877561903</v>
      </c>
      <c r="K11" s="17">
        <v>0.220428365846287</v>
      </c>
      <c r="L11" s="17">
        <v>0.21770645049882201</v>
      </c>
      <c r="M11" s="17"/>
      <c r="N11" s="17">
        <v>0.24516033248942101</v>
      </c>
      <c r="O11" s="17">
        <v>0.25890413017682901</v>
      </c>
      <c r="P11" s="17">
        <v>0.17719008895764399</v>
      </c>
      <c r="Q11" s="17">
        <v>0.209177795086611</v>
      </c>
      <c r="R11" s="17"/>
      <c r="S11" s="17">
        <v>0.19511247829567899</v>
      </c>
      <c r="T11" s="17">
        <v>0.22296264263504501</v>
      </c>
      <c r="U11" s="17">
        <v>0.26525340345742299</v>
      </c>
      <c r="V11" s="17">
        <v>0.19852810301419499</v>
      </c>
      <c r="W11" s="17">
        <v>0.210035888264436</v>
      </c>
      <c r="X11" s="17">
        <v>0.22344061451626601</v>
      </c>
      <c r="Y11" s="17">
        <v>0.253175608271896</v>
      </c>
      <c r="Z11" s="17">
        <v>0.28204683977037598</v>
      </c>
      <c r="AA11" s="17">
        <v>0.21622212035952601</v>
      </c>
      <c r="AB11" s="17">
        <v>0.24170505417364099</v>
      </c>
      <c r="AC11" s="17">
        <v>0.21704688490398899</v>
      </c>
      <c r="AD11" s="17">
        <v>0.23550401238958901</v>
      </c>
      <c r="AE11" s="17"/>
      <c r="AF11" s="17">
        <v>0.226168194268523</v>
      </c>
      <c r="AG11" s="17">
        <v>0.21397372202923601</v>
      </c>
      <c r="AH11" s="17">
        <v>0.233028942940012</v>
      </c>
      <c r="AI11" s="17"/>
      <c r="AJ11" s="17">
        <v>0.23249444167147901</v>
      </c>
      <c r="AK11" s="17">
        <v>0.19165847243360701</v>
      </c>
      <c r="AL11" s="17">
        <v>0.28118367818652301</v>
      </c>
      <c r="AM11" s="17">
        <v>0.20360333253474799</v>
      </c>
      <c r="AN11" s="17">
        <v>0.25359024966253702</v>
      </c>
      <c r="AO11" s="17"/>
      <c r="AP11" s="17">
        <v>0.226302865891995</v>
      </c>
      <c r="AQ11" s="17">
        <v>0.22156931486001599</v>
      </c>
      <c r="AR11" s="17">
        <v>0.252930376857119</v>
      </c>
      <c r="AS11" s="17">
        <v>0.22115096953725</v>
      </c>
      <c r="AT11" s="17">
        <v>0.18531622130644301</v>
      </c>
      <c r="AU11" s="17"/>
      <c r="AV11" s="17">
        <v>0.22397230901183601</v>
      </c>
      <c r="AW11" s="17">
        <v>0.22510783306652701</v>
      </c>
      <c r="AX11" s="17">
        <v>0.241091984697584</v>
      </c>
      <c r="AY11" s="17">
        <v>0.232165842798077</v>
      </c>
      <c r="AZ11" s="17">
        <v>0.242680003619963</v>
      </c>
      <c r="BA11" s="17">
        <v>0.19027515786447999</v>
      </c>
      <c r="BB11" s="17"/>
      <c r="BC11" s="17">
        <v>0.23149798646365999</v>
      </c>
      <c r="BD11" s="17">
        <v>0.22282494942391701</v>
      </c>
      <c r="BE11" s="17">
        <v>0.226452445622676</v>
      </c>
      <c r="BF11" s="17">
        <v>0.228735395868195</v>
      </c>
      <c r="BG11" s="17">
        <v>0.22518539655550501</v>
      </c>
    </row>
    <row r="12" spans="2:59" x14ac:dyDescent="0.35">
      <c r="B12" s="18" t="s">
        <v>283</v>
      </c>
      <c r="C12" s="17">
        <v>7.33613667250506E-2</v>
      </c>
      <c r="D12" s="17">
        <v>9.7443156077285403E-2</v>
      </c>
      <c r="E12" s="17">
        <v>5.0449651164318397E-2</v>
      </c>
      <c r="F12" s="17"/>
      <c r="G12" s="17">
        <v>0.108051799156928</v>
      </c>
      <c r="H12" s="17">
        <v>8.1950829187708504E-2</v>
      </c>
      <c r="I12" s="17">
        <v>5.4338635049373599E-2</v>
      </c>
      <c r="J12" s="17">
        <v>8.8214999769263697E-2</v>
      </c>
      <c r="K12" s="17">
        <v>7.7975358594136096E-2</v>
      </c>
      <c r="L12" s="17">
        <v>4.3527818936986901E-2</v>
      </c>
      <c r="M12" s="17"/>
      <c r="N12" s="17">
        <v>6.9315275298390502E-2</v>
      </c>
      <c r="O12" s="17">
        <v>8.8357714107267504E-2</v>
      </c>
      <c r="P12" s="17">
        <v>5.6496504284482697E-2</v>
      </c>
      <c r="Q12" s="17">
        <v>7.7094015706772906E-2</v>
      </c>
      <c r="R12" s="17"/>
      <c r="S12" s="17">
        <v>7.9598266509956606E-2</v>
      </c>
      <c r="T12" s="17">
        <v>7.8342446282924999E-2</v>
      </c>
      <c r="U12" s="17">
        <v>8.2468045283569699E-2</v>
      </c>
      <c r="V12" s="17">
        <v>6.7083942007557101E-2</v>
      </c>
      <c r="W12" s="17">
        <v>6.2398980026877597E-2</v>
      </c>
      <c r="X12" s="17">
        <v>6.3272646488512094E-2</v>
      </c>
      <c r="Y12" s="17">
        <v>9.5619518315080698E-2</v>
      </c>
      <c r="Z12" s="17">
        <v>6.5184294809625204E-2</v>
      </c>
      <c r="AA12" s="17">
        <v>6.3483659721323402E-2</v>
      </c>
      <c r="AB12" s="17">
        <v>6.5161523980177605E-2</v>
      </c>
      <c r="AC12" s="17">
        <v>5.55028532065516E-2</v>
      </c>
      <c r="AD12" s="17">
        <v>0.115413286025072</v>
      </c>
      <c r="AE12" s="17"/>
      <c r="AF12" s="17">
        <v>6.7560496574259998E-2</v>
      </c>
      <c r="AG12" s="17">
        <v>7.00007662586032E-2</v>
      </c>
      <c r="AH12" s="17">
        <v>7.8505421031688102E-2</v>
      </c>
      <c r="AI12" s="17"/>
      <c r="AJ12" s="17">
        <v>6.0229908427296301E-2</v>
      </c>
      <c r="AK12" s="17">
        <v>8.0684915790720596E-2</v>
      </c>
      <c r="AL12" s="17">
        <v>8.0831490097686406E-2</v>
      </c>
      <c r="AM12" s="17">
        <v>4.6951598058543903E-2</v>
      </c>
      <c r="AN12" s="17">
        <v>8.6370292019789602E-2</v>
      </c>
      <c r="AO12" s="17"/>
      <c r="AP12" s="17">
        <v>7.1151337432572001E-2</v>
      </c>
      <c r="AQ12" s="17">
        <v>7.3388664879649901E-2</v>
      </c>
      <c r="AR12" s="17">
        <v>4.9034273845106099E-2</v>
      </c>
      <c r="AS12" s="17">
        <v>6.3906152163461696E-2</v>
      </c>
      <c r="AT12" s="17">
        <v>6.0413093803399001E-2</v>
      </c>
      <c r="AU12" s="17"/>
      <c r="AV12" s="17">
        <v>7.0405552653566295E-2</v>
      </c>
      <c r="AW12" s="17">
        <v>7.9280805704889906E-2</v>
      </c>
      <c r="AX12" s="17">
        <v>6.0927782299803702E-2</v>
      </c>
      <c r="AY12" s="17">
        <v>6.3558123520255499E-2</v>
      </c>
      <c r="AZ12" s="17">
        <v>5.5336595394992999E-2</v>
      </c>
      <c r="BA12" s="17">
        <v>5.8522371842185499E-2</v>
      </c>
      <c r="BB12" s="17"/>
      <c r="BC12" s="17">
        <v>6.0173243759157002E-2</v>
      </c>
      <c r="BD12" s="17">
        <v>0.106839284743818</v>
      </c>
      <c r="BE12" s="17">
        <v>6.6324332526695201E-2</v>
      </c>
      <c r="BF12" s="17">
        <v>7.2540259395124707E-2</v>
      </c>
      <c r="BG12" s="17">
        <v>3.2177646138183698E-2</v>
      </c>
    </row>
    <row r="13" spans="2:59" x14ac:dyDescent="0.35">
      <c r="B13" s="18" t="s">
        <v>207</v>
      </c>
      <c r="C13" s="19">
        <v>0.10249676477327201</v>
      </c>
      <c r="D13" s="19">
        <v>7.8829878677187604E-2</v>
      </c>
      <c r="E13" s="19">
        <v>0.124516111653607</v>
      </c>
      <c r="F13" s="19"/>
      <c r="G13" s="19">
        <v>5.9658956549292402E-2</v>
      </c>
      <c r="H13" s="19">
        <v>7.9055327897219793E-2</v>
      </c>
      <c r="I13" s="19">
        <v>7.8197295496247404E-2</v>
      </c>
      <c r="J13" s="19">
        <v>0.12116117350536899</v>
      </c>
      <c r="K13" s="19">
        <v>0.142328270425232</v>
      </c>
      <c r="L13" s="19">
        <v>0.12796282991841501</v>
      </c>
      <c r="M13" s="19"/>
      <c r="N13" s="19">
        <v>7.70942967062382E-2</v>
      </c>
      <c r="O13" s="19">
        <v>8.2701435651918898E-2</v>
      </c>
      <c r="P13" s="19">
        <v>0.141454251222041</v>
      </c>
      <c r="Q13" s="19">
        <v>0.11642197864448001</v>
      </c>
      <c r="R13" s="19"/>
      <c r="S13" s="19">
        <v>5.2787681531848103E-2</v>
      </c>
      <c r="T13" s="19">
        <v>0.11780689051861599</v>
      </c>
      <c r="U13" s="19">
        <v>9.7704100969340998E-2</v>
      </c>
      <c r="V13" s="19">
        <v>0.129999595617727</v>
      </c>
      <c r="W13" s="19">
        <v>9.4982406173369394E-2</v>
      </c>
      <c r="X13" s="19">
        <v>0.145564258401191</v>
      </c>
      <c r="Y13" s="19">
        <v>7.0859034167209095E-2</v>
      </c>
      <c r="Z13" s="19">
        <v>0.125231922030661</v>
      </c>
      <c r="AA13" s="19">
        <v>0.10275355074796901</v>
      </c>
      <c r="AB13" s="19">
        <v>0.125898837643352</v>
      </c>
      <c r="AC13" s="19">
        <v>7.9223743122462095E-2</v>
      </c>
      <c r="AD13" s="19">
        <v>0.109493949803079</v>
      </c>
      <c r="AE13" s="19"/>
      <c r="AF13" s="19">
        <v>0.107919509336699</v>
      </c>
      <c r="AG13" s="19">
        <v>9.7455498876852606E-2</v>
      </c>
      <c r="AH13" s="19">
        <v>0.12872990737470399</v>
      </c>
      <c r="AI13" s="19"/>
      <c r="AJ13" s="19">
        <v>0.11010047662459201</v>
      </c>
      <c r="AK13" s="19">
        <v>8.4472691585821894E-2</v>
      </c>
      <c r="AL13" s="19">
        <v>0.120435196937733</v>
      </c>
      <c r="AM13" s="19">
        <v>4.7334904504954298E-2</v>
      </c>
      <c r="AN13" s="19">
        <v>0.12067304121216001</v>
      </c>
      <c r="AO13" s="19"/>
      <c r="AP13" s="19">
        <v>0.10383163618683899</v>
      </c>
      <c r="AQ13" s="19">
        <v>8.8786967896247002E-2</v>
      </c>
      <c r="AR13" s="19">
        <v>0.114200267002271</v>
      </c>
      <c r="AS13" s="19">
        <v>8.1389332947304105E-2</v>
      </c>
      <c r="AT13" s="19">
        <v>0.18147078813977299</v>
      </c>
      <c r="AU13" s="19"/>
      <c r="AV13" s="19">
        <v>7.9893321581749693E-2</v>
      </c>
      <c r="AW13" s="19">
        <v>0.100670666973473</v>
      </c>
      <c r="AX13" s="19">
        <v>9.7444672640577601E-2</v>
      </c>
      <c r="AY13" s="19">
        <v>7.7802655078454797E-2</v>
      </c>
      <c r="AZ13" s="19">
        <v>0.12979477153352201</v>
      </c>
      <c r="BA13" s="19">
        <v>0.19070824985844501</v>
      </c>
      <c r="BB13" s="19"/>
      <c r="BC13" s="19">
        <v>0.120488792678144</v>
      </c>
      <c r="BD13" s="19">
        <v>0.116484566402714</v>
      </c>
      <c r="BE13" s="19">
        <v>8.77518062666829E-2</v>
      </c>
      <c r="BF13" s="19">
        <v>7.6920388483299504E-2</v>
      </c>
      <c r="BG13" s="19">
        <v>6.2817277503286903E-2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0.30463728746202501</v>
      </c>
      <c r="D9" s="17">
        <v>0.27692844702684799</v>
      </c>
      <c r="E9" s="17">
        <v>0.33187663001607598</v>
      </c>
      <c r="F9" s="17"/>
      <c r="G9" s="17">
        <v>0.31313487225942499</v>
      </c>
      <c r="H9" s="17">
        <v>0.27661226904705899</v>
      </c>
      <c r="I9" s="17">
        <v>0.35599214372800198</v>
      </c>
      <c r="J9" s="17">
        <v>0.25059978925308402</v>
      </c>
      <c r="K9" s="17">
        <v>0.30089593777050799</v>
      </c>
      <c r="L9" s="17">
        <v>0.326211056090977</v>
      </c>
      <c r="M9" s="17"/>
      <c r="N9" s="17">
        <v>0.27983120255584498</v>
      </c>
      <c r="O9" s="17">
        <v>0.27860102462629199</v>
      </c>
      <c r="P9" s="17">
        <v>0.32483313764079402</v>
      </c>
      <c r="Q9" s="17">
        <v>0.33930912640970601</v>
      </c>
      <c r="R9" s="17"/>
      <c r="S9" s="17">
        <v>0.31853684282016897</v>
      </c>
      <c r="T9" s="17">
        <v>0.29374606249663299</v>
      </c>
      <c r="U9" s="17">
        <v>0.34266795350561802</v>
      </c>
      <c r="V9" s="17">
        <v>0.27854226737099202</v>
      </c>
      <c r="W9" s="17">
        <v>0.27247697092279599</v>
      </c>
      <c r="X9" s="17">
        <v>0.33589016029924701</v>
      </c>
      <c r="Y9" s="17">
        <v>0.281155306157715</v>
      </c>
      <c r="Z9" s="17">
        <v>0.25134066876701899</v>
      </c>
      <c r="AA9" s="17">
        <v>0.33710872818098497</v>
      </c>
      <c r="AB9" s="17">
        <v>0.25923918799666401</v>
      </c>
      <c r="AC9" s="17">
        <v>0.383107780134122</v>
      </c>
      <c r="AD9" s="17">
        <v>0.26396582752148301</v>
      </c>
      <c r="AE9" s="17"/>
      <c r="AF9" s="17">
        <v>0.33930817520525097</v>
      </c>
      <c r="AG9" s="17">
        <v>0.280730689274579</v>
      </c>
      <c r="AH9" s="17">
        <v>0.27866952994085198</v>
      </c>
      <c r="AI9" s="17"/>
      <c r="AJ9" s="17">
        <v>0.292447409308425</v>
      </c>
      <c r="AK9" s="17">
        <v>0.32282993330061099</v>
      </c>
      <c r="AL9" s="17">
        <v>0.268433726765549</v>
      </c>
      <c r="AM9" s="17">
        <v>0.49634431238636501</v>
      </c>
      <c r="AN9" s="17">
        <v>0.27502927538972399</v>
      </c>
      <c r="AO9" s="17"/>
      <c r="AP9" s="17">
        <v>0.296903563119576</v>
      </c>
      <c r="AQ9" s="17">
        <v>0.29829574205835702</v>
      </c>
      <c r="AR9" s="17">
        <v>0.31572122421951299</v>
      </c>
      <c r="AS9" s="17">
        <v>0.37084060467533098</v>
      </c>
      <c r="AT9" s="17">
        <v>0.28215154965610101</v>
      </c>
      <c r="AU9" s="17"/>
      <c r="AV9" s="17">
        <v>0.290399210769547</v>
      </c>
      <c r="AW9" s="17">
        <v>0.29225405804110499</v>
      </c>
      <c r="AX9" s="17">
        <v>0.33317291601598797</v>
      </c>
      <c r="AY9" s="17">
        <v>0.34788723634164898</v>
      </c>
      <c r="AZ9" s="17">
        <v>0.29402541633782298</v>
      </c>
      <c r="BA9" s="17">
        <v>0.22037508803813199</v>
      </c>
      <c r="BB9" s="17"/>
      <c r="BC9" s="17">
        <v>0.33716372873182499</v>
      </c>
      <c r="BD9" s="17">
        <v>0.309545802267429</v>
      </c>
      <c r="BE9" s="17">
        <v>0.28021469748064498</v>
      </c>
      <c r="BF9" s="17">
        <v>0.25403216304319698</v>
      </c>
      <c r="BG9" s="17">
        <v>0.28820673249458201</v>
      </c>
    </row>
    <row r="10" spans="2:59" x14ac:dyDescent="0.35">
      <c r="B10" s="18" t="s">
        <v>281</v>
      </c>
      <c r="C10" s="17">
        <v>0.49164811335415398</v>
      </c>
      <c r="D10" s="17">
        <v>0.49387341395740197</v>
      </c>
      <c r="E10" s="17">
        <v>0.48852765658476299</v>
      </c>
      <c r="F10" s="17"/>
      <c r="G10" s="17">
        <v>0.48418531643288798</v>
      </c>
      <c r="H10" s="17">
        <v>0.54489678851618595</v>
      </c>
      <c r="I10" s="17">
        <v>0.455714558208141</v>
      </c>
      <c r="J10" s="17">
        <v>0.521898071778091</v>
      </c>
      <c r="K10" s="17">
        <v>0.467509228524496</v>
      </c>
      <c r="L10" s="17">
        <v>0.47443670616612998</v>
      </c>
      <c r="M10" s="17"/>
      <c r="N10" s="17">
        <v>0.53008955843400996</v>
      </c>
      <c r="O10" s="17">
        <v>0.49318332448365698</v>
      </c>
      <c r="P10" s="17">
        <v>0.47151688854609503</v>
      </c>
      <c r="Q10" s="17">
        <v>0.46729716071897098</v>
      </c>
      <c r="R10" s="17"/>
      <c r="S10" s="17">
        <v>0.46660787645763901</v>
      </c>
      <c r="T10" s="17">
        <v>0.510645915767863</v>
      </c>
      <c r="U10" s="17">
        <v>0.51110345642833599</v>
      </c>
      <c r="V10" s="17">
        <v>0.48138358076190502</v>
      </c>
      <c r="W10" s="17">
        <v>0.57466885035257997</v>
      </c>
      <c r="X10" s="17">
        <v>0.42004238055535398</v>
      </c>
      <c r="Y10" s="17">
        <v>0.53994598486135004</v>
      </c>
      <c r="Z10" s="17">
        <v>0.53998147584173795</v>
      </c>
      <c r="AA10" s="17">
        <v>0.46664072025525499</v>
      </c>
      <c r="AB10" s="17">
        <v>0.48653302473416898</v>
      </c>
      <c r="AC10" s="17">
        <v>0.44457396192356302</v>
      </c>
      <c r="AD10" s="17">
        <v>0.51919188364524405</v>
      </c>
      <c r="AE10" s="17"/>
      <c r="AF10" s="17">
        <v>0.46466181767681303</v>
      </c>
      <c r="AG10" s="17">
        <v>0.52612755686764201</v>
      </c>
      <c r="AH10" s="17">
        <v>0.45888065470435502</v>
      </c>
      <c r="AI10" s="17"/>
      <c r="AJ10" s="17">
        <v>0.52082292796417795</v>
      </c>
      <c r="AK10" s="17">
        <v>0.49804669137017898</v>
      </c>
      <c r="AL10" s="17">
        <v>0.51017573451929099</v>
      </c>
      <c r="AM10" s="17">
        <v>0.38468705057993002</v>
      </c>
      <c r="AN10" s="17">
        <v>0.463892214261519</v>
      </c>
      <c r="AO10" s="17"/>
      <c r="AP10" s="17">
        <v>0.49128897163887197</v>
      </c>
      <c r="AQ10" s="17">
        <v>0.51498108839995504</v>
      </c>
      <c r="AR10" s="17">
        <v>0.49552024941362</v>
      </c>
      <c r="AS10" s="17">
        <v>0.46842591696753799</v>
      </c>
      <c r="AT10" s="17">
        <v>0.47356827258513601</v>
      </c>
      <c r="AU10" s="17"/>
      <c r="AV10" s="17">
        <v>0.53363618988858297</v>
      </c>
      <c r="AW10" s="17">
        <v>0.48206236715188799</v>
      </c>
      <c r="AX10" s="17">
        <v>0.49754223727402502</v>
      </c>
      <c r="AY10" s="17">
        <v>0.49710353272080299</v>
      </c>
      <c r="AZ10" s="17">
        <v>0.48585389025894798</v>
      </c>
      <c r="BA10" s="17">
        <v>0.48356749407546701</v>
      </c>
      <c r="BB10" s="17"/>
      <c r="BC10" s="17">
        <v>0.46336948987101401</v>
      </c>
      <c r="BD10" s="17">
        <v>0.48571732326460898</v>
      </c>
      <c r="BE10" s="17">
        <v>0.51515160510817903</v>
      </c>
      <c r="BF10" s="17">
        <v>0.54969794554703799</v>
      </c>
      <c r="BG10" s="17">
        <v>0.49008490699970197</v>
      </c>
    </row>
    <row r="11" spans="2:59" x14ac:dyDescent="0.35">
      <c r="B11" s="18" t="s">
        <v>282</v>
      </c>
      <c r="C11" s="17">
        <v>0.11238565542670501</v>
      </c>
      <c r="D11" s="17">
        <v>0.14240852824043601</v>
      </c>
      <c r="E11" s="17">
        <v>8.39865722254904E-2</v>
      </c>
      <c r="F11" s="17"/>
      <c r="G11" s="17">
        <v>0.101707217783298</v>
      </c>
      <c r="H11" s="17">
        <v>8.4408425333926701E-2</v>
      </c>
      <c r="I11" s="17">
        <v>9.6819321030093497E-2</v>
      </c>
      <c r="J11" s="17">
        <v>0.14009291083846601</v>
      </c>
      <c r="K11" s="17">
        <v>0.13258984647577099</v>
      </c>
      <c r="L11" s="17">
        <v>0.118809824103476</v>
      </c>
      <c r="M11" s="17"/>
      <c r="N11" s="17">
        <v>0.126977011128526</v>
      </c>
      <c r="O11" s="17">
        <v>0.125942443028316</v>
      </c>
      <c r="P11" s="17">
        <v>0.101225344397654</v>
      </c>
      <c r="Q11" s="17">
        <v>9.2597441558390198E-2</v>
      </c>
      <c r="R11" s="17"/>
      <c r="S11" s="17">
        <v>0.119079416028221</v>
      </c>
      <c r="T11" s="17">
        <v>0.11490291385937999</v>
      </c>
      <c r="U11" s="17">
        <v>5.7859826444084002E-2</v>
      </c>
      <c r="V11" s="17">
        <v>0.11489785519189299</v>
      </c>
      <c r="W11" s="17">
        <v>6.6246454057010296E-2</v>
      </c>
      <c r="X11" s="17">
        <v>9.2606763651677595E-2</v>
      </c>
      <c r="Y11" s="17">
        <v>0.111545055418085</v>
      </c>
      <c r="Z11" s="17">
        <v>0.13171977577605901</v>
      </c>
      <c r="AA11" s="17">
        <v>0.13418600965458399</v>
      </c>
      <c r="AB11" s="17">
        <v>0.148340059294089</v>
      </c>
      <c r="AC11" s="17">
        <v>0.12777339244984401</v>
      </c>
      <c r="AD11" s="17">
        <v>0.138550853013331</v>
      </c>
      <c r="AE11" s="17"/>
      <c r="AF11" s="17">
        <v>0.119915886280467</v>
      </c>
      <c r="AG11" s="17">
        <v>0.105106160890025</v>
      </c>
      <c r="AH11" s="17">
        <v>0.121574299881721</v>
      </c>
      <c r="AI11" s="17"/>
      <c r="AJ11" s="17">
        <v>0.108239695317836</v>
      </c>
      <c r="AK11" s="17">
        <v>0.10760942344497799</v>
      </c>
      <c r="AL11" s="17">
        <v>0.124855467329998</v>
      </c>
      <c r="AM11" s="17">
        <v>7.12818358920526E-2</v>
      </c>
      <c r="AN11" s="17">
        <v>0.12894915323532499</v>
      </c>
      <c r="AO11" s="17"/>
      <c r="AP11" s="17">
        <v>0.120458523803</v>
      </c>
      <c r="AQ11" s="17">
        <v>0.110510135988814</v>
      </c>
      <c r="AR11" s="17">
        <v>0.12136307588060601</v>
      </c>
      <c r="AS11" s="17">
        <v>9.5910540205436406E-2</v>
      </c>
      <c r="AT11" s="17">
        <v>7.4554504541429506E-2</v>
      </c>
      <c r="AU11" s="17"/>
      <c r="AV11" s="17">
        <v>9.8324066122366799E-2</v>
      </c>
      <c r="AW11" s="17">
        <v>0.134204914469746</v>
      </c>
      <c r="AX11" s="17">
        <v>0.11149198594032</v>
      </c>
      <c r="AY11" s="17">
        <v>0.10367463694599099</v>
      </c>
      <c r="AZ11" s="17">
        <v>8.2480920479310799E-2</v>
      </c>
      <c r="BA11" s="17">
        <v>0.123272604102099</v>
      </c>
      <c r="BB11" s="17"/>
      <c r="BC11" s="17">
        <v>0.10230009828525</v>
      </c>
      <c r="BD11" s="17">
        <v>0.117007905092592</v>
      </c>
      <c r="BE11" s="17">
        <v>0.114300600111295</v>
      </c>
      <c r="BF11" s="17">
        <v>0.1106493036706</v>
      </c>
      <c r="BG11" s="17">
        <v>0.176585000908347</v>
      </c>
    </row>
    <row r="12" spans="2:59" x14ac:dyDescent="0.35">
      <c r="B12" s="18" t="s">
        <v>283</v>
      </c>
      <c r="C12" s="17">
        <v>2.8443696010751401E-2</v>
      </c>
      <c r="D12" s="17">
        <v>3.8221242575781397E-2</v>
      </c>
      <c r="E12" s="17">
        <v>1.8262611932458699E-2</v>
      </c>
      <c r="F12" s="17"/>
      <c r="G12" s="17">
        <v>4.08357879030486E-2</v>
      </c>
      <c r="H12" s="17">
        <v>4.55533884597141E-2</v>
      </c>
      <c r="I12" s="17">
        <v>2.33179629483002E-2</v>
      </c>
      <c r="J12" s="17">
        <v>2.4563116866814599E-2</v>
      </c>
      <c r="K12" s="17">
        <v>1.6473957179154199E-2</v>
      </c>
      <c r="L12" s="17">
        <v>2.1653676515608899E-2</v>
      </c>
      <c r="M12" s="17"/>
      <c r="N12" s="17">
        <v>2.56356580228169E-2</v>
      </c>
      <c r="O12" s="17">
        <v>2.9488311977350901E-2</v>
      </c>
      <c r="P12" s="17">
        <v>2.4439719121496999E-2</v>
      </c>
      <c r="Q12" s="17">
        <v>3.3958256487869203E-2</v>
      </c>
      <c r="R12" s="17"/>
      <c r="S12" s="17">
        <v>2.84869163254945E-2</v>
      </c>
      <c r="T12" s="17">
        <v>2.1858876392867502E-2</v>
      </c>
      <c r="U12" s="17">
        <v>2.5790981135353701E-2</v>
      </c>
      <c r="V12" s="17">
        <v>5.4272360094474698E-2</v>
      </c>
      <c r="W12" s="17">
        <v>2.3009963159553001E-2</v>
      </c>
      <c r="X12" s="17">
        <v>4.6299853402993002E-2</v>
      </c>
      <c r="Y12" s="17">
        <v>2.63400713919511E-2</v>
      </c>
      <c r="Z12" s="17">
        <v>3.8463601687219698E-2</v>
      </c>
      <c r="AA12" s="17">
        <v>1.6554264299669399E-2</v>
      </c>
      <c r="AB12" s="17">
        <v>2.5839359166336201E-2</v>
      </c>
      <c r="AC12" s="17">
        <v>1.05334536052667E-2</v>
      </c>
      <c r="AD12" s="17">
        <v>1.9082179591987099E-2</v>
      </c>
      <c r="AE12" s="17"/>
      <c r="AF12" s="17">
        <v>2.7326463177719199E-2</v>
      </c>
      <c r="AG12" s="17">
        <v>2.5450560621540299E-2</v>
      </c>
      <c r="AH12" s="17">
        <v>3.4654736130536899E-2</v>
      </c>
      <c r="AI12" s="17"/>
      <c r="AJ12" s="17">
        <v>3.32568437525783E-2</v>
      </c>
      <c r="AK12" s="17">
        <v>2.2841280935984299E-2</v>
      </c>
      <c r="AL12" s="17">
        <v>2.3810819492178201E-2</v>
      </c>
      <c r="AM12" s="17">
        <v>0</v>
      </c>
      <c r="AN12" s="17">
        <v>3.0526873133591901E-2</v>
      </c>
      <c r="AO12" s="17"/>
      <c r="AP12" s="17">
        <v>3.5141204267640697E-2</v>
      </c>
      <c r="AQ12" s="17">
        <v>2.3705173164335999E-2</v>
      </c>
      <c r="AR12" s="17">
        <v>1.77346624074541E-2</v>
      </c>
      <c r="AS12" s="17">
        <v>2.24662066388822E-2</v>
      </c>
      <c r="AT12" s="17">
        <v>5.2845783302398003E-2</v>
      </c>
      <c r="AU12" s="17"/>
      <c r="AV12" s="17">
        <v>2.7533536938612699E-2</v>
      </c>
      <c r="AW12" s="17">
        <v>3.8363376856064502E-2</v>
      </c>
      <c r="AX12" s="17">
        <v>1.93106584610328E-2</v>
      </c>
      <c r="AY12" s="17">
        <v>1.7532455200243598E-2</v>
      </c>
      <c r="AZ12" s="17">
        <v>3.7030493860697303E-2</v>
      </c>
      <c r="BA12" s="17">
        <v>1.6563041888506599E-2</v>
      </c>
      <c r="BB12" s="17"/>
      <c r="BC12" s="17">
        <v>2.2464106921146899E-2</v>
      </c>
      <c r="BD12" s="17">
        <v>3.4294470318866802E-2</v>
      </c>
      <c r="BE12" s="17">
        <v>2.86424062833022E-2</v>
      </c>
      <c r="BF12" s="17">
        <v>3.3415463623929602E-2</v>
      </c>
      <c r="BG12" s="17">
        <v>0</v>
      </c>
    </row>
    <row r="13" spans="2:59" x14ac:dyDescent="0.35">
      <c r="B13" s="18" t="s">
        <v>207</v>
      </c>
      <c r="C13" s="19">
        <v>6.2885247746365197E-2</v>
      </c>
      <c r="D13" s="19">
        <v>4.8568368199532197E-2</v>
      </c>
      <c r="E13" s="19">
        <v>7.7346529241211298E-2</v>
      </c>
      <c r="F13" s="19"/>
      <c r="G13" s="19">
        <v>6.0136805621340002E-2</v>
      </c>
      <c r="H13" s="19">
        <v>4.8529128643114497E-2</v>
      </c>
      <c r="I13" s="19">
        <v>6.8156014085463096E-2</v>
      </c>
      <c r="J13" s="19">
        <v>6.2846111263545307E-2</v>
      </c>
      <c r="K13" s="19">
        <v>8.2531030050070994E-2</v>
      </c>
      <c r="L13" s="19">
        <v>5.8888737123807502E-2</v>
      </c>
      <c r="M13" s="19"/>
      <c r="N13" s="19">
        <v>3.7466569858801702E-2</v>
      </c>
      <c r="O13" s="19">
        <v>7.2784895884383694E-2</v>
      </c>
      <c r="P13" s="19">
        <v>7.7984910293960999E-2</v>
      </c>
      <c r="Q13" s="19">
        <v>6.68380148250627E-2</v>
      </c>
      <c r="R13" s="19"/>
      <c r="S13" s="19">
        <v>6.7288948368477E-2</v>
      </c>
      <c r="T13" s="19">
        <v>5.8846231483256503E-2</v>
      </c>
      <c r="U13" s="19">
        <v>6.2577782486608793E-2</v>
      </c>
      <c r="V13" s="19">
        <v>7.09039365807351E-2</v>
      </c>
      <c r="W13" s="19">
        <v>6.3597761508060693E-2</v>
      </c>
      <c r="X13" s="19">
        <v>0.105160842090729</v>
      </c>
      <c r="Y13" s="19">
        <v>4.1013582170899003E-2</v>
      </c>
      <c r="Z13" s="19">
        <v>3.8494477927965197E-2</v>
      </c>
      <c r="AA13" s="19">
        <v>4.5510277609507203E-2</v>
      </c>
      <c r="AB13" s="19">
        <v>8.0048368808742706E-2</v>
      </c>
      <c r="AC13" s="19">
        <v>3.4011411887204697E-2</v>
      </c>
      <c r="AD13" s="19">
        <v>5.9209256227954303E-2</v>
      </c>
      <c r="AE13" s="19"/>
      <c r="AF13" s="19">
        <v>4.8787657659749101E-2</v>
      </c>
      <c r="AG13" s="19">
        <v>6.2585032346214001E-2</v>
      </c>
      <c r="AH13" s="19">
        <v>0.106220779342536</v>
      </c>
      <c r="AI13" s="19"/>
      <c r="AJ13" s="19">
        <v>4.5233123656982697E-2</v>
      </c>
      <c r="AK13" s="19">
        <v>4.8672670948247398E-2</v>
      </c>
      <c r="AL13" s="19">
        <v>7.2724251892983802E-2</v>
      </c>
      <c r="AM13" s="19">
        <v>4.7686801141652198E-2</v>
      </c>
      <c r="AN13" s="19">
        <v>0.10160248397983999</v>
      </c>
      <c r="AO13" s="19"/>
      <c r="AP13" s="19">
        <v>5.62077371709113E-2</v>
      </c>
      <c r="AQ13" s="19">
        <v>5.2507860388538698E-2</v>
      </c>
      <c r="AR13" s="19">
        <v>4.9660788078807402E-2</v>
      </c>
      <c r="AS13" s="19">
        <v>4.2356731512813002E-2</v>
      </c>
      <c r="AT13" s="19">
        <v>0.116879889914936</v>
      </c>
      <c r="AU13" s="19"/>
      <c r="AV13" s="19">
        <v>5.0106996280890402E-2</v>
      </c>
      <c r="AW13" s="19">
        <v>5.3115283481196603E-2</v>
      </c>
      <c r="AX13" s="19">
        <v>3.8482202308634202E-2</v>
      </c>
      <c r="AY13" s="19">
        <v>3.3802138791313802E-2</v>
      </c>
      <c r="AZ13" s="19">
        <v>0.10060927906322099</v>
      </c>
      <c r="BA13" s="19">
        <v>0.156221771895796</v>
      </c>
      <c r="BB13" s="19"/>
      <c r="BC13" s="19">
        <v>7.4702576190764203E-2</v>
      </c>
      <c r="BD13" s="19">
        <v>5.3434499056503298E-2</v>
      </c>
      <c r="BE13" s="19">
        <v>6.1690691016579903E-2</v>
      </c>
      <c r="BF13" s="19">
        <v>5.2205124115235903E-2</v>
      </c>
      <c r="BG13" s="19">
        <v>4.51233595973691E-2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0.205421238023305</v>
      </c>
      <c r="D9" s="17">
        <v>0.18273526674539001</v>
      </c>
      <c r="E9" s="17">
        <v>0.22819766524148999</v>
      </c>
      <c r="F9" s="17"/>
      <c r="G9" s="17">
        <v>0.19114537099864301</v>
      </c>
      <c r="H9" s="17">
        <v>0.24135673970518901</v>
      </c>
      <c r="I9" s="17">
        <v>0.20689199907655501</v>
      </c>
      <c r="J9" s="17">
        <v>0.207992768916169</v>
      </c>
      <c r="K9" s="17">
        <v>0.18080918973479301</v>
      </c>
      <c r="L9" s="17">
        <v>0.19913738005272999</v>
      </c>
      <c r="M9" s="17"/>
      <c r="N9" s="17">
        <v>0.226526952350108</v>
      </c>
      <c r="O9" s="17">
        <v>0.190625326777908</v>
      </c>
      <c r="P9" s="17">
        <v>0.19519311011888599</v>
      </c>
      <c r="Q9" s="17">
        <v>0.20745944515649001</v>
      </c>
      <c r="R9" s="17"/>
      <c r="S9" s="17">
        <v>0.22099257830861499</v>
      </c>
      <c r="T9" s="17">
        <v>0.2357517649018</v>
      </c>
      <c r="U9" s="17">
        <v>0.17969950055287201</v>
      </c>
      <c r="V9" s="17">
        <v>0.174780428923064</v>
      </c>
      <c r="W9" s="17">
        <v>0.13418988504357399</v>
      </c>
      <c r="X9" s="17">
        <v>0.19692041219068601</v>
      </c>
      <c r="Y9" s="17">
        <v>0.20864065791598599</v>
      </c>
      <c r="Z9" s="17">
        <v>0.18509349954215901</v>
      </c>
      <c r="AA9" s="17">
        <v>0.250848359259706</v>
      </c>
      <c r="AB9" s="17">
        <v>0.216088491810909</v>
      </c>
      <c r="AC9" s="17">
        <v>0.22133332546793499</v>
      </c>
      <c r="AD9" s="17">
        <v>0.14693496593852101</v>
      </c>
      <c r="AE9" s="17"/>
      <c r="AF9" s="17">
        <v>0.21829095510212301</v>
      </c>
      <c r="AG9" s="17">
        <v>0.21851783873160699</v>
      </c>
      <c r="AH9" s="17">
        <v>0.18225692753825201</v>
      </c>
      <c r="AI9" s="17"/>
      <c r="AJ9" s="17">
        <v>0.194963503673732</v>
      </c>
      <c r="AK9" s="17">
        <v>0.23160126749597601</v>
      </c>
      <c r="AL9" s="17">
        <v>0.19296424766388001</v>
      </c>
      <c r="AM9" s="17">
        <v>0.41935593058078002</v>
      </c>
      <c r="AN9" s="17">
        <v>0.14926788378022501</v>
      </c>
      <c r="AO9" s="17"/>
      <c r="AP9" s="17">
        <v>0.19934556321250199</v>
      </c>
      <c r="AQ9" s="17">
        <v>0.22292957076780801</v>
      </c>
      <c r="AR9" s="17">
        <v>0.192207627064754</v>
      </c>
      <c r="AS9" s="17">
        <v>0.239389654807108</v>
      </c>
      <c r="AT9" s="17">
        <v>0.19913021446682799</v>
      </c>
      <c r="AU9" s="17"/>
      <c r="AV9" s="17">
        <v>0.216930733382458</v>
      </c>
      <c r="AW9" s="17">
        <v>0.20950190776735</v>
      </c>
      <c r="AX9" s="17">
        <v>0.202140124800995</v>
      </c>
      <c r="AY9" s="17">
        <v>0.19585998101454299</v>
      </c>
      <c r="AZ9" s="17">
        <v>0.22498533651855299</v>
      </c>
      <c r="BA9" s="17">
        <v>0.14522117440464999</v>
      </c>
      <c r="BB9" s="17"/>
      <c r="BC9" s="17">
        <v>0.19044569063729899</v>
      </c>
      <c r="BD9" s="17">
        <v>0.19916231362966699</v>
      </c>
      <c r="BE9" s="17">
        <v>0.22603214851543199</v>
      </c>
      <c r="BF9" s="17">
        <v>0.18084010746214901</v>
      </c>
      <c r="BG9" s="17">
        <v>0.24695452225481501</v>
      </c>
    </row>
    <row r="10" spans="2:59" x14ac:dyDescent="0.35">
      <c r="B10" s="18" t="s">
        <v>281</v>
      </c>
      <c r="C10" s="17">
        <v>0.43512080180434198</v>
      </c>
      <c r="D10" s="17">
        <v>0.427719433752071</v>
      </c>
      <c r="E10" s="17">
        <v>0.43972555452405399</v>
      </c>
      <c r="F10" s="17"/>
      <c r="G10" s="17">
        <v>0.41860144663669002</v>
      </c>
      <c r="H10" s="17">
        <v>0.43309218764045099</v>
      </c>
      <c r="I10" s="17">
        <v>0.46977336610761999</v>
      </c>
      <c r="J10" s="17">
        <v>0.40134125790615</v>
      </c>
      <c r="K10" s="17">
        <v>0.39915723972976902</v>
      </c>
      <c r="L10" s="17">
        <v>0.47120342610218002</v>
      </c>
      <c r="M10" s="17"/>
      <c r="N10" s="17">
        <v>0.46411315712340601</v>
      </c>
      <c r="O10" s="17">
        <v>0.42446121275302201</v>
      </c>
      <c r="P10" s="17">
        <v>0.41255296290703097</v>
      </c>
      <c r="Q10" s="17">
        <v>0.43565999481691398</v>
      </c>
      <c r="R10" s="17"/>
      <c r="S10" s="17">
        <v>0.44695308237961501</v>
      </c>
      <c r="T10" s="17">
        <v>0.38296310581911303</v>
      </c>
      <c r="U10" s="17">
        <v>0.454304972423003</v>
      </c>
      <c r="V10" s="17">
        <v>0.43598304885148997</v>
      </c>
      <c r="W10" s="17">
        <v>0.46771220640674499</v>
      </c>
      <c r="X10" s="17">
        <v>0.42956035703335099</v>
      </c>
      <c r="Y10" s="17">
        <v>0.48865346574871099</v>
      </c>
      <c r="Z10" s="17">
        <v>0.42952963453937498</v>
      </c>
      <c r="AA10" s="17">
        <v>0.42885612517870397</v>
      </c>
      <c r="AB10" s="17">
        <v>0.39503520136850201</v>
      </c>
      <c r="AC10" s="17">
        <v>0.50562162371637398</v>
      </c>
      <c r="AD10" s="17">
        <v>0.38163297826911702</v>
      </c>
      <c r="AE10" s="17"/>
      <c r="AF10" s="17">
        <v>0.41758514659701701</v>
      </c>
      <c r="AG10" s="17">
        <v>0.43751258164033102</v>
      </c>
      <c r="AH10" s="17">
        <v>0.45395877448210298</v>
      </c>
      <c r="AI10" s="17"/>
      <c r="AJ10" s="17">
        <v>0.46102198886918</v>
      </c>
      <c r="AK10" s="17">
        <v>0.41465645408327301</v>
      </c>
      <c r="AL10" s="17">
        <v>0.44604177093812097</v>
      </c>
      <c r="AM10" s="17">
        <v>0.34681909332247601</v>
      </c>
      <c r="AN10" s="17">
        <v>0.45284744803570598</v>
      </c>
      <c r="AO10" s="17"/>
      <c r="AP10" s="17">
        <v>0.46783408753765798</v>
      </c>
      <c r="AQ10" s="17">
        <v>0.428918207272174</v>
      </c>
      <c r="AR10" s="17">
        <v>0.482006080942738</v>
      </c>
      <c r="AS10" s="17">
        <v>0.39952820609092399</v>
      </c>
      <c r="AT10" s="17">
        <v>0.44204730403398301</v>
      </c>
      <c r="AU10" s="17"/>
      <c r="AV10" s="17">
        <v>0.43708476264816198</v>
      </c>
      <c r="AW10" s="17">
        <v>0.46318989815450701</v>
      </c>
      <c r="AX10" s="17">
        <v>0.448464253702412</v>
      </c>
      <c r="AY10" s="17">
        <v>0.44905396488375199</v>
      </c>
      <c r="AZ10" s="17">
        <v>0.43391369354983</v>
      </c>
      <c r="BA10" s="17">
        <v>0.416589568360205</v>
      </c>
      <c r="BB10" s="17"/>
      <c r="BC10" s="17">
        <v>0.44409073735682297</v>
      </c>
      <c r="BD10" s="17">
        <v>0.43095861020145199</v>
      </c>
      <c r="BE10" s="17">
        <v>0.41124383635952699</v>
      </c>
      <c r="BF10" s="17">
        <v>0.50666812926127902</v>
      </c>
      <c r="BG10" s="17">
        <v>0.53156105388682995</v>
      </c>
    </row>
    <row r="11" spans="2:59" x14ac:dyDescent="0.35">
      <c r="B11" s="18" t="s">
        <v>282</v>
      </c>
      <c r="C11" s="17">
        <v>0.224356795019309</v>
      </c>
      <c r="D11" s="17">
        <v>0.25675551241789402</v>
      </c>
      <c r="E11" s="17">
        <v>0.19452339847205199</v>
      </c>
      <c r="F11" s="17"/>
      <c r="G11" s="17">
        <v>0.28062099794369699</v>
      </c>
      <c r="H11" s="17">
        <v>0.201146641029818</v>
      </c>
      <c r="I11" s="17">
        <v>0.18437102335988301</v>
      </c>
      <c r="J11" s="17">
        <v>0.23777248611217</v>
      </c>
      <c r="K11" s="17">
        <v>0.25319301048424298</v>
      </c>
      <c r="L11" s="17">
        <v>0.20775190542948499</v>
      </c>
      <c r="M11" s="17"/>
      <c r="N11" s="17">
        <v>0.21467025505001999</v>
      </c>
      <c r="O11" s="17">
        <v>0.23696522003656201</v>
      </c>
      <c r="P11" s="17">
        <v>0.24735653807094499</v>
      </c>
      <c r="Q11" s="17">
        <v>0.19993208079570601</v>
      </c>
      <c r="R11" s="17"/>
      <c r="S11" s="17">
        <v>0.206510428608807</v>
      </c>
      <c r="T11" s="17">
        <v>0.23622334636982201</v>
      </c>
      <c r="U11" s="17">
        <v>0.22934275190206099</v>
      </c>
      <c r="V11" s="17">
        <v>0.25059928272022303</v>
      </c>
      <c r="W11" s="17">
        <v>0.28715062983982897</v>
      </c>
      <c r="X11" s="17">
        <v>0.23701687446258399</v>
      </c>
      <c r="Y11" s="17">
        <v>0.17882022925223201</v>
      </c>
      <c r="Z11" s="17">
        <v>0.223437835675941</v>
      </c>
      <c r="AA11" s="17">
        <v>0.211134978128413</v>
      </c>
      <c r="AB11" s="17">
        <v>0.22175763711303201</v>
      </c>
      <c r="AC11" s="17">
        <v>0.133893389644032</v>
      </c>
      <c r="AD11" s="17">
        <v>0.31057056728603999</v>
      </c>
      <c r="AE11" s="17"/>
      <c r="AF11" s="17">
        <v>0.23079643296956601</v>
      </c>
      <c r="AG11" s="17">
        <v>0.21828090757504301</v>
      </c>
      <c r="AH11" s="17">
        <v>0.178526552938712</v>
      </c>
      <c r="AI11" s="17"/>
      <c r="AJ11" s="17">
        <v>0.222479660861682</v>
      </c>
      <c r="AK11" s="17">
        <v>0.205958808449514</v>
      </c>
      <c r="AL11" s="17">
        <v>0.26248309142202297</v>
      </c>
      <c r="AM11" s="17">
        <v>0.137790858488155</v>
      </c>
      <c r="AN11" s="17">
        <v>0.22420979399895399</v>
      </c>
      <c r="AO11" s="17"/>
      <c r="AP11" s="17">
        <v>0.20169955270470599</v>
      </c>
      <c r="AQ11" s="17">
        <v>0.21910539006510299</v>
      </c>
      <c r="AR11" s="17">
        <v>0.24746215353664799</v>
      </c>
      <c r="AS11" s="17">
        <v>0.25012843125808698</v>
      </c>
      <c r="AT11" s="17">
        <v>0.19407426861523799</v>
      </c>
      <c r="AU11" s="17"/>
      <c r="AV11" s="17">
        <v>0.210696843673956</v>
      </c>
      <c r="AW11" s="17">
        <v>0.20226272036588899</v>
      </c>
      <c r="AX11" s="17">
        <v>0.26075513076048001</v>
      </c>
      <c r="AY11" s="17">
        <v>0.23168606454194099</v>
      </c>
      <c r="AZ11" s="17">
        <v>0.218559185324743</v>
      </c>
      <c r="BA11" s="17">
        <v>0.24583266784657301</v>
      </c>
      <c r="BB11" s="17"/>
      <c r="BC11" s="17">
        <v>0.208697928418552</v>
      </c>
      <c r="BD11" s="17">
        <v>0.233294401363766</v>
      </c>
      <c r="BE11" s="17">
        <v>0.227699099326483</v>
      </c>
      <c r="BF11" s="17">
        <v>0.23546162937503601</v>
      </c>
      <c r="BG11" s="17">
        <v>9.6553950651039597E-2</v>
      </c>
    </row>
    <row r="12" spans="2:59" x14ac:dyDescent="0.35">
      <c r="B12" s="18" t="s">
        <v>283</v>
      </c>
      <c r="C12" s="17">
        <v>6.0864587369427597E-2</v>
      </c>
      <c r="D12" s="17">
        <v>7.8959637081159995E-2</v>
      </c>
      <c r="E12" s="17">
        <v>4.2825994038749003E-2</v>
      </c>
      <c r="F12" s="17"/>
      <c r="G12" s="17">
        <v>4.9757097934879299E-2</v>
      </c>
      <c r="H12" s="17">
        <v>5.01224190974748E-2</v>
      </c>
      <c r="I12" s="17">
        <v>6.5284975231781103E-2</v>
      </c>
      <c r="J12" s="17">
        <v>7.7553189860549196E-2</v>
      </c>
      <c r="K12" s="17">
        <v>7.1918275980569907E-2</v>
      </c>
      <c r="L12" s="17">
        <v>5.2458116444154199E-2</v>
      </c>
      <c r="M12" s="17"/>
      <c r="N12" s="17">
        <v>4.6740193217581202E-2</v>
      </c>
      <c r="O12" s="17">
        <v>7.9899735227211194E-2</v>
      </c>
      <c r="P12" s="17">
        <v>6.22722122694001E-2</v>
      </c>
      <c r="Q12" s="17">
        <v>5.51761851472835E-2</v>
      </c>
      <c r="R12" s="17"/>
      <c r="S12" s="17">
        <v>5.6396202372442202E-2</v>
      </c>
      <c r="T12" s="17">
        <v>7.36868041845848E-2</v>
      </c>
      <c r="U12" s="17">
        <v>6.3050038236815806E-2</v>
      </c>
      <c r="V12" s="17">
        <v>5.6493296022965399E-2</v>
      </c>
      <c r="W12" s="17">
        <v>4.7507810896185103E-2</v>
      </c>
      <c r="X12" s="17">
        <v>4.4649651797857598E-2</v>
      </c>
      <c r="Y12" s="17">
        <v>7.7451128704345604E-2</v>
      </c>
      <c r="Z12" s="17">
        <v>9.1477515176818694E-2</v>
      </c>
      <c r="AA12" s="17">
        <v>3.2320790561945097E-2</v>
      </c>
      <c r="AB12" s="17">
        <v>7.8128146564210604E-2</v>
      </c>
      <c r="AC12" s="17">
        <v>5.25271331478918E-2</v>
      </c>
      <c r="AD12" s="17">
        <v>9.5492330942627907E-2</v>
      </c>
      <c r="AE12" s="17"/>
      <c r="AF12" s="17">
        <v>6.4203831084726298E-2</v>
      </c>
      <c r="AG12" s="17">
        <v>5.5192132431441498E-2</v>
      </c>
      <c r="AH12" s="17">
        <v>7.5828535616713794E-2</v>
      </c>
      <c r="AI12" s="17"/>
      <c r="AJ12" s="17">
        <v>5.9158629931708902E-2</v>
      </c>
      <c r="AK12" s="17">
        <v>7.2886665632027003E-2</v>
      </c>
      <c r="AL12" s="17">
        <v>4.3331372834575901E-2</v>
      </c>
      <c r="AM12" s="17">
        <v>7.0530305620167405E-2</v>
      </c>
      <c r="AN12" s="17">
        <v>6.5419139069763002E-2</v>
      </c>
      <c r="AO12" s="17"/>
      <c r="AP12" s="17">
        <v>5.2846271079338099E-2</v>
      </c>
      <c r="AQ12" s="17">
        <v>6.5997104397360506E-2</v>
      </c>
      <c r="AR12" s="17">
        <v>2.5101410371245102E-2</v>
      </c>
      <c r="AS12" s="17">
        <v>5.7208267476998802E-2</v>
      </c>
      <c r="AT12" s="17">
        <v>4.8421067501732903E-2</v>
      </c>
      <c r="AU12" s="17"/>
      <c r="AV12" s="17">
        <v>7.2243839506607205E-2</v>
      </c>
      <c r="AW12" s="17">
        <v>5.8321888915900302E-2</v>
      </c>
      <c r="AX12" s="17">
        <v>3.2968775382653602E-2</v>
      </c>
      <c r="AY12" s="17">
        <v>6.5386234314656094E-2</v>
      </c>
      <c r="AZ12" s="17">
        <v>4.1951555059032801E-2</v>
      </c>
      <c r="BA12" s="17">
        <v>3.8939701317932597E-2</v>
      </c>
      <c r="BB12" s="17"/>
      <c r="BC12" s="17">
        <v>6.4933035020694099E-2</v>
      </c>
      <c r="BD12" s="17">
        <v>6.2063240483002803E-2</v>
      </c>
      <c r="BE12" s="17">
        <v>5.54712017331737E-2</v>
      </c>
      <c r="BF12" s="17">
        <v>4.2889043085637901E-2</v>
      </c>
      <c r="BG12" s="17">
        <v>5.2622022938325103E-2</v>
      </c>
    </row>
    <row r="13" spans="2:59" x14ac:dyDescent="0.35">
      <c r="B13" s="18" t="s">
        <v>207</v>
      </c>
      <c r="C13" s="19">
        <v>7.4236577783615906E-2</v>
      </c>
      <c r="D13" s="19">
        <v>5.3830150003484602E-2</v>
      </c>
      <c r="E13" s="19">
        <v>9.4727387723654494E-2</v>
      </c>
      <c r="F13" s="19"/>
      <c r="G13" s="19">
        <v>5.9875086486090599E-2</v>
      </c>
      <c r="H13" s="19">
        <v>7.42820125270683E-2</v>
      </c>
      <c r="I13" s="19">
        <v>7.3678636224161306E-2</v>
      </c>
      <c r="J13" s="19">
        <v>7.5340297204961104E-2</v>
      </c>
      <c r="K13" s="19">
        <v>9.4922284070624599E-2</v>
      </c>
      <c r="L13" s="19">
        <v>6.9449171971450896E-2</v>
      </c>
      <c r="M13" s="19"/>
      <c r="N13" s="19">
        <v>4.7949442258884901E-2</v>
      </c>
      <c r="O13" s="19">
        <v>6.8048505205296303E-2</v>
      </c>
      <c r="P13" s="19">
        <v>8.2625176633738001E-2</v>
      </c>
      <c r="Q13" s="19">
        <v>0.101772294083606</v>
      </c>
      <c r="R13" s="19"/>
      <c r="S13" s="19">
        <v>6.91477083305201E-2</v>
      </c>
      <c r="T13" s="19">
        <v>7.1374978724680099E-2</v>
      </c>
      <c r="U13" s="19">
        <v>7.3602736885247794E-2</v>
      </c>
      <c r="V13" s="19">
        <v>8.2143943482257398E-2</v>
      </c>
      <c r="W13" s="19">
        <v>6.3439467813667494E-2</v>
      </c>
      <c r="X13" s="19">
        <v>9.18527045155213E-2</v>
      </c>
      <c r="Y13" s="19">
        <v>4.6434518378725802E-2</v>
      </c>
      <c r="Z13" s="19">
        <v>7.0461515065706998E-2</v>
      </c>
      <c r="AA13" s="19">
        <v>7.6839746871231407E-2</v>
      </c>
      <c r="AB13" s="19">
        <v>8.8990523143346906E-2</v>
      </c>
      <c r="AC13" s="19">
        <v>8.6624528023767799E-2</v>
      </c>
      <c r="AD13" s="19">
        <v>6.5369157563693797E-2</v>
      </c>
      <c r="AE13" s="19"/>
      <c r="AF13" s="19">
        <v>6.9123634246567395E-2</v>
      </c>
      <c r="AG13" s="19">
        <v>7.0496539621576995E-2</v>
      </c>
      <c r="AH13" s="19">
        <v>0.10942920942421901</v>
      </c>
      <c r="AI13" s="19"/>
      <c r="AJ13" s="19">
        <v>6.2376216663696402E-2</v>
      </c>
      <c r="AK13" s="19">
        <v>7.4896804339209394E-2</v>
      </c>
      <c r="AL13" s="19">
        <v>5.5179517141400201E-2</v>
      </c>
      <c r="AM13" s="19">
        <v>2.5503811988421301E-2</v>
      </c>
      <c r="AN13" s="19">
        <v>0.108255735115351</v>
      </c>
      <c r="AO13" s="19"/>
      <c r="AP13" s="19">
        <v>7.8274525465795899E-2</v>
      </c>
      <c r="AQ13" s="19">
        <v>6.3049727497554706E-2</v>
      </c>
      <c r="AR13" s="19">
        <v>5.3222728084614403E-2</v>
      </c>
      <c r="AS13" s="19">
        <v>5.3745440366881302E-2</v>
      </c>
      <c r="AT13" s="19">
        <v>0.116327145382218</v>
      </c>
      <c r="AU13" s="19"/>
      <c r="AV13" s="19">
        <v>6.3043820788816596E-2</v>
      </c>
      <c r="AW13" s="19">
        <v>6.6723584796353597E-2</v>
      </c>
      <c r="AX13" s="19">
        <v>5.5671715353459002E-2</v>
      </c>
      <c r="AY13" s="19">
        <v>5.8013755245107802E-2</v>
      </c>
      <c r="AZ13" s="19">
        <v>8.0590229547841896E-2</v>
      </c>
      <c r="BA13" s="19">
        <v>0.153416888070639</v>
      </c>
      <c r="BB13" s="19"/>
      <c r="BC13" s="19">
        <v>9.1832608566631793E-2</v>
      </c>
      <c r="BD13" s="19">
        <v>7.4521434322111793E-2</v>
      </c>
      <c r="BE13" s="19">
        <v>7.9553714065383696E-2</v>
      </c>
      <c r="BF13" s="19">
        <v>3.4141090815898403E-2</v>
      </c>
      <c r="BG13" s="19">
        <v>7.2308450268990798E-2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0.165905417331388</v>
      </c>
      <c r="D9" s="17">
        <v>0.149537991528682</v>
      </c>
      <c r="E9" s="17">
        <v>0.18220679290629399</v>
      </c>
      <c r="F9" s="17"/>
      <c r="G9" s="17">
        <v>0.19866849754812399</v>
      </c>
      <c r="H9" s="17">
        <v>0.22334323423992</v>
      </c>
      <c r="I9" s="17">
        <v>0.15402418276924701</v>
      </c>
      <c r="J9" s="17">
        <v>0.13734533151353201</v>
      </c>
      <c r="K9" s="17">
        <v>0.12587928682671401</v>
      </c>
      <c r="L9" s="17">
        <v>0.15716441326966499</v>
      </c>
      <c r="M9" s="17"/>
      <c r="N9" s="17">
        <v>0.17998111359836799</v>
      </c>
      <c r="O9" s="17">
        <v>0.155545765922146</v>
      </c>
      <c r="P9" s="17">
        <v>0.16437379744882299</v>
      </c>
      <c r="Q9" s="17">
        <v>0.16318563943030601</v>
      </c>
      <c r="R9" s="17"/>
      <c r="S9" s="17">
        <v>0.19642699806633601</v>
      </c>
      <c r="T9" s="17">
        <v>0.18163055343022599</v>
      </c>
      <c r="U9" s="17">
        <v>0.16185256730665901</v>
      </c>
      <c r="V9" s="17">
        <v>0.211432997598757</v>
      </c>
      <c r="W9" s="17">
        <v>0.15695115635158899</v>
      </c>
      <c r="X9" s="17">
        <v>0.15109895841923199</v>
      </c>
      <c r="Y9" s="17">
        <v>0.11628372303232599</v>
      </c>
      <c r="Z9" s="17">
        <v>0.17101283005433299</v>
      </c>
      <c r="AA9" s="17">
        <v>0.163495312941731</v>
      </c>
      <c r="AB9" s="17">
        <v>0.12775091269345901</v>
      </c>
      <c r="AC9" s="17">
        <v>0.218019327693386</v>
      </c>
      <c r="AD9" s="17">
        <v>5.5879889684794702E-2</v>
      </c>
      <c r="AE9" s="17"/>
      <c r="AF9" s="17">
        <v>0.17517363730023</v>
      </c>
      <c r="AG9" s="17">
        <v>0.15266911058000601</v>
      </c>
      <c r="AH9" s="17">
        <v>0.148068381389524</v>
      </c>
      <c r="AI9" s="17"/>
      <c r="AJ9" s="17">
        <v>0.15026896419515101</v>
      </c>
      <c r="AK9" s="17">
        <v>0.20039190539330701</v>
      </c>
      <c r="AL9" s="17">
        <v>0.123817939663695</v>
      </c>
      <c r="AM9" s="17">
        <v>0.237112089202203</v>
      </c>
      <c r="AN9" s="17">
        <v>0.14741628339690099</v>
      </c>
      <c r="AO9" s="17"/>
      <c r="AP9" s="17">
        <v>0.16031402318308199</v>
      </c>
      <c r="AQ9" s="17">
        <v>0.18368452404671601</v>
      </c>
      <c r="AR9" s="17">
        <v>0.15817113769371999</v>
      </c>
      <c r="AS9" s="17">
        <v>0.18299192960656599</v>
      </c>
      <c r="AT9" s="17">
        <v>0.13509472978168</v>
      </c>
      <c r="AU9" s="17"/>
      <c r="AV9" s="17">
        <v>0.17869790501303701</v>
      </c>
      <c r="AW9" s="17">
        <v>0.16851331754095999</v>
      </c>
      <c r="AX9" s="17">
        <v>0.15066400751940001</v>
      </c>
      <c r="AY9" s="17">
        <v>0.183487887967901</v>
      </c>
      <c r="AZ9" s="17">
        <v>0.15915948204831901</v>
      </c>
      <c r="BA9" s="17">
        <v>0.137149491123673</v>
      </c>
      <c r="BB9" s="17"/>
      <c r="BC9" s="17">
        <v>0.156103029590939</v>
      </c>
      <c r="BD9" s="17">
        <v>0.13454804364587999</v>
      </c>
      <c r="BE9" s="17">
        <v>0.18532145693552499</v>
      </c>
      <c r="BF9" s="17">
        <v>0.171500797135928</v>
      </c>
      <c r="BG9" s="17">
        <v>0.23860726864816201</v>
      </c>
    </row>
    <row r="10" spans="2:59" x14ac:dyDescent="0.35">
      <c r="B10" s="18" t="s">
        <v>281</v>
      </c>
      <c r="C10" s="17">
        <v>0.36983897332445698</v>
      </c>
      <c r="D10" s="17">
        <v>0.38362528479198799</v>
      </c>
      <c r="E10" s="17">
        <v>0.35602009031847998</v>
      </c>
      <c r="F10" s="17"/>
      <c r="G10" s="17">
        <v>0.38342414060434299</v>
      </c>
      <c r="H10" s="17">
        <v>0.37441557867545899</v>
      </c>
      <c r="I10" s="17">
        <v>0.41236697416326101</v>
      </c>
      <c r="J10" s="17">
        <v>0.37768549162287302</v>
      </c>
      <c r="K10" s="17">
        <v>0.34321180002229201</v>
      </c>
      <c r="L10" s="17">
        <v>0.33406688029866599</v>
      </c>
      <c r="M10" s="17"/>
      <c r="N10" s="17">
        <v>0.36960087144006898</v>
      </c>
      <c r="O10" s="17">
        <v>0.40452755997942502</v>
      </c>
      <c r="P10" s="17">
        <v>0.36396795413465699</v>
      </c>
      <c r="Q10" s="17">
        <v>0.33992197502625798</v>
      </c>
      <c r="R10" s="17"/>
      <c r="S10" s="17">
        <v>0.42598542531539502</v>
      </c>
      <c r="T10" s="17">
        <v>0.34958197157586002</v>
      </c>
      <c r="U10" s="17">
        <v>0.27396695065390902</v>
      </c>
      <c r="V10" s="17">
        <v>0.38067354453691199</v>
      </c>
      <c r="W10" s="17">
        <v>0.415919551694862</v>
      </c>
      <c r="X10" s="17">
        <v>0.35096453831937102</v>
      </c>
      <c r="Y10" s="17">
        <v>0.387189367501445</v>
      </c>
      <c r="Z10" s="17">
        <v>0.34021270673099802</v>
      </c>
      <c r="AA10" s="17">
        <v>0.35997863966043703</v>
      </c>
      <c r="AB10" s="17">
        <v>0.36459745527507198</v>
      </c>
      <c r="AC10" s="17">
        <v>0.35283792165210698</v>
      </c>
      <c r="AD10" s="17">
        <v>0.44080017370158198</v>
      </c>
      <c r="AE10" s="17"/>
      <c r="AF10" s="17">
        <v>0.372127008150753</v>
      </c>
      <c r="AG10" s="17">
        <v>0.37834721608794702</v>
      </c>
      <c r="AH10" s="17">
        <v>0.34680394838880702</v>
      </c>
      <c r="AI10" s="17"/>
      <c r="AJ10" s="17">
        <v>0.38475295632340301</v>
      </c>
      <c r="AK10" s="17">
        <v>0.387807890234385</v>
      </c>
      <c r="AL10" s="17">
        <v>0.30954111818969698</v>
      </c>
      <c r="AM10" s="17">
        <v>0.40688159348468</v>
      </c>
      <c r="AN10" s="17">
        <v>0.31998850150336</v>
      </c>
      <c r="AO10" s="17"/>
      <c r="AP10" s="17">
        <v>0.35766496954618798</v>
      </c>
      <c r="AQ10" s="17">
        <v>0.374556304731891</v>
      </c>
      <c r="AR10" s="17">
        <v>0.29106903206878598</v>
      </c>
      <c r="AS10" s="17">
        <v>0.42620329964971898</v>
      </c>
      <c r="AT10" s="17">
        <v>0.39412085241369699</v>
      </c>
      <c r="AU10" s="17"/>
      <c r="AV10" s="17">
        <v>0.377585100910243</v>
      </c>
      <c r="AW10" s="17">
        <v>0.354481999368013</v>
      </c>
      <c r="AX10" s="17">
        <v>0.33882227213028099</v>
      </c>
      <c r="AY10" s="17">
        <v>0.41230831924417299</v>
      </c>
      <c r="AZ10" s="17">
        <v>0.39296099804858797</v>
      </c>
      <c r="BA10" s="17">
        <v>0.34219701346215498</v>
      </c>
      <c r="BB10" s="17"/>
      <c r="BC10" s="17">
        <v>0.358551427430714</v>
      </c>
      <c r="BD10" s="17">
        <v>0.34851040588852999</v>
      </c>
      <c r="BE10" s="17">
        <v>0.35392301047790098</v>
      </c>
      <c r="BF10" s="17">
        <v>0.42446959458509798</v>
      </c>
      <c r="BG10" s="17">
        <v>0.41648856057672201</v>
      </c>
    </row>
    <row r="11" spans="2:59" x14ac:dyDescent="0.35">
      <c r="B11" s="18" t="s">
        <v>282</v>
      </c>
      <c r="C11" s="17">
        <v>0.27247514182011001</v>
      </c>
      <c r="D11" s="17">
        <v>0.28709260146383497</v>
      </c>
      <c r="E11" s="17">
        <v>0.25929282559701</v>
      </c>
      <c r="F11" s="17"/>
      <c r="G11" s="17">
        <v>0.26801231917586499</v>
      </c>
      <c r="H11" s="17">
        <v>0.24874842064485</v>
      </c>
      <c r="I11" s="17">
        <v>0.26667569307794298</v>
      </c>
      <c r="J11" s="17">
        <v>0.26086402881212101</v>
      </c>
      <c r="K11" s="17">
        <v>0.28369723350130599</v>
      </c>
      <c r="L11" s="17">
        <v>0.30123975703704797</v>
      </c>
      <c r="M11" s="17"/>
      <c r="N11" s="17">
        <v>0.29146734707827698</v>
      </c>
      <c r="O11" s="17">
        <v>0.24800190320511301</v>
      </c>
      <c r="P11" s="17">
        <v>0.24949617519116801</v>
      </c>
      <c r="Q11" s="17">
        <v>0.296202591000087</v>
      </c>
      <c r="R11" s="17"/>
      <c r="S11" s="17">
        <v>0.23358657918938</v>
      </c>
      <c r="T11" s="17">
        <v>0.27876279231878298</v>
      </c>
      <c r="U11" s="17">
        <v>0.32350553213261402</v>
      </c>
      <c r="V11" s="17">
        <v>0.26188220838069098</v>
      </c>
      <c r="W11" s="17">
        <v>0.21423841621829001</v>
      </c>
      <c r="X11" s="17">
        <v>0.288765580952978</v>
      </c>
      <c r="Y11" s="17">
        <v>0.26941601643868301</v>
      </c>
      <c r="Z11" s="17">
        <v>0.31258535375261698</v>
      </c>
      <c r="AA11" s="17">
        <v>0.266768275197175</v>
      </c>
      <c r="AB11" s="17">
        <v>0.29709893824728301</v>
      </c>
      <c r="AC11" s="17">
        <v>0.27389335785688401</v>
      </c>
      <c r="AD11" s="17">
        <v>0.30979660643441997</v>
      </c>
      <c r="AE11" s="17"/>
      <c r="AF11" s="17">
        <v>0.26965602394447802</v>
      </c>
      <c r="AG11" s="17">
        <v>0.27708323779671001</v>
      </c>
      <c r="AH11" s="17">
        <v>0.26788718619289098</v>
      </c>
      <c r="AI11" s="17"/>
      <c r="AJ11" s="17">
        <v>0.27529970799902398</v>
      </c>
      <c r="AK11" s="17">
        <v>0.25663111435382302</v>
      </c>
      <c r="AL11" s="17">
        <v>0.380009926151199</v>
      </c>
      <c r="AM11" s="17">
        <v>0.23884761307549601</v>
      </c>
      <c r="AN11" s="17">
        <v>0.25723472610103698</v>
      </c>
      <c r="AO11" s="17"/>
      <c r="AP11" s="17">
        <v>0.29564814395578498</v>
      </c>
      <c r="AQ11" s="17">
        <v>0.270890788809938</v>
      </c>
      <c r="AR11" s="17">
        <v>0.37933717805787598</v>
      </c>
      <c r="AS11" s="17">
        <v>0.226675425722974</v>
      </c>
      <c r="AT11" s="17">
        <v>0.21050049017833899</v>
      </c>
      <c r="AU11" s="17"/>
      <c r="AV11" s="17">
        <v>0.28467167134385102</v>
      </c>
      <c r="AW11" s="17">
        <v>0.295589503111645</v>
      </c>
      <c r="AX11" s="17">
        <v>0.36961087343121601</v>
      </c>
      <c r="AY11" s="17">
        <v>0.25417333001033698</v>
      </c>
      <c r="AZ11" s="17">
        <v>0.19837464056533799</v>
      </c>
      <c r="BA11" s="17">
        <v>0.215084464496543</v>
      </c>
      <c r="BB11" s="17"/>
      <c r="BC11" s="17">
        <v>0.267931001744311</v>
      </c>
      <c r="BD11" s="17">
        <v>0.30076723341820799</v>
      </c>
      <c r="BE11" s="17">
        <v>0.26543908548099898</v>
      </c>
      <c r="BF11" s="17">
        <v>0.27585303034735398</v>
      </c>
      <c r="BG11" s="17">
        <v>0.27978124333567</v>
      </c>
    </row>
    <row r="12" spans="2:59" x14ac:dyDescent="0.35">
      <c r="B12" s="18" t="s">
        <v>283</v>
      </c>
      <c r="C12" s="17">
        <v>8.0040601852375298E-2</v>
      </c>
      <c r="D12" s="17">
        <v>9.7195811737067497E-2</v>
      </c>
      <c r="E12" s="17">
        <v>6.21861634118012E-2</v>
      </c>
      <c r="F12" s="17"/>
      <c r="G12" s="17">
        <v>8.34295053682379E-2</v>
      </c>
      <c r="H12" s="17">
        <v>7.7474281722254998E-2</v>
      </c>
      <c r="I12" s="17">
        <v>8.0073252503404205E-2</v>
      </c>
      <c r="J12" s="17">
        <v>9.3135650736215603E-2</v>
      </c>
      <c r="K12" s="17">
        <v>8.65488433849219E-2</v>
      </c>
      <c r="L12" s="17">
        <v>6.48480915797357E-2</v>
      </c>
      <c r="M12" s="17"/>
      <c r="N12" s="17">
        <v>6.9490786688765294E-2</v>
      </c>
      <c r="O12" s="17">
        <v>9.2694671164145898E-2</v>
      </c>
      <c r="P12" s="17">
        <v>7.8625419653557502E-2</v>
      </c>
      <c r="Q12" s="17">
        <v>7.9653867662217104E-2</v>
      </c>
      <c r="R12" s="17"/>
      <c r="S12" s="17">
        <v>6.0611755671818902E-2</v>
      </c>
      <c r="T12" s="17">
        <v>9.1297241697601894E-2</v>
      </c>
      <c r="U12" s="17">
        <v>0.106327830217971</v>
      </c>
      <c r="V12" s="17">
        <v>4.5884805920371002E-2</v>
      </c>
      <c r="W12" s="17">
        <v>9.7805930221280798E-2</v>
      </c>
      <c r="X12" s="17">
        <v>6.3292712562689604E-2</v>
      </c>
      <c r="Y12" s="17">
        <v>9.9749578151788504E-2</v>
      </c>
      <c r="Z12" s="17">
        <v>7.0216362350840097E-2</v>
      </c>
      <c r="AA12" s="17">
        <v>9.0573457861251996E-2</v>
      </c>
      <c r="AB12" s="17">
        <v>7.8236364957767701E-2</v>
      </c>
      <c r="AC12" s="17">
        <v>6.6671069432467797E-2</v>
      </c>
      <c r="AD12" s="17">
        <v>0.113067510689112</v>
      </c>
      <c r="AE12" s="17"/>
      <c r="AF12" s="17">
        <v>7.7949589725220397E-2</v>
      </c>
      <c r="AG12" s="17">
        <v>7.3420220424918095E-2</v>
      </c>
      <c r="AH12" s="17">
        <v>9.5496916893239095E-2</v>
      </c>
      <c r="AI12" s="17"/>
      <c r="AJ12" s="17">
        <v>8.1110015856169601E-2</v>
      </c>
      <c r="AK12" s="17">
        <v>7.0541164873883705E-2</v>
      </c>
      <c r="AL12" s="17">
        <v>5.5695064075963099E-2</v>
      </c>
      <c r="AM12" s="17">
        <v>2.4160612862843201E-2</v>
      </c>
      <c r="AN12" s="17">
        <v>0.12315434308862599</v>
      </c>
      <c r="AO12" s="17"/>
      <c r="AP12" s="17">
        <v>7.1818851486747506E-2</v>
      </c>
      <c r="AQ12" s="17">
        <v>7.6144461246858003E-2</v>
      </c>
      <c r="AR12" s="17">
        <v>4.9537504494736803E-2</v>
      </c>
      <c r="AS12" s="17">
        <v>7.6020446725535706E-2</v>
      </c>
      <c r="AT12" s="17">
        <v>9.3584058838290796E-2</v>
      </c>
      <c r="AU12" s="17"/>
      <c r="AV12" s="17">
        <v>8.3073567422685804E-2</v>
      </c>
      <c r="AW12" s="17">
        <v>7.5046965196568602E-2</v>
      </c>
      <c r="AX12" s="17">
        <v>5.27030647086097E-2</v>
      </c>
      <c r="AY12" s="17">
        <v>6.8187555721525003E-2</v>
      </c>
      <c r="AZ12" s="17">
        <v>9.6012757059809994E-2</v>
      </c>
      <c r="BA12" s="17">
        <v>6.5946107746993096E-2</v>
      </c>
      <c r="BB12" s="17"/>
      <c r="BC12" s="17">
        <v>9.0804984293090196E-2</v>
      </c>
      <c r="BD12" s="17">
        <v>7.9261248665840306E-2</v>
      </c>
      <c r="BE12" s="17">
        <v>8.7640073961641501E-2</v>
      </c>
      <c r="BF12" s="17">
        <v>5.7161870316902202E-2</v>
      </c>
      <c r="BG12" s="17">
        <v>6.5122927439446004E-2</v>
      </c>
    </row>
    <row r="13" spans="2:59" x14ac:dyDescent="0.35">
      <c r="B13" s="18" t="s">
        <v>207</v>
      </c>
      <c r="C13" s="19">
        <v>0.11173986567167001</v>
      </c>
      <c r="D13" s="19">
        <v>8.2548310478426895E-2</v>
      </c>
      <c r="E13" s="19">
        <v>0.14029412776641501</v>
      </c>
      <c r="F13" s="19"/>
      <c r="G13" s="19">
        <v>6.6465537303430397E-2</v>
      </c>
      <c r="H13" s="19">
        <v>7.6018484717516099E-2</v>
      </c>
      <c r="I13" s="19">
        <v>8.6859897486144894E-2</v>
      </c>
      <c r="J13" s="19">
        <v>0.130969497315259</v>
      </c>
      <c r="K13" s="19">
        <v>0.16066283626476699</v>
      </c>
      <c r="L13" s="19">
        <v>0.14268085781488499</v>
      </c>
      <c r="M13" s="19"/>
      <c r="N13" s="19">
        <v>8.9459881194520099E-2</v>
      </c>
      <c r="O13" s="19">
        <v>9.9230099729169005E-2</v>
      </c>
      <c r="P13" s="19">
        <v>0.14353665357179399</v>
      </c>
      <c r="Q13" s="19">
        <v>0.121035926881132</v>
      </c>
      <c r="R13" s="19"/>
      <c r="S13" s="19">
        <v>8.3389241757070395E-2</v>
      </c>
      <c r="T13" s="19">
        <v>9.8727440977528794E-2</v>
      </c>
      <c r="U13" s="19">
        <v>0.134347119688846</v>
      </c>
      <c r="V13" s="19">
        <v>0.100126443563269</v>
      </c>
      <c r="W13" s="19">
        <v>0.11508494551397799</v>
      </c>
      <c r="X13" s="19">
        <v>0.14587820974572899</v>
      </c>
      <c r="Y13" s="19">
        <v>0.127361314875757</v>
      </c>
      <c r="Z13" s="19">
        <v>0.105972747111212</v>
      </c>
      <c r="AA13" s="19">
        <v>0.119184314339406</v>
      </c>
      <c r="AB13" s="19">
        <v>0.132316328826418</v>
      </c>
      <c r="AC13" s="19">
        <v>8.8578323365154796E-2</v>
      </c>
      <c r="AD13" s="19">
        <v>8.0455819490091507E-2</v>
      </c>
      <c r="AE13" s="19"/>
      <c r="AF13" s="19">
        <v>0.105093740879318</v>
      </c>
      <c r="AG13" s="19">
        <v>0.11848021511041899</v>
      </c>
      <c r="AH13" s="19">
        <v>0.14174356713553901</v>
      </c>
      <c r="AI13" s="19"/>
      <c r="AJ13" s="19">
        <v>0.108568355626254</v>
      </c>
      <c r="AK13" s="19">
        <v>8.4627925144600699E-2</v>
      </c>
      <c r="AL13" s="19">
        <v>0.13093595191944499</v>
      </c>
      <c r="AM13" s="19">
        <v>9.29980913747777E-2</v>
      </c>
      <c r="AN13" s="19">
        <v>0.152206145910075</v>
      </c>
      <c r="AO13" s="19"/>
      <c r="AP13" s="19">
        <v>0.11455401182819799</v>
      </c>
      <c r="AQ13" s="19">
        <v>9.4723921164597102E-2</v>
      </c>
      <c r="AR13" s="19">
        <v>0.121885147684881</v>
      </c>
      <c r="AS13" s="19">
        <v>8.8108898295205296E-2</v>
      </c>
      <c r="AT13" s="19">
        <v>0.16669986878799301</v>
      </c>
      <c r="AU13" s="19"/>
      <c r="AV13" s="19">
        <v>7.5971755310183298E-2</v>
      </c>
      <c r="AW13" s="19">
        <v>0.106368214782814</v>
      </c>
      <c r="AX13" s="19">
        <v>8.8199782210493197E-2</v>
      </c>
      <c r="AY13" s="19">
        <v>8.1842907056063105E-2</v>
      </c>
      <c r="AZ13" s="19">
        <v>0.15349212227794501</v>
      </c>
      <c r="BA13" s="19">
        <v>0.23962292317063599</v>
      </c>
      <c r="BB13" s="19"/>
      <c r="BC13" s="19">
        <v>0.126609556940946</v>
      </c>
      <c r="BD13" s="19">
        <v>0.13691306838154099</v>
      </c>
      <c r="BE13" s="19">
        <v>0.107676373143934</v>
      </c>
      <c r="BF13" s="19">
        <v>7.1014707614717607E-2</v>
      </c>
      <c r="BG13" s="19">
        <v>0</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0.23330399156961701</v>
      </c>
      <c r="D9" s="17">
        <v>0.210674447158155</v>
      </c>
      <c r="E9" s="17">
        <v>0.25624530543804203</v>
      </c>
      <c r="F9" s="17"/>
      <c r="G9" s="17">
        <v>0.22431690917897301</v>
      </c>
      <c r="H9" s="17">
        <v>0.25462984002855399</v>
      </c>
      <c r="I9" s="17">
        <v>0.26274742409024199</v>
      </c>
      <c r="J9" s="17">
        <v>0.22989359757457301</v>
      </c>
      <c r="K9" s="17">
        <v>0.242922382951648</v>
      </c>
      <c r="L9" s="17">
        <v>0.19441878216184699</v>
      </c>
      <c r="M9" s="17"/>
      <c r="N9" s="17">
        <v>0.260505080104318</v>
      </c>
      <c r="O9" s="17">
        <v>0.20369933206490901</v>
      </c>
      <c r="P9" s="17">
        <v>0.23825297525615199</v>
      </c>
      <c r="Q9" s="17">
        <v>0.23089067176300601</v>
      </c>
      <c r="R9" s="17"/>
      <c r="S9" s="17">
        <v>0.230264336269138</v>
      </c>
      <c r="T9" s="17">
        <v>0.28680622443776099</v>
      </c>
      <c r="U9" s="17">
        <v>0.213012053663478</v>
      </c>
      <c r="V9" s="17">
        <v>0.25130336316277602</v>
      </c>
      <c r="W9" s="17">
        <v>0.25708491274558098</v>
      </c>
      <c r="X9" s="17">
        <v>0.22386393260003901</v>
      </c>
      <c r="Y9" s="17">
        <v>0.192909966285706</v>
      </c>
      <c r="Z9" s="17">
        <v>0.18968709523296201</v>
      </c>
      <c r="AA9" s="17">
        <v>0.26502431849022101</v>
      </c>
      <c r="AB9" s="17">
        <v>0.190319212344842</v>
      </c>
      <c r="AC9" s="17">
        <v>0.21825178739121801</v>
      </c>
      <c r="AD9" s="17">
        <v>0.19236955722024501</v>
      </c>
      <c r="AE9" s="17"/>
      <c r="AF9" s="17">
        <v>0.246463215017167</v>
      </c>
      <c r="AG9" s="17">
        <v>0.23215525026688599</v>
      </c>
      <c r="AH9" s="17">
        <v>0.222961348102377</v>
      </c>
      <c r="AI9" s="17"/>
      <c r="AJ9" s="17">
        <v>0.193698017117654</v>
      </c>
      <c r="AK9" s="17">
        <v>0.28632345496739797</v>
      </c>
      <c r="AL9" s="17">
        <v>0.24803842036319801</v>
      </c>
      <c r="AM9" s="17">
        <v>0.32316811180641902</v>
      </c>
      <c r="AN9" s="17">
        <v>0.213409920386847</v>
      </c>
      <c r="AO9" s="17"/>
      <c r="AP9" s="17">
        <v>0.211950142226079</v>
      </c>
      <c r="AQ9" s="17">
        <v>0.27019644143083499</v>
      </c>
      <c r="AR9" s="17">
        <v>0.224450859907769</v>
      </c>
      <c r="AS9" s="17">
        <v>0.22939867965095501</v>
      </c>
      <c r="AT9" s="17">
        <v>0.148254306389424</v>
      </c>
      <c r="AU9" s="17"/>
      <c r="AV9" s="17">
        <v>0.28997119189701298</v>
      </c>
      <c r="AW9" s="17">
        <v>0.18758424408184701</v>
      </c>
      <c r="AX9" s="17">
        <v>0.22564130676036601</v>
      </c>
      <c r="AY9" s="17">
        <v>0.22467802330148501</v>
      </c>
      <c r="AZ9" s="17">
        <v>0.18952404622275801</v>
      </c>
      <c r="BA9" s="17">
        <v>0.19860481038179001</v>
      </c>
      <c r="BB9" s="17"/>
      <c r="BC9" s="17">
        <v>0.22591859388056701</v>
      </c>
      <c r="BD9" s="17">
        <v>0.223546817269211</v>
      </c>
      <c r="BE9" s="17">
        <v>0.227405832872423</v>
      </c>
      <c r="BF9" s="17">
        <v>0.27297810326550098</v>
      </c>
      <c r="BG9" s="17">
        <v>0.409209161248272</v>
      </c>
    </row>
    <row r="10" spans="2:59" x14ac:dyDescent="0.35">
      <c r="B10" s="18" t="s">
        <v>281</v>
      </c>
      <c r="C10" s="17">
        <v>0.53160164703060897</v>
      </c>
      <c r="D10" s="17">
        <v>0.53203948379687305</v>
      </c>
      <c r="E10" s="17">
        <v>0.53062870996731504</v>
      </c>
      <c r="F10" s="17"/>
      <c r="G10" s="17">
        <v>0.471300698811006</v>
      </c>
      <c r="H10" s="17">
        <v>0.488559857143124</v>
      </c>
      <c r="I10" s="17">
        <v>0.52836033446542896</v>
      </c>
      <c r="J10" s="17">
        <v>0.54596989076595104</v>
      </c>
      <c r="K10" s="17">
        <v>0.53370882160542898</v>
      </c>
      <c r="L10" s="17">
        <v>0.59637118552367097</v>
      </c>
      <c r="M10" s="17"/>
      <c r="N10" s="17">
        <v>0.51260442610761503</v>
      </c>
      <c r="O10" s="17">
        <v>0.55519181860373001</v>
      </c>
      <c r="P10" s="17">
        <v>0.51788020598745499</v>
      </c>
      <c r="Q10" s="17">
        <v>0.538669862926484</v>
      </c>
      <c r="R10" s="17"/>
      <c r="S10" s="17">
        <v>0.53799300922303395</v>
      </c>
      <c r="T10" s="17">
        <v>0.47564841814092101</v>
      </c>
      <c r="U10" s="17">
        <v>0.57795097920156902</v>
      </c>
      <c r="V10" s="17">
        <v>0.46530338470786098</v>
      </c>
      <c r="W10" s="17">
        <v>0.53690923287730197</v>
      </c>
      <c r="X10" s="17">
        <v>0.53266889390679395</v>
      </c>
      <c r="Y10" s="17">
        <v>0.58454737116717503</v>
      </c>
      <c r="Z10" s="17">
        <v>0.56266200627948604</v>
      </c>
      <c r="AA10" s="17">
        <v>0.49743542518962203</v>
      </c>
      <c r="AB10" s="17">
        <v>0.54388695009997301</v>
      </c>
      <c r="AC10" s="17">
        <v>0.62592225888034903</v>
      </c>
      <c r="AD10" s="17">
        <v>0.55139081597711603</v>
      </c>
      <c r="AE10" s="17"/>
      <c r="AF10" s="17">
        <v>0.53187213635270003</v>
      </c>
      <c r="AG10" s="17">
        <v>0.55681760916558698</v>
      </c>
      <c r="AH10" s="17">
        <v>0.50533917958765995</v>
      </c>
      <c r="AI10" s="17"/>
      <c r="AJ10" s="17">
        <v>0.57733774277829697</v>
      </c>
      <c r="AK10" s="17">
        <v>0.52587889109582397</v>
      </c>
      <c r="AL10" s="17">
        <v>0.53111957246934904</v>
      </c>
      <c r="AM10" s="17">
        <v>0.37183986285343901</v>
      </c>
      <c r="AN10" s="17">
        <v>0.51386520290329296</v>
      </c>
      <c r="AO10" s="17"/>
      <c r="AP10" s="17">
        <v>0.56095758420624298</v>
      </c>
      <c r="AQ10" s="17">
        <v>0.53097432142215895</v>
      </c>
      <c r="AR10" s="17">
        <v>0.56132241241174896</v>
      </c>
      <c r="AS10" s="17">
        <v>0.493311679318859</v>
      </c>
      <c r="AT10" s="17">
        <v>0.61668714003259295</v>
      </c>
      <c r="AU10" s="17"/>
      <c r="AV10" s="17">
        <v>0.51628212434899201</v>
      </c>
      <c r="AW10" s="17">
        <v>0.55391663841836103</v>
      </c>
      <c r="AX10" s="17">
        <v>0.56370598283887297</v>
      </c>
      <c r="AY10" s="17">
        <v>0.54101379460684396</v>
      </c>
      <c r="AZ10" s="17">
        <v>0.54912243945711203</v>
      </c>
      <c r="BA10" s="17">
        <v>0.55013360749767404</v>
      </c>
      <c r="BB10" s="17"/>
      <c r="BC10" s="17">
        <v>0.59661578042659202</v>
      </c>
      <c r="BD10" s="17">
        <v>0.52013612007742505</v>
      </c>
      <c r="BE10" s="17">
        <v>0.51566025387660397</v>
      </c>
      <c r="BF10" s="17">
        <v>0.49360402924916502</v>
      </c>
      <c r="BG10" s="17">
        <v>0.42469074496456</v>
      </c>
    </row>
    <row r="11" spans="2:59" x14ac:dyDescent="0.35">
      <c r="B11" s="18" t="s">
        <v>282</v>
      </c>
      <c r="C11" s="17">
        <v>0.13886315479377001</v>
      </c>
      <c r="D11" s="17">
        <v>0.16306669328552101</v>
      </c>
      <c r="E11" s="17">
        <v>0.115041342244042</v>
      </c>
      <c r="F11" s="17"/>
      <c r="G11" s="17">
        <v>0.220519389186391</v>
      </c>
      <c r="H11" s="17">
        <v>0.153073366131629</v>
      </c>
      <c r="I11" s="17">
        <v>0.108729848472393</v>
      </c>
      <c r="J11" s="17">
        <v>0.118498092531045</v>
      </c>
      <c r="K11" s="17">
        <v>0.12553526256088501</v>
      </c>
      <c r="L11" s="17">
        <v>0.122674145548278</v>
      </c>
      <c r="M11" s="17"/>
      <c r="N11" s="17">
        <v>0.15828816034131299</v>
      </c>
      <c r="O11" s="17">
        <v>0.138360206515516</v>
      </c>
      <c r="P11" s="17">
        <v>0.12658537608309101</v>
      </c>
      <c r="Q11" s="17">
        <v>0.12951987504759099</v>
      </c>
      <c r="R11" s="17"/>
      <c r="S11" s="17">
        <v>0.15351951004832201</v>
      </c>
      <c r="T11" s="17">
        <v>0.15455636826625199</v>
      </c>
      <c r="U11" s="17">
        <v>9.7661924570976999E-2</v>
      </c>
      <c r="V11" s="17">
        <v>0.190430182784743</v>
      </c>
      <c r="W11" s="17">
        <v>0.11049295148473</v>
      </c>
      <c r="X11" s="17">
        <v>0.16523146688044599</v>
      </c>
      <c r="Y11" s="17">
        <v>0.144779342410503</v>
      </c>
      <c r="Z11" s="17">
        <v>0.14497886819501499</v>
      </c>
      <c r="AA11" s="17">
        <v>9.6692455806972499E-2</v>
      </c>
      <c r="AB11" s="17">
        <v>0.153045891823816</v>
      </c>
      <c r="AC11" s="17">
        <v>9.4736086313829196E-2</v>
      </c>
      <c r="AD11" s="17">
        <v>0.10662571184597799</v>
      </c>
      <c r="AE11" s="17"/>
      <c r="AF11" s="17">
        <v>0.13155363850538501</v>
      </c>
      <c r="AG11" s="17">
        <v>0.13232314885791099</v>
      </c>
      <c r="AH11" s="17">
        <v>0.116566764762602</v>
      </c>
      <c r="AI11" s="17"/>
      <c r="AJ11" s="17">
        <v>0.14709190276919301</v>
      </c>
      <c r="AK11" s="17">
        <v>0.122602240829652</v>
      </c>
      <c r="AL11" s="17">
        <v>0.15148178400010701</v>
      </c>
      <c r="AM11" s="17">
        <v>0.18428002076601999</v>
      </c>
      <c r="AN11" s="17">
        <v>0.109655110807821</v>
      </c>
      <c r="AO11" s="17"/>
      <c r="AP11" s="17">
        <v>0.129601931171859</v>
      </c>
      <c r="AQ11" s="17">
        <v>0.13142988050719401</v>
      </c>
      <c r="AR11" s="17">
        <v>0.153393786541107</v>
      </c>
      <c r="AS11" s="17">
        <v>0.176989905556308</v>
      </c>
      <c r="AT11" s="17">
        <v>0.108897796524247</v>
      </c>
      <c r="AU11" s="17"/>
      <c r="AV11" s="17">
        <v>0.13405156168357801</v>
      </c>
      <c r="AW11" s="17">
        <v>0.15811084249678101</v>
      </c>
      <c r="AX11" s="17">
        <v>0.14013632132391701</v>
      </c>
      <c r="AY11" s="17">
        <v>0.16372608177563799</v>
      </c>
      <c r="AZ11" s="17">
        <v>0.13857209963577799</v>
      </c>
      <c r="BA11" s="17">
        <v>9.9267680666273006E-2</v>
      </c>
      <c r="BB11" s="17"/>
      <c r="BC11" s="17">
        <v>9.32112747759688E-2</v>
      </c>
      <c r="BD11" s="17">
        <v>0.15946619302818499</v>
      </c>
      <c r="BE11" s="17">
        <v>0.15537236463232901</v>
      </c>
      <c r="BF11" s="17">
        <v>0.13519000966581499</v>
      </c>
      <c r="BG11" s="17">
        <v>8.8799088051614697E-2</v>
      </c>
    </row>
    <row r="12" spans="2:59" x14ac:dyDescent="0.35">
      <c r="B12" s="18" t="s">
        <v>283</v>
      </c>
      <c r="C12" s="17">
        <v>3.9192675656328002E-2</v>
      </c>
      <c r="D12" s="17">
        <v>4.8440420518755502E-2</v>
      </c>
      <c r="E12" s="17">
        <v>2.9613165316204799E-2</v>
      </c>
      <c r="F12" s="17"/>
      <c r="G12" s="17">
        <v>4.2309253206602199E-2</v>
      </c>
      <c r="H12" s="17">
        <v>4.5565203580367003E-2</v>
      </c>
      <c r="I12" s="17">
        <v>4.8797247488245099E-2</v>
      </c>
      <c r="J12" s="17">
        <v>4.6092963271116401E-2</v>
      </c>
      <c r="K12" s="17">
        <v>3.99571053418269E-2</v>
      </c>
      <c r="L12" s="17">
        <v>1.8046375811053401E-2</v>
      </c>
      <c r="M12" s="17"/>
      <c r="N12" s="17">
        <v>3.5068926628217797E-2</v>
      </c>
      <c r="O12" s="17">
        <v>4.6807169293092497E-2</v>
      </c>
      <c r="P12" s="17">
        <v>5.1415183891078901E-2</v>
      </c>
      <c r="Q12" s="17">
        <v>2.5056564000471699E-2</v>
      </c>
      <c r="R12" s="17"/>
      <c r="S12" s="17">
        <v>3.1971212581575301E-2</v>
      </c>
      <c r="T12" s="17">
        <v>4.1567155638501399E-2</v>
      </c>
      <c r="U12" s="17">
        <v>5.2239666595863703E-2</v>
      </c>
      <c r="V12" s="17">
        <v>2.6010722554624E-2</v>
      </c>
      <c r="W12" s="17">
        <v>3.7251115245788197E-2</v>
      </c>
      <c r="X12" s="17">
        <v>1.38048682151025E-2</v>
      </c>
      <c r="Y12" s="17">
        <v>3.7037208522365597E-2</v>
      </c>
      <c r="Z12" s="17">
        <v>5.3222743840759999E-2</v>
      </c>
      <c r="AA12" s="17">
        <v>6.5935229785929098E-2</v>
      </c>
      <c r="AB12" s="17">
        <v>5.02142404082494E-2</v>
      </c>
      <c r="AC12" s="17">
        <v>0</v>
      </c>
      <c r="AD12" s="17">
        <v>7.0000575395591597E-2</v>
      </c>
      <c r="AE12" s="17"/>
      <c r="AF12" s="17">
        <v>4.0481031732662501E-2</v>
      </c>
      <c r="AG12" s="17">
        <v>2.8361056384468099E-2</v>
      </c>
      <c r="AH12" s="17">
        <v>6.1432359617621501E-2</v>
      </c>
      <c r="AI12" s="17"/>
      <c r="AJ12" s="17">
        <v>3.8481630040808103E-2</v>
      </c>
      <c r="AK12" s="17">
        <v>3.16274328461814E-2</v>
      </c>
      <c r="AL12" s="17">
        <v>1.6540043578756401E-2</v>
      </c>
      <c r="AM12" s="17">
        <v>3.14766186783874E-2</v>
      </c>
      <c r="AN12" s="17">
        <v>7.7531762042564997E-2</v>
      </c>
      <c r="AO12" s="17"/>
      <c r="AP12" s="17">
        <v>4.4515948130582697E-2</v>
      </c>
      <c r="AQ12" s="17">
        <v>2.9219563071221099E-2</v>
      </c>
      <c r="AR12" s="17">
        <v>1.8626075823999399E-2</v>
      </c>
      <c r="AS12" s="17">
        <v>5.5850442198105303E-2</v>
      </c>
      <c r="AT12" s="17">
        <v>8.2562694487639202E-3</v>
      </c>
      <c r="AU12" s="17"/>
      <c r="AV12" s="17">
        <v>2.4006770959585699E-2</v>
      </c>
      <c r="AW12" s="17">
        <v>5.45050374036051E-2</v>
      </c>
      <c r="AX12" s="17">
        <v>1.8625876272880301E-2</v>
      </c>
      <c r="AY12" s="17">
        <v>4.2887326444775803E-2</v>
      </c>
      <c r="AZ12" s="17">
        <v>2.1974962750934E-2</v>
      </c>
      <c r="BA12" s="17">
        <v>4.8866493887823E-2</v>
      </c>
      <c r="BB12" s="17"/>
      <c r="BC12" s="17">
        <v>2.9193011020421201E-2</v>
      </c>
      <c r="BD12" s="17">
        <v>4.1541401347691298E-2</v>
      </c>
      <c r="BE12" s="17">
        <v>4.3689834833477499E-2</v>
      </c>
      <c r="BF12" s="17">
        <v>5.8673134438083203E-2</v>
      </c>
      <c r="BG12" s="17">
        <v>0</v>
      </c>
    </row>
    <row r="13" spans="2:59" x14ac:dyDescent="0.35">
      <c r="B13" s="18" t="s">
        <v>207</v>
      </c>
      <c r="C13" s="19">
        <v>5.7038530949676702E-2</v>
      </c>
      <c r="D13" s="19">
        <v>4.5778955240695203E-2</v>
      </c>
      <c r="E13" s="19">
        <v>6.84714770343961E-2</v>
      </c>
      <c r="F13" s="19"/>
      <c r="G13" s="19">
        <v>4.1553749617027402E-2</v>
      </c>
      <c r="H13" s="19">
        <v>5.8171733116326202E-2</v>
      </c>
      <c r="I13" s="19">
        <v>5.1365145483689902E-2</v>
      </c>
      <c r="J13" s="19">
        <v>5.95454558573143E-2</v>
      </c>
      <c r="K13" s="19">
        <v>5.78764275402113E-2</v>
      </c>
      <c r="L13" s="19">
        <v>6.8489510955150004E-2</v>
      </c>
      <c r="M13" s="19"/>
      <c r="N13" s="19">
        <v>3.3533406818535803E-2</v>
      </c>
      <c r="O13" s="19">
        <v>5.5941473522753402E-2</v>
      </c>
      <c r="P13" s="19">
        <v>6.5866258782223006E-2</v>
      </c>
      <c r="Q13" s="19">
        <v>7.5863026262447106E-2</v>
      </c>
      <c r="R13" s="19"/>
      <c r="S13" s="19">
        <v>4.62519318779301E-2</v>
      </c>
      <c r="T13" s="19">
        <v>4.1421833516564699E-2</v>
      </c>
      <c r="U13" s="19">
        <v>5.9135375968112497E-2</v>
      </c>
      <c r="V13" s="19">
        <v>6.6952346789996495E-2</v>
      </c>
      <c r="W13" s="19">
        <v>5.8261787646598E-2</v>
      </c>
      <c r="X13" s="19">
        <v>6.4430838397619705E-2</v>
      </c>
      <c r="Y13" s="19">
        <v>4.07261116142493E-2</v>
      </c>
      <c r="Z13" s="19">
        <v>4.9449286451777298E-2</v>
      </c>
      <c r="AA13" s="19">
        <v>7.4912570727254796E-2</v>
      </c>
      <c r="AB13" s="19">
        <v>6.2533705323118693E-2</v>
      </c>
      <c r="AC13" s="19">
        <v>6.1089867414604197E-2</v>
      </c>
      <c r="AD13" s="19">
        <v>7.9613339561068405E-2</v>
      </c>
      <c r="AE13" s="19"/>
      <c r="AF13" s="19">
        <v>4.9629978392085099E-2</v>
      </c>
      <c r="AG13" s="19">
        <v>5.0342935325147199E-2</v>
      </c>
      <c r="AH13" s="19">
        <v>9.3700347929738304E-2</v>
      </c>
      <c r="AI13" s="19"/>
      <c r="AJ13" s="19">
        <v>4.3390707294047301E-2</v>
      </c>
      <c r="AK13" s="19">
        <v>3.3567980260944701E-2</v>
      </c>
      <c r="AL13" s="19">
        <v>5.2820179588589998E-2</v>
      </c>
      <c r="AM13" s="19">
        <v>8.9235385895734501E-2</v>
      </c>
      <c r="AN13" s="19">
        <v>8.5538003859473397E-2</v>
      </c>
      <c r="AO13" s="19"/>
      <c r="AP13" s="19">
        <v>5.2974394265236299E-2</v>
      </c>
      <c r="AQ13" s="19">
        <v>3.8179793568590699E-2</v>
      </c>
      <c r="AR13" s="19">
        <v>4.2206865315374702E-2</v>
      </c>
      <c r="AS13" s="19">
        <v>4.4449293275772302E-2</v>
      </c>
      <c r="AT13" s="19">
        <v>0.11790448760497101</v>
      </c>
      <c r="AU13" s="19"/>
      <c r="AV13" s="19">
        <v>3.56883511108314E-2</v>
      </c>
      <c r="AW13" s="19">
        <v>4.5883237599405803E-2</v>
      </c>
      <c r="AX13" s="19">
        <v>5.1890512803964298E-2</v>
      </c>
      <c r="AY13" s="19">
        <v>2.7694773871256802E-2</v>
      </c>
      <c r="AZ13" s="19">
        <v>0.100806451933418</v>
      </c>
      <c r="BA13" s="19">
        <v>0.10312740756644</v>
      </c>
      <c r="BB13" s="19"/>
      <c r="BC13" s="19">
        <v>5.5061339896451199E-2</v>
      </c>
      <c r="BD13" s="19">
        <v>5.5309468277487402E-2</v>
      </c>
      <c r="BE13" s="19">
        <v>5.7871713785166798E-2</v>
      </c>
      <c r="BF13" s="19">
        <v>3.95547233814358E-2</v>
      </c>
      <c r="BG13" s="19">
        <v>7.7301005735552805E-2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0.272284168215782</v>
      </c>
      <c r="D9" s="17">
        <v>0.27721889960394203</v>
      </c>
      <c r="E9" s="17">
        <v>0.268310306522696</v>
      </c>
      <c r="F9" s="17"/>
      <c r="G9" s="17">
        <v>0.33642877585479702</v>
      </c>
      <c r="H9" s="17">
        <v>0.32660753979089102</v>
      </c>
      <c r="I9" s="17">
        <v>0.27848031714335503</v>
      </c>
      <c r="J9" s="17">
        <v>0.27805946301878898</v>
      </c>
      <c r="K9" s="17">
        <v>0.220677358705238</v>
      </c>
      <c r="L9" s="17">
        <v>0.21039344202833801</v>
      </c>
      <c r="M9" s="17"/>
      <c r="N9" s="17">
        <v>0.29864371180590799</v>
      </c>
      <c r="O9" s="17">
        <v>0.29391964178829799</v>
      </c>
      <c r="P9" s="17">
        <v>0.26602809181673498</v>
      </c>
      <c r="Q9" s="17">
        <v>0.227423819572282</v>
      </c>
      <c r="R9" s="17"/>
      <c r="S9" s="17">
        <v>0.34199623320040401</v>
      </c>
      <c r="T9" s="17">
        <v>0.267042787972819</v>
      </c>
      <c r="U9" s="17">
        <v>0.30175198131272901</v>
      </c>
      <c r="V9" s="17">
        <v>0.27527441310527501</v>
      </c>
      <c r="W9" s="17">
        <v>0.28057741749890103</v>
      </c>
      <c r="X9" s="17">
        <v>0.26736581498202899</v>
      </c>
      <c r="Y9" s="17">
        <v>0.232440448707287</v>
      </c>
      <c r="Z9" s="17">
        <v>0.17652984893946999</v>
      </c>
      <c r="AA9" s="17">
        <v>0.299565055485498</v>
      </c>
      <c r="AB9" s="17">
        <v>0.23911426718411699</v>
      </c>
      <c r="AC9" s="17">
        <v>0.22132208009021301</v>
      </c>
      <c r="AD9" s="17">
        <v>0.194497718062802</v>
      </c>
      <c r="AE9" s="17"/>
      <c r="AF9" s="17">
        <v>0.29815458492203001</v>
      </c>
      <c r="AG9" s="17">
        <v>0.25963422028151301</v>
      </c>
      <c r="AH9" s="17">
        <v>0.214907714473316</v>
      </c>
      <c r="AI9" s="17"/>
      <c r="AJ9" s="17">
        <v>0.27192861029737497</v>
      </c>
      <c r="AK9" s="17">
        <v>0.28881268860413201</v>
      </c>
      <c r="AL9" s="17">
        <v>0.21171060376548401</v>
      </c>
      <c r="AM9" s="17">
        <v>0.465848539265245</v>
      </c>
      <c r="AN9" s="17">
        <v>0.236687916090912</v>
      </c>
      <c r="AO9" s="17"/>
      <c r="AP9" s="17">
        <v>0.25020408022852503</v>
      </c>
      <c r="AQ9" s="17">
        <v>0.30141242595006401</v>
      </c>
      <c r="AR9" s="17">
        <v>0.246373048041585</v>
      </c>
      <c r="AS9" s="17">
        <v>0.33060574993681102</v>
      </c>
      <c r="AT9" s="17">
        <v>0.197360324796123</v>
      </c>
      <c r="AU9" s="17"/>
      <c r="AV9" s="17">
        <v>0.30557931028402202</v>
      </c>
      <c r="AW9" s="17">
        <v>0.22413581537680999</v>
      </c>
      <c r="AX9" s="17">
        <v>0.24652263141403599</v>
      </c>
      <c r="AY9" s="17">
        <v>0.32027344036824901</v>
      </c>
      <c r="AZ9" s="17">
        <v>0.23947927167437399</v>
      </c>
      <c r="BA9" s="17">
        <v>0.232949249793869</v>
      </c>
      <c r="BB9" s="17"/>
      <c r="BC9" s="17">
        <v>0.271430599026874</v>
      </c>
      <c r="BD9" s="17">
        <v>0.23164596077425001</v>
      </c>
      <c r="BE9" s="17">
        <v>0.28453960202969403</v>
      </c>
      <c r="BF9" s="17">
        <v>0.30551996655629998</v>
      </c>
      <c r="BG9" s="17">
        <v>0.33561688785697003</v>
      </c>
    </row>
    <row r="10" spans="2:59" x14ac:dyDescent="0.35">
      <c r="B10" s="18" t="s">
        <v>281</v>
      </c>
      <c r="C10" s="17">
        <v>0.43197332272394301</v>
      </c>
      <c r="D10" s="17">
        <v>0.44445126616331498</v>
      </c>
      <c r="E10" s="17">
        <v>0.42111051337000599</v>
      </c>
      <c r="F10" s="17"/>
      <c r="G10" s="17">
        <v>0.433111944128861</v>
      </c>
      <c r="H10" s="17">
        <v>0.40381615970624801</v>
      </c>
      <c r="I10" s="17">
        <v>0.46225187417993802</v>
      </c>
      <c r="J10" s="17">
        <v>0.44598734925830402</v>
      </c>
      <c r="K10" s="17">
        <v>0.41237161884318801</v>
      </c>
      <c r="L10" s="17">
        <v>0.43126846669149699</v>
      </c>
      <c r="M10" s="17"/>
      <c r="N10" s="17">
        <v>0.41705166493846402</v>
      </c>
      <c r="O10" s="17">
        <v>0.432801950008255</v>
      </c>
      <c r="P10" s="17">
        <v>0.45458375130945999</v>
      </c>
      <c r="Q10" s="17">
        <v>0.426192667332214</v>
      </c>
      <c r="R10" s="17"/>
      <c r="S10" s="17">
        <v>0.39285363030475701</v>
      </c>
      <c r="T10" s="17">
        <v>0.442877128507775</v>
      </c>
      <c r="U10" s="17">
        <v>0.33980195686937098</v>
      </c>
      <c r="V10" s="17">
        <v>0.44389192660980997</v>
      </c>
      <c r="W10" s="17">
        <v>0.453611218932435</v>
      </c>
      <c r="X10" s="17">
        <v>0.48449078445265298</v>
      </c>
      <c r="Y10" s="17">
        <v>0.48694462393517601</v>
      </c>
      <c r="Z10" s="17">
        <v>0.45218949253406798</v>
      </c>
      <c r="AA10" s="17">
        <v>0.39273509692260999</v>
      </c>
      <c r="AB10" s="17">
        <v>0.41899948560279199</v>
      </c>
      <c r="AC10" s="17">
        <v>0.50967690693288603</v>
      </c>
      <c r="AD10" s="17">
        <v>0.44902475480125698</v>
      </c>
      <c r="AE10" s="17"/>
      <c r="AF10" s="17">
        <v>0.40842887825199498</v>
      </c>
      <c r="AG10" s="17">
        <v>0.44933543015479799</v>
      </c>
      <c r="AH10" s="17">
        <v>0.41918387682858999</v>
      </c>
      <c r="AI10" s="17"/>
      <c r="AJ10" s="17">
        <v>0.43069945429649398</v>
      </c>
      <c r="AK10" s="17">
        <v>0.449595262378573</v>
      </c>
      <c r="AL10" s="17">
        <v>0.47864955329276998</v>
      </c>
      <c r="AM10" s="17">
        <v>0.21369762143624299</v>
      </c>
      <c r="AN10" s="17">
        <v>0.44947197531968502</v>
      </c>
      <c r="AO10" s="17"/>
      <c r="AP10" s="17">
        <v>0.44943466072507099</v>
      </c>
      <c r="AQ10" s="17">
        <v>0.44114796529974198</v>
      </c>
      <c r="AR10" s="17">
        <v>0.399377544502938</v>
      </c>
      <c r="AS10" s="17">
        <v>0.39535317707586798</v>
      </c>
      <c r="AT10" s="17">
        <v>0.443679516260087</v>
      </c>
      <c r="AU10" s="17"/>
      <c r="AV10" s="17">
        <v>0.450931085083982</v>
      </c>
      <c r="AW10" s="17">
        <v>0.48388833381796498</v>
      </c>
      <c r="AX10" s="17">
        <v>0.44844081786036999</v>
      </c>
      <c r="AY10" s="17">
        <v>0.38965302680816599</v>
      </c>
      <c r="AZ10" s="17">
        <v>0.43668767343436599</v>
      </c>
      <c r="BA10" s="17">
        <v>0.38348883994645899</v>
      </c>
      <c r="BB10" s="17"/>
      <c r="BC10" s="17">
        <v>0.43889354407519898</v>
      </c>
      <c r="BD10" s="17">
        <v>0.46038726551865899</v>
      </c>
      <c r="BE10" s="17">
        <v>0.418208817967818</v>
      </c>
      <c r="BF10" s="17">
        <v>0.42327008590185</v>
      </c>
      <c r="BG10" s="17">
        <v>0.461570867850011</v>
      </c>
    </row>
    <row r="11" spans="2:59" x14ac:dyDescent="0.35">
      <c r="B11" s="18" t="s">
        <v>282</v>
      </c>
      <c r="C11" s="17">
        <v>0.16910152866151601</v>
      </c>
      <c r="D11" s="17">
        <v>0.17795329145870101</v>
      </c>
      <c r="E11" s="17">
        <v>0.159276781055534</v>
      </c>
      <c r="F11" s="17"/>
      <c r="G11" s="17">
        <v>0.12642807487138999</v>
      </c>
      <c r="H11" s="17">
        <v>0.171053129174498</v>
      </c>
      <c r="I11" s="17">
        <v>0.14820066735040599</v>
      </c>
      <c r="J11" s="17">
        <v>0.13212785711358899</v>
      </c>
      <c r="K11" s="17">
        <v>0.1991799491247</v>
      </c>
      <c r="L11" s="17">
        <v>0.222730920841854</v>
      </c>
      <c r="M11" s="17"/>
      <c r="N11" s="17">
        <v>0.18146304147633699</v>
      </c>
      <c r="O11" s="17">
        <v>0.156441597663352</v>
      </c>
      <c r="P11" s="17">
        <v>0.14639160835355999</v>
      </c>
      <c r="Q11" s="17">
        <v>0.18923689699389301</v>
      </c>
      <c r="R11" s="17"/>
      <c r="S11" s="17">
        <v>0.14912037659423999</v>
      </c>
      <c r="T11" s="17">
        <v>0.17480008891108301</v>
      </c>
      <c r="U11" s="17">
        <v>0.211334379578721</v>
      </c>
      <c r="V11" s="17">
        <v>0.14002970301832801</v>
      </c>
      <c r="W11" s="17">
        <v>0.17316529346207801</v>
      </c>
      <c r="X11" s="17">
        <v>0.145963477706748</v>
      </c>
      <c r="Y11" s="17">
        <v>0.136344835753794</v>
      </c>
      <c r="Z11" s="17">
        <v>0.22304629567817699</v>
      </c>
      <c r="AA11" s="17">
        <v>0.17398757003868101</v>
      </c>
      <c r="AB11" s="17">
        <v>0.184346914845295</v>
      </c>
      <c r="AC11" s="17">
        <v>0.168461480077395</v>
      </c>
      <c r="AD11" s="17">
        <v>0.22593200574462499</v>
      </c>
      <c r="AE11" s="17"/>
      <c r="AF11" s="17">
        <v>0.184542141950616</v>
      </c>
      <c r="AG11" s="17">
        <v>0.16836846136587499</v>
      </c>
      <c r="AH11" s="17">
        <v>0.164598484319052</v>
      </c>
      <c r="AI11" s="17"/>
      <c r="AJ11" s="17">
        <v>0.19119353229083499</v>
      </c>
      <c r="AK11" s="17">
        <v>0.15676884689106901</v>
      </c>
      <c r="AL11" s="17">
        <v>0.18576680110697699</v>
      </c>
      <c r="AM11" s="17">
        <v>0.15773474202696799</v>
      </c>
      <c r="AN11" s="17">
        <v>0.12489617001688701</v>
      </c>
      <c r="AO11" s="17"/>
      <c r="AP11" s="17">
        <v>0.18509300995206901</v>
      </c>
      <c r="AQ11" s="17">
        <v>0.14262890910346299</v>
      </c>
      <c r="AR11" s="17">
        <v>0.24491295083558801</v>
      </c>
      <c r="AS11" s="17">
        <v>0.17694707932114101</v>
      </c>
      <c r="AT11" s="17">
        <v>0.180506439689087</v>
      </c>
      <c r="AU11" s="17"/>
      <c r="AV11" s="17">
        <v>0.14343582544587399</v>
      </c>
      <c r="AW11" s="17">
        <v>0.177170563217141</v>
      </c>
      <c r="AX11" s="17">
        <v>0.21969921369282799</v>
      </c>
      <c r="AY11" s="17">
        <v>0.19280315425587499</v>
      </c>
      <c r="AZ11" s="17">
        <v>0.17311429222123501</v>
      </c>
      <c r="BA11" s="17">
        <v>0.175903770024706</v>
      </c>
      <c r="BB11" s="17"/>
      <c r="BC11" s="17">
        <v>0.15955353052489399</v>
      </c>
      <c r="BD11" s="17">
        <v>0.16008083552420299</v>
      </c>
      <c r="BE11" s="17">
        <v>0.17314003654009499</v>
      </c>
      <c r="BF11" s="17">
        <v>0.17099439620433399</v>
      </c>
      <c r="BG11" s="17">
        <v>0.12438946281895399</v>
      </c>
    </row>
    <row r="12" spans="2:59" x14ac:dyDescent="0.35">
      <c r="B12" s="18" t="s">
        <v>283</v>
      </c>
      <c r="C12" s="17">
        <v>5.0578866299472003E-2</v>
      </c>
      <c r="D12" s="17">
        <v>5.5149004075911903E-2</v>
      </c>
      <c r="E12" s="17">
        <v>4.4563035253223797E-2</v>
      </c>
      <c r="F12" s="17"/>
      <c r="G12" s="17">
        <v>6.4974804599907302E-2</v>
      </c>
      <c r="H12" s="17">
        <v>5.3780874188604499E-2</v>
      </c>
      <c r="I12" s="17">
        <v>5.9325682072548097E-2</v>
      </c>
      <c r="J12" s="17">
        <v>5.0807610030815999E-2</v>
      </c>
      <c r="K12" s="17">
        <v>4.94808416192676E-2</v>
      </c>
      <c r="L12" s="17">
        <v>3.1808686892030397E-2</v>
      </c>
      <c r="M12" s="17"/>
      <c r="N12" s="17">
        <v>4.4199252849366197E-2</v>
      </c>
      <c r="O12" s="17">
        <v>5.7011966574002801E-2</v>
      </c>
      <c r="P12" s="17">
        <v>3.5620992403080601E-2</v>
      </c>
      <c r="Q12" s="17">
        <v>6.4008683744565795E-2</v>
      </c>
      <c r="R12" s="17"/>
      <c r="S12" s="17">
        <v>6.19020345023003E-2</v>
      </c>
      <c r="T12" s="17">
        <v>3.8006707634373901E-2</v>
      </c>
      <c r="U12" s="17">
        <v>3.8637459345235201E-2</v>
      </c>
      <c r="V12" s="17">
        <v>6.1754313453249297E-2</v>
      </c>
      <c r="W12" s="17">
        <v>7.1004999025749303E-3</v>
      </c>
      <c r="X12" s="17">
        <v>1.3099878845671599E-2</v>
      </c>
      <c r="Y12" s="17">
        <v>6.9019340259686396E-2</v>
      </c>
      <c r="Z12" s="17">
        <v>7.7772847782578605E-2</v>
      </c>
      <c r="AA12" s="17">
        <v>7.3515402327482396E-2</v>
      </c>
      <c r="AB12" s="17">
        <v>6.9592368972787505E-2</v>
      </c>
      <c r="AC12" s="17">
        <v>3.5195870303332197E-2</v>
      </c>
      <c r="AD12" s="17">
        <v>6.3867574755675602E-2</v>
      </c>
      <c r="AE12" s="17"/>
      <c r="AF12" s="17">
        <v>4.2328833006560602E-2</v>
      </c>
      <c r="AG12" s="17">
        <v>4.3329253366406299E-2</v>
      </c>
      <c r="AH12" s="17">
        <v>8.3256084626728594E-2</v>
      </c>
      <c r="AI12" s="17"/>
      <c r="AJ12" s="17">
        <v>3.5779584134828402E-2</v>
      </c>
      <c r="AK12" s="17">
        <v>4.8345104191417E-2</v>
      </c>
      <c r="AL12" s="17">
        <v>3.2126944398874799E-2</v>
      </c>
      <c r="AM12" s="17">
        <v>0.11503229612989201</v>
      </c>
      <c r="AN12" s="17">
        <v>7.7370502978260605E-2</v>
      </c>
      <c r="AO12" s="17"/>
      <c r="AP12" s="17">
        <v>3.5694045568464103E-2</v>
      </c>
      <c r="AQ12" s="17">
        <v>3.9586705724148998E-2</v>
      </c>
      <c r="AR12" s="17">
        <v>4.0512928258270499E-2</v>
      </c>
      <c r="AS12" s="17">
        <v>4.9933428395434597E-2</v>
      </c>
      <c r="AT12" s="17">
        <v>8.1198576025560798E-2</v>
      </c>
      <c r="AU12" s="17"/>
      <c r="AV12" s="17">
        <v>3.7347577853028398E-2</v>
      </c>
      <c r="AW12" s="17">
        <v>3.6519810107659201E-2</v>
      </c>
      <c r="AX12" s="17">
        <v>4.4579371092071003E-2</v>
      </c>
      <c r="AY12" s="17">
        <v>5.3417805041061299E-2</v>
      </c>
      <c r="AZ12" s="17">
        <v>8.0753105490265195E-2</v>
      </c>
      <c r="BA12" s="17">
        <v>4.7606934642555498E-2</v>
      </c>
      <c r="BB12" s="17"/>
      <c r="BC12" s="17">
        <v>3.6741678992972301E-2</v>
      </c>
      <c r="BD12" s="17">
        <v>6.7665120837817797E-2</v>
      </c>
      <c r="BE12" s="17">
        <v>5.1404173080295497E-2</v>
      </c>
      <c r="BF12" s="17">
        <v>4.4198660625943201E-2</v>
      </c>
      <c r="BG12" s="17">
        <v>7.8422781474065201E-2</v>
      </c>
    </row>
    <row r="13" spans="2:59" x14ac:dyDescent="0.35">
      <c r="B13" s="18" t="s">
        <v>207</v>
      </c>
      <c r="C13" s="19">
        <v>7.6062114099286995E-2</v>
      </c>
      <c r="D13" s="19">
        <v>4.5227538698130003E-2</v>
      </c>
      <c r="E13" s="19">
        <v>0.10673936379854</v>
      </c>
      <c r="F13" s="19"/>
      <c r="G13" s="19">
        <v>3.9056400545044001E-2</v>
      </c>
      <c r="H13" s="19">
        <v>4.47422971397574E-2</v>
      </c>
      <c r="I13" s="19">
        <v>5.1741459253752502E-2</v>
      </c>
      <c r="J13" s="19">
        <v>9.3017720578501703E-2</v>
      </c>
      <c r="K13" s="19">
        <v>0.118290231707607</v>
      </c>
      <c r="L13" s="19">
        <v>0.103798483546281</v>
      </c>
      <c r="M13" s="19"/>
      <c r="N13" s="19">
        <v>5.86423289299247E-2</v>
      </c>
      <c r="O13" s="19">
        <v>5.9824843966092299E-2</v>
      </c>
      <c r="P13" s="19">
        <v>9.7375556117164599E-2</v>
      </c>
      <c r="Q13" s="19">
        <v>9.3137932357045497E-2</v>
      </c>
      <c r="R13" s="19"/>
      <c r="S13" s="19">
        <v>5.4127725398298999E-2</v>
      </c>
      <c r="T13" s="19">
        <v>7.7273286973949404E-2</v>
      </c>
      <c r="U13" s="19">
        <v>0.108474222893943</v>
      </c>
      <c r="V13" s="19">
        <v>7.9049643813336803E-2</v>
      </c>
      <c r="W13" s="19">
        <v>8.5545570204010699E-2</v>
      </c>
      <c r="X13" s="19">
        <v>8.9080044012897805E-2</v>
      </c>
      <c r="Y13" s="19">
        <v>7.5250751344057606E-2</v>
      </c>
      <c r="Z13" s="19">
        <v>7.0461515065706998E-2</v>
      </c>
      <c r="AA13" s="19">
        <v>6.0196875225729099E-2</v>
      </c>
      <c r="AB13" s="19">
        <v>8.7946963395009001E-2</v>
      </c>
      <c r="AC13" s="19">
        <v>6.5343662596174301E-2</v>
      </c>
      <c r="AD13" s="19">
        <v>6.6677946635639695E-2</v>
      </c>
      <c r="AE13" s="19"/>
      <c r="AF13" s="19">
        <v>6.6545561868798606E-2</v>
      </c>
      <c r="AG13" s="19">
        <v>7.9332634831408497E-2</v>
      </c>
      <c r="AH13" s="19">
        <v>0.118053839752313</v>
      </c>
      <c r="AI13" s="19"/>
      <c r="AJ13" s="19">
        <v>7.0398818980467598E-2</v>
      </c>
      <c r="AK13" s="19">
        <v>5.64780979348092E-2</v>
      </c>
      <c r="AL13" s="19">
        <v>9.1746097435894194E-2</v>
      </c>
      <c r="AM13" s="19">
        <v>4.7686801141652198E-2</v>
      </c>
      <c r="AN13" s="19">
        <v>0.111573435594256</v>
      </c>
      <c r="AO13" s="19"/>
      <c r="AP13" s="19">
        <v>7.9574203525870899E-2</v>
      </c>
      <c r="AQ13" s="19">
        <v>7.5223993922580903E-2</v>
      </c>
      <c r="AR13" s="19">
        <v>6.8823528361619202E-2</v>
      </c>
      <c r="AS13" s="19">
        <v>4.7160565270745802E-2</v>
      </c>
      <c r="AT13" s="19">
        <v>9.7255143229142804E-2</v>
      </c>
      <c r="AU13" s="19"/>
      <c r="AV13" s="19">
        <v>6.2706201333093597E-2</v>
      </c>
      <c r="AW13" s="19">
        <v>7.8285477480424498E-2</v>
      </c>
      <c r="AX13" s="19">
        <v>4.07579659406948E-2</v>
      </c>
      <c r="AY13" s="19">
        <v>4.3852573526649397E-2</v>
      </c>
      <c r="AZ13" s="19">
        <v>6.9965657179760193E-2</v>
      </c>
      <c r="BA13" s="19">
        <v>0.16005120559241001</v>
      </c>
      <c r="BB13" s="19"/>
      <c r="BC13" s="19">
        <v>9.3380647380060702E-2</v>
      </c>
      <c r="BD13" s="19">
        <v>8.0220817345070597E-2</v>
      </c>
      <c r="BE13" s="19">
        <v>7.2707370382097194E-2</v>
      </c>
      <c r="BF13" s="19">
        <v>5.6016890711571801E-2</v>
      </c>
      <c r="BG13" s="19">
        <v>0</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280</v>
      </c>
      <c r="C9" s="17">
        <v>0.155574288790846</v>
      </c>
      <c r="D9" s="17">
        <v>0.13750969288821299</v>
      </c>
      <c r="E9" s="17">
        <v>0.171439940589802</v>
      </c>
      <c r="F9" s="17"/>
      <c r="G9" s="17">
        <v>0.19714931130333199</v>
      </c>
      <c r="H9" s="17">
        <v>0.229208403102452</v>
      </c>
      <c r="I9" s="17">
        <v>0.17684133983164799</v>
      </c>
      <c r="J9" s="17">
        <v>0.14973098890789999</v>
      </c>
      <c r="K9" s="17">
        <v>0.10403437729623</v>
      </c>
      <c r="L9" s="17">
        <v>9.0254824464094094E-2</v>
      </c>
      <c r="M9" s="17"/>
      <c r="N9" s="17">
        <v>0.16811583298018401</v>
      </c>
      <c r="O9" s="17">
        <v>0.15183433092196599</v>
      </c>
      <c r="P9" s="17">
        <v>0.14481220903219</v>
      </c>
      <c r="Q9" s="17">
        <v>0.155715232243966</v>
      </c>
      <c r="R9" s="17"/>
      <c r="S9" s="17">
        <v>0.20499733590140501</v>
      </c>
      <c r="T9" s="17">
        <v>0.14551087612968799</v>
      </c>
      <c r="U9" s="17">
        <v>0.117502997477888</v>
      </c>
      <c r="V9" s="17">
        <v>0.143929451256986</v>
      </c>
      <c r="W9" s="17">
        <v>0.154962819025733</v>
      </c>
      <c r="X9" s="17">
        <v>0.17505540877276701</v>
      </c>
      <c r="Y9" s="17">
        <v>0.15103416843846099</v>
      </c>
      <c r="Z9" s="17">
        <v>0.13377614591033801</v>
      </c>
      <c r="AA9" s="17">
        <v>0.16055393980382299</v>
      </c>
      <c r="AB9" s="17">
        <v>0.16681443287033901</v>
      </c>
      <c r="AC9" s="17">
        <v>0.140059959509515</v>
      </c>
      <c r="AD9" s="17">
        <v>6.2032951428532601E-2</v>
      </c>
      <c r="AE9" s="17"/>
      <c r="AF9" s="17">
        <v>0.13493616853825899</v>
      </c>
      <c r="AG9" s="17">
        <v>0.157135138066713</v>
      </c>
      <c r="AH9" s="17">
        <v>0.16674997881617201</v>
      </c>
      <c r="AI9" s="17"/>
      <c r="AJ9" s="17">
        <v>0.121638097069552</v>
      </c>
      <c r="AK9" s="17">
        <v>0.19463291909441799</v>
      </c>
      <c r="AL9" s="17">
        <v>0.131508772785914</v>
      </c>
      <c r="AM9" s="17">
        <v>0.249868946740749</v>
      </c>
      <c r="AN9" s="17">
        <v>0.13728527436406801</v>
      </c>
      <c r="AO9" s="17"/>
      <c r="AP9" s="17">
        <v>0.12101728505084899</v>
      </c>
      <c r="AQ9" s="17">
        <v>0.18183476545445401</v>
      </c>
      <c r="AR9" s="17">
        <v>0.16091286613533801</v>
      </c>
      <c r="AS9" s="17">
        <v>0.16808299357545201</v>
      </c>
      <c r="AT9" s="17">
        <v>0.17074687205627501</v>
      </c>
      <c r="AU9" s="17"/>
      <c r="AV9" s="17">
        <v>0.18474078271814401</v>
      </c>
      <c r="AW9" s="17">
        <v>0.12730069580887499</v>
      </c>
      <c r="AX9" s="17">
        <v>0.13751468692015001</v>
      </c>
      <c r="AY9" s="17">
        <v>0.16062198142220099</v>
      </c>
      <c r="AZ9" s="17">
        <v>0.20294488940137601</v>
      </c>
      <c r="BA9" s="17">
        <v>0.11134510028809699</v>
      </c>
      <c r="BB9" s="17"/>
      <c r="BC9" s="17">
        <v>0.14584940790016801</v>
      </c>
      <c r="BD9" s="17">
        <v>0.142741006671986</v>
      </c>
      <c r="BE9" s="17">
        <v>0.15994344416495301</v>
      </c>
      <c r="BF9" s="17">
        <v>0.16956010908140501</v>
      </c>
      <c r="BG9" s="17">
        <v>0.34554909370070802</v>
      </c>
    </row>
    <row r="10" spans="2:59" x14ac:dyDescent="0.35">
      <c r="B10" s="18" t="s">
        <v>281</v>
      </c>
      <c r="C10" s="17">
        <v>0.39904201421122198</v>
      </c>
      <c r="D10" s="17">
        <v>0.39942123285950798</v>
      </c>
      <c r="E10" s="17">
        <v>0.40096515659391402</v>
      </c>
      <c r="F10" s="17"/>
      <c r="G10" s="17">
        <v>0.51948972966219897</v>
      </c>
      <c r="H10" s="17">
        <v>0.427470958519862</v>
      </c>
      <c r="I10" s="17">
        <v>0.42798589548048299</v>
      </c>
      <c r="J10" s="17">
        <v>0.385133730202394</v>
      </c>
      <c r="K10" s="17">
        <v>0.30872889172439999</v>
      </c>
      <c r="L10" s="17">
        <v>0.34397209442475901</v>
      </c>
      <c r="M10" s="17"/>
      <c r="N10" s="17">
        <v>0.44776085506753599</v>
      </c>
      <c r="O10" s="17">
        <v>0.41488001997777801</v>
      </c>
      <c r="P10" s="17">
        <v>0.38412757925865598</v>
      </c>
      <c r="Q10" s="17">
        <v>0.343977070877654</v>
      </c>
      <c r="R10" s="17"/>
      <c r="S10" s="17">
        <v>0.40634154326772398</v>
      </c>
      <c r="T10" s="17">
        <v>0.39937364659187902</v>
      </c>
      <c r="U10" s="17">
        <v>0.43017874984772297</v>
      </c>
      <c r="V10" s="17">
        <v>0.39157791313541801</v>
      </c>
      <c r="W10" s="17">
        <v>0.40285656894926303</v>
      </c>
      <c r="X10" s="17">
        <v>0.39542603198527998</v>
      </c>
      <c r="Y10" s="17">
        <v>0.40320320443194801</v>
      </c>
      <c r="Z10" s="17">
        <v>0.41817296611377403</v>
      </c>
      <c r="AA10" s="17">
        <v>0.44029635115170701</v>
      </c>
      <c r="AB10" s="17">
        <v>0.32563091907240199</v>
      </c>
      <c r="AC10" s="17">
        <v>0.37853633599120601</v>
      </c>
      <c r="AD10" s="17">
        <v>0.37157499375713399</v>
      </c>
      <c r="AE10" s="17"/>
      <c r="AF10" s="17">
        <v>0.38275011835835399</v>
      </c>
      <c r="AG10" s="17">
        <v>0.38661591385916599</v>
      </c>
      <c r="AH10" s="17">
        <v>0.38626030643137699</v>
      </c>
      <c r="AI10" s="17"/>
      <c r="AJ10" s="17">
        <v>0.376607253347857</v>
      </c>
      <c r="AK10" s="17">
        <v>0.43776064043998703</v>
      </c>
      <c r="AL10" s="17">
        <v>0.34175955816083098</v>
      </c>
      <c r="AM10" s="17">
        <v>0.43046654290423902</v>
      </c>
      <c r="AN10" s="17">
        <v>0.40555491307926</v>
      </c>
      <c r="AO10" s="17"/>
      <c r="AP10" s="17">
        <v>0.34432567518277601</v>
      </c>
      <c r="AQ10" s="17">
        <v>0.42350010807862898</v>
      </c>
      <c r="AR10" s="17">
        <v>0.32425970610745802</v>
      </c>
      <c r="AS10" s="17">
        <v>0.451619261141051</v>
      </c>
      <c r="AT10" s="17">
        <v>0.38874348978073697</v>
      </c>
      <c r="AU10" s="17"/>
      <c r="AV10" s="17">
        <v>0.43251978101997202</v>
      </c>
      <c r="AW10" s="17">
        <v>0.35254362058030903</v>
      </c>
      <c r="AX10" s="17">
        <v>0.39569520628501298</v>
      </c>
      <c r="AY10" s="17">
        <v>0.43536863190124397</v>
      </c>
      <c r="AZ10" s="17">
        <v>0.44133202163825902</v>
      </c>
      <c r="BA10" s="17">
        <v>0.36189655632564799</v>
      </c>
      <c r="BB10" s="17"/>
      <c r="BC10" s="17">
        <v>0.38206965492316403</v>
      </c>
      <c r="BD10" s="17">
        <v>0.41576636622334101</v>
      </c>
      <c r="BE10" s="17">
        <v>0.37613954198237098</v>
      </c>
      <c r="BF10" s="17">
        <v>0.47669906904141401</v>
      </c>
      <c r="BG10" s="17">
        <v>0.41444907873190601</v>
      </c>
    </row>
    <row r="11" spans="2:59" x14ac:dyDescent="0.35">
      <c r="B11" s="18" t="s">
        <v>282</v>
      </c>
      <c r="C11" s="17">
        <v>0.29016447887102498</v>
      </c>
      <c r="D11" s="17">
        <v>0.318440945585724</v>
      </c>
      <c r="E11" s="17">
        <v>0.26356316870622198</v>
      </c>
      <c r="F11" s="17"/>
      <c r="G11" s="17">
        <v>0.15565979145355699</v>
      </c>
      <c r="H11" s="17">
        <v>0.23412986947116299</v>
      </c>
      <c r="I11" s="17">
        <v>0.26842427299324301</v>
      </c>
      <c r="J11" s="17">
        <v>0.27657682465665001</v>
      </c>
      <c r="K11" s="17">
        <v>0.38842009358434498</v>
      </c>
      <c r="L11" s="17">
        <v>0.38806159365616399</v>
      </c>
      <c r="M11" s="17"/>
      <c r="N11" s="17">
        <v>0.27349571369965803</v>
      </c>
      <c r="O11" s="17">
        <v>0.29143569525760599</v>
      </c>
      <c r="P11" s="17">
        <v>0.29323084151982798</v>
      </c>
      <c r="Q11" s="17">
        <v>0.30269819008533599</v>
      </c>
      <c r="R11" s="17"/>
      <c r="S11" s="17">
        <v>0.24678297117840001</v>
      </c>
      <c r="T11" s="17">
        <v>0.27161251566087202</v>
      </c>
      <c r="U11" s="17">
        <v>0.29598490854807402</v>
      </c>
      <c r="V11" s="17">
        <v>0.323416678359217</v>
      </c>
      <c r="W11" s="17">
        <v>0.28450621061869102</v>
      </c>
      <c r="X11" s="17">
        <v>0.26881883742384699</v>
      </c>
      <c r="Y11" s="17">
        <v>0.313155588122569</v>
      </c>
      <c r="Z11" s="17">
        <v>0.28694302130695898</v>
      </c>
      <c r="AA11" s="17">
        <v>0.253189369871341</v>
      </c>
      <c r="AB11" s="17">
        <v>0.34258081367688997</v>
      </c>
      <c r="AC11" s="17">
        <v>0.35661591010266103</v>
      </c>
      <c r="AD11" s="17">
        <v>0.34538682605774901</v>
      </c>
      <c r="AE11" s="17"/>
      <c r="AF11" s="17">
        <v>0.31558754566226599</v>
      </c>
      <c r="AG11" s="17">
        <v>0.31585847280146701</v>
      </c>
      <c r="AH11" s="17">
        <v>0.25196532613385297</v>
      </c>
      <c r="AI11" s="17"/>
      <c r="AJ11" s="17">
        <v>0.35230726481361702</v>
      </c>
      <c r="AK11" s="17">
        <v>0.23194454691690999</v>
      </c>
      <c r="AL11" s="17">
        <v>0.32702036883784003</v>
      </c>
      <c r="AM11" s="17">
        <v>0.23019367228562401</v>
      </c>
      <c r="AN11" s="17">
        <v>0.26615286409479399</v>
      </c>
      <c r="AO11" s="17"/>
      <c r="AP11" s="17">
        <v>0.35604900990717298</v>
      </c>
      <c r="AQ11" s="17">
        <v>0.26299554074260001</v>
      </c>
      <c r="AR11" s="17">
        <v>0.33786184842428602</v>
      </c>
      <c r="AS11" s="17">
        <v>0.27750008850167601</v>
      </c>
      <c r="AT11" s="17">
        <v>0.24085019744564101</v>
      </c>
      <c r="AU11" s="17"/>
      <c r="AV11" s="17">
        <v>0.26328985897080698</v>
      </c>
      <c r="AW11" s="17">
        <v>0.36202404652118497</v>
      </c>
      <c r="AX11" s="17">
        <v>0.28957352246610302</v>
      </c>
      <c r="AY11" s="17">
        <v>0.285830555838061</v>
      </c>
      <c r="AZ11" s="17">
        <v>0.21231381759373499</v>
      </c>
      <c r="BA11" s="17">
        <v>0.26463608300597102</v>
      </c>
      <c r="BB11" s="17"/>
      <c r="BC11" s="17">
        <v>0.30585347443104099</v>
      </c>
      <c r="BD11" s="17">
        <v>0.26010679718414498</v>
      </c>
      <c r="BE11" s="17">
        <v>0.32434143809288402</v>
      </c>
      <c r="BF11" s="17">
        <v>0.23451080481209499</v>
      </c>
      <c r="BG11" s="17">
        <v>0.119352786343287</v>
      </c>
    </row>
    <row r="12" spans="2:59" x14ac:dyDescent="0.35">
      <c r="B12" s="18" t="s">
        <v>283</v>
      </c>
      <c r="C12" s="17">
        <v>7.1820471622433504E-2</v>
      </c>
      <c r="D12" s="17">
        <v>9.4199473021410102E-2</v>
      </c>
      <c r="E12" s="17">
        <v>4.96895525417798E-2</v>
      </c>
      <c r="F12" s="17"/>
      <c r="G12" s="17">
        <v>6.7851164866079297E-2</v>
      </c>
      <c r="H12" s="17">
        <v>5.5661398037774798E-2</v>
      </c>
      <c r="I12" s="17">
        <v>6.3671402129982999E-2</v>
      </c>
      <c r="J12" s="17">
        <v>8.08639972737413E-2</v>
      </c>
      <c r="K12" s="17">
        <v>8.3205544764009501E-2</v>
      </c>
      <c r="L12" s="17">
        <v>7.9202843733815198E-2</v>
      </c>
      <c r="M12" s="17"/>
      <c r="N12" s="17">
        <v>6.0246119291968998E-2</v>
      </c>
      <c r="O12" s="17">
        <v>6.1330517261932199E-2</v>
      </c>
      <c r="P12" s="17">
        <v>7.8868482470734899E-2</v>
      </c>
      <c r="Q12" s="17">
        <v>8.9148791245350398E-2</v>
      </c>
      <c r="R12" s="17"/>
      <c r="S12" s="17">
        <v>6.2112910254333201E-2</v>
      </c>
      <c r="T12" s="17">
        <v>0.101413063379076</v>
      </c>
      <c r="U12" s="17">
        <v>6.0947849949310899E-2</v>
      </c>
      <c r="V12" s="17">
        <v>5.5304588242045302E-2</v>
      </c>
      <c r="W12" s="17">
        <v>6.3620381777302296E-2</v>
      </c>
      <c r="X12" s="17">
        <v>8.3932565767198805E-2</v>
      </c>
      <c r="Y12" s="17">
        <v>6.1515097585593898E-2</v>
      </c>
      <c r="Z12" s="17">
        <v>6.8281471483273001E-2</v>
      </c>
      <c r="AA12" s="17">
        <v>6.6722306074744706E-2</v>
      </c>
      <c r="AB12" s="17">
        <v>8.3498557189233505E-2</v>
      </c>
      <c r="AC12" s="17">
        <v>4.4050263385907201E-2</v>
      </c>
      <c r="AD12" s="17">
        <v>0.113130487374105</v>
      </c>
      <c r="AE12" s="17"/>
      <c r="AF12" s="17">
        <v>8.5081470828302794E-2</v>
      </c>
      <c r="AG12" s="17">
        <v>6.4350167455380497E-2</v>
      </c>
      <c r="AH12" s="17">
        <v>8.0856427885637794E-2</v>
      </c>
      <c r="AI12" s="17"/>
      <c r="AJ12" s="17">
        <v>7.8422209381037E-2</v>
      </c>
      <c r="AK12" s="17">
        <v>6.23741612330923E-2</v>
      </c>
      <c r="AL12" s="17">
        <v>8.8679985251196594E-2</v>
      </c>
      <c r="AM12" s="17">
        <v>4.1784036927735697E-2</v>
      </c>
      <c r="AN12" s="17">
        <v>8.91631728623868E-2</v>
      </c>
      <c r="AO12" s="17"/>
      <c r="AP12" s="17">
        <v>8.5618664085306204E-2</v>
      </c>
      <c r="AQ12" s="17">
        <v>6.4728616581487597E-2</v>
      </c>
      <c r="AR12" s="17">
        <v>9.3147682224093795E-2</v>
      </c>
      <c r="AS12" s="17">
        <v>7.5243102872310397E-2</v>
      </c>
      <c r="AT12" s="17">
        <v>4.9589190037190103E-2</v>
      </c>
      <c r="AU12" s="17"/>
      <c r="AV12" s="17">
        <v>6.84154456278072E-2</v>
      </c>
      <c r="AW12" s="17">
        <v>7.2516153865914201E-2</v>
      </c>
      <c r="AX12" s="17">
        <v>8.8049631424004904E-2</v>
      </c>
      <c r="AY12" s="17">
        <v>7.4248742727138606E-2</v>
      </c>
      <c r="AZ12" s="17">
        <v>4.8640419514441501E-2</v>
      </c>
      <c r="BA12" s="17">
        <v>6.9347089704819898E-2</v>
      </c>
      <c r="BB12" s="17"/>
      <c r="BC12" s="17">
        <v>7.3902013934843497E-2</v>
      </c>
      <c r="BD12" s="17">
        <v>8.0836116438802202E-2</v>
      </c>
      <c r="BE12" s="17">
        <v>6.5501986511414603E-2</v>
      </c>
      <c r="BF12" s="17">
        <v>6.6791963579542202E-2</v>
      </c>
      <c r="BG12" s="17">
        <v>6.5122927439446004E-2</v>
      </c>
    </row>
    <row r="13" spans="2:59" x14ac:dyDescent="0.35">
      <c r="B13" s="18" t="s">
        <v>207</v>
      </c>
      <c r="C13" s="19">
        <v>8.3398746504473695E-2</v>
      </c>
      <c r="D13" s="19">
        <v>5.0428655645144302E-2</v>
      </c>
      <c r="E13" s="19">
        <v>0.11434218156828201</v>
      </c>
      <c r="F13" s="19"/>
      <c r="G13" s="19">
        <v>5.9850002714832297E-2</v>
      </c>
      <c r="H13" s="19">
        <v>5.3529370868748101E-2</v>
      </c>
      <c r="I13" s="19">
        <v>6.3077089564643002E-2</v>
      </c>
      <c r="J13" s="19">
        <v>0.107694458959314</v>
      </c>
      <c r="K13" s="19">
        <v>0.115611092631015</v>
      </c>
      <c r="L13" s="19">
        <v>9.8508643721167896E-2</v>
      </c>
      <c r="M13" s="19"/>
      <c r="N13" s="19">
        <v>5.0381478960652801E-2</v>
      </c>
      <c r="O13" s="19">
        <v>8.0519436580718001E-2</v>
      </c>
      <c r="P13" s="19">
        <v>9.8960887718590504E-2</v>
      </c>
      <c r="Q13" s="19">
        <v>0.108460715547694</v>
      </c>
      <c r="R13" s="19"/>
      <c r="S13" s="19">
        <v>7.9765239398137802E-2</v>
      </c>
      <c r="T13" s="19">
        <v>8.2089898238485504E-2</v>
      </c>
      <c r="U13" s="19">
        <v>9.5385494177004704E-2</v>
      </c>
      <c r="V13" s="19">
        <v>8.57713690063341E-2</v>
      </c>
      <c r="W13" s="19">
        <v>9.4054019629010693E-2</v>
      </c>
      <c r="X13" s="19">
        <v>7.6767156050906699E-2</v>
      </c>
      <c r="Y13" s="19">
        <v>7.1091941421428703E-2</v>
      </c>
      <c r="Z13" s="19">
        <v>9.2826395185657204E-2</v>
      </c>
      <c r="AA13" s="19">
        <v>7.9238033098384703E-2</v>
      </c>
      <c r="AB13" s="19">
        <v>8.1475277191135606E-2</v>
      </c>
      <c r="AC13" s="19">
        <v>8.0737531010711697E-2</v>
      </c>
      <c r="AD13" s="19">
        <v>0.107874741382479</v>
      </c>
      <c r="AE13" s="19"/>
      <c r="AF13" s="19">
        <v>8.1644696612817397E-2</v>
      </c>
      <c r="AG13" s="19">
        <v>7.6040307817274097E-2</v>
      </c>
      <c r="AH13" s="19">
        <v>0.11416796073296</v>
      </c>
      <c r="AI13" s="19"/>
      <c r="AJ13" s="19">
        <v>7.1025175387936595E-2</v>
      </c>
      <c r="AK13" s="19">
        <v>7.3287732315593102E-2</v>
      </c>
      <c r="AL13" s="19">
        <v>0.111031314964219</v>
      </c>
      <c r="AM13" s="19">
        <v>4.7686801141652198E-2</v>
      </c>
      <c r="AN13" s="19">
        <v>0.10184377559949</v>
      </c>
      <c r="AO13" s="19"/>
      <c r="AP13" s="19">
        <v>9.2989365773895993E-2</v>
      </c>
      <c r="AQ13" s="19">
        <v>6.6940969142829196E-2</v>
      </c>
      <c r="AR13" s="19">
        <v>8.3817897108825298E-2</v>
      </c>
      <c r="AS13" s="19">
        <v>2.7554553909510102E-2</v>
      </c>
      <c r="AT13" s="19">
        <v>0.150070250680157</v>
      </c>
      <c r="AU13" s="19"/>
      <c r="AV13" s="19">
        <v>5.1034131663270602E-2</v>
      </c>
      <c r="AW13" s="19">
        <v>8.5615483223716801E-2</v>
      </c>
      <c r="AX13" s="19">
        <v>8.9166952904729299E-2</v>
      </c>
      <c r="AY13" s="19">
        <v>4.3930088111354799E-2</v>
      </c>
      <c r="AZ13" s="19">
        <v>9.4768851852188196E-2</v>
      </c>
      <c r="BA13" s="19">
        <v>0.19277517067546401</v>
      </c>
      <c r="BB13" s="19"/>
      <c r="BC13" s="19">
        <v>9.2325448810783001E-2</v>
      </c>
      <c r="BD13" s="19">
        <v>0.10054971348172601</v>
      </c>
      <c r="BE13" s="19">
        <v>7.4073589248377397E-2</v>
      </c>
      <c r="BF13" s="19">
        <v>5.2438053485542702E-2</v>
      </c>
      <c r="BG13" s="19">
        <v>5.5526113784653601E-2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297</v>
      </c>
      <c r="E2" s="26"/>
      <c r="F2" s="26"/>
      <c r="G2" s="26"/>
      <c r="H2" s="26"/>
      <c r="I2" s="26"/>
      <c r="J2" s="26"/>
      <c r="K2" s="26"/>
      <c r="L2" s="26"/>
      <c r="M2" s="26"/>
      <c r="N2" s="26"/>
      <c r="O2" s="26"/>
    </row>
    <row r="6" spans="2:15" ht="50" customHeight="1" x14ac:dyDescent="0.35">
      <c r="B6" s="20" t="s">
        <v>15</v>
      </c>
      <c r="C6" s="20" t="s">
        <v>224</v>
      </c>
      <c r="D6" s="20" t="s">
        <v>225</v>
      </c>
      <c r="E6" s="20" t="s">
        <v>226</v>
      </c>
      <c r="F6" s="20" t="s">
        <v>227</v>
      </c>
      <c r="G6" s="20" t="s">
        <v>228</v>
      </c>
      <c r="H6" s="20" t="s">
        <v>229</v>
      </c>
      <c r="I6" s="20" t="s">
        <v>230</v>
      </c>
      <c r="J6" s="20" t="s">
        <v>231</v>
      </c>
      <c r="K6" s="20" t="s">
        <v>232</v>
      </c>
      <c r="L6" s="20" t="s">
        <v>233</v>
      </c>
      <c r="M6" s="20" t="s">
        <v>234</v>
      </c>
      <c r="N6" s="20" t="s">
        <v>235</v>
      </c>
    </row>
    <row r="7" spans="2:15" ht="29" x14ac:dyDescent="0.35">
      <c r="B7" s="18" t="s">
        <v>295</v>
      </c>
      <c r="C7" s="17">
        <v>0.61767024785831603</v>
      </c>
      <c r="D7" s="17">
        <v>0.264065235220313</v>
      </c>
      <c r="E7" s="17">
        <v>0.63300706753815905</v>
      </c>
      <c r="F7" s="17">
        <v>0.68829858295650304</v>
      </c>
      <c r="G7" s="17">
        <v>0.67840205062953296</v>
      </c>
      <c r="H7" s="17">
        <v>0.45222123664853298</v>
      </c>
      <c r="I7" s="17">
        <v>0.630623254667106</v>
      </c>
      <c r="J7" s="17">
        <v>0.28332867120760802</v>
      </c>
      <c r="K7" s="17">
        <v>0.26413080202366901</v>
      </c>
      <c r="L7" s="17">
        <v>0.56607871462391601</v>
      </c>
      <c r="M7" s="17">
        <v>0.55075263252052298</v>
      </c>
      <c r="N7" s="17">
        <v>0.244038974476882</v>
      </c>
    </row>
    <row r="8" spans="2:15" ht="29" x14ac:dyDescent="0.35">
      <c r="B8" s="18" t="s">
        <v>296</v>
      </c>
      <c r="C8" s="17">
        <v>0.28807681527663898</v>
      </c>
      <c r="D8" s="17">
        <v>0.61780914470849002</v>
      </c>
      <c r="E8" s="17">
        <v>0.27249515042362099</v>
      </c>
      <c r="F8" s="17">
        <v>0.22562571862910799</v>
      </c>
      <c r="G8" s="17">
        <v>0.22810793890728501</v>
      </c>
      <c r="H8" s="17">
        <v>0.38402410356659</v>
      </c>
      <c r="I8" s="17">
        <v>0.25851488199811401</v>
      </c>
      <c r="J8" s="17">
        <v>0.571643525979185</v>
      </c>
      <c r="K8" s="17">
        <v>0.59224229798753503</v>
      </c>
      <c r="L8" s="17">
        <v>0.29991044608706902</v>
      </c>
      <c r="M8" s="17">
        <v>0.322641776857019</v>
      </c>
      <c r="N8" s="17">
        <v>0.62366539908002305</v>
      </c>
    </row>
    <row r="9" spans="2:15" x14ac:dyDescent="0.35">
      <c r="B9" s="18" t="s">
        <v>100</v>
      </c>
      <c r="C9" s="17">
        <v>9.4252936865044906E-2</v>
      </c>
      <c r="D9" s="17">
        <v>0.11812562007119599</v>
      </c>
      <c r="E9" s="17">
        <v>9.4497782038219499E-2</v>
      </c>
      <c r="F9" s="17">
        <v>8.6075698414388696E-2</v>
      </c>
      <c r="G9" s="17">
        <v>9.3490010463182102E-2</v>
      </c>
      <c r="H9" s="17">
        <v>0.16375465978487699</v>
      </c>
      <c r="I9" s="17">
        <v>0.11086186333478</v>
      </c>
      <c r="J9" s="17">
        <v>0.14502780281320701</v>
      </c>
      <c r="K9" s="17">
        <v>0.14362689998879699</v>
      </c>
      <c r="L9" s="17">
        <v>0.134010839289015</v>
      </c>
      <c r="M9" s="17">
        <v>0.12660559062245799</v>
      </c>
      <c r="N9" s="17">
        <v>0.132295626443095</v>
      </c>
    </row>
    <row r="10" spans="2:15" x14ac:dyDescent="0.35">
      <c r="B10" s="16"/>
      <c r="C10" s="16"/>
      <c r="D10" s="16"/>
      <c r="E10" s="16"/>
      <c r="F10" s="16"/>
      <c r="G10" s="16"/>
      <c r="H10" s="16"/>
      <c r="I10" s="16"/>
      <c r="J10" s="16"/>
      <c r="K10" s="16"/>
      <c r="L10" s="16"/>
      <c r="M10" s="16"/>
      <c r="N10" s="16"/>
    </row>
    <row r="11" spans="2:15" x14ac:dyDescent="0.35">
      <c r="B11" t="s">
        <v>80</v>
      </c>
    </row>
    <row r="12" spans="2:15" x14ac:dyDescent="0.35">
      <c r="B12" t="s">
        <v>81</v>
      </c>
    </row>
    <row r="16" spans="2:15" x14ac:dyDescent="0.35">
      <c r="B16"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0.61767024785831603</v>
      </c>
      <c r="D9" s="17">
        <v>0.60986822233666904</v>
      </c>
      <c r="E9" s="17">
        <v>0.62533191116666498</v>
      </c>
      <c r="F9" s="17"/>
      <c r="G9" s="17">
        <v>0.65965967599082997</v>
      </c>
      <c r="H9" s="17">
        <v>0.67793174437912695</v>
      </c>
      <c r="I9" s="17">
        <v>0.64518216517834104</v>
      </c>
      <c r="J9" s="17">
        <v>0.548217571012793</v>
      </c>
      <c r="K9" s="17">
        <v>0.58358297982053098</v>
      </c>
      <c r="L9" s="17">
        <v>0.59759005503467699</v>
      </c>
      <c r="M9" s="17"/>
      <c r="N9" s="17">
        <v>0.638955096522138</v>
      </c>
      <c r="O9" s="17">
        <v>0.58717096087474996</v>
      </c>
      <c r="P9" s="17">
        <v>0.60587646310644006</v>
      </c>
      <c r="Q9" s="17">
        <v>0.63605049084996901</v>
      </c>
      <c r="R9" s="17"/>
      <c r="S9" s="17">
        <v>0.64882793904635805</v>
      </c>
      <c r="T9" s="17">
        <v>0.62527569122622395</v>
      </c>
      <c r="U9" s="17">
        <v>0.592247356621462</v>
      </c>
      <c r="V9" s="17">
        <v>0.63971651587291001</v>
      </c>
      <c r="W9" s="17">
        <v>0.63603894311047604</v>
      </c>
      <c r="X9" s="17">
        <v>0.63232554218048898</v>
      </c>
      <c r="Y9" s="17">
        <v>0.65230137583408598</v>
      </c>
      <c r="Z9" s="17">
        <v>0.63383536970820198</v>
      </c>
      <c r="AA9" s="17">
        <v>0.59308303420352004</v>
      </c>
      <c r="AB9" s="17">
        <v>0.57986156629208196</v>
      </c>
      <c r="AC9" s="17">
        <v>0.55508751116628996</v>
      </c>
      <c r="AD9" s="17">
        <v>0.54796562914659097</v>
      </c>
      <c r="AE9" s="17"/>
      <c r="AF9" s="17">
        <v>0.60108031636836801</v>
      </c>
      <c r="AG9" s="17">
        <v>0.61767690119878105</v>
      </c>
      <c r="AH9" s="17">
        <v>0.63067490988212704</v>
      </c>
      <c r="AI9" s="17"/>
      <c r="AJ9" s="17">
        <v>0.62973391123212297</v>
      </c>
      <c r="AK9" s="17">
        <v>0.65692949914808696</v>
      </c>
      <c r="AL9" s="17">
        <v>0.57162263823864401</v>
      </c>
      <c r="AM9" s="17">
        <v>0.59819275799703397</v>
      </c>
      <c r="AN9" s="17">
        <v>0.58586781830574197</v>
      </c>
      <c r="AO9" s="17"/>
      <c r="AP9" s="17">
        <v>0.63360674344500401</v>
      </c>
      <c r="AQ9" s="17">
        <v>0.64929382706716698</v>
      </c>
      <c r="AR9" s="17">
        <v>0.59842287041236397</v>
      </c>
      <c r="AS9" s="17">
        <v>0.658242242775953</v>
      </c>
      <c r="AT9" s="17">
        <v>0.45916725754389998</v>
      </c>
      <c r="AU9" s="17"/>
      <c r="AV9" s="17">
        <v>0.65610149774270599</v>
      </c>
      <c r="AW9" s="17">
        <v>0.62848614510585099</v>
      </c>
      <c r="AX9" s="17">
        <v>0.62790759721229195</v>
      </c>
      <c r="AY9" s="17">
        <v>0.65138430976822503</v>
      </c>
      <c r="AZ9" s="17">
        <v>0.48077080378651499</v>
      </c>
      <c r="BA9" s="17">
        <v>0.60528277441880296</v>
      </c>
      <c r="BB9" s="17"/>
      <c r="BC9" s="17">
        <v>0.60737483414706395</v>
      </c>
      <c r="BD9" s="17">
        <v>0.57121193436316697</v>
      </c>
      <c r="BE9" s="17">
        <v>0.62020742705524301</v>
      </c>
      <c r="BF9" s="17">
        <v>0.66429393968248096</v>
      </c>
      <c r="BG9" s="17">
        <v>0.58768217230624797</v>
      </c>
    </row>
    <row r="10" spans="2:59" ht="29" x14ac:dyDescent="0.35">
      <c r="B10" s="18" t="s">
        <v>296</v>
      </c>
      <c r="C10" s="17">
        <v>0.28807681527663898</v>
      </c>
      <c r="D10" s="17">
        <v>0.321966136932962</v>
      </c>
      <c r="E10" s="17">
        <v>0.25422511041836598</v>
      </c>
      <c r="F10" s="17"/>
      <c r="G10" s="17">
        <v>0.26582855932036398</v>
      </c>
      <c r="H10" s="17">
        <v>0.24370328977904199</v>
      </c>
      <c r="I10" s="17">
        <v>0.25445911617253503</v>
      </c>
      <c r="J10" s="17">
        <v>0.34156622590771601</v>
      </c>
      <c r="K10" s="17">
        <v>0.29946341656522102</v>
      </c>
      <c r="L10" s="17">
        <v>0.31523763820454398</v>
      </c>
      <c r="M10" s="17"/>
      <c r="N10" s="17">
        <v>0.29150219521859999</v>
      </c>
      <c r="O10" s="17">
        <v>0.33128708078195601</v>
      </c>
      <c r="P10" s="17">
        <v>0.27441800463601101</v>
      </c>
      <c r="Q10" s="17">
        <v>0.252032573389183</v>
      </c>
      <c r="R10" s="17"/>
      <c r="S10" s="17">
        <v>0.27806223010687098</v>
      </c>
      <c r="T10" s="17">
        <v>0.278139618633371</v>
      </c>
      <c r="U10" s="17">
        <v>0.311905710257246</v>
      </c>
      <c r="V10" s="17">
        <v>0.27093501844309997</v>
      </c>
      <c r="W10" s="17">
        <v>0.27168447160134601</v>
      </c>
      <c r="X10" s="17">
        <v>0.29588849441621601</v>
      </c>
      <c r="Y10" s="17">
        <v>0.25123298774557701</v>
      </c>
      <c r="Z10" s="17">
        <v>0.24596782960744401</v>
      </c>
      <c r="AA10" s="17">
        <v>0.32009009094246799</v>
      </c>
      <c r="AB10" s="17">
        <v>0.31264279301108</v>
      </c>
      <c r="AC10" s="17">
        <v>0.32978352397378002</v>
      </c>
      <c r="AD10" s="17">
        <v>0.273868764546011</v>
      </c>
      <c r="AE10" s="17"/>
      <c r="AF10" s="17">
        <v>0.31133064935524002</v>
      </c>
      <c r="AG10" s="17">
        <v>0.29325707774821502</v>
      </c>
      <c r="AH10" s="17">
        <v>0.23243717231052699</v>
      </c>
      <c r="AI10" s="17"/>
      <c r="AJ10" s="17">
        <v>0.28998631413380899</v>
      </c>
      <c r="AK10" s="17">
        <v>0.273978191342654</v>
      </c>
      <c r="AL10" s="17">
        <v>0.37001216860576802</v>
      </c>
      <c r="AM10" s="17">
        <v>0.30127400212693201</v>
      </c>
      <c r="AN10" s="17">
        <v>0.24949862214351401</v>
      </c>
      <c r="AO10" s="17"/>
      <c r="AP10" s="17">
        <v>0.27731837930549902</v>
      </c>
      <c r="AQ10" s="17">
        <v>0.27718167227760798</v>
      </c>
      <c r="AR10" s="17">
        <v>0.32556782772582699</v>
      </c>
      <c r="AS10" s="17">
        <v>0.295924194803315</v>
      </c>
      <c r="AT10" s="17">
        <v>0.38182383838237499</v>
      </c>
      <c r="AU10" s="17"/>
      <c r="AV10" s="17">
        <v>0.28243567362976202</v>
      </c>
      <c r="AW10" s="17">
        <v>0.28473011170046197</v>
      </c>
      <c r="AX10" s="17">
        <v>0.27929239224911301</v>
      </c>
      <c r="AY10" s="17">
        <v>0.29456622289246998</v>
      </c>
      <c r="AZ10" s="17">
        <v>0.37471879115130802</v>
      </c>
      <c r="BA10" s="17">
        <v>0.22666289431025199</v>
      </c>
      <c r="BB10" s="17"/>
      <c r="BC10" s="17">
        <v>0.26821423307363701</v>
      </c>
      <c r="BD10" s="17">
        <v>0.33240732458490202</v>
      </c>
      <c r="BE10" s="17">
        <v>0.28586092089960302</v>
      </c>
      <c r="BF10" s="17">
        <v>0.28370803462153099</v>
      </c>
      <c r="BG10" s="17">
        <v>0.35041482630665499</v>
      </c>
    </row>
    <row r="11" spans="2:59" x14ac:dyDescent="0.35">
      <c r="B11" s="18" t="s">
        <v>100</v>
      </c>
      <c r="C11" s="19">
        <v>9.4252936865044906E-2</v>
      </c>
      <c r="D11" s="19">
        <v>6.8165640730369598E-2</v>
      </c>
      <c r="E11" s="19">
        <v>0.120442978414969</v>
      </c>
      <c r="F11" s="19"/>
      <c r="G11" s="19">
        <v>7.4511764688806506E-2</v>
      </c>
      <c r="H11" s="19">
        <v>7.8364965841830794E-2</v>
      </c>
      <c r="I11" s="19">
        <v>0.100358718649124</v>
      </c>
      <c r="J11" s="19">
        <v>0.110216203079491</v>
      </c>
      <c r="K11" s="19">
        <v>0.116953603614248</v>
      </c>
      <c r="L11" s="19">
        <v>8.7172306760778695E-2</v>
      </c>
      <c r="M11" s="19"/>
      <c r="N11" s="19">
        <v>6.9542708259262301E-2</v>
      </c>
      <c r="O11" s="19">
        <v>8.1541958343293405E-2</v>
      </c>
      <c r="P11" s="19">
        <v>0.119705532257548</v>
      </c>
      <c r="Q11" s="19">
        <v>0.11191693576084701</v>
      </c>
      <c r="R11" s="19"/>
      <c r="S11" s="19">
        <v>7.3109830846770099E-2</v>
      </c>
      <c r="T11" s="19">
        <v>9.6584690140404897E-2</v>
      </c>
      <c r="U11" s="19">
        <v>9.5846933121292305E-2</v>
      </c>
      <c r="V11" s="19">
        <v>8.93484656839902E-2</v>
      </c>
      <c r="W11" s="19">
        <v>9.2276585288178406E-2</v>
      </c>
      <c r="X11" s="19">
        <v>7.17859634032946E-2</v>
      </c>
      <c r="Y11" s="19">
        <v>9.6465636420336606E-2</v>
      </c>
      <c r="Z11" s="19">
        <v>0.120196800684353</v>
      </c>
      <c r="AA11" s="19">
        <v>8.6826874854012304E-2</v>
      </c>
      <c r="AB11" s="19">
        <v>0.10749564069683699</v>
      </c>
      <c r="AC11" s="19">
        <v>0.11512896485993</v>
      </c>
      <c r="AD11" s="19">
        <v>0.178165606307398</v>
      </c>
      <c r="AE11" s="19"/>
      <c r="AF11" s="19">
        <v>8.7589034276392905E-2</v>
      </c>
      <c r="AG11" s="19">
        <v>8.9066021053004596E-2</v>
      </c>
      <c r="AH11" s="19">
        <v>0.13688791780734499</v>
      </c>
      <c r="AI11" s="19"/>
      <c r="AJ11" s="19">
        <v>8.0279774634068199E-2</v>
      </c>
      <c r="AK11" s="19">
        <v>6.90923095092595E-2</v>
      </c>
      <c r="AL11" s="19">
        <v>5.8365193155588101E-2</v>
      </c>
      <c r="AM11" s="19">
        <v>0.10053323987603401</v>
      </c>
      <c r="AN11" s="19">
        <v>0.16463355955074399</v>
      </c>
      <c r="AO11" s="19"/>
      <c r="AP11" s="19">
        <v>8.9074877249497003E-2</v>
      </c>
      <c r="AQ11" s="19">
        <v>7.3524500655225394E-2</v>
      </c>
      <c r="AR11" s="19">
        <v>7.6009301861808196E-2</v>
      </c>
      <c r="AS11" s="19">
        <v>4.5833562420731999E-2</v>
      </c>
      <c r="AT11" s="19">
        <v>0.159008904073725</v>
      </c>
      <c r="AU11" s="19"/>
      <c r="AV11" s="19">
        <v>6.1462828627531899E-2</v>
      </c>
      <c r="AW11" s="19">
        <v>8.6783743193687202E-2</v>
      </c>
      <c r="AX11" s="19">
        <v>9.2800010538595198E-2</v>
      </c>
      <c r="AY11" s="19">
        <v>5.40494673393054E-2</v>
      </c>
      <c r="AZ11" s="19">
        <v>0.144510405062176</v>
      </c>
      <c r="BA11" s="19">
        <v>0.16805433127094499</v>
      </c>
      <c r="BB11" s="19"/>
      <c r="BC11" s="19">
        <v>0.124410932779299</v>
      </c>
      <c r="BD11" s="19">
        <v>9.6380741051930993E-2</v>
      </c>
      <c r="BE11" s="19">
        <v>9.3931652045154496E-2</v>
      </c>
      <c r="BF11" s="19">
        <v>5.1998025695988097E-2</v>
      </c>
      <c r="BG11" s="19">
        <v>6.1903001387097201E-2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0.264065235220313</v>
      </c>
      <c r="D9" s="17">
        <v>0.25008622048873902</v>
      </c>
      <c r="E9" s="17">
        <v>0.27847578563858699</v>
      </c>
      <c r="F9" s="17"/>
      <c r="G9" s="17">
        <v>0.35560383257105299</v>
      </c>
      <c r="H9" s="17">
        <v>0.40030359238916502</v>
      </c>
      <c r="I9" s="17">
        <v>0.265168404392774</v>
      </c>
      <c r="J9" s="17">
        <v>0.247210261821806</v>
      </c>
      <c r="K9" s="17">
        <v>0.18068694328047299</v>
      </c>
      <c r="L9" s="17">
        <v>0.16133138467370001</v>
      </c>
      <c r="M9" s="17"/>
      <c r="N9" s="17">
        <v>0.29854245771620402</v>
      </c>
      <c r="O9" s="17">
        <v>0.25859537149649803</v>
      </c>
      <c r="P9" s="17">
        <v>0.21636000012339801</v>
      </c>
      <c r="Q9" s="17">
        <v>0.27504707077267798</v>
      </c>
      <c r="R9" s="17"/>
      <c r="S9" s="17">
        <v>0.320611353230777</v>
      </c>
      <c r="T9" s="17">
        <v>0.219103714025427</v>
      </c>
      <c r="U9" s="17">
        <v>0.16945627414916201</v>
      </c>
      <c r="V9" s="17">
        <v>0.34179516159783102</v>
      </c>
      <c r="W9" s="17">
        <v>0.23340869666151801</v>
      </c>
      <c r="X9" s="17">
        <v>0.34729556885649898</v>
      </c>
      <c r="Y9" s="17">
        <v>0.33028144555665001</v>
      </c>
      <c r="Z9" s="17">
        <v>0.21462883309568601</v>
      </c>
      <c r="AA9" s="17">
        <v>0.259507383265069</v>
      </c>
      <c r="AB9" s="17">
        <v>0.173514064002458</v>
      </c>
      <c r="AC9" s="17">
        <v>0.236341667709623</v>
      </c>
      <c r="AD9" s="17">
        <v>0.25897466929513402</v>
      </c>
      <c r="AE9" s="17"/>
      <c r="AF9" s="17">
        <v>0.20470950831812501</v>
      </c>
      <c r="AG9" s="17">
        <v>0.27279792702772299</v>
      </c>
      <c r="AH9" s="17">
        <v>0.32055198136081398</v>
      </c>
      <c r="AI9" s="17"/>
      <c r="AJ9" s="17">
        <v>0.204134782644663</v>
      </c>
      <c r="AK9" s="17">
        <v>0.36950283388458</v>
      </c>
      <c r="AL9" s="17">
        <v>0.19343214051128099</v>
      </c>
      <c r="AM9" s="17">
        <v>0.28165825057206101</v>
      </c>
      <c r="AN9" s="17">
        <v>0.25249161028269301</v>
      </c>
      <c r="AO9" s="17"/>
      <c r="AP9" s="17">
        <v>0.20822245909501999</v>
      </c>
      <c r="AQ9" s="17">
        <v>0.346238261465869</v>
      </c>
      <c r="AR9" s="17">
        <v>0.220237928211485</v>
      </c>
      <c r="AS9" s="17">
        <v>0.22301347062562499</v>
      </c>
      <c r="AT9" s="17">
        <v>0.17062427905069599</v>
      </c>
      <c r="AU9" s="17"/>
      <c r="AV9" s="17">
        <v>0.36897723518607001</v>
      </c>
      <c r="AW9" s="17">
        <v>0.21262872095767599</v>
      </c>
      <c r="AX9" s="17">
        <v>0.21247111561642101</v>
      </c>
      <c r="AY9" s="17">
        <v>0.213323717796538</v>
      </c>
      <c r="AZ9" s="17">
        <v>0.24654381418811699</v>
      </c>
      <c r="BA9" s="17">
        <v>0.22515922670018601</v>
      </c>
      <c r="BB9" s="17"/>
      <c r="BC9" s="17">
        <v>0.218742335912782</v>
      </c>
      <c r="BD9" s="17">
        <v>0.25313637447489301</v>
      </c>
      <c r="BE9" s="17">
        <v>0.280703370543473</v>
      </c>
      <c r="BF9" s="17">
        <v>0.37955433207239803</v>
      </c>
      <c r="BG9" s="17">
        <v>0.45744021111491301</v>
      </c>
    </row>
    <row r="10" spans="2:59" ht="29" x14ac:dyDescent="0.35">
      <c r="B10" s="18" t="s">
        <v>296</v>
      </c>
      <c r="C10" s="17">
        <v>0.61780914470849002</v>
      </c>
      <c r="D10" s="17">
        <v>0.668459713157735</v>
      </c>
      <c r="E10" s="17">
        <v>0.56782180738613697</v>
      </c>
      <c r="F10" s="17"/>
      <c r="G10" s="17">
        <v>0.548002791083396</v>
      </c>
      <c r="H10" s="17">
        <v>0.49566235669805198</v>
      </c>
      <c r="I10" s="17">
        <v>0.59616438107678205</v>
      </c>
      <c r="J10" s="17">
        <v>0.63776419541131901</v>
      </c>
      <c r="K10" s="17">
        <v>0.67951797461229502</v>
      </c>
      <c r="L10" s="17">
        <v>0.72334481884865498</v>
      </c>
      <c r="M10" s="17"/>
      <c r="N10" s="17">
        <v>0.62931525633443497</v>
      </c>
      <c r="O10" s="17">
        <v>0.62358653281320797</v>
      </c>
      <c r="P10" s="17">
        <v>0.63865466288776995</v>
      </c>
      <c r="Q10" s="17">
        <v>0.58032644814673495</v>
      </c>
      <c r="R10" s="17"/>
      <c r="S10" s="17">
        <v>0.57796875683425697</v>
      </c>
      <c r="T10" s="17">
        <v>0.65509090654589996</v>
      </c>
      <c r="U10" s="17">
        <v>0.68945002233214403</v>
      </c>
      <c r="V10" s="17">
        <v>0.58712577163361002</v>
      </c>
      <c r="W10" s="17">
        <v>0.63686137266515797</v>
      </c>
      <c r="X10" s="17">
        <v>0.52857518595623998</v>
      </c>
      <c r="Y10" s="17">
        <v>0.57088113212507996</v>
      </c>
      <c r="Z10" s="17">
        <v>0.69420777512411402</v>
      </c>
      <c r="AA10" s="17">
        <v>0.60743220041835</v>
      </c>
      <c r="AB10" s="17">
        <v>0.70895803681025804</v>
      </c>
      <c r="AC10" s="17">
        <v>0.61622279832076099</v>
      </c>
      <c r="AD10" s="17">
        <v>0.557710128010795</v>
      </c>
      <c r="AE10" s="17"/>
      <c r="AF10" s="17">
        <v>0.68990991561773796</v>
      </c>
      <c r="AG10" s="17">
        <v>0.61745293173860005</v>
      </c>
      <c r="AH10" s="17">
        <v>0.51003348417996297</v>
      </c>
      <c r="AI10" s="17"/>
      <c r="AJ10" s="17">
        <v>0.68340187153232101</v>
      </c>
      <c r="AK10" s="17">
        <v>0.54178297302798395</v>
      </c>
      <c r="AL10" s="17">
        <v>0.712083148989477</v>
      </c>
      <c r="AM10" s="17">
        <v>0.62392641553538697</v>
      </c>
      <c r="AN10" s="17">
        <v>0.55631195245266696</v>
      </c>
      <c r="AO10" s="17"/>
      <c r="AP10" s="17">
        <v>0.66330645385165798</v>
      </c>
      <c r="AQ10" s="17">
        <v>0.57397086574504397</v>
      </c>
      <c r="AR10" s="17">
        <v>0.68141380376036897</v>
      </c>
      <c r="AS10" s="17">
        <v>0.67972236667345598</v>
      </c>
      <c r="AT10" s="17">
        <v>0.67374371061221705</v>
      </c>
      <c r="AU10" s="17"/>
      <c r="AV10" s="17">
        <v>0.55936996816868501</v>
      </c>
      <c r="AW10" s="17">
        <v>0.65172846543071605</v>
      </c>
      <c r="AX10" s="17">
        <v>0.70522945349345501</v>
      </c>
      <c r="AY10" s="17">
        <v>0.70512239663073395</v>
      </c>
      <c r="AZ10" s="17">
        <v>0.63161399853920597</v>
      </c>
      <c r="BA10" s="17">
        <v>0.50675777845705805</v>
      </c>
      <c r="BB10" s="17"/>
      <c r="BC10" s="17">
        <v>0.61793977142194001</v>
      </c>
      <c r="BD10" s="17">
        <v>0.64022898018345298</v>
      </c>
      <c r="BE10" s="17">
        <v>0.61414883381473595</v>
      </c>
      <c r="BF10" s="17">
        <v>0.53331956427981897</v>
      </c>
      <c r="BG10" s="17">
        <v>0.50946786663071397</v>
      </c>
    </row>
    <row r="11" spans="2:59" x14ac:dyDescent="0.35">
      <c r="B11" s="18" t="s">
        <v>100</v>
      </c>
      <c r="C11" s="19">
        <v>0.11812562007119599</v>
      </c>
      <c r="D11" s="19">
        <v>8.1454066353526297E-2</v>
      </c>
      <c r="E11" s="19">
        <v>0.15370240697527601</v>
      </c>
      <c r="F11" s="19"/>
      <c r="G11" s="19">
        <v>9.6393376345550202E-2</v>
      </c>
      <c r="H11" s="19">
        <v>0.104034050912783</v>
      </c>
      <c r="I11" s="19">
        <v>0.13866721453044401</v>
      </c>
      <c r="J11" s="19">
        <v>0.115025542766875</v>
      </c>
      <c r="K11" s="19">
        <v>0.13979508210723199</v>
      </c>
      <c r="L11" s="19">
        <v>0.115323796477645</v>
      </c>
      <c r="M11" s="19"/>
      <c r="N11" s="19">
        <v>7.2142285949360896E-2</v>
      </c>
      <c r="O11" s="19">
        <v>0.117818095690294</v>
      </c>
      <c r="P11" s="19">
        <v>0.14498533698883101</v>
      </c>
      <c r="Q11" s="19">
        <v>0.14462648108058601</v>
      </c>
      <c r="R11" s="19"/>
      <c r="S11" s="19">
        <v>0.10141988993496601</v>
      </c>
      <c r="T11" s="19">
        <v>0.12580537942867301</v>
      </c>
      <c r="U11" s="19">
        <v>0.14109370351869399</v>
      </c>
      <c r="V11" s="19">
        <v>7.1079066768558796E-2</v>
      </c>
      <c r="W11" s="19">
        <v>0.129729930673324</v>
      </c>
      <c r="X11" s="19">
        <v>0.124129245187261</v>
      </c>
      <c r="Y11" s="19">
        <v>9.8837422318271098E-2</v>
      </c>
      <c r="Z11" s="19">
        <v>9.11633917802009E-2</v>
      </c>
      <c r="AA11" s="19">
        <v>0.133060416316581</v>
      </c>
      <c r="AB11" s="19">
        <v>0.117527899187285</v>
      </c>
      <c r="AC11" s="19">
        <v>0.14743553396961601</v>
      </c>
      <c r="AD11" s="19">
        <v>0.18331520269407101</v>
      </c>
      <c r="AE11" s="19"/>
      <c r="AF11" s="19">
        <v>0.10538057606413601</v>
      </c>
      <c r="AG11" s="19">
        <v>0.109749141233677</v>
      </c>
      <c r="AH11" s="19">
        <v>0.169414534459223</v>
      </c>
      <c r="AI11" s="19"/>
      <c r="AJ11" s="19">
        <v>0.11246334582301699</v>
      </c>
      <c r="AK11" s="19">
        <v>8.8714193087435597E-2</v>
      </c>
      <c r="AL11" s="19">
        <v>9.4484710499241994E-2</v>
      </c>
      <c r="AM11" s="19">
        <v>9.4415333892552203E-2</v>
      </c>
      <c r="AN11" s="19">
        <v>0.19119643726464</v>
      </c>
      <c r="AO11" s="19"/>
      <c r="AP11" s="19">
        <v>0.128471087053322</v>
      </c>
      <c r="AQ11" s="19">
        <v>7.9790872789087197E-2</v>
      </c>
      <c r="AR11" s="19">
        <v>9.8348268028145405E-2</v>
      </c>
      <c r="AS11" s="19">
        <v>9.7264162700918394E-2</v>
      </c>
      <c r="AT11" s="19">
        <v>0.15563201033708601</v>
      </c>
      <c r="AU11" s="19"/>
      <c r="AV11" s="19">
        <v>7.1652796645244196E-2</v>
      </c>
      <c r="AW11" s="19">
        <v>0.13564281361160699</v>
      </c>
      <c r="AX11" s="19">
        <v>8.2299430890123301E-2</v>
      </c>
      <c r="AY11" s="19">
        <v>8.1553885572728399E-2</v>
      </c>
      <c r="AZ11" s="19">
        <v>0.121842187272677</v>
      </c>
      <c r="BA11" s="19">
        <v>0.268082994842756</v>
      </c>
      <c r="BB11" s="19"/>
      <c r="BC11" s="19">
        <v>0.16331789266527799</v>
      </c>
      <c r="BD11" s="19">
        <v>0.106634645341654</v>
      </c>
      <c r="BE11" s="19">
        <v>0.105147795641791</v>
      </c>
      <c r="BF11" s="19">
        <v>8.7126103647783004E-2</v>
      </c>
      <c r="BG11" s="19">
        <v>3.3091922254373303E-2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0.63300706753815905</v>
      </c>
      <c r="D9" s="17">
        <v>0.61678981780509001</v>
      </c>
      <c r="E9" s="17">
        <v>0.64845552544018203</v>
      </c>
      <c r="F9" s="17"/>
      <c r="G9" s="17">
        <v>0.692540654593362</v>
      </c>
      <c r="H9" s="17">
        <v>0.70021462264290901</v>
      </c>
      <c r="I9" s="17">
        <v>0.63506690621918505</v>
      </c>
      <c r="J9" s="17">
        <v>0.62212742756544803</v>
      </c>
      <c r="K9" s="17">
        <v>0.58890889484252296</v>
      </c>
      <c r="L9" s="17">
        <v>0.57555521611853599</v>
      </c>
      <c r="M9" s="17"/>
      <c r="N9" s="17">
        <v>0.66237782819240199</v>
      </c>
      <c r="O9" s="17">
        <v>0.64498324897519299</v>
      </c>
      <c r="P9" s="17">
        <v>0.60079477101911505</v>
      </c>
      <c r="Q9" s="17">
        <v>0.61847097800095696</v>
      </c>
      <c r="R9" s="17"/>
      <c r="S9" s="17">
        <v>0.70538131014306305</v>
      </c>
      <c r="T9" s="17">
        <v>0.63308854052687702</v>
      </c>
      <c r="U9" s="17">
        <v>0.59265229830117905</v>
      </c>
      <c r="V9" s="17">
        <v>0.66063450427162496</v>
      </c>
      <c r="W9" s="17">
        <v>0.64498664842947295</v>
      </c>
      <c r="X9" s="17">
        <v>0.62181743945804602</v>
      </c>
      <c r="Y9" s="17">
        <v>0.63945454989428296</v>
      </c>
      <c r="Z9" s="17">
        <v>0.59884962867400104</v>
      </c>
      <c r="AA9" s="17">
        <v>0.59675916034885301</v>
      </c>
      <c r="AB9" s="17">
        <v>0.60042405747142502</v>
      </c>
      <c r="AC9" s="17">
        <v>0.62262954815594096</v>
      </c>
      <c r="AD9" s="17">
        <v>0.600418414311505</v>
      </c>
      <c r="AE9" s="17"/>
      <c r="AF9" s="17">
        <v>0.54142866103402099</v>
      </c>
      <c r="AG9" s="17">
        <v>0.68382765963441206</v>
      </c>
      <c r="AH9" s="17">
        <v>0.62959719324876096</v>
      </c>
      <c r="AI9" s="17"/>
      <c r="AJ9" s="17">
        <v>0.58330629277051205</v>
      </c>
      <c r="AK9" s="17">
        <v>0.70363514270814698</v>
      </c>
      <c r="AL9" s="17">
        <v>0.64941641380470805</v>
      </c>
      <c r="AM9" s="17">
        <v>0.434759479382192</v>
      </c>
      <c r="AN9" s="17">
        <v>0.609769333665104</v>
      </c>
      <c r="AO9" s="17"/>
      <c r="AP9" s="17">
        <v>0.60283076996770302</v>
      </c>
      <c r="AQ9" s="17">
        <v>0.70841394268828195</v>
      </c>
      <c r="AR9" s="17">
        <v>0.675049559249153</v>
      </c>
      <c r="AS9" s="17">
        <v>0.47953009314976203</v>
      </c>
      <c r="AT9" s="17">
        <v>0.71328543404380895</v>
      </c>
      <c r="AU9" s="17"/>
      <c r="AV9" s="17">
        <v>0.72597917037405901</v>
      </c>
      <c r="AW9" s="17">
        <v>0.60111178781070695</v>
      </c>
      <c r="AX9" s="17">
        <v>0.75429555331746201</v>
      </c>
      <c r="AY9" s="17">
        <v>0.47809493562891198</v>
      </c>
      <c r="AZ9" s="17">
        <v>0.71569954998587204</v>
      </c>
      <c r="BA9" s="17">
        <v>0.58073843882078302</v>
      </c>
      <c r="BB9" s="17"/>
      <c r="BC9" s="17">
        <v>0.61076489013308699</v>
      </c>
      <c r="BD9" s="17">
        <v>0.61952362323444299</v>
      </c>
      <c r="BE9" s="17">
        <v>0.66507194890057197</v>
      </c>
      <c r="BF9" s="17">
        <v>0.68011418483992003</v>
      </c>
      <c r="BG9" s="17">
        <v>0.68173260430278304</v>
      </c>
    </row>
    <row r="10" spans="2:59" ht="29" x14ac:dyDescent="0.35">
      <c r="B10" s="18" t="s">
        <v>296</v>
      </c>
      <c r="C10" s="17">
        <v>0.27249515042362099</v>
      </c>
      <c r="D10" s="17">
        <v>0.318225770396181</v>
      </c>
      <c r="E10" s="17">
        <v>0.228314517380375</v>
      </c>
      <c r="F10" s="17"/>
      <c r="G10" s="17">
        <v>0.202546782762306</v>
      </c>
      <c r="H10" s="17">
        <v>0.21633370546939201</v>
      </c>
      <c r="I10" s="17">
        <v>0.27098561498516799</v>
      </c>
      <c r="J10" s="17">
        <v>0.29686705427451698</v>
      </c>
      <c r="K10" s="17">
        <v>0.303104696236843</v>
      </c>
      <c r="L10" s="17">
        <v>0.32566678100028901</v>
      </c>
      <c r="M10" s="17"/>
      <c r="N10" s="17">
        <v>0.264535748184129</v>
      </c>
      <c r="O10" s="17">
        <v>0.287569968415471</v>
      </c>
      <c r="P10" s="17">
        <v>0.28864688872713301</v>
      </c>
      <c r="Q10" s="17">
        <v>0.25174622999487101</v>
      </c>
      <c r="R10" s="17"/>
      <c r="S10" s="17">
        <v>0.21803206684835999</v>
      </c>
      <c r="T10" s="17">
        <v>0.28309228799094799</v>
      </c>
      <c r="U10" s="17">
        <v>0.325554024516157</v>
      </c>
      <c r="V10" s="17">
        <v>0.275094960375043</v>
      </c>
      <c r="W10" s="17">
        <v>0.22199642473727799</v>
      </c>
      <c r="X10" s="17">
        <v>0.268500617224121</v>
      </c>
      <c r="Y10" s="17">
        <v>0.28142468042257901</v>
      </c>
      <c r="Z10" s="17">
        <v>0.29069796136994303</v>
      </c>
      <c r="AA10" s="17">
        <v>0.28053485172806703</v>
      </c>
      <c r="AB10" s="17">
        <v>0.29763825636962399</v>
      </c>
      <c r="AC10" s="17">
        <v>0.288747693479043</v>
      </c>
      <c r="AD10" s="17">
        <v>0.28195040441496699</v>
      </c>
      <c r="AE10" s="17"/>
      <c r="AF10" s="17">
        <v>0.36609191151695297</v>
      </c>
      <c r="AG10" s="17">
        <v>0.239967753165755</v>
      </c>
      <c r="AH10" s="17">
        <v>0.22229173886942</v>
      </c>
      <c r="AI10" s="17"/>
      <c r="AJ10" s="17">
        <v>0.33221227384386198</v>
      </c>
      <c r="AK10" s="17">
        <v>0.21552959175317701</v>
      </c>
      <c r="AL10" s="17">
        <v>0.28896288971783801</v>
      </c>
      <c r="AM10" s="17">
        <v>0.44225333129169397</v>
      </c>
      <c r="AN10" s="17">
        <v>0.228175234384179</v>
      </c>
      <c r="AO10" s="17"/>
      <c r="AP10" s="17">
        <v>0.310340885136767</v>
      </c>
      <c r="AQ10" s="17">
        <v>0.219139470167828</v>
      </c>
      <c r="AR10" s="17">
        <v>0.25511281275564801</v>
      </c>
      <c r="AS10" s="17">
        <v>0.43867693100469302</v>
      </c>
      <c r="AT10" s="17">
        <v>0.20747381436159501</v>
      </c>
      <c r="AU10" s="17"/>
      <c r="AV10" s="17">
        <v>0.20856006037883901</v>
      </c>
      <c r="AW10" s="17">
        <v>0.306750472135426</v>
      </c>
      <c r="AX10" s="17">
        <v>0.20498301601666799</v>
      </c>
      <c r="AY10" s="17">
        <v>0.450921379050157</v>
      </c>
      <c r="AZ10" s="17">
        <v>0.207211593228942</v>
      </c>
      <c r="BA10" s="17">
        <v>0.22845694096371599</v>
      </c>
      <c r="BB10" s="17"/>
      <c r="BC10" s="17">
        <v>0.27249145133722202</v>
      </c>
      <c r="BD10" s="17">
        <v>0.29610418200798599</v>
      </c>
      <c r="BE10" s="17">
        <v>0.24722208280816499</v>
      </c>
      <c r="BF10" s="17">
        <v>0.25710350612001698</v>
      </c>
      <c r="BG10" s="17">
        <v>0.28946439071025598</v>
      </c>
    </row>
    <row r="11" spans="2:59" x14ac:dyDescent="0.35">
      <c r="B11" s="18" t="s">
        <v>100</v>
      </c>
      <c r="C11" s="19">
        <v>9.4497782038219499E-2</v>
      </c>
      <c r="D11" s="19">
        <v>6.4984411798729602E-2</v>
      </c>
      <c r="E11" s="19">
        <v>0.123229957179443</v>
      </c>
      <c r="F11" s="19"/>
      <c r="G11" s="19">
        <v>0.104912562644333</v>
      </c>
      <c r="H11" s="19">
        <v>8.3451671887698198E-2</v>
      </c>
      <c r="I11" s="19">
        <v>9.3947478795646105E-2</v>
      </c>
      <c r="J11" s="19">
        <v>8.1005518160034498E-2</v>
      </c>
      <c r="K11" s="19">
        <v>0.10798640892063401</v>
      </c>
      <c r="L11" s="19">
        <v>9.87780028811754E-2</v>
      </c>
      <c r="M11" s="19"/>
      <c r="N11" s="19">
        <v>7.3086423623468996E-2</v>
      </c>
      <c r="O11" s="19">
        <v>6.7446782609336398E-2</v>
      </c>
      <c r="P11" s="19">
        <v>0.110558340253751</v>
      </c>
      <c r="Q11" s="19">
        <v>0.129782792004171</v>
      </c>
      <c r="R11" s="19"/>
      <c r="S11" s="19">
        <v>7.6586623008576604E-2</v>
      </c>
      <c r="T11" s="19">
        <v>8.3819171482174798E-2</v>
      </c>
      <c r="U11" s="19">
        <v>8.1793677182663699E-2</v>
      </c>
      <c r="V11" s="19">
        <v>6.4270535353331604E-2</v>
      </c>
      <c r="W11" s="19">
        <v>0.13301692683324901</v>
      </c>
      <c r="X11" s="19">
        <v>0.109681943317832</v>
      </c>
      <c r="Y11" s="19">
        <v>7.9120769683138206E-2</v>
      </c>
      <c r="Z11" s="19">
        <v>0.110452409956056</v>
      </c>
      <c r="AA11" s="19">
        <v>0.12270598792308</v>
      </c>
      <c r="AB11" s="19">
        <v>0.101937686158951</v>
      </c>
      <c r="AC11" s="19">
        <v>8.8622758365015902E-2</v>
      </c>
      <c r="AD11" s="19">
        <v>0.11763118127352799</v>
      </c>
      <c r="AE11" s="19"/>
      <c r="AF11" s="19">
        <v>9.2479427449025903E-2</v>
      </c>
      <c r="AG11" s="19">
        <v>7.6204587199833806E-2</v>
      </c>
      <c r="AH11" s="19">
        <v>0.14811106788181899</v>
      </c>
      <c r="AI11" s="19"/>
      <c r="AJ11" s="19">
        <v>8.4481433385625901E-2</v>
      </c>
      <c r="AK11" s="19">
        <v>8.0835265538675705E-2</v>
      </c>
      <c r="AL11" s="19">
        <v>6.1620696477454502E-2</v>
      </c>
      <c r="AM11" s="19">
        <v>0.12298718932611299</v>
      </c>
      <c r="AN11" s="19">
        <v>0.162055431950717</v>
      </c>
      <c r="AO11" s="19"/>
      <c r="AP11" s="19">
        <v>8.6828344895529805E-2</v>
      </c>
      <c r="AQ11" s="19">
        <v>7.2446587143889504E-2</v>
      </c>
      <c r="AR11" s="19">
        <v>6.9837627995199797E-2</v>
      </c>
      <c r="AS11" s="19">
        <v>8.1792975845544597E-2</v>
      </c>
      <c r="AT11" s="19">
        <v>7.9240751594596107E-2</v>
      </c>
      <c r="AU11" s="19"/>
      <c r="AV11" s="19">
        <v>6.5460769247102299E-2</v>
      </c>
      <c r="AW11" s="19">
        <v>9.2137740053866504E-2</v>
      </c>
      <c r="AX11" s="19">
        <v>4.0721430665870202E-2</v>
      </c>
      <c r="AY11" s="19">
        <v>7.09836853209313E-2</v>
      </c>
      <c r="AZ11" s="19">
        <v>7.7088856785185497E-2</v>
      </c>
      <c r="BA11" s="19">
        <v>0.19080462021550201</v>
      </c>
      <c r="BB11" s="19"/>
      <c r="BC11" s="19">
        <v>0.116743658529692</v>
      </c>
      <c r="BD11" s="19">
        <v>8.4372194757571503E-2</v>
      </c>
      <c r="BE11" s="19">
        <v>8.7705968291263106E-2</v>
      </c>
      <c r="BF11" s="19">
        <v>6.27823090400636E-2</v>
      </c>
      <c r="BG11" s="19">
        <v>2.8803004986960701E-2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0.68829858295650304</v>
      </c>
      <c r="D9" s="17">
        <v>0.67172401814333205</v>
      </c>
      <c r="E9" s="17">
        <v>0.70366367893290405</v>
      </c>
      <c r="F9" s="17"/>
      <c r="G9" s="17">
        <v>0.79247129472557798</v>
      </c>
      <c r="H9" s="17">
        <v>0.69937342045074502</v>
      </c>
      <c r="I9" s="17">
        <v>0.72553556739064196</v>
      </c>
      <c r="J9" s="17">
        <v>0.64796011698474698</v>
      </c>
      <c r="K9" s="17">
        <v>0.66065192704138997</v>
      </c>
      <c r="L9" s="17">
        <v>0.630679576024467</v>
      </c>
      <c r="M9" s="17"/>
      <c r="N9" s="17">
        <v>0.71340400707555296</v>
      </c>
      <c r="O9" s="17">
        <v>0.71511894015949196</v>
      </c>
      <c r="P9" s="17">
        <v>0.640123197425431</v>
      </c>
      <c r="Q9" s="17">
        <v>0.67507319985113901</v>
      </c>
      <c r="R9" s="17"/>
      <c r="S9" s="17">
        <v>0.75360619734423495</v>
      </c>
      <c r="T9" s="17">
        <v>0.68815768369235397</v>
      </c>
      <c r="U9" s="17">
        <v>0.712037947725776</v>
      </c>
      <c r="V9" s="17">
        <v>0.68611373568637002</v>
      </c>
      <c r="W9" s="17">
        <v>0.72156956893886304</v>
      </c>
      <c r="X9" s="17">
        <v>0.659458610565128</v>
      </c>
      <c r="Y9" s="17">
        <v>0.67079320142894805</v>
      </c>
      <c r="Z9" s="17">
        <v>0.57363460829161605</v>
      </c>
      <c r="AA9" s="17">
        <v>0.64067656390096395</v>
      </c>
      <c r="AB9" s="17">
        <v>0.70923119142235003</v>
      </c>
      <c r="AC9" s="17">
        <v>0.67854447715428801</v>
      </c>
      <c r="AD9" s="17">
        <v>0.66205099260210298</v>
      </c>
      <c r="AE9" s="17"/>
      <c r="AF9" s="17">
        <v>0.58920445190397797</v>
      </c>
      <c r="AG9" s="17">
        <v>0.75637802743716498</v>
      </c>
      <c r="AH9" s="17">
        <v>0.62973260391555097</v>
      </c>
      <c r="AI9" s="17"/>
      <c r="AJ9" s="17">
        <v>0.60173545786546201</v>
      </c>
      <c r="AK9" s="17">
        <v>0.77394850061365295</v>
      </c>
      <c r="AL9" s="17">
        <v>0.75372480405049203</v>
      </c>
      <c r="AM9" s="17">
        <v>0.55347370997210299</v>
      </c>
      <c r="AN9" s="17">
        <v>0.61790484813812596</v>
      </c>
      <c r="AO9" s="17"/>
      <c r="AP9" s="17">
        <v>0.58554059322447405</v>
      </c>
      <c r="AQ9" s="17">
        <v>0.78579070704712595</v>
      </c>
      <c r="AR9" s="17">
        <v>0.79757415991167002</v>
      </c>
      <c r="AS9" s="17">
        <v>0.51549751899077001</v>
      </c>
      <c r="AT9" s="17">
        <v>0.880246985184443</v>
      </c>
      <c r="AU9" s="17"/>
      <c r="AV9" s="17">
        <v>0.80983762712151997</v>
      </c>
      <c r="AW9" s="17">
        <v>0.60399711717382698</v>
      </c>
      <c r="AX9" s="17">
        <v>0.80153198752759203</v>
      </c>
      <c r="AY9" s="17">
        <v>0.50355568508522697</v>
      </c>
      <c r="AZ9" s="17">
        <v>0.89686030177944998</v>
      </c>
      <c r="BA9" s="17">
        <v>0.61834167710279397</v>
      </c>
      <c r="BB9" s="17"/>
      <c r="BC9" s="17">
        <v>0.66194097638355198</v>
      </c>
      <c r="BD9" s="17">
        <v>0.68236011079606995</v>
      </c>
      <c r="BE9" s="17">
        <v>0.70227045412023303</v>
      </c>
      <c r="BF9" s="17">
        <v>0.73721663169630403</v>
      </c>
      <c r="BG9" s="17">
        <v>0.85622984712918104</v>
      </c>
    </row>
    <row r="10" spans="2:59" ht="29" x14ac:dyDescent="0.35">
      <c r="B10" s="18" t="s">
        <v>296</v>
      </c>
      <c r="C10" s="17">
        <v>0.22562571862910799</v>
      </c>
      <c r="D10" s="17">
        <v>0.271664224385126</v>
      </c>
      <c r="E10" s="17">
        <v>0.181643092803807</v>
      </c>
      <c r="F10" s="17"/>
      <c r="G10" s="17">
        <v>0.15375424451619199</v>
      </c>
      <c r="H10" s="17">
        <v>0.200628994822736</v>
      </c>
      <c r="I10" s="17">
        <v>0.19508777113011699</v>
      </c>
      <c r="J10" s="17">
        <v>0.26985830885138301</v>
      </c>
      <c r="K10" s="17">
        <v>0.21642942239907301</v>
      </c>
      <c r="L10" s="17">
        <v>0.28911034335007402</v>
      </c>
      <c r="M10" s="17"/>
      <c r="N10" s="17">
        <v>0.21422635441096899</v>
      </c>
      <c r="O10" s="17">
        <v>0.212274636645119</v>
      </c>
      <c r="P10" s="17">
        <v>0.258656675433657</v>
      </c>
      <c r="Q10" s="17">
        <v>0.22321421583562301</v>
      </c>
      <c r="R10" s="17"/>
      <c r="S10" s="17">
        <v>0.179477163052254</v>
      </c>
      <c r="T10" s="17">
        <v>0.23572067320802201</v>
      </c>
      <c r="U10" s="17">
        <v>0.22200539732744801</v>
      </c>
      <c r="V10" s="17">
        <v>0.24847502476515301</v>
      </c>
      <c r="W10" s="17">
        <v>0.199217708719549</v>
      </c>
      <c r="X10" s="17">
        <v>0.2332081354784</v>
      </c>
      <c r="Y10" s="17">
        <v>0.24866690069573999</v>
      </c>
      <c r="Z10" s="17">
        <v>0.28470698807797701</v>
      </c>
      <c r="AA10" s="17">
        <v>0.230678914180238</v>
      </c>
      <c r="AB10" s="17">
        <v>0.22088910914668999</v>
      </c>
      <c r="AC10" s="17">
        <v>0.25177762074196403</v>
      </c>
      <c r="AD10" s="17">
        <v>0.18977751839367199</v>
      </c>
      <c r="AE10" s="17"/>
      <c r="AF10" s="17">
        <v>0.31641233888924603</v>
      </c>
      <c r="AG10" s="17">
        <v>0.17917711452827301</v>
      </c>
      <c r="AH10" s="17">
        <v>0.21592091884654199</v>
      </c>
      <c r="AI10" s="17"/>
      <c r="AJ10" s="17">
        <v>0.306839585682458</v>
      </c>
      <c r="AK10" s="17">
        <v>0.16490489062206001</v>
      </c>
      <c r="AL10" s="17">
        <v>0.200601146198089</v>
      </c>
      <c r="AM10" s="17">
        <v>0.37122590184343601</v>
      </c>
      <c r="AN10" s="17">
        <v>0.221699241052946</v>
      </c>
      <c r="AO10" s="17"/>
      <c r="AP10" s="17">
        <v>0.31399041839146402</v>
      </c>
      <c r="AQ10" s="17">
        <v>0.157309219734595</v>
      </c>
      <c r="AR10" s="17">
        <v>0.155087239195286</v>
      </c>
      <c r="AS10" s="17">
        <v>0.40616094343342701</v>
      </c>
      <c r="AT10" s="17">
        <v>6.7980180919642003E-2</v>
      </c>
      <c r="AU10" s="17"/>
      <c r="AV10" s="17">
        <v>0.13804534788337999</v>
      </c>
      <c r="AW10" s="17">
        <v>0.292404090103703</v>
      </c>
      <c r="AX10" s="17">
        <v>0.15183537080356899</v>
      </c>
      <c r="AY10" s="17">
        <v>0.42937299003010698</v>
      </c>
      <c r="AZ10" s="17">
        <v>6.47080358378887E-2</v>
      </c>
      <c r="BA10" s="17">
        <v>0.209740371800403</v>
      </c>
      <c r="BB10" s="17"/>
      <c r="BC10" s="17">
        <v>0.22960325775586801</v>
      </c>
      <c r="BD10" s="17">
        <v>0.238110011982991</v>
      </c>
      <c r="BE10" s="17">
        <v>0.216349614866479</v>
      </c>
      <c r="BF10" s="17">
        <v>0.20781637355361299</v>
      </c>
      <c r="BG10" s="17">
        <v>0.14377015287081901</v>
      </c>
    </row>
    <row r="11" spans="2:59" x14ac:dyDescent="0.35">
      <c r="B11" s="18" t="s">
        <v>100</v>
      </c>
      <c r="C11" s="19">
        <v>8.6075698414388696E-2</v>
      </c>
      <c r="D11" s="19">
        <v>5.6611757471542297E-2</v>
      </c>
      <c r="E11" s="19">
        <v>0.114693228263289</v>
      </c>
      <c r="F11" s="19"/>
      <c r="G11" s="19">
        <v>5.37744607582301E-2</v>
      </c>
      <c r="H11" s="19">
        <v>9.9997584726518707E-2</v>
      </c>
      <c r="I11" s="19">
        <v>7.9376661479240204E-2</v>
      </c>
      <c r="J11" s="19">
        <v>8.21815741638693E-2</v>
      </c>
      <c r="K11" s="19">
        <v>0.122918650559538</v>
      </c>
      <c r="L11" s="19">
        <v>8.0210080625459299E-2</v>
      </c>
      <c r="M11" s="19"/>
      <c r="N11" s="19">
        <v>7.2369638513478399E-2</v>
      </c>
      <c r="O11" s="19">
        <v>7.2606423195388806E-2</v>
      </c>
      <c r="P11" s="19">
        <v>0.101220127140912</v>
      </c>
      <c r="Q11" s="19">
        <v>0.101712584313238</v>
      </c>
      <c r="R11" s="19"/>
      <c r="S11" s="19">
        <v>6.6916639603510505E-2</v>
      </c>
      <c r="T11" s="19">
        <v>7.6121643099623798E-2</v>
      </c>
      <c r="U11" s="19">
        <v>6.5956654946775994E-2</v>
      </c>
      <c r="V11" s="19">
        <v>6.5411239548477093E-2</v>
      </c>
      <c r="W11" s="19">
        <v>7.9212722341587397E-2</v>
      </c>
      <c r="X11" s="19">
        <v>0.107333253956471</v>
      </c>
      <c r="Y11" s="19">
        <v>8.05398978753121E-2</v>
      </c>
      <c r="Z11" s="19">
        <v>0.14165840363040599</v>
      </c>
      <c r="AA11" s="19">
        <v>0.12864452191879799</v>
      </c>
      <c r="AB11" s="19">
        <v>6.9879699430960507E-2</v>
      </c>
      <c r="AC11" s="19">
        <v>6.9677902103748302E-2</v>
      </c>
      <c r="AD11" s="19">
        <v>0.148171489004226</v>
      </c>
      <c r="AE11" s="19"/>
      <c r="AF11" s="19">
        <v>9.4383209206775801E-2</v>
      </c>
      <c r="AG11" s="19">
        <v>6.4444858034561903E-2</v>
      </c>
      <c r="AH11" s="19">
        <v>0.15434647723790701</v>
      </c>
      <c r="AI11" s="19"/>
      <c r="AJ11" s="19">
        <v>9.1424956452079903E-2</v>
      </c>
      <c r="AK11" s="19">
        <v>6.1146608764287201E-2</v>
      </c>
      <c r="AL11" s="19">
        <v>4.5674049751419601E-2</v>
      </c>
      <c r="AM11" s="19">
        <v>7.5300388184461206E-2</v>
      </c>
      <c r="AN11" s="19">
        <v>0.16039591080892801</v>
      </c>
      <c r="AO11" s="19"/>
      <c r="AP11" s="19">
        <v>0.100468988384062</v>
      </c>
      <c r="AQ11" s="19">
        <v>5.6900073218279897E-2</v>
      </c>
      <c r="AR11" s="19">
        <v>4.73386008930443E-2</v>
      </c>
      <c r="AS11" s="19">
        <v>7.8341537575803394E-2</v>
      </c>
      <c r="AT11" s="19">
        <v>5.1772833895915402E-2</v>
      </c>
      <c r="AU11" s="19"/>
      <c r="AV11" s="19">
        <v>5.2117024995099098E-2</v>
      </c>
      <c r="AW11" s="19">
        <v>0.10359879272247</v>
      </c>
      <c r="AX11" s="19">
        <v>4.6632641668838501E-2</v>
      </c>
      <c r="AY11" s="19">
        <v>6.70713248846663E-2</v>
      </c>
      <c r="AZ11" s="19">
        <v>3.8431662382660998E-2</v>
      </c>
      <c r="BA11" s="19">
        <v>0.171917951096803</v>
      </c>
      <c r="BB11" s="19"/>
      <c r="BC11" s="19">
        <v>0.10845576586058001</v>
      </c>
      <c r="BD11" s="19">
        <v>7.9529877220939293E-2</v>
      </c>
      <c r="BE11" s="19">
        <v>8.1379931013288095E-2</v>
      </c>
      <c r="BF11" s="19">
        <v>5.4966994750082897E-2</v>
      </c>
      <c r="BG11" s="19">
        <v>0</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0.67840205062953296</v>
      </c>
      <c r="D9" s="17">
        <v>0.67257389549639801</v>
      </c>
      <c r="E9" s="17">
        <v>0.68240487022495899</v>
      </c>
      <c r="F9" s="17"/>
      <c r="G9" s="17">
        <v>0.74074519311023002</v>
      </c>
      <c r="H9" s="17">
        <v>0.74953261163162299</v>
      </c>
      <c r="I9" s="17">
        <v>0.63483600215175495</v>
      </c>
      <c r="J9" s="17">
        <v>0.63889767565636602</v>
      </c>
      <c r="K9" s="17">
        <v>0.63792787139862495</v>
      </c>
      <c r="L9" s="17">
        <v>0.67368385785964902</v>
      </c>
      <c r="M9" s="17"/>
      <c r="N9" s="17">
        <v>0.73213303143784003</v>
      </c>
      <c r="O9" s="17">
        <v>0.67758044891372304</v>
      </c>
      <c r="P9" s="17">
        <v>0.59242045883496297</v>
      </c>
      <c r="Q9" s="17">
        <v>0.696274360218193</v>
      </c>
      <c r="R9" s="17"/>
      <c r="S9" s="17">
        <v>0.78514795766034495</v>
      </c>
      <c r="T9" s="17">
        <v>0.624899124516615</v>
      </c>
      <c r="U9" s="17">
        <v>0.66333384415890295</v>
      </c>
      <c r="V9" s="17">
        <v>0.69385072471915699</v>
      </c>
      <c r="W9" s="17">
        <v>0.65235962843934203</v>
      </c>
      <c r="X9" s="17">
        <v>0.69667083338289004</v>
      </c>
      <c r="Y9" s="17">
        <v>0.67760513647370602</v>
      </c>
      <c r="Z9" s="17">
        <v>0.52071681840897199</v>
      </c>
      <c r="AA9" s="17">
        <v>0.66463245101105495</v>
      </c>
      <c r="AB9" s="17">
        <v>0.64434295366684502</v>
      </c>
      <c r="AC9" s="17">
        <v>0.72148423349901103</v>
      </c>
      <c r="AD9" s="17">
        <v>0.70237978210489505</v>
      </c>
      <c r="AE9" s="17"/>
      <c r="AF9" s="17">
        <v>0.61961323476548003</v>
      </c>
      <c r="AG9" s="17">
        <v>0.72161154576514897</v>
      </c>
      <c r="AH9" s="17">
        <v>0.65862873543626499</v>
      </c>
      <c r="AI9" s="17"/>
      <c r="AJ9" s="17">
        <v>0.63876366259264095</v>
      </c>
      <c r="AK9" s="17">
        <v>0.76909213673626198</v>
      </c>
      <c r="AL9" s="17">
        <v>0.701760033742717</v>
      </c>
      <c r="AM9" s="17">
        <v>0.46946268076888398</v>
      </c>
      <c r="AN9" s="17">
        <v>0.62430373421061003</v>
      </c>
      <c r="AO9" s="17"/>
      <c r="AP9" s="17">
        <v>0.66496587547970998</v>
      </c>
      <c r="AQ9" s="17">
        <v>0.75453419070481897</v>
      </c>
      <c r="AR9" s="17">
        <v>0.75183735793501305</v>
      </c>
      <c r="AS9" s="17">
        <v>0.531027200685116</v>
      </c>
      <c r="AT9" s="17">
        <v>0.68524157915822104</v>
      </c>
      <c r="AU9" s="17"/>
      <c r="AV9" s="17">
        <v>0.78826991013770598</v>
      </c>
      <c r="AW9" s="17">
        <v>0.63926786456163198</v>
      </c>
      <c r="AX9" s="17">
        <v>0.77357144605057604</v>
      </c>
      <c r="AY9" s="17">
        <v>0.54271541314596405</v>
      </c>
      <c r="AZ9" s="17">
        <v>0.717116816368082</v>
      </c>
      <c r="BA9" s="17">
        <v>0.59187067493624701</v>
      </c>
      <c r="BB9" s="17"/>
      <c r="BC9" s="17">
        <v>0.67560164513466303</v>
      </c>
      <c r="BD9" s="17">
        <v>0.62367437488273703</v>
      </c>
      <c r="BE9" s="17">
        <v>0.70737600073400497</v>
      </c>
      <c r="BF9" s="17">
        <v>0.77352271610244905</v>
      </c>
      <c r="BG9" s="17">
        <v>0.70659084517574</v>
      </c>
    </row>
    <row r="10" spans="2:59" ht="29" x14ac:dyDescent="0.35">
      <c r="B10" s="18" t="s">
        <v>296</v>
      </c>
      <c r="C10" s="17">
        <v>0.22810793890728501</v>
      </c>
      <c r="D10" s="17">
        <v>0.25503466070363401</v>
      </c>
      <c r="E10" s="17">
        <v>0.20278730568846901</v>
      </c>
      <c r="F10" s="17"/>
      <c r="G10" s="17">
        <v>0.18374831297654601</v>
      </c>
      <c r="H10" s="17">
        <v>0.18279319501600599</v>
      </c>
      <c r="I10" s="17">
        <v>0.26302278423773101</v>
      </c>
      <c r="J10" s="17">
        <v>0.269426047392131</v>
      </c>
      <c r="K10" s="17">
        <v>0.24515555746807699</v>
      </c>
      <c r="L10" s="17">
        <v>0.221204538422586</v>
      </c>
      <c r="M10" s="17"/>
      <c r="N10" s="17">
        <v>0.20983390039823399</v>
      </c>
      <c r="O10" s="17">
        <v>0.23684323052873299</v>
      </c>
      <c r="P10" s="17">
        <v>0.28425171996688098</v>
      </c>
      <c r="Q10" s="17">
        <v>0.189834634860473</v>
      </c>
      <c r="R10" s="17"/>
      <c r="S10" s="17">
        <v>0.156058166711072</v>
      </c>
      <c r="T10" s="17">
        <v>0.27129080748616102</v>
      </c>
      <c r="U10" s="17">
        <v>0.23234879435948999</v>
      </c>
      <c r="V10" s="17">
        <v>0.25646717426135901</v>
      </c>
      <c r="W10" s="17">
        <v>0.259808866702681</v>
      </c>
      <c r="X10" s="17">
        <v>0.17634860575932601</v>
      </c>
      <c r="Y10" s="17">
        <v>0.24643066591076199</v>
      </c>
      <c r="Z10" s="17">
        <v>0.33117767638873302</v>
      </c>
      <c r="AA10" s="17">
        <v>0.218160978987918</v>
      </c>
      <c r="AB10" s="17">
        <v>0.25343891987313999</v>
      </c>
      <c r="AC10" s="17">
        <v>0.200310106614915</v>
      </c>
      <c r="AD10" s="17">
        <v>0.184255247928793</v>
      </c>
      <c r="AE10" s="17"/>
      <c r="AF10" s="17">
        <v>0.28685006582460199</v>
      </c>
      <c r="AG10" s="17">
        <v>0.200389659071016</v>
      </c>
      <c r="AH10" s="17">
        <v>0.19320270255846</v>
      </c>
      <c r="AI10" s="17"/>
      <c r="AJ10" s="17">
        <v>0.26269550908776701</v>
      </c>
      <c r="AK10" s="17">
        <v>0.16365136265133401</v>
      </c>
      <c r="AL10" s="17">
        <v>0.219289049337339</v>
      </c>
      <c r="AM10" s="17">
        <v>0.43528398663545198</v>
      </c>
      <c r="AN10" s="17">
        <v>0.22170028454846599</v>
      </c>
      <c r="AO10" s="17"/>
      <c r="AP10" s="17">
        <v>0.246114886157214</v>
      </c>
      <c r="AQ10" s="17">
        <v>0.186524991925475</v>
      </c>
      <c r="AR10" s="17">
        <v>0.18719049205887001</v>
      </c>
      <c r="AS10" s="17">
        <v>0.36565197068525102</v>
      </c>
      <c r="AT10" s="17">
        <v>0.20703381155852699</v>
      </c>
      <c r="AU10" s="17"/>
      <c r="AV10" s="17">
        <v>0.15936810887061401</v>
      </c>
      <c r="AW10" s="17">
        <v>0.271624986819055</v>
      </c>
      <c r="AX10" s="17">
        <v>0.17433080235481599</v>
      </c>
      <c r="AY10" s="17">
        <v>0.36081423524860901</v>
      </c>
      <c r="AZ10" s="17">
        <v>0.180773628741346</v>
      </c>
      <c r="BA10" s="17">
        <v>0.219362319089592</v>
      </c>
      <c r="BB10" s="17"/>
      <c r="BC10" s="17">
        <v>0.218161798674611</v>
      </c>
      <c r="BD10" s="17">
        <v>0.27030083832820001</v>
      </c>
      <c r="BE10" s="17">
        <v>0.211787717581124</v>
      </c>
      <c r="BF10" s="17">
        <v>0.176910166597776</v>
      </c>
      <c r="BG10" s="17">
        <v>0.128412463311633</v>
      </c>
    </row>
    <row r="11" spans="2:59" x14ac:dyDescent="0.35">
      <c r="B11" s="18" t="s">
        <v>100</v>
      </c>
      <c r="C11" s="19">
        <v>9.3490010463182102E-2</v>
      </c>
      <c r="D11" s="19">
        <v>7.2391443799967398E-2</v>
      </c>
      <c r="E11" s="19">
        <v>0.114807824086572</v>
      </c>
      <c r="F11" s="19"/>
      <c r="G11" s="19">
        <v>7.5506493913224004E-2</v>
      </c>
      <c r="H11" s="19">
        <v>6.7674193352371695E-2</v>
      </c>
      <c r="I11" s="19">
        <v>0.102141213610514</v>
      </c>
      <c r="J11" s="19">
        <v>9.16762769515031E-2</v>
      </c>
      <c r="K11" s="19">
        <v>0.11691657113329799</v>
      </c>
      <c r="L11" s="19">
        <v>0.105111603717765</v>
      </c>
      <c r="M11" s="19"/>
      <c r="N11" s="19">
        <v>5.8033068163925901E-2</v>
      </c>
      <c r="O11" s="19">
        <v>8.5576320557543994E-2</v>
      </c>
      <c r="P11" s="19">
        <v>0.123327821198155</v>
      </c>
      <c r="Q11" s="19">
        <v>0.113891004921334</v>
      </c>
      <c r="R11" s="19"/>
      <c r="S11" s="19">
        <v>5.8793875628582903E-2</v>
      </c>
      <c r="T11" s="19">
        <v>0.103810067997224</v>
      </c>
      <c r="U11" s="19">
        <v>0.104317361481607</v>
      </c>
      <c r="V11" s="19">
        <v>4.9682101019483997E-2</v>
      </c>
      <c r="W11" s="19">
        <v>8.7831504857977305E-2</v>
      </c>
      <c r="X11" s="19">
        <v>0.126980560857784</v>
      </c>
      <c r="Y11" s="19">
        <v>7.59641976155324E-2</v>
      </c>
      <c r="Z11" s="19">
        <v>0.14810550520229601</v>
      </c>
      <c r="AA11" s="19">
        <v>0.11720657000102699</v>
      </c>
      <c r="AB11" s="19">
        <v>0.102218126460016</v>
      </c>
      <c r="AC11" s="19">
        <v>7.8205659886074794E-2</v>
      </c>
      <c r="AD11" s="19">
        <v>0.113364969966312</v>
      </c>
      <c r="AE11" s="19"/>
      <c r="AF11" s="19">
        <v>9.3536699409917698E-2</v>
      </c>
      <c r="AG11" s="19">
        <v>7.7998795163835094E-2</v>
      </c>
      <c r="AH11" s="19">
        <v>0.14816856200527501</v>
      </c>
      <c r="AI11" s="19"/>
      <c r="AJ11" s="19">
        <v>9.8540828319591406E-2</v>
      </c>
      <c r="AK11" s="19">
        <v>6.7256500612404194E-2</v>
      </c>
      <c r="AL11" s="19">
        <v>7.8950916919943104E-2</v>
      </c>
      <c r="AM11" s="19">
        <v>9.5253332595664E-2</v>
      </c>
      <c r="AN11" s="19">
        <v>0.15399598124092401</v>
      </c>
      <c r="AO11" s="19"/>
      <c r="AP11" s="19">
        <v>8.8919238363075206E-2</v>
      </c>
      <c r="AQ11" s="19">
        <v>5.8940817369705301E-2</v>
      </c>
      <c r="AR11" s="19">
        <v>6.0972150006116999E-2</v>
      </c>
      <c r="AS11" s="19">
        <v>0.103320828629632</v>
      </c>
      <c r="AT11" s="19">
        <v>0.107724609283252</v>
      </c>
      <c r="AU11" s="19"/>
      <c r="AV11" s="19">
        <v>5.2361980991680199E-2</v>
      </c>
      <c r="AW11" s="19">
        <v>8.9107148619312807E-2</v>
      </c>
      <c r="AX11" s="19">
        <v>5.2097751594608298E-2</v>
      </c>
      <c r="AY11" s="19">
        <v>9.6470351605427301E-2</v>
      </c>
      <c r="AZ11" s="19">
        <v>0.102109554890571</v>
      </c>
      <c r="BA11" s="19">
        <v>0.18876700597416099</v>
      </c>
      <c r="BB11" s="19"/>
      <c r="BC11" s="19">
        <v>0.106236556190726</v>
      </c>
      <c r="BD11" s="19">
        <v>0.10602478678906301</v>
      </c>
      <c r="BE11" s="19">
        <v>8.08362816848711E-2</v>
      </c>
      <c r="BF11" s="19">
        <v>4.9567117299774803E-2</v>
      </c>
      <c r="BG11" s="19">
        <v>0.164996691512627</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0.45222123664853298</v>
      </c>
      <c r="D9" s="17">
        <v>0.46298997569740202</v>
      </c>
      <c r="E9" s="17">
        <v>0.43983017350937598</v>
      </c>
      <c r="F9" s="17"/>
      <c r="G9" s="17">
        <v>0.51559316412760003</v>
      </c>
      <c r="H9" s="17">
        <v>0.54505385687086205</v>
      </c>
      <c r="I9" s="17">
        <v>0.51627704655547102</v>
      </c>
      <c r="J9" s="17">
        <v>0.39909312617160098</v>
      </c>
      <c r="K9" s="17">
        <v>0.35801777723237699</v>
      </c>
      <c r="L9" s="17">
        <v>0.38900090616021299</v>
      </c>
      <c r="M9" s="17"/>
      <c r="N9" s="17">
        <v>0.53092300985862095</v>
      </c>
      <c r="O9" s="17">
        <v>0.425763534763895</v>
      </c>
      <c r="P9" s="17">
        <v>0.408388671164373</v>
      </c>
      <c r="Q9" s="17">
        <v>0.432354899047034</v>
      </c>
      <c r="R9" s="17"/>
      <c r="S9" s="17">
        <v>0.54228641193677796</v>
      </c>
      <c r="T9" s="17">
        <v>0.45245927562115701</v>
      </c>
      <c r="U9" s="17">
        <v>0.37997613357014198</v>
      </c>
      <c r="V9" s="17">
        <v>0.39208696780304098</v>
      </c>
      <c r="W9" s="17">
        <v>0.454805138139172</v>
      </c>
      <c r="X9" s="17">
        <v>0.490253561777372</v>
      </c>
      <c r="Y9" s="17">
        <v>0.460917095167305</v>
      </c>
      <c r="Z9" s="17">
        <v>0.424783261780601</v>
      </c>
      <c r="AA9" s="17">
        <v>0.48900076706471901</v>
      </c>
      <c r="AB9" s="17">
        <v>0.34964321376801499</v>
      </c>
      <c r="AC9" s="17">
        <v>0.49121714445061299</v>
      </c>
      <c r="AD9" s="17">
        <v>0.403756042640601</v>
      </c>
      <c r="AE9" s="17"/>
      <c r="AF9" s="17">
        <v>0.43448364647479798</v>
      </c>
      <c r="AG9" s="17">
        <v>0.46053781382540399</v>
      </c>
      <c r="AH9" s="17">
        <v>0.41123295522312697</v>
      </c>
      <c r="AI9" s="17"/>
      <c r="AJ9" s="17">
        <v>0.41162684737364602</v>
      </c>
      <c r="AK9" s="17">
        <v>0.53873049675625395</v>
      </c>
      <c r="AL9" s="17">
        <v>0.42025948422529702</v>
      </c>
      <c r="AM9" s="17">
        <v>0.62586246135843504</v>
      </c>
      <c r="AN9" s="17">
        <v>0.402859839642708</v>
      </c>
      <c r="AO9" s="17"/>
      <c r="AP9" s="17">
        <v>0.43537192535279301</v>
      </c>
      <c r="AQ9" s="17">
        <v>0.51657686206979303</v>
      </c>
      <c r="AR9" s="17">
        <v>0.43094674647199099</v>
      </c>
      <c r="AS9" s="17">
        <v>0.467340241571296</v>
      </c>
      <c r="AT9" s="17">
        <v>0.32374333443808301</v>
      </c>
      <c r="AU9" s="17"/>
      <c r="AV9" s="17">
        <v>0.55133950795920295</v>
      </c>
      <c r="AW9" s="17">
        <v>0.454626471856588</v>
      </c>
      <c r="AX9" s="17">
        <v>0.41350923611686302</v>
      </c>
      <c r="AY9" s="17">
        <v>0.44801627669875499</v>
      </c>
      <c r="AZ9" s="17">
        <v>0.39249975815208199</v>
      </c>
      <c r="BA9" s="17">
        <v>0.260059843673413</v>
      </c>
      <c r="BB9" s="17"/>
      <c r="BC9" s="17">
        <v>0.43828388360470499</v>
      </c>
      <c r="BD9" s="17">
        <v>0.401770782290924</v>
      </c>
      <c r="BE9" s="17">
        <v>0.49375310243029202</v>
      </c>
      <c r="BF9" s="17">
        <v>0.51641177495990898</v>
      </c>
      <c r="BG9" s="17">
        <v>0.69783580406044299</v>
      </c>
    </row>
    <row r="10" spans="2:59" ht="29" x14ac:dyDescent="0.35">
      <c r="B10" s="18" t="s">
        <v>296</v>
      </c>
      <c r="C10" s="17">
        <v>0.38402410356659</v>
      </c>
      <c r="D10" s="17">
        <v>0.428390058063776</v>
      </c>
      <c r="E10" s="17">
        <v>0.34134290746159601</v>
      </c>
      <c r="F10" s="17"/>
      <c r="G10" s="17">
        <v>0.33898451574747801</v>
      </c>
      <c r="H10" s="17">
        <v>0.3340573310769</v>
      </c>
      <c r="I10" s="17">
        <v>0.33837600334557499</v>
      </c>
      <c r="J10" s="17">
        <v>0.41544146786806901</v>
      </c>
      <c r="K10" s="17">
        <v>0.43660048010861702</v>
      </c>
      <c r="L10" s="17">
        <v>0.43088961345234</v>
      </c>
      <c r="M10" s="17"/>
      <c r="N10" s="17">
        <v>0.36442673163365402</v>
      </c>
      <c r="O10" s="17">
        <v>0.39676001852472798</v>
      </c>
      <c r="P10" s="17">
        <v>0.40970318744107997</v>
      </c>
      <c r="Q10" s="17">
        <v>0.37009718725562901</v>
      </c>
      <c r="R10" s="17"/>
      <c r="S10" s="17">
        <v>0.330095269015105</v>
      </c>
      <c r="T10" s="17">
        <v>0.38293912262032498</v>
      </c>
      <c r="U10" s="17">
        <v>0.44831981338336302</v>
      </c>
      <c r="V10" s="17">
        <v>0.45812816380205301</v>
      </c>
      <c r="W10" s="17">
        <v>0.40113956811687101</v>
      </c>
      <c r="X10" s="17">
        <v>0.338354155983287</v>
      </c>
      <c r="Y10" s="17">
        <v>0.38738239454918899</v>
      </c>
      <c r="Z10" s="17">
        <v>0.44482501121835299</v>
      </c>
      <c r="AA10" s="17">
        <v>0.31781767738156202</v>
      </c>
      <c r="AB10" s="17">
        <v>0.44607397166905499</v>
      </c>
      <c r="AC10" s="17">
        <v>0.330173630300995</v>
      </c>
      <c r="AD10" s="17">
        <v>0.40105913977491697</v>
      </c>
      <c r="AE10" s="17"/>
      <c r="AF10" s="17">
        <v>0.41200577554760598</v>
      </c>
      <c r="AG10" s="17">
        <v>0.37678448048642799</v>
      </c>
      <c r="AH10" s="17">
        <v>0.36989639985485601</v>
      </c>
      <c r="AI10" s="17"/>
      <c r="AJ10" s="17">
        <v>0.39578373685213802</v>
      </c>
      <c r="AK10" s="17">
        <v>0.35417944980113297</v>
      </c>
      <c r="AL10" s="17">
        <v>0.40321057334688298</v>
      </c>
      <c r="AM10" s="17">
        <v>0.25645199094591398</v>
      </c>
      <c r="AN10" s="17">
        <v>0.36908108598176498</v>
      </c>
      <c r="AO10" s="17"/>
      <c r="AP10" s="17">
        <v>0.36841167917227602</v>
      </c>
      <c r="AQ10" s="17">
        <v>0.35990080510554401</v>
      </c>
      <c r="AR10" s="17">
        <v>0.40890170648114599</v>
      </c>
      <c r="AS10" s="17">
        <v>0.40496223604282899</v>
      </c>
      <c r="AT10" s="17">
        <v>0.437593816445428</v>
      </c>
      <c r="AU10" s="17"/>
      <c r="AV10" s="17">
        <v>0.34762360618128402</v>
      </c>
      <c r="AW10" s="17">
        <v>0.36807508155049801</v>
      </c>
      <c r="AX10" s="17">
        <v>0.43243241619054701</v>
      </c>
      <c r="AY10" s="17">
        <v>0.42487058676415002</v>
      </c>
      <c r="AZ10" s="17">
        <v>0.39654868889400802</v>
      </c>
      <c r="BA10" s="17">
        <v>0.412057727392458</v>
      </c>
      <c r="BB10" s="17"/>
      <c r="BC10" s="17">
        <v>0.36728712267053099</v>
      </c>
      <c r="BD10" s="17">
        <v>0.44246589350307602</v>
      </c>
      <c r="BE10" s="17">
        <v>0.34033508762115</v>
      </c>
      <c r="BF10" s="17">
        <v>0.37798582270958803</v>
      </c>
      <c r="BG10" s="17">
        <v>0.23949355938938099</v>
      </c>
    </row>
    <row r="11" spans="2:59" x14ac:dyDescent="0.35">
      <c r="B11" s="18" t="s">
        <v>100</v>
      </c>
      <c r="C11" s="19">
        <v>0.16375465978487699</v>
      </c>
      <c r="D11" s="19">
        <v>0.108619966238822</v>
      </c>
      <c r="E11" s="19">
        <v>0.21882691902902801</v>
      </c>
      <c r="F11" s="19"/>
      <c r="G11" s="19">
        <v>0.14542232012492201</v>
      </c>
      <c r="H11" s="19">
        <v>0.120888812052239</v>
      </c>
      <c r="I11" s="19">
        <v>0.14534695009895399</v>
      </c>
      <c r="J11" s="19">
        <v>0.18546540596033001</v>
      </c>
      <c r="K11" s="19">
        <v>0.20538174265900699</v>
      </c>
      <c r="L11" s="19">
        <v>0.18010948038744701</v>
      </c>
      <c r="M11" s="19"/>
      <c r="N11" s="19">
        <v>0.104650258507726</v>
      </c>
      <c r="O11" s="19">
        <v>0.177476446711377</v>
      </c>
      <c r="P11" s="19">
        <v>0.181908141394547</v>
      </c>
      <c r="Q11" s="19">
        <v>0.19754791369733701</v>
      </c>
      <c r="R11" s="19"/>
      <c r="S11" s="19">
        <v>0.12761831904811699</v>
      </c>
      <c r="T11" s="19">
        <v>0.16460160175851801</v>
      </c>
      <c r="U11" s="19">
        <v>0.171704053046496</v>
      </c>
      <c r="V11" s="19">
        <v>0.14978486839490501</v>
      </c>
      <c r="W11" s="19">
        <v>0.14405529374395701</v>
      </c>
      <c r="X11" s="19">
        <v>0.17139228223934</v>
      </c>
      <c r="Y11" s="19">
        <v>0.15170051028350701</v>
      </c>
      <c r="Z11" s="19">
        <v>0.13039172700104601</v>
      </c>
      <c r="AA11" s="19">
        <v>0.19318155555371899</v>
      </c>
      <c r="AB11" s="19">
        <v>0.20428281456292999</v>
      </c>
      <c r="AC11" s="19">
        <v>0.17860922524839201</v>
      </c>
      <c r="AD11" s="19">
        <v>0.195184817584482</v>
      </c>
      <c r="AE11" s="19"/>
      <c r="AF11" s="19">
        <v>0.15351057797759601</v>
      </c>
      <c r="AG11" s="19">
        <v>0.162677705688169</v>
      </c>
      <c r="AH11" s="19">
        <v>0.21887064492201699</v>
      </c>
      <c r="AI11" s="19"/>
      <c r="AJ11" s="19">
        <v>0.19258941577421501</v>
      </c>
      <c r="AK11" s="19">
        <v>0.10709005344261301</v>
      </c>
      <c r="AL11" s="19">
        <v>0.17652994242782</v>
      </c>
      <c r="AM11" s="19">
        <v>0.117685547695651</v>
      </c>
      <c r="AN11" s="19">
        <v>0.228059074375527</v>
      </c>
      <c r="AO11" s="19"/>
      <c r="AP11" s="19">
        <v>0.196216395474931</v>
      </c>
      <c r="AQ11" s="19">
        <v>0.123522332824664</v>
      </c>
      <c r="AR11" s="19">
        <v>0.16015154704686299</v>
      </c>
      <c r="AS11" s="19">
        <v>0.12769752238587601</v>
      </c>
      <c r="AT11" s="19">
        <v>0.238662849116489</v>
      </c>
      <c r="AU11" s="19"/>
      <c r="AV11" s="19">
        <v>0.101036885859513</v>
      </c>
      <c r="AW11" s="19">
        <v>0.17729844659291399</v>
      </c>
      <c r="AX11" s="19">
        <v>0.15405834769259</v>
      </c>
      <c r="AY11" s="19">
        <v>0.127113136537095</v>
      </c>
      <c r="AZ11" s="19">
        <v>0.21095155295391099</v>
      </c>
      <c r="BA11" s="19">
        <v>0.327882428934129</v>
      </c>
      <c r="BB11" s="19"/>
      <c r="BC11" s="19">
        <v>0.19442899372476399</v>
      </c>
      <c r="BD11" s="19">
        <v>0.155763324205999</v>
      </c>
      <c r="BE11" s="19">
        <v>0.165911809948558</v>
      </c>
      <c r="BF11" s="19">
        <v>0.105602402330502</v>
      </c>
      <c r="BG11" s="19">
        <v>6.2670636550175796E-2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0.630623254667106</v>
      </c>
      <c r="D9" s="17">
        <v>0.61716401605221105</v>
      </c>
      <c r="E9" s="17">
        <v>0.64301446053786404</v>
      </c>
      <c r="F9" s="17"/>
      <c r="G9" s="17">
        <v>0.67419217933696995</v>
      </c>
      <c r="H9" s="17">
        <v>0.67666923955597402</v>
      </c>
      <c r="I9" s="17">
        <v>0.61204476323079804</v>
      </c>
      <c r="J9" s="17">
        <v>0.59642269858810604</v>
      </c>
      <c r="K9" s="17">
        <v>0.58495780306269496</v>
      </c>
      <c r="L9" s="17">
        <v>0.63768245139095903</v>
      </c>
      <c r="M9" s="17"/>
      <c r="N9" s="17">
        <v>0.67200439783468002</v>
      </c>
      <c r="O9" s="17">
        <v>0.59527836630186803</v>
      </c>
      <c r="P9" s="17">
        <v>0.61129615861907405</v>
      </c>
      <c r="Q9" s="17">
        <v>0.63903279090188203</v>
      </c>
      <c r="R9" s="17"/>
      <c r="S9" s="17">
        <v>0.69597959852172897</v>
      </c>
      <c r="T9" s="17">
        <v>0.66032513994577202</v>
      </c>
      <c r="U9" s="17">
        <v>0.57858077721788903</v>
      </c>
      <c r="V9" s="17">
        <v>0.57574306807465803</v>
      </c>
      <c r="W9" s="17">
        <v>0.62791927515065105</v>
      </c>
      <c r="X9" s="17">
        <v>0.62812820969847605</v>
      </c>
      <c r="Y9" s="17">
        <v>0.65581484130121503</v>
      </c>
      <c r="Z9" s="17">
        <v>0.59792612699550896</v>
      </c>
      <c r="AA9" s="17">
        <v>0.65038777136876502</v>
      </c>
      <c r="AB9" s="17">
        <v>0.52616962662921096</v>
      </c>
      <c r="AC9" s="17">
        <v>0.71550381433247301</v>
      </c>
      <c r="AD9" s="17">
        <v>0.58866335489885602</v>
      </c>
      <c r="AE9" s="17"/>
      <c r="AF9" s="17">
        <v>0.66460875281295195</v>
      </c>
      <c r="AG9" s="17">
        <v>0.59783078919125998</v>
      </c>
      <c r="AH9" s="17">
        <v>0.61687611413710397</v>
      </c>
      <c r="AI9" s="17"/>
      <c r="AJ9" s="17">
        <v>0.67083582284016996</v>
      </c>
      <c r="AK9" s="17">
        <v>0.63725039500286595</v>
      </c>
      <c r="AL9" s="17">
        <v>0.53431957435661204</v>
      </c>
      <c r="AM9" s="17">
        <v>0.76086810494300305</v>
      </c>
      <c r="AN9" s="17">
        <v>0.57805246216999795</v>
      </c>
      <c r="AO9" s="17"/>
      <c r="AP9" s="17">
        <v>0.69380251309543395</v>
      </c>
      <c r="AQ9" s="17">
        <v>0.63995590019079895</v>
      </c>
      <c r="AR9" s="17">
        <v>0.55055829507586396</v>
      </c>
      <c r="AS9" s="17">
        <v>0.68297547962995497</v>
      </c>
      <c r="AT9" s="17">
        <v>0.517849039718978</v>
      </c>
      <c r="AU9" s="17"/>
      <c r="AV9" s="17">
        <v>0.65180522530609797</v>
      </c>
      <c r="AW9" s="17">
        <v>0.68273189081781704</v>
      </c>
      <c r="AX9" s="17">
        <v>0.59764226742122295</v>
      </c>
      <c r="AY9" s="17">
        <v>0.67238380025309497</v>
      </c>
      <c r="AZ9" s="17">
        <v>0.53574643606294803</v>
      </c>
      <c r="BA9" s="17">
        <v>0.51062184721187098</v>
      </c>
      <c r="BB9" s="17"/>
      <c r="BC9" s="17">
        <v>0.63604888088214495</v>
      </c>
      <c r="BD9" s="17">
        <v>0.61093964818420698</v>
      </c>
      <c r="BE9" s="17">
        <v>0.62051133072740305</v>
      </c>
      <c r="BF9" s="17">
        <v>0.66722504307587904</v>
      </c>
      <c r="BG9" s="17">
        <v>0.70141706459160602</v>
      </c>
    </row>
    <row r="10" spans="2:59" ht="29" x14ac:dyDescent="0.35">
      <c r="B10" s="18" t="s">
        <v>296</v>
      </c>
      <c r="C10" s="17">
        <v>0.25851488199811401</v>
      </c>
      <c r="D10" s="17">
        <v>0.299925635194774</v>
      </c>
      <c r="E10" s="17">
        <v>0.217984195444058</v>
      </c>
      <c r="F10" s="17"/>
      <c r="G10" s="17">
        <v>0.22539408073817599</v>
      </c>
      <c r="H10" s="17">
        <v>0.22612953136943301</v>
      </c>
      <c r="I10" s="17">
        <v>0.26693577702037302</v>
      </c>
      <c r="J10" s="17">
        <v>0.307376218244375</v>
      </c>
      <c r="K10" s="17">
        <v>0.27957161855766899</v>
      </c>
      <c r="L10" s="17">
        <v>0.24633684716496099</v>
      </c>
      <c r="M10" s="17"/>
      <c r="N10" s="17">
        <v>0.24322778464571801</v>
      </c>
      <c r="O10" s="17">
        <v>0.29675515797922303</v>
      </c>
      <c r="P10" s="17">
        <v>0.25086954064874001</v>
      </c>
      <c r="Q10" s="17">
        <v>0.242458615964913</v>
      </c>
      <c r="R10" s="17"/>
      <c r="S10" s="17">
        <v>0.21790837636147001</v>
      </c>
      <c r="T10" s="17">
        <v>0.25285324435348</v>
      </c>
      <c r="U10" s="17">
        <v>0.30726851258770499</v>
      </c>
      <c r="V10" s="17">
        <v>0.32075604018064402</v>
      </c>
      <c r="W10" s="17">
        <v>0.27573225291575298</v>
      </c>
      <c r="X10" s="17">
        <v>0.25162605847784197</v>
      </c>
      <c r="Y10" s="17">
        <v>0.238537368917184</v>
      </c>
      <c r="Z10" s="17">
        <v>0.29014551231001401</v>
      </c>
      <c r="AA10" s="17">
        <v>0.23007305678735801</v>
      </c>
      <c r="AB10" s="17">
        <v>0.33099867185283199</v>
      </c>
      <c r="AC10" s="17">
        <v>0.17324347708073401</v>
      </c>
      <c r="AD10" s="17">
        <v>0.17691736985919601</v>
      </c>
      <c r="AE10" s="17"/>
      <c r="AF10" s="17">
        <v>0.24382395290961201</v>
      </c>
      <c r="AG10" s="17">
        <v>0.289976410997072</v>
      </c>
      <c r="AH10" s="17">
        <v>0.223429230458595</v>
      </c>
      <c r="AI10" s="17"/>
      <c r="AJ10" s="17">
        <v>0.22827398352766101</v>
      </c>
      <c r="AK10" s="17">
        <v>0.27993278940901001</v>
      </c>
      <c r="AL10" s="17">
        <v>0.34181711282277</v>
      </c>
      <c r="AM10" s="17">
        <v>0.191399953905381</v>
      </c>
      <c r="AN10" s="17">
        <v>0.23334927757961699</v>
      </c>
      <c r="AO10" s="17"/>
      <c r="AP10" s="17">
        <v>0.22133681980509701</v>
      </c>
      <c r="AQ10" s="17">
        <v>0.26034408717132301</v>
      </c>
      <c r="AR10" s="17">
        <v>0.33496443704644302</v>
      </c>
      <c r="AS10" s="17">
        <v>0.25536695129443698</v>
      </c>
      <c r="AT10" s="17">
        <v>0.34101742189577799</v>
      </c>
      <c r="AU10" s="17"/>
      <c r="AV10" s="17">
        <v>0.26310330768363699</v>
      </c>
      <c r="AW10" s="17">
        <v>0.224481728021938</v>
      </c>
      <c r="AX10" s="17">
        <v>0.30476326019147199</v>
      </c>
      <c r="AY10" s="17">
        <v>0.26638312295882199</v>
      </c>
      <c r="AZ10" s="17">
        <v>0.34744410906055001</v>
      </c>
      <c r="BA10" s="17">
        <v>0.24792703393809001</v>
      </c>
      <c r="BB10" s="17"/>
      <c r="BC10" s="17">
        <v>0.24595123220173501</v>
      </c>
      <c r="BD10" s="17">
        <v>0.27528623283755099</v>
      </c>
      <c r="BE10" s="17">
        <v>0.26737586267795899</v>
      </c>
      <c r="BF10" s="17">
        <v>0.243511819504862</v>
      </c>
      <c r="BG10" s="17">
        <v>0.207565117658814</v>
      </c>
    </row>
    <row r="11" spans="2:59" x14ac:dyDescent="0.35">
      <c r="B11" s="18" t="s">
        <v>100</v>
      </c>
      <c r="C11" s="19">
        <v>0.11086186333478</v>
      </c>
      <c r="D11" s="19">
        <v>8.2910348753015103E-2</v>
      </c>
      <c r="E11" s="19">
        <v>0.13900134401807701</v>
      </c>
      <c r="F11" s="19"/>
      <c r="G11" s="19">
        <v>0.100413739924854</v>
      </c>
      <c r="H11" s="19">
        <v>9.7201229074592804E-2</v>
      </c>
      <c r="I11" s="19">
        <v>0.12101945974882899</v>
      </c>
      <c r="J11" s="19">
        <v>9.6201083167518797E-2</v>
      </c>
      <c r="K11" s="19">
        <v>0.135470578379636</v>
      </c>
      <c r="L11" s="19">
        <v>0.11598070144408</v>
      </c>
      <c r="M11" s="19"/>
      <c r="N11" s="19">
        <v>8.4767817519601593E-2</v>
      </c>
      <c r="O11" s="19">
        <v>0.10796647571890999</v>
      </c>
      <c r="P11" s="19">
        <v>0.137834300732186</v>
      </c>
      <c r="Q11" s="19">
        <v>0.118508593133204</v>
      </c>
      <c r="R11" s="19"/>
      <c r="S11" s="19">
        <v>8.61120251168008E-2</v>
      </c>
      <c r="T11" s="19">
        <v>8.6821615700748103E-2</v>
      </c>
      <c r="U11" s="19">
        <v>0.11415071019440599</v>
      </c>
      <c r="V11" s="19">
        <v>0.103500891744698</v>
      </c>
      <c r="W11" s="19">
        <v>9.6348471933595303E-2</v>
      </c>
      <c r="X11" s="19">
        <v>0.12024573182368201</v>
      </c>
      <c r="Y11" s="19">
        <v>0.105647789781601</v>
      </c>
      <c r="Z11" s="19">
        <v>0.11192836069447699</v>
      </c>
      <c r="AA11" s="19">
        <v>0.119539171843877</v>
      </c>
      <c r="AB11" s="19">
        <v>0.14283170151795699</v>
      </c>
      <c r="AC11" s="19">
        <v>0.11125270858679299</v>
      </c>
      <c r="AD11" s="19">
        <v>0.234419275241948</v>
      </c>
      <c r="AE11" s="19"/>
      <c r="AF11" s="19">
        <v>9.1567294277436206E-2</v>
      </c>
      <c r="AG11" s="19">
        <v>0.11219279981166801</v>
      </c>
      <c r="AH11" s="19">
        <v>0.159694655404302</v>
      </c>
      <c r="AI11" s="19"/>
      <c r="AJ11" s="19">
        <v>0.100890193632169</v>
      </c>
      <c r="AK11" s="19">
        <v>8.2816815588124107E-2</v>
      </c>
      <c r="AL11" s="19">
        <v>0.12386331282061799</v>
      </c>
      <c r="AM11" s="19">
        <v>4.7731941151615699E-2</v>
      </c>
      <c r="AN11" s="19">
        <v>0.18859826025038501</v>
      </c>
      <c r="AO11" s="19"/>
      <c r="AP11" s="19">
        <v>8.4860667099469003E-2</v>
      </c>
      <c r="AQ11" s="19">
        <v>9.97000126378777E-2</v>
      </c>
      <c r="AR11" s="19">
        <v>0.11447726787769399</v>
      </c>
      <c r="AS11" s="19">
        <v>6.1657569075608203E-2</v>
      </c>
      <c r="AT11" s="19">
        <v>0.14113353838524401</v>
      </c>
      <c r="AU11" s="19"/>
      <c r="AV11" s="19">
        <v>8.5091467010264502E-2</v>
      </c>
      <c r="AW11" s="19">
        <v>9.2786381160244596E-2</v>
      </c>
      <c r="AX11" s="19">
        <v>9.7594472387305106E-2</v>
      </c>
      <c r="AY11" s="19">
        <v>6.1233076788082499E-2</v>
      </c>
      <c r="AZ11" s="19">
        <v>0.116809454876501</v>
      </c>
      <c r="BA11" s="19">
        <v>0.24145111885004</v>
      </c>
      <c r="BB11" s="19"/>
      <c r="BC11" s="19">
        <v>0.11799988691612</v>
      </c>
      <c r="BD11" s="19">
        <v>0.11377411897824199</v>
      </c>
      <c r="BE11" s="19">
        <v>0.112112806594638</v>
      </c>
      <c r="BF11" s="19">
        <v>8.9263137419259606E-2</v>
      </c>
      <c r="BG11" s="19">
        <v>9.1017817749579497E-2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0.28332867120760802</v>
      </c>
      <c r="D9" s="17">
        <v>0.287265374720443</v>
      </c>
      <c r="E9" s="17">
        <v>0.27724387685405899</v>
      </c>
      <c r="F9" s="17"/>
      <c r="G9" s="17">
        <v>0.43509143481805201</v>
      </c>
      <c r="H9" s="17">
        <v>0.43423493668305302</v>
      </c>
      <c r="I9" s="17">
        <v>0.34673019239870401</v>
      </c>
      <c r="J9" s="17">
        <v>0.23528055499285699</v>
      </c>
      <c r="K9" s="17">
        <v>0.13816944320998001</v>
      </c>
      <c r="L9" s="17">
        <v>0.14465532376929</v>
      </c>
      <c r="M9" s="17"/>
      <c r="N9" s="17">
        <v>0.32071482172524102</v>
      </c>
      <c r="O9" s="17">
        <v>0.29610857393774997</v>
      </c>
      <c r="P9" s="17">
        <v>0.220530082642447</v>
      </c>
      <c r="Q9" s="17">
        <v>0.28550187619485801</v>
      </c>
      <c r="R9" s="17"/>
      <c r="S9" s="17">
        <v>0.371935033995756</v>
      </c>
      <c r="T9" s="17">
        <v>0.25772820794503998</v>
      </c>
      <c r="U9" s="17">
        <v>0.18683713507267799</v>
      </c>
      <c r="V9" s="17">
        <v>0.29077465260565599</v>
      </c>
      <c r="W9" s="17">
        <v>0.26697788812384998</v>
      </c>
      <c r="X9" s="17">
        <v>0.35260556357515099</v>
      </c>
      <c r="Y9" s="17">
        <v>0.33369096715275798</v>
      </c>
      <c r="Z9" s="17">
        <v>0.21382660672907</v>
      </c>
      <c r="AA9" s="17">
        <v>0.32213166706275198</v>
      </c>
      <c r="AB9" s="17">
        <v>0.187882041326175</v>
      </c>
      <c r="AC9" s="17">
        <v>0.23746731931416601</v>
      </c>
      <c r="AD9" s="17">
        <v>0.22370260407478401</v>
      </c>
      <c r="AE9" s="17"/>
      <c r="AF9" s="17">
        <v>0.234991183668257</v>
      </c>
      <c r="AG9" s="17">
        <v>0.28221650157585199</v>
      </c>
      <c r="AH9" s="17">
        <v>0.33140549943858699</v>
      </c>
      <c r="AI9" s="17"/>
      <c r="AJ9" s="17">
        <v>0.21088050170728301</v>
      </c>
      <c r="AK9" s="17">
        <v>0.33881267217941702</v>
      </c>
      <c r="AL9" s="17">
        <v>0.26353360034179901</v>
      </c>
      <c r="AM9" s="17">
        <v>0.31911372956959999</v>
      </c>
      <c r="AN9" s="17">
        <v>0.34233527278935899</v>
      </c>
      <c r="AO9" s="17"/>
      <c r="AP9" s="17">
        <v>0.213419494159545</v>
      </c>
      <c r="AQ9" s="17">
        <v>0.33827076515554799</v>
      </c>
      <c r="AR9" s="17">
        <v>0.2409773083135</v>
      </c>
      <c r="AS9" s="17">
        <v>0.28562132714026001</v>
      </c>
      <c r="AT9" s="17">
        <v>0.23255868293166401</v>
      </c>
      <c r="AU9" s="17"/>
      <c r="AV9" s="17">
        <v>0.37209865622612298</v>
      </c>
      <c r="AW9" s="17">
        <v>0.22984986095291399</v>
      </c>
      <c r="AX9" s="17">
        <v>0.24453637327807401</v>
      </c>
      <c r="AY9" s="17">
        <v>0.25397745743667799</v>
      </c>
      <c r="AZ9" s="17">
        <v>0.28370952007473799</v>
      </c>
      <c r="BA9" s="17">
        <v>0.21651494389585099</v>
      </c>
      <c r="BB9" s="17"/>
      <c r="BC9" s="17">
        <v>0.23439803027718001</v>
      </c>
      <c r="BD9" s="17">
        <v>0.26774914431040903</v>
      </c>
      <c r="BE9" s="17">
        <v>0.30789951202272903</v>
      </c>
      <c r="BF9" s="17">
        <v>0.38865456277252503</v>
      </c>
      <c r="BG9" s="17">
        <v>0.50526763114187001</v>
      </c>
    </row>
    <row r="10" spans="2:59" ht="29" x14ac:dyDescent="0.35">
      <c r="B10" s="18" t="s">
        <v>296</v>
      </c>
      <c r="C10" s="17">
        <v>0.571643525979185</v>
      </c>
      <c r="D10" s="17">
        <v>0.60441331014325395</v>
      </c>
      <c r="E10" s="17">
        <v>0.54158112488158605</v>
      </c>
      <c r="F10" s="17"/>
      <c r="G10" s="17">
        <v>0.44170203017743598</v>
      </c>
      <c r="H10" s="17">
        <v>0.44215168325460902</v>
      </c>
      <c r="I10" s="17">
        <v>0.51520804093055605</v>
      </c>
      <c r="J10" s="17">
        <v>0.61878157392703304</v>
      </c>
      <c r="K10" s="17">
        <v>0.67285795957716399</v>
      </c>
      <c r="L10" s="17">
        <v>0.70301678341049101</v>
      </c>
      <c r="M10" s="17"/>
      <c r="N10" s="17">
        <v>0.57527910540330895</v>
      </c>
      <c r="O10" s="17">
        <v>0.58573822911136397</v>
      </c>
      <c r="P10" s="17">
        <v>0.598041018015665</v>
      </c>
      <c r="Q10" s="17">
        <v>0.531011196475906</v>
      </c>
      <c r="R10" s="17"/>
      <c r="S10" s="17">
        <v>0.51454493002016299</v>
      </c>
      <c r="T10" s="17">
        <v>0.59621545184726599</v>
      </c>
      <c r="U10" s="17">
        <v>0.68096813625350805</v>
      </c>
      <c r="V10" s="17">
        <v>0.605981334105966</v>
      </c>
      <c r="W10" s="17">
        <v>0.54447901310575797</v>
      </c>
      <c r="X10" s="17">
        <v>0.51859076353059896</v>
      </c>
      <c r="Y10" s="17">
        <v>0.498422951716122</v>
      </c>
      <c r="Z10" s="17">
        <v>0.625227425728765</v>
      </c>
      <c r="AA10" s="17">
        <v>0.53106924533192801</v>
      </c>
      <c r="AB10" s="17">
        <v>0.65359117748116702</v>
      </c>
      <c r="AC10" s="17">
        <v>0.55568181519600701</v>
      </c>
      <c r="AD10" s="17">
        <v>0.61430317933841905</v>
      </c>
      <c r="AE10" s="17"/>
      <c r="AF10" s="17">
        <v>0.63249422869806404</v>
      </c>
      <c r="AG10" s="17">
        <v>0.57681575843833099</v>
      </c>
      <c r="AH10" s="17">
        <v>0.47200650424240997</v>
      </c>
      <c r="AI10" s="17"/>
      <c r="AJ10" s="17">
        <v>0.64506231353282395</v>
      </c>
      <c r="AK10" s="17">
        <v>0.51531456924867203</v>
      </c>
      <c r="AL10" s="17">
        <v>0.64044759216066904</v>
      </c>
      <c r="AM10" s="17">
        <v>0.53880444580028397</v>
      </c>
      <c r="AN10" s="17">
        <v>0.473930357427499</v>
      </c>
      <c r="AO10" s="17"/>
      <c r="AP10" s="17">
        <v>0.634506994842579</v>
      </c>
      <c r="AQ10" s="17">
        <v>0.53640711082106596</v>
      </c>
      <c r="AR10" s="17">
        <v>0.63689734645805596</v>
      </c>
      <c r="AS10" s="17">
        <v>0.60262084827067497</v>
      </c>
      <c r="AT10" s="17">
        <v>0.62639877016632695</v>
      </c>
      <c r="AU10" s="17"/>
      <c r="AV10" s="17">
        <v>0.51273775019703605</v>
      </c>
      <c r="AW10" s="17">
        <v>0.62937501328522805</v>
      </c>
      <c r="AX10" s="17">
        <v>0.63966396405223602</v>
      </c>
      <c r="AY10" s="17">
        <v>0.62263448656795795</v>
      </c>
      <c r="AZ10" s="17">
        <v>0.61079558593534</v>
      </c>
      <c r="BA10" s="17">
        <v>0.49276981444976298</v>
      </c>
      <c r="BB10" s="17"/>
      <c r="BC10" s="17">
        <v>0.57980917097039397</v>
      </c>
      <c r="BD10" s="17">
        <v>0.60059001829274505</v>
      </c>
      <c r="BE10" s="17">
        <v>0.54670358054886303</v>
      </c>
      <c r="BF10" s="17">
        <v>0.50064242047949803</v>
      </c>
      <c r="BG10" s="17">
        <v>0.448201387764669</v>
      </c>
    </row>
    <row r="11" spans="2:59" x14ac:dyDescent="0.35">
      <c r="B11" s="18" t="s">
        <v>100</v>
      </c>
      <c r="C11" s="19">
        <v>0.14502780281320701</v>
      </c>
      <c r="D11" s="19">
        <v>0.108321315136304</v>
      </c>
      <c r="E11" s="19">
        <v>0.18117499826435501</v>
      </c>
      <c r="F11" s="19"/>
      <c r="G11" s="19">
        <v>0.12320653500451199</v>
      </c>
      <c r="H11" s="19">
        <v>0.123613380062338</v>
      </c>
      <c r="I11" s="19">
        <v>0.13806176667073999</v>
      </c>
      <c r="J11" s="19">
        <v>0.14593787108011</v>
      </c>
      <c r="K11" s="19">
        <v>0.188972597212857</v>
      </c>
      <c r="L11" s="19">
        <v>0.152327892820219</v>
      </c>
      <c r="M11" s="19"/>
      <c r="N11" s="19">
        <v>0.10400607287145</v>
      </c>
      <c r="O11" s="19">
        <v>0.118153196950885</v>
      </c>
      <c r="P11" s="19">
        <v>0.18142889934188899</v>
      </c>
      <c r="Q11" s="19">
        <v>0.18348692732923599</v>
      </c>
      <c r="R11" s="19"/>
      <c r="S11" s="19">
        <v>0.113520035984082</v>
      </c>
      <c r="T11" s="19">
        <v>0.14605634020769501</v>
      </c>
      <c r="U11" s="19">
        <v>0.13219472867381399</v>
      </c>
      <c r="V11" s="19">
        <v>0.103244013288378</v>
      </c>
      <c r="W11" s="19">
        <v>0.18854309877039199</v>
      </c>
      <c r="X11" s="19">
        <v>0.12880367289424999</v>
      </c>
      <c r="Y11" s="19">
        <v>0.16788608113112</v>
      </c>
      <c r="Z11" s="19">
        <v>0.160945967542166</v>
      </c>
      <c r="AA11" s="19">
        <v>0.14679908760532001</v>
      </c>
      <c r="AB11" s="19">
        <v>0.15852678119265801</v>
      </c>
      <c r="AC11" s="19">
        <v>0.20685086548982701</v>
      </c>
      <c r="AD11" s="19">
        <v>0.161994216586798</v>
      </c>
      <c r="AE11" s="19"/>
      <c r="AF11" s="19">
        <v>0.13251458763367899</v>
      </c>
      <c r="AG11" s="19">
        <v>0.14096773998581699</v>
      </c>
      <c r="AH11" s="19">
        <v>0.19658799631900301</v>
      </c>
      <c r="AI11" s="19"/>
      <c r="AJ11" s="19">
        <v>0.14405718475989299</v>
      </c>
      <c r="AK11" s="19">
        <v>0.14587275857191101</v>
      </c>
      <c r="AL11" s="19">
        <v>9.6018807497531805E-2</v>
      </c>
      <c r="AM11" s="19">
        <v>0.14208182463011601</v>
      </c>
      <c r="AN11" s="19">
        <v>0.183734369783142</v>
      </c>
      <c r="AO11" s="19"/>
      <c r="AP11" s="19">
        <v>0.152073510997877</v>
      </c>
      <c r="AQ11" s="19">
        <v>0.12532212402338599</v>
      </c>
      <c r="AR11" s="19">
        <v>0.122125345228445</v>
      </c>
      <c r="AS11" s="19">
        <v>0.111757824589066</v>
      </c>
      <c r="AT11" s="19">
        <v>0.14104254690200899</v>
      </c>
      <c r="AU11" s="19"/>
      <c r="AV11" s="19">
        <v>0.115163593576841</v>
      </c>
      <c r="AW11" s="19">
        <v>0.14077512576185799</v>
      </c>
      <c r="AX11" s="19">
        <v>0.115799662669689</v>
      </c>
      <c r="AY11" s="19">
        <v>0.123388055995364</v>
      </c>
      <c r="AZ11" s="19">
        <v>0.105494893989922</v>
      </c>
      <c r="BA11" s="19">
        <v>0.290715241654387</v>
      </c>
      <c r="BB11" s="19"/>
      <c r="BC11" s="19">
        <v>0.18579279875242599</v>
      </c>
      <c r="BD11" s="19">
        <v>0.131660837396846</v>
      </c>
      <c r="BE11" s="19">
        <v>0.145396907428408</v>
      </c>
      <c r="BF11" s="19">
        <v>0.110703016747977</v>
      </c>
      <c r="BG11" s="19">
        <v>4.6530981093460898E-2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0.26413080202366901</v>
      </c>
      <c r="D9" s="17">
        <v>0.262872973328314</v>
      </c>
      <c r="E9" s="17">
        <v>0.261209667242703</v>
      </c>
      <c r="F9" s="17"/>
      <c r="G9" s="17">
        <v>0.43721978258314798</v>
      </c>
      <c r="H9" s="17">
        <v>0.41759818541588301</v>
      </c>
      <c r="I9" s="17">
        <v>0.272608118380543</v>
      </c>
      <c r="J9" s="17">
        <v>0.20767479516974599</v>
      </c>
      <c r="K9" s="17">
        <v>0.12864429330252</v>
      </c>
      <c r="L9" s="17">
        <v>0.154028981267717</v>
      </c>
      <c r="M9" s="17"/>
      <c r="N9" s="17">
        <v>0.30392096936341001</v>
      </c>
      <c r="O9" s="17">
        <v>0.27311579368795003</v>
      </c>
      <c r="P9" s="17">
        <v>0.20080801515518201</v>
      </c>
      <c r="Q9" s="17">
        <v>0.26808185820525199</v>
      </c>
      <c r="R9" s="17"/>
      <c r="S9" s="17">
        <v>0.36750496180855802</v>
      </c>
      <c r="T9" s="17">
        <v>0.20549558632173701</v>
      </c>
      <c r="U9" s="17">
        <v>0.207466331782241</v>
      </c>
      <c r="V9" s="17">
        <v>0.25665736754757001</v>
      </c>
      <c r="W9" s="17">
        <v>0.26251816626954</v>
      </c>
      <c r="X9" s="17">
        <v>0.284362768190209</v>
      </c>
      <c r="Y9" s="17">
        <v>0.26405314790641599</v>
      </c>
      <c r="Z9" s="17">
        <v>0.22557605921143201</v>
      </c>
      <c r="AA9" s="17">
        <v>0.31178861564080801</v>
      </c>
      <c r="AB9" s="17">
        <v>0.1906225785066</v>
      </c>
      <c r="AC9" s="17">
        <v>0.28163802376987401</v>
      </c>
      <c r="AD9" s="17">
        <v>0.21879016844177099</v>
      </c>
      <c r="AE9" s="17"/>
      <c r="AF9" s="17">
        <v>0.21350617333580299</v>
      </c>
      <c r="AG9" s="17">
        <v>0.27419547134050598</v>
      </c>
      <c r="AH9" s="17">
        <v>0.27268240503121799</v>
      </c>
      <c r="AI9" s="17"/>
      <c r="AJ9" s="17">
        <v>0.21422358552053999</v>
      </c>
      <c r="AK9" s="17">
        <v>0.332690584311777</v>
      </c>
      <c r="AL9" s="17">
        <v>0.22365802884267599</v>
      </c>
      <c r="AM9" s="17">
        <v>0.32346900657276101</v>
      </c>
      <c r="AN9" s="17">
        <v>0.26374113661892201</v>
      </c>
      <c r="AO9" s="17"/>
      <c r="AP9" s="17">
        <v>0.244620478064522</v>
      </c>
      <c r="AQ9" s="17">
        <v>0.32074493167079499</v>
      </c>
      <c r="AR9" s="17">
        <v>0.209930671186387</v>
      </c>
      <c r="AS9" s="17">
        <v>0.22904430568737799</v>
      </c>
      <c r="AT9" s="17">
        <v>0.21129298927350701</v>
      </c>
      <c r="AU9" s="17"/>
      <c r="AV9" s="17">
        <v>0.37416913517472</v>
      </c>
      <c r="AW9" s="17">
        <v>0.24238638900576401</v>
      </c>
      <c r="AX9" s="17">
        <v>0.22730577911534</v>
      </c>
      <c r="AY9" s="17">
        <v>0.21381179013406301</v>
      </c>
      <c r="AZ9" s="17">
        <v>0.245616990441441</v>
      </c>
      <c r="BA9" s="17">
        <v>0.143834657768035</v>
      </c>
      <c r="BB9" s="17"/>
      <c r="BC9" s="17">
        <v>0.21157656134677899</v>
      </c>
      <c r="BD9" s="17">
        <v>0.25556339404970901</v>
      </c>
      <c r="BE9" s="17">
        <v>0.26895073531027602</v>
      </c>
      <c r="BF9" s="17">
        <v>0.40107778319887599</v>
      </c>
      <c r="BG9" s="17">
        <v>0.44346285339586999</v>
      </c>
    </row>
    <row r="10" spans="2:59" ht="29" x14ac:dyDescent="0.35">
      <c r="B10" s="18" t="s">
        <v>296</v>
      </c>
      <c r="C10" s="17">
        <v>0.59224229798753503</v>
      </c>
      <c r="D10" s="17">
        <v>0.63921328517825204</v>
      </c>
      <c r="E10" s="17">
        <v>0.550241812858276</v>
      </c>
      <c r="F10" s="17"/>
      <c r="G10" s="17">
        <v>0.439337533078419</v>
      </c>
      <c r="H10" s="17">
        <v>0.47057111974939397</v>
      </c>
      <c r="I10" s="17">
        <v>0.56526812584374297</v>
      </c>
      <c r="J10" s="17">
        <v>0.65504333698458805</v>
      </c>
      <c r="K10" s="17">
        <v>0.69531032745909305</v>
      </c>
      <c r="L10" s="17">
        <v>0.69478256920855097</v>
      </c>
      <c r="M10" s="17"/>
      <c r="N10" s="17">
        <v>0.60706608540028595</v>
      </c>
      <c r="O10" s="17">
        <v>0.59810673218575106</v>
      </c>
      <c r="P10" s="17">
        <v>0.62281142871883099</v>
      </c>
      <c r="Q10" s="17">
        <v>0.54448701896442497</v>
      </c>
      <c r="R10" s="17"/>
      <c r="S10" s="17">
        <v>0.52268057090017195</v>
      </c>
      <c r="T10" s="17">
        <v>0.63535459368751002</v>
      </c>
      <c r="U10" s="17">
        <v>0.64238315238589405</v>
      </c>
      <c r="V10" s="17">
        <v>0.63788977030997096</v>
      </c>
      <c r="W10" s="17">
        <v>0.58403782515676705</v>
      </c>
      <c r="X10" s="17">
        <v>0.55381266892835201</v>
      </c>
      <c r="Y10" s="17">
        <v>0.599294242661354</v>
      </c>
      <c r="Z10" s="17">
        <v>0.61451804316275205</v>
      </c>
      <c r="AA10" s="17">
        <v>0.53866632825129201</v>
      </c>
      <c r="AB10" s="17">
        <v>0.65036542214876902</v>
      </c>
      <c r="AC10" s="17">
        <v>0.54964312853902897</v>
      </c>
      <c r="AD10" s="17">
        <v>0.63985694514153801</v>
      </c>
      <c r="AE10" s="17"/>
      <c r="AF10" s="17">
        <v>0.65619359925017295</v>
      </c>
      <c r="AG10" s="17">
        <v>0.59797623328910199</v>
      </c>
      <c r="AH10" s="17">
        <v>0.50428640530260105</v>
      </c>
      <c r="AI10" s="17"/>
      <c r="AJ10" s="17">
        <v>0.65866121918550202</v>
      </c>
      <c r="AK10" s="17">
        <v>0.54629944210736203</v>
      </c>
      <c r="AL10" s="17">
        <v>0.62447589475598497</v>
      </c>
      <c r="AM10" s="17">
        <v>0.53373632585642095</v>
      </c>
      <c r="AN10" s="17">
        <v>0.52585986851644495</v>
      </c>
      <c r="AO10" s="17"/>
      <c r="AP10" s="17">
        <v>0.61285741416870498</v>
      </c>
      <c r="AQ10" s="17">
        <v>0.564900343341045</v>
      </c>
      <c r="AR10" s="17">
        <v>0.66400544061978095</v>
      </c>
      <c r="AS10" s="17">
        <v>0.65992086473737899</v>
      </c>
      <c r="AT10" s="17">
        <v>0.56827710566865597</v>
      </c>
      <c r="AU10" s="17"/>
      <c r="AV10" s="17">
        <v>0.52932207416602095</v>
      </c>
      <c r="AW10" s="17">
        <v>0.61555276822420701</v>
      </c>
      <c r="AX10" s="17">
        <v>0.67808860129718795</v>
      </c>
      <c r="AY10" s="17">
        <v>0.67710397787354903</v>
      </c>
      <c r="AZ10" s="17">
        <v>0.58251533810094303</v>
      </c>
      <c r="BA10" s="17">
        <v>0.54688318803576197</v>
      </c>
      <c r="BB10" s="17"/>
      <c r="BC10" s="17">
        <v>0.59515026247038605</v>
      </c>
      <c r="BD10" s="17">
        <v>0.59709075909685005</v>
      </c>
      <c r="BE10" s="17">
        <v>0.61060899375862498</v>
      </c>
      <c r="BF10" s="17">
        <v>0.49169268118693998</v>
      </c>
      <c r="BG10" s="17">
        <v>0.49386651005395399</v>
      </c>
    </row>
    <row r="11" spans="2:59" x14ac:dyDescent="0.35">
      <c r="B11" s="18" t="s">
        <v>100</v>
      </c>
      <c r="C11" s="19">
        <v>0.14362689998879699</v>
      </c>
      <c r="D11" s="19">
        <v>9.7913741493433806E-2</v>
      </c>
      <c r="E11" s="19">
        <v>0.18854851989902199</v>
      </c>
      <c r="F11" s="19"/>
      <c r="G11" s="19">
        <v>0.123442684338433</v>
      </c>
      <c r="H11" s="19">
        <v>0.11183069483472299</v>
      </c>
      <c r="I11" s="19">
        <v>0.162123755775714</v>
      </c>
      <c r="J11" s="19">
        <v>0.13728186784566601</v>
      </c>
      <c r="K11" s="19">
        <v>0.17604537923838701</v>
      </c>
      <c r="L11" s="19">
        <v>0.15118844952373101</v>
      </c>
      <c r="M11" s="19"/>
      <c r="N11" s="19">
        <v>8.9012945236304E-2</v>
      </c>
      <c r="O11" s="19">
        <v>0.128777474126299</v>
      </c>
      <c r="P11" s="19">
        <v>0.17638055612598699</v>
      </c>
      <c r="Q11" s="19">
        <v>0.18743112283032301</v>
      </c>
      <c r="R11" s="19"/>
      <c r="S11" s="19">
        <v>0.10981446729126899</v>
      </c>
      <c r="T11" s="19">
        <v>0.15914981999075301</v>
      </c>
      <c r="U11" s="19">
        <v>0.15015051583186501</v>
      </c>
      <c r="V11" s="19">
        <v>0.105452862142459</v>
      </c>
      <c r="W11" s="19">
        <v>0.153444008573693</v>
      </c>
      <c r="X11" s="19">
        <v>0.16182456288143901</v>
      </c>
      <c r="Y11" s="19">
        <v>0.13665260943223101</v>
      </c>
      <c r="Z11" s="19">
        <v>0.159905897625816</v>
      </c>
      <c r="AA11" s="19">
        <v>0.1495450561079</v>
      </c>
      <c r="AB11" s="19">
        <v>0.15901199934463101</v>
      </c>
      <c r="AC11" s="19">
        <v>0.16871884769109699</v>
      </c>
      <c r="AD11" s="19">
        <v>0.141352886416691</v>
      </c>
      <c r="AE11" s="19"/>
      <c r="AF11" s="19">
        <v>0.130300227414024</v>
      </c>
      <c r="AG11" s="19">
        <v>0.127828295370392</v>
      </c>
      <c r="AH11" s="19">
        <v>0.22303118966618099</v>
      </c>
      <c r="AI11" s="19"/>
      <c r="AJ11" s="19">
        <v>0.12711519529395801</v>
      </c>
      <c r="AK11" s="19">
        <v>0.121009973580861</v>
      </c>
      <c r="AL11" s="19">
        <v>0.15186607640133801</v>
      </c>
      <c r="AM11" s="19">
        <v>0.14279466757081799</v>
      </c>
      <c r="AN11" s="19">
        <v>0.21039899486463301</v>
      </c>
      <c r="AO11" s="19"/>
      <c r="AP11" s="19">
        <v>0.14252210776677299</v>
      </c>
      <c r="AQ11" s="19">
        <v>0.114354724988161</v>
      </c>
      <c r="AR11" s="19">
        <v>0.12606388819383299</v>
      </c>
      <c r="AS11" s="19">
        <v>0.11103482957524299</v>
      </c>
      <c r="AT11" s="19">
        <v>0.22042990505783699</v>
      </c>
      <c r="AU11" s="19"/>
      <c r="AV11" s="19">
        <v>9.6508790659258603E-2</v>
      </c>
      <c r="AW11" s="19">
        <v>0.14206084277002801</v>
      </c>
      <c r="AX11" s="19">
        <v>9.4605619587472101E-2</v>
      </c>
      <c r="AY11" s="19">
        <v>0.10908423199238799</v>
      </c>
      <c r="AZ11" s="19">
        <v>0.171867671457617</v>
      </c>
      <c r="BA11" s="19">
        <v>0.30928215419620297</v>
      </c>
      <c r="BB11" s="19"/>
      <c r="BC11" s="19">
        <v>0.19327317618283499</v>
      </c>
      <c r="BD11" s="19">
        <v>0.14734584685344199</v>
      </c>
      <c r="BE11" s="19">
        <v>0.12044027093109801</v>
      </c>
      <c r="BF11" s="19">
        <v>0.107229535614184</v>
      </c>
      <c r="BG11" s="19">
        <v>6.2670636550175796E-2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0.56607871462391601</v>
      </c>
      <c r="D9" s="17">
        <v>0.55293225268211199</v>
      </c>
      <c r="E9" s="17">
        <v>0.57827518909095998</v>
      </c>
      <c r="F9" s="17"/>
      <c r="G9" s="17">
        <v>0.573818918758501</v>
      </c>
      <c r="H9" s="17">
        <v>0.62143661177785603</v>
      </c>
      <c r="I9" s="17">
        <v>0.58827842691360299</v>
      </c>
      <c r="J9" s="17">
        <v>0.52144031645114097</v>
      </c>
      <c r="K9" s="17">
        <v>0.52584651130967297</v>
      </c>
      <c r="L9" s="17">
        <v>0.56123127453871102</v>
      </c>
      <c r="M9" s="17"/>
      <c r="N9" s="17">
        <v>0.61305393555783605</v>
      </c>
      <c r="O9" s="17">
        <v>0.56524258256628102</v>
      </c>
      <c r="P9" s="17">
        <v>0.54714413057341205</v>
      </c>
      <c r="Q9" s="17">
        <v>0.53210633328177903</v>
      </c>
      <c r="R9" s="17"/>
      <c r="S9" s="17">
        <v>0.59852481053413698</v>
      </c>
      <c r="T9" s="17">
        <v>0.57269332327282996</v>
      </c>
      <c r="U9" s="17">
        <v>0.52194130023056995</v>
      </c>
      <c r="V9" s="17">
        <v>0.62778067077624</v>
      </c>
      <c r="W9" s="17">
        <v>0.50875906545007998</v>
      </c>
      <c r="X9" s="17">
        <v>0.59806608780807502</v>
      </c>
      <c r="Y9" s="17">
        <v>0.58973996492789604</v>
      </c>
      <c r="Z9" s="17">
        <v>0.47808706039663201</v>
      </c>
      <c r="AA9" s="17">
        <v>0.53107289222714205</v>
      </c>
      <c r="AB9" s="17">
        <v>0.54238498288036896</v>
      </c>
      <c r="AC9" s="17">
        <v>0.64585179045983299</v>
      </c>
      <c r="AD9" s="17">
        <v>0.47525229814008102</v>
      </c>
      <c r="AE9" s="17"/>
      <c r="AF9" s="17">
        <v>0.55425954570361202</v>
      </c>
      <c r="AG9" s="17">
        <v>0.58996002606659304</v>
      </c>
      <c r="AH9" s="17">
        <v>0.49285809976674599</v>
      </c>
      <c r="AI9" s="17"/>
      <c r="AJ9" s="17">
        <v>0.54187910928086602</v>
      </c>
      <c r="AK9" s="17">
        <v>0.62776729409265097</v>
      </c>
      <c r="AL9" s="17">
        <v>0.53811502396140198</v>
      </c>
      <c r="AM9" s="17">
        <v>0.60238925361927498</v>
      </c>
      <c r="AN9" s="17">
        <v>0.52863625316930496</v>
      </c>
      <c r="AO9" s="17"/>
      <c r="AP9" s="17">
        <v>0.54658153859217395</v>
      </c>
      <c r="AQ9" s="17">
        <v>0.62552323242535801</v>
      </c>
      <c r="AR9" s="17">
        <v>0.57508217841138098</v>
      </c>
      <c r="AS9" s="17">
        <v>0.53792710954981204</v>
      </c>
      <c r="AT9" s="17">
        <v>0.47104711216422002</v>
      </c>
      <c r="AU9" s="17"/>
      <c r="AV9" s="17">
        <v>0.64320279782293899</v>
      </c>
      <c r="AW9" s="17">
        <v>0.54167553922720202</v>
      </c>
      <c r="AX9" s="17">
        <v>0.62419535897605405</v>
      </c>
      <c r="AY9" s="17">
        <v>0.55298746893963702</v>
      </c>
      <c r="AZ9" s="17">
        <v>0.50792280849500404</v>
      </c>
      <c r="BA9" s="17">
        <v>0.450880250055544</v>
      </c>
      <c r="BB9" s="17"/>
      <c r="BC9" s="17">
        <v>0.51381521857258305</v>
      </c>
      <c r="BD9" s="17">
        <v>0.53734237350235403</v>
      </c>
      <c r="BE9" s="17">
        <v>0.60106492512294296</v>
      </c>
      <c r="BF9" s="17">
        <v>0.633340169372269</v>
      </c>
      <c r="BG9" s="17">
        <v>0.69717787570066303</v>
      </c>
    </row>
    <row r="10" spans="2:59" ht="29" x14ac:dyDescent="0.35">
      <c r="B10" s="18" t="s">
        <v>296</v>
      </c>
      <c r="C10" s="17">
        <v>0.29991044608706902</v>
      </c>
      <c r="D10" s="17">
        <v>0.34696826811718001</v>
      </c>
      <c r="E10" s="17">
        <v>0.25357842483358001</v>
      </c>
      <c r="F10" s="17"/>
      <c r="G10" s="17">
        <v>0.30328844327608201</v>
      </c>
      <c r="H10" s="17">
        <v>0.287833309129848</v>
      </c>
      <c r="I10" s="17">
        <v>0.26192390329596998</v>
      </c>
      <c r="J10" s="17">
        <v>0.33559139325061998</v>
      </c>
      <c r="K10" s="17">
        <v>0.31717211803998302</v>
      </c>
      <c r="L10" s="17">
        <v>0.29778845831001</v>
      </c>
      <c r="M10" s="17"/>
      <c r="N10" s="17">
        <v>0.30358140901888198</v>
      </c>
      <c r="O10" s="17">
        <v>0.30596104453366502</v>
      </c>
      <c r="P10" s="17">
        <v>0.29902265156556501</v>
      </c>
      <c r="Q10" s="17">
        <v>0.29104004992003202</v>
      </c>
      <c r="R10" s="17"/>
      <c r="S10" s="17">
        <v>0.29096973690369399</v>
      </c>
      <c r="T10" s="17">
        <v>0.28414715489217302</v>
      </c>
      <c r="U10" s="17">
        <v>0.34369015780782503</v>
      </c>
      <c r="V10" s="17">
        <v>0.255866351227168</v>
      </c>
      <c r="W10" s="17">
        <v>0.34535852385093702</v>
      </c>
      <c r="X10" s="17">
        <v>0.245283439287033</v>
      </c>
      <c r="Y10" s="17">
        <v>0.309342494447229</v>
      </c>
      <c r="Z10" s="17">
        <v>0.37113140087042001</v>
      </c>
      <c r="AA10" s="17">
        <v>0.30465607757392899</v>
      </c>
      <c r="AB10" s="17">
        <v>0.322153459144426</v>
      </c>
      <c r="AC10" s="17">
        <v>0.27044530190122301</v>
      </c>
      <c r="AD10" s="17">
        <v>0.32863094637144402</v>
      </c>
      <c r="AE10" s="17"/>
      <c r="AF10" s="17">
        <v>0.31081729604532399</v>
      </c>
      <c r="AG10" s="17">
        <v>0.30224449743932502</v>
      </c>
      <c r="AH10" s="17">
        <v>0.29508176255670898</v>
      </c>
      <c r="AI10" s="17"/>
      <c r="AJ10" s="17">
        <v>0.31477458735798902</v>
      </c>
      <c r="AK10" s="17">
        <v>0.276938831363226</v>
      </c>
      <c r="AL10" s="17">
        <v>0.32888267201635002</v>
      </c>
      <c r="AM10" s="17">
        <v>0.32111833335916401</v>
      </c>
      <c r="AN10" s="17">
        <v>0.278166621744178</v>
      </c>
      <c r="AO10" s="17"/>
      <c r="AP10" s="17">
        <v>0.31374616568584002</v>
      </c>
      <c r="AQ10" s="17">
        <v>0.27872615322866601</v>
      </c>
      <c r="AR10" s="17">
        <v>0.29242556286645499</v>
      </c>
      <c r="AS10" s="17">
        <v>0.33884703312202702</v>
      </c>
      <c r="AT10" s="17">
        <v>0.35746097049805298</v>
      </c>
      <c r="AU10" s="17"/>
      <c r="AV10" s="17">
        <v>0.27050331146270801</v>
      </c>
      <c r="AW10" s="17">
        <v>0.31899072782189802</v>
      </c>
      <c r="AX10" s="17">
        <v>0.27290447980848098</v>
      </c>
      <c r="AY10" s="17">
        <v>0.33448502334846297</v>
      </c>
      <c r="AZ10" s="17">
        <v>0.34660653169178302</v>
      </c>
      <c r="BA10" s="17">
        <v>0.25781094129557097</v>
      </c>
      <c r="BB10" s="17"/>
      <c r="BC10" s="17">
        <v>0.29376591373739203</v>
      </c>
      <c r="BD10" s="17">
        <v>0.337616309961561</v>
      </c>
      <c r="BE10" s="17">
        <v>0.26833669452613901</v>
      </c>
      <c r="BF10" s="17">
        <v>0.302114133163774</v>
      </c>
      <c r="BG10" s="17">
        <v>0.19502812815179199</v>
      </c>
    </row>
    <row r="11" spans="2:59" x14ac:dyDescent="0.35">
      <c r="B11" s="18" t="s">
        <v>100</v>
      </c>
      <c r="C11" s="19">
        <v>0.134010839289015</v>
      </c>
      <c r="D11" s="19">
        <v>0.100099479200708</v>
      </c>
      <c r="E11" s="19">
        <v>0.16814638607546001</v>
      </c>
      <c r="F11" s="19"/>
      <c r="G11" s="19">
        <v>0.122892637965416</v>
      </c>
      <c r="H11" s="19">
        <v>9.0730079092295607E-2</v>
      </c>
      <c r="I11" s="19">
        <v>0.149797669790427</v>
      </c>
      <c r="J11" s="19">
        <v>0.14296829029823899</v>
      </c>
      <c r="K11" s="19">
        <v>0.15698137065034401</v>
      </c>
      <c r="L11" s="19">
        <v>0.14098026715127901</v>
      </c>
      <c r="M11" s="19"/>
      <c r="N11" s="19">
        <v>8.3364655423281794E-2</v>
      </c>
      <c r="O11" s="19">
        <v>0.128796372900054</v>
      </c>
      <c r="P11" s="19">
        <v>0.153833217861022</v>
      </c>
      <c r="Q11" s="19">
        <v>0.17685361679819001</v>
      </c>
      <c r="R11" s="19"/>
      <c r="S11" s="19">
        <v>0.110505452562169</v>
      </c>
      <c r="T11" s="19">
        <v>0.143159521834997</v>
      </c>
      <c r="U11" s="19">
        <v>0.134368541961605</v>
      </c>
      <c r="V11" s="19">
        <v>0.116352977996592</v>
      </c>
      <c r="W11" s="19">
        <v>0.145882410698983</v>
      </c>
      <c r="X11" s="19">
        <v>0.15665047290489201</v>
      </c>
      <c r="Y11" s="19">
        <v>0.100917540624875</v>
      </c>
      <c r="Z11" s="19">
        <v>0.150781538732948</v>
      </c>
      <c r="AA11" s="19">
        <v>0.16427103019893</v>
      </c>
      <c r="AB11" s="19">
        <v>0.13546155797520501</v>
      </c>
      <c r="AC11" s="19">
        <v>8.3702907638944196E-2</v>
      </c>
      <c r="AD11" s="19">
        <v>0.19611675548847499</v>
      </c>
      <c r="AE11" s="19"/>
      <c r="AF11" s="19">
        <v>0.13492315825106399</v>
      </c>
      <c r="AG11" s="19">
        <v>0.107795476494082</v>
      </c>
      <c r="AH11" s="19">
        <v>0.212060137676545</v>
      </c>
      <c r="AI11" s="19"/>
      <c r="AJ11" s="19">
        <v>0.14334630336114501</v>
      </c>
      <c r="AK11" s="19">
        <v>9.5293874544122997E-2</v>
      </c>
      <c r="AL11" s="19">
        <v>0.133002304022248</v>
      </c>
      <c r="AM11" s="19">
        <v>7.6492413021561206E-2</v>
      </c>
      <c r="AN11" s="19">
        <v>0.19319712508651701</v>
      </c>
      <c r="AO11" s="19"/>
      <c r="AP11" s="19">
        <v>0.139672295721986</v>
      </c>
      <c r="AQ11" s="19">
        <v>9.5750614345976107E-2</v>
      </c>
      <c r="AR11" s="19">
        <v>0.132492258722164</v>
      </c>
      <c r="AS11" s="19">
        <v>0.12322585732816101</v>
      </c>
      <c r="AT11" s="19">
        <v>0.17149191733772701</v>
      </c>
      <c r="AU11" s="19"/>
      <c r="AV11" s="19">
        <v>8.6293890714353394E-2</v>
      </c>
      <c r="AW11" s="19">
        <v>0.13933373295090101</v>
      </c>
      <c r="AX11" s="19">
        <v>0.102900161215465</v>
      </c>
      <c r="AY11" s="19">
        <v>0.1125275077119</v>
      </c>
      <c r="AZ11" s="19">
        <v>0.145470659813213</v>
      </c>
      <c r="BA11" s="19">
        <v>0.29130880864888498</v>
      </c>
      <c r="BB11" s="19"/>
      <c r="BC11" s="19">
        <v>0.192418867690025</v>
      </c>
      <c r="BD11" s="19">
        <v>0.125041316536085</v>
      </c>
      <c r="BE11" s="19">
        <v>0.130598380350918</v>
      </c>
      <c r="BF11" s="19">
        <v>6.4545697463957302E-2</v>
      </c>
      <c r="BG11" s="19">
        <v>0.10779399614754499</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0.55075263252052298</v>
      </c>
      <c r="D9" s="17">
        <v>0.53863152246005497</v>
      </c>
      <c r="E9" s="17">
        <v>0.560755029306647</v>
      </c>
      <c r="F9" s="17"/>
      <c r="G9" s="17">
        <v>0.67827795795169998</v>
      </c>
      <c r="H9" s="17">
        <v>0.69693445534484899</v>
      </c>
      <c r="I9" s="17">
        <v>0.60746600742034695</v>
      </c>
      <c r="J9" s="17">
        <v>0.54359691498141705</v>
      </c>
      <c r="K9" s="17">
        <v>0.464662627502197</v>
      </c>
      <c r="L9" s="17">
        <v>0.36470972791157102</v>
      </c>
      <c r="M9" s="17"/>
      <c r="N9" s="17">
        <v>0.61547620132438996</v>
      </c>
      <c r="O9" s="17">
        <v>0.54654773681899504</v>
      </c>
      <c r="P9" s="17">
        <v>0.50264474409960802</v>
      </c>
      <c r="Q9" s="17">
        <v>0.52676341875266797</v>
      </c>
      <c r="R9" s="17"/>
      <c r="S9" s="17">
        <v>0.67228962496210598</v>
      </c>
      <c r="T9" s="17">
        <v>0.49918827166498803</v>
      </c>
      <c r="U9" s="17">
        <v>0.50579040187110802</v>
      </c>
      <c r="V9" s="17">
        <v>0.53688551612231805</v>
      </c>
      <c r="W9" s="17">
        <v>0.52645236605794299</v>
      </c>
      <c r="X9" s="17">
        <v>0.608510193840062</v>
      </c>
      <c r="Y9" s="17">
        <v>0.57614196766083703</v>
      </c>
      <c r="Z9" s="17">
        <v>0.47440748339268202</v>
      </c>
      <c r="AA9" s="17">
        <v>0.54768676646804804</v>
      </c>
      <c r="AB9" s="17">
        <v>0.47326997561689998</v>
      </c>
      <c r="AC9" s="17">
        <v>0.55971402867937203</v>
      </c>
      <c r="AD9" s="17">
        <v>0.51252851423535095</v>
      </c>
      <c r="AE9" s="17"/>
      <c r="AF9" s="17">
        <v>0.44944448258260999</v>
      </c>
      <c r="AG9" s="17">
        <v>0.58264168310610198</v>
      </c>
      <c r="AH9" s="17">
        <v>0.60523404734192898</v>
      </c>
      <c r="AI9" s="17"/>
      <c r="AJ9" s="17">
        <v>0.47819356312022998</v>
      </c>
      <c r="AK9" s="17">
        <v>0.65147213331013798</v>
      </c>
      <c r="AL9" s="17">
        <v>0.47366049660232001</v>
      </c>
      <c r="AM9" s="17">
        <v>0.48475843959460801</v>
      </c>
      <c r="AN9" s="17">
        <v>0.554704728739985</v>
      </c>
      <c r="AO9" s="17"/>
      <c r="AP9" s="17">
        <v>0.46620255198438398</v>
      </c>
      <c r="AQ9" s="17">
        <v>0.62923670234892903</v>
      </c>
      <c r="AR9" s="17">
        <v>0.53391183390371499</v>
      </c>
      <c r="AS9" s="17">
        <v>0.46829327991539998</v>
      </c>
      <c r="AT9" s="17">
        <v>0.541755934566577</v>
      </c>
      <c r="AU9" s="17"/>
      <c r="AV9" s="17">
        <v>0.660299020337204</v>
      </c>
      <c r="AW9" s="17">
        <v>0.46441225673315001</v>
      </c>
      <c r="AX9" s="17">
        <v>0.585676144251984</v>
      </c>
      <c r="AY9" s="17">
        <v>0.47502206480551101</v>
      </c>
      <c r="AZ9" s="17">
        <v>0.58888022825427699</v>
      </c>
      <c r="BA9" s="17">
        <v>0.47833139039373401</v>
      </c>
      <c r="BB9" s="17"/>
      <c r="BC9" s="17">
        <v>0.53134448733164796</v>
      </c>
      <c r="BD9" s="17">
        <v>0.53075994541558602</v>
      </c>
      <c r="BE9" s="17">
        <v>0.58244625294376895</v>
      </c>
      <c r="BF9" s="17">
        <v>0.66821292858065995</v>
      </c>
      <c r="BG9" s="17">
        <v>0.60810232760776795</v>
      </c>
    </row>
    <row r="10" spans="2:59" ht="29" x14ac:dyDescent="0.35">
      <c r="B10" s="18" t="s">
        <v>296</v>
      </c>
      <c r="C10" s="17">
        <v>0.322641776857019</v>
      </c>
      <c r="D10" s="17">
        <v>0.37579093926705798</v>
      </c>
      <c r="E10" s="17">
        <v>0.271620330840873</v>
      </c>
      <c r="F10" s="17"/>
      <c r="G10" s="17">
        <v>0.210078442245657</v>
      </c>
      <c r="H10" s="17">
        <v>0.21589012675723501</v>
      </c>
      <c r="I10" s="17">
        <v>0.24947404808270199</v>
      </c>
      <c r="J10" s="17">
        <v>0.35392548317533401</v>
      </c>
      <c r="K10" s="17">
        <v>0.39543881099566403</v>
      </c>
      <c r="L10" s="17">
        <v>0.46951251164147301</v>
      </c>
      <c r="M10" s="17"/>
      <c r="N10" s="17">
        <v>0.29576536562447098</v>
      </c>
      <c r="O10" s="17">
        <v>0.35134265873821902</v>
      </c>
      <c r="P10" s="17">
        <v>0.32655737414118502</v>
      </c>
      <c r="Q10" s="17">
        <v>0.31896066640260201</v>
      </c>
      <c r="R10" s="17"/>
      <c r="S10" s="17">
        <v>0.23514267026902499</v>
      </c>
      <c r="T10" s="17">
        <v>0.32553584887116099</v>
      </c>
      <c r="U10" s="17">
        <v>0.36010935640386499</v>
      </c>
      <c r="V10" s="17">
        <v>0.38416880155713101</v>
      </c>
      <c r="W10" s="17">
        <v>0.358111731960364</v>
      </c>
      <c r="X10" s="17">
        <v>0.24726769716060801</v>
      </c>
      <c r="Y10" s="17">
        <v>0.32323114499380301</v>
      </c>
      <c r="Z10" s="17">
        <v>0.37429479027810603</v>
      </c>
      <c r="AA10" s="17">
        <v>0.31320197927301102</v>
      </c>
      <c r="AB10" s="17">
        <v>0.40233534087014799</v>
      </c>
      <c r="AC10" s="17">
        <v>0.33628897767382099</v>
      </c>
      <c r="AD10" s="17">
        <v>0.28031116580049897</v>
      </c>
      <c r="AE10" s="17"/>
      <c r="AF10" s="17">
        <v>0.42063896242807702</v>
      </c>
      <c r="AG10" s="17">
        <v>0.31249167634131297</v>
      </c>
      <c r="AH10" s="17">
        <v>0.21523108041815101</v>
      </c>
      <c r="AI10" s="17"/>
      <c r="AJ10" s="17">
        <v>0.40178193697614301</v>
      </c>
      <c r="AK10" s="17">
        <v>0.234446378802799</v>
      </c>
      <c r="AL10" s="17">
        <v>0.43743748204532001</v>
      </c>
      <c r="AM10" s="17">
        <v>0.47141779089931801</v>
      </c>
      <c r="AN10" s="17">
        <v>0.25379192448735399</v>
      </c>
      <c r="AO10" s="17"/>
      <c r="AP10" s="17">
        <v>0.40861556699968998</v>
      </c>
      <c r="AQ10" s="17">
        <v>0.26930438462268702</v>
      </c>
      <c r="AR10" s="17">
        <v>0.38634814633314402</v>
      </c>
      <c r="AS10" s="17">
        <v>0.411951226311431</v>
      </c>
      <c r="AT10" s="17">
        <v>0.28368588859993099</v>
      </c>
      <c r="AU10" s="17"/>
      <c r="AV10" s="17">
        <v>0.24840631182629999</v>
      </c>
      <c r="AW10" s="17">
        <v>0.41794576847411202</v>
      </c>
      <c r="AX10" s="17">
        <v>0.34246096129841902</v>
      </c>
      <c r="AY10" s="17">
        <v>0.42091618224849398</v>
      </c>
      <c r="AZ10" s="17">
        <v>0.26912836198116402</v>
      </c>
      <c r="BA10" s="17">
        <v>0.247493709085742</v>
      </c>
      <c r="BB10" s="17"/>
      <c r="BC10" s="17">
        <v>0.30490130723352799</v>
      </c>
      <c r="BD10" s="17">
        <v>0.33395800864055702</v>
      </c>
      <c r="BE10" s="17">
        <v>0.32212590314170803</v>
      </c>
      <c r="BF10" s="17">
        <v>0.233550250742975</v>
      </c>
      <c r="BG10" s="17">
        <v>0.34677431279486298</v>
      </c>
    </row>
    <row r="11" spans="2:59" x14ac:dyDescent="0.35">
      <c r="B11" s="18" t="s">
        <v>100</v>
      </c>
      <c r="C11" s="19">
        <v>0.12660559062245799</v>
      </c>
      <c r="D11" s="19">
        <v>8.5577538272887999E-2</v>
      </c>
      <c r="E11" s="19">
        <v>0.167624639852479</v>
      </c>
      <c r="F11" s="19"/>
      <c r="G11" s="19">
        <v>0.111643599802643</v>
      </c>
      <c r="H11" s="19">
        <v>8.7175417897915303E-2</v>
      </c>
      <c r="I11" s="19">
        <v>0.143059944496951</v>
      </c>
      <c r="J11" s="19">
        <v>0.102477601843249</v>
      </c>
      <c r="K11" s="19">
        <v>0.139898561502139</v>
      </c>
      <c r="L11" s="19">
        <v>0.165777760446957</v>
      </c>
      <c r="M11" s="19"/>
      <c r="N11" s="19">
        <v>8.8758433051138605E-2</v>
      </c>
      <c r="O11" s="19">
        <v>0.102109604442786</v>
      </c>
      <c r="P11" s="19">
        <v>0.17079788175920699</v>
      </c>
      <c r="Q11" s="19">
        <v>0.15427591484473099</v>
      </c>
      <c r="R11" s="19"/>
      <c r="S11" s="19">
        <v>9.2567704768869302E-2</v>
      </c>
      <c r="T11" s="19">
        <v>0.17527587946385101</v>
      </c>
      <c r="U11" s="19">
        <v>0.13410024172502699</v>
      </c>
      <c r="V11" s="19">
        <v>7.8945682320550395E-2</v>
      </c>
      <c r="W11" s="19">
        <v>0.115435901981693</v>
      </c>
      <c r="X11" s="19">
        <v>0.14422210899933</v>
      </c>
      <c r="Y11" s="19">
        <v>0.10062688734536</v>
      </c>
      <c r="Z11" s="19">
        <v>0.15129772632921301</v>
      </c>
      <c r="AA11" s="19">
        <v>0.139111254258941</v>
      </c>
      <c r="AB11" s="19">
        <v>0.12439468351295201</v>
      </c>
      <c r="AC11" s="19">
        <v>0.10399699364680701</v>
      </c>
      <c r="AD11" s="19">
        <v>0.20716031996414999</v>
      </c>
      <c r="AE11" s="19"/>
      <c r="AF11" s="19">
        <v>0.12991655498931301</v>
      </c>
      <c r="AG11" s="19">
        <v>0.104866640552585</v>
      </c>
      <c r="AH11" s="19">
        <v>0.17953487223992001</v>
      </c>
      <c r="AI11" s="19"/>
      <c r="AJ11" s="19">
        <v>0.120024499903627</v>
      </c>
      <c r="AK11" s="19">
        <v>0.114081487887064</v>
      </c>
      <c r="AL11" s="19">
        <v>8.8902021352359598E-2</v>
      </c>
      <c r="AM11" s="19">
        <v>4.3823769506073799E-2</v>
      </c>
      <c r="AN11" s="19">
        <v>0.19150334677266101</v>
      </c>
      <c r="AO11" s="19"/>
      <c r="AP11" s="19">
        <v>0.12518188101592601</v>
      </c>
      <c r="AQ11" s="19">
        <v>0.101458913028385</v>
      </c>
      <c r="AR11" s="19">
        <v>7.9740019763141101E-2</v>
      </c>
      <c r="AS11" s="19">
        <v>0.11975549377317</v>
      </c>
      <c r="AT11" s="19">
        <v>0.17455817683349201</v>
      </c>
      <c r="AU11" s="19"/>
      <c r="AV11" s="19">
        <v>9.1294667836496396E-2</v>
      </c>
      <c r="AW11" s="19">
        <v>0.117641974792738</v>
      </c>
      <c r="AX11" s="19">
        <v>7.18628944495978E-2</v>
      </c>
      <c r="AY11" s="19">
        <v>0.104061752945994</v>
      </c>
      <c r="AZ11" s="19">
        <v>0.14199140976455901</v>
      </c>
      <c r="BA11" s="19">
        <v>0.27417490052052301</v>
      </c>
      <c r="BB11" s="19"/>
      <c r="BC11" s="19">
        <v>0.163754205434824</v>
      </c>
      <c r="BD11" s="19">
        <v>0.13528204594385701</v>
      </c>
      <c r="BE11" s="19">
        <v>9.5427843914522498E-2</v>
      </c>
      <c r="BF11" s="19">
        <v>9.8236820676364897E-2</v>
      </c>
      <c r="BG11" s="19">
        <v>4.51233595973691E-2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295</v>
      </c>
      <c r="C9" s="17">
        <v>0.244038974476882</v>
      </c>
      <c r="D9" s="17">
        <v>0.25232061686314999</v>
      </c>
      <c r="E9" s="17">
        <v>0.237885601874185</v>
      </c>
      <c r="F9" s="17"/>
      <c r="G9" s="17">
        <v>0.43646184218251799</v>
      </c>
      <c r="H9" s="17">
        <v>0.41548604104203901</v>
      </c>
      <c r="I9" s="17">
        <v>0.25559114356942397</v>
      </c>
      <c r="J9" s="17">
        <v>0.19548091853761701</v>
      </c>
      <c r="K9" s="17">
        <v>0.122347553184376</v>
      </c>
      <c r="L9" s="17">
        <v>8.8275525432751203E-2</v>
      </c>
      <c r="M9" s="17"/>
      <c r="N9" s="17">
        <v>0.276311697722466</v>
      </c>
      <c r="O9" s="17">
        <v>0.24854057120152401</v>
      </c>
      <c r="P9" s="17">
        <v>0.210568359753524</v>
      </c>
      <c r="Q9" s="17">
        <v>0.23448012675542301</v>
      </c>
      <c r="R9" s="17"/>
      <c r="S9" s="17">
        <v>0.39991861253797401</v>
      </c>
      <c r="T9" s="17">
        <v>0.210927658738879</v>
      </c>
      <c r="U9" s="17">
        <v>0.177646604838158</v>
      </c>
      <c r="V9" s="17">
        <v>0.21181410732359901</v>
      </c>
      <c r="W9" s="17">
        <v>0.20466764245065699</v>
      </c>
      <c r="X9" s="17">
        <v>0.27748245653787101</v>
      </c>
      <c r="Y9" s="17">
        <v>0.26144300151620797</v>
      </c>
      <c r="Z9" s="17">
        <v>0.22287095853780201</v>
      </c>
      <c r="AA9" s="17">
        <v>0.28035947802671202</v>
      </c>
      <c r="AB9" s="17">
        <v>0.145379776180979</v>
      </c>
      <c r="AC9" s="17">
        <v>0.19450541456179399</v>
      </c>
      <c r="AD9" s="17">
        <v>0.15086411999878599</v>
      </c>
      <c r="AE9" s="17"/>
      <c r="AF9" s="17">
        <v>0.17672047249724601</v>
      </c>
      <c r="AG9" s="17">
        <v>0.21919492637875901</v>
      </c>
      <c r="AH9" s="17">
        <v>0.33565115211881802</v>
      </c>
      <c r="AI9" s="17"/>
      <c r="AJ9" s="17">
        <v>0.18101525988495601</v>
      </c>
      <c r="AK9" s="17">
        <v>0.33088511782894098</v>
      </c>
      <c r="AL9" s="17">
        <v>0.14297598457101099</v>
      </c>
      <c r="AM9" s="17">
        <v>0.317587088321444</v>
      </c>
      <c r="AN9" s="17">
        <v>0.25874291762304102</v>
      </c>
      <c r="AO9" s="17"/>
      <c r="AP9" s="17">
        <v>0.19751141643287201</v>
      </c>
      <c r="AQ9" s="17">
        <v>0.318275061145881</v>
      </c>
      <c r="AR9" s="17">
        <v>0.16069150834297199</v>
      </c>
      <c r="AS9" s="17">
        <v>0.203588153098719</v>
      </c>
      <c r="AT9" s="17">
        <v>0.145280070059112</v>
      </c>
      <c r="AU9" s="17"/>
      <c r="AV9" s="17">
        <v>0.353449874149452</v>
      </c>
      <c r="AW9" s="17">
        <v>0.21634251641179</v>
      </c>
      <c r="AX9" s="17">
        <v>0.173559170866465</v>
      </c>
      <c r="AY9" s="17">
        <v>0.18446236129350899</v>
      </c>
      <c r="AZ9" s="17">
        <v>0.211108098321002</v>
      </c>
      <c r="BA9" s="17">
        <v>0.15163401663885201</v>
      </c>
      <c r="BB9" s="17"/>
      <c r="BC9" s="17">
        <v>0.19781698747291701</v>
      </c>
      <c r="BD9" s="17">
        <v>0.24953415712094201</v>
      </c>
      <c r="BE9" s="17">
        <v>0.23313490788841901</v>
      </c>
      <c r="BF9" s="17">
        <v>0.35903072137451603</v>
      </c>
      <c r="BG9" s="17">
        <v>0.54006240026506103</v>
      </c>
    </row>
    <row r="10" spans="2:59" ht="29" x14ac:dyDescent="0.35">
      <c r="B10" s="18" t="s">
        <v>296</v>
      </c>
      <c r="C10" s="17">
        <v>0.62366539908002305</v>
      </c>
      <c r="D10" s="17">
        <v>0.65713264167206498</v>
      </c>
      <c r="E10" s="17">
        <v>0.59006143726438598</v>
      </c>
      <c r="F10" s="17"/>
      <c r="G10" s="17">
        <v>0.45262166936647502</v>
      </c>
      <c r="H10" s="17">
        <v>0.46893912904973201</v>
      </c>
      <c r="I10" s="17">
        <v>0.60263573533964898</v>
      </c>
      <c r="J10" s="17">
        <v>0.674023244139203</v>
      </c>
      <c r="K10" s="17">
        <v>0.72418014850742396</v>
      </c>
      <c r="L10" s="17">
        <v>0.77207274088956801</v>
      </c>
      <c r="M10" s="17"/>
      <c r="N10" s="17">
        <v>0.63143443611056604</v>
      </c>
      <c r="O10" s="17">
        <v>0.63575398752888801</v>
      </c>
      <c r="P10" s="17">
        <v>0.63114370210528203</v>
      </c>
      <c r="Q10" s="17">
        <v>0.59540517170945595</v>
      </c>
      <c r="R10" s="17"/>
      <c r="S10" s="17">
        <v>0.49212397584547302</v>
      </c>
      <c r="T10" s="17">
        <v>0.65726911048025505</v>
      </c>
      <c r="U10" s="17">
        <v>0.71904489185076303</v>
      </c>
      <c r="V10" s="17">
        <v>0.68608878005066898</v>
      </c>
      <c r="W10" s="17">
        <v>0.65037711717246904</v>
      </c>
      <c r="X10" s="17">
        <v>0.580131109627679</v>
      </c>
      <c r="Y10" s="17">
        <v>0.61390472546685004</v>
      </c>
      <c r="Z10" s="17">
        <v>0.64760821946768399</v>
      </c>
      <c r="AA10" s="17">
        <v>0.54837423074690095</v>
      </c>
      <c r="AB10" s="17">
        <v>0.68613733517162301</v>
      </c>
      <c r="AC10" s="17">
        <v>0.69284125951827702</v>
      </c>
      <c r="AD10" s="17">
        <v>0.68704353925672201</v>
      </c>
      <c r="AE10" s="17"/>
      <c r="AF10" s="17">
        <v>0.70678383601773798</v>
      </c>
      <c r="AG10" s="17">
        <v>0.64574329868174996</v>
      </c>
      <c r="AH10" s="17">
        <v>0.49073628649193701</v>
      </c>
      <c r="AI10" s="17"/>
      <c r="AJ10" s="17">
        <v>0.69211492387735796</v>
      </c>
      <c r="AK10" s="17">
        <v>0.55341443531234602</v>
      </c>
      <c r="AL10" s="17">
        <v>0.77429952588267603</v>
      </c>
      <c r="AM10" s="17">
        <v>0.54586164422157002</v>
      </c>
      <c r="AN10" s="17">
        <v>0.55516908470874304</v>
      </c>
      <c r="AO10" s="17"/>
      <c r="AP10" s="17">
        <v>0.67946462243969596</v>
      </c>
      <c r="AQ10" s="17">
        <v>0.57218122583749498</v>
      </c>
      <c r="AR10" s="17">
        <v>0.74065592826012705</v>
      </c>
      <c r="AS10" s="17">
        <v>0.67852004240210295</v>
      </c>
      <c r="AT10" s="17">
        <v>0.70598126991214705</v>
      </c>
      <c r="AU10" s="17"/>
      <c r="AV10" s="17">
        <v>0.54758297802009703</v>
      </c>
      <c r="AW10" s="17">
        <v>0.66054710597308097</v>
      </c>
      <c r="AX10" s="17">
        <v>0.74883368383326598</v>
      </c>
      <c r="AY10" s="17">
        <v>0.70751126730033298</v>
      </c>
      <c r="AZ10" s="17">
        <v>0.65997006847009099</v>
      </c>
      <c r="BA10" s="17">
        <v>0.55823305921812905</v>
      </c>
      <c r="BB10" s="17"/>
      <c r="BC10" s="17">
        <v>0.61768138276935003</v>
      </c>
      <c r="BD10" s="17">
        <v>0.64092904379230797</v>
      </c>
      <c r="BE10" s="17">
        <v>0.64995321194009903</v>
      </c>
      <c r="BF10" s="17">
        <v>0.53665173952527701</v>
      </c>
      <c r="BG10" s="17">
        <v>0.40749978705872603</v>
      </c>
    </row>
    <row r="11" spans="2:59" x14ac:dyDescent="0.35">
      <c r="B11" s="18" t="s">
        <v>100</v>
      </c>
      <c r="C11" s="19">
        <v>0.132295626443095</v>
      </c>
      <c r="D11" s="19">
        <v>9.0546741464785196E-2</v>
      </c>
      <c r="E11" s="19">
        <v>0.17205296086142899</v>
      </c>
      <c r="F11" s="19"/>
      <c r="G11" s="19">
        <v>0.110916488451007</v>
      </c>
      <c r="H11" s="19">
        <v>0.11557482990823</v>
      </c>
      <c r="I11" s="19">
        <v>0.14177312109092599</v>
      </c>
      <c r="J11" s="19">
        <v>0.13049583732317999</v>
      </c>
      <c r="K11" s="19">
        <v>0.153472298308199</v>
      </c>
      <c r="L11" s="19">
        <v>0.13965173367768</v>
      </c>
      <c r="M11" s="19"/>
      <c r="N11" s="19">
        <v>9.2253866166968304E-2</v>
      </c>
      <c r="O11" s="19">
        <v>0.115705441269588</v>
      </c>
      <c r="P11" s="19">
        <v>0.15828793814119399</v>
      </c>
      <c r="Q11" s="19">
        <v>0.17011470153512101</v>
      </c>
      <c r="R11" s="19"/>
      <c r="S11" s="19">
        <v>0.10795741161655401</v>
      </c>
      <c r="T11" s="19">
        <v>0.131803230780866</v>
      </c>
      <c r="U11" s="19">
        <v>0.10330850331107801</v>
      </c>
      <c r="V11" s="19">
        <v>0.102097112625732</v>
      </c>
      <c r="W11" s="19">
        <v>0.14495524037687399</v>
      </c>
      <c r="X11" s="19">
        <v>0.14238643383444999</v>
      </c>
      <c r="Y11" s="19">
        <v>0.124652273016943</v>
      </c>
      <c r="Z11" s="19">
        <v>0.12952082199451501</v>
      </c>
      <c r="AA11" s="19">
        <v>0.17126629122638601</v>
      </c>
      <c r="AB11" s="19">
        <v>0.16848288864739699</v>
      </c>
      <c r="AC11" s="19">
        <v>0.11265332591992901</v>
      </c>
      <c r="AD11" s="19">
        <v>0.162092340744492</v>
      </c>
      <c r="AE11" s="19"/>
      <c r="AF11" s="19">
        <v>0.116495691485016</v>
      </c>
      <c r="AG11" s="19">
        <v>0.13506177493949101</v>
      </c>
      <c r="AH11" s="19">
        <v>0.173612561389245</v>
      </c>
      <c r="AI11" s="19"/>
      <c r="AJ11" s="19">
        <v>0.12686981623768601</v>
      </c>
      <c r="AK11" s="19">
        <v>0.115700446858713</v>
      </c>
      <c r="AL11" s="19">
        <v>8.2724489546312702E-2</v>
      </c>
      <c r="AM11" s="19">
        <v>0.13655126745698601</v>
      </c>
      <c r="AN11" s="19">
        <v>0.18608799766821599</v>
      </c>
      <c r="AO11" s="19"/>
      <c r="AP11" s="19">
        <v>0.123023961127432</v>
      </c>
      <c r="AQ11" s="19">
        <v>0.10954371301662399</v>
      </c>
      <c r="AR11" s="19">
        <v>9.8652563396900594E-2</v>
      </c>
      <c r="AS11" s="19">
        <v>0.11789180449917799</v>
      </c>
      <c r="AT11" s="19">
        <v>0.148738660028741</v>
      </c>
      <c r="AU11" s="19"/>
      <c r="AV11" s="19">
        <v>9.8967147830451005E-2</v>
      </c>
      <c r="AW11" s="19">
        <v>0.123110377615128</v>
      </c>
      <c r="AX11" s="19">
        <v>7.7607145300269298E-2</v>
      </c>
      <c r="AY11" s="19">
        <v>0.10802637140615801</v>
      </c>
      <c r="AZ11" s="19">
        <v>0.12892183320890699</v>
      </c>
      <c r="BA11" s="19">
        <v>0.290132924143018</v>
      </c>
      <c r="BB11" s="19"/>
      <c r="BC11" s="19">
        <v>0.18450162975773299</v>
      </c>
      <c r="BD11" s="19">
        <v>0.10953679908675</v>
      </c>
      <c r="BE11" s="19">
        <v>0.116911880171482</v>
      </c>
      <c r="BF11" s="19">
        <v>0.104317539100207</v>
      </c>
      <c r="BG11" s="19">
        <v>5.24378126762126E-2</v>
      </c>
    </row>
    <row r="12" spans="2:59" x14ac:dyDescent="0.35">
      <c r="B12" s="16"/>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43.5" x14ac:dyDescent="0.35">
      <c r="B9" s="18" t="s">
        <v>310</v>
      </c>
      <c r="C9" s="17">
        <v>0.47706026635960602</v>
      </c>
      <c r="D9" s="17">
        <v>0.45533058237365698</v>
      </c>
      <c r="E9" s="17">
        <v>0.49709570389345697</v>
      </c>
      <c r="F9" s="17"/>
      <c r="G9" s="17">
        <v>0.69931901940290997</v>
      </c>
      <c r="H9" s="17">
        <v>0.65914116578641502</v>
      </c>
      <c r="I9" s="17">
        <v>0.52357239800539801</v>
      </c>
      <c r="J9" s="17">
        <v>0.42319938213697</v>
      </c>
      <c r="K9" s="17">
        <v>0.38199938274863598</v>
      </c>
      <c r="L9" s="17">
        <v>0.250721273709749</v>
      </c>
      <c r="M9" s="17"/>
      <c r="N9" s="17">
        <v>0.57944033203975398</v>
      </c>
      <c r="O9" s="17">
        <v>0.49738361620823501</v>
      </c>
      <c r="P9" s="17">
        <v>0.389624858415478</v>
      </c>
      <c r="Q9" s="17">
        <v>0.42140301587887302</v>
      </c>
      <c r="R9" s="17"/>
      <c r="S9" s="17">
        <v>0.62014804055779305</v>
      </c>
      <c r="T9" s="17">
        <v>0.42959248068383799</v>
      </c>
      <c r="U9" s="17">
        <v>0.476253668065098</v>
      </c>
      <c r="V9" s="17">
        <v>0.42158997602173298</v>
      </c>
      <c r="W9" s="17">
        <v>0.466959033982972</v>
      </c>
      <c r="X9" s="17">
        <v>0.55371925136414601</v>
      </c>
      <c r="Y9" s="17">
        <v>0.490939164450515</v>
      </c>
      <c r="Z9" s="17">
        <v>0.46163644338153298</v>
      </c>
      <c r="AA9" s="17">
        <v>0.434541419298896</v>
      </c>
      <c r="AB9" s="17">
        <v>0.44448793276710502</v>
      </c>
      <c r="AC9" s="17">
        <v>0.360749684391797</v>
      </c>
      <c r="AD9" s="17">
        <v>0.40670405793049103</v>
      </c>
      <c r="AE9" s="17"/>
      <c r="AF9" s="17">
        <v>0.39275767136557799</v>
      </c>
      <c r="AG9" s="17">
        <v>0.46773635307447697</v>
      </c>
      <c r="AH9" s="17">
        <v>0.54037018438102302</v>
      </c>
      <c r="AI9" s="17"/>
      <c r="AJ9" s="17">
        <v>0.41013234364798601</v>
      </c>
      <c r="AK9" s="17">
        <v>0.54683107735190895</v>
      </c>
      <c r="AL9" s="17">
        <v>0.47055834973955302</v>
      </c>
      <c r="AM9" s="17">
        <v>0.36122982185429597</v>
      </c>
      <c r="AN9" s="17">
        <v>0.48938943709562399</v>
      </c>
      <c r="AO9" s="17"/>
      <c r="AP9" s="17">
        <v>0.393536479276625</v>
      </c>
      <c r="AQ9" s="17">
        <v>0.55285808919791002</v>
      </c>
      <c r="AR9" s="17">
        <v>0.43264228806134097</v>
      </c>
      <c r="AS9" s="17">
        <v>0.414871305483617</v>
      </c>
      <c r="AT9" s="17">
        <v>0.53004359182892002</v>
      </c>
      <c r="AU9" s="17"/>
      <c r="AV9" s="17">
        <v>0.57941942823037096</v>
      </c>
      <c r="AW9" s="17">
        <v>0.43364082439974799</v>
      </c>
      <c r="AX9" s="17">
        <v>0.45145041812800002</v>
      </c>
      <c r="AY9" s="17">
        <v>0.40138111438809299</v>
      </c>
      <c r="AZ9" s="17">
        <v>0.58373078611575702</v>
      </c>
      <c r="BA9" s="17">
        <v>0.45148948523321603</v>
      </c>
      <c r="BB9" s="17"/>
      <c r="BC9" s="17">
        <v>0.40703471172401801</v>
      </c>
      <c r="BD9" s="17">
        <v>0.45110770640904901</v>
      </c>
      <c r="BE9" s="17">
        <v>0.55167106916199005</v>
      </c>
      <c r="BF9" s="17">
        <v>0.57859368689203095</v>
      </c>
      <c r="BG9" s="17">
        <v>0.62049983714095003</v>
      </c>
    </row>
    <row r="10" spans="2:59" ht="29" x14ac:dyDescent="0.35">
      <c r="B10" s="18" t="s">
        <v>311</v>
      </c>
      <c r="C10" s="17">
        <v>0.446664232503097</v>
      </c>
      <c r="D10" s="17">
        <v>0.44543011518598102</v>
      </c>
      <c r="E10" s="17">
        <v>0.44515971747216398</v>
      </c>
      <c r="F10" s="17"/>
      <c r="G10" s="17">
        <v>0.56501542570716101</v>
      </c>
      <c r="H10" s="17">
        <v>0.52790790540217403</v>
      </c>
      <c r="I10" s="17">
        <v>0.51054042795633603</v>
      </c>
      <c r="J10" s="17">
        <v>0.438156516666587</v>
      </c>
      <c r="K10" s="17">
        <v>0.349940992212038</v>
      </c>
      <c r="L10" s="17">
        <v>0.321785646533925</v>
      </c>
      <c r="M10" s="17"/>
      <c r="N10" s="17">
        <v>0.54354479020854696</v>
      </c>
      <c r="O10" s="17">
        <v>0.45122111587734098</v>
      </c>
      <c r="P10" s="17">
        <v>0.38324320216394903</v>
      </c>
      <c r="Q10" s="17">
        <v>0.39216373023932699</v>
      </c>
      <c r="R10" s="17"/>
      <c r="S10" s="17">
        <v>0.53875193127143395</v>
      </c>
      <c r="T10" s="17">
        <v>0.421656560093014</v>
      </c>
      <c r="U10" s="17">
        <v>0.43000934268720098</v>
      </c>
      <c r="V10" s="17">
        <v>0.43439056001547999</v>
      </c>
      <c r="W10" s="17">
        <v>0.51883916988774303</v>
      </c>
      <c r="X10" s="17">
        <v>0.48607103990212502</v>
      </c>
      <c r="Y10" s="17">
        <v>0.39724251000474498</v>
      </c>
      <c r="Z10" s="17">
        <v>0.46816801825795801</v>
      </c>
      <c r="AA10" s="17">
        <v>0.40729825537067699</v>
      </c>
      <c r="AB10" s="17">
        <v>0.38566231394064798</v>
      </c>
      <c r="AC10" s="17">
        <v>0.38326066508045697</v>
      </c>
      <c r="AD10" s="17">
        <v>0.45537001157757501</v>
      </c>
      <c r="AE10" s="17"/>
      <c r="AF10" s="17">
        <v>0.38833822825761299</v>
      </c>
      <c r="AG10" s="17">
        <v>0.46426222364710301</v>
      </c>
      <c r="AH10" s="17">
        <v>0.47114228186177598</v>
      </c>
      <c r="AI10" s="17"/>
      <c r="AJ10" s="17">
        <v>0.41580914202153002</v>
      </c>
      <c r="AK10" s="17">
        <v>0.518074751400318</v>
      </c>
      <c r="AL10" s="17">
        <v>0.43672503895822001</v>
      </c>
      <c r="AM10" s="17">
        <v>0.45205411231287201</v>
      </c>
      <c r="AN10" s="17">
        <v>0.43090247701161299</v>
      </c>
      <c r="AO10" s="17"/>
      <c r="AP10" s="17">
        <v>0.40622217815120398</v>
      </c>
      <c r="AQ10" s="17">
        <v>0.52189944789081799</v>
      </c>
      <c r="AR10" s="17">
        <v>0.40851035732635099</v>
      </c>
      <c r="AS10" s="17">
        <v>0.40833977820893302</v>
      </c>
      <c r="AT10" s="17">
        <v>0.41120248163239798</v>
      </c>
      <c r="AU10" s="17"/>
      <c r="AV10" s="17">
        <v>0.52711378255847197</v>
      </c>
      <c r="AW10" s="17">
        <v>0.44238745344813202</v>
      </c>
      <c r="AX10" s="17">
        <v>0.44157598050347902</v>
      </c>
      <c r="AY10" s="17">
        <v>0.408814803210793</v>
      </c>
      <c r="AZ10" s="17">
        <v>0.37932535490597202</v>
      </c>
      <c r="BA10" s="17">
        <v>0.41907016039806799</v>
      </c>
      <c r="BB10" s="17"/>
      <c r="BC10" s="17">
        <v>0.38800204997709598</v>
      </c>
      <c r="BD10" s="17">
        <v>0.44183398562704901</v>
      </c>
      <c r="BE10" s="17">
        <v>0.46901064804447701</v>
      </c>
      <c r="BF10" s="17">
        <v>0.53944702720994697</v>
      </c>
      <c r="BG10" s="17">
        <v>0.67765737962327099</v>
      </c>
    </row>
    <row r="11" spans="2:59" ht="29" x14ac:dyDescent="0.35">
      <c r="B11" s="18" t="s">
        <v>312</v>
      </c>
      <c r="C11" s="17">
        <v>0.38305496790251897</v>
      </c>
      <c r="D11" s="17">
        <v>0.414908513593511</v>
      </c>
      <c r="E11" s="17">
        <v>0.35073055008774201</v>
      </c>
      <c r="F11" s="17"/>
      <c r="G11" s="17">
        <v>0.61380156449189505</v>
      </c>
      <c r="H11" s="17">
        <v>0.52113362590798296</v>
      </c>
      <c r="I11" s="17">
        <v>0.44849913273964698</v>
      </c>
      <c r="J11" s="17">
        <v>0.37920957213577799</v>
      </c>
      <c r="K11" s="17">
        <v>0.25158156401041898</v>
      </c>
      <c r="L11" s="17">
        <v>0.155308529295274</v>
      </c>
      <c r="M11" s="17"/>
      <c r="N11" s="17">
        <v>0.50368506919150302</v>
      </c>
      <c r="O11" s="17">
        <v>0.408715225909068</v>
      </c>
      <c r="P11" s="17">
        <v>0.28606787965185199</v>
      </c>
      <c r="Q11" s="17">
        <v>0.31038999402308298</v>
      </c>
      <c r="R11" s="17"/>
      <c r="S11" s="17">
        <v>0.56266023828557199</v>
      </c>
      <c r="T11" s="17">
        <v>0.36465440491249701</v>
      </c>
      <c r="U11" s="17">
        <v>0.30130177332790498</v>
      </c>
      <c r="V11" s="17">
        <v>0.34811083812396298</v>
      </c>
      <c r="W11" s="17">
        <v>0.44485769929221503</v>
      </c>
      <c r="X11" s="17">
        <v>0.39024304353706102</v>
      </c>
      <c r="Y11" s="17">
        <v>0.35760871981523601</v>
      </c>
      <c r="Z11" s="17">
        <v>0.375186861215836</v>
      </c>
      <c r="AA11" s="17">
        <v>0.40329604117673901</v>
      </c>
      <c r="AB11" s="17">
        <v>0.26543735808367203</v>
      </c>
      <c r="AC11" s="17">
        <v>0.26676731289285499</v>
      </c>
      <c r="AD11" s="17">
        <v>0.33122629150989302</v>
      </c>
      <c r="AE11" s="17"/>
      <c r="AF11" s="17">
        <v>0.3004471740029</v>
      </c>
      <c r="AG11" s="17">
        <v>0.40080325696876301</v>
      </c>
      <c r="AH11" s="17">
        <v>0.40012480584902999</v>
      </c>
      <c r="AI11" s="17"/>
      <c r="AJ11" s="17">
        <v>0.294041735402152</v>
      </c>
      <c r="AK11" s="17">
        <v>0.48625925598616299</v>
      </c>
      <c r="AL11" s="17">
        <v>0.39217062591679502</v>
      </c>
      <c r="AM11" s="17">
        <v>0.38427423550295797</v>
      </c>
      <c r="AN11" s="17">
        <v>0.34541704831169001</v>
      </c>
      <c r="AO11" s="17"/>
      <c r="AP11" s="17">
        <v>0.28944960903141598</v>
      </c>
      <c r="AQ11" s="17">
        <v>0.48050458351539399</v>
      </c>
      <c r="AR11" s="17">
        <v>0.41946179968796798</v>
      </c>
      <c r="AS11" s="17">
        <v>0.31126585005881402</v>
      </c>
      <c r="AT11" s="17">
        <v>0.378425958488189</v>
      </c>
      <c r="AU11" s="17"/>
      <c r="AV11" s="17">
        <v>0.50616609104075005</v>
      </c>
      <c r="AW11" s="17">
        <v>0.32483972613412798</v>
      </c>
      <c r="AX11" s="17">
        <v>0.41966594241150501</v>
      </c>
      <c r="AY11" s="17">
        <v>0.331889232365978</v>
      </c>
      <c r="AZ11" s="17">
        <v>0.43718476303526699</v>
      </c>
      <c r="BA11" s="17">
        <v>0.28582318079186603</v>
      </c>
      <c r="BB11" s="17"/>
      <c r="BC11" s="17">
        <v>0.258685262051085</v>
      </c>
      <c r="BD11" s="17">
        <v>0.31421121373114402</v>
      </c>
      <c r="BE11" s="17">
        <v>0.51462180364851096</v>
      </c>
      <c r="BF11" s="17">
        <v>0.52248988981882905</v>
      </c>
      <c r="BG11" s="17">
        <v>0.56149240764812003</v>
      </c>
    </row>
    <row r="12" spans="2:59" ht="43.5" x14ac:dyDescent="0.35">
      <c r="B12" s="18" t="s">
        <v>313</v>
      </c>
      <c r="C12" s="17">
        <v>0.36604097307710698</v>
      </c>
      <c r="D12" s="17">
        <v>0.370805670907352</v>
      </c>
      <c r="E12" s="17">
        <v>0.360430056711248</v>
      </c>
      <c r="F12" s="17"/>
      <c r="G12" s="17">
        <v>0.53846990381096504</v>
      </c>
      <c r="H12" s="17">
        <v>0.50459580636202805</v>
      </c>
      <c r="I12" s="17">
        <v>0.44240126568162003</v>
      </c>
      <c r="J12" s="17">
        <v>0.31088173203587999</v>
      </c>
      <c r="K12" s="17">
        <v>0.26971522675795101</v>
      </c>
      <c r="L12" s="17">
        <v>0.18593979218770099</v>
      </c>
      <c r="M12" s="17"/>
      <c r="N12" s="17">
        <v>0.499725742257355</v>
      </c>
      <c r="O12" s="17">
        <v>0.414669578560871</v>
      </c>
      <c r="P12" s="17">
        <v>0.23791747348732201</v>
      </c>
      <c r="Q12" s="17">
        <v>0.28275413854044401</v>
      </c>
      <c r="R12" s="17"/>
      <c r="S12" s="17">
        <v>0.49187383036162802</v>
      </c>
      <c r="T12" s="17">
        <v>0.41280664603397299</v>
      </c>
      <c r="U12" s="17">
        <v>0.361729485583901</v>
      </c>
      <c r="V12" s="17">
        <v>0.30530725068022002</v>
      </c>
      <c r="W12" s="17">
        <v>0.35519421858619599</v>
      </c>
      <c r="X12" s="17">
        <v>0.41660577991684999</v>
      </c>
      <c r="Y12" s="17">
        <v>0.28769870643254503</v>
      </c>
      <c r="Z12" s="17">
        <v>0.32887061446663002</v>
      </c>
      <c r="AA12" s="17">
        <v>0.31285683572476097</v>
      </c>
      <c r="AB12" s="17">
        <v>0.33962951510533701</v>
      </c>
      <c r="AC12" s="17">
        <v>0.23723762575562099</v>
      </c>
      <c r="AD12" s="17">
        <v>0.39083452207171498</v>
      </c>
      <c r="AE12" s="17"/>
      <c r="AF12" s="17">
        <v>0.24951988957355001</v>
      </c>
      <c r="AG12" s="17">
        <v>0.41048842365722799</v>
      </c>
      <c r="AH12" s="17">
        <v>0.382383007579016</v>
      </c>
      <c r="AI12" s="17"/>
      <c r="AJ12" s="17">
        <v>0.27860217887738897</v>
      </c>
      <c r="AK12" s="17">
        <v>0.44320711409307001</v>
      </c>
      <c r="AL12" s="17">
        <v>0.43398275301858702</v>
      </c>
      <c r="AM12" s="17">
        <v>0.355833657501677</v>
      </c>
      <c r="AN12" s="17">
        <v>0.363797420141867</v>
      </c>
      <c r="AO12" s="17"/>
      <c r="AP12" s="17">
        <v>0.29650714091803998</v>
      </c>
      <c r="AQ12" s="17">
        <v>0.40863192951423899</v>
      </c>
      <c r="AR12" s="17">
        <v>0.43417004362760703</v>
      </c>
      <c r="AS12" s="17">
        <v>0.28746029332059703</v>
      </c>
      <c r="AT12" s="17">
        <v>0.450626567099223</v>
      </c>
      <c r="AU12" s="17"/>
      <c r="AV12" s="17">
        <v>0.451002377035637</v>
      </c>
      <c r="AW12" s="17">
        <v>0.32333788942864</v>
      </c>
      <c r="AX12" s="17">
        <v>0.39820913905942101</v>
      </c>
      <c r="AY12" s="17">
        <v>0.29152890763778899</v>
      </c>
      <c r="AZ12" s="17">
        <v>0.43323569620789099</v>
      </c>
      <c r="BA12" s="17">
        <v>0.31826414643991102</v>
      </c>
      <c r="BB12" s="17"/>
      <c r="BC12" s="17">
        <v>0.20228413938245801</v>
      </c>
      <c r="BD12" s="17">
        <v>0.36256594744325799</v>
      </c>
      <c r="BE12" s="17">
        <v>0.49670586494941799</v>
      </c>
      <c r="BF12" s="17">
        <v>0.48389158031096202</v>
      </c>
      <c r="BG12" s="17">
        <v>0.50283494149597296</v>
      </c>
    </row>
    <row r="13" spans="2:59" ht="29" x14ac:dyDescent="0.35">
      <c r="B13" s="18" t="s">
        <v>314</v>
      </c>
      <c r="C13" s="17">
        <v>0.26092113005122303</v>
      </c>
      <c r="D13" s="17">
        <v>0.25952114309872498</v>
      </c>
      <c r="E13" s="17">
        <v>0.26158616560006498</v>
      </c>
      <c r="F13" s="17"/>
      <c r="G13" s="17">
        <v>0.321582816479485</v>
      </c>
      <c r="H13" s="17">
        <v>0.345532412051688</v>
      </c>
      <c r="I13" s="17">
        <v>0.31789718790954502</v>
      </c>
      <c r="J13" s="17">
        <v>0.25411645356482898</v>
      </c>
      <c r="K13" s="17">
        <v>0.17232319043091299</v>
      </c>
      <c r="L13" s="17">
        <v>0.17065063378742301</v>
      </c>
      <c r="M13" s="17"/>
      <c r="N13" s="17">
        <v>0.33882417540030801</v>
      </c>
      <c r="O13" s="17">
        <v>0.26140692586536202</v>
      </c>
      <c r="P13" s="17">
        <v>0.221178192618982</v>
      </c>
      <c r="Q13" s="17">
        <v>0.21191472385858201</v>
      </c>
      <c r="R13" s="17"/>
      <c r="S13" s="17">
        <v>0.27626526797852802</v>
      </c>
      <c r="T13" s="17">
        <v>0.22524972968216</v>
      </c>
      <c r="U13" s="17">
        <v>0.31851879493547502</v>
      </c>
      <c r="V13" s="17">
        <v>0.22957483412015101</v>
      </c>
      <c r="W13" s="17">
        <v>0.34098738918615801</v>
      </c>
      <c r="X13" s="17">
        <v>0.28524741650871899</v>
      </c>
      <c r="Y13" s="17">
        <v>0.243212244846362</v>
      </c>
      <c r="Z13" s="17">
        <v>0.23736680515630601</v>
      </c>
      <c r="AA13" s="17">
        <v>0.26507222481675402</v>
      </c>
      <c r="AB13" s="17">
        <v>0.258295178015162</v>
      </c>
      <c r="AC13" s="17">
        <v>0.18965285318696401</v>
      </c>
      <c r="AD13" s="17">
        <v>0.21394055780952301</v>
      </c>
      <c r="AE13" s="17"/>
      <c r="AF13" s="17">
        <v>0.25380307009667102</v>
      </c>
      <c r="AG13" s="17">
        <v>0.27942174121827301</v>
      </c>
      <c r="AH13" s="17">
        <v>0.202552274142759</v>
      </c>
      <c r="AI13" s="17"/>
      <c r="AJ13" s="17">
        <v>0.26396953065200601</v>
      </c>
      <c r="AK13" s="17">
        <v>0.31443077660212099</v>
      </c>
      <c r="AL13" s="17">
        <v>0.227659145092305</v>
      </c>
      <c r="AM13" s="17">
        <v>0.35899388045499597</v>
      </c>
      <c r="AN13" s="17">
        <v>0.21319630556379299</v>
      </c>
      <c r="AO13" s="17"/>
      <c r="AP13" s="17">
        <v>0.220114107471267</v>
      </c>
      <c r="AQ13" s="17">
        <v>0.30354049295621999</v>
      </c>
      <c r="AR13" s="17">
        <v>0.23176854464379301</v>
      </c>
      <c r="AS13" s="17">
        <v>0.30579533599928699</v>
      </c>
      <c r="AT13" s="17">
        <v>0.20517023068979201</v>
      </c>
      <c r="AU13" s="17"/>
      <c r="AV13" s="17">
        <v>0.30830740356115299</v>
      </c>
      <c r="AW13" s="17">
        <v>0.251495078565175</v>
      </c>
      <c r="AX13" s="17">
        <v>0.227291027549888</v>
      </c>
      <c r="AY13" s="17">
        <v>0.27669427854657402</v>
      </c>
      <c r="AZ13" s="17">
        <v>0.22875905125642501</v>
      </c>
      <c r="BA13" s="17">
        <v>0.17925606767136401</v>
      </c>
      <c r="BB13" s="17"/>
      <c r="BC13" s="17">
        <v>0.19348550143636301</v>
      </c>
      <c r="BD13" s="17">
        <v>0.25755922961275302</v>
      </c>
      <c r="BE13" s="17">
        <v>0.28519651680858898</v>
      </c>
      <c r="BF13" s="17">
        <v>0.34540748593427301</v>
      </c>
      <c r="BG13" s="17">
        <v>0.37495828685486898</v>
      </c>
    </row>
    <row r="14" spans="2:59" ht="29" x14ac:dyDescent="0.35">
      <c r="B14" s="18" t="s">
        <v>315</v>
      </c>
      <c r="C14" s="17">
        <v>0.258582977444481</v>
      </c>
      <c r="D14" s="17">
        <v>0.243467182505164</v>
      </c>
      <c r="E14" s="17">
        <v>0.27351060801194998</v>
      </c>
      <c r="F14" s="17"/>
      <c r="G14" s="17">
        <v>0.29712137075380401</v>
      </c>
      <c r="H14" s="17">
        <v>0.36618182707116598</v>
      </c>
      <c r="I14" s="17">
        <v>0.31376885779372199</v>
      </c>
      <c r="J14" s="17">
        <v>0.27034420982504098</v>
      </c>
      <c r="K14" s="17">
        <v>0.201710422324863</v>
      </c>
      <c r="L14" s="17">
        <v>0.12957074338246699</v>
      </c>
      <c r="M14" s="17"/>
      <c r="N14" s="17">
        <v>0.35356192064913</v>
      </c>
      <c r="O14" s="17">
        <v>0.26053284701748203</v>
      </c>
      <c r="P14" s="17">
        <v>0.235507723395079</v>
      </c>
      <c r="Q14" s="17">
        <v>0.175003407392155</v>
      </c>
      <c r="R14" s="17"/>
      <c r="S14" s="17">
        <v>0.33412402337174502</v>
      </c>
      <c r="T14" s="17">
        <v>0.23129013771078499</v>
      </c>
      <c r="U14" s="17">
        <v>0.23475568160876001</v>
      </c>
      <c r="V14" s="17">
        <v>0.21513797062169099</v>
      </c>
      <c r="W14" s="17">
        <v>0.27686037493373</v>
      </c>
      <c r="X14" s="17">
        <v>0.28133566941376897</v>
      </c>
      <c r="Y14" s="17">
        <v>0.173424544406623</v>
      </c>
      <c r="Z14" s="17">
        <v>0.225750438215925</v>
      </c>
      <c r="AA14" s="17">
        <v>0.28024633002628302</v>
      </c>
      <c r="AB14" s="17">
        <v>0.25621652650255</v>
      </c>
      <c r="AC14" s="17">
        <v>0.223204389416474</v>
      </c>
      <c r="AD14" s="17">
        <v>0.36458826605426198</v>
      </c>
      <c r="AE14" s="17"/>
      <c r="AF14" s="17">
        <v>0.20626223871561</v>
      </c>
      <c r="AG14" s="17">
        <v>0.29710417439331199</v>
      </c>
      <c r="AH14" s="17">
        <v>0.25386638136136702</v>
      </c>
      <c r="AI14" s="17"/>
      <c r="AJ14" s="17">
        <v>0.24795938271281101</v>
      </c>
      <c r="AK14" s="17">
        <v>0.328990344297929</v>
      </c>
      <c r="AL14" s="17">
        <v>0.253105738983807</v>
      </c>
      <c r="AM14" s="17">
        <v>0.14668613411051101</v>
      </c>
      <c r="AN14" s="17">
        <v>0.18834646965728399</v>
      </c>
      <c r="AO14" s="17"/>
      <c r="AP14" s="17">
        <v>0.23356494650836601</v>
      </c>
      <c r="AQ14" s="17">
        <v>0.330298815594677</v>
      </c>
      <c r="AR14" s="17">
        <v>0.21367587416028599</v>
      </c>
      <c r="AS14" s="17">
        <v>0.22922958857105499</v>
      </c>
      <c r="AT14" s="17">
        <v>0.16739321535162899</v>
      </c>
      <c r="AU14" s="17"/>
      <c r="AV14" s="17">
        <v>0.35421255781489103</v>
      </c>
      <c r="AW14" s="17">
        <v>0.24221914159530999</v>
      </c>
      <c r="AX14" s="17">
        <v>0.214124681663172</v>
      </c>
      <c r="AY14" s="17">
        <v>0.21781213584287501</v>
      </c>
      <c r="AZ14" s="17">
        <v>0.20244160893686899</v>
      </c>
      <c r="BA14" s="17">
        <v>0.25985784346829399</v>
      </c>
      <c r="BB14" s="17"/>
      <c r="BC14" s="17">
        <v>0.18498889612219899</v>
      </c>
      <c r="BD14" s="17">
        <v>0.20491588254329399</v>
      </c>
      <c r="BE14" s="17">
        <v>0.31339376206458702</v>
      </c>
      <c r="BF14" s="17">
        <v>0.371774189872492</v>
      </c>
      <c r="BG14" s="17">
        <v>0.52234163331257499</v>
      </c>
    </row>
    <row r="15" spans="2:59" ht="29" x14ac:dyDescent="0.35">
      <c r="B15" s="18" t="s">
        <v>316</v>
      </c>
      <c r="C15" s="17">
        <v>0.20088394181584801</v>
      </c>
      <c r="D15" s="17">
        <v>0.21046691987934199</v>
      </c>
      <c r="E15" s="17">
        <v>0.19226637217439699</v>
      </c>
      <c r="F15" s="17"/>
      <c r="G15" s="17">
        <v>1.3290959594445E-2</v>
      </c>
      <c r="H15" s="17">
        <v>7.0894276944040102E-2</v>
      </c>
      <c r="I15" s="17">
        <v>0.140419508860954</v>
      </c>
      <c r="J15" s="17">
        <v>0.20873948632584299</v>
      </c>
      <c r="K15" s="17">
        <v>0.27667191673825198</v>
      </c>
      <c r="L15" s="17">
        <v>0.42338632153182099</v>
      </c>
      <c r="M15" s="17"/>
      <c r="N15" s="17">
        <v>0.123420076840878</v>
      </c>
      <c r="O15" s="17">
        <v>0.17477115779316399</v>
      </c>
      <c r="P15" s="17">
        <v>0.256508368215141</v>
      </c>
      <c r="Q15" s="17">
        <v>0.26302566812524197</v>
      </c>
      <c r="R15" s="17"/>
      <c r="S15" s="17">
        <v>0.11043389613259801</v>
      </c>
      <c r="T15" s="17">
        <v>0.25012865291520597</v>
      </c>
      <c r="U15" s="17">
        <v>0.177789754175808</v>
      </c>
      <c r="V15" s="17">
        <v>0.21584394137916299</v>
      </c>
      <c r="W15" s="17">
        <v>0.16435852636825701</v>
      </c>
      <c r="X15" s="17">
        <v>0.120564833900436</v>
      </c>
      <c r="Y15" s="17">
        <v>0.26427987693161198</v>
      </c>
      <c r="Z15" s="17">
        <v>0.19441141028311901</v>
      </c>
      <c r="AA15" s="17">
        <v>0.20418287274479899</v>
      </c>
      <c r="AB15" s="17">
        <v>0.26686786486005498</v>
      </c>
      <c r="AC15" s="17">
        <v>0.28833253571581502</v>
      </c>
      <c r="AD15" s="17">
        <v>0.23704888664867099</v>
      </c>
      <c r="AE15" s="17"/>
      <c r="AF15" s="17">
        <v>0.29026691475504601</v>
      </c>
      <c r="AG15" s="17">
        <v>0.18113621702659999</v>
      </c>
      <c r="AH15" s="17">
        <v>0.16174020403480199</v>
      </c>
      <c r="AI15" s="17"/>
      <c r="AJ15" s="17">
        <v>0.25906224790590299</v>
      </c>
      <c r="AK15" s="17">
        <v>0.107204121052308</v>
      </c>
      <c r="AL15" s="17">
        <v>0.22626718013277999</v>
      </c>
      <c r="AM15" s="17">
        <v>0.22179703700442599</v>
      </c>
      <c r="AN15" s="17">
        <v>0.192511093196751</v>
      </c>
      <c r="AO15" s="17"/>
      <c r="AP15" s="17">
        <v>0.27102505598763799</v>
      </c>
      <c r="AQ15" s="17">
        <v>0.123239564436397</v>
      </c>
      <c r="AR15" s="17">
        <v>0.23149488166122401</v>
      </c>
      <c r="AS15" s="17">
        <v>0.24027554911443499</v>
      </c>
      <c r="AT15" s="17">
        <v>0.26031948871309002</v>
      </c>
      <c r="AU15" s="17"/>
      <c r="AV15" s="17">
        <v>0.102477327900394</v>
      </c>
      <c r="AW15" s="17">
        <v>0.24481359983868001</v>
      </c>
      <c r="AX15" s="17">
        <v>0.226351449714283</v>
      </c>
      <c r="AY15" s="17">
        <v>0.25398659876691698</v>
      </c>
      <c r="AZ15" s="17">
        <v>0.19653032020734701</v>
      </c>
      <c r="BA15" s="17">
        <v>0.20777186912411399</v>
      </c>
      <c r="BB15" s="17"/>
      <c r="BC15" s="17">
        <v>0.28895465824678102</v>
      </c>
      <c r="BD15" s="17">
        <v>0.18072531303004399</v>
      </c>
      <c r="BE15" s="17">
        <v>0.14801732838176199</v>
      </c>
      <c r="BF15" s="17">
        <v>0.117696345480947</v>
      </c>
      <c r="BG15" s="17">
        <v>0.11141452661981301</v>
      </c>
    </row>
    <row r="16" spans="2:59" x14ac:dyDescent="0.35">
      <c r="B16" s="18" t="s">
        <v>100</v>
      </c>
      <c r="C16" s="17">
        <v>2.8695150017955601E-2</v>
      </c>
      <c r="D16" s="17">
        <v>2.4582076742280998E-2</v>
      </c>
      <c r="E16" s="17">
        <v>3.2933545080388801E-2</v>
      </c>
      <c r="F16" s="17"/>
      <c r="G16" s="17">
        <v>1.1435242789429201E-2</v>
      </c>
      <c r="H16" s="17">
        <v>1.26621454753585E-2</v>
      </c>
      <c r="I16" s="17">
        <v>3.7138863509864603E-2</v>
      </c>
      <c r="J16" s="17">
        <v>2.7921004461944201E-2</v>
      </c>
      <c r="K16" s="17">
        <v>3.8436746923005097E-2</v>
      </c>
      <c r="L16" s="17">
        <v>4.0440327138546603E-2</v>
      </c>
      <c r="M16" s="17"/>
      <c r="N16" s="17">
        <v>1.1112539810202E-2</v>
      </c>
      <c r="O16" s="17">
        <v>3.2735899864394701E-2</v>
      </c>
      <c r="P16" s="17">
        <v>5.0190616596117003E-2</v>
      </c>
      <c r="Q16" s="17">
        <v>2.4607995913354001E-2</v>
      </c>
      <c r="R16" s="17"/>
      <c r="S16" s="17">
        <v>7.3549669937710699E-3</v>
      </c>
      <c r="T16" s="17">
        <v>2.8073699875806799E-2</v>
      </c>
      <c r="U16" s="17">
        <v>2.6161661153125799E-2</v>
      </c>
      <c r="V16" s="17">
        <v>3.9940588225111699E-2</v>
      </c>
      <c r="W16" s="17">
        <v>6.70809480048441E-3</v>
      </c>
      <c r="X16" s="17">
        <v>3.3926797850279203E-2</v>
      </c>
      <c r="Y16" s="17">
        <v>6.0234864925139599E-3</v>
      </c>
      <c r="Z16" s="17">
        <v>3.8215995890474301E-2</v>
      </c>
      <c r="AA16" s="17">
        <v>4.5571442006097397E-2</v>
      </c>
      <c r="AB16" s="17">
        <v>5.7786997912749799E-2</v>
      </c>
      <c r="AC16" s="17">
        <v>3.3638542879453802E-2</v>
      </c>
      <c r="AD16" s="17">
        <v>3.0382761462155301E-2</v>
      </c>
      <c r="AE16" s="17"/>
      <c r="AF16" s="17">
        <v>2.6597486719760002E-2</v>
      </c>
      <c r="AG16" s="17">
        <v>3.56027182550002E-2</v>
      </c>
      <c r="AH16" s="17">
        <v>2.4711706958786099E-2</v>
      </c>
      <c r="AI16" s="17"/>
      <c r="AJ16" s="17">
        <v>2.5130427473554401E-2</v>
      </c>
      <c r="AK16" s="17">
        <v>3.3283981303853502E-2</v>
      </c>
      <c r="AL16" s="17">
        <v>2.1483864190259199E-2</v>
      </c>
      <c r="AM16" s="17">
        <v>0</v>
      </c>
      <c r="AN16" s="17">
        <v>3.4336449148831202E-2</v>
      </c>
      <c r="AO16" s="17"/>
      <c r="AP16" s="17">
        <v>2.5839343037217698E-2</v>
      </c>
      <c r="AQ16" s="17">
        <v>3.28882399778039E-2</v>
      </c>
      <c r="AR16" s="17">
        <v>2.2619440675670802E-2</v>
      </c>
      <c r="AS16" s="17">
        <v>2.5078178704014499E-2</v>
      </c>
      <c r="AT16" s="17">
        <v>1.0422143915270099E-2</v>
      </c>
      <c r="AU16" s="17"/>
      <c r="AV16" s="17">
        <v>3.3246454040950703E-2</v>
      </c>
      <c r="AW16" s="17">
        <v>2.4879885052144401E-2</v>
      </c>
      <c r="AX16" s="17">
        <v>1.6194730956593201E-2</v>
      </c>
      <c r="AY16" s="17">
        <v>2.30321049713656E-2</v>
      </c>
      <c r="AZ16" s="17">
        <v>7.4977232467372803E-3</v>
      </c>
      <c r="BA16" s="17">
        <v>3.3610655562644497E-2</v>
      </c>
      <c r="BB16" s="17"/>
      <c r="BC16" s="17">
        <v>2.9515570253257201E-2</v>
      </c>
      <c r="BD16" s="17">
        <v>3.3639860377459502E-2</v>
      </c>
      <c r="BE16" s="17">
        <v>2.6549255389259001E-2</v>
      </c>
      <c r="BF16" s="17">
        <v>2.09301237858481E-2</v>
      </c>
      <c r="BG16" s="17">
        <v>0</v>
      </c>
    </row>
    <row r="17" spans="2:59" x14ac:dyDescent="0.35">
      <c r="B17" s="18" t="s">
        <v>317</v>
      </c>
      <c r="C17" s="19">
        <v>3.4614128443464101E-3</v>
      </c>
      <c r="D17" s="19">
        <v>3.6611478400782999E-3</v>
      </c>
      <c r="E17" s="19">
        <v>3.2938853840432801E-3</v>
      </c>
      <c r="F17" s="19"/>
      <c r="G17" s="19">
        <v>0</v>
      </c>
      <c r="H17" s="19">
        <v>7.2048767528339799E-3</v>
      </c>
      <c r="I17" s="19">
        <v>1.03873942524148E-2</v>
      </c>
      <c r="J17" s="19">
        <v>0</v>
      </c>
      <c r="K17" s="19">
        <v>3.3441375718462202E-3</v>
      </c>
      <c r="L17" s="19">
        <v>0</v>
      </c>
      <c r="M17" s="19"/>
      <c r="N17" s="19">
        <v>4.1611066047553998E-3</v>
      </c>
      <c r="O17" s="19">
        <v>5.1115842592111401E-3</v>
      </c>
      <c r="P17" s="19">
        <v>2.1441190939281199E-3</v>
      </c>
      <c r="Q17" s="19">
        <v>2.15610783920388E-3</v>
      </c>
      <c r="R17" s="19"/>
      <c r="S17" s="19">
        <v>4.6043890693444299E-3</v>
      </c>
      <c r="T17" s="19">
        <v>7.4967857472309201E-3</v>
      </c>
      <c r="U17" s="19">
        <v>6.7369909724482096E-3</v>
      </c>
      <c r="V17" s="19">
        <v>0</v>
      </c>
      <c r="W17" s="19">
        <v>0</v>
      </c>
      <c r="X17" s="19">
        <v>1.44830530657294E-2</v>
      </c>
      <c r="Y17" s="19">
        <v>0</v>
      </c>
      <c r="Z17" s="19">
        <v>0</v>
      </c>
      <c r="AA17" s="19">
        <v>0</v>
      </c>
      <c r="AB17" s="19">
        <v>0</v>
      </c>
      <c r="AC17" s="19">
        <v>0</v>
      </c>
      <c r="AD17" s="19">
        <v>0</v>
      </c>
      <c r="AE17" s="19"/>
      <c r="AF17" s="19">
        <v>2.9926959961503099E-3</v>
      </c>
      <c r="AG17" s="19">
        <v>6.0233732783954398E-3</v>
      </c>
      <c r="AH17" s="19">
        <v>0</v>
      </c>
      <c r="AI17" s="19"/>
      <c r="AJ17" s="19">
        <v>2.0466203372635299E-3</v>
      </c>
      <c r="AK17" s="19">
        <v>6.4753843200875899E-3</v>
      </c>
      <c r="AL17" s="19">
        <v>0</v>
      </c>
      <c r="AM17" s="19">
        <v>2.7096775268733001E-2</v>
      </c>
      <c r="AN17" s="19">
        <v>0</v>
      </c>
      <c r="AO17" s="19"/>
      <c r="AP17" s="19">
        <v>0</v>
      </c>
      <c r="AQ17" s="19">
        <v>7.3206071133345898E-3</v>
      </c>
      <c r="AR17" s="19">
        <v>1.20785095523389E-2</v>
      </c>
      <c r="AS17" s="19">
        <v>0</v>
      </c>
      <c r="AT17" s="19">
        <v>0</v>
      </c>
      <c r="AU17" s="19"/>
      <c r="AV17" s="19">
        <v>7.0510310080631796E-3</v>
      </c>
      <c r="AW17" s="19">
        <v>0</v>
      </c>
      <c r="AX17" s="19">
        <v>1.11549413140139E-2</v>
      </c>
      <c r="AY17" s="19">
        <v>0</v>
      </c>
      <c r="AZ17" s="19">
        <v>0</v>
      </c>
      <c r="BA17" s="19">
        <v>6.3356337805570402E-3</v>
      </c>
      <c r="BB17" s="19"/>
      <c r="BC17" s="19">
        <v>2.4442161452885199E-3</v>
      </c>
      <c r="BD17" s="19">
        <v>2.76362547449164E-3</v>
      </c>
      <c r="BE17" s="19">
        <v>2.3229573985998099E-3</v>
      </c>
      <c r="BF17" s="19">
        <v>5.7379782488802197E-3</v>
      </c>
      <c r="BG17" s="19">
        <v>3.2418653285318899E-2</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330</v>
      </c>
      <c r="E2" s="26"/>
      <c r="F2" s="26"/>
      <c r="G2" s="26"/>
    </row>
    <row r="6" spans="2:7" ht="50" customHeight="1" x14ac:dyDescent="0.35">
      <c r="B6" s="20" t="s">
        <v>15</v>
      </c>
      <c r="C6" s="20" t="s">
        <v>319</v>
      </c>
      <c r="D6" s="20" t="s">
        <v>320</v>
      </c>
      <c r="E6" s="20" t="s">
        <v>321</v>
      </c>
      <c r="F6" s="20" t="s">
        <v>322</v>
      </c>
    </row>
    <row r="7" spans="2:7" x14ac:dyDescent="0.35">
      <c r="B7" s="18" t="s">
        <v>323</v>
      </c>
      <c r="C7" s="17">
        <v>0.12081087097877299</v>
      </c>
      <c r="D7" s="17">
        <v>0.116703673603906</v>
      </c>
      <c r="E7" s="17">
        <v>0.106316469555985</v>
      </c>
      <c r="F7" s="17">
        <v>0.10108532470218499</v>
      </c>
    </row>
    <row r="8" spans="2:7" x14ac:dyDescent="0.35">
      <c r="B8" s="18" t="s">
        <v>324</v>
      </c>
      <c r="C8" s="17">
        <v>0.35306776505144299</v>
      </c>
      <c r="D8" s="17">
        <v>0.29091239311775702</v>
      </c>
      <c r="E8" s="17">
        <v>0.30743025240969601</v>
      </c>
      <c r="F8" s="17">
        <v>0.29516196225247399</v>
      </c>
    </row>
    <row r="9" spans="2:7" x14ac:dyDescent="0.35">
      <c r="B9" s="18" t="s">
        <v>325</v>
      </c>
      <c r="C9" s="17">
        <v>0.25369465864392698</v>
      </c>
      <c r="D9" s="17">
        <v>0.26603238413037</v>
      </c>
      <c r="E9" s="17">
        <v>0.276138268792886</v>
      </c>
      <c r="F9" s="17">
        <v>0.21738680323634399</v>
      </c>
    </row>
    <row r="10" spans="2:7" x14ac:dyDescent="0.35">
      <c r="B10" s="18" t="s">
        <v>326</v>
      </c>
      <c r="C10" s="17">
        <v>0.12599450227878001</v>
      </c>
      <c r="D10" s="17">
        <v>0.14345215771056299</v>
      </c>
      <c r="E10" s="17">
        <v>0.15817799406794</v>
      </c>
      <c r="F10" s="17">
        <v>0.19082673418217899</v>
      </c>
    </row>
    <row r="11" spans="2:7" x14ac:dyDescent="0.35">
      <c r="B11" s="18" t="s">
        <v>327</v>
      </c>
      <c r="C11" s="17">
        <v>7.1389090671479097E-2</v>
      </c>
      <c r="D11" s="17">
        <v>7.7961552091731195E-2</v>
      </c>
      <c r="E11" s="17">
        <v>9.4348572753400098E-2</v>
      </c>
      <c r="F11" s="17">
        <v>0.11551313690828</v>
      </c>
    </row>
    <row r="12" spans="2:7" x14ac:dyDescent="0.35">
      <c r="B12" s="18" t="s">
        <v>123</v>
      </c>
      <c r="C12" s="17">
        <v>7.5043112375598006E-2</v>
      </c>
      <c r="D12" s="17">
        <v>0.104937839345673</v>
      </c>
      <c r="E12" s="17">
        <v>5.7588442420093401E-2</v>
      </c>
      <c r="F12" s="17">
        <v>8.0026038718538001E-2</v>
      </c>
    </row>
    <row r="13" spans="2:7" x14ac:dyDescent="0.35">
      <c r="B13" s="23" t="s">
        <v>328</v>
      </c>
      <c r="C13" s="21">
        <v>0.47387863603021602</v>
      </c>
      <c r="D13" s="21">
        <v>0.40761606672166301</v>
      </c>
      <c r="E13" s="21">
        <v>0.41374672196568102</v>
      </c>
      <c r="F13" s="21">
        <v>0.396247286954658</v>
      </c>
    </row>
    <row r="14" spans="2:7" x14ac:dyDescent="0.35">
      <c r="B14" s="23" t="s">
        <v>329</v>
      </c>
      <c r="C14" s="21">
        <v>0.19738359295025901</v>
      </c>
      <c r="D14" s="21">
        <v>0.221413709802294</v>
      </c>
      <c r="E14" s="21">
        <v>0.25252656682134</v>
      </c>
      <c r="F14" s="21">
        <v>0.30633987109045901</v>
      </c>
    </row>
    <row r="15" spans="2:7" x14ac:dyDescent="0.35">
      <c r="B15" s="23" t="s">
        <v>141</v>
      </c>
      <c r="C15" s="22">
        <v>0.27649504307995598</v>
      </c>
      <c r="D15" s="22">
        <v>0.18620235691936901</v>
      </c>
      <c r="E15" s="22">
        <v>0.16122015514433999</v>
      </c>
      <c r="F15" s="22">
        <v>8.9907415864198995E-2</v>
      </c>
    </row>
    <row r="16" spans="2:7" x14ac:dyDescent="0.35">
      <c r="B16" s="16" t="s">
        <v>331</v>
      </c>
      <c r="C16" s="16"/>
      <c r="D16" s="16"/>
      <c r="E16" s="16"/>
      <c r="F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323</v>
      </c>
      <c r="C9" s="17">
        <v>0.12081087097877299</v>
      </c>
      <c r="D9" s="17">
        <v>0.14259882159656201</v>
      </c>
      <c r="E9" s="17">
        <v>0.10065969201170499</v>
      </c>
      <c r="F9" s="17"/>
      <c r="G9" s="17">
        <v>0.20748113869266999</v>
      </c>
      <c r="H9" s="17">
        <v>0.21655425033614201</v>
      </c>
      <c r="I9" s="17">
        <v>0.1435158281294</v>
      </c>
      <c r="J9" s="17">
        <v>6.48531389508651E-2</v>
      </c>
      <c r="K9" s="17">
        <v>3.9265833184245598E-2</v>
      </c>
      <c r="L9" s="17">
        <v>7.8380818181465195E-2</v>
      </c>
      <c r="M9" s="17"/>
      <c r="N9" s="17">
        <v>0.20974657800400701</v>
      </c>
      <c r="O9" s="17">
        <v>0.101218505274529</v>
      </c>
      <c r="P9" s="17">
        <v>7.0304543003081907E-2</v>
      </c>
      <c r="Q9" s="17">
        <v>9.4923797928302495E-2</v>
      </c>
      <c r="R9" s="17"/>
      <c r="S9" s="17">
        <v>0.129117342224179</v>
      </c>
      <c r="T9" s="17">
        <v>0.109967353065795</v>
      </c>
      <c r="U9" s="17">
        <v>8.6340774179324703E-2</v>
      </c>
      <c r="V9" s="17">
        <v>8.9798818988035697E-2</v>
      </c>
      <c r="W9" s="17">
        <v>8.2493316357666796E-2</v>
      </c>
      <c r="X9" s="17">
        <v>0.15467395733126901</v>
      </c>
      <c r="Y9" s="17">
        <v>0.159212306219395</v>
      </c>
      <c r="Z9" s="17">
        <v>9.6946694869833594E-2</v>
      </c>
      <c r="AA9" s="17">
        <v>0.15395299150759101</v>
      </c>
      <c r="AB9" s="17">
        <v>0.100497353460969</v>
      </c>
      <c r="AC9" s="17">
        <v>0.124787200155366</v>
      </c>
      <c r="AD9" s="17">
        <v>0.16428490603518001</v>
      </c>
      <c r="AE9" s="17"/>
      <c r="AF9" s="17">
        <v>9.9863691199299096E-2</v>
      </c>
      <c r="AG9" s="17">
        <v>0.13476062330590499</v>
      </c>
      <c r="AH9" s="17">
        <v>0.100870483409011</v>
      </c>
      <c r="AI9" s="17"/>
      <c r="AJ9" s="17">
        <v>9.6541598120302094E-2</v>
      </c>
      <c r="AK9" s="17">
        <v>0.16525738744571999</v>
      </c>
      <c r="AL9" s="17">
        <v>0.1010656825991</v>
      </c>
      <c r="AM9" s="17">
        <v>0.10927818886134</v>
      </c>
      <c r="AN9" s="17">
        <v>8.6399042936372794E-2</v>
      </c>
      <c r="AO9" s="17"/>
      <c r="AP9" s="17">
        <v>8.3658828401313001E-2</v>
      </c>
      <c r="AQ9" s="17">
        <v>0.16583920135232399</v>
      </c>
      <c r="AR9" s="17">
        <v>0.13894871449931601</v>
      </c>
      <c r="AS9" s="17">
        <v>6.9520091880788906E-2</v>
      </c>
      <c r="AT9" s="17">
        <v>0.10021964777202599</v>
      </c>
      <c r="AU9" s="17"/>
      <c r="AV9" s="17">
        <v>0.173578329750841</v>
      </c>
      <c r="AW9" s="17">
        <v>0.11851196494472201</v>
      </c>
      <c r="AX9" s="17">
        <v>0.132285641562289</v>
      </c>
      <c r="AY9" s="17">
        <v>8.3841437244135605E-2</v>
      </c>
      <c r="AZ9" s="17">
        <v>0.13216580809721701</v>
      </c>
      <c r="BA9" s="17">
        <v>4.0608753722665397E-2</v>
      </c>
      <c r="BB9" s="17"/>
      <c r="BC9" s="17">
        <v>7.9816893353639201E-2</v>
      </c>
      <c r="BD9" s="17">
        <v>7.3376436865731601E-2</v>
      </c>
      <c r="BE9" s="17">
        <v>0.17233307711710399</v>
      </c>
      <c r="BF9" s="17">
        <v>0.24065123799958499</v>
      </c>
      <c r="BG9" s="17">
        <v>0.178781185738248</v>
      </c>
    </row>
    <row r="10" spans="2:59" x14ac:dyDescent="0.35">
      <c r="B10" s="18" t="s">
        <v>324</v>
      </c>
      <c r="C10" s="17">
        <v>0.35306776505144299</v>
      </c>
      <c r="D10" s="17">
        <v>0.38857886129810698</v>
      </c>
      <c r="E10" s="17">
        <v>0.319627334505663</v>
      </c>
      <c r="F10" s="17"/>
      <c r="G10" s="17">
        <v>0.439654632553797</v>
      </c>
      <c r="H10" s="17">
        <v>0.37333122939732799</v>
      </c>
      <c r="I10" s="17">
        <v>0.36082678141728802</v>
      </c>
      <c r="J10" s="17">
        <v>0.36874702652040597</v>
      </c>
      <c r="K10" s="17">
        <v>0.31635331128466898</v>
      </c>
      <c r="L10" s="17">
        <v>0.28949065977097299</v>
      </c>
      <c r="M10" s="17"/>
      <c r="N10" s="17">
        <v>0.36015660303010799</v>
      </c>
      <c r="O10" s="17">
        <v>0.39401250554846101</v>
      </c>
      <c r="P10" s="17">
        <v>0.33303105827047702</v>
      </c>
      <c r="Q10" s="17">
        <v>0.32171923682672199</v>
      </c>
      <c r="R10" s="17"/>
      <c r="S10" s="17">
        <v>0.43738711374165101</v>
      </c>
      <c r="T10" s="17">
        <v>0.37672169906407899</v>
      </c>
      <c r="U10" s="17">
        <v>0.33109292560473103</v>
      </c>
      <c r="V10" s="17">
        <v>0.423247745604445</v>
      </c>
      <c r="W10" s="17">
        <v>0.426697519283389</v>
      </c>
      <c r="X10" s="17">
        <v>0.28637305055248102</v>
      </c>
      <c r="Y10" s="17">
        <v>0.29103418102936002</v>
      </c>
      <c r="Z10" s="17">
        <v>0.27989798727814202</v>
      </c>
      <c r="AA10" s="17">
        <v>0.30372972489080102</v>
      </c>
      <c r="AB10" s="17">
        <v>0.31648642922423498</v>
      </c>
      <c r="AC10" s="17">
        <v>0.250144460709738</v>
      </c>
      <c r="AD10" s="17">
        <v>0.487617151597596</v>
      </c>
      <c r="AE10" s="17"/>
      <c r="AF10" s="17">
        <v>0.32401627993003601</v>
      </c>
      <c r="AG10" s="17">
        <v>0.32876181446705699</v>
      </c>
      <c r="AH10" s="17">
        <v>0.39502859460578899</v>
      </c>
      <c r="AI10" s="17"/>
      <c r="AJ10" s="17">
        <v>0.37060371578434698</v>
      </c>
      <c r="AK10" s="17">
        <v>0.34748099809935301</v>
      </c>
      <c r="AL10" s="17">
        <v>0.40550428854924497</v>
      </c>
      <c r="AM10" s="17">
        <v>0.12688167638034301</v>
      </c>
      <c r="AN10" s="17">
        <v>0.35361916975805602</v>
      </c>
      <c r="AO10" s="17"/>
      <c r="AP10" s="17">
        <v>0.39982700984702801</v>
      </c>
      <c r="AQ10" s="17">
        <v>0.35833610539807598</v>
      </c>
      <c r="AR10" s="17">
        <v>0.392664625869726</v>
      </c>
      <c r="AS10" s="17">
        <v>0.29993116670762099</v>
      </c>
      <c r="AT10" s="17">
        <v>0.30821286247125201</v>
      </c>
      <c r="AU10" s="17"/>
      <c r="AV10" s="17">
        <v>0.40792436141868699</v>
      </c>
      <c r="AW10" s="17">
        <v>0.40857724632527498</v>
      </c>
      <c r="AX10" s="17">
        <v>0.346420825601847</v>
      </c>
      <c r="AY10" s="17">
        <v>0.30283414459607799</v>
      </c>
      <c r="AZ10" s="17">
        <v>0.28028494866882597</v>
      </c>
      <c r="BA10" s="17">
        <v>0.23814891997005899</v>
      </c>
      <c r="BB10" s="17"/>
      <c r="BC10" s="17">
        <v>0.29827116791929398</v>
      </c>
      <c r="BD10" s="17">
        <v>0.371672063110776</v>
      </c>
      <c r="BE10" s="17">
        <v>0.37883247810310999</v>
      </c>
      <c r="BF10" s="17">
        <v>0.37153636298707299</v>
      </c>
      <c r="BG10" s="17">
        <v>0.20295072327013799</v>
      </c>
    </row>
    <row r="11" spans="2:59" x14ac:dyDescent="0.35">
      <c r="B11" s="18" t="s">
        <v>325</v>
      </c>
      <c r="C11" s="17">
        <v>0.25369465864392698</v>
      </c>
      <c r="D11" s="17">
        <v>0.23872082604807701</v>
      </c>
      <c r="E11" s="17">
        <v>0.26837371041707903</v>
      </c>
      <c r="F11" s="17"/>
      <c r="G11" s="17">
        <v>0.154259252363035</v>
      </c>
      <c r="H11" s="17">
        <v>0.226264480848855</v>
      </c>
      <c r="I11" s="17">
        <v>0.22876097720836699</v>
      </c>
      <c r="J11" s="17">
        <v>0.24118578953351699</v>
      </c>
      <c r="K11" s="17">
        <v>0.27943381870210099</v>
      </c>
      <c r="L11" s="17">
        <v>0.35038826355002001</v>
      </c>
      <c r="M11" s="17"/>
      <c r="N11" s="17">
        <v>0.24462745712623299</v>
      </c>
      <c r="O11" s="17">
        <v>0.20089569807782201</v>
      </c>
      <c r="P11" s="17">
        <v>0.28313225452785101</v>
      </c>
      <c r="Q11" s="17">
        <v>0.29095756191127597</v>
      </c>
      <c r="R11" s="17"/>
      <c r="S11" s="17">
        <v>0.20666386708038201</v>
      </c>
      <c r="T11" s="17">
        <v>0.30367615866581898</v>
      </c>
      <c r="U11" s="17">
        <v>0.32760002688234402</v>
      </c>
      <c r="V11" s="17">
        <v>0.203566219292903</v>
      </c>
      <c r="W11" s="17">
        <v>0.17978861822657999</v>
      </c>
      <c r="X11" s="17">
        <v>0.317160621947774</v>
      </c>
      <c r="Y11" s="17">
        <v>0.246973510749914</v>
      </c>
      <c r="Z11" s="17">
        <v>0.324100868439333</v>
      </c>
      <c r="AA11" s="17">
        <v>0.207230590827258</v>
      </c>
      <c r="AB11" s="17">
        <v>0.28814729293952202</v>
      </c>
      <c r="AC11" s="17">
        <v>0.277870901352403</v>
      </c>
      <c r="AD11" s="17">
        <v>0.11578637681987</v>
      </c>
      <c r="AE11" s="17"/>
      <c r="AF11" s="17">
        <v>0.26686943694218501</v>
      </c>
      <c r="AG11" s="17">
        <v>0.270290681914927</v>
      </c>
      <c r="AH11" s="17">
        <v>0.25940291483121097</v>
      </c>
      <c r="AI11" s="17"/>
      <c r="AJ11" s="17">
        <v>0.26834030825385602</v>
      </c>
      <c r="AK11" s="17">
        <v>0.212844298207367</v>
      </c>
      <c r="AL11" s="17">
        <v>0.21366951970838</v>
      </c>
      <c r="AM11" s="17">
        <v>0.33257759387764702</v>
      </c>
      <c r="AN11" s="17">
        <v>0.31708341847994798</v>
      </c>
      <c r="AO11" s="17"/>
      <c r="AP11" s="17">
        <v>0.27780467768190797</v>
      </c>
      <c r="AQ11" s="17">
        <v>0.20675899037163001</v>
      </c>
      <c r="AR11" s="17">
        <v>0.25497972236482502</v>
      </c>
      <c r="AS11" s="17">
        <v>0.32813165211756701</v>
      </c>
      <c r="AT11" s="17">
        <v>0.13957825729287501</v>
      </c>
      <c r="AU11" s="17"/>
      <c r="AV11" s="17">
        <v>0.20509956213470701</v>
      </c>
      <c r="AW11" s="17">
        <v>0.23324327812326601</v>
      </c>
      <c r="AX11" s="17">
        <v>0.25606671349964399</v>
      </c>
      <c r="AY11" s="17">
        <v>0.34063772747592902</v>
      </c>
      <c r="AZ11" s="17">
        <v>0.16437488301529199</v>
      </c>
      <c r="BA11" s="17">
        <v>0.30941192595695599</v>
      </c>
      <c r="BB11" s="17"/>
      <c r="BC11" s="17">
        <v>0.29851318537954402</v>
      </c>
      <c r="BD11" s="17">
        <v>0.23915787076025499</v>
      </c>
      <c r="BE11" s="17">
        <v>0.22170547080820299</v>
      </c>
      <c r="BF11" s="17">
        <v>0.24507249622956001</v>
      </c>
      <c r="BG11" s="17">
        <v>0.243659868381217</v>
      </c>
    </row>
    <row r="12" spans="2:59" x14ac:dyDescent="0.35">
      <c r="B12" s="18" t="s">
        <v>326</v>
      </c>
      <c r="C12" s="17">
        <v>0.12599450227878001</v>
      </c>
      <c r="D12" s="17">
        <v>0.10240928778764399</v>
      </c>
      <c r="E12" s="17">
        <v>0.149650869610017</v>
      </c>
      <c r="F12" s="17"/>
      <c r="G12" s="17">
        <v>8.7525110778655393E-2</v>
      </c>
      <c r="H12" s="17">
        <v>0.12534914978570799</v>
      </c>
      <c r="I12" s="17">
        <v>0.14710033275651499</v>
      </c>
      <c r="J12" s="17">
        <v>0.128769585184622</v>
      </c>
      <c r="K12" s="17">
        <v>0.15739590200828499</v>
      </c>
      <c r="L12" s="17">
        <v>0.10840898043673</v>
      </c>
      <c r="M12" s="17"/>
      <c r="N12" s="17">
        <v>8.1241085518381301E-2</v>
      </c>
      <c r="O12" s="17">
        <v>0.17627695958463799</v>
      </c>
      <c r="P12" s="17">
        <v>0.14061432351582501</v>
      </c>
      <c r="Q12" s="17">
        <v>0.107370972640565</v>
      </c>
      <c r="R12" s="17"/>
      <c r="S12" s="17">
        <v>0.14475771480869601</v>
      </c>
      <c r="T12" s="17">
        <v>0.11500192940599201</v>
      </c>
      <c r="U12" s="17">
        <v>9.9554242544300606E-2</v>
      </c>
      <c r="V12" s="17">
        <v>0.15692444258482699</v>
      </c>
      <c r="W12" s="17">
        <v>0.113430300682305</v>
      </c>
      <c r="X12" s="17">
        <v>6.4878787419575895E-2</v>
      </c>
      <c r="Y12" s="17">
        <v>0.16171634839594501</v>
      </c>
      <c r="Z12" s="17">
        <v>7.4616223172883994E-2</v>
      </c>
      <c r="AA12" s="17">
        <v>0.112921739040152</v>
      </c>
      <c r="AB12" s="17">
        <v>0.158666344885636</v>
      </c>
      <c r="AC12" s="17">
        <v>0.17116483072859701</v>
      </c>
      <c r="AD12" s="17">
        <v>0.109527332956664</v>
      </c>
      <c r="AE12" s="17"/>
      <c r="AF12" s="17">
        <v>0.12498972279412</v>
      </c>
      <c r="AG12" s="17">
        <v>0.139166837227475</v>
      </c>
      <c r="AH12" s="17">
        <v>0.105053532100621</v>
      </c>
      <c r="AI12" s="17"/>
      <c r="AJ12" s="17">
        <v>0.10618619333079</v>
      </c>
      <c r="AK12" s="17">
        <v>0.13943391471768399</v>
      </c>
      <c r="AL12" s="17">
        <v>0.16525796920925501</v>
      </c>
      <c r="AM12" s="17">
        <v>0.160489723227945</v>
      </c>
      <c r="AN12" s="17">
        <v>6.4530604538254696E-2</v>
      </c>
      <c r="AO12" s="17"/>
      <c r="AP12" s="17">
        <v>8.1508528062590693E-2</v>
      </c>
      <c r="AQ12" s="17">
        <v>0.128853037997299</v>
      </c>
      <c r="AR12" s="17">
        <v>0.13041238371549199</v>
      </c>
      <c r="AS12" s="17">
        <v>0.12678680474301801</v>
      </c>
      <c r="AT12" s="17">
        <v>0.25508408142215899</v>
      </c>
      <c r="AU12" s="17"/>
      <c r="AV12" s="17">
        <v>0.11750893383168801</v>
      </c>
      <c r="AW12" s="17">
        <v>9.2596258429549202E-2</v>
      </c>
      <c r="AX12" s="17">
        <v>0.15319796882808201</v>
      </c>
      <c r="AY12" s="17">
        <v>9.8920561309426794E-2</v>
      </c>
      <c r="AZ12" s="17">
        <v>0.24036932719111601</v>
      </c>
      <c r="BA12" s="17">
        <v>0.14244615868239099</v>
      </c>
      <c r="BB12" s="17"/>
      <c r="BC12" s="17">
        <v>0.11713910657445201</v>
      </c>
      <c r="BD12" s="17">
        <v>0.14492942375659101</v>
      </c>
      <c r="BE12" s="17">
        <v>0.11574254536308499</v>
      </c>
      <c r="BF12" s="17">
        <v>0.108758298822158</v>
      </c>
      <c r="BG12" s="17">
        <v>0.205345953945161</v>
      </c>
    </row>
    <row r="13" spans="2:59" x14ac:dyDescent="0.35">
      <c r="B13" s="18" t="s">
        <v>327</v>
      </c>
      <c r="C13" s="17">
        <v>7.1389090671479097E-2</v>
      </c>
      <c r="D13" s="17">
        <v>6.8769264983098793E-2</v>
      </c>
      <c r="E13" s="17">
        <v>7.2679537912632097E-2</v>
      </c>
      <c r="F13" s="17"/>
      <c r="G13" s="17">
        <v>6.40813286957235E-2</v>
      </c>
      <c r="H13" s="17">
        <v>1.5675906642238401E-2</v>
      </c>
      <c r="I13" s="17">
        <v>6.4583263030209101E-2</v>
      </c>
      <c r="J13" s="17">
        <v>0.101713438203305</v>
      </c>
      <c r="K13" s="17">
        <v>9.1592945451185195E-2</v>
      </c>
      <c r="L13" s="17">
        <v>8.5022123110881795E-2</v>
      </c>
      <c r="M13" s="17"/>
      <c r="N13" s="17">
        <v>4.8448997535147399E-2</v>
      </c>
      <c r="O13" s="17">
        <v>4.6933410806476603E-2</v>
      </c>
      <c r="P13" s="17">
        <v>9.4321428794016796E-2</v>
      </c>
      <c r="Q13" s="17">
        <v>9.9435415650873396E-2</v>
      </c>
      <c r="R13" s="17"/>
      <c r="S13" s="17">
        <v>1.6679746419412899E-2</v>
      </c>
      <c r="T13" s="17">
        <v>4.5012744271505603E-2</v>
      </c>
      <c r="U13" s="17">
        <v>5.2821552234503202E-2</v>
      </c>
      <c r="V13" s="17">
        <v>7.5988316971442593E-2</v>
      </c>
      <c r="W13" s="17">
        <v>0.115102375723742</v>
      </c>
      <c r="X13" s="17">
        <v>7.7523649738092504E-2</v>
      </c>
      <c r="Y13" s="17">
        <v>9.7083187630346901E-2</v>
      </c>
      <c r="Z13" s="17">
        <v>0.110018146026927</v>
      </c>
      <c r="AA13" s="17">
        <v>0.111872503979507</v>
      </c>
      <c r="AB13" s="17">
        <v>6.4261850484374494E-2</v>
      </c>
      <c r="AC13" s="17">
        <v>0.116512932004744</v>
      </c>
      <c r="AD13" s="17">
        <v>2.6741330446771398E-2</v>
      </c>
      <c r="AE13" s="17"/>
      <c r="AF13" s="17">
        <v>9.9887142470854395E-2</v>
      </c>
      <c r="AG13" s="17">
        <v>5.4326034295999602E-2</v>
      </c>
      <c r="AH13" s="17">
        <v>6.37662674263174E-2</v>
      </c>
      <c r="AI13" s="17"/>
      <c r="AJ13" s="17">
        <v>7.5746140323650707E-2</v>
      </c>
      <c r="AK13" s="17">
        <v>6.9344251440993598E-2</v>
      </c>
      <c r="AL13" s="17">
        <v>4.7756383613144798E-2</v>
      </c>
      <c r="AM13" s="17">
        <v>0.10326712687749399</v>
      </c>
      <c r="AN13" s="17">
        <v>7.7900974157622496E-2</v>
      </c>
      <c r="AO13" s="17"/>
      <c r="AP13" s="17">
        <v>7.6401712461913004E-2</v>
      </c>
      <c r="AQ13" s="17">
        <v>7.7913531648513307E-2</v>
      </c>
      <c r="AR13" s="17">
        <v>3.6018473163437703E-2</v>
      </c>
      <c r="AS13" s="17">
        <v>0.102358857887991</v>
      </c>
      <c r="AT13" s="17">
        <v>8.0068126462011002E-2</v>
      </c>
      <c r="AU13" s="17"/>
      <c r="AV13" s="17">
        <v>5.4892528913980103E-2</v>
      </c>
      <c r="AW13" s="17">
        <v>6.6507269250420706E-2</v>
      </c>
      <c r="AX13" s="17">
        <v>5.0230731264258699E-2</v>
      </c>
      <c r="AY13" s="17">
        <v>9.9232083395018197E-2</v>
      </c>
      <c r="AZ13" s="17">
        <v>7.2480748106184004E-2</v>
      </c>
      <c r="BA13" s="17">
        <v>0.10691396133692101</v>
      </c>
      <c r="BB13" s="17"/>
      <c r="BC13" s="17">
        <v>0.10831289257501001</v>
      </c>
      <c r="BD13" s="17">
        <v>8.6429706875259596E-2</v>
      </c>
      <c r="BE13" s="17">
        <v>4.38552551184666E-2</v>
      </c>
      <c r="BF13" s="17">
        <v>2.5989790619912301E-2</v>
      </c>
      <c r="BG13" s="17">
        <v>4.1674075839586801E-2</v>
      </c>
    </row>
    <row r="14" spans="2:59" x14ac:dyDescent="0.35">
      <c r="B14" s="18" t="s">
        <v>123</v>
      </c>
      <c r="C14" s="17">
        <v>7.5043112375598006E-2</v>
      </c>
      <c r="D14" s="17">
        <v>5.8922938286511302E-2</v>
      </c>
      <c r="E14" s="17">
        <v>8.9008855542903498E-2</v>
      </c>
      <c r="F14" s="17"/>
      <c r="G14" s="17">
        <v>4.6998536916118702E-2</v>
      </c>
      <c r="H14" s="17">
        <v>4.28249829897277E-2</v>
      </c>
      <c r="I14" s="17">
        <v>5.5212817458220598E-2</v>
      </c>
      <c r="J14" s="17">
        <v>9.4731021607283597E-2</v>
      </c>
      <c r="K14" s="17">
        <v>0.11595818936951401</v>
      </c>
      <c r="L14" s="17">
        <v>8.8309154949929594E-2</v>
      </c>
      <c r="M14" s="17"/>
      <c r="N14" s="17">
        <v>5.57792787861238E-2</v>
      </c>
      <c r="O14" s="17">
        <v>8.0662920708073405E-2</v>
      </c>
      <c r="P14" s="17">
        <v>7.8596391888748604E-2</v>
      </c>
      <c r="Q14" s="17">
        <v>8.5593015042261203E-2</v>
      </c>
      <c r="R14" s="17"/>
      <c r="S14" s="17">
        <v>6.53942157256793E-2</v>
      </c>
      <c r="T14" s="17">
        <v>4.96201155268104E-2</v>
      </c>
      <c r="U14" s="17">
        <v>0.102590478554797</v>
      </c>
      <c r="V14" s="17">
        <v>5.04744565583456E-2</v>
      </c>
      <c r="W14" s="17">
        <v>8.2487869726316401E-2</v>
      </c>
      <c r="X14" s="17">
        <v>9.9389933010808201E-2</v>
      </c>
      <c r="Y14" s="17">
        <v>4.3980465975038699E-2</v>
      </c>
      <c r="Z14" s="17">
        <v>0.114420080212881</v>
      </c>
      <c r="AA14" s="17">
        <v>0.110292449754691</v>
      </c>
      <c r="AB14" s="17">
        <v>7.1940729005263299E-2</v>
      </c>
      <c r="AC14" s="17">
        <v>5.9519675049151899E-2</v>
      </c>
      <c r="AD14" s="17">
        <v>9.6042902143918599E-2</v>
      </c>
      <c r="AE14" s="17"/>
      <c r="AF14" s="17">
        <v>8.4373726663505705E-2</v>
      </c>
      <c r="AG14" s="17">
        <v>7.2694008788636799E-2</v>
      </c>
      <c r="AH14" s="17">
        <v>7.5878207627050998E-2</v>
      </c>
      <c r="AI14" s="17"/>
      <c r="AJ14" s="17">
        <v>8.2582044187053699E-2</v>
      </c>
      <c r="AK14" s="17">
        <v>6.5639150088882395E-2</v>
      </c>
      <c r="AL14" s="17">
        <v>6.6746156320875105E-2</v>
      </c>
      <c r="AM14" s="17">
        <v>0.167505690775231</v>
      </c>
      <c r="AN14" s="17">
        <v>0.10046679012974601</v>
      </c>
      <c r="AO14" s="17"/>
      <c r="AP14" s="17">
        <v>8.0799243545246993E-2</v>
      </c>
      <c r="AQ14" s="17">
        <v>6.2299133232157897E-2</v>
      </c>
      <c r="AR14" s="17">
        <v>4.6976080387203703E-2</v>
      </c>
      <c r="AS14" s="17">
        <v>7.3271426663014602E-2</v>
      </c>
      <c r="AT14" s="17">
        <v>0.116837024579677</v>
      </c>
      <c r="AU14" s="17"/>
      <c r="AV14" s="17">
        <v>4.0996283950097301E-2</v>
      </c>
      <c r="AW14" s="17">
        <v>8.0563982926766906E-2</v>
      </c>
      <c r="AX14" s="17">
        <v>6.1798119243880303E-2</v>
      </c>
      <c r="AY14" s="17">
        <v>7.4534045979413294E-2</v>
      </c>
      <c r="AZ14" s="17">
        <v>0.11032428492136501</v>
      </c>
      <c r="BA14" s="17">
        <v>0.16247028033100799</v>
      </c>
      <c r="BB14" s="17"/>
      <c r="BC14" s="17">
        <v>9.7946754198060704E-2</v>
      </c>
      <c r="BD14" s="17">
        <v>8.4434498631386398E-2</v>
      </c>
      <c r="BE14" s="17">
        <v>6.7531173490031696E-2</v>
      </c>
      <c r="BF14" s="17">
        <v>7.9918133417113003E-3</v>
      </c>
      <c r="BG14" s="17">
        <v>0.12758819282565001</v>
      </c>
    </row>
    <row r="15" spans="2:59" x14ac:dyDescent="0.35">
      <c r="B15" s="18" t="s">
        <v>328</v>
      </c>
      <c r="C15" s="21">
        <v>0.47387863603021602</v>
      </c>
      <c r="D15" s="21">
        <v>0.53117768289466905</v>
      </c>
      <c r="E15" s="21">
        <v>0.42028702651736799</v>
      </c>
      <c r="F15" s="21"/>
      <c r="G15" s="21">
        <v>0.64713577124646704</v>
      </c>
      <c r="H15" s="21">
        <v>0.58988547973347105</v>
      </c>
      <c r="I15" s="21">
        <v>0.50434260954668797</v>
      </c>
      <c r="J15" s="21">
        <v>0.433600165471271</v>
      </c>
      <c r="K15" s="21">
        <v>0.35561914446891402</v>
      </c>
      <c r="L15" s="21">
        <v>0.36787147795243802</v>
      </c>
      <c r="M15" s="21"/>
      <c r="N15" s="21">
        <v>0.56990318103411497</v>
      </c>
      <c r="O15" s="21">
        <v>0.49523101082298998</v>
      </c>
      <c r="P15" s="21">
        <v>0.403335601273559</v>
      </c>
      <c r="Q15" s="21">
        <v>0.41664303475502501</v>
      </c>
      <c r="R15" s="21"/>
      <c r="S15" s="21">
        <v>0.56650445596582999</v>
      </c>
      <c r="T15" s="21">
        <v>0.48668905212987301</v>
      </c>
      <c r="U15" s="21">
        <v>0.41743369978405598</v>
      </c>
      <c r="V15" s="21">
        <v>0.51304656459248099</v>
      </c>
      <c r="W15" s="21">
        <v>0.50919083564105605</v>
      </c>
      <c r="X15" s="21">
        <v>0.44104700788375001</v>
      </c>
      <c r="Y15" s="21">
        <v>0.45024648724875499</v>
      </c>
      <c r="Z15" s="21">
        <v>0.37684468214797601</v>
      </c>
      <c r="AA15" s="21">
        <v>0.45768271639839198</v>
      </c>
      <c r="AB15" s="21">
        <v>0.41698378268520397</v>
      </c>
      <c r="AC15" s="21">
        <v>0.37493166086510399</v>
      </c>
      <c r="AD15" s="21">
        <v>0.65190205763277698</v>
      </c>
      <c r="AE15" s="21"/>
      <c r="AF15" s="21">
        <v>0.42387997112933501</v>
      </c>
      <c r="AG15" s="21">
        <v>0.46352243777296198</v>
      </c>
      <c r="AH15" s="21">
        <v>0.49589907801479999</v>
      </c>
      <c r="AI15" s="21"/>
      <c r="AJ15" s="21">
        <v>0.46714531390464997</v>
      </c>
      <c r="AK15" s="21">
        <v>0.51273838554507301</v>
      </c>
      <c r="AL15" s="21">
        <v>0.50656997114834501</v>
      </c>
      <c r="AM15" s="21">
        <v>0.236159865241683</v>
      </c>
      <c r="AN15" s="21">
        <v>0.44001821269442898</v>
      </c>
      <c r="AO15" s="21"/>
      <c r="AP15" s="21">
        <v>0.48348583824834102</v>
      </c>
      <c r="AQ15" s="21">
        <v>0.52417530675040003</v>
      </c>
      <c r="AR15" s="21">
        <v>0.53161334036904195</v>
      </c>
      <c r="AS15" s="21">
        <v>0.36945125858840999</v>
      </c>
      <c r="AT15" s="21">
        <v>0.40843251024327798</v>
      </c>
      <c r="AU15" s="21"/>
      <c r="AV15" s="21">
        <v>0.58150269116952802</v>
      </c>
      <c r="AW15" s="21">
        <v>0.52708921126999697</v>
      </c>
      <c r="AX15" s="21">
        <v>0.47870646716413501</v>
      </c>
      <c r="AY15" s="21">
        <v>0.386675581840213</v>
      </c>
      <c r="AZ15" s="21">
        <v>0.41245075676604298</v>
      </c>
      <c r="BA15" s="21">
        <v>0.27875767369272397</v>
      </c>
      <c r="BB15" s="21"/>
      <c r="BC15" s="21">
        <v>0.37808806127293298</v>
      </c>
      <c r="BD15" s="21">
        <v>0.44504849997650803</v>
      </c>
      <c r="BE15" s="21">
        <v>0.55116555522021404</v>
      </c>
      <c r="BF15" s="21">
        <v>0.61218760098665803</v>
      </c>
      <c r="BG15" s="21">
        <v>0.381731909008385</v>
      </c>
    </row>
    <row r="16" spans="2:59" x14ac:dyDescent="0.35">
      <c r="B16" s="18" t="s">
        <v>329</v>
      </c>
      <c r="C16" s="21">
        <v>0.19738359295025901</v>
      </c>
      <c r="D16" s="21">
        <v>0.17117855277074201</v>
      </c>
      <c r="E16" s="21">
        <v>0.22233040752264899</v>
      </c>
      <c r="F16" s="21"/>
      <c r="G16" s="21">
        <v>0.15160643947437899</v>
      </c>
      <c r="H16" s="21">
        <v>0.14102505642794599</v>
      </c>
      <c r="I16" s="21">
        <v>0.21168359578672399</v>
      </c>
      <c r="J16" s="21">
        <v>0.230483023387928</v>
      </c>
      <c r="K16" s="21">
        <v>0.248988847459471</v>
      </c>
      <c r="L16" s="21">
        <v>0.193431103547612</v>
      </c>
      <c r="M16" s="21"/>
      <c r="N16" s="21">
        <v>0.129690083053529</v>
      </c>
      <c r="O16" s="21">
        <v>0.22321037039111499</v>
      </c>
      <c r="P16" s="21">
        <v>0.23493575230984201</v>
      </c>
      <c r="Q16" s="21">
        <v>0.20680638829143899</v>
      </c>
      <c r="R16" s="21"/>
      <c r="S16" s="21">
        <v>0.16143746122810901</v>
      </c>
      <c r="T16" s="21">
        <v>0.160014673677497</v>
      </c>
      <c r="U16" s="21">
        <v>0.152375794778804</v>
      </c>
      <c r="V16" s="21">
        <v>0.23291275955627</v>
      </c>
      <c r="W16" s="21">
        <v>0.22853267640604699</v>
      </c>
      <c r="X16" s="21">
        <v>0.14240243715766801</v>
      </c>
      <c r="Y16" s="21">
        <v>0.25879953602629202</v>
      </c>
      <c r="Z16" s="21">
        <v>0.18463436919981099</v>
      </c>
      <c r="AA16" s="21">
        <v>0.224794243019659</v>
      </c>
      <c r="AB16" s="21">
        <v>0.22292819537001099</v>
      </c>
      <c r="AC16" s="21">
        <v>0.287677762733341</v>
      </c>
      <c r="AD16" s="21">
        <v>0.13626866340343499</v>
      </c>
      <c r="AE16" s="21"/>
      <c r="AF16" s="21">
        <v>0.224876865264975</v>
      </c>
      <c r="AG16" s="21">
        <v>0.193492871523474</v>
      </c>
      <c r="AH16" s="21">
        <v>0.16881979952693801</v>
      </c>
      <c r="AI16" s="21"/>
      <c r="AJ16" s="21">
        <v>0.181932333654441</v>
      </c>
      <c r="AK16" s="21">
        <v>0.208778166158677</v>
      </c>
      <c r="AL16" s="21">
        <v>0.2130143528224</v>
      </c>
      <c r="AM16" s="21">
        <v>0.26375685010543898</v>
      </c>
      <c r="AN16" s="21">
        <v>0.142431578695877</v>
      </c>
      <c r="AO16" s="21"/>
      <c r="AP16" s="21">
        <v>0.157910240524504</v>
      </c>
      <c r="AQ16" s="21">
        <v>0.206766569645813</v>
      </c>
      <c r="AR16" s="21">
        <v>0.166430856878929</v>
      </c>
      <c r="AS16" s="21">
        <v>0.229145662631009</v>
      </c>
      <c r="AT16" s="21">
        <v>0.33515220788416999</v>
      </c>
      <c r="AU16" s="21"/>
      <c r="AV16" s="21">
        <v>0.172401462745668</v>
      </c>
      <c r="AW16" s="21">
        <v>0.15910352767996999</v>
      </c>
      <c r="AX16" s="21">
        <v>0.20342870009234101</v>
      </c>
      <c r="AY16" s="21">
        <v>0.19815264470444499</v>
      </c>
      <c r="AZ16" s="21">
        <v>0.31285007529730002</v>
      </c>
      <c r="BA16" s="21">
        <v>0.24936012001931199</v>
      </c>
      <c r="BB16" s="21"/>
      <c r="BC16" s="21">
        <v>0.22545199914946201</v>
      </c>
      <c r="BD16" s="21">
        <v>0.23135913063185001</v>
      </c>
      <c r="BE16" s="21">
        <v>0.15959780048155101</v>
      </c>
      <c r="BF16" s="21">
        <v>0.13474808944207101</v>
      </c>
      <c r="BG16" s="21">
        <v>0.24702002978474799</v>
      </c>
    </row>
    <row r="17" spans="2:59" x14ac:dyDescent="0.35">
      <c r="B17" s="18" t="s">
        <v>141</v>
      </c>
      <c r="C17" s="22">
        <v>0.27649504307995598</v>
      </c>
      <c r="D17" s="22">
        <v>0.35999913012392698</v>
      </c>
      <c r="E17" s="22">
        <v>0.197956618994719</v>
      </c>
      <c r="F17" s="22"/>
      <c r="G17" s="22">
        <v>0.49552933177208802</v>
      </c>
      <c r="H17" s="22">
        <v>0.448860423305525</v>
      </c>
      <c r="I17" s="22">
        <v>0.292659013759964</v>
      </c>
      <c r="J17" s="22">
        <v>0.203117142083343</v>
      </c>
      <c r="K17" s="22">
        <v>0.106630297009444</v>
      </c>
      <c r="L17" s="22">
        <v>0.17444037440482599</v>
      </c>
      <c r="M17" s="22"/>
      <c r="N17" s="22">
        <v>0.440213097980586</v>
      </c>
      <c r="O17" s="22">
        <v>0.27202064043187502</v>
      </c>
      <c r="P17" s="22">
        <v>0.16839984896371701</v>
      </c>
      <c r="Q17" s="22">
        <v>0.20983664646358599</v>
      </c>
      <c r="R17" s="22"/>
      <c r="S17" s="22">
        <v>0.40506699473772101</v>
      </c>
      <c r="T17" s="22">
        <v>0.32667437845237601</v>
      </c>
      <c r="U17" s="22">
        <v>0.265057905005252</v>
      </c>
      <c r="V17" s="22">
        <v>0.28013380503621099</v>
      </c>
      <c r="W17" s="22">
        <v>0.28065815923500897</v>
      </c>
      <c r="X17" s="22">
        <v>0.29864457072608103</v>
      </c>
      <c r="Y17" s="22">
        <v>0.191446951222463</v>
      </c>
      <c r="Z17" s="22">
        <v>0.19221031294816501</v>
      </c>
      <c r="AA17" s="22">
        <v>0.232888473378734</v>
      </c>
      <c r="AB17" s="22">
        <v>0.19405558731519301</v>
      </c>
      <c r="AC17" s="22">
        <v>8.7253898131763694E-2</v>
      </c>
      <c r="AD17" s="22">
        <v>0.51563339422934196</v>
      </c>
      <c r="AE17" s="22"/>
      <c r="AF17" s="22">
        <v>0.19900310586436001</v>
      </c>
      <c r="AG17" s="22">
        <v>0.27002956624948798</v>
      </c>
      <c r="AH17" s="22">
        <v>0.327079278487862</v>
      </c>
      <c r="AI17" s="22"/>
      <c r="AJ17" s="22">
        <v>0.28521298025020903</v>
      </c>
      <c r="AK17" s="22">
        <v>0.303960219386396</v>
      </c>
      <c r="AL17" s="22">
        <v>0.29355561832594501</v>
      </c>
      <c r="AM17" s="22">
        <v>-2.7596984863755801E-2</v>
      </c>
      <c r="AN17" s="22">
        <v>0.29758663399855201</v>
      </c>
      <c r="AO17" s="22"/>
      <c r="AP17" s="22">
        <v>0.32557559772383698</v>
      </c>
      <c r="AQ17" s="22">
        <v>0.317408737104587</v>
      </c>
      <c r="AR17" s="22">
        <v>0.36518248349011301</v>
      </c>
      <c r="AS17" s="22">
        <v>0.140305595957401</v>
      </c>
      <c r="AT17" s="22">
        <v>7.3280302359108401E-2</v>
      </c>
      <c r="AU17" s="22"/>
      <c r="AV17" s="22">
        <v>0.40910122842385899</v>
      </c>
      <c r="AW17" s="22">
        <v>0.36798568359002798</v>
      </c>
      <c r="AX17" s="22">
        <v>0.27527776707179502</v>
      </c>
      <c r="AY17" s="22">
        <v>0.18852293713576801</v>
      </c>
      <c r="AZ17" s="22">
        <v>9.9600681468743096E-2</v>
      </c>
      <c r="BA17" s="22">
        <v>2.9397553673411601E-2</v>
      </c>
      <c r="BB17" s="22"/>
      <c r="BC17" s="22">
        <v>0.152636062123471</v>
      </c>
      <c r="BD17" s="22">
        <v>0.21368936934465799</v>
      </c>
      <c r="BE17" s="22">
        <v>0.39156775473866201</v>
      </c>
      <c r="BF17" s="22">
        <v>0.47743951154458703</v>
      </c>
      <c r="BG17" s="22">
        <v>0.134711879223638</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323</v>
      </c>
      <c r="C9" s="17">
        <v>0.116703673603906</v>
      </c>
      <c r="D9" s="17">
        <v>0.139591011410727</v>
      </c>
      <c r="E9" s="17">
        <v>9.5462464826879895E-2</v>
      </c>
      <c r="F9" s="17"/>
      <c r="G9" s="17">
        <v>0.25231543859045502</v>
      </c>
      <c r="H9" s="17">
        <v>0.13837707885682701</v>
      </c>
      <c r="I9" s="17">
        <v>0.13416145869940499</v>
      </c>
      <c r="J9" s="17">
        <v>7.4231690180755802E-2</v>
      </c>
      <c r="K9" s="17">
        <v>4.5446794167228098E-2</v>
      </c>
      <c r="L9" s="17">
        <v>8.6665375380802101E-2</v>
      </c>
      <c r="M9" s="17"/>
      <c r="N9" s="17">
        <v>0.142852775002516</v>
      </c>
      <c r="O9" s="17">
        <v>0.14159004933852301</v>
      </c>
      <c r="P9" s="17">
        <v>7.6016405814533006E-2</v>
      </c>
      <c r="Q9" s="17">
        <v>0.10023674406887299</v>
      </c>
      <c r="R9" s="17"/>
      <c r="S9" s="17">
        <v>0.125280174658845</v>
      </c>
      <c r="T9" s="17">
        <v>0.12479710136763</v>
      </c>
      <c r="U9" s="17">
        <v>6.5283813561674703E-2</v>
      </c>
      <c r="V9" s="17">
        <v>8.1203804456786002E-2</v>
      </c>
      <c r="W9" s="17">
        <v>0.124728733733728</v>
      </c>
      <c r="X9" s="17">
        <v>0.16718695149526899</v>
      </c>
      <c r="Y9" s="17">
        <v>0.111598327184463</v>
      </c>
      <c r="Z9" s="17">
        <v>6.9095780252350802E-2</v>
      </c>
      <c r="AA9" s="17">
        <v>0.112183992639885</v>
      </c>
      <c r="AB9" s="17">
        <v>0.102333264551226</v>
      </c>
      <c r="AC9" s="17">
        <v>0.19817587909395001</v>
      </c>
      <c r="AD9" s="17">
        <v>0.12132954966373199</v>
      </c>
      <c r="AE9" s="17"/>
      <c r="AF9" s="17">
        <v>7.4555277377563095E-2</v>
      </c>
      <c r="AG9" s="17">
        <v>0.123237739919369</v>
      </c>
      <c r="AH9" s="17">
        <v>0.10757318286556999</v>
      </c>
      <c r="AI9" s="17"/>
      <c r="AJ9" s="17">
        <v>7.0891893235759396E-2</v>
      </c>
      <c r="AK9" s="17">
        <v>0.19050854503398401</v>
      </c>
      <c r="AL9" s="17">
        <v>0.11488152751597901</v>
      </c>
      <c r="AM9" s="17">
        <v>0.103828748814481</v>
      </c>
      <c r="AN9" s="17">
        <v>8.0029089012485205E-2</v>
      </c>
      <c r="AO9" s="17"/>
      <c r="AP9" s="17">
        <v>9.3172083100239597E-2</v>
      </c>
      <c r="AQ9" s="17">
        <v>0.15373052341411</v>
      </c>
      <c r="AR9" s="17">
        <v>8.8462436617687004E-2</v>
      </c>
      <c r="AS9" s="17">
        <v>8.4002581382558297E-2</v>
      </c>
      <c r="AT9" s="17">
        <v>0.142526904092526</v>
      </c>
      <c r="AU9" s="17"/>
      <c r="AV9" s="17">
        <v>0.17689962351918401</v>
      </c>
      <c r="AW9" s="17">
        <v>0.109120315049256</v>
      </c>
      <c r="AX9" s="17">
        <v>0.13758119896363</v>
      </c>
      <c r="AY9" s="17">
        <v>7.6965709928887599E-2</v>
      </c>
      <c r="AZ9" s="17">
        <v>9.1607321124979504E-2</v>
      </c>
      <c r="BA9" s="17">
        <v>4.4675446399156701E-2</v>
      </c>
      <c r="BB9" s="17"/>
      <c r="BC9" s="17">
        <v>7.9745160043856095E-2</v>
      </c>
      <c r="BD9" s="17">
        <v>0.10769621998922101</v>
      </c>
      <c r="BE9" s="17">
        <v>0.15151666079387699</v>
      </c>
      <c r="BF9" s="17">
        <v>0.13608687402877301</v>
      </c>
      <c r="BG9" s="17">
        <v>0.178781185738248</v>
      </c>
    </row>
    <row r="10" spans="2:59" x14ac:dyDescent="0.35">
      <c r="B10" s="18" t="s">
        <v>324</v>
      </c>
      <c r="C10" s="17">
        <v>0.29091239311775702</v>
      </c>
      <c r="D10" s="17">
        <v>0.32655950857328098</v>
      </c>
      <c r="E10" s="17">
        <v>0.25689463618639402</v>
      </c>
      <c r="F10" s="17"/>
      <c r="G10" s="17">
        <v>0.337927156925588</v>
      </c>
      <c r="H10" s="17">
        <v>0.38136678755738401</v>
      </c>
      <c r="I10" s="17">
        <v>0.30389814021172101</v>
      </c>
      <c r="J10" s="17">
        <v>0.28662715309222497</v>
      </c>
      <c r="K10" s="17">
        <v>0.241728648465001</v>
      </c>
      <c r="L10" s="17">
        <v>0.21906938184357999</v>
      </c>
      <c r="M10" s="17"/>
      <c r="N10" s="17">
        <v>0.31730022434896898</v>
      </c>
      <c r="O10" s="17">
        <v>0.26725126656982401</v>
      </c>
      <c r="P10" s="17">
        <v>0.29008066071410299</v>
      </c>
      <c r="Q10" s="17">
        <v>0.28915469104922698</v>
      </c>
      <c r="R10" s="17"/>
      <c r="S10" s="17">
        <v>0.36324691905115702</v>
      </c>
      <c r="T10" s="17">
        <v>0.29275140142388401</v>
      </c>
      <c r="U10" s="17">
        <v>0.30212782628498702</v>
      </c>
      <c r="V10" s="17">
        <v>0.370013143997375</v>
      </c>
      <c r="W10" s="17">
        <v>0.28035731177338702</v>
      </c>
      <c r="X10" s="17">
        <v>0.24793580407337101</v>
      </c>
      <c r="Y10" s="17">
        <v>0.28927377446172903</v>
      </c>
      <c r="Z10" s="17">
        <v>0.32187999044576099</v>
      </c>
      <c r="AA10" s="17">
        <v>0.23113568715507299</v>
      </c>
      <c r="AB10" s="17">
        <v>0.30073085069230898</v>
      </c>
      <c r="AC10" s="17">
        <v>0.111414986806777</v>
      </c>
      <c r="AD10" s="17">
        <v>0.30190779355672298</v>
      </c>
      <c r="AE10" s="17"/>
      <c r="AF10" s="17">
        <v>0.32782628268520497</v>
      </c>
      <c r="AG10" s="17">
        <v>0.26498625826252198</v>
      </c>
      <c r="AH10" s="17">
        <v>0.25982515501233</v>
      </c>
      <c r="AI10" s="17"/>
      <c r="AJ10" s="17">
        <v>0.332764429681492</v>
      </c>
      <c r="AK10" s="17">
        <v>0.29336674988945899</v>
      </c>
      <c r="AL10" s="17">
        <v>0.16482206597315099</v>
      </c>
      <c r="AM10" s="17">
        <v>0.187397903968163</v>
      </c>
      <c r="AN10" s="17">
        <v>0.252829532411814</v>
      </c>
      <c r="AO10" s="17"/>
      <c r="AP10" s="17">
        <v>0.31574110058419003</v>
      </c>
      <c r="AQ10" s="17">
        <v>0.305731092141453</v>
      </c>
      <c r="AR10" s="17">
        <v>0.29363972411370298</v>
      </c>
      <c r="AS10" s="17">
        <v>0.298749033093545</v>
      </c>
      <c r="AT10" s="17">
        <v>0.20879536898066101</v>
      </c>
      <c r="AU10" s="17"/>
      <c r="AV10" s="17">
        <v>0.32744041522712097</v>
      </c>
      <c r="AW10" s="17">
        <v>0.30119740251478899</v>
      </c>
      <c r="AX10" s="17">
        <v>0.28039875132016601</v>
      </c>
      <c r="AY10" s="17">
        <v>0.269419077218366</v>
      </c>
      <c r="AZ10" s="17">
        <v>0.27964403045908698</v>
      </c>
      <c r="BA10" s="17">
        <v>0.21345314163769399</v>
      </c>
      <c r="BB10" s="17"/>
      <c r="BC10" s="17">
        <v>0.22751581265794299</v>
      </c>
      <c r="BD10" s="17">
        <v>0.30590543388549102</v>
      </c>
      <c r="BE10" s="17">
        <v>0.29279245621669697</v>
      </c>
      <c r="BF10" s="17">
        <v>0.39322951526767502</v>
      </c>
      <c r="BG10" s="17">
        <v>0.31400346570021498</v>
      </c>
    </row>
    <row r="11" spans="2:59" x14ac:dyDescent="0.35">
      <c r="B11" s="18" t="s">
        <v>325</v>
      </c>
      <c r="C11" s="17">
        <v>0.26603238413037</v>
      </c>
      <c r="D11" s="17">
        <v>0.26417315258165702</v>
      </c>
      <c r="E11" s="17">
        <v>0.26973535051111802</v>
      </c>
      <c r="F11" s="17"/>
      <c r="G11" s="17">
        <v>0.22317773731200599</v>
      </c>
      <c r="H11" s="17">
        <v>0.162550032916674</v>
      </c>
      <c r="I11" s="17">
        <v>0.259822985633134</v>
      </c>
      <c r="J11" s="17">
        <v>0.30070115321566498</v>
      </c>
      <c r="K11" s="17">
        <v>0.26683475887587099</v>
      </c>
      <c r="L11" s="17">
        <v>0.34903376843175898</v>
      </c>
      <c r="M11" s="17"/>
      <c r="N11" s="17">
        <v>0.22319085613234099</v>
      </c>
      <c r="O11" s="17">
        <v>0.27494316791289503</v>
      </c>
      <c r="P11" s="17">
        <v>0.28077450959441902</v>
      </c>
      <c r="Q11" s="17">
        <v>0.287258804359033</v>
      </c>
      <c r="R11" s="17"/>
      <c r="S11" s="17">
        <v>0.20878187836319401</v>
      </c>
      <c r="T11" s="17">
        <v>0.27864325286805303</v>
      </c>
      <c r="U11" s="17">
        <v>0.35168025974511502</v>
      </c>
      <c r="V11" s="17">
        <v>0.23807547364414999</v>
      </c>
      <c r="W11" s="17">
        <v>0.22505636082576599</v>
      </c>
      <c r="X11" s="17">
        <v>0.34299290051528902</v>
      </c>
      <c r="Y11" s="17">
        <v>0.23678157508486</v>
      </c>
      <c r="Z11" s="17">
        <v>0.205804508608848</v>
      </c>
      <c r="AA11" s="17">
        <v>0.30352749992283201</v>
      </c>
      <c r="AB11" s="17">
        <v>0.25610797507720101</v>
      </c>
      <c r="AC11" s="17">
        <v>0.25023050108290401</v>
      </c>
      <c r="AD11" s="17">
        <v>0.25336459636727299</v>
      </c>
      <c r="AE11" s="17"/>
      <c r="AF11" s="17">
        <v>0.25082261668986999</v>
      </c>
      <c r="AG11" s="17">
        <v>0.28260153863735998</v>
      </c>
      <c r="AH11" s="17">
        <v>0.27629189124055398</v>
      </c>
      <c r="AI11" s="17"/>
      <c r="AJ11" s="17">
        <v>0.26186986157609699</v>
      </c>
      <c r="AK11" s="17">
        <v>0.22974283260183001</v>
      </c>
      <c r="AL11" s="17">
        <v>0.35278396566570402</v>
      </c>
      <c r="AM11" s="17">
        <v>0.34755435756091302</v>
      </c>
      <c r="AN11" s="17">
        <v>0.29295228166013698</v>
      </c>
      <c r="AO11" s="17"/>
      <c r="AP11" s="17">
        <v>0.2532112459311</v>
      </c>
      <c r="AQ11" s="17">
        <v>0.22495722280053501</v>
      </c>
      <c r="AR11" s="17">
        <v>0.33157668386308098</v>
      </c>
      <c r="AS11" s="17">
        <v>0.31457277477909001</v>
      </c>
      <c r="AT11" s="17">
        <v>0.21775746631651799</v>
      </c>
      <c r="AU11" s="17"/>
      <c r="AV11" s="17">
        <v>0.21027501760798101</v>
      </c>
      <c r="AW11" s="17">
        <v>0.25075356036847501</v>
      </c>
      <c r="AX11" s="17">
        <v>0.26362698996593498</v>
      </c>
      <c r="AY11" s="17">
        <v>0.32848690278367698</v>
      </c>
      <c r="AZ11" s="17">
        <v>0.21212582096337701</v>
      </c>
      <c r="BA11" s="17">
        <v>0.325842437512947</v>
      </c>
      <c r="BB11" s="17"/>
      <c r="BC11" s="17">
        <v>0.30096757021704701</v>
      </c>
      <c r="BD11" s="17">
        <v>0.26705663437489602</v>
      </c>
      <c r="BE11" s="17">
        <v>0.25439260449302598</v>
      </c>
      <c r="BF11" s="17">
        <v>0.22020999833270699</v>
      </c>
      <c r="BG11" s="17">
        <v>0.27694535309430601</v>
      </c>
    </row>
    <row r="12" spans="2:59" x14ac:dyDescent="0.35">
      <c r="B12" s="18" t="s">
        <v>326</v>
      </c>
      <c r="C12" s="17">
        <v>0.14345215771056299</v>
      </c>
      <c r="D12" s="17">
        <v>0.12431279182195901</v>
      </c>
      <c r="E12" s="17">
        <v>0.161358342565011</v>
      </c>
      <c r="F12" s="17"/>
      <c r="G12" s="17">
        <v>4.9874810904503901E-2</v>
      </c>
      <c r="H12" s="17">
        <v>0.18967061124955301</v>
      </c>
      <c r="I12" s="17">
        <v>0.114351208938458</v>
      </c>
      <c r="J12" s="17">
        <v>0.14398594394671901</v>
      </c>
      <c r="K12" s="17">
        <v>0.198938887681472</v>
      </c>
      <c r="L12" s="17">
        <v>0.15031343499948299</v>
      </c>
      <c r="M12" s="17"/>
      <c r="N12" s="17">
        <v>0.138777935634157</v>
      </c>
      <c r="O12" s="17">
        <v>0.16559349754584299</v>
      </c>
      <c r="P12" s="17">
        <v>0.171806352837304</v>
      </c>
      <c r="Q12" s="17">
        <v>0.101405691201293</v>
      </c>
      <c r="R12" s="17"/>
      <c r="S12" s="17">
        <v>0.126421546638081</v>
      </c>
      <c r="T12" s="17">
        <v>0.168936245846741</v>
      </c>
      <c r="U12" s="17">
        <v>0.11432118556844099</v>
      </c>
      <c r="V12" s="17">
        <v>0.13320442701935101</v>
      </c>
      <c r="W12" s="17">
        <v>0.120195002425554</v>
      </c>
      <c r="X12" s="17">
        <v>4.9003271561176502E-2</v>
      </c>
      <c r="Y12" s="17">
        <v>0.23614315854430401</v>
      </c>
      <c r="Z12" s="17">
        <v>0.142528453324543</v>
      </c>
      <c r="AA12" s="17">
        <v>0.14143843875690501</v>
      </c>
      <c r="AB12" s="17">
        <v>0.14190279549939</v>
      </c>
      <c r="AC12" s="17">
        <v>0.22550628163062</v>
      </c>
      <c r="AD12" s="17">
        <v>0.15005636503987699</v>
      </c>
      <c r="AE12" s="17"/>
      <c r="AF12" s="17">
        <v>0.14970105891730501</v>
      </c>
      <c r="AG12" s="17">
        <v>0.14005082151867501</v>
      </c>
      <c r="AH12" s="17">
        <v>0.17025002980969101</v>
      </c>
      <c r="AI12" s="17"/>
      <c r="AJ12" s="17">
        <v>0.17427348943540999</v>
      </c>
      <c r="AK12" s="17">
        <v>0.11807681592038401</v>
      </c>
      <c r="AL12" s="17">
        <v>0.131721813504832</v>
      </c>
      <c r="AM12" s="17">
        <v>0.14915044675628999</v>
      </c>
      <c r="AN12" s="17">
        <v>0.116512993849181</v>
      </c>
      <c r="AO12" s="17"/>
      <c r="AP12" s="17">
        <v>0.16910656040948799</v>
      </c>
      <c r="AQ12" s="17">
        <v>0.124679692591908</v>
      </c>
      <c r="AR12" s="17">
        <v>0.148387016548714</v>
      </c>
      <c r="AS12" s="17">
        <v>0.12546350856178101</v>
      </c>
      <c r="AT12" s="17">
        <v>0.20888013851144799</v>
      </c>
      <c r="AU12" s="17"/>
      <c r="AV12" s="17">
        <v>0.12591899669232001</v>
      </c>
      <c r="AW12" s="17">
        <v>0.17249607482521301</v>
      </c>
      <c r="AX12" s="17">
        <v>0.119765621844929</v>
      </c>
      <c r="AY12" s="17">
        <v>0.14341204889197001</v>
      </c>
      <c r="AZ12" s="17">
        <v>0.204838810663799</v>
      </c>
      <c r="BA12" s="17">
        <v>0.146612569122436</v>
      </c>
      <c r="BB12" s="17"/>
      <c r="BC12" s="17">
        <v>0.15864995288707601</v>
      </c>
      <c r="BD12" s="17">
        <v>0.132200950318935</v>
      </c>
      <c r="BE12" s="17">
        <v>0.12816327027424901</v>
      </c>
      <c r="BF12" s="17">
        <v>0.15715839536177201</v>
      </c>
      <c r="BG12" s="17">
        <v>6.1007726801994198E-2</v>
      </c>
    </row>
    <row r="13" spans="2:59" x14ac:dyDescent="0.35">
      <c r="B13" s="18" t="s">
        <v>327</v>
      </c>
      <c r="C13" s="17">
        <v>7.7961552091731195E-2</v>
      </c>
      <c r="D13" s="17">
        <v>6.9702903988580298E-2</v>
      </c>
      <c r="E13" s="17">
        <v>8.4738801271465505E-2</v>
      </c>
      <c r="F13" s="17"/>
      <c r="G13" s="17">
        <v>6.2209980253797197E-2</v>
      </c>
      <c r="H13" s="17">
        <v>4.1062685337308599E-2</v>
      </c>
      <c r="I13" s="17">
        <v>0.100770796123797</v>
      </c>
      <c r="J13" s="17">
        <v>8.7800624587480003E-2</v>
      </c>
      <c r="K13" s="17">
        <v>9.388652533828E-2</v>
      </c>
      <c r="L13" s="17">
        <v>7.8026207594011507E-2</v>
      </c>
      <c r="M13" s="17"/>
      <c r="N13" s="17">
        <v>8.1738372615103402E-2</v>
      </c>
      <c r="O13" s="17">
        <v>5.966192470389E-2</v>
      </c>
      <c r="P13" s="17">
        <v>6.9692333861247097E-2</v>
      </c>
      <c r="Q13" s="17">
        <v>9.9792360880411102E-2</v>
      </c>
      <c r="R13" s="17"/>
      <c r="S13" s="17">
        <v>8.8626653776857106E-2</v>
      </c>
      <c r="T13" s="17">
        <v>4.7412358756418201E-2</v>
      </c>
      <c r="U13" s="17">
        <v>7.1099397916072199E-2</v>
      </c>
      <c r="V13" s="17">
        <v>7.9916295394251297E-2</v>
      </c>
      <c r="W13" s="17">
        <v>9.6237330797191697E-2</v>
      </c>
      <c r="X13" s="17">
        <v>6.3856558026558694E-2</v>
      </c>
      <c r="Y13" s="17">
        <v>8.0597764928533905E-2</v>
      </c>
      <c r="Z13" s="17">
        <v>0.10669994880188099</v>
      </c>
      <c r="AA13" s="17">
        <v>9.2351864554037794E-2</v>
      </c>
      <c r="AB13" s="17">
        <v>6.1811284888924102E-2</v>
      </c>
      <c r="AC13" s="17">
        <v>0.12926700231873101</v>
      </c>
      <c r="AD13" s="17">
        <v>5.2887219927074597E-2</v>
      </c>
      <c r="AE13" s="17"/>
      <c r="AF13" s="17">
        <v>8.50752877229424E-2</v>
      </c>
      <c r="AG13" s="17">
        <v>8.5907830259939699E-2</v>
      </c>
      <c r="AH13" s="17">
        <v>6.2916037577285394E-2</v>
      </c>
      <c r="AI13" s="17"/>
      <c r="AJ13" s="17">
        <v>7.1221018569848901E-2</v>
      </c>
      <c r="AK13" s="17">
        <v>7.2561923877747403E-2</v>
      </c>
      <c r="AL13" s="17">
        <v>9.6281680113315393E-2</v>
      </c>
      <c r="AM13" s="17">
        <v>0.114754009920842</v>
      </c>
      <c r="AN13" s="17">
        <v>7.7537837238728494E-2</v>
      </c>
      <c r="AO13" s="17"/>
      <c r="AP13" s="17">
        <v>7.2737993376976895E-2</v>
      </c>
      <c r="AQ13" s="17">
        <v>9.2242688416554003E-2</v>
      </c>
      <c r="AR13" s="17">
        <v>5.8788935049022897E-2</v>
      </c>
      <c r="AS13" s="17">
        <v>8.9619897389784403E-2</v>
      </c>
      <c r="AT13" s="17">
        <v>7.0200331666671001E-2</v>
      </c>
      <c r="AU13" s="17"/>
      <c r="AV13" s="17">
        <v>7.9077339835334701E-2</v>
      </c>
      <c r="AW13" s="17">
        <v>7.4792504065447504E-2</v>
      </c>
      <c r="AX13" s="17">
        <v>6.5361123287491996E-2</v>
      </c>
      <c r="AY13" s="17">
        <v>9.3299553439018204E-2</v>
      </c>
      <c r="AZ13" s="17">
        <v>6.5462198241169403E-2</v>
      </c>
      <c r="BA13" s="17">
        <v>9.1169812179617907E-2</v>
      </c>
      <c r="BB13" s="17"/>
      <c r="BC13" s="17">
        <v>0.104556506727638</v>
      </c>
      <c r="BD13" s="17">
        <v>6.9898357695272403E-2</v>
      </c>
      <c r="BE13" s="17">
        <v>7.2353499510467795E-2</v>
      </c>
      <c r="BF13" s="17">
        <v>3.9351790670307002E-2</v>
      </c>
      <c r="BG13" s="17">
        <v>0</v>
      </c>
    </row>
    <row r="14" spans="2:59" x14ac:dyDescent="0.35">
      <c r="B14" s="18" t="s">
        <v>123</v>
      </c>
      <c r="C14" s="17">
        <v>0.104937839345673</v>
      </c>
      <c r="D14" s="17">
        <v>7.5660631623796201E-2</v>
      </c>
      <c r="E14" s="17">
        <v>0.13181040463913099</v>
      </c>
      <c r="F14" s="17"/>
      <c r="G14" s="17">
        <v>7.4494876013650901E-2</v>
      </c>
      <c r="H14" s="17">
        <v>8.6972804082252803E-2</v>
      </c>
      <c r="I14" s="17">
        <v>8.6995410393484907E-2</v>
      </c>
      <c r="J14" s="17">
        <v>0.106653434977155</v>
      </c>
      <c r="K14" s="17">
        <v>0.153164385472148</v>
      </c>
      <c r="L14" s="17">
        <v>0.11689183175036399</v>
      </c>
      <c r="M14" s="17"/>
      <c r="N14" s="17">
        <v>9.6139836266911999E-2</v>
      </c>
      <c r="O14" s="17">
        <v>9.0960093929024599E-2</v>
      </c>
      <c r="P14" s="17">
        <v>0.111629737178395</v>
      </c>
      <c r="Q14" s="17">
        <v>0.12215170844116199</v>
      </c>
      <c r="R14" s="17"/>
      <c r="S14" s="17">
        <v>8.7642827511865806E-2</v>
      </c>
      <c r="T14" s="17">
        <v>8.7459639737273595E-2</v>
      </c>
      <c r="U14" s="17">
        <v>9.54875169237102E-2</v>
      </c>
      <c r="V14" s="17">
        <v>9.7586855488086502E-2</v>
      </c>
      <c r="W14" s="17">
        <v>0.15342526044437299</v>
      </c>
      <c r="X14" s="17">
        <v>0.129024514328335</v>
      </c>
      <c r="Y14" s="17">
        <v>4.5605399796110703E-2</v>
      </c>
      <c r="Z14" s="17">
        <v>0.15399131856661499</v>
      </c>
      <c r="AA14" s="17">
        <v>0.119362516971266</v>
      </c>
      <c r="AB14" s="17">
        <v>0.13711382929095001</v>
      </c>
      <c r="AC14" s="17">
        <v>8.5405349067017702E-2</v>
      </c>
      <c r="AD14" s="17">
        <v>0.12045447544531999</v>
      </c>
      <c r="AE14" s="17"/>
      <c r="AF14" s="17">
        <v>0.112019476607115</v>
      </c>
      <c r="AG14" s="17">
        <v>0.103215811402134</v>
      </c>
      <c r="AH14" s="17">
        <v>0.123143703494569</v>
      </c>
      <c r="AI14" s="17"/>
      <c r="AJ14" s="17">
        <v>8.8979307501393004E-2</v>
      </c>
      <c r="AK14" s="17">
        <v>9.5743132676596093E-2</v>
      </c>
      <c r="AL14" s="17">
        <v>0.13950894722701901</v>
      </c>
      <c r="AM14" s="17">
        <v>9.73145329793111E-2</v>
      </c>
      <c r="AN14" s="17">
        <v>0.18013826582765499</v>
      </c>
      <c r="AO14" s="17"/>
      <c r="AP14" s="17">
        <v>9.6031016598006697E-2</v>
      </c>
      <c r="AQ14" s="17">
        <v>9.8658780635441104E-2</v>
      </c>
      <c r="AR14" s="17">
        <v>7.9145203807792303E-2</v>
      </c>
      <c r="AS14" s="17">
        <v>8.7592204793241299E-2</v>
      </c>
      <c r="AT14" s="17">
        <v>0.15183979043217599</v>
      </c>
      <c r="AU14" s="17"/>
      <c r="AV14" s="17">
        <v>8.0388607118059299E-2</v>
      </c>
      <c r="AW14" s="17">
        <v>9.1640143176819497E-2</v>
      </c>
      <c r="AX14" s="17">
        <v>0.13326631461784699</v>
      </c>
      <c r="AY14" s="17">
        <v>8.8416707738080802E-2</v>
      </c>
      <c r="AZ14" s="17">
        <v>0.146321818547588</v>
      </c>
      <c r="BA14" s="17">
        <v>0.178246593148149</v>
      </c>
      <c r="BB14" s="17"/>
      <c r="BC14" s="17">
        <v>0.12856499746644001</v>
      </c>
      <c r="BD14" s="17">
        <v>0.117242403736183</v>
      </c>
      <c r="BE14" s="17">
        <v>0.100781508711683</v>
      </c>
      <c r="BF14" s="17">
        <v>5.3963426338767002E-2</v>
      </c>
      <c r="BG14" s="17">
        <v>0.169262268665237</v>
      </c>
    </row>
    <row r="15" spans="2:59" x14ac:dyDescent="0.35">
      <c r="B15" s="18" t="s">
        <v>328</v>
      </c>
      <c r="C15" s="21">
        <v>0.40761606672166301</v>
      </c>
      <c r="D15" s="21">
        <v>0.46615051998400803</v>
      </c>
      <c r="E15" s="21">
        <v>0.352357101013274</v>
      </c>
      <c r="F15" s="21"/>
      <c r="G15" s="21">
        <v>0.59024259551604197</v>
      </c>
      <c r="H15" s="21">
        <v>0.519743866414212</v>
      </c>
      <c r="I15" s="21">
        <v>0.438059598911126</v>
      </c>
      <c r="J15" s="21">
        <v>0.36085884327298001</v>
      </c>
      <c r="K15" s="21">
        <v>0.28717544263222899</v>
      </c>
      <c r="L15" s="21">
        <v>0.30573475722438198</v>
      </c>
      <c r="M15" s="21"/>
      <c r="N15" s="21">
        <v>0.46015299935148601</v>
      </c>
      <c r="O15" s="21">
        <v>0.40884131590834699</v>
      </c>
      <c r="P15" s="21">
        <v>0.36609706652863599</v>
      </c>
      <c r="Q15" s="21">
        <v>0.38939143511809998</v>
      </c>
      <c r="R15" s="21"/>
      <c r="S15" s="21">
        <v>0.48852709371000202</v>
      </c>
      <c r="T15" s="21">
        <v>0.41754850279151401</v>
      </c>
      <c r="U15" s="21">
        <v>0.36741163984666197</v>
      </c>
      <c r="V15" s="21">
        <v>0.45121694845416099</v>
      </c>
      <c r="W15" s="21">
        <v>0.40508604550711502</v>
      </c>
      <c r="X15" s="21">
        <v>0.41512275556863998</v>
      </c>
      <c r="Y15" s="21">
        <v>0.40087210164619103</v>
      </c>
      <c r="Z15" s="21">
        <v>0.39097577069811201</v>
      </c>
      <c r="AA15" s="21">
        <v>0.34331967979495898</v>
      </c>
      <c r="AB15" s="21">
        <v>0.40306411524353503</v>
      </c>
      <c r="AC15" s="21">
        <v>0.30959086590072699</v>
      </c>
      <c r="AD15" s="21">
        <v>0.42323734322045597</v>
      </c>
      <c r="AE15" s="21"/>
      <c r="AF15" s="21">
        <v>0.40238156006276798</v>
      </c>
      <c r="AG15" s="21">
        <v>0.38822399818189102</v>
      </c>
      <c r="AH15" s="21">
        <v>0.36739833787790099</v>
      </c>
      <c r="AI15" s="21"/>
      <c r="AJ15" s="21">
        <v>0.40365632291725101</v>
      </c>
      <c r="AK15" s="21">
        <v>0.483875294923443</v>
      </c>
      <c r="AL15" s="21">
        <v>0.27970359348912999</v>
      </c>
      <c r="AM15" s="21">
        <v>0.29122665278264398</v>
      </c>
      <c r="AN15" s="21">
        <v>0.33285862142429901</v>
      </c>
      <c r="AO15" s="21"/>
      <c r="AP15" s="21">
        <v>0.40891318368442903</v>
      </c>
      <c r="AQ15" s="21">
        <v>0.45946161555556198</v>
      </c>
      <c r="AR15" s="21">
        <v>0.38210216073138997</v>
      </c>
      <c r="AS15" s="21">
        <v>0.38275161447610301</v>
      </c>
      <c r="AT15" s="21">
        <v>0.35132227307318697</v>
      </c>
      <c r="AU15" s="21"/>
      <c r="AV15" s="21">
        <v>0.50434003874630495</v>
      </c>
      <c r="AW15" s="21">
        <v>0.410317717564045</v>
      </c>
      <c r="AX15" s="21">
        <v>0.41797995028379598</v>
      </c>
      <c r="AY15" s="21">
        <v>0.34638478714725401</v>
      </c>
      <c r="AZ15" s="21">
        <v>0.37125135158406602</v>
      </c>
      <c r="BA15" s="21">
        <v>0.25812858803685002</v>
      </c>
      <c r="BB15" s="21"/>
      <c r="BC15" s="21">
        <v>0.30726097270179897</v>
      </c>
      <c r="BD15" s="21">
        <v>0.41360165387471298</v>
      </c>
      <c r="BE15" s="21">
        <v>0.44430911701057402</v>
      </c>
      <c r="BF15" s="21">
        <v>0.52931638929644698</v>
      </c>
      <c r="BG15" s="21">
        <v>0.49278465143846301</v>
      </c>
    </row>
    <row r="16" spans="2:59" x14ac:dyDescent="0.35">
      <c r="B16" s="18" t="s">
        <v>329</v>
      </c>
      <c r="C16" s="21">
        <v>0.221413709802294</v>
      </c>
      <c r="D16" s="21">
        <v>0.19401569581053901</v>
      </c>
      <c r="E16" s="21">
        <v>0.24609714383647699</v>
      </c>
      <c r="F16" s="21"/>
      <c r="G16" s="21">
        <v>0.112084791158301</v>
      </c>
      <c r="H16" s="21">
        <v>0.23073329658686201</v>
      </c>
      <c r="I16" s="21">
        <v>0.21512200506225501</v>
      </c>
      <c r="J16" s="21">
        <v>0.23178656853419899</v>
      </c>
      <c r="K16" s="21">
        <v>0.29282541301975201</v>
      </c>
      <c r="L16" s="21">
        <v>0.22833964259349501</v>
      </c>
      <c r="M16" s="21"/>
      <c r="N16" s="21">
        <v>0.22051630824926099</v>
      </c>
      <c r="O16" s="21">
        <v>0.22525542224973299</v>
      </c>
      <c r="P16" s="21">
        <v>0.24149868669855101</v>
      </c>
      <c r="Q16" s="21">
        <v>0.20119805208170399</v>
      </c>
      <c r="R16" s="21"/>
      <c r="S16" s="21">
        <v>0.215048200414938</v>
      </c>
      <c r="T16" s="21">
        <v>0.21634860460315999</v>
      </c>
      <c r="U16" s="21">
        <v>0.18542058348451301</v>
      </c>
      <c r="V16" s="21">
        <v>0.213120722413603</v>
      </c>
      <c r="W16" s="21">
        <v>0.21643233322274599</v>
      </c>
      <c r="X16" s="21">
        <v>0.11285982958773499</v>
      </c>
      <c r="Y16" s="21">
        <v>0.316740923472838</v>
      </c>
      <c r="Z16" s="21">
        <v>0.249228402126424</v>
      </c>
      <c r="AA16" s="21">
        <v>0.233790303310943</v>
      </c>
      <c r="AB16" s="21">
        <v>0.20371408038831401</v>
      </c>
      <c r="AC16" s="21">
        <v>0.35477328394935098</v>
      </c>
      <c r="AD16" s="21">
        <v>0.202943584966952</v>
      </c>
      <c r="AE16" s="21"/>
      <c r="AF16" s="21">
        <v>0.23477634664024699</v>
      </c>
      <c r="AG16" s="21">
        <v>0.22595865177861499</v>
      </c>
      <c r="AH16" s="21">
        <v>0.23316606738697601</v>
      </c>
      <c r="AI16" s="21"/>
      <c r="AJ16" s="21">
        <v>0.24549450800525899</v>
      </c>
      <c r="AK16" s="21">
        <v>0.19063873979813101</v>
      </c>
      <c r="AL16" s="21">
        <v>0.22800349361814801</v>
      </c>
      <c r="AM16" s="21">
        <v>0.26390445667713203</v>
      </c>
      <c r="AN16" s="21">
        <v>0.19405083108790999</v>
      </c>
      <c r="AO16" s="21"/>
      <c r="AP16" s="21">
        <v>0.24184455378646399</v>
      </c>
      <c r="AQ16" s="21">
        <v>0.21692238100846201</v>
      </c>
      <c r="AR16" s="21">
        <v>0.207175951597737</v>
      </c>
      <c r="AS16" s="21">
        <v>0.215083405951565</v>
      </c>
      <c r="AT16" s="21">
        <v>0.27908047017811899</v>
      </c>
      <c r="AU16" s="21"/>
      <c r="AV16" s="21">
        <v>0.204996336527655</v>
      </c>
      <c r="AW16" s="21">
        <v>0.24728857889066</v>
      </c>
      <c r="AX16" s="21">
        <v>0.185126745132421</v>
      </c>
      <c r="AY16" s="21">
        <v>0.23671160233098801</v>
      </c>
      <c r="AZ16" s="21">
        <v>0.270301008904968</v>
      </c>
      <c r="BA16" s="21">
        <v>0.23778238130205401</v>
      </c>
      <c r="BB16" s="21"/>
      <c r="BC16" s="21">
        <v>0.26320645961471401</v>
      </c>
      <c r="BD16" s="21">
        <v>0.202099308014207</v>
      </c>
      <c r="BE16" s="21">
        <v>0.200516769784717</v>
      </c>
      <c r="BF16" s="21">
        <v>0.19651018603207901</v>
      </c>
      <c r="BG16" s="21">
        <v>6.1007726801994198E-2</v>
      </c>
    </row>
    <row r="17" spans="2:59" x14ac:dyDescent="0.35">
      <c r="B17" s="18" t="s">
        <v>141</v>
      </c>
      <c r="C17" s="22">
        <v>0.18620235691936901</v>
      </c>
      <c r="D17" s="22">
        <v>0.27213482417346901</v>
      </c>
      <c r="E17" s="22">
        <v>0.106259957176797</v>
      </c>
      <c r="F17" s="22"/>
      <c r="G17" s="22">
        <v>0.47815780435774102</v>
      </c>
      <c r="H17" s="22">
        <v>0.28901056982735002</v>
      </c>
      <c r="I17" s="22">
        <v>0.22293759384887099</v>
      </c>
      <c r="J17" s="22">
        <v>0.12907227473878199</v>
      </c>
      <c r="K17" s="22">
        <v>-5.6499703875224601E-3</v>
      </c>
      <c r="L17" s="22">
        <v>7.7395114630887399E-2</v>
      </c>
      <c r="M17" s="22"/>
      <c r="N17" s="22">
        <v>0.23963669110222499</v>
      </c>
      <c r="O17" s="22">
        <v>0.183585893658613</v>
      </c>
      <c r="P17" s="22">
        <v>0.124598379830085</v>
      </c>
      <c r="Q17" s="22">
        <v>0.18819338303639599</v>
      </c>
      <c r="R17" s="22"/>
      <c r="S17" s="22">
        <v>0.27347889329506397</v>
      </c>
      <c r="T17" s="22">
        <v>0.20119989818835499</v>
      </c>
      <c r="U17" s="22">
        <v>0.18199105636214899</v>
      </c>
      <c r="V17" s="22">
        <v>0.238096226040558</v>
      </c>
      <c r="W17" s="22">
        <v>0.188653712284368</v>
      </c>
      <c r="X17" s="22">
        <v>0.30226292598090498</v>
      </c>
      <c r="Y17" s="22">
        <v>8.4131178173353596E-2</v>
      </c>
      <c r="Z17" s="22">
        <v>0.14174736857168799</v>
      </c>
      <c r="AA17" s="22">
        <v>0.10952937648401601</v>
      </c>
      <c r="AB17" s="22">
        <v>0.19935003485521999</v>
      </c>
      <c r="AC17" s="22">
        <v>-4.5182418048624801E-2</v>
      </c>
      <c r="AD17" s="22">
        <v>0.220293758253504</v>
      </c>
      <c r="AE17" s="22"/>
      <c r="AF17" s="22">
        <v>0.16760521342252099</v>
      </c>
      <c r="AG17" s="22">
        <v>0.162265346403277</v>
      </c>
      <c r="AH17" s="22">
        <v>0.13423227049092501</v>
      </c>
      <c r="AI17" s="22"/>
      <c r="AJ17" s="22">
        <v>0.15816181491199199</v>
      </c>
      <c r="AK17" s="22">
        <v>0.29323655512531199</v>
      </c>
      <c r="AL17" s="22">
        <v>5.17000998709818E-2</v>
      </c>
      <c r="AM17" s="22">
        <v>2.7322196105512099E-2</v>
      </c>
      <c r="AN17" s="22">
        <v>0.13880779033638899</v>
      </c>
      <c r="AO17" s="22"/>
      <c r="AP17" s="22">
        <v>0.167068629897965</v>
      </c>
      <c r="AQ17" s="22">
        <v>0.242539234547101</v>
      </c>
      <c r="AR17" s="22">
        <v>0.174926209133653</v>
      </c>
      <c r="AS17" s="22">
        <v>0.16766820852453801</v>
      </c>
      <c r="AT17" s="22">
        <v>7.2241802895068194E-2</v>
      </c>
      <c r="AU17" s="22"/>
      <c r="AV17" s="22">
        <v>0.29934370221864998</v>
      </c>
      <c r="AW17" s="22">
        <v>0.16302913867338401</v>
      </c>
      <c r="AX17" s="22">
        <v>0.232853205151375</v>
      </c>
      <c r="AY17" s="22">
        <v>0.10967318481626601</v>
      </c>
      <c r="AZ17" s="22">
        <v>0.100950342679098</v>
      </c>
      <c r="BA17" s="22">
        <v>2.0346206734796399E-2</v>
      </c>
      <c r="BB17" s="22"/>
      <c r="BC17" s="22">
        <v>4.4054513087084399E-2</v>
      </c>
      <c r="BD17" s="22">
        <v>0.21150234586050501</v>
      </c>
      <c r="BE17" s="22">
        <v>0.24379234722585699</v>
      </c>
      <c r="BF17" s="22">
        <v>0.33280620326436899</v>
      </c>
      <c r="BG17" s="22">
        <v>0.431776924636469</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323</v>
      </c>
      <c r="C9" s="17">
        <v>0.10108532470218499</v>
      </c>
      <c r="D9" s="17">
        <v>0.121219795700484</v>
      </c>
      <c r="E9" s="17">
        <v>8.2387638037279901E-2</v>
      </c>
      <c r="F9" s="17"/>
      <c r="G9" s="17">
        <v>0.22813589906974699</v>
      </c>
      <c r="H9" s="17">
        <v>0.15873626239744701</v>
      </c>
      <c r="I9" s="17">
        <v>9.6706065454391296E-2</v>
      </c>
      <c r="J9" s="17">
        <v>8.2704635855841993E-2</v>
      </c>
      <c r="K9" s="17">
        <v>2.0676644313659599E-2</v>
      </c>
      <c r="L9" s="17">
        <v>5.2902986700299803E-2</v>
      </c>
      <c r="M9" s="17"/>
      <c r="N9" s="17">
        <v>0.16611396374151</v>
      </c>
      <c r="O9" s="17">
        <v>7.5161393712614696E-2</v>
      </c>
      <c r="P9" s="17">
        <v>7.0312239176792204E-2</v>
      </c>
      <c r="Q9" s="17">
        <v>8.8614449656119004E-2</v>
      </c>
      <c r="R9" s="17"/>
      <c r="S9" s="17">
        <v>0.131162596500147</v>
      </c>
      <c r="T9" s="17">
        <v>3.6783072829687798E-2</v>
      </c>
      <c r="U9" s="17">
        <v>6.1332014235082298E-2</v>
      </c>
      <c r="V9" s="17">
        <v>7.1855054397197499E-2</v>
      </c>
      <c r="W9" s="17">
        <v>0.100265554769329</v>
      </c>
      <c r="X9" s="17">
        <v>0.15109230365371601</v>
      </c>
      <c r="Y9" s="17">
        <v>0.154899053596216</v>
      </c>
      <c r="Z9" s="17">
        <v>0.13538812113309101</v>
      </c>
      <c r="AA9" s="17">
        <v>0.125284984136705</v>
      </c>
      <c r="AB9" s="17">
        <v>7.9289762851698101E-2</v>
      </c>
      <c r="AC9" s="17">
        <v>0.11219091990953101</v>
      </c>
      <c r="AD9" s="17">
        <v>9.0482570661798697E-2</v>
      </c>
      <c r="AE9" s="17"/>
      <c r="AF9" s="17">
        <v>5.89528590479792E-2</v>
      </c>
      <c r="AG9" s="17">
        <v>0.11884150475454699</v>
      </c>
      <c r="AH9" s="17">
        <v>6.15473629617527E-2</v>
      </c>
      <c r="AI9" s="17"/>
      <c r="AJ9" s="17">
        <v>6.9779275775987706E-2</v>
      </c>
      <c r="AK9" s="17">
        <v>0.13188396115693801</v>
      </c>
      <c r="AL9" s="17">
        <v>0.114445638602393</v>
      </c>
      <c r="AM9" s="17">
        <v>0</v>
      </c>
      <c r="AN9" s="17">
        <v>8.9563336408736996E-2</v>
      </c>
      <c r="AO9" s="17"/>
      <c r="AP9" s="17">
        <v>0.102914808616707</v>
      </c>
      <c r="AQ9" s="17">
        <v>0.11855410432888</v>
      </c>
      <c r="AR9" s="17">
        <v>9.1300402335148398E-2</v>
      </c>
      <c r="AS9" s="17">
        <v>3.9189240742689001E-2</v>
      </c>
      <c r="AT9" s="17">
        <v>0.122134476963521</v>
      </c>
      <c r="AU9" s="17"/>
      <c r="AV9" s="17">
        <v>0.13928981534857199</v>
      </c>
      <c r="AW9" s="17">
        <v>0.10984161130086401</v>
      </c>
      <c r="AX9" s="17">
        <v>0.123774334362244</v>
      </c>
      <c r="AY9" s="17">
        <v>4.3802636795095898E-2</v>
      </c>
      <c r="AZ9" s="17">
        <v>0.100695693125485</v>
      </c>
      <c r="BA9" s="17">
        <v>6.2433828600487601E-2</v>
      </c>
      <c r="BB9" s="17"/>
      <c r="BC9" s="17">
        <v>6.6537373208474304E-2</v>
      </c>
      <c r="BD9" s="17">
        <v>8.6083303079194304E-2</v>
      </c>
      <c r="BE9" s="17">
        <v>0.12458070424991199</v>
      </c>
      <c r="BF9" s="17">
        <v>0.17626594660539199</v>
      </c>
      <c r="BG9" s="17">
        <v>0.28361408459588799</v>
      </c>
    </row>
    <row r="10" spans="2:59" x14ac:dyDescent="0.35">
      <c r="B10" s="18" t="s">
        <v>324</v>
      </c>
      <c r="C10" s="17">
        <v>0.29516196225247399</v>
      </c>
      <c r="D10" s="17">
        <v>0.33930525275652001</v>
      </c>
      <c r="E10" s="17">
        <v>0.25297866149351</v>
      </c>
      <c r="F10" s="17"/>
      <c r="G10" s="17">
        <v>0.32192556342485001</v>
      </c>
      <c r="H10" s="17">
        <v>0.36990722931699399</v>
      </c>
      <c r="I10" s="17">
        <v>0.363795567092704</v>
      </c>
      <c r="J10" s="17">
        <v>0.25051114628969201</v>
      </c>
      <c r="K10" s="17">
        <v>0.24920310254369901</v>
      </c>
      <c r="L10" s="17">
        <v>0.23378731454365501</v>
      </c>
      <c r="M10" s="17"/>
      <c r="N10" s="17">
        <v>0.31135867759213098</v>
      </c>
      <c r="O10" s="17">
        <v>0.29194854984337598</v>
      </c>
      <c r="P10" s="17">
        <v>0.30747509528286998</v>
      </c>
      <c r="Q10" s="17">
        <v>0.271639149441675</v>
      </c>
      <c r="R10" s="17"/>
      <c r="S10" s="17">
        <v>0.352174332236872</v>
      </c>
      <c r="T10" s="17">
        <v>0.35893338824391102</v>
      </c>
      <c r="U10" s="17">
        <v>0.27738340838438602</v>
      </c>
      <c r="V10" s="17">
        <v>0.26402654963340999</v>
      </c>
      <c r="W10" s="17">
        <v>0.31110695036650698</v>
      </c>
      <c r="X10" s="17">
        <v>0.28698060307116002</v>
      </c>
      <c r="Y10" s="17">
        <v>0.21536512970660501</v>
      </c>
      <c r="Z10" s="17">
        <v>0.22832827362847799</v>
      </c>
      <c r="AA10" s="17">
        <v>0.322953070580839</v>
      </c>
      <c r="AB10" s="17">
        <v>0.26950121466208898</v>
      </c>
      <c r="AC10" s="17">
        <v>0.15627525539228701</v>
      </c>
      <c r="AD10" s="17">
        <v>0.40679144694508401</v>
      </c>
      <c r="AE10" s="17"/>
      <c r="AF10" s="17">
        <v>0.26323734767875601</v>
      </c>
      <c r="AG10" s="17">
        <v>0.30599605484383002</v>
      </c>
      <c r="AH10" s="17">
        <v>0.38288031735038203</v>
      </c>
      <c r="AI10" s="17"/>
      <c r="AJ10" s="17">
        <v>0.30612288802569598</v>
      </c>
      <c r="AK10" s="17">
        <v>0.29554876102002797</v>
      </c>
      <c r="AL10" s="17">
        <v>0.34451990003009803</v>
      </c>
      <c r="AM10" s="17">
        <v>0.275065492986936</v>
      </c>
      <c r="AN10" s="17">
        <v>0.32859493427237002</v>
      </c>
      <c r="AO10" s="17"/>
      <c r="AP10" s="17">
        <v>0.30222794002662701</v>
      </c>
      <c r="AQ10" s="17">
        <v>0.299465244161016</v>
      </c>
      <c r="AR10" s="17">
        <v>0.35552942191350001</v>
      </c>
      <c r="AS10" s="17">
        <v>0.29383954624779501</v>
      </c>
      <c r="AT10" s="17">
        <v>0.19554242382661799</v>
      </c>
      <c r="AU10" s="17"/>
      <c r="AV10" s="17">
        <v>0.32650535265304897</v>
      </c>
      <c r="AW10" s="17">
        <v>0.316388371307397</v>
      </c>
      <c r="AX10" s="17">
        <v>0.371367721251324</v>
      </c>
      <c r="AY10" s="17">
        <v>0.29381212520816702</v>
      </c>
      <c r="AZ10" s="17">
        <v>0.227003914566548</v>
      </c>
      <c r="BA10" s="17">
        <v>0.20123651872654999</v>
      </c>
      <c r="BB10" s="17"/>
      <c r="BC10" s="17">
        <v>0.26698117226276002</v>
      </c>
      <c r="BD10" s="17">
        <v>0.31681383507129801</v>
      </c>
      <c r="BE10" s="17">
        <v>0.309143982318622</v>
      </c>
      <c r="BF10" s="17">
        <v>0.29087993075067903</v>
      </c>
      <c r="BG10" s="17">
        <v>0.20917056684257501</v>
      </c>
    </row>
    <row r="11" spans="2:59" x14ac:dyDescent="0.35">
      <c r="B11" s="18" t="s">
        <v>325</v>
      </c>
      <c r="C11" s="17">
        <v>0.21738680323634399</v>
      </c>
      <c r="D11" s="17">
        <v>0.19937678087021901</v>
      </c>
      <c r="E11" s="17">
        <v>0.23632088050703601</v>
      </c>
      <c r="F11" s="17"/>
      <c r="G11" s="17">
        <v>0.14459390237526301</v>
      </c>
      <c r="H11" s="17">
        <v>0.175111597632853</v>
      </c>
      <c r="I11" s="17">
        <v>0.20930104478886599</v>
      </c>
      <c r="J11" s="17">
        <v>0.22000259364535299</v>
      </c>
      <c r="K11" s="17">
        <v>0.210093531241938</v>
      </c>
      <c r="L11" s="17">
        <v>0.30591311805547999</v>
      </c>
      <c r="M11" s="17"/>
      <c r="N11" s="17">
        <v>0.204776478371545</v>
      </c>
      <c r="O11" s="17">
        <v>0.22991836360231799</v>
      </c>
      <c r="P11" s="17">
        <v>0.21108253484071801</v>
      </c>
      <c r="Q11" s="17">
        <v>0.22273562538708699</v>
      </c>
      <c r="R11" s="17"/>
      <c r="S11" s="17">
        <v>0.18147362805071701</v>
      </c>
      <c r="T11" s="17">
        <v>0.23390288331442399</v>
      </c>
      <c r="U11" s="17">
        <v>0.32172010066201401</v>
      </c>
      <c r="V11" s="17">
        <v>0.24266330979940201</v>
      </c>
      <c r="W11" s="17">
        <v>0.19937106372967001</v>
      </c>
      <c r="X11" s="17">
        <v>0.231752928123093</v>
      </c>
      <c r="Y11" s="17">
        <v>0.256321426580158</v>
      </c>
      <c r="Z11" s="17">
        <v>0.21206137742039199</v>
      </c>
      <c r="AA11" s="17">
        <v>0.16902264286547</v>
      </c>
      <c r="AB11" s="17">
        <v>0.17336266138773401</v>
      </c>
      <c r="AC11" s="17">
        <v>0.21662620920682499</v>
      </c>
      <c r="AD11" s="17">
        <v>0.14892850177915801</v>
      </c>
      <c r="AE11" s="17"/>
      <c r="AF11" s="17">
        <v>0.23915130578496199</v>
      </c>
      <c r="AG11" s="17">
        <v>0.20305289289393999</v>
      </c>
      <c r="AH11" s="17">
        <v>0.207666536226914</v>
      </c>
      <c r="AI11" s="17"/>
      <c r="AJ11" s="17">
        <v>0.28024775381906097</v>
      </c>
      <c r="AK11" s="17">
        <v>0.203307419444514</v>
      </c>
      <c r="AL11" s="17">
        <v>0.22198746378272799</v>
      </c>
      <c r="AM11" s="17">
        <v>0.23143000032088201</v>
      </c>
      <c r="AN11" s="17">
        <v>0.157104865761998</v>
      </c>
      <c r="AO11" s="17"/>
      <c r="AP11" s="17">
        <v>0.243284829456102</v>
      </c>
      <c r="AQ11" s="17">
        <v>0.20775138566857301</v>
      </c>
      <c r="AR11" s="17">
        <v>0.25180099578127402</v>
      </c>
      <c r="AS11" s="17">
        <v>0.25946902069380001</v>
      </c>
      <c r="AT11" s="17">
        <v>0.18828490955911101</v>
      </c>
      <c r="AU11" s="17"/>
      <c r="AV11" s="17">
        <v>0.19703518762067301</v>
      </c>
      <c r="AW11" s="17">
        <v>0.22070686493838201</v>
      </c>
      <c r="AX11" s="17">
        <v>0.18778028376280201</v>
      </c>
      <c r="AY11" s="17">
        <v>0.25035460747054999</v>
      </c>
      <c r="AZ11" s="17">
        <v>0.170836834748993</v>
      </c>
      <c r="BA11" s="17">
        <v>0.28398425453704101</v>
      </c>
      <c r="BB11" s="17"/>
      <c r="BC11" s="17">
        <v>0.23872054275771301</v>
      </c>
      <c r="BD11" s="17">
        <v>0.14995213761996901</v>
      </c>
      <c r="BE11" s="17">
        <v>0.22685446245782201</v>
      </c>
      <c r="BF11" s="17">
        <v>0.25914963060097901</v>
      </c>
      <c r="BG11" s="17">
        <v>0.20109439029689899</v>
      </c>
    </row>
    <row r="12" spans="2:59" x14ac:dyDescent="0.35">
      <c r="B12" s="18" t="s">
        <v>326</v>
      </c>
      <c r="C12" s="17">
        <v>0.19082673418217899</v>
      </c>
      <c r="D12" s="17">
        <v>0.18632282434053399</v>
      </c>
      <c r="E12" s="17">
        <v>0.19495449069313001</v>
      </c>
      <c r="F12" s="17"/>
      <c r="G12" s="17">
        <v>0.153426999498678</v>
      </c>
      <c r="H12" s="17">
        <v>0.15982431768733699</v>
      </c>
      <c r="I12" s="17">
        <v>0.17402148823946201</v>
      </c>
      <c r="J12" s="17">
        <v>0.185738184072894</v>
      </c>
      <c r="K12" s="17">
        <v>0.26291369822835398</v>
      </c>
      <c r="L12" s="17">
        <v>0.20494025668525201</v>
      </c>
      <c r="M12" s="17"/>
      <c r="N12" s="17">
        <v>0.15394696169679301</v>
      </c>
      <c r="O12" s="17">
        <v>0.19191582883779501</v>
      </c>
      <c r="P12" s="17">
        <v>0.20426689063178699</v>
      </c>
      <c r="Q12" s="17">
        <v>0.21511725186088901</v>
      </c>
      <c r="R12" s="17"/>
      <c r="S12" s="17">
        <v>0.17658758322113799</v>
      </c>
      <c r="T12" s="17">
        <v>0.20437432646320799</v>
      </c>
      <c r="U12" s="17">
        <v>0.17361817661260101</v>
      </c>
      <c r="V12" s="17">
        <v>0.23278179036681201</v>
      </c>
      <c r="W12" s="17">
        <v>0.174050175189951</v>
      </c>
      <c r="X12" s="17">
        <v>0.15920579289886699</v>
      </c>
      <c r="Y12" s="17">
        <v>0.21918426172257999</v>
      </c>
      <c r="Z12" s="17">
        <v>0.17011152097718699</v>
      </c>
      <c r="AA12" s="17">
        <v>0.16722038063331199</v>
      </c>
      <c r="AB12" s="17">
        <v>0.236098549861464</v>
      </c>
      <c r="AC12" s="17">
        <v>0.23173677680846999</v>
      </c>
      <c r="AD12" s="17">
        <v>5.3097429540852198E-2</v>
      </c>
      <c r="AE12" s="17"/>
      <c r="AF12" s="17">
        <v>0.23807014462935699</v>
      </c>
      <c r="AG12" s="17">
        <v>0.18438479696819199</v>
      </c>
      <c r="AH12" s="17">
        <v>0.13055412795486199</v>
      </c>
      <c r="AI12" s="17"/>
      <c r="AJ12" s="17">
        <v>0.16516380421488</v>
      </c>
      <c r="AK12" s="17">
        <v>0.20855516976962701</v>
      </c>
      <c r="AL12" s="17">
        <v>0.174615608145788</v>
      </c>
      <c r="AM12" s="17">
        <v>0.244268946170797</v>
      </c>
      <c r="AN12" s="17">
        <v>0.139774698718616</v>
      </c>
      <c r="AO12" s="17"/>
      <c r="AP12" s="17">
        <v>0.161710795238038</v>
      </c>
      <c r="AQ12" s="17">
        <v>0.189605184776858</v>
      </c>
      <c r="AR12" s="17">
        <v>0.15669689690611699</v>
      </c>
      <c r="AS12" s="17">
        <v>0.21074963948735401</v>
      </c>
      <c r="AT12" s="17">
        <v>0.26051051425646099</v>
      </c>
      <c r="AU12" s="17"/>
      <c r="AV12" s="17">
        <v>0.17926462438085</v>
      </c>
      <c r="AW12" s="17">
        <v>0.17143635611035299</v>
      </c>
      <c r="AX12" s="17">
        <v>0.173130133400306</v>
      </c>
      <c r="AY12" s="17">
        <v>0.204184386155639</v>
      </c>
      <c r="AZ12" s="17">
        <v>0.227684173132882</v>
      </c>
      <c r="BA12" s="17">
        <v>0.22416205076046999</v>
      </c>
      <c r="BB12" s="17"/>
      <c r="BC12" s="17">
        <v>0.17125183948916101</v>
      </c>
      <c r="BD12" s="17">
        <v>0.20760925449607401</v>
      </c>
      <c r="BE12" s="17">
        <v>0.203405725335885</v>
      </c>
      <c r="BF12" s="17">
        <v>0.200263265784734</v>
      </c>
      <c r="BG12" s="17">
        <v>7.1496763370755806E-2</v>
      </c>
    </row>
    <row r="13" spans="2:59" x14ac:dyDescent="0.35">
      <c r="B13" s="18" t="s">
        <v>327</v>
      </c>
      <c r="C13" s="17">
        <v>0.11551313690828</v>
      </c>
      <c r="D13" s="17">
        <v>9.7523780374748903E-2</v>
      </c>
      <c r="E13" s="17">
        <v>0.131946875304747</v>
      </c>
      <c r="F13" s="17"/>
      <c r="G13" s="17">
        <v>8.8398732028820995E-2</v>
      </c>
      <c r="H13" s="17">
        <v>8.4805347124084399E-2</v>
      </c>
      <c r="I13" s="17">
        <v>0.10034865728723399</v>
      </c>
      <c r="J13" s="17">
        <v>0.14044730891276799</v>
      </c>
      <c r="K13" s="17">
        <v>0.18805390931150501</v>
      </c>
      <c r="L13" s="17">
        <v>9.6044255226153299E-2</v>
      </c>
      <c r="M13" s="17"/>
      <c r="N13" s="17">
        <v>9.9657070359011099E-2</v>
      </c>
      <c r="O13" s="17">
        <v>0.114915546345235</v>
      </c>
      <c r="P13" s="17">
        <v>0.14319584552595899</v>
      </c>
      <c r="Q13" s="17">
        <v>0.10824874163461599</v>
      </c>
      <c r="R13" s="17"/>
      <c r="S13" s="17">
        <v>7.7877455475743304E-2</v>
      </c>
      <c r="T13" s="17">
        <v>9.0559271910914702E-2</v>
      </c>
      <c r="U13" s="17">
        <v>9.1611340616911299E-2</v>
      </c>
      <c r="V13" s="17">
        <v>0.11182918595891</v>
      </c>
      <c r="W13" s="17">
        <v>0.162651412817337</v>
      </c>
      <c r="X13" s="17">
        <v>9.7843540770270895E-2</v>
      </c>
      <c r="Y13" s="17">
        <v>0.110609285390495</v>
      </c>
      <c r="Z13" s="17">
        <v>0.13869181657747401</v>
      </c>
      <c r="AA13" s="17">
        <v>0.11209720984129</v>
      </c>
      <c r="AB13" s="17">
        <v>0.14063731965828999</v>
      </c>
      <c r="AC13" s="17">
        <v>0.21536733994232499</v>
      </c>
      <c r="AD13" s="17">
        <v>0.17128653480164299</v>
      </c>
      <c r="AE13" s="17"/>
      <c r="AF13" s="17">
        <v>0.12726986957789399</v>
      </c>
      <c r="AG13" s="17">
        <v>0.10841199567139</v>
      </c>
      <c r="AH13" s="17">
        <v>0.111770381836221</v>
      </c>
      <c r="AI13" s="17"/>
      <c r="AJ13" s="17">
        <v>9.9720054284953494E-2</v>
      </c>
      <c r="AK13" s="17">
        <v>9.5256462968936098E-2</v>
      </c>
      <c r="AL13" s="17">
        <v>7.9643232046322204E-2</v>
      </c>
      <c r="AM13" s="17">
        <v>0.15192102754207401</v>
      </c>
      <c r="AN13" s="17">
        <v>0.12654552157767199</v>
      </c>
      <c r="AO13" s="17"/>
      <c r="AP13" s="17">
        <v>8.9573932298516998E-2</v>
      </c>
      <c r="AQ13" s="17">
        <v>0.11577938546613201</v>
      </c>
      <c r="AR13" s="17">
        <v>9.8402033679875905E-2</v>
      </c>
      <c r="AS13" s="17">
        <v>0.14613095670898199</v>
      </c>
      <c r="AT13" s="17">
        <v>0.12897715690120901</v>
      </c>
      <c r="AU13" s="17"/>
      <c r="AV13" s="17">
        <v>9.6990072206449798E-2</v>
      </c>
      <c r="AW13" s="17">
        <v>8.0096915009944897E-2</v>
      </c>
      <c r="AX13" s="17">
        <v>9.6773767892477006E-2</v>
      </c>
      <c r="AY13" s="17">
        <v>0.16148747285440199</v>
      </c>
      <c r="AZ13" s="17">
        <v>0.16351726704620501</v>
      </c>
      <c r="BA13" s="17">
        <v>8.9328521132609195E-2</v>
      </c>
      <c r="BB13" s="17"/>
      <c r="BC13" s="17">
        <v>0.14595515698769501</v>
      </c>
      <c r="BD13" s="17">
        <v>0.13536844390908101</v>
      </c>
      <c r="BE13" s="17">
        <v>8.3982082990850193E-2</v>
      </c>
      <c r="BF13" s="17">
        <v>5.03175732711807E-2</v>
      </c>
      <c r="BG13" s="17">
        <v>4.1674075839586801E-2</v>
      </c>
    </row>
    <row r="14" spans="2:59" x14ac:dyDescent="0.35">
      <c r="B14" s="18" t="s">
        <v>123</v>
      </c>
      <c r="C14" s="17">
        <v>8.0026038718538001E-2</v>
      </c>
      <c r="D14" s="17">
        <v>5.6251565957494698E-2</v>
      </c>
      <c r="E14" s="17">
        <v>0.101411453964297</v>
      </c>
      <c r="F14" s="17"/>
      <c r="G14" s="17">
        <v>6.35189036026408E-2</v>
      </c>
      <c r="H14" s="17">
        <v>5.1615245841284497E-2</v>
      </c>
      <c r="I14" s="17">
        <v>5.5827177137343302E-2</v>
      </c>
      <c r="J14" s="17">
        <v>0.120596131223451</v>
      </c>
      <c r="K14" s="17">
        <v>6.9059114360843998E-2</v>
      </c>
      <c r="L14" s="17">
        <v>0.10641206878916</v>
      </c>
      <c r="M14" s="17"/>
      <c r="N14" s="17">
        <v>6.4146848239009902E-2</v>
      </c>
      <c r="O14" s="17">
        <v>9.6140317658661004E-2</v>
      </c>
      <c r="P14" s="17">
        <v>6.3667394541874506E-2</v>
      </c>
      <c r="Q14" s="17">
        <v>9.3644782019613695E-2</v>
      </c>
      <c r="R14" s="17"/>
      <c r="S14" s="17">
        <v>8.0724404515382195E-2</v>
      </c>
      <c r="T14" s="17">
        <v>7.5447057237853998E-2</v>
      </c>
      <c r="U14" s="17">
        <v>7.4334959489005106E-2</v>
      </c>
      <c r="V14" s="17">
        <v>7.6844109844268399E-2</v>
      </c>
      <c r="W14" s="17">
        <v>5.2554843127205902E-2</v>
      </c>
      <c r="X14" s="17">
        <v>7.3124831482893504E-2</v>
      </c>
      <c r="Y14" s="17">
        <v>4.36208430039461E-2</v>
      </c>
      <c r="Z14" s="17">
        <v>0.115418890263378</v>
      </c>
      <c r="AA14" s="17">
        <v>0.103421711942384</v>
      </c>
      <c r="AB14" s="17">
        <v>0.101110491578724</v>
      </c>
      <c r="AC14" s="17">
        <v>6.7803498740561602E-2</v>
      </c>
      <c r="AD14" s="17">
        <v>0.129413516271464</v>
      </c>
      <c r="AE14" s="17"/>
      <c r="AF14" s="17">
        <v>7.3318473281052496E-2</v>
      </c>
      <c r="AG14" s="17">
        <v>7.93127548681022E-2</v>
      </c>
      <c r="AH14" s="17">
        <v>0.105581273669868</v>
      </c>
      <c r="AI14" s="17"/>
      <c r="AJ14" s="17">
        <v>7.8966223879421302E-2</v>
      </c>
      <c r="AK14" s="17">
        <v>6.5448225639955407E-2</v>
      </c>
      <c r="AL14" s="17">
        <v>6.4788157392671297E-2</v>
      </c>
      <c r="AM14" s="17">
        <v>9.73145329793111E-2</v>
      </c>
      <c r="AN14" s="17">
        <v>0.158416643260607</v>
      </c>
      <c r="AO14" s="17"/>
      <c r="AP14" s="17">
        <v>0.100287694364009</v>
      </c>
      <c r="AQ14" s="17">
        <v>6.8844695598540701E-2</v>
      </c>
      <c r="AR14" s="17">
        <v>4.6270249384084798E-2</v>
      </c>
      <c r="AS14" s="17">
        <v>5.0621596119380399E-2</v>
      </c>
      <c r="AT14" s="17">
        <v>0.10455051849308</v>
      </c>
      <c r="AU14" s="17"/>
      <c r="AV14" s="17">
        <v>6.0914947790406397E-2</v>
      </c>
      <c r="AW14" s="17">
        <v>0.101529881333059</v>
      </c>
      <c r="AX14" s="17">
        <v>4.71737593308467E-2</v>
      </c>
      <c r="AY14" s="17">
        <v>4.6358771516146001E-2</v>
      </c>
      <c r="AZ14" s="17">
        <v>0.110262117379887</v>
      </c>
      <c r="BA14" s="17">
        <v>0.13885482624284201</v>
      </c>
      <c r="BB14" s="17"/>
      <c r="BC14" s="17">
        <v>0.110553915294196</v>
      </c>
      <c r="BD14" s="17">
        <v>0.10417302582438399</v>
      </c>
      <c r="BE14" s="17">
        <v>5.2033042646909299E-2</v>
      </c>
      <c r="BF14" s="17">
        <v>2.3123652987035299E-2</v>
      </c>
      <c r="BG14" s="17">
        <v>0.19295011905429499</v>
      </c>
    </row>
    <row r="15" spans="2:59" x14ac:dyDescent="0.35">
      <c r="B15" s="18" t="s">
        <v>328</v>
      </c>
      <c r="C15" s="21">
        <v>0.396247286954658</v>
      </c>
      <c r="D15" s="21">
        <v>0.46052504845700398</v>
      </c>
      <c r="E15" s="21">
        <v>0.33536629953079</v>
      </c>
      <c r="F15" s="21"/>
      <c r="G15" s="21">
        <v>0.55006146249459698</v>
      </c>
      <c r="H15" s="21">
        <v>0.52864349171444003</v>
      </c>
      <c r="I15" s="21">
        <v>0.46050163254709497</v>
      </c>
      <c r="J15" s="21">
        <v>0.33321578214553399</v>
      </c>
      <c r="K15" s="21">
        <v>0.26987974685735799</v>
      </c>
      <c r="L15" s="21">
        <v>0.286690301243955</v>
      </c>
      <c r="M15" s="21"/>
      <c r="N15" s="21">
        <v>0.47747264133364098</v>
      </c>
      <c r="O15" s="21">
        <v>0.36710994355599103</v>
      </c>
      <c r="P15" s="21">
        <v>0.37778733445966201</v>
      </c>
      <c r="Q15" s="21">
        <v>0.36025359909779398</v>
      </c>
      <c r="R15" s="21"/>
      <c r="S15" s="21">
        <v>0.483336928737019</v>
      </c>
      <c r="T15" s="21">
        <v>0.39571646107359898</v>
      </c>
      <c r="U15" s="21">
        <v>0.33871542261946902</v>
      </c>
      <c r="V15" s="21">
        <v>0.33588160403060702</v>
      </c>
      <c r="W15" s="21">
        <v>0.41137250513583601</v>
      </c>
      <c r="X15" s="21">
        <v>0.43807290672487598</v>
      </c>
      <c r="Y15" s="21">
        <v>0.37026418330282101</v>
      </c>
      <c r="Z15" s="21">
        <v>0.36371639476156897</v>
      </c>
      <c r="AA15" s="21">
        <v>0.44823805471754402</v>
      </c>
      <c r="AB15" s="21">
        <v>0.34879097751378701</v>
      </c>
      <c r="AC15" s="21">
        <v>0.26846617530181799</v>
      </c>
      <c r="AD15" s="21">
        <v>0.497274017606883</v>
      </c>
      <c r="AE15" s="21"/>
      <c r="AF15" s="21">
        <v>0.32219020672673498</v>
      </c>
      <c r="AG15" s="21">
        <v>0.42483755959837699</v>
      </c>
      <c r="AH15" s="21">
        <v>0.44442768031213398</v>
      </c>
      <c r="AI15" s="21"/>
      <c r="AJ15" s="21">
        <v>0.37590216380168301</v>
      </c>
      <c r="AK15" s="21">
        <v>0.42743272217696698</v>
      </c>
      <c r="AL15" s="21">
        <v>0.45896553863249101</v>
      </c>
      <c r="AM15" s="21">
        <v>0.275065492986936</v>
      </c>
      <c r="AN15" s="21">
        <v>0.418158270681107</v>
      </c>
      <c r="AO15" s="21"/>
      <c r="AP15" s="21">
        <v>0.40514274864333399</v>
      </c>
      <c r="AQ15" s="21">
        <v>0.41801934848989603</v>
      </c>
      <c r="AR15" s="21">
        <v>0.44682982424864798</v>
      </c>
      <c r="AS15" s="21">
        <v>0.33302878699048399</v>
      </c>
      <c r="AT15" s="21">
        <v>0.31767690079013899</v>
      </c>
      <c r="AU15" s="21"/>
      <c r="AV15" s="21">
        <v>0.46579516800162102</v>
      </c>
      <c r="AW15" s="21">
        <v>0.426229982608261</v>
      </c>
      <c r="AX15" s="21">
        <v>0.495142055613568</v>
      </c>
      <c r="AY15" s="21">
        <v>0.33761476200326301</v>
      </c>
      <c r="AZ15" s="21">
        <v>0.32769960769203299</v>
      </c>
      <c r="BA15" s="21">
        <v>0.26367034732703798</v>
      </c>
      <c r="BB15" s="21"/>
      <c r="BC15" s="21">
        <v>0.333518545471235</v>
      </c>
      <c r="BD15" s="21">
        <v>0.40289713815049299</v>
      </c>
      <c r="BE15" s="21">
        <v>0.43372468656853402</v>
      </c>
      <c r="BF15" s="21">
        <v>0.46714587735606999</v>
      </c>
      <c r="BG15" s="21">
        <v>0.49278465143846301</v>
      </c>
    </row>
    <row r="16" spans="2:59" x14ac:dyDescent="0.35">
      <c r="B16" s="18" t="s">
        <v>329</v>
      </c>
      <c r="C16" s="21">
        <v>0.30633987109045901</v>
      </c>
      <c r="D16" s="21">
        <v>0.283846604715282</v>
      </c>
      <c r="E16" s="21">
        <v>0.326901365997878</v>
      </c>
      <c r="F16" s="21"/>
      <c r="G16" s="21">
        <v>0.241825731527499</v>
      </c>
      <c r="H16" s="21">
        <v>0.24462966481142201</v>
      </c>
      <c r="I16" s="21">
        <v>0.27437014552669597</v>
      </c>
      <c r="J16" s="21">
        <v>0.32618549298566202</v>
      </c>
      <c r="K16" s="21">
        <v>0.45096760753985898</v>
      </c>
      <c r="L16" s="21">
        <v>0.30098451191140602</v>
      </c>
      <c r="M16" s="21"/>
      <c r="N16" s="21">
        <v>0.25360403205580401</v>
      </c>
      <c r="O16" s="21">
        <v>0.306831375183031</v>
      </c>
      <c r="P16" s="21">
        <v>0.34746273615774498</v>
      </c>
      <c r="Q16" s="21">
        <v>0.32336599349550499</v>
      </c>
      <c r="R16" s="21"/>
      <c r="S16" s="21">
        <v>0.25446503869688197</v>
      </c>
      <c r="T16" s="21">
        <v>0.29493359837412297</v>
      </c>
      <c r="U16" s="21">
        <v>0.26522951722951199</v>
      </c>
      <c r="V16" s="21">
        <v>0.34461097632572202</v>
      </c>
      <c r="W16" s="21">
        <v>0.336701588007289</v>
      </c>
      <c r="X16" s="21">
        <v>0.25704933366913801</v>
      </c>
      <c r="Y16" s="21">
        <v>0.32979354711307501</v>
      </c>
      <c r="Z16" s="21">
        <v>0.30880333755466099</v>
      </c>
      <c r="AA16" s="21">
        <v>0.27931759047460197</v>
      </c>
      <c r="AB16" s="21">
        <v>0.37673586951975502</v>
      </c>
      <c r="AC16" s="21">
        <v>0.44710411675079498</v>
      </c>
      <c r="AD16" s="21">
        <v>0.224383964342496</v>
      </c>
      <c r="AE16" s="21"/>
      <c r="AF16" s="21">
        <v>0.36534001420725098</v>
      </c>
      <c r="AG16" s="21">
        <v>0.29279679263958103</v>
      </c>
      <c r="AH16" s="21">
        <v>0.242324509791083</v>
      </c>
      <c r="AI16" s="21"/>
      <c r="AJ16" s="21">
        <v>0.26488385849983398</v>
      </c>
      <c r="AK16" s="21">
        <v>0.30381163273856299</v>
      </c>
      <c r="AL16" s="21">
        <v>0.25425884019210998</v>
      </c>
      <c r="AM16" s="21">
        <v>0.39618997371287101</v>
      </c>
      <c r="AN16" s="21">
        <v>0.26632022029628799</v>
      </c>
      <c r="AO16" s="21"/>
      <c r="AP16" s="21">
        <v>0.25128472753655501</v>
      </c>
      <c r="AQ16" s="21">
        <v>0.30538457024298998</v>
      </c>
      <c r="AR16" s="21">
        <v>0.25509893058599298</v>
      </c>
      <c r="AS16" s="21">
        <v>0.356880596196336</v>
      </c>
      <c r="AT16" s="21">
        <v>0.38948767115767002</v>
      </c>
      <c r="AU16" s="21"/>
      <c r="AV16" s="21">
        <v>0.27625469658730001</v>
      </c>
      <c r="AW16" s="21">
        <v>0.251533271120298</v>
      </c>
      <c r="AX16" s="21">
        <v>0.26990390129278302</v>
      </c>
      <c r="AY16" s="21">
        <v>0.36567185901004101</v>
      </c>
      <c r="AZ16" s="21">
        <v>0.39120144017908698</v>
      </c>
      <c r="BA16" s="21">
        <v>0.313490571893079</v>
      </c>
      <c r="BB16" s="21"/>
      <c r="BC16" s="21">
        <v>0.31720699647685602</v>
      </c>
      <c r="BD16" s="21">
        <v>0.34297769840515402</v>
      </c>
      <c r="BE16" s="21">
        <v>0.28738780832673499</v>
      </c>
      <c r="BF16" s="21">
        <v>0.25058083905591499</v>
      </c>
      <c r="BG16" s="21">
        <v>0.113170839210343</v>
      </c>
    </row>
    <row r="17" spans="2:59" x14ac:dyDescent="0.35">
      <c r="B17" s="18" t="s">
        <v>141</v>
      </c>
      <c r="C17" s="22">
        <v>8.9907415864198995E-2</v>
      </c>
      <c r="D17" s="22">
        <v>0.17667844374172101</v>
      </c>
      <c r="E17" s="22">
        <v>8.4649335329120608E-3</v>
      </c>
      <c r="F17" s="22"/>
      <c r="G17" s="22">
        <v>0.308235730967098</v>
      </c>
      <c r="H17" s="22">
        <v>0.28401382690301902</v>
      </c>
      <c r="I17" s="22">
        <v>0.186131487020399</v>
      </c>
      <c r="J17" s="22">
        <v>7.03028915987203E-3</v>
      </c>
      <c r="K17" s="22">
        <v>-0.18108786068250099</v>
      </c>
      <c r="L17" s="22">
        <v>-1.4294210667450799E-2</v>
      </c>
      <c r="M17" s="22"/>
      <c r="N17" s="22">
        <v>0.223868609277837</v>
      </c>
      <c r="O17" s="22">
        <v>6.0278568372960001E-2</v>
      </c>
      <c r="P17" s="22">
        <v>3.0324598301917201E-2</v>
      </c>
      <c r="Q17" s="22">
        <v>3.6887605602288397E-2</v>
      </c>
      <c r="R17" s="22"/>
      <c r="S17" s="22">
        <v>0.228871890040137</v>
      </c>
      <c r="T17" s="22">
        <v>0.10078286269947601</v>
      </c>
      <c r="U17" s="22">
        <v>7.3485905389956294E-2</v>
      </c>
      <c r="V17" s="22">
        <v>-8.7293722951144494E-3</v>
      </c>
      <c r="W17" s="22">
        <v>7.4670917128547204E-2</v>
      </c>
      <c r="X17" s="22">
        <v>0.18102357305573899</v>
      </c>
      <c r="Y17" s="22">
        <v>4.0470636189746202E-2</v>
      </c>
      <c r="Z17" s="22">
        <v>5.4913057206907402E-2</v>
      </c>
      <c r="AA17" s="22">
        <v>0.16892046424294199</v>
      </c>
      <c r="AB17" s="22">
        <v>-2.79448920059675E-2</v>
      </c>
      <c r="AC17" s="22">
        <v>-0.17863794144897599</v>
      </c>
      <c r="AD17" s="22">
        <v>0.27289005326438698</v>
      </c>
      <c r="AE17" s="22"/>
      <c r="AF17" s="22">
        <v>-4.3149807480515598E-2</v>
      </c>
      <c r="AG17" s="22">
        <v>0.13204076695879599</v>
      </c>
      <c r="AH17" s="22">
        <v>0.20210317052105101</v>
      </c>
      <c r="AI17" s="22"/>
      <c r="AJ17" s="22">
        <v>0.11101830530185</v>
      </c>
      <c r="AK17" s="22">
        <v>0.123621089438403</v>
      </c>
      <c r="AL17" s="22">
        <v>0.204706698440381</v>
      </c>
      <c r="AM17" s="22">
        <v>-0.121124480725935</v>
      </c>
      <c r="AN17" s="22">
        <v>0.15183805038481901</v>
      </c>
      <c r="AO17" s="22"/>
      <c r="AP17" s="22">
        <v>0.15385802110677901</v>
      </c>
      <c r="AQ17" s="22">
        <v>0.112634778246907</v>
      </c>
      <c r="AR17" s="22">
        <v>0.191730893662655</v>
      </c>
      <c r="AS17" s="22">
        <v>-2.3851809205852299E-2</v>
      </c>
      <c r="AT17" s="22">
        <v>-7.1810770367530599E-2</v>
      </c>
      <c r="AU17" s="22"/>
      <c r="AV17" s="22">
        <v>0.18954047141432101</v>
      </c>
      <c r="AW17" s="22">
        <v>0.17469671148796401</v>
      </c>
      <c r="AX17" s="22">
        <v>0.22523815432078501</v>
      </c>
      <c r="AY17" s="22">
        <v>-2.8057097006778099E-2</v>
      </c>
      <c r="AZ17" s="22">
        <v>-6.3501832487054502E-2</v>
      </c>
      <c r="BA17" s="22">
        <v>-4.9820224566041099E-2</v>
      </c>
      <c r="BB17" s="22"/>
      <c r="BC17" s="22">
        <v>1.6311548994378901E-2</v>
      </c>
      <c r="BD17" s="22">
        <v>5.9919439745338497E-2</v>
      </c>
      <c r="BE17" s="22">
        <v>0.146336878241799</v>
      </c>
      <c r="BF17" s="22">
        <v>0.216565038300155</v>
      </c>
      <c r="BG17" s="22">
        <v>0.37961381222812002</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323</v>
      </c>
      <c r="C9" s="17">
        <v>0.106316469555985</v>
      </c>
      <c r="D9" s="17">
        <v>0.13856433023048001</v>
      </c>
      <c r="E9" s="17">
        <v>7.4252974234099003E-2</v>
      </c>
      <c r="F9" s="17"/>
      <c r="G9" s="17">
        <v>0.24050479004630601</v>
      </c>
      <c r="H9" s="17">
        <v>0.19362859948743699</v>
      </c>
      <c r="I9" s="17">
        <v>9.6928368871861501E-2</v>
      </c>
      <c r="J9" s="17">
        <v>5.9476470362474103E-2</v>
      </c>
      <c r="K9" s="17">
        <v>3.2829640431431703E-2</v>
      </c>
      <c r="L9" s="17">
        <v>5.3608438933363201E-2</v>
      </c>
      <c r="M9" s="17"/>
      <c r="N9" s="17">
        <v>0.17390789656515701</v>
      </c>
      <c r="O9" s="17">
        <v>9.0877913112457007E-2</v>
      </c>
      <c r="P9" s="17">
        <v>6.7302349053600496E-2</v>
      </c>
      <c r="Q9" s="17">
        <v>8.7736689336210899E-2</v>
      </c>
      <c r="R9" s="17"/>
      <c r="S9" s="17">
        <v>0.14173316263243199</v>
      </c>
      <c r="T9" s="17">
        <v>8.0514942646528795E-2</v>
      </c>
      <c r="U9" s="17">
        <v>8.0710934908044193E-2</v>
      </c>
      <c r="V9" s="17">
        <v>0.10442291749892001</v>
      </c>
      <c r="W9" s="17">
        <v>8.3171971487757901E-2</v>
      </c>
      <c r="X9" s="17">
        <v>0.15213905850044299</v>
      </c>
      <c r="Y9" s="17">
        <v>0.122647441226698</v>
      </c>
      <c r="Z9" s="17">
        <v>7.0335517137886105E-2</v>
      </c>
      <c r="AA9" s="17">
        <v>0.12836827840988099</v>
      </c>
      <c r="AB9" s="17">
        <v>8.5454131979697298E-2</v>
      </c>
      <c r="AC9" s="17">
        <v>7.3679769573696693E-2</v>
      </c>
      <c r="AD9" s="17">
        <v>9.9662940678277995E-2</v>
      </c>
      <c r="AE9" s="17"/>
      <c r="AF9" s="17">
        <v>6.24893760546869E-2</v>
      </c>
      <c r="AG9" s="17">
        <v>0.125308330653156</v>
      </c>
      <c r="AH9" s="17">
        <v>8.9593786221646404E-2</v>
      </c>
      <c r="AI9" s="17"/>
      <c r="AJ9" s="17">
        <v>9.9709254526377605E-2</v>
      </c>
      <c r="AK9" s="17">
        <v>0.136062565130977</v>
      </c>
      <c r="AL9" s="17">
        <v>6.4305176598188907E-2</v>
      </c>
      <c r="AM9" s="17">
        <v>0</v>
      </c>
      <c r="AN9" s="17">
        <v>6.2432574459922903E-2</v>
      </c>
      <c r="AO9" s="17"/>
      <c r="AP9" s="17">
        <v>9.59336530255403E-2</v>
      </c>
      <c r="AQ9" s="17">
        <v>0.151573246500284</v>
      </c>
      <c r="AR9" s="17">
        <v>9.4977729564452607E-2</v>
      </c>
      <c r="AS9" s="17">
        <v>5.2694263473472898E-2</v>
      </c>
      <c r="AT9" s="17">
        <v>0.120995273883194</v>
      </c>
      <c r="AU9" s="17"/>
      <c r="AV9" s="17">
        <v>0.18586532057661501</v>
      </c>
      <c r="AW9" s="17">
        <v>0.11760060648335</v>
      </c>
      <c r="AX9" s="17">
        <v>7.4802531876120501E-2</v>
      </c>
      <c r="AY9" s="17">
        <v>3.7385175864500297E-2</v>
      </c>
      <c r="AZ9" s="17">
        <v>0.117132895074075</v>
      </c>
      <c r="BA9" s="17">
        <v>2.8215542806160999E-2</v>
      </c>
      <c r="BB9" s="17"/>
      <c r="BC9" s="17">
        <v>6.5169474630124805E-2</v>
      </c>
      <c r="BD9" s="17">
        <v>8.1045261447712E-2</v>
      </c>
      <c r="BE9" s="17">
        <v>0.15727921730418801</v>
      </c>
      <c r="BF9" s="17">
        <v>0.16956410502562799</v>
      </c>
      <c r="BG9" s="17">
        <v>0.178781185738248</v>
      </c>
    </row>
    <row r="10" spans="2:59" x14ac:dyDescent="0.35">
      <c r="B10" s="18" t="s">
        <v>324</v>
      </c>
      <c r="C10" s="17">
        <v>0.30743025240969601</v>
      </c>
      <c r="D10" s="17">
        <v>0.32639869058079002</v>
      </c>
      <c r="E10" s="17">
        <v>0.29133842194023102</v>
      </c>
      <c r="F10" s="17"/>
      <c r="G10" s="17">
        <v>0.33364270391456602</v>
      </c>
      <c r="H10" s="17">
        <v>0.41271832148629001</v>
      </c>
      <c r="I10" s="17">
        <v>0.41159321657692499</v>
      </c>
      <c r="J10" s="17">
        <v>0.30482819223209001</v>
      </c>
      <c r="K10" s="17">
        <v>0.235401344533122</v>
      </c>
      <c r="L10" s="17">
        <v>0.176687048872395</v>
      </c>
      <c r="M10" s="17"/>
      <c r="N10" s="17">
        <v>0.37751520444662401</v>
      </c>
      <c r="O10" s="17">
        <v>0.35242450431823902</v>
      </c>
      <c r="P10" s="17">
        <v>0.239907564906952</v>
      </c>
      <c r="Q10" s="17">
        <v>0.24964601296108399</v>
      </c>
      <c r="R10" s="17"/>
      <c r="S10" s="17">
        <v>0.406694768672475</v>
      </c>
      <c r="T10" s="17">
        <v>0.32713291586049098</v>
      </c>
      <c r="U10" s="17">
        <v>0.31947106259962399</v>
      </c>
      <c r="V10" s="17">
        <v>0.31786957332442201</v>
      </c>
      <c r="W10" s="17">
        <v>0.263627439465631</v>
      </c>
      <c r="X10" s="17">
        <v>0.28867631259141902</v>
      </c>
      <c r="Y10" s="17">
        <v>0.25936138866020603</v>
      </c>
      <c r="Z10" s="17">
        <v>0.317156959282057</v>
      </c>
      <c r="AA10" s="17">
        <v>0.28113125516469101</v>
      </c>
      <c r="AB10" s="17">
        <v>0.25363567620196098</v>
      </c>
      <c r="AC10" s="17">
        <v>0.217496538792946</v>
      </c>
      <c r="AD10" s="17">
        <v>0.40954515365420702</v>
      </c>
      <c r="AE10" s="17"/>
      <c r="AF10" s="17">
        <v>0.24965765002993201</v>
      </c>
      <c r="AG10" s="17">
        <v>0.350068793044089</v>
      </c>
      <c r="AH10" s="17">
        <v>0.34676200507719601</v>
      </c>
      <c r="AI10" s="17"/>
      <c r="AJ10" s="17">
        <v>0.26617432741325597</v>
      </c>
      <c r="AK10" s="17">
        <v>0.370288262233258</v>
      </c>
      <c r="AL10" s="17">
        <v>0.39102162150478098</v>
      </c>
      <c r="AM10" s="17">
        <v>0.23019269273606799</v>
      </c>
      <c r="AN10" s="17">
        <v>0.33215945472158998</v>
      </c>
      <c r="AO10" s="17"/>
      <c r="AP10" s="17">
        <v>0.29369549510415399</v>
      </c>
      <c r="AQ10" s="17">
        <v>0.32628365195048897</v>
      </c>
      <c r="AR10" s="17">
        <v>0.37188124711709197</v>
      </c>
      <c r="AS10" s="17">
        <v>0.27472950857607298</v>
      </c>
      <c r="AT10" s="17">
        <v>0.22290324274715401</v>
      </c>
      <c r="AU10" s="17"/>
      <c r="AV10" s="17">
        <v>0.37613237527323101</v>
      </c>
      <c r="AW10" s="17">
        <v>0.28905649731490501</v>
      </c>
      <c r="AX10" s="17">
        <v>0.37109004811226698</v>
      </c>
      <c r="AY10" s="17">
        <v>0.268628606743822</v>
      </c>
      <c r="AZ10" s="17">
        <v>0.22873826853294199</v>
      </c>
      <c r="BA10" s="17">
        <v>0.22821084193688701</v>
      </c>
      <c r="BB10" s="17"/>
      <c r="BC10" s="17">
        <v>0.21073214241513599</v>
      </c>
      <c r="BD10" s="17">
        <v>0.31797601531130198</v>
      </c>
      <c r="BE10" s="17">
        <v>0.34941979530686901</v>
      </c>
      <c r="BF10" s="17">
        <v>0.39605025785213399</v>
      </c>
      <c r="BG10" s="17">
        <v>0.24116200192780499</v>
      </c>
    </row>
    <row r="11" spans="2:59" x14ac:dyDescent="0.35">
      <c r="B11" s="18" t="s">
        <v>325</v>
      </c>
      <c r="C11" s="17">
        <v>0.276138268792886</v>
      </c>
      <c r="D11" s="17">
        <v>0.26784609412161903</v>
      </c>
      <c r="E11" s="17">
        <v>0.28453278074647298</v>
      </c>
      <c r="F11" s="17"/>
      <c r="G11" s="17">
        <v>0.23284994392422401</v>
      </c>
      <c r="H11" s="17">
        <v>0.18580558099692801</v>
      </c>
      <c r="I11" s="17">
        <v>0.22012983618942999</v>
      </c>
      <c r="J11" s="17">
        <v>0.27886258217343102</v>
      </c>
      <c r="K11" s="17">
        <v>0.32357437937011402</v>
      </c>
      <c r="L11" s="17">
        <v>0.38371420826136798</v>
      </c>
      <c r="M11" s="17"/>
      <c r="N11" s="17">
        <v>0.21763812257312601</v>
      </c>
      <c r="O11" s="17">
        <v>0.25141758148266702</v>
      </c>
      <c r="P11" s="17">
        <v>0.31807702560392997</v>
      </c>
      <c r="Q11" s="17">
        <v>0.323750350151292</v>
      </c>
      <c r="R11" s="17"/>
      <c r="S11" s="17">
        <v>0.19198988484646501</v>
      </c>
      <c r="T11" s="17">
        <v>0.31801686851785799</v>
      </c>
      <c r="U11" s="17">
        <v>0.32162293975116601</v>
      </c>
      <c r="V11" s="17">
        <v>0.25192454298557798</v>
      </c>
      <c r="W11" s="17">
        <v>0.36985745927593</v>
      </c>
      <c r="X11" s="17">
        <v>0.21583078796373301</v>
      </c>
      <c r="Y11" s="17">
        <v>0.30922184955187698</v>
      </c>
      <c r="Z11" s="17">
        <v>0.35107817000263197</v>
      </c>
      <c r="AA11" s="17">
        <v>0.28058614290513101</v>
      </c>
      <c r="AB11" s="17">
        <v>0.25723973738893602</v>
      </c>
      <c r="AC11" s="17">
        <v>0.27064871539431901</v>
      </c>
      <c r="AD11" s="17">
        <v>0.24205346678612699</v>
      </c>
      <c r="AE11" s="17"/>
      <c r="AF11" s="17">
        <v>0.30494550454762398</v>
      </c>
      <c r="AG11" s="17">
        <v>0.244414537299905</v>
      </c>
      <c r="AH11" s="17">
        <v>0.28878436159119902</v>
      </c>
      <c r="AI11" s="17"/>
      <c r="AJ11" s="17">
        <v>0.31092009525759901</v>
      </c>
      <c r="AK11" s="17">
        <v>0.22935381366509999</v>
      </c>
      <c r="AL11" s="17">
        <v>0.24377409267125799</v>
      </c>
      <c r="AM11" s="17">
        <v>0.27417321846667198</v>
      </c>
      <c r="AN11" s="17">
        <v>0.29892406480100903</v>
      </c>
      <c r="AO11" s="17"/>
      <c r="AP11" s="17">
        <v>0.27151960741912101</v>
      </c>
      <c r="AQ11" s="17">
        <v>0.25157535532782599</v>
      </c>
      <c r="AR11" s="17">
        <v>0.315432016946669</v>
      </c>
      <c r="AS11" s="17">
        <v>0.30678984858358299</v>
      </c>
      <c r="AT11" s="17">
        <v>0.17549791477757501</v>
      </c>
      <c r="AU11" s="17"/>
      <c r="AV11" s="17">
        <v>0.210156980174978</v>
      </c>
      <c r="AW11" s="17">
        <v>0.27054833658687799</v>
      </c>
      <c r="AX11" s="17">
        <v>0.30117814023247402</v>
      </c>
      <c r="AY11" s="17">
        <v>0.33495274888876397</v>
      </c>
      <c r="AZ11" s="17">
        <v>0.20368760724527599</v>
      </c>
      <c r="BA11" s="17">
        <v>0.33584034605087798</v>
      </c>
      <c r="BB11" s="17"/>
      <c r="BC11" s="17">
        <v>0.33283747220056698</v>
      </c>
      <c r="BD11" s="17">
        <v>0.26592298737656</v>
      </c>
      <c r="BE11" s="17">
        <v>0.23501036798504599</v>
      </c>
      <c r="BF11" s="17">
        <v>0.238093883249131</v>
      </c>
      <c r="BG11" s="17">
        <v>0.27829005349596098</v>
      </c>
    </row>
    <row r="12" spans="2:59" x14ac:dyDescent="0.35">
      <c r="B12" s="18" t="s">
        <v>326</v>
      </c>
      <c r="C12" s="17">
        <v>0.15817799406794</v>
      </c>
      <c r="D12" s="17">
        <v>0.138924313231299</v>
      </c>
      <c r="E12" s="17">
        <v>0.177886833585191</v>
      </c>
      <c r="F12" s="17"/>
      <c r="G12" s="17">
        <v>0.13147776654969701</v>
      </c>
      <c r="H12" s="17">
        <v>0.12039143304984599</v>
      </c>
      <c r="I12" s="17">
        <v>0.11570944344809</v>
      </c>
      <c r="J12" s="17">
        <v>0.17009146899185601</v>
      </c>
      <c r="K12" s="17">
        <v>0.21297631474144499</v>
      </c>
      <c r="L12" s="17">
        <v>0.19021838456786899</v>
      </c>
      <c r="M12" s="17"/>
      <c r="N12" s="17">
        <v>0.100417368772941</v>
      </c>
      <c r="O12" s="17">
        <v>0.183066121664795</v>
      </c>
      <c r="P12" s="17">
        <v>0.18654877035522099</v>
      </c>
      <c r="Q12" s="17">
        <v>0.16648158379627501</v>
      </c>
      <c r="R12" s="17"/>
      <c r="S12" s="17">
        <v>0.14698941104589699</v>
      </c>
      <c r="T12" s="17">
        <v>0.13796331195499401</v>
      </c>
      <c r="U12" s="17">
        <v>0.152624985258172</v>
      </c>
      <c r="V12" s="17">
        <v>0.19130625116677799</v>
      </c>
      <c r="W12" s="17">
        <v>0.15127078394997301</v>
      </c>
      <c r="X12" s="17">
        <v>0.19636146611420999</v>
      </c>
      <c r="Y12" s="17">
        <v>0.20248117469648899</v>
      </c>
      <c r="Z12" s="17">
        <v>6.8416229845911003E-2</v>
      </c>
      <c r="AA12" s="17">
        <v>0.11875713258003801</v>
      </c>
      <c r="AB12" s="17">
        <v>0.17556996010429199</v>
      </c>
      <c r="AC12" s="17">
        <v>0.240283578242308</v>
      </c>
      <c r="AD12" s="17">
        <v>5.3255459674529902E-2</v>
      </c>
      <c r="AE12" s="17"/>
      <c r="AF12" s="17">
        <v>0.18397978216028299</v>
      </c>
      <c r="AG12" s="17">
        <v>0.13875839313267099</v>
      </c>
      <c r="AH12" s="17">
        <v>0.14749539562202399</v>
      </c>
      <c r="AI12" s="17"/>
      <c r="AJ12" s="17">
        <v>0.162477884497471</v>
      </c>
      <c r="AK12" s="17">
        <v>0.12837358644621</v>
      </c>
      <c r="AL12" s="17">
        <v>0.10242700456736301</v>
      </c>
      <c r="AM12" s="17">
        <v>0.34645746504262298</v>
      </c>
      <c r="AN12" s="17">
        <v>0.148707624246534</v>
      </c>
      <c r="AO12" s="17"/>
      <c r="AP12" s="17">
        <v>0.16040146838125</v>
      </c>
      <c r="AQ12" s="17">
        <v>0.119201140975788</v>
      </c>
      <c r="AR12" s="17">
        <v>0.122961489696857</v>
      </c>
      <c r="AS12" s="17">
        <v>0.20940632835517101</v>
      </c>
      <c r="AT12" s="17">
        <v>0.27222549195727502</v>
      </c>
      <c r="AU12" s="17"/>
      <c r="AV12" s="17">
        <v>0.106207680351318</v>
      </c>
      <c r="AW12" s="17">
        <v>0.17392566964424</v>
      </c>
      <c r="AX12" s="17">
        <v>0.13181534421487701</v>
      </c>
      <c r="AY12" s="17">
        <v>0.2007481400526</v>
      </c>
      <c r="AZ12" s="17">
        <v>0.25472549002164202</v>
      </c>
      <c r="BA12" s="17">
        <v>9.9911246522272901E-2</v>
      </c>
      <c r="BB12" s="17"/>
      <c r="BC12" s="17">
        <v>0.193227383818313</v>
      </c>
      <c r="BD12" s="17">
        <v>0.16535507008728001</v>
      </c>
      <c r="BE12" s="17">
        <v>0.13442924309021101</v>
      </c>
      <c r="BF12" s="17">
        <v>0.115855635439632</v>
      </c>
      <c r="BG12" s="17">
        <v>0.13250449017275001</v>
      </c>
    </row>
    <row r="13" spans="2:59" x14ac:dyDescent="0.35">
      <c r="B13" s="18" t="s">
        <v>327</v>
      </c>
      <c r="C13" s="17">
        <v>9.4348572753400098E-2</v>
      </c>
      <c r="D13" s="17">
        <v>8.7881803592334704E-2</v>
      </c>
      <c r="E13" s="17">
        <v>9.95148574812975E-2</v>
      </c>
      <c r="F13" s="17"/>
      <c r="G13" s="17">
        <v>2.75487778361839E-2</v>
      </c>
      <c r="H13" s="17">
        <v>4.4313641922073897E-2</v>
      </c>
      <c r="I13" s="17">
        <v>0.100774804262944</v>
      </c>
      <c r="J13" s="17">
        <v>0.137547948198014</v>
      </c>
      <c r="K13" s="17">
        <v>0.118903670675801</v>
      </c>
      <c r="L13" s="17">
        <v>0.116206580687205</v>
      </c>
      <c r="M13" s="17"/>
      <c r="N13" s="17">
        <v>8.2284057162857097E-2</v>
      </c>
      <c r="O13" s="17">
        <v>6.8078848857560006E-2</v>
      </c>
      <c r="P13" s="17">
        <v>0.117998092963287</v>
      </c>
      <c r="Q13" s="17">
        <v>0.11272824708227699</v>
      </c>
      <c r="R13" s="17"/>
      <c r="S13" s="17">
        <v>7.2558990051873898E-2</v>
      </c>
      <c r="T13" s="17">
        <v>8.7774668534287906E-2</v>
      </c>
      <c r="U13" s="17">
        <v>5.0169519891723302E-2</v>
      </c>
      <c r="V13" s="17">
        <v>9.6288613420394201E-2</v>
      </c>
      <c r="W13" s="17">
        <v>8.2811614064370695E-2</v>
      </c>
      <c r="X13" s="17">
        <v>2.8366294014816499E-2</v>
      </c>
      <c r="Y13" s="17">
        <v>8.4328813790033402E-2</v>
      </c>
      <c r="Z13" s="17">
        <v>0.103820903513548</v>
      </c>
      <c r="AA13" s="17">
        <v>0.15637553073170299</v>
      </c>
      <c r="AB13" s="17">
        <v>0.14744523850407101</v>
      </c>
      <c r="AC13" s="17">
        <v>0.12993484981644701</v>
      </c>
      <c r="AD13" s="17">
        <v>0.109159093209208</v>
      </c>
      <c r="AE13" s="17"/>
      <c r="AF13" s="17">
        <v>0.13347953646439201</v>
      </c>
      <c r="AG13" s="17">
        <v>8.3928358927641E-2</v>
      </c>
      <c r="AH13" s="17">
        <v>7.2047556420249403E-2</v>
      </c>
      <c r="AI13" s="17"/>
      <c r="AJ13" s="17">
        <v>9.9411397566038895E-2</v>
      </c>
      <c r="AK13" s="17">
        <v>9.1993632960173002E-2</v>
      </c>
      <c r="AL13" s="17">
        <v>9.3859922252529301E-2</v>
      </c>
      <c r="AM13" s="17">
        <v>0.149176623754637</v>
      </c>
      <c r="AN13" s="17">
        <v>6.2881207291520205E-2</v>
      </c>
      <c r="AO13" s="17"/>
      <c r="AP13" s="17">
        <v>0.10429268308718</v>
      </c>
      <c r="AQ13" s="17">
        <v>9.7843094819058105E-2</v>
      </c>
      <c r="AR13" s="17">
        <v>4.8477267290843999E-2</v>
      </c>
      <c r="AS13" s="17">
        <v>0.111464308624415</v>
      </c>
      <c r="AT13" s="17">
        <v>0.142147408036428</v>
      </c>
      <c r="AU13" s="17"/>
      <c r="AV13" s="17">
        <v>8.5539321336446206E-2</v>
      </c>
      <c r="AW13" s="17">
        <v>8.0965854893623998E-2</v>
      </c>
      <c r="AX13" s="17">
        <v>7.5305701883590995E-2</v>
      </c>
      <c r="AY13" s="17">
        <v>0.11680650819928901</v>
      </c>
      <c r="AZ13" s="17">
        <v>0.13175036550424499</v>
      </c>
      <c r="BA13" s="17">
        <v>0.12572534644285399</v>
      </c>
      <c r="BB13" s="17"/>
      <c r="BC13" s="17">
        <v>0.128657840315133</v>
      </c>
      <c r="BD13" s="17">
        <v>0.10814839772533601</v>
      </c>
      <c r="BE13" s="17">
        <v>7.7866456519704599E-2</v>
      </c>
      <c r="BF13" s="17">
        <v>4.9838724726446598E-2</v>
      </c>
      <c r="BG13" s="17">
        <v>0.105706186400556</v>
      </c>
    </row>
    <row r="14" spans="2:59" x14ac:dyDescent="0.35">
      <c r="B14" s="18" t="s">
        <v>123</v>
      </c>
      <c r="C14" s="17">
        <v>5.7588442420093401E-2</v>
      </c>
      <c r="D14" s="17">
        <v>4.0384768243477399E-2</v>
      </c>
      <c r="E14" s="17">
        <v>7.2474132012707998E-2</v>
      </c>
      <c r="F14" s="17"/>
      <c r="G14" s="17">
        <v>3.3976017729023603E-2</v>
      </c>
      <c r="H14" s="17">
        <v>4.31424230574248E-2</v>
      </c>
      <c r="I14" s="17">
        <v>5.4864330650749603E-2</v>
      </c>
      <c r="J14" s="17">
        <v>4.9193338042134299E-2</v>
      </c>
      <c r="K14" s="17">
        <v>7.6314650248085397E-2</v>
      </c>
      <c r="L14" s="17">
        <v>7.9565338677799205E-2</v>
      </c>
      <c r="M14" s="17"/>
      <c r="N14" s="17">
        <v>4.8237350479294498E-2</v>
      </c>
      <c r="O14" s="17">
        <v>5.4135030564281802E-2</v>
      </c>
      <c r="P14" s="17">
        <v>7.0166197117008999E-2</v>
      </c>
      <c r="Q14" s="17">
        <v>5.9657116672860701E-2</v>
      </c>
      <c r="R14" s="17"/>
      <c r="S14" s="17">
        <v>4.0033782750857498E-2</v>
      </c>
      <c r="T14" s="17">
        <v>4.85972924858405E-2</v>
      </c>
      <c r="U14" s="17">
        <v>7.5400557591270206E-2</v>
      </c>
      <c r="V14" s="17">
        <v>3.8188101603908897E-2</v>
      </c>
      <c r="W14" s="17">
        <v>4.9260731756336301E-2</v>
      </c>
      <c r="X14" s="17">
        <v>0.118626080815378</v>
      </c>
      <c r="Y14" s="17">
        <v>2.1959332074697299E-2</v>
      </c>
      <c r="Z14" s="17">
        <v>8.9192220217965801E-2</v>
      </c>
      <c r="AA14" s="17">
        <v>3.4781660208556199E-2</v>
      </c>
      <c r="AB14" s="17">
        <v>8.0655255821041202E-2</v>
      </c>
      <c r="AC14" s="17">
        <v>6.7956548180283793E-2</v>
      </c>
      <c r="AD14" s="17">
        <v>8.6323885997649605E-2</v>
      </c>
      <c r="AE14" s="17"/>
      <c r="AF14" s="17">
        <v>6.5448150743082606E-2</v>
      </c>
      <c r="AG14" s="17">
        <v>5.7521586942537999E-2</v>
      </c>
      <c r="AH14" s="17">
        <v>5.5316895067685098E-2</v>
      </c>
      <c r="AI14" s="17"/>
      <c r="AJ14" s="17">
        <v>6.13070407392571E-2</v>
      </c>
      <c r="AK14" s="17">
        <v>4.39281395642818E-2</v>
      </c>
      <c r="AL14" s="17">
        <v>0.10461218240587999</v>
      </c>
      <c r="AM14" s="17">
        <v>0</v>
      </c>
      <c r="AN14" s="17">
        <v>9.4895074479423705E-2</v>
      </c>
      <c r="AO14" s="17"/>
      <c r="AP14" s="17">
        <v>7.4157092982753706E-2</v>
      </c>
      <c r="AQ14" s="17">
        <v>5.3523510426554399E-2</v>
      </c>
      <c r="AR14" s="17">
        <v>4.6270249384084798E-2</v>
      </c>
      <c r="AS14" s="17">
        <v>4.49157423872854E-2</v>
      </c>
      <c r="AT14" s="17">
        <v>6.6230668598373496E-2</v>
      </c>
      <c r="AU14" s="17"/>
      <c r="AV14" s="17">
        <v>3.6098322287411798E-2</v>
      </c>
      <c r="AW14" s="17">
        <v>6.7903035077003598E-2</v>
      </c>
      <c r="AX14" s="17">
        <v>4.58082336806706E-2</v>
      </c>
      <c r="AY14" s="17">
        <v>4.1478820251025603E-2</v>
      </c>
      <c r="AZ14" s="17">
        <v>6.3965373621819602E-2</v>
      </c>
      <c r="BA14" s="17">
        <v>0.182096676240947</v>
      </c>
      <c r="BB14" s="17"/>
      <c r="BC14" s="17">
        <v>6.9375686620727003E-2</v>
      </c>
      <c r="BD14" s="17">
        <v>6.1552268051809703E-2</v>
      </c>
      <c r="BE14" s="17">
        <v>4.5994919793981501E-2</v>
      </c>
      <c r="BF14" s="17">
        <v>3.0597393707026899E-2</v>
      </c>
      <c r="BG14" s="17">
        <v>6.3556082264681402E-2</v>
      </c>
    </row>
    <row r="15" spans="2:59" x14ac:dyDescent="0.35">
      <c r="B15" s="18" t="s">
        <v>328</v>
      </c>
      <c r="C15" s="21">
        <v>0.41374672196568102</v>
      </c>
      <c r="D15" s="21">
        <v>0.46496302081127</v>
      </c>
      <c r="E15" s="21">
        <v>0.36559139617433001</v>
      </c>
      <c r="F15" s="21"/>
      <c r="G15" s="21">
        <v>0.57414749396087195</v>
      </c>
      <c r="H15" s="21">
        <v>0.606346920973727</v>
      </c>
      <c r="I15" s="21">
        <v>0.50852158544878701</v>
      </c>
      <c r="J15" s="21">
        <v>0.36430466259456401</v>
      </c>
      <c r="K15" s="21">
        <v>0.268230984964554</v>
      </c>
      <c r="L15" s="21">
        <v>0.23029548780575801</v>
      </c>
      <c r="M15" s="21"/>
      <c r="N15" s="21">
        <v>0.55142310101178105</v>
      </c>
      <c r="O15" s="21">
        <v>0.44330241743069598</v>
      </c>
      <c r="P15" s="21">
        <v>0.30720991396055303</v>
      </c>
      <c r="Q15" s="21">
        <v>0.337382702297295</v>
      </c>
      <c r="R15" s="21"/>
      <c r="S15" s="21">
        <v>0.54842793130490597</v>
      </c>
      <c r="T15" s="21">
        <v>0.40764785850702001</v>
      </c>
      <c r="U15" s="21">
        <v>0.40018199750766897</v>
      </c>
      <c r="V15" s="21">
        <v>0.42229249082334103</v>
      </c>
      <c r="W15" s="21">
        <v>0.34679941095338901</v>
      </c>
      <c r="X15" s="21">
        <v>0.44081537109186297</v>
      </c>
      <c r="Y15" s="21">
        <v>0.38200882988690399</v>
      </c>
      <c r="Z15" s="21">
        <v>0.387492476419943</v>
      </c>
      <c r="AA15" s="21">
        <v>0.40949953357457203</v>
      </c>
      <c r="AB15" s="21">
        <v>0.33908980818165901</v>
      </c>
      <c r="AC15" s="21">
        <v>0.29117630836664299</v>
      </c>
      <c r="AD15" s="21">
        <v>0.50920809433248504</v>
      </c>
      <c r="AE15" s="21"/>
      <c r="AF15" s="21">
        <v>0.31214702608461797</v>
      </c>
      <c r="AG15" s="21">
        <v>0.475377123697244</v>
      </c>
      <c r="AH15" s="21">
        <v>0.436355791298842</v>
      </c>
      <c r="AI15" s="21"/>
      <c r="AJ15" s="21">
        <v>0.365883581939633</v>
      </c>
      <c r="AK15" s="21">
        <v>0.50635082736423498</v>
      </c>
      <c r="AL15" s="21">
        <v>0.45532679810297</v>
      </c>
      <c r="AM15" s="21">
        <v>0.23019269273606799</v>
      </c>
      <c r="AN15" s="21">
        <v>0.39459202918151298</v>
      </c>
      <c r="AO15" s="21"/>
      <c r="AP15" s="21">
        <v>0.38962914812969501</v>
      </c>
      <c r="AQ15" s="21">
        <v>0.477856898450774</v>
      </c>
      <c r="AR15" s="21">
        <v>0.46685897668154502</v>
      </c>
      <c r="AS15" s="21">
        <v>0.32742377204954598</v>
      </c>
      <c r="AT15" s="21">
        <v>0.34389851663034898</v>
      </c>
      <c r="AU15" s="21"/>
      <c r="AV15" s="21">
        <v>0.56199769584984605</v>
      </c>
      <c r="AW15" s="21">
        <v>0.40665710379825398</v>
      </c>
      <c r="AX15" s="21">
        <v>0.44589257998838799</v>
      </c>
      <c r="AY15" s="21">
        <v>0.30601378260832302</v>
      </c>
      <c r="AZ15" s="21">
        <v>0.34587116360701797</v>
      </c>
      <c r="BA15" s="21">
        <v>0.25642638474304802</v>
      </c>
      <c r="BB15" s="21"/>
      <c r="BC15" s="21">
        <v>0.27590161704526101</v>
      </c>
      <c r="BD15" s="21">
        <v>0.399021276759014</v>
      </c>
      <c r="BE15" s="21">
        <v>0.50669901261105699</v>
      </c>
      <c r="BF15" s="21">
        <v>0.56561436287776301</v>
      </c>
      <c r="BG15" s="21">
        <v>0.41994318766605199</v>
      </c>
    </row>
    <row r="16" spans="2:59" x14ac:dyDescent="0.35">
      <c r="B16" s="18" t="s">
        <v>329</v>
      </c>
      <c r="C16" s="21">
        <v>0.25252656682134</v>
      </c>
      <c r="D16" s="21">
        <v>0.226806116823634</v>
      </c>
      <c r="E16" s="21">
        <v>0.27740169106648799</v>
      </c>
      <c r="F16" s="21"/>
      <c r="G16" s="21">
        <v>0.15902654438588101</v>
      </c>
      <c r="H16" s="21">
        <v>0.16470507497192</v>
      </c>
      <c r="I16" s="21">
        <v>0.216484247711034</v>
      </c>
      <c r="J16" s="21">
        <v>0.30763941718987098</v>
      </c>
      <c r="K16" s="21">
        <v>0.331879985417246</v>
      </c>
      <c r="L16" s="21">
        <v>0.30642496525507401</v>
      </c>
      <c r="M16" s="21"/>
      <c r="N16" s="21">
        <v>0.182701425935798</v>
      </c>
      <c r="O16" s="21">
        <v>0.25114497052235502</v>
      </c>
      <c r="P16" s="21">
        <v>0.304546863318508</v>
      </c>
      <c r="Q16" s="21">
        <v>0.279209830878552</v>
      </c>
      <c r="R16" s="21"/>
      <c r="S16" s="21">
        <v>0.21954840109777099</v>
      </c>
      <c r="T16" s="21">
        <v>0.22573798048928101</v>
      </c>
      <c r="U16" s="21">
        <v>0.202794505149895</v>
      </c>
      <c r="V16" s="21">
        <v>0.28759486458717198</v>
      </c>
      <c r="W16" s="21">
        <v>0.234082398014344</v>
      </c>
      <c r="X16" s="21">
        <v>0.22472776012902701</v>
      </c>
      <c r="Y16" s="21">
        <v>0.28680998848652201</v>
      </c>
      <c r="Z16" s="21">
        <v>0.172237133359459</v>
      </c>
      <c r="AA16" s="21">
        <v>0.27513266331174102</v>
      </c>
      <c r="AB16" s="21">
        <v>0.32301519860836397</v>
      </c>
      <c r="AC16" s="21">
        <v>0.37021842805875499</v>
      </c>
      <c r="AD16" s="21">
        <v>0.16241455288373799</v>
      </c>
      <c r="AE16" s="21"/>
      <c r="AF16" s="21">
        <v>0.31745931862467502</v>
      </c>
      <c r="AG16" s="21">
        <v>0.22268675206031199</v>
      </c>
      <c r="AH16" s="21">
        <v>0.219542952042273</v>
      </c>
      <c r="AI16" s="21"/>
      <c r="AJ16" s="21">
        <v>0.26188928206350998</v>
      </c>
      <c r="AK16" s="21">
        <v>0.22036721940638301</v>
      </c>
      <c r="AL16" s="21">
        <v>0.19628692681989199</v>
      </c>
      <c r="AM16" s="21">
        <v>0.49563408879726001</v>
      </c>
      <c r="AN16" s="21">
        <v>0.21158883153805499</v>
      </c>
      <c r="AO16" s="21"/>
      <c r="AP16" s="21">
        <v>0.264694151468431</v>
      </c>
      <c r="AQ16" s="21">
        <v>0.217044235794846</v>
      </c>
      <c r="AR16" s="21">
        <v>0.171438756987701</v>
      </c>
      <c r="AS16" s="21">
        <v>0.32087063697958501</v>
      </c>
      <c r="AT16" s="21">
        <v>0.41437289999370303</v>
      </c>
      <c r="AU16" s="21"/>
      <c r="AV16" s="21">
        <v>0.19174700168776401</v>
      </c>
      <c r="AW16" s="21">
        <v>0.25489152453786401</v>
      </c>
      <c r="AX16" s="21">
        <v>0.20712104609846799</v>
      </c>
      <c r="AY16" s="21">
        <v>0.31755464825188801</v>
      </c>
      <c r="AZ16" s="21">
        <v>0.38647585552588698</v>
      </c>
      <c r="BA16" s="21">
        <v>0.225636592965127</v>
      </c>
      <c r="BB16" s="21"/>
      <c r="BC16" s="21">
        <v>0.321885224133446</v>
      </c>
      <c r="BD16" s="21">
        <v>0.27350346781261597</v>
      </c>
      <c r="BE16" s="21">
        <v>0.21229569960991601</v>
      </c>
      <c r="BF16" s="21">
        <v>0.165694360166079</v>
      </c>
      <c r="BG16" s="21">
        <v>0.238210676573306</v>
      </c>
    </row>
    <row r="17" spans="2:59" x14ac:dyDescent="0.35">
      <c r="B17" s="18" t="s">
        <v>141</v>
      </c>
      <c r="C17" s="22">
        <v>0.16122015514433999</v>
      </c>
      <c r="D17" s="22">
        <v>0.238156903987636</v>
      </c>
      <c r="E17" s="22">
        <v>8.8189705107841798E-2</v>
      </c>
      <c r="F17" s="22"/>
      <c r="G17" s="22">
        <v>0.41512094957499102</v>
      </c>
      <c r="H17" s="22">
        <v>0.441641846001807</v>
      </c>
      <c r="I17" s="22">
        <v>0.29203733773775298</v>
      </c>
      <c r="J17" s="22">
        <v>5.6665245404693698E-2</v>
      </c>
      <c r="K17" s="22">
        <v>-6.3649000452692103E-2</v>
      </c>
      <c r="L17" s="22">
        <v>-7.6129477449316099E-2</v>
      </c>
      <c r="M17" s="22"/>
      <c r="N17" s="22">
        <v>0.36872167507598402</v>
      </c>
      <c r="O17" s="22">
        <v>0.192157446908341</v>
      </c>
      <c r="P17" s="22">
        <v>2.6630506420446398E-3</v>
      </c>
      <c r="Q17" s="22">
        <v>5.8172871418743097E-2</v>
      </c>
      <c r="R17" s="22"/>
      <c r="S17" s="22">
        <v>0.32887953020713601</v>
      </c>
      <c r="T17" s="22">
        <v>0.181909878017739</v>
      </c>
      <c r="U17" s="22">
        <v>0.197387492357774</v>
      </c>
      <c r="V17" s="22">
        <v>0.13469762623616999</v>
      </c>
      <c r="W17" s="22">
        <v>0.112717012939045</v>
      </c>
      <c r="X17" s="22">
        <v>0.21608761096283599</v>
      </c>
      <c r="Y17" s="22">
        <v>9.5198841400382303E-2</v>
      </c>
      <c r="Z17" s="22">
        <v>0.21525534306048399</v>
      </c>
      <c r="AA17" s="22">
        <v>0.13436687026283001</v>
      </c>
      <c r="AB17" s="22">
        <v>1.6074609573294801E-2</v>
      </c>
      <c r="AC17" s="22">
        <v>-7.9042119692111903E-2</v>
      </c>
      <c r="AD17" s="22">
        <v>0.34679354144874702</v>
      </c>
      <c r="AE17" s="22"/>
      <c r="AF17" s="22">
        <v>-5.3122925400562702E-3</v>
      </c>
      <c r="AG17" s="22">
        <v>0.25269037163693198</v>
      </c>
      <c r="AH17" s="22">
        <v>0.216812839256569</v>
      </c>
      <c r="AI17" s="22"/>
      <c r="AJ17" s="22">
        <v>0.10399429987612301</v>
      </c>
      <c r="AK17" s="22">
        <v>0.28598360795785199</v>
      </c>
      <c r="AL17" s="22">
        <v>0.25903987128307698</v>
      </c>
      <c r="AM17" s="22">
        <v>-0.26544139606119099</v>
      </c>
      <c r="AN17" s="22">
        <v>0.18300319764345799</v>
      </c>
      <c r="AO17" s="22"/>
      <c r="AP17" s="22">
        <v>0.12493499666126399</v>
      </c>
      <c r="AQ17" s="22">
        <v>0.26081266265592801</v>
      </c>
      <c r="AR17" s="22">
        <v>0.29542021969384402</v>
      </c>
      <c r="AS17" s="22">
        <v>6.55313506996097E-3</v>
      </c>
      <c r="AT17" s="22">
        <v>-7.0474383363354501E-2</v>
      </c>
      <c r="AU17" s="22"/>
      <c r="AV17" s="22">
        <v>0.370250694162083</v>
      </c>
      <c r="AW17" s="22">
        <v>0.15176557926039</v>
      </c>
      <c r="AX17" s="22">
        <v>0.23877153388992001</v>
      </c>
      <c r="AY17" s="22">
        <v>-1.15408656435657E-2</v>
      </c>
      <c r="AZ17" s="22">
        <v>-4.0604691918869201E-2</v>
      </c>
      <c r="BA17" s="22">
        <v>3.0789791777921599E-2</v>
      </c>
      <c r="BB17" s="22"/>
      <c r="BC17" s="22">
        <v>-4.5983607088185302E-2</v>
      </c>
      <c r="BD17" s="22">
        <v>0.125517808946398</v>
      </c>
      <c r="BE17" s="22">
        <v>0.29440331300114098</v>
      </c>
      <c r="BF17" s="22">
        <v>0.39992000271168399</v>
      </c>
      <c r="BG17" s="22">
        <v>0.18173251109274599</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72.5" x14ac:dyDescent="0.35">
      <c r="B9" s="18" t="s">
        <v>336</v>
      </c>
      <c r="C9" s="17">
        <v>0.81271200049290604</v>
      </c>
      <c r="D9" s="17">
        <v>0.80832731648957001</v>
      </c>
      <c r="E9" s="17">
        <v>0.81718424380703303</v>
      </c>
      <c r="F9" s="17"/>
      <c r="G9" s="17">
        <v>0.69329210583546297</v>
      </c>
      <c r="H9" s="17">
        <v>0.77408262903899105</v>
      </c>
      <c r="I9" s="17">
        <v>0.78179835575680701</v>
      </c>
      <c r="J9" s="17">
        <v>0.81713355691079603</v>
      </c>
      <c r="K9" s="17">
        <v>0.88403945625396996</v>
      </c>
      <c r="L9" s="17">
        <v>0.88873153618581502</v>
      </c>
      <c r="M9" s="17"/>
      <c r="N9" s="17">
        <v>0.83368644699889605</v>
      </c>
      <c r="O9" s="17">
        <v>0.81713562898413505</v>
      </c>
      <c r="P9" s="17">
        <v>0.78624216166220295</v>
      </c>
      <c r="Q9" s="17">
        <v>0.80994020804645706</v>
      </c>
      <c r="R9" s="17"/>
      <c r="S9" s="17">
        <v>0.80216661288466695</v>
      </c>
      <c r="T9" s="17">
        <v>0.82833138808870199</v>
      </c>
      <c r="U9" s="17">
        <v>0.86802426958707501</v>
      </c>
      <c r="V9" s="17">
        <v>0.79946654399136297</v>
      </c>
      <c r="W9" s="17">
        <v>0.90114486592618104</v>
      </c>
      <c r="X9" s="17">
        <v>0.72973587530065998</v>
      </c>
      <c r="Y9" s="17">
        <v>0.79135602406590799</v>
      </c>
      <c r="Z9" s="17">
        <v>0.71814592629442298</v>
      </c>
      <c r="AA9" s="17">
        <v>0.75483630543934299</v>
      </c>
      <c r="AB9" s="17">
        <v>0.899863480686383</v>
      </c>
      <c r="AC9" s="17">
        <v>0.822787341029241</v>
      </c>
      <c r="AD9" s="17">
        <v>0.84648813373430398</v>
      </c>
      <c r="AE9" s="17"/>
      <c r="AF9" s="17">
        <v>0.83265364345069803</v>
      </c>
      <c r="AG9" s="17">
        <v>0.85583805893194698</v>
      </c>
      <c r="AH9" s="17">
        <v>0.73623758425242702</v>
      </c>
      <c r="AI9" s="17"/>
      <c r="AJ9" s="17">
        <v>0.81388233676182997</v>
      </c>
      <c r="AK9" s="17">
        <v>0.84220037367929701</v>
      </c>
      <c r="AL9" s="17">
        <v>0.94694636868161497</v>
      </c>
      <c r="AM9" s="17">
        <v>0.72469689214787603</v>
      </c>
      <c r="AN9" s="17">
        <v>0.73903672341756199</v>
      </c>
      <c r="AO9" s="17"/>
      <c r="AP9" s="17">
        <v>0.796349592243624</v>
      </c>
      <c r="AQ9" s="17">
        <v>0.81665003559345695</v>
      </c>
      <c r="AR9" s="17">
        <v>0.92513180406639495</v>
      </c>
      <c r="AS9" s="17">
        <v>0.80923589084826397</v>
      </c>
      <c r="AT9" s="17">
        <v>0.79594570505242701</v>
      </c>
      <c r="AU9" s="17"/>
      <c r="AV9" s="17">
        <v>0.82145179490182096</v>
      </c>
      <c r="AW9" s="17">
        <v>0.79168516360007202</v>
      </c>
      <c r="AX9" s="17">
        <v>0.899451864528655</v>
      </c>
      <c r="AY9" s="17">
        <v>0.81708259468372302</v>
      </c>
      <c r="AZ9" s="17">
        <v>0.82641721278283398</v>
      </c>
      <c r="BA9" s="17">
        <v>0.81915095809930405</v>
      </c>
      <c r="BB9" s="17"/>
      <c r="BC9" s="17">
        <v>0.80973391089417202</v>
      </c>
      <c r="BD9" s="17">
        <v>0.82440087466745404</v>
      </c>
      <c r="BE9" s="17">
        <v>0.80570774468696804</v>
      </c>
      <c r="BF9" s="17">
        <v>0.83449444524272498</v>
      </c>
      <c r="BG9" s="17">
        <v>0.65399973093163299</v>
      </c>
    </row>
    <row r="10" spans="2:59" ht="72.5" x14ac:dyDescent="0.35">
      <c r="B10" s="18" t="s">
        <v>337</v>
      </c>
      <c r="C10" s="17">
        <v>9.9775886172749406E-2</v>
      </c>
      <c r="D10" s="17">
        <v>0.13851527035790401</v>
      </c>
      <c r="E10" s="17">
        <v>6.3121113358341197E-2</v>
      </c>
      <c r="F10" s="17"/>
      <c r="G10" s="17">
        <v>0.268404542595998</v>
      </c>
      <c r="H10" s="17">
        <v>0.15461577020534301</v>
      </c>
      <c r="I10" s="17">
        <v>8.6793035834004606E-2</v>
      </c>
      <c r="J10" s="17">
        <v>7.9700630133937203E-2</v>
      </c>
      <c r="K10" s="17">
        <v>2.59375145562366E-2</v>
      </c>
      <c r="L10" s="17">
        <v>3.1383666688420603E-2</v>
      </c>
      <c r="M10" s="17"/>
      <c r="N10" s="17">
        <v>0.13478677206895101</v>
      </c>
      <c r="O10" s="17">
        <v>0.114484950992724</v>
      </c>
      <c r="P10" s="17">
        <v>0.102454238122237</v>
      </c>
      <c r="Q10" s="17">
        <v>4.7544027413881897E-2</v>
      </c>
      <c r="R10" s="17"/>
      <c r="S10" s="17">
        <v>0.10998912276481899</v>
      </c>
      <c r="T10" s="17">
        <v>0.109578986565999</v>
      </c>
      <c r="U10" s="17">
        <v>8.01576442673477E-2</v>
      </c>
      <c r="V10" s="17">
        <v>0.103521884994871</v>
      </c>
      <c r="W10" s="17">
        <v>3.4970377548519303E-2</v>
      </c>
      <c r="X10" s="17">
        <v>0.16710381118426501</v>
      </c>
      <c r="Y10" s="17">
        <v>0.11123530011435701</v>
      </c>
      <c r="Z10" s="17">
        <v>0.12367498607649099</v>
      </c>
      <c r="AA10" s="17">
        <v>0.12685049446285299</v>
      </c>
      <c r="AB10" s="17">
        <v>2.1016887465435799E-2</v>
      </c>
      <c r="AC10" s="17">
        <v>8.6290730567969903E-2</v>
      </c>
      <c r="AD10" s="17">
        <v>9.1599553569447406E-2</v>
      </c>
      <c r="AE10" s="17"/>
      <c r="AF10" s="17">
        <v>7.2298271863757105E-2</v>
      </c>
      <c r="AG10" s="17">
        <v>8.5073431005208297E-2</v>
      </c>
      <c r="AH10" s="17">
        <v>0.105852417930541</v>
      </c>
      <c r="AI10" s="17"/>
      <c r="AJ10" s="17">
        <v>0.100481629206938</v>
      </c>
      <c r="AK10" s="17">
        <v>0.10978462538396599</v>
      </c>
      <c r="AL10" s="17">
        <v>2.0815220117021301E-2</v>
      </c>
      <c r="AM10" s="17">
        <v>5.5066787540960803E-2</v>
      </c>
      <c r="AN10" s="17">
        <v>7.8324712048928199E-2</v>
      </c>
      <c r="AO10" s="17"/>
      <c r="AP10" s="17">
        <v>0.10821143810731999</v>
      </c>
      <c r="AQ10" s="17">
        <v>0.113597330858907</v>
      </c>
      <c r="AR10" s="17">
        <v>5.4679276885367202E-2</v>
      </c>
      <c r="AS10" s="17">
        <v>8.6543450649300996E-2</v>
      </c>
      <c r="AT10" s="17">
        <v>0.11596767152273101</v>
      </c>
      <c r="AU10" s="17"/>
      <c r="AV10" s="17">
        <v>0.12769182949653199</v>
      </c>
      <c r="AW10" s="17">
        <v>0.12228902248581899</v>
      </c>
      <c r="AX10" s="17">
        <v>9.0475415768311002E-2</v>
      </c>
      <c r="AY10" s="17">
        <v>7.4999033826033207E-2</v>
      </c>
      <c r="AZ10" s="17">
        <v>9.2664493466530606E-2</v>
      </c>
      <c r="BA10" s="17">
        <v>1.27733203785121E-2</v>
      </c>
      <c r="BB10" s="17"/>
      <c r="BC10" s="17">
        <v>7.1435174288386596E-2</v>
      </c>
      <c r="BD10" s="17">
        <v>9.6055892093190598E-2</v>
      </c>
      <c r="BE10" s="17">
        <v>0.119663598840302</v>
      </c>
      <c r="BF10" s="17">
        <v>0.130223256108145</v>
      </c>
      <c r="BG10" s="17">
        <v>0.21963061603772799</v>
      </c>
    </row>
    <row r="11" spans="2:59" x14ac:dyDescent="0.35">
      <c r="B11" s="18" t="s">
        <v>100</v>
      </c>
      <c r="C11" s="19">
        <v>8.7512113334344901E-2</v>
      </c>
      <c r="D11" s="19">
        <v>5.3157413152525597E-2</v>
      </c>
      <c r="E11" s="19">
        <v>0.119694642834625</v>
      </c>
      <c r="F11" s="19"/>
      <c r="G11" s="19">
        <v>3.8303351568538799E-2</v>
      </c>
      <c r="H11" s="19">
        <v>7.13016007556658E-2</v>
      </c>
      <c r="I11" s="19">
        <v>0.131408608409189</v>
      </c>
      <c r="J11" s="19">
        <v>0.103165812955266</v>
      </c>
      <c r="K11" s="19">
        <v>9.0023029189793394E-2</v>
      </c>
      <c r="L11" s="19">
        <v>7.9884797125764406E-2</v>
      </c>
      <c r="M11" s="19"/>
      <c r="N11" s="19">
        <v>3.1526780932152998E-2</v>
      </c>
      <c r="O11" s="19">
        <v>6.8379420023140305E-2</v>
      </c>
      <c r="P11" s="19">
        <v>0.11130360021556</v>
      </c>
      <c r="Q11" s="19">
        <v>0.142515764539661</v>
      </c>
      <c r="R11" s="19"/>
      <c r="S11" s="19">
        <v>8.7844264350513707E-2</v>
      </c>
      <c r="T11" s="19">
        <v>6.2089625345298799E-2</v>
      </c>
      <c r="U11" s="19">
        <v>5.1818086145577501E-2</v>
      </c>
      <c r="V11" s="19">
        <v>9.7011571013766298E-2</v>
      </c>
      <c r="W11" s="19">
        <v>6.3884756525299596E-2</v>
      </c>
      <c r="X11" s="19">
        <v>0.103160313515075</v>
      </c>
      <c r="Y11" s="19">
        <v>9.7408675819734197E-2</v>
      </c>
      <c r="Z11" s="19">
        <v>0.158179087629086</v>
      </c>
      <c r="AA11" s="19">
        <v>0.11831320009780399</v>
      </c>
      <c r="AB11" s="19">
        <v>7.9119631848181396E-2</v>
      </c>
      <c r="AC11" s="19">
        <v>9.0921928402789107E-2</v>
      </c>
      <c r="AD11" s="19">
        <v>6.1912312696248598E-2</v>
      </c>
      <c r="AE11" s="19"/>
      <c r="AF11" s="19">
        <v>9.5048084685544501E-2</v>
      </c>
      <c r="AG11" s="19">
        <v>5.9088510062844699E-2</v>
      </c>
      <c r="AH11" s="19">
        <v>0.15790999781703199</v>
      </c>
      <c r="AI11" s="19"/>
      <c r="AJ11" s="19">
        <v>8.5636034031231906E-2</v>
      </c>
      <c r="AK11" s="19">
        <v>4.8015000936737301E-2</v>
      </c>
      <c r="AL11" s="19">
        <v>3.2238411201363497E-2</v>
      </c>
      <c r="AM11" s="19">
        <v>0.220236320311163</v>
      </c>
      <c r="AN11" s="19">
        <v>0.18263856453350999</v>
      </c>
      <c r="AO11" s="19"/>
      <c r="AP11" s="19">
        <v>9.5438969649055905E-2</v>
      </c>
      <c r="AQ11" s="19">
        <v>6.9752633547636694E-2</v>
      </c>
      <c r="AR11" s="19">
        <v>2.0188919048237799E-2</v>
      </c>
      <c r="AS11" s="19">
        <v>0.104220658502435</v>
      </c>
      <c r="AT11" s="19">
        <v>8.8086623424841803E-2</v>
      </c>
      <c r="AU11" s="19"/>
      <c r="AV11" s="19">
        <v>5.08563756016467E-2</v>
      </c>
      <c r="AW11" s="19">
        <v>8.6025813914109295E-2</v>
      </c>
      <c r="AX11" s="19">
        <v>1.0072719703034199E-2</v>
      </c>
      <c r="AY11" s="19">
        <v>0.107918371490244</v>
      </c>
      <c r="AZ11" s="19">
        <v>8.0918293750635598E-2</v>
      </c>
      <c r="BA11" s="19">
        <v>0.168075721522184</v>
      </c>
      <c r="BB11" s="19"/>
      <c r="BC11" s="19">
        <v>0.118830914817441</v>
      </c>
      <c r="BD11" s="19">
        <v>7.9543233239355707E-2</v>
      </c>
      <c r="BE11" s="19">
        <v>7.4628656472729898E-2</v>
      </c>
      <c r="BF11" s="19">
        <v>3.5282298649129802E-2</v>
      </c>
      <c r="BG11" s="19">
        <v>0.12636965303063899</v>
      </c>
    </row>
    <row r="12" spans="2:59" x14ac:dyDescent="0.35">
      <c r="B12" s="16" t="s">
        <v>331</v>
      </c>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0.61910156814785899</v>
      </c>
      <c r="D9" s="17">
        <v>0.59747941378050295</v>
      </c>
      <c r="E9" s="17">
        <v>0.64265421499049102</v>
      </c>
      <c r="F9" s="17"/>
      <c r="G9" s="17">
        <v>0.41911236186324102</v>
      </c>
      <c r="H9" s="17">
        <v>0.56873774433970203</v>
      </c>
      <c r="I9" s="17">
        <v>0.59828645332004604</v>
      </c>
      <c r="J9" s="17">
        <v>0.61448029225604905</v>
      </c>
      <c r="K9" s="17">
        <v>0.71662483730498105</v>
      </c>
      <c r="L9" s="17">
        <v>0.73547400596969803</v>
      </c>
      <c r="M9" s="17"/>
      <c r="N9" s="17">
        <v>0.66667184366497501</v>
      </c>
      <c r="O9" s="17">
        <v>0.57380088300843601</v>
      </c>
      <c r="P9" s="17">
        <v>0.648239672260429</v>
      </c>
      <c r="Q9" s="17">
        <v>0.59233395418845303</v>
      </c>
      <c r="R9" s="17"/>
      <c r="S9" s="17">
        <v>0.58810614693732899</v>
      </c>
      <c r="T9" s="17">
        <v>0.57286372599188895</v>
      </c>
      <c r="U9" s="17">
        <v>0.60325313602294495</v>
      </c>
      <c r="V9" s="17">
        <v>0.65563017535244195</v>
      </c>
      <c r="W9" s="17">
        <v>0.61655597995165601</v>
      </c>
      <c r="X9" s="17">
        <v>0.52390687787697399</v>
      </c>
      <c r="Y9" s="17">
        <v>0.63587891252315998</v>
      </c>
      <c r="Z9" s="17">
        <v>0.66376820814841297</v>
      </c>
      <c r="AA9" s="17">
        <v>0.61444485163511697</v>
      </c>
      <c r="AB9" s="17">
        <v>0.69862635003592699</v>
      </c>
      <c r="AC9" s="17">
        <v>0.72217801502384904</v>
      </c>
      <c r="AD9" s="17">
        <v>0.67492932491596003</v>
      </c>
      <c r="AE9" s="17"/>
      <c r="AF9" s="17">
        <v>0.65223911970690696</v>
      </c>
      <c r="AG9" s="17">
        <v>0.67101586323531803</v>
      </c>
      <c r="AH9" s="17">
        <v>0.48875813551774999</v>
      </c>
      <c r="AI9" s="17"/>
      <c r="AJ9" s="17">
        <v>0.63898497586259695</v>
      </c>
      <c r="AK9" s="17">
        <v>0.65469053303390301</v>
      </c>
      <c r="AL9" s="17">
        <v>0.68617029033851895</v>
      </c>
      <c r="AM9" s="17">
        <v>0.63595826864402305</v>
      </c>
      <c r="AN9" s="17">
        <v>0.47148839412392901</v>
      </c>
      <c r="AO9" s="17"/>
      <c r="AP9" s="17">
        <v>0.63336117597986097</v>
      </c>
      <c r="AQ9" s="17">
        <v>0.65743499589848797</v>
      </c>
      <c r="AR9" s="17">
        <v>0.64123584256580202</v>
      </c>
      <c r="AS9" s="17">
        <v>0.60160434926414097</v>
      </c>
      <c r="AT9" s="17">
        <v>0.52192930488443301</v>
      </c>
      <c r="AU9" s="17"/>
      <c r="AV9" s="17">
        <v>0.65869429207975405</v>
      </c>
      <c r="AW9" s="17">
        <v>0.61166756099234598</v>
      </c>
      <c r="AX9" s="17">
        <v>0.59806052154927303</v>
      </c>
      <c r="AY9" s="17">
        <v>0.59857950310102803</v>
      </c>
      <c r="AZ9" s="17">
        <v>0.56759074638728302</v>
      </c>
      <c r="BA9" s="17">
        <v>0.63966679368067303</v>
      </c>
      <c r="BB9" s="17"/>
      <c r="BC9" s="17">
        <v>0.63365336885468704</v>
      </c>
      <c r="BD9" s="17">
        <v>0.58595450993125697</v>
      </c>
      <c r="BE9" s="17">
        <v>0.63489504249391304</v>
      </c>
      <c r="BF9" s="17">
        <v>0.60606401689190403</v>
      </c>
      <c r="BG9" s="17">
        <v>0.57889149516473903</v>
      </c>
    </row>
    <row r="10" spans="2:59" x14ac:dyDescent="0.35">
      <c r="B10" s="18" t="s">
        <v>135</v>
      </c>
      <c r="C10" s="17">
        <v>0.28560592368460502</v>
      </c>
      <c r="D10" s="17">
        <v>0.314803623283404</v>
      </c>
      <c r="E10" s="17">
        <v>0.25564807607731499</v>
      </c>
      <c r="F10" s="17"/>
      <c r="G10" s="17">
        <v>0.47885088861672598</v>
      </c>
      <c r="H10" s="17">
        <v>0.29999847459387302</v>
      </c>
      <c r="I10" s="17">
        <v>0.31762297786055399</v>
      </c>
      <c r="J10" s="17">
        <v>0.28682267353045898</v>
      </c>
      <c r="K10" s="17">
        <v>0.18559495148124</v>
      </c>
      <c r="L10" s="17">
        <v>0.19683533518458801</v>
      </c>
      <c r="M10" s="17"/>
      <c r="N10" s="17">
        <v>0.279896042821494</v>
      </c>
      <c r="O10" s="17">
        <v>0.336248891783685</v>
      </c>
      <c r="P10" s="17">
        <v>0.220485025080842</v>
      </c>
      <c r="Q10" s="17">
        <v>0.29592233303528798</v>
      </c>
      <c r="R10" s="17"/>
      <c r="S10" s="17">
        <v>0.31609318010961301</v>
      </c>
      <c r="T10" s="17">
        <v>0.334346241383426</v>
      </c>
      <c r="U10" s="17">
        <v>0.35994585895671199</v>
      </c>
      <c r="V10" s="17">
        <v>0.22047395053573399</v>
      </c>
      <c r="W10" s="17">
        <v>0.26862077463643702</v>
      </c>
      <c r="X10" s="17">
        <v>0.41245023986740398</v>
      </c>
      <c r="Y10" s="17">
        <v>0.242526198194806</v>
      </c>
      <c r="Z10" s="17">
        <v>0.203349965946656</v>
      </c>
      <c r="AA10" s="17">
        <v>0.28234642327798998</v>
      </c>
      <c r="AB10" s="17">
        <v>0.201988254960563</v>
      </c>
      <c r="AC10" s="17">
        <v>0.20329873435420001</v>
      </c>
      <c r="AD10" s="17">
        <v>0.233024797816729</v>
      </c>
      <c r="AE10" s="17"/>
      <c r="AF10" s="17">
        <v>0.26261654888833502</v>
      </c>
      <c r="AG10" s="17">
        <v>0.25377486213737999</v>
      </c>
      <c r="AH10" s="17">
        <v>0.35112639521872302</v>
      </c>
      <c r="AI10" s="17"/>
      <c r="AJ10" s="17">
        <v>0.27285564336815199</v>
      </c>
      <c r="AK10" s="17">
        <v>0.28214190874735701</v>
      </c>
      <c r="AL10" s="17">
        <v>0.285817252221028</v>
      </c>
      <c r="AM10" s="17">
        <v>0.193094245259014</v>
      </c>
      <c r="AN10" s="17">
        <v>0.34536756368265797</v>
      </c>
      <c r="AO10" s="17"/>
      <c r="AP10" s="17">
        <v>0.265556606859501</v>
      </c>
      <c r="AQ10" s="17">
        <v>0.261365342775218</v>
      </c>
      <c r="AR10" s="17">
        <v>0.31802626901953301</v>
      </c>
      <c r="AS10" s="17">
        <v>0.30195088681709897</v>
      </c>
      <c r="AT10" s="17">
        <v>0.32306465501693898</v>
      </c>
      <c r="AU10" s="17"/>
      <c r="AV10" s="17">
        <v>0.27972422857749202</v>
      </c>
      <c r="AW10" s="17">
        <v>0.27941444973576901</v>
      </c>
      <c r="AX10" s="17">
        <v>0.381843290801053</v>
      </c>
      <c r="AY10" s="17">
        <v>0.28558600257835698</v>
      </c>
      <c r="AZ10" s="17">
        <v>0.33567111273192801</v>
      </c>
      <c r="BA10" s="17">
        <v>0.21320894944971699</v>
      </c>
      <c r="BB10" s="17"/>
      <c r="BC10" s="17">
        <v>0.24484280865254701</v>
      </c>
      <c r="BD10" s="17">
        <v>0.31605713426189302</v>
      </c>
      <c r="BE10" s="17">
        <v>0.271302941390407</v>
      </c>
      <c r="BF10" s="17">
        <v>0.33196439632374602</v>
      </c>
      <c r="BG10" s="17">
        <v>0.37014781228035099</v>
      </c>
    </row>
    <row r="11" spans="2:59" x14ac:dyDescent="0.35">
      <c r="B11" s="18" t="s">
        <v>339</v>
      </c>
      <c r="C11" s="17">
        <v>4.0988296311399899E-2</v>
      </c>
      <c r="D11" s="17">
        <v>5.0730747117722498E-2</v>
      </c>
      <c r="E11" s="17">
        <v>3.1884189313056602E-2</v>
      </c>
      <c r="F11" s="17"/>
      <c r="G11" s="17">
        <v>7.4098733681008E-2</v>
      </c>
      <c r="H11" s="17">
        <v>6.6914705115985199E-2</v>
      </c>
      <c r="I11" s="17">
        <v>2.9835363168168198E-2</v>
      </c>
      <c r="J11" s="17">
        <v>4.0922417979970101E-2</v>
      </c>
      <c r="K11" s="17">
        <v>2.6715086207034701E-2</v>
      </c>
      <c r="L11" s="17">
        <v>1.9478122956063899E-2</v>
      </c>
      <c r="M11" s="17"/>
      <c r="N11" s="17">
        <v>3.6221945036117101E-2</v>
      </c>
      <c r="O11" s="17">
        <v>4.1646780035064501E-2</v>
      </c>
      <c r="P11" s="17">
        <v>6.4910012633865893E-2</v>
      </c>
      <c r="Q11" s="17">
        <v>2.45766381882579E-2</v>
      </c>
      <c r="R11" s="17"/>
      <c r="S11" s="17">
        <v>4.5055021360426203E-2</v>
      </c>
      <c r="T11" s="17">
        <v>4.5389929723845597E-2</v>
      </c>
      <c r="U11" s="17">
        <v>2.6118540454261801E-2</v>
      </c>
      <c r="V11" s="17">
        <v>5.4286177413695798E-2</v>
      </c>
      <c r="W11" s="17">
        <v>6.2522188684396601E-2</v>
      </c>
      <c r="X11" s="17">
        <v>0</v>
      </c>
      <c r="Y11" s="17">
        <v>6.4313964089177694E-2</v>
      </c>
      <c r="Z11" s="17">
        <v>2.5280242530030101E-2</v>
      </c>
      <c r="AA11" s="17">
        <v>3.7121958518088499E-2</v>
      </c>
      <c r="AB11" s="17">
        <v>3.5571043117223797E-2</v>
      </c>
      <c r="AC11" s="17">
        <v>5.80132508464496E-2</v>
      </c>
      <c r="AD11" s="17">
        <v>3.0133564571061901E-2</v>
      </c>
      <c r="AE11" s="17"/>
      <c r="AF11" s="17">
        <v>3.8692369862222097E-2</v>
      </c>
      <c r="AG11" s="17">
        <v>3.2530166966447803E-2</v>
      </c>
      <c r="AH11" s="17">
        <v>4.4800140920527497E-2</v>
      </c>
      <c r="AI11" s="17"/>
      <c r="AJ11" s="17">
        <v>5.07028883919068E-2</v>
      </c>
      <c r="AK11" s="17">
        <v>3.3653191748153503E-2</v>
      </c>
      <c r="AL11" s="17">
        <v>0</v>
      </c>
      <c r="AM11" s="17">
        <v>0.110412558640385</v>
      </c>
      <c r="AN11" s="17">
        <v>4.9100293542085303E-2</v>
      </c>
      <c r="AO11" s="17"/>
      <c r="AP11" s="17">
        <v>4.5546800532188403E-2</v>
      </c>
      <c r="AQ11" s="17">
        <v>4.0849064745924799E-2</v>
      </c>
      <c r="AR11" s="17">
        <v>1.05429204927625E-2</v>
      </c>
      <c r="AS11" s="17">
        <v>6.6079685092346296E-2</v>
      </c>
      <c r="AT11" s="17">
        <v>5.8650879623423899E-2</v>
      </c>
      <c r="AU11" s="17"/>
      <c r="AV11" s="17">
        <v>3.5455008806832701E-2</v>
      </c>
      <c r="AW11" s="17">
        <v>5.01234770915467E-2</v>
      </c>
      <c r="AX11" s="17">
        <v>0</v>
      </c>
      <c r="AY11" s="17">
        <v>6.8269306757501494E-2</v>
      </c>
      <c r="AZ11" s="17">
        <v>2.3264007103117601E-2</v>
      </c>
      <c r="BA11" s="17">
        <v>2.50587904618878E-2</v>
      </c>
      <c r="BB11" s="17"/>
      <c r="BC11" s="17">
        <v>3.51665529968321E-2</v>
      </c>
      <c r="BD11" s="17">
        <v>4.7259683723976403E-2</v>
      </c>
      <c r="BE11" s="17">
        <v>4.1605226669685698E-2</v>
      </c>
      <c r="BF11" s="17">
        <v>5.3979773442638199E-2</v>
      </c>
      <c r="BG11" s="17">
        <v>0</v>
      </c>
    </row>
    <row r="12" spans="2:59" x14ac:dyDescent="0.35">
      <c r="B12" s="18" t="s">
        <v>340</v>
      </c>
      <c r="C12" s="17">
        <v>1.0961818849593999E-2</v>
      </c>
      <c r="D12" s="17">
        <v>8.6283751136647605E-3</v>
      </c>
      <c r="E12" s="17">
        <v>1.3291509862513699E-2</v>
      </c>
      <c r="F12" s="17"/>
      <c r="G12" s="17">
        <v>1.26109531012437E-2</v>
      </c>
      <c r="H12" s="17">
        <v>8.6606250696590406E-3</v>
      </c>
      <c r="I12" s="17">
        <v>6.8893274927851102E-3</v>
      </c>
      <c r="J12" s="17">
        <v>2.0579726245517901E-2</v>
      </c>
      <c r="K12" s="17">
        <v>1.3929248188783799E-2</v>
      </c>
      <c r="L12" s="17">
        <v>4.8845205456598496E-3</v>
      </c>
      <c r="M12" s="17"/>
      <c r="N12" s="17">
        <v>3.0518093828660799E-3</v>
      </c>
      <c r="O12" s="17">
        <v>1.6793705559401201E-2</v>
      </c>
      <c r="P12" s="17">
        <v>1.7904918956917398E-2</v>
      </c>
      <c r="Q12" s="17">
        <v>7.0236103160433404E-3</v>
      </c>
      <c r="R12" s="17"/>
      <c r="S12" s="17">
        <v>8.0440289064602193E-3</v>
      </c>
      <c r="T12" s="17">
        <v>1.3336580226495601E-2</v>
      </c>
      <c r="U12" s="17">
        <v>0</v>
      </c>
      <c r="V12" s="17">
        <v>8.2274878049554204E-3</v>
      </c>
      <c r="W12" s="17">
        <v>1.78521497846412E-2</v>
      </c>
      <c r="X12" s="17">
        <v>1.6024132214618798E-2</v>
      </c>
      <c r="Y12" s="17">
        <v>0</v>
      </c>
      <c r="Z12" s="17">
        <v>2.1355083995687699E-2</v>
      </c>
      <c r="AA12" s="17">
        <v>1.53175805387352E-2</v>
      </c>
      <c r="AB12" s="17">
        <v>2.4167557054822899E-2</v>
      </c>
      <c r="AC12" s="17">
        <v>0</v>
      </c>
      <c r="AD12" s="17">
        <v>0</v>
      </c>
      <c r="AE12" s="17"/>
      <c r="AF12" s="17">
        <v>1.0713184978863999E-2</v>
      </c>
      <c r="AG12" s="17">
        <v>4.5924099433298001E-3</v>
      </c>
      <c r="AH12" s="17">
        <v>1.46421598896589E-2</v>
      </c>
      <c r="AI12" s="17"/>
      <c r="AJ12" s="17">
        <v>3.3632717744958101E-3</v>
      </c>
      <c r="AK12" s="17">
        <v>9.6137257020189899E-3</v>
      </c>
      <c r="AL12" s="17">
        <v>0</v>
      </c>
      <c r="AM12" s="17">
        <v>6.0534927456577903E-2</v>
      </c>
      <c r="AN12" s="17">
        <v>1.4989667002889199E-2</v>
      </c>
      <c r="AO12" s="17"/>
      <c r="AP12" s="17">
        <v>6.0229248505394399E-3</v>
      </c>
      <c r="AQ12" s="17">
        <v>7.5636270587425098E-3</v>
      </c>
      <c r="AR12" s="17">
        <v>0</v>
      </c>
      <c r="AS12" s="17">
        <v>1.3681793933518401E-2</v>
      </c>
      <c r="AT12" s="17">
        <v>1.8329734822165301E-2</v>
      </c>
      <c r="AU12" s="17"/>
      <c r="AV12" s="17">
        <v>3.0368828496663502E-3</v>
      </c>
      <c r="AW12" s="17">
        <v>1.0561907094817399E-2</v>
      </c>
      <c r="AX12" s="17">
        <v>0</v>
      </c>
      <c r="AY12" s="17">
        <v>1.1143691835654199E-2</v>
      </c>
      <c r="AZ12" s="17">
        <v>1.39770551135097E-2</v>
      </c>
      <c r="BA12" s="17">
        <v>4.6735775869447597E-2</v>
      </c>
      <c r="BB12" s="17"/>
      <c r="BC12" s="17">
        <v>2.2754497582749601E-2</v>
      </c>
      <c r="BD12" s="17">
        <v>4.27780782810079E-3</v>
      </c>
      <c r="BE12" s="17">
        <v>1.1022333291032801E-2</v>
      </c>
      <c r="BF12" s="17">
        <v>0</v>
      </c>
      <c r="BG12" s="17">
        <v>0</v>
      </c>
    </row>
    <row r="13" spans="2:59" x14ac:dyDescent="0.35">
      <c r="B13" s="18" t="s">
        <v>100</v>
      </c>
      <c r="C13" s="21">
        <v>4.3342393006541698E-2</v>
      </c>
      <c r="D13" s="21">
        <v>2.8357840704705602E-2</v>
      </c>
      <c r="E13" s="21">
        <v>5.6522009756623602E-2</v>
      </c>
      <c r="F13" s="21"/>
      <c r="G13" s="21">
        <v>1.53270627377819E-2</v>
      </c>
      <c r="H13" s="21">
        <v>5.5688450880779901E-2</v>
      </c>
      <c r="I13" s="21">
        <v>4.7365878158447103E-2</v>
      </c>
      <c r="J13" s="21">
        <v>3.7194889988003202E-2</v>
      </c>
      <c r="K13" s="21">
        <v>5.7135876817960903E-2</v>
      </c>
      <c r="L13" s="21">
        <v>4.3328015343990098E-2</v>
      </c>
      <c r="M13" s="21"/>
      <c r="N13" s="21">
        <v>1.41583590945474E-2</v>
      </c>
      <c r="O13" s="21">
        <v>3.1509739613413697E-2</v>
      </c>
      <c r="P13" s="21">
        <v>4.8460371067945499E-2</v>
      </c>
      <c r="Q13" s="21">
        <v>8.0143464271957704E-2</v>
      </c>
      <c r="R13" s="21"/>
      <c r="S13" s="21">
        <v>4.2701622686171802E-2</v>
      </c>
      <c r="T13" s="21">
        <v>3.4063522674344399E-2</v>
      </c>
      <c r="U13" s="21">
        <v>1.06824645660809E-2</v>
      </c>
      <c r="V13" s="21">
        <v>6.1382208893172398E-2</v>
      </c>
      <c r="W13" s="21">
        <v>3.4448906942869999E-2</v>
      </c>
      <c r="X13" s="21">
        <v>4.76187500410023E-2</v>
      </c>
      <c r="Y13" s="21">
        <v>5.7280925192856297E-2</v>
      </c>
      <c r="Z13" s="21">
        <v>8.6246499379213498E-2</v>
      </c>
      <c r="AA13" s="21">
        <v>5.0769186030068497E-2</v>
      </c>
      <c r="AB13" s="21">
        <v>3.9646794831463598E-2</v>
      </c>
      <c r="AC13" s="21">
        <v>1.6509999775502101E-2</v>
      </c>
      <c r="AD13" s="21">
        <v>6.1912312696248598E-2</v>
      </c>
      <c r="AE13" s="21"/>
      <c r="AF13" s="21">
        <v>3.5738776563671401E-2</v>
      </c>
      <c r="AG13" s="21">
        <v>3.8086697717524799E-2</v>
      </c>
      <c r="AH13" s="21">
        <v>0.100673168453341</v>
      </c>
      <c r="AI13" s="21"/>
      <c r="AJ13" s="21">
        <v>3.4093220602848397E-2</v>
      </c>
      <c r="AK13" s="21">
        <v>1.99006407685678E-2</v>
      </c>
      <c r="AL13" s="21">
        <v>2.8012457440453199E-2</v>
      </c>
      <c r="AM13" s="21">
        <v>0</v>
      </c>
      <c r="AN13" s="21">
        <v>0.119054081648439</v>
      </c>
      <c r="AO13" s="21"/>
      <c r="AP13" s="21">
        <v>4.9512491777909701E-2</v>
      </c>
      <c r="AQ13" s="21">
        <v>3.2786969521626901E-2</v>
      </c>
      <c r="AR13" s="21">
        <v>3.0194967921903099E-2</v>
      </c>
      <c r="AS13" s="21">
        <v>1.6683284892895101E-2</v>
      </c>
      <c r="AT13" s="21">
        <v>7.8025425653039299E-2</v>
      </c>
      <c r="AU13" s="21"/>
      <c r="AV13" s="21">
        <v>2.30895876862551E-2</v>
      </c>
      <c r="AW13" s="21">
        <v>4.8232605085520797E-2</v>
      </c>
      <c r="AX13" s="21">
        <v>2.0096187649673899E-2</v>
      </c>
      <c r="AY13" s="21">
        <v>3.6421495727459202E-2</v>
      </c>
      <c r="AZ13" s="21">
        <v>5.9497078664161297E-2</v>
      </c>
      <c r="BA13" s="21">
        <v>7.5329690538274194E-2</v>
      </c>
      <c r="BB13" s="21"/>
      <c r="BC13" s="21">
        <v>6.3582771913183997E-2</v>
      </c>
      <c r="BD13" s="21">
        <v>4.64508642547726E-2</v>
      </c>
      <c r="BE13" s="21">
        <v>4.1174456154961903E-2</v>
      </c>
      <c r="BF13" s="21">
        <v>7.9918133417113003E-3</v>
      </c>
      <c r="BG13" s="21">
        <v>5.0960692554910397E-2</v>
      </c>
    </row>
    <row r="14" spans="2:59" x14ac:dyDescent="0.35">
      <c r="B14" s="18" t="s">
        <v>139</v>
      </c>
      <c r="C14" s="21">
        <v>0.90470749183246402</v>
      </c>
      <c r="D14" s="21">
        <v>0.91228303706390701</v>
      </c>
      <c r="E14" s="21">
        <v>0.89830229106780601</v>
      </c>
      <c r="F14" s="21"/>
      <c r="G14" s="21">
        <v>0.89796325047996595</v>
      </c>
      <c r="H14" s="21">
        <v>0.868736218933576</v>
      </c>
      <c r="I14" s="21">
        <v>0.91590943118059998</v>
      </c>
      <c r="J14" s="21">
        <v>0.90130296578650904</v>
      </c>
      <c r="K14" s="21">
        <v>0.902219788786221</v>
      </c>
      <c r="L14" s="21">
        <v>0.93230934115428599</v>
      </c>
      <c r="M14" s="21"/>
      <c r="N14" s="21">
        <v>0.94656788648646994</v>
      </c>
      <c r="O14" s="21">
        <v>0.91004977479212101</v>
      </c>
      <c r="P14" s="21">
        <v>0.868724697341271</v>
      </c>
      <c r="Q14" s="21">
        <v>0.88825628722374095</v>
      </c>
      <c r="R14" s="21"/>
      <c r="S14" s="21">
        <v>0.90419932704694195</v>
      </c>
      <c r="T14" s="21">
        <v>0.90720996737531401</v>
      </c>
      <c r="U14" s="21">
        <v>0.963198994979657</v>
      </c>
      <c r="V14" s="21">
        <v>0.87610412588817599</v>
      </c>
      <c r="W14" s="21">
        <v>0.88517675458809197</v>
      </c>
      <c r="X14" s="21">
        <v>0.93635711774437902</v>
      </c>
      <c r="Y14" s="21">
        <v>0.87840511071796601</v>
      </c>
      <c r="Z14" s="21">
        <v>0.86711817409506897</v>
      </c>
      <c r="AA14" s="21">
        <v>0.89679127491310795</v>
      </c>
      <c r="AB14" s="21">
        <v>0.90061460499649004</v>
      </c>
      <c r="AC14" s="21">
        <v>0.92547674937804802</v>
      </c>
      <c r="AD14" s="21">
        <v>0.90795412273268905</v>
      </c>
      <c r="AE14" s="21"/>
      <c r="AF14" s="21">
        <v>0.91485566859524203</v>
      </c>
      <c r="AG14" s="21">
        <v>0.92479072537269702</v>
      </c>
      <c r="AH14" s="21">
        <v>0.83988453073647296</v>
      </c>
      <c r="AI14" s="21"/>
      <c r="AJ14" s="21">
        <v>0.91184061923074899</v>
      </c>
      <c r="AK14" s="21">
        <v>0.93683244178126002</v>
      </c>
      <c r="AL14" s="21">
        <v>0.971987542559547</v>
      </c>
      <c r="AM14" s="21">
        <v>0.82905251390303702</v>
      </c>
      <c r="AN14" s="21">
        <v>0.81685595780658604</v>
      </c>
      <c r="AO14" s="21"/>
      <c r="AP14" s="21">
        <v>0.89891778283936197</v>
      </c>
      <c r="AQ14" s="21">
        <v>0.91880033867370603</v>
      </c>
      <c r="AR14" s="21">
        <v>0.95926211158533403</v>
      </c>
      <c r="AS14" s="21">
        <v>0.90355523608124</v>
      </c>
      <c r="AT14" s="21">
        <v>0.84499395990137105</v>
      </c>
      <c r="AU14" s="21"/>
      <c r="AV14" s="21">
        <v>0.93841852065724596</v>
      </c>
      <c r="AW14" s="21">
        <v>0.89108201072811499</v>
      </c>
      <c r="AX14" s="21">
        <v>0.97990381235032598</v>
      </c>
      <c r="AY14" s="21">
        <v>0.88416550567938501</v>
      </c>
      <c r="AZ14" s="21">
        <v>0.90326185911921097</v>
      </c>
      <c r="BA14" s="21">
        <v>0.85287574313039005</v>
      </c>
      <c r="BB14" s="21"/>
      <c r="BC14" s="21">
        <v>0.87849617750723397</v>
      </c>
      <c r="BD14" s="21">
        <v>0.90201164419315005</v>
      </c>
      <c r="BE14" s="21">
        <v>0.90619798388432005</v>
      </c>
      <c r="BF14" s="21">
        <v>0.938028413215651</v>
      </c>
      <c r="BG14" s="21">
        <v>0.94903930744509002</v>
      </c>
    </row>
    <row r="15" spans="2:59" x14ac:dyDescent="0.35">
      <c r="B15" s="18" t="s">
        <v>141</v>
      </c>
      <c r="C15" s="22">
        <v>-0.86136509882592305</v>
      </c>
      <c r="D15" s="22">
        <v>-0.88392519635920197</v>
      </c>
      <c r="E15" s="22">
        <v>-0.84178028131118299</v>
      </c>
      <c r="F15" s="22"/>
      <c r="G15" s="22">
        <v>-0.882636187742184</v>
      </c>
      <c r="H15" s="22">
        <v>-0.81304776805279599</v>
      </c>
      <c r="I15" s="22">
        <v>-0.86854355302215303</v>
      </c>
      <c r="J15" s="22">
        <v>-0.86410807579850502</v>
      </c>
      <c r="K15" s="22">
        <v>-0.84508391196826005</v>
      </c>
      <c r="L15" s="22">
        <v>-0.88898132581029599</v>
      </c>
      <c r="M15" s="22"/>
      <c r="N15" s="22">
        <v>-0.93240952739192196</v>
      </c>
      <c r="O15" s="22">
        <v>-0.87854003517870705</v>
      </c>
      <c r="P15" s="22">
        <v>-0.82026432627332602</v>
      </c>
      <c r="Q15" s="22">
        <v>-0.80811282295178299</v>
      </c>
      <c r="R15" s="22"/>
      <c r="S15" s="22">
        <v>-0.86149770436077</v>
      </c>
      <c r="T15" s="22">
        <v>-0.87314644470097003</v>
      </c>
      <c r="U15" s="22">
        <v>-0.95251653041357598</v>
      </c>
      <c r="V15" s="22">
        <v>-0.81472191699500396</v>
      </c>
      <c r="W15" s="22">
        <v>-0.85072784764522202</v>
      </c>
      <c r="X15" s="22">
        <v>-0.888738367703376</v>
      </c>
      <c r="Y15" s="22">
        <v>-0.82112418552511002</v>
      </c>
      <c r="Z15" s="22">
        <v>-0.78087167471585495</v>
      </c>
      <c r="AA15" s="22">
        <v>-0.84602208888303898</v>
      </c>
      <c r="AB15" s="22">
        <v>-0.86096781016502599</v>
      </c>
      <c r="AC15" s="22">
        <v>-0.90896674960254598</v>
      </c>
      <c r="AD15" s="22">
        <v>-0.84604181003644097</v>
      </c>
      <c r="AE15" s="22"/>
      <c r="AF15" s="22">
        <v>-0.87911689203157095</v>
      </c>
      <c r="AG15" s="22">
        <v>-0.88670402765517298</v>
      </c>
      <c r="AH15" s="22">
        <v>-0.739211362283132</v>
      </c>
      <c r="AI15" s="22"/>
      <c r="AJ15" s="22">
        <v>-0.87774739862790097</v>
      </c>
      <c r="AK15" s="22">
        <v>-0.916931801012692</v>
      </c>
      <c r="AL15" s="22">
        <v>-0.943975085119094</v>
      </c>
      <c r="AM15" s="22">
        <v>-0.82905251390303702</v>
      </c>
      <c r="AN15" s="22">
        <v>-0.69780187615814704</v>
      </c>
      <c r="AO15" s="22"/>
      <c r="AP15" s="22">
        <v>-0.84940529106145302</v>
      </c>
      <c r="AQ15" s="22">
        <v>-0.88601336915207896</v>
      </c>
      <c r="AR15" s="22">
        <v>-0.92906714366343102</v>
      </c>
      <c r="AS15" s="22">
        <v>-0.88687195118834505</v>
      </c>
      <c r="AT15" s="22">
        <v>-0.766968534248332</v>
      </c>
      <c r="AU15" s="22"/>
      <c r="AV15" s="22">
        <v>-0.91532893297099105</v>
      </c>
      <c r="AW15" s="22">
        <v>-0.84284940564259403</v>
      </c>
      <c r="AX15" s="22">
        <v>-0.95980762470065195</v>
      </c>
      <c r="AY15" s="22">
        <v>-0.847744009951926</v>
      </c>
      <c r="AZ15" s="22">
        <v>-0.84376478045504999</v>
      </c>
      <c r="BA15" s="22">
        <v>-0.77754605259211595</v>
      </c>
      <c r="BB15" s="22"/>
      <c r="BC15" s="22">
        <v>-0.81491340559405001</v>
      </c>
      <c r="BD15" s="22">
        <v>-0.85556077993837798</v>
      </c>
      <c r="BE15" s="22">
        <v>-0.86502352772935798</v>
      </c>
      <c r="BF15" s="22">
        <v>-0.93003659987393905</v>
      </c>
      <c r="BG15" s="22">
        <v>-0.89807861489017904</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342</v>
      </c>
      <c r="C9" s="17">
        <v>0.11193250540345</v>
      </c>
      <c r="D9" s="17">
        <v>0.114673148065308</v>
      </c>
      <c r="E9" s="17">
        <v>0.108342839889846</v>
      </c>
      <c r="F9" s="17"/>
      <c r="G9" s="17">
        <v>0.13693579861354299</v>
      </c>
      <c r="H9" s="17">
        <v>8.2233577330049906E-2</v>
      </c>
      <c r="I9" s="17">
        <v>0.119154072445171</v>
      </c>
      <c r="J9" s="17">
        <v>0.104734898951218</v>
      </c>
      <c r="K9" s="17">
        <v>0.117721021716007</v>
      </c>
      <c r="L9" s="17">
        <v>0.115167058914023</v>
      </c>
      <c r="M9" s="17"/>
      <c r="N9" s="17">
        <v>9.1351132824167097E-2</v>
      </c>
      <c r="O9" s="17">
        <v>8.7798808632140193E-2</v>
      </c>
      <c r="P9" s="17">
        <v>0.116796079455944</v>
      </c>
      <c r="Q9" s="17">
        <v>0.15278862073493299</v>
      </c>
      <c r="R9" s="17"/>
      <c r="S9" s="17">
        <v>0.14662731972847001</v>
      </c>
      <c r="T9" s="17">
        <v>7.7748788867301494E-2</v>
      </c>
      <c r="U9" s="17">
        <v>0.100957262839924</v>
      </c>
      <c r="V9" s="17">
        <v>8.8210733958767898E-2</v>
      </c>
      <c r="W9" s="17">
        <v>8.3525066994976693E-2</v>
      </c>
      <c r="X9" s="17">
        <v>0.13363057015389301</v>
      </c>
      <c r="Y9" s="17">
        <v>0.12274359442332999</v>
      </c>
      <c r="Z9" s="17">
        <v>0.14188063268828699</v>
      </c>
      <c r="AA9" s="17">
        <v>0.14442321590913201</v>
      </c>
      <c r="AB9" s="17">
        <v>9.1395588572960706E-2</v>
      </c>
      <c r="AC9" s="17">
        <v>9.9673402210384301E-2</v>
      </c>
      <c r="AD9" s="17">
        <v>0.119161146720346</v>
      </c>
      <c r="AE9" s="17"/>
      <c r="AF9" s="17">
        <v>0.11142464561143101</v>
      </c>
      <c r="AG9" s="17">
        <v>0.12413877467130301</v>
      </c>
      <c r="AH9" s="17">
        <v>9.8991455674087306E-2</v>
      </c>
      <c r="AI9" s="17"/>
      <c r="AJ9" s="17">
        <v>0.104863767585225</v>
      </c>
      <c r="AK9" s="17">
        <v>0.12191150807354301</v>
      </c>
      <c r="AL9" s="17">
        <v>0.101803800036519</v>
      </c>
      <c r="AM9" s="17">
        <v>0.26918162795643702</v>
      </c>
      <c r="AN9" s="17">
        <v>7.1046169202112597E-2</v>
      </c>
      <c r="AO9" s="17"/>
      <c r="AP9" s="17">
        <v>0.101959512789739</v>
      </c>
      <c r="AQ9" s="17">
        <v>0.114328102819824</v>
      </c>
      <c r="AR9" s="17">
        <v>0.10934661756231399</v>
      </c>
      <c r="AS9" s="17">
        <v>0.120730944555217</v>
      </c>
      <c r="AT9" s="17">
        <v>0.13785781164805999</v>
      </c>
      <c r="AU9" s="17"/>
      <c r="AV9" s="17">
        <v>0.12999063544815601</v>
      </c>
      <c r="AW9" s="17">
        <v>0.11450632946071999</v>
      </c>
      <c r="AX9" s="17">
        <v>8.1750478469515206E-2</v>
      </c>
      <c r="AY9" s="17">
        <v>9.9442962034396398E-2</v>
      </c>
      <c r="AZ9" s="17">
        <v>0.15029859974689</v>
      </c>
      <c r="BA9" s="17">
        <v>6.1404248292012902E-2</v>
      </c>
      <c r="BB9" s="17"/>
      <c r="BC9" s="17">
        <v>0.115733804546459</v>
      </c>
      <c r="BD9" s="17">
        <v>0.15718440995101499</v>
      </c>
      <c r="BE9" s="17">
        <v>8.4769525785511904E-2</v>
      </c>
      <c r="BF9" s="17">
        <v>8.3602925976664799E-2</v>
      </c>
      <c r="BG9" s="17">
        <v>6.1415953239061301E-2</v>
      </c>
    </row>
    <row r="10" spans="2:59" ht="29" x14ac:dyDescent="0.35">
      <c r="B10" s="18" t="s">
        <v>343</v>
      </c>
      <c r="C10" s="17">
        <v>0.53152754497704002</v>
      </c>
      <c r="D10" s="17">
        <v>0.533770067073423</v>
      </c>
      <c r="E10" s="17">
        <v>0.53105561861220696</v>
      </c>
      <c r="F10" s="17"/>
      <c r="G10" s="17">
        <v>0.44416463292987601</v>
      </c>
      <c r="H10" s="17">
        <v>0.55551430866837304</v>
      </c>
      <c r="I10" s="17">
        <v>0.536919755898708</v>
      </c>
      <c r="J10" s="17">
        <v>0.53348597466965797</v>
      </c>
      <c r="K10" s="17">
        <v>0.51231088557884297</v>
      </c>
      <c r="L10" s="17">
        <v>0.57565945607874003</v>
      </c>
      <c r="M10" s="17"/>
      <c r="N10" s="17">
        <v>0.57687592598644399</v>
      </c>
      <c r="O10" s="17">
        <v>0.53718715511502202</v>
      </c>
      <c r="P10" s="17">
        <v>0.55992528634533301</v>
      </c>
      <c r="Q10" s="17">
        <v>0.45604656777647401</v>
      </c>
      <c r="R10" s="17"/>
      <c r="S10" s="17">
        <v>0.57902265337485004</v>
      </c>
      <c r="T10" s="17">
        <v>0.56214601136284004</v>
      </c>
      <c r="U10" s="17">
        <v>0.53805333394613597</v>
      </c>
      <c r="V10" s="17">
        <v>0.55629276952316098</v>
      </c>
      <c r="W10" s="17">
        <v>0.58700400750094905</v>
      </c>
      <c r="X10" s="17">
        <v>0.467918529931177</v>
      </c>
      <c r="Y10" s="17">
        <v>0.40267012616685999</v>
      </c>
      <c r="Z10" s="17">
        <v>0.34292051766704901</v>
      </c>
      <c r="AA10" s="17">
        <v>0.48757456388597797</v>
      </c>
      <c r="AB10" s="17">
        <v>0.61729875545832003</v>
      </c>
      <c r="AC10" s="17">
        <v>0.60488890091194203</v>
      </c>
      <c r="AD10" s="17">
        <v>0.52416717312565697</v>
      </c>
      <c r="AE10" s="17"/>
      <c r="AF10" s="17">
        <v>0.55238236839312604</v>
      </c>
      <c r="AG10" s="17">
        <v>0.56431175796751498</v>
      </c>
      <c r="AH10" s="17">
        <v>0.434669643283223</v>
      </c>
      <c r="AI10" s="17"/>
      <c r="AJ10" s="17">
        <v>0.54072123081549095</v>
      </c>
      <c r="AK10" s="17">
        <v>0.56575899789254303</v>
      </c>
      <c r="AL10" s="17">
        <v>0.58083643892381198</v>
      </c>
      <c r="AM10" s="17">
        <v>0.27108753834572002</v>
      </c>
      <c r="AN10" s="17">
        <v>0.44079967054192198</v>
      </c>
      <c r="AO10" s="17"/>
      <c r="AP10" s="17">
        <v>0.522619324927032</v>
      </c>
      <c r="AQ10" s="17">
        <v>0.55286259680715899</v>
      </c>
      <c r="AR10" s="17">
        <v>0.56595738014683405</v>
      </c>
      <c r="AS10" s="17">
        <v>0.51027768208072699</v>
      </c>
      <c r="AT10" s="17">
        <v>0.54549657064340396</v>
      </c>
      <c r="AU10" s="17"/>
      <c r="AV10" s="17">
        <v>0.56304643526371201</v>
      </c>
      <c r="AW10" s="17">
        <v>0.52368893276816197</v>
      </c>
      <c r="AX10" s="17">
        <v>0.64419590481406397</v>
      </c>
      <c r="AY10" s="17">
        <v>0.50136203988657202</v>
      </c>
      <c r="AZ10" s="17">
        <v>0.56071852778245701</v>
      </c>
      <c r="BA10" s="17">
        <v>0.43626391787397201</v>
      </c>
      <c r="BB10" s="17"/>
      <c r="BC10" s="17">
        <v>0.494886827146094</v>
      </c>
      <c r="BD10" s="17">
        <v>0.499730180950064</v>
      </c>
      <c r="BE10" s="17">
        <v>0.548488225571515</v>
      </c>
      <c r="BF10" s="17">
        <v>0.67112737126825694</v>
      </c>
      <c r="BG10" s="17">
        <v>0.633665508349739</v>
      </c>
    </row>
    <row r="11" spans="2:59" ht="43.5" x14ac:dyDescent="0.35">
      <c r="B11" s="18" t="s">
        <v>344</v>
      </c>
      <c r="C11" s="17">
        <v>0.284558289819692</v>
      </c>
      <c r="D11" s="17">
        <v>0.29277496760881799</v>
      </c>
      <c r="E11" s="17">
        <v>0.27695637456200001</v>
      </c>
      <c r="F11" s="17"/>
      <c r="G11" s="17">
        <v>0.35764668583195203</v>
      </c>
      <c r="H11" s="17">
        <v>0.30661211741483702</v>
      </c>
      <c r="I11" s="17">
        <v>0.25498389756816803</v>
      </c>
      <c r="J11" s="17">
        <v>0.28528669524718803</v>
      </c>
      <c r="K11" s="17">
        <v>0.265471482761447</v>
      </c>
      <c r="L11" s="17">
        <v>0.25888738963427899</v>
      </c>
      <c r="M11" s="17"/>
      <c r="N11" s="17">
        <v>0.28479381192411302</v>
      </c>
      <c r="O11" s="17">
        <v>0.31907912363608198</v>
      </c>
      <c r="P11" s="17">
        <v>0.229779826796216</v>
      </c>
      <c r="Q11" s="17">
        <v>0.29636836879174999</v>
      </c>
      <c r="R11" s="17"/>
      <c r="S11" s="17">
        <v>0.231298307766027</v>
      </c>
      <c r="T11" s="17">
        <v>0.29710955146944501</v>
      </c>
      <c r="U11" s="17">
        <v>0.30060380015375998</v>
      </c>
      <c r="V11" s="17">
        <v>0.27050675978044902</v>
      </c>
      <c r="W11" s="17">
        <v>0.232881227502343</v>
      </c>
      <c r="X11" s="17">
        <v>0.31184053588501998</v>
      </c>
      <c r="Y11" s="17">
        <v>0.39602522734612</v>
      </c>
      <c r="Z11" s="17">
        <v>0.413680219418953</v>
      </c>
      <c r="AA11" s="17">
        <v>0.27772252094199201</v>
      </c>
      <c r="AB11" s="17">
        <v>0.23798387182259001</v>
      </c>
      <c r="AC11" s="17">
        <v>0.240851069604575</v>
      </c>
      <c r="AD11" s="17">
        <v>0.260628778010078</v>
      </c>
      <c r="AE11" s="17"/>
      <c r="AF11" s="17">
        <v>0.26432721361359102</v>
      </c>
      <c r="AG11" s="17">
        <v>0.27221819552596399</v>
      </c>
      <c r="AH11" s="17">
        <v>0.31196404457083599</v>
      </c>
      <c r="AI11" s="17"/>
      <c r="AJ11" s="17">
        <v>0.28889140570510502</v>
      </c>
      <c r="AK11" s="17">
        <v>0.26818432338745002</v>
      </c>
      <c r="AL11" s="17">
        <v>0.285121349838306</v>
      </c>
      <c r="AM11" s="17">
        <v>0.34385013514184098</v>
      </c>
      <c r="AN11" s="17">
        <v>0.32915736046647698</v>
      </c>
      <c r="AO11" s="17"/>
      <c r="AP11" s="17">
        <v>0.29784252895832303</v>
      </c>
      <c r="AQ11" s="17">
        <v>0.27617108500395798</v>
      </c>
      <c r="AR11" s="17">
        <v>0.304507083242615</v>
      </c>
      <c r="AS11" s="17">
        <v>0.29289154779300602</v>
      </c>
      <c r="AT11" s="17">
        <v>0.20899229731713101</v>
      </c>
      <c r="AU11" s="17"/>
      <c r="AV11" s="17">
        <v>0.27325351366631101</v>
      </c>
      <c r="AW11" s="17">
        <v>0.30074746781794798</v>
      </c>
      <c r="AX11" s="17">
        <v>0.26398089701338701</v>
      </c>
      <c r="AY11" s="17">
        <v>0.30302367355123599</v>
      </c>
      <c r="AZ11" s="17">
        <v>0.20689350200996101</v>
      </c>
      <c r="BA11" s="17">
        <v>0.34426118517300702</v>
      </c>
      <c r="BB11" s="17"/>
      <c r="BC11" s="17">
        <v>0.27043077570312701</v>
      </c>
      <c r="BD11" s="17">
        <v>0.28375939044131299</v>
      </c>
      <c r="BE11" s="17">
        <v>0.30410929721161301</v>
      </c>
      <c r="BF11" s="17">
        <v>0.21503452732277201</v>
      </c>
      <c r="BG11" s="17">
        <v>0.239556612182555</v>
      </c>
    </row>
    <row r="12" spans="2:59" ht="29" x14ac:dyDescent="0.35">
      <c r="B12" s="18" t="s">
        <v>345</v>
      </c>
      <c r="C12" s="17">
        <v>2.0841634505799699E-2</v>
      </c>
      <c r="D12" s="17">
        <v>2.4785751530531999E-2</v>
      </c>
      <c r="E12" s="17">
        <v>1.7186432980663101E-2</v>
      </c>
      <c r="F12" s="17"/>
      <c r="G12" s="17">
        <v>2.97716125974373E-2</v>
      </c>
      <c r="H12" s="17">
        <v>2.1514587039430901E-2</v>
      </c>
      <c r="I12" s="17">
        <v>2.5415089222018201E-2</v>
      </c>
      <c r="J12" s="17">
        <v>3.4624413169534199E-2</v>
      </c>
      <c r="K12" s="17">
        <v>1.9922311871440699E-2</v>
      </c>
      <c r="L12" s="17">
        <v>0</v>
      </c>
      <c r="M12" s="17"/>
      <c r="N12" s="17">
        <v>2.05644435793658E-2</v>
      </c>
      <c r="O12" s="17">
        <v>1.64510876333234E-2</v>
      </c>
      <c r="P12" s="17">
        <v>3.2889955463956198E-2</v>
      </c>
      <c r="Q12" s="17">
        <v>1.52290228319491E-2</v>
      </c>
      <c r="R12" s="17"/>
      <c r="S12" s="17">
        <v>8.0440289064602193E-3</v>
      </c>
      <c r="T12" s="17">
        <v>2.8932125626069598E-2</v>
      </c>
      <c r="U12" s="17">
        <v>1.3020192991417099E-2</v>
      </c>
      <c r="V12" s="17">
        <v>2.3087069843790501E-2</v>
      </c>
      <c r="W12" s="17">
        <v>3.2704941476431701E-2</v>
      </c>
      <c r="X12" s="17">
        <v>2.8850782862552601E-2</v>
      </c>
      <c r="Y12" s="17">
        <v>1.04573743353391E-2</v>
      </c>
      <c r="Z12" s="17">
        <v>5.8259887668036997E-2</v>
      </c>
      <c r="AA12" s="17">
        <v>2.4347027421486402E-2</v>
      </c>
      <c r="AB12" s="17">
        <v>1.3017783259412099E-2</v>
      </c>
      <c r="AC12" s="17">
        <v>1.81400041487432E-2</v>
      </c>
      <c r="AD12" s="17">
        <v>0</v>
      </c>
      <c r="AE12" s="17"/>
      <c r="AF12" s="17">
        <v>1.8393774265993802E-2</v>
      </c>
      <c r="AG12" s="17">
        <v>7.4945153623981403E-3</v>
      </c>
      <c r="AH12" s="17">
        <v>4.7338423597870202E-2</v>
      </c>
      <c r="AI12" s="17"/>
      <c r="AJ12" s="17">
        <v>1.6641776742736199E-2</v>
      </c>
      <c r="AK12" s="17">
        <v>2.15188115351925E-2</v>
      </c>
      <c r="AL12" s="17">
        <v>0</v>
      </c>
      <c r="AM12" s="17">
        <v>0.115880698556002</v>
      </c>
      <c r="AN12" s="17">
        <v>2.82512312084966E-2</v>
      </c>
      <c r="AO12" s="17"/>
      <c r="AP12" s="17">
        <v>1.14479662571651E-2</v>
      </c>
      <c r="AQ12" s="17">
        <v>1.6469879987807801E-2</v>
      </c>
      <c r="AR12" s="17">
        <v>0</v>
      </c>
      <c r="AS12" s="17">
        <v>3.2966734598925497E-2</v>
      </c>
      <c r="AT12" s="17">
        <v>5.6071114747154399E-2</v>
      </c>
      <c r="AU12" s="17"/>
      <c r="AV12" s="17">
        <v>1.3121674046116499E-2</v>
      </c>
      <c r="AW12" s="17">
        <v>1.18723813274587E-2</v>
      </c>
      <c r="AX12" s="17">
        <v>0</v>
      </c>
      <c r="AY12" s="17">
        <v>2.6851093722309101E-2</v>
      </c>
      <c r="AZ12" s="17">
        <v>4.2756159251644103E-2</v>
      </c>
      <c r="BA12" s="17">
        <v>4.7877043134326301E-2</v>
      </c>
      <c r="BB12" s="17"/>
      <c r="BC12" s="17">
        <v>3.4864430308385201E-2</v>
      </c>
      <c r="BD12" s="17">
        <v>1.40571729519065E-2</v>
      </c>
      <c r="BE12" s="17">
        <v>2.20465629702731E-2</v>
      </c>
      <c r="BF12" s="17">
        <v>1.3660831464293499E-2</v>
      </c>
      <c r="BG12" s="17">
        <v>0</v>
      </c>
    </row>
    <row r="13" spans="2:59" x14ac:dyDescent="0.35">
      <c r="B13" s="18" t="s">
        <v>100</v>
      </c>
      <c r="C13" s="19">
        <v>5.11400252940186E-2</v>
      </c>
      <c r="D13" s="19">
        <v>3.3996065721918899E-2</v>
      </c>
      <c r="E13" s="19">
        <v>6.64587339552839E-2</v>
      </c>
      <c r="F13" s="19"/>
      <c r="G13" s="19">
        <v>3.1481270027192802E-2</v>
      </c>
      <c r="H13" s="19">
        <v>3.4125409547309297E-2</v>
      </c>
      <c r="I13" s="19">
        <v>6.3527184865934894E-2</v>
      </c>
      <c r="J13" s="19">
        <v>4.1868017962401999E-2</v>
      </c>
      <c r="K13" s="19">
        <v>8.4574298072262896E-2</v>
      </c>
      <c r="L13" s="19">
        <v>5.0286095372958299E-2</v>
      </c>
      <c r="M13" s="19"/>
      <c r="N13" s="19">
        <v>2.6414685685909899E-2</v>
      </c>
      <c r="O13" s="19">
        <v>3.9483824983432399E-2</v>
      </c>
      <c r="P13" s="19">
        <v>6.0608851938550298E-2</v>
      </c>
      <c r="Q13" s="19">
        <v>7.9567419864893699E-2</v>
      </c>
      <c r="R13" s="19"/>
      <c r="S13" s="19">
        <v>3.5007690224192402E-2</v>
      </c>
      <c r="T13" s="19">
        <v>3.4063522674344399E-2</v>
      </c>
      <c r="U13" s="19">
        <v>4.7365410068761597E-2</v>
      </c>
      <c r="V13" s="19">
        <v>6.19026668938309E-2</v>
      </c>
      <c r="W13" s="19">
        <v>6.3884756525299596E-2</v>
      </c>
      <c r="X13" s="19">
        <v>5.7759581167357403E-2</v>
      </c>
      <c r="Y13" s="19">
        <v>6.8103677728350798E-2</v>
      </c>
      <c r="Z13" s="19">
        <v>4.3258742557673598E-2</v>
      </c>
      <c r="AA13" s="19">
        <v>6.5932671841412299E-2</v>
      </c>
      <c r="AB13" s="19">
        <v>4.0304000886717102E-2</v>
      </c>
      <c r="AC13" s="19">
        <v>3.6446623124355301E-2</v>
      </c>
      <c r="AD13" s="19">
        <v>9.6042902143918599E-2</v>
      </c>
      <c r="AE13" s="19"/>
      <c r="AF13" s="19">
        <v>5.3471998115858198E-2</v>
      </c>
      <c r="AG13" s="19">
        <v>3.1836756472819701E-2</v>
      </c>
      <c r="AH13" s="19">
        <v>0.107036432873984</v>
      </c>
      <c r="AI13" s="19"/>
      <c r="AJ13" s="19">
        <v>4.88818191514429E-2</v>
      </c>
      <c r="AK13" s="19">
        <v>2.2626359111271602E-2</v>
      </c>
      <c r="AL13" s="19">
        <v>3.2238411201363497E-2</v>
      </c>
      <c r="AM13" s="19">
        <v>0</v>
      </c>
      <c r="AN13" s="19">
        <v>0.13074556858099301</v>
      </c>
      <c r="AO13" s="19"/>
      <c r="AP13" s="19">
        <v>6.6130667067740706E-2</v>
      </c>
      <c r="AQ13" s="19">
        <v>4.0168335381252501E-2</v>
      </c>
      <c r="AR13" s="19">
        <v>2.0188919048237799E-2</v>
      </c>
      <c r="AS13" s="19">
        <v>4.31330909721249E-2</v>
      </c>
      <c r="AT13" s="19">
        <v>5.158220564425E-2</v>
      </c>
      <c r="AU13" s="19"/>
      <c r="AV13" s="19">
        <v>2.05877415757044E-2</v>
      </c>
      <c r="AW13" s="19">
        <v>4.9184888625710597E-2</v>
      </c>
      <c r="AX13" s="19">
        <v>1.0072719703034199E-2</v>
      </c>
      <c r="AY13" s="19">
        <v>6.9320230805486299E-2</v>
      </c>
      <c r="AZ13" s="19">
        <v>3.9333211209048299E-2</v>
      </c>
      <c r="BA13" s="19">
        <v>0.110193605526682</v>
      </c>
      <c r="BB13" s="19"/>
      <c r="BC13" s="19">
        <v>8.4084162295934697E-2</v>
      </c>
      <c r="BD13" s="19">
        <v>4.5268845705701499E-2</v>
      </c>
      <c r="BE13" s="19">
        <v>4.0586388461087003E-2</v>
      </c>
      <c r="BF13" s="19">
        <v>1.6574343968012599E-2</v>
      </c>
      <c r="BG13" s="19">
        <v>6.5361926228644604E-2</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495</v>
      </c>
      <c r="D7" s="10">
        <v>259</v>
      </c>
      <c r="E7" s="10">
        <v>236</v>
      </c>
      <c r="F7" s="10"/>
      <c r="G7" s="10">
        <v>61</v>
      </c>
      <c r="H7" s="10">
        <v>70</v>
      </c>
      <c r="I7" s="10">
        <v>83</v>
      </c>
      <c r="J7" s="10">
        <v>96</v>
      </c>
      <c r="K7" s="10">
        <v>76</v>
      </c>
      <c r="L7" s="10">
        <v>109</v>
      </c>
      <c r="M7" s="10"/>
      <c r="N7" s="10">
        <v>130</v>
      </c>
      <c r="O7" s="10">
        <v>124</v>
      </c>
      <c r="P7" s="10">
        <v>121</v>
      </c>
      <c r="Q7" s="10">
        <v>120</v>
      </c>
      <c r="R7" s="10"/>
      <c r="S7" s="10">
        <v>67</v>
      </c>
      <c r="T7" s="10">
        <v>63</v>
      </c>
      <c r="U7" s="10">
        <v>37</v>
      </c>
      <c r="V7" s="10">
        <v>38</v>
      </c>
      <c r="W7" s="10">
        <v>26</v>
      </c>
      <c r="X7" s="10">
        <v>41</v>
      </c>
      <c r="Y7" s="10">
        <v>48</v>
      </c>
      <c r="Z7" s="10">
        <v>28</v>
      </c>
      <c r="AA7" s="10">
        <v>58</v>
      </c>
      <c r="AB7" s="10">
        <v>46</v>
      </c>
      <c r="AC7" s="10">
        <v>26</v>
      </c>
      <c r="AD7" s="10">
        <v>17</v>
      </c>
      <c r="AE7" s="10"/>
      <c r="AF7" s="10">
        <v>188</v>
      </c>
      <c r="AG7" s="10">
        <v>189</v>
      </c>
      <c r="AH7" s="10">
        <v>72</v>
      </c>
      <c r="AI7" s="10"/>
      <c r="AJ7" s="10">
        <v>171</v>
      </c>
      <c r="AK7" s="10">
        <v>126</v>
      </c>
      <c r="AL7" s="10">
        <v>28</v>
      </c>
      <c r="AM7" s="10">
        <v>10</v>
      </c>
      <c r="AN7" s="10">
        <v>67</v>
      </c>
      <c r="AO7" s="10"/>
      <c r="AP7" s="10">
        <v>92</v>
      </c>
      <c r="AQ7" s="10">
        <v>155</v>
      </c>
      <c r="AR7" s="10">
        <v>39</v>
      </c>
      <c r="AS7" s="10">
        <v>75</v>
      </c>
      <c r="AT7" s="10">
        <v>32</v>
      </c>
      <c r="AU7" s="10"/>
      <c r="AV7" s="10">
        <v>130</v>
      </c>
      <c r="AW7" s="10">
        <v>88</v>
      </c>
      <c r="AX7" s="10">
        <v>43</v>
      </c>
      <c r="AY7" s="10">
        <v>90</v>
      </c>
      <c r="AZ7" s="10">
        <v>42</v>
      </c>
      <c r="BA7" s="10">
        <v>40</v>
      </c>
      <c r="BB7" s="10"/>
      <c r="BC7" s="10">
        <v>106</v>
      </c>
      <c r="BD7" s="10">
        <v>128</v>
      </c>
      <c r="BE7" s="10">
        <v>138</v>
      </c>
      <c r="BF7" s="10">
        <v>46</v>
      </c>
      <c r="BG7" s="10">
        <v>9</v>
      </c>
    </row>
    <row r="8" spans="2:59" ht="30" customHeight="1" x14ac:dyDescent="0.35">
      <c r="B8" s="11" t="s">
        <v>20</v>
      </c>
      <c r="C8" s="11">
        <v>499</v>
      </c>
      <c r="D8" s="11">
        <v>258</v>
      </c>
      <c r="E8" s="11">
        <v>241</v>
      </c>
      <c r="F8" s="11"/>
      <c r="G8" s="11">
        <v>60</v>
      </c>
      <c r="H8" s="11">
        <v>73</v>
      </c>
      <c r="I8" s="11">
        <v>92</v>
      </c>
      <c r="J8" s="11">
        <v>91</v>
      </c>
      <c r="K8" s="11">
        <v>75</v>
      </c>
      <c r="L8" s="11">
        <v>108</v>
      </c>
      <c r="M8" s="11"/>
      <c r="N8" s="11">
        <v>127</v>
      </c>
      <c r="O8" s="11">
        <v>138</v>
      </c>
      <c r="P8" s="11">
        <v>118</v>
      </c>
      <c r="Q8" s="11">
        <v>117</v>
      </c>
      <c r="R8" s="11"/>
      <c r="S8" s="11">
        <v>66</v>
      </c>
      <c r="T8" s="11">
        <v>65</v>
      </c>
      <c r="U8" s="11">
        <v>39</v>
      </c>
      <c r="V8" s="11">
        <v>45</v>
      </c>
      <c r="W8" s="11">
        <v>27</v>
      </c>
      <c r="X8" s="11">
        <v>53</v>
      </c>
      <c r="Y8" s="11">
        <v>45</v>
      </c>
      <c r="Z8" s="11">
        <v>25</v>
      </c>
      <c r="AA8" s="11">
        <v>55</v>
      </c>
      <c r="AB8" s="11">
        <v>42</v>
      </c>
      <c r="AC8" s="11">
        <v>23</v>
      </c>
      <c r="AD8" s="11">
        <v>16</v>
      </c>
      <c r="AE8" s="11"/>
      <c r="AF8" s="11">
        <v>188</v>
      </c>
      <c r="AG8" s="11">
        <v>193</v>
      </c>
      <c r="AH8" s="11">
        <v>72</v>
      </c>
      <c r="AI8" s="11"/>
      <c r="AJ8" s="11">
        <v>173</v>
      </c>
      <c r="AK8" s="11">
        <v>129</v>
      </c>
      <c r="AL8" s="11">
        <v>27</v>
      </c>
      <c r="AM8" s="11">
        <v>10</v>
      </c>
      <c r="AN8" s="11">
        <v>67</v>
      </c>
      <c r="AO8" s="11"/>
      <c r="AP8" s="11">
        <v>91</v>
      </c>
      <c r="AQ8" s="11">
        <v>160</v>
      </c>
      <c r="AR8" s="11">
        <v>39</v>
      </c>
      <c r="AS8" s="11">
        <v>74</v>
      </c>
      <c r="AT8" s="11">
        <v>35</v>
      </c>
      <c r="AU8" s="11"/>
      <c r="AV8" s="11">
        <v>134</v>
      </c>
      <c r="AW8" s="11">
        <v>90</v>
      </c>
      <c r="AX8" s="11">
        <v>44</v>
      </c>
      <c r="AY8" s="11">
        <v>88</v>
      </c>
      <c r="AZ8" s="11">
        <v>45</v>
      </c>
      <c r="BA8" s="11">
        <v>40</v>
      </c>
      <c r="BB8" s="11"/>
      <c r="BC8" s="11">
        <v>106</v>
      </c>
      <c r="BD8" s="11">
        <v>127</v>
      </c>
      <c r="BE8" s="11">
        <v>140</v>
      </c>
      <c r="BF8" s="11">
        <v>49</v>
      </c>
      <c r="BG8" s="11">
        <v>10</v>
      </c>
    </row>
    <row r="9" spans="2:59" x14ac:dyDescent="0.35">
      <c r="B9" s="18" t="s">
        <v>347</v>
      </c>
      <c r="C9" s="17">
        <v>0.57451744844404296</v>
      </c>
      <c r="D9" s="17">
        <v>0.68911396577293005</v>
      </c>
      <c r="E9" s="17">
        <v>0.45160805723193898</v>
      </c>
      <c r="F9" s="17"/>
      <c r="G9" s="17">
        <v>0.57406643369363997</v>
      </c>
      <c r="H9" s="17">
        <v>0.59238878127870598</v>
      </c>
      <c r="I9" s="17">
        <v>0.62307706777412897</v>
      </c>
      <c r="J9" s="17">
        <v>0.52973386519444099</v>
      </c>
      <c r="K9" s="17">
        <v>0.52702333815413305</v>
      </c>
      <c r="L9" s="17">
        <v>0.59175832806640605</v>
      </c>
      <c r="M9" s="17"/>
      <c r="N9" s="17">
        <v>0.69446993558618297</v>
      </c>
      <c r="O9" s="17">
        <v>0.532324301247182</v>
      </c>
      <c r="P9" s="17">
        <v>0.52445052907965795</v>
      </c>
      <c r="Q9" s="17">
        <v>0.54473838992645196</v>
      </c>
      <c r="R9" s="17"/>
      <c r="S9" s="17">
        <v>0.699801426469989</v>
      </c>
      <c r="T9" s="17">
        <v>0.52037454382128501</v>
      </c>
      <c r="U9" s="17">
        <v>0.62958857300677196</v>
      </c>
      <c r="V9" s="17">
        <v>0.57421147405473505</v>
      </c>
      <c r="W9" s="17">
        <v>0.53166452237407003</v>
      </c>
      <c r="X9" s="17">
        <v>0.62230026198650601</v>
      </c>
      <c r="Y9" s="17">
        <v>0.54167525444701803</v>
      </c>
      <c r="Z9" s="17">
        <v>0.37289004810772097</v>
      </c>
      <c r="AA9" s="17">
        <v>0.59904769957664095</v>
      </c>
      <c r="AB9" s="17">
        <v>0.490197877928296</v>
      </c>
      <c r="AC9" s="17">
        <v>0.58081993315635905</v>
      </c>
      <c r="AD9" s="17">
        <v>0.59875192597731997</v>
      </c>
      <c r="AE9" s="17"/>
      <c r="AF9" s="17">
        <v>0.55783545156921899</v>
      </c>
      <c r="AG9" s="17">
        <v>0.59237829472012704</v>
      </c>
      <c r="AH9" s="17">
        <v>0.53387088202190802</v>
      </c>
      <c r="AI9" s="17"/>
      <c r="AJ9" s="17">
        <v>0.62027802580749203</v>
      </c>
      <c r="AK9" s="17">
        <v>0.60484194754345399</v>
      </c>
      <c r="AL9" s="17">
        <v>0.67061691447526195</v>
      </c>
      <c r="AM9" s="17">
        <v>0.40770300928883102</v>
      </c>
      <c r="AN9" s="17">
        <v>0.50434263432689896</v>
      </c>
      <c r="AO9" s="17"/>
      <c r="AP9" s="17">
        <v>0.59052581927443804</v>
      </c>
      <c r="AQ9" s="17">
        <v>0.61608012125506595</v>
      </c>
      <c r="AR9" s="17">
        <v>0.61246578947642605</v>
      </c>
      <c r="AS9" s="17">
        <v>0.51594987999323605</v>
      </c>
      <c r="AT9" s="17">
        <v>0.52014410931374599</v>
      </c>
      <c r="AU9" s="17"/>
      <c r="AV9" s="17">
        <v>0.66731710164946101</v>
      </c>
      <c r="AW9" s="17">
        <v>0.58632279917821095</v>
      </c>
      <c r="AX9" s="17">
        <v>0.61030200592065498</v>
      </c>
      <c r="AY9" s="17">
        <v>0.53136947835109705</v>
      </c>
      <c r="AZ9" s="17">
        <v>0.48248110839686498</v>
      </c>
      <c r="BA9" s="17">
        <v>0.39982244403019201</v>
      </c>
      <c r="BB9" s="17"/>
      <c r="BC9" s="17">
        <v>0.521703797617043</v>
      </c>
      <c r="BD9" s="17">
        <v>0.56354376748189206</v>
      </c>
      <c r="BE9" s="17">
        <v>0.600285744279492</v>
      </c>
      <c r="BF9" s="17">
        <v>0.72423344398709499</v>
      </c>
      <c r="BG9" s="17">
        <v>0.57401161756236696</v>
      </c>
    </row>
    <row r="10" spans="2:59" x14ac:dyDescent="0.35">
      <c r="B10" s="18" t="s">
        <v>348</v>
      </c>
      <c r="C10" s="17">
        <v>0.46611576045930297</v>
      </c>
      <c r="D10" s="17">
        <v>0.53397665954861195</v>
      </c>
      <c r="E10" s="17">
        <v>0.39333220657314599</v>
      </c>
      <c r="F10" s="17"/>
      <c r="G10" s="17">
        <v>0.398887052178164</v>
      </c>
      <c r="H10" s="17">
        <v>0.45630131769445198</v>
      </c>
      <c r="I10" s="17">
        <v>0.46056601231078098</v>
      </c>
      <c r="J10" s="17">
        <v>0.45679315547025801</v>
      </c>
      <c r="K10" s="17">
        <v>0.411853468210791</v>
      </c>
      <c r="L10" s="17">
        <v>0.55993788282043599</v>
      </c>
      <c r="M10" s="17"/>
      <c r="N10" s="17">
        <v>0.51616847013914702</v>
      </c>
      <c r="O10" s="17">
        <v>0.42965769006975701</v>
      </c>
      <c r="P10" s="17">
        <v>0.46588925484653199</v>
      </c>
      <c r="Q10" s="17">
        <v>0.45520876981811498</v>
      </c>
      <c r="R10" s="17"/>
      <c r="S10" s="17">
        <v>0.504814757414487</v>
      </c>
      <c r="T10" s="17">
        <v>0.44634043055791001</v>
      </c>
      <c r="U10" s="17">
        <v>0.53313312822929704</v>
      </c>
      <c r="V10" s="17">
        <v>0.42657250275299202</v>
      </c>
      <c r="W10" s="17">
        <v>0.47257234659334901</v>
      </c>
      <c r="X10" s="17">
        <v>0.39926476237845299</v>
      </c>
      <c r="Y10" s="17">
        <v>0.42535462713371203</v>
      </c>
      <c r="Z10" s="17">
        <v>0.46484942701514098</v>
      </c>
      <c r="AA10" s="17">
        <v>0.49779217023227901</v>
      </c>
      <c r="AB10" s="17">
        <v>0.43556469990179397</v>
      </c>
      <c r="AC10" s="17">
        <v>0.53052396996073004</v>
      </c>
      <c r="AD10" s="17">
        <v>0.54816809777266295</v>
      </c>
      <c r="AE10" s="17"/>
      <c r="AF10" s="17">
        <v>0.478182183111793</v>
      </c>
      <c r="AG10" s="17">
        <v>0.47154952156609398</v>
      </c>
      <c r="AH10" s="17">
        <v>0.43226598485455903</v>
      </c>
      <c r="AI10" s="17"/>
      <c r="AJ10" s="17">
        <v>0.48811721215155102</v>
      </c>
      <c r="AK10" s="17">
        <v>0.54028952638246996</v>
      </c>
      <c r="AL10" s="17">
        <v>0.50830888837349997</v>
      </c>
      <c r="AM10" s="17">
        <v>0.30507617353825001</v>
      </c>
      <c r="AN10" s="17">
        <v>0.368383566543318</v>
      </c>
      <c r="AO10" s="17"/>
      <c r="AP10" s="17">
        <v>0.47376411037527399</v>
      </c>
      <c r="AQ10" s="17">
        <v>0.53922614374241795</v>
      </c>
      <c r="AR10" s="17">
        <v>0.49616161169166101</v>
      </c>
      <c r="AS10" s="17">
        <v>0.36934094393129802</v>
      </c>
      <c r="AT10" s="17">
        <v>0.35843296888738801</v>
      </c>
      <c r="AU10" s="17"/>
      <c r="AV10" s="17">
        <v>0.578482396214962</v>
      </c>
      <c r="AW10" s="17">
        <v>0.52695003919496897</v>
      </c>
      <c r="AX10" s="17">
        <v>0.494284873977756</v>
      </c>
      <c r="AY10" s="17">
        <v>0.39497469114349498</v>
      </c>
      <c r="AZ10" s="17">
        <v>0.34882272852621798</v>
      </c>
      <c r="BA10" s="17">
        <v>0.342407940353392</v>
      </c>
      <c r="BB10" s="17"/>
      <c r="BC10" s="17">
        <v>0.42322511023787401</v>
      </c>
      <c r="BD10" s="17">
        <v>0.42449728172498102</v>
      </c>
      <c r="BE10" s="17">
        <v>0.46521809923220098</v>
      </c>
      <c r="BF10" s="17">
        <v>0.603700816784563</v>
      </c>
      <c r="BG10" s="17">
        <v>0.22296790463751301</v>
      </c>
    </row>
    <row r="11" spans="2:59" x14ac:dyDescent="0.35">
      <c r="B11" s="18" t="s">
        <v>70</v>
      </c>
      <c r="C11" s="17">
        <v>0.45094615652623998</v>
      </c>
      <c r="D11" s="17">
        <v>0.52505605201647998</v>
      </c>
      <c r="E11" s="17">
        <v>0.371460301721803</v>
      </c>
      <c r="F11" s="17"/>
      <c r="G11" s="17">
        <v>0.65281541789718101</v>
      </c>
      <c r="H11" s="17">
        <v>0.54308577754635001</v>
      </c>
      <c r="I11" s="17">
        <v>0.51877367289254805</v>
      </c>
      <c r="J11" s="17">
        <v>0.35102787156313298</v>
      </c>
      <c r="K11" s="17">
        <v>0.34632061573606998</v>
      </c>
      <c r="L11" s="17">
        <v>0.37569873859988301</v>
      </c>
      <c r="M11" s="17"/>
      <c r="N11" s="17">
        <v>0.58779839373714404</v>
      </c>
      <c r="O11" s="17">
        <v>0.46661250315304198</v>
      </c>
      <c r="P11" s="17">
        <v>0.29240617557672499</v>
      </c>
      <c r="Q11" s="17">
        <v>0.44353156754819201</v>
      </c>
      <c r="R11" s="17"/>
      <c r="S11" s="17">
        <v>0.55541607446525898</v>
      </c>
      <c r="T11" s="17">
        <v>0.50048041041390101</v>
      </c>
      <c r="U11" s="17">
        <v>0.37975276614266901</v>
      </c>
      <c r="V11" s="17">
        <v>0.47155331218659402</v>
      </c>
      <c r="W11" s="17">
        <v>0.40093583077484601</v>
      </c>
      <c r="X11" s="17">
        <v>0.467361538134904</v>
      </c>
      <c r="Y11" s="17">
        <v>0.49454935839953701</v>
      </c>
      <c r="Z11" s="17">
        <v>0.47492262934322999</v>
      </c>
      <c r="AA11" s="17">
        <v>0.34111534587175302</v>
      </c>
      <c r="AB11" s="17">
        <v>0.39903290305349798</v>
      </c>
      <c r="AC11" s="17">
        <v>0.37536742929110301</v>
      </c>
      <c r="AD11" s="17">
        <v>0.42520871018151402</v>
      </c>
      <c r="AE11" s="17"/>
      <c r="AF11" s="17">
        <v>0.37859115659543702</v>
      </c>
      <c r="AG11" s="17">
        <v>0.45019724363674601</v>
      </c>
      <c r="AH11" s="17">
        <v>0.48927685033620999</v>
      </c>
      <c r="AI11" s="17"/>
      <c r="AJ11" s="17">
        <v>0.473414487879742</v>
      </c>
      <c r="AK11" s="17">
        <v>0.48897246352324703</v>
      </c>
      <c r="AL11" s="17">
        <v>0.42802617381643099</v>
      </c>
      <c r="AM11" s="17">
        <v>0.10835999950833999</v>
      </c>
      <c r="AN11" s="17">
        <v>0.41407828406050801</v>
      </c>
      <c r="AO11" s="17"/>
      <c r="AP11" s="17">
        <v>0.41057109586302099</v>
      </c>
      <c r="AQ11" s="17">
        <v>0.52893530370191399</v>
      </c>
      <c r="AR11" s="17">
        <v>0.41775014714307701</v>
      </c>
      <c r="AS11" s="17">
        <v>0.43170398881593902</v>
      </c>
      <c r="AT11" s="17">
        <v>0.37763333525461501</v>
      </c>
      <c r="AU11" s="17"/>
      <c r="AV11" s="17">
        <v>0.55178294480527401</v>
      </c>
      <c r="AW11" s="17">
        <v>0.43617299504206503</v>
      </c>
      <c r="AX11" s="17">
        <v>0.42247585968224399</v>
      </c>
      <c r="AY11" s="17">
        <v>0.368881792203898</v>
      </c>
      <c r="AZ11" s="17">
        <v>0.46628592602657998</v>
      </c>
      <c r="BA11" s="17">
        <v>0.40793179478553498</v>
      </c>
      <c r="BB11" s="17"/>
      <c r="BC11" s="17">
        <v>0.36767119984470598</v>
      </c>
      <c r="BD11" s="17">
        <v>0.39932031356535802</v>
      </c>
      <c r="BE11" s="17">
        <v>0.50544969592347999</v>
      </c>
      <c r="BF11" s="17">
        <v>0.66933610948674305</v>
      </c>
      <c r="BG11" s="17">
        <v>0.49035038383386198</v>
      </c>
    </row>
    <row r="12" spans="2:59" x14ac:dyDescent="0.35">
      <c r="B12" s="18" t="s">
        <v>349</v>
      </c>
      <c r="C12" s="17">
        <v>0.41827177387291098</v>
      </c>
      <c r="D12" s="17">
        <v>0.50162126075031199</v>
      </c>
      <c r="E12" s="17">
        <v>0.32887608429413001</v>
      </c>
      <c r="F12" s="17"/>
      <c r="G12" s="17">
        <v>0.48704334690108098</v>
      </c>
      <c r="H12" s="17">
        <v>0.52600474118014395</v>
      </c>
      <c r="I12" s="17">
        <v>0.47934751636647199</v>
      </c>
      <c r="J12" s="17">
        <v>0.34802461658452999</v>
      </c>
      <c r="K12" s="17">
        <v>0.33268186764572599</v>
      </c>
      <c r="L12" s="17">
        <v>0.37346428767982598</v>
      </c>
      <c r="M12" s="17"/>
      <c r="N12" s="17">
        <v>0.56222985822595895</v>
      </c>
      <c r="O12" s="17">
        <v>0.43832853675782901</v>
      </c>
      <c r="P12" s="17">
        <v>0.32053330799562102</v>
      </c>
      <c r="Q12" s="17">
        <v>0.33671725657224999</v>
      </c>
      <c r="R12" s="17"/>
      <c r="S12" s="17">
        <v>0.47214480560434102</v>
      </c>
      <c r="T12" s="17">
        <v>0.46812809411585599</v>
      </c>
      <c r="U12" s="17">
        <v>0.34233919021417503</v>
      </c>
      <c r="V12" s="17">
        <v>0.35676218175101498</v>
      </c>
      <c r="W12" s="17">
        <v>0.36981955762587398</v>
      </c>
      <c r="X12" s="17">
        <v>0.41599875185035301</v>
      </c>
      <c r="Y12" s="17">
        <v>0.39126418396253598</v>
      </c>
      <c r="Z12" s="17">
        <v>0.46832493578064599</v>
      </c>
      <c r="AA12" s="17">
        <v>0.41075468015912397</v>
      </c>
      <c r="AB12" s="17">
        <v>0.39324352886265901</v>
      </c>
      <c r="AC12" s="17">
        <v>0.49117731877315601</v>
      </c>
      <c r="AD12" s="17">
        <v>0.42948288704892601</v>
      </c>
      <c r="AE12" s="17"/>
      <c r="AF12" s="17">
        <v>0.37379466837143499</v>
      </c>
      <c r="AG12" s="17">
        <v>0.43629719598601402</v>
      </c>
      <c r="AH12" s="17">
        <v>0.43324035889655099</v>
      </c>
      <c r="AI12" s="17"/>
      <c r="AJ12" s="17">
        <v>0.40776522181632102</v>
      </c>
      <c r="AK12" s="17">
        <v>0.500980833176774</v>
      </c>
      <c r="AL12" s="17">
        <v>0.52765388909573796</v>
      </c>
      <c r="AM12" s="17">
        <v>0.112021318251178</v>
      </c>
      <c r="AN12" s="17">
        <v>0.36432887245572698</v>
      </c>
      <c r="AO12" s="17"/>
      <c r="AP12" s="17">
        <v>0.38323659756397399</v>
      </c>
      <c r="AQ12" s="17">
        <v>0.49848609701669999</v>
      </c>
      <c r="AR12" s="17">
        <v>0.45494368313842298</v>
      </c>
      <c r="AS12" s="17">
        <v>0.36091394048992897</v>
      </c>
      <c r="AT12" s="17">
        <v>0.314595354233838</v>
      </c>
      <c r="AU12" s="17"/>
      <c r="AV12" s="17">
        <v>0.50530370607562103</v>
      </c>
      <c r="AW12" s="17">
        <v>0.40836154323191398</v>
      </c>
      <c r="AX12" s="17">
        <v>0.53133511560685298</v>
      </c>
      <c r="AY12" s="17">
        <v>0.366971087382369</v>
      </c>
      <c r="AZ12" s="17">
        <v>0.35378521346700997</v>
      </c>
      <c r="BA12" s="17">
        <v>0.30245519412565403</v>
      </c>
      <c r="BB12" s="17"/>
      <c r="BC12" s="17">
        <v>0.26768268918827698</v>
      </c>
      <c r="BD12" s="17">
        <v>0.378308584319198</v>
      </c>
      <c r="BE12" s="17">
        <v>0.45833944158176598</v>
      </c>
      <c r="BF12" s="17">
        <v>0.69808076819223297</v>
      </c>
      <c r="BG12" s="17">
        <v>0.67824108614558098</v>
      </c>
    </row>
    <row r="13" spans="2:59" x14ac:dyDescent="0.35">
      <c r="B13" s="18" t="s">
        <v>350</v>
      </c>
      <c r="C13" s="17">
        <v>0.36125052876515801</v>
      </c>
      <c r="D13" s="17">
        <v>0.42367064378684799</v>
      </c>
      <c r="E13" s="17">
        <v>0.29430243544145701</v>
      </c>
      <c r="F13" s="17"/>
      <c r="G13" s="17">
        <v>0.47027241886816801</v>
      </c>
      <c r="H13" s="17">
        <v>0.46290993049642398</v>
      </c>
      <c r="I13" s="17">
        <v>0.435011446388062</v>
      </c>
      <c r="J13" s="17">
        <v>0.28434492144240497</v>
      </c>
      <c r="K13" s="17">
        <v>0.24527471379105201</v>
      </c>
      <c r="L13" s="17">
        <v>0.314129119276292</v>
      </c>
      <c r="M13" s="17"/>
      <c r="N13" s="17">
        <v>0.43102245181406401</v>
      </c>
      <c r="O13" s="17">
        <v>0.38500373998881898</v>
      </c>
      <c r="P13" s="17">
        <v>0.27173004756901398</v>
      </c>
      <c r="Q13" s="17">
        <v>0.34754901387724602</v>
      </c>
      <c r="R13" s="17"/>
      <c r="S13" s="17">
        <v>0.35281435192324101</v>
      </c>
      <c r="T13" s="17">
        <v>0.497285276058412</v>
      </c>
      <c r="U13" s="17">
        <v>0.40427723837845703</v>
      </c>
      <c r="V13" s="17">
        <v>0.39251060849873498</v>
      </c>
      <c r="W13" s="17">
        <v>0.183805821444712</v>
      </c>
      <c r="X13" s="17">
        <v>0.34299689192098298</v>
      </c>
      <c r="Y13" s="17">
        <v>0.32933155916915902</v>
      </c>
      <c r="Z13" s="17">
        <v>0.26504586978434902</v>
      </c>
      <c r="AA13" s="17">
        <v>0.36109095180612999</v>
      </c>
      <c r="AB13" s="17">
        <v>0.261735881293372</v>
      </c>
      <c r="AC13" s="17">
        <v>0.42377257895871701</v>
      </c>
      <c r="AD13" s="17">
        <v>0.42516754261299</v>
      </c>
      <c r="AE13" s="17"/>
      <c r="AF13" s="17">
        <v>0.30452806996070397</v>
      </c>
      <c r="AG13" s="17">
        <v>0.37293708856232399</v>
      </c>
      <c r="AH13" s="17">
        <v>0.39373306708974698</v>
      </c>
      <c r="AI13" s="17"/>
      <c r="AJ13" s="17">
        <v>0.35832138105976102</v>
      </c>
      <c r="AK13" s="17">
        <v>0.39669877233420903</v>
      </c>
      <c r="AL13" s="17">
        <v>0.329528962046434</v>
      </c>
      <c r="AM13" s="17">
        <v>8.4694855778731898E-2</v>
      </c>
      <c r="AN13" s="17">
        <v>0.31685901669452599</v>
      </c>
      <c r="AO13" s="17"/>
      <c r="AP13" s="17">
        <v>0.37565914655296001</v>
      </c>
      <c r="AQ13" s="17">
        <v>0.42318141058411302</v>
      </c>
      <c r="AR13" s="17">
        <v>0.335279441632716</v>
      </c>
      <c r="AS13" s="17">
        <v>0.25656870942031101</v>
      </c>
      <c r="AT13" s="17">
        <v>0.27751618293866298</v>
      </c>
      <c r="AU13" s="17"/>
      <c r="AV13" s="17">
        <v>0.41250811151424199</v>
      </c>
      <c r="AW13" s="17">
        <v>0.44364283954005901</v>
      </c>
      <c r="AX13" s="17">
        <v>0.33311435397983702</v>
      </c>
      <c r="AY13" s="17">
        <v>0.291473196201538</v>
      </c>
      <c r="AZ13" s="17">
        <v>0.30910685938296201</v>
      </c>
      <c r="BA13" s="17">
        <v>0.196629339385654</v>
      </c>
      <c r="BB13" s="17"/>
      <c r="BC13" s="17">
        <v>0.26279474477584203</v>
      </c>
      <c r="BD13" s="17">
        <v>0.35985367235666299</v>
      </c>
      <c r="BE13" s="17">
        <v>0.40880586686494902</v>
      </c>
      <c r="BF13" s="17">
        <v>0.56179509635021596</v>
      </c>
      <c r="BG13" s="17">
        <v>0.118659197928924</v>
      </c>
    </row>
    <row r="14" spans="2:59" x14ac:dyDescent="0.35">
      <c r="B14" s="18" t="s">
        <v>351</v>
      </c>
      <c r="C14" s="17">
        <v>0.27937656587535897</v>
      </c>
      <c r="D14" s="17">
        <v>0.30817111260256902</v>
      </c>
      <c r="E14" s="17">
        <v>0.248493252045563</v>
      </c>
      <c r="F14" s="17"/>
      <c r="G14" s="17">
        <v>0.35347621473810698</v>
      </c>
      <c r="H14" s="17">
        <v>0.299076064251938</v>
      </c>
      <c r="I14" s="17">
        <v>0.31136586270649902</v>
      </c>
      <c r="J14" s="17">
        <v>0.24847187694491901</v>
      </c>
      <c r="K14" s="17">
        <v>0.22596483599241601</v>
      </c>
      <c r="L14" s="17">
        <v>0.260776508696906</v>
      </c>
      <c r="M14" s="17"/>
      <c r="N14" s="17">
        <v>0.31325688853801598</v>
      </c>
      <c r="O14" s="17">
        <v>0.308468116911843</v>
      </c>
      <c r="P14" s="17">
        <v>0.224762338359904</v>
      </c>
      <c r="Q14" s="17">
        <v>0.26315035639523998</v>
      </c>
      <c r="R14" s="17"/>
      <c r="S14" s="17">
        <v>0.29724391111335902</v>
      </c>
      <c r="T14" s="17">
        <v>0.37297827437585901</v>
      </c>
      <c r="U14" s="17">
        <v>0.31988137641195302</v>
      </c>
      <c r="V14" s="17">
        <v>0.202225248306827</v>
      </c>
      <c r="W14" s="17">
        <v>0.147973021487081</v>
      </c>
      <c r="X14" s="17">
        <v>0.25392422277489402</v>
      </c>
      <c r="Y14" s="17">
        <v>0.26225863016945</v>
      </c>
      <c r="Z14" s="17">
        <v>0.325472425375402</v>
      </c>
      <c r="AA14" s="17">
        <v>0.278612996079598</v>
      </c>
      <c r="AB14" s="17">
        <v>0.25401451877099002</v>
      </c>
      <c r="AC14" s="17">
        <v>0.272510755244668</v>
      </c>
      <c r="AD14" s="17">
        <v>0.30842706361769701</v>
      </c>
      <c r="AE14" s="17"/>
      <c r="AF14" s="17">
        <v>0.21812518856833199</v>
      </c>
      <c r="AG14" s="17">
        <v>0.27433694881231102</v>
      </c>
      <c r="AH14" s="17">
        <v>0.35532403307496202</v>
      </c>
      <c r="AI14" s="17"/>
      <c r="AJ14" s="17">
        <v>0.27606695279233301</v>
      </c>
      <c r="AK14" s="17">
        <v>0.25177526893166202</v>
      </c>
      <c r="AL14" s="17">
        <v>0.38937897398365701</v>
      </c>
      <c r="AM14" s="17">
        <v>0.10514337029538399</v>
      </c>
      <c r="AN14" s="17">
        <v>0.29733772735747799</v>
      </c>
      <c r="AO14" s="17"/>
      <c r="AP14" s="17">
        <v>0.285091429901636</v>
      </c>
      <c r="AQ14" s="17">
        <v>0.281263740548716</v>
      </c>
      <c r="AR14" s="17">
        <v>0.33693792633848701</v>
      </c>
      <c r="AS14" s="17">
        <v>0.21308710535661801</v>
      </c>
      <c r="AT14" s="17">
        <v>0.24833818314084499</v>
      </c>
      <c r="AU14" s="17"/>
      <c r="AV14" s="17">
        <v>0.30033338898627099</v>
      </c>
      <c r="AW14" s="17">
        <v>0.28278544501464797</v>
      </c>
      <c r="AX14" s="17">
        <v>0.37338447645580902</v>
      </c>
      <c r="AY14" s="17">
        <v>0.22634335144870599</v>
      </c>
      <c r="AZ14" s="17">
        <v>0.25948784246134499</v>
      </c>
      <c r="BA14" s="17">
        <v>0.14212797365492799</v>
      </c>
      <c r="BB14" s="17"/>
      <c r="BC14" s="17">
        <v>0.238285060239421</v>
      </c>
      <c r="BD14" s="17">
        <v>0.311962747302031</v>
      </c>
      <c r="BE14" s="17">
        <v>0.28639489935366402</v>
      </c>
      <c r="BF14" s="17">
        <v>0.29192680627659401</v>
      </c>
      <c r="BG14" s="17">
        <v>0.322270633250337</v>
      </c>
    </row>
    <row r="15" spans="2:59" x14ac:dyDescent="0.35">
      <c r="B15" s="18" t="s">
        <v>100</v>
      </c>
      <c r="C15" s="17">
        <v>0.16432843711494299</v>
      </c>
      <c r="D15" s="17">
        <v>0.104701969865935</v>
      </c>
      <c r="E15" s="17">
        <v>0.22828023042006701</v>
      </c>
      <c r="F15" s="17"/>
      <c r="G15" s="17">
        <v>8.3454325605660198E-2</v>
      </c>
      <c r="H15" s="17">
        <v>0.12846482141976601</v>
      </c>
      <c r="I15" s="17">
        <v>0.101037109859032</v>
      </c>
      <c r="J15" s="17">
        <v>0.16679000344856601</v>
      </c>
      <c r="K15" s="17">
        <v>0.20253284775415101</v>
      </c>
      <c r="L15" s="17">
        <v>0.25884895638526101</v>
      </c>
      <c r="M15" s="17"/>
      <c r="N15" s="17">
        <v>0.11371602642853799</v>
      </c>
      <c r="O15" s="17">
        <v>0.13862557635855</v>
      </c>
      <c r="P15" s="17">
        <v>0.221017608729457</v>
      </c>
      <c r="Q15" s="17">
        <v>0.19260913099743601</v>
      </c>
      <c r="R15" s="17"/>
      <c r="S15" s="17">
        <v>5.5858668926283203E-2</v>
      </c>
      <c r="T15" s="17">
        <v>0.21257041115773501</v>
      </c>
      <c r="U15" s="17">
        <v>0.115749501846451</v>
      </c>
      <c r="V15" s="17">
        <v>0.23893778719327199</v>
      </c>
      <c r="W15" s="17">
        <v>0.16232337486184301</v>
      </c>
      <c r="X15" s="17">
        <v>0.14308714342418699</v>
      </c>
      <c r="Y15" s="17">
        <v>0.15016805863473101</v>
      </c>
      <c r="Z15" s="17">
        <v>0.21106228753459799</v>
      </c>
      <c r="AA15" s="17">
        <v>0.15546941016336799</v>
      </c>
      <c r="AB15" s="17">
        <v>0.31781469351554698</v>
      </c>
      <c r="AC15" s="17">
        <v>0.115295502945387</v>
      </c>
      <c r="AD15" s="17">
        <v>5.0047498821378197E-2</v>
      </c>
      <c r="AE15" s="17"/>
      <c r="AF15" s="17">
        <v>0.16437558468670199</v>
      </c>
      <c r="AG15" s="17">
        <v>0.167577417793985</v>
      </c>
      <c r="AH15" s="17">
        <v>0.17760779013804701</v>
      </c>
      <c r="AI15" s="17"/>
      <c r="AJ15" s="17">
        <v>0.18811889876367599</v>
      </c>
      <c r="AK15" s="17">
        <v>0.100277079826236</v>
      </c>
      <c r="AL15" s="17">
        <v>0.22270235684277601</v>
      </c>
      <c r="AM15" s="17">
        <v>0.10858092843198899</v>
      </c>
      <c r="AN15" s="17">
        <v>0.196726791292266</v>
      </c>
      <c r="AO15" s="17"/>
      <c r="AP15" s="17">
        <v>0.22564645648932899</v>
      </c>
      <c r="AQ15" s="17">
        <v>0.125365798094692</v>
      </c>
      <c r="AR15" s="17">
        <v>0.120008604232202</v>
      </c>
      <c r="AS15" s="17">
        <v>0.141767555372842</v>
      </c>
      <c r="AT15" s="17">
        <v>0.15133803207334201</v>
      </c>
      <c r="AU15" s="17"/>
      <c r="AV15" s="17">
        <v>0.10158474634001401</v>
      </c>
      <c r="AW15" s="17">
        <v>0.226957153118056</v>
      </c>
      <c r="AX15" s="17">
        <v>0.144340822833952</v>
      </c>
      <c r="AY15" s="17">
        <v>0.129238736195712</v>
      </c>
      <c r="AZ15" s="17">
        <v>0.116507542962567</v>
      </c>
      <c r="BA15" s="17">
        <v>0.32356772334281197</v>
      </c>
      <c r="BB15" s="17"/>
      <c r="BC15" s="17">
        <v>0.197021367515923</v>
      </c>
      <c r="BD15" s="17">
        <v>0.19216959460758601</v>
      </c>
      <c r="BE15" s="17">
        <v>0.13875499038861999</v>
      </c>
      <c r="BF15" s="17">
        <v>9.3731733187801994E-2</v>
      </c>
      <c r="BG15" s="17">
        <v>8.3015285406146097E-2</v>
      </c>
    </row>
    <row r="16" spans="2:59" x14ac:dyDescent="0.35">
      <c r="B16" s="18" t="s">
        <v>122</v>
      </c>
      <c r="C16" s="19">
        <v>6.1172698770007597E-2</v>
      </c>
      <c r="D16" s="19">
        <v>3.37713329051893E-2</v>
      </c>
      <c r="E16" s="19">
        <v>9.0561769880774606E-2</v>
      </c>
      <c r="F16" s="19"/>
      <c r="G16" s="19">
        <v>1.8190893175898299E-2</v>
      </c>
      <c r="H16" s="19">
        <v>2.54563887102578E-2</v>
      </c>
      <c r="I16" s="19">
        <v>9.6387118086106102E-2</v>
      </c>
      <c r="J16" s="19">
        <v>9.0903365510711903E-2</v>
      </c>
      <c r="K16" s="19">
        <v>0.105558894941938</v>
      </c>
      <c r="L16" s="19">
        <v>2.3319462642058499E-2</v>
      </c>
      <c r="M16" s="19"/>
      <c r="N16" s="19">
        <v>3.2983009690443502E-2</v>
      </c>
      <c r="O16" s="19">
        <v>4.7787732836817198E-2</v>
      </c>
      <c r="P16" s="19">
        <v>9.3244220256328003E-2</v>
      </c>
      <c r="Q16" s="19">
        <v>7.5321034145382895E-2</v>
      </c>
      <c r="R16" s="19"/>
      <c r="S16" s="19">
        <v>5.0907692184752697E-2</v>
      </c>
      <c r="T16" s="19">
        <v>0</v>
      </c>
      <c r="U16" s="19">
        <v>5.5745446275370897E-2</v>
      </c>
      <c r="V16" s="19">
        <v>5.0116584667500602E-2</v>
      </c>
      <c r="W16" s="19">
        <v>0.187595258992307</v>
      </c>
      <c r="X16" s="19">
        <v>0</v>
      </c>
      <c r="Y16" s="19">
        <v>0.122437364893019</v>
      </c>
      <c r="Z16" s="19">
        <v>9.7581845289921407E-2</v>
      </c>
      <c r="AA16" s="19">
        <v>0.102839617769012</v>
      </c>
      <c r="AB16" s="19">
        <v>1.9158402431702699E-2</v>
      </c>
      <c r="AC16" s="19">
        <v>7.0734489289650301E-2</v>
      </c>
      <c r="AD16" s="19">
        <v>0.114986061927666</v>
      </c>
      <c r="AE16" s="19"/>
      <c r="AF16" s="19">
        <v>9.2209828157394605E-2</v>
      </c>
      <c r="AG16" s="19">
        <v>4.5132102304568898E-2</v>
      </c>
      <c r="AH16" s="19">
        <v>6.1975050532881402E-2</v>
      </c>
      <c r="AI16" s="19"/>
      <c r="AJ16" s="19">
        <v>4.5465103602809601E-2</v>
      </c>
      <c r="AK16" s="19">
        <v>4.48259665838944E-2</v>
      </c>
      <c r="AL16" s="19">
        <v>3.4707641904247501E-2</v>
      </c>
      <c r="AM16" s="19">
        <v>0.27021269247545698</v>
      </c>
      <c r="AN16" s="19">
        <v>6.9018259949861396E-2</v>
      </c>
      <c r="AO16" s="19"/>
      <c r="AP16" s="19">
        <v>1.1094461810492199E-2</v>
      </c>
      <c r="AQ16" s="19">
        <v>4.3163358114778803E-2</v>
      </c>
      <c r="AR16" s="19">
        <v>4.8518752995651303E-2</v>
      </c>
      <c r="AS16" s="19">
        <v>0.116076818978878</v>
      </c>
      <c r="AT16" s="19">
        <v>0.14412202638003699</v>
      </c>
      <c r="AU16" s="19"/>
      <c r="AV16" s="19">
        <v>3.0719543851143699E-2</v>
      </c>
      <c r="AW16" s="19">
        <v>1.1511980431628901E-2</v>
      </c>
      <c r="AX16" s="19">
        <v>4.3246986497257701E-2</v>
      </c>
      <c r="AY16" s="19">
        <v>0.12990922580370401</v>
      </c>
      <c r="AZ16" s="19">
        <v>0.1109523029359</v>
      </c>
      <c r="BA16" s="19">
        <v>8.6778513538573201E-2</v>
      </c>
      <c r="BB16" s="19"/>
      <c r="BC16" s="19">
        <v>9.2749696754422004E-2</v>
      </c>
      <c r="BD16" s="19">
        <v>7.7017577686252406E-2</v>
      </c>
      <c r="BE16" s="19">
        <v>3.5159769878072102E-2</v>
      </c>
      <c r="BF16" s="19">
        <v>2.4487854540680601E-2</v>
      </c>
      <c r="BG16" s="19">
        <v>0.11646867260376501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514</v>
      </c>
      <c r="D7" s="10">
        <v>240</v>
      </c>
      <c r="E7" s="10">
        <v>270</v>
      </c>
      <c r="F7" s="10"/>
      <c r="G7" s="10">
        <v>77</v>
      </c>
      <c r="H7" s="10">
        <v>85</v>
      </c>
      <c r="I7" s="10">
        <v>78</v>
      </c>
      <c r="J7" s="10">
        <v>90</v>
      </c>
      <c r="K7" s="10">
        <v>79</v>
      </c>
      <c r="L7" s="10">
        <v>105</v>
      </c>
      <c r="M7" s="10"/>
      <c r="N7" s="10">
        <v>142</v>
      </c>
      <c r="O7" s="10">
        <v>111</v>
      </c>
      <c r="P7" s="10">
        <v>112</v>
      </c>
      <c r="Q7" s="10">
        <v>149</v>
      </c>
      <c r="R7" s="10"/>
      <c r="S7" s="10">
        <v>69</v>
      </c>
      <c r="T7" s="10">
        <v>76</v>
      </c>
      <c r="U7" s="10">
        <v>39</v>
      </c>
      <c r="V7" s="10">
        <v>42</v>
      </c>
      <c r="W7" s="10">
        <v>35</v>
      </c>
      <c r="X7" s="10">
        <v>29</v>
      </c>
      <c r="Y7" s="10">
        <v>41</v>
      </c>
      <c r="Z7" s="10">
        <v>15</v>
      </c>
      <c r="AA7" s="10">
        <v>63</v>
      </c>
      <c r="AB7" s="10">
        <v>55</v>
      </c>
      <c r="AC7" s="10">
        <v>34</v>
      </c>
      <c r="AD7" s="10">
        <v>16</v>
      </c>
      <c r="AE7" s="10"/>
      <c r="AF7" s="10">
        <v>175</v>
      </c>
      <c r="AG7" s="10">
        <v>210</v>
      </c>
      <c r="AH7" s="10">
        <v>72</v>
      </c>
      <c r="AI7" s="10"/>
      <c r="AJ7" s="10">
        <v>172</v>
      </c>
      <c r="AK7" s="10">
        <v>141</v>
      </c>
      <c r="AL7" s="10">
        <v>30</v>
      </c>
      <c r="AM7" s="10">
        <v>8</v>
      </c>
      <c r="AN7" s="10">
        <v>65</v>
      </c>
      <c r="AO7" s="10"/>
      <c r="AP7" s="10">
        <v>99</v>
      </c>
      <c r="AQ7" s="10">
        <v>189</v>
      </c>
      <c r="AR7" s="10">
        <v>41</v>
      </c>
      <c r="AS7" s="10">
        <v>73</v>
      </c>
      <c r="AT7" s="10">
        <v>21</v>
      </c>
      <c r="AU7" s="10"/>
      <c r="AV7" s="10">
        <v>156</v>
      </c>
      <c r="AW7" s="10">
        <v>95</v>
      </c>
      <c r="AX7" s="10">
        <v>36</v>
      </c>
      <c r="AY7" s="10">
        <v>92</v>
      </c>
      <c r="AZ7" s="10">
        <v>28</v>
      </c>
      <c r="BA7" s="10">
        <v>47</v>
      </c>
      <c r="BB7" s="10"/>
      <c r="BC7" s="10">
        <v>130</v>
      </c>
      <c r="BD7" s="10">
        <v>113</v>
      </c>
      <c r="BE7" s="10">
        <v>134</v>
      </c>
      <c r="BF7" s="10">
        <v>64</v>
      </c>
      <c r="BG7" s="10">
        <v>7</v>
      </c>
    </row>
    <row r="8" spans="2:59" ht="30" customHeight="1" x14ac:dyDescent="0.35">
      <c r="B8" s="11" t="s">
        <v>20</v>
      </c>
      <c r="C8" s="11">
        <v>511</v>
      </c>
      <c r="D8" s="11">
        <v>236</v>
      </c>
      <c r="E8" s="11">
        <v>271</v>
      </c>
      <c r="F8" s="11"/>
      <c r="G8" s="11">
        <v>73</v>
      </c>
      <c r="H8" s="11">
        <v>91</v>
      </c>
      <c r="I8" s="11">
        <v>82</v>
      </c>
      <c r="J8" s="11">
        <v>86</v>
      </c>
      <c r="K8" s="11">
        <v>77</v>
      </c>
      <c r="L8" s="11">
        <v>103</v>
      </c>
      <c r="M8" s="11"/>
      <c r="N8" s="11">
        <v>135</v>
      </c>
      <c r="O8" s="11">
        <v>126</v>
      </c>
      <c r="P8" s="11">
        <v>106</v>
      </c>
      <c r="Q8" s="11">
        <v>144</v>
      </c>
      <c r="R8" s="11"/>
      <c r="S8" s="11">
        <v>65</v>
      </c>
      <c r="T8" s="11">
        <v>76</v>
      </c>
      <c r="U8" s="11">
        <v>41</v>
      </c>
      <c r="V8" s="11">
        <v>51</v>
      </c>
      <c r="W8" s="11">
        <v>38</v>
      </c>
      <c r="X8" s="11">
        <v>36</v>
      </c>
      <c r="Y8" s="11">
        <v>39</v>
      </c>
      <c r="Z8" s="11">
        <v>13</v>
      </c>
      <c r="AA8" s="11">
        <v>58</v>
      </c>
      <c r="AB8" s="11">
        <v>50</v>
      </c>
      <c r="AC8" s="11">
        <v>29</v>
      </c>
      <c r="AD8" s="11">
        <v>14</v>
      </c>
      <c r="AE8" s="11"/>
      <c r="AF8" s="11">
        <v>175</v>
      </c>
      <c r="AG8" s="11">
        <v>205</v>
      </c>
      <c r="AH8" s="11">
        <v>73</v>
      </c>
      <c r="AI8" s="11"/>
      <c r="AJ8" s="11">
        <v>171</v>
      </c>
      <c r="AK8" s="11">
        <v>142</v>
      </c>
      <c r="AL8" s="11">
        <v>31</v>
      </c>
      <c r="AM8" s="11">
        <v>7</v>
      </c>
      <c r="AN8" s="11">
        <v>67</v>
      </c>
      <c r="AO8" s="11"/>
      <c r="AP8" s="11">
        <v>100</v>
      </c>
      <c r="AQ8" s="11">
        <v>184</v>
      </c>
      <c r="AR8" s="11">
        <v>41</v>
      </c>
      <c r="AS8" s="11">
        <v>72</v>
      </c>
      <c r="AT8" s="11">
        <v>22</v>
      </c>
      <c r="AU8" s="11"/>
      <c r="AV8" s="11">
        <v>156</v>
      </c>
      <c r="AW8" s="11">
        <v>95</v>
      </c>
      <c r="AX8" s="11">
        <v>37</v>
      </c>
      <c r="AY8" s="11">
        <v>92</v>
      </c>
      <c r="AZ8" s="11">
        <v>29</v>
      </c>
      <c r="BA8" s="11">
        <v>46</v>
      </c>
      <c r="BB8" s="11"/>
      <c r="BC8" s="11">
        <v>133</v>
      </c>
      <c r="BD8" s="11">
        <v>113</v>
      </c>
      <c r="BE8" s="11">
        <v>133</v>
      </c>
      <c r="BF8" s="11">
        <v>62</v>
      </c>
      <c r="BG8" s="11">
        <v>6</v>
      </c>
    </row>
    <row r="9" spans="2:59" x14ac:dyDescent="0.35">
      <c r="B9" s="18" t="s">
        <v>347</v>
      </c>
      <c r="C9" s="17">
        <v>0.57960471812845205</v>
      </c>
      <c r="D9" s="17">
        <v>0.64223865602519403</v>
      </c>
      <c r="E9" s="17">
        <v>0.52578546267533499</v>
      </c>
      <c r="F9" s="17"/>
      <c r="G9" s="17">
        <v>0.50623640923816104</v>
      </c>
      <c r="H9" s="17">
        <v>0.59043307415534996</v>
      </c>
      <c r="I9" s="17">
        <v>0.55648957616266703</v>
      </c>
      <c r="J9" s="17">
        <v>0.59091114175625004</v>
      </c>
      <c r="K9" s="17">
        <v>0.62065238468976003</v>
      </c>
      <c r="L9" s="17">
        <v>0.60083239828524404</v>
      </c>
      <c r="M9" s="17"/>
      <c r="N9" s="17">
        <v>0.59822569417707605</v>
      </c>
      <c r="O9" s="17">
        <v>0.58852596010833003</v>
      </c>
      <c r="P9" s="17">
        <v>0.51785179658156799</v>
      </c>
      <c r="Q9" s="17">
        <v>0.59994260422072099</v>
      </c>
      <c r="R9" s="17"/>
      <c r="S9" s="17">
        <v>0.59365017819679999</v>
      </c>
      <c r="T9" s="17">
        <v>0.56057191957951702</v>
      </c>
      <c r="U9" s="17">
        <v>0.65052659155900905</v>
      </c>
      <c r="V9" s="17">
        <v>0.62802837822360902</v>
      </c>
      <c r="W9" s="17">
        <v>0.57271718031718799</v>
      </c>
      <c r="X9" s="17">
        <v>0.59567256824085602</v>
      </c>
      <c r="Y9" s="17">
        <v>0.50258367419796202</v>
      </c>
      <c r="Z9" s="17">
        <v>0.47086528396873301</v>
      </c>
      <c r="AA9" s="17">
        <v>0.55521067973510396</v>
      </c>
      <c r="AB9" s="17">
        <v>0.65271328157590802</v>
      </c>
      <c r="AC9" s="17">
        <v>0.48269402139295597</v>
      </c>
      <c r="AD9" s="17">
        <v>0.566255473420054</v>
      </c>
      <c r="AE9" s="17"/>
      <c r="AF9" s="17">
        <v>0.60462643714788999</v>
      </c>
      <c r="AG9" s="17">
        <v>0.62044731352544202</v>
      </c>
      <c r="AH9" s="17">
        <v>0.50845563619027401</v>
      </c>
      <c r="AI9" s="17"/>
      <c r="AJ9" s="17">
        <v>0.63706983239884396</v>
      </c>
      <c r="AK9" s="17">
        <v>0.53242236221378203</v>
      </c>
      <c r="AL9" s="17">
        <v>0.74134584547465499</v>
      </c>
      <c r="AM9" s="17">
        <v>0.25088659040896999</v>
      </c>
      <c r="AN9" s="17">
        <v>0.54636797774461898</v>
      </c>
      <c r="AO9" s="17"/>
      <c r="AP9" s="17">
        <v>0.59697048134112096</v>
      </c>
      <c r="AQ9" s="17">
        <v>0.55826331619781999</v>
      </c>
      <c r="AR9" s="17">
        <v>0.78387056662449595</v>
      </c>
      <c r="AS9" s="17">
        <v>0.51904422159560104</v>
      </c>
      <c r="AT9" s="17">
        <v>0.41797487963660201</v>
      </c>
      <c r="AU9" s="17"/>
      <c r="AV9" s="17">
        <v>0.59227656419600305</v>
      </c>
      <c r="AW9" s="17">
        <v>0.60856993913093405</v>
      </c>
      <c r="AX9" s="17">
        <v>0.80701797024289501</v>
      </c>
      <c r="AY9" s="17">
        <v>0.56535473129087799</v>
      </c>
      <c r="AZ9" s="17">
        <v>0.43538714295168202</v>
      </c>
      <c r="BA9" s="17">
        <v>0.310020871237975</v>
      </c>
      <c r="BB9" s="17"/>
      <c r="BC9" s="17">
        <v>0.58430281224569403</v>
      </c>
      <c r="BD9" s="17">
        <v>0.57729786238849601</v>
      </c>
      <c r="BE9" s="17">
        <v>0.54541510885558597</v>
      </c>
      <c r="BF9" s="17">
        <v>0.64491942390265</v>
      </c>
      <c r="BG9" s="17">
        <v>0.89207208726947496</v>
      </c>
    </row>
    <row r="10" spans="2:59" x14ac:dyDescent="0.35">
      <c r="B10" s="18" t="s">
        <v>70</v>
      </c>
      <c r="C10" s="17">
        <v>0.47640641213538798</v>
      </c>
      <c r="D10" s="17">
        <v>0.49671338504495999</v>
      </c>
      <c r="E10" s="17">
        <v>0.46197496757418</v>
      </c>
      <c r="F10" s="17"/>
      <c r="G10" s="17">
        <v>0.53894387710889802</v>
      </c>
      <c r="H10" s="17">
        <v>0.65605887182663103</v>
      </c>
      <c r="I10" s="17">
        <v>0.439398581772525</v>
      </c>
      <c r="J10" s="17">
        <v>0.43245271864849699</v>
      </c>
      <c r="K10" s="17">
        <v>0.48941251737533797</v>
      </c>
      <c r="L10" s="17">
        <v>0.32974861855015303</v>
      </c>
      <c r="M10" s="17"/>
      <c r="N10" s="17">
        <v>0.61591784486682</v>
      </c>
      <c r="O10" s="17">
        <v>0.47843730024716602</v>
      </c>
      <c r="P10" s="17">
        <v>0.39210752293397899</v>
      </c>
      <c r="Q10" s="17">
        <v>0.40657870735582102</v>
      </c>
      <c r="R10" s="17"/>
      <c r="S10" s="17">
        <v>0.56363804324824696</v>
      </c>
      <c r="T10" s="17">
        <v>0.43574926999961899</v>
      </c>
      <c r="U10" s="17">
        <v>0.58670676148161305</v>
      </c>
      <c r="V10" s="17">
        <v>0.48343524622942202</v>
      </c>
      <c r="W10" s="17">
        <v>0.39642076863443698</v>
      </c>
      <c r="X10" s="17">
        <v>0.53120111313269203</v>
      </c>
      <c r="Y10" s="17">
        <v>0.408398860019068</v>
      </c>
      <c r="Z10" s="17">
        <v>0.32837664034615099</v>
      </c>
      <c r="AA10" s="17">
        <v>0.39688083487125903</v>
      </c>
      <c r="AB10" s="17">
        <v>0.59773285357779704</v>
      </c>
      <c r="AC10" s="17">
        <v>0.33871890501468399</v>
      </c>
      <c r="AD10" s="17">
        <v>0.52908800675485501</v>
      </c>
      <c r="AE10" s="17"/>
      <c r="AF10" s="17">
        <v>0.42971844403923698</v>
      </c>
      <c r="AG10" s="17">
        <v>0.53098515463151996</v>
      </c>
      <c r="AH10" s="17">
        <v>0.39774065931916902</v>
      </c>
      <c r="AI10" s="17"/>
      <c r="AJ10" s="17">
        <v>0.42899337636167301</v>
      </c>
      <c r="AK10" s="17">
        <v>0.59133543898627805</v>
      </c>
      <c r="AL10" s="17">
        <v>0.51851147459336</v>
      </c>
      <c r="AM10" s="17">
        <v>0.39077879979059899</v>
      </c>
      <c r="AN10" s="17">
        <v>0.44657712898144503</v>
      </c>
      <c r="AO10" s="17"/>
      <c r="AP10" s="17">
        <v>0.39971605021796702</v>
      </c>
      <c r="AQ10" s="17">
        <v>0.56196439950535204</v>
      </c>
      <c r="AR10" s="17">
        <v>0.63614115189779596</v>
      </c>
      <c r="AS10" s="17">
        <v>0.37951100644441599</v>
      </c>
      <c r="AT10" s="17">
        <v>0.29917658723920398</v>
      </c>
      <c r="AU10" s="17"/>
      <c r="AV10" s="17">
        <v>0.58166973470154304</v>
      </c>
      <c r="AW10" s="17">
        <v>0.41999512862510602</v>
      </c>
      <c r="AX10" s="17">
        <v>0.57200448753328104</v>
      </c>
      <c r="AY10" s="17">
        <v>0.405117969302556</v>
      </c>
      <c r="AZ10" s="17">
        <v>0.34835039508516202</v>
      </c>
      <c r="BA10" s="17">
        <v>0.25742135923535803</v>
      </c>
      <c r="BB10" s="17"/>
      <c r="BC10" s="17">
        <v>0.34812045728126401</v>
      </c>
      <c r="BD10" s="17">
        <v>0.46481240964714698</v>
      </c>
      <c r="BE10" s="17">
        <v>0.58266036875437099</v>
      </c>
      <c r="BF10" s="17">
        <v>0.61221153917885796</v>
      </c>
      <c r="BG10" s="17">
        <v>0.72747394893137995</v>
      </c>
    </row>
    <row r="11" spans="2:59" x14ac:dyDescent="0.35">
      <c r="B11" s="18" t="s">
        <v>348</v>
      </c>
      <c r="C11" s="17">
        <v>0.46428021869702002</v>
      </c>
      <c r="D11" s="17">
        <v>0.50592875511453095</v>
      </c>
      <c r="E11" s="17">
        <v>0.42783854581064201</v>
      </c>
      <c r="F11" s="17"/>
      <c r="G11" s="17">
        <v>0.38552704133335702</v>
      </c>
      <c r="H11" s="17">
        <v>0.54829176657335599</v>
      </c>
      <c r="I11" s="17">
        <v>0.46793791787911498</v>
      </c>
      <c r="J11" s="17">
        <v>0.48508382833067798</v>
      </c>
      <c r="K11" s="17">
        <v>0.41751354215734598</v>
      </c>
      <c r="L11" s="17">
        <v>0.46101630505895702</v>
      </c>
      <c r="M11" s="17"/>
      <c r="N11" s="17">
        <v>0.52494000521761797</v>
      </c>
      <c r="O11" s="17">
        <v>0.45093976904669703</v>
      </c>
      <c r="P11" s="17">
        <v>0.44179685533801899</v>
      </c>
      <c r="Q11" s="17">
        <v>0.43588828601492102</v>
      </c>
      <c r="R11" s="17"/>
      <c r="S11" s="17">
        <v>0.52864751318247005</v>
      </c>
      <c r="T11" s="17">
        <v>0.50313195784159104</v>
      </c>
      <c r="U11" s="17">
        <v>0.52804566643297002</v>
      </c>
      <c r="V11" s="17">
        <v>0.40964438103301698</v>
      </c>
      <c r="W11" s="17">
        <v>0.33845382226691301</v>
      </c>
      <c r="X11" s="17">
        <v>0.47168847730654001</v>
      </c>
      <c r="Y11" s="17">
        <v>0.320716706290055</v>
      </c>
      <c r="Z11" s="17">
        <v>0.55873239548967002</v>
      </c>
      <c r="AA11" s="17">
        <v>0.46418836458937601</v>
      </c>
      <c r="AB11" s="17">
        <v>0.52766503479622495</v>
      </c>
      <c r="AC11" s="17">
        <v>0.42674876517089899</v>
      </c>
      <c r="AD11" s="17">
        <v>0.453533576755765</v>
      </c>
      <c r="AE11" s="17"/>
      <c r="AF11" s="17">
        <v>0.429734515340495</v>
      </c>
      <c r="AG11" s="17">
        <v>0.51143743884763604</v>
      </c>
      <c r="AH11" s="17">
        <v>0.44844801301306503</v>
      </c>
      <c r="AI11" s="17"/>
      <c r="AJ11" s="17">
        <v>0.48541434122535299</v>
      </c>
      <c r="AK11" s="17">
        <v>0.50439529053101495</v>
      </c>
      <c r="AL11" s="17">
        <v>0.39771732488331002</v>
      </c>
      <c r="AM11" s="17">
        <v>0.39077879979059899</v>
      </c>
      <c r="AN11" s="17">
        <v>0.435546674224083</v>
      </c>
      <c r="AO11" s="17"/>
      <c r="AP11" s="17">
        <v>0.48063979123568601</v>
      </c>
      <c r="AQ11" s="17">
        <v>0.50257750813984303</v>
      </c>
      <c r="AR11" s="17">
        <v>0.56849562005990495</v>
      </c>
      <c r="AS11" s="17">
        <v>0.33176177322883199</v>
      </c>
      <c r="AT11" s="17">
        <v>0.28778549972210299</v>
      </c>
      <c r="AU11" s="17"/>
      <c r="AV11" s="17">
        <v>0.51211751631750302</v>
      </c>
      <c r="AW11" s="17">
        <v>0.49773784303458302</v>
      </c>
      <c r="AX11" s="17">
        <v>0.40716162021049301</v>
      </c>
      <c r="AY11" s="17">
        <v>0.41735587202513103</v>
      </c>
      <c r="AZ11" s="17">
        <v>0.27504062413615998</v>
      </c>
      <c r="BA11" s="17">
        <v>0.35574015969696698</v>
      </c>
      <c r="BB11" s="17"/>
      <c r="BC11" s="17">
        <v>0.40965169176088101</v>
      </c>
      <c r="BD11" s="17">
        <v>0.41951057770397399</v>
      </c>
      <c r="BE11" s="17">
        <v>0.47985457023987399</v>
      </c>
      <c r="BF11" s="17">
        <v>0.58548457960449296</v>
      </c>
      <c r="BG11" s="17">
        <v>0.89207208726947496</v>
      </c>
    </row>
    <row r="12" spans="2:59" x14ac:dyDescent="0.35">
      <c r="B12" s="18" t="s">
        <v>349</v>
      </c>
      <c r="C12" s="17">
        <v>0.44218009520014001</v>
      </c>
      <c r="D12" s="17">
        <v>0.48274047121613101</v>
      </c>
      <c r="E12" s="17">
        <v>0.40237466304299002</v>
      </c>
      <c r="F12" s="17"/>
      <c r="G12" s="17">
        <v>0.57171538125282695</v>
      </c>
      <c r="H12" s="17">
        <v>0.47898819114378499</v>
      </c>
      <c r="I12" s="17">
        <v>0.488135856524405</v>
      </c>
      <c r="J12" s="17">
        <v>0.47059565185014302</v>
      </c>
      <c r="K12" s="17">
        <v>0.39432542580434599</v>
      </c>
      <c r="L12" s="17">
        <v>0.29249077693470898</v>
      </c>
      <c r="M12" s="17"/>
      <c r="N12" s="17">
        <v>0.58478561217170899</v>
      </c>
      <c r="O12" s="17">
        <v>0.462330925441086</v>
      </c>
      <c r="P12" s="17">
        <v>0.33689636804467199</v>
      </c>
      <c r="Q12" s="17">
        <v>0.36911782450935798</v>
      </c>
      <c r="R12" s="17"/>
      <c r="S12" s="17">
        <v>0.559783464661195</v>
      </c>
      <c r="T12" s="17">
        <v>0.42573745843154798</v>
      </c>
      <c r="U12" s="17">
        <v>0.37419976182098003</v>
      </c>
      <c r="V12" s="17">
        <v>0.49494940702276802</v>
      </c>
      <c r="W12" s="17">
        <v>0.41769088413504601</v>
      </c>
      <c r="X12" s="17">
        <v>0.35529295389951798</v>
      </c>
      <c r="Y12" s="17">
        <v>0.44626328206820698</v>
      </c>
      <c r="Z12" s="17">
        <v>0.52570502680839004</v>
      </c>
      <c r="AA12" s="17">
        <v>0.416608982949565</v>
      </c>
      <c r="AB12" s="17">
        <v>0.49204164703289999</v>
      </c>
      <c r="AC12" s="17">
        <v>0.21925004723013999</v>
      </c>
      <c r="AD12" s="17">
        <v>0.57911040956434601</v>
      </c>
      <c r="AE12" s="17"/>
      <c r="AF12" s="17">
        <v>0.373598612330799</v>
      </c>
      <c r="AG12" s="17">
        <v>0.49318136036773702</v>
      </c>
      <c r="AH12" s="17">
        <v>0.43031343215700402</v>
      </c>
      <c r="AI12" s="17"/>
      <c r="AJ12" s="17">
        <v>0.43064166960773598</v>
      </c>
      <c r="AK12" s="17">
        <v>0.465099991558097</v>
      </c>
      <c r="AL12" s="17">
        <v>0.359592691478547</v>
      </c>
      <c r="AM12" s="17">
        <v>0.36820174549858897</v>
      </c>
      <c r="AN12" s="17">
        <v>0.45298535403818202</v>
      </c>
      <c r="AO12" s="17"/>
      <c r="AP12" s="17">
        <v>0.46280401235486501</v>
      </c>
      <c r="AQ12" s="17">
        <v>0.47630023418953898</v>
      </c>
      <c r="AR12" s="17">
        <v>0.42494583958431897</v>
      </c>
      <c r="AS12" s="17">
        <v>0.27655743922280601</v>
      </c>
      <c r="AT12" s="17">
        <v>0.48879079828750699</v>
      </c>
      <c r="AU12" s="17"/>
      <c r="AV12" s="17">
        <v>0.488643155685625</v>
      </c>
      <c r="AW12" s="17">
        <v>0.47838517454107898</v>
      </c>
      <c r="AX12" s="17">
        <v>0.38619657084645398</v>
      </c>
      <c r="AY12" s="17">
        <v>0.37553753782149402</v>
      </c>
      <c r="AZ12" s="17">
        <v>0.455377978903168</v>
      </c>
      <c r="BA12" s="17">
        <v>0.28701747984994702</v>
      </c>
      <c r="BB12" s="17"/>
      <c r="BC12" s="17">
        <v>0.30838822027582002</v>
      </c>
      <c r="BD12" s="17">
        <v>0.47301263217348</v>
      </c>
      <c r="BE12" s="17">
        <v>0.53146573798855401</v>
      </c>
      <c r="BF12" s="17">
        <v>0.550611879531962</v>
      </c>
      <c r="BG12" s="17">
        <v>0.89207208726947496</v>
      </c>
    </row>
    <row r="13" spans="2:59" x14ac:dyDescent="0.35">
      <c r="B13" s="18" t="s">
        <v>350</v>
      </c>
      <c r="C13" s="17">
        <v>0.381272749551954</v>
      </c>
      <c r="D13" s="17">
        <v>0.409620174482487</v>
      </c>
      <c r="E13" s="17">
        <v>0.35526308736308398</v>
      </c>
      <c r="F13" s="17"/>
      <c r="G13" s="17">
        <v>0.45863249185384097</v>
      </c>
      <c r="H13" s="17">
        <v>0.48456712221221299</v>
      </c>
      <c r="I13" s="17">
        <v>0.35639641536538602</v>
      </c>
      <c r="J13" s="17">
        <v>0.362896318292386</v>
      </c>
      <c r="K13" s="17">
        <v>0.37621269297812399</v>
      </c>
      <c r="L13" s="17">
        <v>0.273888905831006</v>
      </c>
      <c r="M13" s="17"/>
      <c r="N13" s="17">
        <v>0.44418000708664401</v>
      </c>
      <c r="O13" s="17">
        <v>0.42232704505220903</v>
      </c>
      <c r="P13" s="17">
        <v>0.28567156266289101</v>
      </c>
      <c r="Q13" s="17">
        <v>0.357197116230004</v>
      </c>
      <c r="R13" s="17"/>
      <c r="S13" s="17">
        <v>0.56086771268161195</v>
      </c>
      <c r="T13" s="17">
        <v>0.33885242880069699</v>
      </c>
      <c r="U13" s="17">
        <v>0.324057780174281</v>
      </c>
      <c r="V13" s="17">
        <v>0.41162536693781998</v>
      </c>
      <c r="W13" s="17">
        <v>0.34980189443859899</v>
      </c>
      <c r="X13" s="17">
        <v>0.29016744930624599</v>
      </c>
      <c r="Y13" s="17">
        <v>0.324596920051066</v>
      </c>
      <c r="Z13" s="17">
        <v>0.29867752032251399</v>
      </c>
      <c r="AA13" s="17">
        <v>0.35352419183066303</v>
      </c>
      <c r="AB13" s="17">
        <v>0.41713413932677301</v>
      </c>
      <c r="AC13" s="17">
        <v>0.31598118180239598</v>
      </c>
      <c r="AD13" s="17">
        <v>0.50669834917495404</v>
      </c>
      <c r="AE13" s="17"/>
      <c r="AF13" s="17">
        <v>0.33436178644269299</v>
      </c>
      <c r="AG13" s="17">
        <v>0.40550042030567301</v>
      </c>
      <c r="AH13" s="17">
        <v>0.39254563938366499</v>
      </c>
      <c r="AI13" s="17"/>
      <c r="AJ13" s="17">
        <v>0.32623574553651602</v>
      </c>
      <c r="AK13" s="17">
        <v>0.390436619804925</v>
      </c>
      <c r="AL13" s="17">
        <v>0.403875962552039</v>
      </c>
      <c r="AM13" s="17">
        <v>0.53141920681031596</v>
      </c>
      <c r="AN13" s="17">
        <v>0.419106329859388</v>
      </c>
      <c r="AO13" s="17"/>
      <c r="AP13" s="17">
        <v>0.34525225114192798</v>
      </c>
      <c r="AQ13" s="17">
        <v>0.38807395477898798</v>
      </c>
      <c r="AR13" s="17">
        <v>0.46193778861608698</v>
      </c>
      <c r="AS13" s="17">
        <v>0.274286387870809</v>
      </c>
      <c r="AT13" s="17">
        <v>0.37090823422357799</v>
      </c>
      <c r="AU13" s="17"/>
      <c r="AV13" s="17">
        <v>0.418578386193315</v>
      </c>
      <c r="AW13" s="17">
        <v>0.39120047610713898</v>
      </c>
      <c r="AX13" s="17">
        <v>0.46634077035532201</v>
      </c>
      <c r="AY13" s="17">
        <v>0.265991344087328</v>
      </c>
      <c r="AZ13" s="17">
        <v>0.35946044341383099</v>
      </c>
      <c r="BA13" s="17">
        <v>0.243854990779241</v>
      </c>
      <c r="BB13" s="17"/>
      <c r="BC13" s="17">
        <v>0.28370852608665997</v>
      </c>
      <c r="BD13" s="17">
        <v>0.37552935753726902</v>
      </c>
      <c r="BE13" s="17">
        <v>0.40241392045503699</v>
      </c>
      <c r="BF13" s="17">
        <v>0.494640045123379</v>
      </c>
      <c r="BG13" s="17">
        <v>0.89207208726947496</v>
      </c>
    </row>
    <row r="14" spans="2:59" x14ac:dyDescent="0.35">
      <c r="B14" s="18" t="s">
        <v>351</v>
      </c>
      <c r="C14" s="17">
        <v>0.380908253956184</v>
      </c>
      <c r="D14" s="17">
        <v>0.39311454063054901</v>
      </c>
      <c r="E14" s="17">
        <v>0.37222104860397898</v>
      </c>
      <c r="F14" s="17"/>
      <c r="G14" s="17">
        <v>0.43729100969970902</v>
      </c>
      <c r="H14" s="17">
        <v>0.411904244609897</v>
      </c>
      <c r="I14" s="17">
        <v>0.49680570505521798</v>
      </c>
      <c r="J14" s="17">
        <v>0.39015573758569</v>
      </c>
      <c r="K14" s="17">
        <v>0.32490692886032002</v>
      </c>
      <c r="L14" s="17">
        <v>0.254660742591371</v>
      </c>
      <c r="M14" s="17"/>
      <c r="N14" s="17">
        <v>0.42681356240149498</v>
      </c>
      <c r="O14" s="17">
        <v>0.38691279889297198</v>
      </c>
      <c r="P14" s="17">
        <v>0.33389661783297098</v>
      </c>
      <c r="Q14" s="17">
        <v>0.36747550561334502</v>
      </c>
      <c r="R14" s="17"/>
      <c r="S14" s="17">
        <v>0.47143613115015898</v>
      </c>
      <c r="T14" s="17">
        <v>0.324716612258725</v>
      </c>
      <c r="U14" s="17">
        <v>0.41697596327233799</v>
      </c>
      <c r="V14" s="17">
        <v>0.39265970047441401</v>
      </c>
      <c r="W14" s="17">
        <v>0.37080278019382001</v>
      </c>
      <c r="X14" s="17">
        <v>0.39509890806673598</v>
      </c>
      <c r="Y14" s="17">
        <v>0.27898169910280401</v>
      </c>
      <c r="Z14" s="17">
        <v>0.33872690297889302</v>
      </c>
      <c r="AA14" s="17">
        <v>0.40605364197031701</v>
      </c>
      <c r="AB14" s="17">
        <v>0.377574699198859</v>
      </c>
      <c r="AC14" s="17">
        <v>0.26662492909288699</v>
      </c>
      <c r="AD14" s="17">
        <v>0.57435133667122096</v>
      </c>
      <c r="AE14" s="17"/>
      <c r="AF14" s="17">
        <v>0.32557329134952701</v>
      </c>
      <c r="AG14" s="17">
        <v>0.41281163171775898</v>
      </c>
      <c r="AH14" s="17">
        <v>0.412169159238016</v>
      </c>
      <c r="AI14" s="17"/>
      <c r="AJ14" s="17">
        <v>0.30910379236319102</v>
      </c>
      <c r="AK14" s="17">
        <v>0.42139414693557498</v>
      </c>
      <c r="AL14" s="17">
        <v>0.35401725208941898</v>
      </c>
      <c r="AM14" s="17">
        <v>0.265729140818595</v>
      </c>
      <c r="AN14" s="17">
        <v>0.45991284398947302</v>
      </c>
      <c r="AO14" s="17"/>
      <c r="AP14" s="17">
        <v>0.32412746984987001</v>
      </c>
      <c r="AQ14" s="17">
        <v>0.396885267113054</v>
      </c>
      <c r="AR14" s="17">
        <v>0.42383031953128403</v>
      </c>
      <c r="AS14" s="17">
        <v>0.26834585895565399</v>
      </c>
      <c r="AT14" s="17">
        <v>0.49237085980682499</v>
      </c>
      <c r="AU14" s="17"/>
      <c r="AV14" s="17">
        <v>0.41713317288622298</v>
      </c>
      <c r="AW14" s="17">
        <v>0.350068367354882</v>
      </c>
      <c r="AX14" s="17">
        <v>0.40248479716860203</v>
      </c>
      <c r="AY14" s="17">
        <v>0.31631852007686301</v>
      </c>
      <c r="AZ14" s="17">
        <v>0.55262631509034599</v>
      </c>
      <c r="BA14" s="17">
        <v>0.24426890571695001</v>
      </c>
      <c r="BB14" s="17"/>
      <c r="BC14" s="17">
        <v>0.28201514680913797</v>
      </c>
      <c r="BD14" s="17">
        <v>0.42203589823022403</v>
      </c>
      <c r="BE14" s="17">
        <v>0.375940925772905</v>
      </c>
      <c r="BF14" s="17">
        <v>0.49740469900992201</v>
      </c>
      <c r="BG14" s="17">
        <v>0.45635981745892801</v>
      </c>
    </row>
    <row r="15" spans="2:59" x14ac:dyDescent="0.35">
      <c r="B15" s="18" t="s">
        <v>100</v>
      </c>
      <c r="C15" s="17">
        <v>0.106155618982682</v>
      </c>
      <c r="D15" s="17">
        <v>7.4705435582433893E-2</v>
      </c>
      <c r="E15" s="17">
        <v>0.13192444339244699</v>
      </c>
      <c r="F15" s="17"/>
      <c r="G15" s="17">
        <v>4.0204430842748697E-2</v>
      </c>
      <c r="H15" s="17">
        <v>5.6628741237732302E-2</v>
      </c>
      <c r="I15" s="17">
        <v>7.9902547372478303E-2</v>
      </c>
      <c r="J15" s="17">
        <v>9.9518701399295806E-2</v>
      </c>
      <c r="K15" s="17">
        <v>0.19403692241409401</v>
      </c>
      <c r="L15" s="17">
        <v>0.157843667789062</v>
      </c>
      <c r="M15" s="17"/>
      <c r="N15" s="17">
        <v>4.2053624091814602E-2</v>
      </c>
      <c r="O15" s="17">
        <v>0.126083215526755</v>
      </c>
      <c r="P15" s="17">
        <v>0.104716961902429</v>
      </c>
      <c r="Q15" s="17">
        <v>0.149635823057578</v>
      </c>
      <c r="R15" s="17"/>
      <c r="S15" s="17">
        <v>6.9109683149970999E-2</v>
      </c>
      <c r="T15" s="17">
        <v>8.2717458340949193E-2</v>
      </c>
      <c r="U15" s="17">
        <v>9.6636121087856894E-2</v>
      </c>
      <c r="V15" s="17">
        <v>7.40935585526976E-2</v>
      </c>
      <c r="W15" s="17">
        <v>0.117968608779179</v>
      </c>
      <c r="X15" s="17">
        <v>0.154842298066837</v>
      </c>
      <c r="Y15" s="17">
        <v>0.186213893990472</v>
      </c>
      <c r="Z15" s="17">
        <v>0.13819473986789499</v>
      </c>
      <c r="AA15" s="17">
        <v>8.3828380426828802E-2</v>
      </c>
      <c r="AB15" s="17">
        <v>9.5001833259906895E-2</v>
      </c>
      <c r="AC15" s="17">
        <v>0.150057507899616</v>
      </c>
      <c r="AD15" s="17">
        <v>0.18438477119906899</v>
      </c>
      <c r="AE15" s="17"/>
      <c r="AF15" s="17">
        <v>0.115771741864909</v>
      </c>
      <c r="AG15" s="17">
        <v>8.9896622971363901E-2</v>
      </c>
      <c r="AH15" s="17">
        <v>0.173125618495129</v>
      </c>
      <c r="AI15" s="17"/>
      <c r="AJ15" s="17">
        <v>0.111176099790897</v>
      </c>
      <c r="AK15" s="17">
        <v>8.45611170631827E-2</v>
      </c>
      <c r="AL15" s="17">
        <v>9.8507259611370704E-2</v>
      </c>
      <c r="AM15" s="17">
        <v>0.10850053929392001</v>
      </c>
      <c r="AN15" s="17">
        <v>0.12516245599182499</v>
      </c>
      <c r="AO15" s="17"/>
      <c r="AP15" s="17">
        <v>9.2202529111299197E-2</v>
      </c>
      <c r="AQ15" s="17">
        <v>9.6287029708512301E-2</v>
      </c>
      <c r="AR15" s="17">
        <v>7.0975623535006097E-2</v>
      </c>
      <c r="AS15" s="17">
        <v>8.7280114577355794E-2</v>
      </c>
      <c r="AT15" s="17">
        <v>0.202234209705725</v>
      </c>
      <c r="AU15" s="17"/>
      <c r="AV15" s="17">
        <v>6.6760437616972104E-2</v>
      </c>
      <c r="AW15" s="17">
        <v>9.2783785111985304E-2</v>
      </c>
      <c r="AX15" s="17">
        <v>8.2818397600666005E-2</v>
      </c>
      <c r="AY15" s="17">
        <v>7.8119808433515806E-2</v>
      </c>
      <c r="AZ15" s="17">
        <v>0.18637032004755399</v>
      </c>
      <c r="BA15" s="17">
        <v>0.298809130952566</v>
      </c>
      <c r="BB15" s="17"/>
      <c r="BC15" s="17">
        <v>0.14373617696382401</v>
      </c>
      <c r="BD15" s="17">
        <v>0.12695939340778101</v>
      </c>
      <c r="BE15" s="17">
        <v>8.4418601916995503E-2</v>
      </c>
      <c r="BF15" s="17">
        <v>1.59318285176707E-2</v>
      </c>
      <c r="BG15" s="17">
        <v>0</v>
      </c>
    </row>
    <row r="16" spans="2:59" x14ac:dyDescent="0.35">
      <c r="B16" s="18" t="s">
        <v>122</v>
      </c>
      <c r="C16" s="19">
        <v>9.1006776598976602E-2</v>
      </c>
      <c r="D16" s="19">
        <v>8.5769837213612907E-2</v>
      </c>
      <c r="E16" s="19">
        <v>9.6790337485065006E-2</v>
      </c>
      <c r="F16" s="19"/>
      <c r="G16" s="19">
        <v>4.1522434564440401E-2</v>
      </c>
      <c r="H16" s="19">
        <v>3.1322500275921802E-2</v>
      </c>
      <c r="I16" s="19">
        <v>0.113525448342055</v>
      </c>
      <c r="J16" s="19">
        <v>0.13916362536215299</v>
      </c>
      <c r="K16" s="19">
        <v>9.3268396246394103E-2</v>
      </c>
      <c r="L16" s="19">
        <v>0.119144121493178</v>
      </c>
      <c r="M16" s="19"/>
      <c r="N16" s="19">
        <v>7.5128612728935104E-2</v>
      </c>
      <c r="O16" s="19">
        <v>5.8657122927686899E-2</v>
      </c>
      <c r="P16" s="19">
        <v>0.11623055241421</v>
      </c>
      <c r="Q16" s="19">
        <v>0.115459216672612</v>
      </c>
      <c r="R16" s="19"/>
      <c r="S16" s="19">
        <v>4.6497169858875802E-2</v>
      </c>
      <c r="T16" s="19">
        <v>7.3001187907285395E-2</v>
      </c>
      <c r="U16" s="19">
        <v>4.5528569798590601E-2</v>
      </c>
      <c r="V16" s="19">
        <v>0.132348097286907</v>
      </c>
      <c r="W16" s="19">
        <v>5.6452685989641101E-2</v>
      </c>
      <c r="X16" s="19">
        <v>0.104723050776768</v>
      </c>
      <c r="Y16" s="19">
        <v>9.2598187245917396E-2</v>
      </c>
      <c r="Z16" s="19">
        <v>0.19479418762235701</v>
      </c>
      <c r="AA16" s="19">
        <v>0.124926645548353</v>
      </c>
      <c r="AB16" s="19">
        <v>0.10804294633762</v>
      </c>
      <c r="AC16" s="19">
        <v>0.128789348854839</v>
      </c>
      <c r="AD16" s="19">
        <v>5.5993581223710301E-2</v>
      </c>
      <c r="AE16" s="19"/>
      <c r="AF16" s="19">
        <v>0.10179509737343299</v>
      </c>
      <c r="AG16" s="19">
        <v>7.7550779006133302E-2</v>
      </c>
      <c r="AH16" s="19">
        <v>0.116716907151191</v>
      </c>
      <c r="AI16" s="19"/>
      <c r="AJ16" s="19">
        <v>8.4554188860675894E-2</v>
      </c>
      <c r="AK16" s="19">
        <v>0.10011835807092501</v>
      </c>
      <c r="AL16" s="19">
        <v>0</v>
      </c>
      <c r="AM16" s="19">
        <v>0.114969177186195</v>
      </c>
      <c r="AN16" s="19">
        <v>0.15114551187891201</v>
      </c>
      <c r="AO16" s="19"/>
      <c r="AP16" s="19">
        <v>8.3611898933212206E-2</v>
      </c>
      <c r="AQ16" s="19">
        <v>0.105495470444292</v>
      </c>
      <c r="AR16" s="19">
        <v>4.9300838662272702E-2</v>
      </c>
      <c r="AS16" s="19">
        <v>0.13550420429752899</v>
      </c>
      <c r="AT16" s="19">
        <v>3.03773025266099E-2</v>
      </c>
      <c r="AU16" s="19"/>
      <c r="AV16" s="19">
        <v>8.6421356615467598E-2</v>
      </c>
      <c r="AW16" s="19">
        <v>7.4921644205724794E-2</v>
      </c>
      <c r="AX16" s="19">
        <v>5.6750527770069802E-2</v>
      </c>
      <c r="AY16" s="19">
        <v>0.151165645107293</v>
      </c>
      <c r="AZ16" s="19">
        <v>2.28170015751075E-2</v>
      </c>
      <c r="BA16" s="19">
        <v>0.103724836081245</v>
      </c>
      <c r="BB16" s="19"/>
      <c r="BC16" s="19">
        <v>0.159589893930769</v>
      </c>
      <c r="BD16" s="19">
        <v>4.55152441253645E-2</v>
      </c>
      <c r="BE16" s="19">
        <v>6.2430681883821899E-2</v>
      </c>
      <c r="BF16" s="19">
        <v>7.1224132994726394E-2</v>
      </c>
      <c r="BG16" s="19">
        <v>0.107927912730525</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506</v>
      </c>
      <c r="D7" s="10">
        <v>247</v>
      </c>
      <c r="E7" s="10">
        <v>255</v>
      </c>
      <c r="F7" s="10"/>
      <c r="G7" s="10">
        <v>69</v>
      </c>
      <c r="H7" s="10">
        <v>82</v>
      </c>
      <c r="I7" s="10">
        <v>79</v>
      </c>
      <c r="J7" s="10">
        <v>94</v>
      </c>
      <c r="K7" s="10">
        <v>82</v>
      </c>
      <c r="L7" s="10">
        <v>100</v>
      </c>
      <c r="M7" s="10"/>
      <c r="N7" s="10">
        <v>147</v>
      </c>
      <c r="O7" s="10">
        <v>114</v>
      </c>
      <c r="P7" s="10">
        <v>109</v>
      </c>
      <c r="Q7" s="10">
        <v>136</v>
      </c>
      <c r="R7" s="10"/>
      <c r="S7" s="10">
        <v>65</v>
      </c>
      <c r="T7" s="10">
        <v>66</v>
      </c>
      <c r="U7" s="10">
        <v>48</v>
      </c>
      <c r="V7" s="10">
        <v>41</v>
      </c>
      <c r="W7" s="10">
        <v>31</v>
      </c>
      <c r="X7" s="10">
        <v>32</v>
      </c>
      <c r="Y7" s="10">
        <v>45</v>
      </c>
      <c r="Z7" s="10">
        <v>24</v>
      </c>
      <c r="AA7" s="10">
        <v>58</v>
      </c>
      <c r="AB7" s="10">
        <v>56</v>
      </c>
      <c r="AC7" s="10">
        <v>28</v>
      </c>
      <c r="AD7" s="10">
        <v>12</v>
      </c>
      <c r="AE7" s="10"/>
      <c r="AF7" s="10">
        <v>183</v>
      </c>
      <c r="AG7" s="10">
        <v>189</v>
      </c>
      <c r="AH7" s="10">
        <v>76</v>
      </c>
      <c r="AI7" s="10"/>
      <c r="AJ7" s="10">
        <v>178</v>
      </c>
      <c r="AK7" s="10">
        <v>133</v>
      </c>
      <c r="AL7" s="10">
        <v>24</v>
      </c>
      <c r="AM7" s="10">
        <v>9</v>
      </c>
      <c r="AN7" s="10">
        <v>70</v>
      </c>
      <c r="AO7" s="10"/>
      <c r="AP7" s="10">
        <v>96</v>
      </c>
      <c r="AQ7" s="10">
        <v>177</v>
      </c>
      <c r="AR7" s="10">
        <v>35</v>
      </c>
      <c r="AS7" s="10">
        <v>75</v>
      </c>
      <c r="AT7" s="10">
        <v>25</v>
      </c>
      <c r="AU7" s="10"/>
      <c r="AV7" s="10">
        <v>146</v>
      </c>
      <c r="AW7" s="10">
        <v>90</v>
      </c>
      <c r="AX7" s="10">
        <v>35</v>
      </c>
      <c r="AY7" s="10">
        <v>95</v>
      </c>
      <c r="AZ7" s="10">
        <v>35</v>
      </c>
      <c r="BA7" s="10">
        <v>39</v>
      </c>
      <c r="BB7" s="10"/>
      <c r="BC7" s="10">
        <v>107</v>
      </c>
      <c r="BD7" s="10">
        <v>128</v>
      </c>
      <c r="BE7" s="10">
        <v>139</v>
      </c>
      <c r="BF7" s="10">
        <v>53</v>
      </c>
      <c r="BG7" s="10">
        <v>8</v>
      </c>
    </row>
    <row r="8" spans="2:59" ht="30" customHeight="1" x14ac:dyDescent="0.35">
      <c r="B8" s="11" t="s">
        <v>20</v>
      </c>
      <c r="C8" s="11">
        <v>508</v>
      </c>
      <c r="D8" s="11">
        <v>246</v>
      </c>
      <c r="E8" s="11">
        <v>259</v>
      </c>
      <c r="F8" s="11"/>
      <c r="G8" s="11">
        <v>67</v>
      </c>
      <c r="H8" s="11">
        <v>85</v>
      </c>
      <c r="I8" s="11">
        <v>88</v>
      </c>
      <c r="J8" s="11">
        <v>90</v>
      </c>
      <c r="K8" s="11">
        <v>81</v>
      </c>
      <c r="L8" s="11">
        <v>97</v>
      </c>
      <c r="M8" s="11"/>
      <c r="N8" s="11">
        <v>143</v>
      </c>
      <c r="O8" s="11">
        <v>129</v>
      </c>
      <c r="P8" s="11">
        <v>105</v>
      </c>
      <c r="Q8" s="11">
        <v>132</v>
      </c>
      <c r="R8" s="11"/>
      <c r="S8" s="11">
        <v>63</v>
      </c>
      <c r="T8" s="11">
        <v>67</v>
      </c>
      <c r="U8" s="11">
        <v>50</v>
      </c>
      <c r="V8" s="11">
        <v>51</v>
      </c>
      <c r="W8" s="11">
        <v>33</v>
      </c>
      <c r="X8" s="11">
        <v>41</v>
      </c>
      <c r="Y8" s="11">
        <v>42</v>
      </c>
      <c r="Z8" s="11">
        <v>21</v>
      </c>
      <c r="AA8" s="11">
        <v>55</v>
      </c>
      <c r="AB8" s="11">
        <v>51</v>
      </c>
      <c r="AC8" s="11">
        <v>24</v>
      </c>
      <c r="AD8" s="11">
        <v>11</v>
      </c>
      <c r="AE8" s="11"/>
      <c r="AF8" s="11">
        <v>183</v>
      </c>
      <c r="AG8" s="11">
        <v>190</v>
      </c>
      <c r="AH8" s="11">
        <v>77</v>
      </c>
      <c r="AI8" s="11"/>
      <c r="AJ8" s="11">
        <v>176</v>
      </c>
      <c r="AK8" s="11">
        <v>135</v>
      </c>
      <c r="AL8" s="11">
        <v>23</v>
      </c>
      <c r="AM8" s="11">
        <v>9</v>
      </c>
      <c r="AN8" s="11">
        <v>73</v>
      </c>
      <c r="AO8" s="11"/>
      <c r="AP8" s="11">
        <v>95</v>
      </c>
      <c r="AQ8" s="11">
        <v>180</v>
      </c>
      <c r="AR8" s="11">
        <v>34</v>
      </c>
      <c r="AS8" s="11">
        <v>74</v>
      </c>
      <c r="AT8" s="11">
        <v>26</v>
      </c>
      <c r="AU8" s="11"/>
      <c r="AV8" s="11">
        <v>149</v>
      </c>
      <c r="AW8" s="11">
        <v>91</v>
      </c>
      <c r="AX8" s="11">
        <v>35</v>
      </c>
      <c r="AY8" s="11">
        <v>95</v>
      </c>
      <c r="AZ8" s="11">
        <v>36</v>
      </c>
      <c r="BA8" s="11">
        <v>38</v>
      </c>
      <c r="BB8" s="11"/>
      <c r="BC8" s="11">
        <v>109</v>
      </c>
      <c r="BD8" s="11">
        <v>129</v>
      </c>
      <c r="BE8" s="11">
        <v>138</v>
      </c>
      <c r="BF8" s="11">
        <v>54</v>
      </c>
      <c r="BG8" s="11">
        <v>8</v>
      </c>
    </row>
    <row r="9" spans="2:59" x14ac:dyDescent="0.35">
      <c r="B9" s="18" t="s">
        <v>354</v>
      </c>
      <c r="C9" s="17">
        <v>0.16554552197146699</v>
      </c>
      <c r="D9" s="17">
        <v>0.15331109832453199</v>
      </c>
      <c r="E9" s="17">
        <v>0.17608218746348001</v>
      </c>
      <c r="F9" s="17"/>
      <c r="G9" s="17">
        <v>0.13747163950651101</v>
      </c>
      <c r="H9" s="17">
        <v>0.130367783940433</v>
      </c>
      <c r="I9" s="17">
        <v>0.19031811396666501</v>
      </c>
      <c r="J9" s="17">
        <v>0.170234525347017</v>
      </c>
      <c r="K9" s="17">
        <v>0.14379235918452701</v>
      </c>
      <c r="L9" s="17">
        <v>0.207083509060423</v>
      </c>
      <c r="M9" s="17"/>
      <c r="N9" s="17">
        <v>0.14031675030641699</v>
      </c>
      <c r="O9" s="17">
        <v>0.104281564905202</v>
      </c>
      <c r="P9" s="17">
        <v>0.18355282694973199</v>
      </c>
      <c r="Q9" s="17">
        <v>0.23845773344000301</v>
      </c>
      <c r="R9" s="17"/>
      <c r="S9" s="17">
        <v>0.200288165616159</v>
      </c>
      <c r="T9" s="17">
        <v>0.19083842588316999</v>
      </c>
      <c r="U9" s="17">
        <v>0.23445034061952499</v>
      </c>
      <c r="V9" s="17">
        <v>0.12406774997735701</v>
      </c>
      <c r="W9" s="17">
        <v>6.9719904191985899E-2</v>
      </c>
      <c r="X9" s="17">
        <v>0.127799311127447</v>
      </c>
      <c r="Y9" s="17">
        <v>0.15827881470472499</v>
      </c>
      <c r="Z9" s="17">
        <v>0.180863659651017</v>
      </c>
      <c r="AA9" s="17">
        <v>0.16561920928801399</v>
      </c>
      <c r="AB9" s="17">
        <v>0.17955927635692201</v>
      </c>
      <c r="AC9" s="17">
        <v>0.15068689417846301</v>
      </c>
      <c r="AD9" s="17">
        <v>8.2691997881262205E-2</v>
      </c>
      <c r="AE9" s="17"/>
      <c r="AF9" s="17">
        <v>0.17864030595007199</v>
      </c>
      <c r="AG9" s="17">
        <v>0.190582074669363</v>
      </c>
      <c r="AH9" s="17">
        <v>0.12820652366690399</v>
      </c>
      <c r="AI9" s="17"/>
      <c r="AJ9" s="17">
        <v>0.18243687503699599</v>
      </c>
      <c r="AK9" s="17">
        <v>0.16426079591402701</v>
      </c>
      <c r="AL9" s="17">
        <v>0.150775792602063</v>
      </c>
      <c r="AM9" s="17">
        <v>0.104631203843514</v>
      </c>
      <c r="AN9" s="17">
        <v>0.10546740443955201</v>
      </c>
      <c r="AO9" s="17"/>
      <c r="AP9" s="17">
        <v>0.134680457096576</v>
      </c>
      <c r="AQ9" s="17">
        <v>0.164744792626982</v>
      </c>
      <c r="AR9" s="17">
        <v>0.20414833707796401</v>
      </c>
      <c r="AS9" s="17">
        <v>0.227047988824923</v>
      </c>
      <c r="AT9" s="17">
        <v>0.172130527930143</v>
      </c>
      <c r="AU9" s="17"/>
      <c r="AV9" s="17">
        <v>0.18072309349916099</v>
      </c>
      <c r="AW9" s="17">
        <v>0.12850328770771699</v>
      </c>
      <c r="AX9" s="17">
        <v>0.105584421041718</v>
      </c>
      <c r="AY9" s="17">
        <v>0.21128819268073501</v>
      </c>
      <c r="AZ9" s="17">
        <v>0.21116119946126599</v>
      </c>
      <c r="BA9" s="17">
        <v>0.160503391574745</v>
      </c>
      <c r="BB9" s="17"/>
      <c r="BC9" s="17">
        <v>0.22620867535306299</v>
      </c>
      <c r="BD9" s="17">
        <v>0.19551803189979799</v>
      </c>
      <c r="BE9" s="17">
        <v>0.13525272025794</v>
      </c>
      <c r="BF9" s="17">
        <v>0.126531558681618</v>
      </c>
      <c r="BG9" s="17">
        <v>0</v>
      </c>
    </row>
    <row r="10" spans="2:59" x14ac:dyDescent="0.35">
      <c r="B10" s="18" t="s">
        <v>355</v>
      </c>
      <c r="C10" s="17">
        <v>0.45242499269485997</v>
      </c>
      <c r="D10" s="17">
        <v>0.44620746449499998</v>
      </c>
      <c r="E10" s="17">
        <v>0.45742719229965101</v>
      </c>
      <c r="F10" s="17"/>
      <c r="G10" s="17">
        <v>0.49492242063198599</v>
      </c>
      <c r="H10" s="17">
        <v>0.48440169247807602</v>
      </c>
      <c r="I10" s="17">
        <v>0.457903657210465</v>
      </c>
      <c r="J10" s="17">
        <v>0.419583559003744</v>
      </c>
      <c r="K10" s="17">
        <v>0.50766991167055298</v>
      </c>
      <c r="L10" s="17">
        <v>0.37480270233428697</v>
      </c>
      <c r="M10" s="17"/>
      <c r="N10" s="17">
        <v>0.43599387668589401</v>
      </c>
      <c r="O10" s="17">
        <v>0.50486150582232303</v>
      </c>
      <c r="P10" s="17">
        <v>0.47837620533705499</v>
      </c>
      <c r="Q10" s="17">
        <v>0.39851240759691903</v>
      </c>
      <c r="R10" s="17"/>
      <c r="S10" s="17">
        <v>0.408537507356038</v>
      </c>
      <c r="T10" s="17">
        <v>0.41444252144902499</v>
      </c>
      <c r="U10" s="17">
        <v>0.29510911669765999</v>
      </c>
      <c r="V10" s="17">
        <v>0.49560320406893599</v>
      </c>
      <c r="W10" s="17">
        <v>0.51116253860742</v>
      </c>
      <c r="X10" s="17">
        <v>0.53351141935164503</v>
      </c>
      <c r="Y10" s="17">
        <v>0.49548196002956102</v>
      </c>
      <c r="Z10" s="17">
        <v>0.47538686577716199</v>
      </c>
      <c r="AA10" s="17">
        <v>0.45046621572572798</v>
      </c>
      <c r="AB10" s="17">
        <v>0.471087026143238</v>
      </c>
      <c r="AC10" s="17">
        <v>0.57523072668777597</v>
      </c>
      <c r="AD10" s="17">
        <v>0.41676527768250099</v>
      </c>
      <c r="AE10" s="17"/>
      <c r="AF10" s="17">
        <v>0.43346340948866002</v>
      </c>
      <c r="AG10" s="17">
        <v>0.43130351434882003</v>
      </c>
      <c r="AH10" s="17">
        <v>0.45857531300924897</v>
      </c>
      <c r="AI10" s="17"/>
      <c r="AJ10" s="17">
        <v>0.34822124242109997</v>
      </c>
      <c r="AK10" s="17">
        <v>0.55681040218264899</v>
      </c>
      <c r="AL10" s="17">
        <v>0.44185599031478001</v>
      </c>
      <c r="AM10" s="17">
        <v>0.53755346364406897</v>
      </c>
      <c r="AN10" s="17">
        <v>0.44827694380574201</v>
      </c>
      <c r="AO10" s="17"/>
      <c r="AP10" s="17">
        <v>0.37234967567718102</v>
      </c>
      <c r="AQ10" s="17">
        <v>0.51491347160796697</v>
      </c>
      <c r="AR10" s="17">
        <v>0.446055296901891</v>
      </c>
      <c r="AS10" s="17">
        <v>0.40349690895249701</v>
      </c>
      <c r="AT10" s="17">
        <v>0.49509313162287699</v>
      </c>
      <c r="AU10" s="17"/>
      <c r="AV10" s="17">
        <v>0.50648109412475595</v>
      </c>
      <c r="AW10" s="17">
        <v>0.35136533542373799</v>
      </c>
      <c r="AX10" s="17">
        <v>0.60769396993069602</v>
      </c>
      <c r="AY10" s="17">
        <v>0.38241208122150799</v>
      </c>
      <c r="AZ10" s="17">
        <v>0.526772819067169</v>
      </c>
      <c r="BA10" s="17">
        <v>0.413535725784417</v>
      </c>
      <c r="BB10" s="17"/>
      <c r="BC10" s="17">
        <v>0.39727851363934802</v>
      </c>
      <c r="BD10" s="17">
        <v>0.47893791864727298</v>
      </c>
      <c r="BE10" s="17">
        <v>0.49065324532950999</v>
      </c>
      <c r="BF10" s="17">
        <v>0.42942066241523302</v>
      </c>
      <c r="BG10" s="17">
        <v>0.62481523095297298</v>
      </c>
    </row>
    <row r="11" spans="2:59" x14ac:dyDescent="0.35">
      <c r="B11" s="18" t="s">
        <v>356</v>
      </c>
      <c r="C11" s="17">
        <v>0.26440906211387699</v>
      </c>
      <c r="D11" s="17">
        <v>0.27882089223841899</v>
      </c>
      <c r="E11" s="17">
        <v>0.25444764207280302</v>
      </c>
      <c r="F11" s="17"/>
      <c r="G11" s="17">
        <v>0.21307374269601001</v>
      </c>
      <c r="H11" s="17">
        <v>0.25534932825719198</v>
      </c>
      <c r="I11" s="17">
        <v>0.24641818485997499</v>
      </c>
      <c r="J11" s="17">
        <v>0.26106438134663701</v>
      </c>
      <c r="K11" s="17">
        <v>0.31306202701583602</v>
      </c>
      <c r="L11" s="17">
        <v>0.28668372421875798</v>
      </c>
      <c r="M11" s="17"/>
      <c r="N11" s="17">
        <v>0.28657888730152098</v>
      </c>
      <c r="O11" s="17">
        <v>0.335752095674478</v>
      </c>
      <c r="P11" s="17">
        <v>0.233633067722407</v>
      </c>
      <c r="Q11" s="17">
        <v>0.195153923327894</v>
      </c>
      <c r="R11" s="17"/>
      <c r="S11" s="17">
        <v>0.30657134712816902</v>
      </c>
      <c r="T11" s="17">
        <v>0.29573246077104098</v>
      </c>
      <c r="U11" s="17">
        <v>0.24493242164530099</v>
      </c>
      <c r="V11" s="17">
        <v>0.25787596799101298</v>
      </c>
      <c r="W11" s="17">
        <v>0.269949308286274</v>
      </c>
      <c r="X11" s="17">
        <v>0.20948007583158901</v>
      </c>
      <c r="Y11" s="17">
        <v>0.240510628367574</v>
      </c>
      <c r="Z11" s="17">
        <v>0.26300912530687198</v>
      </c>
      <c r="AA11" s="17">
        <v>0.31110860120830902</v>
      </c>
      <c r="AB11" s="17">
        <v>0.26524149869316299</v>
      </c>
      <c r="AC11" s="17">
        <v>0.14002846827725601</v>
      </c>
      <c r="AD11" s="17">
        <v>0.274292018181226</v>
      </c>
      <c r="AE11" s="17"/>
      <c r="AF11" s="17">
        <v>0.255654833234923</v>
      </c>
      <c r="AG11" s="17">
        <v>0.303904407167288</v>
      </c>
      <c r="AH11" s="17">
        <v>0.25613957084106698</v>
      </c>
      <c r="AI11" s="17"/>
      <c r="AJ11" s="17">
        <v>0.33734187277187599</v>
      </c>
      <c r="AK11" s="17">
        <v>0.20792248868455701</v>
      </c>
      <c r="AL11" s="17">
        <v>0.23981311771373101</v>
      </c>
      <c r="AM11" s="17">
        <v>0.23717660670159901</v>
      </c>
      <c r="AN11" s="17">
        <v>0.22623121331305401</v>
      </c>
      <c r="AO11" s="17"/>
      <c r="AP11" s="17">
        <v>0.31453044952300302</v>
      </c>
      <c r="AQ11" s="17">
        <v>0.23503197520247401</v>
      </c>
      <c r="AR11" s="17">
        <v>0.20884434497578</v>
      </c>
      <c r="AS11" s="17">
        <v>0.26768060487825202</v>
      </c>
      <c r="AT11" s="17">
        <v>0.22247767390252299</v>
      </c>
      <c r="AU11" s="17"/>
      <c r="AV11" s="17">
        <v>0.23214530400475</v>
      </c>
      <c r="AW11" s="17">
        <v>0.36352990021527398</v>
      </c>
      <c r="AX11" s="17">
        <v>0.206135212062553</v>
      </c>
      <c r="AY11" s="17">
        <v>0.29011682277133199</v>
      </c>
      <c r="AZ11" s="17">
        <v>0.145861454890578</v>
      </c>
      <c r="BA11" s="17">
        <v>0.24526269031822201</v>
      </c>
      <c r="BB11" s="17"/>
      <c r="BC11" s="17">
        <v>0.24823629464104299</v>
      </c>
      <c r="BD11" s="17">
        <v>0.225524076138027</v>
      </c>
      <c r="BE11" s="17">
        <v>0.24930815076944199</v>
      </c>
      <c r="BF11" s="17">
        <v>0.34826370171429599</v>
      </c>
      <c r="BG11" s="17">
        <v>0.37518476904702702</v>
      </c>
    </row>
    <row r="12" spans="2:59" x14ac:dyDescent="0.35">
      <c r="B12" s="18" t="s">
        <v>357</v>
      </c>
      <c r="C12" s="17">
        <v>6.6045623268429804E-2</v>
      </c>
      <c r="D12" s="17">
        <v>9.3687292316735699E-2</v>
      </c>
      <c r="E12" s="17">
        <v>3.7264156188952902E-2</v>
      </c>
      <c r="F12" s="17"/>
      <c r="G12" s="17">
        <v>0.11228177729392499</v>
      </c>
      <c r="H12" s="17">
        <v>7.70784873543372E-2</v>
      </c>
      <c r="I12" s="17">
        <v>7.0685781244233498E-2</v>
      </c>
      <c r="J12" s="17">
        <v>6.4435914579702602E-2</v>
      </c>
      <c r="K12" s="17">
        <v>2.36746855792597E-2</v>
      </c>
      <c r="L12" s="17">
        <v>5.69598248029662E-2</v>
      </c>
      <c r="M12" s="17"/>
      <c r="N12" s="17">
        <v>7.4759498507410205E-2</v>
      </c>
      <c r="O12" s="17">
        <v>3.5339070131720399E-2</v>
      </c>
      <c r="P12" s="17">
        <v>6.1853507778931102E-2</v>
      </c>
      <c r="Q12" s="17">
        <v>8.9849552018913995E-2</v>
      </c>
      <c r="R12" s="17"/>
      <c r="S12" s="17">
        <v>7.0691078202455696E-2</v>
      </c>
      <c r="T12" s="17">
        <v>5.5259119726748601E-2</v>
      </c>
      <c r="U12" s="17">
        <v>0.104460741451083</v>
      </c>
      <c r="V12" s="17">
        <v>0.122453077962694</v>
      </c>
      <c r="W12" s="17">
        <v>8.16719316003479E-2</v>
      </c>
      <c r="X12" s="17">
        <v>0</v>
      </c>
      <c r="Y12" s="17">
        <v>8.4642048551972507E-2</v>
      </c>
      <c r="Z12" s="17">
        <v>3.8620546395874401E-2</v>
      </c>
      <c r="AA12" s="17">
        <v>1.83951892670936E-2</v>
      </c>
      <c r="AB12" s="17">
        <v>5.0993297730274299E-2</v>
      </c>
      <c r="AC12" s="17">
        <v>9.9064629554870998E-2</v>
      </c>
      <c r="AD12" s="17">
        <v>8.2152990154255007E-2</v>
      </c>
      <c r="AE12" s="17"/>
      <c r="AF12" s="17">
        <v>9.3047338120600703E-2</v>
      </c>
      <c r="AG12" s="17">
        <v>1.9788965670459201E-2</v>
      </c>
      <c r="AH12" s="17">
        <v>9.1755123123647503E-2</v>
      </c>
      <c r="AI12" s="17"/>
      <c r="AJ12" s="17">
        <v>8.7949999174538898E-2</v>
      </c>
      <c r="AK12" s="17">
        <v>4.4523856589029097E-2</v>
      </c>
      <c r="AL12" s="17">
        <v>0</v>
      </c>
      <c r="AM12" s="17">
        <v>0</v>
      </c>
      <c r="AN12" s="17">
        <v>0.10956936741268999</v>
      </c>
      <c r="AO12" s="17"/>
      <c r="AP12" s="17">
        <v>0.116964632230488</v>
      </c>
      <c r="AQ12" s="17">
        <v>3.3439109690279703E-2</v>
      </c>
      <c r="AR12" s="17">
        <v>2.5938214768649E-2</v>
      </c>
      <c r="AS12" s="17">
        <v>7.6293431039694298E-2</v>
      </c>
      <c r="AT12" s="17">
        <v>3.8138852245572598E-2</v>
      </c>
      <c r="AU12" s="17"/>
      <c r="AV12" s="17">
        <v>3.9628316217208297E-2</v>
      </c>
      <c r="AW12" s="17">
        <v>0.11336123016253299</v>
      </c>
      <c r="AX12" s="17">
        <v>0</v>
      </c>
      <c r="AY12" s="17">
        <v>8.7092484290064401E-2</v>
      </c>
      <c r="AZ12" s="17">
        <v>6.3324736268615595E-2</v>
      </c>
      <c r="BA12" s="17">
        <v>0</v>
      </c>
      <c r="BB12" s="17"/>
      <c r="BC12" s="17">
        <v>5.6982021429333098E-2</v>
      </c>
      <c r="BD12" s="17">
        <v>6.1711997426606602E-2</v>
      </c>
      <c r="BE12" s="17">
        <v>7.5883445991330997E-2</v>
      </c>
      <c r="BF12" s="17">
        <v>7.9360317206178893E-2</v>
      </c>
      <c r="BG12" s="17">
        <v>0</v>
      </c>
    </row>
    <row r="13" spans="2:59" x14ac:dyDescent="0.35">
      <c r="B13" s="18" t="s">
        <v>100</v>
      </c>
      <c r="C13" s="19">
        <v>5.1574799951366102E-2</v>
      </c>
      <c r="D13" s="19">
        <v>2.7973252625313801E-2</v>
      </c>
      <c r="E13" s="19">
        <v>7.4778821975112195E-2</v>
      </c>
      <c r="F13" s="19"/>
      <c r="G13" s="19">
        <v>4.2250419871569002E-2</v>
      </c>
      <c r="H13" s="19">
        <v>5.28027079699614E-2</v>
      </c>
      <c r="I13" s="19">
        <v>3.4674262718662502E-2</v>
      </c>
      <c r="J13" s="19">
        <v>8.4681619722899004E-2</v>
      </c>
      <c r="K13" s="19">
        <v>1.18010165498251E-2</v>
      </c>
      <c r="L13" s="19">
        <v>7.4470239583566397E-2</v>
      </c>
      <c r="M13" s="19"/>
      <c r="N13" s="19">
        <v>6.2350987198757701E-2</v>
      </c>
      <c r="O13" s="19">
        <v>1.9765763466276901E-2</v>
      </c>
      <c r="P13" s="19">
        <v>4.2584392211875002E-2</v>
      </c>
      <c r="Q13" s="19">
        <v>7.8026383616269304E-2</v>
      </c>
      <c r="R13" s="19"/>
      <c r="S13" s="19">
        <v>1.39119016971777E-2</v>
      </c>
      <c r="T13" s="19">
        <v>4.3727472170015803E-2</v>
      </c>
      <c r="U13" s="19">
        <v>0.121047379586432</v>
      </c>
      <c r="V13" s="19">
        <v>0</v>
      </c>
      <c r="W13" s="19">
        <v>6.7496317313973098E-2</v>
      </c>
      <c r="X13" s="19">
        <v>0.12920919368931899</v>
      </c>
      <c r="Y13" s="19">
        <v>2.10865483461679E-2</v>
      </c>
      <c r="Z13" s="19">
        <v>4.21198028690737E-2</v>
      </c>
      <c r="AA13" s="19">
        <v>5.4410784510854897E-2</v>
      </c>
      <c r="AB13" s="19">
        <v>3.3118901076402203E-2</v>
      </c>
      <c r="AC13" s="19">
        <v>3.4989281301634097E-2</v>
      </c>
      <c r="AD13" s="19">
        <v>0.144097716100755</v>
      </c>
      <c r="AE13" s="19"/>
      <c r="AF13" s="19">
        <v>3.9194113205744403E-2</v>
      </c>
      <c r="AG13" s="19">
        <v>5.4421038144069199E-2</v>
      </c>
      <c r="AH13" s="19">
        <v>6.5323469359132497E-2</v>
      </c>
      <c r="AI13" s="19"/>
      <c r="AJ13" s="19">
        <v>4.4050010595489401E-2</v>
      </c>
      <c r="AK13" s="19">
        <v>2.6482456629736799E-2</v>
      </c>
      <c r="AL13" s="19">
        <v>0.167555099369426</v>
      </c>
      <c r="AM13" s="19">
        <v>0.120638725810818</v>
      </c>
      <c r="AN13" s="19">
        <v>0.110455071028962</v>
      </c>
      <c r="AO13" s="19"/>
      <c r="AP13" s="19">
        <v>6.1474785472751703E-2</v>
      </c>
      <c r="AQ13" s="19">
        <v>5.1870650872296802E-2</v>
      </c>
      <c r="AR13" s="19">
        <v>0.115013806275716</v>
      </c>
      <c r="AS13" s="19">
        <v>2.54810663046342E-2</v>
      </c>
      <c r="AT13" s="19">
        <v>7.2159814298885294E-2</v>
      </c>
      <c r="AU13" s="19"/>
      <c r="AV13" s="19">
        <v>4.1022192154124899E-2</v>
      </c>
      <c r="AW13" s="19">
        <v>4.3240246490737301E-2</v>
      </c>
      <c r="AX13" s="19">
        <v>8.0586396965033905E-2</v>
      </c>
      <c r="AY13" s="19">
        <v>2.9090419036359699E-2</v>
      </c>
      <c r="AZ13" s="19">
        <v>5.2879790312371597E-2</v>
      </c>
      <c r="BA13" s="19">
        <v>0.180698192322616</v>
      </c>
      <c r="BB13" s="19"/>
      <c r="BC13" s="19">
        <v>7.1294494937213404E-2</v>
      </c>
      <c r="BD13" s="19">
        <v>3.8307975888295501E-2</v>
      </c>
      <c r="BE13" s="19">
        <v>4.8902437651777403E-2</v>
      </c>
      <c r="BF13" s="19">
        <v>1.6423759982674001E-2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503</v>
      </c>
      <c r="D7" s="10">
        <v>252</v>
      </c>
      <c r="E7" s="10">
        <v>251</v>
      </c>
      <c r="F7" s="10"/>
      <c r="G7" s="10">
        <v>69</v>
      </c>
      <c r="H7" s="10">
        <v>73</v>
      </c>
      <c r="I7" s="10">
        <v>82</v>
      </c>
      <c r="J7" s="10">
        <v>92</v>
      </c>
      <c r="K7" s="10">
        <v>73</v>
      </c>
      <c r="L7" s="10">
        <v>114</v>
      </c>
      <c r="M7" s="10"/>
      <c r="N7" s="10">
        <v>125</v>
      </c>
      <c r="O7" s="10">
        <v>121</v>
      </c>
      <c r="P7" s="10">
        <v>124</v>
      </c>
      <c r="Q7" s="10">
        <v>133</v>
      </c>
      <c r="R7" s="10"/>
      <c r="S7" s="10">
        <v>71</v>
      </c>
      <c r="T7" s="10">
        <v>73</v>
      </c>
      <c r="U7" s="10">
        <v>28</v>
      </c>
      <c r="V7" s="10">
        <v>39</v>
      </c>
      <c r="W7" s="10">
        <v>30</v>
      </c>
      <c r="X7" s="10">
        <v>38</v>
      </c>
      <c r="Y7" s="10">
        <v>44</v>
      </c>
      <c r="Z7" s="10">
        <v>19</v>
      </c>
      <c r="AA7" s="10">
        <v>63</v>
      </c>
      <c r="AB7" s="10">
        <v>45</v>
      </c>
      <c r="AC7" s="10">
        <v>32</v>
      </c>
      <c r="AD7" s="10">
        <v>21</v>
      </c>
      <c r="AE7" s="10"/>
      <c r="AF7" s="10">
        <v>180</v>
      </c>
      <c r="AG7" s="10">
        <v>210</v>
      </c>
      <c r="AH7" s="10">
        <v>68</v>
      </c>
      <c r="AI7" s="10"/>
      <c r="AJ7" s="10">
        <v>165</v>
      </c>
      <c r="AK7" s="10">
        <v>134</v>
      </c>
      <c r="AL7" s="10">
        <v>34</v>
      </c>
      <c r="AM7" s="10">
        <v>9</v>
      </c>
      <c r="AN7" s="10">
        <v>62</v>
      </c>
      <c r="AO7" s="10"/>
      <c r="AP7" s="10">
        <v>95</v>
      </c>
      <c r="AQ7" s="10">
        <v>167</v>
      </c>
      <c r="AR7" s="10">
        <v>45</v>
      </c>
      <c r="AS7" s="10">
        <v>73</v>
      </c>
      <c r="AT7" s="10">
        <v>28</v>
      </c>
      <c r="AU7" s="10"/>
      <c r="AV7" s="10">
        <v>140</v>
      </c>
      <c r="AW7" s="10">
        <v>93</v>
      </c>
      <c r="AX7" s="10">
        <v>44</v>
      </c>
      <c r="AY7" s="10">
        <v>87</v>
      </c>
      <c r="AZ7" s="10">
        <v>35</v>
      </c>
      <c r="BA7" s="10">
        <v>48</v>
      </c>
      <c r="BB7" s="10"/>
      <c r="BC7" s="10">
        <v>129</v>
      </c>
      <c r="BD7" s="10">
        <v>113</v>
      </c>
      <c r="BE7" s="10">
        <v>133</v>
      </c>
      <c r="BF7" s="10">
        <v>57</v>
      </c>
      <c r="BG7" s="10">
        <v>8</v>
      </c>
    </row>
    <row r="8" spans="2:59" ht="30" customHeight="1" x14ac:dyDescent="0.35">
      <c r="B8" s="11" t="s">
        <v>20</v>
      </c>
      <c r="C8" s="11">
        <v>502</v>
      </c>
      <c r="D8" s="11">
        <v>248</v>
      </c>
      <c r="E8" s="11">
        <v>254</v>
      </c>
      <c r="F8" s="11"/>
      <c r="G8" s="11">
        <v>66</v>
      </c>
      <c r="H8" s="11">
        <v>79</v>
      </c>
      <c r="I8" s="11">
        <v>87</v>
      </c>
      <c r="J8" s="11">
        <v>87</v>
      </c>
      <c r="K8" s="11">
        <v>71</v>
      </c>
      <c r="L8" s="11">
        <v>113</v>
      </c>
      <c r="M8" s="11"/>
      <c r="N8" s="11">
        <v>118</v>
      </c>
      <c r="O8" s="11">
        <v>136</v>
      </c>
      <c r="P8" s="11">
        <v>119</v>
      </c>
      <c r="Q8" s="11">
        <v>129</v>
      </c>
      <c r="R8" s="11"/>
      <c r="S8" s="11">
        <v>68</v>
      </c>
      <c r="T8" s="11">
        <v>74</v>
      </c>
      <c r="U8" s="11">
        <v>30</v>
      </c>
      <c r="V8" s="11">
        <v>46</v>
      </c>
      <c r="W8" s="11">
        <v>32</v>
      </c>
      <c r="X8" s="11">
        <v>48</v>
      </c>
      <c r="Y8" s="11">
        <v>42</v>
      </c>
      <c r="Z8" s="11">
        <v>17</v>
      </c>
      <c r="AA8" s="11">
        <v>58</v>
      </c>
      <c r="AB8" s="11">
        <v>41</v>
      </c>
      <c r="AC8" s="11">
        <v>27</v>
      </c>
      <c r="AD8" s="11">
        <v>19</v>
      </c>
      <c r="AE8" s="11"/>
      <c r="AF8" s="11">
        <v>180</v>
      </c>
      <c r="AG8" s="11">
        <v>208</v>
      </c>
      <c r="AH8" s="11">
        <v>68</v>
      </c>
      <c r="AI8" s="11"/>
      <c r="AJ8" s="11">
        <v>167</v>
      </c>
      <c r="AK8" s="11">
        <v>136</v>
      </c>
      <c r="AL8" s="11">
        <v>34</v>
      </c>
      <c r="AM8" s="11">
        <v>8</v>
      </c>
      <c r="AN8" s="11">
        <v>61</v>
      </c>
      <c r="AO8" s="11"/>
      <c r="AP8" s="11">
        <v>96</v>
      </c>
      <c r="AQ8" s="11">
        <v>164</v>
      </c>
      <c r="AR8" s="11">
        <v>46</v>
      </c>
      <c r="AS8" s="11">
        <v>72</v>
      </c>
      <c r="AT8" s="11">
        <v>30</v>
      </c>
      <c r="AU8" s="11"/>
      <c r="AV8" s="11">
        <v>140</v>
      </c>
      <c r="AW8" s="11">
        <v>94</v>
      </c>
      <c r="AX8" s="11">
        <v>45</v>
      </c>
      <c r="AY8" s="11">
        <v>84</v>
      </c>
      <c r="AZ8" s="11">
        <v>38</v>
      </c>
      <c r="BA8" s="11">
        <v>47</v>
      </c>
      <c r="BB8" s="11"/>
      <c r="BC8" s="11">
        <v>129</v>
      </c>
      <c r="BD8" s="11">
        <v>112</v>
      </c>
      <c r="BE8" s="11">
        <v>135</v>
      </c>
      <c r="BF8" s="11">
        <v>57</v>
      </c>
      <c r="BG8" s="11">
        <v>8</v>
      </c>
    </row>
    <row r="9" spans="2:59" x14ac:dyDescent="0.35">
      <c r="B9" s="18" t="s">
        <v>354</v>
      </c>
      <c r="C9" s="17">
        <v>0.13202956610484801</v>
      </c>
      <c r="D9" s="17">
        <v>0.12095525996252</v>
      </c>
      <c r="E9" s="17">
        <v>0.14285478060029799</v>
      </c>
      <c r="F9" s="17"/>
      <c r="G9" s="17">
        <v>0.16822423139109599</v>
      </c>
      <c r="H9" s="17">
        <v>0.13046686509236299</v>
      </c>
      <c r="I9" s="17">
        <v>0.114511840002696</v>
      </c>
      <c r="J9" s="17">
        <v>0.13485965562473801</v>
      </c>
      <c r="K9" s="17">
        <v>0.112801918921749</v>
      </c>
      <c r="L9" s="17">
        <v>0.13533128354906601</v>
      </c>
      <c r="M9" s="17"/>
      <c r="N9" s="17">
        <v>8.0527470783505598E-2</v>
      </c>
      <c r="O9" s="17">
        <v>0.14564716683729101</v>
      </c>
      <c r="P9" s="17">
        <v>0.144435778027971</v>
      </c>
      <c r="Q9" s="17">
        <v>0.153268532842008</v>
      </c>
      <c r="R9" s="17"/>
      <c r="S9" s="17">
        <v>0.13495251000174699</v>
      </c>
      <c r="T9" s="17">
        <v>0.10212496296797501</v>
      </c>
      <c r="U9" s="17">
        <v>3.3430061577591902E-2</v>
      </c>
      <c r="V9" s="17">
        <v>0.14862131948979199</v>
      </c>
      <c r="W9" s="17">
        <v>0.205027159246086</v>
      </c>
      <c r="X9" s="17">
        <v>0.13680779683532199</v>
      </c>
      <c r="Y9" s="17">
        <v>0.111450809768151</v>
      </c>
      <c r="Z9" s="17">
        <v>0.16210282657063299</v>
      </c>
      <c r="AA9" s="17">
        <v>0.14061442470934801</v>
      </c>
      <c r="AB9" s="17">
        <v>0.122460551500641</v>
      </c>
      <c r="AC9" s="17">
        <v>0.26343899530883802</v>
      </c>
      <c r="AD9" s="17">
        <v>4.0967349603568799E-2</v>
      </c>
      <c r="AE9" s="17"/>
      <c r="AF9" s="17">
        <v>0.180154854012222</v>
      </c>
      <c r="AG9" s="17">
        <v>8.9605168000131005E-2</v>
      </c>
      <c r="AH9" s="17">
        <v>9.2168477305511004E-2</v>
      </c>
      <c r="AI9" s="17"/>
      <c r="AJ9" s="17">
        <v>0.124893243019237</v>
      </c>
      <c r="AK9" s="17">
        <v>0.104861925701388</v>
      </c>
      <c r="AL9" s="17">
        <v>5.2877786696006401E-2</v>
      </c>
      <c r="AM9" s="17">
        <v>0.42434511809532199</v>
      </c>
      <c r="AN9" s="17">
        <v>4.31834219764698E-2</v>
      </c>
      <c r="AO9" s="17"/>
      <c r="AP9" s="17">
        <v>0.20118298247446001</v>
      </c>
      <c r="AQ9" s="17">
        <v>9.3663930071978999E-2</v>
      </c>
      <c r="AR9" s="17">
        <v>7.3892788703928305E-2</v>
      </c>
      <c r="AS9" s="17">
        <v>0.14326432458637001</v>
      </c>
      <c r="AT9" s="17">
        <v>0.402611981483534</v>
      </c>
      <c r="AU9" s="17"/>
      <c r="AV9" s="17">
        <v>8.8159737116314807E-2</v>
      </c>
      <c r="AW9" s="17">
        <v>0.17491617871194201</v>
      </c>
      <c r="AX9" s="17">
        <v>0.117132653944219</v>
      </c>
      <c r="AY9" s="17">
        <v>0.15018774657553599</v>
      </c>
      <c r="AZ9" s="17">
        <v>0.31674889472145301</v>
      </c>
      <c r="BA9" s="17">
        <v>8.1366889997137801E-2</v>
      </c>
      <c r="BB9" s="17"/>
      <c r="BC9" s="17">
        <v>0.12918216684953801</v>
      </c>
      <c r="BD9" s="17">
        <v>0.14126015657129401</v>
      </c>
      <c r="BE9" s="17">
        <v>0.13198881226585499</v>
      </c>
      <c r="BF9" s="17">
        <v>0.104693146692456</v>
      </c>
      <c r="BG9" s="17">
        <v>8.3683878565595504E-2</v>
      </c>
    </row>
    <row r="10" spans="2:59" x14ac:dyDescent="0.35">
      <c r="B10" s="18" t="s">
        <v>355</v>
      </c>
      <c r="C10" s="17">
        <v>0.43727720580186202</v>
      </c>
      <c r="D10" s="17">
        <v>0.42282086231416999</v>
      </c>
      <c r="E10" s="17">
        <v>0.45140838630770103</v>
      </c>
      <c r="F10" s="17"/>
      <c r="G10" s="17">
        <v>0.39958809269322798</v>
      </c>
      <c r="H10" s="17">
        <v>0.39722054549952501</v>
      </c>
      <c r="I10" s="17">
        <v>0.44848230925834398</v>
      </c>
      <c r="J10" s="17">
        <v>0.41280517325053001</v>
      </c>
      <c r="K10" s="17">
        <v>0.47087789854286</v>
      </c>
      <c r="L10" s="17">
        <v>0.47613794501035001</v>
      </c>
      <c r="M10" s="17"/>
      <c r="N10" s="17">
        <v>0.50657886487984205</v>
      </c>
      <c r="O10" s="17">
        <v>0.42243895565564799</v>
      </c>
      <c r="P10" s="17">
        <v>0.39757372133381302</v>
      </c>
      <c r="Q10" s="17">
        <v>0.42622971961225298</v>
      </c>
      <c r="R10" s="17"/>
      <c r="S10" s="17">
        <v>0.478835273777381</v>
      </c>
      <c r="T10" s="17">
        <v>0.40782283254563301</v>
      </c>
      <c r="U10" s="17">
        <v>0.45162372130425399</v>
      </c>
      <c r="V10" s="17">
        <v>0.379345261396074</v>
      </c>
      <c r="W10" s="17">
        <v>0.39845439645226299</v>
      </c>
      <c r="X10" s="17">
        <v>0.38108858394617001</v>
      </c>
      <c r="Y10" s="17">
        <v>0.46348134492445098</v>
      </c>
      <c r="Z10" s="17">
        <v>0.42703712205177702</v>
      </c>
      <c r="AA10" s="17">
        <v>0.39002419268904298</v>
      </c>
      <c r="AB10" s="17">
        <v>0.50394535407537</v>
      </c>
      <c r="AC10" s="17">
        <v>0.473713405372434</v>
      </c>
      <c r="AD10" s="17">
        <v>0.62907488463709504</v>
      </c>
      <c r="AE10" s="17"/>
      <c r="AF10" s="17">
        <v>0.468058392577063</v>
      </c>
      <c r="AG10" s="17">
        <v>0.4201769304688</v>
      </c>
      <c r="AH10" s="17">
        <v>0.45773996776400699</v>
      </c>
      <c r="AI10" s="17"/>
      <c r="AJ10" s="17">
        <v>0.46004120154699801</v>
      </c>
      <c r="AK10" s="17">
        <v>0.380735455309544</v>
      </c>
      <c r="AL10" s="17">
        <v>0.60643553824200103</v>
      </c>
      <c r="AM10" s="17">
        <v>0.36572135420999102</v>
      </c>
      <c r="AN10" s="17">
        <v>0.47382755824755901</v>
      </c>
      <c r="AO10" s="17"/>
      <c r="AP10" s="17">
        <v>0.35743168030823602</v>
      </c>
      <c r="AQ10" s="17">
        <v>0.39993049152698501</v>
      </c>
      <c r="AR10" s="17">
        <v>0.44846902030765401</v>
      </c>
      <c r="AS10" s="17">
        <v>0.621372320801445</v>
      </c>
      <c r="AT10" s="17">
        <v>0.41814311588469999</v>
      </c>
      <c r="AU10" s="17"/>
      <c r="AV10" s="17">
        <v>0.38203383761549198</v>
      </c>
      <c r="AW10" s="17">
        <v>0.38092811491908701</v>
      </c>
      <c r="AX10" s="17">
        <v>0.39136547616996697</v>
      </c>
      <c r="AY10" s="17">
        <v>0.558379731964183</v>
      </c>
      <c r="AZ10" s="17">
        <v>0.48124936974902099</v>
      </c>
      <c r="BA10" s="17">
        <v>0.41963231228465397</v>
      </c>
      <c r="BB10" s="17"/>
      <c r="BC10" s="17">
        <v>0.47219060438038901</v>
      </c>
      <c r="BD10" s="17">
        <v>0.41242390058309403</v>
      </c>
      <c r="BE10" s="17">
        <v>0.40203232395184302</v>
      </c>
      <c r="BF10" s="17">
        <v>0.50918403175088101</v>
      </c>
      <c r="BG10" s="17">
        <v>0.52662897748316195</v>
      </c>
    </row>
    <row r="11" spans="2:59" x14ac:dyDescent="0.35">
      <c r="B11" s="18" t="s">
        <v>356</v>
      </c>
      <c r="C11" s="17">
        <v>0.306249780059904</v>
      </c>
      <c r="D11" s="17">
        <v>0.33813730701947098</v>
      </c>
      <c r="E11" s="17">
        <v>0.27507949140882898</v>
      </c>
      <c r="F11" s="17"/>
      <c r="G11" s="17">
        <v>0.34605956720171299</v>
      </c>
      <c r="H11" s="17">
        <v>0.30631448453876498</v>
      </c>
      <c r="I11" s="17">
        <v>0.27745910211781599</v>
      </c>
      <c r="J11" s="17">
        <v>0.34028377705365798</v>
      </c>
      <c r="K11" s="17">
        <v>0.30269350771283099</v>
      </c>
      <c r="L11" s="17">
        <v>0.281360132713871</v>
      </c>
      <c r="M11" s="17"/>
      <c r="N11" s="17">
        <v>0.31340080379806301</v>
      </c>
      <c r="O11" s="17">
        <v>0.26523414794213901</v>
      </c>
      <c r="P11" s="17">
        <v>0.35285442494422797</v>
      </c>
      <c r="Q11" s="17">
        <v>0.29984504383578903</v>
      </c>
      <c r="R11" s="17"/>
      <c r="S11" s="17">
        <v>0.26370842889028701</v>
      </c>
      <c r="T11" s="17">
        <v>0.36420687511155198</v>
      </c>
      <c r="U11" s="17">
        <v>0.40754266677753798</v>
      </c>
      <c r="V11" s="17">
        <v>0.28765496402208002</v>
      </c>
      <c r="W11" s="17">
        <v>0.18449332676490701</v>
      </c>
      <c r="X11" s="17">
        <v>0.37486238126649601</v>
      </c>
      <c r="Y11" s="17">
        <v>0.30775892927141402</v>
      </c>
      <c r="Z11" s="17">
        <v>0.36309156460747399</v>
      </c>
      <c r="AA11" s="17">
        <v>0.36989890068340903</v>
      </c>
      <c r="AB11" s="17">
        <v>0.27836356980691601</v>
      </c>
      <c r="AC11" s="17">
        <v>0.173975574878031</v>
      </c>
      <c r="AD11" s="17">
        <v>0.15054895115237199</v>
      </c>
      <c r="AE11" s="17"/>
      <c r="AF11" s="17">
        <v>0.253626097288912</v>
      </c>
      <c r="AG11" s="17">
        <v>0.36222065676040999</v>
      </c>
      <c r="AH11" s="17">
        <v>0.26815533282295601</v>
      </c>
      <c r="AI11" s="17"/>
      <c r="AJ11" s="17">
        <v>0.294416708677744</v>
      </c>
      <c r="AK11" s="17">
        <v>0.39904143266701197</v>
      </c>
      <c r="AL11" s="17">
        <v>0.22067386515889001</v>
      </c>
      <c r="AM11" s="17">
        <v>0.20993352769468701</v>
      </c>
      <c r="AN11" s="17">
        <v>0.30638089479491998</v>
      </c>
      <c r="AO11" s="17"/>
      <c r="AP11" s="17">
        <v>0.33084440206756</v>
      </c>
      <c r="AQ11" s="17">
        <v>0.39103935544680501</v>
      </c>
      <c r="AR11" s="17">
        <v>0.38793885499597403</v>
      </c>
      <c r="AS11" s="17">
        <v>0.177859634831803</v>
      </c>
      <c r="AT11" s="17">
        <v>0.14201117367998201</v>
      </c>
      <c r="AU11" s="17"/>
      <c r="AV11" s="17">
        <v>0.407600709992605</v>
      </c>
      <c r="AW11" s="17">
        <v>0.33363022396917602</v>
      </c>
      <c r="AX11" s="17">
        <v>0.39103661752616597</v>
      </c>
      <c r="AY11" s="17">
        <v>0.23715790468143699</v>
      </c>
      <c r="AZ11" s="17">
        <v>0.17257391133043201</v>
      </c>
      <c r="BA11" s="17">
        <v>0.188324983126929</v>
      </c>
      <c r="BB11" s="17"/>
      <c r="BC11" s="17">
        <v>0.25949018756175901</v>
      </c>
      <c r="BD11" s="17">
        <v>0.32739722110302</v>
      </c>
      <c r="BE11" s="17">
        <v>0.32443253168547598</v>
      </c>
      <c r="BF11" s="17">
        <v>0.25876508278343202</v>
      </c>
      <c r="BG11" s="17">
        <v>0.38968714395124299</v>
      </c>
    </row>
    <row r="12" spans="2:59" x14ac:dyDescent="0.35">
      <c r="B12" s="18" t="s">
        <v>357</v>
      </c>
      <c r="C12" s="17">
        <v>6.19768488214636E-2</v>
      </c>
      <c r="D12" s="17">
        <v>7.2252396738844302E-2</v>
      </c>
      <c r="E12" s="17">
        <v>5.1932426278478501E-2</v>
      </c>
      <c r="F12" s="17"/>
      <c r="G12" s="17">
        <v>5.2670491042911598E-2</v>
      </c>
      <c r="H12" s="17">
        <v>6.7606224879628807E-2</v>
      </c>
      <c r="I12" s="17">
        <v>6.6506773076959194E-2</v>
      </c>
      <c r="J12" s="17">
        <v>4.2334092515571103E-2</v>
      </c>
      <c r="K12" s="17">
        <v>8.0786958186005897E-2</v>
      </c>
      <c r="L12" s="17">
        <v>6.3294429560296794E-2</v>
      </c>
      <c r="M12" s="17"/>
      <c r="N12" s="17">
        <v>8.5170084156992898E-2</v>
      </c>
      <c r="O12" s="17">
        <v>5.8035671241824099E-2</v>
      </c>
      <c r="P12" s="17">
        <v>4.3435531041359401E-2</v>
      </c>
      <c r="Q12" s="17">
        <v>6.2042473211222998E-2</v>
      </c>
      <c r="R12" s="17"/>
      <c r="S12" s="17">
        <v>6.3713724763210702E-2</v>
      </c>
      <c r="T12" s="17">
        <v>5.88454896875951E-2</v>
      </c>
      <c r="U12" s="17">
        <v>4.2567296896134102E-2</v>
      </c>
      <c r="V12" s="17">
        <v>7.3789156503359599E-2</v>
      </c>
      <c r="W12" s="17">
        <v>6.6188121247794704E-2</v>
      </c>
      <c r="X12" s="17">
        <v>7.7513792027590206E-2</v>
      </c>
      <c r="Y12" s="17">
        <v>5.1558682313249102E-2</v>
      </c>
      <c r="Z12" s="17">
        <v>0</v>
      </c>
      <c r="AA12" s="17">
        <v>4.7078923306537901E-2</v>
      </c>
      <c r="AB12" s="17">
        <v>7.0980982717463406E-2</v>
      </c>
      <c r="AC12" s="17">
        <v>5.52803509876683E-2</v>
      </c>
      <c r="AD12" s="17">
        <v>0.138117259058847</v>
      </c>
      <c r="AE12" s="17"/>
      <c r="AF12" s="17">
        <v>6.0609210229517797E-2</v>
      </c>
      <c r="AG12" s="17">
        <v>5.8465740357456199E-2</v>
      </c>
      <c r="AH12" s="17">
        <v>7.1730937645915899E-2</v>
      </c>
      <c r="AI12" s="17"/>
      <c r="AJ12" s="17">
        <v>5.1327482209810198E-2</v>
      </c>
      <c r="AK12" s="17">
        <v>6.1104054824018102E-2</v>
      </c>
      <c r="AL12" s="17">
        <v>0.12001280990310299</v>
      </c>
      <c r="AM12" s="17">
        <v>0</v>
      </c>
      <c r="AN12" s="17">
        <v>4.5443035469666999E-2</v>
      </c>
      <c r="AO12" s="17"/>
      <c r="AP12" s="17">
        <v>4.1838377961619697E-2</v>
      </c>
      <c r="AQ12" s="17">
        <v>7.7698737611393898E-2</v>
      </c>
      <c r="AR12" s="17">
        <v>6.9170256046287695E-2</v>
      </c>
      <c r="AS12" s="17">
        <v>1.7382465606775001E-2</v>
      </c>
      <c r="AT12" s="17">
        <v>3.7233728951784499E-2</v>
      </c>
      <c r="AU12" s="17"/>
      <c r="AV12" s="17">
        <v>6.7933073066298796E-2</v>
      </c>
      <c r="AW12" s="17">
        <v>3.0622281243368899E-2</v>
      </c>
      <c r="AX12" s="17">
        <v>5.6876139903630399E-2</v>
      </c>
      <c r="AY12" s="17">
        <v>3.19836942411654E-2</v>
      </c>
      <c r="AZ12" s="17">
        <v>2.9427824199094201E-2</v>
      </c>
      <c r="BA12" s="17">
        <v>0.11294686681909499</v>
      </c>
      <c r="BB12" s="17"/>
      <c r="BC12" s="17">
        <v>6.1022019133210599E-2</v>
      </c>
      <c r="BD12" s="17">
        <v>3.6577571397969501E-2</v>
      </c>
      <c r="BE12" s="17">
        <v>6.5968873328720298E-2</v>
      </c>
      <c r="BF12" s="17">
        <v>0.12735773877323101</v>
      </c>
      <c r="BG12" s="17">
        <v>0</v>
      </c>
    </row>
    <row r="13" spans="2:59" x14ac:dyDescent="0.35">
      <c r="B13" s="18" t="s">
        <v>100</v>
      </c>
      <c r="C13" s="19">
        <v>6.2466599211922498E-2</v>
      </c>
      <c r="D13" s="19">
        <v>4.5834173964995797E-2</v>
      </c>
      <c r="E13" s="19">
        <v>7.8724915404693702E-2</v>
      </c>
      <c r="F13" s="19"/>
      <c r="G13" s="19">
        <v>3.34576176710513E-2</v>
      </c>
      <c r="H13" s="19">
        <v>9.8391879989717906E-2</v>
      </c>
      <c r="I13" s="19">
        <v>9.3039975544185305E-2</v>
      </c>
      <c r="J13" s="19">
        <v>6.9717301555503403E-2</v>
      </c>
      <c r="K13" s="19">
        <v>3.2839716636554002E-2</v>
      </c>
      <c r="L13" s="19">
        <v>4.38762091664162E-2</v>
      </c>
      <c r="M13" s="19"/>
      <c r="N13" s="19">
        <v>1.4322776381596E-2</v>
      </c>
      <c r="O13" s="19">
        <v>0.10864405832309799</v>
      </c>
      <c r="P13" s="19">
        <v>6.1700544652628801E-2</v>
      </c>
      <c r="Q13" s="19">
        <v>5.8614230498727299E-2</v>
      </c>
      <c r="R13" s="19"/>
      <c r="S13" s="19">
        <v>5.8790062567374603E-2</v>
      </c>
      <c r="T13" s="19">
        <v>6.6999839687245197E-2</v>
      </c>
      <c r="U13" s="19">
        <v>6.4836253444482697E-2</v>
      </c>
      <c r="V13" s="19">
        <v>0.110589298588695</v>
      </c>
      <c r="W13" s="19">
        <v>0.14583699628895</v>
      </c>
      <c r="X13" s="19">
        <v>2.9727445924422599E-2</v>
      </c>
      <c r="Y13" s="19">
        <v>6.5750233722734794E-2</v>
      </c>
      <c r="Z13" s="19">
        <v>4.7768486770116102E-2</v>
      </c>
      <c r="AA13" s="19">
        <v>5.2383558611662301E-2</v>
      </c>
      <c r="AB13" s="19">
        <v>2.42495418996104E-2</v>
      </c>
      <c r="AC13" s="19">
        <v>3.3591673453028603E-2</v>
      </c>
      <c r="AD13" s="19">
        <v>4.1291555548117601E-2</v>
      </c>
      <c r="AE13" s="19"/>
      <c r="AF13" s="19">
        <v>3.7551445892285602E-2</v>
      </c>
      <c r="AG13" s="19">
        <v>6.9531504413203105E-2</v>
      </c>
      <c r="AH13" s="19">
        <v>0.11020528446161</v>
      </c>
      <c r="AI13" s="19"/>
      <c r="AJ13" s="19">
        <v>6.9321364546210407E-2</v>
      </c>
      <c r="AK13" s="19">
        <v>5.4257131498038E-2</v>
      </c>
      <c r="AL13" s="19">
        <v>0</v>
      </c>
      <c r="AM13" s="19">
        <v>0</v>
      </c>
      <c r="AN13" s="19">
        <v>0.131165089511384</v>
      </c>
      <c r="AO13" s="19"/>
      <c r="AP13" s="19">
        <v>6.8702557188124097E-2</v>
      </c>
      <c r="AQ13" s="19">
        <v>3.7667485342837197E-2</v>
      </c>
      <c r="AR13" s="19">
        <v>2.05290799461561E-2</v>
      </c>
      <c r="AS13" s="19">
        <v>4.0121254173607603E-2</v>
      </c>
      <c r="AT13" s="19">
        <v>0</v>
      </c>
      <c r="AU13" s="19"/>
      <c r="AV13" s="19">
        <v>5.4272642209289602E-2</v>
      </c>
      <c r="AW13" s="19">
        <v>7.9903201156426198E-2</v>
      </c>
      <c r="AX13" s="19">
        <v>4.3589112456016502E-2</v>
      </c>
      <c r="AY13" s="19">
        <v>2.2290922537678701E-2</v>
      </c>
      <c r="AZ13" s="19">
        <v>0</v>
      </c>
      <c r="BA13" s="19">
        <v>0.197728947772185</v>
      </c>
      <c r="BB13" s="19"/>
      <c r="BC13" s="19">
        <v>7.8115022075103305E-2</v>
      </c>
      <c r="BD13" s="19">
        <v>8.2341150344622804E-2</v>
      </c>
      <c r="BE13" s="19">
        <v>7.5577458768105593E-2</v>
      </c>
      <c r="BF13" s="19">
        <v>0</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G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599</v>
      </c>
      <c r="D7" s="10">
        <v>287</v>
      </c>
      <c r="E7" s="10">
        <v>309</v>
      </c>
      <c r="F7" s="10"/>
      <c r="G7" s="10">
        <v>82</v>
      </c>
      <c r="H7" s="10">
        <v>87</v>
      </c>
      <c r="I7" s="10">
        <v>98</v>
      </c>
      <c r="J7" s="10">
        <v>106</v>
      </c>
      <c r="K7" s="10">
        <v>97</v>
      </c>
      <c r="L7" s="10">
        <v>129</v>
      </c>
      <c r="M7" s="10"/>
      <c r="N7" s="10">
        <v>156</v>
      </c>
      <c r="O7" s="10">
        <v>139</v>
      </c>
      <c r="P7" s="10">
        <v>141</v>
      </c>
      <c r="Q7" s="10">
        <v>163</v>
      </c>
      <c r="R7" s="10"/>
      <c r="S7" s="10">
        <v>82</v>
      </c>
      <c r="T7" s="10">
        <v>77</v>
      </c>
      <c r="U7" s="10">
        <v>39</v>
      </c>
      <c r="V7" s="10">
        <v>46</v>
      </c>
      <c r="W7" s="10">
        <v>36</v>
      </c>
      <c r="X7" s="10">
        <v>41</v>
      </c>
      <c r="Y7" s="10">
        <v>54</v>
      </c>
      <c r="Z7" s="10">
        <v>27</v>
      </c>
      <c r="AA7" s="10">
        <v>70</v>
      </c>
      <c r="AB7" s="10">
        <v>64</v>
      </c>
      <c r="AC7" s="10">
        <v>43</v>
      </c>
      <c r="AD7" s="10">
        <v>20</v>
      </c>
      <c r="AE7" s="10"/>
      <c r="AF7" s="10">
        <v>227</v>
      </c>
      <c r="AG7" s="10">
        <v>227</v>
      </c>
      <c r="AH7" s="10">
        <v>82</v>
      </c>
      <c r="AI7" s="10"/>
      <c r="AJ7" s="10">
        <v>191</v>
      </c>
      <c r="AK7" s="10">
        <v>162</v>
      </c>
      <c r="AL7" s="10">
        <v>37</v>
      </c>
      <c r="AM7" s="10">
        <v>13</v>
      </c>
      <c r="AN7" s="10">
        <v>70</v>
      </c>
      <c r="AO7" s="10"/>
      <c r="AP7" s="10">
        <v>101</v>
      </c>
      <c r="AQ7" s="10">
        <v>204</v>
      </c>
      <c r="AR7" s="10">
        <v>47</v>
      </c>
      <c r="AS7" s="10">
        <v>103</v>
      </c>
      <c r="AT7" s="10">
        <v>40</v>
      </c>
      <c r="AU7" s="10"/>
      <c r="AV7" s="10">
        <v>168</v>
      </c>
      <c r="AW7" s="10">
        <v>95</v>
      </c>
      <c r="AX7" s="10">
        <v>47</v>
      </c>
      <c r="AY7" s="10">
        <v>116</v>
      </c>
      <c r="AZ7" s="10">
        <v>54</v>
      </c>
      <c r="BA7" s="10">
        <v>47</v>
      </c>
      <c r="BB7" s="10"/>
      <c r="BC7" s="10">
        <v>145</v>
      </c>
      <c r="BD7" s="10">
        <v>149</v>
      </c>
      <c r="BE7" s="10">
        <v>158</v>
      </c>
      <c r="BF7" s="10">
        <v>63</v>
      </c>
      <c r="BG7" s="10">
        <v>10</v>
      </c>
    </row>
    <row r="8" spans="2:59" ht="30" customHeight="1" x14ac:dyDescent="0.35">
      <c r="B8" s="11" t="s">
        <v>20</v>
      </c>
      <c r="C8" s="11">
        <v>600</v>
      </c>
      <c r="D8" s="11">
        <v>282</v>
      </c>
      <c r="E8" s="11">
        <v>315</v>
      </c>
      <c r="F8" s="11"/>
      <c r="G8" s="11">
        <v>80</v>
      </c>
      <c r="H8" s="11">
        <v>94</v>
      </c>
      <c r="I8" s="11">
        <v>106</v>
      </c>
      <c r="J8" s="11">
        <v>101</v>
      </c>
      <c r="K8" s="11">
        <v>94</v>
      </c>
      <c r="L8" s="11">
        <v>126</v>
      </c>
      <c r="M8" s="11"/>
      <c r="N8" s="11">
        <v>152</v>
      </c>
      <c r="O8" s="11">
        <v>155</v>
      </c>
      <c r="P8" s="11">
        <v>134</v>
      </c>
      <c r="Q8" s="11">
        <v>159</v>
      </c>
      <c r="R8" s="11"/>
      <c r="S8" s="11">
        <v>80</v>
      </c>
      <c r="T8" s="11">
        <v>78</v>
      </c>
      <c r="U8" s="11">
        <v>41</v>
      </c>
      <c r="V8" s="11">
        <v>56</v>
      </c>
      <c r="W8" s="11">
        <v>38</v>
      </c>
      <c r="X8" s="11">
        <v>52</v>
      </c>
      <c r="Y8" s="11">
        <v>52</v>
      </c>
      <c r="Z8" s="11">
        <v>24</v>
      </c>
      <c r="AA8" s="11">
        <v>65</v>
      </c>
      <c r="AB8" s="11">
        <v>59</v>
      </c>
      <c r="AC8" s="11">
        <v>38</v>
      </c>
      <c r="AD8" s="11">
        <v>18</v>
      </c>
      <c r="AE8" s="11"/>
      <c r="AF8" s="11">
        <v>229</v>
      </c>
      <c r="AG8" s="11">
        <v>224</v>
      </c>
      <c r="AH8" s="11">
        <v>83</v>
      </c>
      <c r="AI8" s="11"/>
      <c r="AJ8" s="11">
        <v>191</v>
      </c>
      <c r="AK8" s="11">
        <v>164</v>
      </c>
      <c r="AL8" s="11">
        <v>36</v>
      </c>
      <c r="AM8" s="11">
        <v>12</v>
      </c>
      <c r="AN8" s="11">
        <v>72</v>
      </c>
      <c r="AO8" s="11"/>
      <c r="AP8" s="11">
        <v>102</v>
      </c>
      <c r="AQ8" s="11">
        <v>204</v>
      </c>
      <c r="AR8" s="11">
        <v>46</v>
      </c>
      <c r="AS8" s="11">
        <v>102</v>
      </c>
      <c r="AT8" s="11">
        <v>42</v>
      </c>
      <c r="AU8" s="11"/>
      <c r="AV8" s="11">
        <v>168</v>
      </c>
      <c r="AW8" s="11">
        <v>96</v>
      </c>
      <c r="AX8" s="11">
        <v>48</v>
      </c>
      <c r="AY8" s="11">
        <v>116</v>
      </c>
      <c r="AZ8" s="11">
        <v>57</v>
      </c>
      <c r="BA8" s="11">
        <v>46</v>
      </c>
      <c r="BB8" s="11"/>
      <c r="BC8" s="11">
        <v>146</v>
      </c>
      <c r="BD8" s="11">
        <v>149</v>
      </c>
      <c r="BE8" s="11">
        <v>159</v>
      </c>
      <c r="BF8" s="11">
        <v>65</v>
      </c>
      <c r="BG8" s="11">
        <v>10</v>
      </c>
    </row>
    <row r="9" spans="2:59" ht="29" x14ac:dyDescent="0.35">
      <c r="B9" s="18" t="s">
        <v>360</v>
      </c>
      <c r="C9" s="17">
        <v>0.62879429101738105</v>
      </c>
      <c r="D9" s="17">
        <v>0.59393184249899</v>
      </c>
      <c r="E9" s="17">
        <v>0.66283791311743601</v>
      </c>
      <c r="F9" s="17"/>
      <c r="G9" s="17">
        <v>0.50660998297843696</v>
      </c>
      <c r="H9" s="17">
        <v>0.53223992248454799</v>
      </c>
      <c r="I9" s="17">
        <v>0.57292814960152505</v>
      </c>
      <c r="J9" s="17">
        <v>0.72275285275541601</v>
      </c>
      <c r="K9" s="17">
        <v>0.69079860851167596</v>
      </c>
      <c r="L9" s="17">
        <v>0.70383584606397998</v>
      </c>
      <c r="M9" s="17"/>
      <c r="N9" s="17">
        <v>0.64754284642684501</v>
      </c>
      <c r="O9" s="17">
        <v>0.55707286292317904</v>
      </c>
      <c r="P9" s="17">
        <v>0.61995766159174104</v>
      </c>
      <c r="Q9" s="17">
        <v>0.68846298473163403</v>
      </c>
      <c r="R9" s="17"/>
      <c r="S9" s="17">
        <v>0.55719444970189003</v>
      </c>
      <c r="T9" s="17">
        <v>0.64446046658110001</v>
      </c>
      <c r="U9" s="17">
        <v>0.650171916126844</v>
      </c>
      <c r="V9" s="17">
        <v>0.63958843033327695</v>
      </c>
      <c r="W9" s="17">
        <v>0.57343715664747097</v>
      </c>
      <c r="X9" s="17">
        <v>0.55669597278558502</v>
      </c>
      <c r="Y9" s="17">
        <v>0.66820403846241305</v>
      </c>
      <c r="Z9" s="17">
        <v>0.748416647662275</v>
      </c>
      <c r="AA9" s="17">
        <v>0.60330923377186796</v>
      </c>
      <c r="AB9" s="17">
        <v>0.68226205461712996</v>
      </c>
      <c r="AC9" s="17">
        <v>0.68828391032846703</v>
      </c>
      <c r="AD9" s="17">
        <v>0.64147087659004098</v>
      </c>
      <c r="AE9" s="17"/>
      <c r="AF9" s="17">
        <v>0.67390749881064504</v>
      </c>
      <c r="AG9" s="17">
        <v>0.62014182121053896</v>
      </c>
      <c r="AH9" s="17">
        <v>0.57433444351656304</v>
      </c>
      <c r="AI9" s="17"/>
      <c r="AJ9" s="17">
        <v>0.697088957832112</v>
      </c>
      <c r="AK9" s="17">
        <v>0.58821006889717697</v>
      </c>
      <c r="AL9" s="17">
        <v>0.54887140074154595</v>
      </c>
      <c r="AM9" s="17">
        <v>0.67117605482820797</v>
      </c>
      <c r="AN9" s="17">
        <v>0.58815932370975399</v>
      </c>
      <c r="AO9" s="17"/>
      <c r="AP9" s="17">
        <v>0.69885950224041604</v>
      </c>
      <c r="AQ9" s="17">
        <v>0.60390468318956503</v>
      </c>
      <c r="AR9" s="17">
        <v>0.63339348102833304</v>
      </c>
      <c r="AS9" s="17">
        <v>0.62059550992867796</v>
      </c>
      <c r="AT9" s="17">
        <v>0.60079184987885004</v>
      </c>
      <c r="AU9" s="17"/>
      <c r="AV9" s="17">
        <v>0.56735231009927201</v>
      </c>
      <c r="AW9" s="17">
        <v>0.68992571090918098</v>
      </c>
      <c r="AX9" s="17">
        <v>0.70799978016203602</v>
      </c>
      <c r="AY9" s="17">
        <v>0.62961118302155605</v>
      </c>
      <c r="AZ9" s="17">
        <v>0.59432134896377597</v>
      </c>
      <c r="BA9" s="17">
        <v>0.66460076888014596</v>
      </c>
      <c r="BB9" s="17"/>
      <c r="BC9" s="17">
        <v>0.62366645800472598</v>
      </c>
      <c r="BD9" s="17">
        <v>0.627116105141167</v>
      </c>
      <c r="BE9" s="17">
        <v>0.61226264951918596</v>
      </c>
      <c r="BF9" s="17">
        <v>0.64537026179047996</v>
      </c>
      <c r="BG9" s="17">
        <v>0.38346454787652101</v>
      </c>
    </row>
    <row r="10" spans="2:59" x14ac:dyDescent="0.35">
      <c r="B10" s="18" t="s">
        <v>361</v>
      </c>
      <c r="C10" s="17">
        <v>0.627723801768588</v>
      </c>
      <c r="D10" s="17">
        <v>0.59093706895357101</v>
      </c>
      <c r="E10" s="17">
        <v>0.66002744455473805</v>
      </c>
      <c r="F10" s="17"/>
      <c r="G10" s="17">
        <v>0.55638962122249902</v>
      </c>
      <c r="H10" s="17">
        <v>0.56914318807292996</v>
      </c>
      <c r="I10" s="17">
        <v>0.63681173229375099</v>
      </c>
      <c r="J10" s="17">
        <v>0.74727585793366602</v>
      </c>
      <c r="K10" s="17">
        <v>0.67346310640803697</v>
      </c>
      <c r="L10" s="17">
        <v>0.579425011652421</v>
      </c>
      <c r="M10" s="17"/>
      <c r="N10" s="17">
        <v>0.59475233402251004</v>
      </c>
      <c r="O10" s="17">
        <v>0.68707423923398203</v>
      </c>
      <c r="P10" s="17">
        <v>0.56027136826429602</v>
      </c>
      <c r="Q10" s="17">
        <v>0.65807085037600999</v>
      </c>
      <c r="R10" s="17"/>
      <c r="S10" s="17">
        <v>0.58590776955200796</v>
      </c>
      <c r="T10" s="17">
        <v>0.71042274064986599</v>
      </c>
      <c r="U10" s="17">
        <v>0.48254357028730299</v>
      </c>
      <c r="V10" s="17">
        <v>0.67869843268853403</v>
      </c>
      <c r="W10" s="17">
        <v>0.484760147186648</v>
      </c>
      <c r="X10" s="17">
        <v>0.62029562723659404</v>
      </c>
      <c r="Y10" s="17">
        <v>0.60650692320172195</v>
      </c>
      <c r="Z10" s="17">
        <v>0.66193834274331698</v>
      </c>
      <c r="AA10" s="17">
        <v>0.69682912904669603</v>
      </c>
      <c r="AB10" s="17">
        <v>0.675623043402931</v>
      </c>
      <c r="AC10" s="17">
        <v>0.61624439594396796</v>
      </c>
      <c r="AD10" s="17">
        <v>0.58510405772148999</v>
      </c>
      <c r="AE10" s="17"/>
      <c r="AF10" s="17">
        <v>0.604498342716003</v>
      </c>
      <c r="AG10" s="17">
        <v>0.67687217317483295</v>
      </c>
      <c r="AH10" s="17">
        <v>0.51692362092546496</v>
      </c>
      <c r="AI10" s="17"/>
      <c r="AJ10" s="17">
        <v>0.63375004601274099</v>
      </c>
      <c r="AK10" s="17">
        <v>0.65875126343441104</v>
      </c>
      <c r="AL10" s="17">
        <v>0.64099579867732903</v>
      </c>
      <c r="AM10" s="17">
        <v>0.62028470382671497</v>
      </c>
      <c r="AN10" s="17">
        <v>0.554634396119699</v>
      </c>
      <c r="AO10" s="17"/>
      <c r="AP10" s="17">
        <v>0.63311384461303999</v>
      </c>
      <c r="AQ10" s="17">
        <v>0.61195135469611095</v>
      </c>
      <c r="AR10" s="17">
        <v>0.681984803154702</v>
      </c>
      <c r="AS10" s="17">
        <v>0.607597733812832</v>
      </c>
      <c r="AT10" s="17">
        <v>0.62231389323575803</v>
      </c>
      <c r="AU10" s="17"/>
      <c r="AV10" s="17">
        <v>0.59740546556303997</v>
      </c>
      <c r="AW10" s="17">
        <v>0.64132825964125795</v>
      </c>
      <c r="AX10" s="17">
        <v>0.65884182763035404</v>
      </c>
      <c r="AY10" s="17">
        <v>0.62466895026421498</v>
      </c>
      <c r="AZ10" s="17">
        <v>0.60025625054371401</v>
      </c>
      <c r="BA10" s="17">
        <v>0.66160714396253095</v>
      </c>
      <c r="BB10" s="17"/>
      <c r="BC10" s="17">
        <v>0.59923578031891001</v>
      </c>
      <c r="BD10" s="17">
        <v>0.65263912221593001</v>
      </c>
      <c r="BE10" s="17">
        <v>0.65495874104241103</v>
      </c>
      <c r="BF10" s="17">
        <v>0.60451569142827899</v>
      </c>
      <c r="BG10" s="17">
        <v>0.55771199468493204</v>
      </c>
    </row>
    <row r="11" spans="2:59" ht="29" x14ac:dyDescent="0.35">
      <c r="B11" s="18" t="s">
        <v>362</v>
      </c>
      <c r="C11" s="17">
        <v>0.615430426585862</v>
      </c>
      <c r="D11" s="17">
        <v>0.567614024447884</v>
      </c>
      <c r="E11" s="17">
        <v>0.65840227223741699</v>
      </c>
      <c r="F11" s="17"/>
      <c r="G11" s="17">
        <v>0.50281499122638595</v>
      </c>
      <c r="H11" s="17">
        <v>0.483661876675886</v>
      </c>
      <c r="I11" s="17">
        <v>0.54408862814471104</v>
      </c>
      <c r="J11" s="17">
        <v>0.67337900998036504</v>
      </c>
      <c r="K11" s="17">
        <v>0.68777880698934701</v>
      </c>
      <c r="L11" s="17">
        <v>0.74470260550678602</v>
      </c>
      <c r="M11" s="17"/>
      <c r="N11" s="17">
        <v>0.62097626853983401</v>
      </c>
      <c r="O11" s="17">
        <v>0.67829720351114497</v>
      </c>
      <c r="P11" s="17">
        <v>0.580785871867744</v>
      </c>
      <c r="Q11" s="17">
        <v>0.57785117297437105</v>
      </c>
      <c r="R11" s="17"/>
      <c r="S11" s="17">
        <v>0.56268871047128899</v>
      </c>
      <c r="T11" s="17">
        <v>0.60970233790121298</v>
      </c>
      <c r="U11" s="17">
        <v>0.73130092974627203</v>
      </c>
      <c r="V11" s="17">
        <v>0.63235195661685795</v>
      </c>
      <c r="W11" s="17">
        <v>0.518704566585097</v>
      </c>
      <c r="X11" s="17">
        <v>0.61605356986816695</v>
      </c>
      <c r="Y11" s="17">
        <v>0.50458160653407902</v>
      </c>
      <c r="Z11" s="17">
        <v>0.70097645673617803</v>
      </c>
      <c r="AA11" s="17">
        <v>0.60359471666454301</v>
      </c>
      <c r="AB11" s="17">
        <v>0.646184466303386</v>
      </c>
      <c r="AC11" s="17">
        <v>0.72461437911741799</v>
      </c>
      <c r="AD11" s="17">
        <v>0.67853498756242003</v>
      </c>
      <c r="AE11" s="17"/>
      <c r="AF11" s="17">
        <v>0.58584089139046802</v>
      </c>
      <c r="AG11" s="17">
        <v>0.68579104682751901</v>
      </c>
      <c r="AH11" s="17">
        <v>0.55955843673985595</v>
      </c>
      <c r="AI11" s="17"/>
      <c r="AJ11" s="17">
        <v>0.68220603054507001</v>
      </c>
      <c r="AK11" s="17">
        <v>0.54888007328347099</v>
      </c>
      <c r="AL11" s="17">
        <v>0.70617749545862496</v>
      </c>
      <c r="AM11" s="17">
        <v>0.36920571377990002</v>
      </c>
      <c r="AN11" s="17">
        <v>0.61702828102236495</v>
      </c>
      <c r="AO11" s="17"/>
      <c r="AP11" s="17">
        <v>0.68742525100158602</v>
      </c>
      <c r="AQ11" s="17">
        <v>0.53041776863269696</v>
      </c>
      <c r="AR11" s="17">
        <v>0.83348753453806701</v>
      </c>
      <c r="AS11" s="17">
        <v>0.57341006774973002</v>
      </c>
      <c r="AT11" s="17">
        <v>0.59341324702911402</v>
      </c>
      <c r="AU11" s="17"/>
      <c r="AV11" s="17">
        <v>0.483992238875249</v>
      </c>
      <c r="AW11" s="17">
        <v>0.69872433672824097</v>
      </c>
      <c r="AX11" s="17">
        <v>0.85004085182396505</v>
      </c>
      <c r="AY11" s="17">
        <v>0.58837203809263305</v>
      </c>
      <c r="AZ11" s="17">
        <v>0.59153798707380201</v>
      </c>
      <c r="BA11" s="17">
        <v>0.73284427568625099</v>
      </c>
      <c r="BB11" s="17"/>
      <c r="BC11" s="17">
        <v>0.56880647806922002</v>
      </c>
      <c r="BD11" s="17">
        <v>0.65328989996555098</v>
      </c>
      <c r="BE11" s="17">
        <v>0.62581400656095898</v>
      </c>
      <c r="BF11" s="17">
        <v>0.603420778062288</v>
      </c>
      <c r="BG11" s="17">
        <v>0.67318459076818504</v>
      </c>
    </row>
    <row r="12" spans="2:59" ht="43.5" x14ac:dyDescent="0.35">
      <c r="B12" s="18" t="s">
        <v>363</v>
      </c>
      <c r="C12" s="17">
        <v>0.58986343994644397</v>
      </c>
      <c r="D12" s="17">
        <v>0.532754892147974</v>
      </c>
      <c r="E12" s="17">
        <v>0.640076738890064</v>
      </c>
      <c r="F12" s="17"/>
      <c r="G12" s="17">
        <v>0.51536814169141598</v>
      </c>
      <c r="H12" s="17">
        <v>0.45666131197047299</v>
      </c>
      <c r="I12" s="17">
        <v>0.551713231566617</v>
      </c>
      <c r="J12" s="17">
        <v>0.60533272847557695</v>
      </c>
      <c r="K12" s="17">
        <v>0.68951721659725995</v>
      </c>
      <c r="L12" s="17">
        <v>0.68180581651743399</v>
      </c>
      <c r="M12" s="17"/>
      <c r="N12" s="17">
        <v>0.57801904484677502</v>
      </c>
      <c r="O12" s="17">
        <v>0.57303797622931296</v>
      </c>
      <c r="P12" s="17">
        <v>0.579565184356998</v>
      </c>
      <c r="Q12" s="17">
        <v>0.62632608277679802</v>
      </c>
      <c r="R12" s="17"/>
      <c r="S12" s="17">
        <v>0.49167264341431399</v>
      </c>
      <c r="T12" s="17">
        <v>0.62010795272932995</v>
      </c>
      <c r="U12" s="17">
        <v>0.65266145206791903</v>
      </c>
      <c r="V12" s="17">
        <v>0.63298333993192402</v>
      </c>
      <c r="W12" s="17">
        <v>0.53084347491628503</v>
      </c>
      <c r="X12" s="17">
        <v>0.54274969719392496</v>
      </c>
      <c r="Y12" s="17">
        <v>0.60922626193671603</v>
      </c>
      <c r="Z12" s="17">
        <v>0.69363798489644901</v>
      </c>
      <c r="AA12" s="17">
        <v>0.62852829167656399</v>
      </c>
      <c r="AB12" s="17">
        <v>0.60658334068957498</v>
      </c>
      <c r="AC12" s="17">
        <v>0.51805155358574395</v>
      </c>
      <c r="AD12" s="17">
        <v>0.64327050926414198</v>
      </c>
      <c r="AE12" s="17"/>
      <c r="AF12" s="17">
        <v>0.59829351000027997</v>
      </c>
      <c r="AG12" s="17">
        <v>0.611577394869811</v>
      </c>
      <c r="AH12" s="17">
        <v>0.58547870543951797</v>
      </c>
      <c r="AI12" s="17"/>
      <c r="AJ12" s="17">
        <v>0.61827354446600302</v>
      </c>
      <c r="AK12" s="17">
        <v>0.59322712365781705</v>
      </c>
      <c r="AL12" s="17">
        <v>0.57704344803950702</v>
      </c>
      <c r="AM12" s="17">
        <v>0.59947638738364195</v>
      </c>
      <c r="AN12" s="17">
        <v>0.59137371281626205</v>
      </c>
      <c r="AO12" s="17"/>
      <c r="AP12" s="17">
        <v>0.66330799969005305</v>
      </c>
      <c r="AQ12" s="17">
        <v>0.56189395144991205</v>
      </c>
      <c r="AR12" s="17">
        <v>0.61999314007975703</v>
      </c>
      <c r="AS12" s="17">
        <v>0.50968378878106002</v>
      </c>
      <c r="AT12" s="17">
        <v>0.50448915061487798</v>
      </c>
      <c r="AU12" s="17"/>
      <c r="AV12" s="17">
        <v>0.58351257262256795</v>
      </c>
      <c r="AW12" s="17">
        <v>0.68723592589870997</v>
      </c>
      <c r="AX12" s="17">
        <v>0.58515520038629398</v>
      </c>
      <c r="AY12" s="17">
        <v>0.54378063942044996</v>
      </c>
      <c r="AZ12" s="17">
        <v>0.51799595986010805</v>
      </c>
      <c r="BA12" s="17">
        <v>0.59015069575911705</v>
      </c>
      <c r="BB12" s="17"/>
      <c r="BC12" s="17">
        <v>0.58051047550429302</v>
      </c>
      <c r="BD12" s="17">
        <v>0.57443646913763902</v>
      </c>
      <c r="BE12" s="17">
        <v>0.57747397992067695</v>
      </c>
      <c r="BF12" s="17">
        <v>0.57220539038907503</v>
      </c>
      <c r="BG12" s="17">
        <v>0.60085267864911696</v>
      </c>
    </row>
    <row r="13" spans="2:59" x14ac:dyDescent="0.35">
      <c r="B13" s="18" t="s">
        <v>364</v>
      </c>
      <c r="C13" s="17">
        <v>0.54575713649209001</v>
      </c>
      <c r="D13" s="17">
        <v>0.49796558936192997</v>
      </c>
      <c r="E13" s="17">
        <v>0.58721288781126901</v>
      </c>
      <c r="F13" s="17"/>
      <c r="G13" s="17">
        <v>0.37808040193926301</v>
      </c>
      <c r="H13" s="17">
        <v>0.52679038262298505</v>
      </c>
      <c r="I13" s="17">
        <v>0.62064221060076197</v>
      </c>
      <c r="J13" s="17">
        <v>0.61767829369807403</v>
      </c>
      <c r="K13" s="17">
        <v>0.57088385084000703</v>
      </c>
      <c r="L13" s="17">
        <v>0.52714108943470295</v>
      </c>
      <c r="M13" s="17"/>
      <c r="N13" s="17">
        <v>0.56408095691433802</v>
      </c>
      <c r="O13" s="17">
        <v>0.411028331753654</v>
      </c>
      <c r="P13" s="17">
        <v>0.57723409541634296</v>
      </c>
      <c r="Q13" s="17">
        <v>0.63346669575258396</v>
      </c>
      <c r="R13" s="17"/>
      <c r="S13" s="17">
        <v>0.47036031166333397</v>
      </c>
      <c r="T13" s="17">
        <v>0.54759067763843905</v>
      </c>
      <c r="U13" s="17">
        <v>0.62345954681010995</v>
      </c>
      <c r="V13" s="17">
        <v>0.58342239011347197</v>
      </c>
      <c r="W13" s="17">
        <v>0.55221015745980595</v>
      </c>
      <c r="X13" s="17">
        <v>0.60563272929846901</v>
      </c>
      <c r="Y13" s="17">
        <v>0.43409481445382397</v>
      </c>
      <c r="Z13" s="17">
        <v>0.54618871127723501</v>
      </c>
      <c r="AA13" s="17">
        <v>0.623929313242925</v>
      </c>
      <c r="AB13" s="17">
        <v>0.51288882335433394</v>
      </c>
      <c r="AC13" s="17">
        <v>0.55143823436044803</v>
      </c>
      <c r="AD13" s="17">
        <v>0.52724488893283905</v>
      </c>
      <c r="AE13" s="17"/>
      <c r="AF13" s="17">
        <v>0.53594934961565599</v>
      </c>
      <c r="AG13" s="17">
        <v>0.57282417950670095</v>
      </c>
      <c r="AH13" s="17">
        <v>0.55885947686733095</v>
      </c>
      <c r="AI13" s="17"/>
      <c r="AJ13" s="17">
        <v>0.52726579594254797</v>
      </c>
      <c r="AK13" s="17">
        <v>0.56057450339390802</v>
      </c>
      <c r="AL13" s="17">
        <v>0.57856349981885002</v>
      </c>
      <c r="AM13" s="17">
        <v>0.68439102956281195</v>
      </c>
      <c r="AN13" s="17">
        <v>0.53766294735402198</v>
      </c>
      <c r="AO13" s="17"/>
      <c r="AP13" s="17">
        <v>0.53401644350021105</v>
      </c>
      <c r="AQ13" s="17">
        <v>0.50430831493514905</v>
      </c>
      <c r="AR13" s="17">
        <v>0.54184634304883394</v>
      </c>
      <c r="AS13" s="17">
        <v>0.53308654955796697</v>
      </c>
      <c r="AT13" s="17">
        <v>0.62067923185924101</v>
      </c>
      <c r="AU13" s="17"/>
      <c r="AV13" s="17">
        <v>0.49167800441103299</v>
      </c>
      <c r="AW13" s="17">
        <v>0.51344423249628601</v>
      </c>
      <c r="AX13" s="17">
        <v>0.64477725817756204</v>
      </c>
      <c r="AY13" s="17">
        <v>0.53220742690445899</v>
      </c>
      <c r="AZ13" s="17">
        <v>0.61379447229107797</v>
      </c>
      <c r="BA13" s="17">
        <v>0.47631033907135301</v>
      </c>
      <c r="BB13" s="17"/>
      <c r="BC13" s="17">
        <v>0.51608003226643695</v>
      </c>
      <c r="BD13" s="17">
        <v>0.52233099094718805</v>
      </c>
      <c r="BE13" s="17">
        <v>0.54823479878180703</v>
      </c>
      <c r="BF13" s="17">
        <v>0.51622548999812101</v>
      </c>
      <c r="BG13" s="17">
        <v>0.43971323949927799</v>
      </c>
    </row>
    <row r="14" spans="2:59" ht="29" x14ac:dyDescent="0.35">
      <c r="B14" s="18" t="s">
        <v>365</v>
      </c>
      <c r="C14" s="17">
        <v>0.5227389872239</v>
      </c>
      <c r="D14" s="17">
        <v>0.49482349378345802</v>
      </c>
      <c r="E14" s="17">
        <v>0.55245083112891202</v>
      </c>
      <c r="F14" s="17"/>
      <c r="G14" s="17">
        <v>0.38051787977167101</v>
      </c>
      <c r="H14" s="17">
        <v>0.463923942074349</v>
      </c>
      <c r="I14" s="17">
        <v>0.558712326695462</v>
      </c>
      <c r="J14" s="17">
        <v>0.56480450758249701</v>
      </c>
      <c r="K14" s="17">
        <v>0.56941893483246198</v>
      </c>
      <c r="L14" s="17">
        <v>0.55814468744604995</v>
      </c>
      <c r="M14" s="17"/>
      <c r="N14" s="17">
        <v>0.49885811830246801</v>
      </c>
      <c r="O14" s="17">
        <v>0.49897682819203798</v>
      </c>
      <c r="P14" s="17">
        <v>0.547706361131574</v>
      </c>
      <c r="Q14" s="17">
        <v>0.54776257502156001</v>
      </c>
      <c r="R14" s="17"/>
      <c r="S14" s="17">
        <v>0.48950688100341999</v>
      </c>
      <c r="T14" s="17">
        <v>0.52189092193342301</v>
      </c>
      <c r="U14" s="17">
        <v>0.69636678902733296</v>
      </c>
      <c r="V14" s="17">
        <v>0.51960240178467199</v>
      </c>
      <c r="W14" s="17">
        <v>0.50388195295896898</v>
      </c>
      <c r="X14" s="17">
        <v>0.47023041418655198</v>
      </c>
      <c r="Y14" s="17">
        <v>0.42640368621683999</v>
      </c>
      <c r="Z14" s="17">
        <v>0.51355713234457401</v>
      </c>
      <c r="AA14" s="17">
        <v>0.50264974294347897</v>
      </c>
      <c r="AB14" s="17">
        <v>0.60154354645396602</v>
      </c>
      <c r="AC14" s="17">
        <v>0.55118838300995099</v>
      </c>
      <c r="AD14" s="17">
        <v>0.52099229795172097</v>
      </c>
      <c r="AE14" s="17"/>
      <c r="AF14" s="17">
        <v>0.50086355965646601</v>
      </c>
      <c r="AG14" s="17">
        <v>0.54566855328224095</v>
      </c>
      <c r="AH14" s="17">
        <v>0.54229775277328496</v>
      </c>
      <c r="AI14" s="17"/>
      <c r="AJ14" s="17">
        <v>0.516510411634307</v>
      </c>
      <c r="AK14" s="17">
        <v>0.53773147578732905</v>
      </c>
      <c r="AL14" s="17">
        <v>0.477424605730084</v>
      </c>
      <c r="AM14" s="17">
        <v>0.52277935861667302</v>
      </c>
      <c r="AN14" s="17">
        <v>0.52333102309703505</v>
      </c>
      <c r="AO14" s="17"/>
      <c r="AP14" s="17">
        <v>0.53396781472900601</v>
      </c>
      <c r="AQ14" s="17">
        <v>0.52806135795267395</v>
      </c>
      <c r="AR14" s="17">
        <v>0.62007964792063197</v>
      </c>
      <c r="AS14" s="17">
        <v>0.42040418775337601</v>
      </c>
      <c r="AT14" s="17">
        <v>0.45435519356473297</v>
      </c>
      <c r="AU14" s="17"/>
      <c r="AV14" s="17">
        <v>0.53191047298108296</v>
      </c>
      <c r="AW14" s="17">
        <v>0.548716807856519</v>
      </c>
      <c r="AX14" s="17">
        <v>0.65121859059068898</v>
      </c>
      <c r="AY14" s="17">
        <v>0.44155544892785198</v>
      </c>
      <c r="AZ14" s="17">
        <v>0.45263102021787999</v>
      </c>
      <c r="BA14" s="17">
        <v>0.57789838813074401</v>
      </c>
      <c r="BB14" s="17"/>
      <c r="BC14" s="17">
        <v>0.51856902470530397</v>
      </c>
      <c r="BD14" s="17">
        <v>0.510951595907853</v>
      </c>
      <c r="BE14" s="17">
        <v>0.49405725464571498</v>
      </c>
      <c r="BF14" s="17">
        <v>0.56058294879927995</v>
      </c>
      <c r="BG14" s="17">
        <v>0.50140864366432403</v>
      </c>
    </row>
    <row r="15" spans="2:59" ht="29" x14ac:dyDescent="0.35">
      <c r="B15" s="18" t="s">
        <v>366</v>
      </c>
      <c r="C15" s="17">
        <v>0.455351327890265</v>
      </c>
      <c r="D15" s="17">
        <v>0.44980623472485398</v>
      </c>
      <c r="E15" s="17">
        <v>0.46437843946004298</v>
      </c>
      <c r="F15" s="17"/>
      <c r="G15" s="17">
        <v>0.34041891829521198</v>
      </c>
      <c r="H15" s="17">
        <v>0.32644835365227098</v>
      </c>
      <c r="I15" s="17">
        <v>0.52308657013864501</v>
      </c>
      <c r="J15" s="17">
        <v>0.49916443785480802</v>
      </c>
      <c r="K15" s="17">
        <v>0.46277458720167602</v>
      </c>
      <c r="L15" s="17">
        <v>0.52691310431023097</v>
      </c>
      <c r="M15" s="17"/>
      <c r="N15" s="17">
        <v>0.45502308089092203</v>
      </c>
      <c r="O15" s="17">
        <v>0.38926108003705701</v>
      </c>
      <c r="P15" s="17">
        <v>0.48473822639276198</v>
      </c>
      <c r="Q15" s="17">
        <v>0.49552710460052801</v>
      </c>
      <c r="R15" s="17"/>
      <c r="S15" s="17">
        <v>0.56565191458990705</v>
      </c>
      <c r="T15" s="17">
        <v>0.47717554530920298</v>
      </c>
      <c r="U15" s="17">
        <v>0.57560826431533796</v>
      </c>
      <c r="V15" s="17">
        <v>0.48871702338308998</v>
      </c>
      <c r="W15" s="17">
        <v>0.38156261115757301</v>
      </c>
      <c r="X15" s="17">
        <v>0.33493981279122498</v>
      </c>
      <c r="Y15" s="17">
        <v>0.31143753671108898</v>
      </c>
      <c r="Z15" s="17">
        <v>0.53681432246202798</v>
      </c>
      <c r="AA15" s="17">
        <v>0.39726259266944902</v>
      </c>
      <c r="AB15" s="17">
        <v>0.50673181871083295</v>
      </c>
      <c r="AC15" s="17">
        <v>0.46327621638837502</v>
      </c>
      <c r="AD15" s="17">
        <v>0.32538415542293297</v>
      </c>
      <c r="AE15" s="17"/>
      <c r="AF15" s="17">
        <v>0.43399843906139901</v>
      </c>
      <c r="AG15" s="17">
        <v>0.49797066823345598</v>
      </c>
      <c r="AH15" s="17">
        <v>0.48049757761613299</v>
      </c>
      <c r="AI15" s="17"/>
      <c r="AJ15" s="17">
        <v>0.48226058428991703</v>
      </c>
      <c r="AK15" s="17">
        <v>0.43240852721374801</v>
      </c>
      <c r="AL15" s="17">
        <v>0.46943185682398603</v>
      </c>
      <c r="AM15" s="17">
        <v>0.36365526055931002</v>
      </c>
      <c r="AN15" s="17">
        <v>0.48577009646888802</v>
      </c>
      <c r="AO15" s="17"/>
      <c r="AP15" s="17">
        <v>0.52097793980168305</v>
      </c>
      <c r="AQ15" s="17">
        <v>0.401650274124698</v>
      </c>
      <c r="AR15" s="17">
        <v>0.55658655585917505</v>
      </c>
      <c r="AS15" s="17">
        <v>0.44774336771073697</v>
      </c>
      <c r="AT15" s="17">
        <v>0.45086759743861599</v>
      </c>
      <c r="AU15" s="17"/>
      <c r="AV15" s="17">
        <v>0.42120476826228098</v>
      </c>
      <c r="AW15" s="17">
        <v>0.48910518503774297</v>
      </c>
      <c r="AX15" s="17">
        <v>0.53771815070122697</v>
      </c>
      <c r="AY15" s="17">
        <v>0.45339766552575</v>
      </c>
      <c r="AZ15" s="17">
        <v>0.48148774001660299</v>
      </c>
      <c r="BA15" s="17">
        <v>0.41842423368068199</v>
      </c>
      <c r="BB15" s="17"/>
      <c r="BC15" s="17">
        <v>0.48294429924257698</v>
      </c>
      <c r="BD15" s="17">
        <v>0.41863537100120202</v>
      </c>
      <c r="BE15" s="17">
        <v>0.41238067905134501</v>
      </c>
      <c r="BF15" s="17">
        <v>0.494999410027191</v>
      </c>
      <c r="BG15" s="17">
        <v>0.89416668901557095</v>
      </c>
    </row>
    <row r="16" spans="2:59" ht="29" x14ac:dyDescent="0.35">
      <c r="B16" s="18" t="s">
        <v>367</v>
      </c>
      <c r="C16" s="17">
        <v>0.451381165790188</v>
      </c>
      <c r="D16" s="17">
        <v>0.43676388798743798</v>
      </c>
      <c r="E16" s="17">
        <v>0.465670029683114</v>
      </c>
      <c r="F16" s="17"/>
      <c r="G16" s="17">
        <v>0.39132629654476903</v>
      </c>
      <c r="H16" s="17">
        <v>0.41386542118978398</v>
      </c>
      <c r="I16" s="17">
        <v>0.44860349947733003</v>
      </c>
      <c r="J16" s="17">
        <v>0.49480981742920799</v>
      </c>
      <c r="K16" s="17">
        <v>0.49913279987631998</v>
      </c>
      <c r="L16" s="17">
        <v>0.44948261333601902</v>
      </c>
      <c r="M16" s="17"/>
      <c r="N16" s="17">
        <v>0.47640265302104801</v>
      </c>
      <c r="O16" s="17">
        <v>0.40426224025110102</v>
      </c>
      <c r="P16" s="17">
        <v>0.41473612742660299</v>
      </c>
      <c r="Q16" s="17">
        <v>0.50443512575612703</v>
      </c>
      <c r="R16" s="17"/>
      <c r="S16" s="17">
        <v>0.496956014509432</v>
      </c>
      <c r="T16" s="17">
        <v>0.47557804308234902</v>
      </c>
      <c r="U16" s="17">
        <v>0.62215586187097405</v>
      </c>
      <c r="V16" s="17">
        <v>0.37617422570998299</v>
      </c>
      <c r="W16" s="17">
        <v>0.37941679124987998</v>
      </c>
      <c r="X16" s="17">
        <v>0.44974701341444601</v>
      </c>
      <c r="Y16" s="17">
        <v>0.31171157579320802</v>
      </c>
      <c r="Z16" s="17">
        <v>0.43300792950553202</v>
      </c>
      <c r="AA16" s="17">
        <v>0.38569589105825802</v>
      </c>
      <c r="AB16" s="17">
        <v>0.50045585957838501</v>
      </c>
      <c r="AC16" s="17">
        <v>0.58115964638559803</v>
      </c>
      <c r="AD16" s="17">
        <v>0.371990991202306</v>
      </c>
      <c r="AE16" s="17"/>
      <c r="AF16" s="17">
        <v>0.43950884815143598</v>
      </c>
      <c r="AG16" s="17">
        <v>0.45651400691570998</v>
      </c>
      <c r="AH16" s="17">
        <v>0.49092709988438099</v>
      </c>
      <c r="AI16" s="17"/>
      <c r="AJ16" s="17">
        <v>0.430936001404577</v>
      </c>
      <c r="AK16" s="17">
        <v>0.42608422677709601</v>
      </c>
      <c r="AL16" s="17">
        <v>0.37329993867101702</v>
      </c>
      <c r="AM16" s="17">
        <v>0.61251097227627205</v>
      </c>
      <c r="AN16" s="17">
        <v>0.489110913475094</v>
      </c>
      <c r="AO16" s="17"/>
      <c r="AP16" s="17">
        <v>0.41471071219221001</v>
      </c>
      <c r="AQ16" s="17">
        <v>0.42527081265468902</v>
      </c>
      <c r="AR16" s="17">
        <v>0.36206242855001403</v>
      </c>
      <c r="AS16" s="17">
        <v>0.47638629508364699</v>
      </c>
      <c r="AT16" s="17">
        <v>0.46358324602247802</v>
      </c>
      <c r="AU16" s="17"/>
      <c r="AV16" s="17">
        <v>0.39162537008311898</v>
      </c>
      <c r="AW16" s="17">
        <v>0.43781525922973202</v>
      </c>
      <c r="AX16" s="17">
        <v>0.496579098455949</v>
      </c>
      <c r="AY16" s="17">
        <v>0.467354123324282</v>
      </c>
      <c r="AZ16" s="17">
        <v>0.515664903987336</v>
      </c>
      <c r="BA16" s="17">
        <v>0.38989895440067202</v>
      </c>
      <c r="BB16" s="17"/>
      <c r="BC16" s="17">
        <v>0.44060570422265599</v>
      </c>
      <c r="BD16" s="17">
        <v>0.44159538371266699</v>
      </c>
      <c r="BE16" s="17">
        <v>0.45346788060208998</v>
      </c>
      <c r="BF16" s="17">
        <v>0.400686943263802</v>
      </c>
      <c r="BG16" s="17">
        <v>0.33611191199111401</v>
      </c>
    </row>
    <row r="17" spans="2:59" ht="29" x14ac:dyDescent="0.35">
      <c r="B17" s="18" t="s">
        <v>368</v>
      </c>
      <c r="C17" s="17">
        <v>0.40196605352355702</v>
      </c>
      <c r="D17" s="17">
        <v>0.41383548146028298</v>
      </c>
      <c r="E17" s="17">
        <v>0.39488263636359</v>
      </c>
      <c r="F17" s="17"/>
      <c r="G17" s="17">
        <v>0.27798058703038298</v>
      </c>
      <c r="H17" s="17">
        <v>0.362128535264857</v>
      </c>
      <c r="I17" s="17">
        <v>0.36456457450129398</v>
      </c>
      <c r="J17" s="17">
        <v>0.42985232858943201</v>
      </c>
      <c r="K17" s="17">
        <v>0.46813845523307202</v>
      </c>
      <c r="L17" s="17">
        <v>0.47003730905704</v>
      </c>
      <c r="M17" s="17"/>
      <c r="N17" s="17">
        <v>0.41275287137273398</v>
      </c>
      <c r="O17" s="17">
        <v>0.33944355579784902</v>
      </c>
      <c r="P17" s="17">
        <v>0.41698923316411202</v>
      </c>
      <c r="Q17" s="17">
        <v>0.44013479487094098</v>
      </c>
      <c r="R17" s="17"/>
      <c r="S17" s="17">
        <v>0.410435882575587</v>
      </c>
      <c r="T17" s="17">
        <v>0.48993283439874802</v>
      </c>
      <c r="U17" s="17">
        <v>0.56859469398593099</v>
      </c>
      <c r="V17" s="17">
        <v>0.25326203602552999</v>
      </c>
      <c r="W17" s="17">
        <v>0.38517849659370501</v>
      </c>
      <c r="X17" s="17">
        <v>0.22784834638566001</v>
      </c>
      <c r="Y17" s="17">
        <v>0.40451638247421301</v>
      </c>
      <c r="Z17" s="17">
        <v>0.35985405625264799</v>
      </c>
      <c r="AA17" s="17">
        <v>0.39212021814771703</v>
      </c>
      <c r="AB17" s="17">
        <v>0.48912844630395902</v>
      </c>
      <c r="AC17" s="17">
        <v>0.40070448397264302</v>
      </c>
      <c r="AD17" s="17">
        <v>0.39938332539245303</v>
      </c>
      <c r="AE17" s="17"/>
      <c r="AF17" s="17">
        <v>0.39838486522970201</v>
      </c>
      <c r="AG17" s="17">
        <v>0.442115309979138</v>
      </c>
      <c r="AH17" s="17">
        <v>0.38243767360272501</v>
      </c>
      <c r="AI17" s="17"/>
      <c r="AJ17" s="17">
        <v>0.45259934553901698</v>
      </c>
      <c r="AK17" s="17">
        <v>0.35312267131659097</v>
      </c>
      <c r="AL17" s="17">
        <v>0.42297423227091802</v>
      </c>
      <c r="AM17" s="17">
        <v>0.27761713518243702</v>
      </c>
      <c r="AN17" s="17">
        <v>0.44157335204678899</v>
      </c>
      <c r="AO17" s="17"/>
      <c r="AP17" s="17">
        <v>0.45777347895921799</v>
      </c>
      <c r="AQ17" s="17">
        <v>0.341814046766934</v>
      </c>
      <c r="AR17" s="17">
        <v>0.43671866758565098</v>
      </c>
      <c r="AS17" s="17">
        <v>0.439978461175139</v>
      </c>
      <c r="AT17" s="17">
        <v>0.36756163864831698</v>
      </c>
      <c r="AU17" s="17"/>
      <c r="AV17" s="17">
        <v>0.33899272341286601</v>
      </c>
      <c r="AW17" s="17">
        <v>0.467988539671784</v>
      </c>
      <c r="AX17" s="17">
        <v>0.45547856031736</v>
      </c>
      <c r="AY17" s="17">
        <v>0.45760654257178301</v>
      </c>
      <c r="AZ17" s="17">
        <v>0.399728677637889</v>
      </c>
      <c r="BA17" s="17">
        <v>0.30376578536910198</v>
      </c>
      <c r="BB17" s="17"/>
      <c r="BC17" s="17">
        <v>0.40367938483558802</v>
      </c>
      <c r="BD17" s="17">
        <v>0.40574533581387601</v>
      </c>
      <c r="BE17" s="17">
        <v>0.370224176777117</v>
      </c>
      <c r="BF17" s="17">
        <v>0.36050176710001502</v>
      </c>
      <c r="BG17" s="17">
        <v>0.47240169410983301</v>
      </c>
    </row>
    <row r="18" spans="2:59" ht="43.5" x14ac:dyDescent="0.35">
      <c r="B18" s="18" t="s">
        <v>369</v>
      </c>
      <c r="C18" s="17">
        <v>0.31181548227612299</v>
      </c>
      <c r="D18" s="17">
        <v>0.26998626899869499</v>
      </c>
      <c r="E18" s="17">
        <v>0.346712306852201</v>
      </c>
      <c r="F18" s="17"/>
      <c r="G18" s="17">
        <v>0.30117749964278201</v>
      </c>
      <c r="H18" s="17">
        <v>0.282061856441853</v>
      </c>
      <c r="I18" s="17">
        <v>0.36023880560132099</v>
      </c>
      <c r="J18" s="17">
        <v>0.35544920976762501</v>
      </c>
      <c r="K18" s="17">
        <v>0.35003870822375699</v>
      </c>
      <c r="L18" s="17">
        <v>0.236805288595861</v>
      </c>
      <c r="M18" s="17"/>
      <c r="N18" s="17">
        <v>0.31920828305550197</v>
      </c>
      <c r="O18" s="17">
        <v>0.32024122315153503</v>
      </c>
      <c r="P18" s="17">
        <v>0.25672641310223998</v>
      </c>
      <c r="Q18" s="17">
        <v>0.34295091724187698</v>
      </c>
      <c r="R18" s="17"/>
      <c r="S18" s="17">
        <v>0.34531860991907898</v>
      </c>
      <c r="T18" s="17">
        <v>0.33973793554587001</v>
      </c>
      <c r="U18" s="17">
        <v>0.26031877377625401</v>
      </c>
      <c r="V18" s="17">
        <v>0.29361362547393399</v>
      </c>
      <c r="W18" s="17">
        <v>0.30991217830935602</v>
      </c>
      <c r="X18" s="17">
        <v>0.291260836555159</v>
      </c>
      <c r="Y18" s="17">
        <v>0.30367119477465898</v>
      </c>
      <c r="Z18" s="17">
        <v>0.26515102982311101</v>
      </c>
      <c r="AA18" s="17">
        <v>0.35718379115141002</v>
      </c>
      <c r="AB18" s="17">
        <v>0.30673288156566197</v>
      </c>
      <c r="AC18" s="17">
        <v>0.35291003360197898</v>
      </c>
      <c r="AD18" s="17">
        <v>0.130789417262618</v>
      </c>
      <c r="AE18" s="17"/>
      <c r="AF18" s="17">
        <v>0.26073101746420702</v>
      </c>
      <c r="AG18" s="17">
        <v>0.37880534619504003</v>
      </c>
      <c r="AH18" s="17">
        <v>0.28334118900053901</v>
      </c>
      <c r="AI18" s="17"/>
      <c r="AJ18" s="17">
        <v>0.25428521834558998</v>
      </c>
      <c r="AK18" s="17">
        <v>0.359464336172167</v>
      </c>
      <c r="AL18" s="17">
        <v>0.40151084093185302</v>
      </c>
      <c r="AM18" s="17">
        <v>0.27919637957212801</v>
      </c>
      <c r="AN18" s="17">
        <v>0.229803310598301</v>
      </c>
      <c r="AO18" s="17"/>
      <c r="AP18" s="17">
        <v>0.29116325670635101</v>
      </c>
      <c r="AQ18" s="17">
        <v>0.31953819830263702</v>
      </c>
      <c r="AR18" s="17">
        <v>0.36576619602354199</v>
      </c>
      <c r="AS18" s="17">
        <v>0.23350926471529301</v>
      </c>
      <c r="AT18" s="17">
        <v>0.50993385085482901</v>
      </c>
      <c r="AU18" s="17"/>
      <c r="AV18" s="17">
        <v>0.330605691340362</v>
      </c>
      <c r="AW18" s="17">
        <v>0.31987686284025402</v>
      </c>
      <c r="AX18" s="17">
        <v>0.326528252524388</v>
      </c>
      <c r="AY18" s="17">
        <v>0.24849431667383301</v>
      </c>
      <c r="AZ18" s="17">
        <v>0.45282028031511501</v>
      </c>
      <c r="BA18" s="17">
        <v>0.32576047559965798</v>
      </c>
      <c r="BB18" s="17"/>
      <c r="BC18" s="17">
        <v>0.28501623097957601</v>
      </c>
      <c r="BD18" s="17">
        <v>0.294773823673316</v>
      </c>
      <c r="BE18" s="17">
        <v>0.30900151405096499</v>
      </c>
      <c r="BF18" s="17">
        <v>0.40362780963876099</v>
      </c>
      <c r="BG18" s="17">
        <v>0.55108320245701004</v>
      </c>
    </row>
    <row r="19" spans="2:59" x14ac:dyDescent="0.35">
      <c r="B19" s="18" t="s">
        <v>100</v>
      </c>
      <c r="C19" s="17">
        <v>1.9846093054717399E-2</v>
      </c>
      <c r="D19" s="17">
        <v>1.46645688640631E-2</v>
      </c>
      <c r="E19" s="17">
        <v>2.4674849846310101E-2</v>
      </c>
      <c r="F19" s="17"/>
      <c r="G19" s="17">
        <v>2.4429649746063601E-2</v>
      </c>
      <c r="H19" s="17">
        <v>0</v>
      </c>
      <c r="I19" s="17">
        <v>2.1445004278743001E-2</v>
      </c>
      <c r="J19" s="17">
        <v>2.8230048343683499E-2</v>
      </c>
      <c r="K19" s="17">
        <v>2.06028378768849E-2</v>
      </c>
      <c r="L19" s="17">
        <v>2.3138078063348701E-2</v>
      </c>
      <c r="M19" s="17"/>
      <c r="N19" s="17">
        <v>0</v>
      </c>
      <c r="O19" s="17">
        <v>1.9980736999538201E-2</v>
      </c>
      <c r="P19" s="17">
        <v>2.0156749659996E-2</v>
      </c>
      <c r="Q19" s="17">
        <v>3.8427979854863299E-2</v>
      </c>
      <c r="R19" s="17"/>
      <c r="S19" s="17">
        <v>1.17241387262619E-2</v>
      </c>
      <c r="T19" s="17">
        <v>0</v>
      </c>
      <c r="U19" s="17">
        <v>0</v>
      </c>
      <c r="V19" s="17">
        <v>4.6040934346398298E-2</v>
      </c>
      <c r="W19" s="17">
        <v>2.3983900126760101E-2</v>
      </c>
      <c r="X19" s="17">
        <v>0</v>
      </c>
      <c r="Y19" s="17">
        <v>3.2617492567423301E-2</v>
      </c>
      <c r="Z19" s="17">
        <v>0</v>
      </c>
      <c r="AA19" s="17">
        <v>4.3926912512994597E-2</v>
      </c>
      <c r="AB19" s="17">
        <v>1.7426677330995798E-2</v>
      </c>
      <c r="AC19" s="17">
        <v>5.1021913048217703E-2</v>
      </c>
      <c r="AD19" s="17">
        <v>0</v>
      </c>
      <c r="AE19" s="17"/>
      <c r="AF19" s="17">
        <v>1.8316745404061301E-2</v>
      </c>
      <c r="AG19" s="17">
        <v>8.7717655556190099E-3</v>
      </c>
      <c r="AH19" s="17">
        <v>4.5811164848796798E-2</v>
      </c>
      <c r="AI19" s="17"/>
      <c r="AJ19" s="17">
        <v>1.69537237732275E-2</v>
      </c>
      <c r="AK19" s="17">
        <v>0</v>
      </c>
      <c r="AL19" s="17">
        <v>0</v>
      </c>
      <c r="AM19" s="17">
        <v>0</v>
      </c>
      <c r="AN19" s="17">
        <v>6.5805313935059895E-2</v>
      </c>
      <c r="AO19" s="17"/>
      <c r="AP19" s="17">
        <v>0</v>
      </c>
      <c r="AQ19" s="17">
        <v>2.1145846810633799E-2</v>
      </c>
      <c r="AR19" s="17">
        <v>0</v>
      </c>
      <c r="AS19" s="17">
        <v>4.55222244110692E-2</v>
      </c>
      <c r="AT19" s="17">
        <v>2.44586414862971E-2</v>
      </c>
      <c r="AU19" s="17"/>
      <c r="AV19" s="17">
        <v>1.7135451149805001E-2</v>
      </c>
      <c r="AW19" s="17">
        <v>0</v>
      </c>
      <c r="AX19" s="17">
        <v>0</v>
      </c>
      <c r="AY19" s="17">
        <v>4.4834419611803303E-2</v>
      </c>
      <c r="AZ19" s="17">
        <v>1.81766195826473E-2</v>
      </c>
      <c r="BA19" s="17">
        <v>4.3573133074175499E-2</v>
      </c>
      <c r="BB19" s="17"/>
      <c r="BC19" s="17">
        <v>4.3796371756602198E-2</v>
      </c>
      <c r="BD19" s="17">
        <v>2.3968877800823501E-2</v>
      </c>
      <c r="BE19" s="17">
        <v>1.22940803213363E-2</v>
      </c>
      <c r="BF19" s="17">
        <v>0</v>
      </c>
      <c r="BG19" s="17">
        <v>0</v>
      </c>
    </row>
    <row r="20" spans="2:59" x14ac:dyDescent="0.35">
      <c r="B20" s="18" t="s">
        <v>317</v>
      </c>
      <c r="C20" s="19">
        <v>5.1320715082289496E-3</v>
      </c>
      <c r="D20" s="19">
        <v>3.2373778807566699E-3</v>
      </c>
      <c r="E20" s="19">
        <v>6.8788791454499404E-3</v>
      </c>
      <c r="F20" s="19"/>
      <c r="G20" s="19">
        <v>2.4460138420830901E-2</v>
      </c>
      <c r="H20" s="19">
        <v>0</v>
      </c>
      <c r="I20" s="19">
        <v>0</v>
      </c>
      <c r="J20" s="19">
        <v>0</v>
      </c>
      <c r="K20" s="19">
        <v>1.2006847840907799E-2</v>
      </c>
      <c r="L20" s="19">
        <v>0</v>
      </c>
      <c r="M20" s="19"/>
      <c r="N20" s="19">
        <v>2.0274409193817899E-2</v>
      </c>
      <c r="O20" s="19">
        <v>0</v>
      </c>
      <c r="P20" s="19">
        <v>0</v>
      </c>
      <c r="Q20" s="19">
        <v>0</v>
      </c>
      <c r="R20" s="19"/>
      <c r="S20" s="19">
        <v>0</v>
      </c>
      <c r="T20" s="19">
        <v>1.32270737295512E-2</v>
      </c>
      <c r="U20" s="19">
        <v>0</v>
      </c>
      <c r="V20" s="19">
        <v>0</v>
      </c>
      <c r="W20" s="19">
        <v>2.94334312665318E-2</v>
      </c>
      <c r="X20" s="19">
        <v>0</v>
      </c>
      <c r="Y20" s="19">
        <v>1.7742507894825701E-2</v>
      </c>
      <c r="Z20" s="19">
        <v>0</v>
      </c>
      <c r="AA20" s="19">
        <v>0</v>
      </c>
      <c r="AB20" s="19">
        <v>0</v>
      </c>
      <c r="AC20" s="19">
        <v>0</v>
      </c>
      <c r="AD20" s="19">
        <v>0</v>
      </c>
      <c r="AE20" s="19"/>
      <c r="AF20" s="19">
        <v>4.9238755102647396E-3</v>
      </c>
      <c r="AG20" s="19">
        <v>0</v>
      </c>
      <c r="AH20" s="19">
        <v>0</v>
      </c>
      <c r="AI20" s="19"/>
      <c r="AJ20" s="19">
        <v>5.8935800421170198E-3</v>
      </c>
      <c r="AK20" s="19">
        <v>6.3437444229572102E-3</v>
      </c>
      <c r="AL20" s="19">
        <v>0</v>
      </c>
      <c r="AM20" s="19">
        <v>0</v>
      </c>
      <c r="AN20" s="19">
        <v>0</v>
      </c>
      <c r="AO20" s="19"/>
      <c r="AP20" s="19">
        <v>0</v>
      </c>
      <c r="AQ20" s="19">
        <v>1.0624749017720699E-2</v>
      </c>
      <c r="AR20" s="19">
        <v>0</v>
      </c>
      <c r="AS20" s="19">
        <v>0</v>
      </c>
      <c r="AT20" s="19">
        <v>0</v>
      </c>
      <c r="AU20" s="19"/>
      <c r="AV20" s="19">
        <v>0</v>
      </c>
      <c r="AW20" s="19">
        <v>0</v>
      </c>
      <c r="AX20" s="19">
        <v>4.5198560058316198E-2</v>
      </c>
      <c r="AY20" s="19">
        <v>0</v>
      </c>
      <c r="AZ20" s="19">
        <v>0</v>
      </c>
      <c r="BA20" s="19">
        <v>0</v>
      </c>
      <c r="BB20" s="19"/>
      <c r="BC20" s="19">
        <v>0</v>
      </c>
      <c r="BD20" s="19">
        <v>6.1468167242954503E-3</v>
      </c>
      <c r="BE20" s="19">
        <v>6.5432041585854698E-3</v>
      </c>
      <c r="BF20" s="19">
        <v>1.7378995678752299E-2</v>
      </c>
      <c r="BG20" s="19">
        <v>0</v>
      </c>
    </row>
    <row r="21" spans="2:59" x14ac:dyDescent="0.35">
      <c r="B21" s="16" t="s">
        <v>371</v>
      </c>
    </row>
    <row r="22" spans="2:59" x14ac:dyDescent="0.35">
      <c r="B22" t="s">
        <v>80</v>
      </c>
    </row>
    <row r="23" spans="2:59" x14ac:dyDescent="0.35">
      <c r="B23" t="s">
        <v>81</v>
      </c>
    </row>
    <row r="25" spans="2:59" x14ac:dyDescent="0.35">
      <c r="B25"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372</v>
      </c>
      <c r="C9" s="17">
        <v>0.27986788905313098</v>
      </c>
      <c r="D9" s="17">
        <v>0.32880061585650799</v>
      </c>
      <c r="E9" s="17">
        <v>0.23400933288056</v>
      </c>
      <c r="F9" s="17"/>
      <c r="G9" s="17">
        <v>0.355906552287728</v>
      </c>
      <c r="H9" s="17">
        <v>0.39015101175497402</v>
      </c>
      <c r="I9" s="17">
        <v>0.306093783853983</v>
      </c>
      <c r="J9" s="17">
        <v>0.26618057077545298</v>
      </c>
      <c r="K9" s="17">
        <v>0.20728639114883099</v>
      </c>
      <c r="L9" s="17">
        <v>0.16855013719794101</v>
      </c>
      <c r="M9" s="17"/>
      <c r="N9" s="17">
        <v>0.37050215631276001</v>
      </c>
      <c r="O9" s="17">
        <v>0.29071997325177801</v>
      </c>
      <c r="P9" s="17">
        <v>0.20391836033587599</v>
      </c>
      <c r="Q9" s="17">
        <v>0.228614038609432</v>
      </c>
      <c r="R9" s="17"/>
      <c r="S9" s="17">
        <v>0.34301503562729002</v>
      </c>
      <c r="T9" s="17">
        <v>0.32154621437872699</v>
      </c>
      <c r="U9" s="17">
        <v>0.19340407116749</v>
      </c>
      <c r="V9" s="17">
        <v>0.26215059815909802</v>
      </c>
      <c r="W9" s="17">
        <v>0.31668528323329598</v>
      </c>
      <c r="X9" s="17">
        <v>0.35011561172024902</v>
      </c>
      <c r="Y9" s="17">
        <v>0.26298262036484799</v>
      </c>
      <c r="Z9" s="17">
        <v>0.21231980511750401</v>
      </c>
      <c r="AA9" s="17">
        <v>0.25805156865714401</v>
      </c>
      <c r="AB9" s="17">
        <v>0.24256446177976801</v>
      </c>
      <c r="AC9" s="17">
        <v>0.24160626254473899</v>
      </c>
      <c r="AD9" s="17">
        <v>0.15956257016032299</v>
      </c>
      <c r="AE9" s="17"/>
      <c r="AF9" s="17">
        <v>0.25582276591443198</v>
      </c>
      <c r="AG9" s="17">
        <v>0.29489456266503999</v>
      </c>
      <c r="AH9" s="17">
        <v>0.296737101553736</v>
      </c>
      <c r="AI9" s="17"/>
      <c r="AJ9" s="17">
        <v>0.26307946072475902</v>
      </c>
      <c r="AK9" s="17">
        <v>0.35049944623076801</v>
      </c>
      <c r="AL9" s="17">
        <v>0.30035618335410302</v>
      </c>
      <c r="AM9" s="17">
        <v>0.24556997171755199</v>
      </c>
      <c r="AN9" s="17">
        <v>0.27338314210320003</v>
      </c>
      <c r="AO9" s="17"/>
      <c r="AP9" s="17">
        <v>0.22715202427477801</v>
      </c>
      <c r="AQ9" s="17">
        <v>0.39961281025860501</v>
      </c>
      <c r="AR9" s="17">
        <v>0.240331881597312</v>
      </c>
      <c r="AS9" s="17">
        <v>0.24152799328691499</v>
      </c>
      <c r="AT9" s="17">
        <v>0.14422410732690399</v>
      </c>
      <c r="AU9" s="17"/>
      <c r="AV9" s="17">
        <v>0.41847687838849401</v>
      </c>
      <c r="AW9" s="17">
        <v>0.274679531340912</v>
      </c>
      <c r="AX9" s="17">
        <v>0.23595702720899001</v>
      </c>
      <c r="AY9" s="17">
        <v>0.26538450078613202</v>
      </c>
      <c r="AZ9" s="17">
        <v>0.17428392579471899</v>
      </c>
      <c r="BA9" s="17">
        <v>0.18031309044736299</v>
      </c>
      <c r="BB9" s="17"/>
      <c r="BC9" s="17">
        <v>0.26802737604302102</v>
      </c>
      <c r="BD9" s="17">
        <v>0.24535697131127501</v>
      </c>
      <c r="BE9" s="17">
        <v>0.33745811169036399</v>
      </c>
      <c r="BF9" s="17">
        <v>0.33585142843205401</v>
      </c>
      <c r="BG9" s="17">
        <v>0.61697334239684098</v>
      </c>
    </row>
    <row r="10" spans="2:59" ht="29" x14ac:dyDescent="0.35">
      <c r="B10" s="18" t="s">
        <v>373</v>
      </c>
      <c r="C10" s="17">
        <v>0.26887481549039999</v>
      </c>
      <c r="D10" s="17">
        <v>0.26814053851159902</v>
      </c>
      <c r="E10" s="17">
        <v>0.26502908540069797</v>
      </c>
      <c r="F10" s="17"/>
      <c r="G10" s="17">
        <v>0.26145258621745698</v>
      </c>
      <c r="H10" s="17">
        <v>0.26734239692488199</v>
      </c>
      <c r="I10" s="17">
        <v>0.25097611808745501</v>
      </c>
      <c r="J10" s="17">
        <v>0.31287035237041799</v>
      </c>
      <c r="K10" s="17">
        <v>0.245149430381744</v>
      </c>
      <c r="L10" s="17">
        <v>0.270215293029683</v>
      </c>
      <c r="M10" s="17"/>
      <c r="N10" s="17">
        <v>0.25997167305079999</v>
      </c>
      <c r="O10" s="17">
        <v>0.29101223388958902</v>
      </c>
      <c r="P10" s="17">
        <v>0.294517482844803</v>
      </c>
      <c r="Q10" s="17">
        <v>0.23351786151235501</v>
      </c>
      <c r="R10" s="17"/>
      <c r="S10" s="17">
        <v>0.25845381947995399</v>
      </c>
      <c r="T10" s="17">
        <v>0.22314979115528599</v>
      </c>
      <c r="U10" s="17">
        <v>0.34775136774273302</v>
      </c>
      <c r="V10" s="17">
        <v>0.27463593259410002</v>
      </c>
      <c r="W10" s="17">
        <v>0.25365019648968101</v>
      </c>
      <c r="X10" s="17">
        <v>0.319986756738592</v>
      </c>
      <c r="Y10" s="17">
        <v>0.26981781981934599</v>
      </c>
      <c r="Z10" s="17">
        <v>0.14418747565571199</v>
      </c>
      <c r="AA10" s="17">
        <v>0.31118174480404598</v>
      </c>
      <c r="AB10" s="17">
        <v>0.207130685983447</v>
      </c>
      <c r="AC10" s="17">
        <v>0.29174215345124099</v>
      </c>
      <c r="AD10" s="17">
        <v>0.32065584194729901</v>
      </c>
      <c r="AE10" s="17"/>
      <c r="AF10" s="17">
        <v>0.287660264687987</v>
      </c>
      <c r="AG10" s="17">
        <v>0.256969394354432</v>
      </c>
      <c r="AH10" s="17">
        <v>0.21269819525032099</v>
      </c>
      <c r="AI10" s="17"/>
      <c r="AJ10" s="17">
        <v>0.29834363142567599</v>
      </c>
      <c r="AK10" s="17">
        <v>0.25024197741626703</v>
      </c>
      <c r="AL10" s="17">
        <v>0.22265092813891199</v>
      </c>
      <c r="AM10" s="17">
        <v>0.22751715349534399</v>
      </c>
      <c r="AN10" s="17">
        <v>0.26293542687387</v>
      </c>
      <c r="AO10" s="17"/>
      <c r="AP10" s="17">
        <v>0.302555726778448</v>
      </c>
      <c r="AQ10" s="17">
        <v>0.244649454853509</v>
      </c>
      <c r="AR10" s="17">
        <v>0.26260430674242302</v>
      </c>
      <c r="AS10" s="17">
        <v>0.32683576759204802</v>
      </c>
      <c r="AT10" s="17">
        <v>0.29759195283935702</v>
      </c>
      <c r="AU10" s="17"/>
      <c r="AV10" s="17">
        <v>0.25643344789059302</v>
      </c>
      <c r="AW10" s="17">
        <v>0.28751128018851502</v>
      </c>
      <c r="AX10" s="17">
        <v>0.28458271254859702</v>
      </c>
      <c r="AY10" s="17">
        <v>0.28476228793964697</v>
      </c>
      <c r="AZ10" s="17">
        <v>0.34681663711844801</v>
      </c>
      <c r="BA10" s="17">
        <v>0.235098510413668</v>
      </c>
      <c r="BB10" s="17"/>
      <c r="BC10" s="17">
        <v>0.264078446338391</v>
      </c>
      <c r="BD10" s="17">
        <v>0.27580608401271201</v>
      </c>
      <c r="BE10" s="17">
        <v>0.22683999665572199</v>
      </c>
      <c r="BF10" s="17">
        <v>0.28778505842162699</v>
      </c>
      <c r="BG10" s="17">
        <v>8.0465455018390003E-2</v>
      </c>
    </row>
    <row r="11" spans="2:59" x14ac:dyDescent="0.35">
      <c r="B11" s="18" t="s">
        <v>374</v>
      </c>
      <c r="C11" s="17">
        <v>0.32457822510926299</v>
      </c>
      <c r="D11" s="17">
        <v>0.30936210988125401</v>
      </c>
      <c r="E11" s="17">
        <v>0.34065642930075202</v>
      </c>
      <c r="F11" s="17"/>
      <c r="G11" s="17">
        <v>0.34191069656339201</v>
      </c>
      <c r="H11" s="17">
        <v>0.27102466765510003</v>
      </c>
      <c r="I11" s="17">
        <v>0.37422765635123201</v>
      </c>
      <c r="J11" s="17">
        <v>0.28357645759052702</v>
      </c>
      <c r="K11" s="17">
        <v>0.370026474005342</v>
      </c>
      <c r="L11" s="17">
        <v>0.32138219301140603</v>
      </c>
      <c r="M11" s="17"/>
      <c r="N11" s="17">
        <v>0.31936881120225802</v>
      </c>
      <c r="O11" s="17">
        <v>0.32070041528668197</v>
      </c>
      <c r="P11" s="17">
        <v>0.31264711021438102</v>
      </c>
      <c r="Q11" s="17">
        <v>0.34686552230191198</v>
      </c>
      <c r="R11" s="17"/>
      <c r="S11" s="17">
        <v>0.344553246485577</v>
      </c>
      <c r="T11" s="17">
        <v>0.35485131554926902</v>
      </c>
      <c r="U11" s="17">
        <v>0.29077105710314599</v>
      </c>
      <c r="V11" s="17">
        <v>0.31079351273355399</v>
      </c>
      <c r="W11" s="17">
        <v>0.35038124476500299</v>
      </c>
      <c r="X11" s="17">
        <v>0.20970369714546999</v>
      </c>
      <c r="Y11" s="17">
        <v>0.29494050969684898</v>
      </c>
      <c r="Z11" s="17">
        <v>0.48815695024448102</v>
      </c>
      <c r="AA11" s="17">
        <v>0.31191847120539801</v>
      </c>
      <c r="AB11" s="17">
        <v>0.322765333234035</v>
      </c>
      <c r="AC11" s="17">
        <v>0.34745444355451</v>
      </c>
      <c r="AD11" s="17">
        <v>0.38000089842019302</v>
      </c>
      <c r="AE11" s="17"/>
      <c r="AF11" s="17">
        <v>0.31942232693486899</v>
      </c>
      <c r="AG11" s="17">
        <v>0.33003651091960401</v>
      </c>
      <c r="AH11" s="17">
        <v>0.307617433565402</v>
      </c>
      <c r="AI11" s="17"/>
      <c r="AJ11" s="17">
        <v>0.29667749530984799</v>
      </c>
      <c r="AK11" s="17">
        <v>0.30696040043461598</v>
      </c>
      <c r="AL11" s="17">
        <v>0.39678588486068</v>
      </c>
      <c r="AM11" s="17">
        <v>0.38869870572964699</v>
      </c>
      <c r="AN11" s="17">
        <v>0.326710238815211</v>
      </c>
      <c r="AO11" s="17"/>
      <c r="AP11" s="17">
        <v>0.31451010410270003</v>
      </c>
      <c r="AQ11" s="17">
        <v>0.270598112704384</v>
      </c>
      <c r="AR11" s="17">
        <v>0.37769848295001601</v>
      </c>
      <c r="AS11" s="17">
        <v>0.32286835099882599</v>
      </c>
      <c r="AT11" s="17">
        <v>0.42514885179385897</v>
      </c>
      <c r="AU11" s="17"/>
      <c r="AV11" s="17">
        <v>0.25958140749683301</v>
      </c>
      <c r="AW11" s="17">
        <v>0.31197279667793798</v>
      </c>
      <c r="AX11" s="17">
        <v>0.37037610751515798</v>
      </c>
      <c r="AY11" s="17">
        <v>0.3195113338999</v>
      </c>
      <c r="AZ11" s="17">
        <v>0.38639760713205101</v>
      </c>
      <c r="BA11" s="17">
        <v>0.30710543517928601</v>
      </c>
      <c r="BB11" s="17"/>
      <c r="BC11" s="17">
        <v>0.30462207909787797</v>
      </c>
      <c r="BD11" s="17">
        <v>0.34067937407680499</v>
      </c>
      <c r="BE11" s="17">
        <v>0.34162879409777103</v>
      </c>
      <c r="BF11" s="17">
        <v>0.30268019199514601</v>
      </c>
      <c r="BG11" s="17">
        <v>0.25246487293429598</v>
      </c>
    </row>
    <row r="12" spans="2:59" x14ac:dyDescent="0.35">
      <c r="B12" s="18" t="s">
        <v>100</v>
      </c>
      <c r="C12" s="19">
        <v>0.12667907034720499</v>
      </c>
      <c r="D12" s="19">
        <v>9.3696735750638901E-2</v>
      </c>
      <c r="E12" s="19">
        <v>0.16030515241799001</v>
      </c>
      <c r="F12" s="19"/>
      <c r="G12" s="19">
        <v>4.0730164931422598E-2</v>
      </c>
      <c r="H12" s="19">
        <v>7.1481923665044203E-2</v>
      </c>
      <c r="I12" s="19">
        <v>6.8702441707331002E-2</v>
      </c>
      <c r="J12" s="19">
        <v>0.137372619263603</v>
      </c>
      <c r="K12" s="19">
        <v>0.17753770446408301</v>
      </c>
      <c r="L12" s="19">
        <v>0.23985237676096999</v>
      </c>
      <c r="M12" s="19"/>
      <c r="N12" s="19">
        <v>5.0157359434182799E-2</v>
      </c>
      <c r="O12" s="19">
        <v>9.7567377571951094E-2</v>
      </c>
      <c r="P12" s="19">
        <v>0.18891704660493899</v>
      </c>
      <c r="Q12" s="19">
        <v>0.19100257757630201</v>
      </c>
      <c r="R12" s="19"/>
      <c r="S12" s="19">
        <v>5.3977898407178503E-2</v>
      </c>
      <c r="T12" s="19">
        <v>0.100452678916718</v>
      </c>
      <c r="U12" s="19">
        <v>0.16807350398663101</v>
      </c>
      <c r="V12" s="19">
        <v>0.152419956513247</v>
      </c>
      <c r="W12" s="19">
        <v>7.9283275512019094E-2</v>
      </c>
      <c r="X12" s="19">
        <v>0.120193934395689</v>
      </c>
      <c r="Y12" s="19">
        <v>0.17225905011895701</v>
      </c>
      <c r="Z12" s="19">
        <v>0.155335768982303</v>
      </c>
      <c r="AA12" s="19">
        <v>0.118848215333412</v>
      </c>
      <c r="AB12" s="19">
        <v>0.22753951900275099</v>
      </c>
      <c r="AC12" s="19">
        <v>0.11919714044951001</v>
      </c>
      <c r="AD12" s="19">
        <v>0.139780689472185</v>
      </c>
      <c r="AE12" s="19"/>
      <c r="AF12" s="19">
        <v>0.137094642462712</v>
      </c>
      <c r="AG12" s="19">
        <v>0.118099532060924</v>
      </c>
      <c r="AH12" s="19">
        <v>0.18294726963054</v>
      </c>
      <c r="AI12" s="19"/>
      <c r="AJ12" s="19">
        <v>0.141899412539717</v>
      </c>
      <c r="AK12" s="19">
        <v>9.2298175918348699E-2</v>
      </c>
      <c r="AL12" s="19">
        <v>8.0207003646304703E-2</v>
      </c>
      <c r="AM12" s="19">
        <v>0.13821416905745701</v>
      </c>
      <c r="AN12" s="19">
        <v>0.13697119220772</v>
      </c>
      <c r="AO12" s="19"/>
      <c r="AP12" s="19">
        <v>0.15578214484407399</v>
      </c>
      <c r="AQ12" s="19">
        <v>8.5139622183502905E-2</v>
      </c>
      <c r="AR12" s="19">
        <v>0.11936532871024901</v>
      </c>
      <c r="AS12" s="19">
        <v>0.108767888122211</v>
      </c>
      <c r="AT12" s="19">
        <v>0.13303508803988001</v>
      </c>
      <c r="AU12" s="19"/>
      <c r="AV12" s="19">
        <v>6.5508266224080194E-2</v>
      </c>
      <c r="AW12" s="19">
        <v>0.12583639179263501</v>
      </c>
      <c r="AX12" s="19">
        <v>0.109084152727255</v>
      </c>
      <c r="AY12" s="19">
        <v>0.13034187737432101</v>
      </c>
      <c r="AZ12" s="19">
        <v>9.2501829954781595E-2</v>
      </c>
      <c r="BA12" s="19">
        <v>0.27748296395968303</v>
      </c>
      <c r="BB12" s="19"/>
      <c r="BC12" s="19">
        <v>0.16327209852071001</v>
      </c>
      <c r="BD12" s="19">
        <v>0.138157570599207</v>
      </c>
      <c r="BE12" s="19">
        <v>9.4073097556143001E-2</v>
      </c>
      <c r="BF12" s="19">
        <v>7.3683321151172196E-2</v>
      </c>
      <c r="BG12" s="19">
        <v>5.0096329650473101E-2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376</v>
      </c>
      <c r="C9" s="17">
        <v>0.107097304234567</v>
      </c>
      <c r="D9" s="17">
        <v>0.12689890439166299</v>
      </c>
      <c r="E9" s="17">
        <v>8.8486699883941394E-2</v>
      </c>
      <c r="F9" s="17"/>
      <c r="G9" s="17">
        <v>0.23023417440403199</v>
      </c>
      <c r="H9" s="17">
        <v>0.23070901989901499</v>
      </c>
      <c r="I9" s="17">
        <v>0.12631507291018301</v>
      </c>
      <c r="J9" s="17">
        <v>5.5006031792922502E-2</v>
      </c>
      <c r="K9" s="17">
        <v>1.3489859514975999E-2</v>
      </c>
      <c r="L9" s="17">
        <v>0</v>
      </c>
      <c r="M9" s="17"/>
      <c r="N9" s="17">
        <v>0.178951800203587</v>
      </c>
      <c r="O9" s="17">
        <v>0.10087231780362101</v>
      </c>
      <c r="P9" s="17">
        <v>5.8864435733171502E-2</v>
      </c>
      <c r="Q9" s="17">
        <v>7.0195777214464697E-2</v>
      </c>
      <c r="R9" s="17"/>
      <c r="S9" s="17">
        <v>0.19363168200046299</v>
      </c>
      <c r="T9" s="17">
        <v>7.7134432646464204E-2</v>
      </c>
      <c r="U9" s="17">
        <v>3.9463238304148003E-2</v>
      </c>
      <c r="V9" s="17">
        <v>0.16171748106302</v>
      </c>
      <c r="W9" s="17">
        <v>0.20525801936367899</v>
      </c>
      <c r="X9" s="17">
        <v>0.13393362229019601</v>
      </c>
      <c r="Y9" s="17">
        <v>8.2036063366209597E-2</v>
      </c>
      <c r="Z9" s="17">
        <v>6.3592705940905506E-2</v>
      </c>
      <c r="AA9" s="17">
        <v>0.10296027271927199</v>
      </c>
      <c r="AB9" s="17">
        <v>2.5279292755897399E-2</v>
      </c>
      <c r="AC9" s="17">
        <v>2.8097303012075601E-2</v>
      </c>
      <c r="AD9" s="17">
        <v>0</v>
      </c>
      <c r="AE9" s="17"/>
      <c r="AF9" s="17">
        <v>6.6790498271556906E-2</v>
      </c>
      <c r="AG9" s="17">
        <v>0.11453779182389801</v>
      </c>
      <c r="AH9" s="17">
        <v>9.8458555711071399E-2</v>
      </c>
      <c r="AI9" s="17"/>
      <c r="AJ9" s="17">
        <v>8.3409131614679194E-2</v>
      </c>
      <c r="AK9" s="17">
        <v>0.15245021377859599</v>
      </c>
      <c r="AL9" s="17">
        <v>6.2401212606483403E-2</v>
      </c>
      <c r="AM9" s="17">
        <v>0.167510981025149</v>
      </c>
      <c r="AN9" s="17">
        <v>0.118567123942838</v>
      </c>
      <c r="AO9" s="17"/>
      <c r="AP9" s="17">
        <v>0.10700285499501699</v>
      </c>
      <c r="AQ9" s="17">
        <v>0.152645804198452</v>
      </c>
      <c r="AR9" s="17">
        <v>3.8334226143137799E-2</v>
      </c>
      <c r="AS9" s="17">
        <v>7.4520570972028896E-2</v>
      </c>
      <c r="AT9" s="17">
        <v>0.116263082882288</v>
      </c>
      <c r="AU9" s="17"/>
      <c r="AV9" s="17">
        <v>0.20524226450462801</v>
      </c>
      <c r="AW9" s="17">
        <v>0.119454114158469</v>
      </c>
      <c r="AX9" s="17">
        <v>2.0803137679887899E-2</v>
      </c>
      <c r="AY9" s="17">
        <v>7.1590239354475796E-2</v>
      </c>
      <c r="AZ9" s="17">
        <v>8.6547652747523199E-2</v>
      </c>
      <c r="BA9" s="17">
        <v>3.3060423107030702E-2</v>
      </c>
      <c r="BB9" s="17"/>
      <c r="BC9" s="17">
        <v>3.1873654124056301E-2</v>
      </c>
      <c r="BD9" s="17">
        <v>9.8395766977640298E-2</v>
      </c>
      <c r="BE9" s="17">
        <v>0.14922075716884001</v>
      </c>
      <c r="BF9" s="17">
        <v>0.19406544565567899</v>
      </c>
      <c r="BG9" s="17">
        <v>0.30689959558102398</v>
      </c>
    </row>
    <row r="10" spans="2:59" ht="29" x14ac:dyDescent="0.35">
      <c r="B10" s="18" t="s">
        <v>377</v>
      </c>
      <c r="C10" s="17">
        <v>0.28531476008447698</v>
      </c>
      <c r="D10" s="17">
        <v>0.33728920441934801</v>
      </c>
      <c r="E10" s="17">
        <v>0.234536521655033</v>
      </c>
      <c r="F10" s="17"/>
      <c r="G10" s="17">
        <v>0.32461899011668699</v>
      </c>
      <c r="H10" s="17">
        <v>0.39581596080019499</v>
      </c>
      <c r="I10" s="17">
        <v>0.371450449937133</v>
      </c>
      <c r="J10" s="17">
        <v>0.32490907666199798</v>
      </c>
      <c r="K10" s="17">
        <v>0.180202484670588</v>
      </c>
      <c r="L10" s="17">
        <v>0.13088288686816499</v>
      </c>
      <c r="M10" s="17"/>
      <c r="N10" s="17">
        <v>0.36541713029746498</v>
      </c>
      <c r="O10" s="17">
        <v>0.35163686586257697</v>
      </c>
      <c r="P10" s="17">
        <v>0.19706159729442299</v>
      </c>
      <c r="Q10" s="17">
        <v>0.20218804323960901</v>
      </c>
      <c r="R10" s="17"/>
      <c r="S10" s="17">
        <v>0.36324622562804498</v>
      </c>
      <c r="T10" s="17">
        <v>0.28618712025065601</v>
      </c>
      <c r="U10" s="17">
        <v>0.228696148648147</v>
      </c>
      <c r="V10" s="17">
        <v>0.30983078044256701</v>
      </c>
      <c r="W10" s="17">
        <v>0.27951270101324799</v>
      </c>
      <c r="X10" s="17">
        <v>0.31447245702127702</v>
      </c>
      <c r="Y10" s="17">
        <v>0.29987479950197998</v>
      </c>
      <c r="Z10" s="17">
        <v>0.20690572122637599</v>
      </c>
      <c r="AA10" s="17">
        <v>0.25370517031656897</v>
      </c>
      <c r="AB10" s="17">
        <v>0.193649141656493</v>
      </c>
      <c r="AC10" s="17">
        <v>0.316619650709765</v>
      </c>
      <c r="AD10" s="17">
        <v>0.303700874563955</v>
      </c>
      <c r="AE10" s="17"/>
      <c r="AF10" s="17">
        <v>0.25252056018331098</v>
      </c>
      <c r="AG10" s="17">
        <v>0.29991154263638398</v>
      </c>
      <c r="AH10" s="17">
        <v>0.29499268002248802</v>
      </c>
      <c r="AI10" s="17"/>
      <c r="AJ10" s="17">
        <v>0.223902523269701</v>
      </c>
      <c r="AK10" s="17">
        <v>0.36789354258648999</v>
      </c>
      <c r="AL10" s="17">
        <v>0.32845353686462803</v>
      </c>
      <c r="AM10" s="17">
        <v>0.30343236490491099</v>
      </c>
      <c r="AN10" s="17">
        <v>0.25080124420239502</v>
      </c>
      <c r="AO10" s="17"/>
      <c r="AP10" s="17">
        <v>0.22973507579501801</v>
      </c>
      <c r="AQ10" s="17">
        <v>0.36547950393331202</v>
      </c>
      <c r="AR10" s="17">
        <v>0.27485601608874499</v>
      </c>
      <c r="AS10" s="17">
        <v>0.29666389607898003</v>
      </c>
      <c r="AT10" s="17">
        <v>0.23033917820955699</v>
      </c>
      <c r="AU10" s="17"/>
      <c r="AV10" s="17">
        <v>0.37655384871719499</v>
      </c>
      <c r="AW10" s="17">
        <v>0.278046497221416</v>
      </c>
      <c r="AX10" s="17">
        <v>0.31967103854017398</v>
      </c>
      <c r="AY10" s="17">
        <v>0.23261499432445601</v>
      </c>
      <c r="AZ10" s="17">
        <v>0.305551983311381</v>
      </c>
      <c r="BA10" s="17">
        <v>0.20427271005662301</v>
      </c>
      <c r="BB10" s="17"/>
      <c r="BC10" s="17">
        <v>0.22387324128844599</v>
      </c>
      <c r="BD10" s="17">
        <v>0.246511637362022</v>
      </c>
      <c r="BE10" s="17">
        <v>0.37298879973799098</v>
      </c>
      <c r="BF10" s="17">
        <v>0.36477776671572598</v>
      </c>
      <c r="BG10" s="17">
        <v>0.40419231582661203</v>
      </c>
    </row>
    <row r="11" spans="2:59" ht="29" x14ac:dyDescent="0.35">
      <c r="B11" s="18" t="s">
        <v>378</v>
      </c>
      <c r="C11" s="17">
        <v>0.34692640185180101</v>
      </c>
      <c r="D11" s="17">
        <v>0.290011442134681</v>
      </c>
      <c r="E11" s="17">
        <v>0.40341356851160898</v>
      </c>
      <c r="F11" s="17"/>
      <c r="G11" s="17">
        <v>0.25758528287751498</v>
      </c>
      <c r="H11" s="17">
        <v>0.257020614037823</v>
      </c>
      <c r="I11" s="17">
        <v>0.31044783133933102</v>
      </c>
      <c r="J11" s="17">
        <v>0.38812356379448698</v>
      </c>
      <c r="K11" s="17">
        <v>0.42113210600128398</v>
      </c>
      <c r="L11" s="17">
        <v>0.43616524532842899</v>
      </c>
      <c r="M11" s="17"/>
      <c r="N11" s="17">
        <v>0.29244474193372499</v>
      </c>
      <c r="O11" s="17">
        <v>0.29698324621351302</v>
      </c>
      <c r="P11" s="17">
        <v>0.437677520058386</v>
      </c>
      <c r="Q11" s="17">
        <v>0.38317400253930101</v>
      </c>
      <c r="R11" s="17"/>
      <c r="S11" s="17">
        <v>0.27109807725263202</v>
      </c>
      <c r="T11" s="17">
        <v>0.348031551691036</v>
      </c>
      <c r="U11" s="17">
        <v>0.43282571732525499</v>
      </c>
      <c r="V11" s="17">
        <v>0.26983702947799099</v>
      </c>
      <c r="W11" s="17">
        <v>0.34737802794654998</v>
      </c>
      <c r="X11" s="17">
        <v>0.33709926707454502</v>
      </c>
      <c r="Y11" s="17">
        <v>0.32398506673444899</v>
      </c>
      <c r="Z11" s="17">
        <v>0.40967355312272402</v>
      </c>
      <c r="AA11" s="17">
        <v>0.34569505915221199</v>
      </c>
      <c r="AB11" s="17">
        <v>0.41694136531936399</v>
      </c>
      <c r="AC11" s="17">
        <v>0.37281675829171301</v>
      </c>
      <c r="AD11" s="17">
        <v>0.46284857809670799</v>
      </c>
      <c r="AE11" s="17"/>
      <c r="AF11" s="17">
        <v>0.359905655781251</v>
      </c>
      <c r="AG11" s="17">
        <v>0.357215530296558</v>
      </c>
      <c r="AH11" s="17">
        <v>0.335619532847515</v>
      </c>
      <c r="AI11" s="17"/>
      <c r="AJ11" s="17">
        <v>0.40976986339634902</v>
      </c>
      <c r="AK11" s="17">
        <v>0.31653190348357102</v>
      </c>
      <c r="AL11" s="17">
        <v>0.35986709723159699</v>
      </c>
      <c r="AM11" s="17">
        <v>0.28034014772805699</v>
      </c>
      <c r="AN11" s="17">
        <v>0.34151607225064901</v>
      </c>
      <c r="AO11" s="17"/>
      <c r="AP11" s="17">
        <v>0.37024327746219798</v>
      </c>
      <c r="AQ11" s="17">
        <v>0.32230630471161398</v>
      </c>
      <c r="AR11" s="17">
        <v>0.41799717182164198</v>
      </c>
      <c r="AS11" s="17">
        <v>0.32598256281152899</v>
      </c>
      <c r="AT11" s="17">
        <v>0.36597267978845799</v>
      </c>
      <c r="AU11" s="17"/>
      <c r="AV11" s="17">
        <v>0.297908956804878</v>
      </c>
      <c r="AW11" s="17">
        <v>0.33269971828267703</v>
      </c>
      <c r="AX11" s="17">
        <v>0.416924697650087</v>
      </c>
      <c r="AY11" s="17">
        <v>0.40570498307147901</v>
      </c>
      <c r="AZ11" s="17">
        <v>0.32997855164474299</v>
      </c>
      <c r="BA11" s="17">
        <v>0.29891878894478202</v>
      </c>
      <c r="BB11" s="17"/>
      <c r="BC11" s="17">
        <v>0.43139791276794598</v>
      </c>
      <c r="BD11" s="17">
        <v>0.35202948118479699</v>
      </c>
      <c r="BE11" s="17">
        <v>0.29794145542745498</v>
      </c>
      <c r="BF11" s="17">
        <v>0.28708753058019199</v>
      </c>
      <c r="BG11" s="17">
        <v>0.101617289161652</v>
      </c>
    </row>
    <row r="12" spans="2:59" ht="29" x14ac:dyDescent="0.35">
      <c r="B12" s="18" t="s">
        <v>379</v>
      </c>
      <c r="C12" s="17">
        <v>0.18487780128078801</v>
      </c>
      <c r="D12" s="17">
        <v>0.16187646530256899</v>
      </c>
      <c r="E12" s="17">
        <v>0.20743239771039801</v>
      </c>
      <c r="F12" s="17"/>
      <c r="G12" s="17">
        <v>0.114367981040922</v>
      </c>
      <c r="H12" s="17">
        <v>7.1279758167287502E-2</v>
      </c>
      <c r="I12" s="17">
        <v>0.14781563620395</v>
      </c>
      <c r="J12" s="17">
        <v>0.17591581509302401</v>
      </c>
      <c r="K12" s="17">
        <v>0.24881645597088101</v>
      </c>
      <c r="L12" s="17">
        <v>0.32680336576587898</v>
      </c>
      <c r="M12" s="17"/>
      <c r="N12" s="17">
        <v>0.122740364357766</v>
      </c>
      <c r="O12" s="17">
        <v>0.20061849780007801</v>
      </c>
      <c r="P12" s="17">
        <v>0.22423777765827699</v>
      </c>
      <c r="Q12" s="17">
        <v>0.20540166955029901</v>
      </c>
      <c r="R12" s="17"/>
      <c r="S12" s="17">
        <v>0.11041198427601399</v>
      </c>
      <c r="T12" s="17">
        <v>0.223762243054</v>
      </c>
      <c r="U12" s="17">
        <v>0.21247809955930599</v>
      </c>
      <c r="V12" s="17">
        <v>0.20259292287460701</v>
      </c>
      <c r="W12" s="17">
        <v>8.6515833096726197E-2</v>
      </c>
      <c r="X12" s="17">
        <v>0.17444832447135</v>
      </c>
      <c r="Y12" s="17">
        <v>0.22211944055781799</v>
      </c>
      <c r="Z12" s="17">
        <v>0.25628326335773699</v>
      </c>
      <c r="AA12" s="17">
        <v>0.17911527055482901</v>
      </c>
      <c r="AB12" s="17">
        <v>0.25931065207605503</v>
      </c>
      <c r="AC12" s="17">
        <v>0.19744697736983899</v>
      </c>
      <c r="AD12" s="17">
        <v>0.14852609459223901</v>
      </c>
      <c r="AE12" s="17"/>
      <c r="AF12" s="17">
        <v>0.26822950000586698</v>
      </c>
      <c r="AG12" s="17">
        <v>0.15837988093986599</v>
      </c>
      <c r="AH12" s="17">
        <v>0.12476233122811201</v>
      </c>
      <c r="AI12" s="17"/>
      <c r="AJ12" s="17">
        <v>0.217999615183982</v>
      </c>
      <c r="AK12" s="17">
        <v>0.107804490797651</v>
      </c>
      <c r="AL12" s="17">
        <v>0.182780302000148</v>
      </c>
      <c r="AM12" s="17">
        <v>0.20370043842897101</v>
      </c>
      <c r="AN12" s="17">
        <v>0.19775338969808301</v>
      </c>
      <c r="AO12" s="17"/>
      <c r="AP12" s="17">
        <v>0.23455017491411001</v>
      </c>
      <c r="AQ12" s="17">
        <v>0.113803066264912</v>
      </c>
      <c r="AR12" s="17">
        <v>0.13578303219996599</v>
      </c>
      <c r="AS12" s="17">
        <v>0.23665354453024701</v>
      </c>
      <c r="AT12" s="17">
        <v>0.19725390943130899</v>
      </c>
      <c r="AU12" s="17"/>
      <c r="AV12" s="17">
        <v>8.0876784789035094E-2</v>
      </c>
      <c r="AW12" s="17">
        <v>0.22594416579509799</v>
      </c>
      <c r="AX12" s="17">
        <v>0.14876995334451801</v>
      </c>
      <c r="AY12" s="17">
        <v>0.220154773468309</v>
      </c>
      <c r="AZ12" s="17">
        <v>0.21747812066092501</v>
      </c>
      <c r="BA12" s="17">
        <v>0.25081920551053699</v>
      </c>
      <c r="BB12" s="17"/>
      <c r="BC12" s="17">
        <v>0.234415828903344</v>
      </c>
      <c r="BD12" s="17">
        <v>0.23391705747673899</v>
      </c>
      <c r="BE12" s="17">
        <v>0.11314255188714301</v>
      </c>
      <c r="BF12" s="17">
        <v>0.117995929828343</v>
      </c>
      <c r="BG12" s="17">
        <v>7.0464789557331597E-2</v>
      </c>
    </row>
    <row r="13" spans="2:59" x14ac:dyDescent="0.35">
      <c r="B13" s="18" t="s">
        <v>100</v>
      </c>
      <c r="C13" s="19">
        <v>7.5783732548366595E-2</v>
      </c>
      <c r="D13" s="19">
        <v>8.3923983751738804E-2</v>
      </c>
      <c r="E13" s="19">
        <v>6.6130812239019302E-2</v>
      </c>
      <c r="F13" s="19"/>
      <c r="G13" s="19">
        <v>7.31935715608443E-2</v>
      </c>
      <c r="H13" s="19">
        <v>4.5174647095679699E-2</v>
      </c>
      <c r="I13" s="19">
        <v>4.3971009609403498E-2</v>
      </c>
      <c r="J13" s="19">
        <v>5.6045512657568602E-2</v>
      </c>
      <c r="K13" s="19">
        <v>0.13635909384227099</v>
      </c>
      <c r="L13" s="19">
        <v>0.106148502037527</v>
      </c>
      <c r="M13" s="19"/>
      <c r="N13" s="19">
        <v>4.04459632074579E-2</v>
      </c>
      <c r="O13" s="19">
        <v>4.9889072320211503E-2</v>
      </c>
      <c r="P13" s="19">
        <v>8.2158669255741695E-2</v>
      </c>
      <c r="Q13" s="19">
        <v>0.13904050745632701</v>
      </c>
      <c r="R13" s="19"/>
      <c r="S13" s="19">
        <v>6.16120308428455E-2</v>
      </c>
      <c r="T13" s="19">
        <v>6.4884652357844103E-2</v>
      </c>
      <c r="U13" s="19">
        <v>8.6536796163143997E-2</v>
      </c>
      <c r="V13" s="19">
        <v>5.6021786141815501E-2</v>
      </c>
      <c r="W13" s="19">
        <v>8.1335418579796398E-2</v>
      </c>
      <c r="X13" s="19">
        <v>4.0046329142631801E-2</v>
      </c>
      <c r="Y13" s="19">
        <v>7.1984629839542999E-2</v>
      </c>
      <c r="Z13" s="19">
        <v>6.3544756352256995E-2</v>
      </c>
      <c r="AA13" s="19">
        <v>0.118524227257118</v>
      </c>
      <c r="AB13" s="19">
        <v>0.104819548192191</v>
      </c>
      <c r="AC13" s="19">
        <v>8.5019310616607904E-2</v>
      </c>
      <c r="AD13" s="19">
        <v>8.4924452747098395E-2</v>
      </c>
      <c r="AE13" s="19"/>
      <c r="AF13" s="19">
        <v>5.2553785758013401E-2</v>
      </c>
      <c r="AG13" s="19">
        <v>6.9955254303294606E-2</v>
      </c>
      <c r="AH13" s="19">
        <v>0.14616690019081299</v>
      </c>
      <c r="AI13" s="19"/>
      <c r="AJ13" s="19">
        <v>6.4918866535288902E-2</v>
      </c>
      <c r="AK13" s="19">
        <v>5.5319849353692198E-2</v>
      </c>
      <c r="AL13" s="19">
        <v>6.6497851297143404E-2</v>
      </c>
      <c r="AM13" s="19">
        <v>4.5016067912911899E-2</v>
      </c>
      <c r="AN13" s="19">
        <v>9.1362169906034602E-2</v>
      </c>
      <c r="AO13" s="19"/>
      <c r="AP13" s="19">
        <v>5.84686168336567E-2</v>
      </c>
      <c r="AQ13" s="19">
        <v>4.5765320891710003E-2</v>
      </c>
      <c r="AR13" s="19">
        <v>0.13302955374650999</v>
      </c>
      <c r="AS13" s="19">
        <v>6.6179425607215403E-2</v>
      </c>
      <c r="AT13" s="19">
        <v>9.0171149688387797E-2</v>
      </c>
      <c r="AU13" s="19"/>
      <c r="AV13" s="19">
        <v>3.9418145184264002E-2</v>
      </c>
      <c r="AW13" s="19">
        <v>4.3855504542339399E-2</v>
      </c>
      <c r="AX13" s="19">
        <v>9.38311727853329E-2</v>
      </c>
      <c r="AY13" s="19">
        <v>6.9935009781279395E-2</v>
      </c>
      <c r="AZ13" s="19">
        <v>6.0443691635427399E-2</v>
      </c>
      <c r="BA13" s="19">
        <v>0.21292887238102601</v>
      </c>
      <c r="BB13" s="19"/>
      <c r="BC13" s="19">
        <v>7.8439362916207706E-2</v>
      </c>
      <c r="BD13" s="19">
        <v>6.9146056998801206E-2</v>
      </c>
      <c r="BE13" s="19">
        <v>6.6706435778571604E-2</v>
      </c>
      <c r="BF13" s="19">
        <v>3.6073327220059397E-2</v>
      </c>
      <c r="BG13" s="19">
        <v>0.11682600987338</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393</v>
      </c>
      <c r="E2" s="26"/>
      <c r="F2" s="26"/>
      <c r="G2" s="26"/>
      <c r="H2" s="26"/>
      <c r="I2" s="26"/>
      <c r="J2" s="26"/>
      <c r="K2" s="26"/>
    </row>
    <row r="6" spans="2:11" ht="50" customHeight="1" x14ac:dyDescent="0.35">
      <c r="B6" s="20" t="s">
        <v>15</v>
      </c>
      <c r="C6" s="20" t="s">
        <v>381</v>
      </c>
      <c r="D6" s="20" t="s">
        <v>382</v>
      </c>
      <c r="E6" s="20" t="s">
        <v>383</v>
      </c>
      <c r="F6" s="20" t="s">
        <v>384</v>
      </c>
      <c r="G6" s="20" t="s">
        <v>385</v>
      </c>
      <c r="H6" s="20" t="s">
        <v>386</v>
      </c>
      <c r="I6" s="20" t="s">
        <v>387</v>
      </c>
      <c r="J6" s="20" t="s">
        <v>388</v>
      </c>
    </row>
    <row r="7" spans="2:11" x14ac:dyDescent="0.35">
      <c r="B7" s="18" t="s">
        <v>389</v>
      </c>
      <c r="C7" s="17">
        <v>0.186427887276708</v>
      </c>
      <c r="D7" s="17">
        <v>0.116760509112365</v>
      </c>
      <c r="E7" s="17">
        <v>0.136557491824122</v>
      </c>
      <c r="F7" s="17">
        <v>0.15568507315593699</v>
      </c>
      <c r="G7" s="17">
        <v>5.7354331880560203E-2</v>
      </c>
      <c r="H7" s="17">
        <v>5.0761122598533298E-2</v>
      </c>
      <c r="I7" s="17">
        <v>7.0258521709591806E-2</v>
      </c>
      <c r="J7" s="17">
        <v>9.0211368163000294E-2</v>
      </c>
    </row>
    <row r="8" spans="2:11" x14ac:dyDescent="0.35">
      <c r="B8" s="18" t="s">
        <v>390</v>
      </c>
      <c r="C8" s="17">
        <v>0.44242049555412899</v>
      </c>
      <c r="D8" s="17">
        <v>0.402018103347694</v>
      </c>
      <c r="E8" s="17">
        <v>0.39548187102855897</v>
      </c>
      <c r="F8" s="17">
        <v>0.400662996122499</v>
      </c>
      <c r="G8" s="17">
        <v>0.153224276621377</v>
      </c>
      <c r="H8" s="17">
        <v>0.18407270692281499</v>
      </c>
      <c r="I8" s="17">
        <v>0.27858917445092801</v>
      </c>
      <c r="J8" s="17">
        <v>0.32732228061841101</v>
      </c>
    </row>
    <row r="9" spans="2:11" x14ac:dyDescent="0.35">
      <c r="B9" s="18" t="s">
        <v>391</v>
      </c>
      <c r="C9" s="17">
        <v>0.186284160751575</v>
      </c>
      <c r="D9" s="17">
        <v>0.239462383664448</v>
      </c>
      <c r="E9" s="17">
        <v>0.23208965797994499</v>
      </c>
      <c r="F9" s="17">
        <v>0.23556806714531101</v>
      </c>
      <c r="G9" s="17">
        <v>0.25372017730086999</v>
      </c>
      <c r="H9" s="17">
        <v>0.31929558771984501</v>
      </c>
      <c r="I9" s="17">
        <v>0.299116664841931</v>
      </c>
      <c r="J9" s="17">
        <v>0.29248823609876801</v>
      </c>
    </row>
    <row r="10" spans="2:11" x14ac:dyDescent="0.35">
      <c r="B10" s="18" t="s">
        <v>392</v>
      </c>
      <c r="C10" s="17">
        <v>0.119693403906782</v>
      </c>
      <c r="D10" s="17">
        <v>0.16903694176411099</v>
      </c>
      <c r="E10" s="17">
        <v>0.16771229665161499</v>
      </c>
      <c r="F10" s="17">
        <v>0.16079858003524899</v>
      </c>
      <c r="G10" s="17">
        <v>0.49484539895225299</v>
      </c>
      <c r="H10" s="17">
        <v>0.36661974769014</v>
      </c>
      <c r="I10" s="17">
        <v>0.28461048208131001</v>
      </c>
      <c r="J10" s="17">
        <v>0.19286837581647201</v>
      </c>
    </row>
    <row r="11" spans="2:11" x14ac:dyDescent="0.35">
      <c r="B11" s="18" t="s">
        <v>100</v>
      </c>
      <c r="C11" s="17">
        <v>6.5174052510805394E-2</v>
      </c>
      <c r="D11" s="17">
        <v>7.2722062111381797E-2</v>
      </c>
      <c r="E11" s="17">
        <v>6.8158682515758795E-2</v>
      </c>
      <c r="F11" s="17">
        <v>4.7285283541003802E-2</v>
      </c>
      <c r="G11" s="17">
        <v>4.0855815244940002E-2</v>
      </c>
      <c r="H11" s="17">
        <v>7.9250835068666897E-2</v>
      </c>
      <c r="I11" s="17">
        <v>6.7425156916239806E-2</v>
      </c>
      <c r="J11" s="17">
        <v>9.7109739303348999E-2</v>
      </c>
    </row>
    <row r="12" spans="2:11" x14ac:dyDescent="0.35">
      <c r="B12" s="16" t="s">
        <v>331</v>
      </c>
      <c r="C12" s="16"/>
      <c r="D12" s="16"/>
      <c r="E12" s="16"/>
      <c r="F12" s="16"/>
      <c r="G12" s="16"/>
      <c r="H12" s="16"/>
      <c r="I12" s="16"/>
      <c r="J12" s="16"/>
    </row>
    <row r="13" spans="2:11" x14ac:dyDescent="0.35">
      <c r="B13" t="s">
        <v>80</v>
      </c>
    </row>
    <row r="14" spans="2:11" x14ac:dyDescent="0.35">
      <c r="B14" t="s">
        <v>81</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0.186427887276708</v>
      </c>
      <c r="D9" s="17">
        <v>0.21462182101180699</v>
      </c>
      <c r="E9" s="17">
        <v>0.15825591422035301</v>
      </c>
      <c r="F9" s="17"/>
      <c r="G9" s="17">
        <v>0.26576031507401099</v>
      </c>
      <c r="H9" s="17">
        <v>0.29772623271491899</v>
      </c>
      <c r="I9" s="17">
        <v>0.21869832228531499</v>
      </c>
      <c r="J9" s="17">
        <v>0.162355745313295</v>
      </c>
      <c r="K9" s="17">
        <v>0.12584302964219601</v>
      </c>
      <c r="L9" s="17">
        <v>6.7693323031802893E-2</v>
      </c>
      <c r="M9" s="17"/>
      <c r="N9" s="17">
        <v>0.29308449443767798</v>
      </c>
      <c r="O9" s="17">
        <v>0.20375844886837899</v>
      </c>
      <c r="P9" s="17">
        <v>6.7905210265782001E-2</v>
      </c>
      <c r="Q9" s="17">
        <v>0.151781848120142</v>
      </c>
      <c r="R9" s="17"/>
      <c r="S9" s="17">
        <v>0.30993102218159302</v>
      </c>
      <c r="T9" s="17">
        <v>0.18137300287927</v>
      </c>
      <c r="U9" s="17">
        <v>0.182128445763035</v>
      </c>
      <c r="V9" s="17">
        <v>0.19571539777862601</v>
      </c>
      <c r="W9" s="17">
        <v>0.24286621074783599</v>
      </c>
      <c r="X9" s="17">
        <v>0.18708859239815001</v>
      </c>
      <c r="Y9" s="17">
        <v>9.3544189683556295E-2</v>
      </c>
      <c r="Z9" s="17">
        <v>6.5421100903919394E-2</v>
      </c>
      <c r="AA9" s="17">
        <v>0.16500168168267501</v>
      </c>
      <c r="AB9" s="17">
        <v>0.168006326854439</v>
      </c>
      <c r="AC9" s="17">
        <v>8.9481961967841306E-2</v>
      </c>
      <c r="AD9" s="17">
        <v>0.12291917522564599</v>
      </c>
      <c r="AE9" s="17"/>
      <c r="AF9" s="17">
        <v>0.13653154082337199</v>
      </c>
      <c r="AG9" s="17">
        <v>0.21231893574701499</v>
      </c>
      <c r="AH9" s="17">
        <v>0.16102935997609</v>
      </c>
      <c r="AI9" s="17"/>
      <c r="AJ9" s="17">
        <v>0.130155672201061</v>
      </c>
      <c r="AK9" s="17">
        <v>0.22323207268387599</v>
      </c>
      <c r="AL9" s="17">
        <v>0.25384594389190202</v>
      </c>
      <c r="AM9" s="17">
        <v>0.30378694110925902</v>
      </c>
      <c r="AN9" s="17">
        <v>0.17150995958402901</v>
      </c>
      <c r="AO9" s="17"/>
      <c r="AP9" s="17">
        <v>0.11904840606831101</v>
      </c>
      <c r="AQ9" s="17">
        <v>0.24331564447912901</v>
      </c>
      <c r="AR9" s="17">
        <v>0.21871258154318199</v>
      </c>
      <c r="AS9" s="17">
        <v>0.14146338466187</v>
      </c>
      <c r="AT9" s="17">
        <v>0.15696925075660501</v>
      </c>
      <c r="AU9" s="17"/>
      <c r="AV9" s="17">
        <v>0.29233425364412702</v>
      </c>
      <c r="AW9" s="17">
        <v>0.157756239642174</v>
      </c>
      <c r="AX9" s="17">
        <v>0.23976093295624601</v>
      </c>
      <c r="AY9" s="17">
        <v>0.117954904107682</v>
      </c>
      <c r="AZ9" s="17">
        <v>0.126205267638936</v>
      </c>
      <c r="BA9" s="17">
        <v>0.113717006505087</v>
      </c>
      <c r="BB9" s="17"/>
      <c r="BC9" s="17">
        <v>8.9255934027248296E-2</v>
      </c>
      <c r="BD9" s="17">
        <v>0.16761746663256599</v>
      </c>
      <c r="BE9" s="17">
        <v>0.28047969187729499</v>
      </c>
      <c r="BF9" s="17">
        <v>0.28168787472267298</v>
      </c>
      <c r="BG9" s="17">
        <v>0.39136268004437402</v>
      </c>
    </row>
    <row r="10" spans="2:59" x14ac:dyDescent="0.35">
      <c r="B10" s="18" t="s">
        <v>390</v>
      </c>
      <c r="C10" s="17">
        <v>0.44242049555412899</v>
      </c>
      <c r="D10" s="17">
        <v>0.46026986693385202</v>
      </c>
      <c r="E10" s="17">
        <v>0.42425272163094602</v>
      </c>
      <c r="F10" s="17"/>
      <c r="G10" s="17">
        <v>0.39039840087197097</v>
      </c>
      <c r="H10" s="17">
        <v>0.46385034399594499</v>
      </c>
      <c r="I10" s="17">
        <v>0.39728675683903097</v>
      </c>
      <c r="J10" s="17">
        <v>0.429690480501142</v>
      </c>
      <c r="K10" s="17">
        <v>0.51983433569203097</v>
      </c>
      <c r="L10" s="17">
        <v>0.45847507621754102</v>
      </c>
      <c r="M10" s="17"/>
      <c r="N10" s="17">
        <v>0.44162557683868597</v>
      </c>
      <c r="O10" s="17">
        <v>0.46306609657799902</v>
      </c>
      <c r="P10" s="17">
        <v>0.44988208189311002</v>
      </c>
      <c r="Q10" s="17">
        <v>0.41636026750629301</v>
      </c>
      <c r="R10" s="17"/>
      <c r="S10" s="17">
        <v>0.41796911773767698</v>
      </c>
      <c r="T10" s="17">
        <v>0.43037413036917499</v>
      </c>
      <c r="U10" s="17">
        <v>0.402850662388062</v>
      </c>
      <c r="V10" s="17">
        <v>0.41355594123820699</v>
      </c>
      <c r="W10" s="17">
        <v>0.51959676215865702</v>
      </c>
      <c r="X10" s="17">
        <v>0.42845839820192599</v>
      </c>
      <c r="Y10" s="17">
        <v>0.54240890222166105</v>
      </c>
      <c r="Z10" s="17">
        <v>0.56425722016755697</v>
      </c>
      <c r="AA10" s="17">
        <v>0.44747505618545802</v>
      </c>
      <c r="AB10" s="17">
        <v>0.30874632435706301</v>
      </c>
      <c r="AC10" s="17">
        <v>0.43247402195297502</v>
      </c>
      <c r="AD10" s="17">
        <v>0.61158784359706198</v>
      </c>
      <c r="AE10" s="17"/>
      <c r="AF10" s="17">
        <v>0.46546128922045998</v>
      </c>
      <c r="AG10" s="17">
        <v>0.44380280802695399</v>
      </c>
      <c r="AH10" s="17">
        <v>0.44569389948572402</v>
      </c>
      <c r="AI10" s="17"/>
      <c r="AJ10" s="17">
        <v>0.48000678779329098</v>
      </c>
      <c r="AK10" s="17">
        <v>0.49067491186832601</v>
      </c>
      <c r="AL10" s="17">
        <v>0.37634178514143302</v>
      </c>
      <c r="AM10" s="17">
        <v>0.30238248013231001</v>
      </c>
      <c r="AN10" s="17">
        <v>0.40854001139210999</v>
      </c>
      <c r="AO10" s="17"/>
      <c r="AP10" s="17">
        <v>0.504906444033975</v>
      </c>
      <c r="AQ10" s="17">
        <v>0.47796402938030103</v>
      </c>
      <c r="AR10" s="17">
        <v>0.40519568406240503</v>
      </c>
      <c r="AS10" s="17">
        <v>0.37895055627336999</v>
      </c>
      <c r="AT10" s="17">
        <v>0.43434983084852302</v>
      </c>
      <c r="AU10" s="17"/>
      <c r="AV10" s="17">
        <v>0.46148992517618298</v>
      </c>
      <c r="AW10" s="17">
        <v>0.48926095078361698</v>
      </c>
      <c r="AX10" s="17">
        <v>0.42485190535677497</v>
      </c>
      <c r="AY10" s="17">
        <v>0.44674875406865</v>
      </c>
      <c r="AZ10" s="17">
        <v>0.41810230605356802</v>
      </c>
      <c r="BA10" s="17">
        <v>0.40638943911853098</v>
      </c>
      <c r="BB10" s="17"/>
      <c r="BC10" s="17">
        <v>0.48812906855399502</v>
      </c>
      <c r="BD10" s="17">
        <v>0.43395491757566901</v>
      </c>
      <c r="BE10" s="17">
        <v>0.40707436260658603</v>
      </c>
      <c r="BF10" s="17">
        <v>0.44320614016712001</v>
      </c>
      <c r="BG10" s="17">
        <v>0.17895007958612499</v>
      </c>
    </row>
    <row r="11" spans="2:59" x14ac:dyDescent="0.35">
      <c r="B11" s="18" t="s">
        <v>391</v>
      </c>
      <c r="C11" s="17">
        <v>0.186284160751575</v>
      </c>
      <c r="D11" s="17">
        <v>0.16044424378446401</v>
      </c>
      <c r="E11" s="17">
        <v>0.21337807531998901</v>
      </c>
      <c r="F11" s="17"/>
      <c r="G11" s="17">
        <v>0.22411220346511301</v>
      </c>
      <c r="H11" s="17">
        <v>0.13881426595554699</v>
      </c>
      <c r="I11" s="17">
        <v>0.209047558818511</v>
      </c>
      <c r="J11" s="17">
        <v>0.17429706045710899</v>
      </c>
      <c r="K11" s="17">
        <v>0.119937465812522</v>
      </c>
      <c r="L11" s="17">
        <v>0.23235665468444</v>
      </c>
      <c r="M11" s="17"/>
      <c r="N11" s="17">
        <v>0.153587907599252</v>
      </c>
      <c r="O11" s="17">
        <v>0.15192395674317899</v>
      </c>
      <c r="P11" s="17">
        <v>0.234308152363009</v>
      </c>
      <c r="Q11" s="17">
        <v>0.21431243161131</v>
      </c>
      <c r="R11" s="17"/>
      <c r="S11" s="17">
        <v>0.17793367981512501</v>
      </c>
      <c r="T11" s="17">
        <v>0.16875265065820999</v>
      </c>
      <c r="U11" s="17">
        <v>0.236435029443439</v>
      </c>
      <c r="V11" s="17">
        <v>0.22110623435649099</v>
      </c>
      <c r="W11" s="17">
        <v>0.15589529191174001</v>
      </c>
      <c r="X11" s="17">
        <v>0.211463894240594</v>
      </c>
      <c r="Y11" s="17">
        <v>0.18104074793814001</v>
      </c>
      <c r="Z11" s="17">
        <v>0.10168466618137501</v>
      </c>
      <c r="AA11" s="17">
        <v>0.142892350559953</v>
      </c>
      <c r="AB11" s="17">
        <v>0.21972366455291101</v>
      </c>
      <c r="AC11" s="17">
        <v>0.25079775493573903</v>
      </c>
      <c r="AD11" s="17">
        <v>0.14945664299106501</v>
      </c>
      <c r="AE11" s="17"/>
      <c r="AF11" s="17">
        <v>0.175063954372738</v>
      </c>
      <c r="AG11" s="17">
        <v>0.199706115459336</v>
      </c>
      <c r="AH11" s="17">
        <v>0.17149140580292199</v>
      </c>
      <c r="AI11" s="17"/>
      <c r="AJ11" s="17">
        <v>0.18496387854926699</v>
      </c>
      <c r="AK11" s="17">
        <v>0.17756194943094</v>
      </c>
      <c r="AL11" s="17">
        <v>0.246299647542777</v>
      </c>
      <c r="AM11" s="17">
        <v>9.4713078634087899E-2</v>
      </c>
      <c r="AN11" s="17">
        <v>0.18588193762173599</v>
      </c>
      <c r="AO11" s="17"/>
      <c r="AP11" s="17">
        <v>0.18805571562902301</v>
      </c>
      <c r="AQ11" s="17">
        <v>0.16649506952082699</v>
      </c>
      <c r="AR11" s="17">
        <v>0.22142900112885</v>
      </c>
      <c r="AS11" s="17">
        <v>0.218928016550478</v>
      </c>
      <c r="AT11" s="17">
        <v>0.171702000693257</v>
      </c>
      <c r="AU11" s="17"/>
      <c r="AV11" s="17">
        <v>0.16067155674407799</v>
      </c>
      <c r="AW11" s="17">
        <v>0.17961496279612399</v>
      </c>
      <c r="AX11" s="17">
        <v>0.212562751313075</v>
      </c>
      <c r="AY11" s="17">
        <v>0.21063325298010699</v>
      </c>
      <c r="AZ11" s="17">
        <v>0.214270165834963</v>
      </c>
      <c r="BA11" s="17">
        <v>0.194851862577294</v>
      </c>
      <c r="BB11" s="17"/>
      <c r="BC11" s="17">
        <v>0.20455332089881501</v>
      </c>
      <c r="BD11" s="17">
        <v>0.16888398733905</v>
      </c>
      <c r="BE11" s="17">
        <v>0.18190291520899199</v>
      </c>
      <c r="BF11" s="17">
        <v>0.16070433074256099</v>
      </c>
      <c r="BG11" s="17">
        <v>0.23743018390925399</v>
      </c>
    </row>
    <row r="12" spans="2:59" x14ac:dyDescent="0.35">
      <c r="B12" s="18" t="s">
        <v>392</v>
      </c>
      <c r="C12" s="17">
        <v>0.119693403906782</v>
      </c>
      <c r="D12" s="17">
        <v>0.115112008442391</v>
      </c>
      <c r="E12" s="17">
        <v>0.122967780651935</v>
      </c>
      <c r="F12" s="17"/>
      <c r="G12" s="17">
        <v>9.48242692550329E-2</v>
      </c>
      <c r="H12" s="17">
        <v>6.7135632078013804E-2</v>
      </c>
      <c r="I12" s="17">
        <v>0.119466672776939</v>
      </c>
      <c r="J12" s="17">
        <v>0.14360633548142401</v>
      </c>
      <c r="K12" s="17">
        <v>0.14088884680715999</v>
      </c>
      <c r="L12" s="17">
        <v>0.14976568568047899</v>
      </c>
      <c r="M12" s="17"/>
      <c r="N12" s="17">
        <v>8.8357921894544597E-2</v>
      </c>
      <c r="O12" s="17">
        <v>0.14003629193507999</v>
      </c>
      <c r="P12" s="17">
        <v>0.14404207880346201</v>
      </c>
      <c r="Q12" s="17">
        <v>0.112827166016972</v>
      </c>
      <c r="R12" s="17"/>
      <c r="S12" s="17">
        <v>6.9010067292682595E-2</v>
      </c>
      <c r="T12" s="17">
        <v>0.15501546284050999</v>
      </c>
      <c r="U12" s="17">
        <v>0.104165772116891</v>
      </c>
      <c r="V12" s="17">
        <v>0.10080302331787799</v>
      </c>
      <c r="W12" s="17">
        <v>6.8413034385684204E-2</v>
      </c>
      <c r="X12" s="17">
        <v>9.1723689476294001E-2</v>
      </c>
      <c r="Y12" s="17">
        <v>0.13164064851782301</v>
      </c>
      <c r="Z12" s="17">
        <v>0.168731183143386</v>
      </c>
      <c r="AA12" s="17">
        <v>0.15941611509867801</v>
      </c>
      <c r="AB12" s="17">
        <v>0.171245079950129</v>
      </c>
      <c r="AC12" s="17">
        <v>0.17602693251536899</v>
      </c>
      <c r="AD12" s="17">
        <v>5.9473848290770397E-2</v>
      </c>
      <c r="AE12" s="17"/>
      <c r="AF12" s="17">
        <v>0.14256630374691201</v>
      </c>
      <c r="AG12" s="17">
        <v>8.7454118954324103E-2</v>
      </c>
      <c r="AH12" s="17">
        <v>0.134253046039782</v>
      </c>
      <c r="AI12" s="17"/>
      <c r="AJ12" s="17">
        <v>0.13570423695534001</v>
      </c>
      <c r="AK12" s="17">
        <v>5.7931456599054E-2</v>
      </c>
      <c r="AL12" s="17">
        <v>9.7993669661492894E-2</v>
      </c>
      <c r="AM12" s="17">
        <v>0.200057907123461</v>
      </c>
      <c r="AN12" s="17">
        <v>0.16932505307849999</v>
      </c>
      <c r="AO12" s="17"/>
      <c r="AP12" s="17">
        <v>0.12736963986817701</v>
      </c>
      <c r="AQ12" s="17">
        <v>6.4529225782746696E-2</v>
      </c>
      <c r="AR12" s="17">
        <v>9.6817828776872394E-2</v>
      </c>
      <c r="AS12" s="17">
        <v>0.18284791253170099</v>
      </c>
      <c r="AT12" s="17">
        <v>0.15610618704487</v>
      </c>
      <c r="AU12" s="17"/>
      <c r="AV12" s="17">
        <v>5.6270655966069699E-2</v>
      </c>
      <c r="AW12" s="17">
        <v>0.117925479439129</v>
      </c>
      <c r="AX12" s="17">
        <v>9.2462782744178795E-2</v>
      </c>
      <c r="AY12" s="17">
        <v>0.155161563093942</v>
      </c>
      <c r="AZ12" s="17">
        <v>0.17392890450558901</v>
      </c>
      <c r="BA12" s="17">
        <v>0.13764852421006199</v>
      </c>
      <c r="BB12" s="17"/>
      <c r="BC12" s="17">
        <v>0.123359384887834</v>
      </c>
      <c r="BD12" s="17">
        <v>0.17471653322633701</v>
      </c>
      <c r="BE12" s="17">
        <v>8.1643633178197797E-2</v>
      </c>
      <c r="BF12" s="17">
        <v>6.8344197165951304E-2</v>
      </c>
      <c r="BG12" s="17">
        <v>0.19225705646024699</v>
      </c>
    </row>
    <row r="13" spans="2:59" x14ac:dyDescent="0.35">
      <c r="B13" s="18" t="s">
        <v>100</v>
      </c>
      <c r="C13" s="19">
        <v>6.5174052510805394E-2</v>
      </c>
      <c r="D13" s="19">
        <v>4.9552059827485499E-2</v>
      </c>
      <c r="E13" s="19">
        <v>8.1145508176776598E-2</v>
      </c>
      <c r="F13" s="19"/>
      <c r="G13" s="19">
        <v>2.49048113338723E-2</v>
      </c>
      <c r="H13" s="19">
        <v>3.2473525255575897E-2</v>
      </c>
      <c r="I13" s="19">
        <v>5.55006892802044E-2</v>
      </c>
      <c r="J13" s="19">
        <v>9.00503782470298E-2</v>
      </c>
      <c r="K13" s="19">
        <v>9.3496322046090999E-2</v>
      </c>
      <c r="L13" s="19">
        <v>9.1709260385736596E-2</v>
      </c>
      <c r="M13" s="19"/>
      <c r="N13" s="19">
        <v>2.33440992298393E-2</v>
      </c>
      <c r="O13" s="19">
        <v>4.12152058753638E-2</v>
      </c>
      <c r="P13" s="19">
        <v>0.10386247667463799</v>
      </c>
      <c r="Q13" s="19">
        <v>0.104718286745283</v>
      </c>
      <c r="R13" s="19"/>
      <c r="S13" s="19">
        <v>2.51561129729213E-2</v>
      </c>
      <c r="T13" s="19">
        <v>6.4484753252834398E-2</v>
      </c>
      <c r="U13" s="19">
        <v>7.4420090288571994E-2</v>
      </c>
      <c r="V13" s="19">
        <v>6.8819403308797197E-2</v>
      </c>
      <c r="W13" s="19">
        <v>1.3228700796083801E-2</v>
      </c>
      <c r="X13" s="19">
        <v>8.12654256830357E-2</v>
      </c>
      <c r="Y13" s="19">
        <v>5.1365511638819299E-2</v>
      </c>
      <c r="Z13" s="19">
        <v>9.9905829603762999E-2</v>
      </c>
      <c r="AA13" s="19">
        <v>8.5214796473236099E-2</v>
      </c>
      <c r="AB13" s="19">
        <v>0.13227860428545701</v>
      </c>
      <c r="AC13" s="19">
        <v>5.1219328628076197E-2</v>
      </c>
      <c r="AD13" s="19">
        <v>5.6562489895457299E-2</v>
      </c>
      <c r="AE13" s="19"/>
      <c r="AF13" s="19">
        <v>8.0376911836518503E-2</v>
      </c>
      <c r="AG13" s="19">
        <v>5.6718021812370602E-2</v>
      </c>
      <c r="AH13" s="19">
        <v>8.7532288695482893E-2</v>
      </c>
      <c r="AI13" s="19"/>
      <c r="AJ13" s="19">
        <v>6.9169424501041396E-2</v>
      </c>
      <c r="AK13" s="19">
        <v>5.05996094178046E-2</v>
      </c>
      <c r="AL13" s="19">
        <v>2.5518953762394402E-2</v>
      </c>
      <c r="AM13" s="19">
        <v>9.9059593000882198E-2</v>
      </c>
      <c r="AN13" s="19">
        <v>6.4743038323625296E-2</v>
      </c>
      <c r="AO13" s="19"/>
      <c r="AP13" s="19">
        <v>6.0619794400514598E-2</v>
      </c>
      <c r="AQ13" s="19">
        <v>4.7696030836995598E-2</v>
      </c>
      <c r="AR13" s="19">
        <v>5.78449044886905E-2</v>
      </c>
      <c r="AS13" s="19">
        <v>7.7810129982580398E-2</v>
      </c>
      <c r="AT13" s="19">
        <v>8.0872730656744607E-2</v>
      </c>
      <c r="AU13" s="19"/>
      <c r="AV13" s="19">
        <v>2.9233608469542101E-2</v>
      </c>
      <c r="AW13" s="19">
        <v>5.5442367338957098E-2</v>
      </c>
      <c r="AX13" s="19">
        <v>3.0361627629725399E-2</v>
      </c>
      <c r="AY13" s="19">
        <v>6.9501525749619805E-2</v>
      </c>
      <c r="AZ13" s="19">
        <v>6.7493355966944599E-2</v>
      </c>
      <c r="BA13" s="19">
        <v>0.14739316758902499</v>
      </c>
      <c r="BB13" s="19"/>
      <c r="BC13" s="19">
        <v>9.4702291632107499E-2</v>
      </c>
      <c r="BD13" s="19">
        <v>5.4827095226377097E-2</v>
      </c>
      <c r="BE13" s="19">
        <v>4.88993971289296E-2</v>
      </c>
      <c r="BF13" s="19">
        <v>4.60574572016937E-2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0.116760509112365</v>
      </c>
      <c r="D9" s="17">
        <v>0.14265737568690301</v>
      </c>
      <c r="E9" s="17">
        <v>9.2220537193462307E-2</v>
      </c>
      <c r="F9" s="17"/>
      <c r="G9" s="17">
        <v>0.21422125278133999</v>
      </c>
      <c r="H9" s="17">
        <v>0.23001195385207401</v>
      </c>
      <c r="I9" s="17">
        <v>0.14565235402777199</v>
      </c>
      <c r="J9" s="17">
        <v>5.02095126229695E-2</v>
      </c>
      <c r="K9" s="17">
        <v>2.8724962150814701E-2</v>
      </c>
      <c r="L9" s="17">
        <v>3.6618984240285701E-2</v>
      </c>
      <c r="M9" s="17"/>
      <c r="N9" s="17">
        <v>0.189203140365821</v>
      </c>
      <c r="O9" s="17">
        <v>0.114642536625921</v>
      </c>
      <c r="P9" s="17">
        <v>6.4973093914224206E-2</v>
      </c>
      <c r="Q9" s="17">
        <v>8.2159852157667301E-2</v>
      </c>
      <c r="R9" s="17"/>
      <c r="S9" s="17">
        <v>0.171035348100398</v>
      </c>
      <c r="T9" s="17">
        <v>9.6883356539169505E-2</v>
      </c>
      <c r="U9" s="17">
        <v>0.10724194745742401</v>
      </c>
      <c r="V9" s="17">
        <v>0.15655224336228199</v>
      </c>
      <c r="W9" s="17">
        <v>0.15046235123525301</v>
      </c>
      <c r="X9" s="17">
        <v>0.16077083243590501</v>
      </c>
      <c r="Y9" s="17">
        <v>9.2223363164541897E-2</v>
      </c>
      <c r="Z9" s="17">
        <v>6.5421100903919394E-2</v>
      </c>
      <c r="AA9" s="17">
        <v>0.123733615759668</v>
      </c>
      <c r="AB9" s="17">
        <v>4.01815471499056E-2</v>
      </c>
      <c r="AC9" s="17">
        <v>3.2625793044622799E-2</v>
      </c>
      <c r="AD9" s="17">
        <v>8.9649009875002503E-2</v>
      </c>
      <c r="AE9" s="17"/>
      <c r="AF9" s="17">
        <v>8.84815557420425E-2</v>
      </c>
      <c r="AG9" s="17">
        <v>0.11920906798309799</v>
      </c>
      <c r="AH9" s="17">
        <v>0.116765489555581</v>
      </c>
      <c r="AI9" s="17"/>
      <c r="AJ9" s="17">
        <v>7.2129220770813296E-2</v>
      </c>
      <c r="AK9" s="17">
        <v>0.15166493682643301</v>
      </c>
      <c r="AL9" s="17">
        <v>9.8159685346445993E-2</v>
      </c>
      <c r="AM9" s="17">
        <v>0.21166412391792599</v>
      </c>
      <c r="AN9" s="17">
        <v>0.11611488321880301</v>
      </c>
      <c r="AO9" s="17"/>
      <c r="AP9" s="17">
        <v>8.1613199837369102E-2</v>
      </c>
      <c r="AQ9" s="17">
        <v>0.148542788761309</v>
      </c>
      <c r="AR9" s="17">
        <v>0.10209743916709001</v>
      </c>
      <c r="AS9" s="17">
        <v>0.128425008551734</v>
      </c>
      <c r="AT9" s="17">
        <v>5.8274092595279603E-2</v>
      </c>
      <c r="AU9" s="17"/>
      <c r="AV9" s="17">
        <v>0.195642367109268</v>
      </c>
      <c r="AW9" s="17">
        <v>0.104642193036296</v>
      </c>
      <c r="AX9" s="17">
        <v>9.0805744369493499E-2</v>
      </c>
      <c r="AY9" s="17">
        <v>0.10906755752450099</v>
      </c>
      <c r="AZ9" s="17">
        <v>4.6719000750259497E-2</v>
      </c>
      <c r="BA9" s="17">
        <v>5.6755759582337202E-2</v>
      </c>
      <c r="BB9" s="17"/>
      <c r="BC9" s="17">
        <v>3.5883602518732398E-2</v>
      </c>
      <c r="BD9" s="17">
        <v>0.11941251028075101</v>
      </c>
      <c r="BE9" s="17">
        <v>0.17497889727285601</v>
      </c>
      <c r="BF9" s="17">
        <v>0.190188570826401</v>
      </c>
      <c r="BG9" s="17">
        <v>0.35098413617740698</v>
      </c>
    </row>
    <row r="10" spans="2:59" x14ac:dyDescent="0.35">
      <c r="B10" s="18" t="s">
        <v>390</v>
      </c>
      <c r="C10" s="17">
        <v>0.402018103347694</v>
      </c>
      <c r="D10" s="17">
        <v>0.42202240613365</v>
      </c>
      <c r="E10" s="17">
        <v>0.38378156145505199</v>
      </c>
      <c r="F10" s="17"/>
      <c r="G10" s="17">
        <v>0.32870455754169903</v>
      </c>
      <c r="H10" s="17">
        <v>0.44156305619869701</v>
      </c>
      <c r="I10" s="17">
        <v>0.40833236974432902</v>
      </c>
      <c r="J10" s="17">
        <v>0.43662316978131999</v>
      </c>
      <c r="K10" s="17">
        <v>0.42642130165810699</v>
      </c>
      <c r="L10" s="17">
        <v>0.37319287458675898</v>
      </c>
      <c r="M10" s="17"/>
      <c r="N10" s="17">
        <v>0.41266143736475902</v>
      </c>
      <c r="O10" s="17">
        <v>0.43464313758117301</v>
      </c>
      <c r="P10" s="17">
        <v>0.37555922119958401</v>
      </c>
      <c r="Q10" s="17">
        <v>0.37615382098871702</v>
      </c>
      <c r="R10" s="17"/>
      <c r="S10" s="17">
        <v>0.475647368395342</v>
      </c>
      <c r="T10" s="17">
        <v>0.438235971256769</v>
      </c>
      <c r="U10" s="17">
        <v>0.37762187457044</v>
      </c>
      <c r="V10" s="17">
        <v>0.328457911654155</v>
      </c>
      <c r="W10" s="17">
        <v>0.45173785657113902</v>
      </c>
      <c r="X10" s="17">
        <v>0.37409511929118899</v>
      </c>
      <c r="Y10" s="17">
        <v>0.397993229128279</v>
      </c>
      <c r="Z10" s="17">
        <v>0.34780625379125402</v>
      </c>
      <c r="AA10" s="17">
        <v>0.34347265960156198</v>
      </c>
      <c r="AB10" s="17">
        <v>0.46700633000216002</v>
      </c>
      <c r="AC10" s="17">
        <v>0.30614682471420501</v>
      </c>
      <c r="AD10" s="17">
        <v>0.38019756900624702</v>
      </c>
      <c r="AE10" s="17"/>
      <c r="AF10" s="17">
        <v>0.42895836571801399</v>
      </c>
      <c r="AG10" s="17">
        <v>0.40945345187742399</v>
      </c>
      <c r="AH10" s="17">
        <v>0.38105243802586902</v>
      </c>
      <c r="AI10" s="17"/>
      <c r="AJ10" s="17">
        <v>0.40404126703571802</v>
      </c>
      <c r="AK10" s="17">
        <v>0.459950287977063</v>
      </c>
      <c r="AL10" s="17">
        <v>0.45430802388511299</v>
      </c>
      <c r="AM10" s="17">
        <v>0.40836671622258403</v>
      </c>
      <c r="AN10" s="17">
        <v>0.37829775717432801</v>
      </c>
      <c r="AO10" s="17"/>
      <c r="AP10" s="17">
        <v>0.39040837673053902</v>
      </c>
      <c r="AQ10" s="17">
        <v>0.45909422144001399</v>
      </c>
      <c r="AR10" s="17">
        <v>0.40669736400322398</v>
      </c>
      <c r="AS10" s="17">
        <v>0.36318675160497699</v>
      </c>
      <c r="AT10" s="17">
        <v>0.449470720345715</v>
      </c>
      <c r="AU10" s="17"/>
      <c r="AV10" s="17">
        <v>0.430522809769257</v>
      </c>
      <c r="AW10" s="17">
        <v>0.43025240328030101</v>
      </c>
      <c r="AX10" s="17">
        <v>0.50225079473283996</v>
      </c>
      <c r="AY10" s="17">
        <v>0.37407911655328202</v>
      </c>
      <c r="AZ10" s="17">
        <v>0.46019810067139999</v>
      </c>
      <c r="BA10" s="17">
        <v>0.31539068629788197</v>
      </c>
      <c r="BB10" s="17"/>
      <c r="BC10" s="17">
        <v>0.42452951180054599</v>
      </c>
      <c r="BD10" s="17">
        <v>0.34540901095030802</v>
      </c>
      <c r="BE10" s="17">
        <v>0.41374029266808798</v>
      </c>
      <c r="BF10" s="17">
        <v>0.482583691743108</v>
      </c>
      <c r="BG10" s="17">
        <v>0.295849564779328</v>
      </c>
    </row>
    <row r="11" spans="2:59" x14ac:dyDescent="0.35">
      <c r="B11" s="18" t="s">
        <v>391</v>
      </c>
      <c r="C11" s="17">
        <v>0.239462383664448</v>
      </c>
      <c r="D11" s="17">
        <v>0.21517179916235599</v>
      </c>
      <c r="E11" s="17">
        <v>0.26284207164770501</v>
      </c>
      <c r="F11" s="17"/>
      <c r="G11" s="17">
        <v>0.26000549233627401</v>
      </c>
      <c r="H11" s="17">
        <v>0.20148943146470899</v>
      </c>
      <c r="I11" s="17">
        <v>0.203604811866719</v>
      </c>
      <c r="J11" s="17">
        <v>0.23967922128782401</v>
      </c>
      <c r="K11" s="17">
        <v>0.26031972092846301</v>
      </c>
      <c r="L11" s="17">
        <v>0.272236792487972</v>
      </c>
      <c r="M11" s="17"/>
      <c r="N11" s="17">
        <v>0.218492879877415</v>
      </c>
      <c r="O11" s="17">
        <v>0.239005091198078</v>
      </c>
      <c r="P11" s="17">
        <v>0.227294461664136</v>
      </c>
      <c r="Q11" s="17">
        <v>0.27623398980930303</v>
      </c>
      <c r="R11" s="17"/>
      <c r="S11" s="17">
        <v>0.19436817462579301</v>
      </c>
      <c r="T11" s="17">
        <v>0.15679603684999099</v>
      </c>
      <c r="U11" s="17">
        <v>0.247096744268989</v>
      </c>
      <c r="V11" s="17">
        <v>0.31950425836584101</v>
      </c>
      <c r="W11" s="17">
        <v>0.22776119439287601</v>
      </c>
      <c r="X11" s="17">
        <v>0.21229464776621701</v>
      </c>
      <c r="Y11" s="17">
        <v>0.29818564411080001</v>
      </c>
      <c r="Z11" s="17">
        <v>0.27015958891144798</v>
      </c>
      <c r="AA11" s="17">
        <v>0.25701987180913299</v>
      </c>
      <c r="AB11" s="17">
        <v>0.18384237350318999</v>
      </c>
      <c r="AC11" s="17">
        <v>0.39717837995593203</v>
      </c>
      <c r="AD11" s="17">
        <v>0.31282987043401</v>
      </c>
      <c r="AE11" s="17"/>
      <c r="AF11" s="17">
        <v>0.213219234830614</v>
      </c>
      <c r="AG11" s="17">
        <v>0.26158285442836199</v>
      </c>
      <c r="AH11" s="17">
        <v>0.20569813103384499</v>
      </c>
      <c r="AI11" s="17"/>
      <c r="AJ11" s="17">
        <v>0.26436821841914399</v>
      </c>
      <c r="AK11" s="17">
        <v>0.20981127290106</v>
      </c>
      <c r="AL11" s="17">
        <v>0.23383364307712301</v>
      </c>
      <c r="AM11" s="17">
        <v>8.1178677670952507E-2</v>
      </c>
      <c r="AN11" s="17">
        <v>0.23740887125431501</v>
      </c>
      <c r="AO11" s="17"/>
      <c r="AP11" s="17">
        <v>0.28225335676883601</v>
      </c>
      <c r="AQ11" s="17">
        <v>0.222277012894529</v>
      </c>
      <c r="AR11" s="17">
        <v>0.28768028392589101</v>
      </c>
      <c r="AS11" s="17">
        <v>0.21114876114624401</v>
      </c>
      <c r="AT11" s="17">
        <v>0.17219800537267399</v>
      </c>
      <c r="AU11" s="17"/>
      <c r="AV11" s="17">
        <v>0.20219017076554199</v>
      </c>
      <c r="AW11" s="17">
        <v>0.24036907617075801</v>
      </c>
      <c r="AX11" s="17">
        <v>0.23658746806073599</v>
      </c>
      <c r="AY11" s="17">
        <v>0.224347802396553</v>
      </c>
      <c r="AZ11" s="17">
        <v>0.224645940959254</v>
      </c>
      <c r="BA11" s="17">
        <v>0.31375157072791898</v>
      </c>
      <c r="BB11" s="17"/>
      <c r="BC11" s="17">
        <v>0.27150564278360201</v>
      </c>
      <c r="BD11" s="17">
        <v>0.24845414023530399</v>
      </c>
      <c r="BE11" s="17">
        <v>0.21967500996286099</v>
      </c>
      <c r="BF11" s="17">
        <v>0.137102755723916</v>
      </c>
      <c r="BG11" s="17">
        <v>0.177222367435206</v>
      </c>
    </row>
    <row r="12" spans="2:59" x14ac:dyDescent="0.35">
      <c r="B12" s="18" t="s">
        <v>392</v>
      </c>
      <c r="C12" s="17">
        <v>0.16903694176411099</v>
      </c>
      <c r="D12" s="17">
        <v>0.16006259594644801</v>
      </c>
      <c r="E12" s="17">
        <v>0.17534255903382401</v>
      </c>
      <c r="F12" s="17"/>
      <c r="G12" s="17">
        <v>0.15119278267796599</v>
      </c>
      <c r="H12" s="17">
        <v>8.2799486846283105E-2</v>
      </c>
      <c r="I12" s="17">
        <v>0.176513254943864</v>
      </c>
      <c r="J12" s="17">
        <v>0.17907300884562</v>
      </c>
      <c r="K12" s="17">
        <v>0.20540682011279501</v>
      </c>
      <c r="L12" s="17">
        <v>0.217687460241967</v>
      </c>
      <c r="M12" s="17"/>
      <c r="N12" s="17">
        <v>0.13705383362236101</v>
      </c>
      <c r="O12" s="17">
        <v>0.14761224608057899</v>
      </c>
      <c r="P12" s="17">
        <v>0.231128223628498</v>
      </c>
      <c r="Q12" s="17">
        <v>0.17378107535492099</v>
      </c>
      <c r="R12" s="17"/>
      <c r="S12" s="17">
        <v>0.11462129497267</v>
      </c>
      <c r="T12" s="17">
        <v>0.23429606478213</v>
      </c>
      <c r="U12" s="17">
        <v>0.20349065200090299</v>
      </c>
      <c r="V12" s="17">
        <v>0.14102862586998</v>
      </c>
      <c r="W12" s="17">
        <v>0.12823570676132701</v>
      </c>
      <c r="X12" s="17">
        <v>0.11700571283825099</v>
      </c>
      <c r="Y12" s="17">
        <v>0.16113900312347601</v>
      </c>
      <c r="Z12" s="17">
        <v>0.205166861810467</v>
      </c>
      <c r="AA12" s="17">
        <v>0.197962587395352</v>
      </c>
      <c r="AB12" s="17">
        <v>0.196000684667231</v>
      </c>
      <c r="AC12" s="17">
        <v>0.20842404386105601</v>
      </c>
      <c r="AD12" s="17">
        <v>0.15415617233648199</v>
      </c>
      <c r="AE12" s="17"/>
      <c r="AF12" s="17">
        <v>0.20262896572403599</v>
      </c>
      <c r="AG12" s="17">
        <v>0.13698836129625599</v>
      </c>
      <c r="AH12" s="17">
        <v>0.184163810720224</v>
      </c>
      <c r="AI12" s="17"/>
      <c r="AJ12" s="17">
        <v>0.18854205191994899</v>
      </c>
      <c r="AK12" s="17">
        <v>0.12273861663203101</v>
      </c>
      <c r="AL12" s="17">
        <v>0.15127684090670901</v>
      </c>
      <c r="AM12" s="17">
        <v>0.199730889187656</v>
      </c>
      <c r="AN12" s="17">
        <v>0.17124457022780201</v>
      </c>
      <c r="AO12" s="17"/>
      <c r="AP12" s="17">
        <v>0.18715845516660401</v>
      </c>
      <c r="AQ12" s="17">
        <v>0.12341520157703</v>
      </c>
      <c r="AR12" s="17">
        <v>0.14568000841510401</v>
      </c>
      <c r="AS12" s="17">
        <v>0.23799368461134399</v>
      </c>
      <c r="AT12" s="17">
        <v>0.160036562890329</v>
      </c>
      <c r="AU12" s="17"/>
      <c r="AV12" s="17">
        <v>0.13373788622452501</v>
      </c>
      <c r="AW12" s="17">
        <v>0.17602638298404499</v>
      </c>
      <c r="AX12" s="17">
        <v>0.13823829632047499</v>
      </c>
      <c r="AY12" s="17">
        <v>0.24204419790079501</v>
      </c>
      <c r="AZ12" s="17">
        <v>0.158381591612269</v>
      </c>
      <c r="BA12" s="17">
        <v>0.132218393593144</v>
      </c>
      <c r="BB12" s="17"/>
      <c r="BC12" s="17">
        <v>0.18935460456338701</v>
      </c>
      <c r="BD12" s="17">
        <v>0.22133801229095701</v>
      </c>
      <c r="BE12" s="17">
        <v>0.13087551532717701</v>
      </c>
      <c r="BF12" s="17">
        <v>0.12920373689015699</v>
      </c>
      <c r="BG12" s="17">
        <v>0.17594393160805899</v>
      </c>
    </row>
    <row r="13" spans="2:59" x14ac:dyDescent="0.35">
      <c r="B13" s="18" t="s">
        <v>100</v>
      </c>
      <c r="C13" s="19">
        <v>7.2722062111381797E-2</v>
      </c>
      <c r="D13" s="19">
        <v>6.0085823070642197E-2</v>
      </c>
      <c r="E13" s="19">
        <v>8.5813270669956698E-2</v>
      </c>
      <c r="F13" s="19"/>
      <c r="G13" s="19">
        <v>4.5875914662721097E-2</v>
      </c>
      <c r="H13" s="19">
        <v>4.4136071638237101E-2</v>
      </c>
      <c r="I13" s="19">
        <v>6.5897209417316596E-2</v>
      </c>
      <c r="J13" s="19">
        <v>9.4415087462266095E-2</v>
      </c>
      <c r="K13" s="19">
        <v>7.9127195149820501E-2</v>
      </c>
      <c r="L13" s="19">
        <v>0.10026388844301599</v>
      </c>
      <c r="M13" s="19"/>
      <c r="N13" s="19">
        <v>4.2588708769644601E-2</v>
      </c>
      <c r="O13" s="19">
        <v>6.4096988514250594E-2</v>
      </c>
      <c r="P13" s="19">
        <v>0.101044999593558</v>
      </c>
      <c r="Q13" s="19">
        <v>9.1671261689391603E-2</v>
      </c>
      <c r="R13" s="19"/>
      <c r="S13" s="19">
        <v>4.4327813905797299E-2</v>
      </c>
      <c r="T13" s="19">
        <v>7.3788570571939993E-2</v>
      </c>
      <c r="U13" s="19">
        <v>6.4548781702244401E-2</v>
      </c>
      <c r="V13" s="19">
        <v>5.44569607477422E-2</v>
      </c>
      <c r="W13" s="19">
        <v>4.1802891039404398E-2</v>
      </c>
      <c r="X13" s="19">
        <v>0.13583368766843901</v>
      </c>
      <c r="Y13" s="19">
        <v>5.0458760472902903E-2</v>
      </c>
      <c r="Z13" s="19">
        <v>0.111446194582911</v>
      </c>
      <c r="AA13" s="19">
        <v>7.7811265434285098E-2</v>
      </c>
      <c r="AB13" s="19">
        <v>0.112969064677513</v>
      </c>
      <c r="AC13" s="19">
        <v>5.5624958424184801E-2</v>
      </c>
      <c r="AD13" s="19">
        <v>6.3167378348258807E-2</v>
      </c>
      <c r="AE13" s="19"/>
      <c r="AF13" s="19">
        <v>6.6711877985293003E-2</v>
      </c>
      <c r="AG13" s="19">
        <v>7.2766264414860296E-2</v>
      </c>
      <c r="AH13" s="19">
        <v>0.112320130664482</v>
      </c>
      <c r="AI13" s="19"/>
      <c r="AJ13" s="19">
        <v>7.0919241854376702E-2</v>
      </c>
      <c r="AK13" s="19">
        <v>5.5834885663412701E-2</v>
      </c>
      <c r="AL13" s="19">
        <v>6.2421806784607597E-2</v>
      </c>
      <c r="AM13" s="19">
        <v>9.9059593000882198E-2</v>
      </c>
      <c r="AN13" s="19">
        <v>9.6933918124753396E-2</v>
      </c>
      <c r="AO13" s="19"/>
      <c r="AP13" s="19">
        <v>5.8566611496651801E-2</v>
      </c>
      <c r="AQ13" s="19">
        <v>4.6670775327117199E-2</v>
      </c>
      <c r="AR13" s="19">
        <v>5.78449044886905E-2</v>
      </c>
      <c r="AS13" s="19">
        <v>5.92457940857022E-2</v>
      </c>
      <c r="AT13" s="19">
        <v>0.16002061879600299</v>
      </c>
      <c r="AU13" s="19"/>
      <c r="AV13" s="19">
        <v>3.7906766131408302E-2</v>
      </c>
      <c r="AW13" s="19">
        <v>4.87099445286003E-2</v>
      </c>
      <c r="AX13" s="19">
        <v>3.2117696516455199E-2</v>
      </c>
      <c r="AY13" s="19">
        <v>5.0461325624868998E-2</v>
      </c>
      <c r="AZ13" s="19">
        <v>0.11005536600681699</v>
      </c>
      <c r="BA13" s="19">
        <v>0.18188358979871799</v>
      </c>
      <c r="BB13" s="19"/>
      <c r="BC13" s="19">
        <v>7.8726638333731599E-2</v>
      </c>
      <c r="BD13" s="19">
        <v>6.5386326242679996E-2</v>
      </c>
      <c r="BE13" s="19">
        <v>6.0730284769018303E-2</v>
      </c>
      <c r="BF13" s="19">
        <v>6.0921244816417898E-2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0.136557491824122</v>
      </c>
      <c r="D9" s="17">
        <v>0.15313255589563499</v>
      </c>
      <c r="E9" s="17">
        <v>0.119417269214839</v>
      </c>
      <c r="F9" s="17"/>
      <c r="G9" s="17">
        <v>0.21594060699905401</v>
      </c>
      <c r="H9" s="17">
        <v>0.28276388517036</v>
      </c>
      <c r="I9" s="17">
        <v>0.15744936182288199</v>
      </c>
      <c r="J9" s="17">
        <v>9.7184316373955706E-2</v>
      </c>
      <c r="K9" s="17">
        <v>2.9324481566355701E-2</v>
      </c>
      <c r="L9" s="17">
        <v>3.8640203235851198E-2</v>
      </c>
      <c r="M9" s="17"/>
      <c r="N9" s="17">
        <v>0.194531808351189</v>
      </c>
      <c r="O9" s="17">
        <v>0.125785781241951</v>
      </c>
      <c r="P9" s="17">
        <v>9.5933537545520003E-2</v>
      </c>
      <c r="Q9" s="17">
        <v>0.118015149423521</v>
      </c>
      <c r="R9" s="17"/>
      <c r="S9" s="17">
        <v>0.245575705609937</v>
      </c>
      <c r="T9" s="17">
        <v>0.10393079356677</v>
      </c>
      <c r="U9" s="17">
        <v>6.6389089694029901E-2</v>
      </c>
      <c r="V9" s="17">
        <v>0.197632505330607</v>
      </c>
      <c r="W9" s="17">
        <v>0.161352754125239</v>
      </c>
      <c r="X9" s="17">
        <v>0.16560512675712999</v>
      </c>
      <c r="Y9" s="17">
        <v>9.7010073396671101E-2</v>
      </c>
      <c r="Z9" s="17">
        <v>4.06753083336742E-2</v>
      </c>
      <c r="AA9" s="17">
        <v>0.13521898759616599</v>
      </c>
      <c r="AB9" s="17">
        <v>0.100418236539974</v>
      </c>
      <c r="AC9" s="17">
        <v>7.5417782865170202E-2</v>
      </c>
      <c r="AD9" s="17">
        <v>3.1587412756788301E-2</v>
      </c>
      <c r="AE9" s="17"/>
      <c r="AF9" s="17">
        <v>0.119845008637112</v>
      </c>
      <c r="AG9" s="17">
        <v>0.134617345727639</v>
      </c>
      <c r="AH9" s="17">
        <v>0.163541016399842</v>
      </c>
      <c r="AI9" s="17"/>
      <c r="AJ9" s="17">
        <v>9.9326792048282195E-2</v>
      </c>
      <c r="AK9" s="17">
        <v>0.19125031465925799</v>
      </c>
      <c r="AL9" s="17">
        <v>0.12981282495972901</v>
      </c>
      <c r="AM9" s="17">
        <v>0.25606066405203898</v>
      </c>
      <c r="AN9" s="17">
        <v>0.14213684150762301</v>
      </c>
      <c r="AO9" s="17"/>
      <c r="AP9" s="17">
        <v>0.115272319926289</v>
      </c>
      <c r="AQ9" s="17">
        <v>0.185140644015514</v>
      </c>
      <c r="AR9" s="17">
        <v>0.106051539572248</v>
      </c>
      <c r="AS9" s="17">
        <v>0.12996366941342299</v>
      </c>
      <c r="AT9" s="17">
        <v>0.10258886805376401</v>
      </c>
      <c r="AU9" s="17"/>
      <c r="AV9" s="17">
        <v>0.22380615846730401</v>
      </c>
      <c r="AW9" s="17">
        <v>0.12708959505922099</v>
      </c>
      <c r="AX9" s="17">
        <v>9.8879741497242296E-2</v>
      </c>
      <c r="AY9" s="17">
        <v>0.13101176485591401</v>
      </c>
      <c r="AZ9" s="17">
        <v>9.1906163016129305E-2</v>
      </c>
      <c r="BA9" s="17">
        <v>6.24516054430969E-2</v>
      </c>
      <c r="BB9" s="17"/>
      <c r="BC9" s="17">
        <v>8.8564604906188005E-2</v>
      </c>
      <c r="BD9" s="17">
        <v>0.116110765500757</v>
      </c>
      <c r="BE9" s="17">
        <v>0.17583052190969001</v>
      </c>
      <c r="BF9" s="17">
        <v>0.21675206059596899</v>
      </c>
      <c r="BG9" s="17">
        <v>0.38275465567490402</v>
      </c>
    </row>
    <row r="10" spans="2:59" x14ac:dyDescent="0.35">
      <c r="B10" s="18" t="s">
        <v>390</v>
      </c>
      <c r="C10" s="17">
        <v>0.39548187102855897</v>
      </c>
      <c r="D10" s="17">
        <v>0.43068531638083701</v>
      </c>
      <c r="E10" s="17">
        <v>0.35924243827567898</v>
      </c>
      <c r="F10" s="17"/>
      <c r="G10" s="17">
        <v>0.41135799745448698</v>
      </c>
      <c r="H10" s="17">
        <v>0.34614538105720999</v>
      </c>
      <c r="I10" s="17">
        <v>0.42817762733399101</v>
      </c>
      <c r="J10" s="17">
        <v>0.41104423971453702</v>
      </c>
      <c r="K10" s="17">
        <v>0.40723369016779398</v>
      </c>
      <c r="L10" s="17">
        <v>0.380260349695759</v>
      </c>
      <c r="M10" s="17"/>
      <c r="N10" s="17">
        <v>0.44270386155243902</v>
      </c>
      <c r="O10" s="17">
        <v>0.42075379433587301</v>
      </c>
      <c r="P10" s="17">
        <v>0.33859928225876501</v>
      </c>
      <c r="Q10" s="17">
        <v>0.362450770647472</v>
      </c>
      <c r="R10" s="17"/>
      <c r="S10" s="17">
        <v>0.44211059438492301</v>
      </c>
      <c r="T10" s="17">
        <v>0.41177294320452301</v>
      </c>
      <c r="U10" s="17">
        <v>0.41719983611556899</v>
      </c>
      <c r="V10" s="17">
        <v>0.34166472191469699</v>
      </c>
      <c r="W10" s="17">
        <v>0.41530126199408801</v>
      </c>
      <c r="X10" s="17">
        <v>0.37752462125441499</v>
      </c>
      <c r="Y10" s="17">
        <v>0.41301483113787402</v>
      </c>
      <c r="Z10" s="17">
        <v>0.34908138817628098</v>
      </c>
      <c r="AA10" s="17">
        <v>0.31410422942483401</v>
      </c>
      <c r="AB10" s="17">
        <v>0.40618237175869698</v>
      </c>
      <c r="AC10" s="17">
        <v>0.40268009689079798</v>
      </c>
      <c r="AD10" s="17">
        <v>0.46115424967780699</v>
      </c>
      <c r="AE10" s="17"/>
      <c r="AF10" s="17">
        <v>0.39246341181653699</v>
      </c>
      <c r="AG10" s="17">
        <v>0.40900006578314402</v>
      </c>
      <c r="AH10" s="17">
        <v>0.36533166316475701</v>
      </c>
      <c r="AI10" s="17"/>
      <c r="AJ10" s="17">
        <v>0.43238899213603199</v>
      </c>
      <c r="AK10" s="17">
        <v>0.43836393733953999</v>
      </c>
      <c r="AL10" s="17">
        <v>0.34394489355104202</v>
      </c>
      <c r="AM10" s="17">
        <v>0.35638273081282101</v>
      </c>
      <c r="AN10" s="17">
        <v>0.29781453656121198</v>
      </c>
      <c r="AO10" s="17"/>
      <c r="AP10" s="17">
        <v>0.40218165367012798</v>
      </c>
      <c r="AQ10" s="17">
        <v>0.438773768821483</v>
      </c>
      <c r="AR10" s="17">
        <v>0.408273794881924</v>
      </c>
      <c r="AS10" s="17">
        <v>0.34622164209765099</v>
      </c>
      <c r="AT10" s="17">
        <v>0.45707329214349901</v>
      </c>
      <c r="AU10" s="17"/>
      <c r="AV10" s="17">
        <v>0.43303268220588098</v>
      </c>
      <c r="AW10" s="17">
        <v>0.41311188020523698</v>
      </c>
      <c r="AX10" s="17">
        <v>0.40366232630301502</v>
      </c>
      <c r="AY10" s="17">
        <v>0.38028045513773101</v>
      </c>
      <c r="AZ10" s="17">
        <v>0.42717391206558197</v>
      </c>
      <c r="BA10" s="17">
        <v>0.36810841255298798</v>
      </c>
      <c r="BB10" s="17"/>
      <c r="BC10" s="17">
        <v>0.383543607874337</v>
      </c>
      <c r="BD10" s="17">
        <v>0.36761620949854601</v>
      </c>
      <c r="BE10" s="17">
        <v>0.44698049571633303</v>
      </c>
      <c r="BF10" s="17">
        <v>0.45672263202700097</v>
      </c>
      <c r="BG10" s="17">
        <v>0.30743040583034398</v>
      </c>
    </row>
    <row r="11" spans="2:59" x14ac:dyDescent="0.35">
      <c r="B11" s="18" t="s">
        <v>391</v>
      </c>
      <c r="C11" s="17">
        <v>0.23208965797994499</v>
      </c>
      <c r="D11" s="17">
        <v>0.19972440351713</v>
      </c>
      <c r="E11" s="17">
        <v>0.26601492938201698</v>
      </c>
      <c r="F11" s="17"/>
      <c r="G11" s="17">
        <v>0.23464007763053599</v>
      </c>
      <c r="H11" s="17">
        <v>0.25726099204564301</v>
      </c>
      <c r="I11" s="17">
        <v>0.20518883501810001</v>
      </c>
      <c r="J11" s="17">
        <v>0.20561316694509299</v>
      </c>
      <c r="K11" s="17">
        <v>0.239663404401565</v>
      </c>
      <c r="L11" s="17">
        <v>0.24642295595390301</v>
      </c>
      <c r="M11" s="17"/>
      <c r="N11" s="17">
        <v>0.18738438505023999</v>
      </c>
      <c r="O11" s="17">
        <v>0.22648299315892101</v>
      </c>
      <c r="P11" s="17">
        <v>0.238333375441559</v>
      </c>
      <c r="Q11" s="17">
        <v>0.28527499929287897</v>
      </c>
      <c r="R11" s="17"/>
      <c r="S11" s="17">
        <v>0.15082081013184001</v>
      </c>
      <c r="T11" s="17">
        <v>0.22653133591132699</v>
      </c>
      <c r="U11" s="17">
        <v>0.31422320672814902</v>
      </c>
      <c r="V11" s="17">
        <v>0.27837568927926098</v>
      </c>
      <c r="W11" s="17">
        <v>0.28809987220328898</v>
      </c>
      <c r="X11" s="17">
        <v>0.215744436630807</v>
      </c>
      <c r="Y11" s="17">
        <v>0.20436965736667601</v>
      </c>
      <c r="Z11" s="17">
        <v>0.261890031704895</v>
      </c>
      <c r="AA11" s="17">
        <v>0.27108619525317201</v>
      </c>
      <c r="AB11" s="17">
        <v>0.172182672799394</v>
      </c>
      <c r="AC11" s="17">
        <v>0.228049647570154</v>
      </c>
      <c r="AD11" s="17">
        <v>0.29265427891401602</v>
      </c>
      <c r="AE11" s="17"/>
      <c r="AF11" s="17">
        <v>0.219462836956585</v>
      </c>
      <c r="AG11" s="17">
        <v>0.24340210010042601</v>
      </c>
      <c r="AH11" s="17">
        <v>0.20464777990421801</v>
      </c>
      <c r="AI11" s="17"/>
      <c r="AJ11" s="17">
        <v>0.21534213929639801</v>
      </c>
      <c r="AK11" s="17">
        <v>0.18730171466477799</v>
      </c>
      <c r="AL11" s="17">
        <v>0.36182686072856801</v>
      </c>
      <c r="AM11" s="17">
        <v>8.8766122946602605E-2</v>
      </c>
      <c r="AN11" s="17">
        <v>0.27974926645116499</v>
      </c>
      <c r="AO11" s="17"/>
      <c r="AP11" s="17">
        <v>0.21154444991197799</v>
      </c>
      <c r="AQ11" s="17">
        <v>0.209264974549703</v>
      </c>
      <c r="AR11" s="17">
        <v>0.29878192885976901</v>
      </c>
      <c r="AS11" s="17">
        <v>0.24666802854952999</v>
      </c>
      <c r="AT11" s="17">
        <v>0.13011841436778199</v>
      </c>
      <c r="AU11" s="17"/>
      <c r="AV11" s="17">
        <v>0.206591558393978</v>
      </c>
      <c r="AW11" s="17">
        <v>0.192826628865955</v>
      </c>
      <c r="AX11" s="17">
        <v>0.32999617463583802</v>
      </c>
      <c r="AY11" s="17">
        <v>0.23701037583482801</v>
      </c>
      <c r="AZ11" s="17">
        <v>0.20108156920961001</v>
      </c>
      <c r="BA11" s="17">
        <v>0.22104703222701599</v>
      </c>
      <c r="BB11" s="17"/>
      <c r="BC11" s="17">
        <v>0.28025980235755299</v>
      </c>
      <c r="BD11" s="17">
        <v>0.22481276827955199</v>
      </c>
      <c r="BE11" s="17">
        <v>0.20488383324280501</v>
      </c>
      <c r="BF11" s="17">
        <v>0.16602198231443999</v>
      </c>
      <c r="BG11" s="17">
        <v>0.17914233246337199</v>
      </c>
    </row>
    <row r="12" spans="2:59" x14ac:dyDescent="0.35">
      <c r="B12" s="18" t="s">
        <v>392</v>
      </c>
      <c r="C12" s="17">
        <v>0.16771229665161499</v>
      </c>
      <c r="D12" s="17">
        <v>0.16280446594758399</v>
      </c>
      <c r="E12" s="17">
        <v>0.17227094283119099</v>
      </c>
      <c r="F12" s="17"/>
      <c r="G12" s="17">
        <v>0.106253911518397</v>
      </c>
      <c r="H12" s="17">
        <v>8.9372234862983693E-2</v>
      </c>
      <c r="I12" s="17">
        <v>0.156406952008074</v>
      </c>
      <c r="J12" s="17">
        <v>0.19588440462124099</v>
      </c>
      <c r="K12" s="17">
        <v>0.184109764201842</v>
      </c>
      <c r="L12" s="17">
        <v>0.25386746969702201</v>
      </c>
      <c r="M12" s="17"/>
      <c r="N12" s="17">
        <v>0.133770913940922</v>
      </c>
      <c r="O12" s="17">
        <v>0.18112639045300599</v>
      </c>
      <c r="P12" s="17">
        <v>0.233941902231734</v>
      </c>
      <c r="Q12" s="17">
        <v>0.13372556927753801</v>
      </c>
      <c r="R12" s="17"/>
      <c r="S12" s="17">
        <v>0.11547796657961</v>
      </c>
      <c r="T12" s="17">
        <v>0.184298314746912</v>
      </c>
      <c r="U12" s="17">
        <v>0.15129805495010201</v>
      </c>
      <c r="V12" s="17">
        <v>0.102654982351341</v>
      </c>
      <c r="W12" s="17">
        <v>9.6981684285469105E-2</v>
      </c>
      <c r="X12" s="17">
        <v>0.134220592491755</v>
      </c>
      <c r="Y12" s="17">
        <v>0.20099005022991301</v>
      </c>
      <c r="Z12" s="17">
        <v>0.28575811653580901</v>
      </c>
      <c r="AA12" s="17">
        <v>0.215649382847934</v>
      </c>
      <c r="AB12" s="17">
        <v>0.19866715729954501</v>
      </c>
      <c r="AC12" s="17">
        <v>0.255697929363016</v>
      </c>
      <c r="AD12" s="17">
        <v>0.21460405865138801</v>
      </c>
      <c r="AE12" s="17"/>
      <c r="AF12" s="17">
        <v>0.20047467424785101</v>
      </c>
      <c r="AG12" s="17">
        <v>0.146988508106975</v>
      </c>
      <c r="AH12" s="17">
        <v>0.17117886867485299</v>
      </c>
      <c r="AI12" s="17"/>
      <c r="AJ12" s="17">
        <v>0.18390751830624799</v>
      </c>
      <c r="AK12" s="17">
        <v>0.12933011086382601</v>
      </c>
      <c r="AL12" s="17">
        <v>0.121908773111871</v>
      </c>
      <c r="AM12" s="17">
        <v>0.199730889187656</v>
      </c>
      <c r="AN12" s="17">
        <v>0.19120011168744899</v>
      </c>
      <c r="AO12" s="17"/>
      <c r="AP12" s="17">
        <v>0.193239268500845</v>
      </c>
      <c r="AQ12" s="17">
        <v>0.12144679565218</v>
      </c>
      <c r="AR12" s="17">
        <v>0.119423503846054</v>
      </c>
      <c r="AS12" s="17">
        <v>0.213643473416432</v>
      </c>
      <c r="AT12" s="17">
        <v>0.17899525958704501</v>
      </c>
      <c r="AU12" s="17"/>
      <c r="AV12" s="17">
        <v>9.9390215598178802E-2</v>
      </c>
      <c r="AW12" s="17">
        <v>0.21056496400526201</v>
      </c>
      <c r="AX12" s="17">
        <v>0.11644099989253399</v>
      </c>
      <c r="AY12" s="17">
        <v>0.19814374504780799</v>
      </c>
      <c r="AZ12" s="17">
        <v>0.18885295289600601</v>
      </c>
      <c r="BA12" s="17">
        <v>0.20813233318510799</v>
      </c>
      <c r="BB12" s="17"/>
      <c r="BC12" s="17">
        <v>0.181183187566378</v>
      </c>
      <c r="BD12" s="17">
        <v>0.22014741085442299</v>
      </c>
      <c r="BE12" s="17">
        <v>0.12469379592848399</v>
      </c>
      <c r="BF12" s="17">
        <v>0.111525364622762</v>
      </c>
      <c r="BG12" s="17">
        <v>7.0464789557331597E-2</v>
      </c>
    </row>
    <row r="13" spans="2:59" x14ac:dyDescent="0.35">
      <c r="B13" s="18" t="s">
        <v>100</v>
      </c>
      <c r="C13" s="19">
        <v>6.8158682515758795E-2</v>
      </c>
      <c r="D13" s="19">
        <v>5.3653258258813501E-2</v>
      </c>
      <c r="E13" s="19">
        <v>8.3054420296273496E-2</v>
      </c>
      <c r="F13" s="19"/>
      <c r="G13" s="19">
        <v>3.1807406397527001E-2</v>
      </c>
      <c r="H13" s="19">
        <v>2.4457506863802901E-2</v>
      </c>
      <c r="I13" s="19">
        <v>5.2777223816953697E-2</v>
      </c>
      <c r="J13" s="19">
        <v>9.0273872345172396E-2</v>
      </c>
      <c r="K13" s="19">
        <v>0.13966865966244299</v>
      </c>
      <c r="L13" s="19">
        <v>8.0809021417464599E-2</v>
      </c>
      <c r="M13" s="19"/>
      <c r="N13" s="19">
        <v>4.1609031105208999E-2</v>
      </c>
      <c r="O13" s="19">
        <v>4.5851040810250501E-2</v>
      </c>
      <c r="P13" s="19">
        <v>9.3191902522422695E-2</v>
      </c>
      <c r="Q13" s="19">
        <v>0.10053351135859</v>
      </c>
      <c r="R13" s="19"/>
      <c r="S13" s="19">
        <v>4.6014923293690002E-2</v>
      </c>
      <c r="T13" s="19">
        <v>7.3466612570467701E-2</v>
      </c>
      <c r="U13" s="19">
        <v>5.0889812512149898E-2</v>
      </c>
      <c r="V13" s="19">
        <v>7.9672101124094605E-2</v>
      </c>
      <c r="W13" s="19">
        <v>3.8264427391914803E-2</v>
      </c>
      <c r="X13" s="19">
        <v>0.10690522286589201</v>
      </c>
      <c r="Y13" s="19">
        <v>8.4615387868865702E-2</v>
      </c>
      <c r="Z13" s="19">
        <v>6.2595155249340395E-2</v>
      </c>
      <c r="AA13" s="19">
        <v>6.3941204877893495E-2</v>
      </c>
      <c r="AB13" s="19">
        <v>0.122549561602389</v>
      </c>
      <c r="AC13" s="19">
        <v>3.8154543310861398E-2</v>
      </c>
      <c r="AD13" s="19">
        <v>0</v>
      </c>
      <c r="AE13" s="19"/>
      <c r="AF13" s="19">
        <v>6.77540683419144E-2</v>
      </c>
      <c r="AG13" s="19">
        <v>6.5991980281816298E-2</v>
      </c>
      <c r="AH13" s="19">
        <v>9.5300671856329802E-2</v>
      </c>
      <c r="AI13" s="19"/>
      <c r="AJ13" s="19">
        <v>6.9034558213039193E-2</v>
      </c>
      <c r="AK13" s="19">
        <v>5.3753922472598401E-2</v>
      </c>
      <c r="AL13" s="19">
        <v>4.2506647648790502E-2</v>
      </c>
      <c r="AM13" s="19">
        <v>9.9059593000882198E-2</v>
      </c>
      <c r="AN13" s="19">
        <v>8.9099243792551297E-2</v>
      </c>
      <c r="AO13" s="19"/>
      <c r="AP13" s="19">
        <v>7.7762307990760601E-2</v>
      </c>
      <c r="AQ13" s="19">
        <v>4.53738169611205E-2</v>
      </c>
      <c r="AR13" s="19">
        <v>6.7469232840004195E-2</v>
      </c>
      <c r="AS13" s="19">
        <v>6.3503186522963995E-2</v>
      </c>
      <c r="AT13" s="19">
        <v>0.13122416584791</v>
      </c>
      <c r="AU13" s="19"/>
      <c r="AV13" s="19">
        <v>3.7179385334658997E-2</v>
      </c>
      <c r="AW13" s="19">
        <v>5.6406931864324501E-2</v>
      </c>
      <c r="AX13" s="19">
        <v>5.1020757671371403E-2</v>
      </c>
      <c r="AY13" s="19">
        <v>5.3553659123719101E-2</v>
      </c>
      <c r="AZ13" s="19">
        <v>9.0985402812672894E-2</v>
      </c>
      <c r="BA13" s="19">
        <v>0.14026061659179101</v>
      </c>
      <c r="BB13" s="19"/>
      <c r="BC13" s="19">
        <v>6.6448797295544093E-2</v>
      </c>
      <c r="BD13" s="19">
        <v>7.1312845866721694E-2</v>
      </c>
      <c r="BE13" s="19">
        <v>4.76113532026873E-2</v>
      </c>
      <c r="BF13" s="19">
        <v>4.8977960439827398E-2</v>
      </c>
      <c r="BG13" s="19">
        <v>6.0207816474048499E-2</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0.15568507315593699</v>
      </c>
      <c r="D9" s="17">
        <v>0.168964284763335</v>
      </c>
      <c r="E9" s="17">
        <v>0.14392688035975301</v>
      </c>
      <c r="F9" s="17"/>
      <c r="G9" s="17">
        <v>0.17043010619829799</v>
      </c>
      <c r="H9" s="17">
        <v>0.23848476455047499</v>
      </c>
      <c r="I9" s="17">
        <v>0.209405906698657</v>
      </c>
      <c r="J9" s="17">
        <v>0.125676129117538</v>
      </c>
      <c r="K9" s="17">
        <v>0.106567971458512</v>
      </c>
      <c r="L9" s="17">
        <v>8.6956310747444407E-2</v>
      </c>
      <c r="M9" s="17"/>
      <c r="N9" s="17">
        <v>0.213287915412432</v>
      </c>
      <c r="O9" s="17">
        <v>0.15854372568941599</v>
      </c>
      <c r="P9" s="17">
        <v>0.101184566379889</v>
      </c>
      <c r="Q9" s="17">
        <v>0.135581435325244</v>
      </c>
      <c r="R9" s="17"/>
      <c r="S9" s="17">
        <v>0.22400260119981</v>
      </c>
      <c r="T9" s="17">
        <v>0.11288539603874399</v>
      </c>
      <c r="U9" s="17">
        <v>0.139918169962087</v>
      </c>
      <c r="V9" s="17">
        <v>0.17515332799724001</v>
      </c>
      <c r="W9" s="17">
        <v>0.235808365264981</v>
      </c>
      <c r="X9" s="17">
        <v>0.17338206546500201</v>
      </c>
      <c r="Y9" s="17">
        <v>0.13128563338633001</v>
      </c>
      <c r="Z9" s="17">
        <v>4.06753083336742E-2</v>
      </c>
      <c r="AA9" s="17">
        <v>0.14368459865889499</v>
      </c>
      <c r="AB9" s="17">
        <v>0.150764113566737</v>
      </c>
      <c r="AC9" s="17">
        <v>9.2298022306143299E-2</v>
      </c>
      <c r="AD9" s="17">
        <v>9.7799933599628394E-2</v>
      </c>
      <c r="AE9" s="17"/>
      <c r="AF9" s="17">
        <v>0.13574261267628701</v>
      </c>
      <c r="AG9" s="17">
        <v>0.16654719696654699</v>
      </c>
      <c r="AH9" s="17">
        <v>0.18054381647539799</v>
      </c>
      <c r="AI9" s="17"/>
      <c r="AJ9" s="17">
        <v>0.12542724978434899</v>
      </c>
      <c r="AK9" s="17">
        <v>0.18602554478453301</v>
      </c>
      <c r="AL9" s="17">
        <v>0.172960772308176</v>
      </c>
      <c r="AM9" s="17">
        <v>0.34257294998922999</v>
      </c>
      <c r="AN9" s="17">
        <v>0.16559793357837299</v>
      </c>
      <c r="AO9" s="17"/>
      <c r="AP9" s="17">
        <v>0.136956318979331</v>
      </c>
      <c r="AQ9" s="17">
        <v>0.201366514629337</v>
      </c>
      <c r="AR9" s="17">
        <v>0.15489591019540699</v>
      </c>
      <c r="AS9" s="17">
        <v>0.18432916085843101</v>
      </c>
      <c r="AT9" s="17">
        <v>0.112759292828819</v>
      </c>
      <c r="AU9" s="17"/>
      <c r="AV9" s="17">
        <v>0.22603781637871401</v>
      </c>
      <c r="AW9" s="17">
        <v>0.141382705458545</v>
      </c>
      <c r="AX9" s="17">
        <v>0.16202565273467301</v>
      </c>
      <c r="AY9" s="17">
        <v>0.170637170809501</v>
      </c>
      <c r="AZ9" s="17">
        <v>9.3012100947053006E-2</v>
      </c>
      <c r="BA9" s="17">
        <v>9.63019870707022E-2</v>
      </c>
      <c r="BB9" s="17"/>
      <c r="BC9" s="17">
        <v>0.106496472153138</v>
      </c>
      <c r="BD9" s="17">
        <v>0.15117609592956899</v>
      </c>
      <c r="BE9" s="17">
        <v>0.212655795285208</v>
      </c>
      <c r="BF9" s="17">
        <v>0.18849073922645301</v>
      </c>
      <c r="BG9" s="17">
        <v>0.50874158931437596</v>
      </c>
    </row>
    <row r="10" spans="2:59" x14ac:dyDescent="0.35">
      <c r="B10" s="18" t="s">
        <v>390</v>
      </c>
      <c r="C10" s="17">
        <v>0.400662996122499</v>
      </c>
      <c r="D10" s="17">
        <v>0.43209963129351198</v>
      </c>
      <c r="E10" s="17">
        <v>0.36849357547919498</v>
      </c>
      <c r="F10" s="17"/>
      <c r="G10" s="17">
        <v>0.39571397059605601</v>
      </c>
      <c r="H10" s="17">
        <v>0.377286051555067</v>
      </c>
      <c r="I10" s="17">
        <v>0.36490568451718602</v>
      </c>
      <c r="J10" s="17">
        <v>0.37854961397777698</v>
      </c>
      <c r="K10" s="17">
        <v>0.47706724118994898</v>
      </c>
      <c r="L10" s="17">
        <v>0.42167303779280302</v>
      </c>
      <c r="M10" s="17"/>
      <c r="N10" s="17">
        <v>0.44642280491671898</v>
      </c>
      <c r="O10" s="17">
        <v>0.379247513862699</v>
      </c>
      <c r="P10" s="17">
        <v>0.37929853036738898</v>
      </c>
      <c r="Q10" s="17">
        <v>0.38727255289165302</v>
      </c>
      <c r="R10" s="17"/>
      <c r="S10" s="17">
        <v>0.419194641315078</v>
      </c>
      <c r="T10" s="17">
        <v>0.40729134265363798</v>
      </c>
      <c r="U10" s="17">
        <v>0.44936464361064699</v>
      </c>
      <c r="V10" s="17">
        <v>0.36803792335936703</v>
      </c>
      <c r="W10" s="17">
        <v>0.33864752150947403</v>
      </c>
      <c r="X10" s="17">
        <v>0.31678166251066298</v>
      </c>
      <c r="Y10" s="17">
        <v>0.44506720357085899</v>
      </c>
      <c r="Z10" s="17">
        <v>0.40335445770046902</v>
      </c>
      <c r="AA10" s="17">
        <v>0.42722835056932201</v>
      </c>
      <c r="AB10" s="17">
        <v>0.36409985326310801</v>
      </c>
      <c r="AC10" s="17">
        <v>0.46795706247755198</v>
      </c>
      <c r="AD10" s="17">
        <v>0.43998917164464901</v>
      </c>
      <c r="AE10" s="17"/>
      <c r="AF10" s="17">
        <v>0.39094972469036998</v>
      </c>
      <c r="AG10" s="17">
        <v>0.42894086739964099</v>
      </c>
      <c r="AH10" s="17">
        <v>0.32724124495736201</v>
      </c>
      <c r="AI10" s="17"/>
      <c r="AJ10" s="17">
        <v>0.44823905418507698</v>
      </c>
      <c r="AK10" s="17">
        <v>0.44285577958258099</v>
      </c>
      <c r="AL10" s="17">
        <v>0.37387769682660998</v>
      </c>
      <c r="AM10" s="17">
        <v>0.16411837435047799</v>
      </c>
      <c r="AN10" s="17">
        <v>0.31507806146661199</v>
      </c>
      <c r="AO10" s="17"/>
      <c r="AP10" s="17">
        <v>0.41356346017825502</v>
      </c>
      <c r="AQ10" s="17">
        <v>0.43478578291945302</v>
      </c>
      <c r="AR10" s="17">
        <v>0.47754035536811201</v>
      </c>
      <c r="AS10" s="17">
        <v>0.32252108149477499</v>
      </c>
      <c r="AT10" s="17">
        <v>0.42376919440745597</v>
      </c>
      <c r="AU10" s="17"/>
      <c r="AV10" s="17">
        <v>0.40730844375563202</v>
      </c>
      <c r="AW10" s="17">
        <v>0.43870463502138601</v>
      </c>
      <c r="AX10" s="17">
        <v>0.46798524171376499</v>
      </c>
      <c r="AY10" s="17">
        <v>0.35032624845531402</v>
      </c>
      <c r="AZ10" s="17">
        <v>0.425722211007943</v>
      </c>
      <c r="BA10" s="17">
        <v>0.36961935099024601</v>
      </c>
      <c r="BB10" s="17"/>
      <c r="BC10" s="17">
        <v>0.42205555625642299</v>
      </c>
      <c r="BD10" s="17">
        <v>0.38197817041026499</v>
      </c>
      <c r="BE10" s="17">
        <v>0.38509314121725602</v>
      </c>
      <c r="BF10" s="17">
        <v>0.42614780111509099</v>
      </c>
      <c r="BG10" s="17">
        <v>7.7884295168311093E-2</v>
      </c>
    </row>
    <row r="11" spans="2:59" x14ac:dyDescent="0.35">
      <c r="B11" s="18" t="s">
        <v>391</v>
      </c>
      <c r="C11" s="17">
        <v>0.23556806714531101</v>
      </c>
      <c r="D11" s="17">
        <v>0.19859598897733899</v>
      </c>
      <c r="E11" s="17">
        <v>0.27406763962955899</v>
      </c>
      <c r="F11" s="17"/>
      <c r="G11" s="17">
        <v>0.28120175463397601</v>
      </c>
      <c r="H11" s="17">
        <v>0.21307959153627401</v>
      </c>
      <c r="I11" s="17">
        <v>0.26569999318248999</v>
      </c>
      <c r="J11" s="17">
        <v>0.23162977767325199</v>
      </c>
      <c r="K11" s="17">
        <v>0.19845634910340801</v>
      </c>
      <c r="L11" s="17">
        <v>0.22460239808250201</v>
      </c>
      <c r="M11" s="17"/>
      <c r="N11" s="17">
        <v>0.18218254813851101</v>
      </c>
      <c r="O11" s="17">
        <v>0.26737138511976799</v>
      </c>
      <c r="P11" s="17">
        <v>0.240626334359096</v>
      </c>
      <c r="Q11" s="17">
        <v>0.25988848378829299</v>
      </c>
      <c r="R11" s="17"/>
      <c r="S11" s="17">
        <v>0.17457958827589801</v>
      </c>
      <c r="T11" s="17">
        <v>0.25030876006338998</v>
      </c>
      <c r="U11" s="17">
        <v>0.244224386365442</v>
      </c>
      <c r="V11" s="17">
        <v>0.30337227376200998</v>
      </c>
      <c r="W11" s="17">
        <v>0.29728096794308201</v>
      </c>
      <c r="X11" s="17">
        <v>0.31135329798670502</v>
      </c>
      <c r="Y11" s="17">
        <v>0.23703055881028001</v>
      </c>
      <c r="Z11" s="17">
        <v>0.29842655171844401</v>
      </c>
      <c r="AA11" s="17">
        <v>0.18737086060268601</v>
      </c>
      <c r="AB11" s="17">
        <v>0.143796553752883</v>
      </c>
      <c r="AC11" s="17">
        <v>0.199034883631102</v>
      </c>
      <c r="AD11" s="17">
        <v>0.29322778190216697</v>
      </c>
      <c r="AE11" s="17"/>
      <c r="AF11" s="17">
        <v>0.26054280139248498</v>
      </c>
      <c r="AG11" s="17">
        <v>0.215378404278567</v>
      </c>
      <c r="AH11" s="17">
        <v>0.201810082705984</v>
      </c>
      <c r="AI11" s="17"/>
      <c r="AJ11" s="17">
        <v>0.22922063819666499</v>
      </c>
      <c r="AK11" s="17">
        <v>0.19601710943214501</v>
      </c>
      <c r="AL11" s="17">
        <v>0.33367351130653899</v>
      </c>
      <c r="AM11" s="17">
        <v>0.194518193471754</v>
      </c>
      <c r="AN11" s="17">
        <v>0.248727654789972</v>
      </c>
      <c r="AO11" s="17"/>
      <c r="AP11" s="17">
        <v>0.22450828262844699</v>
      </c>
      <c r="AQ11" s="17">
        <v>0.19147605971822801</v>
      </c>
      <c r="AR11" s="17">
        <v>0.230878210167174</v>
      </c>
      <c r="AS11" s="17">
        <v>0.28868927524432703</v>
      </c>
      <c r="AT11" s="17">
        <v>0.25699940324193798</v>
      </c>
      <c r="AU11" s="17"/>
      <c r="AV11" s="17">
        <v>0.19774610429709799</v>
      </c>
      <c r="AW11" s="17">
        <v>0.20395179042054501</v>
      </c>
      <c r="AX11" s="17">
        <v>0.232951031882561</v>
      </c>
      <c r="AY11" s="17">
        <v>0.26354063713889397</v>
      </c>
      <c r="AZ11" s="17">
        <v>0.29932139777750999</v>
      </c>
      <c r="BA11" s="17">
        <v>0.29302668147863098</v>
      </c>
      <c r="BB11" s="17"/>
      <c r="BC11" s="17">
        <v>0.28252799808986701</v>
      </c>
      <c r="BD11" s="17">
        <v>0.24826386836641501</v>
      </c>
      <c r="BE11" s="17">
        <v>0.20454904732436399</v>
      </c>
      <c r="BF11" s="17">
        <v>0.237366622638776</v>
      </c>
      <c r="BG11" s="17">
        <v>0.22608331608660201</v>
      </c>
    </row>
    <row r="12" spans="2:59" x14ac:dyDescent="0.35">
      <c r="B12" s="18" t="s">
        <v>392</v>
      </c>
      <c r="C12" s="17">
        <v>0.16079858003524899</v>
      </c>
      <c r="D12" s="17">
        <v>0.15420433876675799</v>
      </c>
      <c r="E12" s="17">
        <v>0.16468541708935</v>
      </c>
      <c r="F12" s="17"/>
      <c r="G12" s="17">
        <v>0.11375781295234</v>
      </c>
      <c r="H12" s="17">
        <v>0.14067151495636501</v>
      </c>
      <c r="I12" s="17">
        <v>0.124286013412</v>
      </c>
      <c r="J12" s="17">
        <v>0.19256210789877101</v>
      </c>
      <c r="K12" s="17">
        <v>0.169978414885954</v>
      </c>
      <c r="L12" s="17">
        <v>0.20953619549116601</v>
      </c>
      <c r="M12" s="17"/>
      <c r="N12" s="17">
        <v>0.128350946900047</v>
      </c>
      <c r="O12" s="17">
        <v>0.16024606330777799</v>
      </c>
      <c r="P12" s="17">
        <v>0.21699084073518099</v>
      </c>
      <c r="Q12" s="17">
        <v>0.149038523275002</v>
      </c>
      <c r="R12" s="17"/>
      <c r="S12" s="17">
        <v>0.14005321555160699</v>
      </c>
      <c r="T12" s="17">
        <v>0.18809377077426101</v>
      </c>
      <c r="U12" s="17">
        <v>0.11560298754967301</v>
      </c>
      <c r="V12" s="17">
        <v>0.100927386957333</v>
      </c>
      <c r="W12" s="17">
        <v>0.11503444448637901</v>
      </c>
      <c r="X12" s="17">
        <v>0.104319551558231</v>
      </c>
      <c r="Y12" s="17">
        <v>0.148127429291179</v>
      </c>
      <c r="Z12" s="17">
        <v>0.235694592230838</v>
      </c>
      <c r="AA12" s="17">
        <v>0.18784982649676299</v>
      </c>
      <c r="AB12" s="17">
        <v>0.27029191320392398</v>
      </c>
      <c r="AC12" s="17">
        <v>0.221635481370867</v>
      </c>
      <c r="AD12" s="17">
        <v>0.14358271446573601</v>
      </c>
      <c r="AE12" s="17"/>
      <c r="AF12" s="17">
        <v>0.18104772620332499</v>
      </c>
      <c r="AG12" s="17">
        <v>0.14788182504689801</v>
      </c>
      <c r="AH12" s="17">
        <v>0.16951478265711101</v>
      </c>
      <c r="AI12" s="17"/>
      <c r="AJ12" s="17">
        <v>0.160164288326645</v>
      </c>
      <c r="AK12" s="17">
        <v>0.127783498386974</v>
      </c>
      <c r="AL12" s="17">
        <v>0.104130053637169</v>
      </c>
      <c r="AM12" s="17">
        <v>0.199730889187656</v>
      </c>
      <c r="AN12" s="17">
        <v>0.188883284908062</v>
      </c>
      <c r="AO12" s="17"/>
      <c r="AP12" s="17">
        <v>0.176607455757333</v>
      </c>
      <c r="AQ12" s="17">
        <v>0.138031312976821</v>
      </c>
      <c r="AR12" s="17">
        <v>0.104583364301579</v>
      </c>
      <c r="AS12" s="17">
        <v>0.17484815159275899</v>
      </c>
      <c r="AT12" s="17">
        <v>0.14376457026648301</v>
      </c>
      <c r="AU12" s="17"/>
      <c r="AV12" s="17">
        <v>0.136269795758095</v>
      </c>
      <c r="AW12" s="17">
        <v>0.176406116212107</v>
      </c>
      <c r="AX12" s="17">
        <v>0.116812871646575</v>
      </c>
      <c r="AY12" s="17">
        <v>0.18386858710609399</v>
      </c>
      <c r="AZ12" s="17">
        <v>0.139344993014726</v>
      </c>
      <c r="BA12" s="17">
        <v>0.14948624264489199</v>
      </c>
      <c r="BB12" s="17"/>
      <c r="BC12" s="17">
        <v>0.149645754575294</v>
      </c>
      <c r="BD12" s="17">
        <v>0.185999675629788</v>
      </c>
      <c r="BE12" s="17">
        <v>0.149993896312618</v>
      </c>
      <c r="BF12" s="17">
        <v>0.11736408671788801</v>
      </c>
      <c r="BG12" s="17">
        <v>0.187290799430711</v>
      </c>
    </row>
    <row r="13" spans="2:59" x14ac:dyDescent="0.35">
      <c r="B13" s="18" t="s">
        <v>100</v>
      </c>
      <c r="C13" s="19">
        <v>4.7285283541003802E-2</v>
      </c>
      <c r="D13" s="19">
        <v>4.6135756199057E-2</v>
      </c>
      <c r="E13" s="19">
        <v>4.88264874421439E-2</v>
      </c>
      <c r="F13" s="19"/>
      <c r="G13" s="19">
        <v>3.8896355619330303E-2</v>
      </c>
      <c r="H13" s="19">
        <v>3.0478077401817901E-2</v>
      </c>
      <c r="I13" s="19">
        <v>3.5702402189667803E-2</v>
      </c>
      <c r="J13" s="19">
        <v>7.1582371332661099E-2</v>
      </c>
      <c r="K13" s="19">
        <v>4.7930023362176701E-2</v>
      </c>
      <c r="L13" s="19">
        <v>5.7232057886084702E-2</v>
      </c>
      <c r="M13" s="19"/>
      <c r="N13" s="19">
        <v>2.9755784632290401E-2</v>
      </c>
      <c r="O13" s="19">
        <v>3.4591312020339202E-2</v>
      </c>
      <c r="P13" s="19">
        <v>6.1899728158445202E-2</v>
      </c>
      <c r="Q13" s="19">
        <v>6.8219004719808296E-2</v>
      </c>
      <c r="R13" s="19"/>
      <c r="S13" s="19">
        <v>4.2169953657606299E-2</v>
      </c>
      <c r="T13" s="19">
        <v>4.1420730469967797E-2</v>
      </c>
      <c r="U13" s="19">
        <v>5.0889812512149898E-2</v>
      </c>
      <c r="V13" s="19">
        <v>5.25090879240495E-2</v>
      </c>
      <c r="W13" s="19">
        <v>1.3228700796083801E-2</v>
      </c>
      <c r="X13" s="19">
        <v>9.4163422479398906E-2</v>
      </c>
      <c r="Y13" s="19">
        <v>3.8489174941351498E-2</v>
      </c>
      <c r="Z13" s="19">
        <v>2.1849090016574601E-2</v>
      </c>
      <c r="AA13" s="19">
        <v>5.3866363672334397E-2</v>
      </c>
      <c r="AB13" s="19">
        <v>7.1047566213347596E-2</v>
      </c>
      <c r="AC13" s="19">
        <v>1.90745502143366E-2</v>
      </c>
      <c r="AD13" s="19">
        <v>2.5400398387819999E-2</v>
      </c>
      <c r="AE13" s="19"/>
      <c r="AF13" s="19">
        <v>3.1717135037532401E-2</v>
      </c>
      <c r="AG13" s="19">
        <v>4.1251706308346299E-2</v>
      </c>
      <c r="AH13" s="19">
        <v>0.12089007320414499</v>
      </c>
      <c r="AI13" s="19"/>
      <c r="AJ13" s="19">
        <v>3.6948769507264299E-2</v>
      </c>
      <c r="AK13" s="19">
        <v>4.7318067813766899E-2</v>
      </c>
      <c r="AL13" s="19">
        <v>1.5357965921505901E-2</v>
      </c>
      <c r="AM13" s="19">
        <v>9.9059593000882198E-2</v>
      </c>
      <c r="AN13" s="19">
        <v>8.1713065256981299E-2</v>
      </c>
      <c r="AO13" s="19"/>
      <c r="AP13" s="19">
        <v>4.8364482456634703E-2</v>
      </c>
      <c r="AQ13" s="19">
        <v>3.43403297561619E-2</v>
      </c>
      <c r="AR13" s="19">
        <v>3.2102159967726897E-2</v>
      </c>
      <c r="AS13" s="19">
        <v>2.96123308097073E-2</v>
      </c>
      <c r="AT13" s="19">
        <v>6.2707539255304701E-2</v>
      </c>
      <c r="AU13" s="19"/>
      <c r="AV13" s="19">
        <v>3.2637839810461797E-2</v>
      </c>
      <c r="AW13" s="19">
        <v>3.9554752887417603E-2</v>
      </c>
      <c r="AX13" s="19">
        <v>2.02252020224261E-2</v>
      </c>
      <c r="AY13" s="19">
        <v>3.1627356490197697E-2</v>
      </c>
      <c r="AZ13" s="19">
        <v>4.2599297252768203E-2</v>
      </c>
      <c r="BA13" s="19">
        <v>9.1565737815528903E-2</v>
      </c>
      <c r="BB13" s="19"/>
      <c r="BC13" s="19">
        <v>3.9274218925278603E-2</v>
      </c>
      <c r="BD13" s="19">
        <v>3.2582189663963701E-2</v>
      </c>
      <c r="BE13" s="19">
        <v>4.77081198605541E-2</v>
      </c>
      <c r="BF13" s="19">
        <v>3.0630750301791399E-2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5.7354331880560203E-2</v>
      </c>
      <c r="D9" s="17">
        <v>6.1413846324579503E-2</v>
      </c>
      <c r="E9" s="17">
        <v>5.3843868549655602E-2</v>
      </c>
      <c r="F9" s="17"/>
      <c r="G9" s="17">
        <v>0.10964152485191</v>
      </c>
      <c r="H9" s="17">
        <v>0.12604022117347399</v>
      </c>
      <c r="I9" s="17">
        <v>4.3894984397745099E-2</v>
      </c>
      <c r="J9" s="17">
        <v>3.0372347556809998E-2</v>
      </c>
      <c r="K9" s="17">
        <v>1.44750012591873E-2</v>
      </c>
      <c r="L9" s="17">
        <v>2.12135880037276E-2</v>
      </c>
      <c r="M9" s="17"/>
      <c r="N9" s="17">
        <v>0.11292719023221599</v>
      </c>
      <c r="O9" s="17">
        <v>3.03821129189479E-2</v>
      </c>
      <c r="P9" s="17">
        <v>2.7050875561593E-2</v>
      </c>
      <c r="Q9" s="17">
        <v>4.9296423403198703E-2</v>
      </c>
      <c r="R9" s="17"/>
      <c r="S9" s="17">
        <v>0.106135064753728</v>
      </c>
      <c r="T9" s="17">
        <v>5.0904291624131799E-2</v>
      </c>
      <c r="U9" s="17">
        <v>1.1028138545535899E-2</v>
      </c>
      <c r="V9" s="17">
        <v>5.7912924439048198E-2</v>
      </c>
      <c r="W9" s="17">
        <v>0.100808742741093</v>
      </c>
      <c r="X9" s="17">
        <v>6.6359089296967905E-2</v>
      </c>
      <c r="Y9" s="17">
        <v>3.3275861495186902E-2</v>
      </c>
      <c r="Z9" s="17">
        <v>4.06753083336742E-2</v>
      </c>
      <c r="AA9" s="17">
        <v>5.7680425701898803E-2</v>
      </c>
      <c r="AB9" s="17">
        <v>4.0637682895903499E-2</v>
      </c>
      <c r="AC9" s="17">
        <v>1.40331239094046E-2</v>
      </c>
      <c r="AD9" s="17">
        <v>2.7054721990844199E-2</v>
      </c>
      <c r="AE9" s="17"/>
      <c r="AF9" s="17">
        <v>4.0942605360213699E-2</v>
      </c>
      <c r="AG9" s="17">
        <v>7.2335716194557406E-2</v>
      </c>
      <c r="AH9" s="17">
        <v>5.2626095876762098E-2</v>
      </c>
      <c r="AI9" s="17"/>
      <c r="AJ9" s="17">
        <v>5.3597513682989303E-2</v>
      </c>
      <c r="AK9" s="17">
        <v>8.5030655004603994E-2</v>
      </c>
      <c r="AL9" s="17">
        <v>5.7049004682314199E-2</v>
      </c>
      <c r="AM9" s="17">
        <v>5.7159890274957298E-2</v>
      </c>
      <c r="AN9" s="17">
        <v>4.1931978499832802E-2</v>
      </c>
      <c r="AO9" s="17"/>
      <c r="AP9" s="17">
        <v>4.8671900825243399E-2</v>
      </c>
      <c r="AQ9" s="17">
        <v>8.6397568985748505E-2</v>
      </c>
      <c r="AR9" s="17">
        <v>2.49296616821084E-2</v>
      </c>
      <c r="AS9" s="17">
        <v>3.6206406389563399E-2</v>
      </c>
      <c r="AT9" s="17">
        <v>6.2295710727058702E-2</v>
      </c>
      <c r="AU9" s="17"/>
      <c r="AV9" s="17">
        <v>0.105441058150504</v>
      </c>
      <c r="AW9" s="17">
        <v>6.5110647221231999E-2</v>
      </c>
      <c r="AX9" s="17">
        <v>3.1838794131876298E-2</v>
      </c>
      <c r="AY9" s="17">
        <v>2.94920862010188E-2</v>
      </c>
      <c r="AZ9" s="17">
        <v>4.23195285662551E-2</v>
      </c>
      <c r="BA9" s="17">
        <v>3.4677576297282998E-2</v>
      </c>
      <c r="BB9" s="17"/>
      <c r="BC9" s="17">
        <v>1.89882185733375E-2</v>
      </c>
      <c r="BD9" s="17">
        <v>3.5371949716638103E-2</v>
      </c>
      <c r="BE9" s="17">
        <v>7.9142329816243501E-2</v>
      </c>
      <c r="BF9" s="17">
        <v>0.11987718989544301</v>
      </c>
      <c r="BG9" s="17">
        <v>0.230602983514656</v>
      </c>
    </row>
    <row r="10" spans="2:59" x14ac:dyDescent="0.35">
      <c r="B10" s="18" t="s">
        <v>390</v>
      </c>
      <c r="C10" s="17">
        <v>0.153224276621377</v>
      </c>
      <c r="D10" s="17">
        <v>0.18595497337060299</v>
      </c>
      <c r="E10" s="17">
        <v>0.122257223381753</v>
      </c>
      <c r="F10" s="17"/>
      <c r="G10" s="17">
        <v>0.27164193901325001</v>
      </c>
      <c r="H10" s="17">
        <v>0.24753085150860901</v>
      </c>
      <c r="I10" s="17">
        <v>0.16687036139380701</v>
      </c>
      <c r="J10" s="17">
        <v>0.13350430998269699</v>
      </c>
      <c r="K10" s="17">
        <v>7.1661096427627205E-2</v>
      </c>
      <c r="L10" s="17">
        <v>4.5770016628822803E-2</v>
      </c>
      <c r="M10" s="17"/>
      <c r="N10" s="17">
        <v>0.20348211373150399</v>
      </c>
      <c r="O10" s="17">
        <v>0.141255585538687</v>
      </c>
      <c r="P10" s="17">
        <v>0.15752191672723401</v>
      </c>
      <c r="Q10" s="17">
        <v>0.104487857103537</v>
      </c>
      <c r="R10" s="17"/>
      <c r="S10" s="17">
        <v>0.20902204716011799</v>
      </c>
      <c r="T10" s="17">
        <v>0.138582646555303</v>
      </c>
      <c r="U10" s="17">
        <v>4.1680485554288299E-2</v>
      </c>
      <c r="V10" s="17">
        <v>0.19656101440384499</v>
      </c>
      <c r="W10" s="17">
        <v>0.17539053560499701</v>
      </c>
      <c r="X10" s="17">
        <v>0.15893476280814001</v>
      </c>
      <c r="Y10" s="17">
        <v>0.24454331754226299</v>
      </c>
      <c r="Z10" s="17">
        <v>6.7227821133195698E-2</v>
      </c>
      <c r="AA10" s="17">
        <v>0.15884602122954</v>
      </c>
      <c r="AB10" s="17">
        <v>0.101409369418408</v>
      </c>
      <c r="AC10" s="17">
        <v>9.20750065485854E-2</v>
      </c>
      <c r="AD10" s="17">
        <v>0.155458537363314</v>
      </c>
      <c r="AE10" s="17"/>
      <c r="AF10" s="17">
        <v>0.13047730402719299</v>
      </c>
      <c r="AG10" s="17">
        <v>0.136831318677228</v>
      </c>
      <c r="AH10" s="17">
        <v>0.192332082108466</v>
      </c>
      <c r="AI10" s="17"/>
      <c r="AJ10" s="17">
        <v>0.124294645937519</v>
      </c>
      <c r="AK10" s="17">
        <v>0.213562427827694</v>
      </c>
      <c r="AL10" s="17">
        <v>0.13078518776453801</v>
      </c>
      <c r="AM10" s="17">
        <v>0.198369136087897</v>
      </c>
      <c r="AN10" s="17">
        <v>0.10948994583501701</v>
      </c>
      <c r="AO10" s="17"/>
      <c r="AP10" s="17">
        <v>0.108055174335208</v>
      </c>
      <c r="AQ10" s="17">
        <v>0.23032048845738201</v>
      </c>
      <c r="AR10" s="17">
        <v>0.15270999501533999</v>
      </c>
      <c r="AS10" s="17">
        <v>0.14805312709165799</v>
      </c>
      <c r="AT10" s="17">
        <v>3.6735471238172598E-2</v>
      </c>
      <c r="AU10" s="17"/>
      <c r="AV10" s="17">
        <v>0.236284388589142</v>
      </c>
      <c r="AW10" s="17">
        <v>0.13280506769438899</v>
      </c>
      <c r="AX10" s="17">
        <v>0.20183628495928799</v>
      </c>
      <c r="AY10" s="17">
        <v>0.16451968589434501</v>
      </c>
      <c r="AZ10" s="17">
        <v>5.7027316137479703E-2</v>
      </c>
      <c r="BA10" s="17">
        <v>7.4290932917155897E-2</v>
      </c>
      <c r="BB10" s="17"/>
      <c r="BC10" s="17">
        <v>0.111820032471072</v>
      </c>
      <c r="BD10" s="17">
        <v>0.140990303550761</v>
      </c>
      <c r="BE10" s="17">
        <v>0.18221100867593201</v>
      </c>
      <c r="BF10" s="17">
        <v>0.19993894376636001</v>
      </c>
      <c r="BG10" s="17">
        <v>0.30003676767242998</v>
      </c>
    </row>
    <row r="11" spans="2:59" x14ac:dyDescent="0.35">
      <c r="B11" s="18" t="s">
        <v>391</v>
      </c>
      <c r="C11" s="17">
        <v>0.25372017730086999</v>
      </c>
      <c r="D11" s="17">
        <v>0.25806209239685501</v>
      </c>
      <c r="E11" s="17">
        <v>0.25162244001020201</v>
      </c>
      <c r="F11" s="17"/>
      <c r="G11" s="17">
        <v>0.22979317723026901</v>
      </c>
      <c r="H11" s="17">
        <v>0.27835502952032098</v>
      </c>
      <c r="I11" s="17">
        <v>0.283306232717568</v>
      </c>
      <c r="J11" s="17">
        <v>0.26588465376363601</v>
      </c>
      <c r="K11" s="17">
        <v>0.18062357191405001</v>
      </c>
      <c r="L11" s="17">
        <v>0.26266280070345299</v>
      </c>
      <c r="M11" s="17"/>
      <c r="N11" s="17">
        <v>0.25977643603975897</v>
      </c>
      <c r="O11" s="17">
        <v>0.249038781346757</v>
      </c>
      <c r="P11" s="17">
        <v>0.24972157870197501</v>
      </c>
      <c r="Q11" s="17">
        <v>0.25635556067285398</v>
      </c>
      <c r="R11" s="17"/>
      <c r="S11" s="17">
        <v>0.2972232388214</v>
      </c>
      <c r="T11" s="17">
        <v>0.213902310699113</v>
      </c>
      <c r="U11" s="17">
        <v>0.297468019839981</v>
      </c>
      <c r="V11" s="17">
        <v>0.249847273809882</v>
      </c>
      <c r="W11" s="17">
        <v>0.22780469112853999</v>
      </c>
      <c r="X11" s="17">
        <v>0.262226803409079</v>
      </c>
      <c r="Y11" s="17">
        <v>0.27475423760049</v>
      </c>
      <c r="Z11" s="17">
        <v>0.19483421446903701</v>
      </c>
      <c r="AA11" s="17">
        <v>0.276009005712607</v>
      </c>
      <c r="AB11" s="17">
        <v>0.19601476859379499</v>
      </c>
      <c r="AC11" s="17">
        <v>0.26740101940074901</v>
      </c>
      <c r="AD11" s="17">
        <v>0.22190534625251801</v>
      </c>
      <c r="AE11" s="17"/>
      <c r="AF11" s="17">
        <v>0.27027510960578599</v>
      </c>
      <c r="AG11" s="17">
        <v>0.25329614666175598</v>
      </c>
      <c r="AH11" s="17">
        <v>0.23351129861710701</v>
      </c>
      <c r="AI11" s="17"/>
      <c r="AJ11" s="17">
        <v>0.26186926846111602</v>
      </c>
      <c r="AK11" s="17">
        <v>0.26266516371568699</v>
      </c>
      <c r="AL11" s="17">
        <v>0.25790665568780702</v>
      </c>
      <c r="AM11" s="17">
        <v>0.31012739820129298</v>
      </c>
      <c r="AN11" s="17">
        <v>0.24846474973618199</v>
      </c>
      <c r="AO11" s="17"/>
      <c r="AP11" s="17">
        <v>0.25312946298934502</v>
      </c>
      <c r="AQ11" s="17">
        <v>0.23967895943558801</v>
      </c>
      <c r="AR11" s="17">
        <v>0.28865581008853602</v>
      </c>
      <c r="AS11" s="17">
        <v>0.301482854111006</v>
      </c>
      <c r="AT11" s="17">
        <v>0.20617878852761501</v>
      </c>
      <c r="AU11" s="17"/>
      <c r="AV11" s="17">
        <v>0.27067171354415198</v>
      </c>
      <c r="AW11" s="17">
        <v>0.255733577302583</v>
      </c>
      <c r="AX11" s="17">
        <v>0.200312088453582</v>
      </c>
      <c r="AY11" s="17">
        <v>0.28771995386805599</v>
      </c>
      <c r="AZ11" s="17">
        <v>0.27508586834529902</v>
      </c>
      <c r="BA11" s="17">
        <v>0.25418784540364903</v>
      </c>
      <c r="BB11" s="17"/>
      <c r="BC11" s="17">
        <v>0.301172915551918</v>
      </c>
      <c r="BD11" s="17">
        <v>0.18966900475906701</v>
      </c>
      <c r="BE11" s="17">
        <v>0.26799321222052302</v>
      </c>
      <c r="BF11" s="17">
        <v>0.28255549149621101</v>
      </c>
      <c r="BG11" s="17">
        <v>0.18810959028312901</v>
      </c>
    </row>
    <row r="12" spans="2:59" x14ac:dyDescent="0.35">
      <c r="B12" s="18" t="s">
        <v>392</v>
      </c>
      <c r="C12" s="17">
        <v>0.49484539895225299</v>
      </c>
      <c r="D12" s="17">
        <v>0.45440235190399603</v>
      </c>
      <c r="E12" s="17">
        <v>0.53038902890693895</v>
      </c>
      <c r="F12" s="17"/>
      <c r="G12" s="17">
        <v>0.38310512161240101</v>
      </c>
      <c r="H12" s="17">
        <v>0.31819765455205901</v>
      </c>
      <c r="I12" s="17">
        <v>0.46848870738780302</v>
      </c>
      <c r="J12" s="17">
        <v>0.49889521707616102</v>
      </c>
      <c r="K12" s="17">
        <v>0.69325545622298801</v>
      </c>
      <c r="L12" s="17">
        <v>0.61600996417273401</v>
      </c>
      <c r="M12" s="17"/>
      <c r="N12" s="17">
        <v>0.40617227403495598</v>
      </c>
      <c r="O12" s="17">
        <v>0.53685496533340005</v>
      </c>
      <c r="P12" s="17">
        <v>0.50578944717226504</v>
      </c>
      <c r="Q12" s="17">
        <v>0.54081487374789095</v>
      </c>
      <c r="R12" s="17"/>
      <c r="S12" s="17">
        <v>0.36181079520232401</v>
      </c>
      <c r="T12" s="17">
        <v>0.57130101102222497</v>
      </c>
      <c r="U12" s="17">
        <v>0.62231894183218806</v>
      </c>
      <c r="V12" s="17">
        <v>0.46934105315404601</v>
      </c>
      <c r="W12" s="17">
        <v>0.48276732972928699</v>
      </c>
      <c r="X12" s="17">
        <v>0.419375385857992</v>
      </c>
      <c r="Y12" s="17">
        <v>0.39682891571988899</v>
      </c>
      <c r="Z12" s="17">
        <v>0.63194614139766103</v>
      </c>
      <c r="AA12" s="17">
        <v>0.452626306830122</v>
      </c>
      <c r="AB12" s="17">
        <v>0.59014781894649604</v>
      </c>
      <c r="AC12" s="17">
        <v>0.60741629992692403</v>
      </c>
      <c r="AD12" s="17">
        <v>0.59558139439332403</v>
      </c>
      <c r="AE12" s="17"/>
      <c r="AF12" s="17">
        <v>0.52817270684167905</v>
      </c>
      <c r="AG12" s="17">
        <v>0.49478098812262999</v>
      </c>
      <c r="AH12" s="17">
        <v>0.43234122377736101</v>
      </c>
      <c r="AI12" s="17"/>
      <c r="AJ12" s="17">
        <v>0.53287096250632504</v>
      </c>
      <c r="AK12" s="17">
        <v>0.40318096131296199</v>
      </c>
      <c r="AL12" s="17">
        <v>0.51227492764828897</v>
      </c>
      <c r="AM12" s="17">
        <v>0.33528398243496998</v>
      </c>
      <c r="AN12" s="17">
        <v>0.51486140698667804</v>
      </c>
      <c r="AO12" s="17"/>
      <c r="AP12" s="17">
        <v>0.55864824739237895</v>
      </c>
      <c r="AQ12" s="17">
        <v>0.410776303308164</v>
      </c>
      <c r="AR12" s="17">
        <v>0.50160237324628798</v>
      </c>
      <c r="AS12" s="17">
        <v>0.49354533828994901</v>
      </c>
      <c r="AT12" s="17">
        <v>0.59509457744697902</v>
      </c>
      <c r="AU12" s="17"/>
      <c r="AV12" s="17">
        <v>0.36143974827200998</v>
      </c>
      <c r="AW12" s="17">
        <v>0.51759723652278899</v>
      </c>
      <c r="AX12" s="17">
        <v>0.54578763043282796</v>
      </c>
      <c r="AY12" s="17">
        <v>0.500438790579121</v>
      </c>
      <c r="AZ12" s="17">
        <v>0.54234687705004303</v>
      </c>
      <c r="BA12" s="17">
        <v>0.56568516858421802</v>
      </c>
      <c r="BB12" s="17"/>
      <c r="BC12" s="17">
        <v>0.52444678737685302</v>
      </c>
      <c r="BD12" s="17">
        <v>0.608724772874357</v>
      </c>
      <c r="BE12" s="17">
        <v>0.43720923098995501</v>
      </c>
      <c r="BF12" s="17">
        <v>0.37330724421071898</v>
      </c>
      <c r="BG12" s="17">
        <v>0.28125065852978498</v>
      </c>
    </row>
    <row r="13" spans="2:59" x14ac:dyDescent="0.35">
      <c r="B13" s="18" t="s">
        <v>100</v>
      </c>
      <c r="C13" s="19">
        <v>4.0855815244940002E-2</v>
      </c>
      <c r="D13" s="19">
        <v>4.0166736003966197E-2</v>
      </c>
      <c r="E13" s="19">
        <v>4.1887439151450503E-2</v>
      </c>
      <c r="F13" s="19"/>
      <c r="G13" s="19">
        <v>5.81823729216963E-3</v>
      </c>
      <c r="H13" s="19">
        <v>2.9876243245537101E-2</v>
      </c>
      <c r="I13" s="19">
        <v>3.7439714103076602E-2</v>
      </c>
      <c r="J13" s="19">
        <v>7.1343471620695806E-2</v>
      </c>
      <c r="K13" s="19">
        <v>3.9984874176147503E-2</v>
      </c>
      <c r="L13" s="19">
        <v>5.4343630491262097E-2</v>
      </c>
      <c r="M13" s="19"/>
      <c r="N13" s="19">
        <v>1.76419859615656E-2</v>
      </c>
      <c r="O13" s="19">
        <v>4.2468554862208401E-2</v>
      </c>
      <c r="P13" s="19">
        <v>5.9916181836933299E-2</v>
      </c>
      <c r="Q13" s="19">
        <v>4.9045285072519103E-2</v>
      </c>
      <c r="R13" s="19"/>
      <c r="S13" s="19">
        <v>2.5808854062429901E-2</v>
      </c>
      <c r="T13" s="19">
        <v>2.53097400992272E-2</v>
      </c>
      <c r="U13" s="19">
        <v>2.75044142280065E-2</v>
      </c>
      <c r="V13" s="19">
        <v>2.6337734193180098E-2</v>
      </c>
      <c r="W13" s="19">
        <v>1.3228700796083801E-2</v>
      </c>
      <c r="X13" s="19">
        <v>9.3103958627820796E-2</v>
      </c>
      <c r="Y13" s="19">
        <v>5.0597667642170899E-2</v>
      </c>
      <c r="Z13" s="19">
        <v>6.5316514666432304E-2</v>
      </c>
      <c r="AA13" s="19">
        <v>5.4838240525832201E-2</v>
      </c>
      <c r="AB13" s="19">
        <v>7.1790360145397705E-2</v>
      </c>
      <c r="AC13" s="19">
        <v>1.90745502143366E-2</v>
      </c>
      <c r="AD13" s="19">
        <v>0</v>
      </c>
      <c r="AE13" s="19"/>
      <c r="AF13" s="19">
        <v>3.01322741651283E-2</v>
      </c>
      <c r="AG13" s="19">
        <v>4.2755830343828502E-2</v>
      </c>
      <c r="AH13" s="19">
        <v>8.9189299620305307E-2</v>
      </c>
      <c r="AI13" s="19"/>
      <c r="AJ13" s="19">
        <v>2.73676094120507E-2</v>
      </c>
      <c r="AK13" s="19">
        <v>3.5560792139052E-2</v>
      </c>
      <c r="AL13" s="19">
        <v>4.1984224217051599E-2</v>
      </c>
      <c r="AM13" s="19">
        <v>9.9059593000882198E-2</v>
      </c>
      <c r="AN13" s="19">
        <v>8.5251918942291394E-2</v>
      </c>
      <c r="AO13" s="19"/>
      <c r="AP13" s="19">
        <v>3.1495214457824598E-2</v>
      </c>
      <c r="AQ13" s="19">
        <v>3.28266798131178E-2</v>
      </c>
      <c r="AR13" s="19">
        <v>3.2102159967726897E-2</v>
      </c>
      <c r="AS13" s="19">
        <v>2.0712274117823899E-2</v>
      </c>
      <c r="AT13" s="19">
        <v>9.9695452060174397E-2</v>
      </c>
      <c r="AU13" s="19"/>
      <c r="AV13" s="19">
        <v>2.61630914441923E-2</v>
      </c>
      <c r="AW13" s="19">
        <v>2.8753471259006701E-2</v>
      </c>
      <c r="AX13" s="19">
        <v>2.02252020224261E-2</v>
      </c>
      <c r="AY13" s="19">
        <v>1.7829483457458901E-2</v>
      </c>
      <c r="AZ13" s="19">
        <v>8.3220409900922707E-2</v>
      </c>
      <c r="BA13" s="19">
        <v>7.1158476797694103E-2</v>
      </c>
      <c r="BB13" s="19"/>
      <c r="BC13" s="19">
        <v>4.35720460268193E-2</v>
      </c>
      <c r="BD13" s="19">
        <v>2.52439690991773E-2</v>
      </c>
      <c r="BE13" s="19">
        <v>3.3444218297347499E-2</v>
      </c>
      <c r="BF13" s="19">
        <v>2.4321130631266601E-2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5.0761122598533298E-2</v>
      </c>
      <c r="D9" s="17">
        <v>6.3562842591616597E-2</v>
      </c>
      <c r="E9" s="17">
        <v>3.8570236582524203E-2</v>
      </c>
      <c r="F9" s="17"/>
      <c r="G9" s="17">
        <v>7.0135446798116202E-2</v>
      </c>
      <c r="H9" s="17">
        <v>0.11192746613934</v>
      </c>
      <c r="I9" s="17">
        <v>6.58296807588276E-2</v>
      </c>
      <c r="J9" s="17">
        <v>1.5558310667077999E-2</v>
      </c>
      <c r="K9" s="17">
        <v>2.3107445742134001E-2</v>
      </c>
      <c r="L9" s="17">
        <v>1.8359901460108598E-2</v>
      </c>
      <c r="M9" s="17"/>
      <c r="N9" s="17">
        <v>8.6152810885120695E-2</v>
      </c>
      <c r="O9" s="17">
        <v>4.0382391463763802E-2</v>
      </c>
      <c r="P9" s="17">
        <v>2.7610273256155098E-2</v>
      </c>
      <c r="Q9" s="17">
        <v>4.1888308174453701E-2</v>
      </c>
      <c r="R9" s="17"/>
      <c r="S9" s="17">
        <v>9.6099187504355699E-2</v>
      </c>
      <c r="T9" s="17">
        <v>2.48545389814194E-2</v>
      </c>
      <c r="U9" s="17">
        <v>1.20294699031958E-2</v>
      </c>
      <c r="V9" s="17">
        <v>8.4970504473104405E-2</v>
      </c>
      <c r="W9" s="17">
        <v>6.9490103752572197E-2</v>
      </c>
      <c r="X9" s="17">
        <v>8.6699498918944795E-2</v>
      </c>
      <c r="Y9" s="17">
        <v>3.3275861495186902E-2</v>
      </c>
      <c r="Z9" s="17">
        <v>2.0795182365917299E-2</v>
      </c>
      <c r="AA9" s="17">
        <v>4.7124040795879001E-2</v>
      </c>
      <c r="AB9" s="17">
        <v>2.15037015975405E-2</v>
      </c>
      <c r="AC9" s="17">
        <v>2.8097303012075601E-2</v>
      </c>
      <c r="AD9" s="17">
        <v>0</v>
      </c>
      <c r="AE9" s="17"/>
      <c r="AF9" s="17">
        <v>4.9665473663392697E-2</v>
      </c>
      <c r="AG9" s="17">
        <v>5.1562427621784798E-2</v>
      </c>
      <c r="AH9" s="17">
        <v>6.9672253302295706E-2</v>
      </c>
      <c r="AI9" s="17"/>
      <c r="AJ9" s="17">
        <v>3.4654966922608797E-2</v>
      </c>
      <c r="AK9" s="17">
        <v>7.5976959247429102E-2</v>
      </c>
      <c r="AL9" s="17">
        <v>3.96216802268336E-2</v>
      </c>
      <c r="AM9" s="17">
        <v>0.12897752791690401</v>
      </c>
      <c r="AN9" s="17">
        <v>5.9406824607423102E-2</v>
      </c>
      <c r="AO9" s="17"/>
      <c r="AP9" s="17">
        <v>3.8490514822018103E-2</v>
      </c>
      <c r="AQ9" s="17">
        <v>7.6141911205872895E-2</v>
      </c>
      <c r="AR9" s="17">
        <v>2.21893311559767E-2</v>
      </c>
      <c r="AS9" s="17">
        <v>5.5460649903572801E-2</v>
      </c>
      <c r="AT9" s="17">
        <v>4.9611618734544401E-2</v>
      </c>
      <c r="AU9" s="17"/>
      <c r="AV9" s="17">
        <v>0.109188967257719</v>
      </c>
      <c r="AW9" s="17">
        <v>3.3731870471874197E-2</v>
      </c>
      <c r="AX9" s="17">
        <v>2.0909047116730299E-2</v>
      </c>
      <c r="AY9" s="17">
        <v>4.0672266249211199E-2</v>
      </c>
      <c r="AZ9" s="17">
        <v>3.3702807011121501E-2</v>
      </c>
      <c r="BA9" s="17">
        <v>2.3036100853742199E-2</v>
      </c>
      <c r="BB9" s="17"/>
      <c r="BC9" s="17">
        <v>3.7425877504800503E-2</v>
      </c>
      <c r="BD9" s="17">
        <v>3.6344028547156598E-2</v>
      </c>
      <c r="BE9" s="17">
        <v>5.4489358375218497E-2</v>
      </c>
      <c r="BF9" s="17">
        <v>8.9261808331944706E-2</v>
      </c>
      <c r="BG9" s="17">
        <v>0.32604411406163197</v>
      </c>
    </row>
    <row r="10" spans="2:59" x14ac:dyDescent="0.35">
      <c r="B10" s="18" t="s">
        <v>390</v>
      </c>
      <c r="C10" s="17">
        <v>0.18407270692281499</v>
      </c>
      <c r="D10" s="17">
        <v>0.203282151222168</v>
      </c>
      <c r="E10" s="17">
        <v>0.166709215205499</v>
      </c>
      <c r="F10" s="17"/>
      <c r="G10" s="17">
        <v>0.281544227212429</v>
      </c>
      <c r="H10" s="17">
        <v>0.28352410523578597</v>
      </c>
      <c r="I10" s="17">
        <v>0.20728319667339301</v>
      </c>
      <c r="J10" s="17">
        <v>0.16946991200004599</v>
      </c>
      <c r="K10" s="17">
        <v>9.5441038842895495E-2</v>
      </c>
      <c r="L10" s="17">
        <v>7.9910730112150705E-2</v>
      </c>
      <c r="M10" s="17"/>
      <c r="N10" s="17">
        <v>0.254300189740302</v>
      </c>
      <c r="O10" s="17">
        <v>0.19814792595612499</v>
      </c>
      <c r="P10" s="17">
        <v>0.147947634495322</v>
      </c>
      <c r="Q10" s="17">
        <v>0.116747258584669</v>
      </c>
      <c r="R10" s="17"/>
      <c r="S10" s="17">
        <v>0.22821843489918001</v>
      </c>
      <c r="T10" s="17">
        <v>0.14790217295032601</v>
      </c>
      <c r="U10" s="17">
        <v>8.7729396202083004E-2</v>
      </c>
      <c r="V10" s="17">
        <v>0.25487843648487302</v>
      </c>
      <c r="W10" s="17">
        <v>0.243509234671867</v>
      </c>
      <c r="X10" s="17">
        <v>0.15841555060446999</v>
      </c>
      <c r="Y10" s="17">
        <v>0.263969546443164</v>
      </c>
      <c r="Z10" s="17">
        <v>0.14008061188387899</v>
      </c>
      <c r="AA10" s="17">
        <v>0.194112662236614</v>
      </c>
      <c r="AB10" s="17">
        <v>0.17216688797216401</v>
      </c>
      <c r="AC10" s="17">
        <v>9.5747523720393496E-2</v>
      </c>
      <c r="AD10" s="17">
        <v>9.6620674417994407E-2</v>
      </c>
      <c r="AE10" s="17"/>
      <c r="AF10" s="17">
        <v>0.16648586993761399</v>
      </c>
      <c r="AG10" s="17">
        <v>0.19865638596431001</v>
      </c>
      <c r="AH10" s="17">
        <v>0.150866259186792</v>
      </c>
      <c r="AI10" s="17"/>
      <c r="AJ10" s="17">
        <v>0.14759159909752001</v>
      </c>
      <c r="AK10" s="17">
        <v>0.28689215336980001</v>
      </c>
      <c r="AL10" s="17">
        <v>0.153171862084413</v>
      </c>
      <c r="AM10" s="17">
        <v>0.200647355726741</v>
      </c>
      <c r="AN10" s="17">
        <v>0.15017396214039</v>
      </c>
      <c r="AO10" s="17"/>
      <c r="AP10" s="17">
        <v>0.13569798251701401</v>
      </c>
      <c r="AQ10" s="17">
        <v>0.26645449502598201</v>
      </c>
      <c r="AR10" s="17">
        <v>0.16799486797346899</v>
      </c>
      <c r="AS10" s="17">
        <v>0.163451018185232</v>
      </c>
      <c r="AT10" s="17">
        <v>0.14487464532939401</v>
      </c>
      <c r="AU10" s="17"/>
      <c r="AV10" s="17">
        <v>0.28002280400419499</v>
      </c>
      <c r="AW10" s="17">
        <v>0.16247891370529899</v>
      </c>
      <c r="AX10" s="17">
        <v>0.20015968896428901</v>
      </c>
      <c r="AY10" s="17">
        <v>0.16248974220022899</v>
      </c>
      <c r="AZ10" s="17">
        <v>0.129188287239039</v>
      </c>
      <c r="BA10" s="17">
        <v>0.12726007215737001</v>
      </c>
      <c r="BB10" s="17"/>
      <c r="BC10" s="17">
        <v>0.14027410186118799</v>
      </c>
      <c r="BD10" s="17">
        <v>0.159417929491871</v>
      </c>
      <c r="BE10" s="17">
        <v>0.25567550596946897</v>
      </c>
      <c r="BF10" s="17">
        <v>0.24233385867943799</v>
      </c>
      <c r="BG10" s="17">
        <v>0.17497338064855</v>
      </c>
    </row>
    <row r="11" spans="2:59" x14ac:dyDescent="0.35">
      <c r="B11" s="18" t="s">
        <v>391</v>
      </c>
      <c r="C11" s="17">
        <v>0.31929558771984501</v>
      </c>
      <c r="D11" s="17">
        <v>0.32118828494403101</v>
      </c>
      <c r="E11" s="17">
        <v>0.31821251663501299</v>
      </c>
      <c r="F11" s="17"/>
      <c r="G11" s="17">
        <v>0.32257235110902099</v>
      </c>
      <c r="H11" s="17">
        <v>0.28241973299240303</v>
      </c>
      <c r="I11" s="17">
        <v>0.32033993669945898</v>
      </c>
      <c r="J11" s="17">
        <v>0.309250372689305</v>
      </c>
      <c r="K11" s="17">
        <v>0.30083200764388701</v>
      </c>
      <c r="L11" s="17">
        <v>0.366621824557606</v>
      </c>
      <c r="M11" s="17"/>
      <c r="N11" s="17">
        <v>0.29051720639338902</v>
      </c>
      <c r="O11" s="17">
        <v>0.32065198168214498</v>
      </c>
      <c r="P11" s="17">
        <v>0.30993333108409299</v>
      </c>
      <c r="Q11" s="17">
        <v>0.360986013216262</v>
      </c>
      <c r="R11" s="17"/>
      <c r="S11" s="17">
        <v>0.258746914998574</v>
      </c>
      <c r="T11" s="17">
        <v>0.32776322951312797</v>
      </c>
      <c r="U11" s="17">
        <v>0.40800232208137799</v>
      </c>
      <c r="V11" s="17">
        <v>0.321200058603681</v>
      </c>
      <c r="W11" s="17">
        <v>0.30945232460250499</v>
      </c>
      <c r="X11" s="17">
        <v>0.35598002415164798</v>
      </c>
      <c r="Y11" s="17">
        <v>0.29661865244852598</v>
      </c>
      <c r="Z11" s="17">
        <v>0.31085077269532402</v>
      </c>
      <c r="AA11" s="17">
        <v>0.33331790532023498</v>
      </c>
      <c r="AB11" s="17">
        <v>0.263725017661668</v>
      </c>
      <c r="AC11" s="17">
        <v>0.39873211340444797</v>
      </c>
      <c r="AD11" s="17">
        <v>0.31189935298277</v>
      </c>
      <c r="AE11" s="17"/>
      <c r="AF11" s="17">
        <v>0.317778502702462</v>
      </c>
      <c r="AG11" s="17">
        <v>0.32558004604115998</v>
      </c>
      <c r="AH11" s="17">
        <v>0.27752253135036498</v>
      </c>
      <c r="AI11" s="17"/>
      <c r="AJ11" s="17">
        <v>0.368548595688097</v>
      </c>
      <c r="AK11" s="17">
        <v>0.26883875092324899</v>
      </c>
      <c r="AL11" s="17">
        <v>0.45154910233206003</v>
      </c>
      <c r="AM11" s="17">
        <v>0.24465142590664299</v>
      </c>
      <c r="AN11" s="17">
        <v>0.218864235574455</v>
      </c>
      <c r="AO11" s="17"/>
      <c r="AP11" s="17">
        <v>0.37605708168199098</v>
      </c>
      <c r="AQ11" s="17">
        <v>0.28604320469168498</v>
      </c>
      <c r="AR11" s="17">
        <v>0.43645376536620101</v>
      </c>
      <c r="AS11" s="17">
        <v>0.35075707402424799</v>
      </c>
      <c r="AT11" s="17">
        <v>0.33586986020982201</v>
      </c>
      <c r="AU11" s="17"/>
      <c r="AV11" s="17">
        <v>0.26513884943670601</v>
      </c>
      <c r="AW11" s="17">
        <v>0.35704629114846798</v>
      </c>
      <c r="AX11" s="17">
        <v>0.413203764577183</v>
      </c>
      <c r="AY11" s="17">
        <v>0.332074510146043</v>
      </c>
      <c r="AZ11" s="17">
        <v>0.37420309327382201</v>
      </c>
      <c r="BA11" s="17">
        <v>0.35508334293624799</v>
      </c>
      <c r="BB11" s="17"/>
      <c r="BC11" s="17">
        <v>0.35844976838106402</v>
      </c>
      <c r="BD11" s="17">
        <v>0.31676499154354298</v>
      </c>
      <c r="BE11" s="17">
        <v>0.29305663550761402</v>
      </c>
      <c r="BF11" s="17">
        <v>0.30612799710911798</v>
      </c>
      <c r="BG11" s="17">
        <v>0.31169170585910699</v>
      </c>
    </row>
    <row r="12" spans="2:59" x14ac:dyDescent="0.35">
      <c r="B12" s="18" t="s">
        <v>392</v>
      </c>
      <c r="C12" s="17">
        <v>0.36661974769014</v>
      </c>
      <c r="D12" s="17">
        <v>0.34484527574341201</v>
      </c>
      <c r="E12" s="17">
        <v>0.38460973080918398</v>
      </c>
      <c r="F12" s="17"/>
      <c r="G12" s="17">
        <v>0.27273542303869702</v>
      </c>
      <c r="H12" s="17">
        <v>0.26964244239651303</v>
      </c>
      <c r="I12" s="17">
        <v>0.33376414002349603</v>
      </c>
      <c r="J12" s="17">
        <v>0.39922866997471901</v>
      </c>
      <c r="K12" s="17">
        <v>0.489255815576981</v>
      </c>
      <c r="L12" s="17">
        <v>0.43847176412995897</v>
      </c>
      <c r="M12" s="17"/>
      <c r="N12" s="17">
        <v>0.32707097700362298</v>
      </c>
      <c r="O12" s="17">
        <v>0.353699685162219</v>
      </c>
      <c r="P12" s="17">
        <v>0.40037608798962399</v>
      </c>
      <c r="Q12" s="17">
        <v>0.39740146091741302</v>
      </c>
      <c r="R12" s="17"/>
      <c r="S12" s="17">
        <v>0.37127548089212198</v>
      </c>
      <c r="T12" s="17">
        <v>0.41619571229556701</v>
      </c>
      <c r="U12" s="17">
        <v>0.379052695215571</v>
      </c>
      <c r="V12" s="17">
        <v>0.23976306108305101</v>
      </c>
      <c r="W12" s="17">
        <v>0.30138377666314897</v>
      </c>
      <c r="X12" s="17">
        <v>0.30139707678892202</v>
      </c>
      <c r="Y12" s="17">
        <v>0.35302634368116298</v>
      </c>
      <c r="Z12" s="17">
        <v>0.48700743010551101</v>
      </c>
      <c r="AA12" s="17">
        <v>0.32819864126533599</v>
      </c>
      <c r="AB12" s="17">
        <v>0.43895227778294099</v>
      </c>
      <c r="AC12" s="17">
        <v>0.42522421260895399</v>
      </c>
      <c r="AD12" s="17">
        <v>0.52644416595769505</v>
      </c>
      <c r="AE12" s="17"/>
      <c r="AF12" s="17">
        <v>0.41276058693846801</v>
      </c>
      <c r="AG12" s="17">
        <v>0.34516562653898902</v>
      </c>
      <c r="AH12" s="17">
        <v>0.34239624403018698</v>
      </c>
      <c r="AI12" s="17"/>
      <c r="AJ12" s="17">
        <v>0.38924328587338097</v>
      </c>
      <c r="AK12" s="17">
        <v>0.30588133247570598</v>
      </c>
      <c r="AL12" s="17">
        <v>0.28281293969558102</v>
      </c>
      <c r="AM12" s="17">
        <v>0.32666409744883002</v>
      </c>
      <c r="AN12" s="17">
        <v>0.43910782755109501</v>
      </c>
      <c r="AO12" s="17"/>
      <c r="AP12" s="17">
        <v>0.40165108391876098</v>
      </c>
      <c r="AQ12" s="17">
        <v>0.29331687065455497</v>
      </c>
      <c r="AR12" s="17">
        <v>0.31192380071769898</v>
      </c>
      <c r="AS12" s="17">
        <v>0.40475829467350399</v>
      </c>
      <c r="AT12" s="17">
        <v>0.32775566031856801</v>
      </c>
      <c r="AU12" s="17"/>
      <c r="AV12" s="17">
        <v>0.287031529344554</v>
      </c>
      <c r="AW12" s="17">
        <v>0.39716081629144701</v>
      </c>
      <c r="AX12" s="17">
        <v>0.31451373058734999</v>
      </c>
      <c r="AY12" s="17">
        <v>0.443209607433942</v>
      </c>
      <c r="AZ12" s="17">
        <v>0.32332431586822202</v>
      </c>
      <c r="BA12" s="17">
        <v>0.310518046363843</v>
      </c>
      <c r="BB12" s="17"/>
      <c r="BC12" s="17">
        <v>0.373818534243126</v>
      </c>
      <c r="BD12" s="17">
        <v>0.41041885183021398</v>
      </c>
      <c r="BE12" s="17">
        <v>0.31900818136577502</v>
      </c>
      <c r="BF12" s="17">
        <v>0.303764161623721</v>
      </c>
      <c r="BG12" s="17">
        <v>0.187290799430711</v>
      </c>
    </row>
    <row r="13" spans="2:59" x14ac:dyDescent="0.35">
      <c r="B13" s="18" t="s">
        <v>100</v>
      </c>
      <c r="C13" s="19">
        <v>7.9250835068666897E-2</v>
      </c>
      <c r="D13" s="19">
        <v>6.7121445498771706E-2</v>
      </c>
      <c r="E13" s="19">
        <v>9.1898300767779703E-2</v>
      </c>
      <c r="F13" s="19"/>
      <c r="G13" s="19">
        <v>5.3012551841736998E-2</v>
      </c>
      <c r="H13" s="19">
        <v>5.2486253235956903E-2</v>
      </c>
      <c r="I13" s="19">
        <v>7.2783045844823993E-2</v>
      </c>
      <c r="J13" s="19">
        <v>0.10649273466885199</v>
      </c>
      <c r="K13" s="19">
        <v>9.1363692194102494E-2</v>
      </c>
      <c r="L13" s="19">
        <v>9.6635779740176106E-2</v>
      </c>
      <c r="M13" s="19"/>
      <c r="N13" s="19">
        <v>4.1958815977564998E-2</v>
      </c>
      <c r="O13" s="19">
        <v>8.7118015735747095E-2</v>
      </c>
      <c r="P13" s="19">
        <v>0.11413267317480601</v>
      </c>
      <c r="Q13" s="19">
        <v>8.2976959107203097E-2</v>
      </c>
      <c r="R13" s="19"/>
      <c r="S13" s="19">
        <v>4.5659981705767898E-2</v>
      </c>
      <c r="T13" s="19">
        <v>8.3284346259559994E-2</v>
      </c>
      <c r="U13" s="19">
        <v>0.113186116597772</v>
      </c>
      <c r="V13" s="19">
        <v>9.9187939355290203E-2</v>
      </c>
      <c r="W13" s="19">
        <v>7.6164560309905399E-2</v>
      </c>
      <c r="X13" s="19">
        <v>9.7507849536015406E-2</v>
      </c>
      <c r="Y13" s="19">
        <v>5.3109595931959901E-2</v>
      </c>
      <c r="Z13" s="19">
        <v>4.1266002949368101E-2</v>
      </c>
      <c r="AA13" s="19">
        <v>9.7246750381935795E-2</v>
      </c>
      <c r="AB13" s="19">
        <v>0.10365211498568599</v>
      </c>
      <c r="AC13" s="19">
        <v>5.2198847254129203E-2</v>
      </c>
      <c r="AD13" s="19">
        <v>6.5035806641540697E-2</v>
      </c>
      <c r="AE13" s="19"/>
      <c r="AF13" s="19">
        <v>5.3309566758063698E-2</v>
      </c>
      <c r="AG13" s="19">
        <v>7.9035513833756801E-2</v>
      </c>
      <c r="AH13" s="19">
        <v>0.15954271213036</v>
      </c>
      <c r="AI13" s="19"/>
      <c r="AJ13" s="19">
        <v>5.9961552418393502E-2</v>
      </c>
      <c r="AK13" s="19">
        <v>6.2410803983816397E-2</v>
      </c>
      <c r="AL13" s="19">
        <v>7.2844415661112799E-2</v>
      </c>
      <c r="AM13" s="19">
        <v>9.9059593000882198E-2</v>
      </c>
      <c r="AN13" s="19">
        <v>0.13244715012663799</v>
      </c>
      <c r="AO13" s="19"/>
      <c r="AP13" s="19">
        <v>4.8103337060215502E-2</v>
      </c>
      <c r="AQ13" s="19">
        <v>7.8043518421904504E-2</v>
      </c>
      <c r="AR13" s="19">
        <v>6.1438234786653702E-2</v>
      </c>
      <c r="AS13" s="19">
        <v>2.5572963213442899E-2</v>
      </c>
      <c r="AT13" s="19">
        <v>0.14188821540767099</v>
      </c>
      <c r="AU13" s="19"/>
      <c r="AV13" s="19">
        <v>5.8617849956826597E-2</v>
      </c>
      <c r="AW13" s="19">
        <v>4.9582108382910897E-2</v>
      </c>
      <c r="AX13" s="19">
        <v>5.1213768754448399E-2</v>
      </c>
      <c r="AY13" s="19">
        <v>2.1553873970574799E-2</v>
      </c>
      <c r="AZ13" s="19">
        <v>0.13958149660779501</v>
      </c>
      <c r="BA13" s="19">
        <v>0.184102437688796</v>
      </c>
      <c r="BB13" s="19"/>
      <c r="BC13" s="19">
        <v>9.0031718009821904E-2</v>
      </c>
      <c r="BD13" s="19">
        <v>7.7054198587216099E-2</v>
      </c>
      <c r="BE13" s="19">
        <v>7.7770318781922601E-2</v>
      </c>
      <c r="BF13" s="19">
        <v>5.8512174255778801E-2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7.0258521709591806E-2</v>
      </c>
      <c r="D9" s="17">
        <v>9.0739462721828396E-2</v>
      </c>
      <c r="E9" s="17">
        <v>5.0660498408317503E-2</v>
      </c>
      <c r="F9" s="17"/>
      <c r="G9" s="17">
        <v>0.108972732789984</v>
      </c>
      <c r="H9" s="17">
        <v>0.105693655651122</v>
      </c>
      <c r="I9" s="17">
        <v>6.99322256230894E-2</v>
      </c>
      <c r="J9" s="17">
        <v>4.8432168786180202E-2</v>
      </c>
      <c r="K9" s="17">
        <v>4.4810779313229299E-2</v>
      </c>
      <c r="L9" s="17">
        <v>4.6301245890975902E-2</v>
      </c>
      <c r="M9" s="17"/>
      <c r="N9" s="17">
        <v>0.102601416554282</v>
      </c>
      <c r="O9" s="17">
        <v>6.6472206939148196E-2</v>
      </c>
      <c r="P9" s="17">
        <v>4.8646600491683803E-2</v>
      </c>
      <c r="Q9" s="17">
        <v>5.6563761568990199E-2</v>
      </c>
      <c r="R9" s="17"/>
      <c r="S9" s="17">
        <v>0.104229190558821</v>
      </c>
      <c r="T9" s="17">
        <v>5.1661641094560999E-2</v>
      </c>
      <c r="U9" s="17">
        <v>6.41957546647033E-2</v>
      </c>
      <c r="V9" s="17">
        <v>8.94006902553032E-2</v>
      </c>
      <c r="W9" s="17">
        <v>0.11153153555237801</v>
      </c>
      <c r="X9" s="17">
        <v>7.6909393222227604E-2</v>
      </c>
      <c r="Y9" s="17">
        <v>7.2937613943577603E-2</v>
      </c>
      <c r="Z9" s="17">
        <v>2.0795182365917299E-2</v>
      </c>
      <c r="AA9" s="17">
        <v>6.0991748290932998E-2</v>
      </c>
      <c r="AB9" s="17">
        <v>4.0374770328803399E-2</v>
      </c>
      <c r="AC9" s="17">
        <v>4.9046382184795699E-2</v>
      </c>
      <c r="AD9" s="17">
        <v>2.9699634266573099E-2</v>
      </c>
      <c r="AE9" s="17"/>
      <c r="AF9" s="17">
        <v>7.6994506499391602E-2</v>
      </c>
      <c r="AG9" s="17">
        <v>7.0291185821188096E-2</v>
      </c>
      <c r="AH9" s="17">
        <v>6.7092488300807496E-2</v>
      </c>
      <c r="AI9" s="17"/>
      <c r="AJ9" s="17">
        <v>5.6741346333499802E-2</v>
      </c>
      <c r="AK9" s="17">
        <v>9.8341262568959503E-2</v>
      </c>
      <c r="AL9" s="17">
        <v>9.2491495415514699E-2</v>
      </c>
      <c r="AM9" s="17">
        <v>7.1817637641947096E-2</v>
      </c>
      <c r="AN9" s="17">
        <v>6.442175951779E-2</v>
      </c>
      <c r="AO9" s="17"/>
      <c r="AP9" s="17">
        <v>6.3712339282222197E-2</v>
      </c>
      <c r="AQ9" s="17">
        <v>9.6939983991858797E-2</v>
      </c>
      <c r="AR9" s="17">
        <v>6.6414575403165602E-2</v>
      </c>
      <c r="AS9" s="17">
        <v>6.1901376223220499E-2</v>
      </c>
      <c r="AT9" s="17">
        <v>6.9588765785778897E-2</v>
      </c>
      <c r="AU9" s="17"/>
      <c r="AV9" s="17">
        <v>0.109593209179228</v>
      </c>
      <c r="AW9" s="17">
        <v>5.6478451989428601E-2</v>
      </c>
      <c r="AX9" s="17">
        <v>8.1165271020818899E-2</v>
      </c>
      <c r="AY9" s="17">
        <v>5.7024397215539903E-2</v>
      </c>
      <c r="AZ9" s="17">
        <v>4.7273941129987597E-2</v>
      </c>
      <c r="BA9" s="17">
        <v>3.4264996356884597E-2</v>
      </c>
      <c r="BB9" s="17"/>
      <c r="BC9" s="17">
        <v>6.6951699315138793E-2</v>
      </c>
      <c r="BD9" s="17">
        <v>4.9678475215649498E-2</v>
      </c>
      <c r="BE9" s="17">
        <v>7.2264427581210502E-2</v>
      </c>
      <c r="BF9" s="17">
        <v>0.11423784113683701</v>
      </c>
      <c r="BG9" s="17">
        <v>0.41002342179499102</v>
      </c>
    </row>
    <row r="10" spans="2:59" x14ac:dyDescent="0.35">
      <c r="B10" s="18" t="s">
        <v>390</v>
      </c>
      <c r="C10" s="17">
        <v>0.27858917445092801</v>
      </c>
      <c r="D10" s="17">
        <v>0.31809478947390202</v>
      </c>
      <c r="E10" s="17">
        <v>0.24005272385047999</v>
      </c>
      <c r="F10" s="17"/>
      <c r="G10" s="17">
        <v>0.238156456131698</v>
      </c>
      <c r="H10" s="17">
        <v>0.35139033927303998</v>
      </c>
      <c r="I10" s="17">
        <v>0.26746744947565798</v>
      </c>
      <c r="J10" s="17">
        <v>0.31077870533264601</v>
      </c>
      <c r="K10" s="17">
        <v>0.24862206436406101</v>
      </c>
      <c r="L10" s="17">
        <v>0.248382420707394</v>
      </c>
      <c r="M10" s="17"/>
      <c r="N10" s="17">
        <v>0.32805471380592199</v>
      </c>
      <c r="O10" s="17">
        <v>0.28150465484285098</v>
      </c>
      <c r="P10" s="17">
        <v>0.25469744558927998</v>
      </c>
      <c r="Q10" s="17">
        <v>0.236647477669545</v>
      </c>
      <c r="R10" s="17"/>
      <c r="S10" s="17">
        <v>0.29468628479203601</v>
      </c>
      <c r="T10" s="17">
        <v>0.30206213919376301</v>
      </c>
      <c r="U10" s="17">
        <v>0.28730209292631798</v>
      </c>
      <c r="V10" s="17">
        <v>0.30226240292354301</v>
      </c>
      <c r="W10" s="17">
        <v>0.19074755601176799</v>
      </c>
      <c r="X10" s="17">
        <v>0.32757809153439299</v>
      </c>
      <c r="Y10" s="17">
        <v>0.30199443434607598</v>
      </c>
      <c r="Z10" s="17">
        <v>0.26653626954493198</v>
      </c>
      <c r="AA10" s="17">
        <v>0.233428023802498</v>
      </c>
      <c r="AB10" s="17">
        <v>0.25102592136896101</v>
      </c>
      <c r="AC10" s="17">
        <v>0.26054773353102501</v>
      </c>
      <c r="AD10" s="17">
        <v>0.31665399374916597</v>
      </c>
      <c r="AE10" s="17"/>
      <c r="AF10" s="17">
        <v>0.24647725396002301</v>
      </c>
      <c r="AG10" s="17">
        <v>0.32716227638516798</v>
      </c>
      <c r="AH10" s="17">
        <v>0.249561778500347</v>
      </c>
      <c r="AI10" s="17"/>
      <c r="AJ10" s="17">
        <v>0.261832146406966</v>
      </c>
      <c r="AK10" s="17">
        <v>0.32226969186974203</v>
      </c>
      <c r="AL10" s="17">
        <v>0.30763042143988001</v>
      </c>
      <c r="AM10" s="17">
        <v>0.39001306181476703</v>
      </c>
      <c r="AN10" s="17">
        <v>0.24658469047550399</v>
      </c>
      <c r="AO10" s="17"/>
      <c r="AP10" s="17">
        <v>0.22945992349568201</v>
      </c>
      <c r="AQ10" s="17">
        <v>0.34513761625670902</v>
      </c>
      <c r="AR10" s="17">
        <v>0.356819992923884</v>
      </c>
      <c r="AS10" s="17">
        <v>0.27523187172874097</v>
      </c>
      <c r="AT10" s="17">
        <v>0.265899351306564</v>
      </c>
      <c r="AU10" s="17"/>
      <c r="AV10" s="17">
        <v>0.34884148674495402</v>
      </c>
      <c r="AW10" s="17">
        <v>0.27871471937862702</v>
      </c>
      <c r="AX10" s="17">
        <v>0.373805807802642</v>
      </c>
      <c r="AY10" s="17">
        <v>0.26336786104683801</v>
      </c>
      <c r="AZ10" s="17">
        <v>0.25689916080406999</v>
      </c>
      <c r="BA10" s="17">
        <v>0.19375147945870999</v>
      </c>
      <c r="BB10" s="17"/>
      <c r="BC10" s="17">
        <v>0.22969205581588401</v>
      </c>
      <c r="BD10" s="17">
        <v>0.25109322805406697</v>
      </c>
      <c r="BE10" s="17">
        <v>0.30493533588451499</v>
      </c>
      <c r="BF10" s="17">
        <v>0.34555799923601699</v>
      </c>
      <c r="BG10" s="17">
        <v>0.13778559113939401</v>
      </c>
    </row>
    <row r="11" spans="2:59" x14ac:dyDescent="0.35">
      <c r="B11" s="18" t="s">
        <v>391</v>
      </c>
      <c r="C11" s="17">
        <v>0.299116664841931</v>
      </c>
      <c r="D11" s="17">
        <v>0.28236330603270898</v>
      </c>
      <c r="E11" s="17">
        <v>0.31557515570066003</v>
      </c>
      <c r="F11" s="17"/>
      <c r="G11" s="17">
        <v>0.33429444328638203</v>
      </c>
      <c r="H11" s="17">
        <v>0.300652401250046</v>
      </c>
      <c r="I11" s="17">
        <v>0.26093897393380799</v>
      </c>
      <c r="J11" s="17">
        <v>0.27376033816050399</v>
      </c>
      <c r="K11" s="17">
        <v>0.25409601826980599</v>
      </c>
      <c r="L11" s="17">
        <v>0.35138524678039301</v>
      </c>
      <c r="M11" s="17"/>
      <c r="N11" s="17">
        <v>0.257528919245743</v>
      </c>
      <c r="O11" s="17">
        <v>0.30246995274777999</v>
      </c>
      <c r="P11" s="17">
        <v>0.30195681293625098</v>
      </c>
      <c r="Q11" s="17">
        <v>0.34244650902506102</v>
      </c>
      <c r="R11" s="17"/>
      <c r="S11" s="17">
        <v>0.31656246921228798</v>
      </c>
      <c r="T11" s="17">
        <v>0.239410251122775</v>
      </c>
      <c r="U11" s="17">
        <v>0.29735509504826102</v>
      </c>
      <c r="V11" s="17">
        <v>0.323295389005609</v>
      </c>
      <c r="W11" s="17">
        <v>0.431775012039396</v>
      </c>
      <c r="X11" s="17">
        <v>0.30310647110474298</v>
      </c>
      <c r="Y11" s="17">
        <v>0.26156609867983699</v>
      </c>
      <c r="Z11" s="17">
        <v>0.231978885717363</v>
      </c>
      <c r="AA11" s="17">
        <v>0.313882476133583</v>
      </c>
      <c r="AB11" s="17">
        <v>0.23613116899540901</v>
      </c>
      <c r="AC11" s="17">
        <v>0.32016642117296901</v>
      </c>
      <c r="AD11" s="17">
        <v>0.32529201335795199</v>
      </c>
      <c r="AE11" s="17"/>
      <c r="AF11" s="17">
        <v>0.30529938711952198</v>
      </c>
      <c r="AG11" s="17">
        <v>0.29159667168290498</v>
      </c>
      <c r="AH11" s="17">
        <v>0.250222973566672</v>
      </c>
      <c r="AI11" s="17"/>
      <c r="AJ11" s="17">
        <v>0.34457647375178302</v>
      </c>
      <c r="AK11" s="17">
        <v>0.27273853891029598</v>
      </c>
      <c r="AL11" s="17">
        <v>0.38224648696327501</v>
      </c>
      <c r="AM11" s="17">
        <v>0.19257577029717701</v>
      </c>
      <c r="AN11" s="17">
        <v>0.206949502870997</v>
      </c>
      <c r="AO11" s="17"/>
      <c r="AP11" s="17">
        <v>0.35454294868714697</v>
      </c>
      <c r="AQ11" s="17">
        <v>0.28503972716432702</v>
      </c>
      <c r="AR11" s="17">
        <v>0.369204300628999</v>
      </c>
      <c r="AS11" s="17">
        <v>0.23604966717077899</v>
      </c>
      <c r="AT11" s="17">
        <v>0.23551022330286001</v>
      </c>
      <c r="AU11" s="17"/>
      <c r="AV11" s="17">
        <v>0.280224736101373</v>
      </c>
      <c r="AW11" s="17">
        <v>0.34143432786984501</v>
      </c>
      <c r="AX11" s="17">
        <v>0.29104217619863398</v>
      </c>
      <c r="AY11" s="17">
        <v>0.28876004937109201</v>
      </c>
      <c r="AZ11" s="17">
        <v>0.294092226533889</v>
      </c>
      <c r="BA11" s="17">
        <v>0.39144066317903897</v>
      </c>
      <c r="BB11" s="17"/>
      <c r="BC11" s="17">
        <v>0.36222765159524001</v>
      </c>
      <c r="BD11" s="17">
        <v>0.28303882309439399</v>
      </c>
      <c r="BE11" s="17">
        <v>0.294297678861974</v>
      </c>
      <c r="BF11" s="17">
        <v>0.25886738147361499</v>
      </c>
      <c r="BG11" s="17">
        <v>0.38172619750828302</v>
      </c>
    </row>
    <row r="12" spans="2:59" x14ac:dyDescent="0.35">
      <c r="B12" s="18" t="s">
        <v>392</v>
      </c>
      <c r="C12" s="17">
        <v>0.28461048208131001</v>
      </c>
      <c r="D12" s="17">
        <v>0.25563944862907201</v>
      </c>
      <c r="E12" s="17">
        <v>0.31163700634394997</v>
      </c>
      <c r="F12" s="17"/>
      <c r="G12" s="17">
        <v>0.28028584174846499</v>
      </c>
      <c r="H12" s="17">
        <v>0.210871884898051</v>
      </c>
      <c r="I12" s="17">
        <v>0.34580767119431</v>
      </c>
      <c r="J12" s="17">
        <v>0.27165138504771302</v>
      </c>
      <c r="K12" s="17">
        <v>0.34564096401969302</v>
      </c>
      <c r="L12" s="17">
        <v>0.27287095253940302</v>
      </c>
      <c r="M12" s="17"/>
      <c r="N12" s="17">
        <v>0.25827496502064701</v>
      </c>
      <c r="O12" s="17">
        <v>0.28948815441381198</v>
      </c>
      <c r="P12" s="17">
        <v>0.29817181036597501</v>
      </c>
      <c r="Q12" s="17">
        <v>0.29889291572583199</v>
      </c>
      <c r="R12" s="17"/>
      <c r="S12" s="17">
        <v>0.23851320482934801</v>
      </c>
      <c r="T12" s="17">
        <v>0.34199545727460301</v>
      </c>
      <c r="U12" s="17">
        <v>0.30028076874543203</v>
      </c>
      <c r="V12" s="17">
        <v>0.170174680638423</v>
      </c>
      <c r="W12" s="17">
        <v>0.22826862822886601</v>
      </c>
      <c r="X12" s="17">
        <v>0.194854422890542</v>
      </c>
      <c r="Y12" s="17">
        <v>0.33812288757553999</v>
      </c>
      <c r="Z12" s="17">
        <v>0.389747428859124</v>
      </c>
      <c r="AA12" s="17">
        <v>0.33136870865193102</v>
      </c>
      <c r="AB12" s="17">
        <v>0.356986622200335</v>
      </c>
      <c r="AC12" s="17">
        <v>0.29419682655983398</v>
      </c>
      <c r="AD12" s="17">
        <v>0.30295396023848897</v>
      </c>
      <c r="AE12" s="17"/>
      <c r="AF12" s="17">
        <v>0.30172222689433598</v>
      </c>
      <c r="AG12" s="17">
        <v>0.240004973966297</v>
      </c>
      <c r="AH12" s="17">
        <v>0.355450635197604</v>
      </c>
      <c r="AI12" s="17"/>
      <c r="AJ12" s="17">
        <v>0.27317623068140001</v>
      </c>
      <c r="AK12" s="17">
        <v>0.23101485958777401</v>
      </c>
      <c r="AL12" s="17">
        <v>0.19215368777772299</v>
      </c>
      <c r="AM12" s="17">
        <v>0.24653393724522699</v>
      </c>
      <c r="AN12" s="17">
        <v>0.40958315549929297</v>
      </c>
      <c r="AO12" s="17"/>
      <c r="AP12" s="17">
        <v>0.28886796114237101</v>
      </c>
      <c r="AQ12" s="17">
        <v>0.21462064384337701</v>
      </c>
      <c r="AR12" s="17">
        <v>0.15439235979666399</v>
      </c>
      <c r="AS12" s="17">
        <v>0.36405524599761002</v>
      </c>
      <c r="AT12" s="17">
        <v>0.32884517903692301</v>
      </c>
      <c r="AU12" s="17"/>
      <c r="AV12" s="17">
        <v>0.21499948083604101</v>
      </c>
      <c r="AW12" s="17">
        <v>0.26658930563976102</v>
      </c>
      <c r="AX12" s="17">
        <v>0.22186904846145</v>
      </c>
      <c r="AY12" s="17">
        <v>0.344484492911524</v>
      </c>
      <c r="AZ12" s="17">
        <v>0.33369507472805199</v>
      </c>
      <c r="BA12" s="17">
        <v>0.25499967740153301</v>
      </c>
      <c r="BB12" s="17"/>
      <c r="BC12" s="17">
        <v>0.28627270884442502</v>
      </c>
      <c r="BD12" s="17">
        <v>0.34638888396324002</v>
      </c>
      <c r="BE12" s="17">
        <v>0.262470363900903</v>
      </c>
      <c r="BF12" s="17">
        <v>0.21355625319106</v>
      </c>
      <c r="BG12" s="17">
        <v>7.0464789557331597E-2</v>
      </c>
    </row>
    <row r="13" spans="2:59" x14ac:dyDescent="0.35">
      <c r="B13" s="18" t="s">
        <v>100</v>
      </c>
      <c r="C13" s="19">
        <v>6.7425156916239806E-2</v>
      </c>
      <c r="D13" s="19">
        <v>5.3162993142489602E-2</v>
      </c>
      <c r="E13" s="19">
        <v>8.2074615696592093E-2</v>
      </c>
      <c r="F13" s="19"/>
      <c r="G13" s="19">
        <v>3.82905260434711E-2</v>
      </c>
      <c r="H13" s="19">
        <v>3.1391718927742299E-2</v>
      </c>
      <c r="I13" s="19">
        <v>5.5853679773133998E-2</v>
      </c>
      <c r="J13" s="19">
        <v>9.5377402672958203E-2</v>
      </c>
      <c r="K13" s="19">
        <v>0.106830174033211</v>
      </c>
      <c r="L13" s="19">
        <v>8.1060134081833907E-2</v>
      </c>
      <c r="M13" s="19"/>
      <c r="N13" s="19">
        <v>5.3539985373405603E-2</v>
      </c>
      <c r="O13" s="19">
        <v>6.0065031056409299E-2</v>
      </c>
      <c r="P13" s="19">
        <v>9.6527330616809903E-2</v>
      </c>
      <c r="Q13" s="19">
        <v>6.5449336010571596E-2</v>
      </c>
      <c r="R13" s="19"/>
      <c r="S13" s="19">
        <v>4.6008850607507999E-2</v>
      </c>
      <c r="T13" s="19">
        <v>6.4870511314298801E-2</v>
      </c>
      <c r="U13" s="19">
        <v>5.0866288615285402E-2</v>
      </c>
      <c r="V13" s="19">
        <v>0.114866837177122</v>
      </c>
      <c r="W13" s="19">
        <v>3.7677268167590899E-2</v>
      </c>
      <c r="X13" s="19">
        <v>9.7551621248094703E-2</v>
      </c>
      <c r="Y13" s="19">
        <v>2.5378965454968899E-2</v>
      </c>
      <c r="Z13" s="19">
        <v>9.09422335126637E-2</v>
      </c>
      <c r="AA13" s="19">
        <v>6.0329043121054998E-2</v>
      </c>
      <c r="AB13" s="19">
        <v>0.115481517106492</v>
      </c>
      <c r="AC13" s="19">
        <v>7.6042636551375706E-2</v>
      </c>
      <c r="AD13" s="19">
        <v>2.5400398387819999E-2</v>
      </c>
      <c r="AE13" s="19"/>
      <c r="AF13" s="19">
        <v>6.9506625526728302E-2</v>
      </c>
      <c r="AG13" s="19">
        <v>7.0944892144442606E-2</v>
      </c>
      <c r="AH13" s="19">
        <v>7.7672124434569501E-2</v>
      </c>
      <c r="AI13" s="19"/>
      <c r="AJ13" s="19">
        <v>6.3673802826351406E-2</v>
      </c>
      <c r="AK13" s="19">
        <v>7.5635647063228006E-2</v>
      </c>
      <c r="AL13" s="19">
        <v>2.5477908403607901E-2</v>
      </c>
      <c r="AM13" s="19">
        <v>9.9059593000882198E-2</v>
      </c>
      <c r="AN13" s="19">
        <v>7.24608916364161E-2</v>
      </c>
      <c r="AO13" s="19"/>
      <c r="AP13" s="19">
        <v>6.3416827392577799E-2</v>
      </c>
      <c r="AQ13" s="19">
        <v>5.82620287437291E-2</v>
      </c>
      <c r="AR13" s="19">
        <v>5.3168771247287298E-2</v>
      </c>
      <c r="AS13" s="19">
        <v>6.2761838879648896E-2</v>
      </c>
      <c r="AT13" s="19">
        <v>0.100156480567875</v>
      </c>
      <c r="AU13" s="19"/>
      <c r="AV13" s="19">
        <v>4.6341087138403798E-2</v>
      </c>
      <c r="AW13" s="19">
        <v>5.6783195122338398E-2</v>
      </c>
      <c r="AX13" s="19">
        <v>3.2117696516455199E-2</v>
      </c>
      <c r="AY13" s="19">
        <v>4.6363199455006499E-2</v>
      </c>
      <c r="AZ13" s="19">
        <v>6.8039596804000999E-2</v>
      </c>
      <c r="BA13" s="19">
        <v>0.12554318360383299</v>
      </c>
      <c r="BB13" s="19"/>
      <c r="BC13" s="19">
        <v>5.4855884429312697E-2</v>
      </c>
      <c r="BD13" s="19">
        <v>6.9800589672649099E-2</v>
      </c>
      <c r="BE13" s="19">
        <v>6.6032193771397102E-2</v>
      </c>
      <c r="BF13" s="19">
        <v>6.7780524962471E-2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389</v>
      </c>
      <c r="C9" s="17">
        <v>9.0211368163000294E-2</v>
      </c>
      <c r="D9" s="17">
        <v>9.1335334574342203E-2</v>
      </c>
      <c r="E9" s="17">
        <v>8.5269571201626301E-2</v>
      </c>
      <c r="F9" s="17"/>
      <c r="G9" s="17">
        <v>0.13067036532300699</v>
      </c>
      <c r="H9" s="17">
        <v>0.14769846274163001</v>
      </c>
      <c r="I9" s="17">
        <v>0.15318204380691899</v>
      </c>
      <c r="J9" s="17">
        <v>4.56566227739785E-2</v>
      </c>
      <c r="K9" s="17">
        <v>5.0992974390735801E-2</v>
      </c>
      <c r="L9" s="17">
        <v>2.2403740370986799E-2</v>
      </c>
      <c r="M9" s="17"/>
      <c r="N9" s="17">
        <v>0.131014276444266</v>
      </c>
      <c r="O9" s="17">
        <v>9.3565144519988694E-2</v>
      </c>
      <c r="P9" s="17">
        <v>5.5879531619042903E-2</v>
      </c>
      <c r="Q9" s="17">
        <v>7.0614248207260796E-2</v>
      </c>
      <c r="R9" s="17"/>
      <c r="S9" s="17">
        <v>0.14386748264479099</v>
      </c>
      <c r="T9" s="17">
        <v>5.2509310238161702E-2</v>
      </c>
      <c r="U9" s="17">
        <v>7.7532289035853505E-2</v>
      </c>
      <c r="V9" s="17">
        <v>0.14110846708744601</v>
      </c>
      <c r="W9" s="17">
        <v>0.107684557494457</v>
      </c>
      <c r="X9" s="17">
        <v>5.0053922395090898E-2</v>
      </c>
      <c r="Y9" s="17">
        <v>9.3643209259520202E-2</v>
      </c>
      <c r="Z9" s="17">
        <v>6.0919330449976501E-2</v>
      </c>
      <c r="AA9" s="17">
        <v>0.103684874360238</v>
      </c>
      <c r="AB9" s="17">
        <v>1.11586268944915E-2</v>
      </c>
      <c r="AC9" s="17">
        <v>0.111091537059991</v>
      </c>
      <c r="AD9" s="17">
        <v>0.12320033198744799</v>
      </c>
      <c r="AE9" s="17"/>
      <c r="AF9" s="17">
        <v>7.7250694853535501E-2</v>
      </c>
      <c r="AG9" s="17">
        <v>0.11283614862546</v>
      </c>
      <c r="AH9" s="17">
        <v>6.5806304429396195E-2</v>
      </c>
      <c r="AI9" s="17"/>
      <c r="AJ9" s="17">
        <v>7.6291293824292394E-2</v>
      </c>
      <c r="AK9" s="17">
        <v>0.12062729180859499</v>
      </c>
      <c r="AL9" s="17">
        <v>4.8896869353011199E-2</v>
      </c>
      <c r="AM9" s="17">
        <v>0.17934404787236399</v>
      </c>
      <c r="AN9" s="17">
        <v>7.4856607010897705E-2</v>
      </c>
      <c r="AO9" s="17"/>
      <c r="AP9" s="17">
        <v>8.7712318571121106E-2</v>
      </c>
      <c r="AQ9" s="17">
        <v>0.112011678137937</v>
      </c>
      <c r="AR9" s="17">
        <v>3.9345418883700897E-2</v>
      </c>
      <c r="AS9" s="17">
        <v>8.9798817468472097E-2</v>
      </c>
      <c r="AT9" s="17">
        <v>9.2154324729102594E-2</v>
      </c>
      <c r="AU9" s="17"/>
      <c r="AV9" s="17">
        <v>0.147862916009806</v>
      </c>
      <c r="AW9" s="17">
        <v>9.84901049754799E-2</v>
      </c>
      <c r="AX9" s="17">
        <v>6.6148362099930594E-2</v>
      </c>
      <c r="AY9" s="17">
        <v>5.4676074168368602E-2</v>
      </c>
      <c r="AZ9" s="17">
        <v>8.5816817901793699E-2</v>
      </c>
      <c r="BA9" s="17">
        <v>1.12679373916749E-2</v>
      </c>
      <c r="BB9" s="17"/>
      <c r="BC9" s="17">
        <v>5.9558375092478799E-2</v>
      </c>
      <c r="BD9" s="17">
        <v>9.31216798965184E-2</v>
      </c>
      <c r="BE9" s="17">
        <v>7.6704410400240799E-2</v>
      </c>
      <c r="BF9" s="17">
        <v>0.204076078304819</v>
      </c>
      <c r="BG9" s="17">
        <v>0.35125892975706702</v>
      </c>
    </row>
    <row r="10" spans="2:59" x14ac:dyDescent="0.35">
      <c r="B10" s="18" t="s">
        <v>390</v>
      </c>
      <c r="C10" s="17">
        <v>0.32732228061841101</v>
      </c>
      <c r="D10" s="17">
        <v>0.37550775617710103</v>
      </c>
      <c r="E10" s="17">
        <v>0.28260956482528599</v>
      </c>
      <c r="F10" s="17"/>
      <c r="G10" s="17">
        <v>0.38880057199148099</v>
      </c>
      <c r="H10" s="17">
        <v>0.40295385319701599</v>
      </c>
      <c r="I10" s="17">
        <v>0.31624499425101099</v>
      </c>
      <c r="J10" s="17">
        <v>0.294259311196363</v>
      </c>
      <c r="K10" s="17">
        <v>0.254560635917503</v>
      </c>
      <c r="L10" s="17">
        <v>0.30042189399512498</v>
      </c>
      <c r="M10" s="17"/>
      <c r="N10" s="17">
        <v>0.378208178360884</v>
      </c>
      <c r="O10" s="17">
        <v>0.36955075618426803</v>
      </c>
      <c r="P10" s="17">
        <v>0.27644099423836799</v>
      </c>
      <c r="Q10" s="17">
        <v>0.26621148170957898</v>
      </c>
      <c r="R10" s="17"/>
      <c r="S10" s="17">
        <v>0.40928554874977202</v>
      </c>
      <c r="T10" s="17">
        <v>0.32767223034447002</v>
      </c>
      <c r="U10" s="17">
        <v>0.26547775799218698</v>
      </c>
      <c r="V10" s="17">
        <v>0.32567908596491402</v>
      </c>
      <c r="W10" s="17">
        <v>0.28858408520172302</v>
      </c>
      <c r="X10" s="17">
        <v>0.380221540698919</v>
      </c>
      <c r="Y10" s="17">
        <v>0.346008930060553</v>
      </c>
      <c r="Z10" s="17">
        <v>0.21641398891121599</v>
      </c>
      <c r="AA10" s="17">
        <v>0.27495342437034997</v>
      </c>
      <c r="AB10" s="17">
        <v>0.38667515418621501</v>
      </c>
      <c r="AC10" s="17">
        <v>0.25171617410996999</v>
      </c>
      <c r="AD10" s="17">
        <v>0.26536185853069</v>
      </c>
      <c r="AE10" s="17"/>
      <c r="AF10" s="17">
        <v>0.34675522400587899</v>
      </c>
      <c r="AG10" s="17">
        <v>0.301632592030598</v>
      </c>
      <c r="AH10" s="17">
        <v>0.30725857861302203</v>
      </c>
      <c r="AI10" s="17"/>
      <c r="AJ10" s="17">
        <v>0.32803026203161401</v>
      </c>
      <c r="AK10" s="17">
        <v>0.40435992706255203</v>
      </c>
      <c r="AL10" s="17">
        <v>0.28017680171375597</v>
      </c>
      <c r="AM10" s="17">
        <v>0.218148696151646</v>
      </c>
      <c r="AN10" s="17">
        <v>0.34187553479612598</v>
      </c>
      <c r="AO10" s="17"/>
      <c r="AP10" s="17">
        <v>0.31104376962921998</v>
      </c>
      <c r="AQ10" s="17">
        <v>0.421079444222004</v>
      </c>
      <c r="AR10" s="17">
        <v>0.31526383860662499</v>
      </c>
      <c r="AS10" s="17">
        <v>0.313576188710668</v>
      </c>
      <c r="AT10" s="17">
        <v>0.16539626404198299</v>
      </c>
      <c r="AU10" s="17"/>
      <c r="AV10" s="17">
        <v>0.40469650968923199</v>
      </c>
      <c r="AW10" s="17">
        <v>0.368836410657223</v>
      </c>
      <c r="AX10" s="17">
        <v>0.33128612701145399</v>
      </c>
      <c r="AY10" s="17">
        <v>0.29139191760706301</v>
      </c>
      <c r="AZ10" s="17">
        <v>0.24559067935192999</v>
      </c>
      <c r="BA10" s="17">
        <v>0.27120316514429699</v>
      </c>
      <c r="BB10" s="17"/>
      <c r="BC10" s="17">
        <v>0.35041445826824102</v>
      </c>
      <c r="BD10" s="17">
        <v>0.284972919865015</v>
      </c>
      <c r="BE10" s="17">
        <v>0.37168645991280203</v>
      </c>
      <c r="BF10" s="17">
        <v>0.35884073975414998</v>
      </c>
      <c r="BG10" s="17">
        <v>0.23456417100997301</v>
      </c>
    </row>
    <row r="11" spans="2:59" x14ac:dyDescent="0.35">
      <c r="B11" s="18" t="s">
        <v>391</v>
      </c>
      <c r="C11" s="17">
        <v>0.29248823609876801</v>
      </c>
      <c r="D11" s="17">
        <v>0.27819032163301</v>
      </c>
      <c r="E11" s="17">
        <v>0.30911142609886999</v>
      </c>
      <c r="F11" s="17"/>
      <c r="G11" s="17">
        <v>0.25250608118529999</v>
      </c>
      <c r="H11" s="17">
        <v>0.26852807072804502</v>
      </c>
      <c r="I11" s="17">
        <v>0.27658020917953602</v>
      </c>
      <c r="J11" s="17">
        <v>0.29487552352441099</v>
      </c>
      <c r="K11" s="17">
        <v>0.36180111466683901</v>
      </c>
      <c r="L11" s="17">
        <v>0.308268834523449</v>
      </c>
      <c r="M11" s="17"/>
      <c r="N11" s="17">
        <v>0.268621931127561</v>
      </c>
      <c r="O11" s="17">
        <v>0.27553759585919602</v>
      </c>
      <c r="P11" s="17">
        <v>0.274002049849289</v>
      </c>
      <c r="Q11" s="17">
        <v>0.35617741785088403</v>
      </c>
      <c r="R11" s="17"/>
      <c r="S11" s="17">
        <v>0.23770166095666001</v>
      </c>
      <c r="T11" s="17">
        <v>0.248475366043412</v>
      </c>
      <c r="U11" s="17">
        <v>0.38114969619197703</v>
      </c>
      <c r="V11" s="17">
        <v>0.22374930083240499</v>
      </c>
      <c r="W11" s="17">
        <v>0.39549574851049402</v>
      </c>
      <c r="X11" s="17">
        <v>0.30831880812481299</v>
      </c>
      <c r="Y11" s="17">
        <v>0.24933139259374901</v>
      </c>
      <c r="Z11" s="17">
        <v>0.30615731983979699</v>
      </c>
      <c r="AA11" s="17">
        <v>0.32592867756384603</v>
      </c>
      <c r="AB11" s="17">
        <v>0.23834308980425201</v>
      </c>
      <c r="AC11" s="17">
        <v>0.35881557935749903</v>
      </c>
      <c r="AD11" s="17">
        <v>0.40788775020400098</v>
      </c>
      <c r="AE11" s="17"/>
      <c r="AF11" s="17">
        <v>0.26838884561713899</v>
      </c>
      <c r="AG11" s="17">
        <v>0.325515685913501</v>
      </c>
      <c r="AH11" s="17">
        <v>0.28516062452749902</v>
      </c>
      <c r="AI11" s="17"/>
      <c r="AJ11" s="17">
        <v>0.28092820847969002</v>
      </c>
      <c r="AK11" s="17">
        <v>0.25403986881481599</v>
      </c>
      <c r="AL11" s="17">
        <v>0.44761975691585898</v>
      </c>
      <c r="AM11" s="17">
        <v>0.22718150526014799</v>
      </c>
      <c r="AN11" s="17">
        <v>0.23048165030780501</v>
      </c>
      <c r="AO11" s="17"/>
      <c r="AP11" s="17">
        <v>0.25604912379496197</v>
      </c>
      <c r="AQ11" s="17">
        <v>0.26231081781181798</v>
      </c>
      <c r="AR11" s="17">
        <v>0.405195765954041</v>
      </c>
      <c r="AS11" s="17">
        <v>0.27547766561799297</v>
      </c>
      <c r="AT11" s="17">
        <v>0.35629459700982402</v>
      </c>
      <c r="AU11" s="17"/>
      <c r="AV11" s="17">
        <v>0.25307788702324802</v>
      </c>
      <c r="AW11" s="17">
        <v>0.23456500796532001</v>
      </c>
      <c r="AX11" s="17">
        <v>0.37000579416507601</v>
      </c>
      <c r="AY11" s="17">
        <v>0.32899273744315599</v>
      </c>
      <c r="AZ11" s="17">
        <v>0.31802933265241801</v>
      </c>
      <c r="BA11" s="17">
        <v>0.3322446948817</v>
      </c>
      <c r="BB11" s="17"/>
      <c r="BC11" s="17">
        <v>0.31980308274083902</v>
      </c>
      <c r="BD11" s="17">
        <v>0.28305328325859902</v>
      </c>
      <c r="BE11" s="17">
        <v>0.309218832984539</v>
      </c>
      <c r="BF11" s="17">
        <v>0.22152635259284101</v>
      </c>
      <c r="BG11" s="17">
        <v>0.276982429452723</v>
      </c>
    </row>
    <row r="12" spans="2:59" x14ac:dyDescent="0.35">
      <c r="B12" s="18" t="s">
        <v>392</v>
      </c>
      <c r="C12" s="17">
        <v>0.19286837581647201</v>
      </c>
      <c r="D12" s="17">
        <v>0.179527186031228</v>
      </c>
      <c r="E12" s="17">
        <v>0.20368686960594801</v>
      </c>
      <c r="F12" s="17"/>
      <c r="G12" s="17">
        <v>0.16442049516190299</v>
      </c>
      <c r="H12" s="17">
        <v>0.119974814278688</v>
      </c>
      <c r="I12" s="17">
        <v>0.187556165876271</v>
      </c>
      <c r="J12" s="17">
        <v>0.23440721775005899</v>
      </c>
      <c r="K12" s="17">
        <v>0.21270497223033799</v>
      </c>
      <c r="L12" s="17">
        <v>0.23374652879244501</v>
      </c>
      <c r="M12" s="17"/>
      <c r="N12" s="17">
        <v>0.15650763975914</v>
      </c>
      <c r="O12" s="17">
        <v>0.184336413665281</v>
      </c>
      <c r="P12" s="17">
        <v>0.25252945464821702</v>
      </c>
      <c r="Q12" s="17">
        <v>0.19118850143698601</v>
      </c>
      <c r="R12" s="17"/>
      <c r="S12" s="17">
        <v>0.139151615689595</v>
      </c>
      <c r="T12" s="17">
        <v>0.25483528002497802</v>
      </c>
      <c r="U12" s="17">
        <v>0.21110535720006099</v>
      </c>
      <c r="V12" s="17">
        <v>0.19803589920207301</v>
      </c>
      <c r="W12" s="17">
        <v>0.15682914434547601</v>
      </c>
      <c r="X12" s="17">
        <v>0.13154009502333899</v>
      </c>
      <c r="Y12" s="17">
        <v>0.24713894898274999</v>
      </c>
      <c r="Z12" s="17">
        <v>0.23457918957934701</v>
      </c>
      <c r="AA12" s="17">
        <v>0.17405549152131899</v>
      </c>
      <c r="AB12" s="17">
        <v>0.23062333869467999</v>
      </c>
      <c r="AC12" s="17">
        <v>0.18572866519932901</v>
      </c>
      <c r="AD12" s="17">
        <v>0.20355005927786099</v>
      </c>
      <c r="AE12" s="17"/>
      <c r="AF12" s="17">
        <v>0.21312082247523201</v>
      </c>
      <c r="AG12" s="17">
        <v>0.16571343245312301</v>
      </c>
      <c r="AH12" s="17">
        <v>0.20465958777816301</v>
      </c>
      <c r="AI12" s="17"/>
      <c r="AJ12" s="17">
        <v>0.20974311326702999</v>
      </c>
      <c r="AK12" s="17">
        <v>0.15624259156658399</v>
      </c>
      <c r="AL12" s="17">
        <v>0.170565601386827</v>
      </c>
      <c r="AM12" s="17">
        <v>0.23826434229589999</v>
      </c>
      <c r="AN12" s="17">
        <v>0.20608285555973499</v>
      </c>
      <c r="AO12" s="17"/>
      <c r="AP12" s="17">
        <v>0.225513294006044</v>
      </c>
      <c r="AQ12" s="17">
        <v>0.13639137369598101</v>
      </c>
      <c r="AR12" s="17">
        <v>0.139278882032942</v>
      </c>
      <c r="AS12" s="17">
        <v>0.23556453611629499</v>
      </c>
      <c r="AT12" s="17">
        <v>0.27457013146540998</v>
      </c>
      <c r="AU12" s="17"/>
      <c r="AV12" s="17">
        <v>0.13190764424432999</v>
      </c>
      <c r="AW12" s="17">
        <v>0.204610820373267</v>
      </c>
      <c r="AX12" s="17">
        <v>0.17805959291328399</v>
      </c>
      <c r="AY12" s="17">
        <v>0.23868256954049899</v>
      </c>
      <c r="AZ12" s="17">
        <v>0.26972680263623</v>
      </c>
      <c r="BA12" s="17">
        <v>0.13761047855287301</v>
      </c>
      <c r="BB12" s="17"/>
      <c r="BC12" s="17">
        <v>0.16407855158127499</v>
      </c>
      <c r="BD12" s="17">
        <v>0.24148403557923601</v>
      </c>
      <c r="BE12" s="17">
        <v>0.16153930494527</v>
      </c>
      <c r="BF12" s="17">
        <v>0.163677101213453</v>
      </c>
      <c r="BG12" s="17">
        <v>0.137194469780238</v>
      </c>
    </row>
    <row r="13" spans="2:59" x14ac:dyDescent="0.35">
      <c r="B13" s="18" t="s">
        <v>100</v>
      </c>
      <c r="C13" s="19">
        <v>9.7109739303348999E-2</v>
      </c>
      <c r="D13" s="19">
        <v>7.5439401584318999E-2</v>
      </c>
      <c r="E13" s="19">
        <v>0.11932256826826999</v>
      </c>
      <c r="F13" s="19"/>
      <c r="G13" s="19">
        <v>6.3602486338309297E-2</v>
      </c>
      <c r="H13" s="19">
        <v>6.0844799054620903E-2</v>
      </c>
      <c r="I13" s="19">
        <v>6.6436586886262403E-2</v>
      </c>
      <c r="J13" s="19">
        <v>0.13080132475518799</v>
      </c>
      <c r="K13" s="19">
        <v>0.11994030279458499</v>
      </c>
      <c r="L13" s="19">
        <v>0.13515900231799399</v>
      </c>
      <c r="M13" s="19"/>
      <c r="N13" s="19">
        <v>6.5647974308149504E-2</v>
      </c>
      <c r="O13" s="19">
        <v>7.7010089771265902E-2</v>
      </c>
      <c r="P13" s="19">
        <v>0.141147969645083</v>
      </c>
      <c r="Q13" s="19">
        <v>0.115808350795291</v>
      </c>
      <c r="R13" s="19"/>
      <c r="S13" s="19">
        <v>6.9993691959181703E-2</v>
      </c>
      <c r="T13" s="19">
        <v>0.116507813348978</v>
      </c>
      <c r="U13" s="19">
        <v>6.4734899579922095E-2</v>
      </c>
      <c r="V13" s="19">
        <v>0.111427246913161</v>
      </c>
      <c r="W13" s="19">
        <v>5.1406464447848799E-2</v>
      </c>
      <c r="X13" s="19">
        <v>0.129865633757837</v>
      </c>
      <c r="Y13" s="19">
        <v>6.3877519103427802E-2</v>
      </c>
      <c r="Z13" s="19">
        <v>0.18193017121966401</v>
      </c>
      <c r="AA13" s="19">
        <v>0.121377532184247</v>
      </c>
      <c r="AB13" s="19">
        <v>0.13319979042036201</v>
      </c>
      <c r="AC13" s="19">
        <v>9.2648044273211203E-2</v>
      </c>
      <c r="AD13" s="19">
        <v>0</v>
      </c>
      <c r="AE13" s="19"/>
      <c r="AF13" s="19">
        <v>9.4484413048214297E-2</v>
      </c>
      <c r="AG13" s="19">
        <v>9.4302140977318302E-2</v>
      </c>
      <c r="AH13" s="19">
        <v>0.137114904651919</v>
      </c>
      <c r="AI13" s="19"/>
      <c r="AJ13" s="19">
        <v>0.105007122397374</v>
      </c>
      <c r="AK13" s="19">
        <v>6.4730320747452497E-2</v>
      </c>
      <c r="AL13" s="19">
        <v>5.2740970630546398E-2</v>
      </c>
      <c r="AM13" s="19">
        <v>0.13706140841994199</v>
      </c>
      <c r="AN13" s="19">
        <v>0.14670335232543599</v>
      </c>
      <c r="AO13" s="19"/>
      <c r="AP13" s="19">
        <v>0.11968149399865299</v>
      </c>
      <c r="AQ13" s="19">
        <v>6.8206686132259803E-2</v>
      </c>
      <c r="AR13" s="19">
        <v>0.100916094522691</v>
      </c>
      <c r="AS13" s="19">
        <v>8.5582792086571796E-2</v>
      </c>
      <c r="AT13" s="19">
        <v>0.11158468275368</v>
      </c>
      <c r="AU13" s="19"/>
      <c r="AV13" s="19">
        <v>6.2455043033384901E-2</v>
      </c>
      <c r="AW13" s="19">
        <v>9.3497656028709894E-2</v>
      </c>
      <c r="AX13" s="19">
        <v>5.4500123810254902E-2</v>
      </c>
      <c r="AY13" s="19">
        <v>8.6256701240913003E-2</v>
      </c>
      <c r="AZ13" s="19">
        <v>8.08363674576284E-2</v>
      </c>
      <c r="BA13" s="19">
        <v>0.24767372402945501</v>
      </c>
      <c r="BB13" s="19"/>
      <c r="BC13" s="19">
        <v>0.106145532317167</v>
      </c>
      <c r="BD13" s="19">
        <v>9.7368081400631204E-2</v>
      </c>
      <c r="BE13" s="19">
        <v>8.0850991757147397E-2</v>
      </c>
      <c r="BF13" s="19">
        <v>5.1879728134736798E-2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402</v>
      </c>
      <c r="C9" s="17">
        <v>0.78247242598908995</v>
      </c>
      <c r="D9" s="17">
        <v>0.80644922018637799</v>
      </c>
      <c r="E9" s="17">
        <v>0.75922306486976299</v>
      </c>
      <c r="F9" s="17"/>
      <c r="G9" s="17">
        <v>0.67839208859329303</v>
      </c>
      <c r="H9" s="17">
        <v>0.77163323213855295</v>
      </c>
      <c r="I9" s="17">
        <v>0.78042405371954904</v>
      </c>
      <c r="J9" s="17">
        <v>0.80960572336582803</v>
      </c>
      <c r="K9" s="17">
        <v>0.85336700222846196</v>
      </c>
      <c r="L9" s="17">
        <v>0.80116368401035098</v>
      </c>
      <c r="M9" s="17"/>
      <c r="N9" s="17">
        <v>0.83262168332203501</v>
      </c>
      <c r="O9" s="17">
        <v>0.80150873291508495</v>
      </c>
      <c r="P9" s="17">
        <v>0.75313850666934801</v>
      </c>
      <c r="Q9" s="17">
        <v>0.72948139540262302</v>
      </c>
      <c r="R9" s="17"/>
      <c r="S9" s="17">
        <v>0.78070375714139095</v>
      </c>
      <c r="T9" s="17">
        <v>0.78810689231573605</v>
      </c>
      <c r="U9" s="17">
        <v>0.78146730651971996</v>
      </c>
      <c r="V9" s="17">
        <v>0.80538819454528598</v>
      </c>
      <c r="W9" s="17">
        <v>0.72575032719904098</v>
      </c>
      <c r="X9" s="17">
        <v>0.711773160083783</v>
      </c>
      <c r="Y9" s="17">
        <v>0.75789134719130702</v>
      </c>
      <c r="Z9" s="17">
        <v>0.85627035928601303</v>
      </c>
      <c r="AA9" s="17">
        <v>0.79994214616972803</v>
      </c>
      <c r="AB9" s="17">
        <v>0.77384548798473396</v>
      </c>
      <c r="AC9" s="17">
        <v>0.83402930995417002</v>
      </c>
      <c r="AD9" s="17">
        <v>0.90545814895268495</v>
      </c>
      <c r="AE9" s="17"/>
      <c r="AF9" s="17">
        <v>0.79403591304513799</v>
      </c>
      <c r="AG9" s="17">
        <v>0.80996880267795901</v>
      </c>
      <c r="AH9" s="17">
        <v>0.71675363754986599</v>
      </c>
      <c r="AI9" s="17"/>
      <c r="AJ9" s="17">
        <v>0.80508613655324401</v>
      </c>
      <c r="AK9" s="17">
        <v>0.80486659823613904</v>
      </c>
      <c r="AL9" s="17">
        <v>0.84890920872685705</v>
      </c>
      <c r="AM9" s="17">
        <v>0.74720819815844697</v>
      </c>
      <c r="AN9" s="17">
        <v>0.76564433285039801</v>
      </c>
      <c r="AO9" s="17"/>
      <c r="AP9" s="17">
        <v>0.79506219001510303</v>
      </c>
      <c r="AQ9" s="17">
        <v>0.81652458507716597</v>
      </c>
      <c r="AR9" s="17">
        <v>0.81297916292790595</v>
      </c>
      <c r="AS9" s="17">
        <v>0.76861794520109294</v>
      </c>
      <c r="AT9" s="17">
        <v>0.68734693205957997</v>
      </c>
      <c r="AU9" s="17"/>
      <c r="AV9" s="17">
        <v>0.82963094017954897</v>
      </c>
      <c r="AW9" s="17">
        <v>0.81764024595585705</v>
      </c>
      <c r="AX9" s="17">
        <v>0.83785939691696798</v>
      </c>
      <c r="AY9" s="17">
        <v>0.79539662296647795</v>
      </c>
      <c r="AZ9" s="17">
        <v>0.66494912792877403</v>
      </c>
      <c r="BA9" s="17">
        <v>0.68016453780103503</v>
      </c>
      <c r="BB9" s="17"/>
      <c r="BC9" s="17">
        <v>0.78247629510885897</v>
      </c>
      <c r="BD9" s="17">
        <v>0.728126645461313</v>
      </c>
      <c r="BE9" s="17">
        <v>0.81082327497748197</v>
      </c>
      <c r="BF9" s="17">
        <v>0.75731588707854003</v>
      </c>
      <c r="BG9" s="17">
        <v>0.80614428199236099</v>
      </c>
    </row>
    <row r="10" spans="2:59" ht="29" x14ac:dyDescent="0.35">
      <c r="B10" s="18" t="s">
        <v>403</v>
      </c>
      <c r="C10" s="17">
        <v>0.115333204025426</v>
      </c>
      <c r="D10" s="17">
        <v>0.102477190700065</v>
      </c>
      <c r="E10" s="17">
        <v>0.12673241606316099</v>
      </c>
      <c r="F10" s="17"/>
      <c r="G10" s="17">
        <v>0.23804599827037701</v>
      </c>
      <c r="H10" s="17">
        <v>0.15331858124887099</v>
      </c>
      <c r="I10" s="17">
        <v>0.113083245528961</v>
      </c>
      <c r="J10" s="17">
        <v>0.11018317226334599</v>
      </c>
      <c r="K10" s="17">
        <v>3.4214683902662697E-2</v>
      </c>
      <c r="L10" s="17">
        <v>5.3291738931777098E-2</v>
      </c>
      <c r="M10" s="17"/>
      <c r="N10" s="17">
        <v>0.114269041156256</v>
      </c>
      <c r="O10" s="17">
        <v>0.11861410688210799</v>
      </c>
      <c r="P10" s="17">
        <v>0.10378929035593</v>
      </c>
      <c r="Q10" s="17">
        <v>0.123940854870291</v>
      </c>
      <c r="R10" s="17"/>
      <c r="S10" s="17">
        <v>0.17068750262853799</v>
      </c>
      <c r="T10" s="17">
        <v>8.7518551649455198E-2</v>
      </c>
      <c r="U10" s="17">
        <v>0.12884658684468001</v>
      </c>
      <c r="V10" s="17">
        <v>7.9312762801150793E-2</v>
      </c>
      <c r="W10" s="17">
        <v>0.17163352275657201</v>
      </c>
      <c r="X10" s="17">
        <v>0.122587624869925</v>
      </c>
      <c r="Y10" s="17">
        <v>0.101847657580559</v>
      </c>
      <c r="Z10" s="17">
        <v>0.10051796763687</v>
      </c>
      <c r="AA10" s="17">
        <v>0.101284982954792</v>
      </c>
      <c r="AB10" s="17">
        <v>7.8383628122896704E-2</v>
      </c>
      <c r="AC10" s="17">
        <v>0.13491722909114001</v>
      </c>
      <c r="AD10" s="17">
        <v>2.9506044405774801E-2</v>
      </c>
      <c r="AE10" s="17"/>
      <c r="AF10" s="17">
        <v>9.22014473189154E-2</v>
      </c>
      <c r="AG10" s="17">
        <v>0.106620074727721</v>
      </c>
      <c r="AH10" s="17">
        <v>0.12788267096693201</v>
      </c>
      <c r="AI10" s="17"/>
      <c r="AJ10" s="17">
        <v>7.7347081584739005E-2</v>
      </c>
      <c r="AK10" s="17">
        <v>0.129713900234283</v>
      </c>
      <c r="AL10" s="17">
        <v>0.102288014891406</v>
      </c>
      <c r="AM10" s="17">
        <v>0.103365688885211</v>
      </c>
      <c r="AN10" s="17">
        <v>0.115914017018174</v>
      </c>
      <c r="AO10" s="17"/>
      <c r="AP10" s="17">
        <v>9.3973580199718201E-2</v>
      </c>
      <c r="AQ10" s="17">
        <v>0.11618347479779199</v>
      </c>
      <c r="AR10" s="17">
        <v>9.4309646973686601E-2</v>
      </c>
      <c r="AS10" s="17">
        <v>0.14490286078790399</v>
      </c>
      <c r="AT10" s="17">
        <v>0.16367686187518199</v>
      </c>
      <c r="AU10" s="17"/>
      <c r="AV10" s="17">
        <v>0.116150621352283</v>
      </c>
      <c r="AW10" s="17">
        <v>9.0495609396565493E-2</v>
      </c>
      <c r="AX10" s="17">
        <v>0.114960119581461</v>
      </c>
      <c r="AY10" s="17">
        <v>0.100599785593025</v>
      </c>
      <c r="AZ10" s="17">
        <v>0.174424798779797</v>
      </c>
      <c r="BA10" s="17">
        <v>0.12841469337144801</v>
      </c>
      <c r="BB10" s="17"/>
      <c r="BC10" s="17">
        <v>7.7763491310726796E-2</v>
      </c>
      <c r="BD10" s="17">
        <v>0.171063235215135</v>
      </c>
      <c r="BE10" s="17">
        <v>9.7753091517789006E-2</v>
      </c>
      <c r="BF10" s="17">
        <v>0.18019261503972001</v>
      </c>
      <c r="BG10" s="17">
        <v>0.127126037784732</v>
      </c>
    </row>
    <row r="11" spans="2:59" x14ac:dyDescent="0.35">
      <c r="B11" s="18" t="s">
        <v>100</v>
      </c>
      <c r="C11" s="19">
        <v>0.10219436998548399</v>
      </c>
      <c r="D11" s="19">
        <v>9.1073589113556896E-2</v>
      </c>
      <c r="E11" s="19">
        <v>0.11404451906707699</v>
      </c>
      <c r="F11" s="19"/>
      <c r="G11" s="19">
        <v>8.3561913136330102E-2</v>
      </c>
      <c r="H11" s="19">
        <v>7.5048186612575396E-2</v>
      </c>
      <c r="I11" s="19">
        <v>0.106492700751491</v>
      </c>
      <c r="J11" s="19">
        <v>8.0211104370826097E-2</v>
      </c>
      <c r="K11" s="19">
        <v>0.112418313868876</v>
      </c>
      <c r="L11" s="19">
        <v>0.14554457705787199</v>
      </c>
      <c r="M11" s="19"/>
      <c r="N11" s="19">
        <v>5.3109275521709798E-2</v>
      </c>
      <c r="O11" s="19">
        <v>7.9877160202806399E-2</v>
      </c>
      <c r="P11" s="19">
        <v>0.14307220297472101</v>
      </c>
      <c r="Q11" s="19">
        <v>0.14657774972708601</v>
      </c>
      <c r="R11" s="19"/>
      <c r="S11" s="19">
        <v>4.8608740230071001E-2</v>
      </c>
      <c r="T11" s="19">
        <v>0.124374556034809</v>
      </c>
      <c r="U11" s="19">
        <v>8.9686106635599602E-2</v>
      </c>
      <c r="V11" s="19">
        <v>0.115299042653564</v>
      </c>
      <c r="W11" s="19">
        <v>0.102616150044388</v>
      </c>
      <c r="X11" s="19">
        <v>0.165639215046292</v>
      </c>
      <c r="Y11" s="19">
        <v>0.14026099522813401</v>
      </c>
      <c r="Z11" s="19">
        <v>4.32116730771165E-2</v>
      </c>
      <c r="AA11" s="19">
        <v>9.8772870875480506E-2</v>
      </c>
      <c r="AB11" s="19">
        <v>0.14777088389237</v>
      </c>
      <c r="AC11" s="19">
        <v>3.10534609546897E-2</v>
      </c>
      <c r="AD11" s="19">
        <v>6.5035806641540697E-2</v>
      </c>
      <c r="AE11" s="19"/>
      <c r="AF11" s="19">
        <v>0.113762639635947</v>
      </c>
      <c r="AG11" s="19">
        <v>8.3411122594319903E-2</v>
      </c>
      <c r="AH11" s="19">
        <v>0.155363691483202</v>
      </c>
      <c r="AI11" s="19"/>
      <c r="AJ11" s="19">
        <v>0.117566781862016</v>
      </c>
      <c r="AK11" s="19">
        <v>6.5419501529577304E-2</v>
      </c>
      <c r="AL11" s="19">
        <v>4.8802776381737099E-2</v>
      </c>
      <c r="AM11" s="19">
        <v>0.14942611295634101</v>
      </c>
      <c r="AN11" s="19">
        <v>0.118441650131428</v>
      </c>
      <c r="AO11" s="19"/>
      <c r="AP11" s="19">
        <v>0.110964229785179</v>
      </c>
      <c r="AQ11" s="19">
        <v>6.7291940125042096E-2</v>
      </c>
      <c r="AR11" s="19">
        <v>9.2711190098407406E-2</v>
      </c>
      <c r="AS11" s="19">
        <v>8.6479194011002902E-2</v>
      </c>
      <c r="AT11" s="19">
        <v>0.14897620606523801</v>
      </c>
      <c r="AU11" s="19"/>
      <c r="AV11" s="19">
        <v>5.4218438468168401E-2</v>
      </c>
      <c r="AW11" s="19">
        <v>9.1864144647577306E-2</v>
      </c>
      <c r="AX11" s="19">
        <v>4.7180483501571203E-2</v>
      </c>
      <c r="AY11" s="19">
        <v>0.10400359144049801</v>
      </c>
      <c r="AZ11" s="19">
        <v>0.160626073291429</v>
      </c>
      <c r="BA11" s="19">
        <v>0.19142076882751699</v>
      </c>
      <c r="BB11" s="19"/>
      <c r="BC11" s="19">
        <v>0.13976021358041399</v>
      </c>
      <c r="BD11" s="19">
        <v>0.10081011932355199</v>
      </c>
      <c r="BE11" s="19">
        <v>9.1423633504728499E-2</v>
      </c>
      <c r="BF11" s="19">
        <v>6.2491497881739501E-2</v>
      </c>
      <c r="BG11" s="19">
        <v>6.6729680222906707E-2</v>
      </c>
    </row>
    <row r="12" spans="2:59" x14ac:dyDescent="0.35">
      <c r="B12" s="16" t="s">
        <v>331</v>
      </c>
    </row>
    <row r="13" spans="2:59" x14ac:dyDescent="0.35">
      <c r="B13" t="s">
        <v>80</v>
      </c>
    </row>
    <row r="14" spans="2:59" x14ac:dyDescent="0.35">
      <c r="B14" t="s">
        <v>81</v>
      </c>
    </row>
    <row r="16" spans="2:59" x14ac:dyDescent="0.35">
      <c r="B16"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784</v>
      </c>
      <c r="D7" s="10">
        <v>405</v>
      </c>
      <c r="E7" s="10">
        <v>376</v>
      </c>
      <c r="F7" s="10"/>
      <c r="G7" s="10">
        <v>105</v>
      </c>
      <c r="H7" s="10">
        <v>132</v>
      </c>
      <c r="I7" s="10">
        <v>121</v>
      </c>
      <c r="J7" s="10">
        <v>137</v>
      </c>
      <c r="K7" s="10">
        <v>115</v>
      </c>
      <c r="L7" s="10">
        <v>174</v>
      </c>
      <c r="M7" s="10"/>
      <c r="N7" s="10">
        <v>241</v>
      </c>
      <c r="O7" s="10">
        <v>186</v>
      </c>
      <c r="P7" s="10">
        <v>171</v>
      </c>
      <c r="Q7" s="10">
        <v>185</v>
      </c>
      <c r="R7" s="10"/>
      <c r="S7" s="10">
        <v>122</v>
      </c>
      <c r="T7" s="10">
        <v>91</v>
      </c>
      <c r="U7" s="10">
        <v>62</v>
      </c>
      <c r="V7" s="10">
        <v>56</v>
      </c>
      <c r="W7" s="10">
        <v>53</v>
      </c>
      <c r="X7" s="10">
        <v>53</v>
      </c>
      <c r="Y7" s="10">
        <v>64</v>
      </c>
      <c r="Z7" s="10">
        <v>40</v>
      </c>
      <c r="AA7" s="10">
        <v>92</v>
      </c>
      <c r="AB7" s="10">
        <v>74</v>
      </c>
      <c r="AC7" s="10">
        <v>46</v>
      </c>
      <c r="AD7" s="10">
        <v>31</v>
      </c>
      <c r="AE7" s="10"/>
      <c r="AF7" s="10">
        <v>250</v>
      </c>
      <c r="AG7" s="10">
        <v>342</v>
      </c>
      <c r="AH7" s="10">
        <v>107</v>
      </c>
      <c r="AI7" s="10"/>
      <c r="AJ7" s="10">
        <v>262</v>
      </c>
      <c r="AK7" s="10">
        <v>226</v>
      </c>
      <c r="AL7" s="10">
        <v>61</v>
      </c>
      <c r="AM7" s="10">
        <v>16</v>
      </c>
      <c r="AN7" s="10">
        <v>101</v>
      </c>
      <c r="AO7" s="10"/>
      <c r="AP7" s="10">
        <v>153</v>
      </c>
      <c r="AQ7" s="10">
        <v>272</v>
      </c>
      <c r="AR7" s="10">
        <v>69</v>
      </c>
      <c r="AS7" s="10">
        <v>94</v>
      </c>
      <c r="AT7" s="10">
        <v>36</v>
      </c>
      <c r="AU7" s="10"/>
      <c r="AV7" s="10">
        <v>222</v>
      </c>
      <c r="AW7" s="10">
        <v>171</v>
      </c>
      <c r="AX7" s="10">
        <v>78</v>
      </c>
      <c r="AY7" s="10">
        <v>116</v>
      </c>
      <c r="AZ7" s="10">
        <v>54</v>
      </c>
      <c r="BA7" s="10">
        <v>57</v>
      </c>
      <c r="BB7" s="10"/>
      <c r="BC7" s="10">
        <v>162</v>
      </c>
      <c r="BD7" s="10">
        <v>152</v>
      </c>
      <c r="BE7" s="10">
        <v>227</v>
      </c>
      <c r="BF7" s="10">
        <v>98</v>
      </c>
      <c r="BG7" s="10">
        <v>15</v>
      </c>
    </row>
    <row r="8" spans="2:59" ht="30" customHeight="1" x14ac:dyDescent="0.35">
      <c r="B8" s="11" t="s">
        <v>20</v>
      </c>
      <c r="C8" s="11">
        <v>783</v>
      </c>
      <c r="D8" s="11">
        <v>399</v>
      </c>
      <c r="E8" s="11">
        <v>381</v>
      </c>
      <c r="F8" s="11"/>
      <c r="G8" s="11">
        <v>101</v>
      </c>
      <c r="H8" s="11">
        <v>137</v>
      </c>
      <c r="I8" s="11">
        <v>131</v>
      </c>
      <c r="J8" s="11">
        <v>133</v>
      </c>
      <c r="K8" s="11">
        <v>113</v>
      </c>
      <c r="L8" s="11">
        <v>169</v>
      </c>
      <c r="M8" s="11"/>
      <c r="N8" s="11">
        <v>234</v>
      </c>
      <c r="O8" s="11">
        <v>207</v>
      </c>
      <c r="P8" s="11">
        <v>164</v>
      </c>
      <c r="Q8" s="11">
        <v>177</v>
      </c>
      <c r="R8" s="11"/>
      <c r="S8" s="11">
        <v>118</v>
      </c>
      <c r="T8" s="11">
        <v>94</v>
      </c>
      <c r="U8" s="11">
        <v>63</v>
      </c>
      <c r="V8" s="11">
        <v>68</v>
      </c>
      <c r="W8" s="11">
        <v>55</v>
      </c>
      <c r="X8" s="11">
        <v>66</v>
      </c>
      <c r="Y8" s="11">
        <v>58</v>
      </c>
      <c r="Z8" s="11">
        <v>36</v>
      </c>
      <c r="AA8" s="11">
        <v>86</v>
      </c>
      <c r="AB8" s="11">
        <v>69</v>
      </c>
      <c r="AC8" s="11">
        <v>41</v>
      </c>
      <c r="AD8" s="11">
        <v>27</v>
      </c>
      <c r="AE8" s="11"/>
      <c r="AF8" s="11">
        <v>251</v>
      </c>
      <c r="AG8" s="11">
        <v>341</v>
      </c>
      <c r="AH8" s="11">
        <v>108</v>
      </c>
      <c r="AI8" s="11"/>
      <c r="AJ8" s="11">
        <v>264</v>
      </c>
      <c r="AK8" s="11">
        <v>224</v>
      </c>
      <c r="AL8" s="11">
        <v>61</v>
      </c>
      <c r="AM8" s="11">
        <v>17</v>
      </c>
      <c r="AN8" s="11">
        <v>102</v>
      </c>
      <c r="AO8" s="11"/>
      <c r="AP8" s="11">
        <v>156</v>
      </c>
      <c r="AQ8" s="11">
        <v>268</v>
      </c>
      <c r="AR8" s="11">
        <v>72</v>
      </c>
      <c r="AS8" s="11">
        <v>95</v>
      </c>
      <c r="AT8" s="11">
        <v>37</v>
      </c>
      <c r="AU8" s="11"/>
      <c r="AV8" s="11">
        <v>221</v>
      </c>
      <c r="AW8" s="11">
        <v>175</v>
      </c>
      <c r="AX8" s="11">
        <v>80</v>
      </c>
      <c r="AY8" s="11">
        <v>114</v>
      </c>
      <c r="AZ8" s="11">
        <v>53</v>
      </c>
      <c r="BA8" s="11">
        <v>58</v>
      </c>
      <c r="BB8" s="11"/>
      <c r="BC8" s="11">
        <v>161</v>
      </c>
      <c r="BD8" s="11">
        <v>153</v>
      </c>
      <c r="BE8" s="11">
        <v>232</v>
      </c>
      <c r="BF8" s="11">
        <v>98</v>
      </c>
      <c r="BG8" s="11">
        <v>12</v>
      </c>
    </row>
    <row r="9" spans="2:59" ht="58" x14ac:dyDescent="0.35">
      <c r="B9" s="18" t="s">
        <v>404</v>
      </c>
      <c r="C9" s="17">
        <v>0.74453196398894195</v>
      </c>
      <c r="D9" s="17">
        <v>0.69978465731475503</v>
      </c>
      <c r="E9" s="17">
        <v>0.78928566650599596</v>
      </c>
      <c r="F9" s="17"/>
      <c r="G9" s="17">
        <v>0.63834475894197296</v>
      </c>
      <c r="H9" s="17">
        <v>0.67258732423317402</v>
      </c>
      <c r="I9" s="17">
        <v>0.72979674609742395</v>
      </c>
      <c r="J9" s="17">
        <v>0.80266377740573103</v>
      </c>
      <c r="K9" s="17">
        <v>0.78926730896695796</v>
      </c>
      <c r="L9" s="17">
        <v>0.80215403051141898</v>
      </c>
      <c r="M9" s="17"/>
      <c r="N9" s="17">
        <v>0.75243605606782304</v>
      </c>
      <c r="O9" s="17">
        <v>0.76856342145286705</v>
      </c>
      <c r="P9" s="17">
        <v>0.69861157044241495</v>
      </c>
      <c r="Q9" s="17">
        <v>0.74711281867511903</v>
      </c>
      <c r="R9" s="17"/>
      <c r="S9" s="17">
        <v>0.70700634604451496</v>
      </c>
      <c r="T9" s="17">
        <v>0.80417775156202298</v>
      </c>
      <c r="U9" s="17">
        <v>0.85381626514300801</v>
      </c>
      <c r="V9" s="17">
        <v>0.78685633383289399</v>
      </c>
      <c r="W9" s="17">
        <v>0.77391182225360799</v>
      </c>
      <c r="X9" s="17">
        <v>0.63118438249091102</v>
      </c>
      <c r="Y9" s="17">
        <v>0.68602889282818003</v>
      </c>
      <c r="Z9" s="17">
        <v>0.70163582899440302</v>
      </c>
      <c r="AA9" s="17">
        <v>0.70679600162288303</v>
      </c>
      <c r="AB9" s="17">
        <v>0.74598011838747402</v>
      </c>
      <c r="AC9" s="17">
        <v>0.84191984491808103</v>
      </c>
      <c r="AD9" s="17">
        <v>0.707400565590946</v>
      </c>
      <c r="AE9" s="17"/>
      <c r="AF9" s="17">
        <v>0.76006398790277596</v>
      </c>
      <c r="AG9" s="17">
        <v>0.75283697353298296</v>
      </c>
      <c r="AH9" s="17">
        <v>0.72911052121678599</v>
      </c>
      <c r="AI9" s="17"/>
      <c r="AJ9" s="17">
        <v>0.77868007740705103</v>
      </c>
      <c r="AK9" s="17">
        <v>0.71840023700260602</v>
      </c>
      <c r="AL9" s="17">
        <v>0.66146604484781901</v>
      </c>
      <c r="AM9" s="17">
        <v>0.81953099581599997</v>
      </c>
      <c r="AN9" s="17">
        <v>0.78832708747562297</v>
      </c>
      <c r="AO9" s="17"/>
      <c r="AP9" s="17">
        <v>0.77791586084646502</v>
      </c>
      <c r="AQ9" s="17">
        <v>0.70391710584885403</v>
      </c>
      <c r="AR9" s="17">
        <v>0.75083216761795901</v>
      </c>
      <c r="AS9" s="17">
        <v>0.75961183172995606</v>
      </c>
      <c r="AT9" s="17">
        <v>0.74105497609484605</v>
      </c>
      <c r="AU9" s="17"/>
      <c r="AV9" s="17">
        <v>0.72227194480064705</v>
      </c>
      <c r="AW9" s="17">
        <v>0.79737197006837002</v>
      </c>
      <c r="AX9" s="17">
        <v>0.720971760117599</v>
      </c>
      <c r="AY9" s="17">
        <v>0.74287280602677397</v>
      </c>
      <c r="AZ9" s="17">
        <v>0.73715612086655402</v>
      </c>
      <c r="BA9" s="17">
        <v>0.71619528372594699</v>
      </c>
      <c r="BB9" s="17"/>
      <c r="BC9" s="17">
        <v>0.72499886844448902</v>
      </c>
      <c r="BD9" s="17">
        <v>0.73594245764958999</v>
      </c>
      <c r="BE9" s="17">
        <v>0.75498766231967696</v>
      </c>
      <c r="BF9" s="17">
        <v>0.74606324987436501</v>
      </c>
      <c r="BG9" s="17">
        <v>0.62207976029518797</v>
      </c>
    </row>
    <row r="10" spans="2:59" ht="43.5" x14ac:dyDescent="0.35">
      <c r="B10" s="18" t="s">
        <v>405</v>
      </c>
      <c r="C10" s="17">
        <v>0.74351261750439201</v>
      </c>
      <c r="D10" s="17">
        <v>0.70892436568597805</v>
      </c>
      <c r="E10" s="17">
        <v>0.77761318787004796</v>
      </c>
      <c r="F10" s="17"/>
      <c r="G10" s="17">
        <v>0.69058234022694498</v>
      </c>
      <c r="H10" s="17">
        <v>0.68887689519152495</v>
      </c>
      <c r="I10" s="17">
        <v>0.71118451729495402</v>
      </c>
      <c r="J10" s="17">
        <v>0.77368451832583596</v>
      </c>
      <c r="K10" s="17">
        <v>0.79444131649787098</v>
      </c>
      <c r="L10" s="17">
        <v>0.78678219428623797</v>
      </c>
      <c r="M10" s="17"/>
      <c r="N10" s="17">
        <v>0.762309904091926</v>
      </c>
      <c r="O10" s="17">
        <v>0.72573545428833097</v>
      </c>
      <c r="P10" s="17">
        <v>0.75793037535636598</v>
      </c>
      <c r="Q10" s="17">
        <v>0.72464755829447802</v>
      </c>
      <c r="R10" s="17"/>
      <c r="S10" s="17">
        <v>0.683033582367646</v>
      </c>
      <c r="T10" s="17">
        <v>0.83686290113466899</v>
      </c>
      <c r="U10" s="17">
        <v>0.84979300931536095</v>
      </c>
      <c r="V10" s="17">
        <v>0.73527342592099598</v>
      </c>
      <c r="W10" s="17">
        <v>0.75353571269040898</v>
      </c>
      <c r="X10" s="17">
        <v>0.70588851281934695</v>
      </c>
      <c r="Y10" s="17">
        <v>0.63145835067437195</v>
      </c>
      <c r="Z10" s="17">
        <v>0.74107748674963203</v>
      </c>
      <c r="AA10" s="17">
        <v>0.71756695430310902</v>
      </c>
      <c r="AB10" s="17">
        <v>0.75690214532940803</v>
      </c>
      <c r="AC10" s="17">
        <v>0.79585318671104799</v>
      </c>
      <c r="AD10" s="17">
        <v>0.74004383525352002</v>
      </c>
      <c r="AE10" s="17"/>
      <c r="AF10" s="17">
        <v>0.72764910517318904</v>
      </c>
      <c r="AG10" s="17">
        <v>0.775510265160125</v>
      </c>
      <c r="AH10" s="17">
        <v>0.69549293395692802</v>
      </c>
      <c r="AI10" s="17"/>
      <c r="AJ10" s="17">
        <v>0.77521424163221297</v>
      </c>
      <c r="AK10" s="17">
        <v>0.70216489118351999</v>
      </c>
      <c r="AL10" s="17">
        <v>0.80469382351096896</v>
      </c>
      <c r="AM10" s="17">
        <v>0.60461932730872003</v>
      </c>
      <c r="AN10" s="17">
        <v>0.76493234477235095</v>
      </c>
      <c r="AO10" s="17"/>
      <c r="AP10" s="17">
        <v>0.71894294984326002</v>
      </c>
      <c r="AQ10" s="17">
        <v>0.74974194685760598</v>
      </c>
      <c r="AR10" s="17">
        <v>0.83464264077151895</v>
      </c>
      <c r="AS10" s="17">
        <v>0.64412391016493697</v>
      </c>
      <c r="AT10" s="17">
        <v>0.84129769328041004</v>
      </c>
      <c r="AU10" s="17"/>
      <c r="AV10" s="17">
        <v>0.71907829406781598</v>
      </c>
      <c r="AW10" s="17">
        <v>0.73166469232424602</v>
      </c>
      <c r="AX10" s="17">
        <v>0.79298690576117903</v>
      </c>
      <c r="AY10" s="17">
        <v>0.63515686192032506</v>
      </c>
      <c r="AZ10" s="17">
        <v>0.82964315313067005</v>
      </c>
      <c r="BA10" s="17">
        <v>0.84027611822804005</v>
      </c>
      <c r="BB10" s="17"/>
      <c r="BC10" s="17">
        <v>0.68068680767484002</v>
      </c>
      <c r="BD10" s="17">
        <v>0.75903459153554897</v>
      </c>
      <c r="BE10" s="17">
        <v>0.76152285651330498</v>
      </c>
      <c r="BF10" s="17">
        <v>0.74399469342047198</v>
      </c>
      <c r="BG10" s="17">
        <v>0.681607346865583</v>
      </c>
    </row>
    <row r="11" spans="2:59" ht="43.5" x14ac:dyDescent="0.35">
      <c r="B11" s="18" t="s">
        <v>406</v>
      </c>
      <c r="C11" s="17">
        <v>0.71193355755283505</v>
      </c>
      <c r="D11" s="17">
        <v>0.68673011006095996</v>
      </c>
      <c r="E11" s="17">
        <v>0.73593717284752402</v>
      </c>
      <c r="F11" s="17"/>
      <c r="G11" s="17">
        <v>0.67984037298989597</v>
      </c>
      <c r="H11" s="17">
        <v>0.67837620881713401</v>
      </c>
      <c r="I11" s="17">
        <v>0.67182497295840304</v>
      </c>
      <c r="J11" s="17">
        <v>0.721024079484751</v>
      </c>
      <c r="K11" s="17">
        <v>0.78098830354212201</v>
      </c>
      <c r="L11" s="17">
        <v>0.73618738097458403</v>
      </c>
      <c r="M11" s="17"/>
      <c r="N11" s="17">
        <v>0.65689504030135004</v>
      </c>
      <c r="O11" s="17">
        <v>0.71715881324749198</v>
      </c>
      <c r="P11" s="17">
        <v>0.71805622512678302</v>
      </c>
      <c r="Q11" s="17">
        <v>0.77699728219980602</v>
      </c>
      <c r="R11" s="17"/>
      <c r="S11" s="17">
        <v>0.69665033790993403</v>
      </c>
      <c r="T11" s="17">
        <v>0.73937308805201296</v>
      </c>
      <c r="U11" s="17">
        <v>0.77615191725908805</v>
      </c>
      <c r="V11" s="17">
        <v>0.67983680459180795</v>
      </c>
      <c r="W11" s="17">
        <v>0.66821903982865904</v>
      </c>
      <c r="X11" s="17">
        <v>0.68693864906277202</v>
      </c>
      <c r="Y11" s="17">
        <v>0.71258964320000795</v>
      </c>
      <c r="Z11" s="17">
        <v>0.77430464111242903</v>
      </c>
      <c r="AA11" s="17">
        <v>0.70407475076413395</v>
      </c>
      <c r="AB11" s="17">
        <v>0.72020369404786899</v>
      </c>
      <c r="AC11" s="17">
        <v>0.71475696711482795</v>
      </c>
      <c r="AD11" s="17">
        <v>0.67887983037252897</v>
      </c>
      <c r="AE11" s="17"/>
      <c r="AF11" s="17">
        <v>0.70712683998333004</v>
      </c>
      <c r="AG11" s="17">
        <v>0.71630082601684297</v>
      </c>
      <c r="AH11" s="17">
        <v>0.71881083389205702</v>
      </c>
      <c r="AI11" s="17"/>
      <c r="AJ11" s="17">
        <v>0.70490942693755998</v>
      </c>
      <c r="AK11" s="17">
        <v>0.71349034178771897</v>
      </c>
      <c r="AL11" s="17">
        <v>0.77762650521944399</v>
      </c>
      <c r="AM11" s="17">
        <v>0.69681156595931903</v>
      </c>
      <c r="AN11" s="17">
        <v>0.66281199912139299</v>
      </c>
      <c r="AO11" s="17"/>
      <c r="AP11" s="17">
        <v>0.69479247261280697</v>
      </c>
      <c r="AQ11" s="17">
        <v>0.71187381055182497</v>
      </c>
      <c r="AR11" s="17">
        <v>0.75263032773908001</v>
      </c>
      <c r="AS11" s="17">
        <v>0.70617627491392898</v>
      </c>
      <c r="AT11" s="17">
        <v>0.76591198401816996</v>
      </c>
      <c r="AU11" s="17"/>
      <c r="AV11" s="17">
        <v>0.70473150030541098</v>
      </c>
      <c r="AW11" s="17">
        <v>0.70480906518183695</v>
      </c>
      <c r="AX11" s="17">
        <v>0.73878501212500203</v>
      </c>
      <c r="AY11" s="17">
        <v>0.70396434954557696</v>
      </c>
      <c r="AZ11" s="17">
        <v>0.77345681497571195</v>
      </c>
      <c r="BA11" s="17">
        <v>0.67027106090756805</v>
      </c>
      <c r="BB11" s="17"/>
      <c r="BC11" s="17">
        <v>0.68845727967632497</v>
      </c>
      <c r="BD11" s="17">
        <v>0.78953663670681495</v>
      </c>
      <c r="BE11" s="17">
        <v>0.71035745246809801</v>
      </c>
      <c r="BF11" s="17">
        <v>0.68180706457492102</v>
      </c>
      <c r="BG11" s="17">
        <v>0.55715628925731098</v>
      </c>
    </row>
    <row r="12" spans="2:59" ht="43.5" x14ac:dyDescent="0.35">
      <c r="B12" s="18" t="s">
        <v>407</v>
      </c>
      <c r="C12" s="17">
        <v>0.64974497695570699</v>
      </c>
      <c r="D12" s="17">
        <v>0.592683902743395</v>
      </c>
      <c r="E12" s="17">
        <v>0.706609822836469</v>
      </c>
      <c r="F12" s="17"/>
      <c r="G12" s="17">
        <v>0.60994701809901897</v>
      </c>
      <c r="H12" s="17">
        <v>0.63392388341282302</v>
      </c>
      <c r="I12" s="17">
        <v>0.63791244581029105</v>
      </c>
      <c r="J12" s="17">
        <v>0.70581845728208004</v>
      </c>
      <c r="K12" s="17">
        <v>0.68833822037004699</v>
      </c>
      <c r="L12" s="17">
        <v>0.62558394536275397</v>
      </c>
      <c r="M12" s="17"/>
      <c r="N12" s="17">
        <v>0.65287756552431198</v>
      </c>
      <c r="O12" s="17">
        <v>0.64829783968020305</v>
      </c>
      <c r="P12" s="17">
        <v>0.645100472519055</v>
      </c>
      <c r="Q12" s="17">
        <v>0.64963680288430603</v>
      </c>
      <c r="R12" s="17"/>
      <c r="S12" s="17">
        <v>0.62854711003414498</v>
      </c>
      <c r="T12" s="17">
        <v>0.67638958312967101</v>
      </c>
      <c r="U12" s="17">
        <v>0.598448056006744</v>
      </c>
      <c r="V12" s="17">
        <v>0.65736661884754999</v>
      </c>
      <c r="W12" s="17">
        <v>0.63390748195156599</v>
      </c>
      <c r="X12" s="17">
        <v>0.54605593278623499</v>
      </c>
      <c r="Y12" s="17">
        <v>0.65099118515273402</v>
      </c>
      <c r="Z12" s="17">
        <v>0.72780758232182996</v>
      </c>
      <c r="AA12" s="17">
        <v>0.642222268711786</v>
      </c>
      <c r="AB12" s="17">
        <v>0.73967112925224399</v>
      </c>
      <c r="AC12" s="17">
        <v>0.64420410175581799</v>
      </c>
      <c r="AD12" s="17">
        <v>0.73136968723127005</v>
      </c>
      <c r="AE12" s="17"/>
      <c r="AF12" s="17">
        <v>0.63694875829456399</v>
      </c>
      <c r="AG12" s="17">
        <v>0.64651140750993497</v>
      </c>
      <c r="AH12" s="17">
        <v>0.68922838866883096</v>
      </c>
      <c r="AI12" s="17"/>
      <c r="AJ12" s="17">
        <v>0.64910803935107098</v>
      </c>
      <c r="AK12" s="17">
        <v>0.644848812810348</v>
      </c>
      <c r="AL12" s="17">
        <v>0.64047253664223702</v>
      </c>
      <c r="AM12" s="17">
        <v>0.61072684176107706</v>
      </c>
      <c r="AN12" s="17">
        <v>0.68869986371209202</v>
      </c>
      <c r="AO12" s="17"/>
      <c r="AP12" s="17">
        <v>0.64204415940389004</v>
      </c>
      <c r="AQ12" s="17">
        <v>0.61838126245370495</v>
      </c>
      <c r="AR12" s="17">
        <v>0.65714018175018896</v>
      </c>
      <c r="AS12" s="17">
        <v>0.61575698241338295</v>
      </c>
      <c r="AT12" s="17">
        <v>0.77860592359923297</v>
      </c>
      <c r="AU12" s="17"/>
      <c r="AV12" s="17">
        <v>0.61251391598369698</v>
      </c>
      <c r="AW12" s="17">
        <v>0.637243570021927</v>
      </c>
      <c r="AX12" s="17">
        <v>0.59483823764087695</v>
      </c>
      <c r="AY12" s="17">
        <v>0.66561445397131702</v>
      </c>
      <c r="AZ12" s="17">
        <v>0.82040217981961805</v>
      </c>
      <c r="BA12" s="17">
        <v>0.64825902289883397</v>
      </c>
      <c r="BB12" s="17"/>
      <c r="BC12" s="17">
        <v>0.59774317718643999</v>
      </c>
      <c r="BD12" s="17">
        <v>0.63358504127747095</v>
      </c>
      <c r="BE12" s="17">
        <v>0.68482808436551701</v>
      </c>
      <c r="BF12" s="17">
        <v>0.62466157498705299</v>
      </c>
      <c r="BG12" s="17">
        <v>0.78078563388482802</v>
      </c>
    </row>
    <row r="13" spans="2:59" ht="72.5" x14ac:dyDescent="0.35">
      <c r="B13" s="18" t="s">
        <v>408</v>
      </c>
      <c r="C13" s="17">
        <v>0.61093811036158097</v>
      </c>
      <c r="D13" s="17">
        <v>0.58625822094040103</v>
      </c>
      <c r="E13" s="17">
        <v>0.63355014051286296</v>
      </c>
      <c r="F13" s="17"/>
      <c r="G13" s="17">
        <v>0.57824489294029702</v>
      </c>
      <c r="H13" s="17">
        <v>0.56649926747623303</v>
      </c>
      <c r="I13" s="17">
        <v>0.58700560245186895</v>
      </c>
      <c r="J13" s="17">
        <v>0.66190881281009195</v>
      </c>
      <c r="K13" s="17">
        <v>0.66784566656344202</v>
      </c>
      <c r="L13" s="17">
        <v>0.60691821952090996</v>
      </c>
      <c r="M13" s="17"/>
      <c r="N13" s="17">
        <v>0.61721998932141198</v>
      </c>
      <c r="O13" s="17">
        <v>0.58409835435968804</v>
      </c>
      <c r="P13" s="17">
        <v>0.57835845306254596</v>
      </c>
      <c r="Q13" s="17">
        <v>0.66228311160444098</v>
      </c>
      <c r="R13" s="17"/>
      <c r="S13" s="17">
        <v>0.58518991474288695</v>
      </c>
      <c r="T13" s="17">
        <v>0.71663587332258405</v>
      </c>
      <c r="U13" s="17">
        <v>0.69683321507600005</v>
      </c>
      <c r="V13" s="17">
        <v>0.62935448818933504</v>
      </c>
      <c r="W13" s="17">
        <v>0.53918628553531101</v>
      </c>
      <c r="X13" s="17">
        <v>0.59209046256769804</v>
      </c>
      <c r="Y13" s="17">
        <v>0.56246239983802804</v>
      </c>
      <c r="Z13" s="17">
        <v>0.60182830678339205</v>
      </c>
      <c r="AA13" s="17">
        <v>0.53286898714637398</v>
      </c>
      <c r="AB13" s="17">
        <v>0.63563607083125095</v>
      </c>
      <c r="AC13" s="17">
        <v>0.67684981084021001</v>
      </c>
      <c r="AD13" s="17">
        <v>0.50587663273176497</v>
      </c>
      <c r="AE13" s="17"/>
      <c r="AF13" s="17">
        <v>0.56180460083723505</v>
      </c>
      <c r="AG13" s="17">
        <v>0.66939174549858804</v>
      </c>
      <c r="AH13" s="17">
        <v>0.54732245023558401</v>
      </c>
      <c r="AI13" s="17"/>
      <c r="AJ13" s="17">
        <v>0.60144219055738202</v>
      </c>
      <c r="AK13" s="17">
        <v>0.63389768240927502</v>
      </c>
      <c r="AL13" s="17">
        <v>0.65546680969262605</v>
      </c>
      <c r="AM13" s="17">
        <v>0.37718716891938803</v>
      </c>
      <c r="AN13" s="17">
        <v>0.55859777366143604</v>
      </c>
      <c r="AO13" s="17"/>
      <c r="AP13" s="17">
        <v>0.59359944320231395</v>
      </c>
      <c r="AQ13" s="17">
        <v>0.62165793103511602</v>
      </c>
      <c r="AR13" s="17">
        <v>0.67596782141237599</v>
      </c>
      <c r="AS13" s="17">
        <v>0.49448479155862701</v>
      </c>
      <c r="AT13" s="17">
        <v>0.73325492243157497</v>
      </c>
      <c r="AU13" s="17"/>
      <c r="AV13" s="17">
        <v>0.64015856500218205</v>
      </c>
      <c r="AW13" s="17">
        <v>0.60063163841866596</v>
      </c>
      <c r="AX13" s="17">
        <v>0.60194867224664195</v>
      </c>
      <c r="AY13" s="17">
        <v>0.462154743094769</v>
      </c>
      <c r="AZ13" s="17">
        <v>0.75057230880350201</v>
      </c>
      <c r="BA13" s="17">
        <v>0.667812455203047</v>
      </c>
      <c r="BB13" s="17"/>
      <c r="BC13" s="17">
        <v>0.60427164348963502</v>
      </c>
      <c r="BD13" s="17">
        <v>0.54963104162521903</v>
      </c>
      <c r="BE13" s="17">
        <v>0.64933828503279001</v>
      </c>
      <c r="BF13" s="17">
        <v>0.55591365256617298</v>
      </c>
      <c r="BG13" s="17">
        <v>0.78295029245123704</v>
      </c>
    </row>
    <row r="14" spans="2:59" ht="58" x14ac:dyDescent="0.35">
      <c r="B14" s="18" t="s">
        <v>409</v>
      </c>
      <c r="C14" s="17">
        <v>0.610766497830462</v>
      </c>
      <c r="D14" s="17">
        <v>0.56053749971115396</v>
      </c>
      <c r="E14" s="17">
        <v>0.66014736625905801</v>
      </c>
      <c r="F14" s="17"/>
      <c r="G14" s="17">
        <v>0.53893323699400497</v>
      </c>
      <c r="H14" s="17">
        <v>0.61485927818096797</v>
      </c>
      <c r="I14" s="17">
        <v>0.69011493911191901</v>
      </c>
      <c r="J14" s="17">
        <v>0.63308418025616497</v>
      </c>
      <c r="K14" s="17">
        <v>0.64080182062045099</v>
      </c>
      <c r="L14" s="17">
        <v>0.55121261928026899</v>
      </c>
      <c r="M14" s="17"/>
      <c r="N14" s="17">
        <v>0.63460427333816305</v>
      </c>
      <c r="O14" s="17">
        <v>0.61331938556725896</v>
      </c>
      <c r="P14" s="17">
        <v>0.54980961976217901</v>
      </c>
      <c r="Q14" s="17">
        <v>0.63073152463388704</v>
      </c>
      <c r="R14" s="17"/>
      <c r="S14" s="17">
        <v>0.59630842185839605</v>
      </c>
      <c r="T14" s="17">
        <v>0.56509497451739399</v>
      </c>
      <c r="U14" s="17">
        <v>0.68003634483212305</v>
      </c>
      <c r="V14" s="17">
        <v>0.68899984818299198</v>
      </c>
      <c r="W14" s="17">
        <v>0.61397105087687898</v>
      </c>
      <c r="X14" s="17">
        <v>0.565762590771824</v>
      </c>
      <c r="Y14" s="17">
        <v>0.57414191106411105</v>
      </c>
      <c r="Z14" s="17">
        <v>0.64708275329739495</v>
      </c>
      <c r="AA14" s="17">
        <v>0.58307905809997795</v>
      </c>
      <c r="AB14" s="17">
        <v>0.64841520014165499</v>
      </c>
      <c r="AC14" s="17">
        <v>0.662915394250847</v>
      </c>
      <c r="AD14" s="17">
        <v>0.52357208993915505</v>
      </c>
      <c r="AE14" s="17"/>
      <c r="AF14" s="17">
        <v>0.55808164901055302</v>
      </c>
      <c r="AG14" s="17">
        <v>0.67300436353579496</v>
      </c>
      <c r="AH14" s="17">
        <v>0.57606140075217604</v>
      </c>
      <c r="AI14" s="17"/>
      <c r="AJ14" s="17">
        <v>0.62476281709939196</v>
      </c>
      <c r="AK14" s="17">
        <v>0.62213295161220195</v>
      </c>
      <c r="AL14" s="17">
        <v>0.58576442216431401</v>
      </c>
      <c r="AM14" s="17">
        <v>0.43764828636997799</v>
      </c>
      <c r="AN14" s="17">
        <v>0.60897228021050398</v>
      </c>
      <c r="AO14" s="17"/>
      <c r="AP14" s="17">
        <v>0.592777372881507</v>
      </c>
      <c r="AQ14" s="17">
        <v>0.58716049701447903</v>
      </c>
      <c r="AR14" s="17">
        <v>0.64622630157076599</v>
      </c>
      <c r="AS14" s="17">
        <v>0.58121920427860496</v>
      </c>
      <c r="AT14" s="17">
        <v>0.72677870948398904</v>
      </c>
      <c r="AU14" s="17"/>
      <c r="AV14" s="17">
        <v>0.61661928914020203</v>
      </c>
      <c r="AW14" s="17">
        <v>0.62771984329653596</v>
      </c>
      <c r="AX14" s="17">
        <v>0.568834460319114</v>
      </c>
      <c r="AY14" s="17">
        <v>0.569250664115455</v>
      </c>
      <c r="AZ14" s="17">
        <v>0.63559609953870899</v>
      </c>
      <c r="BA14" s="17">
        <v>0.710270525757695</v>
      </c>
      <c r="BB14" s="17"/>
      <c r="BC14" s="17">
        <v>0.58497393526621499</v>
      </c>
      <c r="BD14" s="17">
        <v>0.60492803317091404</v>
      </c>
      <c r="BE14" s="17">
        <v>0.64831007915038796</v>
      </c>
      <c r="BF14" s="17">
        <v>0.63967357814334103</v>
      </c>
      <c r="BG14" s="17">
        <v>0.47884606148500602</v>
      </c>
    </row>
    <row r="15" spans="2:59" x14ac:dyDescent="0.35">
      <c r="B15" s="18" t="s">
        <v>100</v>
      </c>
      <c r="C15" s="17">
        <v>4.4279800700507799E-2</v>
      </c>
      <c r="D15" s="17">
        <v>4.8626998073429503E-2</v>
      </c>
      <c r="E15" s="17">
        <v>4.0094422575892401E-2</v>
      </c>
      <c r="F15" s="17"/>
      <c r="G15" s="17">
        <v>4.1743928612174103E-2</v>
      </c>
      <c r="H15" s="17">
        <v>0</v>
      </c>
      <c r="I15" s="17">
        <v>6.4323715459403394E-2</v>
      </c>
      <c r="J15" s="17">
        <v>3.7916126153093199E-2</v>
      </c>
      <c r="K15" s="17">
        <v>4.8636498110464499E-2</v>
      </c>
      <c r="L15" s="17">
        <v>6.8273003739998603E-2</v>
      </c>
      <c r="M15" s="17"/>
      <c r="N15" s="17">
        <v>2.3059539681962799E-2</v>
      </c>
      <c r="O15" s="17">
        <v>5.54495663120139E-2</v>
      </c>
      <c r="P15" s="17">
        <v>5.9962546625280298E-2</v>
      </c>
      <c r="Q15" s="17">
        <v>4.4902608818845099E-2</v>
      </c>
      <c r="R15" s="17"/>
      <c r="S15" s="17">
        <v>5.3093459795167497E-2</v>
      </c>
      <c r="T15" s="17">
        <v>4.2098907103379601E-2</v>
      </c>
      <c r="U15" s="17">
        <v>1.7575821345359899E-2</v>
      </c>
      <c r="V15" s="17">
        <v>3.3418817005206103E-2</v>
      </c>
      <c r="W15" s="17">
        <v>3.4345999037223601E-2</v>
      </c>
      <c r="X15" s="17">
        <v>5.0752046817010801E-2</v>
      </c>
      <c r="Y15" s="17">
        <v>3.9161323891141402E-2</v>
      </c>
      <c r="Z15" s="17">
        <v>2.76273456488366E-2</v>
      </c>
      <c r="AA15" s="17">
        <v>5.6669709235801502E-2</v>
      </c>
      <c r="AB15" s="17">
        <v>4.9296851698642799E-2</v>
      </c>
      <c r="AC15" s="17">
        <v>4.5644713666537398E-2</v>
      </c>
      <c r="AD15" s="17">
        <v>8.5984668486928206E-2</v>
      </c>
      <c r="AE15" s="17"/>
      <c r="AF15" s="17">
        <v>3.8843193455572501E-2</v>
      </c>
      <c r="AG15" s="17">
        <v>3.7232154333209103E-2</v>
      </c>
      <c r="AH15" s="17">
        <v>8.5085385616238296E-2</v>
      </c>
      <c r="AI15" s="17"/>
      <c r="AJ15" s="17">
        <v>3.1431874934199799E-2</v>
      </c>
      <c r="AK15" s="17">
        <v>3.9442541369015698E-2</v>
      </c>
      <c r="AL15" s="17">
        <v>5.1120254719150299E-2</v>
      </c>
      <c r="AM15" s="17">
        <v>0</v>
      </c>
      <c r="AN15" s="17">
        <v>5.9992933310811701E-2</v>
      </c>
      <c r="AO15" s="17"/>
      <c r="AP15" s="17">
        <v>3.68098742967111E-2</v>
      </c>
      <c r="AQ15" s="17">
        <v>3.8604211909358997E-2</v>
      </c>
      <c r="AR15" s="17">
        <v>4.2878420885396999E-2</v>
      </c>
      <c r="AS15" s="17">
        <v>5.3706306263129298E-2</v>
      </c>
      <c r="AT15" s="17">
        <v>2.6963094709842102E-2</v>
      </c>
      <c r="AU15" s="17"/>
      <c r="AV15" s="17">
        <v>2.7161481997147501E-2</v>
      </c>
      <c r="AW15" s="17">
        <v>3.0877971404421299E-2</v>
      </c>
      <c r="AX15" s="17">
        <v>5.1119535029008199E-2</v>
      </c>
      <c r="AY15" s="17">
        <v>5.7888247180511603E-2</v>
      </c>
      <c r="AZ15" s="17">
        <v>1.8933896162435598E-2</v>
      </c>
      <c r="BA15" s="17">
        <v>8.5720439521163302E-2</v>
      </c>
      <c r="BB15" s="17"/>
      <c r="BC15" s="17">
        <v>6.4598777631997006E-2</v>
      </c>
      <c r="BD15" s="17">
        <v>5.6416041206123799E-2</v>
      </c>
      <c r="BE15" s="17">
        <v>3.3777697743646799E-2</v>
      </c>
      <c r="BF15" s="17">
        <v>3.8927782034944902E-2</v>
      </c>
      <c r="BG15" s="17">
        <v>0</v>
      </c>
    </row>
    <row r="16" spans="2:59" x14ac:dyDescent="0.35">
      <c r="B16" s="18" t="s">
        <v>122</v>
      </c>
      <c r="C16" s="19">
        <v>1.34613607897542E-2</v>
      </c>
      <c r="D16" s="19">
        <v>1.78313155889862E-2</v>
      </c>
      <c r="E16" s="19">
        <v>8.9948978994981409E-3</v>
      </c>
      <c r="F16" s="19"/>
      <c r="G16" s="19">
        <v>1.38864216824672E-2</v>
      </c>
      <c r="H16" s="19">
        <v>2.0762056232831699E-2</v>
      </c>
      <c r="I16" s="19">
        <v>1.72725295807056E-2</v>
      </c>
      <c r="J16" s="19">
        <v>1.0058436679541601E-2</v>
      </c>
      <c r="K16" s="19">
        <v>0</v>
      </c>
      <c r="L16" s="19">
        <v>1.6002354182614802E-2</v>
      </c>
      <c r="M16" s="19"/>
      <c r="N16" s="19">
        <v>1.2607607425171599E-2</v>
      </c>
      <c r="O16" s="19">
        <v>2.33295918225573E-2</v>
      </c>
      <c r="P16" s="19">
        <v>1.1874421119713799E-2</v>
      </c>
      <c r="Q16" s="19">
        <v>4.5467546998230798E-3</v>
      </c>
      <c r="R16" s="19"/>
      <c r="S16" s="19">
        <v>1.6194910755980899E-2</v>
      </c>
      <c r="T16" s="19">
        <v>0</v>
      </c>
      <c r="U16" s="19">
        <v>0</v>
      </c>
      <c r="V16" s="19">
        <v>1.61251933012613E-2</v>
      </c>
      <c r="W16" s="19">
        <v>0</v>
      </c>
      <c r="X16" s="19">
        <v>3.2618864500611598E-2</v>
      </c>
      <c r="Y16" s="19">
        <v>1.01853110741289E-2</v>
      </c>
      <c r="Z16" s="19">
        <v>2.22159880988557E-2</v>
      </c>
      <c r="AA16" s="19">
        <v>1.06938381341035E-2</v>
      </c>
      <c r="AB16" s="19">
        <v>2.7639193553262401E-2</v>
      </c>
      <c r="AC16" s="19">
        <v>2.8467886720424499E-2</v>
      </c>
      <c r="AD16" s="19">
        <v>0</v>
      </c>
      <c r="AE16" s="19"/>
      <c r="AF16" s="19">
        <v>1.27182430487829E-2</v>
      </c>
      <c r="AG16" s="19">
        <v>1.0823050170129101E-2</v>
      </c>
      <c r="AH16" s="19">
        <v>2.6559609188175199E-2</v>
      </c>
      <c r="AI16" s="19"/>
      <c r="AJ16" s="19">
        <v>1.1586750246574601E-2</v>
      </c>
      <c r="AK16" s="19">
        <v>1.3417407260213199E-2</v>
      </c>
      <c r="AL16" s="19">
        <v>0</v>
      </c>
      <c r="AM16" s="19">
        <v>7.6497943164746202E-2</v>
      </c>
      <c r="AN16" s="19">
        <v>1.3147487422380999E-2</v>
      </c>
      <c r="AO16" s="19"/>
      <c r="AP16" s="19">
        <v>1.1337495918111401E-2</v>
      </c>
      <c r="AQ16" s="19">
        <v>1.6036168554073301E-2</v>
      </c>
      <c r="AR16" s="19">
        <v>0</v>
      </c>
      <c r="AS16" s="19">
        <v>3.6128318161383503E-2</v>
      </c>
      <c r="AT16" s="19">
        <v>0</v>
      </c>
      <c r="AU16" s="19"/>
      <c r="AV16" s="19">
        <v>1.8500167307147101E-2</v>
      </c>
      <c r="AW16" s="19">
        <v>6.6688802645452298E-3</v>
      </c>
      <c r="AX16" s="19">
        <v>0</v>
      </c>
      <c r="AY16" s="19">
        <v>3.0052838539808401E-2</v>
      </c>
      <c r="AZ16" s="19">
        <v>0</v>
      </c>
      <c r="BA16" s="19">
        <v>1.38846316460636E-2</v>
      </c>
      <c r="BB16" s="19"/>
      <c r="BC16" s="19">
        <v>6.8022288936284902E-3</v>
      </c>
      <c r="BD16" s="19">
        <v>6.7710835601105602E-3</v>
      </c>
      <c r="BE16" s="19">
        <v>1.10863655690878E-2</v>
      </c>
      <c r="BF16" s="19">
        <v>2.9115170836803698E-2</v>
      </c>
      <c r="BG16" s="19">
        <v>0</v>
      </c>
    </row>
    <row r="17" spans="2:2" x14ac:dyDescent="0.35">
      <c r="B17" s="16" t="s">
        <v>411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412</v>
      </c>
      <c r="C9" s="17">
        <v>0.584283637628633</v>
      </c>
      <c r="D9" s="17">
        <v>0.60937082609191195</v>
      </c>
      <c r="E9" s="17">
        <v>0.55823194497386397</v>
      </c>
      <c r="F9" s="17"/>
      <c r="G9" s="17">
        <v>0.48160630527641402</v>
      </c>
      <c r="H9" s="17">
        <v>0.612333596708585</v>
      </c>
      <c r="I9" s="17">
        <v>0.52916705509908801</v>
      </c>
      <c r="J9" s="17">
        <v>0.63792432587731096</v>
      </c>
      <c r="K9" s="17">
        <v>0.57870474572943098</v>
      </c>
      <c r="L9" s="17">
        <v>0.63876814334744902</v>
      </c>
      <c r="M9" s="17"/>
      <c r="N9" s="17">
        <v>0.59422287087887304</v>
      </c>
      <c r="O9" s="17">
        <v>0.57743286100103197</v>
      </c>
      <c r="P9" s="17">
        <v>0.56338061877685996</v>
      </c>
      <c r="Q9" s="17">
        <v>0.59720757447529604</v>
      </c>
      <c r="R9" s="17"/>
      <c r="S9" s="17">
        <v>0.59674160643590202</v>
      </c>
      <c r="T9" s="17">
        <v>0.61221419976984304</v>
      </c>
      <c r="U9" s="17">
        <v>0.60934926625751995</v>
      </c>
      <c r="V9" s="17">
        <v>0.56599582348763799</v>
      </c>
      <c r="W9" s="17">
        <v>0.64332821967893505</v>
      </c>
      <c r="X9" s="17">
        <v>0.60843313711222602</v>
      </c>
      <c r="Y9" s="17">
        <v>0.58613735103248599</v>
      </c>
      <c r="Z9" s="17">
        <v>0.51990533322926602</v>
      </c>
      <c r="AA9" s="17">
        <v>0.54444979478465505</v>
      </c>
      <c r="AB9" s="17">
        <v>0.53294505407987802</v>
      </c>
      <c r="AC9" s="17">
        <v>0.54827959542718396</v>
      </c>
      <c r="AD9" s="17">
        <v>0.60872177659052396</v>
      </c>
      <c r="AE9" s="17"/>
      <c r="AF9" s="17">
        <v>0.59593745230342898</v>
      </c>
      <c r="AG9" s="17">
        <v>0.62020044594575996</v>
      </c>
      <c r="AH9" s="17">
        <v>0.53535864290372603</v>
      </c>
      <c r="AI9" s="17"/>
      <c r="AJ9" s="17">
        <v>0.61746884828368798</v>
      </c>
      <c r="AK9" s="17">
        <v>0.55637867973905797</v>
      </c>
      <c r="AL9" s="17">
        <v>0.68527742278967896</v>
      </c>
      <c r="AM9" s="17">
        <v>0.50166399287044605</v>
      </c>
      <c r="AN9" s="17">
        <v>0.57284745705711004</v>
      </c>
      <c r="AO9" s="17"/>
      <c r="AP9" s="17">
        <v>0.60708505890811304</v>
      </c>
      <c r="AQ9" s="17">
        <v>0.56058542976607495</v>
      </c>
      <c r="AR9" s="17">
        <v>0.67669938458131695</v>
      </c>
      <c r="AS9" s="17">
        <v>0.55864846688163305</v>
      </c>
      <c r="AT9" s="17">
        <v>0.524063764343356</v>
      </c>
      <c r="AU9" s="17"/>
      <c r="AV9" s="17">
        <v>0.59033093000596304</v>
      </c>
      <c r="AW9" s="17">
        <v>0.56760879083278704</v>
      </c>
      <c r="AX9" s="17">
        <v>0.68665006611498403</v>
      </c>
      <c r="AY9" s="17">
        <v>0.551779307560189</v>
      </c>
      <c r="AZ9" s="17">
        <v>0.52523435868029</v>
      </c>
      <c r="BA9" s="17">
        <v>0.62792005355090397</v>
      </c>
      <c r="BB9" s="17"/>
      <c r="BC9" s="17">
        <v>0.57789069734840504</v>
      </c>
      <c r="BD9" s="17">
        <v>0.61096381668297395</v>
      </c>
      <c r="BE9" s="17">
        <v>0.59797370350449197</v>
      </c>
      <c r="BF9" s="17">
        <v>0.57899565155450905</v>
      </c>
      <c r="BG9" s="17">
        <v>0.61946263387970701</v>
      </c>
    </row>
    <row r="10" spans="2:59" ht="29" x14ac:dyDescent="0.35">
      <c r="B10" s="18" t="s">
        <v>413</v>
      </c>
      <c r="C10" s="17">
        <v>0.534934169318246</v>
      </c>
      <c r="D10" s="17">
        <v>0.53910659713060505</v>
      </c>
      <c r="E10" s="17">
        <v>0.53081564886220001</v>
      </c>
      <c r="F10" s="17"/>
      <c r="G10" s="17">
        <v>0.47004342463254301</v>
      </c>
      <c r="H10" s="17">
        <v>0.52949952081797103</v>
      </c>
      <c r="I10" s="17">
        <v>0.52212034811082197</v>
      </c>
      <c r="J10" s="17">
        <v>0.52540098764002996</v>
      </c>
      <c r="K10" s="17">
        <v>0.57341194887811497</v>
      </c>
      <c r="L10" s="17">
        <v>0.57888882231551697</v>
      </c>
      <c r="M10" s="17"/>
      <c r="N10" s="17">
        <v>0.52623832784271796</v>
      </c>
      <c r="O10" s="17">
        <v>0.54751283346280299</v>
      </c>
      <c r="P10" s="17">
        <v>0.50040901796647697</v>
      </c>
      <c r="Q10" s="17">
        <v>0.56489892672068298</v>
      </c>
      <c r="R10" s="17"/>
      <c r="S10" s="17">
        <v>0.53546246878864301</v>
      </c>
      <c r="T10" s="17">
        <v>0.54242109302961705</v>
      </c>
      <c r="U10" s="17">
        <v>0.55811557662053102</v>
      </c>
      <c r="V10" s="17">
        <v>0.60279566319344002</v>
      </c>
      <c r="W10" s="17">
        <v>0.62025386111910996</v>
      </c>
      <c r="X10" s="17">
        <v>0.46062955464708299</v>
      </c>
      <c r="Y10" s="17">
        <v>0.50132533590125805</v>
      </c>
      <c r="Z10" s="17">
        <v>0.55836993140784297</v>
      </c>
      <c r="AA10" s="17">
        <v>0.48243923988799498</v>
      </c>
      <c r="AB10" s="17">
        <v>0.56201764696282397</v>
      </c>
      <c r="AC10" s="17">
        <v>0.46724715962569002</v>
      </c>
      <c r="AD10" s="17">
        <v>0.53480899596793496</v>
      </c>
      <c r="AE10" s="17"/>
      <c r="AF10" s="17">
        <v>0.55462467150496297</v>
      </c>
      <c r="AG10" s="17">
        <v>0.55446323826462496</v>
      </c>
      <c r="AH10" s="17">
        <v>0.48828581839410801</v>
      </c>
      <c r="AI10" s="17"/>
      <c r="AJ10" s="17">
        <v>0.57474756911652602</v>
      </c>
      <c r="AK10" s="17">
        <v>0.53568498415896404</v>
      </c>
      <c r="AL10" s="17">
        <v>0.50855051541923202</v>
      </c>
      <c r="AM10" s="17">
        <v>0.63972477398819205</v>
      </c>
      <c r="AN10" s="17">
        <v>0.46118465887789101</v>
      </c>
      <c r="AO10" s="17"/>
      <c r="AP10" s="17">
        <v>0.554294118902253</v>
      </c>
      <c r="AQ10" s="17">
        <v>0.55165022816958698</v>
      </c>
      <c r="AR10" s="17">
        <v>0.52535815429543198</v>
      </c>
      <c r="AS10" s="17">
        <v>0.52450142982722103</v>
      </c>
      <c r="AT10" s="17">
        <v>0.48643088883272401</v>
      </c>
      <c r="AU10" s="17"/>
      <c r="AV10" s="17">
        <v>0.57625929782873098</v>
      </c>
      <c r="AW10" s="17">
        <v>0.56618749983822703</v>
      </c>
      <c r="AX10" s="17">
        <v>0.54953082020291899</v>
      </c>
      <c r="AY10" s="17">
        <v>0.51893711008876497</v>
      </c>
      <c r="AZ10" s="17">
        <v>0.47816679993741601</v>
      </c>
      <c r="BA10" s="17">
        <v>0.43830991727017499</v>
      </c>
      <c r="BB10" s="17"/>
      <c r="BC10" s="17">
        <v>0.51403014853968798</v>
      </c>
      <c r="BD10" s="17">
        <v>0.493727991379669</v>
      </c>
      <c r="BE10" s="17">
        <v>0.59955749839897499</v>
      </c>
      <c r="BF10" s="17">
        <v>0.49974910892828101</v>
      </c>
      <c r="BG10" s="17">
        <v>0.60539285805123699</v>
      </c>
    </row>
    <row r="11" spans="2:59" x14ac:dyDescent="0.35">
      <c r="B11" s="18" t="s">
        <v>414</v>
      </c>
      <c r="C11" s="17">
        <v>0.43411492170183003</v>
      </c>
      <c r="D11" s="17">
        <v>0.48029625961799299</v>
      </c>
      <c r="E11" s="17">
        <v>0.39229896518102497</v>
      </c>
      <c r="F11" s="17"/>
      <c r="G11" s="17">
        <v>0.45210476058049298</v>
      </c>
      <c r="H11" s="17">
        <v>0.42743251733076398</v>
      </c>
      <c r="I11" s="17">
        <v>0.45094700299617702</v>
      </c>
      <c r="J11" s="17">
        <v>0.490700545490456</v>
      </c>
      <c r="K11" s="17">
        <v>0.44144301754217102</v>
      </c>
      <c r="L11" s="17">
        <v>0.36487430036646601</v>
      </c>
      <c r="M11" s="17"/>
      <c r="N11" s="17">
        <v>0.44090573324209198</v>
      </c>
      <c r="O11" s="17">
        <v>0.458520698385324</v>
      </c>
      <c r="P11" s="17">
        <v>0.39980981678470301</v>
      </c>
      <c r="Q11" s="17">
        <v>0.428717063473249</v>
      </c>
      <c r="R11" s="17"/>
      <c r="S11" s="17">
        <v>0.433601521393574</v>
      </c>
      <c r="T11" s="17">
        <v>0.40339843447009499</v>
      </c>
      <c r="U11" s="17">
        <v>0.36715703352502199</v>
      </c>
      <c r="V11" s="17">
        <v>0.54053386383786295</v>
      </c>
      <c r="W11" s="17">
        <v>0.39337091772315902</v>
      </c>
      <c r="X11" s="17">
        <v>0.42397161684621898</v>
      </c>
      <c r="Y11" s="17">
        <v>0.49065339319819301</v>
      </c>
      <c r="Z11" s="17">
        <v>0.47236798545529801</v>
      </c>
      <c r="AA11" s="17">
        <v>0.46289557203952603</v>
      </c>
      <c r="AB11" s="17">
        <v>0.36216182517142598</v>
      </c>
      <c r="AC11" s="17">
        <v>0.52277785642942398</v>
      </c>
      <c r="AD11" s="17">
        <v>0.34237074117479599</v>
      </c>
      <c r="AE11" s="17"/>
      <c r="AF11" s="17">
        <v>0.43755351097741702</v>
      </c>
      <c r="AG11" s="17">
        <v>0.421994861835924</v>
      </c>
      <c r="AH11" s="17">
        <v>0.46967381394742402</v>
      </c>
      <c r="AI11" s="17"/>
      <c r="AJ11" s="17">
        <v>0.38403553724025602</v>
      </c>
      <c r="AK11" s="17">
        <v>0.47247318229885099</v>
      </c>
      <c r="AL11" s="17">
        <v>0.42974717476934299</v>
      </c>
      <c r="AM11" s="17">
        <v>0.54536533660057096</v>
      </c>
      <c r="AN11" s="17">
        <v>0.43888799951113899</v>
      </c>
      <c r="AO11" s="17"/>
      <c r="AP11" s="17">
        <v>0.36762509560781498</v>
      </c>
      <c r="AQ11" s="17">
        <v>0.44980660567127001</v>
      </c>
      <c r="AR11" s="17">
        <v>0.46330690286173398</v>
      </c>
      <c r="AS11" s="17">
        <v>0.51546915155909201</v>
      </c>
      <c r="AT11" s="17">
        <v>0.51920801841592201</v>
      </c>
      <c r="AU11" s="17"/>
      <c r="AV11" s="17">
        <v>0.45430918461532199</v>
      </c>
      <c r="AW11" s="17">
        <v>0.400776206395908</v>
      </c>
      <c r="AX11" s="17">
        <v>0.51495553502958902</v>
      </c>
      <c r="AY11" s="17">
        <v>0.44922377318002199</v>
      </c>
      <c r="AZ11" s="17">
        <v>0.464267118634831</v>
      </c>
      <c r="BA11" s="17">
        <v>0.34392912141074</v>
      </c>
      <c r="BB11" s="17"/>
      <c r="BC11" s="17">
        <v>0.43709336756160599</v>
      </c>
      <c r="BD11" s="17">
        <v>0.420366723320166</v>
      </c>
      <c r="BE11" s="17">
        <v>0.42148521933837202</v>
      </c>
      <c r="BF11" s="17">
        <v>0.36524878598423699</v>
      </c>
      <c r="BG11" s="17">
        <v>0.56494721049591801</v>
      </c>
    </row>
    <row r="12" spans="2:59" ht="29" x14ac:dyDescent="0.35">
      <c r="B12" s="18" t="s">
        <v>415</v>
      </c>
      <c r="C12" s="17">
        <v>0.30311856334818299</v>
      </c>
      <c r="D12" s="17">
        <v>0.32629822673422199</v>
      </c>
      <c r="E12" s="17">
        <v>0.278253976652308</v>
      </c>
      <c r="F12" s="17"/>
      <c r="G12" s="17">
        <v>0.27113923551022301</v>
      </c>
      <c r="H12" s="17">
        <v>0.34079632050029002</v>
      </c>
      <c r="I12" s="17">
        <v>0.26629181449825301</v>
      </c>
      <c r="J12" s="17">
        <v>0.245762062898808</v>
      </c>
      <c r="K12" s="17">
        <v>0.27894420316047602</v>
      </c>
      <c r="L12" s="17">
        <v>0.38323161641848003</v>
      </c>
      <c r="M12" s="17"/>
      <c r="N12" s="17">
        <v>0.326649809284142</v>
      </c>
      <c r="O12" s="17">
        <v>0.27412624642629202</v>
      </c>
      <c r="P12" s="17">
        <v>0.32718870045995102</v>
      </c>
      <c r="Q12" s="17">
        <v>0.28225784031026502</v>
      </c>
      <c r="R12" s="17"/>
      <c r="S12" s="17">
        <v>0.36223242831969599</v>
      </c>
      <c r="T12" s="17">
        <v>0.34444306549057802</v>
      </c>
      <c r="U12" s="17">
        <v>0.27365446922981301</v>
      </c>
      <c r="V12" s="17">
        <v>0.23153071190107699</v>
      </c>
      <c r="W12" s="17">
        <v>0.33102984028198101</v>
      </c>
      <c r="X12" s="17">
        <v>0.27204221143491603</v>
      </c>
      <c r="Y12" s="17">
        <v>0.22222538861459501</v>
      </c>
      <c r="Z12" s="17">
        <v>0.29516598888741502</v>
      </c>
      <c r="AA12" s="17">
        <v>0.278218829282184</v>
      </c>
      <c r="AB12" s="17">
        <v>0.317434287438419</v>
      </c>
      <c r="AC12" s="17">
        <v>0.28231185372322398</v>
      </c>
      <c r="AD12" s="17">
        <v>0.44375850898361702</v>
      </c>
      <c r="AE12" s="17"/>
      <c r="AF12" s="17">
        <v>0.35468637390806101</v>
      </c>
      <c r="AG12" s="17">
        <v>0.30303795124405303</v>
      </c>
      <c r="AH12" s="17">
        <v>0.18882188058163199</v>
      </c>
      <c r="AI12" s="17"/>
      <c r="AJ12" s="17">
        <v>0.32416489930324599</v>
      </c>
      <c r="AK12" s="17">
        <v>0.31395525695798698</v>
      </c>
      <c r="AL12" s="17">
        <v>0.25804079015915199</v>
      </c>
      <c r="AM12" s="17">
        <v>0.37939880257884301</v>
      </c>
      <c r="AN12" s="17">
        <v>0.241253574780672</v>
      </c>
      <c r="AO12" s="17"/>
      <c r="AP12" s="17">
        <v>0.354516427853035</v>
      </c>
      <c r="AQ12" s="17">
        <v>0.28132356542563802</v>
      </c>
      <c r="AR12" s="17">
        <v>0.381857882458981</v>
      </c>
      <c r="AS12" s="17">
        <v>0.282668812167434</v>
      </c>
      <c r="AT12" s="17">
        <v>0.30567778383439798</v>
      </c>
      <c r="AU12" s="17"/>
      <c r="AV12" s="17">
        <v>0.294633439025901</v>
      </c>
      <c r="AW12" s="17">
        <v>0.315382178209903</v>
      </c>
      <c r="AX12" s="17">
        <v>0.349577069826636</v>
      </c>
      <c r="AY12" s="17">
        <v>0.30782992065293502</v>
      </c>
      <c r="AZ12" s="17">
        <v>0.33766238316439001</v>
      </c>
      <c r="BA12" s="17">
        <v>0.265196263476357</v>
      </c>
      <c r="BB12" s="17"/>
      <c r="BC12" s="17">
        <v>0.32054909665626702</v>
      </c>
      <c r="BD12" s="17">
        <v>0.31786741752787401</v>
      </c>
      <c r="BE12" s="17">
        <v>0.249496352554262</v>
      </c>
      <c r="BF12" s="17">
        <v>0.40621900627956498</v>
      </c>
      <c r="BG12" s="17">
        <v>0.101065784417813</v>
      </c>
    </row>
    <row r="13" spans="2:59" ht="29" x14ac:dyDescent="0.35">
      <c r="B13" s="18" t="s">
        <v>416</v>
      </c>
      <c r="C13" s="17">
        <v>0.203997097009884</v>
      </c>
      <c r="D13" s="17">
        <v>0.21857705520404699</v>
      </c>
      <c r="E13" s="17">
        <v>0.19137191042840501</v>
      </c>
      <c r="F13" s="17"/>
      <c r="G13" s="17">
        <v>0.24731444661976901</v>
      </c>
      <c r="H13" s="17">
        <v>0.25148635830522997</v>
      </c>
      <c r="I13" s="17">
        <v>0.190807555729503</v>
      </c>
      <c r="J13" s="17">
        <v>0.173978699717143</v>
      </c>
      <c r="K13" s="17">
        <v>0.14753009171967599</v>
      </c>
      <c r="L13" s="17">
        <v>0.20272288361302099</v>
      </c>
      <c r="M13" s="17"/>
      <c r="N13" s="17">
        <v>0.23809388075417701</v>
      </c>
      <c r="O13" s="17">
        <v>0.18410310638208099</v>
      </c>
      <c r="P13" s="17">
        <v>0.20132860928901899</v>
      </c>
      <c r="Q13" s="17">
        <v>0.18897415116216301</v>
      </c>
      <c r="R13" s="17"/>
      <c r="S13" s="17">
        <v>0.261487605234619</v>
      </c>
      <c r="T13" s="17">
        <v>0.161013784701623</v>
      </c>
      <c r="U13" s="17">
        <v>0.12845932436867499</v>
      </c>
      <c r="V13" s="17">
        <v>0.27258499263979602</v>
      </c>
      <c r="W13" s="17">
        <v>0.19109093119496401</v>
      </c>
      <c r="X13" s="17">
        <v>0.23780155239918899</v>
      </c>
      <c r="Y13" s="17">
        <v>0.15368951846600701</v>
      </c>
      <c r="Z13" s="17">
        <v>0.25034411709332</v>
      </c>
      <c r="AA13" s="17">
        <v>0.18323809122178999</v>
      </c>
      <c r="AB13" s="17">
        <v>0.25189947424179299</v>
      </c>
      <c r="AC13" s="17">
        <v>0.14824240729947599</v>
      </c>
      <c r="AD13" s="17">
        <v>0.115546800578835</v>
      </c>
      <c r="AE13" s="17"/>
      <c r="AF13" s="17">
        <v>0.19102750970803001</v>
      </c>
      <c r="AG13" s="17">
        <v>0.21465182078755701</v>
      </c>
      <c r="AH13" s="17">
        <v>0.17846231233248799</v>
      </c>
      <c r="AI13" s="17"/>
      <c r="AJ13" s="17">
        <v>0.182673590575501</v>
      </c>
      <c r="AK13" s="17">
        <v>0.20764209021022501</v>
      </c>
      <c r="AL13" s="17">
        <v>0.240658090381625</v>
      </c>
      <c r="AM13" s="17">
        <v>8.8484382992531294E-2</v>
      </c>
      <c r="AN13" s="17">
        <v>0.23913290649414001</v>
      </c>
      <c r="AO13" s="17"/>
      <c r="AP13" s="17">
        <v>0.186286056914369</v>
      </c>
      <c r="AQ13" s="17">
        <v>0.210037052624162</v>
      </c>
      <c r="AR13" s="17">
        <v>0.219191397372163</v>
      </c>
      <c r="AS13" s="17">
        <v>0.25316726163376801</v>
      </c>
      <c r="AT13" s="17">
        <v>0.11522249238709099</v>
      </c>
      <c r="AU13" s="17"/>
      <c r="AV13" s="17">
        <v>0.214803031040361</v>
      </c>
      <c r="AW13" s="17">
        <v>0.21111331382708801</v>
      </c>
      <c r="AX13" s="17">
        <v>0.21834823621178601</v>
      </c>
      <c r="AY13" s="17">
        <v>0.25532632274211697</v>
      </c>
      <c r="AZ13" s="17">
        <v>0.119050864183202</v>
      </c>
      <c r="BA13" s="17">
        <v>0.15837659232731899</v>
      </c>
      <c r="BB13" s="17"/>
      <c r="BC13" s="17">
        <v>0.194164495351245</v>
      </c>
      <c r="BD13" s="17">
        <v>0.16550830429030899</v>
      </c>
      <c r="BE13" s="17">
        <v>0.18981732122881401</v>
      </c>
      <c r="BF13" s="17">
        <v>0.28538279609952</v>
      </c>
      <c r="BG13" s="17">
        <v>0.45860156983251499</v>
      </c>
    </row>
    <row r="14" spans="2:59" x14ac:dyDescent="0.35">
      <c r="B14" s="18" t="s">
        <v>417</v>
      </c>
      <c r="C14" s="17">
        <v>0.10512934492731001</v>
      </c>
      <c r="D14" s="17">
        <v>0.1045081657505</v>
      </c>
      <c r="E14" s="17">
        <v>0.106647576781063</v>
      </c>
      <c r="F14" s="17"/>
      <c r="G14" s="17">
        <v>0.17490165740097099</v>
      </c>
      <c r="H14" s="17">
        <v>0.142275315719881</v>
      </c>
      <c r="I14" s="17">
        <v>0.131874865616772</v>
      </c>
      <c r="J14" s="17">
        <v>6.3472452675234894E-2</v>
      </c>
      <c r="K14" s="17">
        <v>7.0412640489134398E-2</v>
      </c>
      <c r="L14" s="17">
        <v>5.7504793599701898E-2</v>
      </c>
      <c r="M14" s="17"/>
      <c r="N14" s="17">
        <v>7.8083572640002694E-2</v>
      </c>
      <c r="O14" s="17">
        <v>0.111430800245458</v>
      </c>
      <c r="P14" s="17">
        <v>0.13851362816658</v>
      </c>
      <c r="Q14" s="17">
        <v>0.10010173236639</v>
      </c>
      <c r="R14" s="17"/>
      <c r="S14" s="17">
        <v>0.17079302098073401</v>
      </c>
      <c r="T14" s="17">
        <v>8.7170972315101694E-2</v>
      </c>
      <c r="U14" s="17">
        <v>0.11776169478606401</v>
      </c>
      <c r="V14" s="17">
        <v>6.62225209681465E-2</v>
      </c>
      <c r="W14" s="17">
        <v>0.105689504788553</v>
      </c>
      <c r="X14" s="17">
        <v>5.7689642128503103E-2</v>
      </c>
      <c r="Y14" s="17">
        <v>0.15182274911316099</v>
      </c>
      <c r="Z14" s="17">
        <v>5.4027413964735899E-2</v>
      </c>
      <c r="AA14" s="17">
        <v>0.101982923152109</v>
      </c>
      <c r="AB14" s="17">
        <v>5.9760312187487299E-2</v>
      </c>
      <c r="AC14" s="17">
        <v>9.3049452167994706E-2</v>
      </c>
      <c r="AD14" s="17">
        <v>0.18081460761021001</v>
      </c>
      <c r="AE14" s="17"/>
      <c r="AF14" s="17">
        <v>0.112161540285854</v>
      </c>
      <c r="AG14" s="17">
        <v>9.8204281808591004E-2</v>
      </c>
      <c r="AH14" s="17">
        <v>8.0066762866992797E-2</v>
      </c>
      <c r="AI14" s="17"/>
      <c r="AJ14" s="17">
        <v>7.45009952186729E-2</v>
      </c>
      <c r="AK14" s="17">
        <v>0.14954322832824399</v>
      </c>
      <c r="AL14" s="17">
        <v>6.7124974597703405E-2</v>
      </c>
      <c r="AM14" s="17">
        <v>0.156689330060515</v>
      </c>
      <c r="AN14" s="17">
        <v>7.5070198432791196E-2</v>
      </c>
      <c r="AO14" s="17"/>
      <c r="AP14" s="17">
        <v>6.6997072564560195E-2</v>
      </c>
      <c r="AQ14" s="17">
        <v>0.121019086245734</v>
      </c>
      <c r="AR14" s="17">
        <v>8.98063520883364E-2</v>
      </c>
      <c r="AS14" s="17">
        <v>0.15167525894049899</v>
      </c>
      <c r="AT14" s="17">
        <v>0.15111881838027499</v>
      </c>
      <c r="AU14" s="17"/>
      <c r="AV14" s="17">
        <v>0.136763240627543</v>
      </c>
      <c r="AW14" s="17">
        <v>8.0080007050324697E-2</v>
      </c>
      <c r="AX14" s="17">
        <v>0.101033402929729</v>
      </c>
      <c r="AY14" s="17">
        <v>0.124600989103109</v>
      </c>
      <c r="AZ14" s="17">
        <v>0.120857983813138</v>
      </c>
      <c r="BA14" s="17">
        <v>0.10678535492036099</v>
      </c>
      <c r="BB14" s="17"/>
      <c r="BC14" s="17">
        <v>0.11005837308031401</v>
      </c>
      <c r="BD14" s="17">
        <v>0.10125221573082099</v>
      </c>
      <c r="BE14" s="17">
        <v>9.8125276713406206E-2</v>
      </c>
      <c r="BF14" s="17">
        <v>0.117750659805927</v>
      </c>
      <c r="BG14" s="17">
        <v>6.0207816474048499E-2</v>
      </c>
    </row>
    <row r="15" spans="2:59" ht="43.5" x14ac:dyDescent="0.35">
      <c r="B15" s="18" t="s">
        <v>418</v>
      </c>
      <c r="C15" s="17">
        <v>8.5992858349172405E-2</v>
      </c>
      <c r="D15" s="17">
        <v>8.9264386547310601E-2</v>
      </c>
      <c r="E15" s="17">
        <v>8.3506357107554399E-2</v>
      </c>
      <c r="F15" s="17"/>
      <c r="G15" s="17">
        <v>0.164441354013174</v>
      </c>
      <c r="H15" s="17">
        <v>0.118712585768803</v>
      </c>
      <c r="I15" s="17">
        <v>8.6705626439976202E-2</v>
      </c>
      <c r="J15" s="17">
        <v>5.7155112867745703E-2</v>
      </c>
      <c r="K15" s="17">
        <v>7.2645069527629696E-2</v>
      </c>
      <c r="L15" s="17">
        <v>3.3296326719237698E-2</v>
      </c>
      <c r="M15" s="17"/>
      <c r="N15" s="17">
        <v>0.100576925219606</v>
      </c>
      <c r="O15" s="17">
        <v>8.7957455251095898E-2</v>
      </c>
      <c r="P15" s="17">
        <v>7.21610185398735E-2</v>
      </c>
      <c r="Q15" s="17">
        <v>7.97980722287297E-2</v>
      </c>
      <c r="R15" s="17"/>
      <c r="S15" s="17">
        <v>7.3796355662730198E-2</v>
      </c>
      <c r="T15" s="17">
        <v>8.23157701426981E-2</v>
      </c>
      <c r="U15" s="17">
        <v>3.2975393353624601E-2</v>
      </c>
      <c r="V15" s="17">
        <v>0.10447761732411601</v>
      </c>
      <c r="W15" s="17">
        <v>0.114742020820415</v>
      </c>
      <c r="X15" s="17">
        <v>8.2677605782698102E-2</v>
      </c>
      <c r="Y15" s="17">
        <v>6.4090424967591E-2</v>
      </c>
      <c r="Z15" s="17">
        <v>0.100294920601302</v>
      </c>
      <c r="AA15" s="17">
        <v>9.17900994220682E-2</v>
      </c>
      <c r="AB15" s="17">
        <v>8.47287245927167E-2</v>
      </c>
      <c r="AC15" s="17">
        <v>0.100943417357602</v>
      </c>
      <c r="AD15" s="17">
        <v>0.184343082196743</v>
      </c>
      <c r="AE15" s="17"/>
      <c r="AF15" s="17">
        <v>8.4701140069686695E-2</v>
      </c>
      <c r="AG15" s="17">
        <v>8.5487896448417602E-2</v>
      </c>
      <c r="AH15" s="17">
        <v>7.7650122937049093E-2</v>
      </c>
      <c r="AI15" s="17"/>
      <c r="AJ15" s="17">
        <v>7.2244134122571996E-2</v>
      </c>
      <c r="AK15" s="17">
        <v>0.11528903143457001</v>
      </c>
      <c r="AL15" s="17">
        <v>4.5276383261495301E-2</v>
      </c>
      <c r="AM15" s="17">
        <v>0.11120341536292799</v>
      </c>
      <c r="AN15" s="17">
        <v>9.9033558295255897E-2</v>
      </c>
      <c r="AO15" s="17"/>
      <c r="AP15" s="17">
        <v>9.0522925049695196E-2</v>
      </c>
      <c r="AQ15" s="17">
        <v>9.2713161678055198E-2</v>
      </c>
      <c r="AR15" s="17">
        <v>4.7175871661560502E-2</v>
      </c>
      <c r="AS15" s="17">
        <v>9.05399761836434E-2</v>
      </c>
      <c r="AT15" s="17">
        <v>7.8945195746691094E-2</v>
      </c>
      <c r="AU15" s="17"/>
      <c r="AV15" s="17">
        <v>0.10650119264340401</v>
      </c>
      <c r="AW15" s="17">
        <v>9.4861138553175794E-2</v>
      </c>
      <c r="AX15" s="17">
        <v>7.0851216423706995E-2</v>
      </c>
      <c r="AY15" s="17">
        <v>6.03048247684487E-2</v>
      </c>
      <c r="AZ15" s="17">
        <v>0.125379300538488</v>
      </c>
      <c r="BA15" s="17">
        <v>4.79480728289454E-2</v>
      </c>
      <c r="BB15" s="17"/>
      <c r="BC15" s="17">
        <v>8.1205696703256794E-2</v>
      </c>
      <c r="BD15" s="17">
        <v>8.8985985562156297E-2</v>
      </c>
      <c r="BE15" s="17">
        <v>8.61072080049501E-2</v>
      </c>
      <c r="BF15" s="17">
        <v>0.113458924841352</v>
      </c>
      <c r="BG15" s="17">
        <v>8.8845791478294106E-2</v>
      </c>
    </row>
    <row r="16" spans="2:59" x14ac:dyDescent="0.35">
      <c r="B16" s="18" t="s">
        <v>100</v>
      </c>
      <c r="C16" s="17">
        <v>8.2770347368586794E-2</v>
      </c>
      <c r="D16" s="17">
        <v>6.0289302744115897E-2</v>
      </c>
      <c r="E16" s="17">
        <v>0.103383583427151</v>
      </c>
      <c r="F16" s="17"/>
      <c r="G16" s="17">
        <v>5.35488597470231E-2</v>
      </c>
      <c r="H16" s="17">
        <v>4.0269685332484699E-2</v>
      </c>
      <c r="I16" s="17">
        <v>0.124350388884602</v>
      </c>
      <c r="J16" s="17">
        <v>6.4104570239675807E-2</v>
      </c>
      <c r="K16" s="17">
        <v>0.110829238417675</v>
      </c>
      <c r="L16" s="17">
        <v>0.10307002475756399</v>
      </c>
      <c r="M16" s="17"/>
      <c r="N16" s="17">
        <v>6.3949472054337597E-2</v>
      </c>
      <c r="O16" s="17">
        <v>8.2191715342764093E-2</v>
      </c>
      <c r="P16" s="17">
        <v>9.8230120656386893E-2</v>
      </c>
      <c r="Q16" s="17">
        <v>9.16270746579462E-2</v>
      </c>
      <c r="R16" s="17"/>
      <c r="S16" s="17">
        <v>3.32294895116041E-2</v>
      </c>
      <c r="T16" s="17">
        <v>0.12548587531428201</v>
      </c>
      <c r="U16" s="17">
        <v>0.12961702729347199</v>
      </c>
      <c r="V16" s="17">
        <v>4.5025781585859501E-2</v>
      </c>
      <c r="W16" s="17">
        <v>5.1256552957223499E-2</v>
      </c>
      <c r="X16" s="17">
        <v>0.11701735976427199</v>
      </c>
      <c r="Y16" s="17">
        <v>4.52000606082072E-2</v>
      </c>
      <c r="Z16" s="17">
        <v>8.8151172468041897E-2</v>
      </c>
      <c r="AA16" s="17">
        <v>0.11554580333613</v>
      </c>
      <c r="AB16" s="17">
        <v>9.8603163433284097E-2</v>
      </c>
      <c r="AC16" s="17">
        <v>6.9167864262765999E-2</v>
      </c>
      <c r="AD16" s="17">
        <v>6.3167378348258807E-2</v>
      </c>
      <c r="AE16" s="17"/>
      <c r="AF16" s="17">
        <v>7.5968138936122503E-2</v>
      </c>
      <c r="AG16" s="17">
        <v>7.6787225038098803E-2</v>
      </c>
      <c r="AH16" s="17">
        <v>0.132764538242228</v>
      </c>
      <c r="AI16" s="17"/>
      <c r="AJ16" s="17">
        <v>8.4911591136850401E-2</v>
      </c>
      <c r="AK16" s="17">
        <v>6.0328107587747502E-2</v>
      </c>
      <c r="AL16" s="17">
        <v>5.2573303087011601E-2</v>
      </c>
      <c r="AM16" s="17">
        <v>4.5016067912911899E-2</v>
      </c>
      <c r="AN16" s="17">
        <v>0.109649033446177</v>
      </c>
      <c r="AO16" s="17"/>
      <c r="AP16" s="17">
        <v>7.8694162575697904E-2</v>
      </c>
      <c r="AQ16" s="17">
        <v>6.8052328222146602E-2</v>
      </c>
      <c r="AR16" s="17">
        <v>8.8027152917810297E-2</v>
      </c>
      <c r="AS16" s="17">
        <v>7.0158202300392894E-2</v>
      </c>
      <c r="AT16" s="17">
        <v>7.6537807002142702E-2</v>
      </c>
      <c r="AU16" s="17"/>
      <c r="AV16" s="17">
        <v>5.4965120264979697E-2</v>
      </c>
      <c r="AW16" s="17">
        <v>8.1662426848636005E-2</v>
      </c>
      <c r="AX16" s="17">
        <v>4.0958279846617297E-2</v>
      </c>
      <c r="AY16" s="17">
        <v>8.6767302666370394E-2</v>
      </c>
      <c r="AZ16" s="17">
        <v>7.3537762332745102E-2</v>
      </c>
      <c r="BA16" s="17">
        <v>0.16415877114077301</v>
      </c>
      <c r="BB16" s="17"/>
      <c r="BC16" s="17">
        <v>9.4057113591934902E-2</v>
      </c>
      <c r="BD16" s="17">
        <v>0.10260105688249301</v>
      </c>
      <c r="BE16" s="17">
        <v>6.8427623405917598E-2</v>
      </c>
      <c r="BF16" s="17">
        <v>7.2006975099840095E-2</v>
      </c>
      <c r="BG16" s="17">
        <v>3.9055982330786103E-2</v>
      </c>
    </row>
    <row r="17" spans="2:59" x14ac:dyDescent="0.35">
      <c r="B17" s="18" t="s">
        <v>317</v>
      </c>
      <c r="C17" s="19">
        <v>9.5222369555169998E-4</v>
      </c>
      <c r="D17" s="19">
        <v>1.92585418253294E-3</v>
      </c>
      <c r="E17" s="19">
        <v>0</v>
      </c>
      <c r="F17" s="19"/>
      <c r="G17" s="19">
        <v>0</v>
      </c>
      <c r="H17" s="19">
        <v>5.3735356345786696E-3</v>
      </c>
      <c r="I17" s="19">
        <v>0</v>
      </c>
      <c r="J17" s="19">
        <v>0</v>
      </c>
      <c r="K17" s="19">
        <v>0</v>
      </c>
      <c r="L17" s="19">
        <v>0</v>
      </c>
      <c r="M17" s="19"/>
      <c r="N17" s="19">
        <v>3.3946001836609101E-3</v>
      </c>
      <c r="O17" s="19">
        <v>0</v>
      </c>
      <c r="P17" s="19">
        <v>0</v>
      </c>
      <c r="Q17" s="19">
        <v>0</v>
      </c>
      <c r="R17" s="19"/>
      <c r="S17" s="19">
        <v>6.2872067104497199E-3</v>
      </c>
      <c r="T17" s="19">
        <v>0</v>
      </c>
      <c r="U17" s="19">
        <v>0</v>
      </c>
      <c r="V17" s="19">
        <v>0</v>
      </c>
      <c r="W17" s="19">
        <v>0</v>
      </c>
      <c r="X17" s="19">
        <v>0</v>
      </c>
      <c r="Y17" s="19">
        <v>0</v>
      </c>
      <c r="Z17" s="19">
        <v>0</v>
      </c>
      <c r="AA17" s="19">
        <v>0</v>
      </c>
      <c r="AB17" s="19">
        <v>0</v>
      </c>
      <c r="AC17" s="19">
        <v>0</v>
      </c>
      <c r="AD17" s="19">
        <v>0</v>
      </c>
      <c r="AE17" s="19"/>
      <c r="AF17" s="19">
        <v>0</v>
      </c>
      <c r="AG17" s="19">
        <v>2.2664445486374201E-3</v>
      </c>
      <c r="AH17" s="19">
        <v>0</v>
      </c>
      <c r="AI17" s="19"/>
      <c r="AJ17" s="19">
        <v>0</v>
      </c>
      <c r="AK17" s="19">
        <v>3.4311360798539598E-3</v>
      </c>
      <c r="AL17" s="19">
        <v>0</v>
      </c>
      <c r="AM17" s="19">
        <v>0</v>
      </c>
      <c r="AN17" s="19">
        <v>0</v>
      </c>
      <c r="AO17" s="19"/>
      <c r="AP17" s="19">
        <v>0</v>
      </c>
      <c r="AQ17" s="19">
        <v>0</v>
      </c>
      <c r="AR17" s="19">
        <v>0</v>
      </c>
      <c r="AS17" s="19">
        <v>0</v>
      </c>
      <c r="AT17" s="19">
        <v>0</v>
      </c>
      <c r="AU17" s="19"/>
      <c r="AV17" s="19">
        <v>0</v>
      </c>
      <c r="AW17" s="19">
        <v>0</v>
      </c>
      <c r="AX17" s="19">
        <v>0</v>
      </c>
      <c r="AY17" s="19">
        <v>0</v>
      </c>
      <c r="AZ17" s="19">
        <v>1.2019297343269701E-2</v>
      </c>
      <c r="BA17" s="19">
        <v>0</v>
      </c>
      <c r="BB17" s="19"/>
      <c r="BC17" s="19">
        <v>0</v>
      </c>
      <c r="BD17" s="19">
        <v>0</v>
      </c>
      <c r="BE17" s="19">
        <v>3.3321626754380402E-3</v>
      </c>
      <c r="BF17" s="19">
        <v>0</v>
      </c>
      <c r="BG17" s="19">
        <v>0</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330</v>
      </c>
      <c r="E2" s="26"/>
    </row>
    <row r="6" spans="2:5" ht="50" customHeight="1" x14ac:dyDescent="0.35">
      <c r="B6" s="20" t="s">
        <v>15</v>
      </c>
      <c r="C6" s="20" t="s">
        <v>420</v>
      </c>
      <c r="D6" s="20" t="s">
        <v>421</v>
      </c>
    </row>
    <row r="7" spans="2:5" x14ac:dyDescent="0.35">
      <c r="B7" s="18" t="s">
        <v>323</v>
      </c>
      <c r="C7" s="17">
        <v>0.311149211041434</v>
      </c>
      <c r="D7" s="17">
        <v>0.206841373043158</v>
      </c>
    </row>
    <row r="8" spans="2:5" x14ac:dyDescent="0.35">
      <c r="B8" s="18" t="s">
        <v>324</v>
      </c>
      <c r="C8" s="17">
        <v>0.408781377645629</v>
      </c>
      <c r="D8" s="17">
        <v>0.34068284178264402</v>
      </c>
    </row>
    <row r="9" spans="2:5" x14ac:dyDescent="0.35">
      <c r="B9" s="18" t="s">
        <v>325</v>
      </c>
      <c r="C9" s="17">
        <v>0.155480606822955</v>
      </c>
      <c r="D9" s="17">
        <v>0.21918070221630701</v>
      </c>
    </row>
    <row r="10" spans="2:5" x14ac:dyDescent="0.35">
      <c r="B10" s="18" t="s">
        <v>326</v>
      </c>
      <c r="C10" s="17">
        <v>4.5295268666235698E-2</v>
      </c>
      <c r="D10" s="17">
        <v>7.9172522770495996E-2</v>
      </c>
    </row>
    <row r="11" spans="2:5" x14ac:dyDescent="0.35">
      <c r="B11" s="18" t="s">
        <v>327</v>
      </c>
      <c r="C11" s="17">
        <v>4.5091160312431801E-2</v>
      </c>
      <c r="D11" s="17">
        <v>7.7504699385348902E-2</v>
      </c>
    </row>
    <row r="12" spans="2:5" x14ac:dyDescent="0.35">
      <c r="B12" s="18" t="s">
        <v>100</v>
      </c>
      <c r="C12" s="17">
        <v>3.4202375511315199E-2</v>
      </c>
      <c r="D12" s="17">
        <v>7.6617860802045995E-2</v>
      </c>
    </row>
    <row r="13" spans="2:5" x14ac:dyDescent="0.35">
      <c r="B13" s="23" t="s">
        <v>328</v>
      </c>
      <c r="C13" s="21">
        <v>0.71993058868706294</v>
      </c>
      <c r="D13" s="21">
        <v>0.54752421482580205</v>
      </c>
    </row>
    <row r="14" spans="2:5" x14ac:dyDescent="0.35">
      <c r="B14" s="23" t="s">
        <v>329</v>
      </c>
      <c r="C14" s="21">
        <v>9.0386428978667499E-2</v>
      </c>
      <c r="D14" s="21">
        <v>0.15667722215584501</v>
      </c>
    </row>
    <row r="15" spans="2:5" x14ac:dyDescent="0.35">
      <c r="B15" s="23" t="s">
        <v>141</v>
      </c>
      <c r="C15" s="22">
        <v>0.62954415970839495</v>
      </c>
      <c r="D15" s="22">
        <v>0.39084699266995698</v>
      </c>
    </row>
    <row r="16" spans="2:5" x14ac:dyDescent="0.35">
      <c r="B16" s="16" t="s">
        <v>331</v>
      </c>
      <c r="C16" s="16"/>
      <c r="D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323</v>
      </c>
      <c r="C9" s="17">
        <v>0.206841373043158</v>
      </c>
      <c r="D9" s="17">
        <v>0.22073916786589501</v>
      </c>
      <c r="E9" s="17">
        <v>0.19294746218241299</v>
      </c>
      <c r="F9" s="17"/>
      <c r="G9" s="17">
        <v>0.192488039168453</v>
      </c>
      <c r="H9" s="17">
        <v>0.34422707859432999</v>
      </c>
      <c r="I9" s="17">
        <v>0.24132975885317701</v>
      </c>
      <c r="J9" s="17">
        <v>0.193763025437381</v>
      </c>
      <c r="K9" s="17">
        <v>0.16927657382780401</v>
      </c>
      <c r="L9" s="17">
        <v>0.107567344595936</v>
      </c>
      <c r="M9" s="17"/>
      <c r="N9" s="17">
        <v>0.29736130876780298</v>
      </c>
      <c r="O9" s="17">
        <v>0.19741615412258001</v>
      </c>
      <c r="P9" s="17">
        <v>0.15854229773248699</v>
      </c>
      <c r="Q9" s="17">
        <v>0.15218334408804601</v>
      </c>
      <c r="R9" s="17"/>
      <c r="S9" s="17">
        <v>0.33071246715106201</v>
      </c>
      <c r="T9" s="17">
        <v>0.17251430137899401</v>
      </c>
      <c r="U9" s="17">
        <v>0.20069482382773501</v>
      </c>
      <c r="V9" s="17">
        <v>0.21109910579544999</v>
      </c>
      <c r="W9" s="17">
        <v>0.21397979583340801</v>
      </c>
      <c r="X9" s="17">
        <v>0.26924664635629603</v>
      </c>
      <c r="Y9" s="17">
        <v>0.182244876637673</v>
      </c>
      <c r="Z9" s="17">
        <v>0.15125222621679099</v>
      </c>
      <c r="AA9" s="17">
        <v>0.164179516619092</v>
      </c>
      <c r="AB9" s="17">
        <v>0.12723529848110399</v>
      </c>
      <c r="AC9" s="17">
        <v>8.5959825963913397E-2</v>
      </c>
      <c r="AD9" s="17">
        <v>0.240709914819173</v>
      </c>
      <c r="AE9" s="17"/>
      <c r="AF9" s="17">
        <v>0.20429128104894201</v>
      </c>
      <c r="AG9" s="17">
        <v>0.23111788109297601</v>
      </c>
      <c r="AH9" s="17">
        <v>0.19441951910879801</v>
      </c>
      <c r="AI9" s="17"/>
      <c r="AJ9" s="17">
        <v>0.21708266753682001</v>
      </c>
      <c r="AK9" s="17">
        <v>0.26213934654084597</v>
      </c>
      <c r="AL9" s="17">
        <v>0.249129913409948</v>
      </c>
      <c r="AM9" s="17">
        <v>0.24793039346551801</v>
      </c>
      <c r="AN9" s="17">
        <v>0.15711443493026001</v>
      </c>
      <c r="AO9" s="17"/>
      <c r="AP9" s="17">
        <v>0.182694526518527</v>
      </c>
      <c r="AQ9" s="17">
        <v>0.26198055171651002</v>
      </c>
      <c r="AR9" s="17">
        <v>0.18479623695869801</v>
      </c>
      <c r="AS9" s="17">
        <v>0.16710972674529201</v>
      </c>
      <c r="AT9" s="17">
        <v>0.160185981730704</v>
      </c>
      <c r="AU9" s="17"/>
      <c r="AV9" s="17">
        <v>0.30036598080989801</v>
      </c>
      <c r="AW9" s="17">
        <v>0.22385315603785599</v>
      </c>
      <c r="AX9" s="17">
        <v>0.16573941890330801</v>
      </c>
      <c r="AY9" s="17">
        <v>0.15680373991269</v>
      </c>
      <c r="AZ9" s="17">
        <v>0.184297123806585</v>
      </c>
      <c r="BA9" s="17">
        <v>0.130036707279512</v>
      </c>
      <c r="BB9" s="17"/>
      <c r="BC9" s="17">
        <v>0.151572756319273</v>
      </c>
      <c r="BD9" s="17">
        <v>0.13945705270878</v>
      </c>
      <c r="BE9" s="17">
        <v>0.29052367821345099</v>
      </c>
      <c r="BF9" s="17">
        <v>0.26925064226683099</v>
      </c>
      <c r="BG9" s="17">
        <v>0.38676308153578498</v>
      </c>
    </row>
    <row r="10" spans="2:59" x14ac:dyDescent="0.35">
      <c r="B10" s="18" t="s">
        <v>324</v>
      </c>
      <c r="C10" s="17">
        <v>0.34068284178264402</v>
      </c>
      <c r="D10" s="17">
        <v>0.33989447885055402</v>
      </c>
      <c r="E10" s="17">
        <v>0.34439480913222298</v>
      </c>
      <c r="F10" s="17"/>
      <c r="G10" s="17">
        <v>0.40144237043099801</v>
      </c>
      <c r="H10" s="17">
        <v>0.34572830591626302</v>
      </c>
      <c r="I10" s="17">
        <v>0.40858682079765402</v>
      </c>
      <c r="J10" s="17">
        <v>0.37031599378996999</v>
      </c>
      <c r="K10" s="17">
        <v>0.25698665260153503</v>
      </c>
      <c r="L10" s="17">
        <v>0.26876925986678102</v>
      </c>
      <c r="M10" s="17"/>
      <c r="N10" s="17">
        <v>0.368266909504947</v>
      </c>
      <c r="O10" s="17">
        <v>0.37669746294733902</v>
      </c>
      <c r="P10" s="17">
        <v>0.31202662152704003</v>
      </c>
      <c r="Q10" s="17">
        <v>0.29740130301805501</v>
      </c>
      <c r="R10" s="17"/>
      <c r="S10" s="17">
        <v>0.35304046381819798</v>
      </c>
      <c r="T10" s="17">
        <v>0.32356835110624399</v>
      </c>
      <c r="U10" s="17">
        <v>0.290579796641114</v>
      </c>
      <c r="V10" s="17">
        <v>0.305765841625044</v>
      </c>
      <c r="W10" s="17">
        <v>0.380327031321608</v>
      </c>
      <c r="X10" s="17">
        <v>0.285244397356268</v>
      </c>
      <c r="Y10" s="17">
        <v>0.33398114800337603</v>
      </c>
      <c r="Z10" s="17">
        <v>0.34071598407082399</v>
      </c>
      <c r="AA10" s="17">
        <v>0.373139939960418</v>
      </c>
      <c r="AB10" s="17">
        <v>0.30117294560108199</v>
      </c>
      <c r="AC10" s="17">
        <v>0.45728852544923598</v>
      </c>
      <c r="AD10" s="17">
        <v>0.47389572581161699</v>
      </c>
      <c r="AE10" s="17"/>
      <c r="AF10" s="17">
        <v>0.29347441120728002</v>
      </c>
      <c r="AG10" s="17">
        <v>0.36301803370627</v>
      </c>
      <c r="AH10" s="17">
        <v>0.310674892273132</v>
      </c>
      <c r="AI10" s="17"/>
      <c r="AJ10" s="17">
        <v>0.30858149064419099</v>
      </c>
      <c r="AK10" s="17">
        <v>0.37822444337966998</v>
      </c>
      <c r="AL10" s="17">
        <v>0.34543572937306499</v>
      </c>
      <c r="AM10" s="17">
        <v>0.16946193476103999</v>
      </c>
      <c r="AN10" s="17">
        <v>0.341036640710079</v>
      </c>
      <c r="AO10" s="17"/>
      <c r="AP10" s="17">
        <v>0.31430165279890698</v>
      </c>
      <c r="AQ10" s="17">
        <v>0.38431661728411998</v>
      </c>
      <c r="AR10" s="17">
        <v>0.44382759266340799</v>
      </c>
      <c r="AS10" s="17">
        <v>0.25780947402324</v>
      </c>
      <c r="AT10" s="17">
        <v>0.37231351609579</v>
      </c>
      <c r="AU10" s="17"/>
      <c r="AV10" s="17">
        <v>0.39674085649799701</v>
      </c>
      <c r="AW10" s="17">
        <v>0.32911654738698198</v>
      </c>
      <c r="AX10" s="17">
        <v>0.47494665449108697</v>
      </c>
      <c r="AY10" s="17">
        <v>0.24974669924972601</v>
      </c>
      <c r="AZ10" s="17">
        <v>0.31476547015039802</v>
      </c>
      <c r="BA10" s="17">
        <v>0.27715116052061101</v>
      </c>
      <c r="BB10" s="17"/>
      <c r="BC10" s="17">
        <v>0.30039893744854301</v>
      </c>
      <c r="BD10" s="17">
        <v>0.33553573817022803</v>
      </c>
      <c r="BE10" s="17">
        <v>0.34799291055037501</v>
      </c>
      <c r="BF10" s="17">
        <v>0.40779758397145699</v>
      </c>
      <c r="BG10" s="17">
        <v>0.45392633742859001</v>
      </c>
    </row>
    <row r="11" spans="2:59" x14ac:dyDescent="0.35">
      <c r="B11" s="18" t="s">
        <v>325</v>
      </c>
      <c r="C11" s="17">
        <v>0.21918070221630701</v>
      </c>
      <c r="D11" s="17">
        <v>0.21576988574550099</v>
      </c>
      <c r="E11" s="17">
        <v>0.221789127542077</v>
      </c>
      <c r="F11" s="17"/>
      <c r="G11" s="17">
        <v>0.17115225462181399</v>
      </c>
      <c r="H11" s="17">
        <v>0.207323130776467</v>
      </c>
      <c r="I11" s="17">
        <v>0.13382064406983599</v>
      </c>
      <c r="J11" s="17">
        <v>0.22910226658381899</v>
      </c>
      <c r="K11" s="17">
        <v>0.29909057658451099</v>
      </c>
      <c r="L11" s="17">
        <v>0.273247574219385</v>
      </c>
      <c r="M11" s="17"/>
      <c r="N11" s="17">
        <v>0.185949858931795</v>
      </c>
      <c r="O11" s="17">
        <v>0.17759593231832499</v>
      </c>
      <c r="P11" s="17">
        <v>0.25187682638016101</v>
      </c>
      <c r="Q11" s="17">
        <v>0.27364238648598899</v>
      </c>
      <c r="R11" s="17"/>
      <c r="S11" s="17">
        <v>0.19423661821545299</v>
      </c>
      <c r="T11" s="17">
        <v>0.240705256653162</v>
      </c>
      <c r="U11" s="17">
        <v>0.20316847650134101</v>
      </c>
      <c r="V11" s="17">
        <v>0.24857106883854699</v>
      </c>
      <c r="W11" s="17">
        <v>0.15362115322475101</v>
      </c>
      <c r="X11" s="17">
        <v>0.27187533415416498</v>
      </c>
      <c r="Y11" s="17">
        <v>0.23036906766015899</v>
      </c>
      <c r="Z11" s="17">
        <v>0.27659910763435003</v>
      </c>
      <c r="AA11" s="17">
        <v>0.21106599079792701</v>
      </c>
      <c r="AB11" s="17">
        <v>0.19900996392666701</v>
      </c>
      <c r="AC11" s="17">
        <v>0.21716605066059</v>
      </c>
      <c r="AD11" s="17">
        <v>0.20768860867247399</v>
      </c>
      <c r="AE11" s="17"/>
      <c r="AF11" s="17">
        <v>0.21383328269916299</v>
      </c>
      <c r="AG11" s="17">
        <v>0.220823524762044</v>
      </c>
      <c r="AH11" s="17">
        <v>0.26325552452780199</v>
      </c>
      <c r="AI11" s="17"/>
      <c r="AJ11" s="17">
        <v>0.23327210635684101</v>
      </c>
      <c r="AK11" s="17">
        <v>0.17928172376189599</v>
      </c>
      <c r="AL11" s="17">
        <v>0.168486558706016</v>
      </c>
      <c r="AM11" s="17">
        <v>0.339083148053613</v>
      </c>
      <c r="AN11" s="17">
        <v>0.26893896739754702</v>
      </c>
      <c r="AO11" s="17"/>
      <c r="AP11" s="17">
        <v>0.259265696844519</v>
      </c>
      <c r="AQ11" s="17">
        <v>0.19156955834099301</v>
      </c>
      <c r="AR11" s="17">
        <v>0.15598038256584901</v>
      </c>
      <c r="AS11" s="17">
        <v>0.243293402586371</v>
      </c>
      <c r="AT11" s="17">
        <v>0.18132227773267301</v>
      </c>
      <c r="AU11" s="17"/>
      <c r="AV11" s="17">
        <v>0.14989916015775101</v>
      </c>
      <c r="AW11" s="17">
        <v>0.24224191158945399</v>
      </c>
      <c r="AX11" s="17">
        <v>0.163896641896602</v>
      </c>
      <c r="AY11" s="17">
        <v>0.26640604566194098</v>
      </c>
      <c r="AZ11" s="17">
        <v>0.220213474899254</v>
      </c>
      <c r="BA11" s="17">
        <v>0.31309602132585201</v>
      </c>
      <c r="BB11" s="17"/>
      <c r="BC11" s="17">
        <v>0.269450495345817</v>
      </c>
      <c r="BD11" s="17">
        <v>0.23786703223050601</v>
      </c>
      <c r="BE11" s="17">
        <v>0.18720530726269</v>
      </c>
      <c r="BF11" s="17">
        <v>0.208272192350626</v>
      </c>
      <c r="BG11" s="17">
        <v>0</v>
      </c>
    </row>
    <row r="12" spans="2:59" x14ac:dyDescent="0.35">
      <c r="B12" s="18" t="s">
        <v>326</v>
      </c>
      <c r="C12" s="17">
        <v>7.9172522770495996E-2</v>
      </c>
      <c r="D12" s="17">
        <v>9.5588665743737894E-2</v>
      </c>
      <c r="E12" s="17">
        <v>6.3660943035115602E-2</v>
      </c>
      <c r="F12" s="17"/>
      <c r="G12" s="17">
        <v>0.17114865614686001</v>
      </c>
      <c r="H12" s="17">
        <v>4.9136433124291903E-2</v>
      </c>
      <c r="I12" s="17">
        <v>6.9690232852860606E-2</v>
      </c>
      <c r="J12" s="17">
        <v>7.7726055217496801E-2</v>
      </c>
      <c r="K12" s="17">
        <v>5.1850486834687903E-2</v>
      </c>
      <c r="L12" s="17">
        <v>6.5279824745987203E-2</v>
      </c>
      <c r="M12" s="17"/>
      <c r="N12" s="17">
        <v>6.9540588877291198E-2</v>
      </c>
      <c r="O12" s="17">
        <v>8.5646914647133296E-2</v>
      </c>
      <c r="P12" s="17">
        <v>8.01974531932544E-2</v>
      </c>
      <c r="Q12" s="17">
        <v>8.2823078023000901E-2</v>
      </c>
      <c r="R12" s="17"/>
      <c r="S12" s="17">
        <v>4.5961071938460503E-2</v>
      </c>
      <c r="T12" s="17">
        <v>8.8717252358245999E-2</v>
      </c>
      <c r="U12" s="17">
        <v>8.9579873687551007E-2</v>
      </c>
      <c r="V12" s="17">
        <v>7.6835826255333597E-2</v>
      </c>
      <c r="W12" s="17">
        <v>0.153393366255511</v>
      </c>
      <c r="X12" s="17">
        <v>8.9570755946432906E-2</v>
      </c>
      <c r="Y12" s="17">
        <v>9.1037124092118699E-2</v>
      </c>
      <c r="Z12" s="17">
        <v>1.9173434793819499E-2</v>
      </c>
      <c r="AA12" s="17">
        <v>0.10006207373235</v>
      </c>
      <c r="AB12" s="17">
        <v>6.8174144852669802E-2</v>
      </c>
      <c r="AC12" s="17">
        <v>6.60216313378678E-2</v>
      </c>
      <c r="AD12" s="17">
        <v>0</v>
      </c>
      <c r="AE12" s="17"/>
      <c r="AF12" s="17">
        <v>7.00056747608679E-2</v>
      </c>
      <c r="AG12" s="17">
        <v>6.3299626781141205E-2</v>
      </c>
      <c r="AH12" s="17">
        <v>8.7222646211039201E-2</v>
      </c>
      <c r="AI12" s="17"/>
      <c r="AJ12" s="17">
        <v>7.3498252870334804E-2</v>
      </c>
      <c r="AK12" s="17">
        <v>7.8678686195621503E-2</v>
      </c>
      <c r="AL12" s="17">
        <v>0.109692240351128</v>
      </c>
      <c r="AM12" s="17">
        <v>0</v>
      </c>
      <c r="AN12" s="17">
        <v>6.98065743213694E-2</v>
      </c>
      <c r="AO12" s="17"/>
      <c r="AP12" s="17">
        <v>8.0057178799108106E-2</v>
      </c>
      <c r="AQ12" s="17">
        <v>6.5444372610885204E-2</v>
      </c>
      <c r="AR12" s="17">
        <v>6.5088579872248697E-2</v>
      </c>
      <c r="AS12" s="17">
        <v>0.14059090931503501</v>
      </c>
      <c r="AT12" s="17">
        <v>6.20522909124206E-2</v>
      </c>
      <c r="AU12" s="17"/>
      <c r="AV12" s="17">
        <v>8.87966932238545E-2</v>
      </c>
      <c r="AW12" s="17">
        <v>6.62116660059998E-2</v>
      </c>
      <c r="AX12" s="17">
        <v>4.2471145447562302E-2</v>
      </c>
      <c r="AY12" s="17">
        <v>0.12425711092568199</v>
      </c>
      <c r="AZ12" s="17">
        <v>6.9273595271007404E-2</v>
      </c>
      <c r="BA12" s="17">
        <v>5.0086654778131401E-2</v>
      </c>
      <c r="BB12" s="17"/>
      <c r="BC12" s="17">
        <v>7.44487635601086E-2</v>
      </c>
      <c r="BD12" s="17">
        <v>0.10714797816675101</v>
      </c>
      <c r="BE12" s="17">
        <v>6.7843110402149506E-2</v>
      </c>
      <c r="BF12" s="17">
        <v>3.22478162980245E-2</v>
      </c>
      <c r="BG12" s="17">
        <v>8.8845791478294106E-2</v>
      </c>
    </row>
    <row r="13" spans="2:59" x14ac:dyDescent="0.35">
      <c r="B13" s="18" t="s">
        <v>327</v>
      </c>
      <c r="C13" s="17">
        <v>7.7504699385348902E-2</v>
      </c>
      <c r="D13" s="17">
        <v>6.9840876068964802E-2</v>
      </c>
      <c r="E13" s="17">
        <v>8.4005001911583402E-2</v>
      </c>
      <c r="F13" s="17"/>
      <c r="G13" s="17">
        <v>4.5268034163952697E-2</v>
      </c>
      <c r="H13" s="17">
        <v>3.5122711476672598E-2</v>
      </c>
      <c r="I13" s="17">
        <v>7.6547603269260994E-2</v>
      </c>
      <c r="J13" s="17">
        <v>6.2255100982734103E-2</v>
      </c>
      <c r="K13" s="17">
        <v>0.100883550825571</v>
      </c>
      <c r="L13" s="17">
        <v>0.13398417531846499</v>
      </c>
      <c r="M13" s="17"/>
      <c r="N13" s="17">
        <v>3.0050960899352299E-2</v>
      </c>
      <c r="O13" s="17">
        <v>9.9732571314421203E-2</v>
      </c>
      <c r="P13" s="17">
        <v>9.8885964365325402E-2</v>
      </c>
      <c r="Q13" s="17">
        <v>8.9819639871139501E-2</v>
      </c>
      <c r="R13" s="17"/>
      <c r="S13" s="17">
        <v>4.49336122227064E-2</v>
      </c>
      <c r="T13" s="17">
        <v>9.1298084877180496E-2</v>
      </c>
      <c r="U13" s="17">
        <v>9.8657545335254407E-2</v>
      </c>
      <c r="V13" s="17">
        <v>8.9535648158585099E-2</v>
      </c>
      <c r="W13" s="17">
        <v>2.6051481881444599E-2</v>
      </c>
      <c r="X13" s="17">
        <v>2.9822745549157099E-2</v>
      </c>
      <c r="Y13" s="17">
        <v>0.106996682115668</v>
      </c>
      <c r="Z13" s="17">
        <v>0.148953455446803</v>
      </c>
      <c r="AA13" s="17">
        <v>6.0229995347379203E-2</v>
      </c>
      <c r="AB13" s="17">
        <v>0.13163133644900099</v>
      </c>
      <c r="AC13" s="17">
        <v>0.10603064913124099</v>
      </c>
      <c r="AD13" s="17">
        <v>5.32902395700992E-2</v>
      </c>
      <c r="AE13" s="17"/>
      <c r="AF13" s="17">
        <v>0.13457051314038099</v>
      </c>
      <c r="AG13" s="17">
        <v>4.4026423653204E-2</v>
      </c>
      <c r="AH13" s="17">
        <v>5.3338643708644502E-2</v>
      </c>
      <c r="AI13" s="17"/>
      <c r="AJ13" s="17">
        <v>7.3038218735267404E-2</v>
      </c>
      <c r="AK13" s="17">
        <v>5.1522967044443001E-2</v>
      </c>
      <c r="AL13" s="17">
        <v>4.0025016148324898E-2</v>
      </c>
      <c r="AM13" s="17">
        <v>0.19850845580691701</v>
      </c>
      <c r="AN13" s="17">
        <v>8.3447444054622899E-2</v>
      </c>
      <c r="AO13" s="17"/>
      <c r="AP13" s="17">
        <v>9.6619594045829094E-2</v>
      </c>
      <c r="AQ13" s="17">
        <v>3.07215557724375E-2</v>
      </c>
      <c r="AR13" s="17">
        <v>5.6466927115946697E-2</v>
      </c>
      <c r="AS13" s="17">
        <v>9.9868449860227498E-2</v>
      </c>
      <c r="AT13" s="17">
        <v>0.121063568296349</v>
      </c>
      <c r="AU13" s="17"/>
      <c r="AV13" s="17">
        <v>1.6060484063552299E-2</v>
      </c>
      <c r="AW13" s="17">
        <v>7.5467144721354601E-2</v>
      </c>
      <c r="AX13" s="17">
        <v>7.3467610045542697E-2</v>
      </c>
      <c r="AY13" s="17">
        <v>0.13062639804059001</v>
      </c>
      <c r="AZ13" s="17">
        <v>0.12459085679118299</v>
      </c>
      <c r="BA13" s="17">
        <v>5.8367463342083002E-2</v>
      </c>
      <c r="BB13" s="17"/>
      <c r="BC13" s="17">
        <v>0.117349782475831</v>
      </c>
      <c r="BD13" s="17">
        <v>7.6224453477505297E-2</v>
      </c>
      <c r="BE13" s="17">
        <v>5.5808022699806899E-2</v>
      </c>
      <c r="BF13" s="17">
        <v>1.9836402648508701E-2</v>
      </c>
      <c r="BG13" s="17">
        <v>7.0464789557331597E-2</v>
      </c>
    </row>
    <row r="14" spans="2:59" x14ac:dyDescent="0.35">
      <c r="B14" s="18" t="s">
        <v>100</v>
      </c>
      <c r="C14" s="17">
        <v>7.6617860802045995E-2</v>
      </c>
      <c r="D14" s="17">
        <v>5.8166925725347603E-2</v>
      </c>
      <c r="E14" s="17">
        <v>9.3202656196588005E-2</v>
      </c>
      <c r="F14" s="17"/>
      <c r="G14" s="17">
        <v>1.8500645467921802E-2</v>
      </c>
      <c r="H14" s="17">
        <v>1.8462340111975398E-2</v>
      </c>
      <c r="I14" s="17">
        <v>7.0024940157211599E-2</v>
      </c>
      <c r="J14" s="17">
        <v>6.6837557988599194E-2</v>
      </c>
      <c r="K14" s="17">
        <v>0.121912159325892</v>
      </c>
      <c r="L14" s="17">
        <v>0.15115182125344501</v>
      </c>
      <c r="M14" s="17"/>
      <c r="N14" s="17">
        <v>4.8830373018812101E-2</v>
      </c>
      <c r="O14" s="17">
        <v>6.2910964650200393E-2</v>
      </c>
      <c r="P14" s="17">
        <v>9.84708368017327E-2</v>
      </c>
      <c r="Q14" s="17">
        <v>0.10413024851376999</v>
      </c>
      <c r="R14" s="17"/>
      <c r="S14" s="17">
        <v>3.1115766654121E-2</v>
      </c>
      <c r="T14" s="17">
        <v>8.3196753626174499E-2</v>
      </c>
      <c r="U14" s="17">
        <v>0.117319484007004</v>
      </c>
      <c r="V14" s="17">
        <v>6.8192509327040601E-2</v>
      </c>
      <c r="W14" s="17">
        <v>7.2627171483277006E-2</v>
      </c>
      <c r="X14" s="17">
        <v>5.4240120637680897E-2</v>
      </c>
      <c r="Y14" s="17">
        <v>5.5371101491005797E-2</v>
      </c>
      <c r="Z14" s="17">
        <v>6.3305791837412306E-2</v>
      </c>
      <c r="AA14" s="17">
        <v>9.13224835428329E-2</v>
      </c>
      <c r="AB14" s="17">
        <v>0.17277631068947599</v>
      </c>
      <c r="AC14" s="17">
        <v>6.7533317457151701E-2</v>
      </c>
      <c r="AD14" s="17">
        <v>2.4415511126636799E-2</v>
      </c>
      <c r="AE14" s="17"/>
      <c r="AF14" s="17">
        <v>8.3824837143365499E-2</v>
      </c>
      <c r="AG14" s="17">
        <v>7.7714510004364704E-2</v>
      </c>
      <c r="AH14" s="17">
        <v>9.1088774170584599E-2</v>
      </c>
      <c r="AI14" s="17"/>
      <c r="AJ14" s="17">
        <v>9.4527263856545807E-2</v>
      </c>
      <c r="AK14" s="17">
        <v>5.0152833077524002E-2</v>
      </c>
      <c r="AL14" s="17">
        <v>8.7230542011517906E-2</v>
      </c>
      <c r="AM14" s="17">
        <v>4.5016067912911899E-2</v>
      </c>
      <c r="AN14" s="17">
        <v>7.96559385861213E-2</v>
      </c>
      <c r="AO14" s="17"/>
      <c r="AP14" s="17">
        <v>6.7061350993110599E-2</v>
      </c>
      <c r="AQ14" s="17">
        <v>6.5967344275054102E-2</v>
      </c>
      <c r="AR14" s="17">
        <v>9.3840280823849806E-2</v>
      </c>
      <c r="AS14" s="17">
        <v>9.1328037469834006E-2</v>
      </c>
      <c r="AT14" s="17">
        <v>0.103062365232065</v>
      </c>
      <c r="AU14" s="17"/>
      <c r="AV14" s="17">
        <v>4.8136825246947297E-2</v>
      </c>
      <c r="AW14" s="17">
        <v>6.3109574258352799E-2</v>
      </c>
      <c r="AX14" s="17">
        <v>7.94785292158985E-2</v>
      </c>
      <c r="AY14" s="17">
        <v>7.2160006209371103E-2</v>
      </c>
      <c r="AZ14" s="17">
        <v>8.6859479081573696E-2</v>
      </c>
      <c r="BA14" s="17">
        <v>0.17126199275381099</v>
      </c>
      <c r="BB14" s="17"/>
      <c r="BC14" s="17">
        <v>8.6779264850427099E-2</v>
      </c>
      <c r="BD14" s="17">
        <v>0.103767745246229</v>
      </c>
      <c r="BE14" s="17">
        <v>5.0626970871526601E-2</v>
      </c>
      <c r="BF14" s="17">
        <v>6.2595362464552398E-2</v>
      </c>
      <c r="BG14" s="17">
        <v>0</v>
      </c>
    </row>
    <row r="15" spans="2:59" x14ac:dyDescent="0.35">
      <c r="B15" s="18" t="s">
        <v>328</v>
      </c>
      <c r="C15" s="21">
        <v>0.54752421482580205</v>
      </c>
      <c r="D15" s="21">
        <v>0.560633646716448</v>
      </c>
      <c r="E15" s="21">
        <v>0.53734227131463697</v>
      </c>
      <c r="F15" s="21"/>
      <c r="G15" s="21">
        <v>0.59393040959945098</v>
      </c>
      <c r="H15" s="21">
        <v>0.68995538451059302</v>
      </c>
      <c r="I15" s="21">
        <v>0.64991657965083105</v>
      </c>
      <c r="J15" s="21">
        <v>0.56407901922735104</v>
      </c>
      <c r="K15" s="21">
        <v>0.426263226429339</v>
      </c>
      <c r="L15" s="21">
        <v>0.37633660446271799</v>
      </c>
      <c r="M15" s="21"/>
      <c r="N15" s="21">
        <v>0.66562821827274998</v>
      </c>
      <c r="O15" s="21">
        <v>0.57411361706992003</v>
      </c>
      <c r="P15" s="21">
        <v>0.47056891925952599</v>
      </c>
      <c r="Q15" s="21">
        <v>0.44958464710610102</v>
      </c>
      <c r="R15" s="21"/>
      <c r="S15" s="21">
        <v>0.68375293096925904</v>
      </c>
      <c r="T15" s="21">
        <v>0.49608265248523697</v>
      </c>
      <c r="U15" s="21">
        <v>0.49127462046884901</v>
      </c>
      <c r="V15" s="21">
        <v>0.51686494742049405</v>
      </c>
      <c r="W15" s="21">
        <v>0.59430682715501604</v>
      </c>
      <c r="X15" s="21">
        <v>0.55449104371256397</v>
      </c>
      <c r="Y15" s="21">
        <v>0.51622602464104905</v>
      </c>
      <c r="Z15" s="21">
        <v>0.49196821028761401</v>
      </c>
      <c r="AA15" s="21">
        <v>0.53731945657950997</v>
      </c>
      <c r="AB15" s="21">
        <v>0.42840824408218597</v>
      </c>
      <c r="AC15" s="21">
        <v>0.54324835141314998</v>
      </c>
      <c r="AD15" s="21">
        <v>0.71460564063079002</v>
      </c>
      <c r="AE15" s="21"/>
      <c r="AF15" s="21">
        <v>0.49776569225622203</v>
      </c>
      <c r="AG15" s="21">
        <v>0.59413591479924599</v>
      </c>
      <c r="AH15" s="21">
        <v>0.50509441138193001</v>
      </c>
      <c r="AI15" s="21"/>
      <c r="AJ15" s="21">
        <v>0.52566415818101098</v>
      </c>
      <c r="AK15" s="21">
        <v>0.64036378992051601</v>
      </c>
      <c r="AL15" s="21">
        <v>0.59456564278301305</v>
      </c>
      <c r="AM15" s="21">
        <v>0.41739232822655797</v>
      </c>
      <c r="AN15" s="21">
        <v>0.49815107564034</v>
      </c>
      <c r="AO15" s="21"/>
      <c r="AP15" s="21">
        <v>0.49699617931743401</v>
      </c>
      <c r="AQ15" s="21">
        <v>0.64629716900062995</v>
      </c>
      <c r="AR15" s="21">
        <v>0.62862382962210595</v>
      </c>
      <c r="AS15" s="21">
        <v>0.42491920076853201</v>
      </c>
      <c r="AT15" s="21">
        <v>0.53249949782649297</v>
      </c>
      <c r="AU15" s="21"/>
      <c r="AV15" s="21">
        <v>0.69710683730789502</v>
      </c>
      <c r="AW15" s="21">
        <v>0.55296970342483798</v>
      </c>
      <c r="AX15" s="21">
        <v>0.64068607339439398</v>
      </c>
      <c r="AY15" s="21">
        <v>0.40655043916241601</v>
      </c>
      <c r="AZ15" s="21">
        <v>0.49906259395698299</v>
      </c>
      <c r="BA15" s="21">
        <v>0.407187867800123</v>
      </c>
      <c r="BB15" s="21"/>
      <c r="BC15" s="21">
        <v>0.45197169376781698</v>
      </c>
      <c r="BD15" s="21">
        <v>0.47499279087900897</v>
      </c>
      <c r="BE15" s="21">
        <v>0.638516588763827</v>
      </c>
      <c r="BF15" s="21">
        <v>0.67704822623828798</v>
      </c>
      <c r="BG15" s="21">
        <v>0.84068941896437399</v>
      </c>
    </row>
    <row r="16" spans="2:59" x14ac:dyDescent="0.35">
      <c r="B16" s="18" t="s">
        <v>329</v>
      </c>
      <c r="C16" s="21">
        <v>0.15667722215584501</v>
      </c>
      <c r="D16" s="21">
        <v>0.165429541812703</v>
      </c>
      <c r="E16" s="21">
        <v>0.14766594494669899</v>
      </c>
      <c r="F16" s="21"/>
      <c r="G16" s="21">
        <v>0.21641669031081301</v>
      </c>
      <c r="H16" s="21">
        <v>8.4259144600964495E-2</v>
      </c>
      <c r="I16" s="21">
        <v>0.14623783612212199</v>
      </c>
      <c r="J16" s="21">
        <v>0.13998115620023099</v>
      </c>
      <c r="K16" s="21">
        <v>0.152734037660259</v>
      </c>
      <c r="L16" s="21">
        <v>0.199264000064453</v>
      </c>
      <c r="M16" s="21"/>
      <c r="N16" s="21">
        <v>9.9591549776643501E-2</v>
      </c>
      <c r="O16" s="21">
        <v>0.18537948596155401</v>
      </c>
      <c r="P16" s="21">
        <v>0.17908341755858001</v>
      </c>
      <c r="Q16" s="21">
        <v>0.17264271789414001</v>
      </c>
      <c r="R16" s="21"/>
      <c r="S16" s="21">
        <v>9.0894684161166805E-2</v>
      </c>
      <c r="T16" s="21">
        <v>0.18001533723542601</v>
      </c>
      <c r="U16" s="21">
        <v>0.188237419022805</v>
      </c>
      <c r="V16" s="21">
        <v>0.166371474413919</v>
      </c>
      <c r="W16" s="21">
        <v>0.17944484813695499</v>
      </c>
      <c r="X16" s="21">
        <v>0.11939350149559</v>
      </c>
      <c r="Y16" s="21">
        <v>0.19803380620778599</v>
      </c>
      <c r="Z16" s="21">
        <v>0.16812689024062299</v>
      </c>
      <c r="AA16" s="21">
        <v>0.16029206907972901</v>
      </c>
      <c r="AB16" s="21">
        <v>0.199805481301671</v>
      </c>
      <c r="AC16" s="21">
        <v>0.172052280469108</v>
      </c>
      <c r="AD16" s="21">
        <v>5.32902395700992E-2</v>
      </c>
      <c r="AE16" s="21"/>
      <c r="AF16" s="21">
        <v>0.20457618790124901</v>
      </c>
      <c r="AG16" s="21">
        <v>0.107326050434345</v>
      </c>
      <c r="AH16" s="21">
        <v>0.140561289919684</v>
      </c>
      <c r="AI16" s="21"/>
      <c r="AJ16" s="21">
        <v>0.14653647160560199</v>
      </c>
      <c r="AK16" s="21">
        <v>0.130201653240064</v>
      </c>
      <c r="AL16" s="21">
        <v>0.149717256499453</v>
      </c>
      <c r="AM16" s="21">
        <v>0.19850845580691701</v>
      </c>
      <c r="AN16" s="21">
        <v>0.15325401837599201</v>
      </c>
      <c r="AO16" s="21"/>
      <c r="AP16" s="21">
        <v>0.17667677284493699</v>
      </c>
      <c r="AQ16" s="21">
        <v>9.6165928383322594E-2</v>
      </c>
      <c r="AR16" s="21">
        <v>0.12155550698819501</v>
      </c>
      <c r="AS16" s="21">
        <v>0.24045935917526301</v>
      </c>
      <c r="AT16" s="21">
        <v>0.18311585920876899</v>
      </c>
      <c r="AU16" s="21"/>
      <c r="AV16" s="21">
        <v>0.104857177287407</v>
      </c>
      <c r="AW16" s="21">
        <v>0.141678810727354</v>
      </c>
      <c r="AX16" s="21">
        <v>0.11593875549310501</v>
      </c>
      <c r="AY16" s="21">
        <v>0.25488350896627199</v>
      </c>
      <c r="AZ16" s="21">
        <v>0.19386445206219</v>
      </c>
      <c r="BA16" s="21">
        <v>0.10845411812021399</v>
      </c>
      <c r="BB16" s="21"/>
      <c r="BC16" s="21">
        <v>0.19179854603593899</v>
      </c>
      <c r="BD16" s="21">
        <v>0.18337243164425701</v>
      </c>
      <c r="BE16" s="21">
        <v>0.123651133101956</v>
      </c>
      <c r="BF16" s="21">
        <v>5.2084218946533201E-2</v>
      </c>
      <c r="BG16" s="21">
        <v>0.15931058103562601</v>
      </c>
    </row>
    <row r="17" spans="2:59" x14ac:dyDescent="0.35">
      <c r="B17" s="18" t="s">
        <v>141</v>
      </c>
      <c r="C17" s="22">
        <v>0.39084699266995698</v>
      </c>
      <c r="D17" s="22">
        <v>0.39520410490374602</v>
      </c>
      <c r="E17" s="22">
        <v>0.38967632636793798</v>
      </c>
      <c r="F17" s="22"/>
      <c r="G17" s="22">
        <v>0.37751371928863803</v>
      </c>
      <c r="H17" s="22">
        <v>0.60569623990962795</v>
      </c>
      <c r="I17" s="22">
        <v>0.50367874352870901</v>
      </c>
      <c r="J17" s="22">
        <v>0.42409786302711999</v>
      </c>
      <c r="K17" s="22">
        <v>0.27352918876908</v>
      </c>
      <c r="L17" s="22">
        <v>0.177072604398265</v>
      </c>
      <c r="M17" s="22"/>
      <c r="N17" s="22">
        <v>0.56603666849610601</v>
      </c>
      <c r="O17" s="22">
        <v>0.38873413110836502</v>
      </c>
      <c r="P17" s="22">
        <v>0.291485501700946</v>
      </c>
      <c r="Q17" s="22">
        <v>0.27694192921196098</v>
      </c>
      <c r="R17" s="22"/>
      <c r="S17" s="22">
        <v>0.59285824680809296</v>
      </c>
      <c r="T17" s="22">
        <v>0.31606731524981102</v>
      </c>
      <c r="U17" s="22">
        <v>0.30303720144604401</v>
      </c>
      <c r="V17" s="22">
        <v>0.35049347300657502</v>
      </c>
      <c r="W17" s="22">
        <v>0.41486197901806099</v>
      </c>
      <c r="X17" s="22">
        <v>0.435097542216974</v>
      </c>
      <c r="Y17" s="22">
        <v>0.31819221843326301</v>
      </c>
      <c r="Z17" s="22">
        <v>0.32384132004699201</v>
      </c>
      <c r="AA17" s="22">
        <v>0.37702738749978099</v>
      </c>
      <c r="AB17" s="22">
        <v>0.228602762780515</v>
      </c>
      <c r="AC17" s="22">
        <v>0.371196070944041</v>
      </c>
      <c r="AD17" s="22">
        <v>0.66131540106069098</v>
      </c>
      <c r="AE17" s="22"/>
      <c r="AF17" s="22">
        <v>0.29318950435497299</v>
      </c>
      <c r="AG17" s="22">
        <v>0.48680986436490098</v>
      </c>
      <c r="AH17" s="22">
        <v>0.36453312146224598</v>
      </c>
      <c r="AI17" s="22"/>
      <c r="AJ17" s="22">
        <v>0.37912768657540802</v>
      </c>
      <c r="AK17" s="22">
        <v>0.51016213668045096</v>
      </c>
      <c r="AL17" s="22">
        <v>0.44484838628355999</v>
      </c>
      <c r="AM17" s="22">
        <v>0.218883872419641</v>
      </c>
      <c r="AN17" s="22">
        <v>0.344897057264347</v>
      </c>
      <c r="AO17" s="22"/>
      <c r="AP17" s="22">
        <v>0.32031940647249602</v>
      </c>
      <c r="AQ17" s="22">
        <v>0.550131240617307</v>
      </c>
      <c r="AR17" s="22">
        <v>0.507068322633911</v>
      </c>
      <c r="AS17" s="22">
        <v>0.184459841593269</v>
      </c>
      <c r="AT17" s="22">
        <v>0.34938363861772398</v>
      </c>
      <c r="AU17" s="22"/>
      <c r="AV17" s="22">
        <v>0.59224966002048796</v>
      </c>
      <c r="AW17" s="22">
        <v>0.41129089269748398</v>
      </c>
      <c r="AX17" s="22">
        <v>0.52474731790128903</v>
      </c>
      <c r="AY17" s="22">
        <v>0.151666930196144</v>
      </c>
      <c r="AZ17" s="22">
        <v>0.305198141894793</v>
      </c>
      <c r="BA17" s="22">
        <v>0.29873374967990901</v>
      </c>
      <c r="BB17" s="22"/>
      <c r="BC17" s="22">
        <v>0.260173147731877</v>
      </c>
      <c r="BD17" s="22">
        <v>0.29162035923475199</v>
      </c>
      <c r="BE17" s="22">
        <v>0.51486545566187003</v>
      </c>
      <c r="BF17" s="22">
        <v>0.62496400729175505</v>
      </c>
      <c r="BG17" s="22">
        <v>0.68137883792874898</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323</v>
      </c>
      <c r="C9" s="17">
        <v>0.311149211041434</v>
      </c>
      <c r="D9" s="17">
        <v>0.29819622228343301</v>
      </c>
      <c r="E9" s="17">
        <v>0.32199637902495098</v>
      </c>
      <c r="F9" s="17"/>
      <c r="G9" s="17">
        <v>0.24598300853576399</v>
      </c>
      <c r="H9" s="17">
        <v>0.36922504890639202</v>
      </c>
      <c r="I9" s="17">
        <v>0.30813556940544101</v>
      </c>
      <c r="J9" s="17">
        <v>0.29907093478027602</v>
      </c>
      <c r="K9" s="17">
        <v>0.32530166863198401</v>
      </c>
      <c r="L9" s="17">
        <v>0.31124240131359399</v>
      </c>
      <c r="M9" s="17"/>
      <c r="N9" s="17">
        <v>0.35077038519471698</v>
      </c>
      <c r="O9" s="17">
        <v>0.31282220877821698</v>
      </c>
      <c r="P9" s="17">
        <v>0.247845042891425</v>
      </c>
      <c r="Q9" s="17">
        <v>0.31761852750143199</v>
      </c>
      <c r="R9" s="17"/>
      <c r="S9" s="17">
        <v>0.38242665163253298</v>
      </c>
      <c r="T9" s="17">
        <v>0.32509122905854998</v>
      </c>
      <c r="U9" s="17">
        <v>0.40601491271464002</v>
      </c>
      <c r="V9" s="17">
        <v>0.31123675445534299</v>
      </c>
      <c r="W9" s="17">
        <v>0.30503053380643902</v>
      </c>
      <c r="X9" s="17">
        <v>0.248847176823632</v>
      </c>
      <c r="Y9" s="17">
        <v>0.231043227387874</v>
      </c>
      <c r="Z9" s="17">
        <v>0.24919970985860199</v>
      </c>
      <c r="AA9" s="17">
        <v>0.32512508603815299</v>
      </c>
      <c r="AB9" s="17">
        <v>0.28024246564497302</v>
      </c>
      <c r="AC9" s="17">
        <v>0.239252433195806</v>
      </c>
      <c r="AD9" s="17">
        <v>0.298148985865622</v>
      </c>
      <c r="AE9" s="17"/>
      <c r="AF9" s="17">
        <v>0.3227054994304</v>
      </c>
      <c r="AG9" s="17">
        <v>0.32867910539551098</v>
      </c>
      <c r="AH9" s="17">
        <v>0.27547629416987501</v>
      </c>
      <c r="AI9" s="17"/>
      <c r="AJ9" s="17">
        <v>0.350470748818414</v>
      </c>
      <c r="AK9" s="17">
        <v>0.31578060076638598</v>
      </c>
      <c r="AL9" s="17">
        <v>0.33244851315000001</v>
      </c>
      <c r="AM9" s="17">
        <v>0.261735206779732</v>
      </c>
      <c r="AN9" s="17">
        <v>0.29894109093243199</v>
      </c>
      <c r="AO9" s="17"/>
      <c r="AP9" s="17">
        <v>0.32343680283476001</v>
      </c>
      <c r="AQ9" s="17">
        <v>0.32545808686620498</v>
      </c>
      <c r="AR9" s="17">
        <v>0.32208194694927</v>
      </c>
      <c r="AS9" s="17">
        <v>0.248531323507796</v>
      </c>
      <c r="AT9" s="17">
        <v>0.26337192224059103</v>
      </c>
      <c r="AU9" s="17"/>
      <c r="AV9" s="17">
        <v>0.357126764576917</v>
      </c>
      <c r="AW9" s="17">
        <v>0.34578819343762501</v>
      </c>
      <c r="AX9" s="17">
        <v>0.32970767920198901</v>
      </c>
      <c r="AY9" s="17">
        <v>0.24938386336925</v>
      </c>
      <c r="AZ9" s="17">
        <v>0.28620066193405402</v>
      </c>
      <c r="BA9" s="17">
        <v>0.26889569917379003</v>
      </c>
      <c r="BB9" s="17"/>
      <c r="BC9" s="17">
        <v>0.32141950247212298</v>
      </c>
      <c r="BD9" s="17">
        <v>0.26444166114607698</v>
      </c>
      <c r="BE9" s="17">
        <v>0.34091127737801502</v>
      </c>
      <c r="BF9" s="17">
        <v>0.29147915030941102</v>
      </c>
      <c r="BG9" s="17">
        <v>0.38676308153578498</v>
      </c>
    </row>
    <row r="10" spans="2:59" x14ac:dyDescent="0.35">
      <c r="B10" s="18" t="s">
        <v>324</v>
      </c>
      <c r="C10" s="17">
        <v>0.408781377645629</v>
      </c>
      <c r="D10" s="17">
        <v>0.41371757224037697</v>
      </c>
      <c r="E10" s="17">
        <v>0.40743296116745797</v>
      </c>
      <c r="F10" s="17"/>
      <c r="G10" s="17">
        <v>0.46522216424336699</v>
      </c>
      <c r="H10" s="17">
        <v>0.379094554651287</v>
      </c>
      <c r="I10" s="17">
        <v>0.42279436036925799</v>
      </c>
      <c r="J10" s="17">
        <v>0.41899094352583099</v>
      </c>
      <c r="K10" s="17">
        <v>0.444502055175027</v>
      </c>
      <c r="L10" s="17">
        <v>0.35236840481209097</v>
      </c>
      <c r="M10" s="17"/>
      <c r="N10" s="17">
        <v>0.47659471055279201</v>
      </c>
      <c r="O10" s="17">
        <v>0.41072396756518098</v>
      </c>
      <c r="P10" s="17">
        <v>0.38693917340366601</v>
      </c>
      <c r="Q10" s="17">
        <v>0.349419840061932</v>
      </c>
      <c r="R10" s="17"/>
      <c r="S10" s="17">
        <v>0.452645277257056</v>
      </c>
      <c r="T10" s="17">
        <v>0.35595552761070098</v>
      </c>
      <c r="U10" s="17">
        <v>0.350501459330257</v>
      </c>
      <c r="V10" s="17">
        <v>0.29868274112731003</v>
      </c>
      <c r="W10" s="17">
        <v>0.40177599880001003</v>
      </c>
      <c r="X10" s="17">
        <v>0.43735730840054199</v>
      </c>
      <c r="Y10" s="17">
        <v>0.44040436490100898</v>
      </c>
      <c r="Z10" s="17">
        <v>0.427386486007863</v>
      </c>
      <c r="AA10" s="17">
        <v>0.41772382179515899</v>
      </c>
      <c r="AB10" s="17">
        <v>0.39667773663234501</v>
      </c>
      <c r="AC10" s="17">
        <v>0.52621488510360903</v>
      </c>
      <c r="AD10" s="17">
        <v>0.49626504621473999</v>
      </c>
      <c r="AE10" s="17"/>
      <c r="AF10" s="17">
        <v>0.36055543647323901</v>
      </c>
      <c r="AG10" s="17">
        <v>0.46301136440520702</v>
      </c>
      <c r="AH10" s="17">
        <v>0.35185548095800401</v>
      </c>
      <c r="AI10" s="17"/>
      <c r="AJ10" s="17">
        <v>0.40192363317032298</v>
      </c>
      <c r="AK10" s="17">
        <v>0.45171779870420897</v>
      </c>
      <c r="AL10" s="17">
        <v>0.51563078160645603</v>
      </c>
      <c r="AM10" s="17">
        <v>0.213592053519957</v>
      </c>
      <c r="AN10" s="17">
        <v>0.31533476072996902</v>
      </c>
      <c r="AO10" s="17"/>
      <c r="AP10" s="17">
        <v>0.38539521103862201</v>
      </c>
      <c r="AQ10" s="17">
        <v>0.46528913307328101</v>
      </c>
      <c r="AR10" s="17">
        <v>0.453776168028932</v>
      </c>
      <c r="AS10" s="17">
        <v>0.37804666430061201</v>
      </c>
      <c r="AT10" s="17">
        <v>0.45394868629798801</v>
      </c>
      <c r="AU10" s="17"/>
      <c r="AV10" s="17">
        <v>0.43259374744550599</v>
      </c>
      <c r="AW10" s="17">
        <v>0.41756862185250099</v>
      </c>
      <c r="AX10" s="17">
        <v>0.46905562857811101</v>
      </c>
      <c r="AY10" s="17">
        <v>0.35990168852871302</v>
      </c>
      <c r="AZ10" s="17">
        <v>0.394318891906277</v>
      </c>
      <c r="BA10" s="17">
        <v>0.37861540484107697</v>
      </c>
      <c r="BB10" s="17"/>
      <c r="BC10" s="17">
        <v>0.32941678964873899</v>
      </c>
      <c r="BD10" s="17">
        <v>0.41507147054101401</v>
      </c>
      <c r="BE10" s="17">
        <v>0.41994121388960898</v>
      </c>
      <c r="BF10" s="17">
        <v>0.52460155172193501</v>
      </c>
      <c r="BG10" s="17">
        <v>0.50402266707906296</v>
      </c>
    </row>
    <row r="11" spans="2:59" x14ac:dyDescent="0.35">
      <c r="B11" s="18" t="s">
        <v>325</v>
      </c>
      <c r="C11" s="17">
        <v>0.155480606822955</v>
      </c>
      <c r="D11" s="17">
        <v>0.16896306621335699</v>
      </c>
      <c r="E11" s="17">
        <v>0.143520161817247</v>
      </c>
      <c r="F11" s="17"/>
      <c r="G11" s="17">
        <v>0.16112235469627301</v>
      </c>
      <c r="H11" s="17">
        <v>0.19705086493226601</v>
      </c>
      <c r="I11" s="17">
        <v>0.14646820644089301</v>
      </c>
      <c r="J11" s="17">
        <v>0.162364663224666</v>
      </c>
      <c r="K11" s="17">
        <v>9.5282908322803603E-2</v>
      </c>
      <c r="L11" s="17">
        <v>0.156036560369893</v>
      </c>
      <c r="M11" s="17"/>
      <c r="N11" s="17">
        <v>9.4324883662756195E-2</v>
      </c>
      <c r="O11" s="17">
        <v>0.14110089789482899</v>
      </c>
      <c r="P11" s="17">
        <v>0.205572390524704</v>
      </c>
      <c r="Q11" s="17">
        <v>0.19728940890779501</v>
      </c>
      <c r="R11" s="17"/>
      <c r="S11" s="17">
        <v>0.100687071945582</v>
      </c>
      <c r="T11" s="17">
        <v>0.14853915600567</v>
      </c>
      <c r="U11" s="17">
        <v>0.11690616353136001</v>
      </c>
      <c r="V11" s="17">
        <v>0.26209954024826398</v>
      </c>
      <c r="W11" s="17">
        <v>0.15999366296609599</v>
      </c>
      <c r="X11" s="17">
        <v>0.24422835216204999</v>
      </c>
      <c r="Y11" s="17">
        <v>0.18387660994667501</v>
      </c>
      <c r="Z11" s="17">
        <v>0.13343782387633801</v>
      </c>
      <c r="AA11" s="17">
        <v>0.118199080116247</v>
      </c>
      <c r="AB11" s="17">
        <v>0.16191646855317501</v>
      </c>
      <c r="AC11" s="17">
        <v>0.116650899233172</v>
      </c>
      <c r="AD11" s="17">
        <v>0.118260398826117</v>
      </c>
      <c r="AE11" s="17"/>
      <c r="AF11" s="17">
        <v>0.160064788503095</v>
      </c>
      <c r="AG11" s="17">
        <v>0.12608296304571001</v>
      </c>
      <c r="AH11" s="17">
        <v>0.22517699879443401</v>
      </c>
      <c r="AI11" s="17"/>
      <c r="AJ11" s="17">
        <v>0.138049845658306</v>
      </c>
      <c r="AK11" s="17">
        <v>0.14018465043928899</v>
      </c>
      <c r="AL11" s="17">
        <v>2.2425248364672499E-2</v>
      </c>
      <c r="AM11" s="17">
        <v>0.21134188121505501</v>
      </c>
      <c r="AN11" s="17">
        <v>0.25178802274247403</v>
      </c>
      <c r="AO11" s="17"/>
      <c r="AP11" s="17">
        <v>0.16061858196211301</v>
      </c>
      <c r="AQ11" s="17">
        <v>0.13380936742998001</v>
      </c>
      <c r="AR11" s="17">
        <v>0.111196798860467</v>
      </c>
      <c r="AS11" s="17">
        <v>0.20282329360053999</v>
      </c>
      <c r="AT11" s="17">
        <v>0.109764369719503</v>
      </c>
      <c r="AU11" s="17"/>
      <c r="AV11" s="17">
        <v>0.14309436368275699</v>
      </c>
      <c r="AW11" s="17">
        <v>0.125195846185917</v>
      </c>
      <c r="AX11" s="17">
        <v>0.103482790428367</v>
      </c>
      <c r="AY11" s="17">
        <v>0.22568862509638499</v>
      </c>
      <c r="AZ11" s="17">
        <v>0.12631908109699699</v>
      </c>
      <c r="BA11" s="17">
        <v>0.17859376936121599</v>
      </c>
      <c r="BB11" s="17"/>
      <c r="BC11" s="17">
        <v>0.19397879122172401</v>
      </c>
      <c r="BD11" s="17">
        <v>0.196771098922219</v>
      </c>
      <c r="BE11" s="17">
        <v>0.129526781787871</v>
      </c>
      <c r="BF11" s="17">
        <v>0.113208837082633</v>
      </c>
      <c r="BG11" s="17">
        <v>0</v>
      </c>
    </row>
    <row r="12" spans="2:59" x14ac:dyDescent="0.35">
      <c r="B12" s="18" t="s">
        <v>326</v>
      </c>
      <c r="C12" s="17">
        <v>4.5295268666235698E-2</v>
      </c>
      <c r="D12" s="17">
        <v>4.8986694145819E-2</v>
      </c>
      <c r="E12" s="17">
        <v>4.2044037371093398E-2</v>
      </c>
      <c r="F12" s="17"/>
      <c r="G12" s="17">
        <v>8.1301034675463305E-2</v>
      </c>
      <c r="H12" s="17">
        <v>2.3383791578156201E-2</v>
      </c>
      <c r="I12" s="17">
        <v>4.4003152724999203E-2</v>
      </c>
      <c r="J12" s="17">
        <v>4.1860607221142002E-2</v>
      </c>
      <c r="K12" s="17">
        <v>2.8495897593662001E-2</v>
      </c>
      <c r="L12" s="17">
        <v>5.2546286416224101E-2</v>
      </c>
      <c r="M12" s="17"/>
      <c r="N12" s="17">
        <v>3.5513556017851902E-2</v>
      </c>
      <c r="O12" s="17">
        <v>4.3214564761296398E-2</v>
      </c>
      <c r="P12" s="17">
        <v>6.0751367865970303E-2</v>
      </c>
      <c r="Q12" s="17">
        <v>4.5121929715774799E-2</v>
      </c>
      <c r="R12" s="17"/>
      <c r="S12" s="17">
        <v>1.1424936417599899E-2</v>
      </c>
      <c r="T12" s="17">
        <v>8.0424201410232696E-2</v>
      </c>
      <c r="U12" s="17">
        <v>1.15347303221922E-2</v>
      </c>
      <c r="V12" s="17">
        <v>5.2433725958408103E-2</v>
      </c>
      <c r="W12" s="17">
        <v>7.0382371637220206E-2</v>
      </c>
      <c r="X12" s="17">
        <v>2.4820941203640999E-2</v>
      </c>
      <c r="Y12" s="17">
        <v>5.69388977415679E-2</v>
      </c>
      <c r="Z12" s="17">
        <v>4.0536017854361499E-2</v>
      </c>
      <c r="AA12" s="17">
        <v>6.8332839860991798E-2</v>
      </c>
      <c r="AB12" s="17">
        <v>2.7708884144889499E-2</v>
      </c>
      <c r="AC12" s="17">
        <v>6.8204821519940895E-2</v>
      </c>
      <c r="AD12" s="17">
        <v>5.4906442793594801E-2</v>
      </c>
      <c r="AE12" s="17"/>
      <c r="AF12" s="17">
        <v>4.7082349547459101E-2</v>
      </c>
      <c r="AG12" s="17">
        <v>3.0965040021320899E-2</v>
      </c>
      <c r="AH12" s="17">
        <v>4.4929926064515797E-2</v>
      </c>
      <c r="AI12" s="17"/>
      <c r="AJ12" s="17">
        <v>3.3797591443192797E-2</v>
      </c>
      <c r="AK12" s="17">
        <v>3.8259056906171499E-2</v>
      </c>
      <c r="AL12" s="17">
        <v>7.8801948565147203E-2</v>
      </c>
      <c r="AM12" s="17">
        <v>5.07643075275429E-2</v>
      </c>
      <c r="AN12" s="17">
        <v>4.2823508030964498E-2</v>
      </c>
      <c r="AO12" s="17"/>
      <c r="AP12" s="17">
        <v>5.4934801487225203E-2</v>
      </c>
      <c r="AQ12" s="17">
        <v>3.2783993217488303E-2</v>
      </c>
      <c r="AR12" s="17">
        <v>2.9387425638465501E-2</v>
      </c>
      <c r="AS12" s="17">
        <v>6.0294219267751102E-2</v>
      </c>
      <c r="AT12" s="17">
        <v>4.9815647542472002E-2</v>
      </c>
      <c r="AU12" s="17"/>
      <c r="AV12" s="17">
        <v>4.1944180479389102E-2</v>
      </c>
      <c r="AW12" s="17">
        <v>4.6921954827275E-2</v>
      </c>
      <c r="AX12" s="17">
        <v>2.1136769533769698E-2</v>
      </c>
      <c r="AY12" s="17">
        <v>4.3629711632330301E-2</v>
      </c>
      <c r="AZ12" s="17">
        <v>7.5769749777493303E-2</v>
      </c>
      <c r="BA12" s="17">
        <v>4.2676307218619002E-2</v>
      </c>
      <c r="BB12" s="17"/>
      <c r="BC12" s="17">
        <v>3.8352823647283499E-2</v>
      </c>
      <c r="BD12" s="17">
        <v>4.7531166773456701E-2</v>
      </c>
      <c r="BE12" s="17">
        <v>4.2954396100767997E-2</v>
      </c>
      <c r="BF12" s="17">
        <v>3.12898207458462E-2</v>
      </c>
      <c r="BG12" s="17">
        <v>3.8749461827820998E-2</v>
      </c>
    </row>
    <row r="13" spans="2:59" x14ac:dyDescent="0.35">
      <c r="B13" s="18" t="s">
        <v>327</v>
      </c>
      <c r="C13" s="17">
        <v>4.5091160312431801E-2</v>
      </c>
      <c r="D13" s="17">
        <v>4.8053709610665497E-2</v>
      </c>
      <c r="E13" s="17">
        <v>4.0830037781332297E-2</v>
      </c>
      <c r="F13" s="17"/>
      <c r="G13" s="17">
        <v>2.78707923812106E-2</v>
      </c>
      <c r="H13" s="17">
        <v>1.7173993071993899E-2</v>
      </c>
      <c r="I13" s="17">
        <v>5.8155445219029503E-2</v>
      </c>
      <c r="J13" s="17">
        <v>4.01984993889982E-2</v>
      </c>
      <c r="K13" s="17">
        <v>5.8021577849988598E-2</v>
      </c>
      <c r="L13" s="17">
        <v>6.6078176556868998E-2</v>
      </c>
      <c r="M13" s="17"/>
      <c r="N13" s="17">
        <v>2.2426455741822601E-2</v>
      </c>
      <c r="O13" s="17">
        <v>4.7084156727610703E-2</v>
      </c>
      <c r="P13" s="17">
        <v>6.4492722510393799E-2</v>
      </c>
      <c r="Q13" s="17">
        <v>5.1946833031176101E-2</v>
      </c>
      <c r="R13" s="17"/>
      <c r="S13" s="17">
        <v>3.8394042136908599E-2</v>
      </c>
      <c r="T13" s="17">
        <v>4.9046394397862E-2</v>
      </c>
      <c r="U13" s="17">
        <v>5.0952603070521997E-2</v>
      </c>
      <c r="V13" s="17">
        <v>6.2478025635158703E-2</v>
      </c>
      <c r="W13" s="17">
        <v>2.6051481881444599E-2</v>
      </c>
      <c r="X13" s="17">
        <v>1.38872568484115E-2</v>
      </c>
      <c r="Y13" s="17">
        <v>4.4120696050792399E-2</v>
      </c>
      <c r="Z13" s="17">
        <v>0.12759087238626099</v>
      </c>
      <c r="AA13" s="17">
        <v>3.3101321061316698E-2</v>
      </c>
      <c r="AB13" s="17">
        <v>7.6220277513211407E-2</v>
      </c>
      <c r="AC13" s="17">
        <v>3.3657964383395099E-2</v>
      </c>
      <c r="AD13" s="17">
        <v>0</v>
      </c>
      <c r="AE13" s="17"/>
      <c r="AF13" s="17">
        <v>7.8689595882739702E-2</v>
      </c>
      <c r="AG13" s="17">
        <v>2.11115634953166E-2</v>
      </c>
      <c r="AH13" s="17">
        <v>4.2378979120625299E-2</v>
      </c>
      <c r="AI13" s="17"/>
      <c r="AJ13" s="17">
        <v>5.0216763112684699E-2</v>
      </c>
      <c r="AK13" s="17">
        <v>3.0521463092380099E-2</v>
      </c>
      <c r="AL13" s="17">
        <v>1.4321331501795299E-2</v>
      </c>
      <c r="AM13" s="17">
        <v>0.16039059276984499</v>
      </c>
      <c r="AN13" s="17">
        <v>4.2371440556705102E-2</v>
      </c>
      <c r="AO13" s="17"/>
      <c r="AP13" s="17">
        <v>6.6188555982061206E-2</v>
      </c>
      <c r="AQ13" s="17">
        <v>1.61041438457649E-2</v>
      </c>
      <c r="AR13" s="17">
        <v>3.2534479515083099E-2</v>
      </c>
      <c r="AS13" s="17">
        <v>8.1030495866399405E-2</v>
      </c>
      <c r="AT13" s="17">
        <v>8.6389357714641096E-2</v>
      </c>
      <c r="AU13" s="17"/>
      <c r="AV13" s="17">
        <v>6.3708678960668098E-3</v>
      </c>
      <c r="AW13" s="17">
        <v>4.5983402056315001E-2</v>
      </c>
      <c r="AX13" s="17">
        <v>3.9195026654232003E-2</v>
      </c>
      <c r="AY13" s="17">
        <v>0.102792834284479</v>
      </c>
      <c r="AZ13" s="17">
        <v>8.4886981337007797E-2</v>
      </c>
      <c r="BA13" s="17">
        <v>3.3870976139188401E-2</v>
      </c>
      <c r="BB13" s="17"/>
      <c r="BC13" s="17">
        <v>7.3374248423837704E-2</v>
      </c>
      <c r="BD13" s="17">
        <v>3.2878311828419902E-2</v>
      </c>
      <c r="BE13" s="17">
        <v>3.9172515334994301E-2</v>
      </c>
      <c r="BF13" s="17">
        <v>2.1439462519366001E-2</v>
      </c>
      <c r="BG13" s="17">
        <v>7.0464789557331597E-2</v>
      </c>
    </row>
    <row r="14" spans="2:59" x14ac:dyDescent="0.35">
      <c r="B14" s="18" t="s">
        <v>100</v>
      </c>
      <c r="C14" s="17">
        <v>3.4202375511315199E-2</v>
      </c>
      <c r="D14" s="17">
        <v>2.2082735506349399E-2</v>
      </c>
      <c r="E14" s="17">
        <v>4.4176422837918401E-2</v>
      </c>
      <c r="F14" s="17"/>
      <c r="G14" s="17">
        <v>1.8500645467921802E-2</v>
      </c>
      <c r="H14" s="17">
        <v>1.4071746859903899E-2</v>
      </c>
      <c r="I14" s="17">
        <v>2.0443265840379601E-2</v>
      </c>
      <c r="J14" s="17">
        <v>3.7514351859085998E-2</v>
      </c>
      <c r="K14" s="17">
        <v>4.8395892426534901E-2</v>
      </c>
      <c r="L14" s="17">
        <v>6.1728170531328203E-2</v>
      </c>
      <c r="M14" s="17"/>
      <c r="N14" s="17">
        <v>2.0370008830059998E-2</v>
      </c>
      <c r="O14" s="17">
        <v>4.5054204272865397E-2</v>
      </c>
      <c r="P14" s="17">
        <v>3.4399302803841098E-2</v>
      </c>
      <c r="Q14" s="17">
        <v>3.86034607818901E-2</v>
      </c>
      <c r="R14" s="17"/>
      <c r="S14" s="17">
        <v>1.4422020610320401E-2</v>
      </c>
      <c r="T14" s="17">
        <v>4.0943491516984898E-2</v>
      </c>
      <c r="U14" s="17">
        <v>6.4090131031029896E-2</v>
      </c>
      <c r="V14" s="17">
        <v>1.3069212575516499E-2</v>
      </c>
      <c r="W14" s="17">
        <v>3.6765950908789397E-2</v>
      </c>
      <c r="X14" s="17">
        <v>3.0858964561724499E-2</v>
      </c>
      <c r="Y14" s="17">
        <v>4.3616203972081997E-2</v>
      </c>
      <c r="Z14" s="17">
        <v>2.1849090016574601E-2</v>
      </c>
      <c r="AA14" s="17">
        <v>3.7517851128132197E-2</v>
      </c>
      <c r="AB14" s="17">
        <v>5.7234167511405802E-2</v>
      </c>
      <c r="AC14" s="17">
        <v>1.60189965640769E-2</v>
      </c>
      <c r="AD14" s="17">
        <v>3.2419126299926201E-2</v>
      </c>
      <c r="AE14" s="17"/>
      <c r="AF14" s="17">
        <v>3.0902330163067E-2</v>
      </c>
      <c r="AG14" s="17">
        <v>3.0149963636934202E-2</v>
      </c>
      <c r="AH14" s="17">
        <v>6.0182320892546499E-2</v>
      </c>
      <c r="AI14" s="17"/>
      <c r="AJ14" s="17">
        <v>2.55414177970795E-2</v>
      </c>
      <c r="AK14" s="17">
        <v>2.3536430091564899E-2</v>
      </c>
      <c r="AL14" s="17">
        <v>3.6372176811929099E-2</v>
      </c>
      <c r="AM14" s="17">
        <v>0.102175958187869</v>
      </c>
      <c r="AN14" s="17">
        <v>4.8741177007455498E-2</v>
      </c>
      <c r="AO14" s="17"/>
      <c r="AP14" s="17">
        <v>9.4260466952180294E-3</v>
      </c>
      <c r="AQ14" s="17">
        <v>2.6555275567280899E-2</v>
      </c>
      <c r="AR14" s="17">
        <v>5.10231810077817E-2</v>
      </c>
      <c r="AS14" s="17">
        <v>2.9274003456901801E-2</v>
      </c>
      <c r="AT14" s="17">
        <v>3.6710016484805097E-2</v>
      </c>
      <c r="AU14" s="17"/>
      <c r="AV14" s="17">
        <v>1.8870075919363499E-2</v>
      </c>
      <c r="AW14" s="17">
        <v>1.85419816403673E-2</v>
      </c>
      <c r="AX14" s="17">
        <v>3.7422105603530799E-2</v>
      </c>
      <c r="AY14" s="17">
        <v>1.8603277088842698E-2</v>
      </c>
      <c r="AZ14" s="17">
        <v>3.2504633948170401E-2</v>
      </c>
      <c r="BA14" s="17">
        <v>9.7347843266110706E-2</v>
      </c>
      <c r="BB14" s="17"/>
      <c r="BC14" s="17">
        <v>4.34578445862926E-2</v>
      </c>
      <c r="BD14" s="17">
        <v>4.33062907888139E-2</v>
      </c>
      <c r="BE14" s="17">
        <v>2.7493815508742699E-2</v>
      </c>
      <c r="BF14" s="17">
        <v>1.7981177620809301E-2</v>
      </c>
      <c r="BG14" s="17">
        <v>0</v>
      </c>
    </row>
    <row r="15" spans="2:59" x14ac:dyDescent="0.35">
      <c r="B15" s="18" t="s">
        <v>328</v>
      </c>
      <c r="C15" s="21">
        <v>0.71993058868706294</v>
      </c>
      <c r="D15" s="21">
        <v>0.71191379452380898</v>
      </c>
      <c r="E15" s="21">
        <v>0.72942934019240901</v>
      </c>
      <c r="F15" s="21"/>
      <c r="G15" s="21">
        <v>0.71120517277913098</v>
      </c>
      <c r="H15" s="21">
        <v>0.74831960355768001</v>
      </c>
      <c r="I15" s="21">
        <v>0.73092992977469895</v>
      </c>
      <c r="J15" s="21">
        <v>0.71806187830610702</v>
      </c>
      <c r="K15" s="21">
        <v>0.76980372380701101</v>
      </c>
      <c r="L15" s="21">
        <v>0.66361080612568601</v>
      </c>
      <c r="M15" s="21"/>
      <c r="N15" s="21">
        <v>0.82736509574750905</v>
      </c>
      <c r="O15" s="21">
        <v>0.72354617634339802</v>
      </c>
      <c r="P15" s="21">
        <v>0.63478421629509096</v>
      </c>
      <c r="Q15" s="21">
        <v>0.66703836756336499</v>
      </c>
      <c r="R15" s="21"/>
      <c r="S15" s="21">
        <v>0.83507192888958903</v>
      </c>
      <c r="T15" s="21">
        <v>0.68104675666925096</v>
      </c>
      <c r="U15" s="21">
        <v>0.75651637204489597</v>
      </c>
      <c r="V15" s="21">
        <v>0.60991949558265302</v>
      </c>
      <c r="W15" s="21">
        <v>0.70680653260644899</v>
      </c>
      <c r="X15" s="21">
        <v>0.68620448522417299</v>
      </c>
      <c r="Y15" s="21">
        <v>0.67144759228888296</v>
      </c>
      <c r="Z15" s="21">
        <v>0.67658619586646496</v>
      </c>
      <c r="AA15" s="21">
        <v>0.74284890783331203</v>
      </c>
      <c r="AB15" s="21">
        <v>0.67692020227731797</v>
      </c>
      <c r="AC15" s="21">
        <v>0.76546731829941494</v>
      </c>
      <c r="AD15" s="21">
        <v>0.79441403208036199</v>
      </c>
      <c r="AE15" s="21"/>
      <c r="AF15" s="21">
        <v>0.68326093590363901</v>
      </c>
      <c r="AG15" s="21">
        <v>0.791690469800718</v>
      </c>
      <c r="AH15" s="21">
        <v>0.62733177512787897</v>
      </c>
      <c r="AI15" s="21"/>
      <c r="AJ15" s="21">
        <v>0.75239438198873698</v>
      </c>
      <c r="AK15" s="21">
        <v>0.76749839947059495</v>
      </c>
      <c r="AL15" s="21">
        <v>0.84807929475645605</v>
      </c>
      <c r="AM15" s="21">
        <v>0.47532726029968803</v>
      </c>
      <c r="AN15" s="21">
        <v>0.61427585166240095</v>
      </c>
      <c r="AO15" s="21"/>
      <c r="AP15" s="21">
        <v>0.70883201387338202</v>
      </c>
      <c r="AQ15" s="21">
        <v>0.79074721993948605</v>
      </c>
      <c r="AR15" s="21">
        <v>0.77585811497820301</v>
      </c>
      <c r="AS15" s="21">
        <v>0.62657798780840701</v>
      </c>
      <c r="AT15" s="21">
        <v>0.71732060853857904</v>
      </c>
      <c r="AU15" s="21"/>
      <c r="AV15" s="21">
        <v>0.78972051202242299</v>
      </c>
      <c r="AW15" s="21">
        <v>0.763356815290126</v>
      </c>
      <c r="AX15" s="21">
        <v>0.79876330778009996</v>
      </c>
      <c r="AY15" s="21">
        <v>0.60928555189796296</v>
      </c>
      <c r="AZ15" s="21">
        <v>0.68051955384033103</v>
      </c>
      <c r="BA15" s="21">
        <v>0.647511104014866</v>
      </c>
      <c r="BB15" s="21"/>
      <c r="BC15" s="21">
        <v>0.65083629212086203</v>
      </c>
      <c r="BD15" s="21">
        <v>0.67951313168709004</v>
      </c>
      <c r="BE15" s="21">
        <v>0.760852491267624</v>
      </c>
      <c r="BF15" s="21">
        <v>0.81608070203134597</v>
      </c>
      <c r="BG15" s="21">
        <v>0.89078574861484705</v>
      </c>
    </row>
    <row r="16" spans="2:59" x14ac:dyDescent="0.35">
      <c r="B16" s="18" t="s">
        <v>329</v>
      </c>
      <c r="C16" s="21">
        <v>9.0386428978667499E-2</v>
      </c>
      <c r="D16" s="21">
        <v>9.7040403756484594E-2</v>
      </c>
      <c r="E16" s="21">
        <v>8.2874075152425702E-2</v>
      </c>
      <c r="F16" s="21"/>
      <c r="G16" s="21">
        <v>0.109171827056674</v>
      </c>
      <c r="H16" s="21">
        <v>4.0557784650150003E-2</v>
      </c>
      <c r="I16" s="21">
        <v>0.102158597944029</v>
      </c>
      <c r="J16" s="21">
        <v>8.2059106610140195E-2</v>
      </c>
      <c r="K16" s="21">
        <v>8.6517475443650502E-2</v>
      </c>
      <c r="L16" s="21">
        <v>0.118624462973093</v>
      </c>
      <c r="M16" s="21"/>
      <c r="N16" s="21">
        <v>5.7940011759674503E-2</v>
      </c>
      <c r="O16" s="21">
        <v>9.0298721488907205E-2</v>
      </c>
      <c r="P16" s="21">
        <v>0.125244090376364</v>
      </c>
      <c r="Q16" s="21">
        <v>9.7068762746950796E-2</v>
      </c>
      <c r="R16" s="21"/>
      <c r="S16" s="21">
        <v>4.9818978554508501E-2</v>
      </c>
      <c r="T16" s="21">
        <v>0.129470595808095</v>
      </c>
      <c r="U16" s="21">
        <v>6.2487333392714201E-2</v>
      </c>
      <c r="V16" s="21">
        <v>0.11491175159356699</v>
      </c>
      <c r="W16" s="21">
        <v>9.6433853518664805E-2</v>
      </c>
      <c r="X16" s="21">
        <v>3.87081980520525E-2</v>
      </c>
      <c r="Y16" s="21">
        <v>0.10105959379236</v>
      </c>
      <c r="Z16" s="21">
        <v>0.16812689024062299</v>
      </c>
      <c r="AA16" s="21">
        <v>0.101434160922308</v>
      </c>
      <c r="AB16" s="21">
        <v>0.103929161658101</v>
      </c>
      <c r="AC16" s="21">
        <v>0.101862785903336</v>
      </c>
      <c r="AD16" s="21">
        <v>5.4906442793594801E-2</v>
      </c>
      <c r="AE16" s="21"/>
      <c r="AF16" s="21">
        <v>0.12577194543019901</v>
      </c>
      <c r="AG16" s="21">
        <v>5.2076603516637503E-2</v>
      </c>
      <c r="AH16" s="21">
        <v>8.73089051851412E-2</v>
      </c>
      <c r="AI16" s="21"/>
      <c r="AJ16" s="21">
        <v>8.4014354555877593E-2</v>
      </c>
      <c r="AK16" s="21">
        <v>6.8780519998551504E-2</v>
      </c>
      <c r="AL16" s="21">
        <v>9.3123280066942496E-2</v>
      </c>
      <c r="AM16" s="21">
        <v>0.21115490029738801</v>
      </c>
      <c r="AN16" s="21">
        <v>8.51949485876696E-2</v>
      </c>
      <c r="AO16" s="21"/>
      <c r="AP16" s="21">
        <v>0.121123357469286</v>
      </c>
      <c r="AQ16" s="21">
        <v>4.8888137063253199E-2</v>
      </c>
      <c r="AR16" s="21">
        <v>6.1921905153548597E-2</v>
      </c>
      <c r="AS16" s="21">
        <v>0.14132471513415101</v>
      </c>
      <c r="AT16" s="21">
        <v>0.13620500525711299</v>
      </c>
      <c r="AU16" s="21"/>
      <c r="AV16" s="21">
        <v>4.8315048375455902E-2</v>
      </c>
      <c r="AW16" s="21">
        <v>9.2905356883589904E-2</v>
      </c>
      <c r="AX16" s="21">
        <v>6.0331796188001698E-2</v>
      </c>
      <c r="AY16" s="21">
        <v>0.146422545916809</v>
      </c>
      <c r="AZ16" s="21">
        <v>0.16065673111450099</v>
      </c>
      <c r="BA16" s="21">
        <v>7.6547283357807402E-2</v>
      </c>
      <c r="BB16" s="21"/>
      <c r="BC16" s="21">
        <v>0.11172707207112099</v>
      </c>
      <c r="BD16" s="21">
        <v>8.0409478601876597E-2</v>
      </c>
      <c r="BE16" s="21">
        <v>8.2126911435762298E-2</v>
      </c>
      <c r="BF16" s="21">
        <v>5.2729283265212201E-2</v>
      </c>
      <c r="BG16" s="21">
        <v>0.10921425138515301</v>
      </c>
    </row>
    <row r="17" spans="2:59" x14ac:dyDescent="0.35">
      <c r="B17" s="18" t="s">
        <v>141</v>
      </c>
      <c r="C17" s="22">
        <v>0.62954415970839495</v>
      </c>
      <c r="D17" s="22">
        <v>0.61487339076732495</v>
      </c>
      <c r="E17" s="22">
        <v>0.64655526503998395</v>
      </c>
      <c r="F17" s="22"/>
      <c r="G17" s="22">
        <v>0.60203334572245704</v>
      </c>
      <c r="H17" s="22">
        <v>0.70776181890752998</v>
      </c>
      <c r="I17" s="22">
        <v>0.62877133183067002</v>
      </c>
      <c r="J17" s="22">
        <v>0.63600277169596697</v>
      </c>
      <c r="K17" s="22">
        <v>0.68328624836336005</v>
      </c>
      <c r="L17" s="22">
        <v>0.54498634315259298</v>
      </c>
      <c r="M17" s="22"/>
      <c r="N17" s="22">
        <v>0.76942508398783505</v>
      </c>
      <c r="O17" s="22">
        <v>0.63324745485449097</v>
      </c>
      <c r="P17" s="22">
        <v>0.50954012591872699</v>
      </c>
      <c r="Q17" s="22">
        <v>0.56996960481641401</v>
      </c>
      <c r="R17" s="22"/>
      <c r="S17" s="22">
        <v>0.78525295033508102</v>
      </c>
      <c r="T17" s="22">
        <v>0.55157616086115602</v>
      </c>
      <c r="U17" s="22">
        <v>0.69402903865218202</v>
      </c>
      <c r="V17" s="22">
        <v>0.49500774398908598</v>
      </c>
      <c r="W17" s="22">
        <v>0.61037267908778403</v>
      </c>
      <c r="X17" s="22">
        <v>0.64749628717212104</v>
      </c>
      <c r="Y17" s="22">
        <v>0.570387998496523</v>
      </c>
      <c r="Z17" s="22">
        <v>0.50845930562584196</v>
      </c>
      <c r="AA17" s="22">
        <v>0.64141474691100397</v>
      </c>
      <c r="AB17" s="22">
        <v>0.57299104061921702</v>
      </c>
      <c r="AC17" s="22">
        <v>0.66360453239607897</v>
      </c>
      <c r="AD17" s="22">
        <v>0.73950758928676696</v>
      </c>
      <c r="AE17" s="22"/>
      <c r="AF17" s="22">
        <v>0.55748899047344003</v>
      </c>
      <c r="AG17" s="22">
        <v>0.73961386628407999</v>
      </c>
      <c r="AH17" s="22">
        <v>0.54002286994273796</v>
      </c>
      <c r="AI17" s="22"/>
      <c r="AJ17" s="22">
        <v>0.66838002743285896</v>
      </c>
      <c r="AK17" s="22">
        <v>0.698717879472043</v>
      </c>
      <c r="AL17" s="22">
        <v>0.75495601468951301</v>
      </c>
      <c r="AM17" s="22">
        <v>0.26417236000229999</v>
      </c>
      <c r="AN17" s="22">
        <v>0.52908090307473199</v>
      </c>
      <c r="AO17" s="22"/>
      <c r="AP17" s="22">
        <v>0.58770865640409597</v>
      </c>
      <c r="AQ17" s="22">
        <v>0.74185908287623303</v>
      </c>
      <c r="AR17" s="22">
        <v>0.713936209824654</v>
      </c>
      <c r="AS17" s="22">
        <v>0.485253272674257</v>
      </c>
      <c r="AT17" s="22">
        <v>0.58111560328146605</v>
      </c>
      <c r="AU17" s="22"/>
      <c r="AV17" s="22">
        <v>0.74140546364696702</v>
      </c>
      <c r="AW17" s="22">
        <v>0.67045145840653597</v>
      </c>
      <c r="AX17" s="22">
        <v>0.73843151159209897</v>
      </c>
      <c r="AY17" s="22">
        <v>0.46286300598115399</v>
      </c>
      <c r="AZ17" s="22">
        <v>0.51986282272582995</v>
      </c>
      <c r="BA17" s="22">
        <v>0.57096382065705897</v>
      </c>
      <c r="BB17" s="22"/>
      <c r="BC17" s="22">
        <v>0.53910922004974005</v>
      </c>
      <c r="BD17" s="22">
        <v>0.59910365308521396</v>
      </c>
      <c r="BE17" s="22">
        <v>0.67872557983186099</v>
      </c>
      <c r="BF17" s="22">
        <v>0.76335141876613399</v>
      </c>
      <c r="BG17" s="22">
        <v>0.78157149722969499</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G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424</v>
      </c>
      <c r="C9" s="17">
        <v>0.74532293533187599</v>
      </c>
      <c r="D9" s="17">
        <v>0.76455717695539005</v>
      </c>
      <c r="E9" s="17">
        <v>0.725678152359851</v>
      </c>
      <c r="F9" s="17"/>
      <c r="G9" s="17">
        <v>0.66096366123091999</v>
      </c>
      <c r="H9" s="17">
        <v>0.69978064851936805</v>
      </c>
      <c r="I9" s="17">
        <v>0.72307864609440098</v>
      </c>
      <c r="J9" s="17">
        <v>0.786889106350112</v>
      </c>
      <c r="K9" s="17">
        <v>0.79890726050706296</v>
      </c>
      <c r="L9" s="17">
        <v>0.786995938811486</v>
      </c>
      <c r="M9" s="17"/>
      <c r="N9" s="17">
        <v>0.76199746897704301</v>
      </c>
      <c r="O9" s="17">
        <v>0.74863574999665605</v>
      </c>
      <c r="P9" s="17">
        <v>0.72475765798219904</v>
      </c>
      <c r="Q9" s="17">
        <v>0.74346404113412201</v>
      </c>
      <c r="R9" s="17"/>
      <c r="S9" s="17">
        <v>0.72923385524230899</v>
      </c>
      <c r="T9" s="17">
        <v>0.76651035385340605</v>
      </c>
      <c r="U9" s="17">
        <v>0.78189865621207399</v>
      </c>
      <c r="V9" s="17">
        <v>0.75676792626508405</v>
      </c>
      <c r="W9" s="17">
        <v>0.71669216240057998</v>
      </c>
      <c r="X9" s="17">
        <v>0.74022760008078803</v>
      </c>
      <c r="Y9" s="17">
        <v>0.78147550870513305</v>
      </c>
      <c r="Z9" s="17">
        <v>0.75252770241996603</v>
      </c>
      <c r="AA9" s="17">
        <v>0.67415074531555397</v>
      </c>
      <c r="AB9" s="17">
        <v>0.80016445196777697</v>
      </c>
      <c r="AC9" s="17">
        <v>0.70143062563807801</v>
      </c>
      <c r="AD9" s="17">
        <v>0.74279975864622305</v>
      </c>
      <c r="AE9" s="17"/>
      <c r="AF9" s="17">
        <v>0.74458526595173802</v>
      </c>
      <c r="AG9" s="17">
        <v>0.75669496077271703</v>
      </c>
      <c r="AH9" s="17">
        <v>0.72744840752125495</v>
      </c>
      <c r="AI9" s="17"/>
      <c r="AJ9" s="17">
        <v>0.74155509043169998</v>
      </c>
      <c r="AK9" s="17">
        <v>0.74541682855320901</v>
      </c>
      <c r="AL9" s="17">
        <v>0.82712345501816997</v>
      </c>
      <c r="AM9" s="17">
        <v>0.69317824391112703</v>
      </c>
      <c r="AN9" s="17">
        <v>0.72891091537540398</v>
      </c>
      <c r="AO9" s="17"/>
      <c r="AP9" s="17">
        <v>0.75506106257862204</v>
      </c>
      <c r="AQ9" s="17">
        <v>0.74538802242017999</v>
      </c>
      <c r="AR9" s="17">
        <v>0.839426502002663</v>
      </c>
      <c r="AS9" s="17">
        <v>0.70757996890246799</v>
      </c>
      <c r="AT9" s="17">
        <v>0.71486190773441505</v>
      </c>
      <c r="AU9" s="17"/>
      <c r="AV9" s="17">
        <v>0.74618826165390695</v>
      </c>
      <c r="AW9" s="17">
        <v>0.74575337161128696</v>
      </c>
      <c r="AX9" s="17">
        <v>0.84699171350689395</v>
      </c>
      <c r="AY9" s="17">
        <v>0.70963992240167795</v>
      </c>
      <c r="AZ9" s="17">
        <v>0.71875692702113503</v>
      </c>
      <c r="BA9" s="17">
        <v>0.72853519898556196</v>
      </c>
      <c r="BB9" s="17"/>
      <c r="BC9" s="17">
        <v>0.73751375812296904</v>
      </c>
      <c r="BD9" s="17">
        <v>0.72956310861940898</v>
      </c>
      <c r="BE9" s="17">
        <v>0.75872558591556705</v>
      </c>
      <c r="BF9" s="17">
        <v>0.73295999024568304</v>
      </c>
      <c r="BG9" s="17">
        <v>0.84642471199963998</v>
      </c>
    </row>
    <row r="10" spans="2:59" ht="29" x14ac:dyDescent="0.35">
      <c r="B10" s="18" t="s">
        <v>416</v>
      </c>
      <c r="C10" s="17">
        <v>0.564834587276552</v>
      </c>
      <c r="D10" s="17">
        <v>0.53978219906333502</v>
      </c>
      <c r="E10" s="17">
        <v>0.588621334054098</v>
      </c>
      <c r="F10" s="17"/>
      <c r="G10" s="17">
        <v>0.53353779007628699</v>
      </c>
      <c r="H10" s="17">
        <v>0.59355907052731105</v>
      </c>
      <c r="I10" s="17">
        <v>0.57411478845043495</v>
      </c>
      <c r="J10" s="17">
        <v>0.57762852894741501</v>
      </c>
      <c r="K10" s="17">
        <v>0.54654982915568895</v>
      </c>
      <c r="L10" s="17">
        <v>0.55689958921780802</v>
      </c>
      <c r="M10" s="17"/>
      <c r="N10" s="17">
        <v>0.60929742603474701</v>
      </c>
      <c r="O10" s="17">
        <v>0.57241752611885699</v>
      </c>
      <c r="P10" s="17">
        <v>0.523812131756482</v>
      </c>
      <c r="Q10" s="17">
        <v>0.54621038112482201</v>
      </c>
      <c r="R10" s="17"/>
      <c r="S10" s="17">
        <v>0.620105674545959</v>
      </c>
      <c r="T10" s="17">
        <v>0.57836628849789895</v>
      </c>
      <c r="U10" s="17">
        <v>0.62228440846600497</v>
      </c>
      <c r="V10" s="17">
        <v>0.56627849697751498</v>
      </c>
      <c r="W10" s="17">
        <v>0.53124891486509596</v>
      </c>
      <c r="X10" s="17">
        <v>0.61014126883354902</v>
      </c>
      <c r="Y10" s="17">
        <v>0.49166207041384002</v>
      </c>
      <c r="Z10" s="17">
        <v>0.46899446846172099</v>
      </c>
      <c r="AA10" s="17">
        <v>0.53194680690943996</v>
      </c>
      <c r="AB10" s="17">
        <v>0.50432458112989398</v>
      </c>
      <c r="AC10" s="17">
        <v>0.58130011160408501</v>
      </c>
      <c r="AD10" s="17">
        <v>0.62990306086633496</v>
      </c>
      <c r="AE10" s="17"/>
      <c r="AF10" s="17">
        <v>0.49783003703801298</v>
      </c>
      <c r="AG10" s="17">
        <v>0.62531050790343901</v>
      </c>
      <c r="AH10" s="17">
        <v>0.53526826957024698</v>
      </c>
      <c r="AI10" s="17"/>
      <c r="AJ10" s="17">
        <v>0.52964385540689896</v>
      </c>
      <c r="AK10" s="17">
        <v>0.60199496746321302</v>
      </c>
      <c r="AL10" s="17">
        <v>0.68584160531444605</v>
      </c>
      <c r="AM10" s="17">
        <v>0.33982029366414701</v>
      </c>
      <c r="AN10" s="17">
        <v>0.540347246125785</v>
      </c>
      <c r="AO10" s="17"/>
      <c r="AP10" s="17">
        <v>0.52746141108907596</v>
      </c>
      <c r="AQ10" s="17">
        <v>0.58021517236314402</v>
      </c>
      <c r="AR10" s="17">
        <v>0.74341043482243796</v>
      </c>
      <c r="AS10" s="17">
        <v>0.418612945832116</v>
      </c>
      <c r="AT10" s="17">
        <v>0.67090548312615295</v>
      </c>
      <c r="AU10" s="17"/>
      <c r="AV10" s="17">
        <v>0.60340255381280805</v>
      </c>
      <c r="AW10" s="17">
        <v>0.53055190813463105</v>
      </c>
      <c r="AX10" s="17">
        <v>0.71760927756355097</v>
      </c>
      <c r="AY10" s="17">
        <v>0.42121072927140801</v>
      </c>
      <c r="AZ10" s="17">
        <v>0.61981955980896297</v>
      </c>
      <c r="BA10" s="17">
        <v>0.62264822691640698</v>
      </c>
      <c r="BB10" s="17"/>
      <c r="BC10" s="17">
        <v>0.55744591855374703</v>
      </c>
      <c r="BD10" s="17">
        <v>0.532973824587746</v>
      </c>
      <c r="BE10" s="17">
        <v>0.61265921863543304</v>
      </c>
      <c r="BF10" s="17">
        <v>0.59687909732814304</v>
      </c>
      <c r="BG10" s="17">
        <v>0.62368530242203801</v>
      </c>
    </row>
    <row r="11" spans="2:59" x14ac:dyDescent="0.35">
      <c r="B11" s="18" t="s">
        <v>417</v>
      </c>
      <c r="C11" s="17">
        <v>0.39628482051449199</v>
      </c>
      <c r="D11" s="17">
        <v>0.371448773870729</v>
      </c>
      <c r="E11" s="17">
        <v>0.420978386711437</v>
      </c>
      <c r="F11" s="17"/>
      <c r="G11" s="17">
        <v>0.40295857976808802</v>
      </c>
      <c r="H11" s="17">
        <v>0.41297247189958097</v>
      </c>
      <c r="I11" s="17">
        <v>0.44552924166146601</v>
      </c>
      <c r="J11" s="17">
        <v>0.40572745154348899</v>
      </c>
      <c r="K11" s="17">
        <v>0.42087102084400801</v>
      </c>
      <c r="L11" s="17">
        <v>0.31413066785592803</v>
      </c>
      <c r="M11" s="17"/>
      <c r="N11" s="17">
        <v>0.37981594540386499</v>
      </c>
      <c r="O11" s="17">
        <v>0.41503565156887101</v>
      </c>
      <c r="P11" s="17">
        <v>0.37412720620104201</v>
      </c>
      <c r="Q11" s="17">
        <v>0.41280449450172801</v>
      </c>
      <c r="R11" s="17"/>
      <c r="S11" s="17">
        <v>0.44378988124416002</v>
      </c>
      <c r="T11" s="17">
        <v>0.36459569441561102</v>
      </c>
      <c r="U11" s="17">
        <v>0.42821838627508202</v>
      </c>
      <c r="V11" s="17">
        <v>0.39202221686692601</v>
      </c>
      <c r="W11" s="17">
        <v>0.31781221696682199</v>
      </c>
      <c r="X11" s="17">
        <v>0.44686806400700901</v>
      </c>
      <c r="Y11" s="17">
        <v>0.38294485796871103</v>
      </c>
      <c r="Z11" s="17">
        <v>0.33132489635904899</v>
      </c>
      <c r="AA11" s="17">
        <v>0.37214437562299701</v>
      </c>
      <c r="AB11" s="17">
        <v>0.430486750284437</v>
      </c>
      <c r="AC11" s="17">
        <v>0.36705506680133498</v>
      </c>
      <c r="AD11" s="17">
        <v>0.42704021303732398</v>
      </c>
      <c r="AE11" s="17"/>
      <c r="AF11" s="17">
        <v>0.34811899102668498</v>
      </c>
      <c r="AG11" s="17">
        <v>0.41831226755483902</v>
      </c>
      <c r="AH11" s="17">
        <v>0.41497249948993398</v>
      </c>
      <c r="AI11" s="17"/>
      <c r="AJ11" s="17">
        <v>0.34392932627304401</v>
      </c>
      <c r="AK11" s="17">
        <v>0.44511137838394599</v>
      </c>
      <c r="AL11" s="17">
        <v>0.393989784350949</v>
      </c>
      <c r="AM11" s="17">
        <v>0.31089025424093403</v>
      </c>
      <c r="AN11" s="17">
        <v>0.40481961763477597</v>
      </c>
      <c r="AO11" s="17"/>
      <c r="AP11" s="17">
        <v>0.35691386343152098</v>
      </c>
      <c r="AQ11" s="17">
        <v>0.437155527127222</v>
      </c>
      <c r="AR11" s="17">
        <v>0.42351509870056803</v>
      </c>
      <c r="AS11" s="17">
        <v>0.31630006463316102</v>
      </c>
      <c r="AT11" s="17">
        <v>0.409767870220408</v>
      </c>
      <c r="AU11" s="17"/>
      <c r="AV11" s="17">
        <v>0.44672582099062502</v>
      </c>
      <c r="AW11" s="17">
        <v>0.35079536700054198</v>
      </c>
      <c r="AX11" s="17">
        <v>0.470012977377472</v>
      </c>
      <c r="AY11" s="17">
        <v>0.292391738494169</v>
      </c>
      <c r="AZ11" s="17">
        <v>0.47898021320805201</v>
      </c>
      <c r="BA11" s="17">
        <v>0.33328308758467701</v>
      </c>
      <c r="BB11" s="17"/>
      <c r="BC11" s="17">
        <v>0.38670978466283501</v>
      </c>
      <c r="BD11" s="17">
        <v>0.39729615469798502</v>
      </c>
      <c r="BE11" s="17">
        <v>0.40700524494137102</v>
      </c>
      <c r="BF11" s="17">
        <v>0.429918910603039</v>
      </c>
      <c r="BG11" s="17">
        <v>0.52411528024503895</v>
      </c>
    </row>
    <row r="12" spans="2:59" x14ac:dyDescent="0.35">
      <c r="B12" s="18" t="s">
        <v>425</v>
      </c>
      <c r="C12" s="17">
        <v>0.36841136363708898</v>
      </c>
      <c r="D12" s="17">
        <v>0.37351236202510302</v>
      </c>
      <c r="E12" s="17">
        <v>0.36230898279662699</v>
      </c>
      <c r="F12" s="17"/>
      <c r="G12" s="17">
        <v>0.36468796561515998</v>
      </c>
      <c r="H12" s="17">
        <v>0.32107146606738601</v>
      </c>
      <c r="I12" s="17">
        <v>0.35634949328242799</v>
      </c>
      <c r="J12" s="17">
        <v>0.37381150625710602</v>
      </c>
      <c r="K12" s="17">
        <v>0.42326285926373303</v>
      </c>
      <c r="L12" s="17">
        <v>0.37777713361717302</v>
      </c>
      <c r="M12" s="17"/>
      <c r="N12" s="17">
        <v>0.35367599315918302</v>
      </c>
      <c r="O12" s="17">
        <v>0.39929778247772602</v>
      </c>
      <c r="P12" s="17">
        <v>0.37129788133303898</v>
      </c>
      <c r="Q12" s="17">
        <v>0.35037069621641198</v>
      </c>
      <c r="R12" s="17"/>
      <c r="S12" s="17">
        <v>0.42888547805888899</v>
      </c>
      <c r="T12" s="17">
        <v>0.34439994325912798</v>
      </c>
      <c r="U12" s="17">
        <v>0.32859556840374299</v>
      </c>
      <c r="V12" s="17">
        <v>0.394747466670056</v>
      </c>
      <c r="W12" s="17">
        <v>0.37599687270246601</v>
      </c>
      <c r="X12" s="17">
        <v>0.41158068467127701</v>
      </c>
      <c r="Y12" s="17">
        <v>0.33474718975643902</v>
      </c>
      <c r="Z12" s="17">
        <v>0.38912051906947798</v>
      </c>
      <c r="AA12" s="17">
        <v>0.34125465773550601</v>
      </c>
      <c r="AB12" s="17">
        <v>0.34898031535116197</v>
      </c>
      <c r="AC12" s="17">
        <v>0.31816251375308902</v>
      </c>
      <c r="AD12" s="17">
        <v>0.37378138255592402</v>
      </c>
      <c r="AE12" s="17"/>
      <c r="AF12" s="17">
        <v>0.35020002274750001</v>
      </c>
      <c r="AG12" s="17">
        <v>0.39264959633778301</v>
      </c>
      <c r="AH12" s="17">
        <v>0.35642888462925398</v>
      </c>
      <c r="AI12" s="17"/>
      <c r="AJ12" s="17">
        <v>0.38263230803691101</v>
      </c>
      <c r="AK12" s="17">
        <v>0.36778207168858201</v>
      </c>
      <c r="AL12" s="17">
        <v>0.33760206065978998</v>
      </c>
      <c r="AM12" s="17">
        <v>0.25812000795998702</v>
      </c>
      <c r="AN12" s="17">
        <v>0.33092629332860801</v>
      </c>
      <c r="AO12" s="17"/>
      <c r="AP12" s="17">
        <v>0.36773236878547699</v>
      </c>
      <c r="AQ12" s="17">
        <v>0.389211758779132</v>
      </c>
      <c r="AR12" s="17">
        <v>0.39483094926104301</v>
      </c>
      <c r="AS12" s="17">
        <v>0.32624500531335399</v>
      </c>
      <c r="AT12" s="17">
        <v>0.35396640522637002</v>
      </c>
      <c r="AU12" s="17"/>
      <c r="AV12" s="17">
        <v>0.396742152011617</v>
      </c>
      <c r="AW12" s="17">
        <v>0.36763592586194999</v>
      </c>
      <c r="AX12" s="17">
        <v>0.40135204048191903</v>
      </c>
      <c r="AY12" s="17">
        <v>0.34448524154849602</v>
      </c>
      <c r="AZ12" s="17">
        <v>0.35306612195137799</v>
      </c>
      <c r="BA12" s="17">
        <v>0.28761875037463702</v>
      </c>
      <c r="BB12" s="17"/>
      <c r="BC12" s="17">
        <v>0.38188980399952399</v>
      </c>
      <c r="BD12" s="17">
        <v>0.33811096577379302</v>
      </c>
      <c r="BE12" s="17">
        <v>0.37593057655371398</v>
      </c>
      <c r="BF12" s="17">
        <v>0.37701186599584502</v>
      </c>
      <c r="BG12" s="17">
        <v>0.38656756811235599</v>
      </c>
    </row>
    <row r="13" spans="2:59" ht="43.5" x14ac:dyDescent="0.35">
      <c r="B13" s="18" t="s">
        <v>426</v>
      </c>
      <c r="C13" s="17">
        <v>0.34023196845784198</v>
      </c>
      <c r="D13" s="17">
        <v>0.33717116068846498</v>
      </c>
      <c r="E13" s="17">
        <v>0.34492854216687002</v>
      </c>
      <c r="F13" s="17"/>
      <c r="G13" s="17">
        <v>0.33878200099846201</v>
      </c>
      <c r="H13" s="17">
        <v>0.321556204123634</v>
      </c>
      <c r="I13" s="17">
        <v>0.32855615942074701</v>
      </c>
      <c r="J13" s="17">
        <v>0.34687161440709202</v>
      </c>
      <c r="K13" s="17">
        <v>0.34498280025838102</v>
      </c>
      <c r="L13" s="17">
        <v>0.35724077109747299</v>
      </c>
      <c r="M13" s="17"/>
      <c r="N13" s="17">
        <v>0.391938189862514</v>
      </c>
      <c r="O13" s="17">
        <v>0.35773357907933401</v>
      </c>
      <c r="P13" s="17">
        <v>0.28675774375535001</v>
      </c>
      <c r="Q13" s="17">
        <v>0.31398490072540902</v>
      </c>
      <c r="R13" s="17"/>
      <c r="S13" s="17">
        <v>0.31514230186981301</v>
      </c>
      <c r="T13" s="17">
        <v>0.29564419940207398</v>
      </c>
      <c r="U13" s="17">
        <v>0.33965420634604299</v>
      </c>
      <c r="V13" s="17">
        <v>0.316746069621964</v>
      </c>
      <c r="W13" s="17">
        <v>0.27659734160886001</v>
      </c>
      <c r="X13" s="17">
        <v>0.35570879506542102</v>
      </c>
      <c r="Y13" s="17">
        <v>0.30782847669052799</v>
      </c>
      <c r="Z13" s="17">
        <v>0.264141134393093</v>
      </c>
      <c r="AA13" s="17">
        <v>0.30439405459186097</v>
      </c>
      <c r="AB13" s="17">
        <v>0.50805775602834202</v>
      </c>
      <c r="AC13" s="17">
        <v>0.410799745558384</v>
      </c>
      <c r="AD13" s="17">
        <v>0.52256534692037904</v>
      </c>
      <c r="AE13" s="17"/>
      <c r="AF13" s="17">
        <v>0.267641011954249</v>
      </c>
      <c r="AG13" s="17">
        <v>0.413162089600004</v>
      </c>
      <c r="AH13" s="17">
        <v>0.28268634388341002</v>
      </c>
      <c r="AI13" s="17"/>
      <c r="AJ13" s="17">
        <v>0.28795493603372702</v>
      </c>
      <c r="AK13" s="17">
        <v>0.38877448208666299</v>
      </c>
      <c r="AL13" s="17">
        <v>0.39576200340498902</v>
      </c>
      <c r="AM13" s="17">
        <v>0.227974554884358</v>
      </c>
      <c r="AN13" s="17">
        <v>0.28188951404588403</v>
      </c>
      <c r="AO13" s="17"/>
      <c r="AP13" s="17">
        <v>0.27809543158015798</v>
      </c>
      <c r="AQ13" s="17">
        <v>0.39915481945069098</v>
      </c>
      <c r="AR13" s="17">
        <v>0.36727711960123599</v>
      </c>
      <c r="AS13" s="17">
        <v>0.24223979154615499</v>
      </c>
      <c r="AT13" s="17">
        <v>0.30874574892093998</v>
      </c>
      <c r="AU13" s="17"/>
      <c r="AV13" s="17">
        <v>0.40745820238965202</v>
      </c>
      <c r="AW13" s="17">
        <v>0.29148108308085102</v>
      </c>
      <c r="AX13" s="17">
        <v>0.38662333610237398</v>
      </c>
      <c r="AY13" s="17">
        <v>0.23081057320516801</v>
      </c>
      <c r="AZ13" s="17">
        <v>0.31430396563561303</v>
      </c>
      <c r="BA13" s="17">
        <v>0.30085027135790898</v>
      </c>
      <c r="BB13" s="17"/>
      <c r="BC13" s="17">
        <v>0.279205110638445</v>
      </c>
      <c r="BD13" s="17">
        <v>0.34121298554566698</v>
      </c>
      <c r="BE13" s="17">
        <v>0.37283956458588702</v>
      </c>
      <c r="BF13" s="17">
        <v>0.35710543275258499</v>
      </c>
      <c r="BG13" s="17">
        <v>0.40405328797583501</v>
      </c>
    </row>
    <row r="14" spans="2:59" x14ac:dyDescent="0.35">
      <c r="B14" s="18" t="s">
        <v>427</v>
      </c>
      <c r="C14" s="17">
        <v>0.247164931800509</v>
      </c>
      <c r="D14" s="17">
        <v>0.24054878102609301</v>
      </c>
      <c r="E14" s="17">
        <v>0.253711601789259</v>
      </c>
      <c r="F14" s="17"/>
      <c r="G14" s="17">
        <v>0.26608032495561001</v>
      </c>
      <c r="H14" s="17">
        <v>0.29040515154035801</v>
      </c>
      <c r="I14" s="17">
        <v>0.27242016607257402</v>
      </c>
      <c r="J14" s="17">
        <v>0.26929630846980601</v>
      </c>
      <c r="K14" s="17">
        <v>0.224036631685405</v>
      </c>
      <c r="L14" s="17">
        <v>0.17662093208100499</v>
      </c>
      <c r="M14" s="17"/>
      <c r="N14" s="17">
        <v>0.295430611058285</v>
      </c>
      <c r="O14" s="17">
        <v>0.27230271946798501</v>
      </c>
      <c r="P14" s="17">
        <v>0.223907322794483</v>
      </c>
      <c r="Q14" s="17">
        <v>0.18994816640221901</v>
      </c>
      <c r="R14" s="17"/>
      <c r="S14" s="17">
        <v>0.27252547646053898</v>
      </c>
      <c r="T14" s="17">
        <v>0.25993047384163698</v>
      </c>
      <c r="U14" s="17">
        <v>0.21026252927536501</v>
      </c>
      <c r="V14" s="17">
        <v>0.20981834996326401</v>
      </c>
      <c r="W14" s="17">
        <v>0.26251465160063397</v>
      </c>
      <c r="X14" s="17">
        <v>0.323612976642626</v>
      </c>
      <c r="Y14" s="17">
        <v>0.20662992486575801</v>
      </c>
      <c r="Z14" s="17">
        <v>0.20005739352521201</v>
      </c>
      <c r="AA14" s="17">
        <v>0.21678653557007599</v>
      </c>
      <c r="AB14" s="17">
        <v>0.231661569403771</v>
      </c>
      <c r="AC14" s="17">
        <v>0.28369792592022602</v>
      </c>
      <c r="AD14" s="17">
        <v>0.28611903373258701</v>
      </c>
      <c r="AE14" s="17"/>
      <c r="AF14" s="17">
        <v>0.19794823362474401</v>
      </c>
      <c r="AG14" s="17">
        <v>0.28382651720163998</v>
      </c>
      <c r="AH14" s="17">
        <v>0.25155038700425703</v>
      </c>
      <c r="AI14" s="17"/>
      <c r="AJ14" s="17">
        <v>0.24186707718554101</v>
      </c>
      <c r="AK14" s="17">
        <v>0.30719488098685299</v>
      </c>
      <c r="AL14" s="17">
        <v>0.21729260738881101</v>
      </c>
      <c r="AM14" s="17">
        <v>0.12857578312656001</v>
      </c>
      <c r="AN14" s="17">
        <v>0.18346130543271799</v>
      </c>
      <c r="AO14" s="17"/>
      <c r="AP14" s="17">
        <v>0.22499443760132801</v>
      </c>
      <c r="AQ14" s="17">
        <v>0.30252070398856901</v>
      </c>
      <c r="AR14" s="17">
        <v>0.19663380720190399</v>
      </c>
      <c r="AS14" s="17">
        <v>0.19053698706972599</v>
      </c>
      <c r="AT14" s="17">
        <v>0.31043915313432702</v>
      </c>
      <c r="AU14" s="17"/>
      <c r="AV14" s="17">
        <v>0.30758935324167702</v>
      </c>
      <c r="AW14" s="17">
        <v>0.25226081206720002</v>
      </c>
      <c r="AX14" s="17">
        <v>0.205702810416553</v>
      </c>
      <c r="AY14" s="17">
        <v>0.18086483183386501</v>
      </c>
      <c r="AZ14" s="17">
        <v>0.27984886487945498</v>
      </c>
      <c r="BA14" s="17">
        <v>0.24523286165351599</v>
      </c>
      <c r="BB14" s="17"/>
      <c r="BC14" s="17">
        <v>0.179089039910937</v>
      </c>
      <c r="BD14" s="17">
        <v>0.222102901425759</v>
      </c>
      <c r="BE14" s="17">
        <v>0.30220301254723902</v>
      </c>
      <c r="BF14" s="17">
        <v>0.33174430514414099</v>
      </c>
      <c r="BG14" s="17">
        <v>0.38597944358908198</v>
      </c>
    </row>
    <row r="15" spans="2:59" x14ac:dyDescent="0.35">
      <c r="B15" s="18" t="s">
        <v>428</v>
      </c>
      <c r="C15" s="17">
        <v>0.207886816611735</v>
      </c>
      <c r="D15" s="17">
        <v>0.19167339568737701</v>
      </c>
      <c r="E15" s="17">
        <v>0.222412224064024</v>
      </c>
      <c r="F15" s="17"/>
      <c r="G15" s="17">
        <v>0.292092809567914</v>
      </c>
      <c r="H15" s="17">
        <v>0.243867103622843</v>
      </c>
      <c r="I15" s="17">
        <v>0.23681624774124599</v>
      </c>
      <c r="J15" s="17">
        <v>0.19714820716667</v>
      </c>
      <c r="K15" s="17">
        <v>0.191610757514319</v>
      </c>
      <c r="L15" s="17">
        <v>0.118581858761008</v>
      </c>
      <c r="M15" s="17"/>
      <c r="N15" s="17">
        <v>0.259772843443282</v>
      </c>
      <c r="O15" s="17">
        <v>0.22313663438818701</v>
      </c>
      <c r="P15" s="17">
        <v>0.171739572880172</v>
      </c>
      <c r="Q15" s="17">
        <v>0.16829852099778</v>
      </c>
      <c r="R15" s="17"/>
      <c r="S15" s="17">
        <v>0.25333374123718899</v>
      </c>
      <c r="T15" s="17">
        <v>0.21147276106913299</v>
      </c>
      <c r="U15" s="17">
        <v>0.18318832662267501</v>
      </c>
      <c r="V15" s="17">
        <v>0.22721868261314701</v>
      </c>
      <c r="W15" s="17">
        <v>0.18477988547331101</v>
      </c>
      <c r="X15" s="17">
        <v>0.20119119686662901</v>
      </c>
      <c r="Y15" s="17">
        <v>0.18374797457289399</v>
      </c>
      <c r="Z15" s="17">
        <v>0.124981957928083</v>
      </c>
      <c r="AA15" s="17">
        <v>0.193993682285027</v>
      </c>
      <c r="AB15" s="17">
        <v>0.204510535479239</v>
      </c>
      <c r="AC15" s="17">
        <v>0.21808615453690799</v>
      </c>
      <c r="AD15" s="17">
        <v>0.28049150062654798</v>
      </c>
      <c r="AE15" s="17"/>
      <c r="AF15" s="17">
        <v>0.14758082033129899</v>
      </c>
      <c r="AG15" s="17">
        <v>0.243358659844222</v>
      </c>
      <c r="AH15" s="17">
        <v>0.214622912901511</v>
      </c>
      <c r="AI15" s="17"/>
      <c r="AJ15" s="17">
        <v>0.153001224334463</v>
      </c>
      <c r="AK15" s="17">
        <v>0.25492293092373602</v>
      </c>
      <c r="AL15" s="17">
        <v>0.28816473645400797</v>
      </c>
      <c r="AM15" s="17">
        <v>0.12815774950035499</v>
      </c>
      <c r="AN15" s="17">
        <v>0.16924352060019901</v>
      </c>
      <c r="AO15" s="17"/>
      <c r="AP15" s="17">
        <v>0.16790589461436101</v>
      </c>
      <c r="AQ15" s="17">
        <v>0.240555245053413</v>
      </c>
      <c r="AR15" s="17">
        <v>0.22928672873997899</v>
      </c>
      <c r="AS15" s="17">
        <v>0.12877613452426001</v>
      </c>
      <c r="AT15" s="17">
        <v>0.28421996221058599</v>
      </c>
      <c r="AU15" s="17"/>
      <c r="AV15" s="17">
        <v>0.274723456373968</v>
      </c>
      <c r="AW15" s="17">
        <v>0.16344146277277</v>
      </c>
      <c r="AX15" s="17">
        <v>0.235623731811583</v>
      </c>
      <c r="AY15" s="17">
        <v>0.11113274472586999</v>
      </c>
      <c r="AZ15" s="17">
        <v>0.28134495320663799</v>
      </c>
      <c r="BA15" s="17">
        <v>0.178871057053067</v>
      </c>
      <c r="BB15" s="17"/>
      <c r="BC15" s="17">
        <v>0.14894291811646701</v>
      </c>
      <c r="BD15" s="17">
        <v>0.182191006863269</v>
      </c>
      <c r="BE15" s="17">
        <v>0.25691948203500697</v>
      </c>
      <c r="BF15" s="17">
        <v>0.27908618464517598</v>
      </c>
      <c r="BG15" s="17">
        <v>0.35696644786434001</v>
      </c>
    </row>
    <row r="16" spans="2:59" x14ac:dyDescent="0.35">
      <c r="B16" s="18" t="s">
        <v>429</v>
      </c>
      <c r="C16" s="17">
        <v>0.194288560661729</v>
      </c>
      <c r="D16" s="17">
        <v>0.21011132971774299</v>
      </c>
      <c r="E16" s="17">
        <v>0.178530325579737</v>
      </c>
      <c r="F16" s="17"/>
      <c r="G16" s="17">
        <v>0.20778303669321799</v>
      </c>
      <c r="H16" s="17">
        <v>0.221920357631439</v>
      </c>
      <c r="I16" s="17">
        <v>0.22203929427456801</v>
      </c>
      <c r="J16" s="17">
        <v>0.17767381595655901</v>
      </c>
      <c r="K16" s="17">
        <v>0.20463110589233199</v>
      </c>
      <c r="L16" s="17">
        <v>0.14683969994860699</v>
      </c>
      <c r="M16" s="17"/>
      <c r="N16" s="17">
        <v>0.21778455915796499</v>
      </c>
      <c r="O16" s="17">
        <v>0.225484436330816</v>
      </c>
      <c r="P16" s="17">
        <v>0.15982522378934699</v>
      </c>
      <c r="Q16" s="17">
        <v>0.165216610956684</v>
      </c>
      <c r="R16" s="17"/>
      <c r="S16" s="17">
        <v>0.21481208003869401</v>
      </c>
      <c r="T16" s="17">
        <v>0.175197583496051</v>
      </c>
      <c r="U16" s="17">
        <v>0.198132233123268</v>
      </c>
      <c r="V16" s="17">
        <v>0.206723907174507</v>
      </c>
      <c r="W16" s="17">
        <v>0.166561057035719</v>
      </c>
      <c r="X16" s="17">
        <v>0.25462926314448697</v>
      </c>
      <c r="Y16" s="17">
        <v>0.17185819933872501</v>
      </c>
      <c r="Z16" s="17">
        <v>0.110187047488756</v>
      </c>
      <c r="AA16" s="17">
        <v>0.17037763656358601</v>
      </c>
      <c r="AB16" s="17">
        <v>0.17580965523178399</v>
      </c>
      <c r="AC16" s="17">
        <v>0.23626535022644299</v>
      </c>
      <c r="AD16" s="17">
        <v>0.26157716511808399</v>
      </c>
      <c r="AE16" s="17"/>
      <c r="AF16" s="17">
        <v>0.13333417892442401</v>
      </c>
      <c r="AG16" s="17">
        <v>0.24130690692752599</v>
      </c>
      <c r="AH16" s="17">
        <v>0.19497977730730201</v>
      </c>
      <c r="AI16" s="17"/>
      <c r="AJ16" s="17">
        <v>0.163745305559409</v>
      </c>
      <c r="AK16" s="17">
        <v>0.21320973329113899</v>
      </c>
      <c r="AL16" s="17">
        <v>0.26108454092035599</v>
      </c>
      <c r="AM16" s="17">
        <v>0.100158936210762</v>
      </c>
      <c r="AN16" s="17">
        <v>0.17993786884132301</v>
      </c>
      <c r="AO16" s="17"/>
      <c r="AP16" s="17">
        <v>0.147326163132181</v>
      </c>
      <c r="AQ16" s="17">
        <v>0.22767016326539</v>
      </c>
      <c r="AR16" s="17">
        <v>0.22467468965200299</v>
      </c>
      <c r="AS16" s="17">
        <v>0.15590569171127699</v>
      </c>
      <c r="AT16" s="17">
        <v>0.24159617534611899</v>
      </c>
      <c r="AU16" s="17"/>
      <c r="AV16" s="17">
        <v>0.22759501573428501</v>
      </c>
      <c r="AW16" s="17">
        <v>0.16222314712557001</v>
      </c>
      <c r="AX16" s="17">
        <v>0.21941310574617101</v>
      </c>
      <c r="AY16" s="17">
        <v>0.14702621828328299</v>
      </c>
      <c r="AZ16" s="17">
        <v>0.21945869792285999</v>
      </c>
      <c r="BA16" s="17">
        <v>0.18761178318726501</v>
      </c>
      <c r="BB16" s="17"/>
      <c r="BC16" s="17">
        <v>0.138910074402636</v>
      </c>
      <c r="BD16" s="17">
        <v>0.14530124141322101</v>
      </c>
      <c r="BE16" s="17">
        <v>0.252582471461058</v>
      </c>
      <c r="BF16" s="17">
        <v>0.25811326449737598</v>
      </c>
      <c r="BG16" s="17">
        <v>0.271286461213821</v>
      </c>
    </row>
    <row r="17" spans="2:59" x14ac:dyDescent="0.35">
      <c r="B17" s="18" t="s">
        <v>100</v>
      </c>
      <c r="C17" s="17">
        <v>7.7462188655220296E-2</v>
      </c>
      <c r="D17" s="17">
        <v>4.81258462404325E-2</v>
      </c>
      <c r="E17" s="17">
        <v>0.10556317470334101</v>
      </c>
      <c r="F17" s="17"/>
      <c r="G17" s="17">
        <v>4.2315821150307902E-2</v>
      </c>
      <c r="H17" s="17">
        <v>5.1081006016429502E-2</v>
      </c>
      <c r="I17" s="17">
        <v>8.4164440833966306E-2</v>
      </c>
      <c r="J17" s="17">
        <v>8.45975715316854E-2</v>
      </c>
      <c r="K17" s="17">
        <v>8.3339874220566004E-2</v>
      </c>
      <c r="L17" s="17">
        <v>0.10715986529245</v>
      </c>
      <c r="M17" s="17"/>
      <c r="N17" s="17">
        <v>5.3672351367102002E-2</v>
      </c>
      <c r="O17" s="17">
        <v>6.5333681042353306E-2</v>
      </c>
      <c r="P17" s="17">
        <v>9.1867198233823097E-2</v>
      </c>
      <c r="Q17" s="17">
        <v>0.103203240835344</v>
      </c>
      <c r="R17" s="17"/>
      <c r="S17" s="17">
        <v>3.5140131302983997E-2</v>
      </c>
      <c r="T17" s="17">
        <v>8.9977539174469198E-2</v>
      </c>
      <c r="U17" s="17">
        <v>5.3313837004954401E-2</v>
      </c>
      <c r="V17" s="17">
        <v>9.0615182887209905E-2</v>
      </c>
      <c r="W17" s="17">
        <v>9.1425700373755095E-2</v>
      </c>
      <c r="X17" s="17">
        <v>6.1140293191099898E-2</v>
      </c>
      <c r="Y17" s="17">
        <v>5.4772556204451803E-2</v>
      </c>
      <c r="Z17" s="17">
        <v>0.12700943692953001</v>
      </c>
      <c r="AA17" s="17">
        <v>0.130610620474854</v>
      </c>
      <c r="AB17" s="17">
        <v>7.4589640971426396E-2</v>
      </c>
      <c r="AC17" s="17">
        <v>8.7150632802969502E-2</v>
      </c>
      <c r="AD17" s="17">
        <v>5.4991161849608401E-2</v>
      </c>
      <c r="AE17" s="17"/>
      <c r="AF17" s="17">
        <v>9.7979511247672804E-2</v>
      </c>
      <c r="AG17" s="17">
        <v>5.6738542087961197E-2</v>
      </c>
      <c r="AH17" s="17">
        <v>0.10824196100057799</v>
      </c>
      <c r="AI17" s="17"/>
      <c r="AJ17" s="17">
        <v>8.8656949236002203E-2</v>
      </c>
      <c r="AK17" s="17">
        <v>4.1102075193588397E-2</v>
      </c>
      <c r="AL17" s="17">
        <v>4.7645961668869398E-2</v>
      </c>
      <c r="AM17" s="17">
        <v>0.15132350403738801</v>
      </c>
      <c r="AN17" s="17">
        <v>0.119283070295962</v>
      </c>
      <c r="AO17" s="17"/>
      <c r="AP17" s="17">
        <v>9.2458143644835206E-2</v>
      </c>
      <c r="AQ17" s="17">
        <v>4.46520193768793E-2</v>
      </c>
      <c r="AR17" s="17">
        <v>4.8373862159020703E-2</v>
      </c>
      <c r="AS17" s="17">
        <v>8.3631407764820698E-2</v>
      </c>
      <c r="AT17" s="17">
        <v>9.1158479998524E-2</v>
      </c>
      <c r="AU17" s="17"/>
      <c r="AV17" s="17">
        <v>3.9838129605756202E-2</v>
      </c>
      <c r="AW17" s="17">
        <v>7.8823310753206796E-2</v>
      </c>
      <c r="AX17" s="17">
        <v>3.7065932337876299E-2</v>
      </c>
      <c r="AY17" s="17">
        <v>9.8823440435732698E-2</v>
      </c>
      <c r="AZ17" s="17">
        <v>7.6957000654588395E-2</v>
      </c>
      <c r="BA17" s="17">
        <v>0.15347131629984601</v>
      </c>
      <c r="BB17" s="17"/>
      <c r="BC17" s="17">
        <v>8.4984863057829305E-2</v>
      </c>
      <c r="BD17" s="17">
        <v>9.1760926446500607E-2</v>
      </c>
      <c r="BE17" s="17">
        <v>6.0684690660172701E-2</v>
      </c>
      <c r="BF17" s="17">
        <v>4.4857767303636803E-2</v>
      </c>
      <c r="BG17" s="17">
        <v>2.8803004986960701E-2</v>
      </c>
    </row>
    <row r="18" spans="2:59" ht="29" x14ac:dyDescent="0.35">
      <c r="B18" s="18" t="s">
        <v>430</v>
      </c>
      <c r="C18" s="17">
        <v>1.4942653476916701E-2</v>
      </c>
      <c r="D18" s="17">
        <v>2.02317470230985E-2</v>
      </c>
      <c r="E18" s="17">
        <v>9.9013173456688492E-3</v>
      </c>
      <c r="F18" s="17"/>
      <c r="G18" s="17">
        <v>6.7509978627955797E-3</v>
      </c>
      <c r="H18" s="17">
        <v>6.7072299435165699E-3</v>
      </c>
      <c r="I18" s="17">
        <v>2.1377203048816601E-2</v>
      </c>
      <c r="J18" s="17">
        <v>2.0672037182193102E-2</v>
      </c>
      <c r="K18" s="17">
        <v>1.5472956260430401E-2</v>
      </c>
      <c r="L18" s="17">
        <v>1.68703746911163E-2</v>
      </c>
      <c r="M18" s="17"/>
      <c r="N18" s="17">
        <v>9.3514702005994804E-3</v>
      </c>
      <c r="O18" s="17">
        <v>8.1813949338342892E-3</v>
      </c>
      <c r="P18" s="17">
        <v>3.0907385372316298E-2</v>
      </c>
      <c r="Q18" s="17">
        <v>1.39984998178836E-2</v>
      </c>
      <c r="R18" s="17"/>
      <c r="S18" s="17">
        <v>2.7274064326366799E-3</v>
      </c>
      <c r="T18" s="17">
        <v>1.64747499189964E-2</v>
      </c>
      <c r="U18" s="17">
        <v>1.7362198398475501E-2</v>
      </c>
      <c r="V18" s="17">
        <v>6.0326193974312497E-3</v>
      </c>
      <c r="W18" s="17">
        <v>3.7380307871799898E-2</v>
      </c>
      <c r="X18" s="17">
        <v>0</v>
      </c>
      <c r="Y18" s="17">
        <v>5.3693160851138802E-3</v>
      </c>
      <c r="Z18" s="17">
        <v>2.2103255557803601E-2</v>
      </c>
      <c r="AA18" s="17">
        <v>2.0136445913202301E-2</v>
      </c>
      <c r="AB18" s="17">
        <v>2.0588642155940601E-2</v>
      </c>
      <c r="AC18" s="17">
        <v>3.2626710658647202E-2</v>
      </c>
      <c r="AD18" s="17">
        <v>2.8652955368021201E-2</v>
      </c>
      <c r="AE18" s="17"/>
      <c r="AF18" s="17">
        <v>1.34732778082906E-2</v>
      </c>
      <c r="AG18" s="17">
        <v>1.46426796440173E-2</v>
      </c>
      <c r="AH18" s="17">
        <v>2.7028655443147299E-2</v>
      </c>
      <c r="AI18" s="17"/>
      <c r="AJ18" s="17">
        <v>1.69074911209341E-2</v>
      </c>
      <c r="AK18" s="17">
        <v>5.7223586649859E-3</v>
      </c>
      <c r="AL18" s="17">
        <v>6.0710494194296596E-3</v>
      </c>
      <c r="AM18" s="17">
        <v>0</v>
      </c>
      <c r="AN18" s="17">
        <v>2.6981042794397499E-2</v>
      </c>
      <c r="AO18" s="17"/>
      <c r="AP18" s="17">
        <v>4.1881484978263401E-3</v>
      </c>
      <c r="AQ18" s="17">
        <v>1.1675723907329899E-2</v>
      </c>
      <c r="AR18" s="17">
        <v>0</v>
      </c>
      <c r="AS18" s="17">
        <v>3.9100436549420199E-2</v>
      </c>
      <c r="AT18" s="17">
        <v>0</v>
      </c>
      <c r="AU18" s="17"/>
      <c r="AV18" s="17">
        <v>5.9798186179275898E-3</v>
      </c>
      <c r="AW18" s="17">
        <v>9.6613238884397396E-3</v>
      </c>
      <c r="AX18" s="17">
        <v>5.0106682393228699E-3</v>
      </c>
      <c r="AY18" s="17">
        <v>2.8557410316003801E-2</v>
      </c>
      <c r="AZ18" s="17">
        <v>6.4834535403109003E-3</v>
      </c>
      <c r="BA18" s="17">
        <v>2.5882167811717E-2</v>
      </c>
      <c r="BB18" s="17"/>
      <c r="BC18" s="17">
        <v>1.4794760769392699E-2</v>
      </c>
      <c r="BD18" s="17">
        <v>2.0969212928844801E-2</v>
      </c>
      <c r="BE18" s="17">
        <v>1.09143186205438E-2</v>
      </c>
      <c r="BF18" s="17">
        <v>7.9779597215774607E-3</v>
      </c>
      <c r="BG18" s="17">
        <v>2.4733187196198301E-2</v>
      </c>
    </row>
    <row r="19" spans="2:59" x14ac:dyDescent="0.35">
      <c r="B19" s="18" t="s">
        <v>317</v>
      </c>
      <c r="C19" s="19">
        <v>5.0662374249998698E-3</v>
      </c>
      <c r="D19" s="19">
        <v>5.8958642770974099E-3</v>
      </c>
      <c r="E19" s="19">
        <v>3.4425140114227198E-3</v>
      </c>
      <c r="F19" s="19"/>
      <c r="G19" s="19">
        <v>0</v>
      </c>
      <c r="H19" s="19">
        <v>7.3653248521532997E-3</v>
      </c>
      <c r="I19" s="19">
        <v>5.6429251959661799E-3</v>
      </c>
      <c r="J19" s="19">
        <v>0</v>
      </c>
      <c r="K19" s="19">
        <v>6.8890506635660596E-3</v>
      </c>
      <c r="L19" s="19">
        <v>8.9986395693825195E-3</v>
      </c>
      <c r="M19" s="19"/>
      <c r="N19" s="19">
        <v>7.027098052413E-3</v>
      </c>
      <c r="O19" s="19">
        <v>2.2589281810872701E-3</v>
      </c>
      <c r="P19" s="19">
        <v>4.2485083953361803E-3</v>
      </c>
      <c r="Q19" s="19">
        <v>6.6009068942736596E-3</v>
      </c>
      <c r="R19" s="19"/>
      <c r="S19" s="19">
        <v>0</v>
      </c>
      <c r="T19" s="19">
        <v>4.5274335149912701E-3</v>
      </c>
      <c r="U19" s="19">
        <v>0</v>
      </c>
      <c r="V19" s="19">
        <v>5.6823811426523199E-3</v>
      </c>
      <c r="W19" s="19">
        <v>7.9899138483554306E-3</v>
      </c>
      <c r="X19" s="19">
        <v>8.2065732370145208E-3</v>
      </c>
      <c r="Y19" s="19">
        <v>0</v>
      </c>
      <c r="Z19" s="19">
        <v>0</v>
      </c>
      <c r="AA19" s="19">
        <v>4.7600475415387703E-3</v>
      </c>
      <c r="AB19" s="19">
        <v>1.90496750108991E-2</v>
      </c>
      <c r="AC19" s="19">
        <v>8.5783320877584907E-3</v>
      </c>
      <c r="AD19" s="19">
        <v>0</v>
      </c>
      <c r="AE19" s="19"/>
      <c r="AF19" s="19">
        <v>5.8622872655257003E-3</v>
      </c>
      <c r="AG19" s="19">
        <v>4.6968842570545904E-3</v>
      </c>
      <c r="AH19" s="19">
        <v>7.9929114150165299E-3</v>
      </c>
      <c r="AI19" s="19"/>
      <c r="AJ19" s="19">
        <v>4.9682510490883496E-3</v>
      </c>
      <c r="AK19" s="19">
        <v>3.6236253770688502E-3</v>
      </c>
      <c r="AL19" s="19">
        <v>0</v>
      </c>
      <c r="AM19" s="19">
        <v>2.1645820804935299E-2</v>
      </c>
      <c r="AN19" s="19">
        <v>1.1878132279879799E-2</v>
      </c>
      <c r="AO19" s="19"/>
      <c r="AP19" s="19">
        <v>3.0503382286781299E-3</v>
      </c>
      <c r="AQ19" s="19">
        <v>5.8254926584445201E-3</v>
      </c>
      <c r="AR19" s="19">
        <v>6.1124523632426001E-3</v>
      </c>
      <c r="AS19" s="19">
        <v>3.2055838007539398E-3</v>
      </c>
      <c r="AT19" s="19">
        <v>0</v>
      </c>
      <c r="AU19" s="19"/>
      <c r="AV19" s="19">
        <v>3.5775699551635698E-3</v>
      </c>
      <c r="AW19" s="19">
        <v>5.1621188266385504E-3</v>
      </c>
      <c r="AX19" s="19">
        <v>1.22875208185703E-2</v>
      </c>
      <c r="AY19" s="19">
        <v>5.1692104881213997E-3</v>
      </c>
      <c r="AZ19" s="19">
        <v>0</v>
      </c>
      <c r="BA19" s="19">
        <v>8.6763951974478098E-3</v>
      </c>
      <c r="BB19" s="19"/>
      <c r="BC19" s="19">
        <v>7.8710716895500094E-3</v>
      </c>
      <c r="BD19" s="19">
        <v>2.2796623653302799E-3</v>
      </c>
      <c r="BE19" s="19">
        <v>3.4305189904269501E-3</v>
      </c>
      <c r="BF19" s="19">
        <v>1.22843292784456E-2</v>
      </c>
      <c r="BG19" s="19">
        <v>0</v>
      </c>
    </row>
    <row r="20" spans="2:59" x14ac:dyDescent="0.35">
      <c r="B20" s="16"/>
    </row>
    <row r="21" spans="2:59" x14ac:dyDescent="0.35">
      <c r="B21" t="s">
        <v>80</v>
      </c>
    </row>
    <row r="22" spans="2:59" x14ac:dyDescent="0.35">
      <c r="B22" t="s">
        <v>81</v>
      </c>
    </row>
    <row r="24" spans="2:59" x14ac:dyDescent="0.35">
      <c r="B24"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444</v>
      </c>
      <c r="E2" s="26"/>
      <c r="F2" s="26"/>
      <c r="G2" s="26"/>
      <c r="H2" s="26"/>
      <c r="I2" s="26"/>
      <c r="J2" s="26"/>
      <c r="K2" s="26"/>
    </row>
    <row r="6" spans="2:11" ht="50" customHeight="1" x14ac:dyDescent="0.35">
      <c r="B6" s="20" t="s">
        <v>15</v>
      </c>
      <c r="C6" s="20" t="s">
        <v>432</v>
      </c>
      <c r="D6" s="20" t="s">
        <v>433</v>
      </c>
      <c r="E6" s="20" t="s">
        <v>434</v>
      </c>
      <c r="F6" s="20" t="s">
        <v>435</v>
      </c>
      <c r="G6" s="20" t="s">
        <v>436</v>
      </c>
      <c r="H6" s="20" t="s">
        <v>437</v>
      </c>
      <c r="I6" s="20" t="s">
        <v>438</v>
      </c>
      <c r="J6" s="20" t="s">
        <v>439</v>
      </c>
    </row>
    <row r="7" spans="2:11" x14ac:dyDescent="0.35">
      <c r="B7" s="18" t="s">
        <v>440</v>
      </c>
      <c r="C7" s="17">
        <v>7.55580559968375E-2</v>
      </c>
      <c r="D7" s="17">
        <v>4.6102573678181102E-2</v>
      </c>
      <c r="E7" s="17">
        <v>0.11441912133962601</v>
      </c>
      <c r="F7" s="17">
        <v>4.5693323424226599E-2</v>
      </c>
      <c r="G7" s="17">
        <v>5.3650647443819498E-2</v>
      </c>
      <c r="H7" s="17">
        <v>4.92465181922409E-2</v>
      </c>
      <c r="I7" s="17">
        <v>4.02305429781184E-2</v>
      </c>
      <c r="J7" s="17">
        <v>5.2336790208768302E-2</v>
      </c>
    </row>
    <row r="8" spans="2:11" x14ac:dyDescent="0.35">
      <c r="B8" s="18" t="s">
        <v>441</v>
      </c>
      <c r="C8" s="17">
        <v>0.36547189333070002</v>
      </c>
      <c r="D8" s="17">
        <v>0.225016808173613</v>
      </c>
      <c r="E8" s="17">
        <v>0.42709373956265001</v>
      </c>
      <c r="F8" s="17">
        <v>0.266002397588192</v>
      </c>
      <c r="G8" s="17">
        <v>0.219579366195711</v>
      </c>
      <c r="H8" s="17">
        <v>0.218285861754175</v>
      </c>
      <c r="I8" s="17">
        <v>0.15734824028983599</v>
      </c>
      <c r="J8" s="17">
        <v>0.23183267411281899</v>
      </c>
    </row>
    <row r="9" spans="2:11" x14ac:dyDescent="0.35">
      <c r="B9" s="18" t="s">
        <v>442</v>
      </c>
      <c r="C9" s="17">
        <v>0.352555142006584</v>
      </c>
      <c r="D9" s="17">
        <v>0.43508879029688702</v>
      </c>
      <c r="E9" s="17">
        <v>0.27784796346827501</v>
      </c>
      <c r="F9" s="17">
        <v>0.39139622575960298</v>
      </c>
      <c r="G9" s="17">
        <v>0.41230521698739497</v>
      </c>
      <c r="H9" s="17">
        <v>0.40099697922963301</v>
      </c>
      <c r="I9" s="17">
        <v>0.42640120994542802</v>
      </c>
      <c r="J9" s="17">
        <v>0.39542333198442697</v>
      </c>
    </row>
    <row r="10" spans="2:11" x14ac:dyDescent="0.35">
      <c r="B10" s="18" t="s">
        <v>443</v>
      </c>
      <c r="C10" s="17">
        <v>0.131425467565772</v>
      </c>
      <c r="D10" s="17">
        <v>0.21075557348950699</v>
      </c>
      <c r="E10" s="17">
        <v>8.8594192732107099E-2</v>
      </c>
      <c r="F10" s="17">
        <v>0.16375585891227801</v>
      </c>
      <c r="G10" s="17">
        <v>0.186798650476173</v>
      </c>
      <c r="H10" s="17">
        <v>0.197085938826526</v>
      </c>
      <c r="I10" s="17">
        <v>0.29504402666000701</v>
      </c>
      <c r="J10" s="17">
        <v>0.17623274123126401</v>
      </c>
    </row>
    <row r="11" spans="2:11" x14ac:dyDescent="0.35">
      <c r="B11" s="18" t="s">
        <v>100</v>
      </c>
      <c r="C11" s="17">
        <v>7.4989441100106594E-2</v>
      </c>
      <c r="D11" s="17">
        <v>8.30362543618125E-2</v>
      </c>
      <c r="E11" s="17">
        <v>9.2044982897342101E-2</v>
      </c>
      <c r="F11" s="17">
        <v>0.1331521943157</v>
      </c>
      <c r="G11" s="17">
        <v>0.12766611889690099</v>
      </c>
      <c r="H11" s="17">
        <v>0.134384701997425</v>
      </c>
      <c r="I11" s="17">
        <v>8.0975980126610794E-2</v>
      </c>
      <c r="J11" s="17">
        <v>0.144174462462721</v>
      </c>
    </row>
    <row r="12" spans="2:11" x14ac:dyDescent="0.35">
      <c r="B12" s="16"/>
      <c r="C12" s="16"/>
      <c r="D12" s="16"/>
      <c r="E12" s="16"/>
      <c r="F12" s="16"/>
      <c r="G12" s="16"/>
      <c r="H12" s="16"/>
      <c r="I12" s="16"/>
      <c r="J12" s="16"/>
    </row>
    <row r="13" spans="2:11" x14ac:dyDescent="0.35">
      <c r="B13" t="s">
        <v>80</v>
      </c>
    </row>
    <row r="14" spans="2:11" x14ac:dyDescent="0.35">
      <c r="B14" t="s">
        <v>81</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7.55580559968375E-2</v>
      </c>
      <c r="D9" s="17">
        <v>8.3186423862577602E-2</v>
      </c>
      <c r="E9" s="17">
        <v>6.7405016532672807E-2</v>
      </c>
      <c r="F9" s="17"/>
      <c r="G9" s="17">
        <v>0.166046983221913</v>
      </c>
      <c r="H9" s="17">
        <v>0.162921343192868</v>
      </c>
      <c r="I9" s="17">
        <v>5.6290891462047299E-2</v>
      </c>
      <c r="J9" s="17">
        <v>3.6975598330768397E-2</v>
      </c>
      <c r="K9" s="17">
        <v>2.65871270239178E-2</v>
      </c>
      <c r="L9" s="17">
        <v>2.4105377545499101E-2</v>
      </c>
      <c r="M9" s="17"/>
      <c r="N9" s="17">
        <v>0.10710628867260499</v>
      </c>
      <c r="O9" s="17">
        <v>7.5337887268174697E-2</v>
      </c>
      <c r="P9" s="17">
        <v>6.4826384366866094E-2</v>
      </c>
      <c r="Q9" s="17">
        <v>5.1373091884051598E-2</v>
      </c>
      <c r="R9" s="17"/>
      <c r="S9" s="17">
        <v>0.11864193700415999</v>
      </c>
      <c r="T9" s="17">
        <v>5.3621642085727103E-2</v>
      </c>
      <c r="U9" s="17">
        <v>2.5690194965529201E-2</v>
      </c>
      <c r="V9" s="17">
        <v>6.2572840792859297E-2</v>
      </c>
      <c r="W9" s="17">
        <v>9.6265036883403099E-2</v>
      </c>
      <c r="X9" s="17">
        <v>8.3913235925347496E-2</v>
      </c>
      <c r="Y9" s="17">
        <v>9.42379614668684E-2</v>
      </c>
      <c r="Z9" s="17">
        <v>7.08123439030338E-2</v>
      </c>
      <c r="AA9" s="17">
        <v>7.9520577557326305E-2</v>
      </c>
      <c r="AB9" s="17">
        <v>5.0866249021710101E-2</v>
      </c>
      <c r="AC9" s="17">
        <v>0.106577554860803</v>
      </c>
      <c r="AD9" s="17">
        <v>3.1397022160101803E-2</v>
      </c>
      <c r="AE9" s="17"/>
      <c r="AF9" s="17">
        <v>4.7257282053431798E-2</v>
      </c>
      <c r="AG9" s="17">
        <v>8.56609602730697E-2</v>
      </c>
      <c r="AH9" s="17">
        <v>6.9272833549324203E-2</v>
      </c>
      <c r="AI9" s="17"/>
      <c r="AJ9" s="17">
        <v>5.7940972863631E-2</v>
      </c>
      <c r="AK9" s="17">
        <v>0.11908631986669101</v>
      </c>
      <c r="AL9" s="17">
        <v>7.1852849930072807E-2</v>
      </c>
      <c r="AM9" s="17">
        <v>5.6252632975163801E-2</v>
      </c>
      <c r="AN9" s="17">
        <v>4.00038686826295E-2</v>
      </c>
      <c r="AO9" s="17"/>
      <c r="AP9" s="17">
        <v>6.8293554303047593E-2</v>
      </c>
      <c r="AQ9" s="17">
        <v>0.118050612871928</v>
      </c>
      <c r="AR9" s="17">
        <v>5.1841778915533897E-2</v>
      </c>
      <c r="AS9" s="17">
        <v>3.6066294191874397E-2</v>
      </c>
      <c r="AT9" s="17">
        <v>4.85999758198754E-2</v>
      </c>
      <c r="AU9" s="17"/>
      <c r="AV9" s="17">
        <v>0.14886079361076901</v>
      </c>
      <c r="AW9" s="17">
        <v>6.5801278089524004E-2</v>
      </c>
      <c r="AX9" s="17">
        <v>6.02848971258753E-2</v>
      </c>
      <c r="AY9" s="17">
        <v>3.5045367643206399E-2</v>
      </c>
      <c r="AZ9" s="17">
        <v>5.16321698491349E-2</v>
      </c>
      <c r="BA9" s="17">
        <v>2.2384986827837201E-2</v>
      </c>
      <c r="BB9" s="17"/>
      <c r="BC9" s="17">
        <v>4.9267879733111003E-2</v>
      </c>
      <c r="BD9" s="17">
        <v>5.5135349374649097E-2</v>
      </c>
      <c r="BE9" s="17">
        <v>9.8713650713035506E-2</v>
      </c>
      <c r="BF9" s="17">
        <v>0.12786221859413599</v>
      </c>
      <c r="BG9" s="17">
        <v>0.32850638579340302</v>
      </c>
    </row>
    <row r="10" spans="2:59" x14ac:dyDescent="0.35">
      <c r="B10" s="18" t="s">
        <v>441</v>
      </c>
      <c r="C10" s="17">
        <v>0.36547189333070002</v>
      </c>
      <c r="D10" s="17">
        <v>0.38431142242381999</v>
      </c>
      <c r="E10" s="17">
        <v>0.34997774028533502</v>
      </c>
      <c r="F10" s="17"/>
      <c r="G10" s="17">
        <v>0.418046734477241</v>
      </c>
      <c r="H10" s="17">
        <v>0.40313113413028101</v>
      </c>
      <c r="I10" s="17">
        <v>0.39679847559751003</v>
      </c>
      <c r="J10" s="17">
        <v>0.34849852443836399</v>
      </c>
      <c r="K10" s="17">
        <v>0.34417188739815602</v>
      </c>
      <c r="L10" s="17">
        <v>0.30243785502561699</v>
      </c>
      <c r="M10" s="17"/>
      <c r="N10" s="17">
        <v>0.41809336568303801</v>
      </c>
      <c r="O10" s="17">
        <v>0.37062078613116101</v>
      </c>
      <c r="P10" s="17">
        <v>0.31138971737876098</v>
      </c>
      <c r="Q10" s="17">
        <v>0.349678821192487</v>
      </c>
      <c r="R10" s="17"/>
      <c r="S10" s="17">
        <v>0.43598907573648399</v>
      </c>
      <c r="T10" s="17">
        <v>0.37597551757544601</v>
      </c>
      <c r="U10" s="17">
        <v>0.35639209830857199</v>
      </c>
      <c r="V10" s="17">
        <v>0.37673424370921399</v>
      </c>
      <c r="W10" s="17">
        <v>0.40140393973949401</v>
      </c>
      <c r="X10" s="17">
        <v>0.37316344162561899</v>
      </c>
      <c r="Y10" s="17">
        <v>0.35860429192897197</v>
      </c>
      <c r="Z10" s="17">
        <v>0.31049028885943603</v>
      </c>
      <c r="AA10" s="17">
        <v>0.32361719214218898</v>
      </c>
      <c r="AB10" s="17">
        <v>0.34723260547020901</v>
      </c>
      <c r="AC10" s="17">
        <v>0.30535981147334701</v>
      </c>
      <c r="AD10" s="17">
        <v>0.273105275339734</v>
      </c>
      <c r="AE10" s="17"/>
      <c r="AF10" s="17">
        <v>0.32247312026345298</v>
      </c>
      <c r="AG10" s="17">
        <v>0.374374679983355</v>
      </c>
      <c r="AH10" s="17">
        <v>0.40698266607995998</v>
      </c>
      <c r="AI10" s="17"/>
      <c r="AJ10" s="17">
        <v>0.35960706109692803</v>
      </c>
      <c r="AK10" s="17">
        <v>0.40542647926137898</v>
      </c>
      <c r="AL10" s="17">
        <v>0.38706947090745702</v>
      </c>
      <c r="AM10" s="17">
        <v>0.222306223002011</v>
      </c>
      <c r="AN10" s="17">
        <v>0.39013450978897102</v>
      </c>
      <c r="AO10" s="17"/>
      <c r="AP10" s="17">
        <v>0.35351529809745103</v>
      </c>
      <c r="AQ10" s="17">
        <v>0.45145863497656502</v>
      </c>
      <c r="AR10" s="17">
        <v>0.31940030727327801</v>
      </c>
      <c r="AS10" s="17">
        <v>0.290131047437098</v>
      </c>
      <c r="AT10" s="17">
        <v>0.34717014529465201</v>
      </c>
      <c r="AU10" s="17"/>
      <c r="AV10" s="17">
        <v>0.47113637296285299</v>
      </c>
      <c r="AW10" s="17">
        <v>0.38815905471456102</v>
      </c>
      <c r="AX10" s="17">
        <v>0.344585468521455</v>
      </c>
      <c r="AY10" s="17">
        <v>0.28525534672325398</v>
      </c>
      <c r="AZ10" s="17">
        <v>0.34052802806502502</v>
      </c>
      <c r="BA10" s="17">
        <v>0.34737363764059498</v>
      </c>
      <c r="BB10" s="17"/>
      <c r="BC10" s="17">
        <v>0.35314824022998598</v>
      </c>
      <c r="BD10" s="17">
        <v>0.35404722490416501</v>
      </c>
      <c r="BE10" s="17">
        <v>0.38801394613054602</v>
      </c>
      <c r="BF10" s="17">
        <v>0.38629361007943402</v>
      </c>
      <c r="BG10" s="17">
        <v>0.350136404178303</v>
      </c>
    </row>
    <row r="11" spans="2:59" x14ac:dyDescent="0.35">
      <c r="B11" s="18" t="s">
        <v>442</v>
      </c>
      <c r="C11" s="17">
        <v>0.352555142006584</v>
      </c>
      <c r="D11" s="17">
        <v>0.34761837779077998</v>
      </c>
      <c r="E11" s="17">
        <v>0.35674343731028402</v>
      </c>
      <c r="F11" s="17"/>
      <c r="G11" s="17">
        <v>0.237255135058382</v>
      </c>
      <c r="H11" s="17">
        <v>0.30450634973228002</v>
      </c>
      <c r="I11" s="17">
        <v>0.33321824956457702</v>
      </c>
      <c r="J11" s="17">
        <v>0.38429250608460302</v>
      </c>
      <c r="K11" s="17">
        <v>0.37168119872459898</v>
      </c>
      <c r="L11" s="17">
        <v>0.44572072939332302</v>
      </c>
      <c r="M11" s="17"/>
      <c r="N11" s="17">
        <v>0.32867637026944602</v>
      </c>
      <c r="O11" s="17">
        <v>0.36018566810159203</v>
      </c>
      <c r="P11" s="17">
        <v>0.39257454998470898</v>
      </c>
      <c r="Q11" s="17">
        <v>0.33588616775114699</v>
      </c>
      <c r="R11" s="17"/>
      <c r="S11" s="17">
        <v>0.290516508189815</v>
      </c>
      <c r="T11" s="17">
        <v>0.36634477685903499</v>
      </c>
      <c r="U11" s="17">
        <v>0.37372774389063501</v>
      </c>
      <c r="V11" s="17">
        <v>0.364521179018089</v>
      </c>
      <c r="W11" s="17">
        <v>0.26989504204303399</v>
      </c>
      <c r="X11" s="17">
        <v>0.30829575005143001</v>
      </c>
      <c r="Y11" s="17">
        <v>0.34407063577882602</v>
      </c>
      <c r="Z11" s="17">
        <v>0.43026352814734597</v>
      </c>
      <c r="AA11" s="17">
        <v>0.36884651923524098</v>
      </c>
      <c r="AB11" s="17">
        <v>0.40289882119674097</v>
      </c>
      <c r="AC11" s="17">
        <v>0.360714798312047</v>
      </c>
      <c r="AD11" s="17">
        <v>0.51260694985564603</v>
      </c>
      <c r="AE11" s="17"/>
      <c r="AF11" s="17">
        <v>0.37966127616628398</v>
      </c>
      <c r="AG11" s="17">
        <v>0.36958516467901298</v>
      </c>
      <c r="AH11" s="17">
        <v>0.295202154832229</v>
      </c>
      <c r="AI11" s="17"/>
      <c r="AJ11" s="17">
        <v>0.37838412459673398</v>
      </c>
      <c r="AK11" s="17">
        <v>0.32353300169758398</v>
      </c>
      <c r="AL11" s="17">
        <v>0.41353041143437902</v>
      </c>
      <c r="AM11" s="17">
        <v>0.29700713254831601</v>
      </c>
      <c r="AN11" s="17">
        <v>0.316001335573109</v>
      </c>
      <c r="AO11" s="17"/>
      <c r="AP11" s="17">
        <v>0.37629231233072702</v>
      </c>
      <c r="AQ11" s="17">
        <v>0.302781713091613</v>
      </c>
      <c r="AR11" s="17">
        <v>0.44480210443276003</v>
      </c>
      <c r="AS11" s="17">
        <v>0.39178144414388999</v>
      </c>
      <c r="AT11" s="17">
        <v>0.301339622012196</v>
      </c>
      <c r="AU11" s="17"/>
      <c r="AV11" s="17">
        <v>0.27455671970162698</v>
      </c>
      <c r="AW11" s="17">
        <v>0.38072561016453899</v>
      </c>
      <c r="AX11" s="17">
        <v>0.45180672920246501</v>
      </c>
      <c r="AY11" s="17">
        <v>0.37807928375243399</v>
      </c>
      <c r="AZ11" s="17">
        <v>0.32129003471094802</v>
      </c>
      <c r="BA11" s="17">
        <v>0.35326161461940597</v>
      </c>
      <c r="BB11" s="17"/>
      <c r="BC11" s="17">
        <v>0.33940443818114402</v>
      </c>
      <c r="BD11" s="17">
        <v>0.34347695386653798</v>
      </c>
      <c r="BE11" s="17">
        <v>0.36386544089105</v>
      </c>
      <c r="BF11" s="17">
        <v>0.34677213729586398</v>
      </c>
      <c r="BG11" s="17">
        <v>0.23972913860220499</v>
      </c>
    </row>
    <row r="12" spans="2:59" x14ac:dyDescent="0.35">
      <c r="B12" s="18" t="s">
        <v>443</v>
      </c>
      <c r="C12" s="17">
        <v>0.131425467565772</v>
      </c>
      <c r="D12" s="17">
        <v>0.13515753356848001</v>
      </c>
      <c r="E12" s="17">
        <v>0.12677599326829</v>
      </c>
      <c r="F12" s="17"/>
      <c r="G12" s="17">
        <v>0.12158776742343699</v>
      </c>
      <c r="H12" s="17">
        <v>6.2526964048636502E-2</v>
      </c>
      <c r="I12" s="17">
        <v>0.13892782849517701</v>
      </c>
      <c r="J12" s="17">
        <v>0.143892695121694</v>
      </c>
      <c r="K12" s="17">
        <v>0.17826022517214499</v>
      </c>
      <c r="L12" s="17">
        <v>0.146124579421687</v>
      </c>
      <c r="M12" s="17"/>
      <c r="N12" s="17">
        <v>9.6584648072783399E-2</v>
      </c>
      <c r="O12" s="17">
        <v>0.123906465148496</v>
      </c>
      <c r="P12" s="17">
        <v>0.143747955634043</v>
      </c>
      <c r="Q12" s="17">
        <v>0.16621880388947999</v>
      </c>
      <c r="R12" s="17"/>
      <c r="S12" s="17">
        <v>8.4044873816766799E-2</v>
      </c>
      <c r="T12" s="17">
        <v>0.12343703985700601</v>
      </c>
      <c r="U12" s="17">
        <v>0.17259754633053201</v>
      </c>
      <c r="V12" s="17">
        <v>0.12603552322370201</v>
      </c>
      <c r="W12" s="17">
        <v>0.14489104069938999</v>
      </c>
      <c r="X12" s="17">
        <v>0.147321862487932</v>
      </c>
      <c r="Y12" s="17">
        <v>0.14683421259981899</v>
      </c>
      <c r="Z12" s="17">
        <v>8.4085493622940405E-2</v>
      </c>
      <c r="AA12" s="17">
        <v>0.167294137062064</v>
      </c>
      <c r="AB12" s="17">
        <v>0.126206310452741</v>
      </c>
      <c r="AC12" s="17">
        <v>0.13452426115840899</v>
      </c>
      <c r="AD12" s="17">
        <v>0.115340589272714</v>
      </c>
      <c r="AE12" s="17"/>
      <c r="AF12" s="17">
        <v>0.18583904064242701</v>
      </c>
      <c r="AG12" s="17">
        <v>9.5337452889277002E-2</v>
      </c>
      <c r="AH12" s="17">
        <v>0.11612703116327899</v>
      </c>
      <c r="AI12" s="17"/>
      <c r="AJ12" s="17">
        <v>0.13720480948062599</v>
      </c>
      <c r="AK12" s="17">
        <v>0.102373560008985</v>
      </c>
      <c r="AL12" s="17">
        <v>5.7484343177085201E-2</v>
      </c>
      <c r="AM12" s="17">
        <v>0.34590767311618598</v>
      </c>
      <c r="AN12" s="17">
        <v>0.14303627783626399</v>
      </c>
      <c r="AO12" s="17"/>
      <c r="AP12" s="17">
        <v>0.119485354335778</v>
      </c>
      <c r="AQ12" s="17">
        <v>8.0827334804912498E-2</v>
      </c>
      <c r="AR12" s="17">
        <v>9.7137343455444697E-2</v>
      </c>
      <c r="AS12" s="17">
        <v>0.23477453677834101</v>
      </c>
      <c r="AT12" s="17">
        <v>0.21175736528786299</v>
      </c>
      <c r="AU12" s="17"/>
      <c r="AV12" s="17">
        <v>5.4220397419573199E-2</v>
      </c>
      <c r="AW12" s="17">
        <v>9.0049752509403599E-2</v>
      </c>
      <c r="AX12" s="17">
        <v>9.3927222884496106E-2</v>
      </c>
      <c r="AY12" s="17">
        <v>0.25084545013922599</v>
      </c>
      <c r="AZ12" s="17">
        <v>0.21374296336880799</v>
      </c>
      <c r="BA12" s="17">
        <v>0.10897982795248499</v>
      </c>
      <c r="BB12" s="17"/>
      <c r="BC12" s="17">
        <v>0.17057442402683301</v>
      </c>
      <c r="BD12" s="17">
        <v>0.160703212964217</v>
      </c>
      <c r="BE12" s="17">
        <v>8.5588928051158294E-2</v>
      </c>
      <c r="BF12" s="17">
        <v>8.3527691408641996E-2</v>
      </c>
      <c r="BG12" s="17">
        <v>3.1094125694150199E-2</v>
      </c>
    </row>
    <row r="13" spans="2:59" x14ac:dyDescent="0.35">
      <c r="B13" s="18" t="s">
        <v>100</v>
      </c>
      <c r="C13" s="19">
        <v>7.4989441100106594E-2</v>
      </c>
      <c r="D13" s="19">
        <v>4.9726242354342497E-2</v>
      </c>
      <c r="E13" s="19">
        <v>9.90978126034186E-2</v>
      </c>
      <c r="F13" s="19"/>
      <c r="G13" s="19">
        <v>5.7063379819026698E-2</v>
      </c>
      <c r="H13" s="19">
        <v>6.6914208895934302E-2</v>
      </c>
      <c r="I13" s="19">
        <v>7.4764554880687895E-2</v>
      </c>
      <c r="J13" s="19">
        <v>8.6340676024571295E-2</v>
      </c>
      <c r="K13" s="19">
        <v>7.9299561681181796E-2</v>
      </c>
      <c r="L13" s="19">
        <v>8.1611458613873006E-2</v>
      </c>
      <c r="M13" s="19"/>
      <c r="N13" s="19">
        <v>4.9539327302127401E-2</v>
      </c>
      <c r="O13" s="19">
        <v>6.9949193350576006E-2</v>
      </c>
      <c r="P13" s="19">
        <v>8.7461392635620305E-2</v>
      </c>
      <c r="Q13" s="19">
        <v>9.6843115282834805E-2</v>
      </c>
      <c r="R13" s="19"/>
      <c r="S13" s="19">
        <v>7.08076052527737E-2</v>
      </c>
      <c r="T13" s="19">
        <v>8.0621023622786905E-2</v>
      </c>
      <c r="U13" s="19">
        <v>7.1592416504731707E-2</v>
      </c>
      <c r="V13" s="19">
        <v>7.0136213256135296E-2</v>
      </c>
      <c r="W13" s="19">
        <v>8.7544940634679297E-2</v>
      </c>
      <c r="X13" s="19">
        <v>8.7305709909671195E-2</v>
      </c>
      <c r="Y13" s="19">
        <v>5.6252898225514103E-2</v>
      </c>
      <c r="Z13" s="19">
        <v>0.104348345467244</v>
      </c>
      <c r="AA13" s="19">
        <v>6.0721574003180401E-2</v>
      </c>
      <c r="AB13" s="19">
        <v>7.2796013858598602E-2</v>
      </c>
      <c r="AC13" s="19">
        <v>9.2823574195394401E-2</v>
      </c>
      <c r="AD13" s="19">
        <v>6.7550163371803501E-2</v>
      </c>
      <c r="AE13" s="19"/>
      <c r="AF13" s="19">
        <v>6.4769280874405102E-2</v>
      </c>
      <c r="AG13" s="19">
        <v>7.5041742175285503E-2</v>
      </c>
      <c r="AH13" s="19">
        <v>0.11241531437520701</v>
      </c>
      <c r="AI13" s="19"/>
      <c r="AJ13" s="19">
        <v>6.6863031962080599E-2</v>
      </c>
      <c r="AK13" s="19">
        <v>4.9580639165361602E-2</v>
      </c>
      <c r="AL13" s="19">
        <v>7.0062924551005601E-2</v>
      </c>
      <c r="AM13" s="19">
        <v>7.8526338358323095E-2</v>
      </c>
      <c r="AN13" s="19">
        <v>0.110824008119027</v>
      </c>
      <c r="AO13" s="19"/>
      <c r="AP13" s="19">
        <v>8.2413480932996996E-2</v>
      </c>
      <c r="AQ13" s="19">
        <v>4.6881704254981102E-2</v>
      </c>
      <c r="AR13" s="19">
        <v>8.6818465922983507E-2</v>
      </c>
      <c r="AS13" s="19">
        <v>4.72466774487958E-2</v>
      </c>
      <c r="AT13" s="19">
        <v>9.1132891585413406E-2</v>
      </c>
      <c r="AU13" s="19"/>
      <c r="AV13" s="19">
        <v>5.1225716305178103E-2</v>
      </c>
      <c r="AW13" s="19">
        <v>7.52643045219724E-2</v>
      </c>
      <c r="AX13" s="19">
        <v>4.9395682265708701E-2</v>
      </c>
      <c r="AY13" s="19">
        <v>5.0774551741878997E-2</v>
      </c>
      <c r="AZ13" s="19">
        <v>7.2806804006083803E-2</v>
      </c>
      <c r="BA13" s="19">
        <v>0.167999932959677</v>
      </c>
      <c r="BB13" s="19"/>
      <c r="BC13" s="19">
        <v>8.7605017828925894E-2</v>
      </c>
      <c r="BD13" s="19">
        <v>8.6637258890431501E-2</v>
      </c>
      <c r="BE13" s="19">
        <v>6.3818034214210201E-2</v>
      </c>
      <c r="BF13" s="19">
        <v>5.5544342621924397E-2</v>
      </c>
      <c r="BG13" s="19">
        <v>5.0533945731938403E-2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4.6102573678181102E-2</v>
      </c>
      <c r="D9" s="17">
        <v>5.4039236661510601E-2</v>
      </c>
      <c r="E9" s="17">
        <v>3.7416477820010299E-2</v>
      </c>
      <c r="F9" s="17"/>
      <c r="G9" s="17">
        <v>0.10019707381892901</v>
      </c>
      <c r="H9" s="17">
        <v>7.7414884230762607E-2</v>
      </c>
      <c r="I9" s="17">
        <v>6.1135121978408299E-2</v>
      </c>
      <c r="J9" s="17">
        <v>2.9397740749225802E-2</v>
      </c>
      <c r="K9" s="17">
        <v>1.0630371330642799E-2</v>
      </c>
      <c r="L9" s="17">
        <v>9.7413955295389404E-3</v>
      </c>
      <c r="M9" s="17"/>
      <c r="N9" s="17">
        <v>7.45209124783901E-2</v>
      </c>
      <c r="O9" s="17">
        <v>5.0383883596180699E-2</v>
      </c>
      <c r="P9" s="17">
        <v>2.4428261431677301E-2</v>
      </c>
      <c r="Q9" s="17">
        <v>3.0166756321929999E-2</v>
      </c>
      <c r="R9" s="17"/>
      <c r="S9" s="17">
        <v>8.22739665971228E-2</v>
      </c>
      <c r="T9" s="17">
        <v>2.7574139363143201E-2</v>
      </c>
      <c r="U9" s="17">
        <v>6.4942983067020899E-3</v>
      </c>
      <c r="V9" s="17">
        <v>6.5842441042450003E-2</v>
      </c>
      <c r="W9" s="17">
        <v>5.4673370916290397E-2</v>
      </c>
      <c r="X9" s="17">
        <v>6.7330937375578506E-2</v>
      </c>
      <c r="Y9" s="17">
        <v>1.7773695307022299E-2</v>
      </c>
      <c r="Z9" s="17">
        <v>4.1144327089607899E-2</v>
      </c>
      <c r="AA9" s="17">
        <v>5.2515263287365103E-2</v>
      </c>
      <c r="AB9" s="17">
        <v>1.91523899546952E-2</v>
      </c>
      <c r="AC9" s="17">
        <v>7.3101476947089294E-2</v>
      </c>
      <c r="AD9" s="17">
        <v>1.40295078973432E-2</v>
      </c>
      <c r="AE9" s="17"/>
      <c r="AF9" s="17">
        <v>2.8009693761579E-2</v>
      </c>
      <c r="AG9" s="17">
        <v>5.8243056477525701E-2</v>
      </c>
      <c r="AH9" s="17">
        <v>2.8917273252803001E-2</v>
      </c>
      <c r="AI9" s="17"/>
      <c r="AJ9" s="17">
        <v>3.2150283731931899E-2</v>
      </c>
      <c r="AK9" s="17">
        <v>7.4254606664938202E-2</v>
      </c>
      <c r="AL9" s="17">
        <v>6.8353483514954794E-2</v>
      </c>
      <c r="AM9" s="17">
        <v>0</v>
      </c>
      <c r="AN9" s="17">
        <v>1.8400148829000401E-2</v>
      </c>
      <c r="AO9" s="17"/>
      <c r="AP9" s="17">
        <v>3.5523151918019601E-2</v>
      </c>
      <c r="AQ9" s="17">
        <v>7.3665779155414293E-2</v>
      </c>
      <c r="AR9" s="17">
        <v>5.5225793451976798E-2</v>
      </c>
      <c r="AS9" s="17">
        <v>2.1811068058967899E-2</v>
      </c>
      <c r="AT9" s="17">
        <v>5.3150958590801503E-2</v>
      </c>
      <c r="AU9" s="17"/>
      <c r="AV9" s="17">
        <v>8.3760671827090794E-2</v>
      </c>
      <c r="AW9" s="17">
        <v>4.1548365938623898E-2</v>
      </c>
      <c r="AX9" s="17">
        <v>6.5386112497377802E-2</v>
      </c>
      <c r="AY9" s="17">
        <v>1.3155568577647801E-2</v>
      </c>
      <c r="AZ9" s="17">
        <v>5.0251655202717703E-2</v>
      </c>
      <c r="BA9" s="17">
        <v>8.7626919399174507E-3</v>
      </c>
      <c r="BB9" s="17"/>
      <c r="BC9" s="17">
        <v>2.2205860369644299E-2</v>
      </c>
      <c r="BD9" s="17">
        <v>3.8849153263402797E-2</v>
      </c>
      <c r="BE9" s="17">
        <v>4.9869610545064197E-2</v>
      </c>
      <c r="BF9" s="17">
        <v>8.1557103103637396E-2</v>
      </c>
      <c r="BG9" s="17">
        <v>0.269196209905112</v>
      </c>
    </row>
    <row r="10" spans="2:59" x14ac:dyDescent="0.35">
      <c r="B10" s="18" t="s">
        <v>441</v>
      </c>
      <c r="C10" s="17">
        <v>0.225016808173613</v>
      </c>
      <c r="D10" s="17">
        <v>0.21905208780897301</v>
      </c>
      <c r="E10" s="17">
        <v>0.23260988003501601</v>
      </c>
      <c r="F10" s="17"/>
      <c r="G10" s="17">
        <v>0.32365260588249001</v>
      </c>
      <c r="H10" s="17">
        <v>0.35045267691195497</v>
      </c>
      <c r="I10" s="17">
        <v>0.20930934300828999</v>
      </c>
      <c r="J10" s="17">
        <v>0.184799785582173</v>
      </c>
      <c r="K10" s="17">
        <v>0.164531137156818</v>
      </c>
      <c r="L10" s="17">
        <v>0.14345467839370701</v>
      </c>
      <c r="M10" s="17"/>
      <c r="N10" s="17">
        <v>0.25150619279524</v>
      </c>
      <c r="O10" s="17">
        <v>0.21995562461865401</v>
      </c>
      <c r="P10" s="17">
        <v>0.21854379390926101</v>
      </c>
      <c r="Q10" s="17">
        <v>0.205883292561959</v>
      </c>
      <c r="R10" s="17"/>
      <c r="S10" s="17">
        <v>0.31962209274211101</v>
      </c>
      <c r="T10" s="17">
        <v>0.199650104348464</v>
      </c>
      <c r="U10" s="17">
        <v>0.18789197024177601</v>
      </c>
      <c r="V10" s="17">
        <v>0.19777776442452899</v>
      </c>
      <c r="W10" s="17">
        <v>0.30873667106936897</v>
      </c>
      <c r="X10" s="17">
        <v>0.223374915546736</v>
      </c>
      <c r="Y10" s="17">
        <v>0.23726913065619701</v>
      </c>
      <c r="Z10" s="17">
        <v>0.179418723638782</v>
      </c>
      <c r="AA10" s="17">
        <v>0.24484702421285501</v>
      </c>
      <c r="AB10" s="17">
        <v>0.189383439839581</v>
      </c>
      <c r="AC10" s="17">
        <v>0.13646484484237301</v>
      </c>
      <c r="AD10" s="17">
        <v>9.1978489680173303E-2</v>
      </c>
      <c r="AE10" s="17"/>
      <c r="AF10" s="17">
        <v>0.17115974237059201</v>
      </c>
      <c r="AG10" s="17">
        <v>0.23583476904353901</v>
      </c>
      <c r="AH10" s="17">
        <v>0.27229216316778199</v>
      </c>
      <c r="AI10" s="17"/>
      <c r="AJ10" s="17">
        <v>0.21041644234166201</v>
      </c>
      <c r="AK10" s="17">
        <v>0.273411707914061</v>
      </c>
      <c r="AL10" s="17">
        <v>0.15904190093273299</v>
      </c>
      <c r="AM10" s="17">
        <v>0.17090055141263899</v>
      </c>
      <c r="AN10" s="17">
        <v>0.26016842505710802</v>
      </c>
      <c r="AO10" s="17"/>
      <c r="AP10" s="17">
        <v>0.22220156768008001</v>
      </c>
      <c r="AQ10" s="17">
        <v>0.28278469376568</v>
      </c>
      <c r="AR10" s="17">
        <v>0.16064021700197001</v>
      </c>
      <c r="AS10" s="17">
        <v>0.19115093892982801</v>
      </c>
      <c r="AT10" s="17">
        <v>0.17493572432215301</v>
      </c>
      <c r="AU10" s="17"/>
      <c r="AV10" s="17">
        <v>0.30867084124271799</v>
      </c>
      <c r="AW10" s="17">
        <v>0.25038645304945401</v>
      </c>
      <c r="AX10" s="17">
        <v>0.202971329066822</v>
      </c>
      <c r="AY10" s="17">
        <v>0.16658643522613201</v>
      </c>
      <c r="AZ10" s="17">
        <v>0.20515754132312999</v>
      </c>
      <c r="BA10" s="17">
        <v>0.15369742164783201</v>
      </c>
      <c r="BB10" s="17"/>
      <c r="BC10" s="17">
        <v>0.216400134127164</v>
      </c>
      <c r="BD10" s="17">
        <v>0.201296977106345</v>
      </c>
      <c r="BE10" s="17">
        <v>0.25354480731236401</v>
      </c>
      <c r="BF10" s="17">
        <v>0.27861224755055403</v>
      </c>
      <c r="BG10" s="17">
        <v>0.26143255422800699</v>
      </c>
    </row>
    <row r="11" spans="2:59" x14ac:dyDescent="0.35">
      <c r="B11" s="18" t="s">
        <v>442</v>
      </c>
      <c r="C11" s="17">
        <v>0.43508879029688702</v>
      </c>
      <c r="D11" s="17">
        <v>0.43161317610076</v>
      </c>
      <c r="E11" s="17">
        <v>0.44005431904732301</v>
      </c>
      <c r="F11" s="17"/>
      <c r="G11" s="17">
        <v>0.38120622735353499</v>
      </c>
      <c r="H11" s="17">
        <v>0.36156844530177701</v>
      </c>
      <c r="I11" s="17">
        <v>0.47073752905538002</v>
      </c>
      <c r="J11" s="17">
        <v>0.48084737217354001</v>
      </c>
      <c r="K11" s="17">
        <v>0.43360929344952898</v>
      </c>
      <c r="L11" s="17">
        <v>0.46567070917201198</v>
      </c>
      <c r="M11" s="17"/>
      <c r="N11" s="17">
        <v>0.442773073464172</v>
      </c>
      <c r="O11" s="17">
        <v>0.45156750895884901</v>
      </c>
      <c r="P11" s="17">
        <v>0.42691141280848099</v>
      </c>
      <c r="Q11" s="17">
        <v>0.41772544696348302</v>
      </c>
      <c r="R11" s="17"/>
      <c r="S11" s="17">
        <v>0.38524973293243803</v>
      </c>
      <c r="T11" s="17">
        <v>0.477781472014699</v>
      </c>
      <c r="U11" s="17">
        <v>0.47258141635668599</v>
      </c>
      <c r="V11" s="17">
        <v>0.45297186783439097</v>
      </c>
      <c r="W11" s="17">
        <v>0.37466365197705898</v>
      </c>
      <c r="X11" s="17">
        <v>0.39140953303494203</v>
      </c>
      <c r="Y11" s="17">
        <v>0.42667492070401303</v>
      </c>
      <c r="Z11" s="17">
        <v>0.49276490839326198</v>
      </c>
      <c r="AA11" s="17">
        <v>0.40364444840597602</v>
      </c>
      <c r="AB11" s="17">
        <v>0.46338734074877802</v>
      </c>
      <c r="AC11" s="17">
        <v>0.46774511897535997</v>
      </c>
      <c r="AD11" s="17">
        <v>0.52409182101171403</v>
      </c>
      <c r="AE11" s="17"/>
      <c r="AF11" s="17">
        <v>0.430327989895678</v>
      </c>
      <c r="AG11" s="17">
        <v>0.45137586235358601</v>
      </c>
      <c r="AH11" s="17">
        <v>0.42467295813667699</v>
      </c>
      <c r="AI11" s="17"/>
      <c r="AJ11" s="17">
        <v>0.43233727391124799</v>
      </c>
      <c r="AK11" s="17">
        <v>0.43282817842842702</v>
      </c>
      <c r="AL11" s="17">
        <v>0.51458596635265297</v>
      </c>
      <c r="AM11" s="17">
        <v>0.42134026110863898</v>
      </c>
      <c r="AN11" s="17">
        <v>0.41568263939399802</v>
      </c>
      <c r="AO11" s="17"/>
      <c r="AP11" s="17">
        <v>0.41196534940505197</v>
      </c>
      <c r="AQ11" s="17">
        <v>0.435588208284446</v>
      </c>
      <c r="AR11" s="17">
        <v>0.482709804790735</v>
      </c>
      <c r="AS11" s="17">
        <v>0.417227094728023</v>
      </c>
      <c r="AT11" s="17">
        <v>0.45093569472052902</v>
      </c>
      <c r="AU11" s="17"/>
      <c r="AV11" s="17">
        <v>0.43967634531042699</v>
      </c>
      <c r="AW11" s="17">
        <v>0.41724072936422602</v>
      </c>
      <c r="AX11" s="17">
        <v>0.44809723246361799</v>
      </c>
      <c r="AY11" s="17">
        <v>0.44372459145076099</v>
      </c>
      <c r="AZ11" s="17">
        <v>0.44333618138645697</v>
      </c>
      <c r="BA11" s="17">
        <v>0.43084709038789698</v>
      </c>
      <c r="BB11" s="17"/>
      <c r="BC11" s="17">
        <v>0.40547234310873298</v>
      </c>
      <c r="BD11" s="17">
        <v>0.42970719704354898</v>
      </c>
      <c r="BE11" s="17">
        <v>0.44478445408003903</v>
      </c>
      <c r="BF11" s="17">
        <v>0.46101403451388301</v>
      </c>
      <c r="BG11" s="17">
        <v>0.26634417606594002</v>
      </c>
    </row>
    <row r="12" spans="2:59" x14ac:dyDescent="0.35">
      <c r="B12" s="18" t="s">
        <v>443</v>
      </c>
      <c r="C12" s="17">
        <v>0.21075557348950699</v>
      </c>
      <c r="D12" s="17">
        <v>0.22732474481133999</v>
      </c>
      <c r="E12" s="17">
        <v>0.193460209082252</v>
      </c>
      <c r="F12" s="17"/>
      <c r="G12" s="17">
        <v>0.13768524510548899</v>
      </c>
      <c r="H12" s="17">
        <v>0.13966924831177099</v>
      </c>
      <c r="I12" s="17">
        <v>0.17574350622392901</v>
      </c>
      <c r="J12" s="17">
        <v>0.20667457277093301</v>
      </c>
      <c r="K12" s="17">
        <v>0.28504186158547301</v>
      </c>
      <c r="L12" s="17">
        <v>0.29896916916782601</v>
      </c>
      <c r="M12" s="17"/>
      <c r="N12" s="17">
        <v>0.185332138314515</v>
      </c>
      <c r="O12" s="17">
        <v>0.196777840642548</v>
      </c>
      <c r="P12" s="17">
        <v>0.22734128222340599</v>
      </c>
      <c r="Q12" s="17">
        <v>0.23852839348336499</v>
      </c>
      <c r="R12" s="17"/>
      <c r="S12" s="17">
        <v>0.14110114939403401</v>
      </c>
      <c r="T12" s="17">
        <v>0.20066281089297699</v>
      </c>
      <c r="U12" s="17">
        <v>0.26321676872968303</v>
      </c>
      <c r="V12" s="17">
        <v>0.186993953108717</v>
      </c>
      <c r="W12" s="17">
        <v>0.18167518228913401</v>
      </c>
      <c r="X12" s="17">
        <v>0.238349622389465</v>
      </c>
      <c r="Y12" s="17">
        <v>0.239846882756302</v>
      </c>
      <c r="Z12" s="17">
        <v>0.16028582034156799</v>
      </c>
      <c r="AA12" s="17">
        <v>0.21721230718645901</v>
      </c>
      <c r="AB12" s="17">
        <v>0.263888750572842</v>
      </c>
      <c r="AC12" s="17">
        <v>0.22067801327501499</v>
      </c>
      <c r="AD12" s="17">
        <v>0.28660503055959702</v>
      </c>
      <c r="AE12" s="17"/>
      <c r="AF12" s="17">
        <v>0.29431176789701102</v>
      </c>
      <c r="AG12" s="17">
        <v>0.17300493362341501</v>
      </c>
      <c r="AH12" s="17">
        <v>0.166296859261818</v>
      </c>
      <c r="AI12" s="17"/>
      <c r="AJ12" s="17">
        <v>0.243406148099788</v>
      </c>
      <c r="AK12" s="17">
        <v>0.15629084938680199</v>
      </c>
      <c r="AL12" s="17">
        <v>0.19155752056255601</v>
      </c>
      <c r="AM12" s="17">
        <v>0.314345218550594</v>
      </c>
      <c r="AN12" s="17">
        <v>0.20757407537580899</v>
      </c>
      <c r="AO12" s="17"/>
      <c r="AP12" s="17">
        <v>0.23786473302532701</v>
      </c>
      <c r="AQ12" s="17">
        <v>0.153408827905405</v>
      </c>
      <c r="AR12" s="17">
        <v>0.20798054777184</v>
      </c>
      <c r="AS12" s="17">
        <v>0.29446237538347397</v>
      </c>
      <c r="AT12" s="17">
        <v>0.22360879355720101</v>
      </c>
      <c r="AU12" s="17"/>
      <c r="AV12" s="17">
        <v>0.116917300592027</v>
      </c>
      <c r="AW12" s="17">
        <v>0.206179243935777</v>
      </c>
      <c r="AX12" s="17">
        <v>0.22864179024015599</v>
      </c>
      <c r="AY12" s="17">
        <v>0.30733734907308402</v>
      </c>
      <c r="AZ12" s="17">
        <v>0.22212992833343201</v>
      </c>
      <c r="BA12" s="17">
        <v>0.20545285142161801</v>
      </c>
      <c r="BB12" s="17"/>
      <c r="BC12" s="17">
        <v>0.25034785599543002</v>
      </c>
      <c r="BD12" s="17">
        <v>0.233553415861118</v>
      </c>
      <c r="BE12" s="17">
        <v>0.17737570942913899</v>
      </c>
      <c r="BF12" s="17">
        <v>0.13550530408264899</v>
      </c>
      <c r="BG12" s="17">
        <v>0.15249311406900201</v>
      </c>
    </row>
    <row r="13" spans="2:59" x14ac:dyDescent="0.35">
      <c r="B13" s="18" t="s">
        <v>100</v>
      </c>
      <c r="C13" s="19">
        <v>8.30362543618125E-2</v>
      </c>
      <c r="D13" s="19">
        <v>6.7970754617415904E-2</v>
      </c>
      <c r="E13" s="19">
        <v>9.64591140153995E-2</v>
      </c>
      <c r="F13" s="19"/>
      <c r="G13" s="19">
        <v>5.7258847839556697E-2</v>
      </c>
      <c r="H13" s="19">
        <v>7.0894745243734306E-2</v>
      </c>
      <c r="I13" s="19">
        <v>8.3074499733992502E-2</v>
      </c>
      <c r="J13" s="19">
        <v>9.8280528724128E-2</v>
      </c>
      <c r="K13" s="19">
        <v>0.106187336477538</v>
      </c>
      <c r="L13" s="19">
        <v>8.2164047736916504E-2</v>
      </c>
      <c r="M13" s="19"/>
      <c r="N13" s="19">
        <v>4.5867682947682301E-2</v>
      </c>
      <c r="O13" s="19">
        <v>8.1315142183767897E-2</v>
      </c>
      <c r="P13" s="19">
        <v>0.10277524962717501</v>
      </c>
      <c r="Q13" s="19">
        <v>0.107696110669263</v>
      </c>
      <c r="R13" s="19"/>
      <c r="S13" s="19">
        <v>7.1753058334294906E-2</v>
      </c>
      <c r="T13" s="19">
        <v>9.4331473380716499E-2</v>
      </c>
      <c r="U13" s="19">
        <v>6.98155463651529E-2</v>
      </c>
      <c r="V13" s="19">
        <v>9.6413973589912993E-2</v>
      </c>
      <c r="W13" s="19">
        <v>8.0251123748146705E-2</v>
      </c>
      <c r="X13" s="19">
        <v>7.9534991653277598E-2</v>
      </c>
      <c r="Y13" s="19">
        <v>7.8435370576465102E-2</v>
      </c>
      <c r="Z13" s="19">
        <v>0.12638622053678</v>
      </c>
      <c r="AA13" s="19">
        <v>8.1780956907345007E-2</v>
      </c>
      <c r="AB13" s="19">
        <v>6.4188078884103494E-2</v>
      </c>
      <c r="AC13" s="19">
        <v>0.102010545960163</v>
      </c>
      <c r="AD13" s="19">
        <v>8.3295150851172006E-2</v>
      </c>
      <c r="AE13" s="19"/>
      <c r="AF13" s="19">
        <v>7.6190806075140394E-2</v>
      </c>
      <c r="AG13" s="19">
        <v>8.1541378501933895E-2</v>
      </c>
      <c r="AH13" s="19">
        <v>0.107820746180921</v>
      </c>
      <c r="AI13" s="19"/>
      <c r="AJ13" s="19">
        <v>8.1689851915369802E-2</v>
      </c>
      <c r="AK13" s="19">
        <v>6.3214657605771593E-2</v>
      </c>
      <c r="AL13" s="19">
        <v>6.6461128637103697E-2</v>
      </c>
      <c r="AM13" s="19">
        <v>9.3413968928128296E-2</v>
      </c>
      <c r="AN13" s="19">
        <v>9.8174711344084398E-2</v>
      </c>
      <c r="AO13" s="19"/>
      <c r="AP13" s="19">
        <v>9.2445197971520898E-2</v>
      </c>
      <c r="AQ13" s="19">
        <v>5.4552490889055401E-2</v>
      </c>
      <c r="AR13" s="19">
        <v>9.3443636983477504E-2</v>
      </c>
      <c r="AS13" s="19">
        <v>7.5348522899706394E-2</v>
      </c>
      <c r="AT13" s="19">
        <v>9.7368828809315994E-2</v>
      </c>
      <c r="AU13" s="19"/>
      <c r="AV13" s="19">
        <v>5.0974841027736598E-2</v>
      </c>
      <c r="AW13" s="19">
        <v>8.4645207711919301E-2</v>
      </c>
      <c r="AX13" s="19">
        <v>5.4903535732026401E-2</v>
      </c>
      <c r="AY13" s="19">
        <v>6.9196055672374801E-2</v>
      </c>
      <c r="AZ13" s="19">
        <v>7.9124693754263203E-2</v>
      </c>
      <c r="BA13" s="19">
        <v>0.201239944602736</v>
      </c>
      <c r="BB13" s="19"/>
      <c r="BC13" s="19">
        <v>0.10557380639903</v>
      </c>
      <c r="BD13" s="19">
        <v>9.6593256725584303E-2</v>
      </c>
      <c r="BE13" s="19">
        <v>7.44254186333934E-2</v>
      </c>
      <c r="BF13" s="19">
        <v>4.33113107492753E-2</v>
      </c>
      <c r="BG13" s="19">
        <v>5.0533945731938403E-2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0.11441912133962601</v>
      </c>
      <c r="D9" s="17">
        <v>0.110340911939925</v>
      </c>
      <c r="E9" s="17">
        <v>0.117107819369716</v>
      </c>
      <c r="F9" s="17"/>
      <c r="G9" s="17">
        <v>0.19193632805675001</v>
      </c>
      <c r="H9" s="17">
        <v>0.20434431256017499</v>
      </c>
      <c r="I9" s="17">
        <v>0.10805131694316</v>
      </c>
      <c r="J9" s="17">
        <v>8.1837275718710106E-2</v>
      </c>
      <c r="K9" s="17">
        <v>6.0241190264633197E-2</v>
      </c>
      <c r="L9" s="17">
        <v>5.7733706270274097E-2</v>
      </c>
      <c r="M9" s="17"/>
      <c r="N9" s="17">
        <v>0.150280907803198</v>
      </c>
      <c r="O9" s="17">
        <v>0.108703215396494</v>
      </c>
      <c r="P9" s="17">
        <v>8.8740597344502598E-2</v>
      </c>
      <c r="Q9" s="17">
        <v>0.10252380776544399</v>
      </c>
      <c r="R9" s="17"/>
      <c r="S9" s="17">
        <v>0.156448470813081</v>
      </c>
      <c r="T9" s="17">
        <v>0.11346934698308</v>
      </c>
      <c r="U9" s="17">
        <v>0.100050345881896</v>
      </c>
      <c r="V9" s="17">
        <v>0.111506083996009</v>
      </c>
      <c r="W9" s="17">
        <v>0.12778541426025999</v>
      </c>
      <c r="X9" s="17">
        <v>9.5896349288302804E-2</v>
      </c>
      <c r="Y9" s="17">
        <v>9.1963110391297995E-2</v>
      </c>
      <c r="Z9" s="17">
        <v>7.7135534925438495E-2</v>
      </c>
      <c r="AA9" s="17">
        <v>0.10958875406946</v>
      </c>
      <c r="AB9" s="17">
        <v>0.124500242618676</v>
      </c>
      <c r="AC9" s="17">
        <v>0.11393310756163</v>
      </c>
      <c r="AD9" s="17">
        <v>9.0882491789403996E-2</v>
      </c>
      <c r="AE9" s="17"/>
      <c r="AF9" s="17">
        <v>8.75742902075069E-2</v>
      </c>
      <c r="AG9" s="17">
        <v>0.12690303456142801</v>
      </c>
      <c r="AH9" s="17">
        <v>0.104724163667524</v>
      </c>
      <c r="AI9" s="17"/>
      <c r="AJ9" s="17">
        <v>8.1320939717874602E-2</v>
      </c>
      <c r="AK9" s="17">
        <v>0.163181772815917</v>
      </c>
      <c r="AL9" s="17">
        <v>0.149843714159517</v>
      </c>
      <c r="AM9" s="17">
        <v>2.7041641632642999E-2</v>
      </c>
      <c r="AN9" s="17">
        <v>9.5241120298359502E-2</v>
      </c>
      <c r="AO9" s="17"/>
      <c r="AP9" s="17">
        <v>8.1504860220449296E-2</v>
      </c>
      <c r="AQ9" s="17">
        <v>0.161638552998704</v>
      </c>
      <c r="AR9" s="17">
        <v>0.134183301741164</v>
      </c>
      <c r="AS9" s="17">
        <v>6.1689443486186601E-2</v>
      </c>
      <c r="AT9" s="17">
        <v>8.8499351627983405E-2</v>
      </c>
      <c r="AU9" s="17"/>
      <c r="AV9" s="17">
        <v>0.195437010031877</v>
      </c>
      <c r="AW9" s="17">
        <v>9.2615447529544204E-2</v>
      </c>
      <c r="AX9" s="17">
        <v>0.14784970638074099</v>
      </c>
      <c r="AY9" s="17">
        <v>5.0039911283624602E-2</v>
      </c>
      <c r="AZ9" s="17">
        <v>7.4393659683685498E-2</v>
      </c>
      <c r="BA9" s="17">
        <v>5.17555471373407E-2</v>
      </c>
      <c r="BB9" s="17"/>
      <c r="BC9" s="17">
        <v>9.8787497395559296E-2</v>
      </c>
      <c r="BD9" s="17">
        <v>9.1523098356184496E-2</v>
      </c>
      <c r="BE9" s="17">
        <v>0.13872793420733201</v>
      </c>
      <c r="BF9" s="17">
        <v>0.14584240311847499</v>
      </c>
      <c r="BG9" s="17">
        <v>0.31089711687822402</v>
      </c>
    </row>
    <row r="10" spans="2:59" x14ac:dyDescent="0.35">
      <c r="B10" s="18" t="s">
        <v>441</v>
      </c>
      <c r="C10" s="17">
        <v>0.42709373956265001</v>
      </c>
      <c r="D10" s="17">
        <v>0.42637632603384401</v>
      </c>
      <c r="E10" s="17">
        <v>0.43018960092064701</v>
      </c>
      <c r="F10" s="17"/>
      <c r="G10" s="17">
        <v>0.46548899618338402</v>
      </c>
      <c r="H10" s="17">
        <v>0.47840607250700001</v>
      </c>
      <c r="I10" s="17">
        <v>0.40607324169591302</v>
      </c>
      <c r="J10" s="17">
        <v>0.42878471157147202</v>
      </c>
      <c r="K10" s="17">
        <v>0.41202951484597</v>
      </c>
      <c r="L10" s="17">
        <v>0.38569113900040702</v>
      </c>
      <c r="M10" s="17"/>
      <c r="N10" s="17">
        <v>0.46773724405793299</v>
      </c>
      <c r="O10" s="17">
        <v>0.42595507919794701</v>
      </c>
      <c r="P10" s="17">
        <v>0.41197066529691601</v>
      </c>
      <c r="Q10" s="17">
        <v>0.39862104075412802</v>
      </c>
      <c r="R10" s="17"/>
      <c r="S10" s="17">
        <v>0.47019378764366698</v>
      </c>
      <c r="T10" s="17">
        <v>0.44130910305614102</v>
      </c>
      <c r="U10" s="17">
        <v>0.46118798464107502</v>
      </c>
      <c r="V10" s="17">
        <v>0.43295905605440599</v>
      </c>
      <c r="W10" s="17">
        <v>0.44901142262759902</v>
      </c>
      <c r="X10" s="17">
        <v>0.44386811044900998</v>
      </c>
      <c r="Y10" s="17">
        <v>0.43040843119656202</v>
      </c>
      <c r="Z10" s="17">
        <v>0.45531147748421602</v>
      </c>
      <c r="AA10" s="17">
        <v>0.41423426433313998</v>
      </c>
      <c r="AB10" s="17">
        <v>0.32071519164399698</v>
      </c>
      <c r="AC10" s="17">
        <v>0.40828320532416301</v>
      </c>
      <c r="AD10" s="17">
        <v>0.30485092022988702</v>
      </c>
      <c r="AE10" s="17"/>
      <c r="AF10" s="17">
        <v>0.375038587498776</v>
      </c>
      <c r="AG10" s="17">
        <v>0.45606593250458599</v>
      </c>
      <c r="AH10" s="17">
        <v>0.43132809747450901</v>
      </c>
      <c r="AI10" s="17"/>
      <c r="AJ10" s="17">
        <v>0.42562226944912102</v>
      </c>
      <c r="AK10" s="17">
        <v>0.471766838291174</v>
      </c>
      <c r="AL10" s="17">
        <v>0.41318224381514301</v>
      </c>
      <c r="AM10" s="17">
        <v>0.32627790026785197</v>
      </c>
      <c r="AN10" s="17">
        <v>0.40716183193909899</v>
      </c>
      <c r="AO10" s="17"/>
      <c r="AP10" s="17">
        <v>0.41646572012961203</v>
      </c>
      <c r="AQ10" s="17">
        <v>0.47987687795115802</v>
      </c>
      <c r="AR10" s="17">
        <v>0.43882640944939499</v>
      </c>
      <c r="AS10" s="17">
        <v>0.34422226060515398</v>
      </c>
      <c r="AT10" s="17">
        <v>0.43275436819874102</v>
      </c>
      <c r="AU10" s="17"/>
      <c r="AV10" s="17">
        <v>0.50016099479787501</v>
      </c>
      <c r="AW10" s="17">
        <v>0.42160845149218601</v>
      </c>
      <c r="AX10" s="17">
        <v>0.46133006991300701</v>
      </c>
      <c r="AY10" s="17">
        <v>0.35082962108334098</v>
      </c>
      <c r="AZ10" s="17">
        <v>0.47408387656537099</v>
      </c>
      <c r="BA10" s="17">
        <v>0.42806445053631598</v>
      </c>
      <c r="BB10" s="17"/>
      <c r="BC10" s="17">
        <v>0.40326252538119101</v>
      </c>
      <c r="BD10" s="17">
        <v>0.42316717424787897</v>
      </c>
      <c r="BE10" s="17">
        <v>0.46148366653434902</v>
      </c>
      <c r="BF10" s="17">
        <v>0.48267367767771502</v>
      </c>
      <c r="BG10" s="17">
        <v>0.358042067373812</v>
      </c>
    </row>
    <row r="11" spans="2:59" x14ac:dyDescent="0.35">
      <c r="B11" s="18" t="s">
        <v>442</v>
      </c>
      <c r="C11" s="17">
        <v>0.27784796346827501</v>
      </c>
      <c r="D11" s="17">
        <v>0.29481557346681497</v>
      </c>
      <c r="E11" s="17">
        <v>0.26176616473213099</v>
      </c>
      <c r="F11" s="17"/>
      <c r="G11" s="17">
        <v>0.21660186254028699</v>
      </c>
      <c r="H11" s="17">
        <v>0.19560108365001</v>
      </c>
      <c r="I11" s="17">
        <v>0.30778054598686</v>
      </c>
      <c r="J11" s="17">
        <v>0.291559065683616</v>
      </c>
      <c r="K11" s="17">
        <v>0.313999994270309</v>
      </c>
      <c r="L11" s="17">
        <v>0.32569719425360999</v>
      </c>
      <c r="M11" s="17"/>
      <c r="N11" s="17">
        <v>0.27559246833789203</v>
      </c>
      <c r="O11" s="17">
        <v>0.28285546625049102</v>
      </c>
      <c r="P11" s="17">
        <v>0.283268987789427</v>
      </c>
      <c r="Q11" s="17">
        <v>0.27086050744260298</v>
      </c>
      <c r="R11" s="17"/>
      <c r="S11" s="17">
        <v>0.237728154573975</v>
      </c>
      <c r="T11" s="17">
        <v>0.24133248862923001</v>
      </c>
      <c r="U11" s="17">
        <v>0.239236117915754</v>
      </c>
      <c r="V11" s="17">
        <v>0.27247569803999899</v>
      </c>
      <c r="W11" s="17">
        <v>0.27986691034949801</v>
      </c>
      <c r="X11" s="17">
        <v>0.28672613938514901</v>
      </c>
      <c r="Y11" s="17">
        <v>0.26065105841386399</v>
      </c>
      <c r="Z11" s="17">
        <v>0.26948533177261003</v>
      </c>
      <c r="AA11" s="17">
        <v>0.27295794314659999</v>
      </c>
      <c r="AB11" s="17">
        <v>0.38792496917518698</v>
      </c>
      <c r="AC11" s="17">
        <v>0.30666434659612202</v>
      </c>
      <c r="AD11" s="17">
        <v>0.40822915310688501</v>
      </c>
      <c r="AE11" s="17"/>
      <c r="AF11" s="17">
        <v>0.31090266936320099</v>
      </c>
      <c r="AG11" s="17">
        <v>0.27065359945880302</v>
      </c>
      <c r="AH11" s="17">
        <v>0.26785132552921298</v>
      </c>
      <c r="AI11" s="17"/>
      <c r="AJ11" s="17">
        <v>0.29967529459486397</v>
      </c>
      <c r="AK11" s="17">
        <v>0.23392931960671101</v>
      </c>
      <c r="AL11" s="17">
        <v>0.33792021991938698</v>
      </c>
      <c r="AM11" s="17">
        <v>0.40234492077051298</v>
      </c>
      <c r="AN11" s="17">
        <v>0.26001307623646802</v>
      </c>
      <c r="AO11" s="17"/>
      <c r="AP11" s="17">
        <v>0.29265321541808198</v>
      </c>
      <c r="AQ11" s="17">
        <v>0.25222989281698299</v>
      </c>
      <c r="AR11" s="17">
        <v>0.28939830021707802</v>
      </c>
      <c r="AS11" s="17">
        <v>0.348881005038642</v>
      </c>
      <c r="AT11" s="17">
        <v>0.211439306425421</v>
      </c>
      <c r="AU11" s="17"/>
      <c r="AV11" s="17">
        <v>0.214172516237327</v>
      </c>
      <c r="AW11" s="17">
        <v>0.315013203780175</v>
      </c>
      <c r="AX11" s="17">
        <v>0.30720195063316902</v>
      </c>
      <c r="AY11" s="17">
        <v>0.34086079311999201</v>
      </c>
      <c r="AZ11" s="17">
        <v>0.204942480069737</v>
      </c>
      <c r="BA11" s="17">
        <v>0.244479766926602</v>
      </c>
      <c r="BB11" s="17"/>
      <c r="BC11" s="17">
        <v>0.265780674286966</v>
      </c>
      <c r="BD11" s="17">
        <v>0.27702530224548</v>
      </c>
      <c r="BE11" s="17">
        <v>0.25806676178216598</v>
      </c>
      <c r="BF11" s="17">
        <v>0.27896949309394398</v>
      </c>
      <c r="BG11" s="17">
        <v>0.13734238689085901</v>
      </c>
    </row>
    <row r="12" spans="2:59" x14ac:dyDescent="0.35">
      <c r="B12" s="18" t="s">
        <v>443</v>
      </c>
      <c r="C12" s="17">
        <v>8.8594192732107099E-2</v>
      </c>
      <c r="D12" s="17">
        <v>9.4664020675360894E-2</v>
      </c>
      <c r="E12" s="17">
        <v>8.22992077596785E-2</v>
      </c>
      <c r="F12" s="17"/>
      <c r="G12" s="17">
        <v>8.5583322074571602E-2</v>
      </c>
      <c r="H12" s="17">
        <v>5.1246735956590503E-2</v>
      </c>
      <c r="I12" s="17">
        <v>8.0807921222257495E-2</v>
      </c>
      <c r="J12" s="17">
        <v>0.105662076735038</v>
      </c>
      <c r="K12" s="17">
        <v>9.2340824203322E-2</v>
      </c>
      <c r="L12" s="17">
        <v>0.11084536617789301</v>
      </c>
      <c r="M12" s="17"/>
      <c r="N12" s="17">
        <v>6.4736226668933097E-2</v>
      </c>
      <c r="O12" s="17">
        <v>8.70323647411336E-2</v>
      </c>
      <c r="P12" s="17">
        <v>8.8557232714418205E-2</v>
      </c>
      <c r="Q12" s="17">
        <v>0.116134519106004</v>
      </c>
      <c r="R12" s="17"/>
      <c r="S12" s="17">
        <v>6.1133229454504903E-2</v>
      </c>
      <c r="T12" s="17">
        <v>8.3837631829364503E-2</v>
      </c>
      <c r="U12" s="17">
        <v>0.112193978506842</v>
      </c>
      <c r="V12" s="17">
        <v>8.6720863456556899E-2</v>
      </c>
      <c r="W12" s="17">
        <v>4.97397852941346E-2</v>
      </c>
      <c r="X12" s="17">
        <v>9.3407017901596806E-2</v>
      </c>
      <c r="Y12" s="17">
        <v>0.14381339740224899</v>
      </c>
      <c r="Z12" s="17">
        <v>7.4488332676493005E-2</v>
      </c>
      <c r="AA12" s="17">
        <v>0.119490468852261</v>
      </c>
      <c r="AB12" s="17">
        <v>6.6217136673226207E-2</v>
      </c>
      <c r="AC12" s="17">
        <v>0.103659824707552</v>
      </c>
      <c r="AD12" s="17">
        <v>5.65289779539506E-2</v>
      </c>
      <c r="AE12" s="17"/>
      <c r="AF12" s="17">
        <v>0.13147717958460001</v>
      </c>
      <c r="AG12" s="17">
        <v>5.2780138280445303E-2</v>
      </c>
      <c r="AH12" s="17">
        <v>8.9381829263834506E-2</v>
      </c>
      <c r="AI12" s="17"/>
      <c r="AJ12" s="17">
        <v>0.102756778108074</v>
      </c>
      <c r="AK12" s="17">
        <v>5.5756708952239997E-2</v>
      </c>
      <c r="AL12" s="17">
        <v>1.42014180763368E-2</v>
      </c>
      <c r="AM12" s="17">
        <v>0.19728581764905601</v>
      </c>
      <c r="AN12" s="17">
        <v>0.12369496942586</v>
      </c>
      <c r="AO12" s="17"/>
      <c r="AP12" s="17">
        <v>0.105305245894926</v>
      </c>
      <c r="AQ12" s="17">
        <v>5.2390609002587199E-2</v>
      </c>
      <c r="AR12" s="17">
        <v>3.9343602399513303E-2</v>
      </c>
      <c r="AS12" s="17">
        <v>0.15330917542800901</v>
      </c>
      <c r="AT12" s="17">
        <v>0.13836882031695899</v>
      </c>
      <c r="AU12" s="17"/>
      <c r="AV12" s="17">
        <v>3.9145027966690699E-2</v>
      </c>
      <c r="AW12" s="17">
        <v>8.8703462488829099E-2</v>
      </c>
      <c r="AX12" s="17">
        <v>2.8004261985260299E-2</v>
      </c>
      <c r="AY12" s="17">
        <v>0.16942251252807</v>
      </c>
      <c r="AZ12" s="17">
        <v>0.13835182392346301</v>
      </c>
      <c r="BA12" s="17">
        <v>6.2182970625046997E-2</v>
      </c>
      <c r="BB12" s="17"/>
      <c r="BC12" s="17">
        <v>0.110594472359496</v>
      </c>
      <c r="BD12" s="17">
        <v>0.114108902870867</v>
      </c>
      <c r="BE12" s="17">
        <v>6.6346431036043998E-2</v>
      </c>
      <c r="BF12" s="17">
        <v>4.78625335649316E-2</v>
      </c>
      <c r="BG12" s="17">
        <v>5.9522538891662202E-2</v>
      </c>
    </row>
    <row r="13" spans="2:59" x14ac:dyDescent="0.35">
      <c r="B13" s="18" t="s">
        <v>100</v>
      </c>
      <c r="C13" s="19">
        <v>9.2044982897342101E-2</v>
      </c>
      <c r="D13" s="19">
        <v>7.3803167884055401E-2</v>
      </c>
      <c r="E13" s="19">
        <v>0.10863720721782801</v>
      </c>
      <c r="F13" s="19"/>
      <c r="G13" s="19">
        <v>4.0389491145008297E-2</v>
      </c>
      <c r="H13" s="19">
        <v>7.04017953262248E-2</v>
      </c>
      <c r="I13" s="19">
        <v>9.7286974151810396E-2</v>
      </c>
      <c r="J13" s="19">
        <v>9.2156870291163803E-2</v>
      </c>
      <c r="K13" s="19">
        <v>0.121388476415767</v>
      </c>
      <c r="L13" s="19">
        <v>0.120032594297816</v>
      </c>
      <c r="M13" s="19"/>
      <c r="N13" s="19">
        <v>4.1653153132043402E-2</v>
      </c>
      <c r="O13" s="19">
        <v>9.5453874413934797E-2</v>
      </c>
      <c r="P13" s="19">
        <v>0.127462516854736</v>
      </c>
      <c r="Q13" s="19">
        <v>0.111860124931821</v>
      </c>
      <c r="R13" s="19"/>
      <c r="S13" s="19">
        <v>7.4496357514771794E-2</v>
      </c>
      <c r="T13" s="19">
        <v>0.120051429502184</v>
      </c>
      <c r="U13" s="19">
        <v>8.7331573054432995E-2</v>
      </c>
      <c r="V13" s="19">
        <v>9.6338298453028798E-2</v>
      </c>
      <c r="W13" s="19">
        <v>9.3596467468509498E-2</v>
      </c>
      <c r="X13" s="19">
        <v>8.0102382975941397E-2</v>
      </c>
      <c r="Y13" s="19">
        <v>7.3164002596027303E-2</v>
      </c>
      <c r="Z13" s="19">
        <v>0.12357932314124299</v>
      </c>
      <c r="AA13" s="19">
        <v>8.3728569598539707E-2</v>
      </c>
      <c r="AB13" s="19">
        <v>0.100642459888915</v>
      </c>
      <c r="AC13" s="19">
        <v>6.7459515810533902E-2</v>
      </c>
      <c r="AD13" s="19">
        <v>0.13950845691987401</v>
      </c>
      <c r="AE13" s="19"/>
      <c r="AF13" s="19">
        <v>9.5007273345915605E-2</v>
      </c>
      <c r="AG13" s="19">
        <v>9.3597295194738098E-2</v>
      </c>
      <c r="AH13" s="19">
        <v>0.106714584064919</v>
      </c>
      <c r="AI13" s="19"/>
      <c r="AJ13" s="19">
        <v>9.0624718130066395E-2</v>
      </c>
      <c r="AK13" s="19">
        <v>7.5365360333957798E-2</v>
      </c>
      <c r="AL13" s="19">
        <v>8.4852404029616094E-2</v>
      </c>
      <c r="AM13" s="19">
        <v>4.7049719679935702E-2</v>
      </c>
      <c r="AN13" s="19">
        <v>0.11388900210021299</v>
      </c>
      <c r="AO13" s="19"/>
      <c r="AP13" s="19">
        <v>0.104070958336931</v>
      </c>
      <c r="AQ13" s="19">
        <v>5.3864067230567997E-2</v>
      </c>
      <c r="AR13" s="19">
        <v>9.8248386192849604E-2</v>
      </c>
      <c r="AS13" s="19">
        <v>9.1898115442008002E-2</v>
      </c>
      <c r="AT13" s="19">
        <v>0.12893815343089601</v>
      </c>
      <c r="AU13" s="19"/>
      <c r="AV13" s="19">
        <v>5.1084450966230398E-2</v>
      </c>
      <c r="AW13" s="19">
        <v>8.2059434709265799E-2</v>
      </c>
      <c r="AX13" s="19">
        <v>5.56140110878224E-2</v>
      </c>
      <c r="AY13" s="19">
        <v>8.8847161984973194E-2</v>
      </c>
      <c r="AZ13" s="19">
        <v>0.108228159757744</v>
      </c>
      <c r="BA13" s="19">
        <v>0.21351726477469399</v>
      </c>
      <c r="BB13" s="19"/>
      <c r="BC13" s="19">
        <v>0.121574830576788</v>
      </c>
      <c r="BD13" s="19">
        <v>9.4175522279589904E-2</v>
      </c>
      <c r="BE13" s="19">
        <v>7.5375206440108797E-2</v>
      </c>
      <c r="BF13" s="19">
        <v>4.4651892544934797E-2</v>
      </c>
      <c r="BG13" s="19">
        <v>0.13419588996544299</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4.5693323424226599E-2</v>
      </c>
      <c r="D9" s="17">
        <v>5.2556999198816103E-2</v>
      </c>
      <c r="E9" s="17">
        <v>3.9358624207235397E-2</v>
      </c>
      <c r="F9" s="17"/>
      <c r="G9" s="17">
        <v>8.3470228892654694E-2</v>
      </c>
      <c r="H9" s="17">
        <v>0.10089570834560301</v>
      </c>
      <c r="I9" s="17">
        <v>4.6711958986659703E-2</v>
      </c>
      <c r="J9" s="17">
        <v>2.7802765597382199E-2</v>
      </c>
      <c r="K9" s="17">
        <v>1.39521221237137E-2</v>
      </c>
      <c r="L9" s="17">
        <v>1.07238683865865E-2</v>
      </c>
      <c r="M9" s="17"/>
      <c r="N9" s="17">
        <v>8.4420100201353293E-2</v>
      </c>
      <c r="O9" s="17">
        <v>3.6017853476283897E-2</v>
      </c>
      <c r="P9" s="17">
        <v>3.3503099513177002E-2</v>
      </c>
      <c r="Q9" s="17">
        <v>2.48267827913826E-2</v>
      </c>
      <c r="R9" s="17"/>
      <c r="S9" s="17">
        <v>9.4450999336863503E-2</v>
      </c>
      <c r="T9" s="17">
        <v>3.5507712356631797E-2</v>
      </c>
      <c r="U9" s="17">
        <v>2.56423937281655E-2</v>
      </c>
      <c r="V9" s="17">
        <v>3.7438549288126399E-2</v>
      </c>
      <c r="W9" s="17">
        <v>5.3295017235563701E-2</v>
      </c>
      <c r="X9" s="17">
        <v>5.1385092474242201E-2</v>
      </c>
      <c r="Y9" s="17">
        <v>2.1937229845294101E-2</v>
      </c>
      <c r="Z9" s="17">
        <v>2.1524300106372199E-2</v>
      </c>
      <c r="AA9" s="17">
        <v>4.7529843564960497E-2</v>
      </c>
      <c r="AB9" s="17">
        <v>2.2147631710609201E-2</v>
      </c>
      <c r="AC9" s="17">
        <v>6.7421266800746907E-2</v>
      </c>
      <c r="AD9" s="17">
        <v>2.80590157946864E-2</v>
      </c>
      <c r="AE9" s="17"/>
      <c r="AF9" s="17">
        <v>2.7880323637885399E-2</v>
      </c>
      <c r="AG9" s="17">
        <v>5.5740641320807201E-2</v>
      </c>
      <c r="AH9" s="17">
        <v>3.2702268046948403E-2</v>
      </c>
      <c r="AI9" s="17"/>
      <c r="AJ9" s="17">
        <v>3.1645412117255703E-2</v>
      </c>
      <c r="AK9" s="17">
        <v>7.7760506331975399E-2</v>
      </c>
      <c r="AL9" s="17">
        <v>4.5961769632661201E-2</v>
      </c>
      <c r="AM9" s="17">
        <v>5.4214975926153597E-2</v>
      </c>
      <c r="AN9" s="17">
        <v>1.7034126275108599E-2</v>
      </c>
      <c r="AO9" s="17"/>
      <c r="AP9" s="17">
        <v>2.96768758550159E-2</v>
      </c>
      <c r="AQ9" s="17">
        <v>6.7821417323893698E-2</v>
      </c>
      <c r="AR9" s="17">
        <v>3.6428760110785899E-2</v>
      </c>
      <c r="AS9" s="17">
        <v>2.3261962317784001E-2</v>
      </c>
      <c r="AT9" s="17">
        <v>6.9803664907702401E-2</v>
      </c>
      <c r="AU9" s="17"/>
      <c r="AV9" s="17">
        <v>8.3707132280804897E-2</v>
      </c>
      <c r="AW9" s="17">
        <v>4.0905648140061597E-2</v>
      </c>
      <c r="AX9" s="17">
        <v>2.9466842502930701E-2</v>
      </c>
      <c r="AY9" s="17">
        <v>1.5717170245631899E-2</v>
      </c>
      <c r="AZ9" s="17">
        <v>6.8409969865976999E-2</v>
      </c>
      <c r="BA9" s="17">
        <v>4.8576179701461499E-3</v>
      </c>
      <c r="BB9" s="17"/>
      <c r="BC9" s="17">
        <v>2.1239924335826801E-2</v>
      </c>
      <c r="BD9" s="17">
        <v>3.60384502100096E-2</v>
      </c>
      <c r="BE9" s="17">
        <v>5.7193486921947097E-2</v>
      </c>
      <c r="BF9" s="17">
        <v>9.3246256588257304E-2</v>
      </c>
      <c r="BG9" s="17">
        <v>0.15498590489740899</v>
      </c>
    </row>
    <row r="10" spans="2:59" x14ac:dyDescent="0.35">
      <c r="B10" s="18" t="s">
        <v>441</v>
      </c>
      <c r="C10" s="17">
        <v>0.266002397588192</v>
      </c>
      <c r="D10" s="17">
        <v>0.26115063810191602</v>
      </c>
      <c r="E10" s="17">
        <v>0.2696686013881</v>
      </c>
      <c r="F10" s="17"/>
      <c r="G10" s="17">
        <v>0.40153054285550499</v>
      </c>
      <c r="H10" s="17">
        <v>0.41024691028307703</v>
      </c>
      <c r="I10" s="17">
        <v>0.27553877839589502</v>
      </c>
      <c r="J10" s="17">
        <v>0.23147456336957201</v>
      </c>
      <c r="K10" s="17">
        <v>0.19394176205302199</v>
      </c>
      <c r="L10" s="17">
        <v>0.12721426784818901</v>
      </c>
      <c r="M10" s="17"/>
      <c r="N10" s="17">
        <v>0.30834474068912898</v>
      </c>
      <c r="O10" s="17">
        <v>0.28361280912399001</v>
      </c>
      <c r="P10" s="17">
        <v>0.23711530080593801</v>
      </c>
      <c r="Q10" s="17">
        <v>0.22599107349557501</v>
      </c>
      <c r="R10" s="17"/>
      <c r="S10" s="17">
        <v>0.31828757782087203</v>
      </c>
      <c r="T10" s="17">
        <v>0.23484695811304199</v>
      </c>
      <c r="U10" s="17">
        <v>0.28527598227992901</v>
      </c>
      <c r="V10" s="17">
        <v>0.253829212543284</v>
      </c>
      <c r="W10" s="17">
        <v>0.312528503557294</v>
      </c>
      <c r="X10" s="17">
        <v>0.26735566803241101</v>
      </c>
      <c r="Y10" s="17">
        <v>0.25884593821938801</v>
      </c>
      <c r="Z10" s="17">
        <v>0.29946027557442101</v>
      </c>
      <c r="AA10" s="17">
        <v>0.26826995082011901</v>
      </c>
      <c r="AB10" s="17">
        <v>0.242881386195581</v>
      </c>
      <c r="AC10" s="17">
        <v>0.19348161802546701</v>
      </c>
      <c r="AD10" s="17">
        <v>0.185354746046828</v>
      </c>
      <c r="AE10" s="17"/>
      <c r="AF10" s="17">
        <v>0.21925737934883699</v>
      </c>
      <c r="AG10" s="17">
        <v>0.28053571791238802</v>
      </c>
      <c r="AH10" s="17">
        <v>0.25146659950315498</v>
      </c>
      <c r="AI10" s="17"/>
      <c r="AJ10" s="17">
        <v>0.22704480331421101</v>
      </c>
      <c r="AK10" s="17">
        <v>0.33012318919602301</v>
      </c>
      <c r="AL10" s="17">
        <v>0.25006897868823402</v>
      </c>
      <c r="AM10" s="17">
        <v>0.15105176102480899</v>
      </c>
      <c r="AN10" s="17">
        <v>0.25525011094653899</v>
      </c>
      <c r="AO10" s="17"/>
      <c r="AP10" s="17">
        <v>0.231506365587238</v>
      </c>
      <c r="AQ10" s="17">
        <v>0.32273408320591301</v>
      </c>
      <c r="AR10" s="17">
        <v>0.243144419593953</v>
      </c>
      <c r="AS10" s="17">
        <v>0.20967356280251401</v>
      </c>
      <c r="AT10" s="17">
        <v>0.31990149144277902</v>
      </c>
      <c r="AU10" s="17"/>
      <c r="AV10" s="17">
        <v>0.35465328604906499</v>
      </c>
      <c r="AW10" s="17">
        <v>0.23980964794392201</v>
      </c>
      <c r="AX10" s="17">
        <v>0.250339214750332</v>
      </c>
      <c r="AY10" s="17">
        <v>0.178484117962245</v>
      </c>
      <c r="AZ10" s="17">
        <v>0.334063850266554</v>
      </c>
      <c r="BA10" s="17">
        <v>0.22294738821323301</v>
      </c>
      <c r="BB10" s="17"/>
      <c r="BC10" s="17">
        <v>0.204435252630046</v>
      </c>
      <c r="BD10" s="17">
        <v>0.23608963720017301</v>
      </c>
      <c r="BE10" s="17">
        <v>0.334535500601011</v>
      </c>
      <c r="BF10" s="17">
        <v>0.334464407137751</v>
      </c>
      <c r="BG10" s="17">
        <v>0.380237731592797</v>
      </c>
    </row>
    <row r="11" spans="2:59" x14ac:dyDescent="0.35">
      <c r="B11" s="18" t="s">
        <v>442</v>
      </c>
      <c r="C11" s="17">
        <v>0.39139622575960298</v>
      </c>
      <c r="D11" s="17">
        <v>0.40265200591147599</v>
      </c>
      <c r="E11" s="17">
        <v>0.38263603294067</v>
      </c>
      <c r="F11" s="17"/>
      <c r="G11" s="17">
        <v>0.30927084267281701</v>
      </c>
      <c r="H11" s="17">
        <v>0.307035588567942</v>
      </c>
      <c r="I11" s="17">
        <v>0.41798289608362199</v>
      </c>
      <c r="J11" s="17">
        <v>0.40881227481125199</v>
      </c>
      <c r="K11" s="17">
        <v>0.42386408203105003</v>
      </c>
      <c r="L11" s="17">
        <v>0.45711522159350998</v>
      </c>
      <c r="M11" s="17"/>
      <c r="N11" s="17">
        <v>0.38562627159628599</v>
      </c>
      <c r="O11" s="17">
        <v>0.395992130933775</v>
      </c>
      <c r="P11" s="17">
        <v>0.37786509412591202</v>
      </c>
      <c r="Q11" s="17">
        <v>0.40550321016969598</v>
      </c>
      <c r="R11" s="17"/>
      <c r="S11" s="17">
        <v>0.38003173858439898</v>
      </c>
      <c r="T11" s="17">
        <v>0.40634600784083802</v>
      </c>
      <c r="U11" s="17">
        <v>0.38481312586729399</v>
      </c>
      <c r="V11" s="17">
        <v>0.40428136744231802</v>
      </c>
      <c r="W11" s="17">
        <v>0.37035911980418801</v>
      </c>
      <c r="X11" s="17">
        <v>0.38295134936548603</v>
      </c>
      <c r="Y11" s="17">
        <v>0.354458738895298</v>
      </c>
      <c r="Z11" s="17">
        <v>0.35143422262565699</v>
      </c>
      <c r="AA11" s="17">
        <v>0.37936872368433899</v>
      </c>
      <c r="AB11" s="17">
        <v>0.437956200760168</v>
      </c>
      <c r="AC11" s="17">
        <v>0.433734648770979</v>
      </c>
      <c r="AD11" s="17">
        <v>0.41844658305256699</v>
      </c>
      <c r="AE11" s="17"/>
      <c r="AF11" s="17">
        <v>0.387414074669648</v>
      </c>
      <c r="AG11" s="17">
        <v>0.403525976781762</v>
      </c>
      <c r="AH11" s="17">
        <v>0.39948201718799398</v>
      </c>
      <c r="AI11" s="17"/>
      <c r="AJ11" s="17">
        <v>0.39951791706722001</v>
      </c>
      <c r="AK11" s="17">
        <v>0.37995238865209402</v>
      </c>
      <c r="AL11" s="17">
        <v>0.43613836382988602</v>
      </c>
      <c r="AM11" s="17">
        <v>0.46198116207383499</v>
      </c>
      <c r="AN11" s="17">
        <v>0.38653646529083102</v>
      </c>
      <c r="AO11" s="17"/>
      <c r="AP11" s="17">
        <v>0.39229045586285999</v>
      </c>
      <c r="AQ11" s="17">
        <v>0.397088387531987</v>
      </c>
      <c r="AR11" s="17">
        <v>0.427092462831348</v>
      </c>
      <c r="AS11" s="17">
        <v>0.41291868835242901</v>
      </c>
      <c r="AT11" s="17">
        <v>0.30611579562416302</v>
      </c>
      <c r="AU11" s="17"/>
      <c r="AV11" s="17">
        <v>0.38094506038296699</v>
      </c>
      <c r="AW11" s="17">
        <v>0.391220322486039</v>
      </c>
      <c r="AX11" s="17">
        <v>0.47329565933027001</v>
      </c>
      <c r="AY11" s="17">
        <v>0.42316154790076199</v>
      </c>
      <c r="AZ11" s="17">
        <v>0.331913715565266</v>
      </c>
      <c r="BA11" s="17">
        <v>0.36191253321209799</v>
      </c>
      <c r="BB11" s="17"/>
      <c r="BC11" s="17">
        <v>0.39310989939060897</v>
      </c>
      <c r="BD11" s="17">
        <v>0.37927393125543601</v>
      </c>
      <c r="BE11" s="17">
        <v>0.39006329074701601</v>
      </c>
      <c r="BF11" s="17">
        <v>0.36447814373409498</v>
      </c>
      <c r="BG11" s="17">
        <v>0.30689392975514901</v>
      </c>
    </row>
    <row r="12" spans="2:59" x14ac:dyDescent="0.35">
      <c r="B12" s="18" t="s">
        <v>443</v>
      </c>
      <c r="C12" s="17">
        <v>0.16375585891227801</v>
      </c>
      <c r="D12" s="17">
        <v>0.18481580642249701</v>
      </c>
      <c r="E12" s="17">
        <v>0.142577312134962</v>
      </c>
      <c r="F12" s="17"/>
      <c r="G12" s="17">
        <v>0.12471403404553499</v>
      </c>
      <c r="H12" s="17">
        <v>7.7239584617617901E-2</v>
      </c>
      <c r="I12" s="17">
        <v>0.136152550104192</v>
      </c>
      <c r="J12" s="17">
        <v>0.18844663547728899</v>
      </c>
      <c r="K12" s="17">
        <v>0.19614057761016099</v>
      </c>
      <c r="L12" s="17">
        <v>0.24058800449488199</v>
      </c>
      <c r="M12" s="17"/>
      <c r="N12" s="17">
        <v>0.14954531660416001</v>
      </c>
      <c r="O12" s="17">
        <v>0.15489720338302099</v>
      </c>
      <c r="P12" s="17">
        <v>0.19348800486744799</v>
      </c>
      <c r="Q12" s="17">
        <v>0.16247820109822</v>
      </c>
      <c r="R12" s="17"/>
      <c r="S12" s="17">
        <v>0.11280345743362</v>
      </c>
      <c r="T12" s="17">
        <v>0.16760670369882699</v>
      </c>
      <c r="U12" s="17">
        <v>0.189198660312101</v>
      </c>
      <c r="V12" s="17">
        <v>0.164512170007932</v>
      </c>
      <c r="W12" s="17">
        <v>0.12319694515089701</v>
      </c>
      <c r="X12" s="17">
        <v>0.15286759550656201</v>
      </c>
      <c r="Y12" s="17">
        <v>0.22683990949931401</v>
      </c>
      <c r="Z12" s="17">
        <v>0.14621839150021099</v>
      </c>
      <c r="AA12" s="17">
        <v>0.17036333782444599</v>
      </c>
      <c r="AB12" s="17">
        <v>0.193180380993071</v>
      </c>
      <c r="AC12" s="17">
        <v>0.16333146200899801</v>
      </c>
      <c r="AD12" s="17">
        <v>0.18591064706305499</v>
      </c>
      <c r="AE12" s="17"/>
      <c r="AF12" s="17">
        <v>0.22998424568931</v>
      </c>
      <c r="AG12" s="17">
        <v>0.126708855959245</v>
      </c>
      <c r="AH12" s="17">
        <v>0.153990998376453</v>
      </c>
      <c r="AI12" s="17"/>
      <c r="AJ12" s="17">
        <v>0.19631019696094701</v>
      </c>
      <c r="AK12" s="17">
        <v>0.114435165324292</v>
      </c>
      <c r="AL12" s="17">
        <v>0.120426648792581</v>
      </c>
      <c r="AM12" s="17">
        <v>0.23933813204707399</v>
      </c>
      <c r="AN12" s="17">
        <v>0.17336711262415799</v>
      </c>
      <c r="AO12" s="17"/>
      <c r="AP12" s="17">
        <v>0.205851058268649</v>
      </c>
      <c r="AQ12" s="17">
        <v>0.116009059941746</v>
      </c>
      <c r="AR12" s="17">
        <v>0.139728593662204</v>
      </c>
      <c r="AS12" s="17">
        <v>0.21621260936013401</v>
      </c>
      <c r="AT12" s="17">
        <v>0.167346467342119</v>
      </c>
      <c r="AU12" s="17"/>
      <c r="AV12" s="17">
        <v>9.7123128008751905E-2</v>
      </c>
      <c r="AW12" s="17">
        <v>0.2020579466322</v>
      </c>
      <c r="AX12" s="17">
        <v>0.123042296311209</v>
      </c>
      <c r="AY12" s="17">
        <v>0.23930501090916201</v>
      </c>
      <c r="AZ12" s="17">
        <v>0.141228649678976</v>
      </c>
      <c r="BA12" s="17">
        <v>0.14916810749186499</v>
      </c>
      <c r="BB12" s="17"/>
      <c r="BC12" s="17">
        <v>0.195051293456695</v>
      </c>
      <c r="BD12" s="17">
        <v>0.18366963577866699</v>
      </c>
      <c r="BE12" s="17">
        <v>0.117484152172113</v>
      </c>
      <c r="BF12" s="17">
        <v>0.14681998282909001</v>
      </c>
      <c r="BG12" s="17">
        <v>5.4071780744826797E-2</v>
      </c>
    </row>
    <row r="13" spans="2:59" x14ac:dyDescent="0.35">
      <c r="B13" s="18" t="s">
        <v>100</v>
      </c>
      <c r="C13" s="19">
        <v>0.1331521943157</v>
      </c>
      <c r="D13" s="19">
        <v>9.8824550365295499E-2</v>
      </c>
      <c r="E13" s="19">
        <v>0.16575942932903201</v>
      </c>
      <c r="F13" s="19"/>
      <c r="G13" s="19">
        <v>8.1014351533488696E-2</v>
      </c>
      <c r="H13" s="19">
        <v>0.10458220818576</v>
      </c>
      <c r="I13" s="19">
        <v>0.123613816429632</v>
      </c>
      <c r="J13" s="19">
        <v>0.14346376074450501</v>
      </c>
      <c r="K13" s="19">
        <v>0.172101456182053</v>
      </c>
      <c r="L13" s="19">
        <v>0.16435863767683301</v>
      </c>
      <c r="M13" s="19"/>
      <c r="N13" s="19">
        <v>7.2063570909071603E-2</v>
      </c>
      <c r="O13" s="19">
        <v>0.12948000308293001</v>
      </c>
      <c r="P13" s="19">
        <v>0.158028500687525</v>
      </c>
      <c r="Q13" s="19">
        <v>0.18120073244512599</v>
      </c>
      <c r="R13" s="19"/>
      <c r="S13" s="19">
        <v>9.4426226824246298E-2</v>
      </c>
      <c r="T13" s="19">
        <v>0.155692617990662</v>
      </c>
      <c r="U13" s="19">
        <v>0.11506983781251</v>
      </c>
      <c r="V13" s="19">
        <v>0.139938700718339</v>
      </c>
      <c r="W13" s="19">
        <v>0.14062041425205801</v>
      </c>
      <c r="X13" s="19">
        <v>0.14544029462129901</v>
      </c>
      <c r="Y13" s="19">
        <v>0.13791818354070601</v>
      </c>
      <c r="Z13" s="19">
        <v>0.181362810193338</v>
      </c>
      <c r="AA13" s="19">
        <v>0.134468144106136</v>
      </c>
      <c r="AB13" s="19">
        <v>0.103834400340571</v>
      </c>
      <c r="AC13" s="19">
        <v>0.142031004393809</v>
      </c>
      <c r="AD13" s="19">
        <v>0.18222900804286299</v>
      </c>
      <c r="AE13" s="19"/>
      <c r="AF13" s="19">
        <v>0.13546397665432</v>
      </c>
      <c r="AG13" s="19">
        <v>0.13348880802579799</v>
      </c>
      <c r="AH13" s="19">
        <v>0.16235811688544999</v>
      </c>
      <c r="AI13" s="19"/>
      <c r="AJ13" s="19">
        <v>0.14548167054036601</v>
      </c>
      <c r="AK13" s="19">
        <v>9.7728750495614705E-2</v>
      </c>
      <c r="AL13" s="19">
        <v>0.14740423905663699</v>
      </c>
      <c r="AM13" s="19">
        <v>9.3413968928128296E-2</v>
      </c>
      <c r="AN13" s="19">
        <v>0.16781218486336399</v>
      </c>
      <c r="AO13" s="19"/>
      <c r="AP13" s="19">
        <v>0.140675244426236</v>
      </c>
      <c r="AQ13" s="19">
        <v>9.6347051996460806E-2</v>
      </c>
      <c r="AR13" s="19">
        <v>0.15360576380171001</v>
      </c>
      <c r="AS13" s="19">
        <v>0.13793317716713899</v>
      </c>
      <c r="AT13" s="19">
        <v>0.136832580683236</v>
      </c>
      <c r="AU13" s="19"/>
      <c r="AV13" s="19">
        <v>8.3571393278410303E-2</v>
      </c>
      <c r="AW13" s="19">
        <v>0.12600643479777701</v>
      </c>
      <c r="AX13" s="19">
        <v>0.123855987105258</v>
      </c>
      <c r="AY13" s="19">
        <v>0.14333215298219901</v>
      </c>
      <c r="AZ13" s="19">
        <v>0.12438381462322599</v>
      </c>
      <c r="BA13" s="19">
        <v>0.26111435311265702</v>
      </c>
      <c r="BB13" s="19"/>
      <c r="BC13" s="19">
        <v>0.186163630186823</v>
      </c>
      <c r="BD13" s="19">
        <v>0.16492834555571301</v>
      </c>
      <c r="BE13" s="19">
        <v>0.10072356955791301</v>
      </c>
      <c r="BF13" s="19">
        <v>6.09912097108068E-2</v>
      </c>
      <c r="BG13" s="19">
        <v>0.103810653009818</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5.3650647443819498E-2</v>
      </c>
      <c r="D9" s="17">
        <v>6.3169563137827706E-2</v>
      </c>
      <c r="E9" s="17">
        <v>4.47886829770969E-2</v>
      </c>
      <c r="F9" s="17"/>
      <c r="G9" s="17">
        <v>0.10357501287340901</v>
      </c>
      <c r="H9" s="17">
        <v>0.113747379598297</v>
      </c>
      <c r="I9" s="17">
        <v>5.5292491717811303E-2</v>
      </c>
      <c r="J9" s="17">
        <v>3.8090992902133497E-2</v>
      </c>
      <c r="K9" s="17">
        <v>1.3578097074151699E-2</v>
      </c>
      <c r="L9" s="17">
        <v>9.8046134464676808E-3</v>
      </c>
      <c r="M9" s="17"/>
      <c r="N9" s="17">
        <v>8.4919192951422307E-2</v>
      </c>
      <c r="O9" s="17">
        <v>5.5759802569613597E-2</v>
      </c>
      <c r="P9" s="17">
        <v>3.1345172249614098E-2</v>
      </c>
      <c r="Q9" s="17">
        <v>3.7471782408772997E-2</v>
      </c>
      <c r="R9" s="17"/>
      <c r="S9" s="17">
        <v>9.7843416490130106E-2</v>
      </c>
      <c r="T9" s="17">
        <v>2.8178657303854101E-2</v>
      </c>
      <c r="U9" s="17">
        <v>3.5278765172027597E-2</v>
      </c>
      <c r="V9" s="17">
        <v>4.07506797945449E-2</v>
      </c>
      <c r="W9" s="17">
        <v>8.7400304721647698E-2</v>
      </c>
      <c r="X9" s="17">
        <v>9.5675136786957493E-2</v>
      </c>
      <c r="Y9" s="17">
        <v>4.1783637378801398E-2</v>
      </c>
      <c r="Z9" s="17">
        <v>5.0029617599900801E-2</v>
      </c>
      <c r="AA9" s="17">
        <v>6.3494926020020701E-2</v>
      </c>
      <c r="AB9" s="17">
        <v>9.7901814636158196E-3</v>
      </c>
      <c r="AC9" s="17">
        <v>3.6734868798616302E-2</v>
      </c>
      <c r="AD9" s="17">
        <v>0</v>
      </c>
      <c r="AE9" s="17"/>
      <c r="AF9" s="17">
        <v>4.3989695104028399E-2</v>
      </c>
      <c r="AG9" s="17">
        <v>6.1504481579935301E-2</v>
      </c>
      <c r="AH9" s="17">
        <v>4.2788537333652198E-2</v>
      </c>
      <c r="AI9" s="17"/>
      <c r="AJ9" s="17">
        <v>5.3869041996730802E-2</v>
      </c>
      <c r="AK9" s="17">
        <v>8.8367885002047702E-2</v>
      </c>
      <c r="AL9" s="17">
        <v>1.7265243501441201E-2</v>
      </c>
      <c r="AM9" s="17">
        <v>3.2383883409620701E-2</v>
      </c>
      <c r="AN9" s="17">
        <v>3.2827681288501803E-2</v>
      </c>
      <c r="AO9" s="17"/>
      <c r="AP9" s="17">
        <v>5.4432597846703297E-2</v>
      </c>
      <c r="AQ9" s="17">
        <v>7.7146941001502795E-2</v>
      </c>
      <c r="AR9" s="17">
        <v>3.6188917513443497E-2</v>
      </c>
      <c r="AS9" s="17">
        <v>4.3117103435122803E-2</v>
      </c>
      <c r="AT9" s="17">
        <v>3.8537825164722803E-2</v>
      </c>
      <c r="AU9" s="17"/>
      <c r="AV9" s="17">
        <v>9.1835050865295795E-2</v>
      </c>
      <c r="AW9" s="17">
        <v>5.31571023093328E-2</v>
      </c>
      <c r="AX9" s="17">
        <v>4.90276363251635E-2</v>
      </c>
      <c r="AY9" s="17">
        <v>4.6019111219713998E-2</v>
      </c>
      <c r="AZ9" s="17">
        <v>3.27481388073795E-2</v>
      </c>
      <c r="BA9" s="17">
        <v>1.35885800109471E-2</v>
      </c>
      <c r="BB9" s="17"/>
      <c r="BC9" s="17">
        <v>2.30451025919442E-2</v>
      </c>
      <c r="BD9" s="17">
        <v>3.1024554552771502E-2</v>
      </c>
      <c r="BE9" s="17">
        <v>8.0444072237094696E-2</v>
      </c>
      <c r="BF9" s="17">
        <v>9.7935292113612904E-2</v>
      </c>
      <c r="BG9" s="17">
        <v>0.17238103461226501</v>
      </c>
    </row>
    <row r="10" spans="2:59" x14ac:dyDescent="0.35">
      <c r="B10" s="18" t="s">
        <v>441</v>
      </c>
      <c r="C10" s="17">
        <v>0.219579366195711</v>
      </c>
      <c r="D10" s="17">
        <v>0.24786183653473601</v>
      </c>
      <c r="E10" s="17">
        <v>0.19241545344706201</v>
      </c>
      <c r="F10" s="17"/>
      <c r="G10" s="17">
        <v>0.30824119750967599</v>
      </c>
      <c r="H10" s="17">
        <v>0.32686580556031303</v>
      </c>
      <c r="I10" s="17">
        <v>0.24930535923120101</v>
      </c>
      <c r="J10" s="17">
        <v>0.19354022180698899</v>
      </c>
      <c r="K10" s="17">
        <v>0.11665739133427</v>
      </c>
      <c r="L10" s="17">
        <v>0.13955519759666299</v>
      </c>
      <c r="M10" s="17"/>
      <c r="N10" s="17">
        <v>0.293352794256729</v>
      </c>
      <c r="O10" s="17">
        <v>0.20909296878088099</v>
      </c>
      <c r="P10" s="17">
        <v>0.19700347364794199</v>
      </c>
      <c r="Q10" s="17">
        <v>0.17126388252015201</v>
      </c>
      <c r="R10" s="17"/>
      <c r="S10" s="17">
        <v>0.29842286082097402</v>
      </c>
      <c r="T10" s="17">
        <v>0.18932944837010601</v>
      </c>
      <c r="U10" s="17">
        <v>0.167839662430293</v>
      </c>
      <c r="V10" s="17">
        <v>0.22067021299364001</v>
      </c>
      <c r="W10" s="17">
        <v>0.23477499925558601</v>
      </c>
      <c r="X10" s="17">
        <v>0.21664095425767099</v>
      </c>
      <c r="Y10" s="17">
        <v>0.23077295466133599</v>
      </c>
      <c r="Z10" s="17">
        <v>0.14445607402928301</v>
      </c>
      <c r="AA10" s="17">
        <v>0.20613214507230099</v>
      </c>
      <c r="AB10" s="17">
        <v>0.20801090386073201</v>
      </c>
      <c r="AC10" s="17">
        <v>0.239437144098924</v>
      </c>
      <c r="AD10" s="17">
        <v>0.210223778099808</v>
      </c>
      <c r="AE10" s="17"/>
      <c r="AF10" s="17">
        <v>0.18453557400266801</v>
      </c>
      <c r="AG10" s="17">
        <v>0.226781461536191</v>
      </c>
      <c r="AH10" s="17">
        <v>0.223198120706432</v>
      </c>
      <c r="AI10" s="17"/>
      <c r="AJ10" s="17">
        <v>0.21259769670883499</v>
      </c>
      <c r="AK10" s="17">
        <v>0.25089487428097701</v>
      </c>
      <c r="AL10" s="17">
        <v>0.188249958808133</v>
      </c>
      <c r="AM10" s="17">
        <v>0.19794290237446699</v>
      </c>
      <c r="AN10" s="17">
        <v>0.21934128610026499</v>
      </c>
      <c r="AO10" s="17"/>
      <c r="AP10" s="17">
        <v>0.21138314705962399</v>
      </c>
      <c r="AQ10" s="17">
        <v>0.26466747075665997</v>
      </c>
      <c r="AR10" s="17">
        <v>0.19247998971885399</v>
      </c>
      <c r="AS10" s="17">
        <v>0.21058311421873099</v>
      </c>
      <c r="AT10" s="17">
        <v>0.16727517935008199</v>
      </c>
      <c r="AU10" s="17"/>
      <c r="AV10" s="17">
        <v>0.28886220675684099</v>
      </c>
      <c r="AW10" s="17">
        <v>0.23006148127039799</v>
      </c>
      <c r="AX10" s="17">
        <v>0.19838621345131399</v>
      </c>
      <c r="AY10" s="17">
        <v>0.19980407664081401</v>
      </c>
      <c r="AZ10" s="17">
        <v>0.19639106046609001</v>
      </c>
      <c r="BA10" s="17">
        <v>0.13650462073348099</v>
      </c>
      <c r="BB10" s="17"/>
      <c r="BC10" s="17">
        <v>0.16464528678517301</v>
      </c>
      <c r="BD10" s="17">
        <v>0.20869510768344399</v>
      </c>
      <c r="BE10" s="17">
        <v>0.25145200291887398</v>
      </c>
      <c r="BF10" s="17">
        <v>0.30247940102313498</v>
      </c>
      <c r="BG10" s="17">
        <v>0.40484514415108402</v>
      </c>
    </row>
    <row r="11" spans="2:59" x14ac:dyDescent="0.35">
      <c r="B11" s="18" t="s">
        <v>442</v>
      </c>
      <c r="C11" s="17">
        <v>0.41230521698739497</v>
      </c>
      <c r="D11" s="17">
        <v>0.390101638249441</v>
      </c>
      <c r="E11" s="17">
        <v>0.435374896351167</v>
      </c>
      <c r="F11" s="17"/>
      <c r="G11" s="17">
        <v>0.33324435466230701</v>
      </c>
      <c r="H11" s="17">
        <v>0.35269062913524402</v>
      </c>
      <c r="I11" s="17">
        <v>0.39904893143793801</v>
      </c>
      <c r="J11" s="17">
        <v>0.41939795591942097</v>
      </c>
      <c r="K11" s="17">
        <v>0.45911797000540899</v>
      </c>
      <c r="L11" s="17">
        <v>0.48699709621780901</v>
      </c>
      <c r="M11" s="17"/>
      <c r="N11" s="17">
        <v>0.40683502551468997</v>
      </c>
      <c r="O11" s="17">
        <v>0.41570717736707402</v>
      </c>
      <c r="P11" s="17">
        <v>0.43545305961402597</v>
      </c>
      <c r="Q11" s="17">
        <v>0.393153283141771</v>
      </c>
      <c r="R11" s="17"/>
      <c r="S11" s="17">
        <v>0.33491150650289903</v>
      </c>
      <c r="T11" s="17">
        <v>0.45140537797299402</v>
      </c>
      <c r="U11" s="17">
        <v>0.44469300419581498</v>
      </c>
      <c r="V11" s="17">
        <v>0.44727810526289202</v>
      </c>
      <c r="W11" s="17">
        <v>0.39272865912091298</v>
      </c>
      <c r="X11" s="17">
        <v>0.38661480184298003</v>
      </c>
      <c r="Y11" s="17">
        <v>0.37676143483326602</v>
      </c>
      <c r="Z11" s="17">
        <v>0.445481894632687</v>
      </c>
      <c r="AA11" s="17">
        <v>0.42291234432002101</v>
      </c>
      <c r="AB11" s="17">
        <v>0.44383551033909802</v>
      </c>
      <c r="AC11" s="17">
        <v>0.42361886679745703</v>
      </c>
      <c r="AD11" s="17">
        <v>0.43515110467832702</v>
      </c>
      <c r="AE11" s="17"/>
      <c r="AF11" s="17">
        <v>0.42413073829854397</v>
      </c>
      <c r="AG11" s="17">
        <v>0.425662266973791</v>
      </c>
      <c r="AH11" s="17">
        <v>0.386062840640095</v>
      </c>
      <c r="AI11" s="17"/>
      <c r="AJ11" s="17">
        <v>0.43495376195812402</v>
      </c>
      <c r="AK11" s="17">
        <v>0.42302082436849198</v>
      </c>
      <c r="AL11" s="17">
        <v>0.46145702822522</v>
      </c>
      <c r="AM11" s="17">
        <v>0.39956222469369101</v>
      </c>
      <c r="AN11" s="17">
        <v>0.34234631495656298</v>
      </c>
      <c r="AO11" s="17"/>
      <c r="AP11" s="17">
        <v>0.42715871654105397</v>
      </c>
      <c r="AQ11" s="17">
        <v>0.42409624908242699</v>
      </c>
      <c r="AR11" s="17">
        <v>0.44398581412391003</v>
      </c>
      <c r="AS11" s="17">
        <v>0.39876123938389901</v>
      </c>
      <c r="AT11" s="17">
        <v>0.35107629098099202</v>
      </c>
      <c r="AU11" s="17"/>
      <c r="AV11" s="17">
        <v>0.404801972978309</v>
      </c>
      <c r="AW11" s="17">
        <v>0.44889976003638998</v>
      </c>
      <c r="AX11" s="17">
        <v>0.454317693393605</v>
      </c>
      <c r="AY11" s="17">
        <v>0.39735450648077802</v>
      </c>
      <c r="AZ11" s="17">
        <v>0.36483450720863098</v>
      </c>
      <c r="BA11" s="17">
        <v>0.36775867155046599</v>
      </c>
      <c r="BB11" s="17"/>
      <c r="BC11" s="17">
        <v>0.42751191623385898</v>
      </c>
      <c r="BD11" s="17">
        <v>0.40141983267609099</v>
      </c>
      <c r="BE11" s="17">
        <v>0.40519089410182302</v>
      </c>
      <c r="BF11" s="17">
        <v>0.39427863665774798</v>
      </c>
      <c r="BG11" s="17">
        <v>0.220661037551901</v>
      </c>
    </row>
    <row r="12" spans="2:59" x14ac:dyDescent="0.35">
      <c r="B12" s="18" t="s">
        <v>443</v>
      </c>
      <c r="C12" s="17">
        <v>0.186798650476173</v>
      </c>
      <c r="D12" s="17">
        <v>0.21022057424910501</v>
      </c>
      <c r="E12" s="17">
        <v>0.162614032005474</v>
      </c>
      <c r="F12" s="17"/>
      <c r="G12" s="17">
        <v>0.13295938384966899</v>
      </c>
      <c r="H12" s="17">
        <v>0.127356079745155</v>
      </c>
      <c r="I12" s="17">
        <v>0.18492430867802601</v>
      </c>
      <c r="J12" s="17">
        <v>0.19985398207612901</v>
      </c>
      <c r="K12" s="17">
        <v>0.24196278777198699</v>
      </c>
      <c r="L12" s="17">
        <v>0.22479802924839801</v>
      </c>
      <c r="M12" s="17"/>
      <c r="N12" s="17">
        <v>0.15096750668276601</v>
      </c>
      <c r="O12" s="17">
        <v>0.19057844685022499</v>
      </c>
      <c r="P12" s="17">
        <v>0.18751236476792801</v>
      </c>
      <c r="Q12" s="17">
        <v>0.221222076650962</v>
      </c>
      <c r="R12" s="17"/>
      <c r="S12" s="17">
        <v>0.153001294617815</v>
      </c>
      <c r="T12" s="17">
        <v>0.179657972745564</v>
      </c>
      <c r="U12" s="17">
        <v>0.26371932313933999</v>
      </c>
      <c r="V12" s="17">
        <v>0.167892329733214</v>
      </c>
      <c r="W12" s="17">
        <v>0.116616578711877</v>
      </c>
      <c r="X12" s="17">
        <v>0.172776540406856</v>
      </c>
      <c r="Y12" s="17">
        <v>0.220341021645687</v>
      </c>
      <c r="Z12" s="17">
        <v>0.16795172187787799</v>
      </c>
      <c r="AA12" s="17">
        <v>0.224624384622861</v>
      </c>
      <c r="AB12" s="17">
        <v>0.20939302510894101</v>
      </c>
      <c r="AC12" s="17">
        <v>0.15905658266653599</v>
      </c>
      <c r="AD12" s="17">
        <v>0.20895097240306601</v>
      </c>
      <c r="AE12" s="17"/>
      <c r="AF12" s="17">
        <v>0.226156470053688</v>
      </c>
      <c r="AG12" s="17">
        <v>0.16907958661665301</v>
      </c>
      <c r="AH12" s="17">
        <v>0.17597106727460299</v>
      </c>
      <c r="AI12" s="17"/>
      <c r="AJ12" s="17">
        <v>0.176536885700351</v>
      </c>
      <c r="AK12" s="17">
        <v>0.14780362180907899</v>
      </c>
      <c r="AL12" s="17">
        <v>0.198061534331716</v>
      </c>
      <c r="AM12" s="17">
        <v>0.30146562949940497</v>
      </c>
      <c r="AN12" s="17">
        <v>0.22714345972064501</v>
      </c>
      <c r="AO12" s="17"/>
      <c r="AP12" s="17">
        <v>0.184354856113493</v>
      </c>
      <c r="AQ12" s="17">
        <v>0.143351924358881</v>
      </c>
      <c r="AR12" s="17">
        <v>0.19576982080757799</v>
      </c>
      <c r="AS12" s="17">
        <v>0.23084273454503501</v>
      </c>
      <c r="AT12" s="17">
        <v>0.233932317192627</v>
      </c>
      <c r="AU12" s="17"/>
      <c r="AV12" s="17">
        <v>0.124825895310373</v>
      </c>
      <c r="AW12" s="17">
        <v>0.15902393351105701</v>
      </c>
      <c r="AX12" s="17">
        <v>0.17249001891180099</v>
      </c>
      <c r="AY12" s="17">
        <v>0.241772616388816</v>
      </c>
      <c r="AZ12" s="17">
        <v>0.238241319284693</v>
      </c>
      <c r="BA12" s="17">
        <v>0.23151819084194999</v>
      </c>
      <c r="BB12" s="17"/>
      <c r="BC12" s="17">
        <v>0.207062394099049</v>
      </c>
      <c r="BD12" s="17">
        <v>0.21729451055523799</v>
      </c>
      <c r="BE12" s="17">
        <v>0.15957169743789501</v>
      </c>
      <c r="BF12" s="17">
        <v>0.142590726356803</v>
      </c>
      <c r="BG12" s="17">
        <v>0.12303531787113101</v>
      </c>
    </row>
    <row r="13" spans="2:59" x14ac:dyDescent="0.35">
      <c r="B13" s="18" t="s">
        <v>100</v>
      </c>
      <c r="C13" s="19">
        <v>0.12766611889690099</v>
      </c>
      <c r="D13" s="19">
        <v>8.8646387828890005E-2</v>
      </c>
      <c r="E13" s="19">
        <v>0.16480693521920001</v>
      </c>
      <c r="F13" s="19"/>
      <c r="G13" s="19">
        <v>0.12198005110493999</v>
      </c>
      <c r="H13" s="19">
        <v>7.9340105960991794E-2</v>
      </c>
      <c r="I13" s="19">
        <v>0.111428908935024</v>
      </c>
      <c r="J13" s="19">
        <v>0.14911684729532901</v>
      </c>
      <c r="K13" s="19">
        <v>0.16868375381418199</v>
      </c>
      <c r="L13" s="19">
        <v>0.138845063490662</v>
      </c>
      <c r="M13" s="19"/>
      <c r="N13" s="19">
        <v>6.39254805943925E-2</v>
      </c>
      <c r="O13" s="19">
        <v>0.12886160443220701</v>
      </c>
      <c r="P13" s="19">
        <v>0.14868592972049</v>
      </c>
      <c r="Q13" s="19">
        <v>0.17688897527834199</v>
      </c>
      <c r="R13" s="19"/>
      <c r="S13" s="19">
        <v>0.11582092156818199</v>
      </c>
      <c r="T13" s="19">
        <v>0.15142854360748201</v>
      </c>
      <c r="U13" s="19">
        <v>8.8469245062524599E-2</v>
      </c>
      <c r="V13" s="19">
        <v>0.123408672215709</v>
      </c>
      <c r="W13" s="19">
        <v>0.16847945818997601</v>
      </c>
      <c r="X13" s="19">
        <v>0.12829256670553599</v>
      </c>
      <c r="Y13" s="19">
        <v>0.13034095148090999</v>
      </c>
      <c r="Z13" s="19">
        <v>0.19208069186025201</v>
      </c>
      <c r="AA13" s="19">
        <v>8.2836199964796506E-2</v>
      </c>
      <c r="AB13" s="19">
        <v>0.12897037922761401</v>
      </c>
      <c r="AC13" s="19">
        <v>0.141152537638467</v>
      </c>
      <c r="AD13" s="19">
        <v>0.14567414481879901</v>
      </c>
      <c r="AE13" s="19"/>
      <c r="AF13" s="19">
        <v>0.121187522541073</v>
      </c>
      <c r="AG13" s="19">
        <v>0.116972203293431</v>
      </c>
      <c r="AH13" s="19">
        <v>0.17197943404521701</v>
      </c>
      <c r="AI13" s="19"/>
      <c r="AJ13" s="19">
        <v>0.122042613635959</v>
      </c>
      <c r="AK13" s="19">
        <v>8.9912794539405302E-2</v>
      </c>
      <c r="AL13" s="19">
        <v>0.13496623513348999</v>
      </c>
      <c r="AM13" s="19">
        <v>6.8645360022815294E-2</v>
      </c>
      <c r="AN13" s="19">
        <v>0.178341257934026</v>
      </c>
      <c r="AO13" s="19"/>
      <c r="AP13" s="19">
        <v>0.122670682439126</v>
      </c>
      <c r="AQ13" s="19">
        <v>9.07374148005297E-2</v>
      </c>
      <c r="AR13" s="19">
        <v>0.13157545783621499</v>
      </c>
      <c r="AS13" s="19">
        <v>0.116695808417212</v>
      </c>
      <c r="AT13" s="19">
        <v>0.20917838731157601</v>
      </c>
      <c r="AU13" s="19"/>
      <c r="AV13" s="19">
        <v>8.96748740891814E-2</v>
      </c>
      <c r="AW13" s="19">
        <v>0.108857722872821</v>
      </c>
      <c r="AX13" s="19">
        <v>0.12577843791811499</v>
      </c>
      <c r="AY13" s="19">
        <v>0.11504968926987801</v>
      </c>
      <c r="AZ13" s="19">
        <v>0.16778497423320499</v>
      </c>
      <c r="BA13" s="19">
        <v>0.25062993686315499</v>
      </c>
      <c r="BB13" s="19"/>
      <c r="BC13" s="19">
        <v>0.177735300289975</v>
      </c>
      <c r="BD13" s="19">
        <v>0.141565994532455</v>
      </c>
      <c r="BE13" s="19">
        <v>0.103341333304313</v>
      </c>
      <c r="BF13" s="19">
        <v>6.2715943848701203E-2</v>
      </c>
      <c r="BG13" s="19">
        <v>7.9077465813619602E-2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4.92465181922409E-2</v>
      </c>
      <c r="D9" s="17">
        <v>5.3640382486107599E-2</v>
      </c>
      <c r="E9" s="17">
        <v>4.5349000008822901E-2</v>
      </c>
      <c r="F9" s="17"/>
      <c r="G9" s="17">
        <v>0.103698969100774</v>
      </c>
      <c r="H9" s="17">
        <v>9.7309717036538707E-2</v>
      </c>
      <c r="I9" s="17">
        <v>4.9466658320639803E-2</v>
      </c>
      <c r="J9" s="17">
        <v>3.43924107349695E-2</v>
      </c>
      <c r="K9" s="17">
        <v>1.44145739908303E-2</v>
      </c>
      <c r="L9" s="17">
        <v>9.1784237768821799E-3</v>
      </c>
      <c r="M9" s="17"/>
      <c r="N9" s="17">
        <v>8.1899286934323898E-2</v>
      </c>
      <c r="O9" s="17">
        <v>4.5606126803876601E-2</v>
      </c>
      <c r="P9" s="17">
        <v>3.3008756593740203E-2</v>
      </c>
      <c r="Q9" s="17">
        <v>3.2213637839626601E-2</v>
      </c>
      <c r="R9" s="17"/>
      <c r="S9" s="17">
        <v>8.4317567138012098E-2</v>
      </c>
      <c r="T9" s="17">
        <v>3.5115375566700101E-2</v>
      </c>
      <c r="U9" s="17">
        <v>1.8324313638168999E-2</v>
      </c>
      <c r="V9" s="17">
        <v>2.2943172496112201E-2</v>
      </c>
      <c r="W9" s="17">
        <v>8.9833721914809997E-2</v>
      </c>
      <c r="X9" s="17">
        <v>5.2515673544795798E-2</v>
      </c>
      <c r="Y9" s="17">
        <v>3.8834392512303702E-2</v>
      </c>
      <c r="Z9" s="17">
        <v>5.3158207040236903E-2</v>
      </c>
      <c r="AA9" s="17">
        <v>6.1341509692715103E-2</v>
      </c>
      <c r="AB9" s="17">
        <v>2.4837253926208301E-2</v>
      </c>
      <c r="AC9" s="17">
        <v>6.2346693293012602E-2</v>
      </c>
      <c r="AD9" s="17">
        <v>3.26420045096786E-2</v>
      </c>
      <c r="AE9" s="17"/>
      <c r="AF9" s="17">
        <v>2.8583308339304499E-2</v>
      </c>
      <c r="AG9" s="17">
        <v>7.1119633205018004E-2</v>
      </c>
      <c r="AH9" s="17">
        <v>2.4402756678117001E-2</v>
      </c>
      <c r="AI9" s="17"/>
      <c r="AJ9" s="17">
        <v>3.9808391469148198E-2</v>
      </c>
      <c r="AK9" s="17">
        <v>8.4170061093854401E-2</v>
      </c>
      <c r="AL9" s="17">
        <v>3.2593540300120898E-2</v>
      </c>
      <c r="AM9" s="17">
        <v>3.2383883409620701E-2</v>
      </c>
      <c r="AN9" s="17">
        <v>1.9894934491901401E-2</v>
      </c>
      <c r="AO9" s="17"/>
      <c r="AP9" s="17">
        <v>3.7637329556523297E-2</v>
      </c>
      <c r="AQ9" s="17">
        <v>7.9334650346737298E-2</v>
      </c>
      <c r="AR9" s="17">
        <v>2.9928062357990701E-2</v>
      </c>
      <c r="AS9" s="17">
        <v>3.8916086384166097E-2</v>
      </c>
      <c r="AT9" s="17">
        <v>4.3818120678013897E-2</v>
      </c>
      <c r="AU9" s="17"/>
      <c r="AV9" s="17">
        <v>8.4406843603585996E-2</v>
      </c>
      <c r="AW9" s="17">
        <v>4.3871566946387303E-2</v>
      </c>
      <c r="AX9" s="17">
        <v>4.2550302321860203E-2</v>
      </c>
      <c r="AY9" s="17">
        <v>2.2309999830874401E-2</v>
      </c>
      <c r="AZ9" s="17">
        <v>6.2544527819548404E-2</v>
      </c>
      <c r="BA9" s="17">
        <v>8.9860972110017093E-3</v>
      </c>
      <c r="BB9" s="17"/>
      <c r="BC9" s="17">
        <v>2.49152888984371E-2</v>
      </c>
      <c r="BD9" s="17">
        <v>3.3384636401012101E-2</v>
      </c>
      <c r="BE9" s="17">
        <v>5.8768070476049199E-2</v>
      </c>
      <c r="BF9" s="17">
        <v>0.111428182693515</v>
      </c>
      <c r="BG9" s="17">
        <v>0.201130866282138</v>
      </c>
    </row>
    <row r="10" spans="2:59" x14ac:dyDescent="0.35">
      <c r="B10" s="18" t="s">
        <v>441</v>
      </c>
      <c r="C10" s="17">
        <v>0.218285861754175</v>
      </c>
      <c r="D10" s="17">
        <v>0.23076747184694599</v>
      </c>
      <c r="E10" s="17">
        <v>0.20652455016274399</v>
      </c>
      <c r="F10" s="17"/>
      <c r="G10" s="17">
        <v>0.24857599346638501</v>
      </c>
      <c r="H10" s="17">
        <v>0.30336599767385702</v>
      </c>
      <c r="I10" s="17">
        <v>0.23803018157220401</v>
      </c>
      <c r="J10" s="17">
        <v>0.19403886279004101</v>
      </c>
      <c r="K10" s="17">
        <v>0.175206262104562</v>
      </c>
      <c r="L10" s="17">
        <v>0.16168591236226501</v>
      </c>
      <c r="M10" s="17"/>
      <c r="N10" s="17">
        <v>0.26391940336828601</v>
      </c>
      <c r="O10" s="17">
        <v>0.20767360932550799</v>
      </c>
      <c r="P10" s="17">
        <v>0.20667538549637701</v>
      </c>
      <c r="Q10" s="17">
        <v>0.190784758042537</v>
      </c>
      <c r="R10" s="17"/>
      <c r="S10" s="17">
        <v>0.26473388928170699</v>
      </c>
      <c r="T10" s="17">
        <v>0.16690770307362399</v>
      </c>
      <c r="U10" s="17">
        <v>0.18616150359963499</v>
      </c>
      <c r="V10" s="17">
        <v>0.20468776639446201</v>
      </c>
      <c r="W10" s="17">
        <v>0.205351438224674</v>
      </c>
      <c r="X10" s="17">
        <v>0.21886270388965801</v>
      </c>
      <c r="Y10" s="17">
        <v>0.26775903484241897</v>
      </c>
      <c r="Z10" s="17">
        <v>0.173703381092047</v>
      </c>
      <c r="AA10" s="17">
        <v>0.24553473844658599</v>
      </c>
      <c r="AB10" s="17">
        <v>0.214530856513166</v>
      </c>
      <c r="AC10" s="17">
        <v>0.23506342954138201</v>
      </c>
      <c r="AD10" s="17">
        <v>0.188620984780001</v>
      </c>
      <c r="AE10" s="17"/>
      <c r="AF10" s="17">
        <v>0.190747734872906</v>
      </c>
      <c r="AG10" s="17">
        <v>0.23824763842268501</v>
      </c>
      <c r="AH10" s="17">
        <v>0.21881034050690601</v>
      </c>
      <c r="AI10" s="17"/>
      <c r="AJ10" s="17">
        <v>0.206336087461233</v>
      </c>
      <c r="AK10" s="17">
        <v>0.26938360772383002</v>
      </c>
      <c r="AL10" s="17">
        <v>0.18838894653091801</v>
      </c>
      <c r="AM10" s="17">
        <v>0.104631978592644</v>
      </c>
      <c r="AN10" s="17">
        <v>0.19072187211178601</v>
      </c>
      <c r="AO10" s="17"/>
      <c r="AP10" s="17">
        <v>0.19624005335842801</v>
      </c>
      <c r="AQ10" s="17">
        <v>0.270448333872786</v>
      </c>
      <c r="AR10" s="17">
        <v>0.19760480319644499</v>
      </c>
      <c r="AS10" s="17">
        <v>0.19306724979287701</v>
      </c>
      <c r="AT10" s="17">
        <v>0.195128390386584</v>
      </c>
      <c r="AU10" s="17"/>
      <c r="AV10" s="17">
        <v>0.28838777984641201</v>
      </c>
      <c r="AW10" s="17">
        <v>0.205771189871612</v>
      </c>
      <c r="AX10" s="17">
        <v>0.20972534881516</v>
      </c>
      <c r="AY10" s="17">
        <v>0.166102462750501</v>
      </c>
      <c r="AZ10" s="17">
        <v>0.21905252793214799</v>
      </c>
      <c r="BA10" s="17">
        <v>0.18663600901438299</v>
      </c>
      <c r="BB10" s="17"/>
      <c r="BC10" s="17">
        <v>0.16964974284801801</v>
      </c>
      <c r="BD10" s="17">
        <v>0.18964646086937201</v>
      </c>
      <c r="BE10" s="17">
        <v>0.25948968588341198</v>
      </c>
      <c r="BF10" s="17">
        <v>0.28262380437729601</v>
      </c>
      <c r="BG10" s="17">
        <v>0.24772800998986</v>
      </c>
    </row>
    <row r="11" spans="2:59" x14ac:dyDescent="0.35">
      <c r="B11" s="18" t="s">
        <v>442</v>
      </c>
      <c r="C11" s="17">
        <v>0.40099697922963301</v>
      </c>
      <c r="D11" s="17">
        <v>0.40547842622355801</v>
      </c>
      <c r="E11" s="17">
        <v>0.397931963616106</v>
      </c>
      <c r="F11" s="17"/>
      <c r="G11" s="17">
        <v>0.38985399431116202</v>
      </c>
      <c r="H11" s="17">
        <v>0.35668320162820899</v>
      </c>
      <c r="I11" s="17">
        <v>0.43640118240203102</v>
      </c>
      <c r="J11" s="17">
        <v>0.423354284535923</v>
      </c>
      <c r="K11" s="17">
        <v>0.37186760008459302</v>
      </c>
      <c r="L11" s="17">
        <v>0.41708298861552801</v>
      </c>
      <c r="M11" s="17"/>
      <c r="N11" s="17">
        <v>0.39735965919823901</v>
      </c>
      <c r="O11" s="17">
        <v>0.44499707978178599</v>
      </c>
      <c r="P11" s="17">
        <v>0.39030819638381498</v>
      </c>
      <c r="Q11" s="17">
        <v>0.36736837856426902</v>
      </c>
      <c r="R11" s="17"/>
      <c r="S11" s="17">
        <v>0.380084774213855</v>
      </c>
      <c r="T11" s="17">
        <v>0.41445145735130101</v>
      </c>
      <c r="U11" s="17">
        <v>0.42342116859686801</v>
      </c>
      <c r="V11" s="17">
        <v>0.46011713385028802</v>
      </c>
      <c r="W11" s="17">
        <v>0.382902313776741</v>
      </c>
      <c r="X11" s="17">
        <v>0.41744450453564302</v>
      </c>
      <c r="Y11" s="17">
        <v>0.36571625032918498</v>
      </c>
      <c r="Z11" s="17">
        <v>0.39888482179991303</v>
      </c>
      <c r="AA11" s="17">
        <v>0.367018747991881</v>
      </c>
      <c r="AB11" s="17">
        <v>0.39172276786050703</v>
      </c>
      <c r="AC11" s="17">
        <v>0.38355087197535398</v>
      </c>
      <c r="AD11" s="17">
        <v>0.47517232699180101</v>
      </c>
      <c r="AE11" s="17"/>
      <c r="AF11" s="17">
        <v>0.389006298860544</v>
      </c>
      <c r="AG11" s="17">
        <v>0.41493281141968802</v>
      </c>
      <c r="AH11" s="17">
        <v>0.36329599078719099</v>
      </c>
      <c r="AI11" s="17"/>
      <c r="AJ11" s="17">
        <v>0.38407655978698702</v>
      </c>
      <c r="AK11" s="17">
        <v>0.39198022526168802</v>
      </c>
      <c r="AL11" s="17">
        <v>0.48608247231868501</v>
      </c>
      <c r="AM11" s="17">
        <v>0.452393156909072</v>
      </c>
      <c r="AN11" s="17">
        <v>0.38089143621991001</v>
      </c>
      <c r="AO11" s="17"/>
      <c r="AP11" s="17">
        <v>0.38298128310144097</v>
      </c>
      <c r="AQ11" s="17">
        <v>0.415056247095899</v>
      </c>
      <c r="AR11" s="17">
        <v>0.41030773636277501</v>
      </c>
      <c r="AS11" s="17">
        <v>0.36495620221417802</v>
      </c>
      <c r="AT11" s="17">
        <v>0.42664071424230898</v>
      </c>
      <c r="AU11" s="17"/>
      <c r="AV11" s="17">
        <v>0.4192261735983</v>
      </c>
      <c r="AW11" s="17">
        <v>0.41875663200421998</v>
      </c>
      <c r="AX11" s="17">
        <v>0.43169445151378399</v>
      </c>
      <c r="AY11" s="17">
        <v>0.37093034073255199</v>
      </c>
      <c r="AZ11" s="17">
        <v>0.37786839763021501</v>
      </c>
      <c r="BA11" s="17">
        <v>0.32118387083797001</v>
      </c>
      <c r="BB11" s="17"/>
      <c r="BC11" s="17">
        <v>0.37021183040289801</v>
      </c>
      <c r="BD11" s="17">
        <v>0.409501205711501</v>
      </c>
      <c r="BE11" s="17">
        <v>0.42373898915352298</v>
      </c>
      <c r="BF11" s="17">
        <v>0.37955595352345001</v>
      </c>
      <c r="BG11" s="17">
        <v>0.36186009575959599</v>
      </c>
    </row>
    <row r="12" spans="2:59" x14ac:dyDescent="0.35">
      <c r="B12" s="18" t="s">
        <v>443</v>
      </c>
      <c r="C12" s="17">
        <v>0.197085938826526</v>
      </c>
      <c r="D12" s="17">
        <v>0.19855295080409199</v>
      </c>
      <c r="E12" s="17">
        <v>0.194414016371801</v>
      </c>
      <c r="F12" s="17"/>
      <c r="G12" s="17">
        <v>0.15471717218133199</v>
      </c>
      <c r="H12" s="17">
        <v>0.1449790838924</v>
      </c>
      <c r="I12" s="17">
        <v>0.16019454076313799</v>
      </c>
      <c r="J12" s="17">
        <v>0.183612534913773</v>
      </c>
      <c r="K12" s="17">
        <v>0.28122330715430399</v>
      </c>
      <c r="L12" s="17">
        <v>0.25190039213085502</v>
      </c>
      <c r="M12" s="17"/>
      <c r="N12" s="17">
        <v>0.177496062913094</v>
      </c>
      <c r="O12" s="17">
        <v>0.16860647829959099</v>
      </c>
      <c r="P12" s="17">
        <v>0.223367688214339</v>
      </c>
      <c r="Q12" s="17">
        <v>0.225103877812769</v>
      </c>
      <c r="R12" s="17"/>
      <c r="S12" s="17">
        <v>0.174191942332586</v>
      </c>
      <c r="T12" s="17">
        <v>0.21665214375119199</v>
      </c>
      <c r="U12" s="17">
        <v>0.27623003292194698</v>
      </c>
      <c r="V12" s="17">
        <v>0.17515025586805699</v>
      </c>
      <c r="W12" s="17">
        <v>0.164096963842603</v>
      </c>
      <c r="X12" s="17">
        <v>0.157841536561802</v>
      </c>
      <c r="Y12" s="17">
        <v>0.203918188519636</v>
      </c>
      <c r="Z12" s="17">
        <v>0.171897087846689</v>
      </c>
      <c r="AA12" s="17">
        <v>0.215333417723272</v>
      </c>
      <c r="AB12" s="17">
        <v>0.21888913447851299</v>
      </c>
      <c r="AC12" s="17">
        <v>0.18636350394270401</v>
      </c>
      <c r="AD12" s="17">
        <v>0.169663984174386</v>
      </c>
      <c r="AE12" s="17"/>
      <c r="AF12" s="17">
        <v>0.25953050472985101</v>
      </c>
      <c r="AG12" s="17">
        <v>0.14833135022249599</v>
      </c>
      <c r="AH12" s="17">
        <v>0.21982710646134601</v>
      </c>
      <c r="AI12" s="17"/>
      <c r="AJ12" s="17">
        <v>0.22785256623646799</v>
      </c>
      <c r="AK12" s="17">
        <v>0.158272307974477</v>
      </c>
      <c r="AL12" s="17">
        <v>0.17731271878218799</v>
      </c>
      <c r="AM12" s="17">
        <v>0.33877265250341398</v>
      </c>
      <c r="AN12" s="17">
        <v>0.228922184389445</v>
      </c>
      <c r="AO12" s="17"/>
      <c r="AP12" s="17">
        <v>0.22917598642116699</v>
      </c>
      <c r="AQ12" s="17">
        <v>0.133555369313374</v>
      </c>
      <c r="AR12" s="17">
        <v>0.223240548687304</v>
      </c>
      <c r="AS12" s="17">
        <v>0.26684844124541701</v>
      </c>
      <c r="AT12" s="17">
        <v>0.15726486841128201</v>
      </c>
      <c r="AU12" s="17"/>
      <c r="AV12" s="17">
        <v>0.121881723696723</v>
      </c>
      <c r="AW12" s="17">
        <v>0.20577984228888899</v>
      </c>
      <c r="AX12" s="17">
        <v>0.198251298498936</v>
      </c>
      <c r="AY12" s="17">
        <v>0.29149964096686598</v>
      </c>
      <c r="AZ12" s="17">
        <v>0.181037981295988</v>
      </c>
      <c r="BA12" s="17">
        <v>0.19132944109170799</v>
      </c>
      <c r="BB12" s="17"/>
      <c r="BC12" s="17">
        <v>0.23159569779763201</v>
      </c>
      <c r="BD12" s="17">
        <v>0.22602443331248001</v>
      </c>
      <c r="BE12" s="17">
        <v>0.14917946482577599</v>
      </c>
      <c r="BF12" s="17">
        <v>0.172601484105571</v>
      </c>
      <c r="BG12" s="17">
        <v>0.12303531787113101</v>
      </c>
    </row>
    <row r="13" spans="2:59" x14ac:dyDescent="0.35">
      <c r="B13" s="18" t="s">
        <v>100</v>
      </c>
      <c r="C13" s="19">
        <v>0.134384701997425</v>
      </c>
      <c r="D13" s="19">
        <v>0.111560768639296</v>
      </c>
      <c r="E13" s="19">
        <v>0.15578046984052599</v>
      </c>
      <c r="F13" s="19"/>
      <c r="G13" s="19">
        <v>0.103153870940347</v>
      </c>
      <c r="H13" s="19">
        <v>9.7661999768995505E-2</v>
      </c>
      <c r="I13" s="19">
        <v>0.115907436941987</v>
      </c>
      <c r="J13" s="19">
        <v>0.16460190702529301</v>
      </c>
      <c r="K13" s="19">
        <v>0.157288256665711</v>
      </c>
      <c r="L13" s="19">
        <v>0.160152283114469</v>
      </c>
      <c r="M13" s="19"/>
      <c r="N13" s="19">
        <v>7.9325587586057705E-2</v>
      </c>
      <c r="O13" s="19">
        <v>0.13311670578923901</v>
      </c>
      <c r="P13" s="19">
        <v>0.14663997331172901</v>
      </c>
      <c r="Q13" s="19">
        <v>0.18452934774079899</v>
      </c>
      <c r="R13" s="19"/>
      <c r="S13" s="19">
        <v>9.66718270338391E-2</v>
      </c>
      <c r="T13" s="19">
        <v>0.16687332025718299</v>
      </c>
      <c r="U13" s="19">
        <v>9.5862981243382106E-2</v>
      </c>
      <c r="V13" s="19">
        <v>0.13710167139108101</v>
      </c>
      <c r="W13" s="19">
        <v>0.15781556224117099</v>
      </c>
      <c r="X13" s="19">
        <v>0.153335581468102</v>
      </c>
      <c r="Y13" s="19">
        <v>0.123772133796456</v>
      </c>
      <c r="Z13" s="19">
        <v>0.20235650222111401</v>
      </c>
      <c r="AA13" s="19">
        <v>0.110771586145547</v>
      </c>
      <c r="AB13" s="19">
        <v>0.150019987221606</v>
      </c>
      <c r="AC13" s="19">
        <v>0.13267550124754601</v>
      </c>
      <c r="AD13" s="19">
        <v>0.133900699544134</v>
      </c>
      <c r="AE13" s="19"/>
      <c r="AF13" s="19">
        <v>0.13213215319739399</v>
      </c>
      <c r="AG13" s="19">
        <v>0.12736856673011299</v>
      </c>
      <c r="AH13" s="19">
        <v>0.17366380556644001</v>
      </c>
      <c r="AI13" s="19"/>
      <c r="AJ13" s="19">
        <v>0.141926395046164</v>
      </c>
      <c r="AK13" s="19">
        <v>9.6193797946151197E-2</v>
      </c>
      <c r="AL13" s="19">
        <v>0.11562232206808799</v>
      </c>
      <c r="AM13" s="19">
        <v>7.1818328585248697E-2</v>
      </c>
      <c r="AN13" s="19">
        <v>0.17956957278695701</v>
      </c>
      <c r="AO13" s="19"/>
      <c r="AP13" s="19">
        <v>0.15396534756244001</v>
      </c>
      <c r="AQ13" s="19">
        <v>0.101605399371204</v>
      </c>
      <c r="AR13" s="19">
        <v>0.13891884939548499</v>
      </c>
      <c r="AS13" s="19">
        <v>0.136212020363362</v>
      </c>
      <c r="AT13" s="19">
        <v>0.17714790628181101</v>
      </c>
      <c r="AU13" s="19"/>
      <c r="AV13" s="19">
        <v>8.6097479254980097E-2</v>
      </c>
      <c r="AW13" s="19">
        <v>0.12582076888889299</v>
      </c>
      <c r="AX13" s="19">
        <v>0.117778598850259</v>
      </c>
      <c r="AY13" s="19">
        <v>0.149157555719207</v>
      </c>
      <c r="AZ13" s="19">
        <v>0.15949656532209999</v>
      </c>
      <c r="BA13" s="19">
        <v>0.29186458184493702</v>
      </c>
      <c r="BB13" s="19"/>
      <c r="BC13" s="19">
        <v>0.203627440053015</v>
      </c>
      <c r="BD13" s="19">
        <v>0.14144326370563501</v>
      </c>
      <c r="BE13" s="19">
        <v>0.10882378966124</v>
      </c>
      <c r="BF13" s="19">
        <v>5.3790575300169598E-2</v>
      </c>
      <c r="BG13" s="19">
        <v>6.6245710097275201E-2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4.02305429781184E-2</v>
      </c>
      <c r="D9" s="17">
        <v>5.0102254867250597E-2</v>
      </c>
      <c r="E9" s="17">
        <v>3.09185944309157E-2</v>
      </c>
      <c r="F9" s="17"/>
      <c r="G9" s="17">
        <v>7.8741106000210198E-2</v>
      </c>
      <c r="H9" s="17">
        <v>7.9430734895478097E-2</v>
      </c>
      <c r="I9" s="17">
        <v>4.4124592061003401E-2</v>
      </c>
      <c r="J9" s="17">
        <v>2.7880010405120399E-2</v>
      </c>
      <c r="K9" s="17">
        <v>1.36449960166717E-2</v>
      </c>
      <c r="L9" s="17">
        <v>7.4444780439945303E-3</v>
      </c>
      <c r="M9" s="17"/>
      <c r="N9" s="17">
        <v>6.5642405925992006E-2</v>
      </c>
      <c r="O9" s="17">
        <v>3.8965207141702998E-2</v>
      </c>
      <c r="P9" s="17">
        <v>2.3233291835661501E-2</v>
      </c>
      <c r="Q9" s="17">
        <v>2.91799594247222E-2</v>
      </c>
      <c r="R9" s="17"/>
      <c r="S9" s="17">
        <v>7.8871110679114204E-2</v>
      </c>
      <c r="T9" s="17">
        <v>3.2130194781378602E-2</v>
      </c>
      <c r="U9" s="17">
        <v>1.5882020125030202E-2</v>
      </c>
      <c r="V9" s="17">
        <v>3.6855152175705501E-2</v>
      </c>
      <c r="W9" s="17">
        <v>4.4872764831088E-2</v>
      </c>
      <c r="X9" s="17">
        <v>6.9755723416121199E-2</v>
      </c>
      <c r="Y9" s="17">
        <v>3.74369116768207E-2</v>
      </c>
      <c r="Z9" s="17">
        <v>2.0163893388173999E-2</v>
      </c>
      <c r="AA9" s="17">
        <v>4.0418229548618997E-2</v>
      </c>
      <c r="AB9" s="17">
        <v>1.2807834773687399E-2</v>
      </c>
      <c r="AC9" s="17">
        <v>2.1363526061953499E-2</v>
      </c>
      <c r="AD9" s="17">
        <v>1.73675142627586E-2</v>
      </c>
      <c r="AE9" s="17"/>
      <c r="AF9" s="17">
        <v>3.15435999551264E-2</v>
      </c>
      <c r="AG9" s="17">
        <v>4.6597563521086197E-2</v>
      </c>
      <c r="AH9" s="17">
        <v>1.90694936391873E-2</v>
      </c>
      <c r="AI9" s="17"/>
      <c r="AJ9" s="17">
        <v>2.76355868510904E-2</v>
      </c>
      <c r="AK9" s="17">
        <v>7.3300385413160099E-2</v>
      </c>
      <c r="AL9" s="17">
        <v>3.3838768814391601E-2</v>
      </c>
      <c r="AM9" s="17">
        <v>4.8872734149175902E-2</v>
      </c>
      <c r="AN9" s="17">
        <v>1.7318941504032799E-2</v>
      </c>
      <c r="AO9" s="17"/>
      <c r="AP9" s="17">
        <v>2.4510380345825901E-2</v>
      </c>
      <c r="AQ9" s="17">
        <v>6.1604775085114798E-2</v>
      </c>
      <c r="AR9" s="17">
        <v>1.9574603864315501E-2</v>
      </c>
      <c r="AS9" s="17">
        <v>3.9353678247809901E-2</v>
      </c>
      <c r="AT9" s="17">
        <v>6.0099636465372197E-2</v>
      </c>
      <c r="AU9" s="17"/>
      <c r="AV9" s="17">
        <v>7.1260308538527703E-2</v>
      </c>
      <c r="AW9" s="17">
        <v>3.1615753019379397E-2</v>
      </c>
      <c r="AX9" s="17">
        <v>2.0375060423060299E-2</v>
      </c>
      <c r="AY9" s="17">
        <v>3.1147176106290801E-2</v>
      </c>
      <c r="AZ9" s="17">
        <v>4.48834522769508E-2</v>
      </c>
      <c r="BA9" s="17">
        <v>1.06592461915013E-2</v>
      </c>
      <c r="BB9" s="17"/>
      <c r="BC9" s="17">
        <v>2.0428262633884999E-2</v>
      </c>
      <c r="BD9" s="17">
        <v>3.61971818715719E-2</v>
      </c>
      <c r="BE9" s="17">
        <v>4.1312391367088898E-2</v>
      </c>
      <c r="BF9" s="17">
        <v>7.8716673417288899E-2</v>
      </c>
      <c r="BG9" s="17">
        <v>0.145195943940643</v>
      </c>
    </row>
    <row r="10" spans="2:59" x14ac:dyDescent="0.35">
      <c r="B10" s="18" t="s">
        <v>441</v>
      </c>
      <c r="C10" s="17">
        <v>0.15734824028983599</v>
      </c>
      <c r="D10" s="17">
        <v>0.17217652066184999</v>
      </c>
      <c r="E10" s="17">
        <v>0.144125228943358</v>
      </c>
      <c r="F10" s="17"/>
      <c r="G10" s="17">
        <v>0.25031740326340501</v>
      </c>
      <c r="H10" s="17">
        <v>0.265437582477138</v>
      </c>
      <c r="I10" s="17">
        <v>0.17378112075455099</v>
      </c>
      <c r="J10" s="17">
        <v>0.12334618996862801</v>
      </c>
      <c r="K10" s="17">
        <v>6.0251466411459599E-2</v>
      </c>
      <c r="L10" s="17">
        <v>8.7117556290516499E-2</v>
      </c>
      <c r="M10" s="17"/>
      <c r="N10" s="17">
        <v>0.188436473753929</v>
      </c>
      <c r="O10" s="17">
        <v>0.14259440902704901</v>
      </c>
      <c r="P10" s="17">
        <v>0.16325257606017399</v>
      </c>
      <c r="Q10" s="17">
        <v>0.134314568406533</v>
      </c>
      <c r="R10" s="17"/>
      <c r="S10" s="17">
        <v>0.22658036178747501</v>
      </c>
      <c r="T10" s="17">
        <v>0.15409898540448699</v>
      </c>
      <c r="U10" s="17">
        <v>0.115169878670216</v>
      </c>
      <c r="V10" s="17">
        <v>0.176847471463663</v>
      </c>
      <c r="W10" s="17">
        <v>0.22128611534427101</v>
      </c>
      <c r="X10" s="17">
        <v>0.15504493359942201</v>
      </c>
      <c r="Y10" s="17">
        <v>0.14580726068925201</v>
      </c>
      <c r="Z10" s="17">
        <v>0.130337199376798</v>
      </c>
      <c r="AA10" s="17">
        <v>0.148784731497794</v>
      </c>
      <c r="AB10" s="17">
        <v>0.100286993431774</v>
      </c>
      <c r="AC10" s="17">
        <v>0.12040086667031399</v>
      </c>
      <c r="AD10" s="17">
        <v>8.9885465664334696E-2</v>
      </c>
      <c r="AE10" s="17"/>
      <c r="AF10" s="17">
        <v>0.13791540445836201</v>
      </c>
      <c r="AG10" s="17">
        <v>0.153832834390181</v>
      </c>
      <c r="AH10" s="17">
        <v>0.16332200558827001</v>
      </c>
      <c r="AI10" s="17"/>
      <c r="AJ10" s="17">
        <v>0.149169852645339</v>
      </c>
      <c r="AK10" s="17">
        <v>0.18903937823338299</v>
      </c>
      <c r="AL10" s="17">
        <v>0.10944837921247901</v>
      </c>
      <c r="AM10" s="17">
        <v>0.144230256823526</v>
      </c>
      <c r="AN10" s="17">
        <v>0.168625535664439</v>
      </c>
      <c r="AO10" s="17"/>
      <c r="AP10" s="17">
        <v>0.142079003843366</v>
      </c>
      <c r="AQ10" s="17">
        <v>0.19230265200815599</v>
      </c>
      <c r="AR10" s="17">
        <v>0.111578121724587</v>
      </c>
      <c r="AS10" s="17">
        <v>0.171580311269665</v>
      </c>
      <c r="AT10" s="17">
        <v>0.125934855336504</v>
      </c>
      <c r="AU10" s="17"/>
      <c r="AV10" s="17">
        <v>0.206807353358676</v>
      </c>
      <c r="AW10" s="17">
        <v>0.16412391567764001</v>
      </c>
      <c r="AX10" s="17">
        <v>0.129968289399784</v>
      </c>
      <c r="AY10" s="17">
        <v>0.14927769710063499</v>
      </c>
      <c r="AZ10" s="17">
        <v>0.163434931590272</v>
      </c>
      <c r="BA10" s="17">
        <v>7.2095075601094794E-2</v>
      </c>
      <c r="BB10" s="17"/>
      <c r="BC10" s="17">
        <v>0.126714020246078</v>
      </c>
      <c r="BD10" s="17">
        <v>0.13332819192453799</v>
      </c>
      <c r="BE10" s="17">
        <v>0.17400947225385099</v>
      </c>
      <c r="BF10" s="17">
        <v>0.22110634715852601</v>
      </c>
      <c r="BG10" s="17">
        <v>0.27328426117622301</v>
      </c>
    </row>
    <row r="11" spans="2:59" x14ac:dyDescent="0.35">
      <c r="B11" s="18" t="s">
        <v>442</v>
      </c>
      <c r="C11" s="17">
        <v>0.42640120994542802</v>
      </c>
      <c r="D11" s="17">
        <v>0.412112545834314</v>
      </c>
      <c r="E11" s="17">
        <v>0.440537715571299</v>
      </c>
      <c r="F11" s="17"/>
      <c r="G11" s="17">
        <v>0.36499413422336902</v>
      </c>
      <c r="H11" s="17">
        <v>0.35205419900131402</v>
      </c>
      <c r="I11" s="17">
        <v>0.44556909858058502</v>
      </c>
      <c r="J11" s="17">
        <v>0.47139350741489799</v>
      </c>
      <c r="K11" s="17">
        <v>0.43617170049881698</v>
      </c>
      <c r="L11" s="17">
        <v>0.469122374587986</v>
      </c>
      <c r="M11" s="17"/>
      <c r="N11" s="17">
        <v>0.418112978657876</v>
      </c>
      <c r="O11" s="17">
        <v>0.42360601702417999</v>
      </c>
      <c r="P11" s="17">
        <v>0.42737906248726198</v>
      </c>
      <c r="Q11" s="17">
        <v>0.43623877981047898</v>
      </c>
      <c r="R11" s="17"/>
      <c r="S11" s="17">
        <v>0.40226360695186397</v>
      </c>
      <c r="T11" s="17">
        <v>0.414728160837254</v>
      </c>
      <c r="U11" s="17">
        <v>0.44659321498240401</v>
      </c>
      <c r="V11" s="17">
        <v>0.40739783450223799</v>
      </c>
      <c r="W11" s="17">
        <v>0.407701963302179</v>
      </c>
      <c r="X11" s="17">
        <v>0.42139017300813902</v>
      </c>
      <c r="Y11" s="17">
        <v>0.412987439470203</v>
      </c>
      <c r="Z11" s="17">
        <v>0.52608383060581299</v>
      </c>
      <c r="AA11" s="17">
        <v>0.42551705578473298</v>
      </c>
      <c r="AB11" s="17">
        <v>0.48630591572328802</v>
      </c>
      <c r="AC11" s="17">
        <v>0.42612549450290099</v>
      </c>
      <c r="AD11" s="17">
        <v>0.37897648579242998</v>
      </c>
      <c r="AE11" s="17"/>
      <c r="AF11" s="17">
        <v>0.43435021516224998</v>
      </c>
      <c r="AG11" s="17">
        <v>0.44060650733074602</v>
      </c>
      <c r="AH11" s="17">
        <v>0.39781178428757102</v>
      </c>
      <c r="AI11" s="17"/>
      <c r="AJ11" s="17">
        <v>0.45208510476057101</v>
      </c>
      <c r="AK11" s="17">
        <v>0.41350657117339101</v>
      </c>
      <c r="AL11" s="17">
        <v>0.48716148916260998</v>
      </c>
      <c r="AM11" s="17">
        <v>0.47279603475491699</v>
      </c>
      <c r="AN11" s="17">
        <v>0.35926431141981302</v>
      </c>
      <c r="AO11" s="17"/>
      <c r="AP11" s="17">
        <v>0.45954221526040401</v>
      </c>
      <c r="AQ11" s="17">
        <v>0.43029958447795502</v>
      </c>
      <c r="AR11" s="17">
        <v>0.460304593548298</v>
      </c>
      <c r="AS11" s="17">
        <v>0.44596069085085299</v>
      </c>
      <c r="AT11" s="17">
        <v>0.367602132421739</v>
      </c>
      <c r="AU11" s="17"/>
      <c r="AV11" s="17">
        <v>0.41261082025225698</v>
      </c>
      <c r="AW11" s="17">
        <v>0.44393120013735998</v>
      </c>
      <c r="AX11" s="17">
        <v>0.46869451137742602</v>
      </c>
      <c r="AY11" s="17">
        <v>0.46443203946392198</v>
      </c>
      <c r="AZ11" s="17">
        <v>0.38820846843494899</v>
      </c>
      <c r="BA11" s="17">
        <v>0.42810777789315202</v>
      </c>
      <c r="BB11" s="17"/>
      <c r="BC11" s="17">
        <v>0.431443270443718</v>
      </c>
      <c r="BD11" s="17">
        <v>0.43142207368796198</v>
      </c>
      <c r="BE11" s="17">
        <v>0.423105562906466</v>
      </c>
      <c r="BF11" s="17">
        <v>0.40065141734058102</v>
      </c>
      <c r="BG11" s="17">
        <v>0.27163549718468499</v>
      </c>
    </row>
    <row r="12" spans="2:59" x14ac:dyDescent="0.35">
      <c r="B12" s="18" t="s">
        <v>443</v>
      </c>
      <c r="C12" s="17">
        <v>0.29504402666000701</v>
      </c>
      <c r="D12" s="17">
        <v>0.30602091216657601</v>
      </c>
      <c r="E12" s="17">
        <v>0.28306670862403699</v>
      </c>
      <c r="F12" s="17"/>
      <c r="G12" s="17">
        <v>0.24710812472736299</v>
      </c>
      <c r="H12" s="17">
        <v>0.22190339545441001</v>
      </c>
      <c r="I12" s="17">
        <v>0.25229289827113599</v>
      </c>
      <c r="J12" s="17">
        <v>0.275555122052907</v>
      </c>
      <c r="K12" s="17">
        <v>0.39990940330524999</v>
      </c>
      <c r="L12" s="17">
        <v>0.36630544608059201</v>
      </c>
      <c r="M12" s="17"/>
      <c r="N12" s="17">
        <v>0.27653003174753499</v>
      </c>
      <c r="O12" s="17">
        <v>0.30842868167840298</v>
      </c>
      <c r="P12" s="17">
        <v>0.291467171441115</v>
      </c>
      <c r="Q12" s="17">
        <v>0.30480630240821599</v>
      </c>
      <c r="R12" s="17"/>
      <c r="S12" s="17">
        <v>0.21905271055212</v>
      </c>
      <c r="T12" s="17">
        <v>0.322130550846074</v>
      </c>
      <c r="U12" s="17">
        <v>0.36761930439131801</v>
      </c>
      <c r="V12" s="17">
        <v>0.292951758395182</v>
      </c>
      <c r="W12" s="17">
        <v>0.23321910986181699</v>
      </c>
      <c r="X12" s="17">
        <v>0.25233003548521199</v>
      </c>
      <c r="Y12" s="17">
        <v>0.335308715950902</v>
      </c>
      <c r="Z12" s="17">
        <v>0.24395770229209299</v>
      </c>
      <c r="AA12" s="17">
        <v>0.31169746798327502</v>
      </c>
      <c r="AB12" s="17">
        <v>0.30931834905646599</v>
      </c>
      <c r="AC12" s="17">
        <v>0.31265889412189901</v>
      </c>
      <c r="AD12" s="17">
        <v>0.446220370908673</v>
      </c>
      <c r="AE12" s="17"/>
      <c r="AF12" s="17">
        <v>0.31826431252107901</v>
      </c>
      <c r="AG12" s="17">
        <v>0.28677678644799998</v>
      </c>
      <c r="AH12" s="17">
        <v>0.28563724550399799</v>
      </c>
      <c r="AI12" s="17"/>
      <c r="AJ12" s="17">
        <v>0.28380028952495401</v>
      </c>
      <c r="AK12" s="17">
        <v>0.27107861521630799</v>
      </c>
      <c r="AL12" s="17">
        <v>0.29893266516827999</v>
      </c>
      <c r="AM12" s="17">
        <v>0.28705125459244502</v>
      </c>
      <c r="AN12" s="17">
        <v>0.336393233218372</v>
      </c>
      <c r="AO12" s="17"/>
      <c r="AP12" s="17">
        <v>0.29557134867628798</v>
      </c>
      <c r="AQ12" s="17">
        <v>0.26129903549029299</v>
      </c>
      <c r="AR12" s="17">
        <v>0.328519566888054</v>
      </c>
      <c r="AS12" s="17">
        <v>0.25887249093944897</v>
      </c>
      <c r="AT12" s="17">
        <v>0.32859639079376302</v>
      </c>
      <c r="AU12" s="17"/>
      <c r="AV12" s="17">
        <v>0.258410693089766</v>
      </c>
      <c r="AW12" s="17">
        <v>0.28774086163061202</v>
      </c>
      <c r="AX12" s="17">
        <v>0.326754597877423</v>
      </c>
      <c r="AY12" s="17">
        <v>0.27463564370559501</v>
      </c>
      <c r="AZ12" s="17">
        <v>0.31150569278886803</v>
      </c>
      <c r="BA12" s="17">
        <v>0.29977502169097597</v>
      </c>
      <c r="BB12" s="17"/>
      <c r="BC12" s="17">
        <v>0.31877578583549498</v>
      </c>
      <c r="BD12" s="17">
        <v>0.30914210473287601</v>
      </c>
      <c r="BE12" s="17">
        <v>0.284155783150499</v>
      </c>
      <c r="BF12" s="17">
        <v>0.25097284035455802</v>
      </c>
      <c r="BG12" s="17">
        <v>0.28408353916270901</v>
      </c>
    </row>
    <row r="13" spans="2:59" x14ac:dyDescent="0.35">
      <c r="B13" s="18" t="s">
        <v>100</v>
      </c>
      <c r="C13" s="19">
        <v>8.0975980126610794E-2</v>
      </c>
      <c r="D13" s="19">
        <v>5.9587766470009601E-2</v>
      </c>
      <c r="E13" s="19">
        <v>0.101351752430391</v>
      </c>
      <c r="F13" s="19"/>
      <c r="G13" s="19">
        <v>5.8839231785652903E-2</v>
      </c>
      <c r="H13" s="19">
        <v>8.1174088171660302E-2</v>
      </c>
      <c r="I13" s="19">
        <v>8.4232290332724294E-2</v>
      </c>
      <c r="J13" s="19">
        <v>0.101825170158446</v>
      </c>
      <c r="K13" s="19">
        <v>9.0022433767801904E-2</v>
      </c>
      <c r="L13" s="19">
        <v>7.0010144996911494E-2</v>
      </c>
      <c r="M13" s="19"/>
      <c r="N13" s="19">
        <v>5.1278109914667601E-2</v>
      </c>
      <c r="O13" s="19">
        <v>8.6405685128664506E-2</v>
      </c>
      <c r="P13" s="19">
        <v>9.4667898175787205E-2</v>
      </c>
      <c r="Q13" s="19">
        <v>9.5460389950050004E-2</v>
      </c>
      <c r="R13" s="19"/>
      <c r="S13" s="19">
        <v>7.3232210029426606E-2</v>
      </c>
      <c r="T13" s="19">
        <v>7.6912108130806803E-2</v>
      </c>
      <c r="U13" s="19">
        <v>5.4735581831032103E-2</v>
      </c>
      <c r="V13" s="19">
        <v>8.5947783463211094E-2</v>
      </c>
      <c r="W13" s="19">
        <v>9.29200466606451E-2</v>
      </c>
      <c r="X13" s="19">
        <v>0.101479134491106</v>
      </c>
      <c r="Y13" s="19">
        <v>6.8459672212823106E-2</v>
      </c>
      <c r="Z13" s="19">
        <v>7.9457374337122202E-2</v>
      </c>
      <c r="AA13" s="19">
        <v>7.3582515185578803E-2</v>
      </c>
      <c r="AB13" s="19">
        <v>9.1280907014784196E-2</v>
      </c>
      <c r="AC13" s="19">
        <v>0.119451218642933</v>
      </c>
      <c r="AD13" s="19">
        <v>6.7550163371803501E-2</v>
      </c>
      <c r="AE13" s="19"/>
      <c r="AF13" s="19">
        <v>7.7926467903182806E-2</v>
      </c>
      <c r="AG13" s="19">
        <v>7.2186308309986805E-2</v>
      </c>
      <c r="AH13" s="19">
        <v>0.134159470980974</v>
      </c>
      <c r="AI13" s="19"/>
      <c r="AJ13" s="19">
        <v>8.7309166218045603E-2</v>
      </c>
      <c r="AK13" s="19">
        <v>5.3075049963757497E-2</v>
      </c>
      <c r="AL13" s="19">
        <v>7.0618697642239298E-2</v>
      </c>
      <c r="AM13" s="19">
        <v>4.7049719679935702E-2</v>
      </c>
      <c r="AN13" s="19">
        <v>0.118397978193343</v>
      </c>
      <c r="AO13" s="19"/>
      <c r="AP13" s="19">
        <v>7.82970518741158E-2</v>
      </c>
      <c r="AQ13" s="19">
        <v>5.4493952938480597E-2</v>
      </c>
      <c r="AR13" s="19">
        <v>8.0023113974745194E-2</v>
      </c>
      <c r="AS13" s="19">
        <v>8.4232828692222594E-2</v>
      </c>
      <c r="AT13" s="19">
        <v>0.117766984982622</v>
      </c>
      <c r="AU13" s="19"/>
      <c r="AV13" s="19">
        <v>5.0910824760772501E-2</v>
      </c>
      <c r="AW13" s="19">
        <v>7.2588269535008895E-2</v>
      </c>
      <c r="AX13" s="19">
        <v>5.4207540922306598E-2</v>
      </c>
      <c r="AY13" s="19">
        <v>8.0507443623557204E-2</v>
      </c>
      <c r="AZ13" s="19">
        <v>9.1967454908959897E-2</v>
      </c>
      <c r="BA13" s="19">
        <v>0.189362878623276</v>
      </c>
      <c r="BB13" s="19"/>
      <c r="BC13" s="19">
        <v>0.102638660840824</v>
      </c>
      <c r="BD13" s="19">
        <v>8.9910447783052197E-2</v>
      </c>
      <c r="BE13" s="19">
        <v>7.7416790322095905E-2</v>
      </c>
      <c r="BF13" s="19">
        <v>4.8552721729047003E-2</v>
      </c>
      <c r="BG13" s="19">
        <v>2.5800758535740102E-2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440</v>
      </c>
      <c r="C9" s="17">
        <v>5.2336790208768302E-2</v>
      </c>
      <c r="D9" s="17">
        <v>6.0779777398679603E-2</v>
      </c>
      <c r="E9" s="17">
        <v>4.4513967138158299E-2</v>
      </c>
      <c r="F9" s="17"/>
      <c r="G9" s="17">
        <v>0.11432717628582199</v>
      </c>
      <c r="H9" s="17">
        <v>0.104372022592487</v>
      </c>
      <c r="I9" s="17">
        <v>6.7799965990411798E-2</v>
      </c>
      <c r="J9" s="17">
        <v>2.3817009236244999E-2</v>
      </c>
      <c r="K9" s="17">
        <v>4.1623524866562598E-3</v>
      </c>
      <c r="L9" s="17">
        <v>1.1668825485072301E-2</v>
      </c>
      <c r="M9" s="17"/>
      <c r="N9" s="17">
        <v>9.3254082613910799E-2</v>
      </c>
      <c r="O9" s="17">
        <v>5.0117407953062902E-2</v>
      </c>
      <c r="P9" s="17">
        <v>3.3649980768811399E-2</v>
      </c>
      <c r="Q9" s="17">
        <v>2.70792772839498E-2</v>
      </c>
      <c r="R9" s="17"/>
      <c r="S9" s="17">
        <v>0.10569514398372901</v>
      </c>
      <c r="T9" s="17">
        <v>3.4812674761932297E-2</v>
      </c>
      <c r="U9" s="17">
        <v>2.4201771400587001E-2</v>
      </c>
      <c r="V9" s="17">
        <v>3.7251200602985902E-2</v>
      </c>
      <c r="W9" s="17">
        <v>3.91352871510958E-2</v>
      </c>
      <c r="X9" s="17">
        <v>6.6342357035245006E-2</v>
      </c>
      <c r="Y9" s="17">
        <v>3.5126524072805199E-2</v>
      </c>
      <c r="Z9" s="17">
        <v>6.3623512086418005E-2</v>
      </c>
      <c r="AA9" s="17">
        <v>6.6910092767281895E-2</v>
      </c>
      <c r="AB9" s="17">
        <v>2.36210744485283E-2</v>
      </c>
      <c r="AC9" s="17">
        <v>7.3787329318442604E-2</v>
      </c>
      <c r="AD9" s="17">
        <v>1.54146174998898E-2</v>
      </c>
      <c r="AE9" s="17"/>
      <c r="AF9" s="17">
        <v>3.0225648719635002E-2</v>
      </c>
      <c r="AG9" s="17">
        <v>6.6827338387477495E-2</v>
      </c>
      <c r="AH9" s="17">
        <v>4.03914897909309E-2</v>
      </c>
      <c r="AI9" s="17"/>
      <c r="AJ9" s="17">
        <v>3.6982086448812901E-2</v>
      </c>
      <c r="AK9" s="17">
        <v>0.102722429930567</v>
      </c>
      <c r="AL9" s="17">
        <v>2.89755903190922E-2</v>
      </c>
      <c r="AM9" s="17">
        <v>0</v>
      </c>
      <c r="AN9" s="17">
        <v>1.56981743880217E-2</v>
      </c>
      <c r="AO9" s="17"/>
      <c r="AP9" s="17">
        <v>3.8672617820463003E-2</v>
      </c>
      <c r="AQ9" s="17">
        <v>9.3214018361361894E-2</v>
      </c>
      <c r="AR9" s="17">
        <v>4.0900922828392E-2</v>
      </c>
      <c r="AS9" s="17">
        <v>2.20249666442432E-2</v>
      </c>
      <c r="AT9" s="17">
        <v>4.66817741368225E-2</v>
      </c>
      <c r="AU9" s="17"/>
      <c r="AV9" s="17">
        <v>0.115028205630774</v>
      </c>
      <c r="AW9" s="17">
        <v>4.62603211108732E-2</v>
      </c>
      <c r="AX9" s="17">
        <v>2.8135622040012999E-2</v>
      </c>
      <c r="AY9" s="17">
        <v>1.24833081035041E-2</v>
      </c>
      <c r="AZ9" s="17">
        <v>4.53214425987594E-2</v>
      </c>
      <c r="BA9" s="17">
        <v>1.59766477730055E-2</v>
      </c>
      <c r="BB9" s="17"/>
      <c r="BC9" s="17">
        <v>1.4483123434993601E-2</v>
      </c>
      <c r="BD9" s="17">
        <v>4.4700431903922401E-2</v>
      </c>
      <c r="BE9" s="17">
        <v>7.0837781889041496E-2</v>
      </c>
      <c r="BF9" s="17">
        <v>0.11850310509296599</v>
      </c>
      <c r="BG9" s="17">
        <v>0.23960796185133601</v>
      </c>
    </row>
    <row r="10" spans="2:59" x14ac:dyDescent="0.35">
      <c r="B10" s="18" t="s">
        <v>441</v>
      </c>
      <c r="C10" s="17">
        <v>0.23183267411281899</v>
      </c>
      <c r="D10" s="17">
        <v>0.24414427762065399</v>
      </c>
      <c r="E10" s="17">
        <v>0.22034404557779</v>
      </c>
      <c r="F10" s="17"/>
      <c r="G10" s="17">
        <v>0.37804250894455299</v>
      </c>
      <c r="H10" s="17">
        <v>0.32927812990258698</v>
      </c>
      <c r="I10" s="17">
        <v>0.20157747443123999</v>
      </c>
      <c r="J10" s="17">
        <v>0.214900953759847</v>
      </c>
      <c r="K10" s="17">
        <v>0.18700984998293499</v>
      </c>
      <c r="L10" s="17">
        <v>0.12356015473342601</v>
      </c>
      <c r="M10" s="17"/>
      <c r="N10" s="17">
        <v>0.27053207697688297</v>
      </c>
      <c r="O10" s="17">
        <v>0.218644908545018</v>
      </c>
      <c r="P10" s="17">
        <v>0.23006594111203199</v>
      </c>
      <c r="Q10" s="17">
        <v>0.205858228188562</v>
      </c>
      <c r="R10" s="17"/>
      <c r="S10" s="17">
        <v>0.33601576018188101</v>
      </c>
      <c r="T10" s="17">
        <v>0.19970237346665001</v>
      </c>
      <c r="U10" s="17">
        <v>0.20651008919595901</v>
      </c>
      <c r="V10" s="17">
        <v>0.18543695091151499</v>
      </c>
      <c r="W10" s="17">
        <v>0.26000448896044398</v>
      </c>
      <c r="X10" s="17">
        <v>0.27030839115359401</v>
      </c>
      <c r="Y10" s="17">
        <v>0.26057568402717901</v>
      </c>
      <c r="Z10" s="17">
        <v>0.19210478142356999</v>
      </c>
      <c r="AA10" s="17">
        <v>0.18957031883961001</v>
      </c>
      <c r="AB10" s="17">
        <v>0.22144058744947101</v>
      </c>
      <c r="AC10" s="17">
        <v>0.19247151008412799</v>
      </c>
      <c r="AD10" s="17">
        <v>0.136490849333259</v>
      </c>
      <c r="AE10" s="17"/>
      <c r="AF10" s="17">
        <v>0.16767450516749999</v>
      </c>
      <c r="AG10" s="17">
        <v>0.258000071615198</v>
      </c>
      <c r="AH10" s="17">
        <v>0.23769106596537701</v>
      </c>
      <c r="AI10" s="17"/>
      <c r="AJ10" s="17">
        <v>0.19023788612353101</v>
      </c>
      <c r="AK10" s="17">
        <v>0.29158289113309399</v>
      </c>
      <c r="AL10" s="17">
        <v>0.21423558184400501</v>
      </c>
      <c r="AM10" s="17">
        <v>0.22837756804204401</v>
      </c>
      <c r="AN10" s="17">
        <v>0.264446439075192</v>
      </c>
      <c r="AO10" s="17"/>
      <c r="AP10" s="17">
        <v>0.19099608015832101</v>
      </c>
      <c r="AQ10" s="17">
        <v>0.296321567385542</v>
      </c>
      <c r="AR10" s="17">
        <v>0.19207829233649701</v>
      </c>
      <c r="AS10" s="17">
        <v>0.200557625857542</v>
      </c>
      <c r="AT10" s="17">
        <v>0.204239570588583</v>
      </c>
      <c r="AU10" s="17"/>
      <c r="AV10" s="17">
        <v>0.332661460365552</v>
      </c>
      <c r="AW10" s="17">
        <v>0.21897655646321501</v>
      </c>
      <c r="AX10" s="17">
        <v>0.18279333889472801</v>
      </c>
      <c r="AY10" s="17">
        <v>0.180473059554148</v>
      </c>
      <c r="AZ10" s="17">
        <v>0.228632605569311</v>
      </c>
      <c r="BA10" s="17">
        <v>0.17038897920226401</v>
      </c>
      <c r="BB10" s="17"/>
      <c r="BC10" s="17">
        <v>0.20264378377332901</v>
      </c>
      <c r="BD10" s="17">
        <v>0.22240442554856199</v>
      </c>
      <c r="BE10" s="17">
        <v>0.28019735110689797</v>
      </c>
      <c r="BF10" s="17">
        <v>0.28565199441550998</v>
      </c>
      <c r="BG10" s="17">
        <v>0.28477276627853798</v>
      </c>
    </row>
    <row r="11" spans="2:59" x14ac:dyDescent="0.35">
      <c r="B11" s="18" t="s">
        <v>442</v>
      </c>
      <c r="C11" s="17">
        <v>0.39542333198442697</v>
      </c>
      <c r="D11" s="17">
        <v>0.38978838887417699</v>
      </c>
      <c r="E11" s="17">
        <v>0.40134369881013798</v>
      </c>
      <c r="F11" s="17"/>
      <c r="G11" s="17">
        <v>0.29834438243127898</v>
      </c>
      <c r="H11" s="17">
        <v>0.33511840131054699</v>
      </c>
      <c r="I11" s="17">
        <v>0.40117911441966198</v>
      </c>
      <c r="J11" s="17">
        <v>0.41478039095490299</v>
      </c>
      <c r="K11" s="17">
        <v>0.40308214674464099</v>
      </c>
      <c r="L11" s="17">
        <v>0.483689247147566</v>
      </c>
      <c r="M11" s="17"/>
      <c r="N11" s="17">
        <v>0.38002303720666197</v>
      </c>
      <c r="O11" s="17">
        <v>0.43544311426372501</v>
      </c>
      <c r="P11" s="17">
        <v>0.38717897655681699</v>
      </c>
      <c r="Q11" s="17">
        <v>0.37644926054996303</v>
      </c>
      <c r="R11" s="17"/>
      <c r="S11" s="17">
        <v>0.33234133139296501</v>
      </c>
      <c r="T11" s="17">
        <v>0.38488584634634299</v>
      </c>
      <c r="U11" s="17">
        <v>0.38599259156471899</v>
      </c>
      <c r="V11" s="17">
        <v>0.44337147924769299</v>
      </c>
      <c r="W11" s="17">
        <v>0.39369000911845198</v>
      </c>
      <c r="X11" s="17">
        <v>0.35784741630230998</v>
      </c>
      <c r="Y11" s="17">
        <v>0.38794811002658502</v>
      </c>
      <c r="Z11" s="17">
        <v>0.41565416249974002</v>
      </c>
      <c r="AA11" s="17">
        <v>0.405625378182843</v>
      </c>
      <c r="AB11" s="17">
        <v>0.45642835993974301</v>
      </c>
      <c r="AC11" s="17">
        <v>0.46042012756808098</v>
      </c>
      <c r="AD11" s="17">
        <v>0.398003292369009</v>
      </c>
      <c r="AE11" s="17"/>
      <c r="AF11" s="17">
        <v>0.41700475767307399</v>
      </c>
      <c r="AG11" s="17">
        <v>0.40539102821899597</v>
      </c>
      <c r="AH11" s="17">
        <v>0.354854004702573</v>
      </c>
      <c r="AI11" s="17"/>
      <c r="AJ11" s="17">
        <v>0.425938512118676</v>
      </c>
      <c r="AK11" s="17">
        <v>0.35967295704668101</v>
      </c>
      <c r="AL11" s="17">
        <v>0.48804277245056599</v>
      </c>
      <c r="AM11" s="17">
        <v>0.24140337720396701</v>
      </c>
      <c r="AN11" s="17">
        <v>0.32428945664123598</v>
      </c>
      <c r="AO11" s="17"/>
      <c r="AP11" s="17">
        <v>0.39344487189919403</v>
      </c>
      <c r="AQ11" s="17">
        <v>0.381404494816249</v>
      </c>
      <c r="AR11" s="17">
        <v>0.47733091533109701</v>
      </c>
      <c r="AS11" s="17">
        <v>0.38851681405982502</v>
      </c>
      <c r="AT11" s="17">
        <v>0.36861466286835298</v>
      </c>
      <c r="AU11" s="17"/>
      <c r="AV11" s="17">
        <v>0.36218212342996903</v>
      </c>
      <c r="AW11" s="17">
        <v>0.39213455806976599</v>
      </c>
      <c r="AX11" s="17">
        <v>0.51992500485727799</v>
      </c>
      <c r="AY11" s="17">
        <v>0.402969739891548</v>
      </c>
      <c r="AZ11" s="17">
        <v>0.37092290489983898</v>
      </c>
      <c r="BA11" s="17">
        <v>0.36516367247237502</v>
      </c>
      <c r="BB11" s="17"/>
      <c r="BC11" s="17">
        <v>0.37153610193995401</v>
      </c>
      <c r="BD11" s="17">
        <v>0.38765886053415599</v>
      </c>
      <c r="BE11" s="17">
        <v>0.39416213137612799</v>
      </c>
      <c r="BF11" s="17">
        <v>0.38473209382907497</v>
      </c>
      <c r="BG11" s="17">
        <v>0.23118714333208601</v>
      </c>
    </row>
    <row r="12" spans="2:59" x14ac:dyDescent="0.35">
      <c r="B12" s="18" t="s">
        <v>443</v>
      </c>
      <c r="C12" s="17">
        <v>0.17623274123126401</v>
      </c>
      <c r="D12" s="17">
        <v>0.20548761330510401</v>
      </c>
      <c r="E12" s="17">
        <v>0.14712951936962801</v>
      </c>
      <c r="F12" s="17"/>
      <c r="G12" s="17">
        <v>0.11204004374615199</v>
      </c>
      <c r="H12" s="17">
        <v>8.7373779800124299E-2</v>
      </c>
      <c r="I12" s="17">
        <v>0.18463860457261699</v>
      </c>
      <c r="J12" s="17">
        <v>0.200554893890595</v>
      </c>
      <c r="K12" s="17">
        <v>0.22401740254649499</v>
      </c>
      <c r="L12" s="17">
        <v>0.23247630543098899</v>
      </c>
      <c r="M12" s="17"/>
      <c r="N12" s="17">
        <v>0.15857995424655499</v>
      </c>
      <c r="O12" s="17">
        <v>0.160907494413287</v>
      </c>
      <c r="P12" s="17">
        <v>0.19028390870033099</v>
      </c>
      <c r="Q12" s="17">
        <v>0.19919204809293001</v>
      </c>
      <c r="R12" s="17"/>
      <c r="S12" s="17">
        <v>0.121519049799638</v>
      </c>
      <c r="T12" s="17">
        <v>0.1639172746375</v>
      </c>
      <c r="U12" s="17">
        <v>0.23329858393244299</v>
      </c>
      <c r="V12" s="17">
        <v>0.18540525445596501</v>
      </c>
      <c r="W12" s="17">
        <v>0.13608359276482901</v>
      </c>
      <c r="X12" s="17">
        <v>0.16545265883722399</v>
      </c>
      <c r="Y12" s="17">
        <v>0.19173312861164701</v>
      </c>
      <c r="Z12" s="17">
        <v>0.15062044934202501</v>
      </c>
      <c r="AA12" s="17">
        <v>0.20970083473465301</v>
      </c>
      <c r="AB12" s="17">
        <v>0.168245274899015</v>
      </c>
      <c r="AC12" s="17">
        <v>0.16828652331984301</v>
      </c>
      <c r="AD12" s="17">
        <v>0.33983327874622299</v>
      </c>
      <c r="AE12" s="17"/>
      <c r="AF12" s="17">
        <v>0.23621805834554399</v>
      </c>
      <c r="AG12" s="17">
        <v>0.151324995284327</v>
      </c>
      <c r="AH12" s="17">
        <v>0.14861087123173899</v>
      </c>
      <c r="AI12" s="17"/>
      <c r="AJ12" s="17">
        <v>0.20654943422889599</v>
      </c>
      <c r="AK12" s="17">
        <v>0.12818636178874901</v>
      </c>
      <c r="AL12" s="17">
        <v>0.13748769142745099</v>
      </c>
      <c r="AM12" s="17">
        <v>0.40969912495884703</v>
      </c>
      <c r="AN12" s="17">
        <v>0.192751437652011</v>
      </c>
      <c r="AO12" s="17"/>
      <c r="AP12" s="17">
        <v>0.22767939108399499</v>
      </c>
      <c r="AQ12" s="17">
        <v>0.114901667928735</v>
      </c>
      <c r="AR12" s="17">
        <v>0.141321509222917</v>
      </c>
      <c r="AS12" s="17">
        <v>0.242784372322873</v>
      </c>
      <c r="AT12" s="17">
        <v>0.22744661158612201</v>
      </c>
      <c r="AU12" s="17"/>
      <c r="AV12" s="17">
        <v>7.8845618777434304E-2</v>
      </c>
      <c r="AW12" s="17">
        <v>0.211994241819286</v>
      </c>
      <c r="AX12" s="17">
        <v>0.14538867135839301</v>
      </c>
      <c r="AY12" s="17">
        <v>0.269762877965604</v>
      </c>
      <c r="AZ12" s="17">
        <v>0.21599702360169801</v>
      </c>
      <c r="BA12" s="17">
        <v>0.14946897649070201</v>
      </c>
      <c r="BB12" s="17"/>
      <c r="BC12" s="17">
        <v>0.21849115178126</v>
      </c>
      <c r="BD12" s="17">
        <v>0.18761066161182799</v>
      </c>
      <c r="BE12" s="17">
        <v>0.13690874757282501</v>
      </c>
      <c r="BF12" s="17">
        <v>0.12707146158871199</v>
      </c>
      <c r="BG12" s="17">
        <v>0.18645372386411599</v>
      </c>
    </row>
    <row r="13" spans="2:59" x14ac:dyDescent="0.35">
      <c r="B13" s="18" t="s">
        <v>100</v>
      </c>
      <c r="C13" s="19">
        <v>0.144174462462721</v>
      </c>
      <c r="D13" s="19">
        <v>9.9799942801385405E-2</v>
      </c>
      <c r="E13" s="19">
        <v>0.18666876910428601</v>
      </c>
      <c r="F13" s="19"/>
      <c r="G13" s="19">
        <v>9.7245888592194199E-2</v>
      </c>
      <c r="H13" s="19">
        <v>0.14385766639425501</v>
      </c>
      <c r="I13" s="19">
        <v>0.14480484058606999</v>
      </c>
      <c r="J13" s="19">
        <v>0.14594675215840999</v>
      </c>
      <c r="K13" s="19">
        <v>0.181728248239273</v>
      </c>
      <c r="L13" s="19">
        <v>0.14860546720294701</v>
      </c>
      <c r="M13" s="19"/>
      <c r="N13" s="19">
        <v>9.7610848955988996E-2</v>
      </c>
      <c r="O13" s="19">
        <v>0.134887074824907</v>
      </c>
      <c r="P13" s="19">
        <v>0.15882119286200899</v>
      </c>
      <c r="Q13" s="19">
        <v>0.191421185884596</v>
      </c>
      <c r="R13" s="19"/>
      <c r="S13" s="19">
        <v>0.104428714641788</v>
      </c>
      <c r="T13" s="19">
        <v>0.216681830787575</v>
      </c>
      <c r="U13" s="19">
        <v>0.149996963906291</v>
      </c>
      <c r="V13" s="19">
        <v>0.148535114781841</v>
      </c>
      <c r="W13" s="19">
        <v>0.17108662200517899</v>
      </c>
      <c r="X13" s="19">
        <v>0.140049176671626</v>
      </c>
      <c r="Y13" s="19">
        <v>0.124616553261785</v>
      </c>
      <c r="Z13" s="19">
        <v>0.17799709464824701</v>
      </c>
      <c r="AA13" s="19">
        <v>0.12819337547561199</v>
      </c>
      <c r="AB13" s="19">
        <v>0.13026470326324399</v>
      </c>
      <c r="AC13" s="19">
        <v>0.10503450970950599</v>
      </c>
      <c r="AD13" s="19">
        <v>0.11025796205162</v>
      </c>
      <c r="AE13" s="19"/>
      <c r="AF13" s="19">
        <v>0.14887703009424699</v>
      </c>
      <c r="AG13" s="19">
        <v>0.11845656649400201</v>
      </c>
      <c r="AH13" s="19">
        <v>0.21845256830938001</v>
      </c>
      <c r="AI13" s="19"/>
      <c r="AJ13" s="19">
        <v>0.14029208108008501</v>
      </c>
      <c r="AK13" s="19">
        <v>0.11783536010091</v>
      </c>
      <c r="AL13" s="19">
        <v>0.13125836395888699</v>
      </c>
      <c r="AM13" s="19">
        <v>0.12051992979514201</v>
      </c>
      <c r="AN13" s="19">
        <v>0.20281449224354001</v>
      </c>
      <c r="AO13" s="19"/>
      <c r="AP13" s="19">
        <v>0.14920703903802801</v>
      </c>
      <c r="AQ13" s="19">
        <v>0.114158251508113</v>
      </c>
      <c r="AR13" s="19">
        <v>0.14836836028109701</v>
      </c>
      <c r="AS13" s="19">
        <v>0.146116221115517</v>
      </c>
      <c r="AT13" s="19">
        <v>0.15301738082012001</v>
      </c>
      <c r="AU13" s="19"/>
      <c r="AV13" s="19">
        <v>0.11128259179627099</v>
      </c>
      <c r="AW13" s="19">
        <v>0.13063432253686</v>
      </c>
      <c r="AX13" s="19">
        <v>0.12375736284958801</v>
      </c>
      <c r="AY13" s="19">
        <v>0.134311014485196</v>
      </c>
      <c r="AZ13" s="19">
        <v>0.13912602333039301</v>
      </c>
      <c r="BA13" s="19">
        <v>0.29900172406165298</v>
      </c>
      <c r="BB13" s="19"/>
      <c r="BC13" s="19">
        <v>0.19284583907046299</v>
      </c>
      <c r="BD13" s="19">
        <v>0.157625620401532</v>
      </c>
      <c r="BE13" s="19">
        <v>0.11789398805510699</v>
      </c>
      <c r="BF13" s="19">
        <v>8.4041345073737103E-2</v>
      </c>
      <c r="BG13" s="19">
        <v>5.7978404673923803E-2</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453</v>
      </c>
      <c r="E2" s="26"/>
      <c r="F2" s="26"/>
      <c r="G2" s="26"/>
      <c r="H2" s="26"/>
      <c r="I2" s="26"/>
      <c r="J2" s="26"/>
      <c r="K2" s="26"/>
      <c r="L2" s="26"/>
      <c r="M2" s="26"/>
    </row>
    <row r="6" spans="2:13" ht="50" customHeight="1" x14ac:dyDescent="0.35">
      <c r="B6" s="20" t="s">
        <v>15</v>
      </c>
      <c r="C6" s="20" t="s">
        <v>231</v>
      </c>
      <c r="D6" s="20" t="s">
        <v>225</v>
      </c>
      <c r="E6" s="20" t="s">
        <v>232</v>
      </c>
      <c r="F6" s="20" t="s">
        <v>229</v>
      </c>
      <c r="G6" s="20" t="s">
        <v>233</v>
      </c>
      <c r="H6" s="20" t="s">
        <v>224</v>
      </c>
      <c r="I6" s="20" t="s">
        <v>230</v>
      </c>
      <c r="J6" s="20" t="s">
        <v>227</v>
      </c>
      <c r="K6" s="20" t="s">
        <v>228</v>
      </c>
      <c r="L6" s="20" t="s">
        <v>226</v>
      </c>
    </row>
    <row r="7" spans="2:13" x14ac:dyDescent="0.35">
      <c r="B7" s="18" t="s">
        <v>134</v>
      </c>
      <c r="C7" s="17">
        <v>0.29858570524775002</v>
      </c>
      <c r="D7" s="17">
        <v>0.18663993463541201</v>
      </c>
      <c r="E7" s="17">
        <v>0.26320337768707203</v>
      </c>
      <c r="F7" s="17">
        <v>0.35340158372861102</v>
      </c>
      <c r="G7" s="17">
        <v>0.36442770316953099</v>
      </c>
      <c r="H7" s="17">
        <v>0.37920514901061603</v>
      </c>
      <c r="I7" s="17">
        <v>0.50439209749029801</v>
      </c>
      <c r="J7" s="17">
        <v>0.46105025093284502</v>
      </c>
      <c r="K7" s="17">
        <v>0.47783274291086902</v>
      </c>
      <c r="L7" s="17">
        <v>0.45029298754589098</v>
      </c>
    </row>
    <row r="8" spans="2:13" x14ac:dyDescent="0.35">
      <c r="B8" s="18" t="s">
        <v>135</v>
      </c>
      <c r="C8" s="17">
        <v>0.26589492858014702</v>
      </c>
      <c r="D8" s="17">
        <v>0.37797006775217801</v>
      </c>
      <c r="E8" s="17">
        <v>0.31705634967638702</v>
      </c>
      <c r="F8" s="17">
        <v>0.372181235978508</v>
      </c>
      <c r="G8" s="17">
        <v>0.38856191713639798</v>
      </c>
      <c r="H8" s="17">
        <v>0.427429977070936</v>
      </c>
      <c r="I8" s="17">
        <v>0.31606391633154701</v>
      </c>
      <c r="J8" s="17">
        <v>0.36505212678662302</v>
      </c>
      <c r="K8" s="17">
        <v>0.37751812950713898</v>
      </c>
      <c r="L8" s="17">
        <v>0.40870573096309698</v>
      </c>
    </row>
    <row r="9" spans="2:13" x14ac:dyDescent="0.35">
      <c r="B9" s="18" t="s">
        <v>339</v>
      </c>
      <c r="C9" s="17">
        <v>0.25769843123987302</v>
      </c>
      <c r="D9" s="17">
        <v>0.28485753463297597</v>
      </c>
      <c r="E9" s="17">
        <v>0.24681146883973401</v>
      </c>
      <c r="F9" s="17">
        <v>0.150303797243177</v>
      </c>
      <c r="G9" s="17">
        <v>0.15131594840228499</v>
      </c>
      <c r="H9" s="17">
        <v>0.12913633065642999</v>
      </c>
      <c r="I9" s="17">
        <v>0.106533448898359</v>
      </c>
      <c r="J9" s="17">
        <v>8.5808713714059404E-2</v>
      </c>
      <c r="K9" s="17">
        <v>7.9581411460743504E-2</v>
      </c>
      <c r="L9" s="17">
        <v>7.3914205868570101E-2</v>
      </c>
    </row>
    <row r="10" spans="2:13" x14ac:dyDescent="0.35">
      <c r="B10" s="18" t="s">
        <v>340</v>
      </c>
      <c r="C10" s="17">
        <v>0.11290403906944201</v>
      </c>
      <c r="D10" s="17">
        <v>9.0389881469040506E-2</v>
      </c>
      <c r="E10" s="17">
        <v>0.100621316172533</v>
      </c>
      <c r="F10" s="17">
        <v>2.6687191380916499E-2</v>
      </c>
      <c r="G10" s="17">
        <v>2.0700248216710099E-2</v>
      </c>
      <c r="H10" s="17">
        <v>1.9369558668941599E-2</v>
      </c>
      <c r="I10" s="17">
        <v>2.522067859899E-2</v>
      </c>
      <c r="J10" s="17">
        <v>3.6579477548037399E-2</v>
      </c>
      <c r="K10" s="17">
        <v>2.40371829579712E-2</v>
      </c>
      <c r="L10" s="17">
        <v>2.3477796040345798E-2</v>
      </c>
    </row>
    <row r="11" spans="2:13" x14ac:dyDescent="0.35">
      <c r="B11" s="23" t="s">
        <v>100</v>
      </c>
      <c r="C11" s="21">
        <v>6.4916895862787802E-2</v>
      </c>
      <c r="D11" s="21">
        <v>6.0142581510394602E-2</v>
      </c>
      <c r="E11" s="21">
        <v>7.2307487624274303E-2</v>
      </c>
      <c r="F11" s="21">
        <v>9.7426191668786605E-2</v>
      </c>
      <c r="G11" s="21">
        <v>7.4994183075076201E-2</v>
      </c>
      <c r="H11" s="21">
        <v>4.4858984593076599E-2</v>
      </c>
      <c r="I11" s="21">
        <v>4.7789858680806402E-2</v>
      </c>
      <c r="J11" s="21">
        <v>5.1509431018436101E-2</v>
      </c>
      <c r="K11" s="21">
        <v>4.10305331632769E-2</v>
      </c>
      <c r="L11" s="21">
        <v>4.3609279582096497E-2</v>
      </c>
    </row>
    <row r="12" spans="2:13" x14ac:dyDescent="0.35">
      <c r="B12" s="23" t="s">
        <v>139</v>
      </c>
      <c r="C12" s="21">
        <v>0.56448063382789704</v>
      </c>
      <c r="D12" s="21">
        <v>0.56461000238758896</v>
      </c>
      <c r="E12" s="21">
        <v>0.58025972736345899</v>
      </c>
      <c r="F12" s="21">
        <v>0.72558281970712002</v>
      </c>
      <c r="G12" s="21">
        <v>0.75298962030592897</v>
      </c>
      <c r="H12" s="21">
        <v>0.80663512608155197</v>
      </c>
      <c r="I12" s="21">
        <v>0.82045601382184496</v>
      </c>
      <c r="J12" s="21">
        <v>0.82610237771946704</v>
      </c>
      <c r="K12" s="21">
        <v>0.855350872418008</v>
      </c>
      <c r="L12" s="21">
        <v>0.85899871850898801</v>
      </c>
    </row>
    <row r="13" spans="2:13" x14ac:dyDescent="0.35">
      <c r="B13" s="23" t="s">
        <v>141</v>
      </c>
      <c r="C13" s="22">
        <v>-0.499563737965109</v>
      </c>
      <c r="D13" s="22">
        <v>-0.50446742087719498</v>
      </c>
      <c r="E13" s="22">
        <v>-0.50795223973918402</v>
      </c>
      <c r="F13" s="22">
        <v>-0.62815662803833305</v>
      </c>
      <c r="G13" s="22">
        <v>-0.67799543723085198</v>
      </c>
      <c r="H13" s="22">
        <v>-0.76177614148847494</v>
      </c>
      <c r="I13" s="22">
        <v>-0.77266615514103798</v>
      </c>
      <c r="J13" s="22">
        <v>-0.77459294670103096</v>
      </c>
      <c r="K13" s="22">
        <v>-0.81432033925473102</v>
      </c>
      <c r="L13" s="22">
        <v>-0.81538943892689097</v>
      </c>
    </row>
    <row r="14" spans="2:13" x14ac:dyDescent="0.35">
      <c r="B14" s="16" t="s">
        <v>331</v>
      </c>
      <c r="C14" s="16"/>
      <c r="D14" s="16"/>
      <c r="E14" s="16"/>
      <c r="F14" s="16"/>
      <c r="G14" s="16"/>
      <c r="H14" s="16"/>
      <c r="I14" s="16"/>
      <c r="J14" s="16"/>
      <c r="K14" s="16"/>
      <c r="L14" s="16"/>
    </row>
    <row r="15" spans="2:13" x14ac:dyDescent="0.35">
      <c r="B15" t="s">
        <v>80</v>
      </c>
    </row>
    <row r="16" spans="2:13" x14ac:dyDescent="0.35">
      <c r="B16" t="s">
        <v>81</v>
      </c>
    </row>
    <row r="20" spans="2:2" x14ac:dyDescent="0.35">
      <c r="B20"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0.37920514901061603</v>
      </c>
      <c r="D9" s="17">
        <v>0.35583865133443299</v>
      </c>
      <c r="E9" s="17">
        <v>0.40271869422274498</v>
      </c>
      <c r="F9" s="17"/>
      <c r="G9" s="17">
        <v>0.37098094486317701</v>
      </c>
      <c r="H9" s="17">
        <v>0.43312963958727302</v>
      </c>
      <c r="I9" s="17">
        <v>0.346104929045075</v>
      </c>
      <c r="J9" s="17">
        <v>0.37583019634387899</v>
      </c>
      <c r="K9" s="17">
        <v>0.41009556266591701</v>
      </c>
      <c r="L9" s="17">
        <v>0.35049608952126599</v>
      </c>
      <c r="M9" s="17"/>
      <c r="N9" s="17">
        <v>0.42791506355500702</v>
      </c>
      <c r="O9" s="17">
        <v>0.31595845261517402</v>
      </c>
      <c r="P9" s="17">
        <v>0.36122100139331997</v>
      </c>
      <c r="Q9" s="17">
        <v>0.40987336629298798</v>
      </c>
      <c r="R9" s="17"/>
      <c r="S9" s="17">
        <v>0.47311426754047298</v>
      </c>
      <c r="T9" s="17">
        <v>0.42225555217983801</v>
      </c>
      <c r="U9" s="17">
        <v>0.31825856786620499</v>
      </c>
      <c r="V9" s="17">
        <v>0.40091545610710799</v>
      </c>
      <c r="W9" s="17">
        <v>0.32594504334458202</v>
      </c>
      <c r="X9" s="17">
        <v>0.28582277528901801</v>
      </c>
      <c r="Y9" s="17">
        <v>0.38859875393939802</v>
      </c>
      <c r="Z9" s="17">
        <v>0.47111733738234501</v>
      </c>
      <c r="AA9" s="17">
        <v>0.38610709863304399</v>
      </c>
      <c r="AB9" s="17">
        <v>0.34919516841965897</v>
      </c>
      <c r="AC9" s="17">
        <v>0.28910405814596302</v>
      </c>
      <c r="AD9" s="17">
        <v>0.32966765287470401</v>
      </c>
      <c r="AE9" s="17"/>
      <c r="AF9" s="17">
        <v>0.36467262621479402</v>
      </c>
      <c r="AG9" s="17">
        <v>0.40502055761075001</v>
      </c>
      <c r="AH9" s="17">
        <v>0.35863504810519498</v>
      </c>
      <c r="AI9" s="17"/>
      <c r="AJ9" s="17">
        <v>0.36641910943786699</v>
      </c>
      <c r="AK9" s="17">
        <v>0.43030649382040398</v>
      </c>
      <c r="AL9" s="17">
        <v>0.36077866936894498</v>
      </c>
      <c r="AM9" s="17">
        <v>0.48012082827929098</v>
      </c>
      <c r="AN9" s="17">
        <v>0.32057029683097199</v>
      </c>
      <c r="AO9" s="17"/>
      <c r="AP9" s="17">
        <v>0.36356393235280698</v>
      </c>
      <c r="AQ9" s="17">
        <v>0.43887675841526302</v>
      </c>
      <c r="AR9" s="17">
        <v>0.33484556684935601</v>
      </c>
      <c r="AS9" s="17">
        <v>0.37889068970123602</v>
      </c>
      <c r="AT9" s="17">
        <v>0.24738038449036701</v>
      </c>
      <c r="AU9" s="17"/>
      <c r="AV9" s="17">
        <v>0.398140590246157</v>
      </c>
      <c r="AW9" s="17">
        <v>0.35199182109404498</v>
      </c>
      <c r="AX9" s="17">
        <v>0.35425509572261898</v>
      </c>
      <c r="AY9" s="17">
        <v>0.42152901968478101</v>
      </c>
      <c r="AZ9" s="17">
        <v>0.33879250365080799</v>
      </c>
      <c r="BA9" s="17">
        <v>0.32022051988358902</v>
      </c>
      <c r="BB9" s="17"/>
      <c r="BC9" s="17">
        <v>0.361922037468413</v>
      </c>
      <c r="BD9" s="17">
        <v>0.36066609298517899</v>
      </c>
      <c r="BE9" s="17">
        <v>0.36152849177770602</v>
      </c>
      <c r="BF9" s="17">
        <v>0.40551001571631701</v>
      </c>
      <c r="BG9" s="17">
        <v>0.50684954896924805</v>
      </c>
    </row>
    <row r="10" spans="2:59" x14ac:dyDescent="0.35">
      <c r="B10" s="18" t="s">
        <v>135</v>
      </c>
      <c r="C10" s="17">
        <v>0.427429977070936</v>
      </c>
      <c r="D10" s="17">
        <v>0.41808467943348698</v>
      </c>
      <c r="E10" s="17">
        <v>0.43408481978516</v>
      </c>
      <c r="F10" s="17"/>
      <c r="G10" s="17">
        <v>0.38916892346035098</v>
      </c>
      <c r="H10" s="17">
        <v>0.40924612821033801</v>
      </c>
      <c r="I10" s="17">
        <v>0.42901005548890198</v>
      </c>
      <c r="J10" s="17">
        <v>0.42406672542033902</v>
      </c>
      <c r="K10" s="17">
        <v>0.40482696917395899</v>
      </c>
      <c r="L10" s="17">
        <v>0.48344785554005199</v>
      </c>
      <c r="M10" s="17"/>
      <c r="N10" s="17">
        <v>0.41136294775985</v>
      </c>
      <c r="O10" s="17">
        <v>0.44856271763429401</v>
      </c>
      <c r="P10" s="17">
        <v>0.44494392611450101</v>
      </c>
      <c r="Q10" s="17">
        <v>0.40710669986972498</v>
      </c>
      <c r="R10" s="17"/>
      <c r="S10" s="17">
        <v>0.36482710408344998</v>
      </c>
      <c r="T10" s="17">
        <v>0.43764494931702402</v>
      </c>
      <c r="U10" s="17">
        <v>0.43870838138314999</v>
      </c>
      <c r="V10" s="17">
        <v>0.43871043416344402</v>
      </c>
      <c r="W10" s="17">
        <v>0.49977614195275999</v>
      </c>
      <c r="X10" s="17">
        <v>0.42526885658035901</v>
      </c>
      <c r="Y10" s="17">
        <v>0.47798804289010299</v>
      </c>
      <c r="Z10" s="17">
        <v>0.366269991807327</v>
      </c>
      <c r="AA10" s="17">
        <v>0.41055627310357601</v>
      </c>
      <c r="AB10" s="17">
        <v>0.37234925670038999</v>
      </c>
      <c r="AC10" s="17">
        <v>0.57031213240867096</v>
      </c>
      <c r="AD10" s="17">
        <v>0.35723856165784501</v>
      </c>
      <c r="AE10" s="17"/>
      <c r="AF10" s="17">
        <v>0.43622567484783098</v>
      </c>
      <c r="AG10" s="17">
        <v>0.42474306968841002</v>
      </c>
      <c r="AH10" s="17">
        <v>0.43718863726166002</v>
      </c>
      <c r="AI10" s="17"/>
      <c r="AJ10" s="17">
        <v>0.46340132499825998</v>
      </c>
      <c r="AK10" s="17">
        <v>0.370318947270668</v>
      </c>
      <c r="AL10" s="17">
        <v>0.51496399322543995</v>
      </c>
      <c r="AM10" s="17">
        <v>0.27159094196738798</v>
      </c>
      <c r="AN10" s="17">
        <v>0.48024254487372298</v>
      </c>
      <c r="AO10" s="17"/>
      <c r="AP10" s="17">
        <v>0.47059477287884099</v>
      </c>
      <c r="AQ10" s="17">
        <v>0.366272566085104</v>
      </c>
      <c r="AR10" s="17">
        <v>0.49233913190488598</v>
      </c>
      <c r="AS10" s="17">
        <v>0.44782274643658798</v>
      </c>
      <c r="AT10" s="17">
        <v>0.54473067513203199</v>
      </c>
      <c r="AU10" s="17"/>
      <c r="AV10" s="17">
        <v>0.40706206716163901</v>
      </c>
      <c r="AW10" s="17">
        <v>0.47079194019694998</v>
      </c>
      <c r="AX10" s="17">
        <v>0.45839959107299899</v>
      </c>
      <c r="AY10" s="17">
        <v>0.43040192844698399</v>
      </c>
      <c r="AZ10" s="17">
        <v>0.44232730071313398</v>
      </c>
      <c r="BA10" s="17">
        <v>0.48045412085830602</v>
      </c>
      <c r="BB10" s="17"/>
      <c r="BC10" s="17">
        <v>0.47415879672571198</v>
      </c>
      <c r="BD10" s="17">
        <v>0.43488753461764401</v>
      </c>
      <c r="BE10" s="17">
        <v>0.41419673211288799</v>
      </c>
      <c r="BF10" s="17">
        <v>0.43527700755967602</v>
      </c>
      <c r="BG10" s="17">
        <v>0.38744426463019599</v>
      </c>
    </row>
    <row r="11" spans="2:59" x14ac:dyDescent="0.35">
      <c r="B11" s="18" t="s">
        <v>339</v>
      </c>
      <c r="C11" s="17">
        <v>0.12913633065642999</v>
      </c>
      <c r="D11" s="17">
        <v>0.17444796922691999</v>
      </c>
      <c r="E11" s="17">
        <v>8.6352201521272001E-2</v>
      </c>
      <c r="F11" s="17"/>
      <c r="G11" s="17">
        <v>0.16560668977248799</v>
      </c>
      <c r="H11" s="17">
        <v>8.0456579519633295E-2</v>
      </c>
      <c r="I11" s="17">
        <v>0.13576078363944799</v>
      </c>
      <c r="J11" s="17">
        <v>0.12638722160076299</v>
      </c>
      <c r="K11" s="17">
        <v>0.13271458360448299</v>
      </c>
      <c r="L11" s="17">
        <v>0.138252950300948</v>
      </c>
      <c r="M11" s="17"/>
      <c r="N11" s="17">
        <v>0.12029251103734</v>
      </c>
      <c r="O11" s="17">
        <v>0.15676303642919701</v>
      </c>
      <c r="P11" s="17">
        <v>0.127661489209457</v>
      </c>
      <c r="Q11" s="17">
        <v>0.111295996687219</v>
      </c>
      <c r="R11" s="17"/>
      <c r="S11" s="17">
        <v>0.112802554291175</v>
      </c>
      <c r="T11" s="17">
        <v>0.100578025457111</v>
      </c>
      <c r="U11" s="17">
        <v>0.179566117562693</v>
      </c>
      <c r="V11" s="17">
        <v>8.6124969192606704E-2</v>
      </c>
      <c r="W11" s="17">
        <v>0.13982990775978801</v>
      </c>
      <c r="X11" s="17">
        <v>0.195783327866666</v>
      </c>
      <c r="Y11" s="17">
        <v>7.6399686820105103E-2</v>
      </c>
      <c r="Z11" s="17">
        <v>9.8681688230632697E-2</v>
      </c>
      <c r="AA11" s="17">
        <v>0.114639373540211</v>
      </c>
      <c r="AB11" s="17">
        <v>0.211221195386078</v>
      </c>
      <c r="AC11" s="17">
        <v>6.6796739503686198E-2</v>
      </c>
      <c r="AD11" s="17">
        <v>0.21578268611165599</v>
      </c>
      <c r="AE11" s="17"/>
      <c r="AF11" s="17">
        <v>0.139831824886398</v>
      </c>
      <c r="AG11" s="17">
        <v>0.116437786686951</v>
      </c>
      <c r="AH11" s="17">
        <v>0.110325750480107</v>
      </c>
      <c r="AI11" s="17"/>
      <c r="AJ11" s="17">
        <v>0.119343667479967</v>
      </c>
      <c r="AK11" s="17">
        <v>0.15464900233124601</v>
      </c>
      <c r="AL11" s="17">
        <v>9.2448663590581306E-2</v>
      </c>
      <c r="AM11" s="17">
        <v>0.185774172924701</v>
      </c>
      <c r="AN11" s="17">
        <v>9.7735072989334801E-2</v>
      </c>
      <c r="AO11" s="17"/>
      <c r="AP11" s="17">
        <v>0.10854959670756301</v>
      </c>
      <c r="AQ11" s="17">
        <v>0.14565326020507599</v>
      </c>
      <c r="AR11" s="17">
        <v>8.4030952443200094E-2</v>
      </c>
      <c r="AS11" s="17">
        <v>0.13109564819007399</v>
      </c>
      <c r="AT11" s="17">
        <v>0.133984327008071</v>
      </c>
      <c r="AU11" s="17"/>
      <c r="AV11" s="17">
        <v>0.15127548888949299</v>
      </c>
      <c r="AW11" s="17">
        <v>0.12081490891744601</v>
      </c>
      <c r="AX11" s="17">
        <v>0.123729238274422</v>
      </c>
      <c r="AY11" s="17">
        <v>0.107446534085245</v>
      </c>
      <c r="AZ11" s="17">
        <v>0.11625324822853</v>
      </c>
      <c r="BA11" s="17">
        <v>6.1743634354364703E-2</v>
      </c>
      <c r="BB11" s="17"/>
      <c r="BC11" s="17">
        <v>9.9824748188654097E-2</v>
      </c>
      <c r="BD11" s="17">
        <v>0.143025714178389</v>
      </c>
      <c r="BE11" s="17">
        <v>0.15145193493567499</v>
      </c>
      <c r="BF11" s="17">
        <v>9.53940021710009E-2</v>
      </c>
      <c r="BG11" s="17">
        <v>6.4032110560968997E-2</v>
      </c>
    </row>
    <row r="12" spans="2:59" x14ac:dyDescent="0.35">
      <c r="B12" s="18" t="s">
        <v>340</v>
      </c>
      <c r="C12" s="17">
        <v>1.9369558668941599E-2</v>
      </c>
      <c r="D12" s="17">
        <v>2.4172263003166699E-2</v>
      </c>
      <c r="E12" s="17">
        <v>1.4875534111985601E-2</v>
      </c>
      <c r="F12" s="17"/>
      <c r="G12" s="17">
        <v>5.3921687917069097E-2</v>
      </c>
      <c r="H12" s="17">
        <v>1.6566730331800901E-2</v>
      </c>
      <c r="I12" s="17">
        <v>1.15999884556595E-2</v>
      </c>
      <c r="J12" s="17">
        <v>2.18270351783964E-2</v>
      </c>
      <c r="K12" s="17">
        <v>5.4562896891564901E-3</v>
      </c>
      <c r="L12" s="17">
        <v>1.4120651700342801E-2</v>
      </c>
      <c r="M12" s="17"/>
      <c r="N12" s="17">
        <v>1.1884989253661001E-2</v>
      </c>
      <c r="O12" s="17">
        <v>2.50709165488943E-2</v>
      </c>
      <c r="P12" s="17">
        <v>2.5847927632956999E-2</v>
      </c>
      <c r="Q12" s="17">
        <v>1.5536128330331101E-2</v>
      </c>
      <c r="R12" s="17"/>
      <c r="S12" s="17">
        <v>1.7735084226588E-2</v>
      </c>
      <c r="T12" s="17">
        <v>2.1732111283284599E-2</v>
      </c>
      <c r="U12" s="17">
        <v>2.5447556053832698E-2</v>
      </c>
      <c r="V12" s="17">
        <v>1.3420674001416701E-2</v>
      </c>
      <c r="W12" s="17">
        <v>0</v>
      </c>
      <c r="X12" s="17">
        <v>2.9910211364544099E-2</v>
      </c>
      <c r="Y12" s="17">
        <v>2.3647915434257299E-2</v>
      </c>
      <c r="Z12" s="17">
        <v>2.1355083995687699E-2</v>
      </c>
      <c r="AA12" s="17">
        <v>2.46827976249148E-2</v>
      </c>
      <c r="AB12" s="17">
        <v>1.8462439039139598E-2</v>
      </c>
      <c r="AC12" s="17">
        <v>0</v>
      </c>
      <c r="AD12" s="17">
        <v>3.0873830904576498E-2</v>
      </c>
      <c r="AE12" s="17"/>
      <c r="AF12" s="17">
        <v>1.5874957058327002E-2</v>
      </c>
      <c r="AG12" s="17">
        <v>1.7626966001867798E-2</v>
      </c>
      <c r="AH12" s="17">
        <v>6.9126672907162496E-3</v>
      </c>
      <c r="AI12" s="17"/>
      <c r="AJ12" s="17">
        <v>1.4597009422852501E-2</v>
      </c>
      <c r="AK12" s="17">
        <v>1.97153731528877E-2</v>
      </c>
      <c r="AL12" s="17">
        <v>0</v>
      </c>
      <c r="AM12" s="17">
        <v>0</v>
      </c>
      <c r="AN12" s="17">
        <v>1.2861778239818E-2</v>
      </c>
      <c r="AO12" s="17"/>
      <c r="AP12" s="17">
        <v>5.6438799205958696E-3</v>
      </c>
      <c r="AQ12" s="17">
        <v>2.4654005679304002E-2</v>
      </c>
      <c r="AR12" s="17">
        <v>4.04472654672813E-2</v>
      </c>
      <c r="AS12" s="17">
        <v>6.1503891189970197E-3</v>
      </c>
      <c r="AT12" s="17">
        <v>1.7721013844185798E-2</v>
      </c>
      <c r="AU12" s="17"/>
      <c r="AV12" s="17">
        <v>2.2212018699112299E-2</v>
      </c>
      <c r="AW12" s="17">
        <v>1.12315851940863E-2</v>
      </c>
      <c r="AX12" s="17">
        <v>2.8108380157446801E-2</v>
      </c>
      <c r="AY12" s="17">
        <v>9.6712537430450399E-3</v>
      </c>
      <c r="AZ12" s="17">
        <v>4.2149183948909999E-2</v>
      </c>
      <c r="BA12" s="17">
        <v>1.6556335077792101E-2</v>
      </c>
      <c r="BB12" s="17"/>
      <c r="BC12" s="17">
        <v>1.41058422613752E-2</v>
      </c>
      <c r="BD12" s="17">
        <v>2.0901593483957401E-2</v>
      </c>
      <c r="BE12" s="17">
        <v>2.28004311444743E-2</v>
      </c>
      <c r="BF12" s="17">
        <v>2.1483748210905099E-2</v>
      </c>
      <c r="BG12" s="17">
        <v>0</v>
      </c>
    </row>
    <row r="13" spans="2:59" x14ac:dyDescent="0.35">
      <c r="B13" s="18" t="s">
        <v>100</v>
      </c>
      <c r="C13" s="21">
        <v>4.4858984593076599E-2</v>
      </c>
      <c r="D13" s="21">
        <v>2.7456437001992198E-2</v>
      </c>
      <c r="E13" s="21">
        <v>6.1968750358837803E-2</v>
      </c>
      <c r="F13" s="21"/>
      <c r="G13" s="21">
        <v>2.03217539869146E-2</v>
      </c>
      <c r="H13" s="21">
        <v>6.0600922350955301E-2</v>
      </c>
      <c r="I13" s="21">
        <v>7.7524243370915097E-2</v>
      </c>
      <c r="J13" s="21">
        <v>5.1888821456623199E-2</v>
      </c>
      <c r="K13" s="21">
        <v>4.6906594866483901E-2</v>
      </c>
      <c r="L13" s="21">
        <v>1.36824529373916E-2</v>
      </c>
      <c r="M13" s="21"/>
      <c r="N13" s="21">
        <v>2.8544488394141601E-2</v>
      </c>
      <c r="O13" s="21">
        <v>5.3644876772441001E-2</v>
      </c>
      <c r="P13" s="21">
        <v>4.03256556497655E-2</v>
      </c>
      <c r="Q13" s="21">
        <v>5.6187808819736798E-2</v>
      </c>
      <c r="R13" s="21"/>
      <c r="S13" s="21">
        <v>3.1520989858313003E-2</v>
      </c>
      <c r="T13" s="21">
        <v>1.7789361762742199E-2</v>
      </c>
      <c r="U13" s="21">
        <v>3.8019377134119701E-2</v>
      </c>
      <c r="V13" s="21">
        <v>6.0828466535424598E-2</v>
      </c>
      <c r="W13" s="21">
        <v>3.4448906942869999E-2</v>
      </c>
      <c r="X13" s="21">
        <v>6.32148288994136E-2</v>
      </c>
      <c r="Y13" s="21">
        <v>3.3365600916136801E-2</v>
      </c>
      <c r="Z13" s="21">
        <v>4.2575898584007101E-2</v>
      </c>
      <c r="AA13" s="21">
        <v>6.4014457098254096E-2</v>
      </c>
      <c r="AB13" s="21">
        <v>4.8771940454732703E-2</v>
      </c>
      <c r="AC13" s="21">
        <v>7.3787069941680106E-2</v>
      </c>
      <c r="AD13" s="21">
        <v>6.6437268451218306E-2</v>
      </c>
      <c r="AE13" s="21"/>
      <c r="AF13" s="21">
        <v>4.3394916992651397E-2</v>
      </c>
      <c r="AG13" s="21">
        <v>3.6171620012020698E-2</v>
      </c>
      <c r="AH13" s="21">
        <v>8.6937896862321701E-2</v>
      </c>
      <c r="AI13" s="21"/>
      <c r="AJ13" s="21">
        <v>3.6238888661054201E-2</v>
      </c>
      <c r="AK13" s="21">
        <v>2.5010183424794101E-2</v>
      </c>
      <c r="AL13" s="21">
        <v>3.18086738150338E-2</v>
      </c>
      <c r="AM13" s="21">
        <v>6.2514056828620906E-2</v>
      </c>
      <c r="AN13" s="21">
        <v>8.8590307066151994E-2</v>
      </c>
      <c r="AO13" s="21"/>
      <c r="AP13" s="21">
        <v>5.1647818140193501E-2</v>
      </c>
      <c r="AQ13" s="21">
        <v>2.4543409615253201E-2</v>
      </c>
      <c r="AR13" s="21">
        <v>4.8337083335276698E-2</v>
      </c>
      <c r="AS13" s="21">
        <v>3.6040526553104302E-2</v>
      </c>
      <c r="AT13" s="21">
        <v>5.6183599525344102E-2</v>
      </c>
      <c r="AU13" s="21"/>
      <c r="AV13" s="21">
        <v>2.13098350035992E-2</v>
      </c>
      <c r="AW13" s="21">
        <v>4.5169744597473097E-2</v>
      </c>
      <c r="AX13" s="21">
        <v>3.55076947725134E-2</v>
      </c>
      <c r="AY13" s="21">
        <v>3.09512640399454E-2</v>
      </c>
      <c r="AZ13" s="21">
        <v>6.0477763458618002E-2</v>
      </c>
      <c r="BA13" s="21">
        <v>0.121025389825949</v>
      </c>
      <c r="BB13" s="21"/>
      <c r="BC13" s="21">
        <v>4.9988575355845603E-2</v>
      </c>
      <c r="BD13" s="21">
        <v>4.05190647348313E-2</v>
      </c>
      <c r="BE13" s="21">
        <v>5.0022410029256698E-2</v>
      </c>
      <c r="BF13" s="21">
        <v>4.2335226342100199E-2</v>
      </c>
      <c r="BG13" s="21">
        <v>4.1674075839586801E-2</v>
      </c>
    </row>
    <row r="14" spans="2:59" x14ac:dyDescent="0.35">
      <c r="B14" s="18" t="s">
        <v>139</v>
      </c>
      <c r="C14" s="21">
        <v>0.80663512608155197</v>
      </c>
      <c r="D14" s="21">
        <v>0.77392333076792097</v>
      </c>
      <c r="E14" s="21">
        <v>0.83680351400790498</v>
      </c>
      <c r="F14" s="21"/>
      <c r="G14" s="21">
        <v>0.76014986832352904</v>
      </c>
      <c r="H14" s="21">
        <v>0.84237576779761003</v>
      </c>
      <c r="I14" s="21">
        <v>0.77511498453397698</v>
      </c>
      <c r="J14" s="21">
        <v>0.79989692176421701</v>
      </c>
      <c r="K14" s="21">
        <v>0.81492253183987695</v>
      </c>
      <c r="L14" s="21">
        <v>0.83394394506131797</v>
      </c>
      <c r="M14" s="21"/>
      <c r="N14" s="21">
        <v>0.83927801131485702</v>
      </c>
      <c r="O14" s="21">
        <v>0.76452117024946697</v>
      </c>
      <c r="P14" s="21">
        <v>0.80616492750782098</v>
      </c>
      <c r="Q14" s="21">
        <v>0.81698006616271301</v>
      </c>
      <c r="R14" s="21"/>
      <c r="S14" s="21">
        <v>0.83794137162392301</v>
      </c>
      <c r="T14" s="21">
        <v>0.85990050149686204</v>
      </c>
      <c r="U14" s="21">
        <v>0.75696694924935504</v>
      </c>
      <c r="V14" s="21">
        <v>0.83962589027055201</v>
      </c>
      <c r="W14" s="21">
        <v>0.82572118529734195</v>
      </c>
      <c r="X14" s="21">
        <v>0.71109163186937596</v>
      </c>
      <c r="Y14" s="21">
        <v>0.86658679682950102</v>
      </c>
      <c r="Z14" s="21">
        <v>0.83738732918967296</v>
      </c>
      <c r="AA14" s="21">
        <v>0.79666337173662005</v>
      </c>
      <c r="AB14" s="21">
        <v>0.72154442512004902</v>
      </c>
      <c r="AC14" s="21">
        <v>0.85941619055463403</v>
      </c>
      <c r="AD14" s="21">
        <v>0.68690621453254896</v>
      </c>
      <c r="AE14" s="21"/>
      <c r="AF14" s="21">
        <v>0.80089830106262405</v>
      </c>
      <c r="AG14" s="21">
        <v>0.82976362729916098</v>
      </c>
      <c r="AH14" s="21">
        <v>0.79582368536685499</v>
      </c>
      <c r="AI14" s="21"/>
      <c r="AJ14" s="21">
        <v>0.82982043443612596</v>
      </c>
      <c r="AK14" s="21">
        <v>0.80062544109107203</v>
      </c>
      <c r="AL14" s="21">
        <v>0.87574266259438505</v>
      </c>
      <c r="AM14" s="21">
        <v>0.75171177024667801</v>
      </c>
      <c r="AN14" s="21">
        <v>0.80081284170469502</v>
      </c>
      <c r="AO14" s="21"/>
      <c r="AP14" s="21">
        <v>0.83415870523164803</v>
      </c>
      <c r="AQ14" s="21">
        <v>0.80514932450036703</v>
      </c>
      <c r="AR14" s="21">
        <v>0.82718469875424205</v>
      </c>
      <c r="AS14" s="21">
        <v>0.826713436137825</v>
      </c>
      <c r="AT14" s="21">
        <v>0.79211105962239903</v>
      </c>
      <c r="AU14" s="21"/>
      <c r="AV14" s="21">
        <v>0.80520265740779495</v>
      </c>
      <c r="AW14" s="21">
        <v>0.82278376129099495</v>
      </c>
      <c r="AX14" s="21">
        <v>0.81265468679561803</v>
      </c>
      <c r="AY14" s="21">
        <v>0.85193094813176495</v>
      </c>
      <c r="AZ14" s="21">
        <v>0.78111980436394202</v>
      </c>
      <c r="BA14" s="21">
        <v>0.80067464074189498</v>
      </c>
      <c r="BB14" s="21"/>
      <c r="BC14" s="21">
        <v>0.83608083419412504</v>
      </c>
      <c r="BD14" s="21">
        <v>0.795553627602822</v>
      </c>
      <c r="BE14" s="21">
        <v>0.77572522389059395</v>
      </c>
      <c r="BF14" s="21">
        <v>0.84078702327599397</v>
      </c>
      <c r="BG14" s="21">
        <v>0.89429381359944404</v>
      </c>
    </row>
    <row r="15" spans="2:59" x14ac:dyDescent="0.35">
      <c r="B15" s="18" t="s">
        <v>141</v>
      </c>
      <c r="C15" s="22">
        <v>-0.76177614148847494</v>
      </c>
      <c r="D15" s="22">
        <v>-0.74646689376592901</v>
      </c>
      <c r="E15" s="22">
        <v>-0.774834763649067</v>
      </c>
      <c r="F15" s="22"/>
      <c r="G15" s="22">
        <v>-0.739828114336614</v>
      </c>
      <c r="H15" s="22">
        <v>-0.78177484544665499</v>
      </c>
      <c r="I15" s="22">
        <v>-0.69759074116306197</v>
      </c>
      <c r="J15" s="22">
        <v>-0.74800810030759401</v>
      </c>
      <c r="K15" s="22">
        <v>-0.76801593697339299</v>
      </c>
      <c r="L15" s="22">
        <v>-0.82026149212392596</v>
      </c>
      <c r="M15" s="22"/>
      <c r="N15" s="22">
        <v>-0.81073352292071599</v>
      </c>
      <c r="O15" s="22">
        <v>-0.71087629347702597</v>
      </c>
      <c r="P15" s="22">
        <v>-0.765839271858055</v>
      </c>
      <c r="Q15" s="22">
        <v>-0.76079225734297595</v>
      </c>
      <c r="R15" s="22"/>
      <c r="S15" s="22">
        <v>-0.80642038176561004</v>
      </c>
      <c r="T15" s="22">
        <v>-0.84211113973412</v>
      </c>
      <c r="U15" s="22">
        <v>-0.71894757211523497</v>
      </c>
      <c r="V15" s="22">
        <v>-0.77879742373512695</v>
      </c>
      <c r="W15" s="22">
        <v>-0.791272278354472</v>
      </c>
      <c r="X15" s="22">
        <v>-0.64787680296996297</v>
      </c>
      <c r="Y15" s="22">
        <v>-0.83322119591336397</v>
      </c>
      <c r="Z15" s="22">
        <v>-0.79481143060566495</v>
      </c>
      <c r="AA15" s="22">
        <v>-0.73264891463836601</v>
      </c>
      <c r="AB15" s="22">
        <v>-0.67277248466531703</v>
      </c>
      <c r="AC15" s="22">
        <v>-0.78562912061295298</v>
      </c>
      <c r="AD15" s="22">
        <v>-0.62046894608133096</v>
      </c>
      <c r="AE15" s="22"/>
      <c r="AF15" s="22">
        <v>-0.75750338406997297</v>
      </c>
      <c r="AG15" s="22">
        <v>-0.79359200728713997</v>
      </c>
      <c r="AH15" s="22">
        <v>-0.70888578850453299</v>
      </c>
      <c r="AI15" s="22"/>
      <c r="AJ15" s="22">
        <v>-0.79358154577507201</v>
      </c>
      <c r="AK15" s="22">
        <v>-0.77561525766627804</v>
      </c>
      <c r="AL15" s="22">
        <v>-0.843933988779351</v>
      </c>
      <c r="AM15" s="22">
        <v>-0.68919771341805802</v>
      </c>
      <c r="AN15" s="22">
        <v>-0.71222253463854301</v>
      </c>
      <c r="AO15" s="22"/>
      <c r="AP15" s="22">
        <v>-0.782510887091454</v>
      </c>
      <c r="AQ15" s="22">
        <v>-0.78060591488511399</v>
      </c>
      <c r="AR15" s="22">
        <v>-0.77884761541896497</v>
      </c>
      <c r="AS15" s="22">
        <v>-0.79067290958472003</v>
      </c>
      <c r="AT15" s="22">
        <v>-0.73592746009705501</v>
      </c>
      <c r="AU15" s="22"/>
      <c r="AV15" s="22">
        <v>-0.783892822404196</v>
      </c>
      <c r="AW15" s="22">
        <v>-0.77761401669352104</v>
      </c>
      <c r="AX15" s="22">
        <v>-0.777146992023105</v>
      </c>
      <c r="AY15" s="22">
        <v>-0.82097968409181998</v>
      </c>
      <c r="AZ15" s="22">
        <v>-0.72064204090532402</v>
      </c>
      <c r="BA15" s="22">
        <v>-0.67964925091594597</v>
      </c>
      <c r="BB15" s="22"/>
      <c r="BC15" s="22">
        <v>-0.78609225883827905</v>
      </c>
      <c r="BD15" s="22">
        <v>-0.75503456286799098</v>
      </c>
      <c r="BE15" s="22">
        <v>-0.72570281386133695</v>
      </c>
      <c r="BF15" s="22">
        <v>-0.79845179693389401</v>
      </c>
      <c r="BG15" s="22">
        <v>-0.852619737759858</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0.18663993463541201</v>
      </c>
      <c r="D9" s="17">
        <v>0.17217667660987501</v>
      </c>
      <c r="E9" s="17">
        <v>0.20193185665906099</v>
      </c>
      <c r="F9" s="17"/>
      <c r="G9" s="17">
        <v>0.27889045408388602</v>
      </c>
      <c r="H9" s="17">
        <v>0.29047493151804299</v>
      </c>
      <c r="I9" s="17">
        <v>0.19360354133818899</v>
      </c>
      <c r="J9" s="17">
        <v>0.158175291238879</v>
      </c>
      <c r="K9" s="17">
        <v>0.16623935354969799</v>
      </c>
      <c r="L9" s="17">
        <v>8.0457906463489298E-2</v>
      </c>
      <c r="M9" s="17"/>
      <c r="N9" s="17">
        <v>0.24753862463196399</v>
      </c>
      <c r="O9" s="17">
        <v>0.154797621175468</v>
      </c>
      <c r="P9" s="17">
        <v>0.142654788209365</v>
      </c>
      <c r="Q9" s="17">
        <v>0.195624501806306</v>
      </c>
      <c r="R9" s="17"/>
      <c r="S9" s="17">
        <v>0.28298342137577398</v>
      </c>
      <c r="T9" s="17">
        <v>0.175330989694572</v>
      </c>
      <c r="U9" s="17">
        <v>0.104505169566412</v>
      </c>
      <c r="V9" s="17">
        <v>0.20632806394217401</v>
      </c>
      <c r="W9" s="17">
        <v>0.200396421040484</v>
      </c>
      <c r="X9" s="17">
        <v>0.20615860715808601</v>
      </c>
      <c r="Y9" s="17">
        <v>0.15578015794934</v>
      </c>
      <c r="Z9" s="17">
        <v>0.168276915964163</v>
      </c>
      <c r="AA9" s="17">
        <v>0.224934142280655</v>
      </c>
      <c r="AB9" s="17">
        <v>8.9587446371198504E-2</v>
      </c>
      <c r="AC9" s="17">
        <v>0.173103117417856</v>
      </c>
      <c r="AD9" s="17">
        <v>0.175578433424501</v>
      </c>
      <c r="AE9" s="17"/>
      <c r="AF9" s="17">
        <v>0.12848202825801899</v>
      </c>
      <c r="AG9" s="17">
        <v>0.21223186924585699</v>
      </c>
      <c r="AH9" s="17">
        <v>0.208743452834763</v>
      </c>
      <c r="AI9" s="17"/>
      <c r="AJ9" s="17">
        <v>0.14550617591637999</v>
      </c>
      <c r="AK9" s="17">
        <v>0.269460464948649</v>
      </c>
      <c r="AL9" s="17">
        <v>0.18603316005422399</v>
      </c>
      <c r="AM9" s="17">
        <v>0.22009243553437799</v>
      </c>
      <c r="AN9" s="17">
        <v>0.14086092845340401</v>
      </c>
      <c r="AO9" s="17"/>
      <c r="AP9" s="17">
        <v>0.14847783252831401</v>
      </c>
      <c r="AQ9" s="17">
        <v>0.24159456004697299</v>
      </c>
      <c r="AR9" s="17">
        <v>0.15487700914226701</v>
      </c>
      <c r="AS9" s="17">
        <v>0.121090412537763</v>
      </c>
      <c r="AT9" s="17">
        <v>0.18900809515237901</v>
      </c>
      <c r="AU9" s="17"/>
      <c r="AV9" s="17">
        <v>0.25168429415558102</v>
      </c>
      <c r="AW9" s="17">
        <v>0.14093090078975701</v>
      </c>
      <c r="AX9" s="17">
        <v>0.18329218972175099</v>
      </c>
      <c r="AY9" s="17">
        <v>0.12014946263974501</v>
      </c>
      <c r="AZ9" s="17">
        <v>0.238947768605313</v>
      </c>
      <c r="BA9" s="17">
        <v>0.18267166697116299</v>
      </c>
      <c r="BB9" s="17"/>
      <c r="BC9" s="17">
        <v>0.117899383464907</v>
      </c>
      <c r="BD9" s="17">
        <v>0.235606307616197</v>
      </c>
      <c r="BE9" s="17">
        <v>0.172731279916219</v>
      </c>
      <c r="BF9" s="17">
        <v>0.282687383940879</v>
      </c>
      <c r="BG9" s="17">
        <v>0.41772357802925297</v>
      </c>
    </row>
    <row r="10" spans="2:59" x14ac:dyDescent="0.35">
      <c r="B10" s="18" t="s">
        <v>135</v>
      </c>
      <c r="C10" s="17">
        <v>0.37797006775217801</v>
      </c>
      <c r="D10" s="17">
        <v>0.34419975033813899</v>
      </c>
      <c r="E10" s="17">
        <v>0.40780077211054899</v>
      </c>
      <c r="F10" s="17"/>
      <c r="G10" s="17">
        <v>0.37903578727160903</v>
      </c>
      <c r="H10" s="17">
        <v>0.41081492911137402</v>
      </c>
      <c r="I10" s="17">
        <v>0.39121063966238201</v>
      </c>
      <c r="J10" s="17">
        <v>0.38247252317278302</v>
      </c>
      <c r="K10" s="17">
        <v>0.37246052415873998</v>
      </c>
      <c r="L10" s="17">
        <v>0.34097010381676801</v>
      </c>
      <c r="M10" s="17"/>
      <c r="N10" s="17">
        <v>0.38937729881898397</v>
      </c>
      <c r="O10" s="17">
        <v>0.377165241654143</v>
      </c>
      <c r="P10" s="17">
        <v>0.37726820089068003</v>
      </c>
      <c r="Q10" s="17">
        <v>0.36796690791184899</v>
      </c>
      <c r="R10" s="17"/>
      <c r="S10" s="17">
        <v>0.40420820844524002</v>
      </c>
      <c r="T10" s="17">
        <v>0.39123323529674597</v>
      </c>
      <c r="U10" s="17">
        <v>0.43612433319322902</v>
      </c>
      <c r="V10" s="17">
        <v>0.37165533040633703</v>
      </c>
      <c r="W10" s="17">
        <v>0.40864872299867899</v>
      </c>
      <c r="X10" s="17">
        <v>0.31067614105888602</v>
      </c>
      <c r="Y10" s="17">
        <v>0.44500499588767101</v>
      </c>
      <c r="Z10" s="17">
        <v>0.340944065931304</v>
      </c>
      <c r="AA10" s="17">
        <v>0.337339546482889</v>
      </c>
      <c r="AB10" s="17">
        <v>0.37905971086171403</v>
      </c>
      <c r="AC10" s="17">
        <v>0.35202529106431402</v>
      </c>
      <c r="AD10" s="17">
        <v>0.25184836548640099</v>
      </c>
      <c r="AE10" s="17"/>
      <c r="AF10" s="17">
        <v>0.36311191749886201</v>
      </c>
      <c r="AG10" s="17">
        <v>0.39084101717340203</v>
      </c>
      <c r="AH10" s="17">
        <v>0.34197518500748902</v>
      </c>
      <c r="AI10" s="17"/>
      <c r="AJ10" s="17">
        <v>0.35154297341229701</v>
      </c>
      <c r="AK10" s="17">
        <v>0.399860047850568</v>
      </c>
      <c r="AL10" s="17">
        <v>0.431416613700913</v>
      </c>
      <c r="AM10" s="17">
        <v>0.38639802266575501</v>
      </c>
      <c r="AN10" s="17">
        <v>0.34749610890028798</v>
      </c>
      <c r="AO10" s="17"/>
      <c r="AP10" s="17">
        <v>0.34692289955004302</v>
      </c>
      <c r="AQ10" s="17">
        <v>0.38827159742897099</v>
      </c>
      <c r="AR10" s="17">
        <v>0.40327944907400898</v>
      </c>
      <c r="AS10" s="17">
        <v>0.41258808899284899</v>
      </c>
      <c r="AT10" s="17">
        <v>0.47772957025350998</v>
      </c>
      <c r="AU10" s="17"/>
      <c r="AV10" s="17">
        <v>0.39137486088321799</v>
      </c>
      <c r="AW10" s="17">
        <v>0.36999794009230702</v>
      </c>
      <c r="AX10" s="17">
        <v>0.42810642953223499</v>
      </c>
      <c r="AY10" s="17">
        <v>0.38383904770259097</v>
      </c>
      <c r="AZ10" s="17">
        <v>0.40976651582020002</v>
      </c>
      <c r="BA10" s="17">
        <v>0.25222517709724601</v>
      </c>
      <c r="BB10" s="17"/>
      <c r="BC10" s="17">
        <v>0.354205766281667</v>
      </c>
      <c r="BD10" s="17">
        <v>0.37475046294407699</v>
      </c>
      <c r="BE10" s="17">
        <v>0.42116507753982801</v>
      </c>
      <c r="BF10" s="17">
        <v>0.357212943702856</v>
      </c>
      <c r="BG10" s="17">
        <v>0.41423269310052102</v>
      </c>
    </row>
    <row r="11" spans="2:59" x14ac:dyDescent="0.35">
      <c r="B11" s="18" t="s">
        <v>339</v>
      </c>
      <c r="C11" s="17">
        <v>0.28485753463297597</v>
      </c>
      <c r="D11" s="17">
        <v>0.32514893355611202</v>
      </c>
      <c r="E11" s="17">
        <v>0.246316097285982</v>
      </c>
      <c r="F11" s="17"/>
      <c r="G11" s="17">
        <v>0.16805737144213501</v>
      </c>
      <c r="H11" s="17">
        <v>0.21341171381833501</v>
      </c>
      <c r="I11" s="17">
        <v>0.24248316388417801</v>
      </c>
      <c r="J11" s="17">
        <v>0.30568434019039797</v>
      </c>
      <c r="K11" s="17">
        <v>0.30118118197513799</v>
      </c>
      <c r="L11" s="17">
        <v>0.41997556265206198</v>
      </c>
      <c r="M11" s="17"/>
      <c r="N11" s="17">
        <v>0.24012073902012601</v>
      </c>
      <c r="O11" s="17">
        <v>0.31137883997404198</v>
      </c>
      <c r="P11" s="17">
        <v>0.31345598343054898</v>
      </c>
      <c r="Q11" s="17">
        <v>0.27827507764837101</v>
      </c>
      <c r="R11" s="17"/>
      <c r="S11" s="17">
        <v>0.197796836484464</v>
      </c>
      <c r="T11" s="17">
        <v>0.29484701266658703</v>
      </c>
      <c r="U11" s="17">
        <v>0.32769843485820399</v>
      </c>
      <c r="V11" s="17">
        <v>0.28309138975338799</v>
      </c>
      <c r="W11" s="17">
        <v>0.27107965061110101</v>
      </c>
      <c r="X11" s="17">
        <v>0.29443957195783099</v>
      </c>
      <c r="Y11" s="17">
        <v>0.21690300940104601</v>
      </c>
      <c r="Z11" s="17">
        <v>0.30931126978905599</v>
      </c>
      <c r="AA11" s="17">
        <v>0.246437323559143</v>
      </c>
      <c r="AB11" s="17">
        <v>0.38504121014458798</v>
      </c>
      <c r="AC11" s="17">
        <v>0.351064952817076</v>
      </c>
      <c r="AD11" s="17">
        <v>0.39203991841678498</v>
      </c>
      <c r="AE11" s="17"/>
      <c r="AF11" s="17">
        <v>0.34188481275037302</v>
      </c>
      <c r="AG11" s="17">
        <v>0.286034948841906</v>
      </c>
      <c r="AH11" s="17">
        <v>0.21926666383766</v>
      </c>
      <c r="AI11" s="17"/>
      <c r="AJ11" s="17">
        <v>0.33579476961558002</v>
      </c>
      <c r="AK11" s="17">
        <v>0.222215791043851</v>
      </c>
      <c r="AL11" s="17">
        <v>0.285526026005543</v>
      </c>
      <c r="AM11" s="17">
        <v>0.28223352369772597</v>
      </c>
      <c r="AN11" s="17">
        <v>0.30514276942558599</v>
      </c>
      <c r="AO11" s="17"/>
      <c r="AP11" s="17">
        <v>0.309768369884238</v>
      </c>
      <c r="AQ11" s="17">
        <v>0.24309632297206499</v>
      </c>
      <c r="AR11" s="17">
        <v>0.28750172718898998</v>
      </c>
      <c r="AS11" s="17">
        <v>0.32864738901345603</v>
      </c>
      <c r="AT11" s="17">
        <v>0.20882114859051701</v>
      </c>
      <c r="AU11" s="17"/>
      <c r="AV11" s="17">
        <v>0.228766113525537</v>
      </c>
      <c r="AW11" s="17">
        <v>0.31118637359051399</v>
      </c>
      <c r="AX11" s="17">
        <v>0.27334565074675499</v>
      </c>
      <c r="AY11" s="17">
        <v>0.33600399377776502</v>
      </c>
      <c r="AZ11" s="17">
        <v>0.222046049407427</v>
      </c>
      <c r="BA11" s="17">
        <v>0.37876152475265901</v>
      </c>
      <c r="BB11" s="17"/>
      <c r="BC11" s="17">
        <v>0.36699890554489101</v>
      </c>
      <c r="BD11" s="17">
        <v>0.22360329058685</v>
      </c>
      <c r="BE11" s="17">
        <v>0.260115237594292</v>
      </c>
      <c r="BF11" s="17">
        <v>0.256479290110528</v>
      </c>
      <c r="BG11" s="17">
        <v>0.12636965303063899</v>
      </c>
    </row>
    <row r="12" spans="2:59" x14ac:dyDescent="0.35">
      <c r="B12" s="18" t="s">
        <v>340</v>
      </c>
      <c r="C12" s="17">
        <v>9.0389881469040506E-2</v>
      </c>
      <c r="D12" s="17">
        <v>0.13033649436849701</v>
      </c>
      <c r="E12" s="17">
        <v>5.25031589070949E-2</v>
      </c>
      <c r="F12" s="17"/>
      <c r="G12" s="17">
        <v>0.127439371144805</v>
      </c>
      <c r="H12" s="17">
        <v>2.3662409296840801E-2</v>
      </c>
      <c r="I12" s="17">
        <v>9.1256228859769195E-2</v>
      </c>
      <c r="J12" s="17">
        <v>9.5368494727524206E-2</v>
      </c>
      <c r="K12" s="17">
        <v>0.108547243744386</v>
      </c>
      <c r="L12" s="17">
        <v>0.10099429138230499</v>
      </c>
      <c r="M12" s="17"/>
      <c r="N12" s="17">
        <v>7.9165831287698704E-2</v>
      </c>
      <c r="O12" s="17">
        <v>0.10314211395641899</v>
      </c>
      <c r="P12" s="17">
        <v>0.110067050075879</v>
      </c>
      <c r="Q12" s="17">
        <v>7.1844260467410798E-2</v>
      </c>
      <c r="R12" s="17"/>
      <c r="S12" s="17">
        <v>7.8973055486272398E-2</v>
      </c>
      <c r="T12" s="17">
        <v>9.9210176026518604E-2</v>
      </c>
      <c r="U12" s="17">
        <v>7.8517544605138698E-2</v>
      </c>
      <c r="V12" s="17">
        <v>0.104435194761622</v>
      </c>
      <c r="W12" s="17">
        <v>6.7502502015062193E-2</v>
      </c>
      <c r="X12" s="17">
        <v>7.0583200768877002E-2</v>
      </c>
      <c r="Y12" s="17">
        <v>0.13593752147617899</v>
      </c>
      <c r="Z12" s="17">
        <v>0.117144887541431</v>
      </c>
      <c r="AA12" s="17">
        <v>9.1639155965704794E-2</v>
      </c>
      <c r="AB12" s="17">
        <v>9.1120871415141302E-2</v>
      </c>
      <c r="AC12" s="17">
        <v>6.9956192107926599E-2</v>
      </c>
      <c r="AD12" s="17">
        <v>5.95069227685045E-2</v>
      </c>
      <c r="AE12" s="17"/>
      <c r="AF12" s="17">
        <v>0.11889034972924099</v>
      </c>
      <c r="AG12" s="17">
        <v>5.4879615704930398E-2</v>
      </c>
      <c r="AH12" s="17">
        <v>0.13157822098702601</v>
      </c>
      <c r="AI12" s="17"/>
      <c r="AJ12" s="17">
        <v>0.124836460808487</v>
      </c>
      <c r="AK12" s="17">
        <v>7.0883757669526107E-2</v>
      </c>
      <c r="AL12" s="17">
        <v>4.8628072371770803E-2</v>
      </c>
      <c r="AM12" s="17">
        <v>4.8761961273519901E-2</v>
      </c>
      <c r="AN12" s="17">
        <v>6.3524958328959505E-2</v>
      </c>
      <c r="AO12" s="17"/>
      <c r="AP12" s="17">
        <v>0.13072750009200601</v>
      </c>
      <c r="AQ12" s="17">
        <v>7.7917822234900597E-2</v>
      </c>
      <c r="AR12" s="17">
        <v>0.105372509846152</v>
      </c>
      <c r="AS12" s="17">
        <v>0.110686314046749</v>
      </c>
      <c r="AT12" s="17">
        <v>3.3570127556761697E-2</v>
      </c>
      <c r="AU12" s="17"/>
      <c r="AV12" s="17">
        <v>8.4885768728613295E-2</v>
      </c>
      <c r="AW12" s="17">
        <v>0.114633767959077</v>
      </c>
      <c r="AX12" s="17">
        <v>7.9748035226745201E-2</v>
      </c>
      <c r="AY12" s="17">
        <v>0.13390965312831801</v>
      </c>
      <c r="AZ12" s="17">
        <v>4.1349678362474197E-2</v>
      </c>
      <c r="BA12" s="17">
        <v>4.6247423505212701E-2</v>
      </c>
      <c r="BB12" s="17"/>
      <c r="BC12" s="17">
        <v>7.8455522823370594E-2</v>
      </c>
      <c r="BD12" s="17">
        <v>0.112494541000349</v>
      </c>
      <c r="BE12" s="17">
        <v>9.3109862433222598E-2</v>
      </c>
      <c r="BF12" s="17">
        <v>7.3022988538709602E-2</v>
      </c>
      <c r="BG12" s="17">
        <v>0</v>
      </c>
    </row>
    <row r="13" spans="2:59" x14ac:dyDescent="0.35">
      <c r="B13" s="18" t="s">
        <v>100</v>
      </c>
      <c r="C13" s="21">
        <v>6.0142581510394602E-2</v>
      </c>
      <c r="D13" s="21">
        <v>2.81381451273768E-2</v>
      </c>
      <c r="E13" s="21">
        <v>9.1448115037313496E-2</v>
      </c>
      <c r="F13" s="21"/>
      <c r="G13" s="21">
        <v>4.6577016057565798E-2</v>
      </c>
      <c r="H13" s="21">
        <v>6.1636016255406698E-2</v>
      </c>
      <c r="I13" s="21">
        <v>8.1446426255481597E-2</v>
      </c>
      <c r="J13" s="21">
        <v>5.8299350670415903E-2</v>
      </c>
      <c r="K13" s="21">
        <v>5.1571696572038597E-2</v>
      </c>
      <c r="L13" s="21">
        <v>5.7602135685375699E-2</v>
      </c>
      <c r="M13" s="21"/>
      <c r="N13" s="21">
        <v>4.3797506241227697E-2</v>
      </c>
      <c r="O13" s="21">
        <v>5.3516183239928503E-2</v>
      </c>
      <c r="P13" s="21">
        <v>5.6553977393526599E-2</v>
      </c>
      <c r="Q13" s="21">
        <v>8.6289252166063604E-2</v>
      </c>
      <c r="R13" s="21"/>
      <c r="S13" s="21">
        <v>3.6038478208249999E-2</v>
      </c>
      <c r="T13" s="21">
        <v>3.9378586315575198E-2</v>
      </c>
      <c r="U13" s="21">
        <v>5.3154517777016602E-2</v>
      </c>
      <c r="V13" s="21">
        <v>3.44900211364794E-2</v>
      </c>
      <c r="W13" s="21">
        <v>5.2372703334673899E-2</v>
      </c>
      <c r="X13" s="21">
        <v>0.118142479056319</v>
      </c>
      <c r="Y13" s="21">
        <v>4.63743152857643E-2</v>
      </c>
      <c r="Z13" s="21">
        <v>6.4322860774047197E-2</v>
      </c>
      <c r="AA13" s="21">
        <v>9.9649831711608003E-2</v>
      </c>
      <c r="AB13" s="21">
        <v>5.5190761207358899E-2</v>
      </c>
      <c r="AC13" s="21">
        <v>5.3850446592826999E-2</v>
      </c>
      <c r="AD13" s="21">
        <v>0.121026359903808</v>
      </c>
      <c r="AE13" s="21"/>
      <c r="AF13" s="21">
        <v>4.7630891763505101E-2</v>
      </c>
      <c r="AG13" s="21">
        <v>5.60125490339052E-2</v>
      </c>
      <c r="AH13" s="21">
        <v>9.8436477333061906E-2</v>
      </c>
      <c r="AI13" s="21"/>
      <c r="AJ13" s="21">
        <v>4.2319620247256003E-2</v>
      </c>
      <c r="AK13" s="21">
        <v>3.7579938487406497E-2</v>
      </c>
      <c r="AL13" s="21">
        <v>4.8396127867549397E-2</v>
      </c>
      <c r="AM13" s="21">
        <v>6.2514056828620906E-2</v>
      </c>
      <c r="AN13" s="21">
        <v>0.142975234891762</v>
      </c>
      <c r="AO13" s="21"/>
      <c r="AP13" s="21">
        <v>6.4103397945397905E-2</v>
      </c>
      <c r="AQ13" s="21">
        <v>4.9119697317090601E-2</v>
      </c>
      <c r="AR13" s="21">
        <v>4.8969304748581799E-2</v>
      </c>
      <c r="AS13" s="21">
        <v>2.6987795409183502E-2</v>
      </c>
      <c r="AT13" s="21">
        <v>9.0871058446832395E-2</v>
      </c>
      <c r="AU13" s="21"/>
      <c r="AV13" s="21">
        <v>4.32889627070513E-2</v>
      </c>
      <c r="AW13" s="21">
        <v>6.3251017568344295E-2</v>
      </c>
      <c r="AX13" s="21">
        <v>3.55076947725134E-2</v>
      </c>
      <c r="AY13" s="21">
        <v>2.6097842751582299E-2</v>
      </c>
      <c r="AZ13" s="21">
        <v>8.7889987804585901E-2</v>
      </c>
      <c r="BA13" s="21">
        <v>0.14009420767371999</v>
      </c>
      <c r="BB13" s="21"/>
      <c r="BC13" s="21">
        <v>8.24404218851639E-2</v>
      </c>
      <c r="BD13" s="21">
        <v>5.3545397852527502E-2</v>
      </c>
      <c r="BE13" s="21">
        <v>5.28785425164379E-2</v>
      </c>
      <c r="BF13" s="21">
        <v>3.0597393707026899E-2</v>
      </c>
      <c r="BG13" s="21">
        <v>4.1674075839586801E-2</v>
      </c>
    </row>
    <row r="14" spans="2:59" x14ac:dyDescent="0.35">
      <c r="B14" s="18" t="s">
        <v>139</v>
      </c>
      <c r="C14" s="21">
        <v>0.56461000238758896</v>
      </c>
      <c r="D14" s="21">
        <v>0.516376426948014</v>
      </c>
      <c r="E14" s="21">
        <v>0.60973262876960999</v>
      </c>
      <c r="F14" s="21"/>
      <c r="G14" s="21">
        <v>0.65792624135549505</v>
      </c>
      <c r="H14" s="21">
        <v>0.701289860629418</v>
      </c>
      <c r="I14" s="21">
        <v>0.58481418100057203</v>
      </c>
      <c r="J14" s="21">
        <v>0.54064781441166199</v>
      </c>
      <c r="K14" s="21">
        <v>0.53869987770843797</v>
      </c>
      <c r="L14" s="21">
        <v>0.421428010280258</v>
      </c>
      <c r="M14" s="21"/>
      <c r="N14" s="21">
        <v>0.63691592345094805</v>
      </c>
      <c r="O14" s="21">
        <v>0.53196286282961103</v>
      </c>
      <c r="P14" s="21">
        <v>0.51992298910004497</v>
      </c>
      <c r="Q14" s="21">
        <v>0.56359140971815502</v>
      </c>
      <c r="R14" s="21"/>
      <c r="S14" s="21">
        <v>0.68719162982101401</v>
      </c>
      <c r="T14" s="21">
        <v>0.56656422499131898</v>
      </c>
      <c r="U14" s="21">
        <v>0.54062950275964095</v>
      </c>
      <c r="V14" s="21">
        <v>0.57798339434851098</v>
      </c>
      <c r="W14" s="21">
        <v>0.60904514403916299</v>
      </c>
      <c r="X14" s="21">
        <v>0.51683474821697295</v>
      </c>
      <c r="Y14" s="21">
        <v>0.60078515383701103</v>
      </c>
      <c r="Z14" s="21">
        <v>0.50922098189546605</v>
      </c>
      <c r="AA14" s="21">
        <v>0.562273688763544</v>
      </c>
      <c r="AB14" s="21">
        <v>0.468647157232912</v>
      </c>
      <c r="AC14" s="21">
        <v>0.52512840848217102</v>
      </c>
      <c r="AD14" s="21">
        <v>0.42742679891090202</v>
      </c>
      <c r="AE14" s="21"/>
      <c r="AF14" s="21">
        <v>0.49159394575688098</v>
      </c>
      <c r="AG14" s="21">
        <v>0.60307288641925805</v>
      </c>
      <c r="AH14" s="21">
        <v>0.55071863784225195</v>
      </c>
      <c r="AI14" s="21"/>
      <c r="AJ14" s="21">
        <v>0.497049149328677</v>
      </c>
      <c r="AK14" s="21">
        <v>0.66932051279921601</v>
      </c>
      <c r="AL14" s="21">
        <v>0.61744977375513699</v>
      </c>
      <c r="AM14" s="21">
        <v>0.60649045820013303</v>
      </c>
      <c r="AN14" s="21">
        <v>0.48835703735369201</v>
      </c>
      <c r="AO14" s="21"/>
      <c r="AP14" s="21">
        <v>0.495400732078358</v>
      </c>
      <c r="AQ14" s="21">
        <v>0.62986615747594399</v>
      </c>
      <c r="AR14" s="21">
        <v>0.55815645821627602</v>
      </c>
      <c r="AS14" s="21">
        <v>0.53367850153061203</v>
      </c>
      <c r="AT14" s="21">
        <v>0.66673766540588897</v>
      </c>
      <c r="AU14" s="21"/>
      <c r="AV14" s="21">
        <v>0.64305915503879896</v>
      </c>
      <c r="AW14" s="21">
        <v>0.51092884088206503</v>
      </c>
      <c r="AX14" s="21">
        <v>0.61139861925398598</v>
      </c>
      <c r="AY14" s="21">
        <v>0.50398851034233505</v>
      </c>
      <c r="AZ14" s="21">
        <v>0.64871428442551304</v>
      </c>
      <c r="BA14" s="21">
        <v>0.43489684406840901</v>
      </c>
      <c r="BB14" s="21"/>
      <c r="BC14" s="21">
        <v>0.47210514974657503</v>
      </c>
      <c r="BD14" s="21">
        <v>0.61035677056027404</v>
      </c>
      <c r="BE14" s="21">
        <v>0.59389635745604796</v>
      </c>
      <c r="BF14" s="21">
        <v>0.63990032764373606</v>
      </c>
      <c r="BG14" s="21">
        <v>0.83195627112977499</v>
      </c>
    </row>
    <row r="15" spans="2:59" x14ac:dyDescent="0.35">
      <c r="B15" s="18" t="s">
        <v>141</v>
      </c>
      <c r="C15" s="22">
        <v>-0.50446742087719498</v>
      </c>
      <c r="D15" s="22">
        <v>-0.488238281820637</v>
      </c>
      <c r="E15" s="22">
        <v>-0.518284513732296</v>
      </c>
      <c r="F15" s="22"/>
      <c r="G15" s="22">
        <v>-0.61134922529792901</v>
      </c>
      <c r="H15" s="22">
        <v>-0.63965384437401096</v>
      </c>
      <c r="I15" s="22">
        <v>-0.50336775474508999</v>
      </c>
      <c r="J15" s="22">
        <v>-0.48234846374124601</v>
      </c>
      <c r="K15" s="22">
        <v>-0.4871281811364</v>
      </c>
      <c r="L15" s="22">
        <v>-0.36382587459488203</v>
      </c>
      <c r="M15" s="22"/>
      <c r="N15" s="22">
        <v>-0.59311841720972003</v>
      </c>
      <c r="O15" s="22">
        <v>-0.47844667958968201</v>
      </c>
      <c r="P15" s="22">
        <v>-0.46336901170651801</v>
      </c>
      <c r="Q15" s="22">
        <v>-0.47730215755209099</v>
      </c>
      <c r="R15" s="22"/>
      <c r="S15" s="22">
        <v>-0.65115315161276399</v>
      </c>
      <c r="T15" s="22">
        <v>-0.52718563867574397</v>
      </c>
      <c r="U15" s="22">
        <v>-0.48747498498262398</v>
      </c>
      <c r="V15" s="22">
        <v>-0.54349337321203195</v>
      </c>
      <c r="W15" s="22">
        <v>-0.55667244070448896</v>
      </c>
      <c r="X15" s="22">
        <v>-0.39869226916065298</v>
      </c>
      <c r="Y15" s="22">
        <v>-0.55441083855124695</v>
      </c>
      <c r="Z15" s="22">
        <v>-0.44489812112141902</v>
      </c>
      <c r="AA15" s="22">
        <v>-0.46262385705193598</v>
      </c>
      <c r="AB15" s="22">
        <v>-0.41345639602555301</v>
      </c>
      <c r="AC15" s="22">
        <v>-0.47127796188934401</v>
      </c>
      <c r="AD15" s="22">
        <v>-0.30640043900709402</v>
      </c>
      <c r="AE15" s="22"/>
      <c r="AF15" s="22">
        <v>-0.44396305399337599</v>
      </c>
      <c r="AG15" s="22">
        <v>-0.54706033738535298</v>
      </c>
      <c r="AH15" s="22">
        <v>-0.45228216050919001</v>
      </c>
      <c r="AI15" s="22"/>
      <c r="AJ15" s="22">
        <v>-0.454729529081421</v>
      </c>
      <c r="AK15" s="22">
        <v>-0.63174057431180997</v>
      </c>
      <c r="AL15" s="22">
        <v>-0.569053645887587</v>
      </c>
      <c r="AM15" s="22">
        <v>-0.54397640137151204</v>
      </c>
      <c r="AN15" s="22">
        <v>-0.34538180246193001</v>
      </c>
      <c r="AO15" s="22"/>
      <c r="AP15" s="22">
        <v>-0.43129733413296001</v>
      </c>
      <c r="AQ15" s="22">
        <v>-0.58074646015885301</v>
      </c>
      <c r="AR15" s="22">
        <v>-0.50918715346769405</v>
      </c>
      <c r="AS15" s="22">
        <v>-0.50669070612142797</v>
      </c>
      <c r="AT15" s="22">
        <v>-0.575866606959056</v>
      </c>
      <c r="AU15" s="22"/>
      <c r="AV15" s="22">
        <v>-0.599770192331747</v>
      </c>
      <c r="AW15" s="22">
        <v>-0.44767782331372002</v>
      </c>
      <c r="AX15" s="22">
        <v>-0.57589092448147305</v>
      </c>
      <c r="AY15" s="22">
        <v>-0.47789066759075299</v>
      </c>
      <c r="AZ15" s="22">
        <v>-0.56082429662092703</v>
      </c>
      <c r="BA15" s="22">
        <v>-0.29480263639468901</v>
      </c>
      <c r="BB15" s="22"/>
      <c r="BC15" s="22">
        <v>-0.38966472786141099</v>
      </c>
      <c r="BD15" s="22">
        <v>-0.55681137270774606</v>
      </c>
      <c r="BE15" s="22">
        <v>-0.54101781493960999</v>
      </c>
      <c r="BF15" s="22">
        <v>-0.60930293393670898</v>
      </c>
      <c r="BG15" s="22">
        <v>-0.79028219529018795</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0.45029298754589098</v>
      </c>
      <c r="D9" s="17">
        <v>0.42338467642757899</v>
      </c>
      <c r="E9" s="17">
        <v>0.47560986200418698</v>
      </c>
      <c r="F9" s="17"/>
      <c r="G9" s="17">
        <v>0.42015541329947098</v>
      </c>
      <c r="H9" s="17">
        <v>0.45950316737567298</v>
      </c>
      <c r="I9" s="17">
        <v>0.49971280914278998</v>
      </c>
      <c r="J9" s="17">
        <v>0.43510252182953402</v>
      </c>
      <c r="K9" s="17">
        <v>0.39558945955344399</v>
      </c>
      <c r="L9" s="17">
        <v>0.47325145953419601</v>
      </c>
      <c r="M9" s="17"/>
      <c r="N9" s="17">
        <v>0.51412233622243497</v>
      </c>
      <c r="O9" s="17">
        <v>0.417721841070198</v>
      </c>
      <c r="P9" s="17">
        <v>0.38892379833339802</v>
      </c>
      <c r="Q9" s="17">
        <v>0.47199096808532998</v>
      </c>
      <c r="R9" s="17"/>
      <c r="S9" s="17">
        <v>0.58434512662788796</v>
      </c>
      <c r="T9" s="17">
        <v>0.44355424134794702</v>
      </c>
      <c r="U9" s="17">
        <v>0.38072148654105398</v>
      </c>
      <c r="V9" s="17">
        <v>0.55192279632840102</v>
      </c>
      <c r="W9" s="17">
        <v>0.46474870347908198</v>
      </c>
      <c r="X9" s="17">
        <v>0.326756392767242</v>
      </c>
      <c r="Y9" s="17">
        <v>0.44935696682634402</v>
      </c>
      <c r="Z9" s="17">
        <v>0.40771194426776097</v>
      </c>
      <c r="AA9" s="17">
        <v>0.44773033994950201</v>
      </c>
      <c r="AB9" s="17">
        <v>0.39804338349632401</v>
      </c>
      <c r="AC9" s="17">
        <v>0.388984387228133</v>
      </c>
      <c r="AD9" s="17">
        <v>0.42142150938935502</v>
      </c>
      <c r="AE9" s="17"/>
      <c r="AF9" s="17">
        <v>0.37774570256119</v>
      </c>
      <c r="AG9" s="17">
        <v>0.51342479666624596</v>
      </c>
      <c r="AH9" s="17">
        <v>0.490614710665494</v>
      </c>
      <c r="AI9" s="17"/>
      <c r="AJ9" s="17">
        <v>0.39942423320779802</v>
      </c>
      <c r="AK9" s="17">
        <v>0.50705535494632104</v>
      </c>
      <c r="AL9" s="17">
        <v>0.53411762161134002</v>
      </c>
      <c r="AM9" s="17">
        <v>0.48970848847445497</v>
      </c>
      <c r="AN9" s="17">
        <v>0.39494634935086897</v>
      </c>
      <c r="AO9" s="17"/>
      <c r="AP9" s="17">
        <v>0.44459946589440902</v>
      </c>
      <c r="AQ9" s="17">
        <v>0.51899392610614103</v>
      </c>
      <c r="AR9" s="17">
        <v>0.45586373267960101</v>
      </c>
      <c r="AS9" s="17">
        <v>0.33074749120431102</v>
      </c>
      <c r="AT9" s="17">
        <v>0.448639450962244</v>
      </c>
      <c r="AU9" s="17"/>
      <c r="AV9" s="17">
        <v>0.54496214386178399</v>
      </c>
      <c r="AW9" s="17">
        <v>0.40627311720117099</v>
      </c>
      <c r="AX9" s="17">
        <v>0.47567059171468201</v>
      </c>
      <c r="AY9" s="17">
        <v>0.34939273861581899</v>
      </c>
      <c r="AZ9" s="17">
        <v>0.50157768987331597</v>
      </c>
      <c r="BA9" s="17">
        <v>0.45911818791292802</v>
      </c>
      <c r="BB9" s="17"/>
      <c r="BC9" s="17">
        <v>0.41978737393031701</v>
      </c>
      <c r="BD9" s="17">
        <v>0.43010912528084999</v>
      </c>
      <c r="BE9" s="17">
        <v>0.45665450465744201</v>
      </c>
      <c r="BF9" s="17">
        <v>0.52431925285289804</v>
      </c>
      <c r="BG9" s="17">
        <v>0.71798467913491704</v>
      </c>
    </row>
    <row r="10" spans="2:59" x14ac:dyDescent="0.35">
      <c r="B10" s="18" t="s">
        <v>135</v>
      </c>
      <c r="C10" s="17">
        <v>0.40870573096309698</v>
      </c>
      <c r="D10" s="17">
        <v>0.43127302084543201</v>
      </c>
      <c r="E10" s="17">
        <v>0.38986907112186697</v>
      </c>
      <c r="F10" s="17"/>
      <c r="G10" s="17">
        <v>0.41385421451700499</v>
      </c>
      <c r="H10" s="17">
        <v>0.378216964774995</v>
      </c>
      <c r="I10" s="17">
        <v>0.36583785797097101</v>
      </c>
      <c r="J10" s="17">
        <v>0.40784835002040398</v>
      </c>
      <c r="K10" s="17">
        <v>0.44078243647941601</v>
      </c>
      <c r="L10" s="17">
        <v>0.44234339572978199</v>
      </c>
      <c r="M10" s="17"/>
      <c r="N10" s="17">
        <v>0.37227377815698198</v>
      </c>
      <c r="O10" s="17">
        <v>0.41911514356129298</v>
      </c>
      <c r="P10" s="17">
        <v>0.47536198715720601</v>
      </c>
      <c r="Q10" s="17">
        <v>0.37747410415723198</v>
      </c>
      <c r="R10" s="17"/>
      <c r="S10" s="17">
        <v>0.33154025505969598</v>
      </c>
      <c r="T10" s="17">
        <v>0.42594997550613101</v>
      </c>
      <c r="U10" s="17">
        <v>0.468377105463407</v>
      </c>
      <c r="V10" s="17">
        <v>0.340253844419939</v>
      </c>
      <c r="W10" s="17">
        <v>0.40585133033370902</v>
      </c>
      <c r="X10" s="17">
        <v>0.50203757718881203</v>
      </c>
      <c r="Y10" s="17">
        <v>0.40657827211688602</v>
      </c>
      <c r="Z10" s="17">
        <v>0.41617593319041901</v>
      </c>
      <c r="AA10" s="17">
        <v>0.40415624210963202</v>
      </c>
      <c r="AB10" s="17">
        <v>0.45937502008275699</v>
      </c>
      <c r="AC10" s="17">
        <v>0.39620138320606302</v>
      </c>
      <c r="AD10" s="17">
        <v>0.33464084212288298</v>
      </c>
      <c r="AE10" s="17"/>
      <c r="AF10" s="17">
        <v>0.453858259394882</v>
      </c>
      <c r="AG10" s="17">
        <v>0.39307776717322601</v>
      </c>
      <c r="AH10" s="17">
        <v>0.342486460298916</v>
      </c>
      <c r="AI10" s="17"/>
      <c r="AJ10" s="17">
        <v>0.445777526036712</v>
      </c>
      <c r="AK10" s="17">
        <v>0.40434986126258998</v>
      </c>
      <c r="AL10" s="17">
        <v>0.36358265203852402</v>
      </c>
      <c r="AM10" s="17">
        <v>0.33821318269587303</v>
      </c>
      <c r="AN10" s="17">
        <v>0.41457276114751701</v>
      </c>
      <c r="AO10" s="17"/>
      <c r="AP10" s="17">
        <v>0.41532751483645602</v>
      </c>
      <c r="AQ10" s="17">
        <v>0.38422533249996899</v>
      </c>
      <c r="AR10" s="17">
        <v>0.44572395043492902</v>
      </c>
      <c r="AS10" s="17">
        <v>0.44653256292690102</v>
      </c>
      <c r="AT10" s="17">
        <v>0.43389969819621199</v>
      </c>
      <c r="AU10" s="17"/>
      <c r="AV10" s="17">
        <v>0.370204145735261</v>
      </c>
      <c r="AW10" s="17">
        <v>0.45024319169524701</v>
      </c>
      <c r="AX10" s="17">
        <v>0.44576687222227701</v>
      </c>
      <c r="AY10" s="17">
        <v>0.44538865616325501</v>
      </c>
      <c r="AZ10" s="17">
        <v>0.40029641075407102</v>
      </c>
      <c r="BA10" s="17">
        <v>0.35937258797242999</v>
      </c>
      <c r="BB10" s="17"/>
      <c r="BC10" s="17">
        <v>0.44406391352211699</v>
      </c>
      <c r="BD10" s="17">
        <v>0.43352523626140199</v>
      </c>
      <c r="BE10" s="17">
        <v>0.410924033877553</v>
      </c>
      <c r="BF10" s="17">
        <v>0.33237011162386099</v>
      </c>
      <c r="BG10" s="17">
        <v>0.22100759406308901</v>
      </c>
    </row>
    <row r="11" spans="2:59" x14ac:dyDescent="0.35">
      <c r="B11" s="18" t="s">
        <v>339</v>
      </c>
      <c r="C11" s="17">
        <v>7.3914205868570101E-2</v>
      </c>
      <c r="D11" s="17">
        <v>9.6814500730981898E-2</v>
      </c>
      <c r="E11" s="17">
        <v>5.0635507141033001E-2</v>
      </c>
      <c r="F11" s="17"/>
      <c r="G11" s="17">
        <v>7.5702030855692798E-2</v>
      </c>
      <c r="H11" s="17">
        <v>7.8099790002466002E-2</v>
      </c>
      <c r="I11" s="17">
        <v>7.5621554996211302E-2</v>
      </c>
      <c r="J11" s="17">
        <v>7.9530447657685702E-2</v>
      </c>
      <c r="K11" s="17">
        <v>8.7351789458025006E-2</v>
      </c>
      <c r="L11" s="17">
        <v>5.3757251743720001E-2</v>
      </c>
      <c r="M11" s="17"/>
      <c r="N11" s="17">
        <v>5.8198024680419298E-2</v>
      </c>
      <c r="O11" s="17">
        <v>8.7963341388572494E-2</v>
      </c>
      <c r="P11" s="17">
        <v>6.6078089324519501E-2</v>
      </c>
      <c r="Q11" s="17">
        <v>8.2150258094308107E-2</v>
      </c>
      <c r="R11" s="17"/>
      <c r="S11" s="17">
        <v>3.9405377825754401E-2</v>
      </c>
      <c r="T11" s="17">
        <v>7.43913983107721E-2</v>
      </c>
      <c r="U11" s="17">
        <v>7.26960053954359E-2</v>
      </c>
      <c r="V11" s="17">
        <v>7.1278129587638905E-2</v>
      </c>
      <c r="W11" s="17">
        <v>7.9043972832466405E-2</v>
      </c>
      <c r="X11" s="17">
        <v>6.3588012720551701E-2</v>
      </c>
      <c r="Y11" s="17">
        <v>0.11025990684723</v>
      </c>
      <c r="Z11" s="17">
        <v>6.8922397404451302E-2</v>
      </c>
      <c r="AA11" s="17">
        <v>5.3405250318723702E-2</v>
      </c>
      <c r="AB11" s="17">
        <v>0.10193342677579199</v>
      </c>
      <c r="AC11" s="17">
        <v>8.8150011782477306E-2</v>
      </c>
      <c r="AD11" s="17">
        <v>0.124613160109469</v>
      </c>
      <c r="AE11" s="17"/>
      <c r="AF11" s="17">
        <v>8.9341987480867996E-2</v>
      </c>
      <c r="AG11" s="17">
        <v>6.0403809605148899E-2</v>
      </c>
      <c r="AH11" s="17">
        <v>7.1071660219763397E-2</v>
      </c>
      <c r="AI11" s="17"/>
      <c r="AJ11" s="17">
        <v>0.101159414321962</v>
      </c>
      <c r="AK11" s="17">
        <v>4.4191185046416399E-2</v>
      </c>
      <c r="AL11" s="17">
        <v>5.2293196533044997E-2</v>
      </c>
      <c r="AM11" s="17">
        <v>0.109564272001051</v>
      </c>
      <c r="AN11" s="17">
        <v>7.6939991890126E-2</v>
      </c>
      <c r="AO11" s="17"/>
      <c r="AP11" s="17">
        <v>8.4253909227600607E-2</v>
      </c>
      <c r="AQ11" s="17">
        <v>5.4819834397878901E-2</v>
      </c>
      <c r="AR11" s="17">
        <v>3.5765132940319501E-2</v>
      </c>
      <c r="AS11" s="17">
        <v>0.12956305334412899</v>
      </c>
      <c r="AT11" s="17">
        <v>6.2290552961221497E-2</v>
      </c>
      <c r="AU11" s="17"/>
      <c r="AV11" s="17">
        <v>4.6058118066997597E-2</v>
      </c>
      <c r="AW11" s="17">
        <v>0.100160808521522</v>
      </c>
      <c r="AX11" s="17">
        <v>1.07935647285435E-2</v>
      </c>
      <c r="AY11" s="17">
        <v>0.115528120037204</v>
      </c>
      <c r="AZ11" s="17">
        <v>5.6056644056953202E-2</v>
      </c>
      <c r="BA11" s="17">
        <v>3.4123270045263401E-2</v>
      </c>
      <c r="BB11" s="17"/>
      <c r="BC11" s="17">
        <v>5.7236476404655401E-2</v>
      </c>
      <c r="BD11" s="17">
        <v>7.3570992388718101E-2</v>
      </c>
      <c r="BE11" s="17">
        <v>6.8898390686613006E-2</v>
      </c>
      <c r="BF11" s="17">
        <v>7.8552833799557895E-2</v>
      </c>
      <c r="BG11" s="17">
        <v>6.1007726801994198E-2</v>
      </c>
    </row>
    <row r="12" spans="2:59" x14ac:dyDescent="0.35">
      <c r="B12" s="18" t="s">
        <v>340</v>
      </c>
      <c r="C12" s="17">
        <v>2.3477796040345798E-2</v>
      </c>
      <c r="D12" s="17">
        <v>2.3185476576028999E-2</v>
      </c>
      <c r="E12" s="17">
        <v>2.3928298042843701E-2</v>
      </c>
      <c r="F12" s="17"/>
      <c r="G12" s="17">
        <v>4.5599003858011002E-2</v>
      </c>
      <c r="H12" s="17">
        <v>2.1186090481528998E-2</v>
      </c>
      <c r="I12" s="17">
        <v>0</v>
      </c>
      <c r="J12" s="17">
        <v>3.5314819099047899E-2</v>
      </c>
      <c r="K12" s="17">
        <v>3.3315678903629901E-2</v>
      </c>
      <c r="L12" s="17">
        <v>1.3750545104244401E-2</v>
      </c>
      <c r="M12" s="17"/>
      <c r="N12" s="17">
        <v>2.5439855523972502E-2</v>
      </c>
      <c r="O12" s="17">
        <v>2.5134793188499802E-2</v>
      </c>
      <c r="P12" s="17">
        <v>3.1167672559036099E-2</v>
      </c>
      <c r="Q12" s="17">
        <v>1.32413679496588E-2</v>
      </c>
      <c r="R12" s="17"/>
      <c r="S12" s="17">
        <v>1.5728520656762699E-2</v>
      </c>
      <c r="T12" s="17">
        <v>2.8050299767032098E-2</v>
      </c>
      <c r="U12" s="17">
        <v>2.70912249888513E-2</v>
      </c>
      <c r="V12" s="17">
        <v>1.3420674001416701E-2</v>
      </c>
      <c r="W12" s="17">
        <v>0</v>
      </c>
      <c r="X12" s="17">
        <v>5.7317195526314903E-2</v>
      </c>
      <c r="Y12" s="17">
        <v>0</v>
      </c>
      <c r="Z12" s="17">
        <v>2.1355083995687699E-2</v>
      </c>
      <c r="AA12" s="17">
        <v>2.4153163642147299E-2</v>
      </c>
      <c r="AB12" s="17">
        <v>1.1493942553820399E-2</v>
      </c>
      <c r="AC12" s="17">
        <v>7.2813771190499504E-2</v>
      </c>
      <c r="AD12" s="17">
        <v>2.6741330446771398E-2</v>
      </c>
      <c r="AE12" s="17"/>
      <c r="AF12" s="17">
        <v>3.8557191356545402E-2</v>
      </c>
      <c r="AG12" s="17">
        <v>4.7130706257094397E-3</v>
      </c>
      <c r="AH12" s="17">
        <v>5.4520549093510602E-3</v>
      </c>
      <c r="AI12" s="17"/>
      <c r="AJ12" s="17">
        <v>2.4043689898666398E-2</v>
      </c>
      <c r="AK12" s="17">
        <v>1.8758736030953401E-2</v>
      </c>
      <c r="AL12" s="17">
        <v>0</v>
      </c>
      <c r="AM12" s="17">
        <v>0</v>
      </c>
      <c r="AN12" s="17">
        <v>2.1409444969006299E-2</v>
      </c>
      <c r="AO12" s="17"/>
      <c r="AP12" s="17">
        <v>2.0893978999509899E-2</v>
      </c>
      <c r="AQ12" s="17">
        <v>1.47584909148937E-2</v>
      </c>
      <c r="AR12" s="17">
        <v>1.6214023667141499E-2</v>
      </c>
      <c r="AS12" s="17">
        <v>5.7302276747408801E-2</v>
      </c>
      <c r="AT12" s="17">
        <v>0</v>
      </c>
      <c r="AU12" s="17"/>
      <c r="AV12" s="17">
        <v>1.75760000583884E-2</v>
      </c>
      <c r="AW12" s="17">
        <v>1.08495237107576E-2</v>
      </c>
      <c r="AX12" s="17">
        <v>3.2261276561983403E-2</v>
      </c>
      <c r="AY12" s="17">
        <v>5.0653651952374798E-2</v>
      </c>
      <c r="AZ12" s="17">
        <v>0</v>
      </c>
      <c r="BA12" s="17">
        <v>2.6473790340148601E-2</v>
      </c>
      <c r="BB12" s="17"/>
      <c r="BC12" s="17">
        <v>2.2202459197936699E-2</v>
      </c>
      <c r="BD12" s="17">
        <v>1.93531127071753E-2</v>
      </c>
      <c r="BE12" s="17">
        <v>1.9327831590893501E-2</v>
      </c>
      <c r="BF12" s="17">
        <v>3.3451009784059099E-2</v>
      </c>
      <c r="BG12" s="17">
        <v>0</v>
      </c>
    </row>
    <row r="13" spans="2:59" x14ac:dyDescent="0.35">
      <c r="B13" s="18" t="s">
        <v>100</v>
      </c>
      <c r="C13" s="21">
        <v>4.3609279582096497E-2</v>
      </c>
      <c r="D13" s="21">
        <v>2.5342325419978998E-2</v>
      </c>
      <c r="E13" s="21">
        <v>5.9957261690068799E-2</v>
      </c>
      <c r="F13" s="21"/>
      <c r="G13" s="21">
        <v>4.4689337469819602E-2</v>
      </c>
      <c r="H13" s="21">
        <v>6.2993987365336804E-2</v>
      </c>
      <c r="I13" s="21">
        <v>5.8827777890028E-2</v>
      </c>
      <c r="J13" s="21">
        <v>4.2203861393328497E-2</v>
      </c>
      <c r="K13" s="21">
        <v>4.2960635605485097E-2</v>
      </c>
      <c r="L13" s="21">
        <v>1.6897347888057999E-2</v>
      </c>
      <c r="M13" s="21"/>
      <c r="N13" s="21">
        <v>2.9966005416190999E-2</v>
      </c>
      <c r="O13" s="21">
        <v>5.0064880791436797E-2</v>
      </c>
      <c r="P13" s="21">
        <v>3.8468452625840102E-2</v>
      </c>
      <c r="Q13" s="21">
        <v>5.5143301713470497E-2</v>
      </c>
      <c r="R13" s="21"/>
      <c r="S13" s="21">
        <v>2.8980719829899301E-2</v>
      </c>
      <c r="T13" s="21">
        <v>2.8054085068118E-2</v>
      </c>
      <c r="U13" s="21">
        <v>5.11141776112519E-2</v>
      </c>
      <c r="V13" s="21">
        <v>2.31245556626044E-2</v>
      </c>
      <c r="W13" s="21">
        <v>5.0355993354743202E-2</v>
      </c>
      <c r="X13" s="21">
        <v>5.03008217970786E-2</v>
      </c>
      <c r="Y13" s="21">
        <v>3.3804854209540103E-2</v>
      </c>
      <c r="Z13" s="21">
        <v>8.5834641141680698E-2</v>
      </c>
      <c r="AA13" s="21">
        <v>7.0555003979995395E-2</v>
      </c>
      <c r="AB13" s="21">
        <v>2.9154227091306401E-2</v>
      </c>
      <c r="AC13" s="21">
        <v>5.3850446592826999E-2</v>
      </c>
      <c r="AD13" s="21">
        <v>9.2583157931521401E-2</v>
      </c>
      <c r="AE13" s="21"/>
      <c r="AF13" s="21">
        <v>4.0496859206514697E-2</v>
      </c>
      <c r="AG13" s="21">
        <v>2.8380555929669701E-2</v>
      </c>
      <c r="AH13" s="21">
        <v>9.0375113906476096E-2</v>
      </c>
      <c r="AI13" s="21"/>
      <c r="AJ13" s="21">
        <v>2.9595136534861299E-2</v>
      </c>
      <c r="AK13" s="21">
        <v>2.5644862713720001E-2</v>
      </c>
      <c r="AL13" s="21">
        <v>5.0006529817091201E-2</v>
      </c>
      <c r="AM13" s="21">
        <v>6.2514056828620906E-2</v>
      </c>
      <c r="AN13" s="21">
        <v>9.2131452642481695E-2</v>
      </c>
      <c r="AO13" s="21"/>
      <c r="AP13" s="21">
        <v>3.4925131042023903E-2</v>
      </c>
      <c r="AQ13" s="21">
        <v>2.7202416081117502E-2</v>
      </c>
      <c r="AR13" s="21">
        <v>4.64331602780087E-2</v>
      </c>
      <c r="AS13" s="21">
        <v>3.5854615777249702E-2</v>
      </c>
      <c r="AT13" s="21">
        <v>5.5170297880322301E-2</v>
      </c>
      <c r="AU13" s="21"/>
      <c r="AV13" s="21">
        <v>2.1199592277568399E-2</v>
      </c>
      <c r="AW13" s="21">
        <v>3.2473358871302399E-2</v>
      </c>
      <c r="AX13" s="21">
        <v>3.55076947725134E-2</v>
      </c>
      <c r="AY13" s="21">
        <v>3.9036833231347198E-2</v>
      </c>
      <c r="AZ13" s="21">
        <v>4.2069255315659901E-2</v>
      </c>
      <c r="BA13" s="21">
        <v>0.12091216372923</v>
      </c>
      <c r="BB13" s="21"/>
      <c r="BC13" s="21">
        <v>5.67097769449732E-2</v>
      </c>
      <c r="BD13" s="21">
        <v>4.3441533361854398E-2</v>
      </c>
      <c r="BE13" s="21">
        <v>4.4195239187499097E-2</v>
      </c>
      <c r="BF13" s="21">
        <v>3.13067919396239E-2</v>
      </c>
      <c r="BG13" s="21">
        <v>0</v>
      </c>
    </row>
    <row r="14" spans="2:59" x14ac:dyDescent="0.35">
      <c r="B14" s="18" t="s">
        <v>139</v>
      </c>
      <c r="C14" s="21">
        <v>0.85899871850898801</v>
      </c>
      <c r="D14" s="21">
        <v>0.85465769727301</v>
      </c>
      <c r="E14" s="21">
        <v>0.86547893312605395</v>
      </c>
      <c r="F14" s="21"/>
      <c r="G14" s="21">
        <v>0.83400962781647703</v>
      </c>
      <c r="H14" s="21">
        <v>0.83772013215066798</v>
      </c>
      <c r="I14" s="21">
        <v>0.86555066711376105</v>
      </c>
      <c r="J14" s="21">
        <v>0.842950871849938</v>
      </c>
      <c r="K14" s="21">
        <v>0.83637189603286</v>
      </c>
      <c r="L14" s="21">
        <v>0.91559485526397799</v>
      </c>
      <c r="M14" s="21"/>
      <c r="N14" s="21">
        <v>0.88639611437941701</v>
      </c>
      <c r="O14" s="21">
        <v>0.83683698463149103</v>
      </c>
      <c r="P14" s="21">
        <v>0.86428578549060397</v>
      </c>
      <c r="Q14" s="21">
        <v>0.84946507224256296</v>
      </c>
      <c r="R14" s="21"/>
      <c r="S14" s="21">
        <v>0.91588538168758304</v>
      </c>
      <c r="T14" s="21">
        <v>0.86950421685407797</v>
      </c>
      <c r="U14" s="21">
        <v>0.84909859200446103</v>
      </c>
      <c r="V14" s="21">
        <v>0.89217664074834002</v>
      </c>
      <c r="W14" s="21">
        <v>0.87060003381279005</v>
      </c>
      <c r="X14" s="21">
        <v>0.82879396995605503</v>
      </c>
      <c r="Y14" s="21">
        <v>0.85593523894322998</v>
      </c>
      <c r="Z14" s="21">
        <v>0.82388787745818004</v>
      </c>
      <c r="AA14" s="21">
        <v>0.85188658205913403</v>
      </c>
      <c r="AB14" s="21">
        <v>0.85741840357908095</v>
      </c>
      <c r="AC14" s="21">
        <v>0.78518577043419602</v>
      </c>
      <c r="AD14" s="21">
        <v>0.756062351512238</v>
      </c>
      <c r="AE14" s="21"/>
      <c r="AF14" s="21">
        <v>0.831603961956072</v>
      </c>
      <c r="AG14" s="21">
        <v>0.90650256383947203</v>
      </c>
      <c r="AH14" s="21">
        <v>0.83310117096440905</v>
      </c>
      <c r="AI14" s="21"/>
      <c r="AJ14" s="21">
        <v>0.84520175924451002</v>
      </c>
      <c r="AK14" s="21">
        <v>0.91140521620891002</v>
      </c>
      <c r="AL14" s="21">
        <v>0.89770027364986404</v>
      </c>
      <c r="AM14" s="21">
        <v>0.827921671170328</v>
      </c>
      <c r="AN14" s="21">
        <v>0.80951911049838599</v>
      </c>
      <c r="AO14" s="21"/>
      <c r="AP14" s="21">
        <v>0.85992698073086504</v>
      </c>
      <c r="AQ14" s="21">
        <v>0.90321925860610996</v>
      </c>
      <c r="AR14" s="21">
        <v>0.90158768311452997</v>
      </c>
      <c r="AS14" s="21">
        <v>0.77728005413121204</v>
      </c>
      <c r="AT14" s="21">
        <v>0.88253914915845599</v>
      </c>
      <c r="AU14" s="21"/>
      <c r="AV14" s="21">
        <v>0.91516628959704605</v>
      </c>
      <c r="AW14" s="21">
        <v>0.85651630889641805</v>
      </c>
      <c r="AX14" s="21">
        <v>0.92143746393696002</v>
      </c>
      <c r="AY14" s="21">
        <v>0.79478139477907495</v>
      </c>
      <c r="AZ14" s="21">
        <v>0.90187410062738704</v>
      </c>
      <c r="BA14" s="21">
        <v>0.81849077588535801</v>
      </c>
      <c r="BB14" s="21"/>
      <c r="BC14" s="21">
        <v>0.863851287452435</v>
      </c>
      <c r="BD14" s="21">
        <v>0.86363436154225204</v>
      </c>
      <c r="BE14" s="21">
        <v>0.867578538534994</v>
      </c>
      <c r="BF14" s="21">
        <v>0.85668936447675903</v>
      </c>
      <c r="BG14" s="21">
        <v>0.93899227319800604</v>
      </c>
    </row>
    <row r="15" spans="2:59" x14ac:dyDescent="0.35">
      <c r="B15" s="18" t="s">
        <v>141</v>
      </c>
      <c r="C15" s="22">
        <v>-0.81538943892689097</v>
      </c>
      <c r="D15" s="22">
        <v>-0.82931537185303095</v>
      </c>
      <c r="E15" s="22">
        <v>-0.80552167143598596</v>
      </c>
      <c r="F15" s="22"/>
      <c r="G15" s="22">
        <v>-0.78932029034665696</v>
      </c>
      <c r="H15" s="22">
        <v>-0.77472614478533097</v>
      </c>
      <c r="I15" s="22">
        <v>-0.80672288922373303</v>
      </c>
      <c r="J15" s="22">
        <v>-0.80074701045660901</v>
      </c>
      <c r="K15" s="22">
        <v>-0.79341126042737498</v>
      </c>
      <c r="L15" s="22">
        <v>-0.89869750737592002</v>
      </c>
      <c r="M15" s="22"/>
      <c r="N15" s="22">
        <v>-0.85643010896322602</v>
      </c>
      <c r="O15" s="22">
        <v>-0.78677210384005403</v>
      </c>
      <c r="P15" s="22">
        <v>-0.825817332864764</v>
      </c>
      <c r="Q15" s="22">
        <v>-0.79432177052909203</v>
      </c>
      <c r="R15" s="22"/>
      <c r="S15" s="22">
        <v>-0.88690466185768402</v>
      </c>
      <c r="T15" s="22">
        <v>-0.84145013178595995</v>
      </c>
      <c r="U15" s="22">
        <v>-0.797984414393209</v>
      </c>
      <c r="V15" s="22">
        <v>-0.86905208508573595</v>
      </c>
      <c r="W15" s="22">
        <v>-0.820244040458047</v>
      </c>
      <c r="X15" s="22">
        <v>-0.77849314815897597</v>
      </c>
      <c r="Y15" s="22">
        <v>-0.82213038473368905</v>
      </c>
      <c r="Z15" s="22">
        <v>-0.738053236316499</v>
      </c>
      <c r="AA15" s="22">
        <v>-0.781331578079138</v>
      </c>
      <c r="AB15" s="22">
        <v>-0.82826417648777495</v>
      </c>
      <c r="AC15" s="22">
        <v>-0.73133532384136901</v>
      </c>
      <c r="AD15" s="22">
        <v>-0.66347919358071705</v>
      </c>
      <c r="AE15" s="22"/>
      <c r="AF15" s="22">
        <v>-0.79110710274955698</v>
      </c>
      <c r="AG15" s="22">
        <v>-0.87812200790980199</v>
      </c>
      <c r="AH15" s="22">
        <v>-0.74272605705793304</v>
      </c>
      <c r="AI15" s="22"/>
      <c r="AJ15" s="22">
        <v>-0.81560662270964901</v>
      </c>
      <c r="AK15" s="22">
        <v>-0.88576035349519</v>
      </c>
      <c r="AL15" s="22">
        <v>-0.84769374383277296</v>
      </c>
      <c r="AM15" s="22">
        <v>-0.76540761434170801</v>
      </c>
      <c r="AN15" s="22">
        <v>-0.71738765785590397</v>
      </c>
      <c r="AO15" s="22"/>
      <c r="AP15" s="22">
        <v>-0.82500184968884205</v>
      </c>
      <c r="AQ15" s="22">
        <v>-0.87601684252499201</v>
      </c>
      <c r="AR15" s="22">
        <v>-0.85515452283652205</v>
      </c>
      <c r="AS15" s="22">
        <v>-0.74142543835396202</v>
      </c>
      <c r="AT15" s="22">
        <v>-0.82736885127813398</v>
      </c>
      <c r="AU15" s="22"/>
      <c r="AV15" s="22">
        <v>-0.89396669731947698</v>
      </c>
      <c r="AW15" s="22">
        <v>-0.82404295002511596</v>
      </c>
      <c r="AX15" s="22">
        <v>-0.88592976916444599</v>
      </c>
      <c r="AY15" s="22">
        <v>-0.75574456154772696</v>
      </c>
      <c r="AZ15" s="22">
        <v>-0.85980484531172696</v>
      </c>
      <c r="BA15" s="22">
        <v>-0.69757861215612704</v>
      </c>
      <c r="BB15" s="22"/>
      <c r="BC15" s="22">
        <v>-0.80714151050746097</v>
      </c>
      <c r="BD15" s="22">
        <v>-0.82019282818039796</v>
      </c>
      <c r="BE15" s="22">
        <v>-0.82338329934749499</v>
      </c>
      <c r="BF15" s="22">
        <v>-0.82538257253713498</v>
      </c>
      <c r="BG15" s="22">
        <v>-0.93899227319800604</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0.46105025093284502</v>
      </c>
      <c r="D9" s="17">
        <v>0.43433182926818098</v>
      </c>
      <c r="E9" s="17">
        <v>0.48626115271194897</v>
      </c>
      <c r="F9" s="17"/>
      <c r="G9" s="17">
        <v>0.51704837311342</v>
      </c>
      <c r="H9" s="17">
        <v>0.48234818814902503</v>
      </c>
      <c r="I9" s="17">
        <v>0.46699323292956002</v>
      </c>
      <c r="J9" s="17">
        <v>0.39730084701720297</v>
      </c>
      <c r="K9" s="17">
        <v>0.435409019137669</v>
      </c>
      <c r="L9" s="17">
        <v>0.47613464656148102</v>
      </c>
      <c r="M9" s="17"/>
      <c r="N9" s="17">
        <v>0.50807125130311903</v>
      </c>
      <c r="O9" s="17">
        <v>0.43324312400701398</v>
      </c>
      <c r="P9" s="17">
        <v>0.44658049354628399</v>
      </c>
      <c r="Q9" s="17">
        <v>0.454529626741836</v>
      </c>
      <c r="R9" s="17"/>
      <c r="S9" s="17">
        <v>0.56321348714268904</v>
      </c>
      <c r="T9" s="17">
        <v>0.50448281119625904</v>
      </c>
      <c r="U9" s="17">
        <v>0.36020089748593898</v>
      </c>
      <c r="V9" s="17">
        <v>0.51192795348401698</v>
      </c>
      <c r="W9" s="17">
        <v>0.42701433777000197</v>
      </c>
      <c r="X9" s="17">
        <v>0.292750675460968</v>
      </c>
      <c r="Y9" s="17">
        <v>0.43991739012953601</v>
      </c>
      <c r="Z9" s="17">
        <v>0.43265492647005899</v>
      </c>
      <c r="AA9" s="17">
        <v>0.50638036914516005</v>
      </c>
      <c r="AB9" s="17">
        <v>0.41024982171343299</v>
      </c>
      <c r="AC9" s="17">
        <v>0.48055586533827099</v>
      </c>
      <c r="AD9" s="17">
        <v>0.53398110231896201</v>
      </c>
      <c r="AE9" s="17"/>
      <c r="AF9" s="17">
        <v>0.37984412092439701</v>
      </c>
      <c r="AG9" s="17">
        <v>0.51705636964025603</v>
      </c>
      <c r="AH9" s="17">
        <v>0.47828664039834501</v>
      </c>
      <c r="AI9" s="17"/>
      <c r="AJ9" s="17">
        <v>0.37804435376200801</v>
      </c>
      <c r="AK9" s="17">
        <v>0.56666395642808798</v>
      </c>
      <c r="AL9" s="17">
        <v>0.51115200723558996</v>
      </c>
      <c r="AM9" s="17">
        <v>0.44168847570859898</v>
      </c>
      <c r="AN9" s="17">
        <v>0.41080285381555498</v>
      </c>
      <c r="AO9" s="17"/>
      <c r="AP9" s="17">
        <v>0.39255285971301401</v>
      </c>
      <c r="AQ9" s="17">
        <v>0.55512878543127997</v>
      </c>
      <c r="AR9" s="17">
        <v>0.44037128415191201</v>
      </c>
      <c r="AS9" s="17">
        <v>0.33693246379599801</v>
      </c>
      <c r="AT9" s="17">
        <v>0.52179144019521395</v>
      </c>
      <c r="AU9" s="17"/>
      <c r="AV9" s="17">
        <v>0.597254527390495</v>
      </c>
      <c r="AW9" s="17">
        <v>0.36119441924192702</v>
      </c>
      <c r="AX9" s="17">
        <v>0.48342667926295702</v>
      </c>
      <c r="AY9" s="17">
        <v>0.34326671307622703</v>
      </c>
      <c r="AZ9" s="17">
        <v>0.590289768034999</v>
      </c>
      <c r="BA9" s="17">
        <v>0.43167710049212998</v>
      </c>
      <c r="BB9" s="17"/>
      <c r="BC9" s="17">
        <v>0.408426975899216</v>
      </c>
      <c r="BD9" s="17">
        <v>0.4456898242581</v>
      </c>
      <c r="BE9" s="17">
        <v>0.46878669683847202</v>
      </c>
      <c r="BF9" s="17">
        <v>0.52913291377081895</v>
      </c>
      <c r="BG9" s="17">
        <v>0.82266965441445095</v>
      </c>
    </row>
    <row r="10" spans="2:59" x14ac:dyDescent="0.35">
      <c r="B10" s="18" t="s">
        <v>135</v>
      </c>
      <c r="C10" s="17">
        <v>0.36505212678662302</v>
      </c>
      <c r="D10" s="17">
        <v>0.38199014333471798</v>
      </c>
      <c r="E10" s="17">
        <v>0.34961469130578798</v>
      </c>
      <c r="F10" s="17"/>
      <c r="G10" s="17">
        <v>0.28950695398681903</v>
      </c>
      <c r="H10" s="17">
        <v>0.36468748114775101</v>
      </c>
      <c r="I10" s="17">
        <v>0.37743280180622502</v>
      </c>
      <c r="J10" s="17">
        <v>0.38011029159902199</v>
      </c>
      <c r="K10" s="17">
        <v>0.35830111333012699</v>
      </c>
      <c r="L10" s="17">
        <v>0.394947623241372</v>
      </c>
      <c r="M10" s="17"/>
      <c r="N10" s="17">
        <v>0.34537099483754902</v>
      </c>
      <c r="O10" s="17">
        <v>0.39698709425349998</v>
      </c>
      <c r="P10" s="17">
        <v>0.365079693059078</v>
      </c>
      <c r="Q10" s="17">
        <v>0.35241228565090599</v>
      </c>
      <c r="R10" s="17"/>
      <c r="S10" s="17">
        <v>0.35423245660318198</v>
      </c>
      <c r="T10" s="17">
        <v>0.33856632193047298</v>
      </c>
      <c r="U10" s="17">
        <v>0.41104408940987103</v>
      </c>
      <c r="V10" s="17">
        <v>0.32826423871871402</v>
      </c>
      <c r="W10" s="17">
        <v>0.42912179840555198</v>
      </c>
      <c r="X10" s="17">
        <v>0.459534954686665</v>
      </c>
      <c r="Y10" s="17">
        <v>0.39532463504245202</v>
      </c>
      <c r="Z10" s="17">
        <v>0.32780702214101798</v>
      </c>
      <c r="AA10" s="17">
        <v>0.33505169128217899</v>
      </c>
      <c r="AB10" s="17">
        <v>0.37935210149302001</v>
      </c>
      <c r="AC10" s="17">
        <v>0.28741413237798902</v>
      </c>
      <c r="AD10" s="17">
        <v>0.28051541385246997</v>
      </c>
      <c r="AE10" s="17"/>
      <c r="AF10" s="17">
        <v>0.38096478155687402</v>
      </c>
      <c r="AG10" s="17">
        <v>0.38324216226866897</v>
      </c>
      <c r="AH10" s="17">
        <v>0.340340897008305</v>
      </c>
      <c r="AI10" s="17"/>
      <c r="AJ10" s="17">
        <v>0.41297096183562998</v>
      </c>
      <c r="AK10" s="17">
        <v>0.32491000075708398</v>
      </c>
      <c r="AL10" s="17">
        <v>0.36840004858508002</v>
      </c>
      <c r="AM10" s="17">
        <v>0.26726486841275099</v>
      </c>
      <c r="AN10" s="17">
        <v>0.347360601288138</v>
      </c>
      <c r="AO10" s="17"/>
      <c r="AP10" s="17">
        <v>0.443271476702367</v>
      </c>
      <c r="AQ10" s="17">
        <v>0.31047013992771999</v>
      </c>
      <c r="AR10" s="17">
        <v>0.44636714247571602</v>
      </c>
      <c r="AS10" s="17">
        <v>0.335219421117257</v>
      </c>
      <c r="AT10" s="17">
        <v>0.41022331896984798</v>
      </c>
      <c r="AU10" s="17"/>
      <c r="AV10" s="17">
        <v>0.295085006341129</v>
      </c>
      <c r="AW10" s="17">
        <v>0.47020837855377701</v>
      </c>
      <c r="AX10" s="17">
        <v>0.42374465874435902</v>
      </c>
      <c r="AY10" s="17">
        <v>0.31894453819232599</v>
      </c>
      <c r="AZ10" s="17">
        <v>0.33339504555402399</v>
      </c>
      <c r="BA10" s="17">
        <v>0.36909684657085601</v>
      </c>
      <c r="BB10" s="17"/>
      <c r="BC10" s="17">
        <v>0.42288538799501801</v>
      </c>
      <c r="BD10" s="17">
        <v>0.386814223303039</v>
      </c>
      <c r="BE10" s="17">
        <v>0.37839395398565301</v>
      </c>
      <c r="BF10" s="17">
        <v>0.31593666393861097</v>
      </c>
      <c r="BG10" s="17">
        <v>0.177330345585549</v>
      </c>
    </row>
    <row r="11" spans="2:59" x14ac:dyDescent="0.35">
      <c r="B11" s="18" t="s">
        <v>339</v>
      </c>
      <c r="C11" s="17">
        <v>8.5808713714059404E-2</v>
      </c>
      <c r="D11" s="17">
        <v>0.10045878357327</v>
      </c>
      <c r="E11" s="17">
        <v>7.2292043822146101E-2</v>
      </c>
      <c r="F11" s="17"/>
      <c r="G11" s="17">
        <v>0.11278757880944</v>
      </c>
      <c r="H11" s="17">
        <v>7.2474233477809194E-2</v>
      </c>
      <c r="I11" s="17">
        <v>6.1316915631165203E-2</v>
      </c>
      <c r="J11" s="17">
        <v>8.1305668955682905E-2</v>
      </c>
      <c r="K11" s="17">
        <v>0.11927772246895001</v>
      </c>
      <c r="L11" s="17">
        <v>7.9182684967078504E-2</v>
      </c>
      <c r="M11" s="17"/>
      <c r="N11" s="17">
        <v>8.2084181825478594E-2</v>
      </c>
      <c r="O11" s="17">
        <v>0.10104748142619401</v>
      </c>
      <c r="P11" s="17">
        <v>6.9554349691017495E-2</v>
      </c>
      <c r="Q11" s="17">
        <v>8.8056189086463094E-2</v>
      </c>
      <c r="R11" s="17"/>
      <c r="S11" s="17">
        <v>4.9641633790771397E-2</v>
      </c>
      <c r="T11" s="17">
        <v>8.2095693896385297E-2</v>
      </c>
      <c r="U11" s="17">
        <v>6.5028777351883393E-2</v>
      </c>
      <c r="V11" s="17">
        <v>8.6952336977104194E-2</v>
      </c>
      <c r="W11" s="17">
        <v>4.6919050898177703E-2</v>
      </c>
      <c r="X11" s="17">
        <v>9.5733435211044396E-2</v>
      </c>
      <c r="Y11" s="17">
        <v>7.7537603192247395E-2</v>
      </c>
      <c r="Z11" s="17">
        <v>9.5899829290268301E-2</v>
      </c>
      <c r="AA11" s="17">
        <v>7.7118616443436996E-2</v>
      </c>
      <c r="AB11" s="17">
        <v>0.124868241466373</v>
      </c>
      <c r="AC11" s="17">
        <v>0.16271307517714001</v>
      </c>
      <c r="AD11" s="17">
        <v>0.15772176057998899</v>
      </c>
      <c r="AE11" s="17"/>
      <c r="AF11" s="17">
        <v>0.10848202011253</v>
      </c>
      <c r="AG11" s="17">
        <v>6.0727170092263097E-2</v>
      </c>
      <c r="AH11" s="17">
        <v>6.8950288566073506E-2</v>
      </c>
      <c r="AI11" s="17"/>
      <c r="AJ11" s="17">
        <v>0.11408149786062401</v>
      </c>
      <c r="AK11" s="17">
        <v>5.75606410541828E-2</v>
      </c>
      <c r="AL11" s="17">
        <v>3.7084064058170697E-2</v>
      </c>
      <c r="AM11" s="17">
        <v>4.8777169253058403E-2</v>
      </c>
      <c r="AN11" s="17">
        <v>8.9559426816576096E-2</v>
      </c>
      <c r="AO11" s="17"/>
      <c r="AP11" s="17">
        <v>6.7138429920261505E-2</v>
      </c>
      <c r="AQ11" s="17">
        <v>7.7812841247806006E-2</v>
      </c>
      <c r="AR11" s="17">
        <v>2.6567320793799198E-2</v>
      </c>
      <c r="AS11" s="17">
        <v>0.183875027951796</v>
      </c>
      <c r="AT11" s="17">
        <v>2.38210069819626E-2</v>
      </c>
      <c r="AU11" s="17"/>
      <c r="AV11" s="17">
        <v>6.2128075220866497E-2</v>
      </c>
      <c r="AW11" s="17">
        <v>7.6408585968221601E-2</v>
      </c>
      <c r="AX11" s="17">
        <v>2.8707121269761701E-2</v>
      </c>
      <c r="AY11" s="17">
        <v>0.183709219310497</v>
      </c>
      <c r="AZ11" s="17">
        <v>4.2638434586804198E-2</v>
      </c>
      <c r="BA11" s="17">
        <v>5.9153583834965898E-2</v>
      </c>
      <c r="BB11" s="17"/>
      <c r="BC11" s="17">
        <v>7.6012965493355206E-2</v>
      </c>
      <c r="BD11" s="17">
        <v>8.33496382303274E-2</v>
      </c>
      <c r="BE11" s="17">
        <v>7.7283726474652106E-2</v>
      </c>
      <c r="BF11" s="17">
        <v>9.6637590571669596E-2</v>
      </c>
      <c r="BG11" s="17">
        <v>0</v>
      </c>
    </row>
    <row r="12" spans="2:59" x14ac:dyDescent="0.35">
      <c r="B12" s="18" t="s">
        <v>340</v>
      </c>
      <c r="C12" s="17">
        <v>3.6579477548037399E-2</v>
      </c>
      <c r="D12" s="17">
        <v>5.2838581340730398E-2</v>
      </c>
      <c r="E12" s="17">
        <v>2.1157276989488199E-2</v>
      </c>
      <c r="F12" s="17"/>
      <c r="G12" s="17">
        <v>3.37776032358943E-2</v>
      </c>
      <c r="H12" s="17">
        <v>2.7042411124000399E-2</v>
      </c>
      <c r="I12" s="17">
        <v>2.7951971289236901E-2</v>
      </c>
      <c r="J12" s="17">
        <v>7.0226942163891207E-2</v>
      </c>
      <c r="K12" s="17">
        <v>2.62938782549113E-2</v>
      </c>
      <c r="L12" s="17">
        <v>3.2069481250392197E-2</v>
      </c>
      <c r="M12" s="17"/>
      <c r="N12" s="17">
        <v>1.9759054602773E-2</v>
      </c>
      <c r="O12" s="17">
        <v>3.1972791688589998E-2</v>
      </c>
      <c r="P12" s="17">
        <v>5.4602130693559202E-2</v>
      </c>
      <c r="Q12" s="17">
        <v>4.2622836550602498E-2</v>
      </c>
      <c r="R12" s="17"/>
      <c r="S12" s="17">
        <v>8.6666181632165298E-3</v>
      </c>
      <c r="T12" s="17">
        <v>5.4667745040339298E-2</v>
      </c>
      <c r="U12" s="17">
        <v>7.77675466871426E-2</v>
      </c>
      <c r="V12" s="17">
        <v>3.7349526289687199E-2</v>
      </c>
      <c r="W12" s="17">
        <v>3.2051118227083897E-2</v>
      </c>
      <c r="X12" s="17">
        <v>4.5172501144978901E-2</v>
      </c>
      <c r="Y12" s="17">
        <v>4.3141915091688597E-2</v>
      </c>
      <c r="Z12" s="17">
        <v>2.1355083995687699E-2</v>
      </c>
      <c r="AA12" s="17">
        <v>3.1556190407273199E-2</v>
      </c>
      <c r="AB12" s="17">
        <v>3.68753043176323E-2</v>
      </c>
      <c r="AC12" s="17">
        <v>1.5466480513772999E-2</v>
      </c>
      <c r="AD12" s="17">
        <v>0</v>
      </c>
      <c r="AE12" s="17"/>
      <c r="AF12" s="17">
        <v>6.8488156235459202E-2</v>
      </c>
      <c r="AG12" s="17">
        <v>1.0768286142647E-2</v>
      </c>
      <c r="AH12" s="17">
        <v>2.8771806976265999E-2</v>
      </c>
      <c r="AI12" s="17"/>
      <c r="AJ12" s="17">
        <v>5.1343192087751101E-2</v>
      </c>
      <c r="AK12" s="17">
        <v>1.50377626184207E-2</v>
      </c>
      <c r="AL12" s="17">
        <v>1.6112347753071798E-2</v>
      </c>
      <c r="AM12" s="17">
        <v>0.17975542979697001</v>
      </c>
      <c r="AN12" s="17">
        <v>4.4338047794339502E-2</v>
      </c>
      <c r="AO12" s="17"/>
      <c r="AP12" s="17">
        <v>5.4960948356533298E-2</v>
      </c>
      <c r="AQ12" s="17">
        <v>2.4115764225519899E-2</v>
      </c>
      <c r="AR12" s="17">
        <v>1.6214023667141499E-2</v>
      </c>
      <c r="AS12" s="17">
        <v>8.6480335105231496E-2</v>
      </c>
      <c r="AT12" s="17">
        <v>0</v>
      </c>
      <c r="AU12" s="17"/>
      <c r="AV12" s="17">
        <v>1.28072078940283E-2</v>
      </c>
      <c r="AW12" s="17">
        <v>4.5804383330623602E-2</v>
      </c>
      <c r="AX12" s="17">
        <v>1.6242249919584499E-2</v>
      </c>
      <c r="AY12" s="17">
        <v>0.10226693399953</v>
      </c>
      <c r="AZ12" s="17">
        <v>0</v>
      </c>
      <c r="BA12" s="17">
        <v>1.10587225272352E-2</v>
      </c>
      <c r="BB12" s="17"/>
      <c r="BC12" s="17">
        <v>2.5619771037820399E-2</v>
      </c>
      <c r="BD12" s="17">
        <v>2.83649957888676E-2</v>
      </c>
      <c r="BE12" s="17">
        <v>2.8091927683620298E-2</v>
      </c>
      <c r="BF12" s="17">
        <v>2.1810153213267201E-2</v>
      </c>
      <c r="BG12" s="17">
        <v>0</v>
      </c>
    </row>
    <row r="13" spans="2:59" x14ac:dyDescent="0.35">
      <c r="B13" s="18" t="s">
        <v>100</v>
      </c>
      <c r="C13" s="21">
        <v>5.1509431018436101E-2</v>
      </c>
      <c r="D13" s="21">
        <v>3.03806624831005E-2</v>
      </c>
      <c r="E13" s="21">
        <v>7.0674835170629197E-2</v>
      </c>
      <c r="F13" s="21"/>
      <c r="G13" s="21">
        <v>4.6879490854426303E-2</v>
      </c>
      <c r="H13" s="21">
        <v>5.3447686101414801E-2</v>
      </c>
      <c r="I13" s="21">
        <v>6.6305078343812704E-2</v>
      </c>
      <c r="J13" s="21">
        <v>7.1056250264200899E-2</v>
      </c>
      <c r="K13" s="21">
        <v>6.0718266808342497E-2</v>
      </c>
      <c r="L13" s="21">
        <v>1.7665563979676498E-2</v>
      </c>
      <c r="M13" s="21"/>
      <c r="N13" s="21">
        <v>4.4714517431080597E-2</v>
      </c>
      <c r="O13" s="21">
        <v>3.6749508624701402E-2</v>
      </c>
      <c r="P13" s="21">
        <v>6.4183333010062002E-2</v>
      </c>
      <c r="Q13" s="21">
        <v>6.23790619701921E-2</v>
      </c>
      <c r="R13" s="21"/>
      <c r="S13" s="21">
        <v>2.42458043001413E-2</v>
      </c>
      <c r="T13" s="21">
        <v>2.0187427936543101E-2</v>
      </c>
      <c r="U13" s="21">
        <v>8.5958689065163796E-2</v>
      </c>
      <c r="V13" s="21">
        <v>3.5505944530478402E-2</v>
      </c>
      <c r="W13" s="21">
        <v>6.4893694699184198E-2</v>
      </c>
      <c r="X13" s="21">
        <v>0.106808433496343</v>
      </c>
      <c r="Y13" s="21">
        <v>4.4078456544076099E-2</v>
      </c>
      <c r="Z13" s="21">
        <v>0.122283138102966</v>
      </c>
      <c r="AA13" s="21">
        <v>4.9893132721950999E-2</v>
      </c>
      <c r="AB13" s="21">
        <v>4.8654531009541702E-2</v>
      </c>
      <c r="AC13" s="21">
        <v>5.3850446592826999E-2</v>
      </c>
      <c r="AD13" s="21">
        <v>2.77817232485786E-2</v>
      </c>
      <c r="AE13" s="21"/>
      <c r="AF13" s="21">
        <v>6.2220921170739997E-2</v>
      </c>
      <c r="AG13" s="21">
        <v>2.8206011856165201E-2</v>
      </c>
      <c r="AH13" s="21">
        <v>8.3650367051010199E-2</v>
      </c>
      <c r="AI13" s="21"/>
      <c r="AJ13" s="21">
        <v>4.3559994453987498E-2</v>
      </c>
      <c r="AK13" s="21">
        <v>3.5827639142224303E-2</v>
      </c>
      <c r="AL13" s="21">
        <v>6.7251532368088396E-2</v>
      </c>
      <c r="AM13" s="21">
        <v>6.2514056828620906E-2</v>
      </c>
      <c r="AN13" s="21">
        <v>0.107939070285391</v>
      </c>
      <c r="AO13" s="21"/>
      <c r="AP13" s="21">
        <v>4.2076285307824403E-2</v>
      </c>
      <c r="AQ13" s="21">
        <v>3.2472469167673899E-2</v>
      </c>
      <c r="AR13" s="21">
        <v>7.0480228911431603E-2</v>
      </c>
      <c r="AS13" s="21">
        <v>5.7492752029717799E-2</v>
      </c>
      <c r="AT13" s="21">
        <v>4.4164233852975202E-2</v>
      </c>
      <c r="AU13" s="21"/>
      <c r="AV13" s="21">
        <v>3.2725183153481698E-2</v>
      </c>
      <c r="AW13" s="21">
        <v>4.6384232905451003E-2</v>
      </c>
      <c r="AX13" s="21">
        <v>4.78792908033377E-2</v>
      </c>
      <c r="AY13" s="21">
        <v>5.1812595421420297E-2</v>
      </c>
      <c r="AZ13" s="21">
        <v>3.36767518241732E-2</v>
      </c>
      <c r="BA13" s="21">
        <v>0.12901374657481299</v>
      </c>
      <c r="BB13" s="21"/>
      <c r="BC13" s="21">
        <v>6.7054899574590598E-2</v>
      </c>
      <c r="BD13" s="21">
        <v>5.5781318419665701E-2</v>
      </c>
      <c r="BE13" s="21">
        <v>4.7443695017603101E-2</v>
      </c>
      <c r="BF13" s="21">
        <v>3.6482678505633803E-2</v>
      </c>
      <c r="BG13" s="21">
        <v>0</v>
      </c>
    </row>
    <row r="14" spans="2:59" x14ac:dyDescent="0.35">
      <c r="B14" s="18" t="s">
        <v>139</v>
      </c>
      <c r="C14" s="21">
        <v>0.82610237771946704</v>
      </c>
      <c r="D14" s="21">
        <v>0.81632197260289896</v>
      </c>
      <c r="E14" s="21">
        <v>0.83587584401773596</v>
      </c>
      <c r="F14" s="21"/>
      <c r="G14" s="21">
        <v>0.80655532710023903</v>
      </c>
      <c r="H14" s="21">
        <v>0.84703566929677598</v>
      </c>
      <c r="I14" s="21">
        <v>0.84442603473578504</v>
      </c>
      <c r="J14" s="21">
        <v>0.77741113861622502</v>
      </c>
      <c r="K14" s="21">
        <v>0.79371013246779598</v>
      </c>
      <c r="L14" s="21">
        <v>0.87108226980285297</v>
      </c>
      <c r="M14" s="21"/>
      <c r="N14" s="21">
        <v>0.85344224614066799</v>
      </c>
      <c r="O14" s="21">
        <v>0.83023021826051402</v>
      </c>
      <c r="P14" s="21">
        <v>0.81166018660536099</v>
      </c>
      <c r="Q14" s="21">
        <v>0.80694191239274204</v>
      </c>
      <c r="R14" s="21"/>
      <c r="S14" s="21">
        <v>0.91744594374587096</v>
      </c>
      <c r="T14" s="21">
        <v>0.84304913312673202</v>
      </c>
      <c r="U14" s="21">
        <v>0.77124498689581</v>
      </c>
      <c r="V14" s="21">
        <v>0.84019219220273</v>
      </c>
      <c r="W14" s="21">
        <v>0.85613613617555395</v>
      </c>
      <c r="X14" s="21">
        <v>0.75228563014763306</v>
      </c>
      <c r="Y14" s="21">
        <v>0.83524202517198798</v>
      </c>
      <c r="Z14" s="21">
        <v>0.76046194861107796</v>
      </c>
      <c r="AA14" s="21">
        <v>0.84143206042733898</v>
      </c>
      <c r="AB14" s="21">
        <v>0.78960192320645295</v>
      </c>
      <c r="AC14" s="21">
        <v>0.76796999771625996</v>
      </c>
      <c r="AD14" s="21">
        <v>0.81449651617143204</v>
      </c>
      <c r="AE14" s="21"/>
      <c r="AF14" s="21">
        <v>0.76080890248127098</v>
      </c>
      <c r="AG14" s="21">
        <v>0.90029853190892495</v>
      </c>
      <c r="AH14" s="21">
        <v>0.81862753740664995</v>
      </c>
      <c r="AI14" s="21"/>
      <c r="AJ14" s="21">
        <v>0.79101531559763705</v>
      </c>
      <c r="AK14" s="21">
        <v>0.89157395718517196</v>
      </c>
      <c r="AL14" s="21">
        <v>0.87955205582066898</v>
      </c>
      <c r="AM14" s="21">
        <v>0.70895334412135003</v>
      </c>
      <c r="AN14" s="21">
        <v>0.75816345510369298</v>
      </c>
      <c r="AO14" s="21"/>
      <c r="AP14" s="21">
        <v>0.83582433641538101</v>
      </c>
      <c r="AQ14" s="21">
        <v>0.86559892535899996</v>
      </c>
      <c r="AR14" s="21">
        <v>0.88673842662762803</v>
      </c>
      <c r="AS14" s="21">
        <v>0.67215188491325495</v>
      </c>
      <c r="AT14" s="21">
        <v>0.93201475916506205</v>
      </c>
      <c r="AU14" s="21"/>
      <c r="AV14" s="21">
        <v>0.892339533731624</v>
      </c>
      <c r="AW14" s="21">
        <v>0.83140279779570403</v>
      </c>
      <c r="AX14" s="21">
        <v>0.90717133800731597</v>
      </c>
      <c r="AY14" s="21">
        <v>0.66221125126855296</v>
      </c>
      <c r="AZ14" s="21">
        <v>0.92368481358902299</v>
      </c>
      <c r="BA14" s="21">
        <v>0.80077394706298599</v>
      </c>
      <c r="BB14" s="21"/>
      <c r="BC14" s="21">
        <v>0.83131236389423402</v>
      </c>
      <c r="BD14" s="21">
        <v>0.83250404756113905</v>
      </c>
      <c r="BE14" s="21">
        <v>0.84718065082412497</v>
      </c>
      <c r="BF14" s="21">
        <v>0.84506957770942903</v>
      </c>
      <c r="BG14" s="21">
        <v>1</v>
      </c>
    </row>
    <row r="15" spans="2:59" x14ac:dyDescent="0.35">
      <c r="B15" s="18" t="s">
        <v>141</v>
      </c>
      <c r="C15" s="22">
        <v>-0.77459294670103096</v>
      </c>
      <c r="D15" s="22">
        <v>-0.78594131011979795</v>
      </c>
      <c r="E15" s="22">
        <v>-0.76520100884710696</v>
      </c>
      <c r="F15" s="22"/>
      <c r="G15" s="22">
        <v>-0.75967583624581303</v>
      </c>
      <c r="H15" s="22">
        <v>-0.79358798319536095</v>
      </c>
      <c r="I15" s="22">
        <v>-0.77812095639197298</v>
      </c>
      <c r="J15" s="22">
        <v>-0.70635488835202398</v>
      </c>
      <c r="K15" s="22">
        <v>-0.73299186565945396</v>
      </c>
      <c r="L15" s="22">
        <v>-0.85341670582317597</v>
      </c>
      <c r="M15" s="22"/>
      <c r="N15" s="22">
        <v>-0.80872772870958698</v>
      </c>
      <c r="O15" s="22">
        <v>-0.79348070963581296</v>
      </c>
      <c r="P15" s="22">
        <v>-0.74747685359529903</v>
      </c>
      <c r="Q15" s="22">
        <v>-0.74456285042254999</v>
      </c>
      <c r="R15" s="22"/>
      <c r="S15" s="22">
        <v>-0.89320013944572896</v>
      </c>
      <c r="T15" s="22">
        <v>-0.82286170519018897</v>
      </c>
      <c r="U15" s="22">
        <v>-0.68528629783064599</v>
      </c>
      <c r="V15" s="22">
        <v>-0.80468624767225205</v>
      </c>
      <c r="W15" s="22">
        <v>-0.79124244147637002</v>
      </c>
      <c r="X15" s="22">
        <v>-0.64547719665129</v>
      </c>
      <c r="Y15" s="22">
        <v>-0.79116356862791204</v>
      </c>
      <c r="Z15" s="22">
        <v>-0.63817881050811098</v>
      </c>
      <c r="AA15" s="22">
        <v>-0.79153892770538803</v>
      </c>
      <c r="AB15" s="22">
        <v>-0.74094739219691097</v>
      </c>
      <c r="AC15" s="22">
        <v>-0.71411955112343295</v>
      </c>
      <c r="AD15" s="22">
        <v>-0.78671479292285396</v>
      </c>
      <c r="AE15" s="22"/>
      <c r="AF15" s="22">
        <v>-0.69858798131053101</v>
      </c>
      <c r="AG15" s="22">
        <v>-0.87209252005275995</v>
      </c>
      <c r="AH15" s="22">
        <v>-0.73497717035564003</v>
      </c>
      <c r="AI15" s="22"/>
      <c r="AJ15" s="22">
        <v>-0.74745532114364999</v>
      </c>
      <c r="AK15" s="22">
        <v>-0.85574631804294798</v>
      </c>
      <c r="AL15" s="22">
        <v>-0.81230052345258097</v>
      </c>
      <c r="AM15" s="22">
        <v>-0.64643928729272904</v>
      </c>
      <c r="AN15" s="22">
        <v>-0.65022438481830103</v>
      </c>
      <c r="AO15" s="22"/>
      <c r="AP15" s="22">
        <v>-0.79374805110755597</v>
      </c>
      <c r="AQ15" s="22">
        <v>-0.83312645619132597</v>
      </c>
      <c r="AR15" s="22">
        <v>-0.81625819771619601</v>
      </c>
      <c r="AS15" s="22">
        <v>-0.61465913288353702</v>
      </c>
      <c r="AT15" s="22">
        <v>-0.88785052531208697</v>
      </c>
      <c r="AU15" s="22"/>
      <c r="AV15" s="22">
        <v>-0.85961435057814195</v>
      </c>
      <c r="AW15" s="22">
        <v>-0.78501856489025301</v>
      </c>
      <c r="AX15" s="22">
        <v>-0.859292047203978</v>
      </c>
      <c r="AY15" s="22">
        <v>-0.61039865584713204</v>
      </c>
      <c r="AZ15" s="22">
        <v>-0.89000806176484903</v>
      </c>
      <c r="BA15" s="22">
        <v>-0.67176020048817298</v>
      </c>
      <c r="BB15" s="22"/>
      <c r="BC15" s="22">
        <v>-0.76425746431964303</v>
      </c>
      <c r="BD15" s="22">
        <v>-0.776722729141474</v>
      </c>
      <c r="BE15" s="22">
        <v>-0.79973695580652104</v>
      </c>
      <c r="BF15" s="22">
        <v>-0.80858689920379601</v>
      </c>
      <c r="BG15" s="22">
        <v>-1</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0.47783274291086902</v>
      </c>
      <c r="D9" s="17">
        <v>0.448736647551918</v>
      </c>
      <c r="E9" s="17">
        <v>0.50758137241093004</v>
      </c>
      <c r="F9" s="17"/>
      <c r="G9" s="17">
        <v>0.429599129239643</v>
      </c>
      <c r="H9" s="17">
        <v>0.52475480962373999</v>
      </c>
      <c r="I9" s="17">
        <v>0.46729476724846403</v>
      </c>
      <c r="J9" s="17">
        <v>0.43650596490712501</v>
      </c>
      <c r="K9" s="17">
        <v>0.43707517686853398</v>
      </c>
      <c r="L9" s="17">
        <v>0.54441052773822896</v>
      </c>
      <c r="M9" s="17"/>
      <c r="N9" s="17">
        <v>0.532835623747412</v>
      </c>
      <c r="O9" s="17">
        <v>0.43887275909249701</v>
      </c>
      <c r="P9" s="17">
        <v>0.424627660140388</v>
      </c>
      <c r="Q9" s="17">
        <v>0.50783032884705903</v>
      </c>
      <c r="R9" s="17"/>
      <c r="S9" s="17">
        <v>0.60413284916423904</v>
      </c>
      <c r="T9" s="17">
        <v>0.43965312214541502</v>
      </c>
      <c r="U9" s="17">
        <v>0.41808915498944699</v>
      </c>
      <c r="V9" s="17">
        <v>0.46373713899566898</v>
      </c>
      <c r="W9" s="17">
        <v>0.54101390678644901</v>
      </c>
      <c r="X9" s="17">
        <v>0.35899099428421999</v>
      </c>
      <c r="Y9" s="17">
        <v>0.50793581391554199</v>
      </c>
      <c r="Z9" s="17">
        <v>0.37825693238243302</v>
      </c>
      <c r="AA9" s="17">
        <v>0.462290374764186</v>
      </c>
      <c r="AB9" s="17">
        <v>0.46678855573063599</v>
      </c>
      <c r="AC9" s="17">
        <v>0.58212173496605601</v>
      </c>
      <c r="AD9" s="17">
        <v>0.48127914095202201</v>
      </c>
      <c r="AE9" s="17"/>
      <c r="AF9" s="17">
        <v>0.43709491549221902</v>
      </c>
      <c r="AG9" s="17">
        <v>0.53306246704777405</v>
      </c>
      <c r="AH9" s="17">
        <v>0.47638827564576203</v>
      </c>
      <c r="AI9" s="17"/>
      <c r="AJ9" s="17">
        <v>0.42937088488202702</v>
      </c>
      <c r="AK9" s="17">
        <v>0.58247002585859098</v>
      </c>
      <c r="AL9" s="17">
        <v>0.528288530880341</v>
      </c>
      <c r="AM9" s="17">
        <v>0.60874680078290999</v>
      </c>
      <c r="AN9" s="17">
        <v>0.423756313606167</v>
      </c>
      <c r="AO9" s="17"/>
      <c r="AP9" s="17">
        <v>0.47017349363112199</v>
      </c>
      <c r="AQ9" s="17">
        <v>0.56505080700835397</v>
      </c>
      <c r="AR9" s="17">
        <v>0.42565880810695</v>
      </c>
      <c r="AS9" s="17">
        <v>0.39099824199410699</v>
      </c>
      <c r="AT9" s="17">
        <v>0.41079560962973299</v>
      </c>
      <c r="AU9" s="17"/>
      <c r="AV9" s="17">
        <v>0.57841939178791801</v>
      </c>
      <c r="AW9" s="17">
        <v>0.44316506922044802</v>
      </c>
      <c r="AX9" s="17">
        <v>0.47340196873323698</v>
      </c>
      <c r="AY9" s="17">
        <v>0.41797256289901602</v>
      </c>
      <c r="AZ9" s="17">
        <v>0.476083763898482</v>
      </c>
      <c r="BA9" s="17">
        <v>0.39285775042669302</v>
      </c>
      <c r="BB9" s="17"/>
      <c r="BC9" s="17">
        <v>0.49160286651306601</v>
      </c>
      <c r="BD9" s="17">
        <v>0.43446458756300699</v>
      </c>
      <c r="BE9" s="17">
        <v>0.47746332351258403</v>
      </c>
      <c r="BF9" s="17">
        <v>0.56134324572966798</v>
      </c>
      <c r="BG9" s="17">
        <v>0.71696346801389499</v>
      </c>
    </row>
    <row r="10" spans="2:59" x14ac:dyDescent="0.35">
      <c r="B10" s="18" t="s">
        <v>135</v>
      </c>
      <c r="C10" s="17">
        <v>0.37751812950713898</v>
      </c>
      <c r="D10" s="17">
        <v>0.40360203480704498</v>
      </c>
      <c r="E10" s="17">
        <v>0.35122376818978501</v>
      </c>
      <c r="F10" s="17"/>
      <c r="G10" s="17">
        <v>0.41755301462246402</v>
      </c>
      <c r="H10" s="17">
        <v>0.34083424398481998</v>
      </c>
      <c r="I10" s="17">
        <v>0.37503083854269398</v>
      </c>
      <c r="J10" s="17">
        <v>0.39425248280333902</v>
      </c>
      <c r="K10" s="17">
        <v>0.40497038470417202</v>
      </c>
      <c r="L10" s="17">
        <v>0.34911201681936699</v>
      </c>
      <c r="M10" s="17"/>
      <c r="N10" s="17">
        <v>0.355348044126723</v>
      </c>
      <c r="O10" s="17">
        <v>0.38207477131728101</v>
      </c>
      <c r="P10" s="17">
        <v>0.43292985819548202</v>
      </c>
      <c r="Q10" s="17">
        <v>0.34757626691005999</v>
      </c>
      <c r="R10" s="17"/>
      <c r="S10" s="17">
        <v>0.29506612190401899</v>
      </c>
      <c r="T10" s="17">
        <v>0.40905741868150503</v>
      </c>
      <c r="U10" s="17">
        <v>0.44444713365343702</v>
      </c>
      <c r="V10" s="17">
        <v>0.40114664562123897</v>
      </c>
      <c r="W10" s="17">
        <v>0.29098617714668301</v>
      </c>
      <c r="X10" s="17">
        <v>0.49165142815132301</v>
      </c>
      <c r="Y10" s="17">
        <v>0.36134620794931699</v>
      </c>
      <c r="Z10" s="17">
        <v>0.42127067574030802</v>
      </c>
      <c r="AA10" s="17">
        <v>0.38351284700002503</v>
      </c>
      <c r="AB10" s="17">
        <v>0.41409653003998098</v>
      </c>
      <c r="AC10" s="17">
        <v>0.226106949194742</v>
      </c>
      <c r="AD10" s="17">
        <v>0.29808656775415199</v>
      </c>
      <c r="AE10" s="17"/>
      <c r="AF10" s="17">
        <v>0.36256413659836401</v>
      </c>
      <c r="AG10" s="17">
        <v>0.37702031021835802</v>
      </c>
      <c r="AH10" s="17">
        <v>0.354340066442557</v>
      </c>
      <c r="AI10" s="17"/>
      <c r="AJ10" s="17">
        <v>0.42374812689000502</v>
      </c>
      <c r="AK10" s="17">
        <v>0.32777180648051701</v>
      </c>
      <c r="AL10" s="17">
        <v>0.36367786012667302</v>
      </c>
      <c r="AM10" s="17">
        <v>0.17025009456266799</v>
      </c>
      <c r="AN10" s="17">
        <v>0.34355014940176098</v>
      </c>
      <c r="AO10" s="17"/>
      <c r="AP10" s="17">
        <v>0.39920916787689797</v>
      </c>
      <c r="AQ10" s="17">
        <v>0.33928764268540301</v>
      </c>
      <c r="AR10" s="17">
        <v>0.42870838430811198</v>
      </c>
      <c r="AS10" s="17">
        <v>0.39124154284314699</v>
      </c>
      <c r="AT10" s="17">
        <v>0.46440152054147099</v>
      </c>
      <c r="AU10" s="17"/>
      <c r="AV10" s="17">
        <v>0.340111929095475</v>
      </c>
      <c r="AW10" s="17">
        <v>0.41501591653185399</v>
      </c>
      <c r="AX10" s="17">
        <v>0.39028204188227</v>
      </c>
      <c r="AY10" s="17">
        <v>0.36523228892905801</v>
      </c>
      <c r="AZ10" s="17">
        <v>0.428878769424274</v>
      </c>
      <c r="BA10" s="17">
        <v>0.446305929661726</v>
      </c>
      <c r="BB10" s="17"/>
      <c r="BC10" s="17">
        <v>0.385708580277837</v>
      </c>
      <c r="BD10" s="17">
        <v>0.41500851740863098</v>
      </c>
      <c r="BE10" s="17">
        <v>0.38267938176571298</v>
      </c>
      <c r="BF10" s="17">
        <v>0.29187090417161998</v>
      </c>
      <c r="BG10" s="17">
        <v>0.241362456146518</v>
      </c>
    </row>
    <row r="11" spans="2:59" x14ac:dyDescent="0.35">
      <c r="B11" s="18" t="s">
        <v>339</v>
      </c>
      <c r="C11" s="17">
        <v>7.9581411460743504E-2</v>
      </c>
      <c r="D11" s="17">
        <v>9.3595147941592405E-2</v>
      </c>
      <c r="E11" s="17">
        <v>6.6633900585200703E-2</v>
      </c>
      <c r="F11" s="17"/>
      <c r="G11" s="17">
        <v>9.7121510926473406E-2</v>
      </c>
      <c r="H11" s="17">
        <v>4.74810001498151E-2</v>
      </c>
      <c r="I11" s="17">
        <v>8.5213742458723596E-2</v>
      </c>
      <c r="J11" s="17">
        <v>8.1769704487166597E-2</v>
      </c>
      <c r="K11" s="17">
        <v>9.5189506477870001E-2</v>
      </c>
      <c r="L11" s="17">
        <v>7.5781820393520605E-2</v>
      </c>
      <c r="M11" s="17"/>
      <c r="N11" s="17">
        <v>7.6208541263834806E-2</v>
      </c>
      <c r="O11" s="17">
        <v>0.102440780429505</v>
      </c>
      <c r="P11" s="17">
        <v>6.7280623705465101E-2</v>
      </c>
      <c r="Q11" s="17">
        <v>7.0373830439049503E-2</v>
      </c>
      <c r="R11" s="17"/>
      <c r="S11" s="17">
        <v>6.2371085453932301E-2</v>
      </c>
      <c r="T11" s="17">
        <v>8.4540527323742995E-2</v>
      </c>
      <c r="U11" s="17">
        <v>7.2809921590140297E-2</v>
      </c>
      <c r="V11" s="17">
        <v>0.10016850372868499</v>
      </c>
      <c r="W11" s="17">
        <v>8.5215434211326296E-2</v>
      </c>
      <c r="X11" s="17">
        <v>5.1603113949767902E-2</v>
      </c>
      <c r="Y11" s="17">
        <v>8.3670532246322898E-2</v>
      </c>
      <c r="Z11" s="17">
        <v>7.8124825257581201E-2</v>
      </c>
      <c r="AA11" s="17">
        <v>7.6860811940115806E-2</v>
      </c>
      <c r="AB11" s="17">
        <v>6.5448961324844401E-2</v>
      </c>
      <c r="AC11" s="17">
        <v>0.120319018919919</v>
      </c>
      <c r="AD11" s="17">
        <v>0.12745569239583601</v>
      </c>
      <c r="AE11" s="17"/>
      <c r="AF11" s="17">
        <v>0.117208035208484</v>
      </c>
      <c r="AG11" s="17">
        <v>5.7677010986361799E-2</v>
      </c>
      <c r="AH11" s="17">
        <v>5.0794741574923898E-2</v>
      </c>
      <c r="AI11" s="17"/>
      <c r="AJ11" s="17">
        <v>9.3125337323222604E-2</v>
      </c>
      <c r="AK11" s="17">
        <v>5.7021404686733397E-2</v>
      </c>
      <c r="AL11" s="17">
        <v>7.6748051242682094E-2</v>
      </c>
      <c r="AM11" s="17">
        <v>0.158489047825802</v>
      </c>
      <c r="AN11" s="17">
        <v>9.5084630435812001E-2</v>
      </c>
      <c r="AO11" s="17"/>
      <c r="AP11" s="17">
        <v>7.8185296257513401E-2</v>
      </c>
      <c r="AQ11" s="17">
        <v>6.6640716056498697E-2</v>
      </c>
      <c r="AR11" s="17">
        <v>8.56730036332497E-2</v>
      </c>
      <c r="AS11" s="17">
        <v>0.132287747441208</v>
      </c>
      <c r="AT11" s="17">
        <v>5.2139579214873798E-2</v>
      </c>
      <c r="AU11" s="17"/>
      <c r="AV11" s="17">
        <v>5.5739813899950801E-2</v>
      </c>
      <c r="AW11" s="17">
        <v>8.48319233995109E-2</v>
      </c>
      <c r="AX11" s="17">
        <v>0.10118357902327201</v>
      </c>
      <c r="AY11" s="17">
        <v>0.13664825040297399</v>
      </c>
      <c r="AZ11" s="17">
        <v>3.9629200955275098E-2</v>
      </c>
      <c r="BA11" s="17">
        <v>2.2062676604133E-2</v>
      </c>
      <c r="BB11" s="17"/>
      <c r="BC11" s="17">
        <v>4.9974635299844798E-2</v>
      </c>
      <c r="BD11" s="17">
        <v>7.63084629681344E-2</v>
      </c>
      <c r="BE11" s="17">
        <v>8.5054679473596795E-2</v>
      </c>
      <c r="BF11" s="17">
        <v>0.10673706679164099</v>
      </c>
      <c r="BG11" s="17">
        <v>0</v>
      </c>
    </row>
    <row r="12" spans="2:59" x14ac:dyDescent="0.35">
      <c r="B12" s="18" t="s">
        <v>340</v>
      </c>
      <c r="C12" s="17">
        <v>2.40371829579712E-2</v>
      </c>
      <c r="D12" s="17">
        <v>2.9902309556586199E-2</v>
      </c>
      <c r="E12" s="17">
        <v>1.8551767858428998E-2</v>
      </c>
      <c r="F12" s="17"/>
      <c r="G12" s="17">
        <v>1.7349435580137299E-2</v>
      </c>
      <c r="H12" s="17">
        <v>3.0000661297464801E-2</v>
      </c>
      <c r="I12" s="17">
        <v>2.08590824090353E-2</v>
      </c>
      <c r="J12" s="17">
        <v>3.71672177308843E-2</v>
      </c>
      <c r="K12" s="17">
        <v>1.9804296343939699E-2</v>
      </c>
      <c r="L12" s="17">
        <v>1.82734910242713E-2</v>
      </c>
      <c r="M12" s="17"/>
      <c r="N12" s="17">
        <v>1.0983588358072499E-2</v>
      </c>
      <c r="O12" s="17">
        <v>3.50913167083724E-2</v>
      </c>
      <c r="P12" s="17">
        <v>3.2893934169077203E-2</v>
      </c>
      <c r="Q12" s="17">
        <v>1.8321878186221701E-2</v>
      </c>
      <c r="R12" s="17"/>
      <c r="S12" s="17">
        <v>2.3706596837444902E-2</v>
      </c>
      <c r="T12" s="17">
        <v>3.58094820765225E-2</v>
      </c>
      <c r="U12" s="17">
        <v>2.7010836124351401E-2</v>
      </c>
      <c r="V12" s="17">
        <v>0</v>
      </c>
      <c r="W12" s="17">
        <v>3.04117785208683E-2</v>
      </c>
      <c r="X12" s="17">
        <v>4.7453641817609998E-2</v>
      </c>
      <c r="Y12" s="17">
        <v>2.5770990791793201E-2</v>
      </c>
      <c r="Z12" s="17">
        <v>2.1355083995687699E-2</v>
      </c>
      <c r="AA12" s="17">
        <v>7.6478286682266604E-3</v>
      </c>
      <c r="AB12" s="17">
        <v>2.45117258132325E-2</v>
      </c>
      <c r="AC12" s="17">
        <v>1.76018503264561E-2</v>
      </c>
      <c r="AD12" s="17">
        <v>2.6741330446771398E-2</v>
      </c>
      <c r="AE12" s="17"/>
      <c r="AF12" s="17">
        <v>4.1930105880073301E-2</v>
      </c>
      <c r="AG12" s="17">
        <v>8.5355533157667994E-3</v>
      </c>
      <c r="AH12" s="17">
        <v>2.91296045767299E-2</v>
      </c>
      <c r="AI12" s="17"/>
      <c r="AJ12" s="17">
        <v>2.8629575694927301E-2</v>
      </c>
      <c r="AK12" s="17">
        <v>1.10431499467491E-2</v>
      </c>
      <c r="AL12" s="17">
        <v>0</v>
      </c>
      <c r="AM12" s="17">
        <v>0</v>
      </c>
      <c r="AN12" s="17">
        <v>4.6720551426311797E-2</v>
      </c>
      <c r="AO12" s="17"/>
      <c r="AP12" s="17">
        <v>1.6982957221107299E-2</v>
      </c>
      <c r="AQ12" s="17">
        <v>9.5911104027469104E-3</v>
      </c>
      <c r="AR12" s="17">
        <v>1.39012759048498E-2</v>
      </c>
      <c r="AS12" s="17">
        <v>5.5541414741031803E-2</v>
      </c>
      <c r="AT12" s="17">
        <v>1.6812210868029299E-2</v>
      </c>
      <c r="AU12" s="17"/>
      <c r="AV12" s="17">
        <v>6.5053669917489003E-3</v>
      </c>
      <c r="AW12" s="17">
        <v>1.8311948392732001E-2</v>
      </c>
      <c r="AX12" s="17">
        <v>0</v>
      </c>
      <c r="AY12" s="17">
        <v>5.1651799545818299E-2</v>
      </c>
      <c r="AZ12" s="17">
        <v>1.28198907492233E-2</v>
      </c>
      <c r="BA12" s="17">
        <v>3.1193555424435401E-2</v>
      </c>
      <c r="BB12" s="17"/>
      <c r="BC12" s="17">
        <v>1.8497284550203899E-2</v>
      </c>
      <c r="BD12" s="17">
        <v>2.9510373921678899E-2</v>
      </c>
      <c r="BE12" s="17">
        <v>2.3399526813689502E-2</v>
      </c>
      <c r="BF12" s="17">
        <v>1.2858033660335701E-2</v>
      </c>
      <c r="BG12" s="17">
        <v>0</v>
      </c>
    </row>
    <row r="13" spans="2:59" x14ac:dyDescent="0.35">
      <c r="B13" s="18" t="s">
        <v>100</v>
      </c>
      <c r="C13" s="21">
        <v>4.10305331632769E-2</v>
      </c>
      <c r="D13" s="21">
        <v>2.4163860142857901E-2</v>
      </c>
      <c r="E13" s="21">
        <v>5.6009190955655798E-2</v>
      </c>
      <c r="F13" s="21"/>
      <c r="G13" s="21">
        <v>3.83769096312827E-2</v>
      </c>
      <c r="H13" s="21">
        <v>5.6929284944159997E-2</v>
      </c>
      <c r="I13" s="21">
        <v>5.1601569341083398E-2</v>
      </c>
      <c r="J13" s="21">
        <v>5.03046300714853E-2</v>
      </c>
      <c r="K13" s="21">
        <v>4.2960635605485097E-2</v>
      </c>
      <c r="L13" s="21">
        <v>1.24221440246126E-2</v>
      </c>
      <c r="M13" s="21"/>
      <c r="N13" s="21">
        <v>2.46242025039578E-2</v>
      </c>
      <c r="O13" s="21">
        <v>4.1520372452344599E-2</v>
      </c>
      <c r="P13" s="21">
        <v>4.2267923789587901E-2</v>
      </c>
      <c r="Q13" s="21">
        <v>5.5897695617609801E-2</v>
      </c>
      <c r="R13" s="21"/>
      <c r="S13" s="21">
        <v>1.4723346640364199E-2</v>
      </c>
      <c r="T13" s="21">
        <v>3.09394497728139E-2</v>
      </c>
      <c r="U13" s="21">
        <v>3.76429536426241E-2</v>
      </c>
      <c r="V13" s="21">
        <v>3.49477116544075E-2</v>
      </c>
      <c r="W13" s="21">
        <v>5.2372703334673899E-2</v>
      </c>
      <c r="X13" s="21">
        <v>5.03008217970786E-2</v>
      </c>
      <c r="Y13" s="21">
        <v>2.12764550970246E-2</v>
      </c>
      <c r="Z13" s="21">
        <v>0.10099248262398999</v>
      </c>
      <c r="AA13" s="21">
        <v>6.9688137627446106E-2</v>
      </c>
      <c r="AB13" s="21">
        <v>2.9154227091306401E-2</v>
      </c>
      <c r="AC13" s="21">
        <v>5.3850446592826999E-2</v>
      </c>
      <c r="AD13" s="21">
        <v>6.6437268451218306E-2</v>
      </c>
      <c r="AE13" s="21"/>
      <c r="AF13" s="21">
        <v>4.12028068208595E-2</v>
      </c>
      <c r="AG13" s="21">
        <v>2.3704658431738902E-2</v>
      </c>
      <c r="AH13" s="21">
        <v>8.9347311760027998E-2</v>
      </c>
      <c r="AI13" s="21"/>
      <c r="AJ13" s="21">
        <v>2.51260752098184E-2</v>
      </c>
      <c r="AK13" s="21">
        <v>2.1693613027409998E-2</v>
      </c>
      <c r="AL13" s="21">
        <v>3.12855577503032E-2</v>
      </c>
      <c r="AM13" s="21">
        <v>6.2514056828620906E-2</v>
      </c>
      <c r="AN13" s="21">
        <v>9.0888355129947404E-2</v>
      </c>
      <c r="AO13" s="21"/>
      <c r="AP13" s="21">
        <v>3.5449085013359902E-2</v>
      </c>
      <c r="AQ13" s="21">
        <v>1.9429723846997701E-2</v>
      </c>
      <c r="AR13" s="21">
        <v>4.6058528046838403E-2</v>
      </c>
      <c r="AS13" s="21">
        <v>2.9931052980505898E-2</v>
      </c>
      <c r="AT13" s="21">
        <v>5.5851079745892998E-2</v>
      </c>
      <c r="AU13" s="21"/>
      <c r="AV13" s="21">
        <v>1.92234982249073E-2</v>
      </c>
      <c r="AW13" s="21">
        <v>3.8675142455454503E-2</v>
      </c>
      <c r="AX13" s="21">
        <v>3.5132410361221299E-2</v>
      </c>
      <c r="AY13" s="21">
        <v>2.8495098223134299E-2</v>
      </c>
      <c r="AZ13" s="21">
        <v>4.2588374972745799E-2</v>
      </c>
      <c r="BA13" s="21">
        <v>0.107580087883012</v>
      </c>
      <c r="BB13" s="21"/>
      <c r="BC13" s="21">
        <v>5.4216633359047903E-2</v>
      </c>
      <c r="BD13" s="21">
        <v>4.4708058138548501E-2</v>
      </c>
      <c r="BE13" s="21">
        <v>3.14030884344167E-2</v>
      </c>
      <c r="BF13" s="21">
        <v>2.7190749646735499E-2</v>
      </c>
      <c r="BG13" s="21">
        <v>4.1674075839586801E-2</v>
      </c>
    </row>
    <row r="14" spans="2:59" x14ac:dyDescent="0.35">
      <c r="B14" s="18" t="s">
        <v>139</v>
      </c>
      <c r="C14" s="21">
        <v>0.855350872418008</v>
      </c>
      <c r="D14" s="21">
        <v>0.85233868235896404</v>
      </c>
      <c r="E14" s="21">
        <v>0.858805140600714</v>
      </c>
      <c r="F14" s="21"/>
      <c r="G14" s="21">
        <v>0.84715214386210702</v>
      </c>
      <c r="H14" s="21">
        <v>0.86558905360855998</v>
      </c>
      <c r="I14" s="21">
        <v>0.84232560579115801</v>
      </c>
      <c r="J14" s="21">
        <v>0.83075844771046403</v>
      </c>
      <c r="K14" s="21">
        <v>0.84204556157270505</v>
      </c>
      <c r="L14" s="21">
        <v>0.89352254455759605</v>
      </c>
      <c r="M14" s="21"/>
      <c r="N14" s="21">
        <v>0.88818366787413505</v>
      </c>
      <c r="O14" s="21">
        <v>0.82094753040977797</v>
      </c>
      <c r="P14" s="21">
        <v>0.85755751833587002</v>
      </c>
      <c r="Q14" s="21">
        <v>0.85540659575711897</v>
      </c>
      <c r="R14" s="21"/>
      <c r="S14" s="21">
        <v>0.89919897106825897</v>
      </c>
      <c r="T14" s="21">
        <v>0.84871054082691999</v>
      </c>
      <c r="U14" s="21">
        <v>0.86253628864288401</v>
      </c>
      <c r="V14" s="21">
        <v>0.86488378461690796</v>
      </c>
      <c r="W14" s="21">
        <v>0.83200008393313196</v>
      </c>
      <c r="X14" s="21">
        <v>0.850642422435544</v>
      </c>
      <c r="Y14" s="21">
        <v>0.86928202186485903</v>
      </c>
      <c r="Z14" s="21">
        <v>0.79952760812274104</v>
      </c>
      <c r="AA14" s="21">
        <v>0.84580322176421097</v>
      </c>
      <c r="AB14" s="21">
        <v>0.88088508577061697</v>
      </c>
      <c r="AC14" s="21">
        <v>0.80822868416079796</v>
      </c>
      <c r="AD14" s="21">
        <v>0.77936570870617405</v>
      </c>
      <c r="AE14" s="21"/>
      <c r="AF14" s="21">
        <v>0.79965905209058297</v>
      </c>
      <c r="AG14" s="21">
        <v>0.91008277726613296</v>
      </c>
      <c r="AH14" s="21">
        <v>0.83072834208831803</v>
      </c>
      <c r="AI14" s="21"/>
      <c r="AJ14" s="21">
        <v>0.85311901177203198</v>
      </c>
      <c r="AK14" s="21">
        <v>0.91024183233910705</v>
      </c>
      <c r="AL14" s="21">
        <v>0.89196639100701502</v>
      </c>
      <c r="AM14" s="21">
        <v>0.77899689534557703</v>
      </c>
      <c r="AN14" s="21">
        <v>0.76730646300792904</v>
      </c>
      <c r="AO14" s="21"/>
      <c r="AP14" s="21">
        <v>0.86938266150801902</v>
      </c>
      <c r="AQ14" s="21">
        <v>0.90433844969375698</v>
      </c>
      <c r="AR14" s="21">
        <v>0.85436719241506198</v>
      </c>
      <c r="AS14" s="21">
        <v>0.78223978483725398</v>
      </c>
      <c r="AT14" s="21">
        <v>0.87519713017120404</v>
      </c>
      <c r="AU14" s="21"/>
      <c r="AV14" s="21">
        <v>0.91853132088339295</v>
      </c>
      <c r="AW14" s="21">
        <v>0.85818098575230295</v>
      </c>
      <c r="AX14" s="21">
        <v>0.86368401061550604</v>
      </c>
      <c r="AY14" s="21">
        <v>0.78320485182807398</v>
      </c>
      <c r="AZ14" s="21">
        <v>0.904962533322756</v>
      </c>
      <c r="BA14" s="21">
        <v>0.83916368008841902</v>
      </c>
      <c r="BB14" s="21"/>
      <c r="BC14" s="21">
        <v>0.877311446790903</v>
      </c>
      <c r="BD14" s="21">
        <v>0.84947310497163797</v>
      </c>
      <c r="BE14" s="21">
        <v>0.86014270527829695</v>
      </c>
      <c r="BF14" s="21">
        <v>0.85321414990128797</v>
      </c>
      <c r="BG14" s="21">
        <v>0.95832592416041296</v>
      </c>
    </row>
    <row r="15" spans="2:59" x14ac:dyDescent="0.35">
      <c r="B15" s="18" t="s">
        <v>141</v>
      </c>
      <c r="C15" s="22">
        <v>-0.81432033925473102</v>
      </c>
      <c r="D15" s="22">
        <v>-0.82817482221610605</v>
      </c>
      <c r="E15" s="22">
        <v>-0.80279594964505896</v>
      </c>
      <c r="F15" s="22"/>
      <c r="G15" s="22">
        <v>-0.80877523423082398</v>
      </c>
      <c r="H15" s="22">
        <v>-0.80865976866440004</v>
      </c>
      <c r="I15" s="22">
        <v>-0.79072403645007405</v>
      </c>
      <c r="J15" s="22">
        <v>-0.78045381763897803</v>
      </c>
      <c r="K15" s="22">
        <v>-0.79908492596722003</v>
      </c>
      <c r="L15" s="22">
        <v>-0.881100400532983</v>
      </c>
      <c r="M15" s="22"/>
      <c r="N15" s="22">
        <v>-0.86355946537017703</v>
      </c>
      <c r="O15" s="22">
        <v>-0.779427157957434</v>
      </c>
      <c r="P15" s="22">
        <v>-0.81528959454628203</v>
      </c>
      <c r="Q15" s="22">
        <v>-0.79950890013950904</v>
      </c>
      <c r="R15" s="22"/>
      <c r="S15" s="22">
        <v>-0.88447562442789396</v>
      </c>
      <c r="T15" s="22">
        <v>-0.81777109105410695</v>
      </c>
      <c r="U15" s="22">
        <v>-0.82489333500025996</v>
      </c>
      <c r="V15" s="22">
        <v>-0.82993607296250005</v>
      </c>
      <c r="W15" s="22">
        <v>-0.77962738059845804</v>
      </c>
      <c r="X15" s="22">
        <v>-0.80034160063846504</v>
      </c>
      <c r="Y15" s="22">
        <v>-0.84800556676783501</v>
      </c>
      <c r="Z15" s="22">
        <v>-0.69853512549875196</v>
      </c>
      <c r="AA15" s="22">
        <v>-0.776115084136765</v>
      </c>
      <c r="AB15" s="22">
        <v>-0.85173085867930998</v>
      </c>
      <c r="AC15" s="22">
        <v>-0.75437823756797096</v>
      </c>
      <c r="AD15" s="22">
        <v>-0.71292844025495605</v>
      </c>
      <c r="AE15" s="22"/>
      <c r="AF15" s="22">
        <v>-0.758456245269723</v>
      </c>
      <c r="AG15" s="22">
        <v>-0.88637811883439399</v>
      </c>
      <c r="AH15" s="22">
        <v>-0.74138103032828995</v>
      </c>
      <c r="AI15" s="22"/>
      <c r="AJ15" s="22">
        <v>-0.82799293656221296</v>
      </c>
      <c r="AK15" s="22">
        <v>-0.88854821931169803</v>
      </c>
      <c r="AL15" s="22">
        <v>-0.86068083325671096</v>
      </c>
      <c r="AM15" s="22">
        <v>-0.71648283851695604</v>
      </c>
      <c r="AN15" s="22">
        <v>-0.67641810787798096</v>
      </c>
      <c r="AO15" s="22"/>
      <c r="AP15" s="22">
        <v>-0.83393357649465905</v>
      </c>
      <c r="AQ15" s="22">
        <v>-0.88490872584675895</v>
      </c>
      <c r="AR15" s="22">
        <v>-0.80830866436822402</v>
      </c>
      <c r="AS15" s="22">
        <v>-0.75230873185674796</v>
      </c>
      <c r="AT15" s="22">
        <v>-0.81934605042531095</v>
      </c>
      <c r="AU15" s="22"/>
      <c r="AV15" s="22">
        <v>-0.89930782265848597</v>
      </c>
      <c r="AW15" s="22">
        <v>-0.81950584329684795</v>
      </c>
      <c r="AX15" s="22">
        <v>-0.82855160025428498</v>
      </c>
      <c r="AY15" s="22">
        <v>-0.75470975360493897</v>
      </c>
      <c r="AZ15" s="22">
        <v>-0.86237415835000997</v>
      </c>
      <c r="BA15" s="22">
        <v>-0.73158359220540703</v>
      </c>
      <c r="BB15" s="22"/>
      <c r="BC15" s="22">
        <v>-0.82309481343185598</v>
      </c>
      <c r="BD15" s="22">
        <v>-0.80476504683309003</v>
      </c>
      <c r="BE15" s="22">
        <v>-0.82873961684387998</v>
      </c>
      <c r="BF15" s="22">
        <v>-0.82602340025455201</v>
      </c>
      <c r="BG15" s="22">
        <v>-0.91665184832082702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0.35340158372861102</v>
      </c>
      <c r="D9" s="17">
        <v>0.34885913501647098</v>
      </c>
      <c r="E9" s="17">
        <v>0.36032006272178801</v>
      </c>
      <c r="F9" s="17"/>
      <c r="G9" s="17">
        <v>0.33456174559933299</v>
      </c>
      <c r="H9" s="17">
        <v>0.40646077582787099</v>
      </c>
      <c r="I9" s="17">
        <v>0.371363304459151</v>
      </c>
      <c r="J9" s="17">
        <v>0.31991041384871</v>
      </c>
      <c r="K9" s="17">
        <v>0.33403440209572299</v>
      </c>
      <c r="L9" s="17">
        <v>0.35114382336011601</v>
      </c>
      <c r="M9" s="17"/>
      <c r="N9" s="17">
        <v>0.36223414424387601</v>
      </c>
      <c r="O9" s="17">
        <v>0.348402376817527</v>
      </c>
      <c r="P9" s="17">
        <v>0.33897939389019299</v>
      </c>
      <c r="Q9" s="17">
        <v>0.36198809817414401</v>
      </c>
      <c r="R9" s="17"/>
      <c r="S9" s="17">
        <v>0.41391731520002001</v>
      </c>
      <c r="T9" s="17">
        <v>0.39086172865826302</v>
      </c>
      <c r="U9" s="17">
        <v>0.280285206324697</v>
      </c>
      <c r="V9" s="17">
        <v>0.37839524335501101</v>
      </c>
      <c r="W9" s="17">
        <v>0.43039791233549801</v>
      </c>
      <c r="X9" s="17">
        <v>0.26122867246880899</v>
      </c>
      <c r="Y9" s="17">
        <v>0.35710421961141298</v>
      </c>
      <c r="Z9" s="17">
        <v>0.27205641093735899</v>
      </c>
      <c r="AA9" s="17">
        <v>0.35873088245408902</v>
      </c>
      <c r="AB9" s="17">
        <v>0.287286576630151</v>
      </c>
      <c r="AC9" s="17">
        <v>0.37907240598064601</v>
      </c>
      <c r="AD9" s="17">
        <v>0.36510360057320301</v>
      </c>
      <c r="AE9" s="17"/>
      <c r="AF9" s="17">
        <v>0.33849644605645401</v>
      </c>
      <c r="AG9" s="17">
        <v>0.36082068518251098</v>
      </c>
      <c r="AH9" s="17">
        <v>0.36945427207322501</v>
      </c>
      <c r="AI9" s="17"/>
      <c r="AJ9" s="17">
        <v>0.29405729306412498</v>
      </c>
      <c r="AK9" s="17">
        <v>0.44799751141413202</v>
      </c>
      <c r="AL9" s="17">
        <v>0.36497562520647497</v>
      </c>
      <c r="AM9" s="17">
        <v>0.484009989301943</v>
      </c>
      <c r="AN9" s="17">
        <v>0.32495396388668601</v>
      </c>
      <c r="AO9" s="17"/>
      <c r="AP9" s="17">
        <v>0.32271757506333798</v>
      </c>
      <c r="AQ9" s="17">
        <v>0.42609884736687997</v>
      </c>
      <c r="AR9" s="17">
        <v>0.280378079920025</v>
      </c>
      <c r="AS9" s="17">
        <v>0.31411663000234202</v>
      </c>
      <c r="AT9" s="17">
        <v>0.294128658308142</v>
      </c>
      <c r="AU9" s="17"/>
      <c r="AV9" s="17">
        <v>0.42621378577713598</v>
      </c>
      <c r="AW9" s="17">
        <v>0.29263327183390703</v>
      </c>
      <c r="AX9" s="17">
        <v>0.372781074027697</v>
      </c>
      <c r="AY9" s="17">
        <v>0.35344353054323802</v>
      </c>
      <c r="AZ9" s="17">
        <v>0.38364414840837102</v>
      </c>
      <c r="BA9" s="17">
        <v>0.242471477377114</v>
      </c>
      <c r="BB9" s="17"/>
      <c r="BC9" s="17">
        <v>0.32539549895236902</v>
      </c>
      <c r="BD9" s="17">
        <v>0.35878140896827099</v>
      </c>
      <c r="BE9" s="17">
        <v>0.34494330554848701</v>
      </c>
      <c r="BF9" s="17">
        <v>0.36671762697003402</v>
      </c>
      <c r="BG9" s="17">
        <v>0.58148323608497898</v>
      </c>
    </row>
    <row r="10" spans="2:59" x14ac:dyDescent="0.35">
      <c r="B10" s="18" t="s">
        <v>135</v>
      </c>
      <c r="C10" s="17">
        <v>0.372181235978508</v>
      </c>
      <c r="D10" s="17">
        <v>0.38742573178845502</v>
      </c>
      <c r="E10" s="17">
        <v>0.35455585511902898</v>
      </c>
      <c r="F10" s="17"/>
      <c r="G10" s="17">
        <v>0.428593456836382</v>
      </c>
      <c r="H10" s="17">
        <v>0.31906267633896501</v>
      </c>
      <c r="I10" s="17">
        <v>0.37032614428122501</v>
      </c>
      <c r="J10" s="17">
        <v>0.35778033832828299</v>
      </c>
      <c r="K10" s="17">
        <v>0.32661273213013198</v>
      </c>
      <c r="L10" s="17">
        <v>0.424259415121642</v>
      </c>
      <c r="M10" s="17"/>
      <c r="N10" s="17">
        <v>0.378246852235812</v>
      </c>
      <c r="O10" s="17">
        <v>0.37395215251585401</v>
      </c>
      <c r="P10" s="17">
        <v>0.37970114185392001</v>
      </c>
      <c r="Q10" s="17">
        <v>0.35786728276313001</v>
      </c>
      <c r="R10" s="17"/>
      <c r="S10" s="17">
        <v>0.37170663441598201</v>
      </c>
      <c r="T10" s="17">
        <v>0.31997720389597001</v>
      </c>
      <c r="U10" s="17">
        <v>0.37749264006635402</v>
      </c>
      <c r="V10" s="17">
        <v>0.31334860031671202</v>
      </c>
      <c r="W10" s="17">
        <v>0.27100783280270202</v>
      </c>
      <c r="X10" s="17">
        <v>0.49155652747098799</v>
      </c>
      <c r="Y10" s="17">
        <v>0.460915164973903</v>
      </c>
      <c r="Z10" s="17">
        <v>0.41774990348153301</v>
      </c>
      <c r="AA10" s="17">
        <v>0.32777354636406802</v>
      </c>
      <c r="AB10" s="17">
        <v>0.42743799043543301</v>
      </c>
      <c r="AC10" s="17">
        <v>0.34448990274826102</v>
      </c>
      <c r="AD10" s="17">
        <v>0.40117948005432902</v>
      </c>
      <c r="AE10" s="17"/>
      <c r="AF10" s="17">
        <v>0.35944594675601099</v>
      </c>
      <c r="AG10" s="17">
        <v>0.38289645062742</v>
      </c>
      <c r="AH10" s="17">
        <v>0.340119763220602</v>
      </c>
      <c r="AI10" s="17"/>
      <c r="AJ10" s="17">
        <v>0.41203370454281002</v>
      </c>
      <c r="AK10" s="17">
        <v>0.34583088715199001</v>
      </c>
      <c r="AL10" s="17">
        <v>0.30439226863244501</v>
      </c>
      <c r="AM10" s="17">
        <v>0.33443764156098199</v>
      </c>
      <c r="AN10" s="17">
        <v>0.31125051979045698</v>
      </c>
      <c r="AO10" s="17"/>
      <c r="AP10" s="17">
        <v>0.37605532709425099</v>
      </c>
      <c r="AQ10" s="17">
        <v>0.347048168000619</v>
      </c>
      <c r="AR10" s="17">
        <v>0.45494362573017</v>
      </c>
      <c r="AS10" s="17">
        <v>0.40869281000337998</v>
      </c>
      <c r="AT10" s="17">
        <v>0.30439194168480499</v>
      </c>
      <c r="AU10" s="17"/>
      <c r="AV10" s="17">
        <v>0.330352086342801</v>
      </c>
      <c r="AW10" s="17">
        <v>0.421555878689307</v>
      </c>
      <c r="AX10" s="17">
        <v>0.36855568679462097</v>
      </c>
      <c r="AY10" s="17">
        <v>0.35377656619682202</v>
      </c>
      <c r="AZ10" s="17">
        <v>0.28012080069978701</v>
      </c>
      <c r="BA10" s="17">
        <v>0.46638279507046099</v>
      </c>
      <c r="BB10" s="17"/>
      <c r="BC10" s="17">
        <v>0.41098601167128301</v>
      </c>
      <c r="BD10" s="17">
        <v>0.35015243632288701</v>
      </c>
      <c r="BE10" s="17">
        <v>0.37161437603888098</v>
      </c>
      <c r="BF10" s="17">
        <v>0.40425559743474299</v>
      </c>
      <c r="BG10" s="17">
        <v>0.26184988495955502</v>
      </c>
    </row>
    <row r="11" spans="2:59" x14ac:dyDescent="0.35">
      <c r="B11" s="18" t="s">
        <v>339</v>
      </c>
      <c r="C11" s="17">
        <v>0.150303797243177</v>
      </c>
      <c r="D11" s="17">
        <v>0.16263778131365</v>
      </c>
      <c r="E11" s="17">
        <v>0.13948430164346201</v>
      </c>
      <c r="F11" s="17"/>
      <c r="G11" s="17">
        <v>0.13791358823705699</v>
      </c>
      <c r="H11" s="17">
        <v>0.14600116685497699</v>
      </c>
      <c r="I11" s="17">
        <v>0.13388808282425199</v>
      </c>
      <c r="J11" s="17">
        <v>0.191580963866788</v>
      </c>
      <c r="K11" s="17">
        <v>0.17695092468949999</v>
      </c>
      <c r="L11" s="17">
        <v>0.121294734942767</v>
      </c>
      <c r="M11" s="17"/>
      <c r="N11" s="17">
        <v>0.15602375160723</v>
      </c>
      <c r="O11" s="17">
        <v>0.16156287658367</v>
      </c>
      <c r="P11" s="17">
        <v>0.15326965048362801</v>
      </c>
      <c r="Q11" s="17">
        <v>0.13063955142519801</v>
      </c>
      <c r="R11" s="17"/>
      <c r="S11" s="17">
        <v>0.13610398967082801</v>
      </c>
      <c r="T11" s="17">
        <v>0.18639963820569699</v>
      </c>
      <c r="U11" s="17">
        <v>0.15340615903013699</v>
      </c>
      <c r="V11" s="17">
        <v>0.18583841267769199</v>
      </c>
      <c r="W11" s="17">
        <v>0.19568636548350599</v>
      </c>
      <c r="X11" s="17">
        <v>8.5155544038589007E-2</v>
      </c>
      <c r="Y11" s="17">
        <v>9.3035106182379299E-2</v>
      </c>
      <c r="Z11" s="17">
        <v>0.15648544496984801</v>
      </c>
      <c r="AA11" s="17">
        <v>0.15591832091451799</v>
      </c>
      <c r="AB11" s="17">
        <v>0.158481892211978</v>
      </c>
      <c r="AC11" s="17">
        <v>0.16397131881103799</v>
      </c>
      <c r="AD11" s="17">
        <v>9.5515505248089203E-2</v>
      </c>
      <c r="AE11" s="17"/>
      <c r="AF11" s="17">
        <v>0.15788079081602099</v>
      </c>
      <c r="AG11" s="17">
        <v>0.15335575129519399</v>
      </c>
      <c r="AH11" s="17">
        <v>0.14988805759972701</v>
      </c>
      <c r="AI11" s="17"/>
      <c r="AJ11" s="17">
        <v>0.161504751905726</v>
      </c>
      <c r="AK11" s="17">
        <v>0.140886494613855</v>
      </c>
      <c r="AL11" s="17">
        <v>0.194618960321363</v>
      </c>
      <c r="AM11" s="17">
        <v>6.0534927456577903E-2</v>
      </c>
      <c r="AN11" s="17">
        <v>0.137009083537492</v>
      </c>
      <c r="AO11" s="17"/>
      <c r="AP11" s="17">
        <v>0.16401293803425701</v>
      </c>
      <c r="AQ11" s="17">
        <v>0.132485021223159</v>
      </c>
      <c r="AR11" s="17">
        <v>0.15334495744340901</v>
      </c>
      <c r="AS11" s="17">
        <v>0.185097173269577</v>
      </c>
      <c r="AT11" s="17">
        <v>0.164793084563118</v>
      </c>
      <c r="AU11" s="17"/>
      <c r="AV11" s="17">
        <v>0.15582329232011499</v>
      </c>
      <c r="AW11" s="17">
        <v>0.16863825938704299</v>
      </c>
      <c r="AX11" s="17">
        <v>0.16853909398908001</v>
      </c>
      <c r="AY11" s="17">
        <v>0.18664621724971101</v>
      </c>
      <c r="AZ11" s="17">
        <v>0.15575357051750499</v>
      </c>
      <c r="BA11" s="17">
        <v>5.0045503479296198E-2</v>
      </c>
      <c r="BB11" s="17"/>
      <c r="BC11" s="17">
        <v>0.14215866861732501</v>
      </c>
      <c r="BD11" s="17">
        <v>0.16437816393229801</v>
      </c>
      <c r="BE11" s="17">
        <v>0.14811321658408699</v>
      </c>
      <c r="BF11" s="17">
        <v>0.14665710408430599</v>
      </c>
      <c r="BG11" s="17">
        <v>0.11499280311587901</v>
      </c>
    </row>
    <row r="12" spans="2:59" x14ac:dyDescent="0.35">
      <c r="B12" s="18" t="s">
        <v>340</v>
      </c>
      <c r="C12" s="17">
        <v>2.6687191380916499E-2</v>
      </c>
      <c r="D12" s="17">
        <v>3.5665499715403601E-2</v>
      </c>
      <c r="E12" s="17">
        <v>1.82175889199176E-2</v>
      </c>
      <c r="F12" s="17"/>
      <c r="G12" s="17">
        <v>4.2266937444184999E-2</v>
      </c>
      <c r="H12" s="17">
        <v>3.9303981361509401E-2</v>
      </c>
      <c r="I12" s="17">
        <v>1.8588329462537499E-2</v>
      </c>
      <c r="J12" s="17">
        <v>3.1649830934823202E-2</v>
      </c>
      <c r="K12" s="17">
        <v>1.1963073938915599E-2</v>
      </c>
      <c r="L12" s="17">
        <v>2.01631861274283E-2</v>
      </c>
      <c r="M12" s="17"/>
      <c r="N12" s="17">
        <v>2.05451277015915E-2</v>
      </c>
      <c r="O12" s="17">
        <v>2.9879036355803801E-2</v>
      </c>
      <c r="P12" s="17">
        <v>3.5874421473406498E-2</v>
      </c>
      <c r="Q12" s="17">
        <v>2.1726172897221299E-2</v>
      </c>
      <c r="R12" s="17"/>
      <c r="S12" s="17">
        <v>1.3770708725976501E-2</v>
      </c>
      <c r="T12" s="17">
        <v>2.10917057307278E-2</v>
      </c>
      <c r="U12" s="17">
        <v>4.2754465687605998E-2</v>
      </c>
      <c r="V12" s="17">
        <v>3.6796786344579203E-2</v>
      </c>
      <c r="W12" s="17">
        <v>0</v>
      </c>
      <c r="X12" s="17">
        <v>1.60595934936658E-2</v>
      </c>
      <c r="Y12" s="17">
        <v>2.2486180584558299E-2</v>
      </c>
      <c r="Z12" s="17">
        <v>2.4835981800562498E-2</v>
      </c>
      <c r="AA12" s="17">
        <v>4.5480796932462098E-2</v>
      </c>
      <c r="AB12" s="17">
        <v>4.1541364331482603E-2</v>
      </c>
      <c r="AC12" s="17">
        <v>1.9339651259187199E-2</v>
      </c>
      <c r="AD12" s="17">
        <v>3.3108600470520597E-2</v>
      </c>
      <c r="AE12" s="17"/>
      <c r="AF12" s="17">
        <v>3.9107599987196803E-2</v>
      </c>
      <c r="AG12" s="17">
        <v>1.61628596753354E-2</v>
      </c>
      <c r="AH12" s="17">
        <v>8.2526567029490398E-3</v>
      </c>
      <c r="AI12" s="17"/>
      <c r="AJ12" s="17">
        <v>3.4009997535462702E-2</v>
      </c>
      <c r="AK12" s="17">
        <v>2.4517740402037001E-2</v>
      </c>
      <c r="AL12" s="17">
        <v>0</v>
      </c>
      <c r="AM12" s="17">
        <v>0</v>
      </c>
      <c r="AN12" s="17">
        <v>2.2310716331237501E-2</v>
      </c>
      <c r="AO12" s="17"/>
      <c r="AP12" s="17">
        <v>2.4655027249987301E-2</v>
      </c>
      <c r="AQ12" s="17">
        <v>2.4372898484791902E-2</v>
      </c>
      <c r="AR12" s="17">
        <v>1.6214023667141499E-2</v>
      </c>
      <c r="AS12" s="17">
        <v>3.1250807083431899E-2</v>
      </c>
      <c r="AT12" s="17">
        <v>4.73779530117737E-2</v>
      </c>
      <c r="AU12" s="17"/>
      <c r="AV12" s="17">
        <v>2.4696226760880301E-2</v>
      </c>
      <c r="AW12" s="17">
        <v>2.01095979563682E-2</v>
      </c>
      <c r="AX12" s="17">
        <v>1.6242249919584499E-2</v>
      </c>
      <c r="AY12" s="17">
        <v>4.2728473588974997E-2</v>
      </c>
      <c r="AZ12" s="17">
        <v>3.6127323544804399E-2</v>
      </c>
      <c r="BA12" s="17">
        <v>1.2844254695866799E-2</v>
      </c>
      <c r="BB12" s="17"/>
      <c r="BC12" s="17">
        <v>1.6314504261343201E-2</v>
      </c>
      <c r="BD12" s="17">
        <v>2.0202526246898899E-2</v>
      </c>
      <c r="BE12" s="17">
        <v>2.8780610815290701E-2</v>
      </c>
      <c r="BF12" s="17">
        <v>3.2422491769493397E-2</v>
      </c>
      <c r="BG12" s="17">
        <v>0</v>
      </c>
    </row>
    <row r="13" spans="2:59" x14ac:dyDescent="0.35">
      <c r="B13" s="18" t="s">
        <v>100</v>
      </c>
      <c r="C13" s="21">
        <v>9.7426191668786605E-2</v>
      </c>
      <c r="D13" s="21">
        <v>6.5411852166019899E-2</v>
      </c>
      <c r="E13" s="21">
        <v>0.12742219159580301</v>
      </c>
      <c r="F13" s="21"/>
      <c r="G13" s="21">
        <v>5.6664271883043703E-2</v>
      </c>
      <c r="H13" s="21">
        <v>8.9171399616677804E-2</v>
      </c>
      <c r="I13" s="21">
        <v>0.105834138972835</v>
      </c>
      <c r="J13" s="21">
        <v>9.9078453021395604E-2</v>
      </c>
      <c r="K13" s="21">
        <v>0.15043886714572899</v>
      </c>
      <c r="L13" s="21">
        <v>8.3138840448046106E-2</v>
      </c>
      <c r="M13" s="21"/>
      <c r="N13" s="21">
        <v>8.2950124211490797E-2</v>
      </c>
      <c r="O13" s="21">
        <v>8.6203557727144706E-2</v>
      </c>
      <c r="P13" s="21">
        <v>9.2175392298851994E-2</v>
      </c>
      <c r="Q13" s="21">
        <v>0.12777889474030599</v>
      </c>
      <c r="R13" s="21"/>
      <c r="S13" s="21">
        <v>6.4501351987193298E-2</v>
      </c>
      <c r="T13" s="21">
        <v>8.1669723509342804E-2</v>
      </c>
      <c r="U13" s="21">
        <v>0.14606152889120599</v>
      </c>
      <c r="V13" s="21">
        <v>8.5620957306005704E-2</v>
      </c>
      <c r="W13" s="21">
        <v>0.102907889378294</v>
      </c>
      <c r="X13" s="21">
        <v>0.14599966252794799</v>
      </c>
      <c r="Y13" s="21">
        <v>6.6459328647746299E-2</v>
      </c>
      <c r="Z13" s="21">
        <v>0.128872258810697</v>
      </c>
      <c r="AA13" s="21">
        <v>0.112096453334863</v>
      </c>
      <c r="AB13" s="21">
        <v>8.5252176390954698E-2</v>
      </c>
      <c r="AC13" s="21">
        <v>9.3126721200867402E-2</v>
      </c>
      <c r="AD13" s="21">
        <v>0.105092813653858</v>
      </c>
      <c r="AE13" s="21"/>
      <c r="AF13" s="21">
        <v>0.105069216384317</v>
      </c>
      <c r="AG13" s="21">
        <v>8.6764253219538803E-2</v>
      </c>
      <c r="AH13" s="21">
        <v>0.13228525040349701</v>
      </c>
      <c r="AI13" s="21"/>
      <c r="AJ13" s="21">
        <v>9.8394252951876995E-2</v>
      </c>
      <c r="AK13" s="21">
        <v>4.0767366417986201E-2</v>
      </c>
      <c r="AL13" s="21">
        <v>0.13601314583971799</v>
      </c>
      <c r="AM13" s="21">
        <v>0.121017441680497</v>
      </c>
      <c r="AN13" s="21">
        <v>0.20447571645412699</v>
      </c>
      <c r="AO13" s="21"/>
      <c r="AP13" s="21">
        <v>0.11255913255816601</v>
      </c>
      <c r="AQ13" s="21">
        <v>6.9995064924549905E-2</v>
      </c>
      <c r="AR13" s="21">
        <v>9.5119313239254502E-2</v>
      </c>
      <c r="AS13" s="21">
        <v>6.0842579641269101E-2</v>
      </c>
      <c r="AT13" s="21">
        <v>0.18930836243216101</v>
      </c>
      <c r="AU13" s="21"/>
      <c r="AV13" s="21">
        <v>6.2914608799067601E-2</v>
      </c>
      <c r="AW13" s="21">
        <v>9.7062992133374798E-2</v>
      </c>
      <c r="AX13" s="21">
        <v>7.3881895269017894E-2</v>
      </c>
      <c r="AY13" s="21">
        <v>6.3405212421253604E-2</v>
      </c>
      <c r="AZ13" s="21">
        <v>0.14435415682953301</v>
      </c>
      <c r="BA13" s="21">
        <v>0.228255969377262</v>
      </c>
      <c r="BB13" s="21"/>
      <c r="BC13" s="21">
        <v>0.105145316497681</v>
      </c>
      <c r="BD13" s="21">
        <v>0.106485464529646</v>
      </c>
      <c r="BE13" s="21">
        <v>0.106548491013254</v>
      </c>
      <c r="BF13" s="21">
        <v>4.9947179741423799E-2</v>
      </c>
      <c r="BG13" s="21">
        <v>4.1674075839586801E-2</v>
      </c>
    </row>
    <row r="14" spans="2:59" x14ac:dyDescent="0.35">
      <c r="B14" s="18" t="s">
        <v>139</v>
      </c>
      <c r="C14" s="21">
        <v>0.72558281970712002</v>
      </c>
      <c r="D14" s="21">
        <v>0.736284866804926</v>
      </c>
      <c r="E14" s="21">
        <v>0.71487591784081705</v>
      </c>
      <c r="F14" s="21"/>
      <c r="G14" s="21">
        <v>0.763155202435715</v>
      </c>
      <c r="H14" s="21">
        <v>0.725523452166836</v>
      </c>
      <c r="I14" s="21">
        <v>0.74168944874037601</v>
      </c>
      <c r="J14" s="21">
        <v>0.67769075217699304</v>
      </c>
      <c r="K14" s="21">
        <v>0.66064713422585497</v>
      </c>
      <c r="L14" s="21">
        <v>0.77540323848175896</v>
      </c>
      <c r="M14" s="21"/>
      <c r="N14" s="21">
        <v>0.74048099647968701</v>
      </c>
      <c r="O14" s="21">
        <v>0.72235452933338096</v>
      </c>
      <c r="P14" s="21">
        <v>0.71868053574411295</v>
      </c>
      <c r="Q14" s="21">
        <v>0.71985538093727497</v>
      </c>
      <c r="R14" s="21"/>
      <c r="S14" s="21">
        <v>0.78562394961600202</v>
      </c>
      <c r="T14" s="21">
        <v>0.71083893255423303</v>
      </c>
      <c r="U14" s="21">
        <v>0.65777784639104997</v>
      </c>
      <c r="V14" s="21">
        <v>0.69174384367172304</v>
      </c>
      <c r="W14" s="21">
        <v>0.70140574513819998</v>
      </c>
      <c r="X14" s="21">
        <v>0.75278519993979698</v>
      </c>
      <c r="Y14" s="21">
        <v>0.81801938458531598</v>
      </c>
      <c r="Z14" s="21">
        <v>0.68980631441889195</v>
      </c>
      <c r="AA14" s="21">
        <v>0.68650442881815699</v>
      </c>
      <c r="AB14" s="21">
        <v>0.71472456706558396</v>
      </c>
      <c r="AC14" s="21">
        <v>0.72356230872890703</v>
      </c>
      <c r="AD14" s="21">
        <v>0.76628308062753203</v>
      </c>
      <c r="AE14" s="21"/>
      <c r="AF14" s="21">
        <v>0.69794239281246495</v>
      </c>
      <c r="AG14" s="21">
        <v>0.74371713580993204</v>
      </c>
      <c r="AH14" s="21">
        <v>0.70957403529382701</v>
      </c>
      <c r="AI14" s="21"/>
      <c r="AJ14" s="21">
        <v>0.70609099760693494</v>
      </c>
      <c r="AK14" s="21">
        <v>0.79382839856612197</v>
      </c>
      <c r="AL14" s="21">
        <v>0.66936789383892004</v>
      </c>
      <c r="AM14" s="21">
        <v>0.81844763086292505</v>
      </c>
      <c r="AN14" s="21">
        <v>0.636204483677143</v>
      </c>
      <c r="AO14" s="21"/>
      <c r="AP14" s="21">
        <v>0.69877290215759003</v>
      </c>
      <c r="AQ14" s="21">
        <v>0.77314701536749897</v>
      </c>
      <c r="AR14" s="21">
        <v>0.73532170565019495</v>
      </c>
      <c r="AS14" s="21">
        <v>0.722809440005722</v>
      </c>
      <c r="AT14" s="21">
        <v>0.59852059999294704</v>
      </c>
      <c r="AU14" s="21"/>
      <c r="AV14" s="21">
        <v>0.75656587211993798</v>
      </c>
      <c r="AW14" s="21">
        <v>0.71418915052321397</v>
      </c>
      <c r="AX14" s="21">
        <v>0.74133676082231703</v>
      </c>
      <c r="AY14" s="21">
        <v>0.70722009674006003</v>
      </c>
      <c r="AZ14" s="21">
        <v>0.66376494910815798</v>
      </c>
      <c r="BA14" s="21">
        <v>0.70885427244757504</v>
      </c>
      <c r="BB14" s="21"/>
      <c r="BC14" s="21">
        <v>0.73638151062365098</v>
      </c>
      <c r="BD14" s="21">
        <v>0.70893384529115799</v>
      </c>
      <c r="BE14" s="21">
        <v>0.71655768158736799</v>
      </c>
      <c r="BF14" s="21">
        <v>0.770973224404776</v>
      </c>
      <c r="BG14" s="21">
        <v>0.84333312104453395</v>
      </c>
    </row>
    <row r="15" spans="2:59" x14ac:dyDescent="0.35">
      <c r="B15" s="18" t="s">
        <v>141</v>
      </c>
      <c r="C15" s="22">
        <v>-0.62815662803833305</v>
      </c>
      <c r="D15" s="22">
        <v>-0.67087301463890703</v>
      </c>
      <c r="E15" s="22">
        <v>-0.58745372624501402</v>
      </c>
      <c r="F15" s="22"/>
      <c r="G15" s="22">
        <v>-0.70649093055267098</v>
      </c>
      <c r="H15" s="22">
        <v>-0.63635205255015803</v>
      </c>
      <c r="I15" s="22">
        <v>-0.63585530976754201</v>
      </c>
      <c r="J15" s="22">
        <v>-0.57861229915559698</v>
      </c>
      <c r="K15" s="22">
        <v>-0.51020826708012501</v>
      </c>
      <c r="L15" s="22">
        <v>-0.69226439803371198</v>
      </c>
      <c r="M15" s="22"/>
      <c r="N15" s="22">
        <v>-0.65753087226819695</v>
      </c>
      <c r="O15" s="22">
        <v>-0.63615097160623701</v>
      </c>
      <c r="P15" s="22">
        <v>-0.62650514344526098</v>
      </c>
      <c r="Q15" s="22">
        <v>-0.59207648619696895</v>
      </c>
      <c r="R15" s="22"/>
      <c r="S15" s="22">
        <v>-0.72112259762880804</v>
      </c>
      <c r="T15" s="22">
        <v>-0.62916920904489004</v>
      </c>
      <c r="U15" s="22">
        <v>-0.51171631749984403</v>
      </c>
      <c r="V15" s="22">
        <v>-0.60612288636571698</v>
      </c>
      <c r="W15" s="22">
        <v>-0.59849785575990699</v>
      </c>
      <c r="X15" s="22">
        <v>-0.60678553741184804</v>
      </c>
      <c r="Y15" s="22">
        <v>-0.75156005593757003</v>
      </c>
      <c r="Z15" s="22">
        <v>-0.56093405560819498</v>
      </c>
      <c r="AA15" s="22">
        <v>-0.57440797548329403</v>
      </c>
      <c r="AB15" s="22">
        <v>-0.62947239067463001</v>
      </c>
      <c r="AC15" s="22">
        <v>-0.63043558752803996</v>
      </c>
      <c r="AD15" s="22">
        <v>-0.661190266973674</v>
      </c>
      <c r="AE15" s="22"/>
      <c r="AF15" s="22">
        <v>-0.59287317642814796</v>
      </c>
      <c r="AG15" s="22">
        <v>-0.65695288259039297</v>
      </c>
      <c r="AH15" s="22">
        <v>-0.57728878489032998</v>
      </c>
      <c r="AI15" s="22"/>
      <c r="AJ15" s="22">
        <v>-0.60769674465505796</v>
      </c>
      <c r="AK15" s="22">
        <v>-0.75306103214813502</v>
      </c>
      <c r="AL15" s="22">
        <v>-0.53335474799920202</v>
      </c>
      <c r="AM15" s="22">
        <v>-0.69743018918242705</v>
      </c>
      <c r="AN15" s="22">
        <v>-0.43172876722301601</v>
      </c>
      <c r="AO15" s="22"/>
      <c r="AP15" s="22">
        <v>-0.58621376959942295</v>
      </c>
      <c r="AQ15" s="22">
        <v>-0.70315195044294898</v>
      </c>
      <c r="AR15" s="22">
        <v>-0.64020239241094101</v>
      </c>
      <c r="AS15" s="22">
        <v>-0.66196686036445296</v>
      </c>
      <c r="AT15" s="22">
        <v>-0.40921223756078501</v>
      </c>
      <c r="AU15" s="22"/>
      <c r="AV15" s="22">
        <v>-0.69365126332087002</v>
      </c>
      <c r="AW15" s="22">
        <v>-0.61712615838983897</v>
      </c>
      <c r="AX15" s="22">
        <v>-0.66745486555329903</v>
      </c>
      <c r="AY15" s="22">
        <v>-0.64381488431880696</v>
      </c>
      <c r="AZ15" s="22">
        <v>-0.51941079227862497</v>
      </c>
      <c r="BA15" s="22">
        <v>-0.48059830307031198</v>
      </c>
      <c r="BB15" s="22"/>
      <c r="BC15" s="22">
        <v>-0.63123619412597098</v>
      </c>
      <c r="BD15" s="22">
        <v>-0.60244838076151197</v>
      </c>
      <c r="BE15" s="22">
        <v>-0.61000919057411396</v>
      </c>
      <c r="BF15" s="22">
        <v>-0.72102604466335296</v>
      </c>
      <c r="BG15" s="22">
        <v>-0.80165904520494702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0.50439209749029801</v>
      </c>
      <c r="D9" s="17">
        <v>0.49843225167063698</v>
      </c>
      <c r="E9" s="17">
        <v>0.51376161831126299</v>
      </c>
      <c r="F9" s="17"/>
      <c r="G9" s="17">
        <v>0.45078986985576602</v>
      </c>
      <c r="H9" s="17">
        <v>0.51363279739370704</v>
      </c>
      <c r="I9" s="17">
        <v>0.475218379086224</v>
      </c>
      <c r="J9" s="17">
        <v>0.44252124794194903</v>
      </c>
      <c r="K9" s="17">
        <v>0.51978040587145802</v>
      </c>
      <c r="L9" s="17">
        <v>0.59600443689902505</v>
      </c>
      <c r="M9" s="17"/>
      <c r="N9" s="17">
        <v>0.47040956267850198</v>
      </c>
      <c r="O9" s="17">
        <v>0.49980349838578803</v>
      </c>
      <c r="P9" s="17">
        <v>0.49308842691164301</v>
      </c>
      <c r="Q9" s="17">
        <v>0.55275003473908202</v>
      </c>
      <c r="R9" s="17"/>
      <c r="S9" s="17">
        <v>0.56163196080167399</v>
      </c>
      <c r="T9" s="17">
        <v>0.51702612779304802</v>
      </c>
      <c r="U9" s="17">
        <v>0.48829225959523698</v>
      </c>
      <c r="V9" s="17">
        <v>0.46268414634275101</v>
      </c>
      <c r="W9" s="17">
        <v>0.54680711058333298</v>
      </c>
      <c r="X9" s="17">
        <v>0.406467324147544</v>
      </c>
      <c r="Y9" s="17">
        <v>0.561646675313344</v>
      </c>
      <c r="Z9" s="17">
        <v>0.44292462669147697</v>
      </c>
      <c r="AA9" s="17">
        <v>0.49758850468818999</v>
      </c>
      <c r="AB9" s="17">
        <v>0.48447275541844997</v>
      </c>
      <c r="AC9" s="17">
        <v>0.51553605060265195</v>
      </c>
      <c r="AD9" s="17">
        <v>0.55675185064633204</v>
      </c>
      <c r="AE9" s="17"/>
      <c r="AF9" s="17">
        <v>0.51701397761179901</v>
      </c>
      <c r="AG9" s="17">
        <v>0.50143364335488505</v>
      </c>
      <c r="AH9" s="17">
        <v>0.52175394335963798</v>
      </c>
      <c r="AI9" s="17"/>
      <c r="AJ9" s="17">
        <v>0.51155412006299805</v>
      </c>
      <c r="AK9" s="17">
        <v>0.53890249247066702</v>
      </c>
      <c r="AL9" s="17">
        <v>0.51573147730026803</v>
      </c>
      <c r="AM9" s="17">
        <v>0.70644874586071904</v>
      </c>
      <c r="AN9" s="17">
        <v>0.43534058376011697</v>
      </c>
      <c r="AO9" s="17"/>
      <c r="AP9" s="17">
        <v>0.54875651820220395</v>
      </c>
      <c r="AQ9" s="17">
        <v>0.52613289979212396</v>
      </c>
      <c r="AR9" s="17">
        <v>0.41767496926221098</v>
      </c>
      <c r="AS9" s="17">
        <v>0.48439037338730101</v>
      </c>
      <c r="AT9" s="17">
        <v>0.41524633503338898</v>
      </c>
      <c r="AU9" s="17"/>
      <c r="AV9" s="17">
        <v>0.54495547403247901</v>
      </c>
      <c r="AW9" s="17">
        <v>0.51065724798066203</v>
      </c>
      <c r="AX9" s="17">
        <v>0.423471398339549</v>
      </c>
      <c r="AY9" s="17">
        <v>0.51145049140818299</v>
      </c>
      <c r="AZ9" s="17">
        <v>0.45177812297654302</v>
      </c>
      <c r="BA9" s="17">
        <v>0.47392515161779603</v>
      </c>
      <c r="BB9" s="17"/>
      <c r="BC9" s="17">
        <v>0.58832931870851002</v>
      </c>
      <c r="BD9" s="17">
        <v>0.49253085761584298</v>
      </c>
      <c r="BE9" s="17">
        <v>0.44418507053525402</v>
      </c>
      <c r="BF9" s="17">
        <v>0.45943962798286098</v>
      </c>
      <c r="BG9" s="17">
        <v>0.48630272704282401</v>
      </c>
    </row>
    <row r="10" spans="2:59" x14ac:dyDescent="0.35">
      <c r="B10" s="18" t="s">
        <v>135</v>
      </c>
      <c r="C10" s="17">
        <v>0.31606391633154701</v>
      </c>
      <c r="D10" s="17">
        <v>0.33973824714643602</v>
      </c>
      <c r="E10" s="17">
        <v>0.289903712702137</v>
      </c>
      <c r="F10" s="17"/>
      <c r="G10" s="17">
        <v>0.37207965479516097</v>
      </c>
      <c r="H10" s="17">
        <v>0.30035667115630299</v>
      </c>
      <c r="I10" s="17">
        <v>0.32800505647300998</v>
      </c>
      <c r="J10" s="17">
        <v>0.329291542707223</v>
      </c>
      <c r="K10" s="17">
        <v>0.26941342515051497</v>
      </c>
      <c r="L10" s="17">
        <v>0.30547511729971999</v>
      </c>
      <c r="M10" s="17"/>
      <c r="N10" s="17">
        <v>0.36262807221596899</v>
      </c>
      <c r="O10" s="17">
        <v>0.29769655225258301</v>
      </c>
      <c r="P10" s="17">
        <v>0.32109201543572102</v>
      </c>
      <c r="Q10" s="17">
        <v>0.28372483198274601</v>
      </c>
      <c r="R10" s="17"/>
      <c r="S10" s="17">
        <v>0.29243188428269401</v>
      </c>
      <c r="T10" s="17">
        <v>0.29672417805464602</v>
      </c>
      <c r="U10" s="17">
        <v>0.35629852424332997</v>
      </c>
      <c r="V10" s="17">
        <v>0.35030518519187698</v>
      </c>
      <c r="W10" s="17">
        <v>0.27133592401349199</v>
      </c>
      <c r="X10" s="17">
        <v>0.388014051957497</v>
      </c>
      <c r="Y10" s="17">
        <v>0.33431258453127499</v>
      </c>
      <c r="Z10" s="17">
        <v>0.31753732191960099</v>
      </c>
      <c r="AA10" s="17">
        <v>0.276212408788299</v>
      </c>
      <c r="AB10" s="17">
        <v>0.33176337796225303</v>
      </c>
      <c r="AC10" s="17">
        <v>0.26275415200472502</v>
      </c>
      <c r="AD10" s="17">
        <v>0.31697588495754198</v>
      </c>
      <c r="AE10" s="17"/>
      <c r="AF10" s="17">
        <v>0.28566352460699401</v>
      </c>
      <c r="AG10" s="17">
        <v>0.34520497861810201</v>
      </c>
      <c r="AH10" s="17">
        <v>0.26661104320628398</v>
      </c>
      <c r="AI10" s="17"/>
      <c r="AJ10" s="17">
        <v>0.32643056716616098</v>
      </c>
      <c r="AK10" s="17">
        <v>0.295305404096042</v>
      </c>
      <c r="AL10" s="17">
        <v>0.31939812107447202</v>
      </c>
      <c r="AM10" s="17">
        <v>0.17052096972284</v>
      </c>
      <c r="AN10" s="17">
        <v>0.31362682195241298</v>
      </c>
      <c r="AO10" s="17"/>
      <c r="AP10" s="17">
        <v>0.31641951407430702</v>
      </c>
      <c r="AQ10" s="17">
        <v>0.29931043542892</v>
      </c>
      <c r="AR10" s="17">
        <v>0.344567059011885</v>
      </c>
      <c r="AS10" s="17">
        <v>0.32149753599108899</v>
      </c>
      <c r="AT10" s="17">
        <v>0.42087555636398699</v>
      </c>
      <c r="AU10" s="17"/>
      <c r="AV10" s="17">
        <v>0.28120743288115002</v>
      </c>
      <c r="AW10" s="17">
        <v>0.34842841419780202</v>
      </c>
      <c r="AX10" s="17">
        <v>0.33570656239491697</v>
      </c>
      <c r="AY10" s="17">
        <v>0.29962252660890998</v>
      </c>
      <c r="AZ10" s="17">
        <v>0.38193371944566001</v>
      </c>
      <c r="BA10" s="17">
        <v>0.29415487143936703</v>
      </c>
      <c r="BB10" s="17"/>
      <c r="BC10" s="17">
        <v>0.27289821848056101</v>
      </c>
      <c r="BD10" s="17">
        <v>0.316263722078648</v>
      </c>
      <c r="BE10" s="17">
        <v>0.34426442833938897</v>
      </c>
      <c r="BF10" s="17">
        <v>0.35399905003364102</v>
      </c>
      <c r="BG10" s="17">
        <v>0.40799108655661998</v>
      </c>
    </row>
    <row r="11" spans="2:59" x14ac:dyDescent="0.35">
      <c r="B11" s="18" t="s">
        <v>339</v>
      </c>
      <c r="C11" s="17">
        <v>0.106533448898359</v>
      </c>
      <c r="D11" s="17">
        <v>0.113138307507112</v>
      </c>
      <c r="E11" s="17">
        <v>0.100926539320931</v>
      </c>
      <c r="F11" s="17"/>
      <c r="G11" s="17">
        <v>0.12101078791919501</v>
      </c>
      <c r="H11" s="17">
        <v>0.11583119738173001</v>
      </c>
      <c r="I11" s="17">
        <v>9.5828264286228607E-2</v>
      </c>
      <c r="J11" s="17">
        <v>0.14383700024573801</v>
      </c>
      <c r="K11" s="17">
        <v>0.108737578174391</v>
      </c>
      <c r="L11" s="17">
        <v>6.6160287702393406E-2</v>
      </c>
      <c r="M11" s="17"/>
      <c r="N11" s="17">
        <v>0.118833431851555</v>
      </c>
      <c r="O11" s="17">
        <v>0.115866193485927</v>
      </c>
      <c r="P11" s="17">
        <v>9.8083501714967505E-2</v>
      </c>
      <c r="Q11" s="17">
        <v>9.2022427973165302E-2</v>
      </c>
      <c r="R11" s="17"/>
      <c r="S11" s="17">
        <v>0.10853805474312</v>
      </c>
      <c r="T11" s="17">
        <v>0.14115004286222901</v>
      </c>
      <c r="U11" s="17">
        <v>5.1491370952305299E-2</v>
      </c>
      <c r="V11" s="17">
        <v>0.10171049524952901</v>
      </c>
      <c r="W11" s="17">
        <v>6.3696444011046197E-2</v>
      </c>
      <c r="X11" s="17">
        <v>0.110150583484754</v>
      </c>
      <c r="Y11" s="17">
        <v>6.8031964554025298E-2</v>
      </c>
      <c r="Z11" s="17">
        <v>0.117254913285956</v>
      </c>
      <c r="AA11" s="17">
        <v>0.122716784716992</v>
      </c>
      <c r="AB11" s="17">
        <v>0.120961091409779</v>
      </c>
      <c r="AC11" s="17">
        <v>0.16532655091941501</v>
      </c>
      <c r="AD11" s="17">
        <v>6.5381940677027295E-2</v>
      </c>
      <c r="AE11" s="17"/>
      <c r="AF11" s="17">
        <v>0.114664520572217</v>
      </c>
      <c r="AG11" s="17">
        <v>9.9416555058706793E-2</v>
      </c>
      <c r="AH11" s="17">
        <v>0.105092010573183</v>
      </c>
      <c r="AI11" s="17"/>
      <c r="AJ11" s="17">
        <v>0.10200113989642801</v>
      </c>
      <c r="AK11" s="17">
        <v>0.118289214774358</v>
      </c>
      <c r="AL11" s="17">
        <v>0.114863871808168</v>
      </c>
      <c r="AM11" s="17">
        <v>0</v>
      </c>
      <c r="AN11" s="17">
        <v>0.111463834158082</v>
      </c>
      <c r="AO11" s="17"/>
      <c r="AP11" s="17">
        <v>8.2826129021543196E-2</v>
      </c>
      <c r="AQ11" s="17">
        <v>0.118806020290798</v>
      </c>
      <c r="AR11" s="17">
        <v>0.15137618839359601</v>
      </c>
      <c r="AS11" s="17">
        <v>0.122431493377563</v>
      </c>
      <c r="AT11" s="17">
        <v>8.9376153716490506E-2</v>
      </c>
      <c r="AU11" s="17"/>
      <c r="AV11" s="17">
        <v>0.119962321477738</v>
      </c>
      <c r="AW11" s="17">
        <v>8.9381476490836401E-2</v>
      </c>
      <c r="AX11" s="17">
        <v>0.175005370334335</v>
      </c>
      <c r="AY11" s="17">
        <v>0.11272299837027799</v>
      </c>
      <c r="AZ11" s="17">
        <v>0.109477846920793</v>
      </c>
      <c r="BA11" s="17">
        <v>5.0799546313976603E-2</v>
      </c>
      <c r="BB11" s="17"/>
      <c r="BC11" s="17">
        <v>6.1789804207982503E-2</v>
      </c>
      <c r="BD11" s="17">
        <v>0.119065892375496</v>
      </c>
      <c r="BE11" s="17">
        <v>0.13334782695042799</v>
      </c>
      <c r="BF11" s="17">
        <v>0.12775128924999599</v>
      </c>
      <c r="BG11" s="17">
        <v>6.4032110560968997E-2</v>
      </c>
    </row>
    <row r="12" spans="2:59" x14ac:dyDescent="0.35">
      <c r="B12" s="18" t="s">
        <v>340</v>
      </c>
      <c r="C12" s="17">
        <v>2.522067859899E-2</v>
      </c>
      <c r="D12" s="17">
        <v>2.6559087874688501E-2</v>
      </c>
      <c r="E12" s="17">
        <v>2.4110567263658001E-2</v>
      </c>
      <c r="F12" s="17"/>
      <c r="G12" s="17">
        <v>2.4236492656468302E-2</v>
      </c>
      <c r="H12" s="17">
        <v>1.5050397781861201E-2</v>
      </c>
      <c r="I12" s="17">
        <v>4.4947266153527399E-2</v>
      </c>
      <c r="J12" s="17">
        <v>3.0828387935914001E-2</v>
      </c>
      <c r="K12" s="17">
        <v>3.5241847980320297E-2</v>
      </c>
      <c r="L12" s="17">
        <v>5.5227155285491897E-3</v>
      </c>
      <c r="M12" s="17"/>
      <c r="N12" s="17">
        <v>1.76354504454499E-2</v>
      </c>
      <c r="O12" s="17">
        <v>3.8117054474139503E-2</v>
      </c>
      <c r="P12" s="17">
        <v>3.1304802233075399E-2</v>
      </c>
      <c r="Q12" s="17">
        <v>1.4544670209129199E-2</v>
      </c>
      <c r="R12" s="17"/>
      <c r="S12" s="17">
        <v>7.8072024400721602E-3</v>
      </c>
      <c r="T12" s="17">
        <v>1.3076204881806599E-2</v>
      </c>
      <c r="U12" s="17">
        <v>4.1050767568191898E-2</v>
      </c>
      <c r="V12" s="17">
        <v>3.7717675825140802E-2</v>
      </c>
      <c r="W12" s="17">
        <v>4.8362613670450201E-2</v>
      </c>
      <c r="X12" s="17">
        <v>3.2083725708284598E-2</v>
      </c>
      <c r="Y12" s="17">
        <v>2.5005922838867899E-2</v>
      </c>
      <c r="Z12" s="17">
        <v>1.5157841482309101E-2</v>
      </c>
      <c r="AA12" s="17">
        <v>2.5379985482218499E-2</v>
      </c>
      <c r="AB12" s="17">
        <v>3.4030137515288501E-2</v>
      </c>
      <c r="AC12" s="17">
        <v>1.99366233488532E-2</v>
      </c>
      <c r="AD12" s="17">
        <v>0</v>
      </c>
      <c r="AE12" s="17"/>
      <c r="AF12" s="17">
        <v>4.2212900744644601E-2</v>
      </c>
      <c r="AG12" s="17">
        <v>1.30659660470863E-2</v>
      </c>
      <c r="AH12" s="17">
        <v>1.53296165031641E-2</v>
      </c>
      <c r="AI12" s="17"/>
      <c r="AJ12" s="17">
        <v>2.7173097372739201E-2</v>
      </c>
      <c r="AK12" s="17">
        <v>1.8849428680650301E-2</v>
      </c>
      <c r="AL12" s="17">
        <v>0</v>
      </c>
      <c r="AM12" s="17">
        <v>6.0516227587820097E-2</v>
      </c>
      <c r="AN12" s="17">
        <v>3.1627344468707803E-2</v>
      </c>
      <c r="AO12" s="17"/>
      <c r="AP12" s="17">
        <v>6.2730729247239799E-3</v>
      </c>
      <c r="AQ12" s="17">
        <v>2.1508380254373499E-2</v>
      </c>
      <c r="AR12" s="17">
        <v>1.6214023667141499E-2</v>
      </c>
      <c r="AS12" s="17">
        <v>5.2208907634503997E-2</v>
      </c>
      <c r="AT12" s="17">
        <v>1.8650875140240698E-2</v>
      </c>
      <c r="AU12" s="17"/>
      <c r="AV12" s="17">
        <v>1.7660974547807001E-2</v>
      </c>
      <c r="AW12" s="17">
        <v>6.5056370873443599E-3</v>
      </c>
      <c r="AX12" s="17">
        <v>1.6242249919584499E-2</v>
      </c>
      <c r="AY12" s="17">
        <v>5.62279379910397E-2</v>
      </c>
      <c r="AZ12" s="17">
        <v>1.42219356842576E-2</v>
      </c>
      <c r="BA12" s="17">
        <v>2.6804728195882799E-2</v>
      </c>
      <c r="BB12" s="17"/>
      <c r="BC12" s="17">
        <v>1.9065948157171799E-2</v>
      </c>
      <c r="BD12" s="17">
        <v>3.0406861722134401E-2</v>
      </c>
      <c r="BE12" s="17">
        <v>3.1305193364724399E-2</v>
      </c>
      <c r="BF12" s="17">
        <v>1.80339202263456E-2</v>
      </c>
      <c r="BG12" s="17">
        <v>0</v>
      </c>
    </row>
    <row r="13" spans="2:59" x14ac:dyDescent="0.35">
      <c r="B13" s="18" t="s">
        <v>100</v>
      </c>
      <c r="C13" s="21">
        <v>4.7789858680806402E-2</v>
      </c>
      <c r="D13" s="21">
        <v>2.2132105801126001E-2</v>
      </c>
      <c r="E13" s="21">
        <v>7.1297562402009504E-2</v>
      </c>
      <c r="F13" s="21"/>
      <c r="G13" s="21">
        <v>3.1883194773409403E-2</v>
      </c>
      <c r="H13" s="21">
        <v>5.5128936286398797E-2</v>
      </c>
      <c r="I13" s="21">
        <v>5.6001034001009899E-2</v>
      </c>
      <c r="J13" s="21">
        <v>5.3521821169175997E-2</v>
      </c>
      <c r="K13" s="21">
        <v>6.6826742823315299E-2</v>
      </c>
      <c r="L13" s="21">
        <v>2.6837442570312699E-2</v>
      </c>
      <c r="M13" s="21"/>
      <c r="N13" s="21">
        <v>3.04934828085235E-2</v>
      </c>
      <c r="O13" s="21">
        <v>4.8516701401562702E-2</v>
      </c>
      <c r="P13" s="21">
        <v>5.6431253704593398E-2</v>
      </c>
      <c r="Q13" s="21">
        <v>5.6958035095876797E-2</v>
      </c>
      <c r="R13" s="21"/>
      <c r="S13" s="21">
        <v>2.95908977324402E-2</v>
      </c>
      <c r="T13" s="21">
        <v>3.2023446408270199E-2</v>
      </c>
      <c r="U13" s="21">
        <v>6.2867077640935895E-2</v>
      </c>
      <c r="V13" s="21">
        <v>4.7582497390702999E-2</v>
      </c>
      <c r="W13" s="21">
        <v>6.9797907721678099E-2</v>
      </c>
      <c r="X13" s="21">
        <v>6.32843147019201E-2</v>
      </c>
      <c r="Y13" s="21">
        <v>1.1002852762488601E-2</v>
      </c>
      <c r="Z13" s="21">
        <v>0.10712529662065701</v>
      </c>
      <c r="AA13" s="21">
        <v>7.8102316324300397E-2</v>
      </c>
      <c r="AB13" s="21">
        <v>2.8772637694229001E-2</v>
      </c>
      <c r="AC13" s="21">
        <v>3.6446623124355301E-2</v>
      </c>
      <c r="AD13" s="21">
        <v>6.08903237190992E-2</v>
      </c>
      <c r="AE13" s="21"/>
      <c r="AF13" s="21">
        <v>4.0445076464344899E-2</v>
      </c>
      <c r="AG13" s="21">
        <v>4.0878856921220001E-2</v>
      </c>
      <c r="AH13" s="21">
        <v>9.1213386357731796E-2</v>
      </c>
      <c r="AI13" s="21"/>
      <c r="AJ13" s="21">
        <v>3.2841075501673603E-2</v>
      </c>
      <c r="AK13" s="21">
        <v>2.8653459978282701E-2</v>
      </c>
      <c r="AL13" s="21">
        <v>5.0006529817091201E-2</v>
      </c>
      <c r="AM13" s="21">
        <v>6.2514056828620906E-2</v>
      </c>
      <c r="AN13" s="21">
        <v>0.10794141566068099</v>
      </c>
      <c r="AO13" s="21"/>
      <c r="AP13" s="21">
        <v>4.5724765777221399E-2</v>
      </c>
      <c r="AQ13" s="21">
        <v>3.4242264233785298E-2</v>
      </c>
      <c r="AR13" s="21">
        <v>7.0167759665165794E-2</v>
      </c>
      <c r="AS13" s="21">
        <v>1.9471689609542701E-2</v>
      </c>
      <c r="AT13" s="21">
        <v>5.5851079745892998E-2</v>
      </c>
      <c r="AU13" s="21"/>
      <c r="AV13" s="21">
        <v>3.6213797060825899E-2</v>
      </c>
      <c r="AW13" s="21">
        <v>4.5027224243355202E-2</v>
      </c>
      <c r="AX13" s="21">
        <v>4.9574419011614003E-2</v>
      </c>
      <c r="AY13" s="21">
        <v>1.9976045621589299E-2</v>
      </c>
      <c r="AZ13" s="21">
        <v>4.2588374972745799E-2</v>
      </c>
      <c r="BA13" s="21">
        <v>0.15431570243297801</v>
      </c>
      <c r="BB13" s="21"/>
      <c r="BC13" s="21">
        <v>5.7916710445774497E-2</v>
      </c>
      <c r="BD13" s="21">
        <v>4.1732666207878799E-2</v>
      </c>
      <c r="BE13" s="21">
        <v>4.6897480810204201E-2</v>
      </c>
      <c r="BF13" s="21">
        <v>4.0776112507155599E-2</v>
      </c>
      <c r="BG13" s="21">
        <v>4.1674075839586801E-2</v>
      </c>
    </row>
    <row r="14" spans="2:59" x14ac:dyDescent="0.35">
      <c r="B14" s="18" t="s">
        <v>139</v>
      </c>
      <c r="C14" s="21">
        <v>0.82045601382184496</v>
      </c>
      <c r="D14" s="21">
        <v>0.83817049881707395</v>
      </c>
      <c r="E14" s="21">
        <v>0.80366533101340099</v>
      </c>
      <c r="F14" s="21"/>
      <c r="G14" s="21">
        <v>0.822869524650927</v>
      </c>
      <c r="H14" s="21">
        <v>0.81398946855000998</v>
      </c>
      <c r="I14" s="21">
        <v>0.80322343555923403</v>
      </c>
      <c r="J14" s="21">
        <v>0.77181279064917196</v>
      </c>
      <c r="K14" s="21">
        <v>0.78919383102197305</v>
      </c>
      <c r="L14" s="21">
        <v>0.90147955419874504</v>
      </c>
      <c r="M14" s="21"/>
      <c r="N14" s="21">
        <v>0.83303763489447102</v>
      </c>
      <c r="O14" s="21">
        <v>0.79750005063837004</v>
      </c>
      <c r="P14" s="21">
        <v>0.81418044234736398</v>
      </c>
      <c r="Q14" s="21">
        <v>0.83647486672182902</v>
      </c>
      <c r="R14" s="21"/>
      <c r="S14" s="21">
        <v>0.85406384508436695</v>
      </c>
      <c r="T14" s="21">
        <v>0.81375030584769403</v>
      </c>
      <c r="U14" s="21">
        <v>0.84459078383856701</v>
      </c>
      <c r="V14" s="21">
        <v>0.81298933153462805</v>
      </c>
      <c r="W14" s="21">
        <v>0.81814303459682503</v>
      </c>
      <c r="X14" s="21">
        <v>0.79448137610504199</v>
      </c>
      <c r="Y14" s="21">
        <v>0.89595925984461799</v>
      </c>
      <c r="Z14" s="21">
        <v>0.76046194861107796</v>
      </c>
      <c r="AA14" s="21">
        <v>0.77380091347648905</v>
      </c>
      <c r="AB14" s="21">
        <v>0.816236133380703</v>
      </c>
      <c r="AC14" s="21">
        <v>0.77829020260737702</v>
      </c>
      <c r="AD14" s="21">
        <v>0.87372773560387296</v>
      </c>
      <c r="AE14" s="21"/>
      <c r="AF14" s="21">
        <v>0.80267750221879297</v>
      </c>
      <c r="AG14" s="21">
        <v>0.846638621972987</v>
      </c>
      <c r="AH14" s="21">
        <v>0.78836498656592102</v>
      </c>
      <c r="AI14" s="21"/>
      <c r="AJ14" s="21">
        <v>0.83798468722915898</v>
      </c>
      <c r="AK14" s="21">
        <v>0.83420789656671002</v>
      </c>
      <c r="AL14" s="21">
        <v>0.83512959837473999</v>
      </c>
      <c r="AM14" s="21">
        <v>0.87696971558355896</v>
      </c>
      <c r="AN14" s="21">
        <v>0.74896740571252995</v>
      </c>
      <c r="AO14" s="21"/>
      <c r="AP14" s="21">
        <v>0.86517603227651096</v>
      </c>
      <c r="AQ14" s="21">
        <v>0.82544333522104396</v>
      </c>
      <c r="AR14" s="21">
        <v>0.76224202827409604</v>
      </c>
      <c r="AS14" s="21">
        <v>0.80588790937839005</v>
      </c>
      <c r="AT14" s="21">
        <v>0.83612189139737603</v>
      </c>
      <c r="AU14" s="21"/>
      <c r="AV14" s="21">
        <v>0.82616290691362904</v>
      </c>
      <c r="AW14" s="21">
        <v>0.85908566217846405</v>
      </c>
      <c r="AX14" s="21">
        <v>0.75917796073446697</v>
      </c>
      <c r="AY14" s="21">
        <v>0.81107301801709297</v>
      </c>
      <c r="AZ14" s="21">
        <v>0.83371184242220298</v>
      </c>
      <c r="BA14" s="21">
        <v>0.76808002305716205</v>
      </c>
      <c r="BB14" s="21"/>
      <c r="BC14" s="21">
        <v>0.86122753718907097</v>
      </c>
      <c r="BD14" s="21">
        <v>0.80879457969449098</v>
      </c>
      <c r="BE14" s="21">
        <v>0.788449498874643</v>
      </c>
      <c r="BF14" s="21">
        <v>0.81343867801650305</v>
      </c>
      <c r="BG14" s="21">
        <v>0.89429381359944404</v>
      </c>
    </row>
    <row r="15" spans="2:59" x14ac:dyDescent="0.35">
      <c r="B15" s="18" t="s">
        <v>141</v>
      </c>
      <c r="C15" s="22">
        <v>-0.77266615514103798</v>
      </c>
      <c r="D15" s="22">
        <v>-0.81603839301594805</v>
      </c>
      <c r="E15" s="22">
        <v>-0.73236776861139097</v>
      </c>
      <c r="F15" s="22"/>
      <c r="G15" s="22">
        <v>-0.79098632987751805</v>
      </c>
      <c r="H15" s="22">
        <v>-0.75886053226361205</v>
      </c>
      <c r="I15" s="22">
        <v>-0.74722240155822395</v>
      </c>
      <c r="J15" s="22">
        <v>-0.71829096947999604</v>
      </c>
      <c r="K15" s="22">
        <v>-0.72236708819865803</v>
      </c>
      <c r="L15" s="22">
        <v>-0.87464211162843197</v>
      </c>
      <c r="M15" s="22"/>
      <c r="N15" s="22">
        <v>-0.80254415208594798</v>
      </c>
      <c r="O15" s="22">
        <v>-0.74898334923680798</v>
      </c>
      <c r="P15" s="22">
        <v>-0.75774918864276997</v>
      </c>
      <c r="Q15" s="22">
        <v>-0.77951683162595198</v>
      </c>
      <c r="R15" s="22"/>
      <c r="S15" s="22">
        <v>-0.824472947351927</v>
      </c>
      <c r="T15" s="22">
        <v>-0.78172685943942399</v>
      </c>
      <c r="U15" s="22">
        <v>-0.78172370619763099</v>
      </c>
      <c r="V15" s="22">
        <v>-0.76540683414392496</v>
      </c>
      <c r="W15" s="22">
        <v>-0.74834512687514698</v>
      </c>
      <c r="X15" s="22">
        <v>-0.73119706140312102</v>
      </c>
      <c r="Y15" s="22">
        <v>-0.88495640708212897</v>
      </c>
      <c r="Z15" s="22">
        <v>-0.65333665199042101</v>
      </c>
      <c r="AA15" s="22">
        <v>-0.69569859715218796</v>
      </c>
      <c r="AB15" s="22">
        <v>-0.787463495686474</v>
      </c>
      <c r="AC15" s="22">
        <v>-0.74184357948302104</v>
      </c>
      <c r="AD15" s="22">
        <v>-0.81283741188477399</v>
      </c>
      <c r="AE15" s="22"/>
      <c r="AF15" s="22">
        <v>-0.76223242575444905</v>
      </c>
      <c r="AG15" s="22">
        <v>-0.80575976505176705</v>
      </c>
      <c r="AH15" s="22">
        <v>-0.697151600208189</v>
      </c>
      <c r="AI15" s="22"/>
      <c r="AJ15" s="22">
        <v>-0.80514361172748605</v>
      </c>
      <c r="AK15" s="22">
        <v>-0.80555443658842696</v>
      </c>
      <c r="AL15" s="22">
        <v>-0.78512306855764902</v>
      </c>
      <c r="AM15" s="22">
        <v>-0.81445565875493797</v>
      </c>
      <c r="AN15" s="22">
        <v>-0.64102599005185001</v>
      </c>
      <c r="AO15" s="22"/>
      <c r="AP15" s="22">
        <v>-0.81945126649929001</v>
      </c>
      <c r="AQ15" s="22">
        <v>-0.791201070987258</v>
      </c>
      <c r="AR15" s="22">
        <v>-0.69207426860893095</v>
      </c>
      <c r="AS15" s="22">
        <v>-0.78641621976884701</v>
      </c>
      <c r="AT15" s="22">
        <v>-0.78027081165148304</v>
      </c>
      <c r="AU15" s="22"/>
      <c r="AV15" s="22">
        <v>-0.78994910985280298</v>
      </c>
      <c r="AW15" s="22">
        <v>-0.81405843793510901</v>
      </c>
      <c r="AX15" s="22">
        <v>-0.709603541722853</v>
      </c>
      <c r="AY15" s="22">
        <v>-0.79109697239550303</v>
      </c>
      <c r="AZ15" s="22">
        <v>-0.79112346744945805</v>
      </c>
      <c r="BA15" s="22">
        <v>-0.61376432062418396</v>
      </c>
      <c r="BB15" s="22"/>
      <c r="BC15" s="22">
        <v>-0.80331082674329701</v>
      </c>
      <c r="BD15" s="22">
        <v>-0.76706191348661201</v>
      </c>
      <c r="BE15" s="22">
        <v>-0.74155201806443904</v>
      </c>
      <c r="BF15" s="22">
        <v>-0.77266256550934698</v>
      </c>
      <c r="BG15" s="22">
        <v>-0.852619737759858</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0.29858570524775002</v>
      </c>
      <c r="D9" s="17">
        <v>0.302889030237039</v>
      </c>
      <c r="E9" s="17">
        <v>0.29445386482177899</v>
      </c>
      <c r="F9" s="17"/>
      <c r="G9" s="17">
        <v>0.29626722484241202</v>
      </c>
      <c r="H9" s="17">
        <v>0.33614627081156601</v>
      </c>
      <c r="I9" s="17">
        <v>0.29767381357745798</v>
      </c>
      <c r="J9" s="17">
        <v>0.262352605603071</v>
      </c>
      <c r="K9" s="17">
        <v>0.28567120288724301</v>
      </c>
      <c r="L9" s="17">
        <v>0.31125320852313199</v>
      </c>
      <c r="M9" s="17"/>
      <c r="N9" s="17">
        <v>0.30869033842426302</v>
      </c>
      <c r="O9" s="17">
        <v>0.26269722156296599</v>
      </c>
      <c r="P9" s="17">
        <v>0.30523219732642498</v>
      </c>
      <c r="Q9" s="17">
        <v>0.31908937295108503</v>
      </c>
      <c r="R9" s="17"/>
      <c r="S9" s="17">
        <v>0.35611752660842699</v>
      </c>
      <c r="T9" s="17">
        <v>0.29225188526546098</v>
      </c>
      <c r="U9" s="17">
        <v>0.22173368737041499</v>
      </c>
      <c r="V9" s="17">
        <v>0.329942843890973</v>
      </c>
      <c r="W9" s="17">
        <v>0.31063873864629599</v>
      </c>
      <c r="X9" s="17">
        <v>0.33570402997831</v>
      </c>
      <c r="Y9" s="17">
        <v>0.32060284843326298</v>
      </c>
      <c r="Z9" s="17">
        <v>0.239262343530462</v>
      </c>
      <c r="AA9" s="17">
        <v>0.29471398575075902</v>
      </c>
      <c r="AB9" s="17">
        <v>0.24706810528835599</v>
      </c>
      <c r="AC9" s="17">
        <v>0.27546059125547001</v>
      </c>
      <c r="AD9" s="17">
        <v>0.27160446844267599</v>
      </c>
      <c r="AE9" s="17"/>
      <c r="AF9" s="17">
        <v>0.28790518447151903</v>
      </c>
      <c r="AG9" s="17">
        <v>0.314662927267086</v>
      </c>
      <c r="AH9" s="17">
        <v>0.29344811049222103</v>
      </c>
      <c r="AI9" s="17"/>
      <c r="AJ9" s="17">
        <v>0.27514383643325602</v>
      </c>
      <c r="AK9" s="17">
        <v>0.354346931107691</v>
      </c>
      <c r="AL9" s="17">
        <v>0.26499764863602299</v>
      </c>
      <c r="AM9" s="17">
        <v>0.59528471673238603</v>
      </c>
      <c r="AN9" s="17">
        <v>0.28075298721321101</v>
      </c>
      <c r="AO9" s="17"/>
      <c r="AP9" s="17">
        <v>0.28022465607687402</v>
      </c>
      <c r="AQ9" s="17">
        <v>0.35219199364253101</v>
      </c>
      <c r="AR9" s="17">
        <v>0.19281208711280501</v>
      </c>
      <c r="AS9" s="17">
        <v>0.30041939487830699</v>
      </c>
      <c r="AT9" s="17">
        <v>0.26207248860218901</v>
      </c>
      <c r="AU9" s="17"/>
      <c r="AV9" s="17">
        <v>0.37645893749821802</v>
      </c>
      <c r="AW9" s="17">
        <v>0.27869098037530199</v>
      </c>
      <c r="AX9" s="17">
        <v>0.22430197066240601</v>
      </c>
      <c r="AY9" s="17">
        <v>0.26872535975976097</v>
      </c>
      <c r="AZ9" s="17">
        <v>0.31687095281559702</v>
      </c>
      <c r="BA9" s="17">
        <v>0.23613888773485001</v>
      </c>
      <c r="BB9" s="17"/>
      <c r="BC9" s="17">
        <v>0.29554392031426302</v>
      </c>
      <c r="BD9" s="17">
        <v>0.32376141207444598</v>
      </c>
      <c r="BE9" s="17">
        <v>0.266357877516956</v>
      </c>
      <c r="BF9" s="17">
        <v>0.319823042967807</v>
      </c>
      <c r="BG9" s="17">
        <v>0.58191062237845803</v>
      </c>
    </row>
    <row r="10" spans="2:59" x14ac:dyDescent="0.35">
      <c r="B10" s="18" t="s">
        <v>135</v>
      </c>
      <c r="C10" s="17">
        <v>0.26589492858014702</v>
      </c>
      <c r="D10" s="17">
        <v>0.24411174629367</v>
      </c>
      <c r="E10" s="17">
        <v>0.28709916351977699</v>
      </c>
      <c r="F10" s="17"/>
      <c r="G10" s="17">
        <v>0.29581333881876998</v>
      </c>
      <c r="H10" s="17">
        <v>0.308503650305536</v>
      </c>
      <c r="I10" s="17">
        <v>0.29536801613323199</v>
      </c>
      <c r="J10" s="17">
        <v>0.25406513792325403</v>
      </c>
      <c r="K10" s="17">
        <v>0.18638819767881101</v>
      </c>
      <c r="L10" s="17">
        <v>0.25650479767307399</v>
      </c>
      <c r="M10" s="17"/>
      <c r="N10" s="17">
        <v>0.25193114612891199</v>
      </c>
      <c r="O10" s="17">
        <v>0.23952148537630999</v>
      </c>
      <c r="P10" s="17">
        <v>0.27718687689503702</v>
      </c>
      <c r="Q10" s="17">
        <v>0.29687954103015701</v>
      </c>
      <c r="R10" s="17"/>
      <c r="S10" s="17">
        <v>0.33504617537467601</v>
      </c>
      <c r="T10" s="17">
        <v>0.26499102339610098</v>
      </c>
      <c r="U10" s="17">
        <v>0.25450169254055</v>
      </c>
      <c r="V10" s="17">
        <v>0.22489583366452301</v>
      </c>
      <c r="W10" s="17">
        <v>0.205610447109046</v>
      </c>
      <c r="X10" s="17">
        <v>0.25132883232341902</v>
      </c>
      <c r="Y10" s="17">
        <v>0.285243326196638</v>
      </c>
      <c r="Z10" s="17">
        <v>0.276618337777356</v>
      </c>
      <c r="AA10" s="17">
        <v>0.28086593831214202</v>
      </c>
      <c r="AB10" s="17">
        <v>0.25194341777030399</v>
      </c>
      <c r="AC10" s="17">
        <v>0.23173137153589701</v>
      </c>
      <c r="AD10" s="17">
        <v>0.28302934861487999</v>
      </c>
      <c r="AE10" s="17"/>
      <c r="AF10" s="17">
        <v>0.25038214638459799</v>
      </c>
      <c r="AG10" s="17">
        <v>0.25643108824987598</v>
      </c>
      <c r="AH10" s="17">
        <v>0.30994345858228101</v>
      </c>
      <c r="AI10" s="17"/>
      <c r="AJ10" s="17">
        <v>0.25712771648663502</v>
      </c>
      <c r="AK10" s="17">
        <v>0.26106271410645698</v>
      </c>
      <c r="AL10" s="17">
        <v>0.24224764013546601</v>
      </c>
      <c r="AM10" s="17">
        <v>0.21149384105525301</v>
      </c>
      <c r="AN10" s="17">
        <v>0.26719476560994998</v>
      </c>
      <c r="AO10" s="17"/>
      <c r="AP10" s="17">
        <v>0.29774614100227298</v>
      </c>
      <c r="AQ10" s="17">
        <v>0.25512341209620398</v>
      </c>
      <c r="AR10" s="17">
        <v>0.24088098917895701</v>
      </c>
      <c r="AS10" s="17">
        <v>0.25733174871776199</v>
      </c>
      <c r="AT10" s="17">
        <v>0.25260100208644198</v>
      </c>
      <c r="AU10" s="17"/>
      <c r="AV10" s="17">
        <v>0.24732574153588099</v>
      </c>
      <c r="AW10" s="17">
        <v>0.29349011108697298</v>
      </c>
      <c r="AX10" s="17">
        <v>0.23919300870864901</v>
      </c>
      <c r="AY10" s="17">
        <v>0.24712309379917799</v>
      </c>
      <c r="AZ10" s="17">
        <v>0.19287698754752</v>
      </c>
      <c r="BA10" s="17">
        <v>0.32367869299056001</v>
      </c>
      <c r="BB10" s="17"/>
      <c r="BC10" s="17">
        <v>0.27790604776946598</v>
      </c>
      <c r="BD10" s="17">
        <v>0.26375519000511599</v>
      </c>
      <c r="BE10" s="17">
        <v>0.27919924859165102</v>
      </c>
      <c r="BF10" s="17">
        <v>0.25556910577241398</v>
      </c>
      <c r="BG10" s="17">
        <v>6.5361926228644604E-2</v>
      </c>
    </row>
    <row r="11" spans="2:59" x14ac:dyDescent="0.35">
      <c r="B11" s="18" t="s">
        <v>339</v>
      </c>
      <c r="C11" s="17">
        <v>0.25769843123987302</v>
      </c>
      <c r="D11" s="17">
        <v>0.258475924472646</v>
      </c>
      <c r="E11" s="17">
        <v>0.25704878217437499</v>
      </c>
      <c r="F11" s="17"/>
      <c r="G11" s="17">
        <v>0.26268227754933199</v>
      </c>
      <c r="H11" s="17">
        <v>0.23707324609453401</v>
      </c>
      <c r="I11" s="17">
        <v>0.22556063319943501</v>
      </c>
      <c r="J11" s="17">
        <v>0.31560687538662702</v>
      </c>
      <c r="K11" s="17">
        <v>0.27252433032718398</v>
      </c>
      <c r="L11" s="17">
        <v>0.23798167162116901</v>
      </c>
      <c r="M11" s="17"/>
      <c r="N11" s="17">
        <v>0.28594887168559102</v>
      </c>
      <c r="O11" s="17">
        <v>0.28278603285015302</v>
      </c>
      <c r="P11" s="17">
        <v>0.24140876512377701</v>
      </c>
      <c r="Q11" s="17">
        <v>0.21799929559935899</v>
      </c>
      <c r="R11" s="17"/>
      <c r="S11" s="17">
        <v>0.199368557207386</v>
      </c>
      <c r="T11" s="17">
        <v>0.261008427363631</v>
      </c>
      <c r="U11" s="17">
        <v>0.265912366024734</v>
      </c>
      <c r="V11" s="17">
        <v>0.24207478572840899</v>
      </c>
      <c r="W11" s="17">
        <v>0.33208247762262699</v>
      </c>
      <c r="X11" s="17">
        <v>0.25944050076563302</v>
      </c>
      <c r="Y11" s="17">
        <v>0.242169598086176</v>
      </c>
      <c r="Z11" s="17">
        <v>0.230433376528797</v>
      </c>
      <c r="AA11" s="17">
        <v>0.26580768465813598</v>
      </c>
      <c r="AB11" s="17">
        <v>0.271931514880352</v>
      </c>
      <c r="AC11" s="17">
        <v>0.26792152975595801</v>
      </c>
      <c r="AD11" s="17">
        <v>0.34582031402070501</v>
      </c>
      <c r="AE11" s="17"/>
      <c r="AF11" s="17">
        <v>0.25767397256336599</v>
      </c>
      <c r="AG11" s="17">
        <v>0.278603752139155</v>
      </c>
      <c r="AH11" s="17">
        <v>0.18045299305888601</v>
      </c>
      <c r="AI11" s="17"/>
      <c r="AJ11" s="17">
        <v>0.26337779059438099</v>
      </c>
      <c r="AK11" s="17">
        <v>0.25898243086446399</v>
      </c>
      <c r="AL11" s="17">
        <v>0.31099688267433101</v>
      </c>
      <c r="AM11" s="17">
        <v>7.0191157795919806E-2</v>
      </c>
      <c r="AN11" s="17">
        <v>0.18950192494231599</v>
      </c>
      <c r="AO11" s="17"/>
      <c r="AP11" s="17">
        <v>0.22426901929899401</v>
      </c>
      <c r="AQ11" s="17">
        <v>0.25749734177044598</v>
      </c>
      <c r="AR11" s="17">
        <v>0.32813204019184</v>
      </c>
      <c r="AS11" s="17">
        <v>0.25242842986548403</v>
      </c>
      <c r="AT11" s="17">
        <v>0.32910383161003198</v>
      </c>
      <c r="AU11" s="17"/>
      <c r="AV11" s="17">
        <v>0.253184430498607</v>
      </c>
      <c r="AW11" s="17">
        <v>0.22737054882998001</v>
      </c>
      <c r="AX11" s="17">
        <v>0.27699721179845399</v>
      </c>
      <c r="AY11" s="17">
        <v>0.25620793975363898</v>
      </c>
      <c r="AZ11" s="17">
        <v>0.38955754485424099</v>
      </c>
      <c r="BA11" s="17">
        <v>0.25300498214315997</v>
      </c>
      <c r="BB11" s="17"/>
      <c r="BC11" s="17">
        <v>0.26252737865627301</v>
      </c>
      <c r="BD11" s="17">
        <v>0.24006052004009901</v>
      </c>
      <c r="BE11" s="17">
        <v>0.272899236000961</v>
      </c>
      <c r="BF11" s="17">
        <v>0.28790815200380798</v>
      </c>
      <c r="BG11" s="17">
        <v>0.13250449017275001</v>
      </c>
    </row>
    <row r="12" spans="2:59" x14ac:dyDescent="0.35">
      <c r="B12" s="18" t="s">
        <v>340</v>
      </c>
      <c r="C12" s="17">
        <v>0.11290403906944201</v>
      </c>
      <c r="D12" s="17">
        <v>0.15225046775196099</v>
      </c>
      <c r="E12" s="17">
        <v>7.5757891437962799E-2</v>
      </c>
      <c r="F12" s="17"/>
      <c r="G12" s="17">
        <v>0.105456471797549</v>
      </c>
      <c r="H12" s="17">
        <v>5.0462597848188601E-2</v>
      </c>
      <c r="I12" s="17">
        <v>0.119284909446237</v>
      </c>
      <c r="J12" s="17">
        <v>9.0608392535458701E-2</v>
      </c>
      <c r="K12" s="17">
        <v>0.164803436810428</v>
      </c>
      <c r="L12" s="17">
        <v>0.14231893014659799</v>
      </c>
      <c r="M12" s="17"/>
      <c r="N12" s="17">
        <v>0.10784590069498499</v>
      </c>
      <c r="O12" s="17">
        <v>0.14295899792492101</v>
      </c>
      <c r="P12" s="17">
        <v>0.111898729559108</v>
      </c>
      <c r="Q12" s="17">
        <v>8.8413778968442006E-2</v>
      </c>
      <c r="R12" s="17"/>
      <c r="S12" s="17">
        <v>8.1166708754039904E-2</v>
      </c>
      <c r="T12" s="17">
        <v>0.128175313061025</v>
      </c>
      <c r="U12" s="17">
        <v>0.157579082235517</v>
      </c>
      <c r="V12" s="17">
        <v>0.14097509154123899</v>
      </c>
      <c r="W12" s="17">
        <v>9.9612085499625497E-2</v>
      </c>
      <c r="X12" s="17">
        <v>7.3759871014933601E-2</v>
      </c>
      <c r="Y12" s="17">
        <v>0.10650899469489</v>
      </c>
      <c r="Z12" s="17">
        <v>0.119235976274188</v>
      </c>
      <c r="AA12" s="17">
        <v>7.2867005037068402E-2</v>
      </c>
      <c r="AB12" s="17">
        <v>0.178724155252866</v>
      </c>
      <c r="AC12" s="17">
        <v>0.13483220089947301</v>
      </c>
      <c r="AD12" s="17">
        <v>3.3108600470520597E-2</v>
      </c>
      <c r="AE12" s="17"/>
      <c r="AF12" s="17">
        <v>0.13909080636382101</v>
      </c>
      <c r="AG12" s="17">
        <v>9.8830401191989506E-2</v>
      </c>
      <c r="AH12" s="17">
        <v>0.103373045762763</v>
      </c>
      <c r="AI12" s="17"/>
      <c r="AJ12" s="17">
        <v>0.152259544215264</v>
      </c>
      <c r="AK12" s="17">
        <v>8.4164980295035594E-2</v>
      </c>
      <c r="AL12" s="17">
        <v>9.7692812366751203E-2</v>
      </c>
      <c r="AM12" s="17">
        <v>6.0516227587820097E-2</v>
      </c>
      <c r="AN12" s="17">
        <v>0.128448617741411</v>
      </c>
      <c r="AO12" s="17"/>
      <c r="AP12" s="17">
        <v>0.14221651320718201</v>
      </c>
      <c r="AQ12" s="17">
        <v>9.1372759414315399E-2</v>
      </c>
      <c r="AR12" s="17">
        <v>0.14535203202852201</v>
      </c>
      <c r="AS12" s="17">
        <v>0.13697654322323799</v>
      </c>
      <c r="AT12" s="17">
        <v>8.2318064331806606E-2</v>
      </c>
      <c r="AU12" s="17"/>
      <c r="AV12" s="17">
        <v>7.8277274086199694E-2</v>
      </c>
      <c r="AW12" s="17">
        <v>0.15026553310068699</v>
      </c>
      <c r="AX12" s="17">
        <v>0.17518027596154201</v>
      </c>
      <c r="AY12" s="17">
        <v>0.17023127593819201</v>
      </c>
      <c r="AZ12" s="17">
        <v>4.4339697638237301E-2</v>
      </c>
      <c r="BA12" s="17">
        <v>5.63309973680221E-2</v>
      </c>
      <c r="BB12" s="17"/>
      <c r="BC12" s="17">
        <v>8.9984605687386504E-2</v>
      </c>
      <c r="BD12" s="17">
        <v>0.112389547804002</v>
      </c>
      <c r="BE12" s="17">
        <v>0.11937895652637701</v>
      </c>
      <c r="BF12" s="17">
        <v>9.5923586748815598E-2</v>
      </c>
      <c r="BG12" s="17">
        <v>0.11499280311587901</v>
      </c>
    </row>
    <row r="13" spans="2:59" x14ac:dyDescent="0.35">
      <c r="B13" s="18" t="s">
        <v>100</v>
      </c>
      <c r="C13" s="21">
        <v>6.4916895862787802E-2</v>
      </c>
      <c r="D13" s="21">
        <v>4.2272831244683701E-2</v>
      </c>
      <c r="E13" s="21">
        <v>8.5640298046106303E-2</v>
      </c>
      <c r="F13" s="21"/>
      <c r="G13" s="21">
        <v>3.9780686991936098E-2</v>
      </c>
      <c r="H13" s="21">
        <v>6.7814234940174301E-2</v>
      </c>
      <c r="I13" s="21">
        <v>6.2112627643638299E-2</v>
      </c>
      <c r="J13" s="21">
        <v>7.73669885515893E-2</v>
      </c>
      <c r="K13" s="21">
        <v>9.0612832296333906E-2</v>
      </c>
      <c r="L13" s="21">
        <v>5.19413920360269E-2</v>
      </c>
      <c r="M13" s="21"/>
      <c r="N13" s="21">
        <v>4.55837430662503E-2</v>
      </c>
      <c r="O13" s="21">
        <v>7.2036262285651007E-2</v>
      </c>
      <c r="P13" s="21">
        <v>6.4273431095652506E-2</v>
      </c>
      <c r="Q13" s="21">
        <v>7.7618011450956897E-2</v>
      </c>
      <c r="R13" s="21"/>
      <c r="S13" s="21">
        <v>2.83010320554705E-2</v>
      </c>
      <c r="T13" s="21">
        <v>5.3573350913781598E-2</v>
      </c>
      <c r="U13" s="21">
        <v>0.10027317182878399</v>
      </c>
      <c r="V13" s="21">
        <v>6.2111445174856499E-2</v>
      </c>
      <c r="W13" s="21">
        <v>5.2056251122406201E-2</v>
      </c>
      <c r="X13" s="21">
        <v>7.9766765917704902E-2</v>
      </c>
      <c r="Y13" s="21">
        <v>4.5475232589031897E-2</v>
      </c>
      <c r="Z13" s="21">
        <v>0.134449965889197</v>
      </c>
      <c r="AA13" s="21">
        <v>8.5745386241894206E-2</v>
      </c>
      <c r="AB13" s="21">
        <v>5.0332806808121799E-2</v>
      </c>
      <c r="AC13" s="21">
        <v>9.0054306553202595E-2</v>
      </c>
      <c r="AD13" s="21">
        <v>6.6437268451218306E-2</v>
      </c>
      <c r="AE13" s="21"/>
      <c r="AF13" s="21">
        <v>6.4947890216697099E-2</v>
      </c>
      <c r="AG13" s="21">
        <v>5.1471831151894201E-2</v>
      </c>
      <c r="AH13" s="21">
        <v>0.11278239210384899</v>
      </c>
      <c r="AI13" s="21"/>
      <c r="AJ13" s="21">
        <v>5.2091112270464403E-2</v>
      </c>
      <c r="AK13" s="21">
        <v>4.1442943626352903E-2</v>
      </c>
      <c r="AL13" s="21">
        <v>8.4065016187429106E-2</v>
      </c>
      <c r="AM13" s="21">
        <v>6.2514056828620906E-2</v>
      </c>
      <c r="AN13" s="21">
        <v>0.13410170449311201</v>
      </c>
      <c r="AO13" s="21"/>
      <c r="AP13" s="21">
        <v>5.5543670414675998E-2</v>
      </c>
      <c r="AQ13" s="21">
        <v>4.3814493076503501E-2</v>
      </c>
      <c r="AR13" s="21">
        <v>9.2822851487876695E-2</v>
      </c>
      <c r="AS13" s="21">
        <v>5.2843883315209297E-2</v>
      </c>
      <c r="AT13" s="21">
        <v>7.3904613369529901E-2</v>
      </c>
      <c r="AU13" s="21"/>
      <c r="AV13" s="21">
        <v>4.4753616381094298E-2</v>
      </c>
      <c r="AW13" s="21">
        <v>5.0182826607057897E-2</v>
      </c>
      <c r="AX13" s="21">
        <v>8.4327532868947702E-2</v>
      </c>
      <c r="AY13" s="21">
        <v>5.7712330749230302E-2</v>
      </c>
      <c r="AZ13" s="21">
        <v>5.6354817144404303E-2</v>
      </c>
      <c r="BA13" s="21">
        <v>0.13084643976340801</v>
      </c>
      <c r="BB13" s="21"/>
      <c r="BC13" s="21">
        <v>7.4038047572611898E-2</v>
      </c>
      <c r="BD13" s="21">
        <v>6.0033330076336003E-2</v>
      </c>
      <c r="BE13" s="21">
        <v>6.21646813640538E-2</v>
      </c>
      <c r="BF13" s="21">
        <v>4.0776112507155599E-2</v>
      </c>
      <c r="BG13" s="21">
        <v>0.105230158104268</v>
      </c>
    </row>
    <row r="14" spans="2:59" x14ac:dyDescent="0.35">
      <c r="B14" s="18" t="s">
        <v>139</v>
      </c>
      <c r="C14" s="21">
        <v>0.56448063382789704</v>
      </c>
      <c r="D14" s="21">
        <v>0.547000776530709</v>
      </c>
      <c r="E14" s="21">
        <v>0.58155302834155598</v>
      </c>
      <c r="F14" s="21"/>
      <c r="G14" s="21">
        <v>0.592080563661182</v>
      </c>
      <c r="H14" s="21">
        <v>0.64464992111710295</v>
      </c>
      <c r="I14" s="21">
        <v>0.59304182971068897</v>
      </c>
      <c r="J14" s="21">
        <v>0.51641774352632497</v>
      </c>
      <c r="K14" s="21">
        <v>0.472059400566054</v>
      </c>
      <c r="L14" s="21">
        <v>0.56775800619620598</v>
      </c>
      <c r="M14" s="21"/>
      <c r="N14" s="21">
        <v>0.56062148455317495</v>
      </c>
      <c r="O14" s="21">
        <v>0.50221870693927595</v>
      </c>
      <c r="P14" s="21">
        <v>0.582419074221463</v>
      </c>
      <c r="Q14" s="21">
        <v>0.61596891398124298</v>
      </c>
      <c r="R14" s="21"/>
      <c r="S14" s="21">
        <v>0.69116370198310295</v>
      </c>
      <c r="T14" s="21">
        <v>0.55724290866156201</v>
      </c>
      <c r="U14" s="21">
        <v>0.47623537991096498</v>
      </c>
      <c r="V14" s="21">
        <v>0.55483867755549598</v>
      </c>
      <c r="W14" s="21">
        <v>0.51624918575534096</v>
      </c>
      <c r="X14" s="21">
        <v>0.58703286230172902</v>
      </c>
      <c r="Y14" s="21">
        <v>0.60584617462990098</v>
      </c>
      <c r="Z14" s="21">
        <v>0.51588068130781795</v>
      </c>
      <c r="AA14" s="21">
        <v>0.57557992406290104</v>
      </c>
      <c r="AB14" s="21">
        <v>0.49901152305865998</v>
      </c>
      <c r="AC14" s="21">
        <v>0.50719196279136702</v>
      </c>
      <c r="AD14" s="21">
        <v>0.55463381705755599</v>
      </c>
      <c r="AE14" s="21"/>
      <c r="AF14" s="21">
        <v>0.53828733085611702</v>
      </c>
      <c r="AG14" s="21">
        <v>0.57109401551696104</v>
      </c>
      <c r="AH14" s="21">
        <v>0.60339156907450198</v>
      </c>
      <c r="AI14" s="21"/>
      <c r="AJ14" s="21">
        <v>0.53227155291989003</v>
      </c>
      <c r="AK14" s="21">
        <v>0.61540964521414698</v>
      </c>
      <c r="AL14" s="21">
        <v>0.507245288771488</v>
      </c>
      <c r="AM14" s="21">
        <v>0.80677855778763896</v>
      </c>
      <c r="AN14" s="21">
        <v>0.54794775282316099</v>
      </c>
      <c r="AO14" s="21"/>
      <c r="AP14" s="21">
        <v>0.577970797079147</v>
      </c>
      <c r="AQ14" s="21">
        <v>0.60731540573873499</v>
      </c>
      <c r="AR14" s="21">
        <v>0.43369307629176201</v>
      </c>
      <c r="AS14" s="21">
        <v>0.55775114359606803</v>
      </c>
      <c r="AT14" s="21">
        <v>0.514673490688631</v>
      </c>
      <c r="AU14" s="21"/>
      <c r="AV14" s="21">
        <v>0.62378467903409895</v>
      </c>
      <c r="AW14" s="21">
        <v>0.57218109146227603</v>
      </c>
      <c r="AX14" s="21">
        <v>0.46349497937105599</v>
      </c>
      <c r="AY14" s="21">
        <v>0.51584845355893905</v>
      </c>
      <c r="AZ14" s="21">
        <v>0.50974794036311699</v>
      </c>
      <c r="BA14" s="21">
        <v>0.55981758072540899</v>
      </c>
      <c r="BB14" s="21"/>
      <c r="BC14" s="21">
        <v>0.57344996808372894</v>
      </c>
      <c r="BD14" s="21">
        <v>0.58751660207956202</v>
      </c>
      <c r="BE14" s="21">
        <v>0.54555712610860696</v>
      </c>
      <c r="BF14" s="21">
        <v>0.57539214874022004</v>
      </c>
      <c r="BG14" s="21">
        <v>0.64727254860710204</v>
      </c>
    </row>
    <row r="15" spans="2:59" x14ac:dyDescent="0.35">
      <c r="B15" s="18" t="s">
        <v>141</v>
      </c>
      <c r="C15" s="22">
        <v>-0.499563737965109</v>
      </c>
      <c r="D15" s="22">
        <v>-0.50472794528602605</v>
      </c>
      <c r="E15" s="22">
        <v>-0.49591273029545002</v>
      </c>
      <c r="F15" s="22"/>
      <c r="G15" s="22">
        <v>-0.55229987666924596</v>
      </c>
      <c r="H15" s="22">
        <v>-0.57683568617692804</v>
      </c>
      <c r="I15" s="22">
        <v>-0.53092920206705096</v>
      </c>
      <c r="J15" s="22">
        <v>-0.439050754974736</v>
      </c>
      <c r="K15" s="22">
        <v>-0.38144656826972001</v>
      </c>
      <c r="L15" s="22">
        <v>-0.51581661416017899</v>
      </c>
      <c r="M15" s="22"/>
      <c r="N15" s="22">
        <v>-0.51503774148692405</v>
      </c>
      <c r="O15" s="22">
        <v>-0.43018244465362498</v>
      </c>
      <c r="P15" s="22">
        <v>-0.51814564312581002</v>
      </c>
      <c r="Q15" s="22">
        <v>-0.53835090253028595</v>
      </c>
      <c r="R15" s="22"/>
      <c r="S15" s="22">
        <v>-0.66286266992763299</v>
      </c>
      <c r="T15" s="22">
        <v>-0.50366955774777999</v>
      </c>
      <c r="U15" s="22">
        <v>-0.375962208082181</v>
      </c>
      <c r="V15" s="22">
        <v>-0.49272723238063998</v>
      </c>
      <c r="W15" s="22">
        <v>-0.46419293463293498</v>
      </c>
      <c r="X15" s="22">
        <v>-0.50726609638402398</v>
      </c>
      <c r="Y15" s="22">
        <v>-0.56037094204086901</v>
      </c>
      <c r="Z15" s="22">
        <v>-0.38143071541862</v>
      </c>
      <c r="AA15" s="22">
        <v>-0.489834537821007</v>
      </c>
      <c r="AB15" s="22">
        <v>-0.44867871625053801</v>
      </c>
      <c r="AC15" s="22">
        <v>-0.41713765623816401</v>
      </c>
      <c r="AD15" s="22">
        <v>-0.48819654860633799</v>
      </c>
      <c r="AE15" s="22"/>
      <c r="AF15" s="22">
        <v>-0.47333944063942002</v>
      </c>
      <c r="AG15" s="22">
        <v>-0.51962218436506702</v>
      </c>
      <c r="AH15" s="22">
        <v>-0.49060917697065298</v>
      </c>
      <c r="AI15" s="22"/>
      <c r="AJ15" s="22">
        <v>-0.480180440649426</v>
      </c>
      <c r="AK15" s="22">
        <v>-0.57396670158779495</v>
      </c>
      <c r="AL15" s="22">
        <v>-0.42318027258405899</v>
      </c>
      <c r="AM15" s="22">
        <v>-0.74426450095901797</v>
      </c>
      <c r="AN15" s="22">
        <v>-0.41384604833004801</v>
      </c>
      <c r="AO15" s="22"/>
      <c r="AP15" s="22">
        <v>-0.522427126664471</v>
      </c>
      <c r="AQ15" s="22">
        <v>-0.56350091266223201</v>
      </c>
      <c r="AR15" s="22">
        <v>-0.34087022480388601</v>
      </c>
      <c r="AS15" s="22">
        <v>-0.50490726028085897</v>
      </c>
      <c r="AT15" s="22">
        <v>-0.44076887731910103</v>
      </c>
      <c r="AU15" s="22"/>
      <c r="AV15" s="22">
        <v>-0.57903106265300497</v>
      </c>
      <c r="AW15" s="22">
        <v>-0.52199826485521805</v>
      </c>
      <c r="AX15" s="22">
        <v>-0.37916744650210799</v>
      </c>
      <c r="AY15" s="22">
        <v>-0.458136122809709</v>
      </c>
      <c r="AZ15" s="22">
        <v>-0.453393123218713</v>
      </c>
      <c r="BA15" s="22">
        <v>-0.42897114096200101</v>
      </c>
      <c r="BB15" s="22"/>
      <c r="BC15" s="22">
        <v>-0.49941192051111699</v>
      </c>
      <c r="BD15" s="22">
        <v>-0.52748327200322598</v>
      </c>
      <c r="BE15" s="22">
        <v>-0.48339244474455401</v>
      </c>
      <c r="BF15" s="22">
        <v>-0.53461603623306497</v>
      </c>
      <c r="BG15" s="22">
        <v>-0.54204239050283398</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0.26320337768707203</v>
      </c>
      <c r="D9" s="17">
        <v>0.26433468871888699</v>
      </c>
      <c r="E9" s="17">
        <v>0.264001138671485</v>
      </c>
      <c r="F9" s="17"/>
      <c r="G9" s="17">
        <v>0.29935609329115498</v>
      </c>
      <c r="H9" s="17">
        <v>0.339560735033547</v>
      </c>
      <c r="I9" s="17">
        <v>0.253135781009451</v>
      </c>
      <c r="J9" s="17">
        <v>0.22616225439620699</v>
      </c>
      <c r="K9" s="17">
        <v>0.23406782944431101</v>
      </c>
      <c r="L9" s="17">
        <v>0.24133705772105901</v>
      </c>
      <c r="M9" s="17"/>
      <c r="N9" s="17">
        <v>0.31330579964206901</v>
      </c>
      <c r="O9" s="17">
        <v>0.228964311192417</v>
      </c>
      <c r="P9" s="17">
        <v>0.23003142666968601</v>
      </c>
      <c r="Q9" s="17">
        <v>0.27614740775721502</v>
      </c>
      <c r="R9" s="17"/>
      <c r="S9" s="17">
        <v>0.37953790323681302</v>
      </c>
      <c r="T9" s="17">
        <v>0.28234053610742599</v>
      </c>
      <c r="U9" s="17">
        <v>0.191287208417208</v>
      </c>
      <c r="V9" s="17">
        <v>0.279119565589101</v>
      </c>
      <c r="W9" s="17">
        <v>0.28561194792468603</v>
      </c>
      <c r="X9" s="17">
        <v>0.20049766244813599</v>
      </c>
      <c r="Y9" s="17">
        <v>0.241377476796829</v>
      </c>
      <c r="Z9" s="17">
        <v>0.21310972179465901</v>
      </c>
      <c r="AA9" s="17">
        <v>0.236965099569764</v>
      </c>
      <c r="AB9" s="17">
        <v>0.191577634290337</v>
      </c>
      <c r="AC9" s="17">
        <v>0.29366727724552899</v>
      </c>
      <c r="AD9" s="17">
        <v>0.33515206276542803</v>
      </c>
      <c r="AE9" s="17"/>
      <c r="AF9" s="17">
        <v>0.24057552209521901</v>
      </c>
      <c r="AG9" s="17">
        <v>0.271737853137059</v>
      </c>
      <c r="AH9" s="17">
        <v>0.26696666761089899</v>
      </c>
      <c r="AI9" s="17"/>
      <c r="AJ9" s="17">
        <v>0.213057986072099</v>
      </c>
      <c r="AK9" s="17">
        <v>0.35347566682131298</v>
      </c>
      <c r="AL9" s="17">
        <v>0.32151668983724802</v>
      </c>
      <c r="AM9" s="17">
        <v>0.49373620490076098</v>
      </c>
      <c r="AN9" s="17">
        <v>0.19340324965167999</v>
      </c>
      <c r="AO9" s="17"/>
      <c r="AP9" s="17">
        <v>0.24147324626689701</v>
      </c>
      <c r="AQ9" s="17">
        <v>0.323611469466344</v>
      </c>
      <c r="AR9" s="17">
        <v>0.19304620311197701</v>
      </c>
      <c r="AS9" s="17">
        <v>0.23866119494711399</v>
      </c>
      <c r="AT9" s="17">
        <v>0.24642011304131001</v>
      </c>
      <c r="AU9" s="17"/>
      <c r="AV9" s="17">
        <v>0.32900051092959898</v>
      </c>
      <c r="AW9" s="17">
        <v>0.25684771388473099</v>
      </c>
      <c r="AX9" s="17">
        <v>0.213677559436808</v>
      </c>
      <c r="AY9" s="17">
        <v>0.22420968311470099</v>
      </c>
      <c r="AZ9" s="17">
        <v>0.30493547649832897</v>
      </c>
      <c r="BA9" s="17">
        <v>0.17928662572079601</v>
      </c>
      <c r="BB9" s="17"/>
      <c r="BC9" s="17">
        <v>0.22746557916774901</v>
      </c>
      <c r="BD9" s="17">
        <v>0.26060804620140099</v>
      </c>
      <c r="BE9" s="17">
        <v>0.26113540359405002</v>
      </c>
      <c r="BF9" s="17">
        <v>0.33724457085089798</v>
      </c>
      <c r="BG9" s="17">
        <v>0.64546670464313904</v>
      </c>
    </row>
    <row r="10" spans="2:59" x14ac:dyDescent="0.35">
      <c r="B10" s="18" t="s">
        <v>135</v>
      </c>
      <c r="C10" s="17">
        <v>0.31705634967638702</v>
      </c>
      <c r="D10" s="17">
        <v>0.30651077502330598</v>
      </c>
      <c r="E10" s="17">
        <v>0.32563221866469599</v>
      </c>
      <c r="F10" s="17"/>
      <c r="G10" s="17">
        <v>0.30662125222626402</v>
      </c>
      <c r="H10" s="17">
        <v>0.31212719590465798</v>
      </c>
      <c r="I10" s="17">
        <v>0.37154729828217398</v>
      </c>
      <c r="J10" s="17">
        <v>0.31257365554663902</v>
      </c>
      <c r="K10" s="17">
        <v>0.26468697783105699</v>
      </c>
      <c r="L10" s="17">
        <v>0.32373170746580399</v>
      </c>
      <c r="M10" s="17"/>
      <c r="N10" s="17">
        <v>0.30720812970817202</v>
      </c>
      <c r="O10" s="17">
        <v>0.33168656602010399</v>
      </c>
      <c r="P10" s="17">
        <v>0.31518693476286902</v>
      </c>
      <c r="Q10" s="17">
        <v>0.31371257877529302</v>
      </c>
      <c r="R10" s="17"/>
      <c r="S10" s="17">
        <v>0.303460287607284</v>
      </c>
      <c r="T10" s="17">
        <v>0.24313904143402201</v>
      </c>
      <c r="U10" s="17">
        <v>0.26262540109760002</v>
      </c>
      <c r="V10" s="17">
        <v>0.30442073035218697</v>
      </c>
      <c r="W10" s="17">
        <v>0.350727347617659</v>
      </c>
      <c r="X10" s="17">
        <v>0.40697868230555301</v>
      </c>
      <c r="Y10" s="17">
        <v>0.37474443935100599</v>
      </c>
      <c r="Z10" s="17">
        <v>0.30428324174211202</v>
      </c>
      <c r="AA10" s="17">
        <v>0.36009111828503898</v>
      </c>
      <c r="AB10" s="17">
        <v>0.34778801706158902</v>
      </c>
      <c r="AC10" s="17">
        <v>0.26638586929930103</v>
      </c>
      <c r="AD10" s="17">
        <v>0.25705115860417999</v>
      </c>
      <c r="AE10" s="17"/>
      <c r="AF10" s="17">
        <v>0.292605992966678</v>
      </c>
      <c r="AG10" s="17">
        <v>0.33940737890013301</v>
      </c>
      <c r="AH10" s="17">
        <v>0.36208558517836398</v>
      </c>
      <c r="AI10" s="17"/>
      <c r="AJ10" s="17">
        <v>0.31352660386373399</v>
      </c>
      <c r="AK10" s="17">
        <v>0.30914804940871499</v>
      </c>
      <c r="AL10" s="17">
        <v>0.28886533960468602</v>
      </c>
      <c r="AM10" s="17">
        <v>0.26399430847364702</v>
      </c>
      <c r="AN10" s="17">
        <v>0.37035744548168598</v>
      </c>
      <c r="AO10" s="17"/>
      <c r="AP10" s="17">
        <v>0.37489722235617101</v>
      </c>
      <c r="AQ10" s="17">
        <v>0.29990358085329799</v>
      </c>
      <c r="AR10" s="17">
        <v>0.30415446099492599</v>
      </c>
      <c r="AS10" s="17">
        <v>0.30808485532769297</v>
      </c>
      <c r="AT10" s="17">
        <v>0.226635133765966</v>
      </c>
      <c r="AU10" s="17"/>
      <c r="AV10" s="17">
        <v>0.30292163161533098</v>
      </c>
      <c r="AW10" s="17">
        <v>0.343683591463678</v>
      </c>
      <c r="AX10" s="17">
        <v>0.31632522719447997</v>
      </c>
      <c r="AY10" s="17">
        <v>0.30056555227070397</v>
      </c>
      <c r="AZ10" s="17">
        <v>0.24519921093602101</v>
      </c>
      <c r="BA10" s="17">
        <v>0.39019934536494799</v>
      </c>
      <c r="BB10" s="17"/>
      <c r="BC10" s="17">
        <v>0.36788754081789798</v>
      </c>
      <c r="BD10" s="17">
        <v>0.33247604428920002</v>
      </c>
      <c r="BE10" s="17">
        <v>0.28783412336090602</v>
      </c>
      <c r="BF10" s="17">
        <v>0.324019834999967</v>
      </c>
      <c r="BG10" s="17">
        <v>0</v>
      </c>
    </row>
    <row r="11" spans="2:59" x14ac:dyDescent="0.35">
      <c r="B11" s="18" t="s">
        <v>339</v>
      </c>
      <c r="C11" s="17">
        <v>0.24681146883973401</v>
      </c>
      <c r="D11" s="17">
        <v>0.25382400027482099</v>
      </c>
      <c r="E11" s="17">
        <v>0.24010024012334599</v>
      </c>
      <c r="F11" s="17"/>
      <c r="G11" s="17">
        <v>0.240475769521108</v>
      </c>
      <c r="H11" s="17">
        <v>0.21938887580757499</v>
      </c>
      <c r="I11" s="17">
        <v>0.20212902566115201</v>
      </c>
      <c r="J11" s="17">
        <v>0.305571079364926</v>
      </c>
      <c r="K11" s="17">
        <v>0.260553949351642</v>
      </c>
      <c r="L11" s="17">
        <v>0.24996891037184399</v>
      </c>
      <c r="M11" s="17"/>
      <c r="N11" s="17">
        <v>0.25447063535312597</v>
      </c>
      <c r="O11" s="17">
        <v>0.24766649372618299</v>
      </c>
      <c r="P11" s="17">
        <v>0.26707309821007902</v>
      </c>
      <c r="Q11" s="17">
        <v>0.220901016274617</v>
      </c>
      <c r="R11" s="17"/>
      <c r="S11" s="17">
        <v>0.19322039681307401</v>
      </c>
      <c r="T11" s="17">
        <v>0.31909795900805599</v>
      </c>
      <c r="U11" s="17">
        <v>0.32255963947301702</v>
      </c>
      <c r="V11" s="17">
        <v>0.280730270055493</v>
      </c>
      <c r="W11" s="17">
        <v>0.20253391291487999</v>
      </c>
      <c r="X11" s="17">
        <v>0.21549621075074199</v>
      </c>
      <c r="Y11" s="17">
        <v>0.205098381550609</v>
      </c>
      <c r="Z11" s="17">
        <v>0.267071686713789</v>
      </c>
      <c r="AA11" s="17">
        <v>0.23063841107549099</v>
      </c>
      <c r="AB11" s="17">
        <v>0.258829103617703</v>
      </c>
      <c r="AC11" s="17">
        <v>0.178601832804962</v>
      </c>
      <c r="AD11" s="17">
        <v>0.24893387683179</v>
      </c>
      <c r="AE11" s="17"/>
      <c r="AF11" s="17">
        <v>0.276118601187678</v>
      </c>
      <c r="AG11" s="17">
        <v>0.23628133228533901</v>
      </c>
      <c r="AH11" s="17">
        <v>0.187610072240188</v>
      </c>
      <c r="AI11" s="17"/>
      <c r="AJ11" s="17">
        <v>0.27462598029034602</v>
      </c>
      <c r="AK11" s="17">
        <v>0.223133223171253</v>
      </c>
      <c r="AL11" s="17">
        <v>0.244982100877494</v>
      </c>
      <c r="AM11" s="17">
        <v>0.17975542979697001</v>
      </c>
      <c r="AN11" s="17">
        <v>0.20655362439668401</v>
      </c>
      <c r="AO11" s="17"/>
      <c r="AP11" s="17">
        <v>0.20796596523702399</v>
      </c>
      <c r="AQ11" s="17">
        <v>0.23198203203819401</v>
      </c>
      <c r="AR11" s="17">
        <v>0.30438620810148698</v>
      </c>
      <c r="AS11" s="17">
        <v>0.244356789536331</v>
      </c>
      <c r="AT11" s="17">
        <v>0.41790054431662399</v>
      </c>
      <c r="AU11" s="17"/>
      <c r="AV11" s="17">
        <v>0.24524833837162099</v>
      </c>
      <c r="AW11" s="17">
        <v>0.218960020919374</v>
      </c>
      <c r="AX11" s="17">
        <v>0.28002266438590201</v>
      </c>
      <c r="AY11" s="17">
        <v>0.25530939771960698</v>
      </c>
      <c r="AZ11" s="17">
        <v>0.33237523507140598</v>
      </c>
      <c r="BA11" s="17">
        <v>0.22746780555455801</v>
      </c>
      <c r="BB11" s="17"/>
      <c r="BC11" s="17">
        <v>0.227968450559104</v>
      </c>
      <c r="BD11" s="17">
        <v>0.22397051186710501</v>
      </c>
      <c r="BE11" s="17">
        <v>0.27184671355193701</v>
      </c>
      <c r="BF11" s="17">
        <v>0.24582684660168999</v>
      </c>
      <c r="BG11" s="17">
        <v>7.1496763370755806E-2</v>
      </c>
    </row>
    <row r="12" spans="2:59" x14ac:dyDescent="0.35">
      <c r="B12" s="18" t="s">
        <v>340</v>
      </c>
      <c r="C12" s="17">
        <v>0.100621316172533</v>
      </c>
      <c r="D12" s="17">
        <v>0.132502978146262</v>
      </c>
      <c r="E12" s="17">
        <v>7.0588081988489301E-2</v>
      </c>
      <c r="F12" s="17"/>
      <c r="G12" s="17">
        <v>0.10056148251632301</v>
      </c>
      <c r="H12" s="17">
        <v>5.72358795329099E-2</v>
      </c>
      <c r="I12" s="17">
        <v>0.110502378595418</v>
      </c>
      <c r="J12" s="17">
        <v>8.1510159039757807E-2</v>
      </c>
      <c r="K12" s="17">
        <v>0.14755633662786699</v>
      </c>
      <c r="L12" s="17">
        <v>0.108551405639136</v>
      </c>
      <c r="M12" s="17"/>
      <c r="N12" s="17">
        <v>8.7468639125174705E-2</v>
      </c>
      <c r="O12" s="17">
        <v>0.124498956025087</v>
      </c>
      <c r="P12" s="17">
        <v>0.11040481070088</v>
      </c>
      <c r="Q12" s="17">
        <v>8.1232768983006298E-2</v>
      </c>
      <c r="R12" s="17"/>
      <c r="S12" s="17">
        <v>8.0890541006707006E-2</v>
      </c>
      <c r="T12" s="17">
        <v>0.101043474021015</v>
      </c>
      <c r="U12" s="17">
        <v>0.13472353966072501</v>
      </c>
      <c r="V12" s="17">
        <v>0.100223489472741</v>
      </c>
      <c r="W12" s="17">
        <v>0.111374543021728</v>
      </c>
      <c r="X12" s="17">
        <v>7.1376396159508804E-2</v>
      </c>
      <c r="Y12" s="17">
        <v>8.9967357457436906E-2</v>
      </c>
      <c r="Z12" s="17">
        <v>8.2981580104411506E-2</v>
      </c>
      <c r="AA12" s="17">
        <v>8.8899994568547594E-2</v>
      </c>
      <c r="AB12" s="17">
        <v>0.12623681506821</v>
      </c>
      <c r="AC12" s="17">
        <v>0.14872559875043201</v>
      </c>
      <c r="AD12" s="17">
        <v>9.2425633347384101E-2</v>
      </c>
      <c r="AE12" s="17"/>
      <c r="AF12" s="17">
        <v>0.11358014159109101</v>
      </c>
      <c r="AG12" s="17">
        <v>9.8594289053290998E-2</v>
      </c>
      <c r="AH12" s="17">
        <v>6.2515199166109106E-2</v>
      </c>
      <c r="AI12" s="17"/>
      <c r="AJ12" s="17">
        <v>0.126469406153639</v>
      </c>
      <c r="AK12" s="17">
        <v>7.8211125737584403E-2</v>
      </c>
      <c r="AL12" s="17">
        <v>7.7384337312483994E-2</v>
      </c>
      <c r="AM12" s="17">
        <v>0</v>
      </c>
      <c r="AN12" s="17">
        <v>9.0336177769420697E-2</v>
      </c>
      <c r="AO12" s="17"/>
      <c r="AP12" s="17">
        <v>0.100646421327138</v>
      </c>
      <c r="AQ12" s="17">
        <v>9.0474379563607502E-2</v>
      </c>
      <c r="AR12" s="17">
        <v>0.126773460082064</v>
      </c>
      <c r="AS12" s="17">
        <v>0.16122315094631401</v>
      </c>
      <c r="AT12" s="17">
        <v>1.80309281384778E-2</v>
      </c>
      <c r="AU12" s="17"/>
      <c r="AV12" s="17">
        <v>8.0841460550963903E-2</v>
      </c>
      <c r="AW12" s="17">
        <v>9.92741043921503E-2</v>
      </c>
      <c r="AX12" s="17">
        <v>0.14209525817947199</v>
      </c>
      <c r="AY12" s="17">
        <v>0.16183042720360499</v>
      </c>
      <c r="AZ12" s="17">
        <v>3.1385035392688401E-2</v>
      </c>
      <c r="BA12" s="17">
        <v>5.1769612112111001E-2</v>
      </c>
      <c r="BB12" s="17"/>
      <c r="BC12" s="17">
        <v>8.3365003445514396E-2</v>
      </c>
      <c r="BD12" s="17">
        <v>0.104005549419425</v>
      </c>
      <c r="BE12" s="17">
        <v>0.115068601224775</v>
      </c>
      <c r="BF12" s="17">
        <v>7.0893884466719403E-2</v>
      </c>
      <c r="BG12" s="17">
        <v>0.11499280311587901</v>
      </c>
    </row>
    <row r="13" spans="2:59" x14ac:dyDescent="0.35">
      <c r="B13" s="18" t="s">
        <v>100</v>
      </c>
      <c r="C13" s="21">
        <v>7.2307487624274303E-2</v>
      </c>
      <c r="D13" s="21">
        <v>4.2827557836724803E-2</v>
      </c>
      <c r="E13" s="21">
        <v>9.9678320551984195E-2</v>
      </c>
      <c r="F13" s="21"/>
      <c r="G13" s="21">
        <v>5.2985402445149703E-2</v>
      </c>
      <c r="H13" s="21">
        <v>7.1687313721309598E-2</v>
      </c>
      <c r="I13" s="21">
        <v>6.2685516451803994E-2</v>
      </c>
      <c r="J13" s="21">
        <v>7.4182851652469906E-2</v>
      </c>
      <c r="K13" s="21">
        <v>9.31349067451228E-2</v>
      </c>
      <c r="L13" s="21">
        <v>7.6410918802157501E-2</v>
      </c>
      <c r="M13" s="21"/>
      <c r="N13" s="21">
        <v>3.7546796171459097E-2</v>
      </c>
      <c r="O13" s="21">
        <v>6.7183673036209604E-2</v>
      </c>
      <c r="P13" s="21">
        <v>7.7303729656487602E-2</v>
      </c>
      <c r="Q13" s="21">
        <v>0.10800622820986901</v>
      </c>
      <c r="R13" s="21"/>
      <c r="S13" s="21">
        <v>4.2890871336121197E-2</v>
      </c>
      <c r="T13" s="21">
        <v>5.4378989429480599E-2</v>
      </c>
      <c r="U13" s="21">
        <v>8.8804211351450404E-2</v>
      </c>
      <c r="V13" s="21">
        <v>3.5505944530478402E-2</v>
      </c>
      <c r="W13" s="21">
        <v>4.9752248521046198E-2</v>
      </c>
      <c r="X13" s="21">
        <v>0.10565104833606</v>
      </c>
      <c r="Y13" s="21">
        <v>8.88123448441199E-2</v>
      </c>
      <c r="Z13" s="21">
        <v>0.13255376964502799</v>
      </c>
      <c r="AA13" s="21">
        <v>8.3405376501158895E-2</v>
      </c>
      <c r="AB13" s="21">
        <v>7.5568429962160899E-2</v>
      </c>
      <c r="AC13" s="21">
        <v>0.112619421899777</v>
      </c>
      <c r="AD13" s="21">
        <v>6.6437268451218306E-2</v>
      </c>
      <c r="AE13" s="21"/>
      <c r="AF13" s="21">
        <v>7.7119742159334995E-2</v>
      </c>
      <c r="AG13" s="21">
        <v>5.3979146624177299E-2</v>
      </c>
      <c r="AH13" s="21">
        <v>0.12082247580444</v>
      </c>
      <c r="AI13" s="21"/>
      <c r="AJ13" s="21">
        <v>7.2320023620182097E-2</v>
      </c>
      <c r="AK13" s="21">
        <v>3.6031934861135401E-2</v>
      </c>
      <c r="AL13" s="21">
        <v>6.7251532368088396E-2</v>
      </c>
      <c r="AM13" s="21">
        <v>6.2514056828620906E-2</v>
      </c>
      <c r="AN13" s="21">
        <v>0.13934950270053001</v>
      </c>
      <c r="AO13" s="21"/>
      <c r="AP13" s="21">
        <v>7.5017144812769401E-2</v>
      </c>
      <c r="AQ13" s="21">
        <v>5.4028538078557398E-2</v>
      </c>
      <c r="AR13" s="21">
        <v>7.1639667709545801E-2</v>
      </c>
      <c r="AS13" s="21">
        <v>4.7674009242547097E-2</v>
      </c>
      <c r="AT13" s="21">
        <v>9.1013280737622104E-2</v>
      </c>
      <c r="AU13" s="21"/>
      <c r="AV13" s="21">
        <v>4.19880585324846E-2</v>
      </c>
      <c r="AW13" s="21">
        <v>8.1234569340066995E-2</v>
      </c>
      <c r="AX13" s="21">
        <v>4.78792908033377E-2</v>
      </c>
      <c r="AY13" s="21">
        <v>5.8084939691383598E-2</v>
      </c>
      <c r="AZ13" s="21">
        <v>8.6105042101554799E-2</v>
      </c>
      <c r="BA13" s="21">
        <v>0.15127661124758801</v>
      </c>
      <c r="BB13" s="21"/>
      <c r="BC13" s="21">
        <v>9.3313426009734607E-2</v>
      </c>
      <c r="BD13" s="21">
        <v>7.8939848222868703E-2</v>
      </c>
      <c r="BE13" s="21">
        <v>6.4115158268332403E-2</v>
      </c>
      <c r="BF13" s="21">
        <v>2.2014863080725599E-2</v>
      </c>
      <c r="BG13" s="21">
        <v>0.16804372887022601</v>
      </c>
    </row>
    <row r="14" spans="2:59" x14ac:dyDescent="0.35">
      <c r="B14" s="18" t="s">
        <v>139</v>
      </c>
      <c r="C14" s="21">
        <v>0.58025972736345899</v>
      </c>
      <c r="D14" s="21">
        <v>0.57084546374219303</v>
      </c>
      <c r="E14" s="21">
        <v>0.58963335733618105</v>
      </c>
      <c r="F14" s="21"/>
      <c r="G14" s="21">
        <v>0.605977345517419</v>
      </c>
      <c r="H14" s="21">
        <v>0.65168793093820498</v>
      </c>
      <c r="I14" s="21">
        <v>0.62468307929162503</v>
      </c>
      <c r="J14" s="21">
        <v>0.53873590994284604</v>
      </c>
      <c r="K14" s="21">
        <v>0.49875480727536797</v>
      </c>
      <c r="L14" s="21">
        <v>0.565068765186863</v>
      </c>
      <c r="M14" s="21"/>
      <c r="N14" s="21">
        <v>0.62051392935023997</v>
      </c>
      <c r="O14" s="21">
        <v>0.56065087721252005</v>
      </c>
      <c r="P14" s="21">
        <v>0.54521836143255398</v>
      </c>
      <c r="Q14" s="21">
        <v>0.58985998653250804</v>
      </c>
      <c r="R14" s="21"/>
      <c r="S14" s="21">
        <v>0.68299819084409796</v>
      </c>
      <c r="T14" s="21">
        <v>0.52547957754144803</v>
      </c>
      <c r="U14" s="21">
        <v>0.453912609514808</v>
      </c>
      <c r="V14" s="21">
        <v>0.58354029594128798</v>
      </c>
      <c r="W14" s="21">
        <v>0.63633929554234503</v>
      </c>
      <c r="X14" s="21">
        <v>0.60747634475368795</v>
      </c>
      <c r="Y14" s="21">
        <v>0.61612191614783396</v>
      </c>
      <c r="Z14" s="21">
        <v>0.517392963536771</v>
      </c>
      <c r="AA14" s="21">
        <v>0.59705621785480301</v>
      </c>
      <c r="AB14" s="21">
        <v>0.53936565135192605</v>
      </c>
      <c r="AC14" s="21">
        <v>0.56005314654482896</v>
      </c>
      <c r="AD14" s="21">
        <v>0.59220322136960801</v>
      </c>
      <c r="AE14" s="21"/>
      <c r="AF14" s="21">
        <v>0.53318151506189704</v>
      </c>
      <c r="AG14" s="21">
        <v>0.61114523203719195</v>
      </c>
      <c r="AH14" s="21">
        <v>0.62905225278926302</v>
      </c>
      <c r="AI14" s="21"/>
      <c r="AJ14" s="21">
        <v>0.52658458993583301</v>
      </c>
      <c r="AK14" s="21">
        <v>0.66262371623002703</v>
      </c>
      <c r="AL14" s="21">
        <v>0.61038202944193398</v>
      </c>
      <c r="AM14" s="21">
        <v>0.757730513374409</v>
      </c>
      <c r="AN14" s="21">
        <v>0.56376069513336602</v>
      </c>
      <c r="AO14" s="21"/>
      <c r="AP14" s="21">
        <v>0.61637046862306799</v>
      </c>
      <c r="AQ14" s="21">
        <v>0.62351505031964205</v>
      </c>
      <c r="AR14" s="21">
        <v>0.497200664106904</v>
      </c>
      <c r="AS14" s="21">
        <v>0.54674605027480705</v>
      </c>
      <c r="AT14" s="21">
        <v>0.47305524680727601</v>
      </c>
      <c r="AU14" s="21"/>
      <c r="AV14" s="21">
        <v>0.63192214254492995</v>
      </c>
      <c r="AW14" s="21">
        <v>0.60053130534840904</v>
      </c>
      <c r="AX14" s="21">
        <v>0.53000278663128897</v>
      </c>
      <c r="AY14" s="21">
        <v>0.52477523538540505</v>
      </c>
      <c r="AZ14" s="21">
        <v>0.55013468743435101</v>
      </c>
      <c r="BA14" s="21">
        <v>0.56948597108574395</v>
      </c>
      <c r="BB14" s="21"/>
      <c r="BC14" s="21">
        <v>0.59535311998564699</v>
      </c>
      <c r="BD14" s="21">
        <v>0.59308409049060096</v>
      </c>
      <c r="BE14" s="21">
        <v>0.54896952695495504</v>
      </c>
      <c r="BF14" s="21">
        <v>0.66126440585086499</v>
      </c>
      <c r="BG14" s="21">
        <v>0.64546670464313904</v>
      </c>
    </row>
    <row r="15" spans="2:59" x14ac:dyDescent="0.35">
      <c r="B15" s="18" t="s">
        <v>141</v>
      </c>
      <c r="C15" s="22">
        <v>-0.50795223973918402</v>
      </c>
      <c r="D15" s="22">
        <v>-0.52801790590546804</v>
      </c>
      <c r="E15" s="22">
        <v>-0.489955036784197</v>
      </c>
      <c r="F15" s="22"/>
      <c r="G15" s="22">
        <v>-0.55299194307226895</v>
      </c>
      <c r="H15" s="22">
        <v>-0.580000617216895</v>
      </c>
      <c r="I15" s="22">
        <v>-0.56199756283982105</v>
      </c>
      <c r="J15" s="22">
        <v>-0.46455305829037602</v>
      </c>
      <c r="K15" s="22">
        <v>-0.40561990053024499</v>
      </c>
      <c r="L15" s="22">
        <v>-0.488657846384705</v>
      </c>
      <c r="M15" s="22"/>
      <c r="N15" s="22">
        <v>-0.58296713317878102</v>
      </c>
      <c r="O15" s="22">
        <v>-0.49346720417631101</v>
      </c>
      <c r="P15" s="22">
        <v>-0.46791463177606701</v>
      </c>
      <c r="Q15" s="22">
        <v>-0.48185375832263999</v>
      </c>
      <c r="R15" s="22"/>
      <c r="S15" s="22">
        <v>-0.64010731950797595</v>
      </c>
      <c r="T15" s="22">
        <v>-0.47110058811196798</v>
      </c>
      <c r="U15" s="22">
        <v>-0.36510839816335799</v>
      </c>
      <c r="V15" s="22">
        <v>-0.54803435141081003</v>
      </c>
      <c r="W15" s="22">
        <v>-0.58658704702129905</v>
      </c>
      <c r="X15" s="22">
        <v>-0.50182529641762796</v>
      </c>
      <c r="Y15" s="22">
        <v>-0.52730957130371403</v>
      </c>
      <c r="Z15" s="22">
        <v>-0.38483919389174298</v>
      </c>
      <c r="AA15" s="22">
        <v>-0.51365084135364403</v>
      </c>
      <c r="AB15" s="22">
        <v>-0.46379722138976498</v>
      </c>
      <c r="AC15" s="22">
        <v>-0.44743372464505299</v>
      </c>
      <c r="AD15" s="22">
        <v>-0.52576595291839001</v>
      </c>
      <c r="AE15" s="22"/>
      <c r="AF15" s="22">
        <v>-0.456061772902562</v>
      </c>
      <c r="AG15" s="22">
        <v>-0.55716608541301504</v>
      </c>
      <c r="AH15" s="22">
        <v>-0.50822977698482297</v>
      </c>
      <c r="AI15" s="22"/>
      <c r="AJ15" s="22">
        <v>-0.45426456631565099</v>
      </c>
      <c r="AK15" s="22">
        <v>-0.62659178136889204</v>
      </c>
      <c r="AL15" s="22">
        <v>-0.54313049707384597</v>
      </c>
      <c r="AM15" s="22">
        <v>-0.69521645654578801</v>
      </c>
      <c r="AN15" s="22">
        <v>-0.42441119243283598</v>
      </c>
      <c r="AO15" s="22"/>
      <c r="AP15" s="22">
        <v>-0.54135332381029899</v>
      </c>
      <c r="AQ15" s="22">
        <v>-0.56948651224108404</v>
      </c>
      <c r="AR15" s="22">
        <v>-0.425560996397358</v>
      </c>
      <c r="AS15" s="22">
        <v>-0.49907204103225999</v>
      </c>
      <c r="AT15" s="22">
        <v>-0.38204196606965402</v>
      </c>
      <c r="AU15" s="22"/>
      <c r="AV15" s="22">
        <v>-0.58993408401244596</v>
      </c>
      <c r="AW15" s="22">
        <v>-0.51929673600834203</v>
      </c>
      <c r="AX15" s="22">
        <v>-0.482123495827951</v>
      </c>
      <c r="AY15" s="22">
        <v>-0.46669029569402098</v>
      </c>
      <c r="AZ15" s="22">
        <v>-0.464029645332796</v>
      </c>
      <c r="BA15" s="22">
        <v>-0.41820935983815599</v>
      </c>
      <c r="BB15" s="22"/>
      <c r="BC15" s="22">
        <v>-0.50203969397591197</v>
      </c>
      <c r="BD15" s="22">
        <v>-0.51414424226773203</v>
      </c>
      <c r="BE15" s="22">
        <v>-0.48485436868662302</v>
      </c>
      <c r="BF15" s="22">
        <v>-0.63924954277014001</v>
      </c>
      <c r="BG15" s="22">
        <v>-0.47742297577291398</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134</v>
      </c>
      <c r="C9" s="17">
        <v>0.36442770316953099</v>
      </c>
      <c r="D9" s="17">
        <v>0.34237853708761301</v>
      </c>
      <c r="E9" s="17">
        <v>0.38656438881050798</v>
      </c>
      <c r="F9" s="17"/>
      <c r="G9" s="17">
        <v>0.341179795378447</v>
      </c>
      <c r="H9" s="17">
        <v>0.43598094361495199</v>
      </c>
      <c r="I9" s="17">
        <v>0.36588944384836097</v>
      </c>
      <c r="J9" s="17">
        <v>0.28667658394560003</v>
      </c>
      <c r="K9" s="17">
        <v>0.33988589604117098</v>
      </c>
      <c r="L9" s="17">
        <v>0.40506385622021501</v>
      </c>
      <c r="M9" s="17"/>
      <c r="N9" s="17">
        <v>0.414130820581883</v>
      </c>
      <c r="O9" s="17">
        <v>0.34529846355402399</v>
      </c>
      <c r="P9" s="17">
        <v>0.32523389738953901</v>
      </c>
      <c r="Q9" s="17">
        <v>0.36764480620095502</v>
      </c>
      <c r="R9" s="17"/>
      <c r="S9" s="17">
        <v>0.465349989293942</v>
      </c>
      <c r="T9" s="17">
        <v>0.32823439647988101</v>
      </c>
      <c r="U9" s="17">
        <v>0.240478530415975</v>
      </c>
      <c r="V9" s="17">
        <v>0.34884476564898798</v>
      </c>
      <c r="W9" s="17">
        <v>0.40834850619743801</v>
      </c>
      <c r="X9" s="17">
        <v>0.21889767719311501</v>
      </c>
      <c r="Y9" s="17">
        <v>0.40716131647551901</v>
      </c>
      <c r="Z9" s="17">
        <v>0.26146186945001199</v>
      </c>
      <c r="AA9" s="17">
        <v>0.402489324972858</v>
      </c>
      <c r="AB9" s="17">
        <v>0.39389204843178199</v>
      </c>
      <c r="AC9" s="17">
        <v>0.45699873911842398</v>
      </c>
      <c r="AD9" s="17">
        <v>0.428332623852691</v>
      </c>
      <c r="AE9" s="17"/>
      <c r="AF9" s="17">
        <v>0.34918760695268802</v>
      </c>
      <c r="AG9" s="17">
        <v>0.40695423408939202</v>
      </c>
      <c r="AH9" s="17">
        <v>0.313253247561393</v>
      </c>
      <c r="AI9" s="17"/>
      <c r="AJ9" s="17">
        <v>0.33741631131949101</v>
      </c>
      <c r="AK9" s="17">
        <v>0.42088557131901999</v>
      </c>
      <c r="AL9" s="17">
        <v>0.379170600216924</v>
      </c>
      <c r="AM9" s="17">
        <v>0.42130288547145101</v>
      </c>
      <c r="AN9" s="17">
        <v>0.31240872957163202</v>
      </c>
      <c r="AO9" s="17"/>
      <c r="AP9" s="17">
        <v>0.37653182590801598</v>
      </c>
      <c r="AQ9" s="17">
        <v>0.41684799245950199</v>
      </c>
      <c r="AR9" s="17">
        <v>0.27786441920487598</v>
      </c>
      <c r="AS9" s="17">
        <v>0.318114010880028</v>
      </c>
      <c r="AT9" s="17">
        <v>0.40060172888379603</v>
      </c>
      <c r="AU9" s="17"/>
      <c r="AV9" s="17">
        <v>0.40950297424953402</v>
      </c>
      <c r="AW9" s="17">
        <v>0.36392696646747202</v>
      </c>
      <c r="AX9" s="17">
        <v>0.35840183086175298</v>
      </c>
      <c r="AY9" s="17">
        <v>0.32448301030695698</v>
      </c>
      <c r="AZ9" s="17">
        <v>0.47261073933849101</v>
      </c>
      <c r="BA9" s="17">
        <v>0.28160248444476998</v>
      </c>
      <c r="BB9" s="17"/>
      <c r="BC9" s="17">
        <v>0.34664900579414099</v>
      </c>
      <c r="BD9" s="17">
        <v>0.35054006959418299</v>
      </c>
      <c r="BE9" s="17">
        <v>0.406024333145932</v>
      </c>
      <c r="BF9" s="17">
        <v>0.33800623387929701</v>
      </c>
      <c r="BG9" s="17">
        <v>0.49312753303801798</v>
      </c>
    </row>
    <row r="10" spans="2:59" x14ac:dyDescent="0.35">
      <c r="B10" s="18" t="s">
        <v>135</v>
      </c>
      <c r="C10" s="17">
        <v>0.38856191713639798</v>
      </c>
      <c r="D10" s="17">
        <v>0.39472221228726401</v>
      </c>
      <c r="E10" s="17">
        <v>0.38328449726741198</v>
      </c>
      <c r="F10" s="17"/>
      <c r="G10" s="17">
        <v>0.34333332913582898</v>
      </c>
      <c r="H10" s="17">
        <v>0.32445971317010203</v>
      </c>
      <c r="I10" s="17">
        <v>0.39714952777832901</v>
      </c>
      <c r="J10" s="17">
        <v>0.433057660987479</v>
      </c>
      <c r="K10" s="17">
        <v>0.38094863365123299</v>
      </c>
      <c r="L10" s="17">
        <v>0.42798168366346501</v>
      </c>
      <c r="M10" s="17"/>
      <c r="N10" s="17">
        <v>0.382398190244641</v>
      </c>
      <c r="O10" s="17">
        <v>0.39218474402973802</v>
      </c>
      <c r="P10" s="17">
        <v>0.38900015897137902</v>
      </c>
      <c r="Q10" s="17">
        <v>0.39069011540410198</v>
      </c>
      <c r="R10" s="17"/>
      <c r="S10" s="17">
        <v>0.40095987867876998</v>
      </c>
      <c r="T10" s="17">
        <v>0.42589346158591201</v>
      </c>
      <c r="U10" s="17">
        <v>0.40440969533117399</v>
      </c>
      <c r="V10" s="17">
        <v>0.40336118602291698</v>
      </c>
      <c r="W10" s="17">
        <v>0.29588622224857802</v>
      </c>
      <c r="X10" s="17">
        <v>0.48656161021066702</v>
      </c>
      <c r="Y10" s="17">
        <v>0.40577568413908099</v>
      </c>
      <c r="Z10" s="17">
        <v>0.37902755966921498</v>
      </c>
      <c r="AA10" s="17">
        <v>0.29213712165656502</v>
      </c>
      <c r="AB10" s="17">
        <v>0.37756395272458698</v>
      </c>
      <c r="AC10" s="17">
        <v>0.37932655343254901</v>
      </c>
      <c r="AD10" s="17">
        <v>0.35523267513561402</v>
      </c>
      <c r="AE10" s="17"/>
      <c r="AF10" s="17">
        <v>0.39111101729414399</v>
      </c>
      <c r="AG10" s="17">
        <v>0.39775309522371699</v>
      </c>
      <c r="AH10" s="17">
        <v>0.379629924999968</v>
      </c>
      <c r="AI10" s="17"/>
      <c r="AJ10" s="17">
        <v>0.410902938795563</v>
      </c>
      <c r="AK10" s="17">
        <v>0.38244655371713299</v>
      </c>
      <c r="AL10" s="17">
        <v>0.39305011194741801</v>
      </c>
      <c r="AM10" s="17">
        <v>0.34620712683077898</v>
      </c>
      <c r="AN10" s="17">
        <v>0.36798851291456802</v>
      </c>
      <c r="AO10" s="17"/>
      <c r="AP10" s="17">
        <v>0.44778559360400899</v>
      </c>
      <c r="AQ10" s="17">
        <v>0.38888889236526297</v>
      </c>
      <c r="AR10" s="17">
        <v>0.40432299754925699</v>
      </c>
      <c r="AS10" s="17">
        <v>0.38907170037990302</v>
      </c>
      <c r="AT10" s="17">
        <v>0.276568780922758</v>
      </c>
      <c r="AU10" s="17"/>
      <c r="AV10" s="17">
        <v>0.39256784619492902</v>
      </c>
      <c r="AW10" s="17">
        <v>0.41813812228001002</v>
      </c>
      <c r="AX10" s="17">
        <v>0.35972768723026599</v>
      </c>
      <c r="AY10" s="17">
        <v>0.36469308694932601</v>
      </c>
      <c r="AZ10" s="17">
        <v>0.27422237424018098</v>
      </c>
      <c r="BA10" s="17">
        <v>0.46582691930124098</v>
      </c>
      <c r="BB10" s="17"/>
      <c r="BC10" s="17">
        <v>0.42127284820608601</v>
      </c>
      <c r="BD10" s="17">
        <v>0.36974762094483599</v>
      </c>
      <c r="BE10" s="17">
        <v>0.37141578314257301</v>
      </c>
      <c r="BF10" s="17">
        <v>0.400229512329489</v>
      </c>
      <c r="BG10" s="17">
        <v>0.26551001081546399</v>
      </c>
    </row>
    <row r="11" spans="2:59" x14ac:dyDescent="0.35">
      <c r="B11" s="18" t="s">
        <v>339</v>
      </c>
      <c r="C11" s="17">
        <v>0.15131594840228499</v>
      </c>
      <c r="D11" s="17">
        <v>0.197945682432523</v>
      </c>
      <c r="E11" s="17">
        <v>0.10570160257225</v>
      </c>
      <c r="F11" s="17"/>
      <c r="G11" s="17">
        <v>0.206840565838732</v>
      </c>
      <c r="H11" s="17">
        <v>0.13650553824916201</v>
      </c>
      <c r="I11" s="17">
        <v>0.146354280258533</v>
      </c>
      <c r="J11" s="17">
        <v>0.169383804117617</v>
      </c>
      <c r="K11" s="17">
        <v>0.13715925218751901</v>
      </c>
      <c r="L11" s="17">
        <v>0.126937073638339</v>
      </c>
      <c r="M11" s="17"/>
      <c r="N11" s="17">
        <v>0.14405287836980701</v>
      </c>
      <c r="O11" s="17">
        <v>0.165703280062001</v>
      </c>
      <c r="P11" s="17">
        <v>0.16868734919427</v>
      </c>
      <c r="Q11" s="17">
        <v>0.12912787089956601</v>
      </c>
      <c r="R11" s="17"/>
      <c r="S11" s="17">
        <v>9.6162569838019699E-2</v>
      </c>
      <c r="T11" s="17">
        <v>0.18286521982772799</v>
      </c>
      <c r="U11" s="17">
        <v>0.18975391784263501</v>
      </c>
      <c r="V11" s="17">
        <v>0.161573092206998</v>
      </c>
      <c r="W11" s="17">
        <v>0.19545571732740799</v>
      </c>
      <c r="X11" s="17">
        <v>0.174535069286929</v>
      </c>
      <c r="Y11" s="17">
        <v>7.63591646962863E-2</v>
      </c>
      <c r="Z11" s="17">
        <v>0.215872348782119</v>
      </c>
      <c r="AA11" s="17">
        <v>0.16186767665579399</v>
      </c>
      <c r="AB11" s="17">
        <v>0.155853523428058</v>
      </c>
      <c r="AC11" s="17">
        <v>7.05479862481595E-2</v>
      </c>
      <c r="AD11" s="17">
        <v>0.15758925696689799</v>
      </c>
      <c r="AE11" s="17"/>
      <c r="AF11" s="17">
        <v>0.16208192728332199</v>
      </c>
      <c r="AG11" s="17">
        <v>0.129170686579405</v>
      </c>
      <c r="AH11" s="17">
        <v>0.16234412214346999</v>
      </c>
      <c r="AI11" s="17"/>
      <c r="AJ11" s="17">
        <v>0.17081633428513501</v>
      </c>
      <c r="AK11" s="17">
        <v>0.12442517881780001</v>
      </c>
      <c r="AL11" s="17">
        <v>0.13136603326470001</v>
      </c>
      <c r="AM11" s="17">
        <v>0.169975930869149</v>
      </c>
      <c r="AN11" s="17">
        <v>0.13687206003261301</v>
      </c>
      <c r="AO11" s="17"/>
      <c r="AP11" s="17">
        <v>0.115527962147584</v>
      </c>
      <c r="AQ11" s="17">
        <v>0.124794780142034</v>
      </c>
      <c r="AR11" s="17">
        <v>0.19785415798557701</v>
      </c>
      <c r="AS11" s="17">
        <v>0.20658967994559199</v>
      </c>
      <c r="AT11" s="17">
        <v>0.19351292313946</v>
      </c>
      <c r="AU11" s="17"/>
      <c r="AV11" s="17">
        <v>0.12639279000265599</v>
      </c>
      <c r="AW11" s="17">
        <v>0.15237070978377801</v>
      </c>
      <c r="AX11" s="17">
        <v>0.18196095048549099</v>
      </c>
      <c r="AY11" s="17">
        <v>0.22091528928931001</v>
      </c>
      <c r="AZ11" s="17">
        <v>0.15073926870556301</v>
      </c>
      <c r="BA11" s="17">
        <v>5.9597896846289501E-2</v>
      </c>
      <c r="BB11" s="17"/>
      <c r="BC11" s="17">
        <v>0.116990103711081</v>
      </c>
      <c r="BD11" s="17">
        <v>0.171732559910793</v>
      </c>
      <c r="BE11" s="17">
        <v>0.142660577872123</v>
      </c>
      <c r="BF11" s="17">
        <v>0.18197500696048399</v>
      </c>
      <c r="BG11" s="17">
        <v>0.241362456146518</v>
      </c>
    </row>
    <row r="12" spans="2:59" x14ac:dyDescent="0.35">
      <c r="B12" s="18" t="s">
        <v>340</v>
      </c>
      <c r="C12" s="17">
        <v>2.0700248216710099E-2</v>
      </c>
      <c r="D12" s="17">
        <v>2.3916181422570602E-2</v>
      </c>
      <c r="E12" s="17">
        <v>1.7746492369026302E-2</v>
      </c>
      <c r="F12" s="17"/>
      <c r="G12" s="17">
        <v>4.7400840141545102E-2</v>
      </c>
      <c r="H12" s="17">
        <v>1.9000510007202102E-2</v>
      </c>
      <c r="I12" s="17">
        <v>1.8975393352891098E-2</v>
      </c>
      <c r="J12" s="17">
        <v>1.35785793055168E-2</v>
      </c>
      <c r="K12" s="17">
        <v>2.5622814261856901E-2</v>
      </c>
      <c r="L12" s="17">
        <v>9.0498801236575492E-3</v>
      </c>
      <c r="M12" s="17"/>
      <c r="N12" s="17">
        <v>1.38542484904131E-2</v>
      </c>
      <c r="O12" s="17">
        <v>3.1229056799677499E-2</v>
      </c>
      <c r="P12" s="17">
        <v>2.3884329653648301E-2</v>
      </c>
      <c r="Q12" s="17">
        <v>1.41674865535526E-2</v>
      </c>
      <c r="R12" s="17"/>
      <c r="S12" s="17">
        <v>2.3231610000254099E-2</v>
      </c>
      <c r="T12" s="17">
        <v>2.2045543123924899E-2</v>
      </c>
      <c r="U12" s="17">
        <v>3.9838221136065097E-2</v>
      </c>
      <c r="V12" s="17">
        <v>1.3420674001416701E-2</v>
      </c>
      <c r="W12" s="17">
        <v>0</v>
      </c>
      <c r="X12" s="17">
        <v>1.53699161093254E-2</v>
      </c>
      <c r="Y12" s="17">
        <v>2.1151836713330301E-2</v>
      </c>
      <c r="Z12" s="17">
        <v>3.6512925477996797E-2</v>
      </c>
      <c r="AA12" s="17">
        <v>2.4184432041684599E-2</v>
      </c>
      <c r="AB12" s="17">
        <v>1.0863726053631E-2</v>
      </c>
      <c r="AC12" s="17">
        <v>3.9276274608040403E-2</v>
      </c>
      <c r="AD12" s="17">
        <v>0</v>
      </c>
      <c r="AE12" s="17"/>
      <c r="AF12" s="17">
        <v>2.5269320469323699E-2</v>
      </c>
      <c r="AG12" s="17">
        <v>9.8627306074906794E-3</v>
      </c>
      <c r="AH12" s="17">
        <v>1.58058172117433E-2</v>
      </c>
      <c r="AI12" s="17"/>
      <c r="AJ12" s="17">
        <v>1.8198340507227101E-2</v>
      </c>
      <c r="AK12" s="17">
        <v>2.2972877542418401E-2</v>
      </c>
      <c r="AL12" s="17">
        <v>0</v>
      </c>
      <c r="AM12" s="17">
        <v>0</v>
      </c>
      <c r="AN12" s="17">
        <v>2.7450299202510599E-2</v>
      </c>
      <c r="AO12" s="17"/>
      <c r="AP12" s="17">
        <v>4.7300400023080101E-3</v>
      </c>
      <c r="AQ12" s="17">
        <v>1.4391609344026401E-2</v>
      </c>
      <c r="AR12" s="17">
        <v>1.6214023667141499E-2</v>
      </c>
      <c r="AS12" s="17">
        <v>4.7330075784177299E-2</v>
      </c>
      <c r="AT12" s="17">
        <v>5.12911414009476E-2</v>
      </c>
      <c r="AU12" s="17"/>
      <c r="AV12" s="17">
        <v>1.3054602514821399E-2</v>
      </c>
      <c r="AW12" s="17">
        <v>1.0364131367407801E-2</v>
      </c>
      <c r="AX12" s="17">
        <v>1.6242249919584499E-2</v>
      </c>
      <c r="AY12" s="17">
        <v>4.3557896676330303E-2</v>
      </c>
      <c r="AZ12" s="17">
        <v>4.2930539051603503E-2</v>
      </c>
      <c r="BA12" s="17">
        <v>0</v>
      </c>
      <c r="BB12" s="17"/>
      <c r="BC12" s="17">
        <v>1.6269922368908601E-2</v>
      </c>
      <c r="BD12" s="17">
        <v>2.14057054148977E-2</v>
      </c>
      <c r="BE12" s="17">
        <v>1.54793959536569E-2</v>
      </c>
      <c r="BF12" s="17">
        <v>4.30290512920481E-2</v>
      </c>
      <c r="BG12" s="17">
        <v>0</v>
      </c>
    </row>
    <row r="13" spans="2:59" x14ac:dyDescent="0.35">
      <c r="B13" s="18" t="s">
        <v>100</v>
      </c>
      <c r="C13" s="21">
        <v>7.4994183075076201E-2</v>
      </c>
      <c r="D13" s="21">
        <v>4.1037386770029799E-2</v>
      </c>
      <c r="E13" s="21">
        <v>0.106703018980804</v>
      </c>
      <c r="F13" s="21"/>
      <c r="G13" s="21">
        <v>6.1245469505447098E-2</v>
      </c>
      <c r="H13" s="21">
        <v>8.4053294958582006E-2</v>
      </c>
      <c r="I13" s="21">
        <v>7.1631354761886701E-2</v>
      </c>
      <c r="J13" s="21">
        <v>9.7303371643787898E-2</v>
      </c>
      <c r="K13" s="21">
        <v>0.11638340385822001</v>
      </c>
      <c r="L13" s="21">
        <v>3.0967506354323399E-2</v>
      </c>
      <c r="M13" s="21"/>
      <c r="N13" s="21">
        <v>4.5563862313255703E-2</v>
      </c>
      <c r="O13" s="21">
        <v>6.5584455554560106E-2</v>
      </c>
      <c r="P13" s="21">
        <v>9.3194264791163994E-2</v>
      </c>
      <c r="Q13" s="21">
        <v>9.8369720941823904E-2</v>
      </c>
      <c r="R13" s="21"/>
      <c r="S13" s="21">
        <v>1.4295952189013601E-2</v>
      </c>
      <c r="T13" s="21">
        <v>4.0961378982553601E-2</v>
      </c>
      <c r="U13" s="21">
        <v>0.12551963527415</v>
      </c>
      <c r="V13" s="21">
        <v>7.2800282119679594E-2</v>
      </c>
      <c r="W13" s="21">
        <v>0.100309554226575</v>
      </c>
      <c r="X13" s="21">
        <v>0.104635727199964</v>
      </c>
      <c r="Y13" s="21">
        <v>8.9551997975783795E-2</v>
      </c>
      <c r="Z13" s="21">
        <v>0.10712529662065701</v>
      </c>
      <c r="AA13" s="21">
        <v>0.11932144467309901</v>
      </c>
      <c r="AB13" s="21">
        <v>6.1826749361942199E-2</v>
      </c>
      <c r="AC13" s="21">
        <v>5.3850446592826999E-2</v>
      </c>
      <c r="AD13" s="21">
        <v>5.8845444044796101E-2</v>
      </c>
      <c r="AE13" s="21"/>
      <c r="AF13" s="21">
        <v>7.2350128000522998E-2</v>
      </c>
      <c r="AG13" s="21">
        <v>5.62592534999957E-2</v>
      </c>
      <c r="AH13" s="21">
        <v>0.12896688808342499</v>
      </c>
      <c r="AI13" s="21"/>
      <c r="AJ13" s="21">
        <v>6.2666075092583401E-2</v>
      </c>
      <c r="AK13" s="21">
        <v>4.9269818603628397E-2</v>
      </c>
      <c r="AL13" s="21">
        <v>9.6413254570958395E-2</v>
      </c>
      <c r="AM13" s="21">
        <v>6.2514056828620906E-2</v>
      </c>
      <c r="AN13" s="21">
        <v>0.15528039827867701</v>
      </c>
      <c r="AO13" s="21"/>
      <c r="AP13" s="21">
        <v>5.5424578338083598E-2</v>
      </c>
      <c r="AQ13" s="21">
        <v>5.50767256891758E-2</v>
      </c>
      <c r="AR13" s="21">
        <v>0.103744401593148</v>
      </c>
      <c r="AS13" s="21">
        <v>3.8894533010298799E-2</v>
      </c>
      <c r="AT13" s="21">
        <v>7.8025425653039299E-2</v>
      </c>
      <c r="AU13" s="21"/>
      <c r="AV13" s="21">
        <v>5.84817870380595E-2</v>
      </c>
      <c r="AW13" s="21">
        <v>5.5200070101332599E-2</v>
      </c>
      <c r="AX13" s="21">
        <v>8.3667281502904603E-2</v>
      </c>
      <c r="AY13" s="21">
        <v>4.6350716778076402E-2</v>
      </c>
      <c r="AZ13" s="21">
        <v>5.9497078664161297E-2</v>
      </c>
      <c r="BA13" s="21">
        <v>0.19297269940769901</v>
      </c>
      <c r="BB13" s="21"/>
      <c r="BC13" s="21">
        <v>9.8818119919783495E-2</v>
      </c>
      <c r="BD13" s="21">
        <v>8.6574044135290601E-2</v>
      </c>
      <c r="BE13" s="21">
        <v>6.4419909885715096E-2</v>
      </c>
      <c r="BF13" s="21">
        <v>3.6760195538681699E-2</v>
      </c>
      <c r="BG13" s="21">
        <v>0</v>
      </c>
    </row>
    <row r="14" spans="2:59" x14ac:dyDescent="0.35">
      <c r="B14" s="18" t="s">
        <v>139</v>
      </c>
      <c r="C14" s="21">
        <v>0.75298962030592897</v>
      </c>
      <c r="D14" s="21">
        <v>0.73710074937487702</v>
      </c>
      <c r="E14" s="21">
        <v>0.76984888607792001</v>
      </c>
      <c r="F14" s="21"/>
      <c r="G14" s="21">
        <v>0.68451312451427504</v>
      </c>
      <c r="H14" s="21">
        <v>0.76044065678505401</v>
      </c>
      <c r="I14" s="21">
        <v>0.76303897162668899</v>
      </c>
      <c r="J14" s="21">
        <v>0.71973424493307903</v>
      </c>
      <c r="K14" s="21">
        <v>0.72083452969240402</v>
      </c>
      <c r="L14" s="21">
        <v>0.83304553988368002</v>
      </c>
      <c r="M14" s="21"/>
      <c r="N14" s="21">
        <v>0.79652901082652505</v>
      </c>
      <c r="O14" s="21">
        <v>0.73748320758376196</v>
      </c>
      <c r="P14" s="21">
        <v>0.71423405636091797</v>
      </c>
      <c r="Q14" s="21">
        <v>0.758334921605057</v>
      </c>
      <c r="R14" s="21"/>
      <c r="S14" s="21">
        <v>0.86630986797271203</v>
      </c>
      <c r="T14" s="21">
        <v>0.75412785806579297</v>
      </c>
      <c r="U14" s="21">
        <v>0.64488822574714999</v>
      </c>
      <c r="V14" s="21">
        <v>0.75220595167190496</v>
      </c>
      <c r="W14" s="21">
        <v>0.70423472844601598</v>
      </c>
      <c r="X14" s="21">
        <v>0.70545928740378205</v>
      </c>
      <c r="Y14" s="21">
        <v>0.81293700061459995</v>
      </c>
      <c r="Z14" s="21">
        <v>0.64048942911922702</v>
      </c>
      <c r="AA14" s="21">
        <v>0.69462644662942297</v>
      </c>
      <c r="AB14" s="21">
        <v>0.77145600115636903</v>
      </c>
      <c r="AC14" s="21">
        <v>0.83632529255097299</v>
      </c>
      <c r="AD14" s="21">
        <v>0.78356529898830596</v>
      </c>
      <c r="AE14" s="21"/>
      <c r="AF14" s="21">
        <v>0.74029862424683202</v>
      </c>
      <c r="AG14" s="21">
        <v>0.80470732931310895</v>
      </c>
      <c r="AH14" s="21">
        <v>0.692883172561361</v>
      </c>
      <c r="AI14" s="21"/>
      <c r="AJ14" s="21">
        <v>0.74831925011505496</v>
      </c>
      <c r="AK14" s="21">
        <v>0.80333212503615303</v>
      </c>
      <c r="AL14" s="21">
        <v>0.77222071216434096</v>
      </c>
      <c r="AM14" s="21">
        <v>0.76751001230223004</v>
      </c>
      <c r="AN14" s="21">
        <v>0.68039724248619904</v>
      </c>
      <c r="AO14" s="21"/>
      <c r="AP14" s="21">
        <v>0.82431741951202497</v>
      </c>
      <c r="AQ14" s="21">
        <v>0.80573688482476402</v>
      </c>
      <c r="AR14" s="21">
        <v>0.68218741675413297</v>
      </c>
      <c r="AS14" s="21">
        <v>0.70718571125993102</v>
      </c>
      <c r="AT14" s="21">
        <v>0.67717050980655302</v>
      </c>
      <c r="AU14" s="21"/>
      <c r="AV14" s="21">
        <v>0.80207082044446298</v>
      </c>
      <c r="AW14" s="21">
        <v>0.78206508874748204</v>
      </c>
      <c r="AX14" s="21">
        <v>0.71812951809201997</v>
      </c>
      <c r="AY14" s="21">
        <v>0.68917609725628304</v>
      </c>
      <c r="AZ14" s="21">
        <v>0.74683311357867199</v>
      </c>
      <c r="BA14" s="21">
        <v>0.74742940374601097</v>
      </c>
      <c r="BB14" s="21"/>
      <c r="BC14" s="21">
        <v>0.76792185400022706</v>
      </c>
      <c r="BD14" s="21">
        <v>0.72028769053901898</v>
      </c>
      <c r="BE14" s="21">
        <v>0.77744011628850496</v>
      </c>
      <c r="BF14" s="21">
        <v>0.73823574620878596</v>
      </c>
      <c r="BG14" s="21">
        <v>0.75863754385348203</v>
      </c>
    </row>
    <row r="15" spans="2:59" x14ac:dyDescent="0.35">
      <c r="B15" s="18" t="s">
        <v>141</v>
      </c>
      <c r="C15" s="22">
        <v>-0.67799543723085198</v>
      </c>
      <c r="D15" s="22">
        <v>-0.69606336260484702</v>
      </c>
      <c r="E15" s="22">
        <v>-0.66314586709711598</v>
      </c>
      <c r="F15" s="22"/>
      <c r="G15" s="22">
        <v>-0.62326765500882797</v>
      </c>
      <c r="H15" s="22">
        <v>-0.67638736182647197</v>
      </c>
      <c r="I15" s="22">
        <v>-0.69140761686480301</v>
      </c>
      <c r="J15" s="22">
        <v>-0.62243087328929103</v>
      </c>
      <c r="K15" s="22">
        <v>-0.60445112583418403</v>
      </c>
      <c r="L15" s="22">
        <v>-0.80207803352935703</v>
      </c>
      <c r="M15" s="22"/>
      <c r="N15" s="22">
        <v>-0.75096514851326901</v>
      </c>
      <c r="O15" s="22">
        <v>-0.67189875202920102</v>
      </c>
      <c r="P15" s="22">
        <v>-0.62103979156975397</v>
      </c>
      <c r="Q15" s="22">
        <v>-0.65996520066323305</v>
      </c>
      <c r="R15" s="22"/>
      <c r="S15" s="22">
        <v>-0.85201391578369901</v>
      </c>
      <c r="T15" s="22">
        <v>-0.71316647908324005</v>
      </c>
      <c r="U15" s="22">
        <v>-0.51936859047299999</v>
      </c>
      <c r="V15" s="22">
        <v>-0.67940566955222503</v>
      </c>
      <c r="W15" s="22">
        <v>-0.60392517421944103</v>
      </c>
      <c r="X15" s="22">
        <v>-0.600823560203818</v>
      </c>
      <c r="Y15" s="22">
        <v>-0.723385002638816</v>
      </c>
      <c r="Z15" s="22">
        <v>-0.53336413249856995</v>
      </c>
      <c r="AA15" s="22">
        <v>-0.57530500195632395</v>
      </c>
      <c r="AB15" s="22">
        <v>-0.70962925179442704</v>
      </c>
      <c r="AC15" s="22">
        <v>-0.78247484595814598</v>
      </c>
      <c r="AD15" s="22">
        <v>-0.72471985494350899</v>
      </c>
      <c r="AE15" s="22"/>
      <c r="AF15" s="22">
        <v>-0.66794849624630903</v>
      </c>
      <c r="AG15" s="22">
        <v>-0.74844807581311301</v>
      </c>
      <c r="AH15" s="22">
        <v>-0.56391628447793596</v>
      </c>
      <c r="AI15" s="22"/>
      <c r="AJ15" s="22">
        <v>-0.68565317502247103</v>
      </c>
      <c r="AK15" s="22">
        <v>-0.75406230643252503</v>
      </c>
      <c r="AL15" s="22">
        <v>-0.67580745759338301</v>
      </c>
      <c r="AM15" s="22">
        <v>-0.70499595547360905</v>
      </c>
      <c r="AN15" s="22">
        <v>-0.52511684420752203</v>
      </c>
      <c r="AO15" s="22"/>
      <c r="AP15" s="22">
        <v>-0.76889284117394097</v>
      </c>
      <c r="AQ15" s="22">
        <v>-0.75066015913558803</v>
      </c>
      <c r="AR15" s="22">
        <v>-0.57844301516098495</v>
      </c>
      <c r="AS15" s="22">
        <v>-0.66829117824963302</v>
      </c>
      <c r="AT15" s="22">
        <v>-0.59914508415351397</v>
      </c>
      <c r="AU15" s="22"/>
      <c r="AV15" s="22">
        <v>-0.74358903340640303</v>
      </c>
      <c r="AW15" s="22">
        <v>-0.72686501864614905</v>
      </c>
      <c r="AX15" s="22">
        <v>-0.63446223658911505</v>
      </c>
      <c r="AY15" s="22">
        <v>-0.64282538047820703</v>
      </c>
      <c r="AZ15" s="22">
        <v>-0.68733603491451001</v>
      </c>
      <c r="BA15" s="22">
        <v>-0.55445670433831196</v>
      </c>
      <c r="BB15" s="22"/>
      <c r="BC15" s="22">
        <v>-0.66910373408044399</v>
      </c>
      <c r="BD15" s="22">
        <v>-0.63371364640372896</v>
      </c>
      <c r="BE15" s="22">
        <v>-0.71302020640278996</v>
      </c>
      <c r="BF15" s="22">
        <v>-0.70147555067010503</v>
      </c>
      <c r="BG15" s="22">
        <v>-0.75863754385348203</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469</v>
      </c>
      <c r="E2" s="26"/>
      <c r="F2" s="26"/>
      <c r="G2" s="26"/>
      <c r="H2" s="26"/>
      <c r="I2" s="26"/>
      <c r="J2" s="26"/>
      <c r="K2" s="26"/>
      <c r="L2" s="26"/>
      <c r="M2" s="26"/>
    </row>
    <row r="6" spans="2:13" ht="50" customHeight="1" x14ac:dyDescent="0.35">
      <c r="B6" s="20" t="s">
        <v>15</v>
      </c>
      <c r="C6" s="20" t="s">
        <v>464</v>
      </c>
      <c r="D6" s="20" t="s">
        <v>465</v>
      </c>
      <c r="E6" s="20" t="s">
        <v>226</v>
      </c>
      <c r="F6" s="20" t="s">
        <v>227</v>
      </c>
      <c r="G6" s="20" t="s">
        <v>228</v>
      </c>
      <c r="H6" s="20" t="s">
        <v>229</v>
      </c>
      <c r="I6" s="20" t="s">
        <v>230</v>
      </c>
      <c r="J6" s="20" t="s">
        <v>231</v>
      </c>
      <c r="K6" s="20" t="s">
        <v>232</v>
      </c>
      <c r="L6" s="20" t="s">
        <v>233</v>
      </c>
    </row>
    <row r="7" spans="2:13" ht="29" x14ac:dyDescent="0.35">
      <c r="B7" s="18" t="s">
        <v>466</v>
      </c>
      <c r="C7" s="17">
        <v>0.280789772141812</v>
      </c>
      <c r="D7" s="17">
        <v>0.308631811593989</v>
      </c>
      <c r="E7" s="17">
        <v>8.6083926234679295E-2</v>
      </c>
      <c r="F7" s="17">
        <v>5.6745714019872398E-2</v>
      </c>
      <c r="G7" s="17">
        <v>0.10736956024811101</v>
      </c>
      <c r="H7" s="17">
        <v>4.2848669078874302E-2</v>
      </c>
      <c r="I7" s="17">
        <v>6.3399201247669207E-2</v>
      </c>
      <c r="J7" s="17">
        <v>5.3340277464431603E-2</v>
      </c>
      <c r="K7" s="17">
        <v>5.8487905725470801E-2</v>
      </c>
      <c r="L7" s="17">
        <v>5.3428812639737297E-2</v>
      </c>
    </row>
    <row r="8" spans="2:13" ht="29" x14ac:dyDescent="0.35">
      <c r="B8" s="18" t="s">
        <v>467</v>
      </c>
      <c r="C8" s="17">
        <v>0.556227873643107</v>
      </c>
      <c r="D8" s="17">
        <v>0.551381544392052</v>
      </c>
      <c r="E8" s="17">
        <v>0.444500323817415</v>
      </c>
      <c r="F8" s="17">
        <v>0.29657971151808199</v>
      </c>
      <c r="G8" s="17">
        <v>0.52119711119566603</v>
      </c>
      <c r="H8" s="17">
        <v>0.127412738324994</v>
      </c>
      <c r="I8" s="17">
        <v>0.16638773307139701</v>
      </c>
      <c r="J8" s="17">
        <v>0.109678946640615</v>
      </c>
      <c r="K8" s="17">
        <v>0.16228223384637899</v>
      </c>
      <c r="L8" s="17">
        <v>0.12944030495315101</v>
      </c>
    </row>
    <row r="9" spans="2:13" ht="29" x14ac:dyDescent="0.35">
      <c r="B9" s="18" t="s">
        <v>468</v>
      </c>
      <c r="C9" s="17">
        <v>0.118771076244267</v>
      </c>
      <c r="D9" s="17">
        <v>9.6722055152581907E-2</v>
      </c>
      <c r="E9" s="17">
        <v>0.40283813937888702</v>
      </c>
      <c r="F9" s="17">
        <v>0.57284840652164204</v>
      </c>
      <c r="G9" s="17">
        <v>0.309761173959824</v>
      </c>
      <c r="H9" s="17">
        <v>0.75466405104228096</v>
      </c>
      <c r="I9" s="17">
        <v>0.72034580643037005</v>
      </c>
      <c r="J9" s="17">
        <v>0.76695347769866595</v>
      </c>
      <c r="K9" s="17">
        <v>0.71131228917991396</v>
      </c>
      <c r="L9" s="17">
        <v>0.73943617611201096</v>
      </c>
    </row>
    <row r="10" spans="2:13" x14ac:dyDescent="0.35">
      <c r="B10" s="18" t="s">
        <v>100</v>
      </c>
      <c r="C10" s="17">
        <v>4.4211277970813798E-2</v>
      </c>
      <c r="D10" s="17">
        <v>4.3264588861377302E-2</v>
      </c>
      <c r="E10" s="17">
        <v>6.6577610569019299E-2</v>
      </c>
      <c r="F10" s="17">
        <v>7.38261679404041E-2</v>
      </c>
      <c r="G10" s="17">
        <v>6.1672154596398999E-2</v>
      </c>
      <c r="H10" s="17">
        <v>7.5074541553850502E-2</v>
      </c>
      <c r="I10" s="17">
        <v>4.9867259250563997E-2</v>
      </c>
      <c r="J10" s="17">
        <v>7.0027298196287099E-2</v>
      </c>
      <c r="K10" s="17">
        <v>6.7917571248235803E-2</v>
      </c>
      <c r="L10" s="17">
        <v>7.7694706295100502E-2</v>
      </c>
    </row>
    <row r="11" spans="2:13" x14ac:dyDescent="0.35">
      <c r="B11" s="16" t="s">
        <v>331</v>
      </c>
      <c r="C11" s="16"/>
      <c r="D11" s="16"/>
      <c r="E11" s="16"/>
      <c r="F11" s="16"/>
      <c r="G11" s="16"/>
      <c r="H11" s="16"/>
      <c r="I11" s="16"/>
      <c r="J11" s="16"/>
      <c r="K11" s="16"/>
      <c r="L11" s="16"/>
    </row>
    <row r="12" spans="2:13" x14ac:dyDescent="0.35">
      <c r="B12" t="s">
        <v>80</v>
      </c>
    </row>
    <row r="13" spans="2:13" x14ac:dyDescent="0.35">
      <c r="B13" t="s">
        <v>81</v>
      </c>
    </row>
    <row r="17" spans="2:2" x14ac:dyDescent="0.35">
      <c r="B17"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0.280789772141812</v>
      </c>
      <c r="D9" s="17">
        <v>0.337137977992023</v>
      </c>
      <c r="E9" s="17">
        <v>0.22844741937124999</v>
      </c>
      <c r="F9" s="17"/>
      <c r="G9" s="17">
        <v>0.20331338873327701</v>
      </c>
      <c r="H9" s="17">
        <v>0.284455071714659</v>
      </c>
      <c r="I9" s="17">
        <v>0.270462190081182</v>
      </c>
      <c r="J9" s="17">
        <v>0.313091928175393</v>
      </c>
      <c r="K9" s="17">
        <v>0.33412820489032102</v>
      </c>
      <c r="L9" s="17">
        <v>0.269951192717102</v>
      </c>
      <c r="M9" s="17"/>
      <c r="N9" s="17">
        <v>0.27856374206141898</v>
      </c>
      <c r="O9" s="17">
        <v>0.29539522688401199</v>
      </c>
      <c r="P9" s="17">
        <v>0.30363602809974699</v>
      </c>
      <c r="Q9" s="17">
        <v>0.24864285352129201</v>
      </c>
      <c r="R9" s="17"/>
      <c r="S9" s="17">
        <v>0.25211623046901499</v>
      </c>
      <c r="T9" s="17">
        <v>0.26354927264864603</v>
      </c>
      <c r="U9" s="17">
        <v>0.238524048970015</v>
      </c>
      <c r="V9" s="17">
        <v>0.33325184112146899</v>
      </c>
      <c r="W9" s="17">
        <v>0.31651590646719502</v>
      </c>
      <c r="X9" s="17">
        <v>0.26897343724039402</v>
      </c>
      <c r="Y9" s="17">
        <v>0.28390095153214301</v>
      </c>
      <c r="Z9" s="17">
        <v>0.23195615789896601</v>
      </c>
      <c r="AA9" s="17">
        <v>0.28679422023057299</v>
      </c>
      <c r="AB9" s="17">
        <v>0.34527097098904902</v>
      </c>
      <c r="AC9" s="17">
        <v>0.22792990087401199</v>
      </c>
      <c r="AD9" s="17">
        <v>0.31097837866998101</v>
      </c>
      <c r="AE9" s="17"/>
      <c r="AF9" s="17">
        <v>0.327073453164195</v>
      </c>
      <c r="AG9" s="17">
        <v>0.26561611820692199</v>
      </c>
      <c r="AH9" s="17">
        <v>0.25302074975442701</v>
      </c>
      <c r="AI9" s="17"/>
      <c r="AJ9" s="17">
        <v>0.31678694164076199</v>
      </c>
      <c r="AK9" s="17">
        <v>0.26828552649489101</v>
      </c>
      <c r="AL9" s="17">
        <v>0.25744171637720398</v>
      </c>
      <c r="AM9" s="17">
        <v>0.37297675559774401</v>
      </c>
      <c r="AN9" s="17">
        <v>0.22226507003263199</v>
      </c>
      <c r="AO9" s="17"/>
      <c r="AP9" s="17">
        <v>0.32166956644394501</v>
      </c>
      <c r="AQ9" s="17">
        <v>0.26261118008842299</v>
      </c>
      <c r="AR9" s="17">
        <v>0.229452192358333</v>
      </c>
      <c r="AS9" s="17">
        <v>0.33124337576107099</v>
      </c>
      <c r="AT9" s="17">
        <v>0.24416363935230201</v>
      </c>
      <c r="AU9" s="17"/>
      <c r="AV9" s="17">
        <v>0.26773195889815998</v>
      </c>
      <c r="AW9" s="17">
        <v>0.30355788327483901</v>
      </c>
      <c r="AX9" s="17">
        <v>0.29355228634872799</v>
      </c>
      <c r="AY9" s="17">
        <v>0.36593623539049602</v>
      </c>
      <c r="AZ9" s="17">
        <v>0.18752403823973901</v>
      </c>
      <c r="BA9" s="17">
        <v>0.159777303089151</v>
      </c>
      <c r="BB9" s="17"/>
      <c r="BC9" s="17">
        <v>0.24189482168509799</v>
      </c>
      <c r="BD9" s="17">
        <v>0.32464254698515999</v>
      </c>
      <c r="BE9" s="17">
        <v>0.25577292784681799</v>
      </c>
      <c r="BF9" s="17">
        <v>0.261140598745358</v>
      </c>
      <c r="BG9" s="17">
        <v>0.267479770384764</v>
      </c>
    </row>
    <row r="10" spans="2:59" ht="29" x14ac:dyDescent="0.35">
      <c r="B10" s="18" t="s">
        <v>467</v>
      </c>
      <c r="C10" s="17">
        <v>0.556227873643107</v>
      </c>
      <c r="D10" s="17">
        <v>0.49751311624593503</v>
      </c>
      <c r="E10" s="17">
        <v>0.61352486082138302</v>
      </c>
      <c r="F10" s="17"/>
      <c r="G10" s="17">
        <v>0.55039910293547001</v>
      </c>
      <c r="H10" s="17">
        <v>0.50891172927208395</v>
      </c>
      <c r="I10" s="17">
        <v>0.53033966767916696</v>
      </c>
      <c r="J10" s="17">
        <v>0.55206018832249804</v>
      </c>
      <c r="K10" s="17">
        <v>0.54524529092434604</v>
      </c>
      <c r="L10" s="17">
        <v>0.62951961048073202</v>
      </c>
      <c r="M10" s="17"/>
      <c r="N10" s="17">
        <v>0.57122156196915497</v>
      </c>
      <c r="O10" s="17">
        <v>0.53901306560962003</v>
      </c>
      <c r="P10" s="17">
        <v>0.55570845078224596</v>
      </c>
      <c r="Q10" s="17">
        <v>0.55908505550060394</v>
      </c>
      <c r="R10" s="17"/>
      <c r="S10" s="17">
        <v>0.54128315258914095</v>
      </c>
      <c r="T10" s="17">
        <v>0.54510727708819595</v>
      </c>
      <c r="U10" s="17">
        <v>0.66014579133289697</v>
      </c>
      <c r="V10" s="17">
        <v>0.55077302039331</v>
      </c>
      <c r="W10" s="17">
        <v>0.53850304190751597</v>
      </c>
      <c r="X10" s="17">
        <v>0.54930147641121096</v>
      </c>
      <c r="Y10" s="17">
        <v>0.54817554177858696</v>
      </c>
      <c r="Z10" s="17">
        <v>0.64408255841356898</v>
      </c>
      <c r="AA10" s="17">
        <v>0.52369089675393898</v>
      </c>
      <c r="AB10" s="17">
        <v>0.528671752183143</v>
      </c>
      <c r="AC10" s="17">
        <v>0.58618336152910899</v>
      </c>
      <c r="AD10" s="17">
        <v>0.54064126496537301</v>
      </c>
      <c r="AE10" s="17"/>
      <c r="AF10" s="17">
        <v>0.55340532246709395</v>
      </c>
      <c r="AG10" s="17">
        <v>0.59221799149068999</v>
      </c>
      <c r="AH10" s="17">
        <v>0.48521394412324198</v>
      </c>
      <c r="AI10" s="17"/>
      <c r="AJ10" s="17">
        <v>0.57577256272424204</v>
      </c>
      <c r="AK10" s="17">
        <v>0.557045947087488</v>
      </c>
      <c r="AL10" s="17">
        <v>0.61900462940743395</v>
      </c>
      <c r="AM10" s="17">
        <v>0.51029010510937201</v>
      </c>
      <c r="AN10" s="17">
        <v>0.52165006077156095</v>
      </c>
      <c r="AO10" s="17"/>
      <c r="AP10" s="17">
        <v>0.54739204402610897</v>
      </c>
      <c r="AQ10" s="17">
        <v>0.57974513194445798</v>
      </c>
      <c r="AR10" s="17">
        <v>0.66171293333245096</v>
      </c>
      <c r="AS10" s="17">
        <v>0.52867543433270803</v>
      </c>
      <c r="AT10" s="17">
        <v>0.60670040563206096</v>
      </c>
      <c r="AU10" s="17"/>
      <c r="AV10" s="17">
        <v>0.55254479252704702</v>
      </c>
      <c r="AW10" s="17">
        <v>0.56979675733615098</v>
      </c>
      <c r="AX10" s="17">
        <v>0.57641520406037206</v>
      </c>
      <c r="AY10" s="17">
        <v>0.53082298861807997</v>
      </c>
      <c r="AZ10" s="17">
        <v>0.607975265608102</v>
      </c>
      <c r="BA10" s="17">
        <v>0.64114285451623598</v>
      </c>
      <c r="BB10" s="17"/>
      <c r="BC10" s="17">
        <v>0.58478657160932601</v>
      </c>
      <c r="BD10" s="17">
        <v>0.51582611844251303</v>
      </c>
      <c r="BE10" s="17">
        <v>0.57842129839573797</v>
      </c>
      <c r="BF10" s="17">
        <v>0.50482852219607299</v>
      </c>
      <c r="BG10" s="17">
        <v>0.65263487511798302</v>
      </c>
    </row>
    <row r="11" spans="2:59" ht="29" x14ac:dyDescent="0.35">
      <c r="B11" s="18" t="s">
        <v>468</v>
      </c>
      <c r="C11" s="17">
        <v>0.118771076244267</v>
      </c>
      <c r="D11" s="17">
        <v>0.12244685973064701</v>
      </c>
      <c r="E11" s="17">
        <v>0.112236138291768</v>
      </c>
      <c r="F11" s="17"/>
      <c r="G11" s="17">
        <v>0.21019584771854799</v>
      </c>
      <c r="H11" s="17">
        <v>0.15714561543870301</v>
      </c>
      <c r="I11" s="17">
        <v>0.139104504173067</v>
      </c>
      <c r="J11" s="17">
        <v>9.90641442246111E-2</v>
      </c>
      <c r="K11" s="17">
        <v>6.9464678207594902E-2</v>
      </c>
      <c r="L11" s="17">
        <v>6.6370751867784697E-2</v>
      </c>
      <c r="M11" s="17"/>
      <c r="N11" s="17">
        <v>0.1314161394301</v>
      </c>
      <c r="O11" s="17">
        <v>0.117023246775838</v>
      </c>
      <c r="P11" s="17">
        <v>9.5160253626670993E-2</v>
      </c>
      <c r="Q11" s="17">
        <v>0.12813125718844001</v>
      </c>
      <c r="R11" s="17"/>
      <c r="S11" s="17">
        <v>0.17796372283585099</v>
      </c>
      <c r="T11" s="17">
        <v>0.11599874723594999</v>
      </c>
      <c r="U11" s="17">
        <v>7.5807512137854499E-2</v>
      </c>
      <c r="V11" s="17">
        <v>8.9447603676194601E-2</v>
      </c>
      <c r="W11" s="17">
        <v>0.110532144682419</v>
      </c>
      <c r="X11" s="17">
        <v>0.135790742769232</v>
      </c>
      <c r="Y11" s="17">
        <v>0.12469619967597401</v>
      </c>
      <c r="Z11" s="17">
        <v>8.7894624387532302E-2</v>
      </c>
      <c r="AA11" s="17">
        <v>0.14542961985906899</v>
      </c>
      <c r="AB11" s="17">
        <v>8.1591869568817199E-2</v>
      </c>
      <c r="AC11" s="17">
        <v>0.11901495122332301</v>
      </c>
      <c r="AD11" s="17">
        <v>8.6468043668397304E-2</v>
      </c>
      <c r="AE11" s="17"/>
      <c r="AF11" s="17">
        <v>7.6040636983433094E-2</v>
      </c>
      <c r="AG11" s="17">
        <v>0.112639925929173</v>
      </c>
      <c r="AH11" s="17">
        <v>0.175020289619295</v>
      </c>
      <c r="AI11" s="17"/>
      <c r="AJ11" s="17">
        <v>7.5294852774663204E-2</v>
      </c>
      <c r="AK11" s="17">
        <v>0.15739307929049201</v>
      </c>
      <c r="AL11" s="17">
        <v>0.10951309901605601</v>
      </c>
      <c r="AM11" s="17">
        <v>5.4219082464263699E-2</v>
      </c>
      <c r="AN11" s="17">
        <v>0.159051476365767</v>
      </c>
      <c r="AO11" s="17"/>
      <c r="AP11" s="17">
        <v>8.6450745559891101E-2</v>
      </c>
      <c r="AQ11" s="17">
        <v>0.13534952338400399</v>
      </c>
      <c r="AR11" s="17">
        <v>7.02497996027803E-2</v>
      </c>
      <c r="AS11" s="17">
        <v>0.101719264306037</v>
      </c>
      <c r="AT11" s="17">
        <v>9.7866510979377097E-2</v>
      </c>
      <c r="AU11" s="17"/>
      <c r="AV11" s="17">
        <v>0.16724225967323</v>
      </c>
      <c r="AW11" s="17">
        <v>7.3809644027396301E-2</v>
      </c>
      <c r="AX11" s="17">
        <v>9.2235217452020402E-2</v>
      </c>
      <c r="AY11" s="17">
        <v>6.9740601178170894E-2</v>
      </c>
      <c r="AZ11" s="17">
        <v>0.14870170055846399</v>
      </c>
      <c r="BA11" s="17">
        <v>8.5180689422888395E-2</v>
      </c>
      <c r="BB11" s="17"/>
      <c r="BC11" s="17">
        <v>9.7224143177349898E-2</v>
      </c>
      <c r="BD11" s="17">
        <v>0.11449185942861299</v>
      </c>
      <c r="BE11" s="17">
        <v>0.12662755486809901</v>
      </c>
      <c r="BF11" s="17">
        <v>0.22900737719183201</v>
      </c>
      <c r="BG11" s="17">
        <v>7.9885354497253494E-2</v>
      </c>
    </row>
    <row r="12" spans="2:59" x14ac:dyDescent="0.35">
      <c r="B12" s="18" t="s">
        <v>100</v>
      </c>
      <c r="C12" s="19">
        <v>4.4211277970813798E-2</v>
      </c>
      <c r="D12" s="19">
        <v>4.29020460313949E-2</v>
      </c>
      <c r="E12" s="19">
        <v>4.5791581515598999E-2</v>
      </c>
      <c r="F12" s="19"/>
      <c r="G12" s="19">
        <v>3.6091660612705502E-2</v>
      </c>
      <c r="H12" s="19">
        <v>4.9487583574555197E-2</v>
      </c>
      <c r="I12" s="19">
        <v>6.0093638066583799E-2</v>
      </c>
      <c r="J12" s="19">
        <v>3.5783739277497097E-2</v>
      </c>
      <c r="K12" s="19">
        <v>5.1161825977738197E-2</v>
      </c>
      <c r="L12" s="19">
        <v>3.4158444934381402E-2</v>
      </c>
      <c r="M12" s="19"/>
      <c r="N12" s="19">
        <v>1.87985565393252E-2</v>
      </c>
      <c r="O12" s="19">
        <v>4.8568460730530498E-2</v>
      </c>
      <c r="P12" s="19">
        <v>4.5495267491335901E-2</v>
      </c>
      <c r="Q12" s="19">
        <v>6.4140833789663898E-2</v>
      </c>
      <c r="R12" s="19"/>
      <c r="S12" s="19">
        <v>2.8636894105993099E-2</v>
      </c>
      <c r="T12" s="19">
        <v>7.5344703027207902E-2</v>
      </c>
      <c r="U12" s="19">
        <v>2.5522647559233801E-2</v>
      </c>
      <c r="V12" s="19">
        <v>2.6527534809026702E-2</v>
      </c>
      <c r="W12" s="19">
        <v>3.4448906942869999E-2</v>
      </c>
      <c r="X12" s="19">
        <v>4.5934343579162901E-2</v>
      </c>
      <c r="Y12" s="19">
        <v>4.3227307013295503E-2</v>
      </c>
      <c r="Z12" s="19">
        <v>3.6066659299932399E-2</v>
      </c>
      <c r="AA12" s="19">
        <v>4.4085263156419002E-2</v>
      </c>
      <c r="AB12" s="19">
        <v>4.4465407258990897E-2</v>
      </c>
      <c r="AC12" s="19">
        <v>6.6871786373555495E-2</v>
      </c>
      <c r="AD12" s="19">
        <v>6.1912312696248598E-2</v>
      </c>
      <c r="AE12" s="19"/>
      <c r="AF12" s="19">
        <v>4.3480587385278498E-2</v>
      </c>
      <c r="AG12" s="19">
        <v>2.95259643732147E-2</v>
      </c>
      <c r="AH12" s="19">
        <v>8.6745016503035996E-2</v>
      </c>
      <c r="AI12" s="19"/>
      <c r="AJ12" s="19">
        <v>3.2145642860332599E-2</v>
      </c>
      <c r="AK12" s="19">
        <v>1.7275447127129698E-2</v>
      </c>
      <c r="AL12" s="19">
        <v>1.4040555199306101E-2</v>
      </c>
      <c r="AM12" s="19">
        <v>6.2514056828620906E-2</v>
      </c>
      <c r="AN12" s="19">
        <v>9.7033392830039894E-2</v>
      </c>
      <c r="AO12" s="19"/>
      <c r="AP12" s="19">
        <v>4.4487643970054599E-2</v>
      </c>
      <c r="AQ12" s="19">
        <v>2.2294164583114201E-2</v>
      </c>
      <c r="AR12" s="19">
        <v>3.8585074706435997E-2</v>
      </c>
      <c r="AS12" s="19">
        <v>3.8361925600182999E-2</v>
      </c>
      <c r="AT12" s="19">
        <v>5.1269444036260103E-2</v>
      </c>
      <c r="AU12" s="19"/>
      <c r="AV12" s="19">
        <v>1.24809889015636E-2</v>
      </c>
      <c r="AW12" s="19">
        <v>5.28357153616133E-2</v>
      </c>
      <c r="AX12" s="19">
        <v>3.7797292138879897E-2</v>
      </c>
      <c r="AY12" s="19">
        <v>3.3500174813253299E-2</v>
      </c>
      <c r="AZ12" s="19">
        <v>5.5798995593695701E-2</v>
      </c>
      <c r="BA12" s="19">
        <v>0.113899152971724</v>
      </c>
      <c r="BB12" s="19"/>
      <c r="BC12" s="19">
        <v>7.6094463528226006E-2</v>
      </c>
      <c r="BD12" s="19">
        <v>4.5039475143714001E-2</v>
      </c>
      <c r="BE12" s="19">
        <v>3.9178218889345397E-2</v>
      </c>
      <c r="BF12" s="19">
        <v>5.02350186673699E-3</v>
      </c>
      <c r="BG12" s="19">
        <v>0</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0.308631811593989</v>
      </c>
      <c r="D9" s="17">
        <v>0.391864704066548</v>
      </c>
      <c r="E9" s="17">
        <v>0.23055431620799899</v>
      </c>
      <c r="F9" s="17"/>
      <c r="G9" s="17">
        <v>0.24464662649896901</v>
      </c>
      <c r="H9" s="17">
        <v>0.26879143185544502</v>
      </c>
      <c r="I9" s="17">
        <v>0.28021429589306002</v>
      </c>
      <c r="J9" s="17">
        <v>0.35294661191848398</v>
      </c>
      <c r="K9" s="17">
        <v>0.33587465929562998</v>
      </c>
      <c r="L9" s="17">
        <v>0.34676256438547298</v>
      </c>
      <c r="M9" s="17"/>
      <c r="N9" s="17">
        <v>0.318655242684661</v>
      </c>
      <c r="O9" s="17">
        <v>0.31443215514061801</v>
      </c>
      <c r="P9" s="17">
        <v>0.34324055290800098</v>
      </c>
      <c r="Q9" s="17">
        <v>0.26304478365345901</v>
      </c>
      <c r="R9" s="17"/>
      <c r="S9" s="17">
        <v>0.29366687059121099</v>
      </c>
      <c r="T9" s="17">
        <v>0.27868329304610601</v>
      </c>
      <c r="U9" s="17">
        <v>0.31195195270784098</v>
      </c>
      <c r="V9" s="17">
        <v>0.31269998461989401</v>
      </c>
      <c r="W9" s="17">
        <v>0.36331993016784397</v>
      </c>
      <c r="X9" s="17">
        <v>0.33402181524132202</v>
      </c>
      <c r="Y9" s="17">
        <v>0.24044402874108101</v>
      </c>
      <c r="Z9" s="17">
        <v>0.25328707142367601</v>
      </c>
      <c r="AA9" s="17">
        <v>0.35357633916752701</v>
      </c>
      <c r="AB9" s="17">
        <v>0.35116308795314999</v>
      </c>
      <c r="AC9" s="17">
        <v>0.247483266780475</v>
      </c>
      <c r="AD9" s="17">
        <v>0.36643882941349998</v>
      </c>
      <c r="AE9" s="17"/>
      <c r="AF9" s="17">
        <v>0.37242182260682399</v>
      </c>
      <c r="AG9" s="17">
        <v>0.29743595538566198</v>
      </c>
      <c r="AH9" s="17">
        <v>0.26065729748404798</v>
      </c>
      <c r="AI9" s="17"/>
      <c r="AJ9" s="17">
        <v>0.36735997672237602</v>
      </c>
      <c r="AK9" s="17">
        <v>0.27902656284725702</v>
      </c>
      <c r="AL9" s="17">
        <v>0.31975746707703501</v>
      </c>
      <c r="AM9" s="17">
        <v>0.27383194213315698</v>
      </c>
      <c r="AN9" s="17">
        <v>0.21245020747601001</v>
      </c>
      <c r="AO9" s="17"/>
      <c r="AP9" s="17">
        <v>0.38174462503482698</v>
      </c>
      <c r="AQ9" s="17">
        <v>0.293720327946559</v>
      </c>
      <c r="AR9" s="17">
        <v>0.31027409363115099</v>
      </c>
      <c r="AS9" s="17">
        <v>0.356633963302184</v>
      </c>
      <c r="AT9" s="17">
        <v>0.32658078557610298</v>
      </c>
      <c r="AU9" s="17"/>
      <c r="AV9" s="17">
        <v>0.27656660050623899</v>
      </c>
      <c r="AW9" s="17">
        <v>0.33004247075403997</v>
      </c>
      <c r="AX9" s="17">
        <v>0.39384792379632799</v>
      </c>
      <c r="AY9" s="17">
        <v>0.392357607796682</v>
      </c>
      <c r="AZ9" s="17">
        <v>0.27369224989815599</v>
      </c>
      <c r="BA9" s="17">
        <v>0.19291089121140401</v>
      </c>
      <c r="BB9" s="17"/>
      <c r="BC9" s="17">
        <v>0.25901462643369799</v>
      </c>
      <c r="BD9" s="17">
        <v>0.31007528082422198</v>
      </c>
      <c r="BE9" s="17">
        <v>0.292772840089014</v>
      </c>
      <c r="BF9" s="17">
        <v>0.316877034384211</v>
      </c>
      <c r="BG9" s="17">
        <v>0.26984730359966902</v>
      </c>
    </row>
    <row r="10" spans="2:59" ht="29" x14ac:dyDescent="0.35">
      <c r="B10" s="18" t="s">
        <v>467</v>
      </c>
      <c r="C10" s="17">
        <v>0.551381544392052</v>
      </c>
      <c r="D10" s="17">
        <v>0.47974542637342099</v>
      </c>
      <c r="E10" s="17">
        <v>0.62272668496388395</v>
      </c>
      <c r="F10" s="17"/>
      <c r="G10" s="17">
        <v>0.55038104598164606</v>
      </c>
      <c r="H10" s="17">
        <v>0.55096964646634505</v>
      </c>
      <c r="I10" s="17">
        <v>0.54953418106599505</v>
      </c>
      <c r="J10" s="17">
        <v>0.52336691699075699</v>
      </c>
      <c r="K10" s="17">
        <v>0.5490267161429</v>
      </c>
      <c r="L10" s="17">
        <v>0.57905143232106404</v>
      </c>
      <c r="M10" s="17"/>
      <c r="N10" s="17">
        <v>0.54631393059156197</v>
      </c>
      <c r="O10" s="17">
        <v>0.53085904067776102</v>
      </c>
      <c r="P10" s="17">
        <v>0.56127203216388799</v>
      </c>
      <c r="Q10" s="17">
        <v>0.56874105958241705</v>
      </c>
      <c r="R10" s="17"/>
      <c r="S10" s="17">
        <v>0.54617118094407102</v>
      </c>
      <c r="T10" s="17">
        <v>0.54718817564834199</v>
      </c>
      <c r="U10" s="17">
        <v>0.58501425682283203</v>
      </c>
      <c r="V10" s="17">
        <v>0.62408760499909299</v>
      </c>
      <c r="W10" s="17">
        <v>0.49523316872358197</v>
      </c>
      <c r="X10" s="17">
        <v>0.56482472473210399</v>
      </c>
      <c r="Y10" s="17">
        <v>0.59628280903300401</v>
      </c>
      <c r="Z10" s="17">
        <v>0.55374281596457398</v>
      </c>
      <c r="AA10" s="17">
        <v>0.50316108931677594</v>
      </c>
      <c r="AB10" s="17">
        <v>0.48843556194906801</v>
      </c>
      <c r="AC10" s="17">
        <v>0.61603470351401701</v>
      </c>
      <c r="AD10" s="17">
        <v>0.485180814221854</v>
      </c>
      <c r="AE10" s="17"/>
      <c r="AF10" s="17">
        <v>0.516997109754468</v>
      </c>
      <c r="AG10" s="17">
        <v>0.57258116484456401</v>
      </c>
      <c r="AH10" s="17">
        <v>0.52332398401563196</v>
      </c>
      <c r="AI10" s="17"/>
      <c r="AJ10" s="17">
        <v>0.55935207299259704</v>
      </c>
      <c r="AK10" s="17">
        <v>0.54459430567957201</v>
      </c>
      <c r="AL10" s="17">
        <v>0.59977272933286596</v>
      </c>
      <c r="AM10" s="17">
        <v>0.60943491857395904</v>
      </c>
      <c r="AN10" s="17">
        <v>0.567507411721905</v>
      </c>
      <c r="AO10" s="17"/>
      <c r="AP10" s="17">
        <v>0.51710477609973104</v>
      </c>
      <c r="AQ10" s="17">
        <v>0.552251500030982</v>
      </c>
      <c r="AR10" s="17">
        <v>0.58640269042502702</v>
      </c>
      <c r="AS10" s="17">
        <v>0.54970081589171604</v>
      </c>
      <c r="AT10" s="17">
        <v>0.466235887249766</v>
      </c>
      <c r="AU10" s="17"/>
      <c r="AV10" s="17">
        <v>0.56045362288284395</v>
      </c>
      <c r="AW10" s="17">
        <v>0.56438471414037905</v>
      </c>
      <c r="AX10" s="17">
        <v>0.53603264328196498</v>
      </c>
      <c r="AY10" s="17">
        <v>0.50389099490760503</v>
      </c>
      <c r="AZ10" s="17">
        <v>0.49764188038254498</v>
      </c>
      <c r="BA10" s="17">
        <v>0.62931675632489603</v>
      </c>
      <c r="BB10" s="17"/>
      <c r="BC10" s="17">
        <v>0.60639959720792602</v>
      </c>
      <c r="BD10" s="17">
        <v>0.54820611955286702</v>
      </c>
      <c r="BE10" s="17">
        <v>0.55334646463741599</v>
      </c>
      <c r="BF10" s="17">
        <v>0.51650832158618198</v>
      </c>
      <c r="BG10" s="17">
        <v>0.45500219808961101</v>
      </c>
    </row>
    <row r="11" spans="2:59" ht="29" x14ac:dyDescent="0.35">
      <c r="B11" s="18" t="s">
        <v>468</v>
      </c>
      <c r="C11" s="17">
        <v>9.6722055152581907E-2</v>
      </c>
      <c r="D11" s="17">
        <v>8.7870054662321395E-2</v>
      </c>
      <c r="E11" s="17">
        <v>0.102082755338023</v>
      </c>
      <c r="F11" s="17"/>
      <c r="G11" s="17">
        <v>0.18473582611329201</v>
      </c>
      <c r="H11" s="17">
        <v>0.13016230695696701</v>
      </c>
      <c r="I11" s="17">
        <v>0.100615379477989</v>
      </c>
      <c r="J11" s="17">
        <v>8.7839284950861199E-2</v>
      </c>
      <c r="K11" s="17">
        <v>5.0519390590549003E-2</v>
      </c>
      <c r="L11" s="17">
        <v>5.2611727304444501E-2</v>
      </c>
      <c r="M11" s="17"/>
      <c r="N11" s="17">
        <v>0.116139488281741</v>
      </c>
      <c r="O11" s="17">
        <v>0.105928655932857</v>
      </c>
      <c r="P11" s="17">
        <v>5.0160032676407298E-2</v>
      </c>
      <c r="Q11" s="17">
        <v>0.107900860319187</v>
      </c>
      <c r="R11" s="17"/>
      <c r="S11" s="17">
        <v>0.13825494866700999</v>
      </c>
      <c r="T11" s="17">
        <v>0.104634477297619</v>
      </c>
      <c r="U11" s="17">
        <v>6.23760022671958E-2</v>
      </c>
      <c r="V11" s="17">
        <v>3.6684875571986401E-2</v>
      </c>
      <c r="W11" s="17">
        <v>0.10699799416570401</v>
      </c>
      <c r="X11" s="17">
        <v>6.9105195597336397E-2</v>
      </c>
      <c r="Y11" s="17">
        <v>0.12022962721342199</v>
      </c>
      <c r="Z11" s="17">
        <v>0.135391672944184</v>
      </c>
      <c r="AA11" s="17">
        <v>0.10844300596187401</v>
      </c>
      <c r="AB11" s="17">
        <v>8.7073793896864898E-2</v>
      </c>
      <c r="AC11" s="17">
        <v>0.101392781880591</v>
      </c>
      <c r="AD11" s="17">
        <v>8.6468043668397304E-2</v>
      </c>
      <c r="AE11" s="17"/>
      <c r="AF11" s="17">
        <v>6.1965219956212098E-2</v>
      </c>
      <c r="AG11" s="17">
        <v>0.100768610988672</v>
      </c>
      <c r="AH11" s="17">
        <v>0.13350458681871499</v>
      </c>
      <c r="AI11" s="17"/>
      <c r="AJ11" s="17">
        <v>4.9789989367772701E-2</v>
      </c>
      <c r="AK11" s="17">
        <v>0.15450383842863499</v>
      </c>
      <c r="AL11" s="17">
        <v>4.8508957323797203E-2</v>
      </c>
      <c r="AM11" s="17">
        <v>5.4219082464263699E-2</v>
      </c>
      <c r="AN11" s="17">
        <v>0.10897652002501899</v>
      </c>
      <c r="AO11" s="17"/>
      <c r="AP11" s="17">
        <v>7.0253385215669206E-2</v>
      </c>
      <c r="AQ11" s="17">
        <v>0.130543676437609</v>
      </c>
      <c r="AR11" s="17">
        <v>4.1770729608896502E-2</v>
      </c>
      <c r="AS11" s="17">
        <v>5.5303295205917202E-2</v>
      </c>
      <c r="AT11" s="17">
        <v>0.155913883137871</v>
      </c>
      <c r="AU11" s="17"/>
      <c r="AV11" s="17">
        <v>0.140621755785381</v>
      </c>
      <c r="AW11" s="17">
        <v>6.8666231156942995E-2</v>
      </c>
      <c r="AX11" s="17">
        <v>1.9466091548851702E-2</v>
      </c>
      <c r="AY11" s="17">
        <v>7.0251222482459505E-2</v>
      </c>
      <c r="AZ11" s="17">
        <v>0.189571150025522</v>
      </c>
      <c r="BA11" s="17">
        <v>7.53623500946764E-2</v>
      </c>
      <c r="BB11" s="17"/>
      <c r="BC11" s="17">
        <v>6.9256608165451899E-2</v>
      </c>
      <c r="BD11" s="17">
        <v>8.9924056879925898E-2</v>
      </c>
      <c r="BE11" s="17">
        <v>0.11133881386392799</v>
      </c>
      <c r="BF11" s="17">
        <v>0.15364957709184701</v>
      </c>
      <c r="BG11" s="17">
        <v>0.27515049831072003</v>
      </c>
    </row>
    <row r="12" spans="2:59" x14ac:dyDescent="0.35">
      <c r="B12" s="18" t="s">
        <v>100</v>
      </c>
      <c r="C12" s="19">
        <v>4.3264588861377302E-2</v>
      </c>
      <c r="D12" s="19">
        <v>4.05198148977092E-2</v>
      </c>
      <c r="E12" s="19">
        <v>4.4636243490094499E-2</v>
      </c>
      <c r="F12" s="19"/>
      <c r="G12" s="19">
        <v>2.0236501406092799E-2</v>
      </c>
      <c r="H12" s="19">
        <v>5.0076614721244098E-2</v>
      </c>
      <c r="I12" s="19">
        <v>6.9636143562955194E-2</v>
      </c>
      <c r="J12" s="19">
        <v>3.5847186139897097E-2</v>
      </c>
      <c r="K12" s="19">
        <v>6.4579233970920594E-2</v>
      </c>
      <c r="L12" s="19">
        <v>2.1574275989018499E-2</v>
      </c>
      <c r="M12" s="19"/>
      <c r="N12" s="19">
        <v>1.8891338442036699E-2</v>
      </c>
      <c r="O12" s="19">
        <v>4.8780148248763297E-2</v>
      </c>
      <c r="P12" s="19">
        <v>4.5327382251704601E-2</v>
      </c>
      <c r="Q12" s="19">
        <v>6.0313296444936798E-2</v>
      </c>
      <c r="R12" s="19"/>
      <c r="S12" s="19">
        <v>2.19069997977079E-2</v>
      </c>
      <c r="T12" s="19">
        <v>6.9494054007933001E-2</v>
      </c>
      <c r="U12" s="19">
        <v>4.0657788202130597E-2</v>
      </c>
      <c r="V12" s="19">
        <v>2.6527534809026702E-2</v>
      </c>
      <c r="W12" s="19">
        <v>3.4448906942869999E-2</v>
      </c>
      <c r="X12" s="19">
        <v>3.2048264429237597E-2</v>
      </c>
      <c r="Y12" s="19">
        <v>4.30435350124923E-2</v>
      </c>
      <c r="Z12" s="19">
        <v>5.75784396675659E-2</v>
      </c>
      <c r="AA12" s="19">
        <v>3.4819565553823401E-2</v>
      </c>
      <c r="AB12" s="19">
        <v>7.3327556200916993E-2</v>
      </c>
      <c r="AC12" s="19">
        <v>3.5089247824916799E-2</v>
      </c>
      <c r="AD12" s="19">
        <v>6.1912312696248598E-2</v>
      </c>
      <c r="AE12" s="19"/>
      <c r="AF12" s="19">
        <v>4.8615847682496403E-2</v>
      </c>
      <c r="AG12" s="19">
        <v>2.92142687811025E-2</v>
      </c>
      <c r="AH12" s="19">
        <v>8.2514131681605193E-2</v>
      </c>
      <c r="AI12" s="19"/>
      <c r="AJ12" s="19">
        <v>2.3497960917254299E-2</v>
      </c>
      <c r="AK12" s="19">
        <v>2.1875293044536299E-2</v>
      </c>
      <c r="AL12" s="19">
        <v>3.19608462663021E-2</v>
      </c>
      <c r="AM12" s="19">
        <v>6.2514056828620906E-2</v>
      </c>
      <c r="AN12" s="19">
        <v>0.111065860777066</v>
      </c>
      <c r="AO12" s="19"/>
      <c r="AP12" s="19">
        <v>3.0897213649772898E-2</v>
      </c>
      <c r="AQ12" s="19">
        <v>2.3484495584850201E-2</v>
      </c>
      <c r="AR12" s="19">
        <v>6.1552486334924598E-2</v>
      </c>
      <c r="AS12" s="19">
        <v>3.8361925600182999E-2</v>
      </c>
      <c r="AT12" s="19">
        <v>5.1269444036260103E-2</v>
      </c>
      <c r="AU12" s="19"/>
      <c r="AV12" s="19">
        <v>2.2358020825535799E-2</v>
      </c>
      <c r="AW12" s="19">
        <v>3.6906583948638397E-2</v>
      </c>
      <c r="AX12" s="19">
        <v>5.0653341372856001E-2</v>
      </c>
      <c r="AY12" s="19">
        <v>3.3500174813253299E-2</v>
      </c>
      <c r="AZ12" s="19">
        <v>3.9094719693776703E-2</v>
      </c>
      <c r="BA12" s="19">
        <v>0.10241000236902301</v>
      </c>
      <c r="BB12" s="19"/>
      <c r="BC12" s="19">
        <v>6.5329168192924503E-2</v>
      </c>
      <c r="BD12" s="19">
        <v>5.1794542742984902E-2</v>
      </c>
      <c r="BE12" s="19">
        <v>4.2541881409642601E-2</v>
      </c>
      <c r="BF12" s="19">
        <v>1.2965066937759799E-2</v>
      </c>
      <c r="BG12" s="19">
        <v>0</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8.6083926234679295E-2</v>
      </c>
      <c r="D9" s="17">
        <v>0.114775016353202</v>
      </c>
      <c r="E9" s="17">
        <v>5.9024215561090297E-2</v>
      </c>
      <c r="F9" s="17"/>
      <c r="G9" s="17">
        <v>8.6039032624788694E-2</v>
      </c>
      <c r="H9" s="17">
        <v>0.15548458964057599</v>
      </c>
      <c r="I9" s="17">
        <v>6.4847376573040599E-2</v>
      </c>
      <c r="J9" s="17">
        <v>0.103363045304825</v>
      </c>
      <c r="K9" s="17">
        <v>5.7932799730829099E-2</v>
      </c>
      <c r="L9" s="17">
        <v>5.5432336916219002E-2</v>
      </c>
      <c r="M9" s="17"/>
      <c r="N9" s="17">
        <v>6.9106690910792801E-2</v>
      </c>
      <c r="O9" s="17">
        <v>0.104007717792315</v>
      </c>
      <c r="P9" s="17">
        <v>9.9959311839420306E-2</v>
      </c>
      <c r="Q9" s="17">
        <v>7.3040017032955498E-2</v>
      </c>
      <c r="R9" s="17"/>
      <c r="S9" s="17">
        <v>0.109706549870263</v>
      </c>
      <c r="T9" s="17">
        <v>0.100084738762379</v>
      </c>
      <c r="U9" s="17">
        <v>5.2446527999709502E-2</v>
      </c>
      <c r="V9" s="17">
        <v>0.116128287406337</v>
      </c>
      <c r="W9" s="17">
        <v>9.4795345794624203E-2</v>
      </c>
      <c r="X9" s="17">
        <v>0.11453403403298899</v>
      </c>
      <c r="Y9" s="17">
        <v>9.6748536677575599E-3</v>
      </c>
      <c r="Z9" s="17">
        <v>1.9459001647689999E-2</v>
      </c>
      <c r="AA9" s="17">
        <v>8.8284594491605195E-2</v>
      </c>
      <c r="AB9" s="17">
        <v>8.6171258722003999E-2</v>
      </c>
      <c r="AC9" s="17">
        <v>0.103140482532995</v>
      </c>
      <c r="AD9" s="17">
        <v>6.6355743579822296E-2</v>
      </c>
      <c r="AE9" s="17"/>
      <c r="AF9" s="17">
        <v>8.9703385833149601E-2</v>
      </c>
      <c r="AG9" s="17">
        <v>8.2450793531364905E-2</v>
      </c>
      <c r="AH9" s="17">
        <v>9.2013698803887101E-2</v>
      </c>
      <c r="AI9" s="17"/>
      <c r="AJ9" s="17">
        <v>8.1009651595574106E-2</v>
      </c>
      <c r="AK9" s="17">
        <v>0.11517236887096</v>
      </c>
      <c r="AL9" s="17">
        <v>5.1120096523602103E-2</v>
      </c>
      <c r="AM9" s="17">
        <v>6.4494816505068997E-2</v>
      </c>
      <c r="AN9" s="17">
        <v>7.7570359497979594E-2</v>
      </c>
      <c r="AO9" s="17"/>
      <c r="AP9" s="17">
        <v>0.106592706616884</v>
      </c>
      <c r="AQ9" s="17">
        <v>0.103354365917952</v>
      </c>
      <c r="AR9" s="17">
        <v>8.8678960116583994E-2</v>
      </c>
      <c r="AS9" s="17">
        <v>5.9101149571488203E-2</v>
      </c>
      <c r="AT9" s="17">
        <v>8.0926602254328905E-2</v>
      </c>
      <c r="AU9" s="17"/>
      <c r="AV9" s="17">
        <v>0.111915298059187</v>
      </c>
      <c r="AW9" s="17">
        <v>0.106751908141068</v>
      </c>
      <c r="AX9" s="17">
        <v>7.7867203555358394E-2</v>
      </c>
      <c r="AY9" s="17">
        <v>7.2826515009802695E-2</v>
      </c>
      <c r="AZ9" s="17">
        <v>9.9257462438105501E-2</v>
      </c>
      <c r="BA9" s="17">
        <v>0</v>
      </c>
      <c r="BB9" s="17"/>
      <c r="BC9" s="17">
        <v>6.4948494384653999E-2</v>
      </c>
      <c r="BD9" s="17">
        <v>0.100435659485709</v>
      </c>
      <c r="BE9" s="17">
        <v>7.86933204824522E-2</v>
      </c>
      <c r="BF9" s="17">
        <v>0.11272095997374</v>
      </c>
      <c r="BG9" s="17">
        <v>0.10857787360765001</v>
      </c>
    </row>
    <row r="10" spans="2:59" ht="29" x14ac:dyDescent="0.35">
      <c r="B10" s="18" t="s">
        <v>467</v>
      </c>
      <c r="C10" s="17">
        <v>0.444500323817415</v>
      </c>
      <c r="D10" s="17">
        <v>0.45867050820472799</v>
      </c>
      <c r="E10" s="17">
        <v>0.43227183161942001</v>
      </c>
      <c r="F10" s="17"/>
      <c r="G10" s="17">
        <v>0.439041702676017</v>
      </c>
      <c r="H10" s="17">
        <v>0.38377473445098498</v>
      </c>
      <c r="I10" s="17">
        <v>0.44666101086976601</v>
      </c>
      <c r="J10" s="17">
        <v>0.41101764795706103</v>
      </c>
      <c r="K10" s="17">
        <v>0.499628537347516</v>
      </c>
      <c r="L10" s="17">
        <v>0.481884524077342</v>
      </c>
      <c r="M10" s="17"/>
      <c r="N10" s="17">
        <v>0.50036990251387203</v>
      </c>
      <c r="O10" s="17">
        <v>0.41090292956158098</v>
      </c>
      <c r="P10" s="17">
        <v>0.48705332816874902</v>
      </c>
      <c r="Q10" s="17">
        <v>0.38607499423438502</v>
      </c>
      <c r="R10" s="17"/>
      <c r="S10" s="17">
        <v>0.35768472688793401</v>
      </c>
      <c r="T10" s="17">
        <v>0.40585351349417997</v>
      </c>
      <c r="U10" s="17">
        <v>0.56634451272167197</v>
      </c>
      <c r="V10" s="17">
        <v>0.53428567299835295</v>
      </c>
      <c r="W10" s="17">
        <v>0.45518200065722297</v>
      </c>
      <c r="X10" s="17">
        <v>0.47412388342710199</v>
      </c>
      <c r="Y10" s="17">
        <v>0.42291766279288601</v>
      </c>
      <c r="Z10" s="17">
        <v>0.50139152785629404</v>
      </c>
      <c r="AA10" s="17">
        <v>0.36329219811661101</v>
      </c>
      <c r="AB10" s="17">
        <v>0.53174427394025703</v>
      </c>
      <c r="AC10" s="17">
        <v>0.33318978144600397</v>
      </c>
      <c r="AD10" s="17">
        <v>0.497938753969286</v>
      </c>
      <c r="AE10" s="17"/>
      <c r="AF10" s="17">
        <v>0.46129988290260399</v>
      </c>
      <c r="AG10" s="17">
        <v>0.46171858379162201</v>
      </c>
      <c r="AH10" s="17">
        <v>0.35879479220156901</v>
      </c>
      <c r="AI10" s="17"/>
      <c r="AJ10" s="17">
        <v>0.52159344735173097</v>
      </c>
      <c r="AK10" s="17">
        <v>0.40213180441735302</v>
      </c>
      <c r="AL10" s="17">
        <v>0.46646146789242499</v>
      </c>
      <c r="AM10" s="17">
        <v>0.55490424541866701</v>
      </c>
      <c r="AN10" s="17">
        <v>0.33581033616525302</v>
      </c>
      <c r="AO10" s="17"/>
      <c r="AP10" s="17">
        <v>0.48895124394510697</v>
      </c>
      <c r="AQ10" s="17">
        <v>0.411288766759562</v>
      </c>
      <c r="AR10" s="17">
        <v>0.462528370448264</v>
      </c>
      <c r="AS10" s="17">
        <v>0.48238236565192699</v>
      </c>
      <c r="AT10" s="17">
        <v>0.39169847900876698</v>
      </c>
      <c r="AU10" s="17"/>
      <c r="AV10" s="17">
        <v>0.42564623618236203</v>
      </c>
      <c r="AW10" s="17">
        <v>0.490785199816902</v>
      </c>
      <c r="AX10" s="17">
        <v>0.50459136097112001</v>
      </c>
      <c r="AY10" s="17">
        <v>0.47900698749482801</v>
      </c>
      <c r="AZ10" s="17">
        <v>0.35745031473389999</v>
      </c>
      <c r="BA10" s="17">
        <v>0.385216638727639</v>
      </c>
      <c r="BB10" s="17"/>
      <c r="BC10" s="17">
        <v>0.42994645769619499</v>
      </c>
      <c r="BD10" s="17">
        <v>0.44050305879183499</v>
      </c>
      <c r="BE10" s="17">
        <v>0.43111905965125202</v>
      </c>
      <c r="BF10" s="17">
        <v>0.43240379558363701</v>
      </c>
      <c r="BG10" s="17">
        <v>0.58856161038069599</v>
      </c>
    </row>
    <row r="11" spans="2:59" ht="29" x14ac:dyDescent="0.35">
      <c r="B11" s="18" t="s">
        <v>468</v>
      </c>
      <c r="C11" s="17">
        <v>0.40283813937888702</v>
      </c>
      <c r="D11" s="17">
        <v>0.37102133704156398</v>
      </c>
      <c r="E11" s="17">
        <v>0.43099416795217099</v>
      </c>
      <c r="F11" s="17"/>
      <c r="G11" s="17">
        <v>0.42450466081620197</v>
      </c>
      <c r="H11" s="17">
        <v>0.38729384288166002</v>
      </c>
      <c r="I11" s="17">
        <v>0.43236856928235601</v>
      </c>
      <c r="J11" s="17">
        <v>0.39919554445136901</v>
      </c>
      <c r="K11" s="17">
        <v>0.35755264024324102</v>
      </c>
      <c r="L11" s="17">
        <v>0.412395316046198</v>
      </c>
      <c r="M11" s="17"/>
      <c r="N11" s="17">
        <v>0.37283475145502498</v>
      </c>
      <c r="O11" s="17">
        <v>0.435542263214096</v>
      </c>
      <c r="P11" s="17">
        <v>0.330726318482502</v>
      </c>
      <c r="Q11" s="17">
        <v>0.46162471156316098</v>
      </c>
      <c r="R11" s="17"/>
      <c r="S11" s="17">
        <v>0.48155512232591402</v>
      </c>
      <c r="T11" s="17">
        <v>0.41432380487748</v>
      </c>
      <c r="U11" s="17">
        <v>0.31513448170429798</v>
      </c>
      <c r="V11" s="17">
        <v>0.31123534879448</v>
      </c>
      <c r="W11" s="17">
        <v>0.38573270368266599</v>
      </c>
      <c r="X11" s="17">
        <v>0.350466972479275</v>
      </c>
      <c r="Y11" s="17">
        <v>0.46979866389852798</v>
      </c>
      <c r="Z11" s="17">
        <v>0.37885333825519402</v>
      </c>
      <c r="AA11" s="17">
        <v>0.48077438359487201</v>
      </c>
      <c r="AB11" s="17">
        <v>0.34313907550211198</v>
      </c>
      <c r="AC11" s="17">
        <v>0.48582901787129401</v>
      </c>
      <c r="AD11" s="17">
        <v>0.31638483653406801</v>
      </c>
      <c r="AE11" s="17"/>
      <c r="AF11" s="17">
        <v>0.375937464861194</v>
      </c>
      <c r="AG11" s="17">
        <v>0.40475071188281497</v>
      </c>
      <c r="AH11" s="17">
        <v>0.44525548638993001</v>
      </c>
      <c r="AI11" s="17"/>
      <c r="AJ11" s="17">
        <v>0.32649317560079499</v>
      </c>
      <c r="AK11" s="17">
        <v>0.45056533134934001</v>
      </c>
      <c r="AL11" s="17">
        <v>0.46837788038466699</v>
      </c>
      <c r="AM11" s="17">
        <v>0.318086881247644</v>
      </c>
      <c r="AN11" s="17">
        <v>0.44637252858799298</v>
      </c>
      <c r="AO11" s="17"/>
      <c r="AP11" s="17">
        <v>0.341228852565576</v>
      </c>
      <c r="AQ11" s="17">
        <v>0.43788134903855902</v>
      </c>
      <c r="AR11" s="17">
        <v>0.39753774624883598</v>
      </c>
      <c r="AS11" s="17">
        <v>0.37944539044960801</v>
      </c>
      <c r="AT11" s="17">
        <v>0.44929175249686998</v>
      </c>
      <c r="AU11" s="17"/>
      <c r="AV11" s="17">
        <v>0.41564601885296698</v>
      </c>
      <c r="AW11" s="17">
        <v>0.33942773067121201</v>
      </c>
      <c r="AX11" s="17">
        <v>0.37974414333464201</v>
      </c>
      <c r="AY11" s="17">
        <v>0.36701362526575498</v>
      </c>
      <c r="AZ11" s="17">
        <v>0.48375111497440199</v>
      </c>
      <c r="BA11" s="17">
        <v>0.48823767957964598</v>
      </c>
      <c r="BB11" s="17"/>
      <c r="BC11" s="17">
        <v>0.41636040176339401</v>
      </c>
      <c r="BD11" s="17">
        <v>0.39106880030198798</v>
      </c>
      <c r="BE11" s="17">
        <v>0.43428235183167402</v>
      </c>
      <c r="BF11" s="17">
        <v>0.42058321253613101</v>
      </c>
      <c r="BG11" s="17">
        <v>0.17552326641399199</v>
      </c>
    </row>
    <row r="12" spans="2:59" x14ac:dyDescent="0.35">
      <c r="B12" s="18" t="s">
        <v>100</v>
      </c>
      <c r="C12" s="19">
        <v>6.6577610569019299E-2</v>
      </c>
      <c r="D12" s="19">
        <v>5.5533138400505701E-2</v>
      </c>
      <c r="E12" s="19">
        <v>7.7709784867318304E-2</v>
      </c>
      <c r="F12" s="19"/>
      <c r="G12" s="19">
        <v>5.0414603882992799E-2</v>
      </c>
      <c r="H12" s="19">
        <v>7.3446833026779207E-2</v>
      </c>
      <c r="I12" s="19">
        <v>5.6123043274837602E-2</v>
      </c>
      <c r="J12" s="19">
        <v>8.6423762286744699E-2</v>
      </c>
      <c r="K12" s="19">
        <v>8.4886022678414594E-2</v>
      </c>
      <c r="L12" s="19">
        <v>5.0287822960240397E-2</v>
      </c>
      <c r="M12" s="19"/>
      <c r="N12" s="19">
        <v>5.7688655120309698E-2</v>
      </c>
      <c r="O12" s="19">
        <v>4.9547089432008397E-2</v>
      </c>
      <c r="P12" s="19">
        <v>8.2261041509328295E-2</v>
      </c>
      <c r="Q12" s="19">
        <v>7.9260277169498003E-2</v>
      </c>
      <c r="R12" s="19"/>
      <c r="S12" s="19">
        <v>5.10536009158883E-2</v>
      </c>
      <c r="T12" s="19">
        <v>7.9737942865961198E-2</v>
      </c>
      <c r="U12" s="19">
        <v>6.6074477574320306E-2</v>
      </c>
      <c r="V12" s="19">
        <v>3.8350690800829798E-2</v>
      </c>
      <c r="W12" s="19">
        <v>6.4289949865487195E-2</v>
      </c>
      <c r="X12" s="19">
        <v>6.0875110060633703E-2</v>
      </c>
      <c r="Y12" s="19">
        <v>9.7608819640828695E-2</v>
      </c>
      <c r="Z12" s="19">
        <v>0.100296132240822</v>
      </c>
      <c r="AA12" s="19">
        <v>6.7648823796912005E-2</v>
      </c>
      <c r="AB12" s="19">
        <v>3.89453918356263E-2</v>
      </c>
      <c r="AC12" s="19">
        <v>7.7840718149706195E-2</v>
      </c>
      <c r="AD12" s="19">
        <v>0.119320665916824</v>
      </c>
      <c r="AE12" s="19"/>
      <c r="AF12" s="19">
        <v>7.3059266403052395E-2</v>
      </c>
      <c r="AG12" s="19">
        <v>5.1079910794199102E-2</v>
      </c>
      <c r="AH12" s="19">
        <v>0.103936022604614</v>
      </c>
      <c r="AI12" s="19"/>
      <c r="AJ12" s="19">
        <v>7.0903725451899505E-2</v>
      </c>
      <c r="AK12" s="19">
        <v>3.2130495362346599E-2</v>
      </c>
      <c r="AL12" s="19">
        <v>1.4040555199306101E-2</v>
      </c>
      <c r="AM12" s="19">
        <v>6.2514056828620906E-2</v>
      </c>
      <c r="AN12" s="19">
        <v>0.14024677574877401</v>
      </c>
      <c r="AO12" s="19"/>
      <c r="AP12" s="19">
        <v>6.3227196872432306E-2</v>
      </c>
      <c r="AQ12" s="19">
        <v>4.7475518283927501E-2</v>
      </c>
      <c r="AR12" s="19">
        <v>5.1254923186316102E-2</v>
      </c>
      <c r="AS12" s="19">
        <v>7.9071094326976704E-2</v>
      </c>
      <c r="AT12" s="19">
        <v>7.8083166240034502E-2</v>
      </c>
      <c r="AU12" s="19"/>
      <c r="AV12" s="19">
        <v>4.6792446905484397E-2</v>
      </c>
      <c r="AW12" s="19">
        <v>6.30351613708168E-2</v>
      </c>
      <c r="AX12" s="19">
        <v>3.7797292138879897E-2</v>
      </c>
      <c r="AY12" s="19">
        <v>8.1152872229614204E-2</v>
      </c>
      <c r="AZ12" s="19">
        <v>5.9541107853592998E-2</v>
      </c>
      <c r="BA12" s="19">
        <v>0.12654568169271499</v>
      </c>
      <c r="BB12" s="19"/>
      <c r="BC12" s="19">
        <v>8.8744646155756501E-2</v>
      </c>
      <c r="BD12" s="19">
        <v>6.7992481420467696E-2</v>
      </c>
      <c r="BE12" s="19">
        <v>5.5905268034621002E-2</v>
      </c>
      <c r="BF12" s="19">
        <v>3.4292031906491903E-2</v>
      </c>
      <c r="BG12" s="19">
        <v>0.12733724959766199</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5.6745714019872398E-2</v>
      </c>
      <c r="D9" s="17">
        <v>6.5849066120441099E-2</v>
      </c>
      <c r="E9" s="17">
        <v>4.6622008081673397E-2</v>
      </c>
      <c r="F9" s="17"/>
      <c r="G9" s="17">
        <v>9.9117165304570903E-2</v>
      </c>
      <c r="H9" s="17">
        <v>7.9507564559230998E-2</v>
      </c>
      <c r="I9" s="17">
        <v>3.3032363523054602E-2</v>
      </c>
      <c r="J9" s="17">
        <v>6.6379753393639704E-2</v>
      </c>
      <c r="K9" s="17">
        <v>4.5881992105776898E-2</v>
      </c>
      <c r="L9" s="17">
        <v>3.1669229113926299E-2</v>
      </c>
      <c r="M9" s="17"/>
      <c r="N9" s="17">
        <v>6.1377030076055397E-2</v>
      </c>
      <c r="O9" s="17">
        <v>4.3614076419535699E-2</v>
      </c>
      <c r="P9" s="17">
        <v>4.6092132638723499E-2</v>
      </c>
      <c r="Q9" s="17">
        <v>7.4535990720027395E-2</v>
      </c>
      <c r="R9" s="17"/>
      <c r="S9" s="17">
        <v>6.4045594606519707E-2</v>
      </c>
      <c r="T9" s="17">
        <v>0.112231533509797</v>
      </c>
      <c r="U9" s="17">
        <v>2.4393174366822899E-2</v>
      </c>
      <c r="V9" s="17">
        <v>3.8386288274943899E-2</v>
      </c>
      <c r="W9" s="17">
        <v>6.25099451095327E-2</v>
      </c>
      <c r="X9" s="17">
        <v>2.7814979091993701E-2</v>
      </c>
      <c r="Y9" s="17">
        <v>3.41183407066869E-2</v>
      </c>
      <c r="Z9" s="17">
        <v>2.27483496880245E-2</v>
      </c>
      <c r="AA9" s="17">
        <v>6.97924505351913E-2</v>
      </c>
      <c r="AB9" s="17">
        <v>5.9672419176074798E-2</v>
      </c>
      <c r="AC9" s="17">
        <v>5.7531378334013498E-2</v>
      </c>
      <c r="AD9" s="17">
        <v>2.8357388527864898E-2</v>
      </c>
      <c r="AE9" s="17"/>
      <c r="AF9" s="17">
        <v>6.1985167162470801E-2</v>
      </c>
      <c r="AG9" s="17">
        <v>4.8196283387390501E-2</v>
      </c>
      <c r="AH9" s="17">
        <v>7.3653894224887703E-2</v>
      </c>
      <c r="AI9" s="17"/>
      <c r="AJ9" s="17">
        <v>3.3385672632285798E-2</v>
      </c>
      <c r="AK9" s="17">
        <v>6.4677491308146803E-2</v>
      </c>
      <c r="AL9" s="17">
        <v>8.0779877413658496E-2</v>
      </c>
      <c r="AM9" s="17">
        <v>0.115776584018758</v>
      </c>
      <c r="AN9" s="17">
        <v>5.7586197288203397E-2</v>
      </c>
      <c r="AO9" s="17"/>
      <c r="AP9" s="17">
        <v>5.4079169830691998E-2</v>
      </c>
      <c r="AQ9" s="17">
        <v>4.86753452439566E-2</v>
      </c>
      <c r="AR9" s="17">
        <v>7.5760803574881297E-2</v>
      </c>
      <c r="AS9" s="17">
        <v>7.79208257468295E-2</v>
      </c>
      <c r="AT9" s="17">
        <v>8.14703540167733E-2</v>
      </c>
      <c r="AU9" s="17"/>
      <c r="AV9" s="17">
        <v>5.1528768090391697E-2</v>
      </c>
      <c r="AW9" s="17">
        <v>4.8250960219872199E-2</v>
      </c>
      <c r="AX9" s="17">
        <v>8.7638638350425097E-2</v>
      </c>
      <c r="AY9" s="17">
        <v>6.4303521751157194E-2</v>
      </c>
      <c r="AZ9" s="17">
        <v>7.25474594043794E-2</v>
      </c>
      <c r="BA9" s="17">
        <v>1.7936896027670301E-2</v>
      </c>
      <c r="BB9" s="17"/>
      <c r="BC9" s="17">
        <v>3.7231637599904902E-2</v>
      </c>
      <c r="BD9" s="17">
        <v>6.5048783642560407E-2</v>
      </c>
      <c r="BE9" s="17">
        <v>3.51076924298446E-2</v>
      </c>
      <c r="BF9" s="17">
        <v>7.6436596423144404E-2</v>
      </c>
      <c r="BG9" s="17">
        <v>0.172609984168619</v>
      </c>
    </row>
    <row r="10" spans="2:59" ht="29" x14ac:dyDescent="0.35">
      <c r="B10" s="18" t="s">
        <v>467</v>
      </c>
      <c r="C10" s="17">
        <v>0.29657971151808199</v>
      </c>
      <c r="D10" s="17">
        <v>0.360319806775733</v>
      </c>
      <c r="E10" s="17">
        <v>0.237219920774633</v>
      </c>
      <c r="F10" s="17"/>
      <c r="G10" s="17">
        <v>0.38282861586837502</v>
      </c>
      <c r="H10" s="17">
        <v>0.33690258716710803</v>
      </c>
      <c r="I10" s="17">
        <v>0.25984281039930801</v>
      </c>
      <c r="J10" s="17">
        <v>0.26729870124087801</v>
      </c>
      <c r="K10" s="17">
        <v>0.32032989125318101</v>
      </c>
      <c r="L10" s="17">
        <v>0.248737798549857</v>
      </c>
      <c r="M10" s="17"/>
      <c r="N10" s="17">
        <v>0.35914784560615698</v>
      </c>
      <c r="O10" s="17">
        <v>0.29260963787845401</v>
      </c>
      <c r="P10" s="17">
        <v>0.29500484570539998</v>
      </c>
      <c r="Q10" s="17">
        <v>0.239312094042925</v>
      </c>
      <c r="R10" s="17"/>
      <c r="S10" s="17">
        <v>0.270139268550948</v>
      </c>
      <c r="T10" s="17">
        <v>0.28107436752217702</v>
      </c>
      <c r="U10" s="17">
        <v>0.27855334761255801</v>
      </c>
      <c r="V10" s="17">
        <v>0.36630228752991101</v>
      </c>
      <c r="W10" s="17">
        <v>0.34185075394943698</v>
      </c>
      <c r="X10" s="17">
        <v>0.264029105437597</v>
      </c>
      <c r="Y10" s="17">
        <v>0.24813967848354401</v>
      </c>
      <c r="Z10" s="17">
        <v>0.328805499987957</v>
      </c>
      <c r="AA10" s="17">
        <v>0.30731769670845599</v>
      </c>
      <c r="AB10" s="17">
        <v>0.38101274017729903</v>
      </c>
      <c r="AC10" s="17">
        <v>0.17277180117495999</v>
      </c>
      <c r="AD10" s="17">
        <v>0.31437686955527999</v>
      </c>
      <c r="AE10" s="17"/>
      <c r="AF10" s="17">
        <v>0.31738568139545698</v>
      </c>
      <c r="AG10" s="17">
        <v>0.275065905663187</v>
      </c>
      <c r="AH10" s="17">
        <v>0.26862767010864502</v>
      </c>
      <c r="AI10" s="17"/>
      <c r="AJ10" s="17">
        <v>0.35888176205682298</v>
      </c>
      <c r="AK10" s="17">
        <v>0.27691227111695599</v>
      </c>
      <c r="AL10" s="17">
        <v>0.240457827404608</v>
      </c>
      <c r="AM10" s="17">
        <v>0.216778332735729</v>
      </c>
      <c r="AN10" s="17">
        <v>0.2286894539771</v>
      </c>
      <c r="AO10" s="17"/>
      <c r="AP10" s="17">
        <v>0.323963403339384</v>
      </c>
      <c r="AQ10" s="17">
        <v>0.290199536032481</v>
      </c>
      <c r="AR10" s="17">
        <v>0.30249293399653199</v>
      </c>
      <c r="AS10" s="17">
        <v>0.315130185177041</v>
      </c>
      <c r="AT10" s="17">
        <v>0.22893086699377199</v>
      </c>
      <c r="AU10" s="17"/>
      <c r="AV10" s="17">
        <v>0.30989724621937498</v>
      </c>
      <c r="AW10" s="17">
        <v>0.34488284844504802</v>
      </c>
      <c r="AX10" s="17">
        <v>0.29688271771071501</v>
      </c>
      <c r="AY10" s="17">
        <v>0.31763206836649599</v>
      </c>
      <c r="AZ10" s="17">
        <v>0.206121227334569</v>
      </c>
      <c r="BA10" s="17">
        <v>0.247600229592771</v>
      </c>
      <c r="BB10" s="17"/>
      <c r="BC10" s="17">
        <v>0.25420684688913697</v>
      </c>
      <c r="BD10" s="17">
        <v>0.26802348740665499</v>
      </c>
      <c r="BE10" s="17">
        <v>0.33972477447668098</v>
      </c>
      <c r="BF10" s="17">
        <v>0.31202598757530597</v>
      </c>
      <c r="BG10" s="17">
        <v>0.211738082161674</v>
      </c>
    </row>
    <row r="11" spans="2:59" ht="29" x14ac:dyDescent="0.35">
      <c r="B11" s="18" t="s">
        <v>468</v>
      </c>
      <c r="C11" s="17">
        <v>0.57284840652164204</v>
      </c>
      <c r="D11" s="17">
        <v>0.50799832265915201</v>
      </c>
      <c r="E11" s="17">
        <v>0.63567771562477604</v>
      </c>
      <c r="F11" s="17"/>
      <c r="G11" s="17">
        <v>0.48424706109173998</v>
      </c>
      <c r="H11" s="17">
        <v>0.52580405319997403</v>
      </c>
      <c r="I11" s="17">
        <v>0.63324247836644998</v>
      </c>
      <c r="J11" s="17">
        <v>0.59599550269889501</v>
      </c>
      <c r="K11" s="17">
        <v>0.50038580509493402</v>
      </c>
      <c r="L11" s="17">
        <v>0.64794499024959595</v>
      </c>
      <c r="M11" s="17"/>
      <c r="N11" s="17">
        <v>0.52545118189708095</v>
      </c>
      <c r="O11" s="17">
        <v>0.61282871972694397</v>
      </c>
      <c r="P11" s="17">
        <v>0.56237503995654603</v>
      </c>
      <c r="Q11" s="17">
        <v>0.588819014896514</v>
      </c>
      <c r="R11" s="17"/>
      <c r="S11" s="17">
        <v>0.62103782268503405</v>
      </c>
      <c r="T11" s="17">
        <v>0.50124964463718502</v>
      </c>
      <c r="U11" s="17">
        <v>0.58498641873244805</v>
      </c>
      <c r="V11" s="17">
        <v>0.51938587211829101</v>
      </c>
      <c r="W11" s="17">
        <v>0.54665269265371996</v>
      </c>
      <c r="X11" s="17">
        <v>0.64479984933978596</v>
      </c>
      <c r="Y11" s="17">
        <v>0.60824834562372199</v>
      </c>
      <c r="Z11" s="17">
        <v>0.54787995383491295</v>
      </c>
      <c r="AA11" s="17">
        <v>0.589159930663819</v>
      </c>
      <c r="AB11" s="17">
        <v>0.50330375600343302</v>
      </c>
      <c r="AC11" s="17">
        <v>0.69076425179036705</v>
      </c>
      <c r="AD11" s="17">
        <v>0.56638827797231805</v>
      </c>
      <c r="AE11" s="17"/>
      <c r="AF11" s="17">
        <v>0.52276783059148102</v>
      </c>
      <c r="AG11" s="17">
        <v>0.62848596358282505</v>
      </c>
      <c r="AH11" s="17">
        <v>0.55077762312707201</v>
      </c>
      <c r="AI11" s="17"/>
      <c r="AJ11" s="17">
        <v>0.52027612688270997</v>
      </c>
      <c r="AK11" s="17">
        <v>0.62740697369509002</v>
      </c>
      <c r="AL11" s="17">
        <v>0.62158811553840998</v>
      </c>
      <c r="AM11" s="17">
        <v>0.604931026416892</v>
      </c>
      <c r="AN11" s="17">
        <v>0.57064664290068701</v>
      </c>
      <c r="AO11" s="17"/>
      <c r="AP11" s="17">
        <v>0.542587142855954</v>
      </c>
      <c r="AQ11" s="17">
        <v>0.62666920805969295</v>
      </c>
      <c r="AR11" s="17">
        <v>0.51806028983688002</v>
      </c>
      <c r="AS11" s="17">
        <v>0.50379529476075502</v>
      </c>
      <c r="AT11" s="17">
        <v>0.65322689000502898</v>
      </c>
      <c r="AU11" s="17"/>
      <c r="AV11" s="17">
        <v>0.59969360656106097</v>
      </c>
      <c r="AW11" s="17">
        <v>0.54436295623474795</v>
      </c>
      <c r="AX11" s="17">
        <v>0.545444290958779</v>
      </c>
      <c r="AY11" s="17">
        <v>0.50377785857244395</v>
      </c>
      <c r="AZ11" s="17">
        <v>0.69359649320773298</v>
      </c>
      <c r="BA11" s="17">
        <v>0.60091083441548099</v>
      </c>
      <c r="BB11" s="17"/>
      <c r="BC11" s="17">
        <v>0.59972213777948702</v>
      </c>
      <c r="BD11" s="17">
        <v>0.59889113650211101</v>
      </c>
      <c r="BE11" s="17">
        <v>0.56353600561617401</v>
      </c>
      <c r="BF11" s="17">
        <v>0.56129998310528495</v>
      </c>
      <c r="BG11" s="17">
        <v>0.47556527017480199</v>
      </c>
    </row>
    <row r="12" spans="2:59" x14ac:dyDescent="0.35">
      <c r="B12" s="18" t="s">
        <v>100</v>
      </c>
      <c r="C12" s="19">
        <v>7.38261679404041E-2</v>
      </c>
      <c r="D12" s="19">
        <v>6.5832804444673695E-2</v>
      </c>
      <c r="E12" s="19">
        <v>8.0480355518917399E-2</v>
      </c>
      <c r="F12" s="19"/>
      <c r="G12" s="19">
        <v>3.3807157735314099E-2</v>
      </c>
      <c r="H12" s="19">
        <v>5.77857950736873E-2</v>
      </c>
      <c r="I12" s="19">
        <v>7.3882347711187304E-2</v>
      </c>
      <c r="J12" s="19">
        <v>7.0326042666586805E-2</v>
      </c>
      <c r="K12" s="19">
        <v>0.13340231154610799</v>
      </c>
      <c r="L12" s="19">
        <v>7.1647982086621195E-2</v>
      </c>
      <c r="M12" s="19"/>
      <c r="N12" s="19">
        <v>5.40239424207066E-2</v>
      </c>
      <c r="O12" s="19">
        <v>5.0947565975065903E-2</v>
      </c>
      <c r="P12" s="19">
        <v>9.6527981699330995E-2</v>
      </c>
      <c r="Q12" s="19">
        <v>9.7332900340533005E-2</v>
      </c>
      <c r="R12" s="19"/>
      <c r="S12" s="19">
        <v>4.4777314157498103E-2</v>
      </c>
      <c r="T12" s="19">
        <v>0.10544445433084</v>
      </c>
      <c r="U12" s="19">
        <v>0.112067059288172</v>
      </c>
      <c r="V12" s="19">
        <v>7.5925552076853697E-2</v>
      </c>
      <c r="W12" s="19">
        <v>4.8986608287311002E-2</v>
      </c>
      <c r="X12" s="19">
        <v>6.3356066130622807E-2</v>
      </c>
      <c r="Y12" s="19">
        <v>0.109493635186047</v>
      </c>
      <c r="Z12" s="19">
        <v>0.100566196489106</v>
      </c>
      <c r="AA12" s="19">
        <v>3.3729922092533997E-2</v>
      </c>
      <c r="AB12" s="19">
        <v>5.6011084643193002E-2</v>
      </c>
      <c r="AC12" s="19">
        <v>7.8932568700660094E-2</v>
      </c>
      <c r="AD12" s="19">
        <v>9.0877463944537107E-2</v>
      </c>
      <c r="AE12" s="19"/>
      <c r="AF12" s="19">
        <v>9.7861320850590794E-2</v>
      </c>
      <c r="AG12" s="19">
        <v>4.8251847366597503E-2</v>
      </c>
      <c r="AH12" s="19">
        <v>0.106940812539396</v>
      </c>
      <c r="AI12" s="19"/>
      <c r="AJ12" s="19">
        <v>8.7456438428181904E-2</v>
      </c>
      <c r="AK12" s="19">
        <v>3.1003263879808E-2</v>
      </c>
      <c r="AL12" s="19">
        <v>5.7174179643323199E-2</v>
      </c>
      <c r="AM12" s="19">
        <v>6.2514056828620906E-2</v>
      </c>
      <c r="AN12" s="19">
        <v>0.14307770583401</v>
      </c>
      <c r="AO12" s="19"/>
      <c r="AP12" s="19">
        <v>7.9370283973970099E-2</v>
      </c>
      <c r="AQ12" s="19">
        <v>3.4455910663870097E-2</v>
      </c>
      <c r="AR12" s="19">
        <v>0.103685972591707</v>
      </c>
      <c r="AS12" s="19">
        <v>0.10315369431537499</v>
      </c>
      <c r="AT12" s="19">
        <v>3.6371888984426497E-2</v>
      </c>
      <c r="AU12" s="19"/>
      <c r="AV12" s="19">
        <v>3.8880379129172103E-2</v>
      </c>
      <c r="AW12" s="19">
        <v>6.2503235100331997E-2</v>
      </c>
      <c r="AX12" s="19">
        <v>7.0034352980080206E-2</v>
      </c>
      <c r="AY12" s="19">
        <v>0.11428655130990301</v>
      </c>
      <c r="AZ12" s="19">
        <v>2.7734820053317701E-2</v>
      </c>
      <c r="BA12" s="19">
        <v>0.133552039964077</v>
      </c>
      <c r="BB12" s="19"/>
      <c r="BC12" s="19">
        <v>0.108839377731472</v>
      </c>
      <c r="BD12" s="19">
        <v>6.8036592448674299E-2</v>
      </c>
      <c r="BE12" s="19">
        <v>6.1631527477300899E-2</v>
      </c>
      <c r="BF12" s="19">
        <v>5.0237432896264603E-2</v>
      </c>
      <c r="BG12" s="19">
        <v>0.14008666349490501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0.10736956024811101</v>
      </c>
      <c r="D9" s="17">
        <v>0.13719176729910401</v>
      </c>
      <c r="E9" s="17">
        <v>7.9371464633427993E-2</v>
      </c>
      <c r="F9" s="17"/>
      <c r="G9" s="17">
        <v>0.155668706889245</v>
      </c>
      <c r="H9" s="17">
        <v>0.184528114412881</v>
      </c>
      <c r="I9" s="17">
        <v>0.116506543884977</v>
      </c>
      <c r="J9" s="17">
        <v>0.102125000163713</v>
      </c>
      <c r="K9" s="17">
        <v>4.6552379075386001E-2</v>
      </c>
      <c r="L9" s="17">
        <v>5.7403028719139701E-2</v>
      </c>
      <c r="M9" s="17"/>
      <c r="N9" s="17">
        <v>0.100671829793108</v>
      </c>
      <c r="O9" s="17">
        <v>0.115906467639298</v>
      </c>
      <c r="P9" s="17">
        <v>0.121839292823166</v>
      </c>
      <c r="Q9" s="17">
        <v>9.3024910121131496E-2</v>
      </c>
      <c r="R9" s="17"/>
      <c r="S9" s="17">
        <v>0.10746481757345699</v>
      </c>
      <c r="T9" s="17">
        <v>0.129457144848516</v>
      </c>
      <c r="U9" s="17">
        <v>0.111214012093171</v>
      </c>
      <c r="V9" s="17">
        <v>0.15192945884158801</v>
      </c>
      <c r="W9" s="17">
        <v>0.100559533726779</v>
      </c>
      <c r="X9" s="17">
        <v>0.15615200450997699</v>
      </c>
      <c r="Y9" s="17">
        <v>6.92234573233768E-2</v>
      </c>
      <c r="Z9" s="17">
        <v>4.1730032961885599E-2</v>
      </c>
      <c r="AA9" s="17">
        <v>0.12576002252742599</v>
      </c>
      <c r="AB9" s="17">
        <v>8.8284362185473503E-2</v>
      </c>
      <c r="AC9" s="17">
        <v>4.7725778333345202E-2</v>
      </c>
      <c r="AD9" s="17">
        <v>0</v>
      </c>
      <c r="AE9" s="17"/>
      <c r="AF9" s="17">
        <v>8.7890255258428807E-2</v>
      </c>
      <c r="AG9" s="17">
        <v>0.110448617201302</v>
      </c>
      <c r="AH9" s="17">
        <v>0.11967855270639099</v>
      </c>
      <c r="AI9" s="17"/>
      <c r="AJ9" s="17">
        <v>8.0348634184951501E-2</v>
      </c>
      <c r="AK9" s="17">
        <v>0.13634872516686</v>
      </c>
      <c r="AL9" s="17">
        <v>0.105675429758575</v>
      </c>
      <c r="AM9" s="17">
        <v>0.113256777778589</v>
      </c>
      <c r="AN9" s="17">
        <v>0.106275113936369</v>
      </c>
      <c r="AO9" s="17"/>
      <c r="AP9" s="17">
        <v>7.98660589526346E-2</v>
      </c>
      <c r="AQ9" s="17">
        <v>0.118842702746534</v>
      </c>
      <c r="AR9" s="17">
        <v>0.123030723584935</v>
      </c>
      <c r="AS9" s="17">
        <v>0.12471609876808</v>
      </c>
      <c r="AT9" s="17">
        <v>0.137585240248876</v>
      </c>
      <c r="AU9" s="17"/>
      <c r="AV9" s="17">
        <v>0.124784716522366</v>
      </c>
      <c r="AW9" s="17">
        <v>7.7410386241470494E-2</v>
      </c>
      <c r="AX9" s="17">
        <v>0.11628563198092599</v>
      </c>
      <c r="AY9" s="17">
        <v>0.112727334692741</v>
      </c>
      <c r="AZ9" s="17">
        <v>0.161025772926322</v>
      </c>
      <c r="BA9" s="17">
        <v>6.5496164316219102E-2</v>
      </c>
      <c r="BB9" s="17"/>
      <c r="BC9" s="17">
        <v>7.4793045480217604E-2</v>
      </c>
      <c r="BD9" s="17">
        <v>0.11469150857975099</v>
      </c>
      <c r="BE9" s="17">
        <v>0.11469918141251299</v>
      </c>
      <c r="BF9" s="17">
        <v>0.162288500503912</v>
      </c>
      <c r="BG9" s="17">
        <v>0</v>
      </c>
    </row>
    <row r="10" spans="2:59" ht="29" x14ac:dyDescent="0.35">
      <c r="B10" s="18" t="s">
        <v>467</v>
      </c>
      <c r="C10" s="17">
        <v>0.52119711119566603</v>
      </c>
      <c r="D10" s="17">
        <v>0.49240085975020897</v>
      </c>
      <c r="E10" s="17">
        <v>0.54766317107763995</v>
      </c>
      <c r="F10" s="17"/>
      <c r="G10" s="17">
        <v>0.48726683178378999</v>
      </c>
      <c r="H10" s="17">
        <v>0.50101535801504005</v>
      </c>
      <c r="I10" s="17">
        <v>0.48698240571573298</v>
      </c>
      <c r="J10" s="17">
        <v>0.55035273170890298</v>
      </c>
      <c r="K10" s="17">
        <v>0.63669927527732395</v>
      </c>
      <c r="L10" s="17">
        <v>0.47921682366850998</v>
      </c>
      <c r="M10" s="17"/>
      <c r="N10" s="17">
        <v>0.62025415333650102</v>
      </c>
      <c r="O10" s="17">
        <v>0.51457208812257005</v>
      </c>
      <c r="P10" s="17">
        <v>0.50456761524771898</v>
      </c>
      <c r="Q10" s="17">
        <v>0.44299961144785699</v>
      </c>
      <c r="R10" s="17"/>
      <c r="S10" s="17">
        <v>0.50291025084738805</v>
      </c>
      <c r="T10" s="17">
        <v>0.47593062251146601</v>
      </c>
      <c r="U10" s="17">
        <v>0.55558373957052098</v>
      </c>
      <c r="V10" s="17">
        <v>0.56018807216177802</v>
      </c>
      <c r="W10" s="17">
        <v>0.62492326470363802</v>
      </c>
      <c r="X10" s="17">
        <v>0.44862014621725899</v>
      </c>
      <c r="Y10" s="17">
        <v>0.51193315223722102</v>
      </c>
      <c r="Z10" s="17">
        <v>0.60288414662282697</v>
      </c>
      <c r="AA10" s="17">
        <v>0.47351785629132498</v>
      </c>
      <c r="AB10" s="17">
        <v>0.565899609500914</v>
      </c>
      <c r="AC10" s="17">
        <v>0.53670878246144704</v>
      </c>
      <c r="AD10" s="17">
        <v>0.52553409500028603</v>
      </c>
      <c r="AE10" s="17"/>
      <c r="AF10" s="17">
        <v>0.52740425724446405</v>
      </c>
      <c r="AG10" s="17">
        <v>0.53846511659178697</v>
      </c>
      <c r="AH10" s="17">
        <v>0.46231381045134101</v>
      </c>
      <c r="AI10" s="17"/>
      <c r="AJ10" s="17">
        <v>0.58466092328318298</v>
      </c>
      <c r="AK10" s="17">
        <v>0.51257121731570299</v>
      </c>
      <c r="AL10" s="17">
        <v>0.39453156042256099</v>
      </c>
      <c r="AM10" s="17">
        <v>0.382734137411811</v>
      </c>
      <c r="AN10" s="17">
        <v>0.467484776266194</v>
      </c>
      <c r="AO10" s="17"/>
      <c r="AP10" s="17">
        <v>0.55950850504961103</v>
      </c>
      <c r="AQ10" s="17">
        <v>0.51767684683510695</v>
      </c>
      <c r="AR10" s="17">
        <v>0.599516742465944</v>
      </c>
      <c r="AS10" s="17">
        <v>0.51828593580112603</v>
      </c>
      <c r="AT10" s="17">
        <v>0.48958586757820499</v>
      </c>
      <c r="AU10" s="17"/>
      <c r="AV10" s="17">
        <v>0.545387203654215</v>
      </c>
      <c r="AW10" s="17">
        <v>0.53499460164332502</v>
      </c>
      <c r="AX10" s="17">
        <v>0.55690578825867498</v>
      </c>
      <c r="AY10" s="17">
        <v>0.529122854993478</v>
      </c>
      <c r="AZ10" s="17">
        <v>0.51965891964733102</v>
      </c>
      <c r="BA10" s="17">
        <v>0.43243452346455802</v>
      </c>
      <c r="BB10" s="17"/>
      <c r="BC10" s="17">
        <v>0.49237217886516299</v>
      </c>
      <c r="BD10" s="17">
        <v>0.51892779127831101</v>
      </c>
      <c r="BE10" s="17">
        <v>0.51586790825572804</v>
      </c>
      <c r="BF10" s="17">
        <v>0.53773796156384002</v>
      </c>
      <c r="BG10" s="17">
        <v>0.59904208549953497</v>
      </c>
    </row>
    <row r="11" spans="2:59" ht="29" x14ac:dyDescent="0.35">
      <c r="B11" s="18" t="s">
        <v>468</v>
      </c>
      <c r="C11" s="17">
        <v>0.309761173959824</v>
      </c>
      <c r="D11" s="17">
        <v>0.31213976895189999</v>
      </c>
      <c r="E11" s="17">
        <v>0.30756628221446902</v>
      </c>
      <c r="F11" s="17"/>
      <c r="G11" s="17">
        <v>0.31897420065176602</v>
      </c>
      <c r="H11" s="17">
        <v>0.25256612952666302</v>
      </c>
      <c r="I11" s="17">
        <v>0.328491321592285</v>
      </c>
      <c r="J11" s="17">
        <v>0.286760438759666</v>
      </c>
      <c r="K11" s="17">
        <v>0.24577974020649401</v>
      </c>
      <c r="L11" s="17">
        <v>0.39817242020287402</v>
      </c>
      <c r="M11" s="17"/>
      <c r="N11" s="17">
        <v>0.24090346538480401</v>
      </c>
      <c r="O11" s="17">
        <v>0.30061326166711</v>
      </c>
      <c r="P11" s="17">
        <v>0.31951813969606502</v>
      </c>
      <c r="Q11" s="17">
        <v>0.379583323891449</v>
      </c>
      <c r="R11" s="17"/>
      <c r="S11" s="17">
        <v>0.33994165071091198</v>
      </c>
      <c r="T11" s="17">
        <v>0.321414527474011</v>
      </c>
      <c r="U11" s="17">
        <v>0.27056412292908699</v>
      </c>
      <c r="V11" s="17">
        <v>0.24953177819580399</v>
      </c>
      <c r="W11" s="17">
        <v>0.240068294626713</v>
      </c>
      <c r="X11" s="17">
        <v>0.36472612762913498</v>
      </c>
      <c r="Y11" s="17">
        <v>0.34293046867872401</v>
      </c>
      <c r="Z11" s="17">
        <v>0.24900673502527501</v>
      </c>
      <c r="AA11" s="17">
        <v>0.347085737062171</v>
      </c>
      <c r="AB11" s="17">
        <v>0.26294725026780902</v>
      </c>
      <c r="AC11" s="17">
        <v>0.33334509767106901</v>
      </c>
      <c r="AD11" s="17">
        <v>0.35744255157487398</v>
      </c>
      <c r="AE11" s="17"/>
      <c r="AF11" s="17">
        <v>0.319360570701124</v>
      </c>
      <c r="AG11" s="17">
        <v>0.295699330410851</v>
      </c>
      <c r="AH11" s="17">
        <v>0.31709742550796599</v>
      </c>
      <c r="AI11" s="17"/>
      <c r="AJ11" s="17">
        <v>0.29137089092607799</v>
      </c>
      <c r="AK11" s="17">
        <v>0.32141317018799698</v>
      </c>
      <c r="AL11" s="17">
        <v>0.387961422233147</v>
      </c>
      <c r="AM11" s="17">
        <v>0.44149502798098</v>
      </c>
      <c r="AN11" s="17">
        <v>0.28882512324367199</v>
      </c>
      <c r="AO11" s="17"/>
      <c r="AP11" s="17">
        <v>0.299690004130996</v>
      </c>
      <c r="AQ11" s="17">
        <v>0.32225498565150401</v>
      </c>
      <c r="AR11" s="17">
        <v>0.19105376262242099</v>
      </c>
      <c r="AS11" s="17">
        <v>0.309879827909189</v>
      </c>
      <c r="AT11" s="17">
        <v>0.32008789962779299</v>
      </c>
      <c r="AU11" s="17"/>
      <c r="AV11" s="17">
        <v>0.29651946432520598</v>
      </c>
      <c r="AW11" s="17">
        <v>0.32836413123327801</v>
      </c>
      <c r="AX11" s="17">
        <v>0.20223956526135101</v>
      </c>
      <c r="AY11" s="17">
        <v>0.32008073148577199</v>
      </c>
      <c r="AZ11" s="17">
        <v>0.27909848123129499</v>
      </c>
      <c r="BA11" s="17">
        <v>0.37030759652731499</v>
      </c>
      <c r="BB11" s="17"/>
      <c r="BC11" s="17">
        <v>0.35662639512181799</v>
      </c>
      <c r="BD11" s="17">
        <v>0.29704635153081299</v>
      </c>
      <c r="BE11" s="17">
        <v>0.31671970841833103</v>
      </c>
      <c r="BF11" s="17">
        <v>0.26917639352969702</v>
      </c>
      <c r="BG11" s="17">
        <v>0.28596511138458602</v>
      </c>
    </row>
    <row r="12" spans="2:59" x14ac:dyDescent="0.35">
      <c r="B12" s="18" t="s">
        <v>100</v>
      </c>
      <c r="C12" s="19">
        <v>6.1672154596398999E-2</v>
      </c>
      <c r="D12" s="19">
        <v>5.8267603998786999E-2</v>
      </c>
      <c r="E12" s="19">
        <v>6.5399082074462794E-2</v>
      </c>
      <c r="F12" s="19"/>
      <c r="G12" s="19">
        <v>3.8090260675198502E-2</v>
      </c>
      <c r="H12" s="19">
        <v>6.1890398045415303E-2</v>
      </c>
      <c r="I12" s="19">
        <v>6.8019728807006102E-2</v>
      </c>
      <c r="J12" s="19">
        <v>6.0761829367718102E-2</v>
      </c>
      <c r="K12" s="19">
        <v>7.0968605440796195E-2</v>
      </c>
      <c r="L12" s="19">
        <v>6.5207727409476599E-2</v>
      </c>
      <c r="M12" s="19"/>
      <c r="N12" s="19">
        <v>3.8170551485587297E-2</v>
      </c>
      <c r="O12" s="19">
        <v>6.89081825710222E-2</v>
      </c>
      <c r="P12" s="19">
        <v>5.4074952233050699E-2</v>
      </c>
      <c r="Q12" s="19">
        <v>8.4392154539562295E-2</v>
      </c>
      <c r="R12" s="19"/>
      <c r="S12" s="19">
        <v>4.9683280868242398E-2</v>
      </c>
      <c r="T12" s="19">
        <v>7.3197705166006696E-2</v>
      </c>
      <c r="U12" s="19">
        <v>6.2638125407221301E-2</v>
      </c>
      <c r="V12" s="19">
        <v>3.8350690800829798E-2</v>
      </c>
      <c r="W12" s="19">
        <v>3.4448906942869999E-2</v>
      </c>
      <c r="X12" s="19">
        <v>3.05017216436284E-2</v>
      </c>
      <c r="Y12" s="19">
        <v>7.5912921760678695E-2</v>
      </c>
      <c r="Z12" s="19">
        <v>0.10637908539001301</v>
      </c>
      <c r="AA12" s="19">
        <v>5.3636384119077798E-2</v>
      </c>
      <c r="AB12" s="19">
        <v>8.2868778045803906E-2</v>
      </c>
      <c r="AC12" s="19">
        <v>8.2220341534138305E-2</v>
      </c>
      <c r="AD12" s="19">
        <v>0.11702335342483999</v>
      </c>
      <c r="AE12" s="19"/>
      <c r="AF12" s="19">
        <v>6.5344916795983907E-2</v>
      </c>
      <c r="AG12" s="19">
        <v>5.5386935796060001E-2</v>
      </c>
      <c r="AH12" s="19">
        <v>0.100910211334301</v>
      </c>
      <c r="AI12" s="19"/>
      <c r="AJ12" s="19">
        <v>4.3619551605787399E-2</v>
      </c>
      <c r="AK12" s="19">
        <v>2.96668873294402E-2</v>
      </c>
      <c r="AL12" s="19">
        <v>0.111831587585717</v>
      </c>
      <c r="AM12" s="19">
        <v>6.2514056828620906E-2</v>
      </c>
      <c r="AN12" s="19">
        <v>0.137414986553765</v>
      </c>
      <c r="AO12" s="19"/>
      <c r="AP12" s="19">
        <v>6.0935431866758399E-2</v>
      </c>
      <c r="AQ12" s="19">
        <v>4.1225464766856103E-2</v>
      </c>
      <c r="AR12" s="19">
        <v>8.6398771326700402E-2</v>
      </c>
      <c r="AS12" s="19">
        <v>4.7118137521605402E-2</v>
      </c>
      <c r="AT12" s="19">
        <v>5.2740992545125299E-2</v>
      </c>
      <c r="AU12" s="19"/>
      <c r="AV12" s="19">
        <v>3.3308615498213498E-2</v>
      </c>
      <c r="AW12" s="19">
        <v>5.9230880881926899E-2</v>
      </c>
      <c r="AX12" s="19">
        <v>0.124569014499048</v>
      </c>
      <c r="AY12" s="19">
        <v>3.8069078828009702E-2</v>
      </c>
      <c r="AZ12" s="19">
        <v>4.0216826195052402E-2</v>
      </c>
      <c r="BA12" s="19">
        <v>0.131761715691909</v>
      </c>
      <c r="BB12" s="19"/>
      <c r="BC12" s="19">
        <v>7.6208380532801406E-2</v>
      </c>
      <c r="BD12" s="19">
        <v>6.9334348611125404E-2</v>
      </c>
      <c r="BE12" s="19">
        <v>5.2713201913428098E-2</v>
      </c>
      <c r="BF12" s="19">
        <v>3.0797144402550401E-2</v>
      </c>
      <c r="BG12" s="19">
        <v>0.11499280311587901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4.2848669078874302E-2</v>
      </c>
      <c r="D9" s="17">
        <v>5.7122268460329702E-2</v>
      </c>
      <c r="E9" s="17">
        <v>2.9386830569663399E-2</v>
      </c>
      <c r="F9" s="17"/>
      <c r="G9" s="17">
        <v>0.10372153788486201</v>
      </c>
      <c r="H9" s="17">
        <v>5.1860946606638897E-2</v>
      </c>
      <c r="I9" s="17">
        <v>2.1143271715341701E-2</v>
      </c>
      <c r="J9" s="17">
        <v>6.13409936176946E-2</v>
      </c>
      <c r="K9" s="17">
        <v>2.4971398876839999E-2</v>
      </c>
      <c r="L9" s="17">
        <v>1.2743015328723401E-2</v>
      </c>
      <c r="M9" s="17"/>
      <c r="N9" s="17">
        <v>3.6357096757521197E-2</v>
      </c>
      <c r="O9" s="17">
        <v>3.0011933732115002E-2</v>
      </c>
      <c r="P9" s="17">
        <v>3.69151916345705E-2</v>
      </c>
      <c r="Q9" s="17">
        <v>6.7427208735150707E-2</v>
      </c>
      <c r="R9" s="17"/>
      <c r="S9" s="17">
        <v>5.2505616389312497E-2</v>
      </c>
      <c r="T9" s="17">
        <v>5.7832684748685997E-2</v>
      </c>
      <c r="U9" s="17">
        <v>1.16879928816801E-2</v>
      </c>
      <c r="V9" s="17">
        <v>1.3420674001416701E-2</v>
      </c>
      <c r="W9" s="17">
        <v>4.6747462760761499E-2</v>
      </c>
      <c r="X9" s="17">
        <v>3.0111727209018401E-2</v>
      </c>
      <c r="Y9" s="17">
        <v>3.1288915164046999E-2</v>
      </c>
      <c r="Z9" s="17">
        <v>6.4275926867995006E-2</v>
      </c>
      <c r="AA9" s="17">
        <v>8.2808094361841306E-2</v>
      </c>
      <c r="AB9" s="17">
        <v>2.06687873870669E-2</v>
      </c>
      <c r="AC9" s="17">
        <v>5.9821130246537298E-2</v>
      </c>
      <c r="AD9" s="17">
        <v>3.1251351229357301E-2</v>
      </c>
      <c r="AE9" s="17"/>
      <c r="AF9" s="17">
        <v>4.82608165222441E-2</v>
      </c>
      <c r="AG9" s="17">
        <v>3.2837103019992799E-2</v>
      </c>
      <c r="AH9" s="17">
        <v>4.2223237344837003E-2</v>
      </c>
      <c r="AI9" s="17"/>
      <c r="AJ9" s="17">
        <v>2.8500589486867602E-2</v>
      </c>
      <c r="AK9" s="17">
        <v>5.4510954028676201E-2</v>
      </c>
      <c r="AL9" s="17">
        <v>0</v>
      </c>
      <c r="AM9" s="17">
        <v>5.1281767513689402E-2</v>
      </c>
      <c r="AN9" s="17">
        <v>3.7352317394802902E-2</v>
      </c>
      <c r="AO9" s="17"/>
      <c r="AP9" s="17">
        <v>3.5089151380627598E-2</v>
      </c>
      <c r="AQ9" s="17">
        <v>3.9174236188481301E-2</v>
      </c>
      <c r="AR9" s="17">
        <v>1.6214023667141499E-2</v>
      </c>
      <c r="AS9" s="17">
        <v>8.4476696565397594E-2</v>
      </c>
      <c r="AT9" s="17">
        <v>5.9830712068319601E-2</v>
      </c>
      <c r="AU9" s="17"/>
      <c r="AV9" s="17">
        <v>4.5706090963752798E-2</v>
      </c>
      <c r="AW9" s="17">
        <v>2.88658323810407E-2</v>
      </c>
      <c r="AX9" s="17">
        <v>2.5424895045298299E-2</v>
      </c>
      <c r="AY9" s="17">
        <v>6.9325898954888998E-2</v>
      </c>
      <c r="AZ9" s="17">
        <v>4.5622981901963303E-2</v>
      </c>
      <c r="BA9" s="17">
        <v>0</v>
      </c>
      <c r="BB9" s="17"/>
      <c r="BC9" s="17">
        <v>3.1573726779718599E-2</v>
      </c>
      <c r="BD9" s="17">
        <v>4.5739505694359098E-2</v>
      </c>
      <c r="BE9" s="17">
        <v>3.7136727215183601E-2</v>
      </c>
      <c r="BF9" s="17">
        <v>4.7205916387846499E-2</v>
      </c>
      <c r="BG9" s="17">
        <v>8.0315455643450107E-2</v>
      </c>
    </row>
    <row r="10" spans="2:59" ht="29" x14ac:dyDescent="0.35">
      <c r="B10" s="18" t="s">
        <v>467</v>
      </c>
      <c r="C10" s="17">
        <v>0.127412738324994</v>
      </c>
      <c r="D10" s="17">
        <v>0.160579089172735</v>
      </c>
      <c r="E10" s="17">
        <v>9.45832712541603E-2</v>
      </c>
      <c r="F10" s="17"/>
      <c r="G10" s="17">
        <v>0.20359882994285</v>
      </c>
      <c r="H10" s="17">
        <v>0.18040940999410901</v>
      </c>
      <c r="I10" s="17">
        <v>0.17015315516197599</v>
      </c>
      <c r="J10" s="17">
        <v>9.3974538822932593E-2</v>
      </c>
      <c r="K10" s="17">
        <v>9.9626780544695703E-2</v>
      </c>
      <c r="L10" s="17">
        <v>5.0764802910965703E-2</v>
      </c>
      <c r="M10" s="17"/>
      <c r="N10" s="17">
        <v>0.18950731653851</v>
      </c>
      <c r="O10" s="17">
        <v>0.120282478128206</v>
      </c>
      <c r="P10" s="17">
        <v>0.126233369440888</v>
      </c>
      <c r="Q10" s="17">
        <v>7.3478148315635899E-2</v>
      </c>
      <c r="R10" s="17"/>
      <c r="S10" s="17">
        <v>0.15853933636390399</v>
      </c>
      <c r="T10" s="17">
        <v>0.108379678734518</v>
      </c>
      <c r="U10" s="17">
        <v>0.108582994654654</v>
      </c>
      <c r="V10" s="17">
        <v>0.160428476435235</v>
      </c>
      <c r="W10" s="17">
        <v>0.130005124843039</v>
      </c>
      <c r="X10" s="17">
        <v>0.22432507369982399</v>
      </c>
      <c r="Y10" s="17">
        <v>4.8410073989135299E-2</v>
      </c>
      <c r="Z10" s="17">
        <v>0.11192897601561699</v>
      </c>
      <c r="AA10" s="17">
        <v>0.12057426653450699</v>
      </c>
      <c r="AB10" s="17">
        <v>0.121440211580308</v>
      </c>
      <c r="AC10" s="17">
        <v>8.5086990397057999E-2</v>
      </c>
      <c r="AD10" s="17">
        <v>9.0413320938878897E-2</v>
      </c>
      <c r="AE10" s="17"/>
      <c r="AF10" s="17">
        <v>0.10769750438189001</v>
      </c>
      <c r="AG10" s="17">
        <v>0.137067969155408</v>
      </c>
      <c r="AH10" s="17">
        <v>0.121499105588238</v>
      </c>
      <c r="AI10" s="17"/>
      <c r="AJ10" s="17">
        <v>0.119869936363195</v>
      </c>
      <c r="AK10" s="17">
        <v>0.17026211165898</v>
      </c>
      <c r="AL10" s="17">
        <v>0.12948597316900101</v>
      </c>
      <c r="AM10" s="17">
        <v>0.13072608525249799</v>
      </c>
      <c r="AN10" s="17">
        <v>8.3389968928427302E-2</v>
      </c>
      <c r="AO10" s="17"/>
      <c r="AP10" s="17">
        <v>9.95243877709516E-2</v>
      </c>
      <c r="AQ10" s="17">
        <v>0.152531776202778</v>
      </c>
      <c r="AR10" s="17">
        <v>0.14417674536000899</v>
      </c>
      <c r="AS10" s="17">
        <v>0.16095977233911399</v>
      </c>
      <c r="AT10" s="17">
        <v>7.6050008601473304E-2</v>
      </c>
      <c r="AU10" s="17"/>
      <c r="AV10" s="17">
        <v>0.161637070309678</v>
      </c>
      <c r="AW10" s="17">
        <v>0.107621530517022</v>
      </c>
      <c r="AX10" s="17">
        <v>0.16577039969674301</v>
      </c>
      <c r="AY10" s="17">
        <v>0.15051675346968801</v>
      </c>
      <c r="AZ10" s="17">
        <v>7.6042454784109897E-2</v>
      </c>
      <c r="BA10" s="17">
        <v>8.7458818369269595E-2</v>
      </c>
      <c r="BB10" s="17"/>
      <c r="BC10" s="17">
        <v>6.5875821793808895E-2</v>
      </c>
      <c r="BD10" s="17">
        <v>0.13979640351572201</v>
      </c>
      <c r="BE10" s="17">
        <v>0.15259197205401701</v>
      </c>
      <c r="BF10" s="17">
        <v>0.21400357781572801</v>
      </c>
      <c r="BG10" s="17">
        <v>0.20005226876936399</v>
      </c>
    </row>
    <row r="11" spans="2:59" ht="29" x14ac:dyDescent="0.35">
      <c r="B11" s="18" t="s">
        <v>468</v>
      </c>
      <c r="C11" s="17">
        <v>0.75466405104228096</v>
      </c>
      <c r="D11" s="17">
        <v>0.71106017353183504</v>
      </c>
      <c r="E11" s="17">
        <v>0.79830264196436795</v>
      </c>
      <c r="F11" s="17"/>
      <c r="G11" s="17">
        <v>0.65369015368371097</v>
      </c>
      <c r="H11" s="17">
        <v>0.69906249238693896</v>
      </c>
      <c r="I11" s="17">
        <v>0.72469862625136805</v>
      </c>
      <c r="J11" s="17">
        <v>0.752687442905558</v>
      </c>
      <c r="K11" s="17">
        <v>0.77440005787646204</v>
      </c>
      <c r="L11" s="17">
        <v>0.87388199951426604</v>
      </c>
      <c r="M11" s="17"/>
      <c r="N11" s="17">
        <v>0.71605128886753799</v>
      </c>
      <c r="O11" s="17">
        <v>0.78555000377874096</v>
      </c>
      <c r="P11" s="17">
        <v>0.76757022327855196</v>
      </c>
      <c r="Q11" s="17">
        <v>0.75099251134585598</v>
      </c>
      <c r="R11" s="17"/>
      <c r="S11" s="17">
        <v>0.74087710914215898</v>
      </c>
      <c r="T11" s="17">
        <v>0.74561040462658701</v>
      </c>
      <c r="U11" s="17">
        <v>0.80476322659744404</v>
      </c>
      <c r="V11" s="17">
        <v>0.772489658056013</v>
      </c>
      <c r="W11" s="17">
        <v>0.70791228076663404</v>
      </c>
      <c r="X11" s="17">
        <v>0.71351493466191995</v>
      </c>
      <c r="Y11" s="17">
        <v>0.86813887863931505</v>
      </c>
      <c r="Z11" s="17">
        <v>0.71623153383424398</v>
      </c>
      <c r="AA11" s="17">
        <v>0.72514738076607099</v>
      </c>
      <c r="AB11" s="17">
        <v>0.732660958307635</v>
      </c>
      <c r="AC11" s="17">
        <v>0.77765116164451698</v>
      </c>
      <c r="AD11" s="17">
        <v>0.75901466191494005</v>
      </c>
      <c r="AE11" s="17"/>
      <c r="AF11" s="17">
        <v>0.76017961256425104</v>
      </c>
      <c r="AG11" s="17">
        <v>0.77597483221979702</v>
      </c>
      <c r="AH11" s="17">
        <v>0.70889261965987105</v>
      </c>
      <c r="AI11" s="17"/>
      <c r="AJ11" s="17">
        <v>0.78114259339269498</v>
      </c>
      <c r="AK11" s="17">
        <v>0.746326752553787</v>
      </c>
      <c r="AL11" s="17">
        <v>0.79158048844833395</v>
      </c>
      <c r="AM11" s="17">
        <v>0.75547809040519198</v>
      </c>
      <c r="AN11" s="17">
        <v>0.73440215472529102</v>
      </c>
      <c r="AO11" s="17"/>
      <c r="AP11" s="17">
        <v>0.796318505357415</v>
      </c>
      <c r="AQ11" s="17">
        <v>0.754828796892547</v>
      </c>
      <c r="AR11" s="17">
        <v>0.74710213191138397</v>
      </c>
      <c r="AS11" s="17">
        <v>0.68315009210645605</v>
      </c>
      <c r="AT11" s="17">
        <v>0.79530472809135599</v>
      </c>
      <c r="AU11" s="17"/>
      <c r="AV11" s="17">
        <v>0.76152196581012299</v>
      </c>
      <c r="AW11" s="17">
        <v>0.80096690079017296</v>
      </c>
      <c r="AX11" s="17">
        <v>0.72510965032271701</v>
      </c>
      <c r="AY11" s="17">
        <v>0.70632367001275997</v>
      </c>
      <c r="AZ11" s="17">
        <v>0.81437891102962101</v>
      </c>
      <c r="BA11" s="17">
        <v>0.720061834130301</v>
      </c>
      <c r="BB11" s="17"/>
      <c r="BC11" s="17">
        <v>0.79827346167725</v>
      </c>
      <c r="BD11" s="17">
        <v>0.74625397239387803</v>
      </c>
      <c r="BE11" s="17">
        <v>0.74619664623773296</v>
      </c>
      <c r="BF11" s="17">
        <v>0.70457279493073399</v>
      </c>
      <c r="BG11" s="17">
        <v>0.54108339020662499</v>
      </c>
    </row>
    <row r="12" spans="2:59" x14ac:dyDescent="0.35">
      <c r="B12" s="18" t="s">
        <v>100</v>
      </c>
      <c r="C12" s="19">
        <v>7.5074541553850502E-2</v>
      </c>
      <c r="D12" s="19">
        <v>7.1238468835100197E-2</v>
      </c>
      <c r="E12" s="19">
        <v>7.7727256211808302E-2</v>
      </c>
      <c r="F12" s="19"/>
      <c r="G12" s="19">
        <v>3.8989478488577103E-2</v>
      </c>
      <c r="H12" s="19">
        <v>6.8667151012312896E-2</v>
      </c>
      <c r="I12" s="19">
        <v>8.4004946871313602E-2</v>
      </c>
      <c r="J12" s="19">
        <v>9.1997024653815193E-2</v>
      </c>
      <c r="K12" s="19">
        <v>0.10100176270200301</v>
      </c>
      <c r="L12" s="19">
        <v>6.2610182246044699E-2</v>
      </c>
      <c r="M12" s="19"/>
      <c r="N12" s="19">
        <v>5.80842978364303E-2</v>
      </c>
      <c r="O12" s="19">
        <v>6.4155584360937795E-2</v>
      </c>
      <c r="P12" s="19">
        <v>6.9281215645989894E-2</v>
      </c>
      <c r="Q12" s="19">
        <v>0.10810213160335699</v>
      </c>
      <c r="R12" s="19"/>
      <c r="S12" s="19">
        <v>4.8077938104625101E-2</v>
      </c>
      <c r="T12" s="19">
        <v>8.8177231890208999E-2</v>
      </c>
      <c r="U12" s="19">
        <v>7.4965785866221102E-2</v>
      </c>
      <c r="V12" s="19">
        <v>5.3661191507335601E-2</v>
      </c>
      <c r="W12" s="19">
        <v>0.115335131629565</v>
      </c>
      <c r="X12" s="19">
        <v>3.2048264429237597E-2</v>
      </c>
      <c r="Y12" s="19">
        <v>5.2162132207502099E-2</v>
      </c>
      <c r="Z12" s="19">
        <v>0.107563563282144</v>
      </c>
      <c r="AA12" s="19">
        <v>7.1470258337581E-2</v>
      </c>
      <c r="AB12" s="19">
        <v>0.12523004272499</v>
      </c>
      <c r="AC12" s="19">
        <v>7.7440717711887402E-2</v>
      </c>
      <c r="AD12" s="19">
        <v>0.119320665916824</v>
      </c>
      <c r="AE12" s="19"/>
      <c r="AF12" s="19">
        <v>8.3862066531614501E-2</v>
      </c>
      <c r="AG12" s="19">
        <v>5.4120095604801403E-2</v>
      </c>
      <c r="AH12" s="19">
        <v>0.12738503740705401</v>
      </c>
      <c r="AI12" s="19"/>
      <c r="AJ12" s="19">
        <v>7.0486880757242798E-2</v>
      </c>
      <c r="AK12" s="19">
        <v>2.89001817585571E-2</v>
      </c>
      <c r="AL12" s="19">
        <v>7.8933538382665605E-2</v>
      </c>
      <c r="AM12" s="19">
        <v>6.2514056828620906E-2</v>
      </c>
      <c r="AN12" s="19">
        <v>0.144855558951479</v>
      </c>
      <c r="AO12" s="19"/>
      <c r="AP12" s="19">
        <v>6.9067955491005806E-2</v>
      </c>
      <c r="AQ12" s="19">
        <v>5.3465190716193801E-2</v>
      </c>
      <c r="AR12" s="19">
        <v>9.2507099061466203E-2</v>
      </c>
      <c r="AS12" s="19">
        <v>7.1413438989032796E-2</v>
      </c>
      <c r="AT12" s="19">
        <v>6.8814551238851301E-2</v>
      </c>
      <c r="AU12" s="19"/>
      <c r="AV12" s="19">
        <v>3.1134872916445702E-2</v>
      </c>
      <c r="AW12" s="19">
        <v>6.2545736311764605E-2</v>
      </c>
      <c r="AX12" s="19">
        <v>8.36950549352415E-2</v>
      </c>
      <c r="AY12" s="19">
        <v>7.3833677562662403E-2</v>
      </c>
      <c r="AZ12" s="19">
        <v>6.3955652284306205E-2</v>
      </c>
      <c r="BA12" s="19">
        <v>0.192479347500429</v>
      </c>
      <c r="BB12" s="19"/>
      <c r="BC12" s="19">
        <v>0.104276989749222</v>
      </c>
      <c r="BD12" s="19">
        <v>6.8210118396041006E-2</v>
      </c>
      <c r="BE12" s="19">
        <v>6.4074654493066194E-2</v>
      </c>
      <c r="BF12" s="19">
        <v>3.4217710865691302E-2</v>
      </c>
      <c r="BG12" s="19">
        <v>0.17854888538056099</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6.3399201247669207E-2</v>
      </c>
      <c r="D9" s="17">
        <v>8.7069916566099706E-2</v>
      </c>
      <c r="E9" s="17">
        <v>4.1019702132647801E-2</v>
      </c>
      <c r="F9" s="17"/>
      <c r="G9" s="17">
        <v>0.107303704318124</v>
      </c>
      <c r="H9" s="17">
        <v>8.4839274636508796E-2</v>
      </c>
      <c r="I9" s="17">
        <v>7.6138311090069105E-2</v>
      </c>
      <c r="J9" s="17">
        <v>5.21255678656945E-2</v>
      </c>
      <c r="K9" s="17">
        <v>3.7867400081783499E-2</v>
      </c>
      <c r="L9" s="17">
        <v>3.6279680137507202E-2</v>
      </c>
      <c r="M9" s="17"/>
      <c r="N9" s="17">
        <v>7.3230656992887999E-2</v>
      </c>
      <c r="O9" s="17">
        <v>5.40084617460116E-2</v>
      </c>
      <c r="P9" s="17">
        <v>7.9850985776981395E-2</v>
      </c>
      <c r="Q9" s="17">
        <v>4.8950547213932702E-2</v>
      </c>
      <c r="R9" s="17"/>
      <c r="S9" s="17">
        <v>6.7516033464734407E-2</v>
      </c>
      <c r="T9" s="17">
        <v>7.9658527125843995E-2</v>
      </c>
      <c r="U9" s="17">
        <v>3.7941800776742599E-2</v>
      </c>
      <c r="V9" s="17">
        <v>7.75305918425402E-2</v>
      </c>
      <c r="W9" s="17">
        <v>5.1851399472171197E-2</v>
      </c>
      <c r="X9" s="17">
        <v>5.9047905168081803E-2</v>
      </c>
      <c r="Y9" s="17">
        <v>3.1035058852459701E-2</v>
      </c>
      <c r="Z9" s="17">
        <v>3.6904803672349197E-2</v>
      </c>
      <c r="AA9" s="17">
        <v>8.0482900513202504E-2</v>
      </c>
      <c r="AB9" s="17">
        <v>7.3743826709202903E-2</v>
      </c>
      <c r="AC9" s="17">
        <v>4.14060666191233E-2</v>
      </c>
      <c r="AD9" s="17">
        <v>9.4713132107687198E-2</v>
      </c>
      <c r="AE9" s="17"/>
      <c r="AF9" s="17">
        <v>7.0457086893306001E-2</v>
      </c>
      <c r="AG9" s="17">
        <v>4.92116189861301E-2</v>
      </c>
      <c r="AH9" s="17">
        <v>7.2986833742880605E-2</v>
      </c>
      <c r="AI9" s="17"/>
      <c r="AJ9" s="17">
        <v>4.8633517046824497E-2</v>
      </c>
      <c r="AK9" s="17">
        <v>6.7563802605994996E-2</v>
      </c>
      <c r="AL9" s="17">
        <v>3.7998576306555801E-2</v>
      </c>
      <c r="AM9" s="17">
        <v>0.134685974300989</v>
      </c>
      <c r="AN9" s="17">
        <v>6.4188483289504494E-2</v>
      </c>
      <c r="AO9" s="17"/>
      <c r="AP9" s="17">
        <v>5.3470102703803903E-2</v>
      </c>
      <c r="AQ9" s="17">
        <v>5.8607868476439999E-2</v>
      </c>
      <c r="AR9" s="17">
        <v>6.5666790224575902E-2</v>
      </c>
      <c r="AS9" s="17">
        <v>0.105590478968559</v>
      </c>
      <c r="AT9" s="17">
        <v>4.7056157961628597E-2</v>
      </c>
      <c r="AU9" s="17"/>
      <c r="AV9" s="17">
        <v>6.6998422491928805E-2</v>
      </c>
      <c r="AW9" s="17">
        <v>3.92120146553602E-2</v>
      </c>
      <c r="AX9" s="17">
        <v>7.2116011500598196E-2</v>
      </c>
      <c r="AY9" s="17">
        <v>0.10753722446613199</v>
      </c>
      <c r="AZ9" s="17">
        <v>5.5133945944001797E-2</v>
      </c>
      <c r="BA9" s="17">
        <v>0</v>
      </c>
      <c r="BB9" s="17"/>
      <c r="BC9" s="17">
        <v>4.5399138946604099E-2</v>
      </c>
      <c r="BD9" s="17">
        <v>6.8044092844631102E-2</v>
      </c>
      <c r="BE9" s="17">
        <v>4.4032687262959301E-2</v>
      </c>
      <c r="BF9" s="17">
        <v>0.101091146263403</v>
      </c>
      <c r="BG9" s="17">
        <v>0.102243389218636</v>
      </c>
    </row>
    <row r="10" spans="2:59" ht="29" x14ac:dyDescent="0.35">
      <c r="B10" s="18" t="s">
        <v>467</v>
      </c>
      <c r="C10" s="17">
        <v>0.16638773307139701</v>
      </c>
      <c r="D10" s="17">
        <v>0.19119531407576101</v>
      </c>
      <c r="E10" s="17">
        <v>0.141901497202405</v>
      </c>
      <c r="F10" s="17"/>
      <c r="G10" s="17">
        <v>0.24733416496885</v>
      </c>
      <c r="H10" s="17">
        <v>0.20924200158960801</v>
      </c>
      <c r="I10" s="17">
        <v>0.15763271265937001</v>
      </c>
      <c r="J10" s="17">
        <v>0.125913730542525</v>
      </c>
      <c r="K10" s="17">
        <v>0.186909220531597</v>
      </c>
      <c r="L10" s="17">
        <v>0.108465071155325</v>
      </c>
      <c r="M10" s="17"/>
      <c r="N10" s="17">
        <v>0.21174416208593</v>
      </c>
      <c r="O10" s="17">
        <v>0.17403485849752401</v>
      </c>
      <c r="P10" s="17">
        <v>0.14737620147879599</v>
      </c>
      <c r="Q10" s="17">
        <v>0.12954851966512099</v>
      </c>
      <c r="R10" s="17"/>
      <c r="S10" s="17">
        <v>0.194526705755144</v>
      </c>
      <c r="T10" s="17">
        <v>0.15609819471841299</v>
      </c>
      <c r="U10" s="17">
        <v>0.16137113602200501</v>
      </c>
      <c r="V10" s="17">
        <v>0.20970542290386099</v>
      </c>
      <c r="W10" s="17">
        <v>0.23342470015421399</v>
      </c>
      <c r="X10" s="17">
        <v>0.19024093049045501</v>
      </c>
      <c r="Y10" s="17">
        <v>6.8866959570415803E-2</v>
      </c>
      <c r="Z10" s="17">
        <v>0.181648072742843</v>
      </c>
      <c r="AA10" s="17">
        <v>0.182722492283968</v>
      </c>
      <c r="AB10" s="17">
        <v>0.17325124001335901</v>
      </c>
      <c r="AC10" s="17">
        <v>9.7880733571908601E-2</v>
      </c>
      <c r="AD10" s="17">
        <v>3.8655545202639703E-2</v>
      </c>
      <c r="AE10" s="17"/>
      <c r="AF10" s="17">
        <v>0.129254429894756</v>
      </c>
      <c r="AG10" s="17">
        <v>0.17528895296432301</v>
      </c>
      <c r="AH10" s="17">
        <v>0.188605690949187</v>
      </c>
      <c r="AI10" s="17"/>
      <c r="AJ10" s="17">
        <v>0.16848484192829</v>
      </c>
      <c r="AK10" s="17">
        <v>0.19726985139571901</v>
      </c>
      <c r="AL10" s="17">
        <v>0.199148134641559</v>
      </c>
      <c r="AM10" s="17">
        <v>4.8761961273519901E-2</v>
      </c>
      <c r="AN10" s="17">
        <v>0.114030263293091</v>
      </c>
      <c r="AO10" s="17"/>
      <c r="AP10" s="17">
        <v>0.15058420138515</v>
      </c>
      <c r="AQ10" s="17">
        <v>0.186289954393906</v>
      </c>
      <c r="AR10" s="17">
        <v>0.21442927737195699</v>
      </c>
      <c r="AS10" s="17">
        <v>0.155336024094852</v>
      </c>
      <c r="AT10" s="17">
        <v>0.13315081126380701</v>
      </c>
      <c r="AU10" s="17"/>
      <c r="AV10" s="17">
        <v>0.187347020705211</v>
      </c>
      <c r="AW10" s="17">
        <v>0.17255232404062101</v>
      </c>
      <c r="AX10" s="17">
        <v>0.221323876519745</v>
      </c>
      <c r="AY10" s="17">
        <v>0.14716491386612501</v>
      </c>
      <c r="AZ10" s="17">
        <v>0.12007269536626999</v>
      </c>
      <c r="BA10" s="17">
        <v>0.106813414203309</v>
      </c>
      <c r="BB10" s="17"/>
      <c r="BC10" s="17">
        <v>0.12237081911372499</v>
      </c>
      <c r="BD10" s="17">
        <v>0.16116952345018501</v>
      </c>
      <c r="BE10" s="17">
        <v>0.16763277952612099</v>
      </c>
      <c r="BF10" s="17">
        <v>0.21821360214858601</v>
      </c>
      <c r="BG10" s="17">
        <v>0.349170011935586</v>
      </c>
    </row>
    <row r="11" spans="2:59" ht="29" x14ac:dyDescent="0.35">
      <c r="B11" s="18" t="s">
        <v>468</v>
      </c>
      <c r="C11" s="17">
        <v>0.72034580643037005</v>
      </c>
      <c r="D11" s="17">
        <v>0.67287787762402396</v>
      </c>
      <c r="E11" s="17">
        <v>0.76746563488214903</v>
      </c>
      <c r="F11" s="17"/>
      <c r="G11" s="17">
        <v>0.60091807935441599</v>
      </c>
      <c r="H11" s="17">
        <v>0.67310110874179796</v>
      </c>
      <c r="I11" s="17">
        <v>0.69553881041453303</v>
      </c>
      <c r="J11" s="17">
        <v>0.75196991532851698</v>
      </c>
      <c r="K11" s="17">
        <v>0.71948312357550503</v>
      </c>
      <c r="L11" s="17">
        <v>0.82703988432865505</v>
      </c>
      <c r="M11" s="17"/>
      <c r="N11" s="17">
        <v>0.67363513840503697</v>
      </c>
      <c r="O11" s="17">
        <v>0.73200624309881601</v>
      </c>
      <c r="P11" s="17">
        <v>0.72219306898534297</v>
      </c>
      <c r="Q11" s="17">
        <v>0.75372233349812401</v>
      </c>
      <c r="R11" s="17"/>
      <c r="S11" s="17">
        <v>0.70605334754878402</v>
      </c>
      <c r="T11" s="17">
        <v>0.70959833972169495</v>
      </c>
      <c r="U11" s="17">
        <v>0.74787793742699704</v>
      </c>
      <c r="V11" s="17">
        <v>0.68623645044457204</v>
      </c>
      <c r="W11" s="17">
        <v>0.64781349569449997</v>
      </c>
      <c r="X11" s="17">
        <v>0.71788793874318302</v>
      </c>
      <c r="Y11" s="17">
        <v>0.83399119480532402</v>
      </c>
      <c r="Z11" s="17">
        <v>0.70262788928574205</v>
      </c>
      <c r="AA11" s="17">
        <v>0.70305958965507998</v>
      </c>
      <c r="AB11" s="17">
        <v>0.70707827309807703</v>
      </c>
      <c r="AC11" s="17">
        <v>0.77661097317876504</v>
      </c>
      <c r="AD11" s="17">
        <v>0.74731065677284902</v>
      </c>
      <c r="AE11" s="17"/>
      <c r="AF11" s="17">
        <v>0.73952201790764205</v>
      </c>
      <c r="AG11" s="17">
        <v>0.74051339825029905</v>
      </c>
      <c r="AH11" s="17">
        <v>0.67223086566739898</v>
      </c>
      <c r="AI11" s="17"/>
      <c r="AJ11" s="17">
        <v>0.72505284716262297</v>
      </c>
      <c r="AK11" s="17">
        <v>0.72900149486232901</v>
      </c>
      <c r="AL11" s="17">
        <v>0.73484083161143199</v>
      </c>
      <c r="AM11" s="17">
        <v>0.75403800759687101</v>
      </c>
      <c r="AN11" s="17">
        <v>0.73638549149483301</v>
      </c>
      <c r="AO11" s="17"/>
      <c r="AP11" s="17">
        <v>0.72694678710443394</v>
      </c>
      <c r="AQ11" s="17">
        <v>0.73924170984728799</v>
      </c>
      <c r="AR11" s="17">
        <v>0.66117910481405795</v>
      </c>
      <c r="AS11" s="17">
        <v>0.67942663941246795</v>
      </c>
      <c r="AT11" s="17">
        <v>0.74651068063189896</v>
      </c>
      <c r="AU11" s="17"/>
      <c r="AV11" s="17">
        <v>0.732580593608537</v>
      </c>
      <c r="AW11" s="17">
        <v>0.73506308807527998</v>
      </c>
      <c r="AX11" s="17">
        <v>0.65873935189413702</v>
      </c>
      <c r="AY11" s="17">
        <v>0.673869835559048</v>
      </c>
      <c r="AZ11" s="17">
        <v>0.76891303872170902</v>
      </c>
      <c r="BA11" s="17">
        <v>0.78892377278141601</v>
      </c>
      <c r="BB11" s="17"/>
      <c r="BC11" s="17">
        <v>0.75561280522127094</v>
      </c>
      <c r="BD11" s="17">
        <v>0.72610319094406195</v>
      </c>
      <c r="BE11" s="17">
        <v>0.74121933941703899</v>
      </c>
      <c r="BF11" s="17">
        <v>0.65252487636386203</v>
      </c>
      <c r="BG11" s="17">
        <v>0.497625906290868</v>
      </c>
    </row>
    <row r="12" spans="2:59" x14ac:dyDescent="0.35">
      <c r="B12" s="18" t="s">
        <v>100</v>
      </c>
      <c r="C12" s="19">
        <v>4.9867259250563997E-2</v>
      </c>
      <c r="D12" s="19">
        <v>4.88568917341154E-2</v>
      </c>
      <c r="E12" s="19">
        <v>4.9613165782798299E-2</v>
      </c>
      <c r="F12" s="19"/>
      <c r="G12" s="19">
        <v>4.4444051358610299E-2</v>
      </c>
      <c r="H12" s="19">
        <v>3.2817615032085801E-2</v>
      </c>
      <c r="I12" s="19">
        <v>7.0690165836027496E-2</v>
      </c>
      <c r="J12" s="19">
        <v>6.9990786263263105E-2</v>
      </c>
      <c r="K12" s="19">
        <v>5.5740255811114997E-2</v>
      </c>
      <c r="L12" s="19">
        <v>2.8215364378512998E-2</v>
      </c>
      <c r="M12" s="19"/>
      <c r="N12" s="19">
        <v>4.13900425161449E-2</v>
      </c>
      <c r="O12" s="19">
        <v>3.99504366576484E-2</v>
      </c>
      <c r="P12" s="19">
        <v>5.0579743758879199E-2</v>
      </c>
      <c r="Q12" s="19">
        <v>6.7778599622822996E-2</v>
      </c>
      <c r="R12" s="19"/>
      <c r="S12" s="19">
        <v>3.1903913231337497E-2</v>
      </c>
      <c r="T12" s="19">
        <v>5.4644938434048503E-2</v>
      </c>
      <c r="U12" s="19">
        <v>5.2809125774254999E-2</v>
      </c>
      <c r="V12" s="19">
        <v>2.6527534809026702E-2</v>
      </c>
      <c r="W12" s="19">
        <v>6.6910404679114896E-2</v>
      </c>
      <c r="X12" s="19">
        <v>3.2823225598279902E-2</v>
      </c>
      <c r="Y12" s="19">
        <v>6.6106786771800402E-2</v>
      </c>
      <c r="Z12" s="19">
        <v>7.8819234299065705E-2</v>
      </c>
      <c r="AA12" s="19">
        <v>3.3735017547749803E-2</v>
      </c>
      <c r="AB12" s="19">
        <v>4.5926660179361201E-2</v>
      </c>
      <c r="AC12" s="19">
        <v>8.4102226630202601E-2</v>
      </c>
      <c r="AD12" s="19">
        <v>0.119320665916824</v>
      </c>
      <c r="AE12" s="19"/>
      <c r="AF12" s="19">
        <v>6.07664653042966E-2</v>
      </c>
      <c r="AG12" s="19">
        <v>3.49860297992481E-2</v>
      </c>
      <c r="AH12" s="19">
        <v>6.6176609640533401E-2</v>
      </c>
      <c r="AI12" s="19"/>
      <c r="AJ12" s="19">
        <v>5.7828793862263098E-2</v>
      </c>
      <c r="AK12" s="19">
        <v>6.1648511359575003E-3</v>
      </c>
      <c r="AL12" s="19">
        <v>2.8012457440453199E-2</v>
      </c>
      <c r="AM12" s="19">
        <v>6.2514056828620906E-2</v>
      </c>
      <c r="AN12" s="19">
        <v>8.5395761922571395E-2</v>
      </c>
      <c r="AO12" s="19"/>
      <c r="AP12" s="19">
        <v>6.8998908806612705E-2</v>
      </c>
      <c r="AQ12" s="19">
        <v>1.5860467282366401E-2</v>
      </c>
      <c r="AR12" s="19">
        <v>5.87248275894083E-2</v>
      </c>
      <c r="AS12" s="19">
        <v>5.9646857524121598E-2</v>
      </c>
      <c r="AT12" s="19">
        <v>7.3282350142664598E-2</v>
      </c>
      <c r="AU12" s="19"/>
      <c r="AV12" s="19">
        <v>1.30739631943236E-2</v>
      </c>
      <c r="AW12" s="19">
        <v>5.3172573228739299E-2</v>
      </c>
      <c r="AX12" s="19">
        <v>4.7820760085519602E-2</v>
      </c>
      <c r="AY12" s="19">
        <v>7.1428026108694906E-2</v>
      </c>
      <c r="AZ12" s="19">
        <v>5.58803199680191E-2</v>
      </c>
      <c r="BA12" s="19">
        <v>0.104262813015275</v>
      </c>
      <c r="BB12" s="19"/>
      <c r="BC12" s="19">
        <v>7.6617236718400303E-2</v>
      </c>
      <c r="BD12" s="19">
        <v>4.4683192761122301E-2</v>
      </c>
      <c r="BE12" s="19">
        <v>4.7115193793880697E-2</v>
      </c>
      <c r="BF12" s="19">
        <v>2.8170375224148302E-2</v>
      </c>
      <c r="BG12" s="19">
        <v>5.0960692554910397E-2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5.3340277464431603E-2</v>
      </c>
      <c r="D9" s="17">
        <v>6.22492262341812E-2</v>
      </c>
      <c r="E9" s="17">
        <v>4.5128883478000301E-2</v>
      </c>
      <c r="F9" s="17"/>
      <c r="G9" s="17">
        <v>0.107396556618193</v>
      </c>
      <c r="H9" s="17">
        <v>8.7397842188281893E-2</v>
      </c>
      <c r="I9" s="17">
        <v>4.5150192246525597E-2</v>
      </c>
      <c r="J9" s="17">
        <v>6.1575123305584803E-2</v>
      </c>
      <c r="K9" s="17">
        <v>1.9756468889163398E-2</v>
      </c>
      <c r="L9" s="17">
        <v>1.6747935951202299E-2</v>
      </c>
      <c r="M9" s="17"/>
      <c r="N9" s="17">
        <v>6.5426761291488597E-2</v>
      </c>
      <c r="O9" s="17">
        <v>6.18378590274253E-2</v>
      </c>
      <c r="P9" s="17">
        <v>4.9931764578467402E-2</v>
      </c>
      <c r="Q9" s="17">
        <v>3.5564330412802402E-2</v>
      </c>
      <c r="R9" s="17"/>
      <c r="S9" s="17">
        <v>8.0936624212464905E-2</v>
      </c>
      <c r="T9" s="17">
        <v>6.6164679856548905E-2</v>
      </c>
      <c r="U9" s="17">
        <v>2.7206089350521399E-2</v>
      </c>
      <c r="V9" s="17">
        <v>8.1542341826252099E-2</v>
      </c>
      <c r="W9" s="17">
        <v>5.0941708815190598E-2</v>
      </c>
      <c r="X9" s="17">
        <v>6.4951251830405204E-2</v>
      </c>
      <c r="Y9" s="17">
        <v>2.4341397893427E-2</v>
      </c>
      <c r="Z9" s="17">
        <v>0</v>
      </c>
      <c r="AA9" s="17">
        <v>7.0692738916113995E-2</v>
      </c>
      <c r="AB9" s="17">
        <v>3.2568638078902597E-2</v>
      </c>
      <c r="AC9" s="17">
        <v>3.5083987757933997E-2</v>
      </c>
      <c r="AD9" s="17">
        <v>0</v>
      </c>
      <c r="AE9" s="17"/>
      <c r="AF9" s="17">
        <v>5.6462820888114697E-2</v>
      </c>
      <c r="AG9" s="17">
        <v>4.4490106980824597E-2</v>
      </c>
      <c r="AH9" s="17">
        <v>5.01103430270744E-2</v>
      </c>
      <c r="AI9" s="17"/>
      <c r="AJ9" s="17">
        <v>3.3697072877289097E-2</v>
      </c>
      <c r="AK9" s="17">
        <v>7.9587662883363802E-2</v>
      </c>
      <c r="AL9" s="17">
        <v>1.5652263141421801E-2</v>
      </c>
      <c r="AM9" s="17">
        <v>7.0191157795919806E-2</v>
      </c>
      <c r="AN9" s="17">
        <v>3.5450312531991199E-2</v>
      </c>
      <c r="AO9" s="17"/>
      <c r="AP9" s="17">
        <v>4.1212663307875499E-2</v>
      </c>
      <c r="AQ9" s="17">
        <v>7.3012788680848803E-2</v>
      </c>
      <c r="AR9" s="17">
        <v>2.5784866876727101E-2</v>
      </c>
      <c r="AS9" s="17">
        <v>8.8679311925599205E-2</v>
      </c>
      <c r="AT9" s="17">
        <v>2.7522826580142899E-2</v>
      </c>
      <c r="AU9" s="17"/>
      <c r="AV9" s="17">
        <v>7.4849601501465607E-2</v>
      </c>
      <c r="AW9" s="17">
        <v>3.9459880206827599E-2</v>
      </c>
      <c r="AX9" s="17">
        <v>4.0065699363182598E-2</v>
      </c>
      <c r="AY9" s="17">
        <v>7.4932698079208104E-2</v>
      </c>
      <c r="AZ9" s="17">
        <v>5.68162585384894E-2</v>
      </c>
      <c r="BA9" s="17">
        <v>0</v>
      </c>
      <c r="BB9" s="17"/>
      <c r="BC9" s="17">
        <v>2.0032202990696801E-2</v>
      </c>
      <c r="BD9" s="17">
        <v>6.3845188621549503E-2</v>
      </c>
      <c r="BE9" s="17">
        <v>5.2463383142682798E-2</v>
      </c>
      <c r="BF9" s="17">
        <v>7.6157013551705205E-2</v>
      </c>
      <c r="BG9" s="17">
        <v>6.4032110560968997E-2</v>
      </c>
    </row>
    <row r="10" spans="2:59" ht="29" x14ac:dyDescent="0.35">
      <c r="B10" s="18" t="s">
        <v>467</v>
      </c>
      <c r="C10" s="17">
        <v>0.109678946640615</v>
      </c>
      <c r="D10" s="17">
        <v>0.15401310733033099</v>
      </c>
      <c r="E10" s="17">
        <v>6.7698112777321504E-2</v>
      </c>
      <c r="F10" s="17"/>
      <c r="G10" s="17">
        <v>0.191026323359548</v>
      </c>
      <c r="H10" s="17">
        <v>0.163313211839959</v>
      </c>
      <c r="I10" s="17">
        <v>8.7770890912998598E-2</v>
      </c>
      <c r="J10" s="17">
        <v>9.12628942897383E-2</v>
      </c>
      <c r="K10" s="17">
        <v>0.1031047878262</v>
      </c>
      <c r="L10" s="17">
        <v>5.4962139290612902E-2</v>
      </c>
      <c r="M10" s="17"/>
      <c r="N10" s="17">
        <v>0.15217826789924799</v>
      </c>
      <c r="O10" s="17">
        <v>7.6380952301800004E-2</v>
      </c>
      <c r="P10" s="17">
        <v>0.110598846548579</v>
      </c>
      <c r="Q10" s="17">
        <v>0.100042608890203</v>
      </c>
      <c r="R10" s="17"/>
      <c r="S10" s="17">
        <v>0.12587539552368701</v>
      </c>
      <c r="T10" s="17">
        <v>0.101032224101771</v>
      </c>
      <c r="U10" s="17">
        <v>8.5845431507044795E-2</v>
      </c>
      <c r="V10" s="17">
        <v>0.122170844968458</v>
      </c>
      <c r="W10" s="17">
        <v>9.7320066810714603E-2</v>
      </c>
      <c r="X10" s="17">
        <v>0.16164198220749099</v>
      </c>
      <c r="Y10" s="17">
        <v>7.8932775082380696E-2</v>
      </c>
      <c r="Z10" s="17">
        <v>0.16616764684713001</v>
      </c>
      <c r="AA10" s="17">
        <v>0.12715949829157799</v>
      </c>
      <c r="AB10" s="17">
        <v>9.6825047760027996E-2</v>
      </c>
      <c r="AC10" s="17">
        <v>3.5071566614567201E-2</v>
      </c>
      <c r="AD10" s="17">
        <v>9.3307283640371302E-2</v>
      </c>
      <c r="AE10" s="17"/>
      <c r="AF10" s="17">
        <v>9.4617654917241306E-2</v>
      </c>
      <c r="AG10" s="17">
        <v>0.10651975286926001</v>
      </c>
      <c r="AH10" s="17">
        <v>0.11929599080638099</v>
      </c>
      <c r="AI10" s="17"/>
      <c r="AJ10" s="17">
        <v>0.114424341889728</v>
      </c>
      <c r="AK10" s="17">
        <v>0.108275084064906</v>
      </c>
      <c r="AL10" s="17">
        <v>9.6508450246519301E-2</v>
      </c>
      <c r="AM10" s="17">
        <v>0.107265346125396</v>
      </c>
      <c r="AN10" s="17">
        <v>0.122014597112898</v>
      </c>
      <c r="AO10" s="17"/>
      <c r="AP10" s="17">
        <v>0.10986480211057099</v>
      </c>
      <c r="AQ10" s="17">
        <v>0.124830499257924</v>
      </c>
      <c r="AR10" s="17">
        <v>0.10338217951067501</v>
      </c>
      <c r="AS10" s="17">
        <v>0.105154145190317</v>
      </c>
      <c r="AT10" s="17">
        <v>5.9165304117918101E-2</v>
      </c>
      <c r="AU10" s="17"/>
      <c r="AV10" s="17">
        <v>0.12782789651790899</v>
      </c>
      <c r="AW10" s="17">
        <v>0.109523064658285</v>
      </c>
      <c r="AX10" s="17">
        <v>9.4534220361142507E-2</v>
      </c>
      <c r="AY10" s="17">
        <v>0.110621176855529</v>
      </c>
      <c r="AZ10" s="17">
        <v>0.100779213768571</v>
      </c>
      <c r="BA10" s="17">
        <v>6.7222217248043503E-2</v>
      </c>
      <c r="BB10" s="17"/>
      <c r="BC10" s="17">
        <v>6.8730416120955401E-2</v>
      </c>
      <c r="BD10" s="17">
        <v>0.12528009379285701</v>
      </c>
      <c r="BE10" s="17">
        <v>0.11068705694884499</v>
      </c>
      <c r="BF10" s="17">
        <v>0.16797018098265001</v>
      </c>
      <c r="BG10" s="17">
        <v>0.13861715567389099</v>
      </c>
    </row>
    <row r="11" spans="2:59" ht="29" x14ac:dyDescent="0.35">
      <c r="B11" s="18" t="s">
        <v>468</v>
      </c>
      <c r="C11" s="17">
        <v>0.76695347769866595</v>
      </c>
      <c r="D11" s="17">
        <v>0.71584554692555302</v>
      </c>
      <c r="E11" s="17">
        <v>0.81617002615242595</v>
      </c>
      <c r="F11" s="17"/>
      <c r="G11" s="17">
        <v>0.64485439991501203</v>
      </c>
      <c r="H11" s="17">
        <v>0.69223779800465701</v>
      </c>
      <c r="I11" s="17">
        <v>0.77055840650762197</v>
      </c>
      <c r="J11" s="17">
        <v>0.76117068701677804</v>
      </c>
      <c r="K11" s="17">
        <v>0.78719940118601806</v>
      </c>
      <c r="L11" s="17">
        <v>0.88939895514689604</v>
      </c>
      <c r="M11" s="17"/>
      <c r="N11" s="17">
        <v>0.73295665237104801</v>
      </c>
      <c r="O11" s="17">
        <v>0.79931653520456303</v>
      </c>
      <c r="P11" s="17">
        <v>0.76641860988374899</v>
      </c>
      <c r="Q11" s="17">
        <v>0.76869402646420204</v>
      </c>
      <c r="R11" s="17"/>
      <c r="S11" s="17">
        <v>0.728306361805522</v>
      </c>
      <c r="T11" s="17">
        <v>0.74458656917427202</v>
      </c>
      <c r="U11" s="17">
        <v>0.79665304576409801</v>
      </c>
      <c r="V11" s="17">
        <v>0.75573639321324004</v>
      </c>
      <c r="W11" s="17">
        <v>0.78677407420279699</v>
      </c>
      <c r="X11" s="17">
        <v>0.74058354036382401</v>
      </c>
      <c r="Y11" s="17">
        <v>0.81080259198363103</v>
      </c>
      <c r="Z11" s="17">
        <v>0.75501311885380495</v>
      </c>
      <c r="AA11" s="17">
        <v>0.75918363015742896</v>
      </c>
      <c r="AB11" s="17">
        <v>0.78693183796210397</v>
      </c>
      <c r="AC11" s="17">
        <v>0.82833473824070902</v>
      </c>
      <c r="AD11" s="17">
        <v>0.787372050442805</v>
      </c>
      <c r="AE11" s="17"/>
      <c r="AF11" s="17">
        <v>0.77356426610948203</v>
      </c>
      <c r="AG11" s="17">
        <v>0.79575953250168197</v>
      </c>
      <c r="AH11" s="17">
        <v>0.70917050613993904</v>
      </c>
      <c r="AI11" s="17"/>
      <c r="AJ11" s="17">
        <v>0.77573924422116503</v>
      </c>
      <c r="AK11" s="17">
        <v>0.78871507403944696</v>
      </c>
      <c r="AL11" s="17">
        <v>0.84162897316954799</v>
      </c>
      <c r="AM11" s="17">
        <v>0.76002943925006305</v>
      </c>
      <c r="AN11" s="17">
        <v>0.68840608243957802</v>
      </c>
      <c r="AO11" s="17"/>
      <c r="AP11" s="17">
        <v>0.761794578596792</v>
      </c>
      <c r="AQ11" s="17">
        <v>0.76830729262063902</v>
      </c>
      <c r="AR11" s="17">
        <v>0.79820685011833903</v>
      </c>
      <c r="AS11" s="17">
        <v>0.71252818971649001</v>
      </c>
      <c r="AT11" s="17">
        <v>0.85103558318662198</v>
      </c>
      <c r="AU11" s="17"/>
      <c r="AV11" s="17">
        <v>0.769809217129797</v>
      </c>
      <c r="AW11" s="17">
        <v>0.78022090715092096</v>
      </c>
      <c r="AX11" s="17">
        <v>0.80366202002916098</v>
      </c>
      <c r="AY11" s="17">
        <v>0.70198352621259197</v>
      </c>
      <c r="AZ11" s="17">
        <v>0.79491671121640695</v>
      </c>
      <c r="BA11" s="17">
        <v>0.81591254487317</v>
      </c>
      <c r="BB11" s="17"/>
      <c r="BC11" s="17">
        <v>0.81665395789744599</v>
      </c>
      <c r="BD11" s="17">
        <v>0.733350025548414</v>
      </c>
      <c r="BE11" s="17">
        <v>0.78002041872641603</v>
      </c>
      <c r="BF11" s="17">
        <v>0.71570084520609201</v>
      </c>
      <c r="BG11" s="17">
        <v>0.74639004121023</v>
      </c>
    </row>
    <row r="12" spans="2:59" x14ac:dyDescent="0.35">
      <c r="B12" s="18" t="s">
        <v>100</v>
      </c>
      <c r="C12" s="19">
        <v>7.0027298196287099E-2</v>
      </c>
      <c r="D12" s="19">
        <v>6.7892119509934998E-2</v>
      </c>
      <c r="E12" s="19">
        <v>7.1002977592252603E-2</v>
      </c>
      <c r="F12" s="19"/>
      <c r="G12" s="19">
        <v>5.6722720107247597E-2</v>
      </c>
      <c r="H12" s="19">
        <v>5.7051147967101999E-2</v>
      </c>
      <c r="I12" s="19">
        <v>9.6520510332853707E-2</v>
      </c>
      <c r="J12" s="19">
        <v>8.5991295387898903E-2</v>
      </c>
      <c r="K12" s="19">
        <v>8.9939342098618993E-2</v>
      </c>
      <c r="L12" s="19">
        <v>3.8890969611288302E-2</v>
      </c>
      <c r="M12" s="19"/>
      <c r="N12" s="19">
        <v>4.9438318438215098E-2</v>
      </c>
      <c r="O12" s="19">
        <v>6.2464653466212001E-2</v>
      </c>
      <c r="P12" s="19">
        <v>7.3050778989204701E-2</v>
      </c>
      <c r="Q12" s="19">
        <v>9.5699034232793107E-2</v>
      </c>
      <c r="R12" s="19"/>
      <c r="S12" s="19">
        <v>6.4881618458326198E-2</v>
      </c>
      <c r="T12" s="19">
        <v>8.8216526867407802E-2</v>
      </c>
      <c r="U12" s="19">
        <v>9.0295433378336204E-2</v>
      </c>
      <c r="V12" s="19">
        <v>4.0550419992049398E-2</v>
      </c>
      <c r="W12" s="19">
        <v>6.4964150171297697E-2</v>
      </c>
      <c r="X12" s="19">
        <v>3.2823225598279902E-2</v>
      </c>
      <c r="Y12" s="19">
        <v>8.5923235040561693E-2</v>
      </c>
      <c r="Z12" s="19">
        <v>7.8819234299065705E-2</v>
      </c>
      <c r="AA12" s="19">
        <v>4.2964132634879297E-2</v>
      </c>
      <c r="AB12" s="19">
        <v>8.36744761989658E-2</v>
      </c>
      <c r="AC12" s="19">
        <v>0.10150970738678999</v>
      </c>
      <c r="AD12" s="19">
        <v>0.119320665916824</v>
      </c>
      <c r="AE12" s="19"/>
      <c r="AF12" s="19">
        <v>7.5355258085162205E-2</v>
      </c>
      <c r="AG12" s="19">
        <v>5.3230607648233799E-2</v>
      </c>
      <c r="AH12" s="19">
        <v>0.121423160026606</v>
      </c>
      <c r="AI12" s="19"/>
      <c r="AJ12" s="19">
        <v>7.6139341011817602E-2</v>
      </c>
      <c r="AK12" s="19">
        <v>2.34221790122826E-2</v>
      </c>
      <c r="AL12" s="19">
        <v>4.62103134425106E-2</v>
      </c>
      <c r="AM12" s="19">
        <v>6.2514056828620906E-2</v>
      </c>
      <c r="AN12" s="19">
        <v>0.154129007915533</v>
      </c>
      <c r="AO12" s="19"/>
      <c r="AP12" s="19">
        <v>8.7127955984761599E-2</v>
      </c>
      <c r="AQ12" s="19">
        <v>3.3849419440588398E-2</v>
      </c>
      <c r="AR12" s="19">
        <v>7.2626103494258104E-2</v>
      </c>
      <c r="AS12" s="19">
        <v>9.3638353167593794E-2</v>
      </c>
      <c r="AT12" s="19">
        <v>6.2276286115317402E-2</v>
      </c>
      <c r="AU12" s="19"/>
      <c r="AV12" s="19">
        <v>2.7513284850828001E-2</v>
      </c>
      <c r="AW12" s="19">
        <v>7.0796147983966703E-2</v>
      </c>
      <c r="AX12" s="19">
        <v>6.1738060246514001E-2</v>
      </c>
      <c r="AY12" s="19">
        <v>0.112462598852671</v>
      </c>
      <c r="AZ12" s="19">
        <v>4.7487816476532399E-2</v>
      </c>
      <c r="BA12" s="19">
        <v>0.116865237878786</v>
      </c>
      <c r="BB12" s="19"/>
      <c r="BC12" s="19">
        <v>9.4583422990901597E-2</v>
      </c>
      <c r="BD12" s="19">
        <v>7.7524692037179405E-2</v>
      </c>
      <c r="BE12" s="19">
        <v>5.6829141182056599E-2</v>
      </c>
      <c r="BF12" s="19">
        <v>4.0171960259552802E-2</v>
      </c>
      <c r="BG12" s="19">
        <v>5.0960692554910397E-2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5.8487905725470801E-2</v>
      </c>
      <c r="D9" s="17">
        <v>6.8330004028473904E-2</v>
      </c>
      <c r="E9" s="17">
        <v>4.9413272487219502E-2</v>
      </c>
      <c r="F9" s="17"/>
      <c r="G9" s="17">
        <v>8.2763842642865099E-2</v>
      </c>
      <c r="H9" s="17">
        <v>7.0288796267369502E-2</v>
      </c>
      <c r="I9" s="17">
        <v>7.6399819664270494E-2</v>
      </c>
      <c r="J9" s="17">
        <v>5.9452300228643902E-2</v>
      </c>
      <c r="K9" s="17">
        <v>3.4189890554079297E-2</v>
      </c>
      <c r="L9" s="17">
        <v>3.5811761278599898E-2</v>
      </c>
      <c r="M9" s="17"/>
      <c r="N9" s="17">
        <v>5.4564113973906397E-2</v>
      </c>
      <c r="O9" s="17">
        <v>7.7476287282351994E-2</v>
      </c>
      <c r="P9" s="17">
        <v>5.8927451405675201E-2</v>
      </c>
      <c r="Q9" s="17">
        <v>4.2822424256835197E-2</v>
      </c>
      <c r="R9" s="17"/>
      <c r="S9" s="17">
        <v>5.7592936454641697E-2</v>
      </c>
      <c r="T9" s="17">
        <v>6.5356009667488002E-2</v>
      </c>
      <c r="U9" s="17">
        <v>1.39595425793406E-2</v>
      </c>
      <c r="V9" s="17">
        <v>7.1955864253932605E-2</v>
      </c>
      <c r="W9" s="17">
        <v>5.2066459007386802E-2</v>
      </c>
      <c r="X9" s="17">
        <v>0.10027615536385499</v>
      </c>
      <c r="Y9" s="17">
        <v>4.1353613475620998E-2</v>
      </c>
      <c r="Z9" s="17">
        <v>4.4887474672061098E-2</v>
      </c>
      <c r="AA9" s="17">
        <v>6.61045156400491E-2</v>
      </c>
      <c r="AB9" s="17">
        <v>6.6720352918872503E-2</v>
      </c>
      <c r="AC9" s="17">
        <v>4.3964783539009698E-2</v>
      </c>
      <c r="AD9" s="17">
        <v>3.1251351229357301E-2</v>
      </c>
      <c r="AE9" s="17"/>
      <c r="AF9" s="17">
        <v>7.23404871855306E-2</v>
      </c>
      <c r="AG9" s="17">
        <v>3.9696688916875097E-2</v>
      </c>
      <c r="AH9" s="17">
        <v>5.5017590907076003E-2</v>
      </c>
      <c r="AI9" s="17"/>
      <c r="AJ9" s="17">
        <v>4.4018628866593697E-2</v>
      </c>
      <c r="AK9" s="17">
        <v>6.7791148346344102E-2</v>
      </c>
      <c r="AL9" s="17">
        <v>2.38444847563699E-2</v>
      </c>
      <c r="AM9" s="17">
        <v>0.23249597998773899</v>
      </c>
      <c r="AN9" s="17">
        <v>3.5719879820994199E-2</v>
      </c>
      <c r="AO9" s="17"/>
      <c r="AP9" s="17">
        <v>5.7318371451628401E-2</v>
      </c>
      <c r="AQ9" s="17">
        <v>6.0449007486093498E-2</v>
      </c>
      <c r="AR9" s="17">
        <v>4.5678105604151399E-2</v>
      </c>
      <c r="AS9" s="17">
        <v>8.9799550647147203E-2</v>
      </c>
      <c r="AT9" s="17">
        <v>7.9751761222461304E-2</v>
      </c>
      <c r="AU9" s="17"/>
      <c r="AV9" s="17">
        <v>6.2114075094748297E-2</v>
      </c>
      <c r="AW9" s="17">
        <v>6.0919507941924501E-2</v>
      </c>
      <c r="AX9" s="17">
        <v>6.8857569816350897E-2</v>
      </c>
      <c r="AY9" s="17">
        <v>7.7724696338453594E-2</v>
      </c>
      <c r="AZ9" s="17">
        <v>6.08134690883722E-2</v>
      </c>
      <c r="BA9" s="17">
        <v>0</v>
      </c>
      <c r="BB9" s="17"/>
      <c r="BC9" s="17">
        <v>2.5216548281490801E-2</v>
      </c>
      <c r="BD9" s="17">
        <v>5.2042535969279699E-2</v>
      </c>
      <c r="BE9" s="17">
        <v>8.2013434393087795E-2</v>
      </c>
      <c r="BF9" s="17">
        <v>6.1746831399703203E-2</v>
      </c>
      <c r="BG9" s="17">
        <v>0</v>
      </c>
    </row>
    <row r="10" spans="2:59" ht="29" x14ac:dyDescent="0.35">
      <c r="B10" s="18" t="s">
        <v>467</v>
      </c>
      <c r="C10" s="17">
        <v>0.16228223384637899</v>
      </c>
      <c r="D10" s="17">
        <v>0.21702558818022</v>
      </c>
      <c r="E10" s="17">
        <v>0.110637468169303</v>
      </c>
      <c r="F10" s="17"/>
      <c r="G10" s="17">
        <v>0.22967094028917201</v>
      </c>
      <c r="H10" s="17">
        <v>0.20703785339781999</v>
      </c>
      <c r="I10" s="17">
        <v>0.13758726105212499</v>
      </c>
      <c r="J10" s="17">
        <v>0.13727319503074301</v>
      </c>
      <c r="K10" s="17">
        <v>0.121406439403779</v>
      </c>
      <c r="L10" s="17">
        <v>0.15574398496296901</v>
      </c>
      <c r="M10" s="17"/>
      <c r="N10" s="17">
        <v>0.196934236795654</v>
      </c>
      <c r="O10" s="17">
        <v>0.12340650115915799</v>
      </c>
      <c r="P10" s="17">
        <v>0.20356472869033501</v>
      </c>
      <c r="Q10" s="17">
        <v>0.13152896390110799</v>
      </c>
      <c r="R10" s="17"/>
      <c r="S10" s="17">
        <v>0.219138525296209</v>
      </c>
      <c r="T10" s="17">
        <v>0.105922695766358</v>
      </c>
      <c r="U10" s="17">
        <v>0.17727391426158901</v>
      </c>
      <c r="V10" s="17">
        <v>0.167242941443635</v>
      </c>
      <c r="W10" s="17">
        <v>0.18903968788836001</v>
      </c>
      <c r="X10" s="17">
        <v>0.19223327750402999</v>
      </c>
      <c r="Y10" s="17">
        <v>0.12255544374924</v>
      </c>
      <c r="Z10" s="17">
        <v>0.13405202335828001</v>
      </c>
      <c r="AA10" s="17">
        <v>0.198470663283007</v>
      </c>
      <c r="AB10" s="17">
        <v>0.12983839782364301</v>
      </c>
      <c r="AC10" s="17">
        <v>0.12570928400598499</v>
      </c>
      <c r="AD10" s="17">
        <v>0.151610606306158</v>
      </c>
      <c r="AE10" s="17"/>
      <c r="AF10" s="17">
        <v>0.15210037739991999</v>
      </c>
      <c r="AG10" s="17">
        <v>0.184170790092239</v>
      </c>
      <c r="AH10" s="17">
        <v>0.13590655624010001</v>
      </c>
      <c r="AI10" s="17"/>
      <c r="AJ10" s="17">
        <v>0.193974292183274</v>
      </c>
      <c r="AK10" s="17">
        <v>0.16980664681645199</v>
      </c>
      <c r="AL10" s="17">
        <v>0.12964832542524099</v>
      </c>
      <c r="AM10" s="17">
        <v>5.1281767513689402E-2</v>
      </c>
      <c r="AN10" s="17">
        <v>0.141715597714099</v>
      </c>
      <c r="AO10" s="17"/>
      <c r="AP10" s="17">
        <v>0.193432601690506</v>
      </c>
      <c r="AQ10" s="17">
        <v>0.184919308068278</v>
      </c>
      <c r="AR10" s="17">
        <v>0.129870952712663</v>
      </c>
      <c r="AS10" s="17">
        <v>0.16276242371890701</v>
      </c>
      <c r="AT10" s="17">
        <v>6.7755689712437006E-2</v>
      </c>
      <c r="AU10" s="17"/>
      <c r="AV10" s="17">
        <v>0.182661644645981</v>
      </c>
      <c r="AW10" s="17">
        <v>0.18564690172475901</v>
      </c>
      <c r="AX10" s="17">
        <v>0.17753914851646299</v>
      </c>
      <c r="AY10" s="17">
        <v>0.15234586375822201</v>
      </c>
      <c r="AZ10" s="17">
        <v>0.122663584745174</v>
      </c>
      <c r="BA10" s="17">
        <v>0.103819137531125</v>
      </c>
      <c r="BB10" s="17"/>
      <c r="BC10" s="17">
        <v>0.109811057737106</v>
      </c>
      <c r="BD10" s="17">
        <v>0.18212443591425101</v>
      </c>
      <c r="BE10" s="17">
        <v>0.13087047268947799</v>
      </c>
      <c r="BF10" s="17">
        <v>0.27796197046325699</v>
      </c>
      <c r="BG10" s="17">
        <v>0.31122713984250999</v>
      </c>
    </row>
    <row r="11" spans="2:59" ht="29" x14ac:dyDescent="0.35">
      <c r="B11" s="18" t="s">
        <v>468</v>
      </c>
      <c r="C11" s="17">
        <v>0.71131228917991396</v>
      </c>
      <c r="D11" s="17">
        <v>0.65924779306617998</v>
      </c>
      <c r="E11" s="17">
        <v>0.75946556939848198</v>
      </c>
      <c r="F11" s="17"/>
      <c r="G11" s="17">
        <v>0.64237601638185304</v>
      </c>
      <c r="H11" s="17">
        <v>0.67176107943979702</v>
      </c>
      <c r="I11" s="17">
        <v>0.72286383981920499</v>
      </c>
      <c r="J11" s="17">
        <v>0.715692699035688</v>
      </c>
      <c r="K11" s="17">
        <v>0.74096478792815401</v>
      </c>
      <c r="L11" s="17">
        <v>0.75102090080099904</v>
      </c>
      <c r="M11" s="17"/>
      <c r="N11" s="17">
        <v>0.70745201786985901</v>
      </c>
      <c r="O11" s="17">
        <v>0.73295735163581699</v>
      </c>
      <c r="P11" s="17">
        <v>0.66899308627530496</v>
      </c>
      <c r="Q11" s="17">
        <v>0.72956724570379194</v>
      </c>
      <c r="R11" s="17"/>
      <c r="S11" s="17">
        <v>0.68539963165260498</v>
      </c>
      <c r="T11" s="17">
        <v>0.72933908651990698</v>
      </c>
      <c r="U11" s="17">
        <v>0.73288782001153197</v>
      </c>
      <c r="V11" s="17">
        <v>0.72300803835484095</v>
      </c>
      <c r="W11" s="17">
        <v>0.70652114976957903</v>
      </c>
      <c r="X11" s="17">
        <v>0.67544230270287697</v>
      </c>
      <c r="Y11" s="17">
        <v>0.74980711321156202</v>
      </c>
      <c r="Z11" s="17">
        <v>0.71326175686510795</v>
      </c>
      <c r="AA11" s="17">
        <v>0.68401143853587199</v>
      </c>
      <c r="AB11" s="17">
        <v>0.698994038879863</v>
      </c>
      <c r="AC11" s="17">
        <v>0.76380172612562203</v>
      </c>
      <c r="AD11" s="17">
        <v>0.70011468903964402</v>
      </c>
      <c r="AE11" s="17"/>
      <c r="AF11" s="17">
        <v>0.69439100523931596</v>
      </c>
      <c r="AG11" s="17">
        <v>0.72914161708410097</v>
      </c>
      <c r="AH11" s="17">
        <v>0.71221234801487199</v>
      </c>
      <c r="AI11" s="17"/>
      <c r="AJ11" s="17">
        <v>0.69196221308338601</v>
      </c>
      <c r="AK11" s="17">
        <v>0.72673659618240705</v>
      </c>
      <c r="AL11" s="17">
        <v>0.81849473237793602</v>
      </c>
      <c r="AM11" s="17">
        <v>0.65370819566994998</v>
      </c>
      <c r="AN11" s="17">
        <v>0.70392792174975505</v>
      </c>
      <c r="AO11" s="17"/>
      <c r="AP11" s="17">
        <v>0.669997898247912</v>
      </c>
      <c r="AQ11" s="17">
        <v>0.72175504600820195</v>
      </c>
      <c r="AR11" s="17">
        <v>0.75241177532212</v>
      </c>
      <c r="AS11" s="17">
        <v>0.67017734642065596</v>
      </c>
      <c r="AT11" s="17">
        <v>0.79271466306521199</v>
      </c>
      <c r="AU11" s="17"/>
      <c r="AV11" s="17">
        <v>0.71777286796961004</v>
      </c>
      <c r="AW11" s="17">
        <v>0.69105392809186905</v>
      </c>
      <c r="AX11" s="17">
        <v>0.70578252158166599</v>
      </c>
      <c r="AY11" s="17">
        <v>0.69032722528901203</v>
      </c>
      <c r="AZ11" s="17">
        <v>0.77094024596398203</v>
      </c>
      <c r="BA11" s="17">
        <v>0.75210995892063903</v>
      </c>
      <c r="BB11" s="17"/>
      <c r="BC11" s="17">
        <v>0.75706058095734197</v>
      </c>
      <c r="BD11" s="17">
        <v>0.71094513613628496</v>
      </c>
      <c r="BE11" s="17">
        <v>0.72515751262692896</v>
      </c>
      <c r="BF11" s="17">
        <v>0.63950379185259498</v>
      </c>
      <c r="BG11" s="17">
        <v>0.63781216760257897</v>
      </c>
    </row>
    <row r="12" spans="2:59" x14ac:dyDescent="0.35">
      <c r="B12" s="18" t="s">
        <v>100</v>
      </c>
      <c r="C12" s="19">
        <v>6.7917571248235803E-2</v>
      </c>
      <c r="D12" s="19">
        <v>5.5396614725126303E-2</v>
      </c>
      <c r="E12" s="19">
        <v>8.0483689944995301E-2</v>
      </c>
      <c r="F12" s="19"/>
      <c r="G12" s="19">
        <v>4.5189200686110098E-2</v>
      </c>
      <c r="H12" s="19">
        <v>5.0912270895012698E-2</v>
      </c>
      <c r="I12" s="19">
        <v>6.3149079464399599E-2</v>
      </c>
      <c r="J12" s="19">
        <v>8.7581805704924298E-2</v>
      </c>
      <c r="K12" s="19">
        <v>0.103438882113988</v>
      </c>
      <c r="L12" s="19">
        <v>5.7423352957431797E-2</v>
      </c>
      <c r="M12" s="19"/>
      <c r="N12" s="19">
        <v>4.1049631360580298E-2</v>
      </c>
      <c r="O12" s="19">
        <v>6.6159859922672398E-2</v>
      </c>
      <c r="P12" s="19">
        <v>6.8514733628685195E-2</v>
      </c>
      <c r="Q12" s="19">
        <v>9.6081366138264707E-2</v>
      </c>
      <c r="R12" s="19"/>
      <c r="S12" s="19">
        <v>3.7868906596544002E-2</v>
      </c>
      <c r="T12" s="19">
        <v>9.9382208046247297E-2</v>
      </c>
      <c r="U12" s="19">
        <v>7.5878723147538102E-2</v>
      </c>
      <c r="V12" s="19">
        <v>3.7793155947591098E-2</v>
      </c>
      <c r="W12" s="19">
        <v>5.2372703334673899E-2</v>
      </c>
      <c r="X12" s="19">
        <v>3.2048264429237597E-2</v>
      </c>
      <c r="Y12" s="19">
        <v>8.6283829563577205E-2</v>
      </c>
      <c r="Z12" s="19">
        <v>0.10779874510455099</v>
      </c>
      <c r="AA12" s="19">
        <v>5.1413382541072E-2</v>
      </c>
      <c r="AB12" s="19">
        <v>0.104447210377621</v>
      </c>
      <c r="AC12" s="19">
        <v>6.6524206329383107E-2</v>
      </c>
      <c r="AD12" s="19">
        <v>0.11702335342483999</v>
      </c>
      <c r="AE12" s="19"/>
      <c r="AF12" s="19">
        <v>8.1168130175233597E-2</v>
      </c>
      <c r="AG12" s="19">
        <v>4.6990903906784801E-2</v>
      </c>
      <c r="AH12" s="19">
        <v>9.6863504837952294E-2</v>
      </c>
      <c r="AI12" s="19"/>
      <c r="AJ12" s="19">
        <v>7.0044865866745895E-2</v>
      </c>
      <c r="AK12" s="19">
        <v>3.56656086547976E-2</v>
      </c>
      <c r="AL12" s="19">
        <v>2.8012457440453199E-2</v>
      </c>
      <c r="AM12" s="19">
        <v>6.2514056828620906E-2</v>
      </c>
      <c r="AN12" s="19">
        <v>0.118636600715152</v>
      </c>
      <c r="AO12" s="19"/>
      <c r="AP12" s="19">
        <v>7.9251128609953897E-2</v>
      </c>
      <c r="AQ12" s="19">
        <v>3.28766384374264E-2</v>
      </c>
      <c r="AR12" s="19">
        <v>7.2039166361065304E-2</v>
      </c>
      <c r="AS12" s="19">
        <v>7.7260679213290204E-2</v>
      </c>
      <c r="AT12" s="19">
        <v>5.9777885999889903E-2</v>
      </c>
      <c r="AU12" s="19"/>
      <c r="AV12" s="19">
        <v>3.7451412289660403E-2</v>
      </c>
      <c r="AW12" s="19">
        <v>6.2379662241447302E-2</v>
      </c>
      <c r="AX12" s="19">
        <v>4.7820760085519602E-2</v>
      </c>
      <c r="AY12" s="19">
        <v>7.9602214614312897E-2</v>
      </c>
      <c r="AZ12" s="19">
        <v>4.5582700202471502E-2</v>
      </c>
      <c r="BA12" s="19">
        <v>0.14407090354823701</v>
      </c>
      <c r="BB12" s="19"/>
      <c r="BC12" s="19">
        <v>0.107911813024062</v>
      </c>
      <c r="BD12" s="19">
        <v>5.4887891980183803E-2</v>
      </c>
      <c r="BE12" s="19">
        <v>6.1958580290504897E-2</v>
      </c>
      <c r="BF12" s="19">
        <v>2.0787406284445101E-2</v>
      </c>
      <c r="BG12" s="19">
        <v>5.0960692554910397E-2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ht="29" x14ac:dyDescent="0.35">
      <c r="B9" s="18" t="s">
        <v>466</v>
      </c>
      <c r="C9" s="17">
        <v>5.3428812639737297E-2</v>
      </c>
      <c r="D9" s="17">
        <v>8.0726958167298496E-2</v>
      </c>
      <c r="E9" s="17">
        <v>2.7478462445702002E-2</v>
      </c>
      <c r="F9" s="17"/>
      <c r="G9" s="17">
        <v>9.41937687471191E-2</v>
      </c>
      <c r="H9" s="17">
        <v>0.10214394279443501</v>
      </c>
      <c r="I9" s="17">
        <v>6.7145864934513702E-2</v>
      </c>
      <c r="J9" s="17">
        <v>3.5766953066523603E-2</v>
      </c>
      <c r="K9" s="17">
        <v>1.3154881055937999E-2</v>
      </c>
      <c r="L9" s="17">
        <v>2.22094780604409E-2</v>
      </c>
      <c r="M9" s="17"/>
      <c r="N9" s="17">
        <v>8.7220954862332306E-2</v>
      </c>
      <c r="O9" s="17">
        <v>5.06019455215964E-2</v>
      </c>
      <c r="P9" s="17">
        <v>3.7077904400276397E-2</v>
      </c>
      <c r="Q9" s="17">
        <v>3.6484380077263602E-2</v>
      </c>
      <c r="R9" s="17"/>
      <c r="S9" s="17">
        <v>4.2829503561701503E-2</v>
      </c>
      <c r="T9" s="17">
        <v>6.4453780971737901E-2</v>
      </c>
      <c r="U9" s="17">
        <v>0</v>
      </c>
      <c r="V9" s="17">
        <v>7.5133138773127203E-2</v>
      </c>
      <c r="W9" s="17">
        <v>4.8909007842418403E-2</v>
      </c>
      <c r="X9" s="17">
        <v>0.102503799704823</v>
      </c>
      <c r="Y9" s="17">
        <v>3.5784730403670299E-2</v>
      </c>
      <c r="Z9" s="17">
        <v>1.5157841482309101E-2</v>
      </c>
      <c r="AA9" s="17">
        <v>6.2793429274894605E-2</v>
      </c>
      <c r="AB9" s="17">
        <v>4.2933910335814E-2</v>
      </c>
      <c r="AC9" s="17">
        <v>6.2539310525991099E-2</v>
      </c>
      <c r="AD9" s="17">
        <v>6.3461780878329793E-2</v>
      </c>
      <c r="AE9" s="17"/>
      <c r="AF9" s="17">
        <v>3.8547756837884598E-2</v>
      </c>
      <c r="AG9" s="17">
        <v>6.7391412404306794E-2</v>
      </c>
      <c r="AH9" s="17">
        <v>4.4013086243923499E-2</v>
      </c>
      <c r="AI9" s="17"/>
      <c r="AJ9" s="17">
        <v>3.8872687684140497E-2</v>
      </c>
      <c r="AK9" s="17">
        <v>7.8108019331549997E-2</v>
      </c>
      <c r="AL9" s="17">
        <v>3.6374043619979098E-2</v>
      </c>
      <c r="AM9" s="17">
        <v>0</v>
      </c>
      <c r="AN9" s="17">
        <v>3.0669074553761801E-2</v>
      </c>
      <c r="AO9" s="17"/>
      <c r="AP9" s="17">
        <v>3.4885769154293297E-2</v>
      </c>
      <c r="AQ9" s="17">
        <v>6.0532812928729397E-2</v>
      </c>
      <c r="AR9" s="17">
        <v>5.6159923230657001E-2</v>
      </c>
      <c r="AS9" s="17">
        <v>9.1380622840369005E-2</v>
      </c>
      <c r="AT9" s="17">
        <v>6.2985912588412796E-2</v>
      </c>
      <c r="AU9" s="17"/>
      <c r="AV9" s="17">
        <v>6.9948911475826894E-2</v>
      </c>
      <c r="AW9" s="17">
        <v>4.8792565159840401E-2</v>
      </c>
      <c r="AX9" s="17">
        <v>6.17154419345987E-2</v>
      </c>
      <c r="AY9" s="17">
        <v>5.8748002584792902E-2</v>
      </c>
      <c r="AZ9" s="17">
        <v>7.7146944929015498E-2</v>
      </c>
      <c r="BA9" s="17">
        <v>0</v>
      </c>
      <c r="BB9" s="17"/>
      <c r="BC9" s="17">
        <v>1.6144802852436E-2</v>
      </c>
      <c r="BD9" s="17">
        <v>3.6696695393081097E-2</v>
      </c>
      <c r="BE9" s="17">
        <v>5.5941774166814201E-2</v>
      </c>
      <c r="BF9" s="17">
        <v>0.149055064323905</v>
      </c>
      <c r="BG9" s="17">
        <v>8.0315455643450107E-2</v>
      </c>
    </row>
    <row r="10" spans="2:59" ht="29" x14ac:dyDescent="0.35">
      <c r="B10" s="18" t="s">
        <v>467</v>
      </c>
      <c r="C10" s="17">
        <v>0.12944030495315101</v>
      </c>
      <c r="D10" s="17">
        <v>0.15022452310339601</v>
      </c>
      <c r="E10" s="17">
        <v>0.108570119810059</v>
      </c>
      <c r="F10" s="17"/>
      <c r="G10" s="17">
        <v>0.23619101798929801</v>
      </c>
      <c r="H10" s="17">
        <v>0.20329349574599601</v>
      </c>
      <c r="I10" s="17">
        <v>0.15610702847069899</v>
      </c>
      <c r="J10" s="17">
        <v>0.106491553033441</v>
      </c>
      <c r="K10" s="17">
        <v>8.1229759615348798E-2</v>
      </c>
      <c r="L10" s="17">
        <v>3.64682189325694E-2</v>
      </c>
      <c r="M10" s="17"/>
      <c r="N10" s="17">
        <v>0.182027860648525</v>
      </c>
      <c r="O10" s="17">
        <v>0.122299152972437</v>
      </c>
      <c r="P10" s="17">
        <v>0.114876993819164</v>
      </c>
      <c r="Q10" s="17">
        <v>9.6513010857910905E-2</v>
      </c>
      <c r="R10" s="17"/>
      <c r="S10" s="17">
        <v>0.214268160423087</v>
      </c>
      <c r="T10" s="17">
        <v>7.2343032533990007E-2</v>
      </c>
      <c r="U10" s="17">
        <v>0.12169579268255901</v>
      </c>
      <c r="V10" s="17">
        <v>0.10690297397866801</v>
      </c>
      <c r="W10" s="17">
        <v>0.15836618454524301</v>
      </c>
      <c r="X10" s="17">
        <v>0.13872732200475901</v>
      </c>
      <c r="Y10" s="17">
        <v>0.11267389460692601</v>
      </c>
      <c r="Z10" s="17">
        <v>0.142990005029005</v>
      </c>
      <c r="AA10" s="17">
        <v>0.13817787241051699</v>
      </c>
      <c r="AB10" s="17">
        <v>0.133540004818342</v>
      </c>
      <c r="AC10" s="17">
        <v>8.7365016018836894E-2</v>
      </c>
      <c r="AD10" s="17">
        <v>8.9424642219801606E-2</v>
      </c>
      <c r="AE10" s="17"/>
      <c r="AF10" s="17">
        <v>9.1821343148715498E-2</v>
      </c>
      <c r="AG10" s="17">
        <v>0.13149983621851</v>
      </c>
      <c r="AH10" s="17">
        <v>0.17509522451404999</v>
      </c>
      <c r="AI10" s="17"/>
      <c r="AJ10" s="17">
        <v>9.8565606439838693E-2</v>
      </c>
      <c r="AK10" s="17">
        <v>0.16570873376836601</v>
      </c>
      <c r="AL10" s="17">
        <v>8.4170885736912102E-2</v>
      </c>
      <c r="AM10" s="17">
        <v>0.118968327048978</v>
      </c>
      <c r="AN10" s="17">
        <v>0.13228603990148899</v>
      </c>
      <c r="AO10" s="17"/>
      <c r="AP10" s="17">
        <v>8.48511882177055E-2</v>
      </c>
      <c r="AQ10" s="17">
        <v>0.15140904671134001</v>
      </c>
      <c r="AR10" s="17">
        <v>0.103495266845678</v>
      </c>
      <c r="AS10" s="17">
        <v>0.136909707189692</v>
      </c>
      <c r="AT10" s="17">
        <v>0.111647274850236</v>
      </c>
      <c r="AU10" s="17"/>
      <c r="AV10" s="17">
        <v>0.16720077148419599</v>
      </c>
      <c r="AW10" s="17">
        <v>0.114238856123084</v>
      </c>
      <c r="AX10" s="17">
        <v>0.11366816486020501</v>
      </c>
      <c r="AY10" s="17">
        <v>0.119689056941853</v>
      </c>
      <c r="AZ10" s="17">
        <v>0.101186028283083</v>
      </c>
      <c r="BA10" s="17">
        <v>8.8057315321439206E-2</v>
      </c>
      <c r="BB10" s="17"/>
      <c r="BC10" s="17">
        <v>8.4945257056826901E-2</v>
      </c>
      <c r="BD10" s="17">
        <v>0.133140036351729</v>
      </c>
      <c r="BE10" s="17">
        <v>0.15142421642274301</v>
      </c>
      <c r="BF10" s="17">
        <v>0.19734324833368799</v>
      </c>
      <c r="BG10" s="17">
        <v>0.20005226876936399</v>
      </c>
    </row>
    <row r="11" spans="2:59" ht="29" x14ac:dyDescent="0.35">
      <c r="B11" s="18" t="s">
        <v>468</v>
      </c>
      <c r="C11" s="17">
        <v>0.73943617611201096</v>
      </c>
      <c r="D11" s="17">
        <v>0.68908756593600895</v>
      </c>
      <c r="E11" s="17">
        <v>0.78947194345819705</v>
      </c>
      <c r="F11" s="17"/>
      <c r="G11" s="17">
        <v>0.64644902392985004</v>
      </c>
      <c r="H11" s="17">
        <v>0.62366742481331605</v>
      </c>
      <c r="I11" s="17">
        <v>0.70012214904465198</v>
      </c>
      <c r="J11" s="17">
        <v>0.73394249605280704</v>
      </c>
      <c r="K11" s="17">
        <v>0.80392175981387703</v>
      </c>
      <c r="L11" s="17">
        <v>0.87897005053309296</v>
      </c>
      <c r="M11" s="17"/>
      <c r="N11" s="17">
        <v>0.67890777313422201</v>
      </c>
      <c r="O11" s="17">
        <v>0.75053023143299802</v>
      </c>
      <c r="P11" s="17">
        <v>0.78063819144930402</v>
      </c>
      <c r="Q11" s="17">
        <v>0.75346548772104405</v>
      </c>
      <c r="R11" s="17"/>
      <c r="S11" s="17">
        <v>0.71534880000141499</v>
      </c>
      <c r="T11" s="17">
        <v>0.71946654719927605</v>
      </c>
      <c r="U11" s="17">
        <v>0.77836467645693397</v>
      </c>
      <c r="V11" s="17">
        <v>0.73761438317093997</v>
      </c>
      <c r="W11" s="17">
        <v>0.74373819932502805</v>
      </c>
      <c r="X11" s="17">
        <v>0.72594565269213795</v>
      </c>
      <c r="Y11" s="17">
        <v>0.77392978096563303</v>
      </c>
      <c r="Z11" s="17">
        <v>0.74135216436169604</v>
      </c>
      <c r="AA11" s="17">
        <v>0.72035940071139704</v>
      </c>
      <c r="AB11" s="17">
        <v>0.75128752150840195</v>
      </c>
      <c r="AC11" s="17">
        <v>0.78565569375826105</v>
      </c>
      <c r="AD11" s="17">
        <v>0.72779291098504495</v>
      </c>
      <c r="AE11" s="17"/>
      <c r="AF11" s="17">
        <v>0.76345924282891098</v>
      </c>
      <c r="AG11" s="17">
        <v>0.74380949951225905</v>
      </c>
      <c r="AH11" s="17">
        <v>0.68165320724479905</v>
      </c>
      <c r="AI11" s="17"/>
      <c r="AJ11" s="17">
        <v>0.78328954297217701</v>
      </c>
      <c r="AK11" s="17">
        <v>0.71011154860326398</v>
      </c>
      <c r="AL11" s="17">
        <v>0.82228089099978596</v>
      </c>
      <c r="AM11" s="17">
        <v>0.81851761612240104</v>
      </c>
      <c r="AN11" s="17">
        <v>0.69695128602815004</v>
      </c>
      <c r="AO11" s="17"/>
      <c r="AP11" s="17">
        <v>0.789889147015016</v>
      </c>
      <c r="AQ11" s="17">
        <v>0.74844846452509395</v>
      </c>
      <c r="AR11" s="17">
        <v>0.748169247013724</v>
      </c>
      <c r="AS11" s="17">
        <v>0.70211824575891202</v>
      </c>
      <c r="AT11" s="17">
        <v>0.71177888552192203</v>
      </c>
      <c r="AU11" s="17"/>
      <c r="AV11" s="17">
        <v>0.73372996478806896</v>
      </c>
      <c r="AW11" s="17">
        <v>0.75909218534824296</v>
      </c>
      <c r="AX11" s="17">
        <v>0.75492494258110399</v>
      </c>
      <c r="AY11" s="17">
        <v>0.73144997150152702</v>
      </c>
      <c r="AZ11" s="17">
        <v>0.71982573371214797</v>
      </c>
      <c r="BA11" s="17">
        <v>0.78295505755721195</v>
      </c>
      <c r="BB11" s="17"/>
      <c r="BC11" s="17">
        <v>0.79962417625973004</v>
      </c>
      <c r="BD11" s="17">
        <v>0.74723051053762002</v>
      </c>
      <c r="BE11" s="17">
        <v>0.72186472452769501</v>
      </c>
      <c r="BF11" s="17">
        <v>0.62640413957201202</v>
      </c>
      <c r="BG11" s="17">
        <v>0.66867158303227603</v>
      </c>
    </row>
    <row r="12" spans="2:59" x14ac:dyDescent="0.35">
      <c r="B12" s="18" t="s">
        <v>100</v>
      </c>
      <c r="C12" s="19">
        <v>7.7694706295100502E-2</v>
      </c>
      <c r="D12" s="19">
        <v>7.9960952793296805E-2</v>
      </c>
      <c r="E12" s="19">
        <v>7.4479474286041694E-2</v>
      </c>
      <c r="F12" s="19"/>
      <c r="G12" s="19">
        <v>2.3166189333732799E-2</v>
      </c>
      <c r="H12" s="19">
        <v>7.0895136646252604E-2</v>
      </c>
      <c r="I12" s="19">
        <v>7.66249575501355E-2</v>
      </c>
      <c r="J12" s="19">
        <v>0.123798997847228</v>
      </c>
      <c r="K12" s="19">
        <v>0.101693599514836</v>
      </c>
      <c r="L12" s="19">
        <v>6.2352252473897002E-2</v>
      </c>
      <c r="M12" s="19"/>
      <c r="N12" s="19">
        <v>5.1843411354921098E-2</v>
      </c>
      <c r="O12" s="19">
        <v>7.6568670072968498E-2</v>
      </c>
      <c r="P12" s="19">
        <v>6.7406910331255204E-2</v>
      </c>
      <c r="Q12" s="19">
        <v>0.11353712134378099</v>
      </c>
      <c r="R12" s="19"/>
      <c r="S12" s="19">
        <v>2.7553536013796801E-2</v>
      </c>
      <c r="T12" s="19">
        <v>0.143736639294996</v>
      </c>
      <c r="U12" s="19">
        <v>9.9939530860506595E-2</v>
      </c>
      <c r="V12" s="19">
        <v>8.0349504077265696E-2</v>
      </c>
      <c r="W12" s="19">
        <v>4.8986608287311002E-2</v>
      </c>
      <c r="X12" s="19">
        <v>3.2823225598279902E-2</v>
      </c>
      <c r="Y12" s="19">
        <v>7.7611594023770006E-2</v>
      </c>
      <c r="Z12" s="19">
        <v>0.10049998912699</v>
      </c>
      <c r="AA12" s="19">
        <v>7.8669297603191399E-2</v>
      </c>
      <c r="AB12" s="19">
        <v>7.2238563337442704E-2</v>
      </c>
      <c r="AC12" s="19">
        <v>6.4439979696910801E-2</v>
      </c>
      <c r="AD12" s="19">
        <v>0.119320665916824</v>
      </c>
      <c r="AE12" s="19"/>
      <c r="AF12" s="19">
        <v>0.106171657184489</v>
      </c>
      <c r="AG12" s="19">
        <v>5.72992518649246E-2</v>
      </c>
      <c r="AH12" s="19">
        <v>9.9238481997228206E-2</v>
      </c>
      <c r="AI12" s="19"/>
      <c r="AJ12" s="19">
        <v>7.9272162903843202E-2</v>
      </c>
      <c r="AK12" s="19">
        <v>4.6071698296820202E-2</v>
      </c>
      <c r="AL12" s="19">
        <v>5.7174179643323199E-2</v>
      </c>
      <c r="AM12" s="19">
        <v>6.2514056828620906E-2</v>
      </c>
      <c r="AN12" s="19">
        <v>0.1400935995166</v>
      </c>
      <c r="AO12" s="19"/>
      <c r="AP12" s="19">
        <v>9.0373895612985297E-2</v>
      </c>
      <c r="AQ12" s="19">
        <v>3.9609675834836697E-2</v>
      </c>
      <c r="AR12" s="19">
        <v>9.2175562909941403E-2</v>
      </c>
      <c r="AS12" s="19">
        <v>6.9591424211026598E-2</v>
      </c>
      <c r="AT12" s="19">
        <v>0.11358792703942901</v>
      </c>
      <c r="AU12" s="19"/>
      <c r="AV12" s="19">
        <v>2.91203522519085E-2</v>
      </c>
      <c r="AW12" s="19">
        <v>7.7876393368831995E-2</v>
      </c>
      <c r="AX12" s="19">
        <v>6.9691450624092099E-2</v>
      </c>
      <c r="AY12" s="19">
        <v>9.0112968971827204E-2</v>
      </c>
      <c r="AZ12" s="19">
        <v>0.101841293075754</v>
      </c>
      <c r="BA12" s="19">
        <v>0.12898762712134901</v>
      </c>
      <c r="BB12" s="19"/>
      <c r="BC12" s="19">
        <v>9.9285763831007304E-2</v>
      </c>
      <c r="BD12" s="19">
        <v>8.2932757717569805E-2</v>
      </c>
      <c r="BE12" s="19">
        <v>7.0769284882748099E-2</v>
      </c>
      <c r="BF12" s="19">
        <v>2.7197547770394698E-2</v>
      </c>
      <c r="BG12" s="19">
        <v>5.0960692554910397E-2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486</v>
      </c>
      <c r="E2" s="26"/>
      <c r="F2" s="26"/>
      <c r="G2" s="26"/>
      <c r="H2" s="26"/>
      <c r="I2" s="26"/>
      <c r="J2" s="26"/>
      <c r="K2" s="26"/>
      <c r="L2" s="26"/>
      <c r="M2" s="26"/>
    </row>
    <row r="6" spans="2:13" ht="50" customHeight="1" x14ac:dyDescent="0.35">
      <c r="B6" s="20" t="s">
        <v>15</v>
      </c>
      <c r="C6" s="20" t="s">
        <v>225</v>
      </c>
      <c r="D6" s="20" t="s">
        <v>224</v>
      </c>
      <c r="E6" s="20" t="s">
        <v>228</v>
      </c>
      <c r="F6" s="20" t="s">
        <v>226</v>
      </c>
      <c r="G6" s="20" t="s">
        <v>227</v>
      </c>
      <c r="H6" s="20" t="s">
        <v>232</v>
      </c>
      <c r="I6" s="20" t="s">
        <v>230</v>
      </c>
      <c r="J6" s="20" t="s">
        <v>233</v>
      </c>
      <c r="K6" s="20" t="s">
        <v>229</v>
      </c>
      <c r="L6" s="20" t="s">
        <v>231</v>
      </c>
    </row>
    <row r="7" spans="2:13" x14ac:dyDescent="0.35">
      <c r="B7" s="18" t="s">
        <v>480</v>
      </c>
      <c r="C7" s="17">
        <v>0.28847533898789002</v>
      </c>
      <c r="D7" s="17">
        <v>0.21341481700516499</v>
      </c>
      <c r="E7" s="17">
        <v>0.119274715549735</v>
      </c>
      <c r="F7" s="17">
        <v>0.10659994207816401</v>
      </c>
      <c r="G7" s="17">
        <v>7.2362985985178596E-2</v>
      </c>
      <c r="H7" s="17">
        <v>5.6635767511922903E-2</v>
      </c>
      <c r="I7" s="17">
        <v>7.5240794970918901E-2</v>
      </c>
      <c r="J7" s="17">
        <v>5.4985914095072197E-2</v>
      </c>
      <c r="K7" s="17">
        <v>4.4641103117265303E-2</v>
      </c>
      <c r="L7" s="17">
        <v>6.1537696282766903E-2</v>
      </c>
    </row>
    <row r="8" spans="2:13" x14ac:dyDescent="0.35">
      <c r="B8" s="18" t="s">
        <v>481</v>
      </c>
      <c r="C8" s="17">
        <v>0.492419009327484</v>
      </c>
      <c r="D8" s="17">
        <v>0.50558893330904298</v>
      </c>
      <c r="E8" s="17">
        <v>0.44720410451576997</v>
      </c>
      <c r="F8" s="17">
        <v>0.42184890648930301</v>
      </c>
      <c r="G8" s="17">
        <v>0.33643944404993098</v>
      </c>
      <c r="H8" s="17">
        <v>0.241680353425276</v>
      </c>
      <c r="I8" s="17">
        <v>0.22243974546505799</v>
      </c>
      <c r="J8" s="17">
        <v>0.17288464721467101</v>
      </c>
      <c r="K8" s="17">
        <v>0.17171986593673599</v>
      </c>
      <c r="L8" s="17">
        <v>0.17239746650236701</v>
      </c>
    </row>
    <row r="9" spans="2:13" x14ac:dyDescent="0.35">
      <c r="B9" s="18" t="s">
        <v>482</v>
      </c>
      <c r="C9" s="17">
        <v>0.104626621108624</v>
      </c>
      <c r="D9" s="17">
        <v>0.16166077568634499</v>
      </c>
      <c r="E9" s="17">
        <v>0.239554334078217</v>
      </c>
      <c r="F9" s="17">
        <v>0.2771183794971</v>
      </c>
      <c r="G9" s="17">
        <v>0.30596244660292898</v>
      </c>
      <c r="H9" s="17">
        <v>0.31909653008689498</v>
      </c>
      <c r="I9" s="17">
        <v>0.32417221549770397</v>
      </c>
      <c r="J9" s="17">
        <v>0.34840981488640099</v>
      </c>
      <c r="K9" s="17">
        <v>0.34671881614607902</v>
      </c>
      <c r="L9" s="17">
        <v>0.29604080206789102</v>
      </c>
    </row>
    <row r="10" spans="2:13" x14ac:dyDescent="0.35">
      <c r="B10" s="18" t="s">
        <v>483</v>
      </c>
      <c r="C10" s="17">
        <v>3.21583376649935E-2</v>
      </c>
      <c r="D10" s="17">
        <v>4.89225547745425E-2</v>
      </c>
      <c r="E10" s="17">
        <v>0.105160680383854</v>
      </c>
      <c r="F10" s="17">
        <v>0.106545576506499</v>
      </c>
      <c r="G10" s="17">
        <v>0.17613307235370601</v>
      </c>
      <c r="H10" s="17">
        <v>0.262816579923974</v>
      </c>
      <c r="I10" s="17">
        <v>0.26670546028084002</v>
      </c>
      <c r="J10" s="17">
        <v>0.29095920214245802</v>
      </c>
      <c r="K10" s="17">
        <v>0.29649378994686199</v>
      </c>
      <c r="L10" s="17">
        <v>0.34821672455664698</v>
      </c>
    </row>
    <row r="11" spans="2:13" x14ac:dyDescent="0.35">
      <c r="B11" s="18" t="s">
        <v>100</v>
      </c>
      <c r="C11" s="17">
        <v>8.2320692911009602E-2</v>
      </c>
      <c r="D11" s="17">
        <v>7.0412919224903905E-2</v>
      </c>
      <c r="E11" s="17">
        <v>8.8806165472423704E-2</v>
      </c>
      <c r="F11" s="17">
        <v>8.7887195428934001E-2</v>
      </c>
      <c r="G11" s="17">
        <v>0.109102051008255</v>
      </c>
      <c r="H11" s="17">
        <v>0.119770769051933</v>
      </c>
      <c r="I11" s="17">
        <v>0.11144178378548</v>
      </c>
      <c r="J11" s="17">
        <v>0.13276042166139801</v>
      </c>
      <c r="K11" s="17">
        <v>0.14042642485305701</v>
      </c>
      <c r="L11" s="17">
        <v>0.121807310590329</v>
      </c>
    </row>
    <row r="12" spans="2:13" x14ac:dyDescent="0.35">
      <c r="B12" s="23" t="s">
        <v>484</v>
      </c>
      <c r="C12" s="21">
        <v>0.78089434831537297</v>
      </c>
      <c r="D12" s="21">
        <v>0.71900375031420805</v>
      </c>
      <c r="E12" s="21">
        <v>0.56647882006550498</v>
      </c>
      <c r="F12" s="21">
        <v>0.52844884856746699</v>
      </c>
      <c r="G12" s="21">
        <v>0.40880243003511002</v>
      </c>
      <c r="H12" s="21">
        <v>0.298316120937199</v>
      </c>
      <c r="I12" s="21">
        <v>0.29768054043597703</v>
      </c>
      <c r="J12" s="21">
        <v>0.22787056130974401</v>
      </c>
      <c r="K12" s="21">
        <v>0.21636096905400101</v>
      </c>
      <c r="L12" s="21">
        <v>0.23393516278513299</v>
      </c>
    </row>
    <row r="13" spans="2:13" x14ac:dyDescent="0.35">
      <c r="B13" s="23" t="s">
        <v>485</v>
      </c>
      <c r="C13" s="21">
        <v>0.13678495877361699</v>
      </c>
      <c r="D13" s="21">
        <v>0.21058333046088801</v>
      </c>
      <c r="E13" s="21">
        <v>0.34471501446207098</v>
      </c>
      <c r="F13" s="21">
        <v>0.38366395600359898</v>
      </c>
      <c r="G13" s="21">
        <v>0.48209551895663499</v>
      </c>
      <c r="H13" s="21">
        <v>0.58191311001086798</v>
      </c>
      <c r="I13" s="21">
        <v>0.590877675778543</v>
      </c>
      <c r="J13" s="21">
        <v>0.63936901702885895</v>
      </c>
      <c r="K13" s="21">
        <v>0.64321260609294095</v>
      </c>
      <c r="L13" s="21">
        <v>0.64425752662453695</v>
      </c>
    </row>
    <row r="14" spans="2:13" x14ac:dyDescent="0.35">
      <c r="B14" s="23" t="s">
        <v>141</v>
      </c>
      <c r="C14" s="22">
        <v>0.64410938954175601</v>
      </c>
      <c r="D14" s="22">
        <v>0.50842041985331998</v>
      </c>
      <c r="E14" s="22">
        <v>0.22176380560343401</v>
      </c>
      <c r="F14" s="22">
        <v>0.14478489256386801</v>
      </c>
      <c r="G14" s="22">
        <v>-7.3293088921525501E-2</v>
      </c>
      <c r="H14" s="22">
        <v>-0.28359698907366898</v>
      </c>
      <c r="I14" s="22">
        <v>-0.29319713534256597</v>
      </c>
      <c r="J14" s="22">
        <v>-0.41149845571911497</v>
      </c>
      <c r="K14" s="22">
        <v>-0.42685163703894002</v>
      </c>
      <c r="L14" s="22">
        <v>-0.41032236383940401</v>
      </c>
    </row>
    <row r="15" spans="2:13" x14ac:dyDescent="0.35">
      <c r="B15" s="16" t="s">
        <v>331</v>
      </c>
      <c r="C15" s="16"/>
      <c r="D15" s="16"/>
      <c r="E15" s="16"/>
      <c r="F15" s="16"/>
      <c r="G15" s="16"/>
      <c r="H15" s="16"/>
      <c r="I15" s="16"/>
      <c r="J15" s="16"/>
      <c r="K15" s="16"/>
      <c r="L15" s="16"/>
    </row>
    <row r="16" spans="2:13" x14ac:dyDescent="0.35">
      <c r="B16" t="s">
        <v>80</v>
      </c>
    </row>
    <row r="17" spans="2:2" x14ac:dyDescent="0.35">
      <c r="B17" t="s">
        <v>81</v>
      </c>
    </row>
    <row r="21" spans="2:2" x14ac:dyDescent="0.35">
      <c r="B21"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0.21341481700516499</v>
      </c>
      <c r="D9" s="17">
        <v>0.233197435264692</v>
      </c>
      <c r="E9" s="17">
        <v>0.19586278408624899</v>
      </c>
      <c r="F9" s="17"/>
      <c r="G9" s="17">
        <v>0.214040463979567</v>
      </c>
      <c r="H9" s="17">
        <v>0.26760494590248501</v>
      </c>
      <c r="I9" s="17">
        <v>0.16984493440120299</v>
      </c>
      <c r="J9" s="17">
        <v>0.237356183761083</v>
      </c>
      <c r="K9" s="17">
        <v>0.24111044450847999</v>
      </c>
      <c r="L9" s="17">
        <v>0.166966181381143</v>
      </c>
      <c r="M9" s="17"/>
      <c r="N9" s="17">
        <v>0.20230325425435899</v>
      </c>
      <c r="O9" s="17">
        <v>0.19294445731885501</v>
      </c>
      <c r="P9" s="17">
        <v>0.22937998410936999</v>
      </c>
      <c r="Q9" s="17">
        <v>0.23156204340224201</v>
      </c>
      <c r="R9" s="17"/>
      <c r="S9" s="17">
        <v>0.25207702856270198</v>
      </c>
      <c r="T9" s="17">
        <v>0.218948643486582</v>
      </c>
      <c r="U9" s="17">
        <v>0.22738514483348801</v>
      </c>
      <c r="V9" s="17">
        <v>0.27221166733642099</v>
      </c>
      <c r="W9" s="17">
        <v>0.239606283366954</v>
      </c>
      <c r="X9" s="17">
        <v>0.17990938144323901</v>
      </c>
      <c r="Y9" s="17">
        <v>0.19495622279977301</v>
      </c>
      <c r="Z9" s="17">
        <v>0.13943694119498101</v>
      </c>
      <c r="AA9" s="17">
        <v>0.18622237375940201</v>
      </c>
      <c r="AB9" s="17">
        <v>0.197990475658545</v>
      </c>
      <c r="AC9" s="17">
        <v>0.195819750559098</v>
      </c>
      <c r="AD9" s="17">
        <v>0.15890203271594799</v>
      </c>
      <c r="AE9" s="17"/>
      <c r="AF9" s="17">
        <v>0.19559301862064299</v>
      </c>
      <c r="AG9" s="17">
        <v>0.24929420143168099</v>
      </c>
      <c r="AH9" s="17">
        <v>0.14917676322375101</v>
      </c>
      <c r="AI9" s="17"/>
      <c r="AJ9" s="17">
        <v>0.21956537375534699</v>
      </c>
      <c r="AK9" s="17">
        <v>0.24976000743721699</v>
      </c>
      <c r="AL9" s="17">
        <v>0.233874950771954</v>
      </c>
      <c r="AM9" s="17">
        <v>0.20806671249726899</v>
      </c>
      <c r="AN9" s="17">
        <v>0.13422778816469799</v>
      </c>
      <c r="AO9" s="17"/>
      <c r="AP9" s="17">
        <v>0.21784088541808799</v>
      </c>
      <c r="AQ9" s="17">
        <v>0.241786393776524</v>
      </c>
      <c r="AR9" s="17">
        <v>0.223669019980719</v>
      </c>
      <c r="AS9" s="17">
        <v>0.20587684530879299</v>
      </c>
      <c r="AT9" s="17">
        <v>0.21809856634649899</v>
      </c>
      <c r="AU9" s="17"/>
      <c r="AV9" s="17">
        <v>0.23795956618859199</v>
      </c>
      <c r="AW9" s="17">
        <v>0.22035310604356401</v>
      </c>
      <c r="AX9" s="17">
        <v>0.25721983237893398</v>
      </c>
      <c r="AY9" s="17">
        <v>0.20985552034875701</v>
      </c>
      <c r="AZ9" s="17">
        <v>0.16373011700200099</v>
      </c>
      <c r="BA9" s="17">
        <v>0.18987846312620901</v>
      </c>
      <c r="BB9" s="17"/>
      <c r="BC9" s="17">
        <v>0.22270092942491901</v>
      </c>
      <c r="BD9" s="17">
        <v>0.19361711988546701</v>
      </c>
      <c r="BE9" s="17">
        <v>0.21832888666219399</v>
      </c>
      <c r="BF9" s="17">
        <v>0.17913706328175999</v>
      </c>
      <c r="BG9" s="17">
        <v>0.32380604847215999</v>
      </c>
    </row>
    <row r="10" spans="2:59" x14ac:dyDescent="0.35">
      <c r="B10" s="18" t="s">
        <v>481</v>
      </c>
      <c r="C10" s="17">
        <v>0.50558893330904298</v>
      </c>
      <c r="D10" s="17">
        <v>0.482990593380832</v>
      </c>
      <c r="E10" s="17">
        <v>0.52943109232769003</v>
      </c>
      <c r="F10" s="17"/>
      <c r="G10" s="17">
        <v>0.40851712397156398</v>
      </c>
      <c r="H10" s="17">
        <v>0.47607984981171297</v>
      </c>
      <c r="I10" s="17">
        <v>0.49507450286369897</v>
      </c>
      <c r="J10" s="17">
        <v>0.54581563724230997</v>
      </c>
      <c r="K10" s="17">
        <v>0.49265300756889002</v>
      </c>
      <c r="L10" s="17">
        <v>0.574012054628246</v>
      </c>
      <c r="M10" s="17"/>
      <c r="N10" s="17">
        <v>0.56639492128728697</v>
      </c>
      <c r="O10" s="17">
        <v>0.50839954464854797</v>
      </c>
      <c r="P10" s="17">
        <v>0.48294998999210198</v>
      </c>
      <c r="Q10" s="17">
        <v>0.46128910925283201</v>
      </c>
      <c r="R10" s="17"/>
      <c r="S10" s="17">
        <v>0.43437465748557802</v>
      </c>
      <c r="T10" s="17">
        <v>0.40998753185250397</v>
      </c>
      <c r="U10" s="17">
        <v>0.59530598745194496</v>
      </c>
      <c r="V10" s="17">
        <v>0.56609231996680098</v>
      </c>
      <c r="W10" s="17">
        <v>0.60497078433827101</v>
      </c>
      <c r="X10" s="17">
        <v>0.48641080879637799</v>
      </c>
      <c r="Y10" s="17">
        <v>0.56526987841339404</v>
      </c>
      <c r="Z10" s="17">
        <v>0.55300051493639601</v>
      </c>
      <c r="AA10" s="17">
        <v>0.45450322331261001</v>
      </c>
      <c r="AB10" s="17">
        <v>0.53993951071982405</v>
      </c>
      <c r="AC10" s="17">
        <v>0.53478570567515604</v>
      </c>
      <c r="AD10" s="17">
        <v>0.48349689148924402</v>
      </c>
      <c r="AE10" s="17"/>
      <c r="AF10" s="17">
        <v>0.51909332497017802</v>
      </c>
      <c r="AG10" s="17">
        <v>0.50871275061356902</v>
      </c>
      <c r="AH10" s="17">
        <v>0.50381563884626901</v>
      </c>
      <c r="AI10" s="17"/>
      <c r="AJ10" s="17">
        <v>0.53460413287338004</v>
      </c>
      <c r="AK10" s="17">
        <v>0.43954698440865902</v>
      </c>
      <c r="AL10" s="17">
        <v>0.570684038940935</v>
      </c>
      <c r="AM10" s="17">
        <v>0.62615210379661601</v>
      </c>
      <c r="AN10" s="17">
        <v>0.54411102883907403</v>
      </c>
      <c r="AO10" s="17"/>
      <c r="AP10" s="17">
        <v>0.52999543749369904</v>
      </c>
      <c r="AQ10" s="17">
        <v>0.48782022020753102</v>
      </c>
      <c r="AR10" s="17">
        <v>0.53855514110763403</v>
      </c>
      <c r="AS10" s="17">
        <v>0.52674567741567901</v>
      </c>
      <c r="AT10" s="17">
        <v>0.44637551213359</v>
      </c>
      <c r="AU10" s="17"/>
      <c r="AV10" s="17">
        <v>0.47142386230234001</v>
      </c>
      <c r="AW10" s="17">
        <v>0.52084624473195296</v>
      </c>
      <c r="AX10" s="17">
        <v>0.51337382113542296</v>
      </c>
      <c r="AY10" s="17">
        <v>0.52822212366197097</v>
      </c>
      <c r="AZ10" s="17">
        <v>0.44497585333072898</v>
      </c>
      <c r="BA10" s="17">
        <v>0.526578407840959</v>
      </c>
      <c r="BB10" s="17"/>
      <c r="BC10" s="17">
        <v>0.52953226819619903</v>
      </c>
      <c r="BD10" s="17">
        <v>0.515461691280093</v>
      </c>
      <c r="BE10" s="17">
        <v>0.47257488474558701</v>
      </c>
      <c r="BF10" s="17">
        <v>0.58379841994669301</v>
      </c>
      <c r="BG10" s="17">
        <v>0.23112033596364301</v>
      </c>
    </row>
    <row r="11" spans="2:59" x14ac:dyDescent="0.35">
      <c r="B11" s="18" t="s">
        <v>482</v>
      </c>
      <c r="C11" s="17">
        <v>0.16166077568634499</v>
      </c>
      <c r="D11" s="17">
        <v>0.17615042731003899</v>
      </c>
      <c r="E11" s="17">
        <v>0.145376182683535</v>
      </c>
      <c r="F11" s="17"/>
      <c r="G11" s="17">
        <v>0.25579480460126902</v>
      </c>
      <c r="H11" s="17">
        <v>0.14245261921150401</v>
      </c>
      <c r="I11" s="17">
        <v>0.173001434007168</v>
      </c>
      <c r="J11" s="17">
        <v>0.145669003656312</v>
      </c>
      <c r="K11" s="17">
        <v>0.14807710255026699</v>
      </c>
      <c r="L11" s="17">
        <v>0.131015809310639</v>
      </c>
      <c r="M11" s="17"/>
      <c r="N11" s="17">
        <v>0.14448193425320199</v>
      </c>
      <c r="O11" s="17">
        <v>0.186522431165318</v>
      </c>
      <c r="P11" s="17">
        <v>0.17062600705660899</v>
      </c>
      <c r="Q11" s="17">
        <v>0.14600872132297299</v>
      </c>
      <c r="R11" s="17"/>
      <c r="S11" s="17">
        <v>0.18667472753690001</v>
      </c>
      <c r="T11" s="17">
        <v>0.220246541595366</v>
      </c>
      <c r="U11" s="17">
        <v>9.9545615329146506E-2</v>
      </c>
      <c r="V11" s="17">
        <v>0.10071423528350899</v>
      </c>
      <c r="W11" s="17">
        <v>8.8269083875473706E-2</v>
      </c>
      <c r="X11" s="17">
        <v>0.17121486592132201</v>
      </c>
      <c r="Y11" s="17">
        <v>0.155784602417219</v>
      </c>
      <c r="Z11" s="17">
        <v>8.8046500260492794E-2</v>
      </c>
      <c r="AA11" s="17">
        <v>0.19470764758718401</v>
      </c>
      <c r="AB11" s="17">
        <v>0.19790666237409199</v>
      </c>
      <c r="AC11" s="17">
        <v>0.14369851842179601</v>
      </c>
      <c r="AD11" s="17">
        <v>0.17327216706426801</v>
      </c>
      <c r="AE11" s="17"/>
      <c r="AF11" s="17">
        <v>0.15190517207541299</v>
      </c>
      <c r="AG11" s="17">
        <v>0.140710805088684</v>
      </c>
      <c r="AH11" s="17">
        <v>0.207254336930668</v>
      </c>
      <c r="AI11" s="17"/>
      <c r="AJ11" s="17">
        <v>0.148726522678337</v>
      </c>
      <c r="AK11" s="17">
        <v>0.19546154045807401</v>
      </c>
      <c r="AL11" s="17">
        <v>0.13397267483988601</v>
      </c>
      <c r="AM11" s="17">
        <v>5.4219082464263699E-2</v>
      </c>
      <c r="AN11" s="17">
        <v>0.140967747769458</v>
      </c>
      <c r="AO11" s="17"/>
      <c r="AP11" s="17">
        <v>0.14154643659563099</v>
      </c>
      <c r="AQ11" s="17">
        <v>0.16852440545646699</v>
      </c>
      <c r="AR11" s="17">
        <v>0.179058711360079</v>
      </c>
      <c r="AS11" s="17">
        <v>0.15185797825803499</v>
      </c>
      <c r="AT11" s="17">
        <v>0.16171523586434</v>
      </c>
      <c r="AU11" s="17"/>
      <c r="AV11" s="17">
        <v>0.19511547112206001</v>
      </c>
      <c r="AW11" s="17">
        <v>0.16783485959147301</v>
      </c>
      <c r="AX11" s="17">
        <v>0.14241066556033</v>
      </c>
      <c r="AY11" s="17">
        <v>0.155634480213417</v>
      </c>
      <c r="AZ11" s="17">
        <v>0.229004598700731</v>
      </c>
      <c r="BA11" s="17">
        <v>9.7990023215850305E-2</v>
      </c>
      <c r="BB11" s="17"/>
      <c r="BC11" s="17">
        <v>0.12436879981280199</v>
      </c>
      <c r="BD11" s="17">
        <v>0.15142454484419601</v>
      </c>
      <c r="BE11" s="17">
        <v>0.201369341185583</v>
      </c>
      <c r="BF11" s="17">
        <v>0.149753447688037</v>
      </c>
      <c r="BG11" s="17">
        <v>0.33936742916364199</v>
      </c>
    </row>
    <row r="12" spans="2:59" x14ac:dyDescent="0.35">
      <c r="B12" s="18" t="s">
        <v>483</v>
      </c>
      <c r="C12" s="17">
        <v>4.89225547745425E-2</v>
      </c>
      <c r="D12" s="17">
        <v>5.2754188525349702E-2</v>
      </c>
      <c r="E12" s="17">
        <v>4.5577410166682202E-2</v>
      </c>
      <c r="F12" s="17"/>
      <c r="G12" s="17">
        <v>6.3816823295201802E-2</v>
      </c>
      <c r="H12" s="17">
        <v>5.54608226526591E-2</v>
      </c>
      <c r="I12" s="17">
        <v>5.3250471978483802E-2</v>
      </c>
      <c r="J12" s="17">
        <v>2.4454453837208501E-2</v>
      </c>
      <c r="K12" s="17">
        <v>4.9169712680883999E-2</v>
      </c>
      <c r="L12" s="17">
        <v>5.12072557874097E-2</v>
      </c>
      <c r="M12" s="17"/>
      <c r="N12" s="17">
        <v>3.6836343391258103E-2</v>
      </c>
      <c r="O12" s="17">
        <v>4.52012719316046E-2</v>
      </c>
      <c r="P12" s="17">
        <v>4.4104848551210003E-2</v>
      </c>
      <c r="Q12" s="17">
        <v>6.8919867105588797E-2</v>
      </c>
      <c r="R12" s="17"/>
      <c r="S12" s="17">
        <v>5.6472730165028101E-2</v>
      </c>
      <c r="T12" s="17">
        <v>5.4118921946083198E-2</v>
      </c>
      <c r="U12" s="17">
        <v>1.43056546392086E-2</v>
      </c>
      <c r="V12" s="17">
        <v>2.3088777130367499E-2</v>
      </c>
      <c r="W12" s="17">
        <v>3.2704941476431701E-2</v>
      </c>
      <c r="X12" s="17">
        <v>7.4458277099896594E-2</v>
      </c>
      <c r="Y12" s="17">
        <v>4.0945761357121302E-2</v>
      </c>
      <c r="Z12" s="17">
        <v>0.13032382339016499</v>
      </c>
      <c r="AA12" s="17">
        <v>7.6793993049999898E-2</v>
      </c>
      <c r="AB12" s="17">
        <v>8.7358522162934802E-3</v>
      </c>
      <c r="AC12" s="17">
        <v>5.3399751184904497E-2</v>
      </c>
      <c r="AD12" s="17">
        <v>5.76151613513479E-2</v>
      </c>
      <c r="AE12" s="17"/>
      <c r="AF12" s="17">
        <v>4.6767192371639003E-2</v>
      </c>
      <c r="AG12" s="17">
        <v>4.5530462060964699E-2</v>
      </c>
      <c r="AH12" s="17">
        <v>5.3735452394243502E-2</v>
      </c>
      <c r="AI12" s="17"/>
      <c r="AJ12" s="17">
        <v>2.9285364297585902E-2</v>
      </c>
      <c r="AK12" s="17">
        <v>7.0441975869197204E-2</v>
      </c>
      <c r="AL12" s="17">
        <v>0</v>
      </c>
      <c r="AM12" s="17">
        <v>4.9048044413230601E-2</v>
      </c>
      <c r="AN12" s="17">
        <v>7.2109035805858604E-2</v>
      </c>
      <c r="AO12" s="17"/>
      <c r="AP12" s="17">
        <v>3.1053163468181599E-2</v>
      </c>
      <c r="AQ12" s="17">
        <v>6.0067644757878798E-2</v>
      </c>
      <c r="AR12" s="17">
        <v>1.22033156659335E-2</v>
      </c>
      <c r="AS12" s="17">
        <v>3.92962179310474E-2</v>
      </c>
      <c r="AT12" s="17">
        <v>3.5453724391752602E-2</v>
      </c>
      <c r="AU12" s="17"/>
      <c r="AV12" s="17">
        <v>6.6645345764392599E-2</v>
      </c>
      <c r="AW12" s="17">
        <v>2.7756487833683501E-2</v>
      </c>
      <c r="AX12" s="17">
        <v>2.35918592585239E-2</v>
      </c>
      <c r="AY12" s="17">
        <v>3.5956455529721397E-2</v>
      </c>
      <c r="AZ12" s="17">
        <v>2.62487347701739E-2</v>
      </c>
      <c r="BA12" s="17">
        <v>3.0004842427111902E-2</v>
      </c>
      <c r="BB12" s="17"/>
      <c r="BC12" s="17">
        <v>4.7436031753821599E-2</v>
      </c>
      <c r="BD12" s="17">
        <v>6.1043345936896802E-2</v>
      </c>
      <c r="BE12" s="17">
        <v>4.7988192984501597E-2</v>
      </c>
      <c r="BF12" s="17">
        <v>5.0966432494000201E-2</v>
      </c>
      <c r="BG12" s="17">
        <v>0</v>
      </c>
    </row>
    <row r="13" spans="2:59" x14ac:dyDescent="0.35">
      <c r="B13" s="18" t="s">
        <v>100</v>
      </c>
      <c r="C13" s="17">
        <v>7.0412919224903905E-2</v>
      </c>
      <c r="D13" s="17">
        <v>5.4907355519087903E-2</v>
      </c>
      <c r="E13" s="17">
        <v>8.3752530735844197E-2</v>
      </c>
      <c r="F13" s="17"/>
      <c r="G13" s="17">
        <v>5.7830784152398299E-2</v>
      </c>
      <c r="H13" s="17">
        <v>5.8401762421638997E-2</v>
      </c>
      <c r="I13" s="17">
        <v>0.108828656749446</v>
      </c>
      <c r="J13" s="17">
        <v>4.6704721503086702E-2</v>
      </c>
      <c r="K13" s="17">
        <v>6.8989732691478206E-2</v>
      </c>
      <c r="L13" s="17">
        <v>7.6798698892561607E-2</v>
      </c>
      <c r="M13" s="17"/>
      <c r="N13" s="17">
        <v>4.9983546813893102E-2</v>
      </c>
      <c r="O13" s="17">
        <v>6.6932294935673806E-2</v>
      </c>
      <c r="P13" s="17">
        <v>7.2939170290708497E-2</v>
      </c>
      <c r="Q13" s="17">
        <v>9.2220258916365205E-2</v>
      </c>
      <c r="R13" s="17"/>
      <c r="S13" s="17">
        <v>7.0400856249792407E-2</v>
      </c>
      <c r="T13" s="17">
        <v>9.6698361119464393E-2</v>
      </c>
      <c r="U13" s="17">
        <v>6.3457597746212097E-2</v>
      </c>
      <c r="V13" s="17">
        <v>3.7893000282901698E-2</v>
      </c>
      <c r="W13" s="17">
        <v>3.4448906942869999E-2</v>
      </c>
      <c r="X13" s="17">
        <v>8.8006666739163894E-2</v>
      </c>
      <c r="Y13" s="17">
        <v>4.30435350124923E-2</v>
      </c>
      <c r="Z13" s="17">
        <v>8.9192220217965801E-2</v>
      </c>
      <c r="AA13" s="17">
        <v>8.7772762290804204E-2</v>
      </c>
      <c r="AB13" s="17">
        <v>5.5427499031245497E-2</v>
      </c>
      <c r="AC13" s="17">
        <v>7.2296274159044605E-2</v>
      </c>
      <c r="AD13" s="17">
        <v>0.126713747379191</v>
      </c>
      <c r="AE13" s="17"/>
      <c r="AF13" s="17">
        <v>8.6641291962126707E-2</v>
      </c>
      <c r="AG13" s="17">
        <v>5.5751780805100001E-2</v>
      </c>
      <c r="AH13" s="17">
        <v>8.6017808605068399E-2</v>
      </c>
      <c r="AI13" s="17"/>
      <c r="AJ13" s="17">
        <v>6.7818606395350395E-2</v>
      </c>
      <c r="AK13" s="17">
        <v>4.4789491826852601E-2</v>
      </c>
      <c r="AL13" s="17">
        <v>6.1468335447224499E-2</v>
      </c>
      <c r="AM13" s="17">
        <v>6.2514056828620906E-2</v>
      </c>
      <c r="AN13" s="17">
        <v>0.108584399420912</v>
      </c>
      <c r="AO13" s="17"/>
      <c r="AP13" s="17">
        <v>7.9564077024400298E-2</v>
      </c>
      <c r="AQ13" s="17">
        <v>4.1801335801599199E-2</v>
      </c>
      <c r="AR13" s="17">
        <v>4.6513811885634498E-2</v>
      </c>
      <c r="AS13" s="17">
        <v>7.6223281086445702E-2</v>
      </c>
      <c r="AT13" s="17">
        <v>0.13835696126381999</v>
      </c>
      <c r="AU13" s="17"/>
      <c r="AV13" s="17">
        <v>2.8855754622615401E-2</v>
      </c>
      <c r="AW13" s="17">
        <v>6.3209301799326906E-2</v>
      </c>
      <c r="AX13" s="17">
        <v>6.3403821666789206E-2</v>
      </c>
      <c r="AY13" s="17">
        <v>7.0331420246133897E-2</v>
      </c>
      <c r="AZ13" s="17">
        <v>0.136040696196365</v>
      </c>
      <c r="BA13" s="17">
        <v>0.15554826338986999</v>
      </c>
      <c r="BB13" s="17"/>
      <c r="BC13" s="17">
        <v>7.5961970812258806E-2</v>
      </c>
      <c r="BD13" s="17">
        <v>7.8453298053346096E-2</v>
      </c>
      <c r="BE13" s="17">
        <v>5.9738694422133899E-2</v>
      </c>
      <c r="BF13" s="17">
        <v>3.6344636589510197E-2</v>
      </c>
      <c r="BG13" s="17">
        <v>0.105706186400556</v>
      </c>
    </row>
    <row r="14" spans="2:59" x14ac:dyDescent="0.35">
      <c r="B14" s="18" t="s">
        <v>484</v>
      </c>
      <c r="C14" s="21">
        <v>0.71900375031420805</v>
      </c>
      <c r="D14" s="21">
        <v>0.716188028645524</v>
      </c>
      <c r="E14" s="21">
        <v>0.72529387641393905</v>
      </c>
      <c r="F14" s="21"/>
      <c r="G14" s="21">
        <v>0.62255758795113103</v>
      </c>
      <c r="H14" s="21">
        <v>0.74368479571419799</v>
      </c>
      <c r="I14" s="21">
        <v>0.66491943726490199</v>
      </c>
      <c r="J14" s="21">
        <v>0.783171821003393</v>
      </c>
      <c r="K14" s="21">
        <v>0.73376345207737004</v>
      </c>
      <c r="L14" s="21">
        <v>0.74097823600938995</v>
      </c>
      <c r="M14" s="21"/>
      <c r="N14" s="21">
        <v>0.76869817554164699</v>
      </c>
      <c r="O14" s="21">
        <v>0.70134400196740299</v>
      </c>
      <c r="P14" s="21">
        <v>0.71232997410147203</v>
      </c>
      <c r="Q14" s="21">
        <v>0.69285115265507302</v>
      </c>
      <c r="R14" s="21"/>
      <c r="S14" s="21">
        <v>0.686451686048279</v>
      </c>
      <c r="T14" s="21">
        <v>0.62893617533908597</v>
      </c>
      <c r="U14" s="21">
        <v>0.822691132285433</v>
      </c>
      <c r="V14" s="21">
        <v>0.83830398730322198</v>
      </c>
      <c r="W14" s="21">
        <v>0.844577067705225</v>
      </c>
      <c r="X14" s="21">
        <v>0.66632019023961697</v>
      </c>
      <c r="Y14" s="21">
        <v>0.76022610121316703</v>
      </c>
      <c r="Z14" s="21">
        <v>0.69243745613137697</v>
      </c>
      <c r="AA14" s="21">
        <v>0.64072559707201204</v>
      </c>
      <c r="AB14" s="21">
        <v>0.73792998637836904</v>
      </c>
      <c r="AC14" s="21">
        <v>0.73060545623425499</v>
      </c>
      <c r="AD14" s="21">
        <v>0.64239892420519196</v>
      </c>
      <c r="AE14" s="21"/>
      <c r="AF14" s="21">
        <v>0.71468634359082095</v>
      </c>
      <c r="AG14" s="21">
        <v>0.75800695204525104</v>
      </c>
      <c r="AH14" s="21">
        <v>0.65299240207001996</v>
      </c>
      <c r="AI14" s="21"/>
      <c r="AJ14" s="21">
        <v>0.75416950662872695</v>
      </c>
      <c r="AK14" s="21">
        <v>0.68930699184587596</v>
      </c>
      <c r="AL14" s="21">
        <v>0.80455898971288897</v>
      </c>
      <c r="AM14" s="21">
        <v>0.83421881629388495</v>
      </c>
      <c r="AN14" s="21">
        <v>0.67833881700377197</v>
      </c>
      <c r="AO14" s="21"/>
      <c r="AP14" s="21">
        <v>0.74783632291178703</v>
      </c>
      <c r="AQ14" s="21">
        <v>0.72960661398405502</v>
      </c>
      <c r="AR14" s="21">
        <v>0.762224161088353</v>
      </c>
      <c r="AS14" s="21">
        <v>0.73262252272447204</v>
      </c>
      <c r="AT14" s="21">
        <v>0.66447407848008799</v>
      </c>
      <c r="AU14" s="21"/>
      <c r="AV14" s="21">
        <v>0.70938342849093206</v>
      </c>
      <c r="AW14" s="21">
        <v>0.74119935077551602</v>
      </c>
      <c r="AX14" s="21">
        <v>0.77059365351435705</v>
      </c>
      <c r="AY14" s="21">
        <v>0.73807764401072795</v>
      </c>
      <c r="AZ14" s="21">
        <v>0.60870597033273</v>
      </c>
      <c r="BA14" s="21">
        <v>0.71645687096716804</v>
      </c>
      <c r="BB14" s="21"/>
      <c r="BC14" s="21">
        <v>0.75223319762111795</v>
      </c>
      <c r="BD14" s="21">
        <v>0.70907881116556104</v>
      </c>
      <c r="BE14" s="21">
        <v>0.69090377140778103</v>
      </c>
      <c r="BF14" s="21">
        <v>0.76293548322845195</v>
      </c>
      <c r="BG14" s="21">
        <v>0.554926384435803</v>
      </c>
    </row>
    <row r="15" spans="2:59" x14ac:dyDescent="0.35">
      <c r="B15" s="18" t="s">
        <v>485</v>
      </c>
      <c r="C15" s="21">
        <v>0.21058333046088801</v>
      </c>
      <c r="D15" s="21">
        <v>0.22890461583538799</v>
      </c>
      <c r="E15" s="21">
        <v>0.19095359285021701</v>
      </c>
      <c r="F15" s="21"/>
      <c r="G15" s="21">
        <v>0.31961162789647102</v>
      </c>
      <c r="H15" s="21">
        <v>0.19791344186416299</v>
      </c>
      <c r="I15" s="21">
        <v>0.22625190598565201</v>
      </c>
      <c r="J15" s="21">
        <v>0.17012345749352001</v>
      </c>
      <c r="K15" s="21">
        <v>0.19724681523115201</v>
      </c>
      <c r="L15" s="21">
        <v>0.182223065098049</v>
      </c>
      <c r="M15" s="21"/>
      <c r="N15" s="21">
        <v>0.18131827764446001</v>
      </c>
      <c r="O15" s="21">
        <v>0.231723703096923</v>
      </c>
      <c r="P15" s="21">
        <v>0.21473085560781899</v>
      </c>
      <c r="Q15" s="21">
        <v>0.214928588428561</v>
      </c>
      <c r="R15" s="21"/>
      <c r="S15" s="21">
        <v>0.243147457701928</v>
      </c>
      <c r="T15" s="21">
        <v>0.27436546354144897</v>
      </c>
      <c r="U15" s="21">
        <v>0.113851269968355</v>
      </c>
      <c r="V15" s="21">
        <v>0.12380301241387601</v>
      </c>
      <c r="W15" s="21">
        <v>0.120974025351905</v>
      </c>
      <c r="X15" s="21">
        <v>0.24567314302121901</v>
      </c>
      <c r="Y15" s="21">
        <v>0.19673036377434</v>
      </c>
      <c r="Z15" s="21">
        <v>0.218370323650658</v>
      </c>
      <c r="AA15" s="21">
        <v>0.27150164063718402</v>
      </c>
      <c r="AB15" s="21">
        <v>0.20664251459038599</v>
      </c>
      <c r="AC15" s="21">
        <v>0.19709826960669999</v>
      </c>
      <c r="AD15" s="21">
        <v>0.23088732841561599</v>
      </c>
      <c r="AE15" s="21"/>
      <c r="AF15" s="21">
        <v>0.198672364447052</v>
      </c>
      <c r="AG15" s="21">
        <v>0.186241267149649</v>
      </c>
      <c r="AH15" s="21">
        <v>0.26098978932491201</v>
      </c>
      <c r="AI15" s="21"/>
      <c r="AJ15" s="21">
        <v>0.17801188697592299</v>
      </c>
      <c r="AK15" s="21">
        <v>0.26590351632727199</v>
      </c>
      <c r="AL15" s="21">
        <v>0.13397267483988601</v>
      </c>
      <c r="AM15" s="21">
        <v>0.10326712687749399</v>
      </c>
      <c r="AN15" s="21">
        <v>0.21307678357531601</v>
      </c>
      <c r="AO15" s="21"/>
      <c r="AP15" s="21">
        <v>0.172599600063813</v>
      </c>
      <c r="AQ15" s="21">
        <v>0.228592050214346</v>
      </c>
      <c r="AR15" s="21">
        <v>0.191262027026012</v>
      </c>
      <c r="AS15" s="21">
        <v>0.191154196189082</v>
      </c>
      <c r="AT15" s="21">
        <v>0.19716896025609201</v>
      </c>
      <c r="AU15" s="21"/>
      <c r="AV15" s="21">
        <v>0.26176081688645297</v>
      </c>
      <c r="AW15" s="21">
        <v>0.19559134742515699</v>
      </c>
      <c r="AX15" s="21">
        <v>0.166002524818854</v>
      </c>
      <c r="AY15" s="21">
        <v>0.19159093574313801</v>
      </c>
      <c r="AZ15" s="21">
        <v>0.25525333347090501</v>
      </c>
      <c r="BA15" s="21">
        <v>0.127994865642962</v>
      </c>
      <c r="BB15" s="21"/>
      <c r="BC15" s="21">
        <v>0.17180483156662299</v>
      </c>
      <c r="BD15" s="21">
        <v>0.21246789078109299</v>
      </c>
      <c r="BE15" s="21">
        <v>0.24935753417008499</v>
      </c>
      <c r="BF15" s="21">
        <v>0.20071988018203701</v>
      </c>
      <c r="BG15" s="21">
        <v>0.33936742916364199</v>
      </c>
    </row>
    <row r="16" spans="2:59" x14ac:dyDescent="0.35">
      <c r="B16" s="18" t="s">
        <v>141</v>
      </c>
      <c r="C16" s="22">
        <v>0.50842041985331998</v>
      </c>
      <c r="D16" s="22">
        <v>0.48728341281013499</v>
      </c>
      <c r="E16" s="22">
        <v>0.53434028356372198</v>
      </c>
      <c r="F16" s="22"/>
      <c r="G16" s="22">
        <v>0.30294596005466101</v>
      </c>
      <c r="H16" s="22">
        <v>0.54577135385003495</v>
      </c>
      <c r="I16" s="22">
        <v>0.43866753127925001</v>
      </c>
      <c r="J16" s="22">
        <v>0.61304836350987302</v>
      </c>
      <c r="K16" s="22">
        <v>0.53651663684621897</v>
      </c>
      <c r="L16" s="22">
        <v>0.55875517091134097</v>
      </c>
      <c r="M16" s="22"/>
      <c r="N16" s="22">
        <v>0.58737989789718603</v>
      </c>
      <c r="O16" s="22">
        <v>0.46962029887048001</v>
      </c>
      <c r="P16" s="22">
        <v>0.49759911849365301</v>
      </c>
      <c r="Q16" s="22">
        <v>0.47792256422651203</v>
      </c>
      <c r="R16" s="22"/>
      <c r="S16" s="22">
        <v>0.44330422834635103</v>
      </c>
      <c r="T16" s="22">
        <v>0.35457071179763699</v>
      </c>
      <c r="U16" s="22">
        <v>0.70883986231707796</v>
      </c>
      <c r="V16" s="22">
        <v>0.71450097488934605</v>
      </c>
      <c r="W16" s="22">
        <v>0.72360304235331896</v>
      </c>
      <c r="X16" s="22">
        <v>0.42064704721839802</v>
      </c>
      <c r="Y16" s="22">
        <v>0.56349573743882697</v>
      </c>
      <c r="Z16" s="22">
        <v>0.47406713248071902</v>
      </c>
      <c r="AA16" s="22">
        <v>0.36922395643482803</v>
      </c>
      <c r="AB16" s="22">
        <v>0.53128747178798297</v>
      </c>
      <c r="AC16" s="22">
        <v>0.53350718662755503</v>
      </c>
      <c r="AD16" s="22">
        <v>0.41151159578957602</v>
      </c>
      <c r="AE16" s="22"/>
      <c r="AF16" s="22">
        <v>0.51601397914376901</v>
      </c>
      <c r="AG16" s="22">
        <v>0.57176568489560198</v>
      </c>
      <c r="AH16" s="22">
        <v>0.392002612745109</v>
      </c>
      <c r="AI16" s="22"/>
      <c r="AJ16" s="22">
        <v>0.57615761965280399</v>
      </c>
      <c r="AK16" s="22">
        <v>0.42340347551860402</v>
      </c>
      <c r="AL16" s="22">
        <v>0.67058631487300302</v>
      </c>
      <c r="AM16" s="22">
        <v>0.73095168941639099</v>
      </c>
      <c r="AN16" s="22">
        <v>0.46526203342845601</v>
      </c>
      <c r="AO16" s="22"/>
      <c r="AP16" s="22">
        <v>0.575236722847974</v>
      </c>
      <c r="AQ16" s="22">
        <v>0.50101456376970899</v>
      </c>
      <c r="AR16" s="22">
        <v>0.57096213406234098</v>
      </c>
      <c r="AS16" s="22">
        <v>0.54146832653539001</v>
      </c>
      <c r="AT16" s="22">
        <v>0.46730511822399601</v>
      </c>
      <c r="AU16" s="22"/>
      <c r="AV16" s="22">
        <v>0.44762261160448003</v>
      </c>
      <c r="AW16" s="22">
        <v>0.54560800335035997</v>
      </c>
      <c r="AX16" s="22">
        <v>0.60459112869550202</v>
      </c>
      <c r="AY16" s="22">
        <v>0.54648670826759005</v>
      </c>
      <c r="AZ16" s="22">
        <v>0.35345263686182499</v>
      </c>
      <c r="BA16" s="22">
        <v>0.58846200532420601</v>
      </c>
      <c r="BB16" s="22"/>
      <c r="BC16" s="22">
        <v>0.58042836605449499</v>
      </c>
      <c r="BD16" s="22">
        <v>0.49661092038446802</v>
      </c>
      <c r="BE16" s="22">
        <v>0.44154623723769698</v>
      </c>
      <c r="BF16" s="22">
        <v>0.56221560304641505</v>
      </c>
      <c r="BG16" s="22">
        <v>0.21555895527216101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0.28847533898789002</v>
      </c>
      <c r="D9" s="17">
        <v>0.33118637242239002</v>
      </c>
      <c r="E9" s="17">
        <v>0.249343582687575</v>
      </c>
      <c r="F9" s="17"/>
      <c r="G9" s="17">
        <v>0.342308500410684</v>
      </c>
      <c r="H9" s="17">
        <v>0.32758932161475901</v>
      </c>
      <c r="I9" s="17">
        <v>0.19541580081726101</v>
      </c>
      <c r="J9" s="17">
        <v>0.33891773029953998</v>
      </c>
      <c r="K9" s="17">
        <v>0.29618968189261302</v>
      </c>
      <c r="L9" s="17">
        <v>0.25328436583713698</v>
      </c>
      <c r="M9" s="17"/>
      <c r="N9" s="17">
        <v>0.28054424955877799</v>
      </c>
      <c r="O9" s="17">
        <v>0.34373449320921201</v>
      </c>
      <c r="P9" s="17">
        <v>0.28476469797068998</v>
      </c>
      <c r="Q9" s="17">
        <v>0.243674357176933</v>
      </c>
      <c r="R9" s="17"/>
      <c r="S9" s="17">
        <v>0.27154709806389599</v>
      </c>
      <c r="T9" s="17">
        <v>0.30904601701031997</v>
      </c>
      <c r="U9" s="17">
        <v>0.27353236666165898</v>
      </c>
      <c r="V9" s="17">
        <v>0.35636817700071799</v>
      </c>
      <c r="W9" s="17">
        <v>0.35919110166430401</v>
      </c>
      <c r="X9" s="17">
        <v>0.23428285226934201</v>
      </c>
      <c r="Y9" s="17">
        <v>0.323127495703465</v>
      </c>
      <c r="Z9" s="17">
        <v>0.25994843431536002</v>
      </c>
      <c r="AA9" s="17">
        <v>0.27961092601000498</v>
      </c>
      <c r="AB9" s="17">
        <v>0.263362363745688</v>
      </c>
      <c r="AC9" s="17">
        <v>0.23343360977684899</v>
      </c>
      <c r="AD9" s="17">
        <v>0.237511914191148</v>
      </c>
      <c r="AE9" s="17"/>
      <c r="AF9" s="17">
        <v>0.27073262879299098</v>
      </c>
      <c r="AG9" s="17">
        <v>0.30073384911916801</v>
      </c>
      <c r="AH9" s="17">
        <v>0.23923658878734599</v>
      </c>
      <c r="AI9" s="17"/>
      <c r="AJ9" s="17">
        <v>0.293360320504993</v>
      </c>
      <c r="AK9" s="17">
        <v>0.31050082979680899</v>
      </c>
      <c r="AL9" s="17">
        <v>0.27803476129295901</v>
      </c>
      <c r="AM9" s="17">
        <v>0.26313350003822999</v>
      </c>
      <c r="AN9" s="17">
        <v>0.22952490129231701</v>
      </c>
      <c r="AO9" s="17"/>
      <c r="AP9" s="17">
        <v>0.327231136518565</v>
      </c>
      <c r="AQ9" s="17">
        <v>0.31480265674317898</v>
      </c>
      <c r="AR9" s="17">
        <v>0.29402656140154898</v>
      </c>
      <c r="AS9" s="17">
        <v>0.227970452692103</v>
      </c>
      <c r="AT9" s="17">
        <v>0.35447685065707801</v>
      </c>
      <c r="AU9" s="17"/>
      <c r="AV9" s="17">
        <v>0.30808721501494701</v>
      </c>
      <c r="AW9" s="17">
        <v>0.32469906723908099</v>
      </c>
      <c r="AX9" s="17">
        <v>0.302692299928908</v>
      </c>
      <c r="AY9" s="17">
        <v>0.28485273170105402</v>
      </c>
      <c r="AZ9" s="17">
        <v>0.27280221304541802</v>
      </c>
      <c r="BA9" s="17">
        <v>0.27450087649939497</v>
      </c>
      <c r="BB9" s="17"/>
      <c r="BC9" s="17">
        <v>0.257645131444243</v>
      </c>
      <c r="BD9" s="17">
        <v>0.29988699581934403</v>
      </c>
      <c r="BE9" s="17">
        <v>0.339334007387465</v>
      </c>
      <c r="BF9" s="17">
        <v>0.22523033367499801</v>
      </c>
      <c r="BG9" s="17">
        <v>0.296872356769736</v>
      </c>
    </row>
    <row r="10" spans="2:59" x14ac:dyDescent="0.35">
      <c r="B10" s="18" t="s">
        <v>481</v>
      </c>
      <c r="C10" s="17">
        <v>0.492419009327484</v>
      </c>
      <c r="D10" s="17">
        <v>0.47530842922116701</v>
      </c>
      <c r="E10" s="17">
        <v>0.51071020731610595</v>
      </c>
      <c r="F10" s="17"/>
      <c r="G10" s="17">
        <v>0.39578021034910499</v>
      </c>
      <c r="H10" s="17">
        <v>0.460174053929433</v>
      </c>
      <c r="I10" s="17">
        <v>0.50245022313940002</v>
      </c>
      <c r="J10" s="17">
        <v>0.49884439122421498</v>
      </c>
      <c r="K10" s="17">
        <v>0.50997839464582195</v>
      </c>
      <c r="L10" s="17">
        <v>0.55214282543969095</v>
      </c>
      <c r="M10" s="17"/>
      <c r="N10" s="17">
        <v>0.50982055032777596</v>
      </c>
      <c r="O10" s="17">
        <v>0.473496052720975</v>
      </c>
      <c r="P10" s="17">
        <v>0.499504030943205</v>
      </c>
      <c r="Q10" s="17">
        <v>0.48807234021121698</v>
      </c>
      <c r="R10" s="17"/>
      <c r="S10" s="17">
        <v>0.51569739115243096</v>
      </c>
      <c r="T10" s="17">
        <v>0.41065500244082498</v>
      </c>
      <c r="U10" s="17">
        <v>0.53430547939478001</v>
      </c>
      <c r="V10" s="17">
        <v>0.55060325340218397</v>
      </c>
      <c r="W10" s="17">
        <v>0.490062239204411</v>
      </c>
      <c r="X10" s="17">
        <v>0.456482309826101</v>
      </c>
      <c r="Y10" s="17">
        <v>0.46901012218072202</v>
      </c>
      <c r="Z10" s="17">
        <v>0.40218370986942897</v>
      </c>
      <c r="AA10" s="17">
        <v>0.48929407468259301</v>
      </c>
      <c r="AB10" s="17">
        <v>0.57854363966945999</v>
      </c>
      <c r="AC10" s="17">
        <v>0.52332345255330803</v>
      </c>
      <c r="AD10" s="17">
        <v>0.46022973689464097</v>
      </c>
      <c r="AE10" s="17"/>
      <c r="AF10" s="17">
        <v>0.50675223546014003</v>
      </c>
      <c r="AG10" s="17">
        <v>0.51060483136129398</v>
      </c>
      <c r="AH10" s="17">
        <v>0.476614510215147</v>
      </c>
      <c r="AI10" s="17"/>
      <c r="AJ10" s="17">
        <v>0.51898857122555897</v>
      </c>
      <c r="AK10" s="17">
        <v>0.476091069194989</v>
      </c>
      <c r="AL10" s="17">
        <v>0.588235704790525</v>
      </c>
      <c r="AM10" s="17">
        <v>0.56478758956946196</v>
      </c>
      <c r="AN10" s="17">
        <v>0.47204387900595601</v>
      </c>
      <c r="AO10" s="17"/>
      <c r="AP10" s="17">
        <v>0.50593703121398703</v>
      </c>
      <c r="AQ10" s="17">
        <v>0.47779811148467399</v>
      </c>
      <c r="AR10" s="17">
        <v>0.53064143109327999</v>
      </c>
      <c r="AS10" s="17">
        <v>0.50667898848177695</v>
      </c>
      <c r="AT10" s="17">
        <v>0.43157499726133203</v>
      </c>
      <c r="AU10" s="17"/>
      <c r="AV10" s="17">
        <v>0.50092261063193999</v>
      </c>
      <c r="AW10" s="17">
        <v>0.51873484000938697</v>
      </c>
      <c r="AX10" s="17">
        <v>0.495853805977855</v>
      </c>
      <c r="AY10" s="17">
        <v>0.435654602985867</v>
      </c>
      <c r="AZ10" s="17">
        <v>0.48730763608555699</v>
      </c>
      <c r="BA10" s="17">
        <v>0.48131050520706098</v>
      </c>
      <c r="BB10" s="17"/>
      <c r="BC10" s="17">
        <v>0.54940868622030703</v>
      </c>
      <c r="BD10" s="17">
        <v>0.46586003897620198</v>
      </c>
      <c r="BE10" s="17">
        <v>0.45118658212701901</v>
      </c>
      <c r="BF10" s="17">
        <v>0.536636364974865</v>
      </c>
      <c r="BG10" s="17">
        <v>0.29247060016501503</v>
      </c>
    </row>
    <row r="11" spans="2:59" x14ac:dyDescent="0.35">
      <c r="B11" s="18" t="s">
        <v>482</v>
      </c>
      <c r="C11" s="17">
        <v>0.104626621108624</v>
      </c>
      <c r="D11" s="17">
        <v>0.105401001186301</v>
      </c>
      <c r="E11" s="17">
        <v>0.10132598034856199</v>
      </c>
      <c r="F11" s="17"/>
      <c r="G11" s="17">
        <v>0.13564542764578699</v>
      </c>
      <c r="H11" s="17">
        <v>8.8538321913866902E-2</v>
      </c>
      <c r="I11" s="17">
        <v>0.156938221505629</v>
      </c>
      <c r="J11" s="17">
        <v>8.6848485321275801E-2</v>
      </c>
      <c r="K11" s="17">
        <v>9.7969833943334805E-2</v>
      </c>
      <c r="L11" s="17">
        <v>7.3968015001764295E-2</v>
      </c>
      <c r="M11" s="17"/>
      <c r="N11" s="17">
        <v>0.12385766958954</v>
      </c>
      <c r="O11" s="17">
        <v>8.32014405001716E-2</v>
      </c>
      <c r="P11" s="17">
        <v>0.106827639072286</v>
      </c>
      <c r="Q11" s="17">
        <v>0.105169582058973</v>
      </c>
      <c r="R11" s="17"/>
      <c r="S11" s="17">
        <v>0.102138918358457</v>
      </c>
      <c r="T11" s="17">
        <v>0.151430607380451</v>
      </c>
      <c r="U11" s="17">
        <v>5.9386965576749003E-2</v>
      </c>
      <c r="V11" s="17">
        <v>3.0931024454519399E-2</v>
      </c>
      <c r="W11" s="17">
        <v>0.101339812732722</v>
      </c>
      <c r="X11" s="17">
        <v>9.0856382659314103E-2</v>
      </c>
      <c r="Y11" s="17">
        <v>9.8810259773109907E-2</v>
      </c>
      <c r="Z11" s="17">
        <v>0.163903408463591</v>
      </c>
      <c r="AA11" s="17">
        <v>0.104343878507688</v>
      </c>
      <c r="AB11" s="17">
        <v>0.131585543847895</v>
      </c>
      <c r="AC11" s="17">
        <v>0.12588245211212401</v>
      </c>
      <c r="AD11" s="17">
        <v>0.124391697786848</v>
      </c>
      <c r="AE11" s="17"/>
      <c r="AF11" s="17">
        <v>8.0140126327538197E-2</v>
      </c>
      <c r="AG11" s="17">
        <v>0.102582161090575</v>
      </c>
      <c r="AH11" s="17">
        <v>0.15967265322569901</v>
      </c>
      <c r="AI11" s="17"/>
      <c r="AJ11" s="17">
        <v>8.6199298708162397E-2</v>
      </c>
      <c r="AK11" s="17">
        <v>0.122731130205551</v>
      </c>
      <c r="AL11" s="17">
        <v>3.6724961237835599E-2</v>
      </c>
      <c r="AM11" s="17">
        <v>0.109564853563688</v>
      </c>
      <c r="AN11" s="17">
        <v>0.116652713942393</v>
      </c>
      <c r="AO11" s="17"/>
      <c r="AP11" s="17">
        <v>7.4261983073110299E-2</v>
      </c>
      <c r="AQ11" s="17">
        <v>0.107574709374813</v>
      </c>
      <c r="AR11" s="17">
        <v>0.105201184532892</v>
      </c>
      <c r="AS11" s="17">
        <v>0.11670676500473</v>
      </c>
      <c r="AT11" s="17">
        <v>8.65972548451166E-2</v>
      </c>
      <c r="AU11" s="17"/>
      <c r="AV11" s="17">
        <v>0.114766468506849</v>
      </c>
      <c r="AW11" s="17">
        <v>7.2794848005719004E-2</v>
      </c>
      <c r="AX11" s="17">
        <v>0.122296207322955</v>
      </c>
      <c r="AY11" s="17">
        <v>0.13396438417923001</v>
      </c>
      <c r="AZ11" s="17">
        <v>0.112614218577064</v>
      </c>
      <c r="BA11" s="17">
        <v>4.1210953395955902E-2</v>
      </c>
      <c r="BB11" s="17"/>
      <c r="BC11" s="17">
        <v>8.4418002212010998E-2</v>
      </c>
      <c r="BD11" s="17">
        <v>9.1410418178102498E-2</v>
      </c>
      <c r="BE11" s="17">
        <v>0.119911226102836</v>
      </c>
      <c r="BF11" s="17">
        <v>0.107161317748072</v>
      </c>
      <c r="BG11" s="17">
        <v>0.30495085666469302</v>
      </c>
    </row>
    <row r="12" spans="2:59" x14ac:dyDescent="0.35">
      <c r="B12" s="18" t="s">
        <v>483</v>
      </c>
      <c r="C12" s="17">
        <v>3.21583376649935E-2</v>
      </c>
      <c r="D12" s="17">
        <v>3.4198830560899701E-2</v>
      </c>
      <c r="E12" s="17">
        <v>3.04207382164969E-2</v>
      </c>
      <c r="F12" s="17"/>
      <c r="G12" s="17">
        <v>7.0551425148227306E-2</v>
      </c>
      <c r="H12" s="17">
        <v>4.3441067627388197E-2</v>
      </c>
      <c r="I12" s="17">
        <v>1.8505992919019301E-2</v>
      </c>
      <c r="J12" s="17">
        <v>1.61039615433036E-2</v>
      </c>
      <c r="K12" s="17">
        <v>2.5768003274591E-2</v>
      </c>
      <c r="L12" s="17">
        <v>2.8525915808004201E-2</v>
      </c>
      <c r="M12" s="17"/>
      <c r="N12" s="17">
        <v>2.1711335345624899E-2</v>
      </c>
      <c r="O12" s="17">
        <v>4.0369764089285401E-2</v>
      </c>
      <c r="P12" s="17">
        <v>3.4737407695463303E-2</v>
      </c>
      <c r="Q12" s="17">
        <v>3.2094615512965698E-2</v>
      </c>
      <c r="R12" s="17"/>
      <c r="S12" s="17">
        <v>3.6136034979282299E-2</v>
      </c>
      <c r="T12" s="17">
        <v>3.8549967948937697E-2</v>
      </c>
      <c r="U12" s="17">
        <v>5.3816954482982897E-2</v>
      </c>
      <c r="V12" s="17">
        <v>0</v>
      </c>
      <c r="W12" s="17">
        <v>1.4957939455692701E-2</v>
      </c>
      <c r="X12" s="17">
        <v>7.2809383691310695E-2</v>
      </c>
      <c r="Y12" s="17">
        <v>1.0902830849363001E-2</v>
      </c>
      <c r="Z12" s="17">
        <v>4.3102046185727903E-2</v>
      </c>
      <c r="AA12" s="17">
        <v>4.2376375210308598E-2</v>
      </c>
      <c r="AB12" s="17">
        <v>0</v>
      </c>
      <c r="AC12" s="17">
        <v>3.4008383830897299E-2</v>
      </c>
      <c r="AD12" s="17">
        <v>5.1152903748172399E-2</v>
      </c>
      <c r="AE12" s="17"/>
      <c r="AF12" s="17">
        <v>3.6729686474829298E-2</v>
      </c>
      <c r="AG12" s="17">
        <v>2.6927893859045898E-2</v>
      </c>
      <c r="AH12" s="17">
        <v>3.1429205239093198E-2</v>
      </c>
      <c r="AI12" s="17"/>
      <c r="AJ12" s="17">
        <v>2.29541966412572E-2</v>
      </c>
      <c r="AK12" s="17">
        <v>4.3489612397635401E-2</v>
      </c>
      <c r="AL12" s="17">
        <v>1.7768118615727701E-2</v>
      </c>
      <c r="AM12" s="17">
        <v>0</v>
      </c>
      <c r="AN12" s="17">
        <v>4.3431742233409003E-2</v>
      </c>
      <c r="AO12" s="17"/>
      <c r="AP12" s="17">
        <v>1.5791035747781901E-2</v>
      </c>
      <c r="AQ12" s="17">
        <v>4.03342418212135E-2</v>
      </c>
      <c r="AR12" s="17">
        <v>1.0892282542632799E-2</v>
      </c>
      <c r="AS12" s="17">
        <v>4.3592115383463498E-2</v>
      </c>
      <c r="AT12" s="17">
        <v>0</v>
      </c>
      <c r="AU12" s="17"/>
      <c r="AV12" s="17">
        <v>4.1140633920713397E-2</v>
      </c>
      <c r="AW12" s="17">
        <v>1.19285410967201E-2</v>
      </c>
      <c r="AX12" s="17">
        <v>1.60190266423989E-2</v>
      </c>
      <c r="AY12" s="17">
        <v>4.6584505656543401E-2</v>
      </c>
      <c r="AZ12" s="17">
        <v>0</v>
      </c>
      <c r="BA12" s="17">
        <v>3.3464104572315398E-2</v>
      </c>
      <c r="BB12" s="17"/>
      <c r="BC12" s="17">
        <v>1.8775857103304299E-2</v>
      </c>
      <c r="BD12" s="17">
        <v>4.6440739945744297E-2</v>
      </c>
      <c r="BE12" s="17">
        <v>2.5622543160241401E-2</v>
      </c>
      <c r="BF12" s="17">
        <v>6.4336370746606406E-2</v>
      </c>
      <c r="BG12" s="17">
        <v>0</v>
      </c>
    </row>
    <row r="13" spans="2:59" x14ac:dyDescent="0.35">
      <c r="B13" s="18" t="s">
        <v>100</v>
      </c>
      <c r="C13" s="17">
        <v>8.2320692911009602E-2</v>
      </c>
      <c r="D13" s="17">
        <v>5.3905366609242798E-2</v>
      </c>
      <c r="E13" s="17">
        <v>0.10819949143126099</v>
      </c>
      <c r="F13" s="17"/>
      <c r="G13" s="17">
        <v>5.5714436446196502E-2</v>
      </c>
      <c r="H13" s="17">
        <v>8.0257234914553E-2</v>
      </c>
      <c r="I13" s="17">
        <v>0.12668976161869</v>
      </c>
      <c r="J13" s="17">
        <v>5.9285431611666203E-2</v>
      </c>
      <c r="K13" s="17">
        <v>7.0094086243639595E-2</v>
      </c>
      <c r="L13" s="17">
        <v>9.2078877913404203E-2</v>
      </c>
      <c r="M13" s="17"/>
      <c r="N13" s="17">
        <v>6.4066195178281396E-2</v>
      </c>
      <c r="O13" s="17">
        <v>5.9198249480355999E-2</v>
      </c>
      <c r="P13" s="17">
        <v>7.4166224318355803E-2</v>
      </c>
      <c r="Q13" s="17">
        <v>0.13098910503991101</v>
      </c>
      <c r="R13" s="17"/>
      <c r="S13" s="17">
        <v>7.4480557445933501E-2</v>
      </c>
      <c r="T13" s="17">
        <v>9.0318405219466297E-2</v>
      </c>
      <c r="U13" s="17">
        <v>7.8958233883828499E-2</v>
      </c>
      <c r="V13" s="17">
        <v>6.2097545142578897E-2</v>
      </c>
      <c r="W13" s="17">
        <v>3.4448906942869999E-2</v>
      </c>
      <c r="X13" s="17">
        <v>0.14556907155393201</v>
      </c>
      <c r="Y13" s="17">
        <v>9.8149291493339702E-2</v>
      </c>
      <c r="Z13" s="17">
        <v>0.13086240116589201</v>
      </c>
      <c r="AA13" s="17">
        <v>8.4374745589405595E-2</v>
      </c>
      <c r="AB13" s="17">
        <v>2.6508452736957601E-2</v>
      </c>
      <c r="AC13" s="17">
        <v>8.3352101726822003E-2</v>
      </c>
      <c r="AD13" s="17">
        <v>0.126713747379191</v>
      </c>
      <c r="AE13" s="17"/>
      <c r="AF13" s="17">
        <v>0.105645322944502</v>
      </c>
      <c r="AG13" s="17">
        <v>5.9151264569917102E-2</v>
      </c>
      <c r="AH13" s="17">
        <v>9.3047042532714494E-2</v>
      </c>
      <c r="AI13" s="17"/>
      <c r="AJ13" s="17">
        <v>7.8497612920027701E-2</v>
      </c>
      <c r="AK13" s="17">
        <v>4.7187358405015298E-2</v>
      </c>
      <c r="AL13" s="17">
        <v>7.9236454062952197E-2</v>
      </c>
      <c r="AM13" s="17">
        <v>6.2514056828620906E-2</v>
      </c>
      <c r="AN13" s="17">
        <v>0.13834676352592501</v>
      </c>
      <c r="AO13" s="17"/>
      <c r="AP13" s="17">
        <v>7.6778813446555599E-2</v>
      </c>
      <c r="AQ13" s="17">
        <v>5.9490280576120699E-2</v>
      </c>
      <c r="AR13" s="17">
        <v>5.9238540429645499E-2</v>
      </c>
      <c r="AS13" s="17">
        <v>0.105051678437926</v>
      </c>
      <c r="AT13" s="17">
        <v>0.127350897236472</v>
      </c>
      <c r="AU13" s="17"/>
      <c r="AV13" s="17">
        <v>3.5083071925550401E-2</v>
      </c>
      <c r="AW13" s="17">
        <v>7.1842703649093106E-2</v>
      </c>
      <c r="AX13" s="17">
        <v>6.31386601278833E-2</v>
      </c>
      <c r="AY13" s="17">
        <v>9.8943775477305498E-2</v>
      </c>
      <c r="AZ13" s="17">
        <v>0.12727593229196099</v>
      </c>
      <c r="BA13" s="17">
        <v>0.16951356032527201</v>
      </c>
      <c r="BB13" s="17"/>
      <c r="BC13" s="17">
        <v>8.9752323020135097E-2</v>
      </c>
      <c r="BD13" s="17">
        <v>9.6401807080607194E-2</v>
      </c>
      <c r="BE13" s="17">
        <v>6.3945641222437399E-2</v>
      </c>
      <c r="BF13" s="17">
        <v>6.6635612855458007E-2</v>
      </c>
      <c r="BG13" s="17">
        <v>0.105706186400556</v>
      </c>
    </row>
    <row r="14" spans="2:59" x14ac:dyDescent="0.35">
      <c r="B14" s="18" t="s">
        <v>484</v>
      </c>
      <c r="C14" s="21">
        <v>0.78089434831537297</v>
      </c>
      <c r="D14" s="21">
        <v>0.80649480164355702</v>
      </c>
      <c r="E14" s="21">
        <v>0.76005379000368101</v>
      </c>
      <c r="F14" s="21"/>
      <c r="G14" s="21">
        <v>0.73808871075978899</v>
      </c>
      <c r="H14" s="21">
        <v>0.78776337554419196</v>
      </c>
      <c r="I14" s="21">
        <v>0.69786602395666097</v>
      </c>
      <c r="J14" s="21">
        <v>0.83776212152375396</v>
      </c>
      <c r="K14" s="21">
        <v>0.80616807653843503</v>
      </c>
      <c r="L14" s="21">
        <v>0.80542719127682705</v>
      </c>
      <c r="M14" s="21"/>
      <c r="N14" s="21">
        <v>0.79036479988655395</v>
      </c>
      <c r="O14" s="21">
        <v>0.81723054593018696</v>
      </c>
      <c r="P14" s="21">
        <v>0.78426872891389499</v>
      </c>
      <c r="Q14" s="21">
        <v>0.73174669738815001</v>
      </c>
      <c r="R14" s="21"/>
      <c r="S14" s="21">
        <v>0.78724448921632695</v>
      </c>
      <c r="T14" s="21">
        <v>0.71970101945114395</v>
      </c>
      <c r="U14" s="21">
        <v>0.80783784605643905</v>
      </c>
      <c r="V14" s="21">
        <v>0.90697143040290196</v>
      </c>
      <c r="W14" s="21">
        <v>0.84925334086871496</v>
      </c>
      <c r="X14" s="21">
        <v>0.69076516209544303</v>
      </c>
      <c r="Y14" s="21">
        <v>0.79213761788418702</v>
      </c>
      <c r="Z14" s="21">
        <v>0.66213214418478905</v>
      </c>
      <c r="AA14" s="21">
        <v>0.76890500069259804</v>
      </c>
      <c r="AB14" s="21">
        <v>0.84190600341514799</v>
      </c>
      <c r="AC14" s="21">
        <v>0.75675706233015705</v>
      </c>
      <c r="AD14" s="21">
        <v>0.69774165108578901</v>
      </c>
      <c r="AE14" s="21"/>
      <c r="AF14" s="21">
        <v>0.77748486425313101</v>
      </c>
      <c r="AG14" s="21">
        <v>0.81133868048046198</v>
      </c>
      <c r="AH14" s="21">
        <v>0.715851099002493</v>
      </c>
      <c r="AI14" s="21"/>
      <c r="AJ14" s="21">
        <v>0.81234889173055302</v>
      </c>
      <c r="AK14" s="21">
        <v>0.78659189899179804</v>
      </c>
      <c r="AL14" s="21">
        <v>0.86627046608348401</v>
      </c>
      <c r="AM14" s="21">
        <v>0.82792108960769195</v>
      </c>
      <c r="AN14" s="21">
        <v>0.70156878029827296</v>
      </c>
      <c r="AO14" s="21"/>
      <c r="AP14" s="21">
        <v>0.83316816773255198</v>
      </c>
      <c r="AQ14" s="21">
        <v>0.79260076822785297</v>
      </c>
      <c r="AR14" s="21">
        <v>0.82466799249483003</v>
      </c>
      <c r="AS14" s="21">
        <v>0.73464944117387998</v>
      </c>
      <c r="AT14" s="21">
        <v>0.78605184791841098</v>
      </c>
      <c r="AU14" s="21"/>
      <c r="AV14" s="21">
        <v>0.80900982564688695</v>
      </c>
      <c r="AW14" s="21">
        <v>0.84343390724846801</v>
      </c>
      <c r="AX14" s="21">
        <v>0.798546105906763</v>
      </c>
      <c r="AY14" s="21">
        <v>0.72050733468692096</v>
      </c>
      <c r="AZ14" s="21">
        <v>0.76010984913097501</v>
      </c>
      <c r="BA14" s="21">
        <v>0.75581138170645601</v>
      </c>
      <c r="BB14" s="21"/>
      <c r="BC14" s="21">
        <v>0.80705381766454998</v>
      </c>
      <c r="BD14" s="21">
        <v>0.76574703479554596</v>
      </c>
      <c r="BE14" s="21">
        <v>0.79052058951448501</v>
      </c>
      <c r="BF14" s="21">
        <v>0.76186669864986301</v>
      </c>
      <c r="BG14" s="21">
        <v>0.58934295693475103</v>
      </c>
    </row>
    <row r="15" spans="2:59" x14ac:dyDescent="0.35">
      <c r="B15" s="18" t="s">
        <v>485</v>
      </c>
      <c r="C15" s="21">
        <v>0.13678495877361699</v>
      </c>
      <c r="D15" s="21">
        <v>0.1395998317472</v>
      </c>
      <c r="E15" s="21">
        <v>0.13174671856505801</v>
      </c>
      <c r="F15" s="21"/>
      <c r="G15" s="21">
        <v>0.20619685279401501</v>
      </c>
      <c r="H15" s="21">
        <v>0.13197938954125499</v>
      </c>
      <c r="I15" s="21">
        <v>0.175444214424649</v>
      </c>
      <c r="J15" s="21">
        <v>0.10295244686457899</v>
      </c>
      <c r="K15" s="21">
        <v>0.123737837217926</v>
      </c>
      <c r="L15" s="21">
        <v>0.102493930809769</v>
      </c>
      <c r="M15" s="21"/>
      <c r="N15" s="21">
        <v>0.145569004935165</v>
      </c>
      <c r="O15" s="21">
        <v>0.123571204589457</v>
      </c>
      <c r="P15" s="21">
        <v>0.141565046767749</v>
      </c>
      <c r="Q15" s="21">
        <v>0.137264197571939</v>
      </c>
      <c r="R15" s="21"/>
      <c r="S15" s="21">
        <v>0.13827495333774001</v>
      </c>
      <c r="T15" s="21">
        <v>0.189980575329389</v>
      </c>
      <c r="U15" s="21">
        <v>0.113203920059732</v>
      </c>
      <c r="V15" s="21">
        <v>3.0931024454519399E-2</v>
      </c>
      <c r="W15" s="21">
        <v>0.116297752188415</v>
      </c>
      <c r="X15" s="21">
        <v>0.16366576635062499</v>
      </c>
      <c r="Y15" s="21">
        <v>0.109713090622473</v>
      </c>
      <c r="Z15" s="21">
        <v>0.20700545464931899</v>
      </c>
      <c r="AA15" s="21">
        <v>0.14672025371799699</v>
      </c>
      <c r="AB15" s="21">
        <v>0.131585543847895</v>
      </c>
      <c r="AC15" s="21">
        <v>0.159890835943021</v>
      </c>
      <c r="AD15" s="21">
        <v>0.17554460153502</v>
      </c>
      <c r="AE15" s="21"/>
      <c r="AF15" s="21">
        <v>0.116869812802367</v>
      </c>
      <c r="AG15" s="21">
        <v>0.12951005494962101</v>
      </c>
      <c r="AH15" s="21">
        <v>0.191101858464793</v>
      </c>
      <c r="AI15" s="21"/>
      <c r="AJ15" s="21">
        <v>0.10915349534942</v>
      </c>
      <c r="AK15" s="21">
        <v>0.16622074260318701</v>
      </c>
      <c r="AL15" s="21">
        <v>5.4493079853563303E-2</v>
      </c>
      <c r="AM15" s="21">
        <v>0.109564853563688</v>
      </c>
      <c r="AN15" s="21">
        <v>0.160084456175802</v>
      </c>
      <c r="AO15" s="21"/>
      <c r="AP15" s="21">
        <v>9.00530188208922E-2</v>
      </c>
      <c r="AQ15" s="21">
        <v>0.14790895119602601</v>
      </c>
      <c r="AR15" s="21">
        <v>0.11609346707552499</v>
      </c>
      <c r="AS15" s="21">
        <v>0.16029888038819401</v>
      </c>
      <c r="AT15" s="21">
        <v>8.65972548451166E-2</v>
      </c>
      <c r="AU15" s="21"/>
      <c r="AV15" s="21">
        <v>0.15590710242756201</v>
      </c>
      <c r="AW15" s="21">
        <v>8.4723389102439095E-2</v>
      </c>
      <c r="AX15" s="21">
        <v>0.138315233965354</v>
      </c>
      <c r="AY15" s="21">
        <v>0.180548889835773</v>
      </c>
      <c r="AZ15" s="21">
        <v>0.112614218577064</v>
      </c>
      <c r="BA15" s="21">
        <v>7.4675057968271299E-2</v>
      </c>
      <c r="BB15" s="21"/>
      <c r="BC15" s="21">
        <v>0.103193859315315</v>
      </c>
      <c r="BD15" s="21">
        <v>0.13785115812384699</v>
      </c>
      <c r="BE15" s="21">
        <v>0.14553376926307801</v>
      </c>
      <c r="BF15" s="21">
        <v>0.171497688494679</v>
      </c>
      <c r="BG15" s="21">
        <v>0.30495085666469302</v>
      </c>
    </row>
    <row r="16" spans="2:59" x14ac:dyDescent="0.35">
      <c r="B16" s="18" t="s">
        <v>141</v>
      </c>
      <c r="C16" s="22">
        <v>0.64410938954175601</v>
      </c>
      <c r="D16" s="22">
        <v>0.66689496989635599</v>
      </c>
      <c r="E16" s="22">
        <v>0.62830707143862197</v>
      </c>
      <c r="F16" s="22"/>
      <c r="G16" s="22">
        <v>0.53189185796577398</v>
      </c>
      <c r="H16" s="22">
        <v>0.65578398600293697</v>
      </c>
      <c r="I16" s="22">
        <v>0.522421809532013</v>
      </c>
      <c r="J16" s="22">
        <v>0.73480967465917502</v>
      </c>
      <c r="K16" s="22">
        <v>0.68243023932050895</v>
      </c>
      <c r="L16" s="22">
        <v>0.70293326046705895</v>
      </c>
      <c r="M16" s="22"/>
      <c r="N16" s="22">
        <v>0.64479579495138895</v>
      </c>
      <c r="O16" s="22">
        <v>0.69365934134073004</v>
      </c>
      <c r="P16" s="22">
        <v>0.64270368214614604</v>
      </c>
      <c r="Q16" s="22">
        <v>0.59448249981621104</v>
      </c>
      <c r="R16" s="22"/>
      <c r="S16" s="22">
        <v>0.64896953587858697</v>
      </c>
      <c r="T16" s="22">
        <v>0.52972044412175501</v>
      </c>
      <c r="U16" s="22">
        <v>0.69463392599670803</v>
      </c>
      <c r="V16" s="22">
        <v>0.87604040594838195</v>
      </c>
      <c r="W16" s="22">
        <v>0.73295558868029997</v>
      </c>
      <c r="X16" s="22">
        <v>0.52709939574481901</v>
      </c>
      <c r="Y16" s="22">
        <v>0.68242452726171399</v>
      </c>
      <c r="Z16" s="22">
        <v>0.45512668953546997</v>
      </c>
      <c r="AA16" s="22">
        <v>0.62218474697460102</v>
      </c>
      <c r="AB16" s="22">
        <v>0.71032045956725298</v>
      </c>
      <c r="AC16" s="22">
        <v>0.59686622638713605</v>
      </c>
      <c r="AD16" s="22">
        <v>0.52219704955076895</v>
      </c>
      <c r="AE16" s="22"/>
      <c r="AF16" s="22">
        <v>0.66061505145076305</v>
      </c>
      <c r="AG16" s="22">
        <v>0.68182862553084</v>
      </c>
      <c r="AH16" s="22">
        <v>0.5247492405377</v>
      </c>
      <c r="AI16" s="22"/>
      <c r="AJ16" s="22">
        <v>0.70319539638113304</v>
      </c>
      <c r="AK16" s="22">
        <v>0.62037115638861096</v>
      </c>
      <c r="AL16" s="22">
        <v>0.81177738622992102</v>
      </c>
      <c r="AM16" s="22">
        <v>0.718356236044004</v>
      </c>
      <c r="AN16" s="22">
        <v>0.54148432412247105</v>
      </c>
      <c r="AO16" s="22"/>
      <c r="AP16" s="22">
        <v>0.74311514891165997</v>
      </c>
      <c r="AQ16" s="22">
        <v>0.64469181703182699</v>
      </c>
      <c r="AR16" s="22">
        <v>0.70857452541930499</v>
      </c>
      <c r="AS16" s="22">
        <v>0.57435056078568603</v>
      </c>
      <c r="AT16" s="22">
        <v>0.69945459307329405</v>
      </c>
      <c r="AU16" s="22"/>
      <c r="AV16" s="22">
        <v>0.65310272321932505</v>
      </c>
      <c r="AW16" s="22">
        <v>0.75871051814602897</v>
      </c>
      <c r="AX16" s="22">
        <v>0.66023087194140895</v>
      </c>
      <c r="AY16" s="22">
        <v>0.53995844485114797</v>
      </c>
      <c r="AZ16" s="22">
        <v>0.64749563055391102</v>
      </c>
      <c r="BA16" s="22">
        <v>0.681136323738185</v>
      </c>
      <c r="BB16" s="22"/>
      <c r="BC16" s="22">
        <v>0.70385995834923398</v>
      </c>
      <c r="BD16" s="22">
        <v>0.62789587667169899</v>
      </c>
      <c r="BE16" s="22">
        <v>0.64498682025140697</v>
      </c>
      <c r="BF16" s="22">
        <v>0.59036901015518495</v>
      </c>
      <c r="BG16" s="22">
        <v>0.28439210027005801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0.10659994207816401</v>
      </c>
      <c r="D9" s="17">
        <v>0.113669431528439</v>
      </c>
      <c r="E9" s="17">
        <v>0.100545292159766</v>
      </c>
      <c r="F9" s="17"/>
      <c r="G9" s="17">
        <v>0.160962299541524</v>
      </c>
      <c r="H9" s="17">
        <v>0.16870099175307901</v>
      </c>
      <c r="I9" s="17">
        <v>8.4990021622938103E-2</v>
      </c>
      <c r="J9" s="17">
        <v>0.133075032585142</v>
      </c>
      <c r="K9" s="17">
        <v>6.3136094813566704E-2</v>
      </c>
      <c r="L9" s="17">
        <v>5.0905757659977097E-2</v>
      </c>
      <c r="M9" s="17"/>
      <c r="N9" s="17">
        <v>0.113020391963477</v>
      </c>
      <c r="O9" s="17">
        <v>0.102609399613159</v>
      </c>
      <c r="P9" s="17">
        <v>0.107006415309454</v>
      </c>
      <c r="Q9" s="17">
        <v>0.10386239456119099</v>
      </c>
      <c r="R9" s="17"/>
      <c r="S9" s="17">
        <v>0.112064407081051</v>
      </c>
      <c r="T9" s="17">
        <v>0.140155941005045</v>
      </c>
      <c r="U9" s="17">
        <v>2.4649142999783099E-2</v>
      </c>
      <c r="V9" s="17">
        <v>0.13136089914297899</v>
      </c>
      <c r="W9" s="17">
        <v>0.14624961444823301</v>
      </c>
      <c r="X9" s="17">
        <v>0.100852572183324</v>
      </c>
      <c r="Y9" s="17">
        <v>0.12808309389122699</v>
      </c>
      <c r="Z9" s="17">
        <v>7.2623477680236304E-2</v>
      </c>
      <c r="AA9" s="17">
        <v>0.13183188206984101</v>
      </c>
      <c r="AB9" s="17">
        <v>6.5519311816281206E-2</v>
      </c>
      <c r="AC9" s="17">
        <v>9.3663150675821094E-2</v>
      </c>
      <c r="AD9" s="17">
        <v>3.0133564571061901E-2</v>
      </c>
      <c r="AE9" s="17"/>
      <c r="AF9" s="17">
        <v>0.10440719730068</v>
      </c>
      <c r="AG9" s="17">
        <v>0.10843234071275799</v>
      </c>
      <c r="AH9" s="17">
        <v>9.8861870159940995E-2</v>
      </c>
      <c r="AI9" s="17"/>
      <c r="AJ9" s="17">
        <v>0.100003548321679</v>
      </c>
      <c r="AK9" s="17">
        <v>0.142692621527644</v>
      </c>
      <c r="AL9" s="17">
        <v>7.3179713071607505E-2</v>
      </c>
      <c r="AM9" s="17">
        <v>6.0534927456577903E-2</v>
      </c>
      <c r="AN9" s="17">
        <v>5.8338016731962303E-2</v>
      </c>
      <c r="AO9" s="17"/>
      <c r="AP9" s="17">
        <v>0.10492206133401299</v>
      </c>
      <c r="AQ9" s="17">
        <v>0.140173242265489</v>
      </c>
      <c r="AR9" s="17">
        <v>5.3225242026274502E-2</v>
      </c>
      <c r="AS9" s="17">
        <v>0.11924621703817399</v>
      </c>
      <c r="AT9" s="17">
        <v>9.5785297520160198E-2</v>
      </c>
      <c r="AU9" s="17"/>
      <c r="AV9" s="17">
        <v>0.14163568015779099</v>
      </c>
      <c r="AW9" s="17">
        <v>0.115136283420671</v>
      </c>
      <c r="AX9" s="17">
        <v>5.3317899416482899E-2</v>
      </c>
      <c r="AY9" s="17">
        <v>9.2936407092805096E-2</v>
      </c>
      <c r="AZ9" s="17">
        <v>7.5858129637084507E-2</v>
      </c>
      <c r="BA9" s="17">
        <v>0.141442414906603</v>
      </c>
      <c r="BB9" s="17"/>
      <c r="BC9" s="17">
        <v>8.9488158770107407E-2</v>
      </c>
      <c r="BD9" s="17">
        <v>8.7294663827674202E-2</v>
      </c>
      <c r="BE9" s="17">
        <v>0.14404099885014299</v>
      </c>
      <c r="BF9" s="17">
        <v>0.124064662003355</v>
      </c>
      <c r="BG9" s="17">
        <v>9.9627231896728105E-2</v>
      </c>
    </row>
    <row r="10" spans="2:59" x14ac:dyDescent="0.35">
      <c r="B10" s="18" t="s">
        <v>481</v>
      </c>
      <c r="C10" s="17">
        <v>0.42184890648930301</v>
      </c>
      <c r="D10" s="17">
        <v>0.43991029170942098</v>
      </c>
      <c r="E10" s="17">
        <v>0.40411740879135</v>
      </c>
      <c r="F10" s="17"/>
      <c r="G10" s="17">
        <v>0.39439201038479998</v>
      </c>
      <c r="H10" s="17">
        <v>0.35007252691729801</v>
      </c>
      <c r="I10" s="17">
        <v>0.35868014661426101</v>
      </c>
      <c r="J10" s="17">
        <v>0.47128709049316497</v>
      </c>
      <c r="K10" s="17">
        <v>0.43850045675341398</v>
      </c>
      <c r="L10" s="17">
        <v>0.49385814198887001</v>
      </c>
      <c r="M10" s="17"/>
      <c r="N10" s="17">
        <v>0.44451870403737198</v>
      </c>
      <c r="O10" s="17">
        <v>0.46346273481783501</v>
      </c>
      <c r="P10" s="17">
        <v>0.40324797259184603</v>
      </c>
      <c r="Q10" s="17">
        <v>0.37299395462375101</v>
      </c>
      <c r="R10" s="17"/>
      <c r="S10" s="17">
        <v>0.37791369133199898</v>
      </c>
      <c r="T10" s="17">
        <v>0.33715205725811798</v>
      </c>
      <c r="U10" s="17">
        <v>0.53272218408327698</v>
      </c>
      <c r="V10" s="17">
        <v>0.46247727604667199</v>
      </c>
      <c r="W10" s="17">
        <v>0.48605792578440599</v>
      </c>
      <c r="X10" s="17">
        <v>0.472025127419751</v>
      </c>
      <c r="Y10" s="17">
        <v>0.34120696383788301</v>
      </c>
      <c r="Z10" s="17">
        <v>0.45389127974580701</v>
      </c>
      <c r="AA10" s="17">
        <v>0.34569101050155598</v>
      </c>
      <c r="AB10" s="17">
        <v>0.52167516806004699</v>
      </c>
      <c r="AC10" s="17">
        <v>0.38841771873425002</v>
      </c>
      <c r="AD10" s="17">
        <v>0.52236129399056996</v>
      </c>
      <c r="AE10" s="17"/>
      <c r="AF10" s="17">
        <v>0.421479587571359</v>
      </c>
      <c r="AG10" s="17">
        <v>0.44476188206376799</v>
      </c>
      <c r="AH10" s="17">
        <v>0.36943891953207902</v>
      </c>
      <c r="AI10" s="17"/>
      <c r="AJ10" s="17">
        <v>0.45016193796595899</v>
      </c>
      <c r="AK10" s="17">
        <v>0.36813904197463598</v>
      </c>
      <c r="AL10" s="17">
        <v>0.51959541589861502</v>
      </c>
      <c r="AM10" s="17">
        <v>0.366557476361899</v>
      </c>
      <c r="AN10" s="17">
        <v>0.42023926327441402</v>
      </c>
      <c r="AO10" s="17"/>
      <c r="AP10" s="17">
        <v>0.44301060837323902</v>
      </c>
      <c r="AQ10" s="17">
        <v>0.40139043085836001</v>
      </c>
      <c r="AR10" s="17">
        <v>0.51578189479641601</v>
      </c>
      <c r="AS10" s="17">
        <v>0.41653402913182203</v>
      </c>
      <c r="AT10" s="17">
        <v>0.36977086848994201</v>
      </c>
      <c r="AU10" s="17"/>
      <c r="AV10" s="17">
        <v>0.422649583869465</v>
      </c>
      <c r="AW10" s="17">
        <v>0.47399187534822601</v>
      </c>
      <c r="AX10" s="17">
        <v>0.499681485198532</v>
      </c>
      <c r="AY10" s="17">
        <v>0.400813388087082</v>
      </c>
      <c r="AZ10" s="17">
        <v>0.38131506793588099</v>
      </c>
      <c r="BA10" s="17">
        <v>0.33451168799943098</v>
      </c>
      <c r="BB10" s="17"/>
      <c r="BC10" s="17">
        <v>0.40628404578261701</v>
      </c>
      <c r="BD10" s="17">
        <v>0.42792139625737402</v>
      </c>
      <c r="BE10" s="17">
        <v>0.38860818887988002</v>
      </c>
      <c r="BF10" s="17">
        <v>0.39576601194976302</v>
      </c>
      <c r="BG10" s="17">
        <v>0.48465798165521801</v>
      </c>
    </row>
    <row r="11" spans="2:59" x14ac:dyDescent="0.35">
      <c r="B11" s="18" t="s">
        <v>482</v>
      </c>
      <c r="C11" s="17">
        <v>0.2771183794971</v>
      </c>
      <c r="D11" s="17">
        <v>0.27627147448785</v>
      </c>
      <c r="E11" s="17">
        <v>0.27992434843473302</v>
      </c>
      <c r="F11" s="17"/>
      <c r="G11" s="17">
        <v>0.27320188732240802</v>
      </c>
      <c r="H11" s="17">
        <v>0.26284760898116899</v>
      </c>
      <c r="I11" s="17">
        <v>0.34099122102807</v>
      </c>
      <c r="J11" s="17">
        <v>0.25664538983611102</v>
      </c>
      <c r="K11" s="17">
        <v>0.273739783470551</v>
      </c>
      <c r="L11" s="17">
        <v>0.25741431250054198</v>
      </c>
      <c r="M11" s="17"/>
      <c r="N11" s="17">
        <v>0.29018293862567301</v>
      </c>
      <c r="O11" s="17">
        <v>0.24079909077113901</v>
      </c>
      <c r="P11" s="17">
        <v>0.28989380621379901</v>
      </c>
      <c r="Q11" s="17">
        <v>0.28983832206149202</v>
      </c>
      <c r="R11" s="17"/>
      <c r="S11" s="17">
        <v>0.307377551402574</v>
      </c>
      <c r="T11" s="17">
        <v>0.311437410366178</v>
      </c>
      <c r="U11" s="17">
        <v>0.26228086398056999</v>
      </c>
      <c r="V11" s="17">
        <v>0.30247675562873899</v>
      </c>
      <c r="W11" s="17">
        <v>0.249308814218343</v>
      </c>
      <c r="X11" s="17">
        <v>0.21030179908732299</v>
      </c>
      <c r="Y11" s="17">
        <v>0.30786994107653498</v>
      </c>
      <c r="Z11" s="17">
        <v>0.22006087030324001</v>
      </c>
      <c r="AA11" s="17">
        <v>0.300378775889657</v>
      </c>
      <c r="AB11" s="17">
        <v>0.23736521468067401</v>
      </c>
      <c r="AC11" s="17">
        <v>0.25403688904668797</v>
      </c>
      <c r="AD11" s="17">
        <v>0.25894567126194101</v>
      </c>
      <c r="AE11" s="17"/>
      <c r="AF11" s="17">
        <v>0.24426680144646501</v>
      </c>
      <c r="AG11" s="17">
        <v>0.28849967871121801</v>
      </c>
      <c r="AH11" s="17">
        <v>0.313869300771352</v>
      </c>
      <c r="AI11" s="17"/>
      <c r="AJ11" s="17">
        <v>0.25273273320034101</v>
      </c>
      <c r="AK11" s="17">
        <v>0.303290100617641</v>
      </c>
      <c r="AL11" s="17">
        <v>0.25422108795061199</v>
      </c>
      <c r="AM11" s="17">
        <v>0.236208235361693</v>
      </c>
      <c r="AN11" s="17">
        <v>0.31072841490169001</v>
      </c>
      <c r="AO11" s="17"/>
      <c r="AP11" s="17">
        <v>0.23806393055615299</v>
      </c>
      <c r="AQ11" s="17">
        <v>0.26686750471013299</v>
      </c>
      <c r="AR11" s="17">
        <v>0.313796321023183</v>
      </c>
      <c r="AS11" s="17">
        <v>0.279749266120357</v>
      </c>
      <c r="AT11" s="17">
        <v>0.37039730308082802</v>
      </c>
      <c r="AU11" s="17"/>
      <c r="AV11" s="17">
        <v>0.28518431064190197</v>
      </c>
      <c r="AW11" s="17">
        <v>0.24280557744915701</v>
      </c>
      <c r="AX11" s="17">
        <v>0.28836913437539102</v>
      </c>
      <c r="AY11" s="17">
        <v>0.286086757842684</v>
      </c>
      <c r="AZ11" s="17">
        <v>0.34290847256079998</v>
      </c>
      <c r="BA11" s="17">
        <v>0.21698623660691099</v>
      </c>
      <c r="BB11" s="17"/>
      <c r="BC11" s="17">
        <v>0.27664786743187803</v>
      </c>
      <c r="BD11" s="17">
        <v>0.293067617233501</v>
      </c>
      <c r="BE11" s="17">
        <v>0.31262195159908501</v>
      </c>
      <c r="BF11" s="17">
        <v>0.28610737605223702</v>
      </c>
      <c r="BG11" s="17">
        <v>0.31000860004749897</v>
      </c>
    </row>
    <row r="12" spans="2:59" x14ac:dyDescent="0.35">
      <c r="B12" s="18" t="s">
        <v>483</v>
      </c>
      <c r="C12" s="17">
        <v>0.106545576506499</v>
      </c>
      <c r="D12" s="17">
        <v>9.7169206710294206E-2</v>
      </c>
      <c r="E12" s="17">
        <v>0.11463756487710999</v>
      </c>
      <c r="F12" s="17"/>
      <c r="G12" s="17">
        <v>9.7546808684097805E-2</v>
      </c>
      <c r="H12" s="17">
        <v>0.14899392845755499</v>
      </c>
      <c r="I12" s="17">
        <v>9.9512762873883998E-2</v>
      </c>
      <c r="J12" s="17">
        <v>6.5724350377674795E-2</v>
      </c>
      <c r="K12" s="17">
        <v>0.11997372944620301</v>
      </c>
      <c r="L12" s="17">
        <v>0.109622516282878</v>
      </c>
      <c r="M12" s="17"/>
      <c r="N12" s="17">
        <v>8.6974465205575599E-2</v>
      </c>
      <c r="O12" s="17">
        <v>0.11309533597046401</v>
      </c>
      <c r="P12" s="17">
        <v>0.121161947510151</v>
      </c>
      <c r="Q12" s="17">
        <v>0.106973551493755</v>
      </c>
      <c r="R12" s="17"/>
      <c r="S12" s="17">
        <v>0.10347354494072999</v>
      </c>
      <c r="T12" s="17">
        <v>0.11539618769899999</v>
      </c>
      <c r="U12" s="17">
        <v>7.9374308173872199E-2</v>
      </c>
      <c r="V12" s="17">
        <v>5.3968912906905503E-2</v>
      </c>
      <c r="W12" s="17">
        <v>8.3934738606148404E-2</v>
      </c>
      <c r="X12" s="17">
        <v>0.114825011335685</v>
      </c>
      <c r="Y12" s="17">
        <v>0.148578430426966</v>
      </c>
      <c r="Z12" s="17">
        <v>8.6352580636255602E-2</v>
      </c>
      <c r="AA12" s="17">
        <v>0.10648457257440901</v>
      </c>
      <c r="AB12" s="17">
        <v>0.12798364276388499</v>
      </c>
      <c r="AC12" s="17">
        <v>0.178706395333419</v>
      </c>
      <c r="AD12" s="17">
        <v>6.1845722797236297E-2</v>
      </c>
      <c r="AE12" s="17"/>
      <c r="AF12" s="17">
        <v>0.114652567857209</v>
      </c>
      <c r="AG12" s="17">
        <v>9.7320798561709401E-2</v>
      </c>
      <c r="AH12" s="17">
        <v>0.110435002000894</v>
      </c>
      <c r="AI12" s="17"/>
      <c r="AJ12" s="17">
        <v>9.0311531061861003E-2</v>
      </c>
      <c r="AK12" s="17">
        <v>0.12572317495433</v>
      </c>
      <c r="AL12" s="17">
        <v>5.7328225861104198E-2</v>
      </c>
      <c r="AM12" s="17">
        <v>0.274185303991209</v>
      </c>
      <c r="AN12" s="17">
        <v>8.7183706803108496E-2</v>
      </c>
      <c r="AO12" s="17"/>
      <c r="AP12" s="17">
        <v>0.103954942867546</v>
      </c>
      <c r="AQ12" s="17">
        <v>0.12777300176444001</v>
      </c>
      <c r="AR12" s="17">
        <v>7.2968348706225705E-2</v>
      </c>
      <c r="AS12" s="17">
        <v>9.3558879476764001E-2</v>
      </c>
      <c r="AT12" s="17">
        <v>7.0244063864671399E-2</v>
      </c>
      <c r="AU12" s="17"/>
      <c r="AV12" s="17">
        <v>0.108762771023537</v>
      </c>
      <c r="AW12" s="17">
        <v>7.7006456318899297E-2</v>
      </c>
      <c r="AX12" s="17">
        <v>0.110529298690194</v>
      </c>
      <c r="AY12" s="17">
        <v>0.102585982022306</v>
      </c>
      <c r="AZ12" s="17">
        <v>9.9701928476095006E-2</v>
      </c>
      <c r="BA12" s="17">
        <v>0.117581927273783</v>
      </c>
      <c r="BB12" s="17"/>
      <c r="BC12" s="17">
        <v>0.114103928522251</v>
      </c>
      <c r="BD12" s="17">
        <v>9.5814724143271093E-2</v>
      </c>
      <c r="BE12" s="17">
        <v>8.9755164756470301E-2</v>
      </c>
      <c r="BF12" s="17">
        <v>0.16629984403143699</v>
      </c>
      <c r="BG12" s="17">
        <v>0</v>
      </c>
    </row>
    <row r="13" spans="2:59" x14ac:dyDescent="0.35">
      <c r="B13" s="18" t="s">
        <v>100</v>
      </c>
      <c r="C13" s="17">
        <v>8.7887195428934001E-2</v>
      </c>
      <c r="D13" s="17">
        <v>7.2979595563996205E-2</v>
      </c>
      <c r="E13" s="17">
        <v>0.10077538573704101</v>
      </c>
      <c r="F13" s="17"/>
      <c r="G13" s="17">
        <v>7.3896994067169694E-2</v>
      </c>
      <c r="H13" s="17">
        <v>6.9384943890898901E-2</v>
      </c>
      <c r="I13" s="17">
        <v>0.115825847860847</v>
      </c>
      <c r="J13" s="17">
        <v>7.3268136707907203E-2</v>
      </c>
      <c r="K13" s="17">
        <v>0.104649935516264</v>
      </c>
      <c r="L13" s="17">
        <v>8.8199271567733495E-2</v>
      </c>
      <c r="M13" s="17"/>
      <c r="N13" s="17">
        <v>6.5303500167901901E-2</v>
      </c>
      <c r="O13" s="17">
        <v>8.0033438827403394E-2</v>
      </c>
      <c r="P13" s="17">
        <v>7.8689858374750704E-2</v>
      </c>
      <c r="Q13" s="17">
        <v>0.12633177725981101</v>
      </c>
      <c r="R13" s="17"/>
      <c r="S13" s="17">
        <v>9.9170805243646104E-2</v>
      </c>
      <c r="T13" s="17">
        <v>9.5858403671659195E-2</v>
      </c>
      <c r="U13" s="17">
        <v>0.100973500762498</v>
      </c>
      <c r="V13" s="17">
        <v>4.9716156274704902E-2</v>
      </c>
      <c r="W13" s="17">
        <v>3.4448906942869999E-2</v>
      </c>
      <c r="X13" s="17">
        <v>0.101995489973917</v>
      </c>
      <c r="Y13" s="17">
        <v>7.4261570767388402E-2</v>
      </c>
      <c r="Z13" s="17">
        <v>0.16707179163446201</v>
      </c>
      <c r="AA13" s="17">
        <v>0.115613758964538</v>
      </c>
      <c r="AB13" s="17">
        <v>4.7456662679113103E-2</v>
      </c>
      <c r="AC13" s="17">
        <v>8.5175846209822201E-2</v>
      </c>
      <c r="AD13" s="17">
        <v>0.126713747379191</v>
      </c>
      <c r="AE13" s="17"/>
      <c r="AF13" s="17">
        <v>0.115193845824287</v>
      </c>
      <c r="AG13" s="17">
        <v>6.09852999505466E-2</v>
      </c>
      <c r="AH13" s="17">
        <v>0.107394907535734</v>
      </c>
      <c r="AI13" s="17"/>
      <c r="AJ13" s="17">
        <v>0.10679024945016</v>
      </c>
      <c r="AK13" s="17">
        <v>6.0155060925749897E-2</v>
      </c>
      <c r="AL13" s="17">
        <v>9.5675557218061799E-2</v>
      </c>
      <c r="AM13" s="17">
        <v>6.2514056828620906E-2</v>
      </c>
      <c r="AN13" s="17">
        <v>0.123510598288825</v>
      </c>
      <c r="AO13" s="17"/>
      <c r="AP13" s="17">
        <v>0.11004845686905</v>
      </c>
      <c r="AQ13" s="17">
        <v>6.3795820401577399E-2</v>
      </c>
      <c r="AR13" s="17">
        <v>4.4228193447900202E-2</v>
      </c>
      <c r="AS13" s="17">
        <v>9.0911608232882593E-2</v>
      </c>
      <c r="AT13" s="17">
        <v>9.3802467044398194E-2</v>
      </c>
      <c r="AU13" s="17"/>
      <c r="AV13" s="17">
        <v>4.1767654307305398E-2</v>
      </c>
      <c r="AW13" s="17">
        <v>9.1059807463045594E-2</v>
      </c>
      <c r="AX13" s="17">
        <v>4.8102182319400499E-2</v>
      </c>
      <c r="AY13" s="17">
        <v>0.117577464955123</v>
      </c>
      <c r="AZ13" s="17">
        <v>0.100216401390139</v>
      </c>
      <c r="BA13" s="17">
        <v>0.18947773321327299</v>
      </c>
      <c r="BB13" s="17"/>
      <c r="BC13" s="17">
        <v>0.113475999493147</v>
      </c>
      <c r="BD13" s="17">
        <v>9.5901598538180394E-2</v>
      </c>
      <c r="BE13" s="17">
        <v>6.4973695914421897E-2</v>
      </c>
      <c r="BF13" s="17">
        <v>2.77621059632089E-2</v>
      </c>
      <c r="BG13" s="17">
        <v>0.105706186400556</v>
      </c>
    </row>
    <row r="14" spans="2:59" x14ac:dyDescent="0.35">
      <c r="B14" s="18" t="s">
        <v>484</v>
      </c>
      <c r="C14" s="21">
        <v>0.52844884856746699</v>
      </c>
      <c r="D14" s="21">
        <v>0.55357972323785998</v>
      </c>
      <c r="E14" s="21">
        <v>0.50466270095111598</v>
      </c>
      <c r="F14" s="21"/>
      <c r="G14" s="21">
        <v>0.55535430992632395</v>
      </c>
      <c r="H14" s="21">
        <v>0.51877351867037702</v>
      </c>
      <c r="I14" s="21">
        <v>0.44367016823720001</v>
      </c>
      <c r="J14" s="21">
        <v>0.60436212307830695</v>
      </c>
      <c r="K14" s="21">
        <v>0.50163655156698095</v>
      </c>
      <c r="L14" s="21">
        <v>0.54476389964884697</v>
      </c>
      <c r="M14" s="21"/>
      <c r="N14" s="21">
        <v>0.55753909600084905</v>
      </c>
      <c r="O14" s="21">
        <v>0.56607213443099402</v>
      </c>
      <c r="P14" s="21">
        <v>0.51025438790129996</v>
      </c>
      <c r="Q14" s="21">
        <v>0.47685634918494202</v>
      </c>
      <c r="R14" s="21"/>
      <c r="S14" s="21">
        <v>0.48997809841305001</v>
      </c>
      <c r="T14" s="21">
        <v>0.477307998263163</v>
      </c>
      <c r="U14" s="21">
        <v>0.55737132708306003</v>
      </c>
      <c r="V14" s="21">
        <v>0.59383817518965099</v>
      </c>
      <c r="W14" s="21">
        <v>0.63230754023263902</v>
      </c>
      <c r="X14" s="21">
        <v>0.572877699603075</v>
      </c>
      <c r="Y14" s="21">
        <v>0.46929005772910998</v>
      </c>
      <c r="Z14" s="21">
        <v>0.52651475742604303</v>
      </c>
      <c r="AA14" s="21">
        <v>0.47752289257139702</v>
      </c>
      <c r="AB14" s="21">
        <v>0.587194479876329</v>
      </c>
      <c r="AC14" s="21">
        <v>0.482080869410071</v>
      </c>
      <c r="AD14" s="21">
        <v>0.55249485856163205</v>
      </c>
      <c r="AE14" s="21"/>
      <c r="AF14" s="21">
        <v>0.52588678487203799</v>
      </c>
      <c r="AG14" s="21">
        <v>0.55319422277652597</v>
      </c>
      <c r="AH14" s="21">
        <v>0.46830078969201999</v>
      </c>
      <c r="AI14" s="21"/>
      <c r="AJ14" s="21">
        <v>0.55016548628763795</v>
      </c>
      <c r="AK14" s="21">
        <v>0.51083166350228004</v>
      </c>
      <c r="AL14" s="21">
        <v>0.592775128970222</v>
      </c>
      <c r="AM14" s="21">
        <v>0.42709240381847702</v>
      </c>
      <c r="AN14" s="21">
        <v>0.478577280006376</v>
      </c>
      <c r="AO14" s="21"/>
      <c r="AP14" s="21">
        <v>0.54793266970725196</v>
      </c>
      <c r="AQ14" s="21">
        <v>0.54156367312384901</v>
      </c>
      <c r="AR14" s="21">
        <v>0.569007136822691</v>
      </c>
      <c r="AS14" s="21">
        <v>0.53578024616999698</v>
      </c>
      <c r="AT14" s="21">
        <v>0.46555616601010202</v>
      </c>
      <c r="AU14" s="21"/>
      <c r="AV14" s="21">
        <v>0.56428526402725598</v>
      </c>
      <c r="AW14" s="21">
        <v>0.58912815876889801</v>
      </c>
      <c r="AX14" s="21">
        <v>0.55299938461501397</v>
      </c>
      <c r="AY14" s="21">
        <v>0.49374979517988699</v>
      </c>
      <c r="AZ14" s="21">
        <v>0.45717319757296598</v>
      </c>
      <c r="BA14" s="21">
        <v>0.47595410290603402</v>
      </c>
      <c r="BB14" s="21"/>
      <c r="BC14" s="21">
        <v>0.49577220455272403</v>
      </c>
      <c r="BD14" s="21">
        <v>0.51521606008504806</v>
      </c>
      <c r="BE14" s="21">
        <v>0.53264918773002201</v>
      </c>
      <c r="BF14" s="21">
        <v>0.519830673953117</v>
      </c>
      <c r="BG14" s="21">
        <v>0.58428521355194596</v>
      </c>
    </row>
    <row r="15" spans="2:59" x14ac:dyDescent="0.35">
      <c r="B15" s="18" t="s">
        <v>485</v>
      </c>
      <c r="C15" s="21">
        <v>0.38366395600359898</v>
      </c>
      <c r="D15" s="21">
        <v>0.373440681198144</v>
      </c>
      <c r="E15" s="21">
        <v>0.39456191331184298</v>
      </c>
      <c r="F15" s="21"/>
      <c r="G15" s="21">
        <v>0.37074869600650601</v>
      </c>
      <c r="H15" s="21">
        <v>0.41184153743872398</v>
      </c>
      <c r="I15" s="21">
        <v>0.440503983901954</v>
      </c>
      <c r="J15" s="21">
        <v>0.322369740213786</v>
      </c>
      <c r="K15" s="21">
        <v>0.39371351291675499</v>
      </c>
      <c r="L15" s="21">
        <v>0.36703682878341998</v>
      </c>
      <c r="M15" s="21"/>
      <c r="N15" s="21">
        <v>0.37715740383124902</v>
      </c>
      <c r="O15" s="21">
        <v>0.35389442674160199</v>
      </c>
      <c r="P15" s="21">
        <v>0.41105575372394898</v>
      </c>
      <c r="Q15" s="21">
        <v>0.396811873555247</v>
      </c>
      <c r="R15" s="21"/>
      <c r="S15" s="21">
        <v>0.41085109634330402</v>
      </c>
      <c r="T15" s="21">
        <v>0.42683359806517801</v>
      </c>
      <c r="U15" s="21">
        <v>0.34165517215444202</v>
      </c>
      <c r="V15" s="21">
        <v>0.35644566853564402</v>
      </c>
      <c r="W15" s="21">
        <v>0.33324355282449097</v>
      </c>
      <c r="X15" s="21">
        <v>0.32512681042300801</v>
      </c>
      <c r="Y15" s="21">
        <v>0.45644837150350098</v>
      </c>
      <c r="Z15" s="21">
        <v>0.30641345093949501</v>
      </c>
      <c r="AA15" s="21">
        <v>0.40686334846406602</v>
      </c>
      <c r="AB15" s="21">
        <v>0.36534885744455797</v>
      </c>
      <c r="AC15" s="21">
        <v>0.43274328438010601</v>
      </c>
      <c r="AD15" s="21">
        <v>0.320791394059177</v>
      </c>
      <c r="AE15" s="21"/>
      <c r="AF15" s="21">
        <v>0.35891936930367502</v>
      </c>
      <c r="AG15" s="21">
        <v>0.38582047727292801</v>
      </c>
      <c r="AH15" s="21">
        <v>0.42430430277224501</v>
      </c>
      <c r="AI15" s="21"/>
      <c r="AJ15" s="21">
        <v>0.34304426426220203</v>
      </c>
      <c r="AK15" s="21">
        <v>0.42901327557197</v>
      </c>
      <c r="AL15" s="21">
        <v>0.31154931381171602</v>
      </c>
      <c r="AM15" s="21">
        <v>0.51039353935290199</v>
      </c>
      <c r="AN15" s="21">
        <v>0.397912121704799</v>
      </c>
      <c r="AO15" s="21"/>
      <c r="AP15" s="21">
        <v>0.34201887342369802</v>
      </c>
      <c r="AQ15" s="21">
        <v>0.39464050647457399</v>
      </c>
      <c r="AR15" s="21">
        <v>0.38676466972940898</v>
      </c>
      <c r="AS15" s="21">
        <v>0.373308145597121</v>
      </c>
      <c r="AT15" s="21">
        <v>0.44064136694549999</v>
      </c>
      <c r="AU15" s="21"/>
      <c r="AV15" s="21">
        <v>0.39394708166543901</v>
      </c>
      <c r="AW15" s="21">
        <v>0.319812033768057</v>
      </c>
      <c r="AX15" s="21">
        <v>0.39889843306558498</v>
      </c>
      <c r="AY15" s="21">
        <v>0.38867273986499001</v>
      </c>
      <c r="AZ15" s="21">
        <v>0.44261040103689497</v>
      </c>
      <c r="BA15" s="21">
        <v>0.33456816388069399</v>
      </c>
      <c r="BB15" s="21"/>
      <c r="BC15" s="21">
        <v>0.39075179595412901</v>
      </c>
      <c r="BD15" s="21">
        <v>0.38888234137677202</v>
      </c>
      <c r="BE15" s="21">
        <v>0.40237711635555601</v>
      </c>
      <c r="BF15" s="21">
        <v>0.45240722008367401</v>
      </c>
      <c r="BG15" s="21">
        <v>0.31000860004749897</v>
      </c>
    </row>
    <row r="16" spans="2:59" x14ac:dyDescent="0.35">
      <c r="B16" s="18" t="s">
        <v>141</v>
      </c>
      <c r="C16" s="22">
        <v>0.14478489256386801</v>
      </c>
      <c r="D16" s="22">
        <v>0.18013904203971501</v>
      </c>
      <c r="E16" s="22">
        <v>0.110100787639273</v>
      </c>
      <c r="F16" s="22"/>
      <c r="G16" s="22">
        <v>0.184605613919819</v>
      </c>
      <c r="H16" s="22">
        <v>0.106931981231653</v>
      </c>
      <c r="I16" s="22">
        <v>3.1661843352457399E-3</v>
      </c>
      <c r="J16" s="22">
        <v>0.281992382864522</v>
      </c>
      <c r="K16" s="22">
        <v>0.107923038650226</v>
      </c>
      <c r="L16" s="22">
        <v>0.17772707086542699</v>
      </c>
      <c r="M16" s="22"/>
      <c r="N16" s="22">
        <v>0.18038169216960001</v>
      </c>
      <c r="O16" s="22">
        <v>0.21217770768939201</v>
      </c>
      <c r="P16" s="22">
        <v>9.9198634177350406E-2</v>
      </c>
      <c r="Q16" s="22">
        <v>8.0044475629694301E-2</v>
      </c>
      <c r="R16" s="22"/>
      <c r="S16" s="22">
        <v>7.9127002069745697E-2</v>
      </c>
      <c r="T16" s="22">
        <v>5.0474400197985402E-2</v>
      </c>
      <c r="U16" s="22">
        <v>0.21571615492861901</v>
      </c>
      <c r="V16" s="22">
        <v>0.23739250665400699</v>
      </c>
      <c r="W16" s="22">
        <v>0.29906398740814799</v>
      </c>
      <c r="X16" s="22">
        <v>0.24775088918006699</v>
      </c>
      <c r="Y16" s="22">
        <v>1.2841686225608899E-2</v>
      </c>
      <c r="Z16" s="22">
        <v>0.22010130648654699</v>
      </c>
      <c r="AA16" s="22">
        <v>7.0659544107330996E-2</v>
      </c>
      <c r="AB16" s="22">
        <v>0.22184562243177</v>
      </c>
      <c r="AC16" s="22">
        <v>4.9337585029964999E-2</v>
      </c>
      <c r="AD16" s="22">
        <v>0.23170346450245499</v>
      </c>
      <c r="AE16" s="22"/>
      <c r="AF16" s="22">
        <v>0.166967415568364</v>
      </c>
      <c r="AG16" s="22">
        <v>0.16737374550359799</v>
      </c>
      <c r="AH16" s="22">
        <v>4.3996486919775001E-2</v>
      </c>
      <c r="AI16" s="22"/>
      <c r="AJ16" s="22">
        <v>0.20712122202543601</v>
      </c>
      <c r="AK16" s="22">
        <v>8.1818387930309905E-2</v>
      </c>
      <c r="AL16" s="22">
        <v>0.28122581515850698</v>
      </c>
      <c r="AM16" s="22">
        <v>-8.33011355344246E-2</v>
      </c>
      <c r="AN16" s="22">
        <v>8.0665158301577097E-2</v>
      </c>
      <c r="AO16" s="22"/>
      <c r="AP16" s="22">
        <v>0.205913796283554</v>
      </c>
      <c r="AQ16" s="22">
        <v>0.14692316664927599</v>
      </c>
      <c r="AR16" s="22">
        <v>0.18224246709328201</v>
      </c>
      <c r="AS16" s="22">
        <v>0.162472100572876</v>
      </c>
      <c r="AT16" s="22">
        <v>2.4914799064602498E-2</v>
      </c>
      <c r="AU16" s="22"/>
      <c r="AV16" s="22">
        <v>0.170338182361817</v>
      </c>
      <c r="AW16" s="22">
        <v>0.26931612500084101</v>
      </c>
      <c r="AX16" s="22">
        <v>0.15410095154942899</v>
      </c>
      <c r="AY16" s="22">
        <v>0.105077055314898</v>
      </c>
      <c r="AZ16" s="22">
        <v>1.4562796536070399E-2</v>
      </c>
      <c r="BA16" s="22">
        <v>0.14138593902534</v>
      </c>
      <c r="BB16" s="22"/>
      <c r="BC16" s="22">
        <v>0.105020408598596</v>
      </c>
      <c r="BD16" s="22">
        <v>0.126333718708276</v>
      </c>
      <c r="BE16" s="22">
        <v>0.130272071374467</v>
      </c>
      <c r="BF16" s="22">
        <v>6.74234538694434E-2</v>
      </c>
      <c r="BG16" s="22">
        <v>0.27427661350444699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7.2362985985178596E-2</v>
      </c>
      <c r="D9" s="17">
        <v>8.3994405927031404E-2</v>
      </c>
      <c r="E9" s="17">
        <v>6.1661826134843598E-2</v>
      </c>
      <c r="F9" s="17"/>
      <c r="G9" s="17">
        <v>9.2717252014901497E-2</v>
      </c>
      <c r="H9" s="17">
        <v>9.7552940245989497E-2</v>
      </c>
      <c r="I9" s="17">
        <v>5.9654217543342297E-2</v>
      </c>
      <c r="J9" s="17">
        <v>9.3424055661518901E-2</v>
      </c>
      <c r="K9" s="17">
        <v>6.3250443227281794E-2</v>
      </c>
      <c r="L9" s="17">
        <v>3.9331352887582202E-2</v>
      </c>
      <c r="M9" s="17"/>
      <c r="N9" s="17">
        <v>9.4289098728256901E-2</v>
      </c>
      <c r="O9" s="17">
        <v>6.0290313939033502E-2</v>
      </c>
      <c r="P9" s="17">
        <v>5.8221096160867299E-2</v>
      </c>
      <c r="Q9" s="17">
        <v>7.4759783970080901E-2</v>
      </c>
      <c r="R9" s="17"/>
      <c r="S9" s="17">
        <v>8.9866160201234196E-2</v>
      </c>
      <c r="T9" s="17">
        <v>8.0760415812440506E-2</v>
      </c>
      <c r="U9" s="17">
        <v>3.4082411933056597E-2</v>
      </c>
      <c r="V9" s="17">
        <v>8.06980998467213E-2</v>
      </c>
      <c r="W9" s="17">
        <v>6.3456077186719501E-2</v>
      </c>
      <c r="X9" s="17">
        <v>5.5141603794760997E-2</v>
      </c>
      <c r="Y9" s="17">
        <v>6.6771201414390399E-2</v>
      </c>
      <c r="Z9" s="17">
        <v>4.7175435214411199E-2</v>
      </c>
      <c r="AA9" s="17">
        <v>0.11064990901531201</v>
      </c>
      <c r="AB9" s="17">
        <v>5.93040471376481E-2</v>
      </c>
      <c r="AC9" s="17">
        <v>6.0649912854029403E-2</v>
      </c>
      <c r="AD9" s="17">
        <v>6.5237956921526799E-2</v>
      </c>
      <c r="AE9" s="17"/>
      <c r="AF9" s="17">
        <v>6.3946676200289695E-2</v>
      </c>
      <c r="AG9" s="17">
        <v>9.5101567968535E-2</v>
      </c>
      <c r="AH9" s="17">
        <v>3.2490285378122499E-2</v>
      </c>
      <c r="AI9" s="17"/>
      <c r="AJ9" s="17">
        <v>6.6971901979127904E-2</v>
      </c>
      <c r="AK9" s="17">
        <v>0.11680820677390601</v>
      </c>
      <c r="AL9" s="17">
        <v>2.8293754671531599E-2</v>
      </c>
      <c r="AM9" s="17">
        <v>4.8777169253058403E-2</v>
      </c>
      <c r="AN9" s="17">
        <v>3.5615390129626202E-2</v>
      </c>
      <c r="AO9" s="17"/>
      <c r="AP9" s="17">
        <v>7.5057108533592098E-2</v>
      </c>
      <c r="AQ9" s="17">
        <v>0.10374081790106</v>
      </c>
      <c r="AR9" s="17">
        <v>3.2341596263504503E-2</v>
      </c>
      <c r="AS9" s="17">
        <v>7.6067840498116601E-2</v>
      </c>
      <c r="AT9" s="17">
        <v>1.7721013844185798E-2</v>
      </c>
      <c r="AU9" s="17"/>
      <c r="AV9" s="17">
        <v>0.100531871239149</v>
      </c>
      <c r="AW9" s="17">
        <v>0.100889030754481</v>
      </c>
      <c r="AX9" s="17">
        <v>5.3409197095643297E-2</v>
      </c>
      <c r="AY9" s="17">
        <v>5.2008774961139197E-2</v>
      </c>
      <c r="AZ9" s="17">
        <v>2.39363883939764E-2</v>
      </c>
      <c r="BA9" s="17">
        <v>6.3471342676306705E-2</v>
      </c>
      <c r="BB9" s="17"/>
      <c r="BC9" s="17">
        <v>6.3261627112423405E-2</v>
      </c>
      <c r="BD9" s="17">
        <v>5.3422660474023699E-2</v>
      </c>
      <c r="BE9" s="17">
        <v>8.1772223246748599E-2</v>
      </c>
      <c r="BF9" s="17">
        <v>0.107652604678386</v>
      </c>
      <c r="BG9" s="17">
        <v>6.1415953239061301E-2</v>
      </c>
    </row>
    <row r="10" spans="2:59" x14ac:dyDescent="0.35">
      <c r="B10" s="18" t="s">
        <v>481</v>
      </c>
      <c r="C10" s="17">
        <v>0.33643944404993098</v>
      </c>
      <c r="D10" s="17">
        <v>0.37560654993362202</v>
      </c>
      <c r="E10" s="17">
        <v>0.30107068089485101</v>
      </c>
      <c r="F10" s="17"/>
      <c r="G10" s="17">
        <v>0.249802931719841</v>
      </c>
      <c r="H10" s="17">
        <v>0.39042237728993101</v>
      </c>
      <c r="I10" s="17">
        <v>0.28986554240518703</v>
      </c>
      <c r="J10" s="17">
        <v>0.41319202764402602</v>
      </c>
      <c r="K10" s="17">
        <v>0.32841878874411101</v>
      </c>
      <c r="L10" s="17">
        <v>0.32902192147958498</v>
      </c>
      <c r="M10" s="17"/>
      <c r="N10" s="17">
        <v>0.344730119775851</v>
      </c>
      <c r="O10" s="17">
        <v>0.33430247269667901</v>
      </c>
      <c r="P10" s="17">
        <v>0.35047272808563601</v>
      </c>
      <c r="Q10" s="17">
        <v>0.31826657198128</v>
      </c>
      <c r="R10" s="17"/>
      <c r="S10" s="17">
        <v>0.28689847078366099</v>
      </c>
      <c r="T10" s="17">
        <v>0.34307958912090403</v>
      </c>
      <c r="U10" s="17">
        <v>0.39819161523811702</v>
      </c>
      <c r="V10" s="17">
        <v>0.26775979764570301</v>
      </c>
      <c r="W10" s="17">
        <v>0.40508954692572602</v>
      </c>
      <c r="X10" s="17">
        <v>0.37737940723639202</v>
      </c>
      <c r="Y10" s="17">
        <v>0.33964869724204799</v>
      </c>
      <c r="Z10" s="17">
        <v>0.31812153469384602</v>
      </c>
      <c r="AA10" s="17">
        <v>0.263714803942037</v>
      </c>
      <c r="AB10" s="17">
        <v>0.42582680594140598</v>
      </c>
      <c r="AC10" s="17">
        <v>0.277959161885446</v>
      </c>
      <c r="AD10" s="17">
        <v>0.42391362711763902</v>
      </c>
      <c r="AE10" s="17"/>
      <c r="AF10" s="17">
        <v>0.34567860432599201</v>
      </c>
      <c r="AG10" s="17">
        <v>0.352549242979807</v>
      </c>
      <c r="AH10" s="17">
        <v>0.31305087218044603</v>
      </c>
      <c r="AI10" s="17"/>
      <c r="AJ10" s="17">
        <v>0.36860513321115801</v>
      </c>
      <c r="AK10" s="17">
        <v>0.330636032763024</v>
      </c>
      <c r="AL10" s="17">
        <v>0.34348661671889602</v>
      </c>
      <c r="AM10" s="17">
        <v>0.31371630352310698</v>
      </c>
      <c r="AN10" s="17">
        <v>0.34653322627185201</v>
      </c>
      <c r="AO10" s="17"/>
      <c r="AP10" s="17">
        <v>0.34046154464379202</v>
      </c>
      <c r="AQ10" s="17">
        <v>0.32632419332472901</v>
      </c>
      <c r="AR10" s="17">
        <v>0.33413863093114299</v>
      </c>
      <c r="AS10" s="17">
        <v>0.39421124801032198</v>
      </c>
      <c r="AT10" s="17">
        <v>0.27779751742744602</v>
      </c>
      <c r="AU10" s="17"/>
      <c r="AV10" s="17">
        <v>0.35352501352565202</v>
      </c>
      <c r="AW10" s="17">
        <v>0.33008268297528198</v>
      </c>
      <c r="AX10" s="17">
        <v>0.31464138593323798</v>
      </c>
      <c r="AY10" s="17">
        <v>0.38132408797039302</v>
      </c>
      <c r="AZ10" s="17">
        <v>0.270968575014994</v>
      </c>
      <c r="BA10" s="17">
        <v>0.22645188654391599</v>
      </c>
      <c r="BB10" s="17"/>
      <c r="BC10" s="17">
        <v>0.32431026401111801</v>
      </c>
      <c r="BD10" s="17">
        <v>0.35455505937997001</v>
      </c>
      <c r="BE10" s="17">
        <v>0.31364071437250601</v>
      </c>
      <c r="BF10" s="17">
        <v>0.36874694085384602</v>
      </c>
      <c r="BG10" s="17">
        <v>0.24136198403199799</v>
      </c>
    </row>
    <row r="11" spans="2:59" x14ac:dyDescent="0.35">
      <c r="B11" s="18" t="s">
        <v>482</v>
      </c>
      <c r="C11" s="17">
        <v>0.30596244660292898</v>
      </c>
      <c r="D11" s="17">
        <v>0.298815992041989</v>
      </c>
      <c r="E11" s="17">
        <v>0.31330323767590501</v>
      </c>
      <c r="F11" s="17"/>
      <c r="G11" s="17">
        <v>0.40677708924902101</v>
      </c>
      <c r="H11" s="17">
        <v>0.236273545912526</v>
      </c>
      <c r="I11" s="17">
        <v>0.30930587112675501</v>
      </c>
      <c r="J11" s="17">
        <v>0.25867080069500997</v>
      </c>
      <c r="K11" s="17">
        <v>0.30717954106946399</v>
      </c>
      <c r="L11" s="17">
        <v>0.33261457529482302</v>
      </c>
      <c r="M11" s="17"/>
      <c r="N11" s="17">
        <v>0.34093156802692098</v>
      </c>
      <c r="O11" s="17">
        <v>0.28647298022885198</v>
      </c>
      <c r="P11" s="17">
        <v>0.29738913591738297</v>
      </c>
      <c r="Q11" s="17">
        <v>0.29803201562557302</v>
      </c>
      <c r="R11" s="17"/>
      <c r="S11" s="17">
        <v>0.35229457503940298</v>
      </c>
      <c r="T11" s="17">
        <v>0.347773901181955</v>
      </c>
      <c r="U11" s="17">
        <v>0.264397466331457</v>
      </c>
      <c r="V11" s="17">
        <v>0.417927078940529</v>
      </c>
      <c r="W11" s="17">
        <v>0.25409255354175297</v>
      </c>
      <c r="X11" s="17">
        <v>0.20889884055320801</v>
      </c>
      <c r="Y11" s="17">
        <v>0.26837434432847701</v>
      </c>
      <c r="Z11" s="17">
        <v>0.37797572979037802</v>
      </c>
      <c r="AA11" s="17">
        <v>0.32066989543457403</v>
      </c>
      <c r="AB11" s="17">
        <v>0.27359126417475599</v>
      </c>
      <c r="AC11" s="17">
        <v>0.23647914884576501</v>
      </c>
      <c r="AD11" s="17">
        <v>0.23253166191234101</v>
      </c>
      <c r="AE11" s="17"/>
      <c r="AF11" s="17">
        <v>0.28587046492340501</v>
      </c>
      <c r="AG11" s="17">
        <v>0.276233449922338</v>
      </c>
      <c r="AH11" s="17">
        <v>0.381054268495227</v>
      </c>
      <c r="AI11" s="17"/>
      <c r="AJ11" s="17">
        <v>0.29558867756221702</v>
      </c>
      <c r="AK11" s="17">
        <v>0.29319261751591502</v>
      </c>
      <c r="AL11" s="17">
        <v>0.29139068452762801</v>
      </c>
      <c r="AM11" s="17">
        <v>0.23061600860808601</v>
      </c>
      <c r="AN11" s="17">
        <v>0.33068050692704098</v>
      </c>
      <c r="AO11" s="17"/>
      <c r="AP11" s="17">
        <v>0.326961669112314</v>
      </c>
      <c r="AQ11" s="17">
        <v>0.29716284682702399</v>
      </c>
      <c r="AR11" s="17">
        <v>0.37248113809424199</v>
      </c>
      <c r="AS11" s="17">
        <v>0.25607509502231102</v>
      </c>
      <c r="AT11" s="17">
        <v>0.38537643401123201</v>
      </c>
      <c r="AU11" s="17"/>
      <c r="AV11" s="17">
        <v>0.309311548199872</v>
      </c>
      <c r="AW11" s="17">
        <v>0.33265729652598303</v>
      </c>
      <c r="AX11" s="17">
        <v>0.36552267193267302</v>
      </c>
      <c r="AY11" s="17">
        <v>0.26685101748674001</v>
      </c>
      <c r="AZ11" s="17">
        <v>0.37171927027149698</v>
      </c>
      <c r="BA11" s="17">
        <v>0.26783616603281701</v>
      </c>
      <c r="BB11" s="17"/>
      <c r="BC11" s="17">
        <v>0.29849765808018502</v>
      </c>
      <c r="BD11" s="17">
        <v>0.304414394049352</v>
      </c>
      <c r="BE11" s="17">
        <v>0.32112703135284798</v>
      </c>
      <c r="BF11" s="17">
        <v>0.34886571804580302</v>
      </c>
      <c r="BG11" s="17">
        <v>0.36377274971449902</v>
      </c>
    </row>
    <row r="12" spans="2:59" x14ac:dyDescent="0.35">
      <c r="B12" s="18" t="s">
        <v>483</v>
      </c>
      <c r="C12" s="17">
        <v>0.17613307235370601</v>
      </c>
      <c r="D12" s="17">
        <v>0.15237304105305</v>
      </c>
      <c r="E12" s="17">
        <v>0.19701338417929201</v>
      </c>
      <c r="F12" s="17"/>
      <c r="G12" s="17">
        <v>0.18628167989462499</v>
      </c>
      <c r="H12" s="17">
        <v>0.18143451961054499</v>
      </c>
      <c r="I12" s="17">
        <v>0.223848504120538</v>
      </c>
      <c r="J12" s="17">
        <v>0.14980036318982001</v>
      </c>
      <c r="K12" s="17">
        <v>0.165653931443319</v>
      </c>
      <c r="L12" s="17">
        <v>0.15572394409207299</v>
      </c>
      <c r="M12" s="17"/>
      <c r="N12" s="17">
        <v>0.134118589267442</v>
      </c>
      <c r="O12" s="17">
        <v>0.211697822063703</v>
      </c>
      <c r="P12" s="17">
        <v>0.18409413639098399</v>
      </c>
      <c r="Q12" s="17">
        <v>0.175373170130216</v>
      </c>
      <c r="R12" s="17"/>
      <c r="S12" s="17">
        <v>0.17788353544754501</v>
      </c>
      <c r="T12" s="17">
        <v>0.13839339320781599</v>
      </c>
      <c r="U12" s="17">
        <v>0.176882745867248</v>
      </c>
      <c r="V12" s="17">
        <v>0.121511499837255</v>
      </c>
      <c r="W12" s="17">
        <v>0.18059897102841099</v>
      </c>
      <c r="X12" s="17">
        <v>0.19932040741461701</v>
      </c>
      <c r="Y12" s="17">
        <v>0.22260311165079799</v>
      </c>
      <c r="Z12" s="17">
        <v>0.14578811789335899</v>
      </c>
      <c r="AA12" s="17">
        <v>0.20836274773382099</v>
      </c>
      <c r="AB12" s="17">
        <v>0.15664036446115701</v>
      </c>
      <c r="AC12" s="17">
        <v>0.27381743321827401</v>
      </c>
      <c r="AD12" s="17">
        <v>0.120539285873084</v>
      </c>
      <c r="AE12" s="17"/>
      <c r="AF12" s="17">
        <v>0.16490971507841101</v>
      </c>
      <c r="AG12" s="17">
        <v>0.18977141949321899</v>
      </c>
      <c r="AH12" s="17">
        <v>0.146352101804337</v>
      </c>
      <c r="AI12" s="17"/>
      <c r="AJ12" s="17">
        <v>0.15491061541030299</v>
      </c>
      <c r="AK12" s="17">
        <v>0.19236873964812801</v>
      </c>
      <c r="AL12" s="17">
        <v>0.20206749962656101</v>
      </c>
      <c r="AM12" s="17">
        <v>0.344376461787129</v>
      </c>
      <c r="AN12" s="17">
        <v>0.11521720027921301</v>
      </c>
      <c r="AO12" s="17"/>
      <c r="AP12" s="17">
        <v>0.14959406364604899</v>
      </c>
      <c r="AQ12" s="17">
        <v>0.18543267663573099</v>
      </c>
      <c r="AR12" s="17">
        <v>0.17737473434772799</v>
      </c>
      <c r="AS12" s="17">
        <v>0.15575084076356899</v>
      </c>
      <c r="AT12" s="17">
        <v>0.2072490340491</v>
      </c>
      <c r="AU12" s="17"/>
      <c r="AV12" s="17">
        <v>0.17906071835203299</v>
      </c>
      <c r="AW12" s="17">
        <v>0.13502519257930301</v>
      </c>
      <c r="AX12" s="17">
        <v>0.18730982240187499</v>
      </c>
      <c r="AY12" s="17">
        <v>0.18670229704223601</v>
      </c>
      <c r="AZ12" s="17">
        <v>0.199907136084439</v>
      </c>
      <c r="BA12" s="17">
        <v>0.17020650388776301</v>
      </c>
      <c r="BB12" s="17"/>
      <c r="BC12" s="17">
        <v>0.17135080806000899</v>
      </c>
      <c r="BD12" s="17">
        <v>0.18888475198392099</v>
      </c>
      <c r="BE12" s="17">
        <v>0.19267601525603001</v>
      </c>
      <c r="BF12" s="17">
        <v>0.130063460102461</v>
      </c>
      <c r="BG12" s="17">
        <v>7.50610734092097E-2</v>
      </c>
    </row>
    <row r="13" spans="2:59" x14ac:dyDescent="0.35">
      <c r="B13" s="18" t="s">
        <v>100</v>
      </c>
      <c r="C13" s="17">
        <v>0.109102051008255</v>
      </c>
      <c r="D13" s="17">
        <v>8.92100110443073E-2</v>
      </c>
      <c r="E13" s="17">
        <v>0.126950871115109</v>
      </c>
      <c r="F13" s="17"/>
      <c r="G13" s="17">
        <v>6.4421047121611202E-2</v>
      </c>
      <c r="H13" s="17">
        <v>9.4316616941009193E-2</v>
      </c>
      <c r="I13" s="17">
        <v>0.117325864804178</v>
      </c>
      <c r="J13" s="17">
        <v>8.4912752809624806E-2</v>
      </c>
      <c r="K13" s="17">
        <v>0.13549729551582401</v>
      </c>
      <c r="L13" s="17">
        <v>0.14330820624593699</v>
      </c>
      <c r="M13" s="17"/>
      <c r="N13" s="17">
        <v>8.5930624201528305E-2</v>
      </c>
      <c r="O13" s="17">
        <v>0.107236411071733</v>
      </c>
      <c r="P13" s="17">
        <v>0.109822903445129</v>
      </c>
      <c r="Q13" s="17">
        <v>0.13356845829285</v>
      </c>
      <c r="R13" s="17"/>
      <c r="S13" s="17">
        <v>9.3057258528157397E-2</v>
      </c>
      <c r="T13" s="17">
        <v>8.9992700676883905E-2</v>
      </c>
      <c r="U13" s="17">
        <v>0.126445760630122</v>
      </c>
      <c r="V13" s="17">
        <v>0.112103523729791</v>
      </c>
      <c r="W13" s="17">
        <v>9.6762851317390097E-2</v>
      </c>
      <c r="X13" s="17">
        <v>0.159259741001022</v>
      </c>
      <c r="Y13" s="17">
        <v>0.102602645364286</v>
      </c>
      <c r="Z13" s="17">
        <v>0.110939182408006</v>
      </c>
      <c r="AA13" s="17">
        <v>9.6602643874256197E-2</v>
      </c>
      <c r="AB13" s="17">
        <v>8.4637518285032298E-2</v>
      </c>
      <c r="AC13" s="17">
        <v>0.15109434319648599</v>
      </c>
      <c r="AD13" s="17">
        <v>0.157777468175409</v>
      </c>
      <c r="AE13" s="17"/>
      <c r="AF13" s="17">
        <v>0.13959453947190301</v>
      </c>
      <c r="AG13" s="17">
        <v>8.6344319636101799E-2</v>
      </c>
      <c r="AH13" s="17">
        <v>0.12705247214186699</v>
      </c>
      <c r="AI13" s="17"/>
      <c r="AJ13" s="17">
        <v>0.113923671837194</v>
      </c>
      <c r="AK13" s="17">
        <v>6.6994403299027699E-2</v>
      </c>
      <c r="AL13" s="17">
        <v>0.13476144445538399</v>
      </c>
      <c r="AM13" s="17">
        <v>6.2514056828620906E-2</v>
      </c>
      <c r="AN13" s="17">
        <v>0.171953676392268</v>
      </c>
      <c r="AO13" s="17"/>
      <c r="AP13" s="17">
        <v>0.10792561406425299</v>
      </c>
      <c r="AQ13" s="17">
        <v>8.7339465311455797E-2</v>
      </c>
      <c r="AR13" s="17">
        <v>8.3663900363383198E-2</v>
      </c>
      <c r="AS13" s="17">
        <v>0.117894975705681</v>
      </c>
      <c r="AT13" s="17">
        <v>0.111856000668035</v>
      </c>
      <c r="AU13" s="17"/>
      <c r="AV13" s="17">
        <v>5.7570848683293603E-2</v>
      </c>
      <c r="AW13" s="17">
        <v>0.10134579716495</v>
      </c>
      <c r="AX13" s="17">
        <v>7.9116922636570705E-2</v>
      </c>
      <c r="AY13" s="17">
        <v>0.113113822539491</v>
      </c>
      <c r="AZ13" s="17">
        <v>0.133468630235094</v>
      </c>
      <c r="BA13" s="17">
        <v>0.27203410085919799</v>
      </c>
      <c r="BB13" s="17"/>
      <c r="BC13" s="17">
        <v>0.142579642736264</v>
      </c>
      <c r="BD13" s="17">
        <v>9.8723134112732494E-2</v>
      </c>
      <c r="BE13" s="17">
        <v>9.0784015771867899E-2</v>
      </c>
      <c r="BF13" s="17">
        <v>4.46712763195041E-2</v>
      </c>
      <c r="BG13" s="17">
        <v>0.258388239605232</v>
      </c>
    </row>
    <row r="14" spans="2:59" x14ac:dyDescent="0.35">
      <c r="B14" s="18" t="s">
        <v>484</v>
      </c>
      <c r="C14" s="21">
        <v>0.40880243003511002</v>
      </c>
      <c r="D14" s="21">
        <v>0.45960095586065403</v>
      </c>
      <c r="E14" s="21">
        <v>0.36273250702969401</v>
      </c>
      <c r="F14" s="21"/>
      <c r="G14" s="21">
        <v>0.34252018373474302</v>
      </c>
      <c r="H14" s="21">
        <v>0.48797531753591999</v>
      </c>
      <c r="I14" s="21">
        <v>0.34951975994853002</v>
      </c>
      <c r="J14" s="21">
        <v>0.50661608330554497</v>
      </c>
      <c r="K14" s="21">
        <v>0.39166923197139297</v>
      </c>
      <c r="L14" s="21">
        <v>0.36835327436716703</v>
      </c>
      <c r="M14" s="21"/>
      <c r="N14" s="21">
        <v>0.43901921850410802</v>
      </c>
      <c r="O14" s="21">
        <v>0.39459278663571201</v>
      </c>
      <c r="P14" s="21">
        <v>0.40869382424650402</v>
      </c>
      <c r="Q14" s="21">
        <v>0.39302635595136098</v>
      </c>
      <c r="R14" s="21"/>
      <c r="S14" s="21">
        <v>0.37676463098489499</v>
      </c>
      <c r="T14" s="21">
        <v>0.423840004933345</v>
      </c>
      <c r="U14" s="21">
        <v>0.43227402717117303</v>
      </c>
      <c r="V14" s="21">
        <v>0.34845789749242401</v>
      </c>
      <c r="W14" s="21">
        <v>0.46854562411244599</v>
      </c>
      <c r="X14" s="21">
        <v>0.43252101103115298</v>
      </c>
      <c r="Y14" s="21">
        <v>0.40641989865643802</v>
      </c>
      <c r="Z14" s="21">
        <v>0.365296969908258</v>
      </c>
      <c r="AA14" s="21">
        <v>0.37436471295734902</v>
      </c>
      <c r="AB14" s="21">
        <v>0.48513085307905401</v>
      </c>
      <c r="AC14" s="21">
        <v>0.33860907473947499</v>
      </c>
      <c r="AD14" s="21">
        <v>0.48915158403916598</v>
      </c>
      <c r="AE14" s="21"/>
      <c r="AF14" s="21">
        <v>0.409625280526282</v>
      </c>
      <c r="AG14" s="21">
        <v>0.44765081094834203</v>
      </c>
      <c r="AH14" s="21">
        <v>0.34554115755856901</v>
      </c>
      <c r="AI14" s="21"/>
      <c r="AJ14" s="21">
        <v>0.43557703519028601</v>
      </c>
      <c r="AK14" s="21">
        <v>0.44744423953693002</v>
      </c>
      <c r="AL14" s="21">
        <v>0.37178037139042702</v>
      </c>
      <c r="AM14" s="21">
        <v>0.362493472776165</v>
      </c>
      <c r="AN14" s="21">
        <v>0.38214861640147801</v>
      </c>
      <c r="AO14" s="21"/>
      <c r="AP14" s="21">
        <v>0.41551865317738401</v>
      </c>
      <c r="AQ14" s="21">
        <v>0.430065011225789</v>
      </c>
      <c r="AR14" s="21">
        <v>0.36648022719464701</v>
      </c>
      <c r="AS14" s="21">
        <v>0.47027908850843902</v>
      </c>
      <c r="AT14" s="21">
        <v>0.29551853127163202</v>
      </c>
      <c r="AU14" s="21"/>
      <c r="AV14" s="21">
        <v>0.45405688476480099</v>
      </c>
      <c r="AW14" s="21">
        <v>0.43097171372976301</v>
      </c>
      <c r="AX14" s="21">
        <v>0.368050583028881</v>
      </c>
      <c r="AY14" s="21">
        <v>0.433332862931533</v>
      </c>
      <c r="AZ14" s="21">
        <v>0.29490496340896999</v>
      </c>
      <c r="BA14" s="21">
        <v>0.28992322922022201</v>
      </c>
      <c r="BB14" s="21"/>
      <c r="BC14" s="21">
        <v>0.38757189112354201</v>
      </c>
      <c r="BD14" s="21">
        <v>0.407977719853994</v>
      </c>
      <c r="BE14" s="21">
        <v>0.395412937619254</v>
      </c>
      <c r="BF14" s="21">
        <v>0.47639954553223202</v>
      </c>
      <c r="BG14" s="21">
        <v>0.30277793727105901</v>
      </c>
    </row>
    <row r="15" spans="2:59" x14ac:dyDescent="0.35">
      <c r="B15" s="18" t="s">
        <v>485</v>
      </c>
      <c r="C15" s="21">
        <v>0.48209551895663499</v>
      </c>
      <c r="D15" s="21">
        <v>0.45118903309503899</v>
      </c>
      <c r="E15" s="21">
        <v>0.510316621855196</v>
      </c>
      <c r="F15" s="21"/>
      <c r="G15" s="21">
        <v>0.59305876914364597</v>
      </c>
      <c r="H15" s="21">
        <v>0.41770806552307099</v>
      </c>
      <c r="I15" s="21">
        <v>0.53315437524729303</v>
      </c>
      <c r="J15" s="21">
        <v>0.40847116388483101</v>
      </c>
      <c r="K15" s="21">
        <v>0.47283347251278302</v>
      </c>
      <c r="L15" s="21">
        <v>0.48833851938689699</v>
      </c>
      <c r="M15" s="21"/>
      <c r="N15" s="21">
        <v>0.47505015729436301</v>
      </c>
      <c r="O15" s="21">
        <v>0.498170802292555</v>
      </c>
      <c r="P15" s="21">
        <v>0.48148327230836702</v>
      </c>
      <c r="Q15" s="21">
        <v>0.47340518575578899</v>
      </c>
      <c r="R15" s="21"/>
      <c r="S15" s="21">
        <v>0.53017811048694796</v>
      </c>
      <c r="T15" s="21">
        <v>0.48616729438977102</v>
      </c>
      <c r="U15" s="21">
        <v>0.441280212198705</v>
      </c>
      <c r="V15" s="21">
        <v>0.53943857877778401</v>
      </c>
      <c r="W15" s="21">
        <v>0.43469152457016402</v>
      </c>
      <c r="X15" s="21">
        <v>0.40821924796782499</v>
      </c>
      <c r="Y15" s="21">
        <v>0.490977455979275</v>
      </c>
      <c r="Z15" s="21">
        <v>0.52376384768373596</v>
      </c>
      <c r="AA15" s="21">
        <v>0.52903264316839504</v>
      </c>
      <c r="AB15" s="21">
        <v>0.43023162863591302</v>
      </c>
      <c r="AC15" s="21">
        <v>0.51029658206403805</v>
      </c>
      <c r="AD15" s="21">
        <v>0.35307094778542503</v>
      </c>
      <c r="AE15" s="21"/>
      <c r="AF15" s="21">
        <v>0.45078018000181502</v>
      </c>
      <c r="AG15" s="21">
        <v>0.46600486941555602</v>
      </c>
      <c r="AH15" s="21">
        <v>0.52740637029956405</v>
      </c>
      <c r="AI15" s="21"/>
      <c r="AJ15" s="21">
        <v>0.45049929297252</v>
      </c>
      <c r="AK15" s="21">
        <v>0.48556135716404197</v>
      </c>
      <c r="AL15" s="21">
        <v>0.49345818415418902</v>
      </c>
      <c r="AM15" s="21">
        <v>0.57499247039521395</v>
      </c>
      <c r="AN15" s="21">
        <v>0.44589770720625399</v>
      </c>
      <c r="AO15" s="21"/>
      <c r="AP15" s="21">
        <v>0.47655573275836299</v>
      </c>
      <c r="AQ15" s="21">
        <v>0.48259552346275503</v>
      </c>
      <c r="AR15" s="21">
        <v>0.54985587244196998</v>
      </c>
      <c r="AS15" s="21">
        <v>0.41182593578588</v>
      </c>
      <c r="AT15" s="21">
        <v>0.592625468060333</v>
      </c>
      <c r="AU15" s="21"/>
      <c r="AV15" s="21">
        <v>0.48837226655190502</v>
      </c>
      <c r="AW15" s="21">
        <v>0.46768248910528698</v>
      </c>
      <c r="AX15" s="21">
        <v>0.55283249433454795</v>
      </c>
      <c r="AY15" s="21">
        <v>0.45355331452897601</v>
      </c>
      <c r="AZ15" s="21">
        <v>0.57162640635593598</v>
      </c>
      <c r="BA15" s="21">
        <v>0.43804266992058</v>
      </c>
      <c r="BB15" s="21"/>
      <c r="BC15" s="21">
        <v>0.46984846614019399</v>
      </c>
      <c r="BD15" s="21">
        <v>0.49329914603327302</v>
      </c>
      <c r="BE15" s="21">
        <v>0.51380304660887799</v>
      </c>
      <c r="BF15" s="21">
        <v>0.47892917814826402</v>
      </c>
      <c r="BG15" s="21">
        <v>0.438833823123709</v>
      </c>
    </row>
    <row r="16" spans="2:59" x14ac:dyDescent="0.35">
      <c r="B16" s="18" t="s">
        <v>141</v>
      </c>
      <c r="C16" s="22">
        <v>-7.3293088921525501E-2</v>
      </c>
      <c r="D16" s="22">
        <v>8.4119227656149799E-3</v>
      </c>
      <c r="E16" s="22">
        <v>-0.14758411482550199</v>
      </c>
      <c r="F16" s="22"/>
      <c r="G16" s="22">
        <v>-0.250538585408903</v>
      </c>
      <c r="H16" s="22">
        <v>7.0267252012849099E-2</v>
      </c>
      <c r="I16" s="22">
        <v>-0.18363461529876299</v>
      </c>
      <c r="J16" s="22">
        <v>9.8144919420714002E-2</v>
      </c>
      <c r="K16" s="22">
        <v>-8.1164240541389904E-2</v>
      </c>
      <c r="L16" s="22">
        <v>-0.11998524501973</v>
      </c>
      <c r="M16" s="22"/>
      <c r="N16" s="22">
        <v>-3.6030938790255103E-2</v>
      </c>
      <c r="O16" s="22">
        <v>-0.10357801565684301</v>
      </c>
      <c r="P16" s="22">
        <v>-7.2789448061863396E-2</v>
      </c>
      <c r="Q16" s="22">
        <v>-8.0378829804428495E-2</v>
      </c>
      <c r="R16" s="22"/>
      <c r="S16" s="22">
        <v>-0.153413479502053</v>
      </c>
      <c r="T16" s="22">
        <v>-6.2327289456426502E-2</v>
      </c>
      <c r="U16" s="22">
        <v>-9.0061850275318101E-3</v>
      </c>
      <c r="V16" s="22">
        <v>-0.19098068128536</v>
      </c>
      <c r="W16" s="22">
        <v>3.3854099542281503E-2</v>
      </c>
      <c r="X16" s="22">
        <v>2.4301763063327701E-2</v>
      </c>
      <c r="Y16" s="22">
        <v>-8.4557557322837401E-2</v>
      </c>
      <c r="Z16" s="22">
        <v>-0.15846687777547899</v>
      </c>
      <c r="AA16" s="22">
        <v>-0.154667930211046</v>
      </c>
      <c r="AB16" s="22">
        <v>5.4899224443141201E-2</v>
      </c>
      <c r="AC16" s="22">
        <v>-0.171687507324563</v>
      </c>
      <c r="AD16" s="22">
        <v>0.13608063625374101</v>
      </c>
      <c r="AE16" s="22"/>
      <c r="AF16" s="22">
        <v>-4.11548994755336E-2</v>
      </c>
      <c r="AG16" s="22">
        <v>-1.8354058467214801E-2</v>
      </c>
      <c r="AH16" s="22">
        <v>-0.18186521274099501</v>
      </c>
      <c r="AI16" s="22"/>
      <c r="AJ16" s="22">
        <v>-1.49222577822333E-2</v>
      </c>
      <c r="AK16" s="22">
        <v>-3.8117117627112097E-2</v>
      </c>
      <c r="AL16" s="22">
        <v>-0.121677812763761</v>
      </c>
      <c r="AM16" s="22">
        <v>-0.212498997619049</v>
      </c>
      <c r="AN16" s="22">
        <v>-6.3749090804775796E-2</v>
      </c>
      <c r="AO16" s="22"/>
      <c r="AP16" s="22">
        <v>-6.1037079580979398E-2</v>
      </c>
      <c r="AQ16" s="22">
        <v>-5.2530512236965997E-2</v>
      </c>
      <c r="AR16" s="22">
        <v>-0.183375645247322</v>
      </c>
      <c r="AS16" s="22">
        <v>5.8453152722558903E-2</v>
      </c>
      <c r="AT16" s="22">
        <v>-0.29710693678869998</v>
      </c>
      <c r="AU16" s="22"/>
      <c r="AV16" s="22">
        <v>-3.4315381787104103E-2</v>
      </c>
      <c r="AW16" s="22">
        <v>-3.67107753755231E-2</v>
      </c>
      <c r="AX16" s="22">
        <v>-0.18478191130566701</v>
      </c>
      <c r="AY16" s="22">
        <v>-2.0220451597443598E-2</v>
      </c>
      <c r="AZ16" s="22">
        <v>-0.27672144294696599</v>
      </c>
      <c r="BA16" s="22">
        <v>-0.14811944070035701</v>
      </c>
      <c r="BB16" s="22"/>
      <c r="BC16" s="22">
        <v>-8.2276575016652795E-2</v>
      </c>
      <c r="BD16" s="22">
        <v>-8.5321426179279306E-2</v>
      </c>
      <c r="BE16" s="22">
        <v>-0.118390108989624</v>
      </c>
      <c r="BF16" s="22">
        <v>-2.52963261603206E-3</v>
      </c>
      <c r="BG16" s="22">
        <v>-0.13605588585264999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0.119274715549735</v>
      </c>
      <c r="D9" s="17">
        <v>0.13808248320674499</v>
      </c>
      <c r="E9" s="17">
        <v>0.100238199866473</v>
      </c>
      <c r="F9" s="17"/>
      <c r="G9" s="17">
        <v>0.22366283764973699</v>
      </c>
      <c r="H9" s="17">
        <v>0.145207454715858</v>
      </c>
      <c r="I9" s="17">
        <v>9.3079079300897399E-2</v>
      </c>
      <c r="J9" s="17">
        <v>0.12044275137312201</v>
      </c>
      <c r="K9" s="17">
        <v>7.6751513341640001E-2</v>
      </c>
      <c r="L9" s="17">
        <v>8.4511675680153497E-2</v>
      </c>
      <c r="M9" s="17"/>
      <c r="N9" s="17">
        <v>0.13521244406729699</v>
      </c>
      <c r="O9" s="17">
        <v>0.115694419998654</v>
      </c>
      <c r="P9" s="17">
        <v>0.123087725564327</v>
      </c>
      <c r="Q9" s="17">
        <v>0.10367271070444301</v>
      </c>
      <c r="R9" s="17"/>
      <c r="S9" s="17">
        <v>0.16155821685133701</v>
      </c>
      <c r="T9" s="17">
        <v>0.107050139712312</v>
      </c>
      <c r="U9" s="17">
        <v>5.2626668034667201E-2</v>
      </c>
      <c r="V9" s="17">
        <v>0.14630162372060099</v>
      </c>
      <c r="W9" s="17">
        <v>0.162543735547135</v>
      </c>
      <c r="X9" s="17">
        <v>0.12910281135646001</v>
      </c>
      <c r="Y9" s="17">
        <v>7.2541841226880094E-2</v>
      </c>
      <c r="Z9" s="17">
        <v>8.5878837064180202E-2</v>
      </c>
      <c r="AA9" s="17">
        <v>0.17968548269548101</v>
      </c>
      <c r="AB9" s="17">
        <v>7.8498924123362804E-2</v>
      </c>
      <c r="AC9" s="17">
        <v>8.0420900172884793E-2</v>
      </c>
      <c r="AD9" s="17">
        <v>9.8346557392047396E-2</v>
      </c>
      <c r="AE9" s="17"/>
      <c r="AF9" s="17">
        <v>0.101727563804577</v>
      </c>
      <c r="AG9" s="17">
        <v>0.132726618302619</v>
      </c>
      <c r="AH9" s="17">
        <v>0.10682287555923201</v>
      </c>
      <c r="AI9" s="17"/>
      <c r="AJ9" s="17">
        <v>0.102004746785034</v>
      </c>
      <c r="AK9" s="17">
        <v>0.16174665946984501</v>
      </c>
      <c r="AL9" s="17">
        <v>0.121583208679318</v>
      </c>
      <c r="AM9" s="17">
        <v>4.8924775824751403E-2</v>
      </c>
      <c r="AN9" s="17">
        <v>7.99832246563833E-2</v>
      </c>
      <c r="AO9" s="17"/>
      <c r="AP9" s="17">
        <v>0.11177240770003</v>
      </c>
      <c r="AQ9" s="17">
        <v>0.162066567755311</v>
      </c>
      <c r="AR9" s="17">
        <v>9.0477465589948E-2</v>
      </c>
      <c r="AS9" s="17">
        <v>0.105643110138542</v>
      </c>
      <c r="AT9" s="17">
        <v>0.13781093612720699</v>
      </c>
      <c r="AU9" s="17"/>
      <c r="AV9" s="17">
        <v>0.16462774308025699</v>
      </c>
      <c r="AW9" s="17">
        <v>0.115650360732983</v>
      </c>
      <c r="AX9" s="17">
        <v>0.117614855379283</v>
      </c>
      <c r="AY9" s="17">
        <v>9.7199479898275598E-2</v>
      </c>
      <c r="AZ9" s="17">
        <v>9.1269036476783E-2</v>
      </c>
      <c r="BA9" s="17">
        <v>0.13021962547826299</v>
      </c>
      <c r="BB9" s="17"/>
      <c r="BC9" s="17">
        <v>0.103551788981216</v>
      </c>
      <c r="BD9" s="17">
        <v>0.10352017506635</v>
      </c>
      <c r="BE9" s="17">
        <v>0.14477371083297599</v>
      </c>
      <c r="BF9" s="17">
        <v>0.14994879221660001</v>
      </c>
      <c r="BG9" s="17">
        <v>3.82112786576667E-2</v>
      </c>
    </row>
    <row r="10" spans="2:59" x14ac:dyDescent="0.35">
      <c r="B10" s="18" t="s">
        <v>481</v>
      </c>
      <c r="C10" s="17">
        <v>0.44720410451576997</v>
      </c>
      <c r="D10" s="17">
        <v>0.438406894327111</v>
      </c>
      <c r="E10" s="17">
        <v>0.45890029938371601</v>
      </c>
      <c r="F10" s="17"/>
      <c r="G10" s="17">
        <v>0.402853950711553</v>
      </c>
      <c r="H10" s="17">
        <v>0.44020171029954402</v>
      </c>
      <c r="I10" s="17">
        <v>0.42142137211486802</v>
      </c>
      <c r="J10" s="17">
        <v>0.50811008667424595</v>
      </c>
      <c r="K10" s="17">
        <v>0.434361285688107</v>
      </c>
      <c r="L10" s="17">
        <v>0.46009831922774003</v>
      </c>
      <c r="M10" s="17"/>
      <c r="N10" s="17">
        <v>0.48767431319682703</v>
      </c>
      <c r="O10" s="17">
        <v>0.47403901363054302</v>
      </c>
      <c r="P10" s="17">
        <v>0.42463697138311401</v>
      </c>
      <c r="Q10" s="17">
        <v>0.39888757875665298</v>
      </c>
      <c r="R10" s="17"/>
      <c r="S10" s="17">
        <v>0.400282840036851</v>
      </c>
      <c r="T10" s="17">
        <v>0.41596001451465903</v>
      </c>
      <c r="U10" s="17">
        <v>0.61911353925430601</v>
      </c>
      <c r="V10" s="17">
        <v>0.52833303315111602</v>
      </c>
      <c r="W10" s="17">
        <v>0.50877170317859299</v>
      </c>
      <c r="X10" s="17">
        <v>0.43319093873604297</v>
      </c>
      <c r="Y10" s="17">
        <v>0.44970400991825299</v>
      </c>
      <c r="Z10" s="17">
        <v>0.40590506803105297</v>
      </c>
      <c r="AA10" s="17">
        <v>0.28091761758570299</v>
      </c>
      <c r="AB10" s="17">
        <v>0.52149040273245395</v>
      </c>
      <c r="AC10" s="17">
        <v>0.46710668858943699</v>
      </c>
      <c r="AD10" s="17">
        <v>0.39505729256302502</v>
      </c>
      <c r="AE10" s="17"/>
      <c r="AF10" s="17">
        <v>0.44037091683788399</v>
      </c>
      <c r="AG10" s="17">
        <v>0.45773719890190201</v>
      </c>
      <c r="AH10" s="17">
        <v>0.42142274063382301</v>
      </c>
      <c r="AI10" s="17"/>
      <c r="AJ10" s="17">
        <v>0.48598792632871401</v>
      </c>
      <c r="AK10" s="17">
        <v>0.40010375790408897</v>
      </c>
      <c r="AL10" s="17">
        <v>0.46132595776989599</v>
      </c>
      <c r="AM10" s="17">
        <v>0.50481100979173099</v>
      </c>
      <c r="AN10" s="17">
        <v>0.445384783935657</v>
      </c>
      <c r="AO10" s="17"/>
      <c r="AP10" s="17">
        <v>0.48561723833353498</v>
      </c>
      <c r="AQ10" s="17">
        <v>0.42146941049675601</v>
      </c>
      <c r="AR10" s="17">
        <v>0.48777575734216899</v>
      </c>
      <c r="AS10" s="17">
        <v>0.462107974124365</v>
      </c>
      <c r="AT10" s="17">
        <v>0.36216785629367998</v>
      </c>
      <c r="AU10" s="17"/>
      <c r="AV10" s="17">
        <v>0.43622816546413001</v>
      </c>
      <c r="AW10" s="17">
        <v>0.48385770137401202</v>
      </c>
      <c r="AX10" s="17">
        <v>0.43774739229696302</v>
      </c>
      <c r="AY10" s="17">
        <v>0.45553937557115098</v>
      </c>
      <c r="AZ10" s="17">
        <v>0.433406485587153</v>
      </c>
      <c r="BA10" s="17">
        <v>0.37581711546722901</v>
      </c>
      <c r="BB10" s="17"/>
      <c r="BC10" s="17">
        <v>0.442034302427745</v>
      </c>
      <c r="BD10" s="17">
        <v>0.48487072001938403</v>
      </c>
      <c r="BE10" s="17">
        <v>0.42609495495456201</v>
      </c>
      <c r="BF10" s="17">
        <v>0.42585441606888602</v>
      </c>
      <c r="BG10" s="17">
        <v>0.51306277752479701</v>
      </c>
    </row>
    <row r="11" spans="2:59" x14ac:dyDescent="0.35">
      <c r="B11" s="18" t="s">
        <v>482</v>
      </c>
      <c r="C11" s="17">
        <v>0.239554334078217</v>
      </c>
      <c r="D11" s="17">
        <v>0.24474740813575399</v>
      </c>
      <c r="E11" s="17">
        <v>0.23295951744517501</v>
      </c>
      <c r="F11" s="17"/>
      <c r="G11" s="17">
        <v>0.21275307260168499</v>
      </c>
      <c r="H11" s="17">
        <v>0.23022163955823599</v>
      </c>
      <c r="I11" s="17">
        <v>0.22192610641653501</v>
      </c>
      <c r="J11" s="17">
        <v>0.21391952387334501</v>
      </c>
      <c r="K11" s="17">
        <v>0.28670200480813801</v>
      </c>
      <c r="L11" s="17">
        <v>0.26595306748569703</v>
      </c>
      <c r="M11" s="17"/>
      <c r="N11" s="17">
        <v>0.23480036820557201</v>
      </c>
      <c r="O11" s="17">
        <v>0.20422450847263299</v>
      </c>
      <c r="P11" s="17">
        <v>0.244226742106851</v>
      </c>
      <c r="Q11" s="17">
        <v>0.27606047123363198</v>
      </c>
      <c r="R11" s="17"/>
      <c r="S11" s="17">
        <v>0.21787342139319199</v>
      </c>
      <c r="T11" s="17">
        <v>0.29836246620720402</v>
      </c>
      <c r="U11" s="17">
        <v>0.163233351820986</v>
      </c>
      <c r="V11" s="17">
        <v>0.209685016552426</v>
      </c>
      <c r="W11" s="17">
        <v>0.17241107645353301</v>
      </c>
      <c r="X11" s="17">
        <v>0.19452178022510899</v>
      </c>
      <c r="Y11" s="17">
        <v>0.23297885195030801</v>
      </c>
      <c r="Z11" s="17">
        <v>0.26537459948056902</v>
      </c>
      <c r="AA11" s="17">
        <v>0.29696145640523502</v>
      </c>
      <c r="AB11" s="17">
        <v>0.271209573092075</v>
      </c>
      <c r="AC11" s="17">
        <v>0.22721768691008101</v>
      </c>
      <c r="AD11" s="17">
        <v>0.32872949891756298</v>
      </c>
      <c r="AE11" s="17"/>
      <c r="AF11" s="17">
        <v>0.233093707558966</v>
      </c>
      <c r="AG11" s="17">
        <v>0.25592069734874301</v>
      </c>
      <c r="AH11" s="17">
        <v>0.247064692627017</v>
      </c>
      <c r="AI11" s="17"/>
      <c r="AJ11" s="17">
        <v>0.24204336081407901</v>
      </c>
      <c r="AK11" s="17">
        <v>0.239263616032589</v>
      </c>
      <c r="AL11" s="17">
        <v>0.28259357594810902</v>
      </c>
      <c r="AM11" s="17">
        <v>0.16178767129570101</v>
      </c>
      <c r="AN11" s="17">
        <v>0.20403336885734299</v>
      </c>
      <c r="AO11" s="17"/>
      <c r="AP11" s="17">
        <v>0.24279690911358501</v>
      </c>
      <c r="AQ11" s="17">
        <v>0.21620928079452201</v>
      </c>
      <c r="AR11" s="17">
        <v>0.31328476136436401</v>
      </c>
      <c r="AS11" s="17">
        <v>0.23050510166744201</v>
      </c>
      <c r="AT11" s="17">
        <v>0.29926460865826898</v>
      </c>
      <c r="AU11" s="17"/>
      <c r="AV11" s="17">
        <v>0.22935991803359199</v>
      </c>
      <c r="AW11" s="17">
        <v>0.25755360882066702</v>
      </c>
      <c r="AX11" s="17">
        <v>0.29769405087725498</v>
      </c>
      <c r="AY11" s="17">
        <v>0.22850131326002901</v>
      </c>
      <c r="AZ11" s="17">
        <v>0.29096672387217698</v>
      </c>
      <c r="BA11" s="17">
        <v>0.16289296440953499</v>
      </c>
      <c r="BB11" s="17"/>
      <c r="BC11" s="17">
        <v>0.24984383249324199</v>
      </c>
      <c r="BD11" s="17">
        <v>0.21677120026275101</v>
      </c>
      <c r="BE11" s="17">
        <v>0.24030904965777899</v>
      </c>
      <c r="BF11" s="17">
        <v>0.256156385562615</v>
      </c>
      <c r="BG11" s="17">
        <v>0.27032621722267602</v>
      </c>
    </row>
    <row r="12" spans="2:59" x14ac:dyDescent="0.35">
      <c r="B12" s="18" t="s">
        <v>483</v>
      </c>
      <c r="C12" s="17">
        <v>0.105160680383854</v>
      </c>
      <c r="D12" s="17">
        <v>9.8679660579062203E-2</v>
      </c>
      <c r="E12" s="17">
        <v>0.112167532911818</v>
      </c>
      <c r="F12" s="17"/>
      <c r="G12" s="17">
        <v>0.10180699861867901</v>
      </c>
      <c r="H12" s="17">
        <v>0.11207893929891199</v>
      </c>
      <c r="I12" s="17">
        <v>0.153367346549654</v>
      </c>
      <c r="J12" s="17">
        <v>8.3564978937864298E-2</v>
      </c>
      <c r="K12" s="17">
        <v>9.3482539065651502E-2</v>
      </c>
      <c r="L12" s="17">
        <v>8.8490297361489098E-2</v>
      </c>
      <c r="M12" s="17"/>
      <c r="N12" s="17">
        <v>8.4827941246239505E-2</v>
      </c>
      <c r="O12" s="17">
        <v>0.12717100137013301</v>
      </c>
      <c r="P12" s="17">
        <v>0.112722479548183</v>
      </c>
      <c r="Q12" s="17">
        <v>9.6755220098825007E-2</v>
      </c>
      <c r="R12" s="17"/>
      <c r="S12" s="17">
        <v>0.13196329030815701</v>
      </c>
      <c r="T12" s="17">
        <v>8.1453228596472499E-2</v>
      </c>
      <c r="U12" s="17">
        <v>6.5024689145837894E-2</v>
      </c>
      <c r="V12" s="17">
        <v>6.5964170301151606E-2</v>
      </c>
      <c r="W12" s="17">
        <v>0.103972428093228</v>
      </c>
      <c r="X12" s="17">
        <v>9.9768081407920803E-2</v>
      </c>
      <c r="Y12" s="17">
        <v>0.15842458031805801</v>
      </c>
      <c r="Z12" s="17">
        <v>0.130846028637745</v>
      </c>
      <c r="AA12" s="17">
        <v>0.14294136920355999</v>
      </c>
      <c r="AB12" s="17">
        <v>6.0728865731838798E-2</v>
      </c>
      <c r="AC12" s="17">
        <v>0.17106695398386701</v>
      </c>
      <c r="AD12" s="17">
        <v>5.1152903748172399E-2</v>
      </c>
      <c r="AE12" s="17"/>
      <c r="AF12" s="17">
        <v>0.104600722374736</v>
      </c>
      <c r="AG12" s="17">
        <v>9.3767538818211094E-2</v>
      </c>
      <c r="AH12" s="17">
        <v>0.123549745180209</v>
      </c>
      <c r="AI12" s="17"/>
      <c r="AJ12" s="17">
        <v>7.8885943600553704E-2</v>
      </c>
      <c r="AK12" s="17">
        <v>0.14325349888066699</v>
      </c>
      <c r="AL12" s="17">
        <v>5.65898190003431E-2</v>
      </c>
      <c r="AM12" s="17">
        <v>0.22196248625919601</v>
      </c>
      <c r="AN12" s="17">
        <v>0.10419495098420101</v>
      </c>
      <c r="AO12" s="17"/>
      <c r="AP12" s="17">
        <v>6.6921049283469605E-2</v>
      </c>
      <c r="AQ12" s="17">
        <v>0.126094837544481</v>
      </c>
      <c r="AR12" s="17">
        <v>4.9560470950722003E-2</v>
      </c>
      <c r="AS12" s="17">
        <v>0.119699026204835</v>
      </c>
      <c r="AT12" s="17">
        <v>8.8900598252809396E-2</v>
      </c>
      <c r="AU12" s="17"/>
      <c r="AV12" s="17">
        <v>0.11606788799630501</v>
      </c>
      <c r="AW12" s="17">
        <v>5.02394119565992E-2</v>
      </c>
      <c r="AX12" s="17">
        <v>6.9279677262727393E-2</v>
      </c>
      <c r="AY12" s="17">
        <v>0.12863238259072801</v>
      </c>
      <c r="AZ12" s="17">
        <v>8.5601490824903301E-2</v>
      </c>
      <c r="BA12" s="17">
        <v>0.14274539862560201</v>
      </c>
      <c r="BB12" s="17"/>
      <c r="BC12" s="17">
        <v>8.8364137555769703E-2</v>
      </c>
      <c r="BD12" s="17">
        <v>9.5782747245009903E-2</v>
      </c>
      <c r="BE12" s="17">
        <v>0.12639536184587499</v>
      </c>
      <c r="BF12" s="17">
        <v>0.140278300188689</v>
      </c>
      <c r="BG12" s="17">
        <v>7.2693540194304199E-2</v>
      </c>
    </row>
    <row r="13" spans="2:59" x14ac:dyDescent="0.35">
      <c r="B13" s="18" t="s">
        <v>100</v>
      </c>
      <c r="C13" s="17">
        <v>8.8806165472423704E-2</v>
      </c>
      <c r="D13" s="17">
        <v>8.0083553751328099E-2</v>
      </c>
      <c r="E13" s="17">
        <v>9.5734450392819206E-2</v>
      </c>
      <c r="F13" s="17"/>
      <c r="G13" s="17">
        <v>5.8923140418345003E-2</v>
      </c>
      <c r="H13" s="17">
        <v>7.2290256127450894E-2</v>
      </c>
      <c r="I13" s="17">
        <v>0.11020609561804499</v>
      </c>
      <c r="J13" s="17">
        <v>7.3962659141423706E-2</v>
      </c>
      <c r="K13" s="17">
        <v>0.108702657096463</v>
      </c>
      <c r="L13" s="17">
        <v>0.10094664024492001</v>
      </c>
      <c r="M13" s="17"/>
      <c r="N13" s="17">
        <v>5.7484933284064697E-2</v>
      </c>
      <c r="O13" s="17">
        <v>7.8871056528037206E-2</v>
      </c>
      <c r="P13" s="17">
        <v>9.5326081397525297E-2</v>
      </c>
      <c r="Q13" s="17">
        <v>0.124624019206448</v>
      </c>
      <c r="R13" s="17"/>
      <c r="S13" s="17">
        <v>8.8322231410461693E-2</v>
      </c>
      <c r="T13" s="17">
        <v>9.7174150969352002E-2</v>
      </c>
      <c r="U13" s="17">
        <v>0.100001751744203</v>
      </c>
      <c r="V13" s="17">
        <v>4.9716156274704902E-2</v>
      </c>
      <c r="W13" s="17">
        <v>5.2301056727511099E-2</v>
      </c>
      <c r="X13" s="17">
        <v>0.14341638827446701</v>
      </c>
      <c r="Y13" s="17">
        <v>8.6350716586500606E-2</v>
      </c>
      <c r="Z13" s="17">
        <v>0.111995466786452</v>
      </c>
      <c r="AA13" s="17">
        <v>9.9494074110021105E-2</v>
      </c>
      <c r="AB13" s="17">
        <v>6.8072234320269501E-2</v>
      </c>
      <c r="AC13" s="17">
        <v>5.4187770343730103E-2</v>
      </c>
      <c r="AD13" s="17">
        <v>0.126713747379191</v>
      </c>
      <c r="AE13" s="17"/>
      <c r="AF13" s="17">
        <v>0.120207089423837</v>
      </c>
      <c r="AG13" s="17">
        <v>5.9847946628525599E-2</v>
      </c>
      <c r="AH13" s="17">
        <v>0.101139945999719</v>
      </c>
      <c r="AI13" s="17"/>
      <c r="AJ13" s="17">
        <v>9.1078022471619002E-2</v>
      </c>
      <c r="AK13" s="17">
        <v>5.5632467712811301E-2</v>
      </c>
      <c r="AL13" s="17">
        <v>7.7907438602334095E-2</v>
      </c>
      <c r="AM13" s="17">
        <v>6.2514056828620906E-2</v>
      </c>
      <c r="AN13" s="17">
        <v>0.166403671566415</v>
      </c>
      <c r="AO13" s="17"/>
      <c r="AP13" s="17">
        <v>9.2892395569379796E-2</v>
      </c>
      <c r="AQ13" s="17">
        <v>7.4159903408929598E-2</v>
      </c>
      <c r="AR13" s="17">
        <v>5.8901544752797297E-2</v>
      </c>
      <c r="AS13" s="17">
        <v>8.2044787864816393E-2</v>
      </c>
      <c r="AT13" s="17">
        <v>0.111856000668035</v>
      </c>
      <c r="AU13" s="17"/>
      <c r="AV13" s="17">
        <v>5.3716285425715798E-2</v>
      </c>
      <c r="AW13" s="17">
        <v>9.2698917115738202E-2</v>
      </c>
      <c r="AX13" s="17">
        <v>7.7664024183771593E-2</v>
      </c>
      <c r="AY13" s="17">
        <v>9.0127448679816202E-2</v>
      </c>
      <c r="AZ13" s="17">
        <v>9.8756263238983802E-2</v>
      </c>
      <c r="BA13" s="17">
        <v>0.188324896019371</v>
      </c>
      <c r="BB13" s="17"/>
      <c r="BC13" s="17">
        <v>0.116205938542027</v>
      </c>
      <c r="BD13" s="17">
        <v>9.9055157406504807E-2</v>
      </c>
      <c r="BE13" s="17">
        <v>6.2426922708808098E-2</v>
      </c>
      <c r="BF13" s="17">
        <v>2.77621059632089E-2</v>
      </c>
      <c r="BG13" s="17">
        <v>0.105706186400556</v>
      </c>
    </row>
    <row r="14" spans="2:59" x14ac:dyDescent="0.35">
      <c r="B14" s="18" t="s">
        <v>484</v>
      </c>
      <c r="C14" s="21">
        <v>0.56647882006550498</v>
      </c>
      <c r="D14" s="21">
        <v>0.57648937753385499</v>
      </c>
      <c r="E14" s="21">
        <v>0.55913849925018799</v>
      </c>
      <c r="F14" s="21"/>
      <c r="G14" s="21">
        <v>0.62651678836128999</v>
      </c>
      <c r="H14" s="21">
        <v>0.58540916501540097</v>
      </c>
      <c r="I14" s="21">
        <v>0.51450045141576595</v>
      </c>
      <c r="J14" s="21">
        <v>0.62855283804736695</v>
      </c>
      <c r="K14" s="21">
        <v>0.51111279902974704</v>
      </c>
      <c r="L14" s="21">
        <v>0.54460999490789397</v>
      </c>
      <c r="M14" s="21"/>
      <c r="N14" s="21">
        <v>0.62288675726412401</v>
      </c>
      <c r="O14" s="21">
        <v>0.58973343362919695</v>
      </c>
      <c r="P14" s="21">
        <v>0.54772469694744097</v>
      </c>
      <c r="Q14" s="21">
        <v>0.50256028946109499</v>
      </c>
      <c r="R14" s="21"/>
      <c r="S14" s="21">
        <v>0.56184105688818897</v>
      </c>
      <c r="T14" s="21">
        <v>0.52301015422697095</v>
      </c>
      <c r="U14" s="21">
        <v>0.67174020728897299</v>
      </c>
      <c r="V14" s="21">
        <v>0.67463465687171698</v>
      </c>
      <c r="W14" s="21">
        <v>0.67131543872572796</v>
      </c>
      <c r="X14" s="21">
        <v>0.56229375009250304</v>
      </c>
      <c r="Y14" s="21">
        <v>0.522245851145134</v>
      </c>
      <c r="Z14" s="21">
        <v>0.49178390509523301</v>
      </c>
      <c r="AA14" s="21">
        <v>0.46060310028118401</v>
      </c>
      <c r="AB14" s="21">
        <v>0.59998932685581696</v>
      </c>
      <c r="AC14" s="21">
        <v>0.54752758876232199</v>
      </c>
      <c r="AD14" s="21">
        <v>0.49340384995507303</v>
      </c>
      <c r="AE14" s="21"/>
      <c r="AF14" s="21">
        <v>0.54209848064246002</v>
      </c>
      <c r="AG14" s="21">
        <v>0.59046381720452001</v>
      </c>
      <c r="AH14" s="21">
        <v>0.52824561619305499</v>
      </c>
      <c r="AI14" s="21"/>
      <c r="AJ14" s="21">
        <v>0.58799267311374903</v>
      </c>
      <c r="AK14" s="21">
        <v>0.56185041737393304</v>
      </c>
      <c r="AL14" s="21">
        <v>0.58290916644921398</v>
      </c>
      <c r="AM14" s="21">
        <v>0.55373578561648296</v>
      </c>
      <c r="AN14" s="21">
        <v>0.52536800859204003</v>
      </c>
      <c r="AO14" s="21"/>
      <c r="AP14" s="21">
        <v>0.59738964603356604</v>
      </c>
      <c r="AQ14" s="21">
        <v>0.58353597825206704</v>
      </c>
      <c r="AR14" s="21">
        <v>0.57825322293211701</v>
      </c>
      <c r="AS14" s="21">
        <v>0.56775108426290699</v>
      </c>
      <c r="AT14" s="21">
        <v>0.499978792420887</v>
      </c>
      <c r="AU14" s="21"/>
      <c r="AV14" s="21">
        <v>0.60085590854438797</v>
      </c>
      <c r="AW14" s="21">
        <v>0.59950806210699603</v>
      </c>
      <c r="AX14" s="21">
        <v>0.55536224767624598</v>
      </c>
      <c r="AY14" s="21">
        <v>0.55273885546942603</v>
      </c>
      <c r="AZ14" s="21">
        <v>0.52467552206393597</v>
      </c>
      <c r="BA14" s="21">
        <v>0.506036740945492</v>
      </c>
      <c r="BB14" s="21"/>
      <c r="BC14" s="21">
        <v>0.54558609140896097</v>
      </c>
      <c r="BD14" s="21">
        <v>0.58839089508573394</v>
      </c>
      <c r="BE14" s="21">
        <v>0.57086866578753803</v>
      </c>
      <c r="BF14" s="21">
        <v>0.57580320828548603</v>
      </c>
      <c r="BG14" s="21">
        <v>0.55127405618246395</v>
      </c>
    </row>
    <row r="15" spans="2:59" x14ac:dyDescent="0.35">
      <c r="B15" s="18" t="s">
        <v>485</v>
      </c>
      <c r="C15" s="21">
        <v>0.34471501446207098</v>
      </c>
      <c r="D15" s="21">
        <v>0.34342706871481599</v>
      </c>
      <c r="E15" s="21">
        <v>0.34512705035699198</v>
      </c>
      <c r="F15" s="21"/>
      <c r="G15" s="21">
        <v>0.314560071220365</v>
      </c>
      <c r="H15" s="21">
        <v>0.34230057885714799</v>
      </c>
      <c r="I15" s="21">
        <v>0.37529345296618899</v>
      </c>
      <c r="J15" s="21">
        <v>0.29748450281120897</v>
      </c>
      <c r="K15" s="21">
        <v>0.38018454387379003</v>
      </c>
      <c r="L15" s="21">
        <v>0.35444336484718603</v>
      </c>
      <c r="M15" s="21"/>
      <c r="N15" s="21">
        <v>0.31962830945181198</v>
      </c>
      <c r="O15" s="21">
        <v>0.331395509842766</v>
      </c>
      <c r="P15" s="21">
        <v>0.35694922165503401</v>
      </c>
      <c r="Q15" s="21">
        <v>0.37281569133245701</v>
      </c>
      <c r="R15" s="21"/>
      <c r="S15" s="21">
        <v>0.349836711701349</v>
      </c>
      <c r="T15" s="21">
        <v>0.379815694803677</v>
      </c>
      <c r="U15" s="21">
        <v>0.22825804096682401</v>
      </c>
      <c r="V15" s="21">
        <v>0.27564918685357798</v>
      </c>
      <c r="W15" s="21">
        <v>0.27638350454676103</v>
      </c>
      <c r="X15" s="21">
        <v>0.29428986163303</v>
      </c>
      <c r="Y15" s="21">
        <v>0.39140343226836599</v>
      </c>
      <c r="Z15" s="21">
        <v>0.39622062811831499</v>
      </c>
      <c r="AA15" s="21">
        <v>0.43990282560879501</v>
      </c>
      <c r="AB15" s="21">
        <v>0.33193843882391399</v>
      </c>
      <c r="AC15" s="21">
        <v>0.39828464089394799</v>
      </c>
      <c r="AD15" s="21">
        <v>0.37988240266573597</v>
      </c>
      <c r="AE15" s="21"/>
      <c r="AF15" s="21">
        <v>0.33769442993370302</v>
      </c>
      <c r="AG15" s="21">
        <v>0.34968823616695399</v>
      </c>
      <c r="AH15" s="21">
        <v>0.37061443780722603</v>
      </c>
      <c r="AI15" s="21"/>
      <c r="AJ15" s="21">
        <v>0.32092930441463202</v>
      </c>
      <c r="AK15" s="21">
        <v>0.38251711491325502</v>
      </c>
      <c r="AL15" s="21">
        <v>0.33918339494845201</v>
      </c>
      <c r="AM15" s="21">
        <v>0.383750157554896</v>
      </c>
      <c r="AN15" s="21">
        <v>0.30822831984154497</v>
      </c>
      <c r="AO15" s="21"/>
      <c r="AP15" s="21">
        <v>0.30971795839705502</v>
      </c>
      <c r="AQ15" s="21">
        <v>0.34230411833900398</v>
      </c>
      <c r="AR15" s="21">
        <v>0.36284523231508597</v>
      </c>
      <c r="AS15" s="21">
        <v>0.350204127872277</v>
      </c>
      <c r="AT15" s="21">
        <v>0.38816520691107798</v>
      </c>
      <c r="AU15" s="21"/>
      <c r="AV15" s="21">
        <v>0.34542780602989698</v>
      </c>
      <c r="AW15" s="21">
        <v>0.307793020777266</v>
      </c>
      <c r="AX15" s="21">
        <v>0.36697372813998302</v>
      </c>
      <c r="AY15" s="21">
        <v>0.35713369585075799</v>
      </c>
      <c r="AZ15" s="21">
        <v>0.37656821469708102</v>
      </c>
      <c r="BA15" s="21">
        <v>0.30563836303513697</v>
      </c>
      <c r="BB15" s="21"/>
      <c r="BC15" s="21">
        <v>0.33820797004901099</v>
      </c>
      <c r="BD15" s="21">
        <v>0.312553947507761</v>
      </c>
      <c r="BE15" s="21">
        <v>0.36670441150365402</v>
      </c>
      <c r="BF15" s="21">
        <v>0.39643468575130503</v>
      </c>
      <c r="BG15" s="21">
        <v>0.34301975741697999</v>
      </c>
    </row>
    <row r="16" spans="2:59" x14ac:dyDescent="0.35">
      <c r="B16" s="18" t="s">
        <v>141</v>
      </c>
      <c r="C16" s="22">
        <v>0.22176380560343401</v>
      </c>
      <c r="D16" s="22">
        <v>0.233062308819039</v>
      </c>
      <c r="E16" s="22">
        <v>0.21401144889319601</v>
      </c>
      <c r="F16" s="22"/>
      <c r="G16" s="22">
        <v>0.31195671714092499</v>
      </c>
      <c r="H16" s="22">
        <v>0.24310858615825301</v>
      </c>
      <c r="I16" s="22">
        <v>0.13920699844957601</v>
      </c>
      <c r="J16" s="22">
        <v>0.33106833523615797</v>
      </c>
      <c r="K16" s="22">
        <v>0.13092825515595699</v>
      </c>
      <c r="L16" s="22">
        <v>0.190166630060707</v>
      </c>
      <c r="M16" s="22"/>
      <c r="N16" s="22">
        <v>0.30325844781231198</v>
      </c>
      <c r="O16" s="22">
        <v>0.258337923786431</v>
      </c>
      <c r="P16" s="22">
        <v>0.19077547529240699</v>
      </c>
      <c r="Q16" s="22">
        <v>0.129744598128639</v>
      </c>
      <c r="R16" s="22"/>
      <c r="S16" s="22">
        <v>0.21200434518684</v>
      </c>
      <c r="T16" s="22">
        <v>0.14319445942329401</v>
      </c>
      <c r="U16" s="22">
        <v>0.44348216632214998</v>
      </c>
      <c r="V16" s="22">
        <v>0.39898547001814</v>
      </c>
      <c r="W16" s="22">
        <v>0.39493193417896699</v>
      </c>
      <c r="X16" s="22">
        <v>0.26800388845947298</v>
      </c>
      <c r="Y16" s="22">
        <v>0.13084241887676801</v>
      </c>
      <c r="Z16" s="22">
        <v>9.5563276976918493E-2</v>
      </c>
      <c r="AA16" s="22">
        <v>2.0700274672388799E-2</v>
      </c>
      <c r="AB16" s="22">
        <v>0.26805088803190302</v>
      </c>
      <c r="AC16" s="22">
        <v>0.149242947868374</v>
      </c>
      <c r="AD16" s="22">
        <v>0.113521447289337</v>
      </c>
      <c r="AE16" s="22"/>
      <c r="AF16" s="22">
        <v>0.204404050708758</v>
      </c>
      <c r="AG16" s="22">
        <v>0.24077558103756699</v>
      </c>
      <c r="AH16" s="22">
        <v>0.15763117838582899</v>
      </c>
      <c r="AI16" s="22"/>
      <c r="AJ16" s="22">
        <v>0.26706336869911601</v>
      </c>
      <c r="AK16" s="22">
        <v>0.179333302460678</v>
      </c>
      <c r="AL16" s="22">
        <v>0.243725771500762</v>
      </c>
      <c r="AM16" s="22">
        <v>0.16998562806158601</v>
      </c>
      <c r="AN16" s="22">
        <v>0.217139688750495</v>
      </c>
      <c r="AO16" s="22"/>
      <c r="AP16" s="22">
        <v>0.28767168763651102</v>
      </c>
      <c r="AQ16" s="22">
        <v>0.24123185991306301</v>
      </c>
      <c r="AR16" s="22">
        <v>0.215407990617031</v>
      </c>
      <c r="AS16" s="22">
        <v>0.21754695639062999</v>
      </c>
      <c r="AT16" s="22">
        <v>0.11181358550980899</v>
      </c>
      <c r="AU16" s="22"/>
      <c r="AV16" s="22">
        <v>0.255428102514491</v>
      </c>
      <c r="AW16" s="22">
        <v>0.29171504132972897</v>
      </c>
      <c r="AX16" s="22">
        <v>0.18838851953626301</v>
      </c>
      <c r="AY16" s="22">
        <v>0.19560515961866901</v>
      </c>
      <c r="AZ16" s="22">
        <v>0.14810730736685501</v>
      </c>
      <c r="BA16" s="22">
        <v>0.200398377910355</v>
      </c>
      <c r="BB16" s="22"/>
      <c r="BC16" s="22">
        <v>0.20737812135995001</v>
      </c>
      <c r="BD16" s="22">
        <v>0.275836947577973</v>
      </c>
      <c r="BE16" s="22">
        <v>0.20416425428388399</v>
      </c>
      <c r="BF16" s="22">
        <v>0.17936852253418201</v>
      </c>
      <c r="BG16" s="22">
        <v>0.20825429876548401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4.4641103117265303E-2</v>
      </c>
      <c r="D9" s="17">
        <v>5.2602004387708297E-2</v>
      </c>
      <c r="E9" s="17">
        <v>3.7281829312094901E-2</v>
      </c>
      <c r="F9" s="17"/>
      <c r="G9" s="17">
        <v>7.9668483771158705E-2</v>
      </c>
      <c r="H9" s="17">
        <v>7.2156307939611294E-2</v>
      </c>
      <c r="I9" s="17">
        <v>1.8812792789185701E-2</v>
      </c>
      <c r="J9" s="17">
        <v>5.5357067017098499E-2</v>
      </c>
      <c r="K9" s="17">
        <v>3.9796758803764598E-2</v>
      </c>
      <c r="L9" s="17">
        <v>1.7019579962177001E-2</v>
      </c>
      <c r="M9" s="17"/>
      <c r="N9" s="17">
        <v>4.26638282975563E-2</v>
      </c>
      <c r="O9" s="17">
        <v>4.1496787067083499E-2</v>
      </c>
      <c r="P9" s="17">
        <v>3.87421133457432E-2</v>
      </c>
      <c r="Q9" s="17">
        <v>5.4861975385039799E-2</v>
      </c>
      <c r="R9" s="17"/>
      <c r="S9" s="17">
        <v>6.3722451672673694E-2</v>
      </c>
      <c r="T9" s="17">
        <v>5.5412771609309998E-2</v>
      </c>
      <c r="U9" s="17">
        <v>8.2207225011467402E-3</v>
      </c>
      <c r="V9" s="17">
        <v>2.5044974186240201E-2</v>
      </c>
      <c r="W9" s="17">
        <v>5.9261831132290402E-2</v>
      </c>
      <c r="X9" s="17">
        <v>3.0827324197084401E-2</v>
      </c>
      <c r="Y9" s="17">
        <v>1.36207345034349E-2</v>
      </c>
      <c r="Z9" s="17">
        <v>6.6956050204341602E-2</v>
      </c>
      <c r="AA9" s="17">
        <v>7.58269859835176E-2</v>
      </c>
      <c r="AB9" s="17">
        <v>5.9534632503567102E-2</v>
      </c>
      <c r="AC9" s="17">
        <v>3.03502390513458E-2</v>
      </c>
      <c r="AD9" s="17">
        <v>0</v>
      </c>
      <c r="AE9" s="17"/>
      <c r="AF9" s="17">
        <v>4.365159425166E-2</v>
      </c>
      <c r="AG9" s="17">
        <v>5.3774358240099997E-2</v>
      </c>
      <c r="AH9" s="17">
        <v>2.5670878142762098E-2</v>
      </c>
      <c r="AI9" s="17"/>
      <c r="AJ9" s="17">
        <v>3.8406540455030301E-2</v>
      </c>
      <c r="AK9" s="17">
        <v>8.2531422215732203E-2</v>
      </c>
      <c r="AL9" s="17">
        <v>1.6112347753071798E-2</v>
      </c>
      <c r="AM9" s="17">
        <v>0</v>
      </c>
      <c r="AN9" s="17">
        <v>2.00444738571189E-2</v>
      </c>
      <c r="AO9" s="17"/>
      <c r="AP9" s="17">
        <v>4.5497733934976303E-2</v>
      </c>
      <c r="AQ9" s="17">
        <v>6.6735472153732003E-2</v>
      </c>
      <c r="AR9" s="17">
        <v>1.05429204927625E-2</v>
      </c>
      <c r="AS9" s="17">
        <v>5.8641763289307001E-2</v>
      </c>
      <c r="AT9" s="17">
        <v>0</v>
      </c>
      <c r="AU9" s="17"/>
      <c r="AV9" s="17">
        <v>7.2560598407930194E-2</v>
      </c>
      <c r="AW9" s="17">
        <v>4.9835694034482597E-2</v>
      </c>
      <c r="AX9" s="17">
        <v>9.1826451257138106E-3</v>
      </c>
      <c r="AY9" s="17">
        <v>3.1434133050248898E-2</v>
      </c>
      <c r="AZ9" s="17">
        <v>1.1482183103847901E-2</v>
      </c>
      <c r="BA9" s="17">
        <v>3.1648798312822198E-2</v>
      </c>
      <c r="BB9" s="17"/>
      <c r="BC9" s="17">
        <v>2.5316215143061701E-2</v>
      </c>
      <c r="BD9" s="17">
        <v>4.3445164745428401E-2</v>
      </c>
      <c r="BE9" s="17">
        <v>5.8093190179981997E-2</v>
      </c>
      <c r="BF9" s="17">
        <v>3.7772132193031202E-2</v>
      </c>
      <c r="BG9" s="17">
        <v>0</v>
      </c>
    </row>
    <row r="10" spans="2:59" x14ac:dyDescent="0.35">
      <c r="B10" s="18" t="s">
        <v>481</v>
      </c>
      <c r="C10" s="17">
        <v>0.17171986593673599</v>
      </c>
      <c r="D10" s="17">
        <v>0.19373004119216899</v>
      </c>
      <c r="E10" s="17">
        <v>0.15171970519435099</v>
      </c>
      <c r="F10" s="17"/>
      <c r="G10" s="17">
        <v>0.27389190466505398</v>
      </c>
      <c r="H10" s="17">
        <v>0.24586105991200999</v>
      </c>
      <c r="I10" s="17">
        <v>0.161818542125513</v>
      </c>
      <c r="J10" s="17">
        <v>0.19590476896862899</v>
      </c>
      <c r="K10" s="17">
        <v>0.107923704184037</v>
      </c>
      <c r="L10" s="17">
        <v>8.3338837093813803E-2</v>
      </c>
      <c r="M10" s="17"/>
      <c r="N10" s="17">
        <v>0.192330954849498</v>
      </c>
      <c r="O10" s="17">
        <v>0.18938407933534801</v>
      </c>
      <c r="P10" s="17">
        <v>0.135307993676578</v>
      </c>
      <c r="Q10" s="17">
        <v>0.16443905939971801</v>
      </c>
      <c r="R10" s="17"/>
      <c r="S10" s="17">
        <v>0.21017017918918299</v>
      </c>
      <c r="T10" s="17">
        <v>0.121241588434293</v>
      </c>
      <c r="U10" s="17">
        <v>0.190313006410334</v>
      </c>
      <c r="V10" s="17">
        <v>0.153999786691318</v>
      </c>
      <c r="W10" s="17">
        <v>0.19488227769612201</v>
      </c>
      <c r="X10" s="17">
        <v>0.26753650726260603</v>
      </c>
      <c r="Y10" s="17">
        <v>0.232361899154477</v>
      </c>
      <c r="Z10" s="17">
        <v>0.16960285165099101</v>
      </c>
      <c r="AA10" s="17">
        <v>7.6868803920059403E-2</v>
      </c>
      <c r="AB10" s="17">
        <v>0.14412113167794599</v>
      </c>
      <c r="AC10" s="17">
        <v>0.160021549258549</v>
      </c>
      <c r="AD10" s="17">
        <v>0.212678628839265</v>
      </c>
      <c r="AE10" s="17"/>
      <c r="AF10" s="17">
        <v>0.127799177716448</v>
      </c>
      <c r="AG10" s="17">
        <v>0.18725424898984</v>
      </c>
      <c r="AH10" s="17">
        <v>0.17971690343751301</v>
      </c>
      <c r="AI10" s="17"/>
      <c r="AJ10" s="17">
        <v>0.13596544473106301</v>
      </c>
      <c r="AK10" s="17">
        <v>0.19601748802455901</v>
      </c>
      <c r="AL10" s="17">
        <v>0.23781232722152701</v>
      </c>
      <c r="AM10" s="17">
        <v>0.103843956794019</v>
      </c>
      <c r="AN10" s="17">
        <v>0.15921522071607699</v>
      </c>
      <c r="AO10" s="17"/>
      <c r="AP10" s="17">
        <v>0.12799275121744899</v>
      </c>
      <c r="AQ10" s="17">
        <v>0.19352814005077201</v>
      </c>
      <c r="AR10" s="17">
        <v>0.17865028982543801</v>
      </c>
      <c r="AS10" s="17">
        <v>0.19642871805385301</v>
      </c>
      <c r="AT10" s="17">
        <v>0.19810703262548199</v>
      </c>
      <c r="AU10" s="17"/>
      <c r="AV10" s="17">
        <v>0.203728418244878</v>
      </c>
      <c r="AW10" s="17">
        <v>0.15332838655184899</v>
      </c>
      <c r="AX10" s="17">
        <v>0.16283569471930001</v>
      </c>
      <c r="AY10" s="17">
        <v>0.15144617264687801</v>
      </c>
      <c r="AZ10" s="17">
        <v>0.203850189137886</v>
      </c>
      <c r="BA10" s="17">
        <v>0.123580620286665</v>
      </c>
      <c r="BB10" s="17"/>
      <c r="BC10" s="17">
        <v>0.13038872006765501</v>
      </c>
      <c r="BD10" s="17">
        <v>0.18463649632912901</v>
      </c>
      <c r="BE10" s="17">
        <v>0.177001038128028</v>
      </c>
      <c r="BF10" s="17">
        <v>0.223034499660825</v>
      </c>
      <c r="BG10" s="17">
        <v>0.257794414777688</v>
      </c>
    </row>
    <row r="11" spans="2:59" x14ac:dyDescent="0.35">
      <c r="B11" s="18" t="s">
        <v>482</v>
      </c>
      <c r="C11" s="17">
        <v>0.34671881614607902</v>
      </c>
      <c r="D11" s="17">
        <v>0.38353153962391601</v>
      </c>
      <c r="E11" s="17">
        <v>0.310227952003305</v>
      </c>
      <c r="F11" s="17"/>
      <c r="G11" s="17">
        <v>0.31466007014584502</v>
      </c>
      <c r="H11" s="17">
        <v>0.30778863729123701</v>
      </c>
      <c r="I11" s="17">
        <v>0.39917738448797602</v>
      </c>
      <c r="J11" s="17">
        <v>0.357104992383937</v>
      </c>
      <c r="K11" s="17">
        <v>0.31893544883188601</v>
      </c>
      <c r="L11" s="17">
        <v>0.36503303142478499</v>
      </c>
      <c r="M11" s="17"/>
      <c r="N11" s="17">
        <v>0.39544293626836402</v>
      </c>
      <c r="O11" s="17">
        <v>0.36451715109176303</v>
      </c>
      <c r="P11" s="17">
        <v>0.310412641703811</v>
      </c>
      <c r="Q11" s="17">
        <v>0.311068052529821</v>
      </c>
      <c r="R11" s="17"/>
      <c r="S11" s="17">
        <v>0.27968843236753399</v>
      </c>
      <c r="T11" s="17">
        <v>0.386687582560442</v>
      </c>
      <c r="U11" s="17">
        <v>0.37786038150575701</v>
      </c>
      <c r="V11" s="17">
        <v>0.475281354188338</v>
      </c>
      <c r="W11" s="17">
        <v>0.31249101906584598</v>
      </c>
      <c r="X11" s="17">
        <v>0.23718265220750501</v>
      </c>
      <c r="Y11" s="17">
        <v>0.31558726718806901</v>
      </c>
      <c r="Z11" s="17">
        <v>0.34989692604642197</v>
      </c>
      <c r="AA11" s="17">
        <v>0.36018995877353699</v>
      </c>
      <c r="AB11" s="17">
        <v>0.33877084200213903</v>
      </c>
      <c r="AC11" s="17">
        <v>0.336560013781249</v>
      </c>
      <c r="AD11" s="17">
        <v>0.424325914668717</v>
      </c>
      <c r="AE11" s="17"/>
      <c r="AF11" s="17">
        <v>0.32824521239351501</v>
      </c>
      <c r="AG11" s="17">
        <v>0.36363302974096401</v>
      </c>
      <c r="AH11" s="17">
        <v>0.36202993150846102</v>
      </c>
      <c r="AI11" s="17"/>
      <c r="AJ11" s="17">
        <v>0.33519558980453401</v>
      </c>
      <c r="AK11" s="17">
        <v>0.35387223662256601</v>
      </c>
      <c r="AL11" s="17">
        <v>0.29623449581802502</v>
      </c>
      <c r="AM11" s="17">
        <v>0.43406018164561699</v>
      </c>
      <c r="AN11" s="17">
        <v>0.37450755960843501</v>
      </c>
      <c r="AO11" s="17"/>
      <c r="AP11" s="17">
        <v>0.31256603736740002</v>
      </c>
      <c r="AQ11" s="17">
        <v>0.34920637868125298</v>
      </c>
      <c r="AR11" s="17">
        <v>0.39499801563390002</v>
      </c>
      <c r="AS11" s="17">
        <v>0.31247146924601399</v>
      </c>
      <c r="AT11" s="17">
        <v>0.36719464389655199</v>
      </c>
      <c r="AU11" s="17"/>
      <c r="AV11" s="17">
        <v>0.37714080361733499</v>
      </c>
      <c r="AW11" s="17">
        <v>0.33054195814281701</v>
      </c>
      <c r="AX11" s="17">
        <v>0.41119308040932201</v>
      </c>
      <c r="AY11" s="17">
        <v>0.37446430607713099</v>
      </c>
      <c r="AZ11" s="17">
        <v>0.31714574318290401</v>
      </c>
      <c r="BA11" s="17">
        <v>0.26626385763703497</v>
      </c>
      <c r="BB11" s="17"/>
      <c r="BC11" s="17">
        <v>0.32909102524060202</v>
      </c>
      <c r="BD11" s="17">
        <v>0.343007397160349</v>
      </c>
      <c r="BE11" s="17">
        <v>0.35780359018820102</v>
      </c>
      <c r="BF11" s="17">
        <v>0.38917594996981397</v>
      </c>
      <c r="BG11" s="17">
        <v>0.367337059752953</v>
      </c>
    </row>
    <row r="12" spans="2:59" x14ac:dyDescent="0.35">
      <c r="B12" s="18" t="s">
        <v>483</v>
      </c>
      <c r="C12" s="17">
        <v>0.29649378994686199</v>
      </c>
      <c r="D12" s="17">
        <v>0.261143599256833</v>
      </c>
      <c r="E12" s="17">
        <v>0.33272326787126</v>
      </c>
      <c r="F12" s="17"/>
      <c r="G12" s="17">
        <v>0.25130981511577399</v>
      </c>
      <c r="H12" s="17">
        <v>0.24845837303965401</v>
      </c>
      <c r="I12" s="17">
        <v>0.292333035225259</v>
      </c>
      <c r="J12" s="17">
        <v>0.28982311206100603</v>
      </c>
      <c r="K12" s="17">
        <v>0.341019783546747</v>
      </c>
      <c r="L12" s="17">
        <v>0.33941712742020602</v>
      </c>
      <c r="M12" s="17"/>
      <c r="N12" s="17">
        <v>0.25778276421824697</v>
      </c>
      <c r="O12" s="17">
        <v>0.30227549187513603</v>
      </c>
      <c r="P12" s="17">
        <v>0.358158491826711</v>
      </c>
      <c r="Q12" s="17">
        <v>0.27650810644839802</v>
      </c>
      <c r="R12" s="17"/>
      <c r="S12" s="17">
        <v>0.31051837595404103</v>
      </c>
      <c r="T12" s="17">
        <v>0.27687819236237199</v>
      </c>
      <c r="U12" s="17">
        <v>0.30390085935223698</v>
      </c>
      <c r="V12" s="17">
        <v>0.234696354376802</v>
      </c>
      <c r="W12" s="17">
        <v>0.31802974047617699</v>
      </c>
      <c r="X12" s="17">
        <v>0.28041886794225501</v>
      </c>
      <c r="Y12" s="17">
        <v>0.29690024566454498</v>
      </c>
      <c r="Z12" s="17">
        <v>0.28003692494415899</v>
      </c>
      <c r="AA12" s="17">
        <v>0.35285687424683798</v>
      </c>
      <c r="AB12" s="17">
        <v>0.32807679944224999</v>
      </c>
      <c r="AC12" s="17">
        <v>0.34088609580060097</v>
      </c>
      <c r="AD12" s="17">
        <v>0.140953834297877</v>
      </c>
      <c r="AE12" s="17"/>
      <c r="AF12" s="17">
        <v>0.32301489336968903</v>
      </c>
      <c r="AG12" s="17">
        <v>0.27010279235822199</v>
      </c>
      <c r="AH12" s="17">
        <v>0.29697048794352199</v>
      </c>
      <c r="AI12" s="17"/>
      <c r="AJ12" s="17">
        <v>0.312297327708348</v>
      </c>
      <c r="AK12" s="17">
        <v>0.29253246531119498</v>
      </c>
      <c r="AL12" s="17">
        <v>0.31049686004222898</v>
      </c>
      <c r="AM12" s="17">
        <v>0.35065702890699202</v>
      </c>
      <c r="AN12" s="17">
        <v>0.23225645705585299</v>
      </c>
      <c r="AO12" s="17"/>
      <c r="AP12" s="17">
        <v>0.30231595749918</v>
      </c>
      <c r="AQ12" s="17">
        <v>0.299900137984702</v>
      </c>
      <c r="AR12" s="17">
        <v>0.28983656540085301</v>
      </c>
      <c r="AS12" s="17">
        <v>0.307440368339984</v>
      </c>
      <c r="AT12" s="17">
        <v>0.28931365078931798</v>
      </c>
      <c r="AU12" s="17"/>
      <c r="AV12" s="17">
        <v>0.27827141226011798</v>
      </c>
      <c r="AW12" s="17">
        <v>0.28491056844905799</v>
      </c>
      <c r="AX12" s="17">
        <v>0.33411120888576401</v>
      </c>
      <c r="AY12" s="17">
        <v>0.306372347139377</v>
      </c>
      <c r="AZ12" s="17">
        <v>0.343198852298988</v>
      </c>
      <c r="BA12" s="17">
        <v>0.24344926635703101</v>
      </c>
      <c r="BB12" s="17"/>
      <c r="BC12" s="17">
        <v>0.314458220918723</v>
      </c>
      <c r="BD12" s="17">
        <v>0.29613234259334797</v>
      </c>
      <c r="BE12" s="17">
        <v>0.278962128533775</v>
      </c>
      <c r="BF12" s="17">
        <v>0.30555892892719499</v>
      </c>
      <c r="BG12" s="17">
        <v>0.20560625680412101</v>
      </c>
    </row>
    <row r="13" spans="2:59" x14ac:dyDescent="0.35">
      <c r="B13" s="18" t="s">
        <v>100</v>
      </c>
      <c r="C13" s="17">
        <v>0.14042642485305701</v>
      </c>
      <c r="D13" s="17">
        <v>0.108992815539374</v>
      </c>
      <c r="E13" s="17">
        <v>0.16804724561899001</v>
      </c>
      <c r="F13" s="17"/>
      <c r="G13" s="17">
        <v>8.0469726302168101E-2</v>
      </c>
      <c r="H13" s="17">
        <v>0.12573562181748901</v>
      </c>
      <c r="I13" s="17">
        <v>0.127858245372066</v>
      </c>
      <c r="J13" s="17">
        <v>0.101810059569329</v>
      </c>
      <c r="K13" s="17">
        <v>0.19232430463356501</v>
      </c>
      <c r="L13" s="17">
        <v>0.19519142409901899</v>
      </c>
      <c r="M13" s="17"/>
      <c r="N13" s="17">
        <v>0.111779516366334</v>
      </c>
      <c r="O13" s="17">
        <v>0.10232649063066999</v>
      </c>
      <c r="P13" s="17">
        <v>0.15737875944715701</v>
      </c>
      <c r="Q13" s="17">
        <v>0.19312280623702299</v>
      </c>
      <c r="R13" s="17"/>
      <c r="S13" s="17">
        <v>0.13590056081656801</v>
      </c>
      <c r="T13" s="17">
        <v>0.15977986503358199</v>
      </c>
      <c r="U13" s="17">
        <v>0.11970503023052401</v>
      </c>
      <c r="V13" s="17">
        <v>0.110977530557302</v>
      </c>
      <c r="W13" s="17">
        <v>0.115335131629565</v>
      </c>
      <c r="X13" s="17">
        <v>0.18403464839055</v>
      </c>
      <c r="Y13" s="17">
        <v>0.141529853489475</v>
      </c>
      <c r="Z13" s="17">
        <v>0.13350724715408599</v>
      </c>
      <c r="AA13" s="17">
        <v>0.13425737707604901</v>
      </c>
      <c r="AB13" s="17">
        <v>0.129496594374098</v>
      </c>
      <c r="AC13" s="17">
        <v>0.13218210210825401</v>
      </c>
      <c r="AD13" s="17">
        <v>0.222041622194141</v>
      </c>
      <c r="AE13" s="17"/>
      <c r="AF13" s="17">
        <v>0.17728912226868801</v>
      </c>
      <c r="AG13" s="17">
        <v>0.12523557067087401</v>
      </c>
      <c r="AH13" s="17">
        <v>0.135611798967742</v>
      </c>
      <c r="AI13" s="17"/>
      <c r="AJ13" s="17">
        <v>0.178135097301026</v>
      </c>
      <c r="AK13" s="17">
        <v>7.5046387825947303E-2</v>
      </c>
      <c r="AL13" s="17">
        <v>0.13934396916514599</v>
      </c>
      <c r="AM13" s="17">
        <v>0.111438832653372</v>
      </c>
      <c r="AN13" s="17">
        <v>0.21397628876251701</v>
      </c>
      <c r="AO13" s="17"/>
      <c r="AP13" s="17">
        <v>0.21162751998099499</v>
      </c>
      <c r="AQ13" s="17">
        <v>9.0629871129540601E-2</v>
      </c>
      <c r="AR13" s="17">
        <v>0.125972208647047</v>
      </c>
      <c r="AS13" s="17">
        <v>0.12501768107084199</v>
      </c>
      <c r="AT13" s="17">
        <v>0.14538467268864799</v>
      </c>
      <c r="AU13" s="17"/>
      <c r="AV13" s="17">
        <v>6.82987674697388E-2</v>
      </c>
      <c r="AW13" s="17">
        <v>0.181383392821793</v>
      </c>
      <c r="AX13" s="17">
        <v>8.2677370859899901E-2</v>
      </c>
      <c r="AY13" s="17">
        <v>0.13628304108636499</v>
      </c>
      <c r="AZ13" s="17">
        <v>0.12432303227637399</v>
      </c>
      <c r="BA13" s="17">
        <v>0.33505745740644599</v>
      </c>
      <c r="BB13" s="17"/>
      <c r="BC13" s="17">
        <v>0.20074581862995799</v>
      </c>
      <c r="BD13" s="17">
        <v>0.132778599171746</v>
      </c>
      <c r="BE13" s="17">
        <v>0.12814005297001399</v>
      </c>
      <c r="BF13" s="17">
        <v>4.4458489249133801E-2</v>
      </c>
      <c r="BG13" s="17">
        <v>0.169262268665237</v>
      </c>
    </row>
    <row r="14" spans="2:59" x14ac:dyDescent="0.35">
      <c r="B14" s="18" t="s">
        <v>484</v>
      </c>
      <c r="C14" s="21">
        <v>0.21636096905400101</v>
      </c>
      <c r="D14" s="21">
        <v>0.24633204557987701</v>
      </c>
      <c r="E14" s="21">
        <v>0.189001534506446</v>
      </c>
      <c r="F14" s="21"/>
      <c r="G14" s="21">
        <v>0.35356038843621301</v>
      </c>
      <c r="H14" s="21">
        <v>0.31801736785162099</v>
      </c>
      <c r="I14" s="21">
        <v>0.18063133491469899</v>
      </c>
      <c r="J14" s="21">
        <v>0.25126183598572799</v>
      </c>
      <c r="K14" s="21">
        <v>0.147720462987801</v>
      </c>
      <c r="L14" s="21">
        <v>0.10035841705599099</v>
      </c>
      <c r="M14" s="21"/>
      <c r="N14" s="21">
        <v>0.23499478314705399</v>
      </c>
      <c r="O14" s="21">
        <v>0.230880866402431</v>
      </c>
      <c r="P14" s="21">
        <v>0.17405010702232099</v>
      </c>
      <c r="Q14" s="21">
        <v>0.21930103478475799</v>
      </c>
      <c r="R14" s="21"/>
      <c r="S14" s="21">
        <v>0.273892630861857</v>
      </c>
      <c r="T14" s="21">
        <v>0.17665436004360299</v>
      </c>
      <c r="U14" s="21">
        <v>0.19853372891148099</v>
      </c>
      <c r="V14" s="21">
        <v>0.179044760877558</v>
      </c>
      <c r="W14" s="21">
        <v>0.25414410882841298</v>
      </c>
      <c r="X14" s="21">
        <v>0.29836383145968998</v>
      </c>
      <c r="Y14" s="21">
        <v>0.24598263365791101</v>
      </c>
      <c r="Z14" s="21">
        <v>0.23655890185533299</v>
      </c>
      <c r="AA14" s="21">
        <v>0.15269578990357699</v>
      </c>
      <c r="AB14" s="21">
        <v>0.20365576418151299</v>
      </c>
      <c r="AC14" s="21">
        <v>0.19037178830989501</v>
      </c>
      <c r="AD14" s="21">
        <v>0.212678628839265</v>
      </c>
      <c r="AE14" s="21"/>
      <c r="AF14" s="21">
        <v>0.17145077196810801</v>
      </c>
      <c r="AG14" s="21">
        <v>0.24102860722993999</v>
      </c>
      <c r="AH14" s="21">
        <v>0.20538778158027499</v>
      </c>
      <c r="AI14" s="21"/>
      <c r="AJ14" s="21">
        <v>0.17437198518609301</v>
      </c>
      <c r="AK14" s="21">
        <v>0.27854891024029199</v>
      </c>
      <c r="AL14" s="21">
        <v>0.25392467497459897</v>
      </c>
      <c r="AM14" s="21">
        <v>0.103843956794019</v>
      </c>
      <c r="AN14" s="21">
        <v>0.17925969457319599</v>
      </c>
      <c r="AO14" s="21"/>
      <c r="AP14" s="21">
        <v>0.17349048515242499</v>
      </c>
      <c r="AQ14" s="21">
        <v>0.260263612204504</v>
      </c>
      <c r="AR14" s="21">
        <v>0.18919321031820099</v>
      </c>
      <c r="AS14" s="21">
        <v>0.25507048134316002</v>
      </c>
      <c r="AT14" s="21">
        <v>0.19810703262548199</v>
      </c>
      <c r="AU14" s="21"/>
      <c r="AV14" s="21">
        <v>0.27628901665280797</v>
      </c>
      <c r="AW14" s="21">
        <v>0.20316408058633101</v>
      </c>
      <c r="AX14" s="21">
        <v>0.172018339845014</v>
      </c>
      <c r="AY14" s="21">
        <v>0.18288030569712699</v>
      </c>
      <c r="AZ14" s="21">
        <v>0.21533237224173399</v>
      </c>
      <c r="BA14" s="21">
        <v>0.15522941859948799</v>
      </c>
      <c r="BB14" s="21"/>
      <c r="BC14" s="21">
        <v>0.15570493521071599</v>
      </c>
      <c r="BD14" s="21">
        <v>0.22808166107455699</v>
      </c>
      <c r="BE14" s="21">
        <v>0.23509422830800999</v>
      </c>
      <c r="BF14" s="21">
        <v>0.260806631853857</v>
      </c>
      <c r="BG14" s="21">
        <v>0.257794414777688</v>
      </c>
    </row>
    <row r="15" spans="2:59" x14ac:dyDescent="0.35">
      <c r="B15" s="18" t="s">
        <v>485</v>
      </c>
      <c r="C15" s="21">
        <v>0.64321260609294095</v>
      </c>
      <c r="D15" s="21">
        <v>0.64467513888074901</v>
      </c>
      <c r="E15" s="21">
        <v>0.64295121987456505</v>
      </c>
      <c r="F15" s="21"/>
      <c r="G15" s="21">
        <v>0.56596988526161895</v>
      </c>
      <c r="H15" s="21">
        <v>0.55624701033088997</v>
      </c>
      <c r="I15" s="21">
        <v>0.69151041971323501</v>
      </c>
      <c r="J15" s="21">
        <v>0.64692810444494298</v>
      </c>
      <c r="K15" s="21">
        <v>0.65995523237863396</v>
      </c>
      <c r="L15" s="21">
        <v>0.70445015884499096</v>
      </c>
      <c r="M15" s="21"/>
      <c r="N15" s="21">
        <v>0.65322570048661199</v>
      </c>
      <c r="O15" s="21">
        <v>0.666792642966899</v>
      </c>
      <c r="P15" s="21">
        <v>0.668571133530522</v>
      </c>
      <c r="Q15" s="21">
        <v>0.58757615897821902</v>
      </c>
      <c r="R15" s="21"/>
      <c r="S15" s="21">
        <v>0.59020680832157502</v>
      </c>
      <c r="T15" s="21">
        <v>0.66356577492281399</v>
      </c>
      <c r="U15" s="21">
        <v>0.68176124085799505</v>
      </c>
      <c r="V15" s="21">
        <v>0.70997770856513998</v>
      </c>
      <c r="W15" s="21">
        <v>0.63052075954202202</v>
      </c>
      <c r="X15" s="21">
        <v>0.51760152014976002</v>
      </c>
      <c r="Y15" s="21">
        <v>0.61248751285261305</v>
      </c>
      <c r="Z15" s="21">
        <v>0.62993385099058097</v>
      </c>
      <c r="AA15" s="21">
        <v>0.71304683302037497</v>
      </c>
      <c r="AB15" s="21">
        <v>0.66684764144438902</v>
      </c>
      <c r="AC15" s="21">
        <v>0.67744610958185003</v>
      </c>
      <c r="AD15" s="21">
        <v>0.56527974896659405</v>
      </c>
      <c r="AE15" s="21"/>
      <c r="AF15" s="21">
        <v>0.65126010576320403</v>
      </c>
      <c r="AG15" s="21">
        <v>0.633735822099186</v>
      </c>
      <c r="AH15" s="21">
        <v>0.65900041945198296</v>
      </c>
      <c r="AI15" s="21"/>
      <c r="AJ15" s="21">
        <v>0.64749291751288096</v>
      </c>
      <c r="AK15" s="21">
        <v>0.64640470193376098</v>
      </c>
      <c r="AL15" s="21">
        <v>0.60673135586025495</v>
      </c>
      <c r="AM15" s="21">
        <v>0.78471721055260901</v>
      </c>
      <c r="AN15" s="21">
        <v>0.60676401666428703</v>
      </c>
      <c r="AO15" s="21"/>
      <c r="AP15" s="21">
        <v>0.61488199486658002</v>
      </c>
      <c r="AQ15" s="21">
        <v>0.64910651666595498</v>
      </c>
      <c r="AR15" s="21">
        <v>0.68483458103475203</v>
      </c>
      <c r="AS15" s="21">
        <v>0.61991183758599799</v>
      </c>
      <c r="AT15" s="21">
        <v>0.65650829468587002</v>
      </c>
      <c r="AU15" s="21"/>
      <c r="AV15" s="21">
        <v>0.65541221587745402</v>
      </c>
      <c r="AW15" s="21">
        <v>0.61545252659187599</v>
      </c>
      <c r="AX15" s="21">
        <v>0.74530428929508596</v>
      </c>
      <c r="AY15" s="21">
        <v>0.68083665321650799</v>
      </c>
      <c r="AZ15" s="21">
        <v>0.66034459548189195</v>
      </c>
      <c r="BA15" s="21">
        <v>0.50971312399406599</v>
      </c>
      <c r="BB15" s="21"/>
      <c r="BC15" s="21">
        <v>0.64354924615932496</v>
      </c>
      <c r="BD15" s="21">
        <v>0.63913973975369698</v>
      </c>
      <c r="BE15" s="21">
        <v>0.63676571872197596</v>
      </c>
      <c r="BF15" s="21">
        <v>0.69473487889700902</v>
      </c>
      <c r="BG15" s="21">
        <v>0.57294331655707498</v>
      </c>
    </row>
    <row r="16" spans="2:59" x14ac:dyDescent="0.35">
      <c r="B16" s="18" t="s">
        <v>141</v>
      </c>
      <c r="C16" s="22">
        <v>-0.42685163703894002</v>
      </c>
      <c r="D16" s="22">
        <v>-0.39834309330087198</v>
      </c>
      <c r="E16" s="22">
        <v>-0.45394968536811903</v>
      </c>
      <c r="F16" s="22"/>
      <c r="G16" s="22">
        <v>-0.212409496825406</v>
      </c>
      <c r="H16" s="22">
        <v>-0.238229642479269</v>
      </c>
      <c r="I16" s="22">
        <v>-0.51087908479853605</v>
      </c>
      <c r="J16" s="22">
        <v>-0.39566626845921499</v>
      </c>
      <c r="K16" s="22">
        <v>-0.51223476939083201</v>
      </c>
      <c r="L16" s="22">
        <v>-0.60409174178900005</v>
      </c>
      <c r="M16" s="22"/>
      <c r="N16" s="22">
        <v>-0.41823091733955697</v>
      </c>
      <c r="O16" s="22">
        <v>-0.435911776564467</v>
      </c>
      <c r="P16" s="22">
        <v>-0.49452102650820101</v>
      </c>
      <c r="Q16" s="22">
        <v>-0.36827512419346098</v>
      </c>
      <c r="R16" s="22"/>
      <c r="S16" s="22">
        <v>-0.31631417745971802</v>
      </c>
      <c r="T16" s="22">
        <v>-0.48691141487921102</v>
      </c>
      <c r="U16" s="22">
        <v>-0.48322751194651398</v>
      </c>
      <c r="V16" s="22">
        <v>-0.53093294768758204</v>
      </c>
      <c r="W16" s="22">
        <v>-0.37637665071360998</v>
      </c>
      <c r="X16" s="22">
        <v>-0.21923768869006899</v>
      </c>
      <c r="Y16" s="22">
        <v>-0.36650487919470198</v>
      </c>
      <c r="Z16" s="22">
        <v>-0.39337494913524801</v>
      </c>
      <c r="AA16" s="22">
        <v>-0.56035104311679795</v>
      </c>
      <c r="AB16" s="22">
        <v>-0.46319187726287597</v>
      </c>
      <c r="AC16" s="22">
        <v>-0.48707432127195499</v>
      </c>
      <c r="AD16" s="22">
        <v>-0.35260112012732903</v>
      </c>
      <c r="AE16" s="22"/>
      <c r="AF16" s="22">
        <v>-0.47980933379509599</v>
      </c>
      <c r="AG16" s="22">
        <v>-0.39270721486924598</v>
      </c>
      <c r="AH16" s="22">
        <v>-0.45361263787170703</v>
      </c>
      <c r="AI16" s="22"/>
      <c r="AJ16" s="22">
        <v>-0.47312093232678898</v>
      </c>
      <c r="AK16" s="22">
        <v>-0.36785579169346899</v>
      </c>
      <c r="AL16" s="22">
        <v>-0.35280668088565598</v>
      </c>
      <c r="AM16" s="22">
        <v>-0.68087325375858898</v>
      </c>
      <c r="AN16" s="22">
        <v>-0.42750432209109201</v>
      </c>
      <c r="AO16" s="22"/>
      <c r="AP16" s="22">
        <v>-0.44139150971415497</v>
      </c>
      <c r="AQ16" s="22">
        <v>-0.38884290446145098</v>
      </c>
      <c r="AR16" s="22">
        <v>-0.49564137071655201</v>
      </c>
      <c r="AS16" s="22">
        <v>-0.36484135624283698</v>
      </c>
      <c r="AT16" s="22">
        <v>-0.458401262060387</v>
      </c>
      <c r="AU16" s="22"/>
      <c r="AV16" s="22">
        <v>-0.37912319922464599</v>
      </c>
      <c r="AW16" s="22">
        <v>-0.41228844600554398</v>
      </c>
      <c r="AX16" s="22">
        <v>-0.57328594945007205</v>
      </c>
      <c r="AY16" s="22">
        <v>-0.497956347519381</v>
      </c>
      <c r="AZ16" s="22">
        <v>-0.44501222324015799</v>
      </c>
      <c r="BA16" s="22">
        <v>-0.35448370539457902</v>
      </c>
      <c r="BB16" s="22"/>
      <c r="BC16" s="22">
        <v>-0.48784431094860897</v>
      </c>
      <c r="BD16" s="22">
        <v>-0.41105807867914002</v>
      </c>
      <c r="BE16" s="22">
        <v>-0.40167149041396499</v>
      </c>
      <c r="BF16" s="22">
        <v>-0.43392824704315303</v>
      </c>
      <c r="BG16" s="22">
        <v>-0.31514890177938598</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7.5240794970918901E-2</v>
      </c>
      <c r="D9" s="17">
        <v>9.2416588837163402E-2</v>
      </c>
      <c r="E9" s="17">
        <v>5.9211773332703499E-2</v>
      </c>
      <c r="F9" s="17"/>
      <c r="G9" s="17">
        <v>0.105522344611823</v>
      </c>
      <c r="H9" s="17">
        <v>0.12512630313051201</v>
      </c>
      <c r="I9" s="17">
        <v>3.5266550087357601E-2</v>
      </c>
      <c r="J9" s="17">
        <v>7.1458446177681795E-2</v>
      </c>
      <c r="K9" s="17">
        <v>7.9004128940972099E-2</v>
      </c>
      <c r="L9" s="17">
        <v>5.09016428596007E-2</v>
      </c>
      <c r="M9" s="17"/>
      <c r="N9" s="17">
        <v>7.7902176741159596E-2</v>
      </c>
      <c r="O9" s="17">
        <v>8.8037767114602594E-2</v>
      </c>
      <c r="P9" s="17">
        <v>6.6372160139151107E-2</v>
      </c>
      <c r="Q9" s="17">
        <v>6.7232083945531804E-2</v>
      </c>
      <c r="R9" s="17"/>
      <c r="S9" s="17">
        <v>7.1177389954021203E-2</v>
      </c>
      <c r="T9" s="17">
        <v>8.7399459206801505E-2</v>
      </c>
      <c r="U9" s="17">
        <v>4.7190452052571899E-2</v>
      </c>
      <c r="V9" s="17">
        <v>8.7898972111397702E-2</v>
      </c>
      <c r="W9" s="17">
        <v>9.5672911014605594E-2</v>
      </c>
      <c r="X9" s="17">
        <v>9.5141307185733298E-2</v>
      </c>
      <c r="Y9" s="17">
        <v>6.8224028669307601E-2</v>
      </c>
      <c r="Z9" s="17">
        <v>5.0554902147955702E-2</v>
      </c>
      <c r="AA9" s="17">
        <v>5.8134001742548298E-2</v>
      </c>
      <c r="AB9" s="17">
        <v>9.9786691155578394E-2</v>
      </c>
      <c r="AC9" s="17">
        <v>6.1071527851039899E-2</v>
      </c>
      <c r="AD9" s="17">
        <v>3.0133564571061901E-2</v>
      </c>
      <c r="AE9" s="17"/>
      <c r="AF9" s="17">
        <v>7.5741413549382894E-2</v>
      </c>
      <c r="AG9" s="17">
        <v>8.3934416041757498E-2</v>
      </c>
      <c r="AH9" s="17">
        <v>3.6425191170058997E-2</v>
      </c>
      <c r="AI9" s="17"/>
      <c r="AJ9" s="17">
        <v>7.0479294437727699E-2</v>
      </c>
      <c r="AK9" s="17">
        <v>0.11588486116564201</v>
      </c>
      <c r="AL9" s="17">
        <v>1.6112347753071798E-2</v>
      </c>
      <c r="AM9" s="17">
        <v>0</v>
      </c>
      <c r="AN9" s="17">
        <v>3.8123273221039103E-2</v>
      </c>
      <c r="AO9" s="17"/>
      <c r="AP9" s="17">
        <v>8.4110336060237406E-2</v>
      </c>
      <c r="AQ9" s="17">
        <v>9.2401053645431094E-2</v>
      </c>
      <c r="AR9" s="17">
        <v>2.2143947350928901E-2</v>
      </c>
      <c r="AS9" s="17">
        <v>7.5538299722319902E-2</v>
      </c>
      <c r="AT9" s="17">
        <v>7.4415057292476106E-2</v>
      </c>
      <c r="AU9" s="17"/>
      <c r="AV9" s="17">
        <v>9.6637592560674598E-2</v>
      </c>
      <c r="AW9" s="17">
        <v>0.10426617854426801</v>
      </c>
      <c r="AX9" s="17">
        <v>2.5538522716380602E-2</v>
      </c>
      <c r="AY9" s="17">
        <v>4.7317554984515203E-2</v>
      </c>
      <c r="AZ9" s="17">
        <v>4.0194877904800801E-2</v>
      </c>
      <c r="BA9" s="17">
        <v>6.6578386474573703E-2</v>
      </c>
      <c r="BB9" s="17"/>
      <c r="BC9" s="17">
        <v>5.9933459787255498E-2</v>
      </c>
      <c r="BD9" s="17">
        <v>7.0570130907128104E-2</v>
      </c>
      <c r="BE9" s="17">
        <v>0.107960134878907</v>
      </c>
      <c r="BF9" s="17">
        <v>3.8000184571563102E-2</v>
      </c>
      <c r="BG9" s="17">
        <v>0</v>
      </c>
    </row>
    <row r="10" spans="2:59" x14ac:dyDescent="0.35">
      <c r="B10" s="18" t="s">
        <v>481</v>
      </c>
      <c r="C10" s="17">
        <v>0.22243974546505799</v>
      </c>
      <c r="D10" s="17">
        <v>0.23995172729976799</v>
      </c>
      <c r="E10" s="17">
        <v>0.20539369509205899</v>
      </c>
      <c r="F10" s="17"/>
      <c r="G10" s="17">
        <v>0.26275102434650999</v>
      </c>
      <c r="H10" s="17">
        <v>0.27004405643027202</v>
      </c>
      <c r="I10" s="17">
        <v>0.207716034707426</v>
      </c>
      <c r="J10" s="17">
        <v>0.278801092608078</v>
      </c>
      <c r="K10" s="17">
        <v>0.195923486478815</v>
      </c>
      <c r="L10" s="17">
        <v>0.14394409457180801</v>
      </c>
      <c r="M10" s="17"/>
      <c r="N10" s="17">
        <v>0.23233064326090899</v>
      </c>
      <c r="O10" s="17">
        <v>0.229479651542007</v>
      </c>
      <c r="P10" s="17">
        <v>0.20839294418725701</v>
      </c>
      <c r="Q10" s="17">
        <v>0.217461036162755</v>
      </c>
      <c r="R10" s="17"/>
      <c r="S10" s="17">
        <v>0.21666289486460899</v>
      </c>
      <c r="T10" s="17">
        <v>0.17921294922894701</v>
      </c>
      <c r="U10" s="17">
        <v>0.25641858565395798</v>
      </c>
      <c r="V10" s="17">
        <v>0.203547407105236</v>
      </c>
      <c r="W10" s="17">
        <v>0.30334865105537601</v>
      </c>
      <c r="X10" s="17">
        <v>0.26128924507717999</v>
      </c>
      <c r="Y10" s="17">
        <v>0.23267518050401001</v>
      </c>
      <c r="Z10" s="17">
        <v>0.34293000402315899</v>
      </c>
      <c r="AA10" s="17">
        <v>0.13345553130166099</v>
      </c>
      <c r="AB10" s="17">
        <v>0.2296872411492</v>
      </c>
      <c r="AC10" s="17">
        <v>0.23093832351176199</v>
      </c>
      <c r="AD10" s="17">
        <v>0.250546684275326</v>
      </c>
      <c r="AE10" s="17"/>
      <c r="AF10" s="17">
        <v>0.205525026463872</v>
      </c>
      <c r="AG10" s="17">
        <v>0.238100938291333</v>
      </c>
      <c r="AH10" s="17">
        <v>0.229157317751149</v>
      </c>
      <c r="AI10" s="17"/>
      <c r="AJ10" s="17">
        <v>0.21332015302176999</v>
      </c>
      <c r="AK10" s="17">
        <v>0.23755362253406001</v>
      </c>
      <c r="AL10" s="17">
        <v>0.228134147091098</v>
      </c>
      <c r="AM10" s="17">
        <v>0.15260591806753901</v>
      </c>
      <c r="AN10" s="17">
        <v>0.224452669701943</v>
      </c>
      <c r="AO10" s="17"/>
      <c r="AP10" s="17">
        <v>0.19528737977935301</v>
      </c>
      <c r="AQ10" s="17">
        <v>0.23944747622804799</v>
      </c>
      <c r="AR10" s="17">
        <v>0.23216663413276301</v>
      </c>
      <c r="AS10" s="17">
        <v>0.25769651905500002</v>
      </c>
      <c r="AT10" s="17">
        <v>0.22877124985580799</v>
      </c>
      <c r="AU10" s="17"/>
      <c r="AV10" s="17">
        <v>0.24604451541622699</v>
      </c>
      <c r="AW10" s="17">
        <v>0.190727582168885</v>
      </c>
      <c r="AX10" s="17">
        <v>0.26649457792431902</v>
      </c>
      <c r="AY10" s="17">
        <v>0.22511937159196399</v>
      </c>
      <c r="AZ10" s="17">
        <v>0.20969515118739701</v>
      </c>
      <c r="BA10" s="17">
        <v>0.164655323689297</v>
      </c>
      <c r="BB10" s="17"/>
      <c r="BC10" s="17">
        <v>0.178069834233642</v>
      </c>
      <c r="BD10" s="17">
        <v>0.23797393752793</v>
      </c>
      <c r="BE10" s="17">
        <v>0.229646107926952</v>
      </c>
      <c r="BF10" s="17">
        <v>0.25273137142325902</v>
      </c>
      <c r="BG10" s="17">
        <v>0.22417881657543201</v>
      </c>
    </row>
    <row r="11" spans="2:59" x14ac:dyDescent="0.35">
      <c r="B11" s="18" t="s">
        <v>482</v>
      </c>
      <c r="C11" s="17">
        <v>0.32417221549770397</v>
      </c>
      <c r="D11" s="17">
        <v>0.34245052269786103</v>
      </c>
      <c r="E11" s="17">
        <v>0.30727961497944001</v>
      </c>
      <c r="F11" s="17"/>
      <c r="G11" s="17">
        <v>0.29011183128725998</v>
      </c>
      <c r="H11" s="17">
        <v>0.25620780111775099</v>
      </c>
      <c r="I11" s="17">
        <v>0.31772723271755898</v>
      </c>
      <c r="J11" s="17">
        <v>0.36707853681195601</v>
      </c>
      <c r="K11" s="17">
        <v>0.29253584700442198</v>
      </c>
      <c r="L11" s="17">
        <v>0.39058094189548098</v>
      </c>
      <c r="M11" s="17"/>
      <c r="N11" s="17">
        <v>0.35686971759914499</v>
      </c>
      <c r="O11" s="17">
        <v>0.30955423738624299</v>
      </c>
      <c r="P11" s="17">
        <v>0.303457575388556</v>
      </c>
      <c r="Q11" s="17">
        <v>0.32399902467161901</v>
      </c>
      <c r="R11" s="17"/>
      <c r="S11" s="17">
        <v>0.32665930810440102</v>
      </c>
      <c r="T11" s="17">
        <v>0.36653046120371602</v>
      </c>
      <c r="U11" s="17">
        <v>0.32376661835821302</v>
      </c>
      <c r="V11" s="17">
        <v>0.39002820343733602</v>
      </c>
      <c r="W11" s="17">
        <v>0.24783460396870599</v>
      </c>
      <c r="X11" s="17">
        <v>0.23344496582944299</v>
      </c>
      <c r="Y11" s="17">
        <v>0.34604464231980803</v>
      </c>
      <c r="Z11" s="17">
        <v>0.27707487702528499</v>
      </c>
      <c r="AA11" s="17">
        <v>0.30998111578229298</v>
      </c>
      <c r="AB11" s="17">
        <v>0.36090943802685799</v>
      </c>
      <c r="AC11" s="17">
        <v>0.28176839875625898</v>
      </c>
      <c r="AD11" s="17">
        <v>0.34649701809435701</v>
      </c>
      <c r="AE11" s="17"/>
      <c r="AF11" s="17">
        <v>0.29904455525532903</v>
      </c>
      <c r="AG11" s="17">
        <v>0.34079871763885899</v>
      </c>
      <c r="AH11" s="17">
        <v>0.34994075990972501</v>
      </c>
      <c r="AI11" s="17"/>
      <c r="AJ11" s="17">
        <v>0.29808124569025901</v>
      </c>
      <c r="AK11" s="17">
        <v>0.32706100419323803</v>
      </c>
      <c r="AL11" s="17">
        <v>0.38743991180890303</v>
      </c>
      <c r="AM11" s="17">
        <v>0.33307540264008401</v>
      </c>
      <c r="AN11" s="17">
        <v>0.37050014868352998</v>
      </c>
      <c r="AO11" s="17"/>
      <c r="AP11" s="17">
        <v>0.30507513190065699</v>
      </c>
      <c r="AQ11" s="17">
        <v>0.30386953516809301</v>
      </c>
      <c r="AR11" s="17">
        <v>0.36685356130924002</v>
      </c>
      <c r="AS11" s="17">
        <v>0.29624273091652098</v>
      </c>
      <c r="AT11" s="17">
        <v>0.359833607377118</v>
      </c>
      <c r="AU11" s="17"/>
      <c r="AV11" s="17">
        <v>0.321434389152499</v>
      </c>
      <c r="AW11" s="17">
        <v>0.32535032940417402</v>
      </c>
      <c r="AX11" s="17">
        <v>0.34992739571585901</v>
      </c>
      <c r="AY11" s="17">
        <v>0.34200504628551798</v>
      </c>
      <c r="AZ11" s="17">
        <v>0.35289249117570098</v>
      </c>
      <c r="BA11" s="17">
        <v>0.33013672660121302</v>
      </c>
      <c r="BB11" s="17"/>
      <c r="BC11" s="17">
        <v>0.347872449983951</v>
      </c>
      <c r="BD11" s="17">
        <v>0.30007098417395101</v>
      </c>
      <c r="BE11" s="17">
        <v>0.30799718102808299</v>
      </c>
      <c r="BF11" s="17">
        <v>0.34757605428773902</v>
      </c>
      <c r="BG11" s="17">
        <v>0.56264889380958405</v>
      </c>
    </row>
    <row r="12" spans="2:59" x14ac:dyDescent="0.35">
      <c r="B12" s="18" t="s">
        <v>483</v>
      </c>
      <c r="C12" s="17">
        <v>0.26670546028084002</v>
      </c>
      <c r="D12" s="17">
        <v>0.23100209775743699</v>
      </c>
      <c r="E12" s="17">
        <v>0.30134395748580001</v>
      </c>
      <c r="F12" s="17"/>
      <c r="G12" s="17">
        <v>0.27177129615893297</v>
      </c>
      <c r="H12" s="17">
        <v>0.25651278911750602</v>
      </c>
      <c r="I12" s="17">
        <v>0.322238530802261</v>
      </c>
      <c r="J12" s="17">
        <v>0.20114236441675701</v>
      </c>
      <c r="K12" s="17">
        <v>0.27820203962762902</v>
      </c>
      <c r="L12" s="17">
        <v>0.27220706977453701</v>
      </c>
      <c r="M12" s="17"/>
      <c r="N12" s="17">
        <v>0.24191780145570299</v>
      </c>
      <c r="O12" s="17">
        <v>0.28817849882236801</v>
      </c>
      <c r="P12" s="17">
        <v>0.31018956151625798</v>
      </c>
      <c r="Q12" s="17">
        <v>0.23249423860433399</v>
      </c>
      <c r="R12" s="17"/>
      <c r="S12" s="17">
        <v>0.29671273382789398</v>
      </c>
      <c r="T12" s="17">
        <v>0.23994081510248899</v>
      </c>
      <c r="U12" s="17">
        <v>0.25364420237051899</v>
      </c>
      <c r="V12" s="17">
        <v>0.20683679940237901</v>
      </c>
      <c r="W12" s="17">
        <v>0.26766114897002302</v>
      </c>
      <c r="X12" s="17">
        <v>0.29563369540254902</v>
      </c>
      <c r="Y12" s="17">
        <v>0.222331799209498</v>
      </c>
      <c r="Z12" s="17">
        <v>0.217444750017148</v>
      </c>
      <c r="AA12" s="17">
        <v>0.38303249857854899</v>
      </c>
      <c r="AB12" s="17">
        <v>0.22108067908494</v>
      </c>
      <c r="AC12" s="17">
        <v>0.33035904697959501</v>
      </c>
      <c r="AD12" s="17">
        <v>0.18091467543617601</v>
      </c>
      <c r="AE12" s="17"/>
      <c r="AF12" s="17">
        <v>0.26889648432454399</v>
      </c>
      <c r="AG12" s="17">
        <v>0.25055528028323598</v>
      </c>
      <c r="AH12" s="17">
        <v>0.27812081886610202</v>
      </c>
      <c r="AI12" s="17"/>
      <c r="AJ12" s="17">
        <v>0.26952201981699198</v>
      </c>
      <c r="AK12" s="17">
        <v>0.26983034606825101</v>
      </c>
      <c r="AL12" s="17">
        <v>0.239584695235671</v>
      </c>
      <c r="AM12" s="17">
        <v>0.402879846639005</v>
      </c>
      <c r="AN12" s="17">
        <v>0.221596182094319</v>
      </c>
      <c r="AO12" s="17"/>
      <c r="AP12" s="17">
        <v>0.28563453751829598</v>
      </c>
      <c r="AQ12" s="17">
        <v>0.27787109711467201</v>
      </c>
      <c r="AR12" s="17">
        <v>0.28272291652597198</v>
      </c>
      <c r="AS12" s="17">
        <v>0.252373133248598</v>
      </c>
      <c r="AT12" s="17">
        <v>0.19327396134799499</v>
      </c>
      <c r="AU12" s="17"/>
      <c r="AV12" s="17">
        <v>0.275425339634563</v>
      </c>
      <c r="AW12" s="17">
        <v>0.24983751280219099</v>
      </c>
      <c r="AX12" s="17">
        <v>0.28325034066860899</v>
      </c>
      <c r="AY12" s="17">
        <v>0.25034832691347703</v>
      </c>
      <c r="AZ12" s="17">
        <v>0.27417439863832899</v>
      </c>
      <c r="BA12" s="17">
        <v>0.22151248023836601</v>
      </c>
      <c r="BB12" s="17"/>
      <c r="BC12" s="17">
        <v>0.25135197576166102</v>
      </c>
      <c r="BD12" s="17">
        <v>0.28796479404227199</v>
      </c>
      <c r="BE12" s="17">
        <v>0.27663262680630302</v>
      </c>
      <c r="BF12" s="17">
        <v>0.31220660393729299</v>
      </c>
      <c r="BG12" s="17">
        <v>4.2104176985783399E-2</v>
      </c>
    </row>
    <row r="13" spans="2:59" x14ac:dyDescent="0.35">
      <c r="B13" s="18" t="s">
        <v>100</v>
      </c>
      <c r="C13" s="17">
        <v>0.11144178378548</v>
      </c>
      <c r="D13" s="17">
        <v>9.4179063407771005E-2</v>
      </c>
      <c r="E13" s="17">
        <v>0.126770959109997</v>
      </c>
      <c r="F13" s="17"/>
      <c r="G13" s="17">
        <v>6.9843503595472894E-2</v>
      </c>
      <c r="H13" s="17">
        <v>9.2109050203958806E-2</v>
      </c>
      <c r="I13" s="17">
        <v>0.117051651685396</v>
      </c>
      <c r="J13" s="17">
        <v>8.1519559985527706E-2</v>
      </c>
      <c r="K13" s="17">
        <v>0.15433449794816101</v>
      </c>
      <c r="L13" s="17">
        <v>0.14236625089857399</v>
      </c>
      <c r="M13" s="17"/>
      <c r="N13" s="17">
        <v>9.0979660943083698E-2</v>
      </c>
      <c r="O13" s="17">
        <v>8.4749845134779206E-2</v>
      </c>
      <c r="P13" s="17">
        <v>0.11158775876877799</v>
      </c>
      <c r="Q13" s="17">
        <v>0.15881361661575999</v>
      </c>
      <c r="R13" s="17"/>
      <c r="S13" s="17">
        <v>8.8787673249075202E-2</v>
      </c>
      <c r="T13" s="17">
        <v>0.126916315258047</v>
      </c>
      <c r="U13" s="17">
        <v>0.118980141564739</v>
      </c>
      <c r="V13" s="17">
        <v>0.11168861794365199</v>
      </c>
      <c r="W13" s="17">
        <v>8.5482684991289706E-2</v>
      </c>
      <c r="X13" s="17">
        <v>0.11449078650509401</v>
      </c>
      <c r="Y13" s="17">
        <v>0.130724349297376</v>
      </c>
      <c r="Z13" s="17">
        <v>0.111995466786452</v>
      </c>
      <c r="AA13" s="17">
        <v>0.115396852594948</v>
      </c>
      <c r="AB13" s="17">
        <v>8.8535950583423506E-2</v>
      </c>
      <c r="AC13" s="17">
        <v>9.5862702901344202E-2</v>
      </c>
      <c r="AD13" s="17">
        <v>0.191908057623079</v>
      </c>
      <c r="AE13" s="17"/>
      <c r="AF13" s="17">
        <v>0.15079252040687199</v>
      </c>
      <c r="AG13" s="17">
        <v>8.6610647744813807E-2</v>
      </c>
      <c r="AH13" s="17">
        <v>0.106355912302965</v>
      </c>
      <c r="AI13" s="17"/>
      <c r="AJ13" s="17">
        <v>0.14859728703325101</v>
      </c>
      <c r="AK13" s="17">
        <v>4.9670166038808902E-2</v>
      </c>
      <c r="AL13" s="17">
        <v>0.12872889811125601</v>
      </c>
      <c r="AM13" s="17">
        <v>0.111438832653372</v>
      </c>
      <c r="AN13" s="17">
        <v>0.14532772629916901</v>
      </c>
      <c r="AO13" s="17"/>
      <c r="AP13" s="17">
        <v>0.129892614741456</v>
      </c>
      <c r="AQ13" s="17">
        <v>8.6410837843756097E-2</v>
      </c>
      <c r="AR13" s="17">
        <v>9.6112940681095299E-2</v>
      </c>
      <c r="AS13" s="17">
        <v>0.118149317057561</v>
      </c>
      <c r="AT13" s="17">
        <v>0.143706124126603</v>
      </c>
      <c r="AU13" s="17"/>
      <c r="AV13" s="17">
        <v>6.0458163236036901E-2</v>
      </c>
      <c r="AW13" s="17">
        <v>0.12981839708048201</v>
      </c>
      <c r="AX13" s="17">
        <v>7.4789162974832707E-2</v>
      </c>
      <c r="AY13" s="17">
        <v>0.135209700224525</v>
      </c>
      <c r="AZ13" s="17">
        <v>0.123043081093772</v>
      </c>
      <c r="BA13" s="17">
        <v>0.217117082996551</v>
      </c>
      <c r="BB13" s="17"/>
      <c r="BC13" s="17">
        <v>0.162772280233491</v>
      </c>
      <c r="BD13" s="17">
        <v>0.103420153348718</v>
      </c>
      <c r="BE13" s="17">
        <v>7.77639493597546E-2</v>
      </c>
      <c r="BF13" s="17">
        <v>4.9485785780145397E-2</v>
      </c>
      <c r="BG13" s="17">
        <v>0.17106811262919999</v>
      </c>
    </row>
    <row r="14" spans="2:59" x14ac:dyDescent="0.35">
      <c r="B14" s="18" t="s">
        <v>484</v>
      </c>
      <c r="C14" s="21">
        <v>0.29768054043597703</v>
      </c>
      <c r="D14" s="21">
        <v>0.33236831613693202</v>
      </c>
      <c r="E14" s="21">
        <v>0.26460546842476301</v>
      </c>
      <c r="F14" s="21"/>
      <c r="G14" s="21">
        <v>0.36827336895833401</v>
      </c>
      <c r="H14" s="21">
        <v>0.395170359560784</v>
      </c>
      <c r="I14" s="21">
        <v>0.24298258479478399</v>
      </c>
      <c r="J14" s="21">
        <v>0.35025953878575999</v>
      </c>
      <c r="K14" s="21">
        <v>0.274927615419787</v>
      </c>
      <c r="L14" s="21">
        <v>0.19484573743140801</v>
      </c>
      <c r="M14" s="21"/>
      <c r="N14" s="21">
        <v>0.31023282000206898</v>
      </c>
      <c r="O14" s="21">
        <v>0.31751741865660998</v>
      </c>
      <c r="P14" s="21">
        <v>0.27476510432640799</v>
      </c>
      <c r="Q14" s="21">
        <v>0.28469312010828701</v>
      </c>
      <c r="R14" s="21"/>
      <c r="S14" s="21">
        <v>0.28784028481863</v>
      </c>
      <c r="T14" s="21">
        <v>0.26661240843574902</v>
      </c>
      <c r="U14" s="21">
        <v>0.30360903770653003</v>
      </c>
      <c r="V14" s="21">
        <v>0.29144637921663302</v>
      </c>
      <c r="W14" s="21">
        <v>0.39902156206998202</v>
      </c>
      <c r="X14" s="21">
        <v>0.35643055226291398</v>
      </c>
      <c r="Y14" s="21">
        <v>0.30089920917331803</v>
      </c>
      <c r="Z14" s="21">
        <v>0.39348490617111498</v>
      </c>
      <c r="AA14" s="21">
        <v>0.191589533044209</v>
      </c>
      <c r="AB14" s="21">
        <v>0.329473932304779</v>
      </c>
      <c r="AC14" s="21">
        <v>0.292009851362802</v>
      </c>
      <c r="AD14" s="21">
        <v>0.28068024884638798</v>
      </c>
      <c r="AE14" s="21"/>
      <c r="AF14" s="21">
        <v>0.28126644001325501</v>
      </c>
      <c r="AG14" s="21">
        <v>0.322035354333091</v>
      </c>
      <c r="AH14" s="21">
        <v>0.26558250892120799</v>
      </c>
      <c r="AI14" s="21"/>
      <c r="AJ14" s="21">
        <v>0.28379944745949798</v>
      </c>
      <c r="AK14" s="21">
        <v>0.35343848369970199</v>
      </c>
      <c r="AL14" s="21">
        <v>0.24424649484416999</v>
      </c>
      <c r="AM14" s="21">
        <v>0.15260591806753901</v>
      </c>
      <c r="AN14" s="21">
        <v>0.26257594292298198</v>
      </c>
      <c r="AO14" s="21"/>
      <c r="AP14" s="21">
        <v>0.27939771583959</v>
      </c>
      <c r="AQ14" s="21">
        <v>0.33184852987347901</v>
      </c>
      <c r="AR14" s="21">
        <v>0.25431058148369201</v>
      </c>
      <c r="AS14" s="21">
        <v>0.33323481877731997</v>
      </c>
      <c r="AT14" s="21">
        <v>0.30318630714828398</v>
      </c>
      <c r="AU14" s="21"/>
      <c r="AV14" s="21">
        <v>0.34268210797690202</v>
      </c>
      <c r="AW14" s="21">
        <v>0.29499376071315297</v>
      </c>
      <c r="AX14" s="21">
        <v>0.29203310064069898</v>
      </c>
      <c r="AY14" s="21">
        <v>0.27243692657648</v>
      </c>
      <c r="AZ14" s="21">
        <v>0.24989002909219801</v>
      </c>
      <c r="BA14" s="21">
        <v>0.23123371016387001</v>
      </c>
      <c r="BB14" s="21"/>
      <c r="BC14" s="21">
        <v>0.23800329402089701</v>
      </c>
      <c r="BD14" s="21">
        <v>0.30854406843505899</v>
      </c>
      <c r="BE14" s="21">
        <v>0.33760624280585899</v>
      </c>
      <c r="BF14" s="21">
        <v>0.29073155599482198</v>
      </c>
      <c r="BG14" s="21">
        <v>0.22417881657543201</v>
      </c>
    </row>
    <row r="15" spans="2:59" x14ac:dyDescent="0.35">
      <c r="B15" s="18" t="s">
        <v>485</v>
      </c>
      <c r="C15" s="21">
        <v>0.590877675778543</v>
      </c>
      <c r="D15" s="21">
        <v>0.57345262045529699</v>
      </c>
      <c r="E15" s="21">
        <v>0.60862357246524001</v>
      </c>
      <c r="F15" s="21"/>
      <c r="G15" s="21">
        <v>0.56188312744619295</v>
      </c>
      <c r="H15" s="21">
        <v>0.51272059023525696</v>
      </c>
      <c r="I15" s="21">
        <v>0.63996576351982004</v>
      </c>
      <c r="J15" s="21">
        <v>0.56822090122871305</v>
      </c>
      <c r="K15" s="21">
        <v>0.57073788663205105</v>
      </c>
      <c r="L15" s="21">
        <v>0.662788011670018</v>
      </c>
      <c r="M15" s="21"/>
      <c r="N15" s="21">
        <v>0.59878751905484795</v>
      </c>
      <c r="O15" s="21">
        <v>0.597732736208611</v>
      </c>
      <c r="P15" s="21">
        <v>0.61364713690481398</v>
      </c>
      <c r="Q15" s="21">
        <v>0.55649326327595305</v>
      </c>
      <c r="R15" s="21"/>
      <c r="S15" s="21">
        <v>0.62337204193229501</v>
      </c>
      <c r="T15" s="21">
        <v>0.60647127630620501</v>
      </c>
      <c r="U15" s="21">
        <v>0.57741082072873195</v>
      </c>
      <c r="V15" s="21">
        <v>0.596865002839715</v>
      </c>
      <c r="W15" s="21">
        <v>0.51549575293872896</v>
      </c>
      <c r="X15" s="21">
        <v>0.52907866123199199</v>
      </c>
      <c r="Y15" s="21">
        <v>0.568376441529306</v>
      </c>
      <c r="Z15" s="21">
        <v>0.49451962704243302</v>
      </c>
      <c r="AA15" s="21">
        <v>0.69301361436084197</v>
      </c>
      <c r="AB15" s="21">
        <v>0.58199011711179804</v>
      </c>
      <c r="AC15" s="21">
        <v>0.61212744573585398</v>
      </c>
      <c r="AD15" s="21">
        <v>0.52741169353053297</v>
      </c>
      <c r="AE15" s="21"/>
      <c r="AF15" s="21">
        <v>0.56794103957987396</v>
      </c>
      <c r="AG15" s="21">
        <v>0.59135399792209498</v>
      </c>
      <c r="AH15" s="21">
        <v>0.62806157877582702</v>
      </c>
      <c r="AI15" s="21"/>
      <c r="AJ15" s="21">
        <v>0.56760326550725104</v>
      </c>
      <c r="AK15" s="21">
        <v>0.59689135026148898</v>
      </c>
      <c r="AL15" s="21">
        <v>0.62702460704457397</v>
      </c>
      <c r="AM15" s="21">
        <v>0.73595524927908895</v>
      </c>
      <c r="AN15" s="21">
        <v>0.59209633077784896</v>
      </c>
      <c r="AO15" s="21"/>
      <c r="AP15" s="21">
        <v>0.59070966941895298</v>
      </c>
      <c r="AQ15" s="21">
        <v>0.58174063228276496</v>
      </c>
      <c r="AR15" s="21">
        <v>0.649576477835212</v>
      </c>
      <c r="AS15" s="21">
        <v>0.54861586416511898</v>
      </c>
      <c r="AT15" s="21">
        <v>0.55310756872511302</v>
      </c>
      <c r="AU15" s="21"/>
      <c r="AV15" s="21">
        <v>0.59685972878706095</v>
      </c>
      <c r="AW15" s="21">
        <v>0.57518784220636399</v>
      </c>
      <c r="AX15" s="21">
        <v>0.63317773638446795</v>
      </c>
      <c r="AY15" s="21">
        <v>0.59235337319899595</v>
      </c>
      <c r="AZ15" s="21">
        <v>0.62706688981403103</v>
      </c>
      <c r="BA15" s="21">
        <v>0.55164920683957896</v>
      </c>
      <c r="BB15" s="21"/>
      <c r="BC15" s="21">
        <v>0.59922442574561197</v>
      </c>
      <c r="BD15" s="21">
        <v>0.58803577821622399</v>
      </c>
      <c r="BE15" s="21">
        <v>0.58462980783438701</v>
      </c>
      <c r="BF15" s="21">
        <v>0.65978265822503301</v>
      </c>
      <c r="BG15" s="21">
        <v>0.604753070795368</v>
      </c>
    </row>
    <row r="16" spans="2:59" x14ac:dyDescent="0.35">
      <c r="B16" s="18" t="s">
        <v>141</v>
      </c>
      <c r="C16" s="22">
        <v>-0.29319713534256597</v>
      </c>
      <c r="D16" s="22">
        <v>-0.241084304318366</v>
      </c>
      <c r="E16" s="22">
        <v>-0.344018104040477</v>
      </c>
      <c r="F16" s="22"/>
      <c r="G16" s="22">
        <v>-0.193609758487859</v>
      </c>
      <c r="H16" s="22">
        <v>-0.117550230674473</v>
      </c>
      <c r="I16" s="22">
        <v>-0.39698317872503702</v>
      </c>
      <c r="J16" s="22">
        <v>-0.217961362442953</v>
      </c>
      <c r="K16" s="22">
        <v>-0.295810271212264</v>
      </c>
      <c r="L16" s="22">
        <v>-0.46794227423860901</v>
      </c>
      <c r="M16" s="22"/>
      <c r="N16" s="22">
        <v>-0.28855469905277897</v>
      </c>
      <c r="O16" s="22">
        <v>-0.28021531755200102</v>
      </c>
      <c r="P16" s="22">
        <v>-0.33888203257840599</v>
      </c>
      <c r="Q16" s="22">
        <v>-0.27180014316766599</v>
      </c>
      <c r="R16" s="22"/>
      <c r="S16" s="22">
        <v>-0.33553175711366501</v>
      </c>
      <c r="T16" s="22">
        <v>-0.33985886787045599</v>
      </c>
      <c r="U16" s="22">
        <v>-0.27380178302220198</v>
      </c>
      <c r="V16" s="22">
        <v>-0.30541862362308098</v>
      </c>
      <c r="W16" s="22">
        <v>-0.116474190868747</v>
      </c>
      <c r="X16" s="22">
        <v>-0.17264810896907901</v>
      </c>
      <c r="Y16" s="22">
        <v>-0.26747723235598803</v>
      </c>
      <c r="Z16" s="22">
        <v>-0.101034720871319</v>
      </c>
      <c r="AA16" s="22">
        <v>-0.50142408131663296</v>
      </c>
      <c r="AB16" s="22">
        <v>-0.25251618480701898</v>
      </c>
      <c r="AC16" s="22">
        <v>-0.32011759437305198</v>
      </c>
      <c r="AD16" s="22">
        <v>-0.24673144468414501</v>
      </c>
      <c r="AE16" s="22"/>
      <c r="AF16" s="22">
        <v>-0.286674599566619</v>
      </c>
      <c r="AG16" s="22">
        <v>-0.26931864358900398</v>
      </c>
      <c r="AH16" s="22">
        <v>-0.36247906985461897</v>
      </c>
      <c r="AI16" s="22"/>
      <c r="AJ16" s="22">
        <v>-0.28380381804775401</v>
      </c>
      <c r="AK16" s="22">
        <v>-0.243452866561788</v>
      </c>
      <c r="AL16" s="22">
        <v>-0.38277811220040397</v>
      </c>
      <c r="AM16" s="22">
        <v>-0.58334933121154897</v>
      </c>
      <c r="AN16" s="22">
        <v>-0.32952038785486598</v>
      </c>
      <c r="AO16" s="22"/>
      <c r="AP16" s="22">
        <v>-0.31131195357936298</v>
      </c>
      <c r="AQ16" s="22">
        <v>-0.249892102409286</v>
      </c>
      <c r="AR16" s="22">
        <v>-0.39526589635151999</v>
      </c>
      <c r="AS16" s="22">
        <v>-0.21538104538779901</v>
      </c>
      <c r="AT16" s="22">
        <v>-0.24992126157682801</v>
      </c>
      <c r="AU16" s="22"/>
      <c r="AV16" s="22">
        <v>-0.25417762081015999</v>
      </c>
      <c r="AW16" s="22">
        <v>-0.28019408149321101</v>
      </c>
      <c r="AX16" s="22">
        <v>-0.34114463574376902</v>
      </c>
      <c r="AY16" s="22">
        <v>-0.319916446622516</v>
      </c>
      <c r="AZ16" s="22">
        <v>-0.37717686072183298</v>
      </c>
      <c r="BA16" s="22">
        <v>-0.32041549667570801</v>
      </c>
      <c r="BB16" s="22"/>
      <c r="BC16" s="22">
        <v>-0.36122113172471398</v>
      </c>
      <c r="BD16" s="22">
        <v>-0.279491709781165</v>
      </c>
      <c r="BE16" s="22">
        <v>-0.24702356502852801</v>
      </c>
      <c r="BF16" s="22">
        <v>-0.36905110223021098</v>
      </c>
      <c r="BG16" s="22">
        <v>-0.38057425421993601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6.1537696282766903E-2</v>
      </c>
      <c r="D9" s="17">
        <v>8.5105343917749904E-2</v>
      </c>
      <c r="E9" s="17">
        <v>3.9244263237598297E-2</v>
      </c>
      <c r="F9" s="17"/>
      <c r="G9" s="17">
        <v>9.4678605819157102E-2</v>
      </c>
      <c r="H9" s="17">
        <v>8.5657954654387899E-2</v>
      </c>
      <c r="I9" s="17">
        <v>4.9071209794054799E-2</v>
      </c>
      <c r="J9" s="17">
        <v>6.9144480530457297E-2</v>
      </c>
      <c r="K9" s="17">
        <v>5.2182592451069203E-2</v>
      </c>
      <c r="L9" s="17">
        <v>3.2533030564806401E-2</v>
      </c>
      <c r="M9" s="17"/>
      <c r="N9" s="17">
        <v>7.3804228520323797E-2</v>
      </c>
      <c r="O9" s="17">
        <v>7.2545642687121797E-2</v>
      </c>
      <c r="P9" s="17">
        <v>5.7353295242496001E-2</v>
      </c>
      <c r="Q9" s="17">
        <v>4.1706426087876301E-2</v>
      </c>
      <c r="R9" s="17"/>
      <c r="S9" s="17">
        <v>9.2091860268832704E-2</v>
      </c>
      <c r="T9" s="17">
        <v>5.6444557920897399E-2</v>
      </c>
      <c r="U9" s="17">
        <v>8.2207225011467402E-3</v>
      </c>
      <c r="V9" s="17">
        <v>6.7061506852428204E-2</v>
      </c>
      <c r="W9" s="17">
        <v>9.4521901113666804E-2</v>
      </c>
      <c r="X9" s="17">
        <v>2.22569973137084E-2</v>
      </c>
      <c r="Y9" s="17">
        <v>3.7161463198961298E-2</v>
      </c>
      <c r="Z9" s="17">
        <v>5.0876515490196103E-2</v>
      </c>
      <c r="AA9" s="17">
        <v>0.107839305529448</v>
      </c>
      <c r="AB9" s="17">
        <v>7.0172452059164503E-2</v>
      </c>
      <c r="AC9" s="17">
        <v>4.4798611477335999E-2</v>
      </c>
      <c r="AD9" s="17">
        <v>3.0873830904576498E-2</v>
      </c>
      <c r="AE9" s="17"/>
      <c r="AF9" s="17">
        <v>6.5433089121221505E-2</v>
      </c>
      <c r="AG9" s="17">
        <v>6.86784017811468E-2</v>
      </c>
      <c r="AH9" s="17">
        <v>3.9705732818404997E-2</v>
      </c>
      <c r="AI9" s="17"/>
      <c r="AJ9" s="17">
        <v>6.1879905787731899E-2</v>
      </c>
      <c r="AK9" s="17">
        <v>8.9533121640203495E-2</v>
      </c>
      <c r="AL9" s="17">
        <v>3.3849228192720203E-2</v>
      </c>
      <c r="AM9" s="17">
        <v>0</v>
      </c>
      <c r="AN9" s="17">
        <v>2.0396799803677701E-2</v>
      </c>
      <c r="AO9" s="17"/>
      <c r="AP9" s="17">
        <v>7.3432749108649095E-2</v>
      </c>
      <c r="AQ9" s="17">
        <v>9.1333968113455802E-2</v>
      </c>
      <c r="AR9" s="17">
        <v>1.2702357165283999E-2</v>
      </c>
      <c r="AS9" s="17">
        <v>4.8895630878735899E-2</v>
      </c>
      <c r="AT9" s="17">
        <v>2.9656939167587899E-2</v>
      </c>
      <c r="AU9" s="17"/>
      <c r="AV9" s="17">
        <v>8.6442852127343497E-2</v>
      </c>
      <c r="AW9" s="17">
        <v>7.7870854631006098E-2</v>
      </c>
      <c r="AX9" s="17">
        <v>1.2724470118079E-2</v>
      </c>
      <c r="AY9" s="17">
        <v>6.2663619300654894E-2</v>
      </c>
      <c r="AZ9" s="17">
        <v>4.0250269859018098E-2</v>
      </c>
      <c r="BA9" s="17">
        <v>1.12634127231172E-2</v>
      </c>
      <c r="BB9" s="17"/>
      <c r="BC9" s="17">
        <v>2.5860677120518101E-2</v>
      </c>
      <c r="BD9" s="17">
        <v>4.8173427661671701E-2</v>
      </c>
      <c r="BE9" s="17">
        <v>7.8972756378684797E-2</v>
      </c>
      <c r="BF9" s="17">
        <v>7.6613386907923603E-2</v>
      </c>
      <c r="BG9" s="17">
        <v>3.82112786576667E-2</v>
      </c>
    </row>
    <row r="10" spans="2:59" x14ac:dyDescent="0.35">
      <c r="B10" s="18" t="s">
        <v>481</v>
      </c>
      <c r="C10" s="17">
        <v>0.17239746650236701</v>
      </c>
      <c r="D10" s="17">
        <v>0.197023723284077</v>
      </c>
      <c r="E10" s="17">
        <v>0.14987850166034</v>
      </c>
      <c r="F10" s="17"/>
      <c r="G10" s="17">
        <v>0.22405816099009099</v>
      </c>
      <c r="H10" s="17">
        <v>0.20263934830028901</v>
      </c>
      <c r="I10" s="17">
        <v>0.12648380084373501</v>
      </c>
      <c r="J10" s="17">
        <v>0.21969216169060099</v>
      </c>
      <c r="K10" s="17">
        <v>0.129396956193049</v>
      </c>
      <c r="L10" s="17">
        <v>0.14551010096049</v>
      </c>
      <c r="M10" s="17"/>
      <c r="N10" s="17">
        <v>0.169478323817155</v>
      </c>
      <c r="O10" s="17">
        <v>0.17673972133687399</v>
      </c>
      <c r="P10" s="17">
        <v>0.160182289530821</v>
      </c>
      <c r="Q10" s="17">
        <v>0.18140186269851899</v>
      </c>
      <c r="R10" s="17"/>
      <c r="S10" s="17">
        <v>0.19838805075388699</v>
      </c>
      <c r="T10" s="17">
        <v>0.16130885672784401</v>
      </c>
      <c r="U10" s="17">
        <v>0.140927056343327</v>
      </c>
      <c r="V10" s="17">
        <v>0.19249312843553601</v>
      </c>
      <c r="W10" s="17">
        <v>0.188541669914183</v>
      </c>
      <c r="X10" s="17">
        <v>0.18624552880353801</v>
      </c>
      <c r="Y10" s="17">
        <v>0.21353769911505599</v>
      </c>
      <c r="Z10" s="17">
        <v>0.18195346246998001</v>
      </c>
      <c r="AA10" s="17">
        <v>9.56488281254846E-2</v>
      </c>
      <c r="AB10" s="17">
        <v>0.168258205021694</v>
      </c>
      <c r="AC10" s="17">
        <v>0.212050085089945</v>
      </c>
      <c r="AD10" s="17">
        <v>0.16065044594667899</v>
      </c>
      <c r="AE10" s="17"/>
      <c r="AF10" s="17">
        <v>0.164688710123432</v>
      </c>
      <c r="AG10" s="17">
        <v>0.17721403247162801</v>
      </c>
      <c r="AH10" s="17">
        <v>0.153316096238238</v>
      </c>
      <c r="AI10" s="17"/>
      <c r="AJ10" s="17">
        <v>0.17180776358870201</v>
      </c>
      <c r="AK10" s="17">
        <v>0.16721945275237199</v>
      </c>
      <c r="AL10" s="17">
        <v>0.18660888978874701</v>
      </c>
      <c r="AM10" s="17">
        <v>0.15500637533278899</v>
      </c>
      <c r="AN10" s="17">
        <v>0.182555850676445</v>
      </c>
      <c r="AO10" s="17"/>
      <c r="AP10" s="17">
        <v>0.16517625059260599</v>
      </c>
      <c r="AQ10" s="17">
        <v>0.171375815099161</v>
      </c>
      <c r="AR10" s="17">
        <v>0.13068832366788899</v>
      </c>
      <c r="AS10" s="17">
        <v>0.22864055830569399</v>
      </c>
      <c r="AT10" s="17">
        <v>0.144350650159146</v>
      </c>
      <c r="AU10" s="17"/>
      <c r="AV10" s="17">
        <v>0.184176226258254</v>
      </c>
      <c r="AW10" s="17">
        <v>0.15614029781413299</v>
      </c>
      <c r="AX10" s="17">
        <v>0.17041599064313001</v>
      </c>
      <c r="AY10" s="17">
        <v>0.17578415031793601</v>
      </c>
      <c r="AZ10" s="17">
        <v>0.166087769364862</v>
      </c>
      <c r="BA10" s="17">
        <v>0.133190581825083</v>
      </c>
      <c r="BB10" s="17"/>
      <c r="BC10" s="17">
        <v>0.16712904054900299</v>
      </c>
      <c r="BD10" s="17">
        <v>0.16720833535478799</v>
      </c>
      <c r="BE10" s="17">
        <v>0.16792147414768999</v>
      </c>
      <c r="BF10" s="17">
        <v>0.18839872921200301</v>
      </c>
      <c r="BG10" s="17">
        <v>6.6473696621866807E-2</v>
      </c>
    </row>
    <row r="11" spans="2:59" x14ac:dyDescent="0.35">
      <c r="B11" s="18" t="s">
        <v>482</v>
      </c>
      <c r="C11" s="17">
        <v>0.29604080206789102</v>
      </c>
      <c r="D11" s="17">
        <v>0.27640171855287299</v>
      </c>
      <c r="E11" s="17">
        <v>0.31711092216223002</v>
      </c>
      <c r="F11" s="17"/>
      <c r="G11" s="17">
        <v>0.28500252040444601</v>
      </c>
      <c r="H11" s="17">
        <v>0.21890762218286999</v>
      </c>
      <c r="I11" s="17">
        <v>0.28240009413269201</v>
      </c>
      <c r="J11" s="17">
        <v>0.31182472312873999</v>
      </c>
      <c r="K11" s="17">
        <v>0.313352696404328</v>
      </c>
      <c r="L11" s="17">
        <v>0.34861828114749499</v>
      </c>
      <c r="M11" s="17"/>
      <c r="N11" s="17">
        <v>0.339720149971591</v>
      </c>
      <c r="O11" s="17">
        <v>0.29342511179409703</v>
      </c>
      <c r="P11" s="17">
        <v>0.27570920353548001</v>
      </c>
      <c r="Q11" s="17">
        <v>0.27239880290458901</v>
      </c>
      <c r="R11" s="17"/>
      <c r="S11" s="17">
        <v>0.31010326187533799</v>
      </c>
      <c r="T11" s="17">
        <v>0.31711789818505298</v>
      </c>
      <c r="U11" s="17">
        <v>0.32246571018401499</v>
      </c>
      <c r="V11" s="17">
        <v>0.35735438440526401</v>
      </c>
      <c r="W11" s="17">
        <v>0.28047515415875601</v>
      </c>
      <c r="X11" s="17">
        <v>0.33096612737143</v>
      </c>
      <c r="Y11" s="17">
        <v>0.22443118303732701</v>
      </c>
      <c r="Z11" s="17">
        <v>0.37280563328370703</v>
      </c>
      <c r="AA11" s="17">
        <v>0.23771031288303199</v>
      </c>
      <c r="AB11" s="17">
        <v>0.29828298113250001</v>
      </c>
      <c r="AC11" s="17">
        <v>0.173362435931178</v>
      </c>
      <c r="AD11" s="17">
        <v>0.32566079905184098</v>
      </c>
      <c r="AE11" s="17"/>
      <c r="AF11" s="17">
        <v>0.27848714221633097</v>
      </c>
      <c r="AG11" s="17">
        <v>0.30631206486837897</v>
      </c>
      <c r="AH11" s="17">
        <v>0.319895342150122</v>
      </c>
      <c r="AI11" s="17"/>
      <c r="AJ11" s="17">
        <v>0.303656912327469</v>
      </c>
      <c r="AK11" s="17">
        <v>0.28595782544506698</v>
      </c>
      <c r="AL11" s="17">
        <v>0.32224135363777101</v>
      </c>
      <c r="AM11" s="17">
        <v>0.221381548533955</v>
      </c>
      <c r="AN11" s="17">
        <v>0.32590195601726601</v>
      </c>
      <c r="AO11" s="17"/>
      <c r="AP11" s="17">
        <v>0.32966176439480999</v>
      </c>
      <c r="AQ11" s="17">
        <v>0.26462298594071898</v>
      </c>
      <c r="AR11" s="17">
        <v>0.37463097254084998</v>
      </c>
      <c r="AS11" s="17">
        <v>0.308650805877909</v>
      </c>
      <c r="AT11" s="17">
        <v>0.27684279801898298</v>
      </c>
      <c r="AU11" s="17"/>
      <c r="AV11" s="17">
        <v>0.26933047855755299</v>
      </c>
      <c r="AW11" s="17">
        <v>0.33015499229043699</v>
      </c>
      <c r="AX11" s="17">
        <v>0.431552667366014</v>
      </c>
      <c r="AY11" s="17">
        <v>0.32513370020608201</v>
      </c>
      <c r="AZ11" s="17">
        <v>0.26891548414254202</v>
      </c>
      <c r="BA11" s="17">
        <v>0.23967312603313201</v>
      </c>
      <c r="BB11" s="17"/>
      <c r="BC11" s="17">
        <v>0.29415506544493603</v>
      </c>
      <c r="BD11" s="17">
        <v>0.28810559347269499</v>
      </c>
      <c r="BE11" s="17">
        <v>0.30106800595268501</v>
      </c>
      <c r="BF11" s="17">
        <v>0.33687156233563298</v>
      </c>
      <c r="BG11" s="17">
        <v>0.25101296132427398</v>
      </c>
    </row>
    <row r="12" spans="2:59" x14ac:dyDescent="0.35">
      <c r="B12" s="18" t="s">
        <v>483</v>
      </c>
      <c r="C12" s="17">
        <v>0.34821672455664698</v>
      </c>
      <c r="D12" s="17">
        <v>0.33722785268838801</v>
      </c>
      <c r="E12" s="17">
        <v>0.35784959796604598</v>
      </c>
      <c r="F12" s="17"/>
      <c r="G12" s="17">
        <v>0.32967509881389001</v>
      </c>
      <c r="H12" s="17">
        <v>0.37770282903081098</v>
      </c>
      <c r="I12" s="17">
        <v>0.41829571165881801</v>
      </c>
      <c r="J12" s="17">
        <v>0.28726519335492301</v>
      </c>
      <c r="K12" s="17">
        <v>0.35565761799170098</v>
      </c>
      <c r="L12" s="17">
        <v>0.32474699517934102</v>
      </c>
      <c r="M12" s="17"/>
      <c r="N12" s="17">
        <v>0.328525884210708</v>
      </c>
      <c r="O12" s="17">
        <v>0.35716434983942502</v>
      </c>
      <c r="P12" s="17">
        <v>0.38740657741517298</v>
      </c>
      <c r="Q12" s="17">
        <v>0.32526209261684902</v>
      </c>
      <c r="R12" s="17"/>
      <c r="S12" s="17">
        <v>0.30139254271240301</v>
      </c>
      <c r="T12" s="17">
        <v>0.34107903919398602</v>
      </c>
      <c r="U12" s="17">
        <v>0.35682963739394902</v>
      </c>
      <c r="V12" s="17">
        <v>0.26763613516468399</v>
      </c>
      <c r="W12" s="17">
        <v>0.319343554989929</v>
      </c>
      <c r="X12" s="17">
        <v>0.31729573772492098</v>
      </c>
      <c r="Y12" s="17">
        <v>0.40571177567064498</v>
      </c>
      <c r="Z12" s="17">
        <v>0.256550262047472</v>
      </c>
      <c r="AA12" s="17">
        <v>0.42937298023881698</v>
      </c>
      <c r="AB12" s="17">
        <v>0.388010770619859</v>
      </c>
      <c r="AC12" s="17">
        <v>0.46871475555645198</v>
      </c>
      <c r="AD12" s="17">
        <v>0.29490389135043199</v>
      </c>
      <c r="AE12" s="17"/>
      <c r="AF12" s="17">
        <v>0.35808069478816901</v>
      </c>
      <c r="AG12" s="17">
        <v>0.34024424728833003</v>
      </c>
      <c r="AH12" s="17">
        <v>0.32339476468498002</v>
      </c>
      <c r="AI12" s="17"/>
      <c r="AJ12" s="17">
        <v>0.33413234712626599</v>
      </c>
      <c r="AK12" s="17">
        <v>0.38064021628344602</v>
      </c>
      <c r="AL12" s="17">
        <v>0.24826253206756699</v>
      </c>
      <c r="AM12" s="17">
        <v>0.51217324347988402</v>
      </c>
      <c r="AN12" s="17">
        <v>0.27652687753840399</v>
      </c>
      <c r="AO12" s="17"/>
      <c r="AP12" s="17">
        <v>0.30675313415484701</v>
      </c>
      <c r="AQ12" s="17">
        <v>0.37990410593972901</v>
      </c>
      <c r="AR12" s="17">
        <v>0.353804986492114</v>
      </c>
      <c r="AS12" s="17">
        <v>0.31318713160009998</v>
      </c>
      <c r="AT12" s="17">
        <v>0.36120353488491003</v>
      </c>
      <c r="AU12" s="17"/>
      <c r="AV12" s="17">
        <v>0.38875027495330999</v>
      </c>
      <c r="AW12" s="17">
        <v>0.30529193055505499</v>
      </c>
      <c r="AX12" s="17">
        <v>0.26444506808444501</v>
      </c>
      <c r="AY12" s="17">
        <v>0.33613880008338698</v>
      </c>
      <c r="AZ12" s="17">
        <v>0.35089236845101002</v>
      </c>
      <c r="BA12" s="17">
        <v>0.378148528773399</v>
      </c>
      <c r="BB12" s="17"/>
      <c r="BC12" s="17">
        <v>0.326450661826514</v>
      </c>
      <c r="BD12" s="17">
        <v>0.38366015630917</v>
      </c>
      <c r="BE12" s="17">
        <v>0.372016308684117</v>
      </c>
      <c r="BF12" s="17">
        <v>0.34364393676008498</v>
      </c>
      <c r="BG12" s="17">
        <v>0.38591382379096001</v>
      </c>
    </row>
    <row r="13" spans="2:59" x14ac:dyDescent="0.35">
      <c r="B13" s="18" t="s">
        <v>100</v>
      </c>
      <c r="C13" s="17">
        <v>0.121807310590329</v>
      </c>
      <c r="D13" s="17">
        <v>0.10424136155691199</v>
      </c>
      <c r="E13" s="17">
        <v>0.13591671497378599</v>
      </c>
      <c r="F13" s="17"/>
      <c r="G13" s="17">
        <v>6.6585613972414803E-2</v>
      </c>
      <c r="H13" s="17">
        <v>0.115092245831642</v>
      </c>
      <c r="I13" s="17">
        <v>0.1237491835707</v>
      </c>
      <c r="J13" s="17">
        <v>0.11207344129527901</v>
      </c>
      <c r="K13" s="17">
        <v>0.149410136959852</v>
      </c>
      <c r="L13" s="17">
        <v>0.14859159214786799</v>
      </c>
      <c r="M13" s="17"/>
      <c r="N13" s="17">
        <v>8.8471413480222597E-2</v>
      </c>
      <c r="O13" s="17">
        <v>0.100125174342482</v>
      </c>
      <c r="P13" s="17">
        <v>0.119348634276031</v>
      </c>
      <c r="Q13" s="17">
        <v>0.17923081569216701</v>
      </c>
      <c r="R13" s="17"/>
      <c r="S13" s="17">
        <v>9.8024284389539404E-2</v>
      </c>
      <c r="T13" s="17">
        <v>0.124049647972221</v>
      </c>
      <c r="U13" s="17">
        <v>0.171556873577562</v>
      </c>
      <c r="V13" s="17">
        <v>0.11545484514208799</v>
      </c>
      <c r="W13" s="17">
        <v>0.117117719823465</v>
      </c>
      <c r="X13" s="17">
        <v>0.14323560878640301</v>
      </c>
      <c r="Y13" s="17">
        <v>0.119157878978011</v>
      </c>
      <c r="Z13" s="17">
        <v>0.13781412670864401</v>
      </c>
      <c r="AA13" s="17">
        <v>0.12942857322321799</v>
      </c>
      <c r="AB13" s="17">
        <v>7.5275591166781897E-2</v>
      </c>
      <c r="AC13" s="17">
        <v>0.101074111945089</v>
      </c>
      <c r="AD13" s="17">
        <v>0.187911032746471</v>
      </c>
      <c r="AE13" s="17"/>
      <c r="AF13" s="17">
        <v>0.13331036375084601</v>
      </c>
      <c r="AG13" s="17">
        <v>0.107551253590516</v>
      </c>
      <c r="AH13" s="17">
        <v>0.16368806410825601</v>
      </c>
      <c r="AI13" s="17"/>
      <c r="AJ13" s="17">
        <v>0.128523071169831</v>
      </c>
      <c r="AK13" s="17">
        <v>7.6649383878911903E-2</v>
      </c>
      <c r="AL13" s="17">
        <v>0.209037996313194</v>
      </c>
      <c r="AM13" s="17">
        <v>0.111438832653372</v>
      </c>
      <c r="AN13" s="17">
        <v>0.19461851596420701</v>
      </c>
      <c r="AO13" s="17"/>
      <c r="AP13" s="17">
        <v>0.12497610174908801</v>
      </c>
      <c r="AQ13" s="17">
        <v>9.2763124906936306E-2</v>
      </c>
      <c r="AR13" s="17">
        <v>0.12817336013386299</v>
      </c>
      <c r="AS13" s="17">
        <v>0.10062587333756</v>
      </c>
      <c r="AT13" s="17">
        <v>0.187946077769373</v>
      </c>
      <c r="AU13" s="17"/>
      <c r="AV13" s="17">
        <v>7.1300168103539993E-2</v>
      </c>
      <c r="AW13" s="17">
        <v>0.13054192470936801</v>
      </c>
      <c r="AX13" s="17">
        <v>0.120861803788332</v>
      </c>
      <c r="AY13" s="17">
        <v>0.10027973009193999</v>
      </c>
      <c r="AZ13" s="17">
        <v>0.173854108182568</v>
      </c>
      <c r="BA13" s="17">
        <v>0.23772435064526901</v>
      </c>
      <c r="BB13" s="17"/>
      <c r="BC13" s="17">
        <v>0.186404555059028</v>
      </c>
      <c r="BD13" s="17">
        <v>0.112852487201675</v>
      </c>
      <c r="BE13" s="17">
        <v>8.0021454836823797E-2</v>
      </c>
      <c r="BF13" s="17">
        <v>5.4472384784355302E-2</v>
      </c>
      <c r="BG13" s="17">
        <v>0.258388239605232</v>
      </c>
    </row>
    <row r="14" spans="2:59" x14ac:dyDescent="0.35">
      <c r="B14" s="18" t="s">
        <v>484</v>
      </c>
      <c r="C14" s="21">
        <v>0.23393516278513299</v>
      </c>
      <c r="D14" s="21">
        <v>0.28212906720182701</v>
      </c>
      <c r="E14" s="21">
        <v>0.189122764897938</v>
      </c>
      <c r="F14" s="21"/>
      <c r="G14" s="21">
        <v>0.31873676680924801</v>
      </c>
      <c r="H14" s="21">
        <v>0.28829730295467698</v>
      </c>
      <c r="I14" s="21">
        <v>0.17555501063779</v>
      </c>
      <c r="J14" s="21">
        <v>0.28883664222105798</v>
      </c>
      <c r="K14" s="21">
        <v>0.18157954864411799</v>
      </c>
      <c r="L14" s="21">
        <v>0.17804313152529599</v>
      </c>
      <c r="M14" s="21"/>
      <c r="N14" s="21">
        <v>0.243282552337479</v>
      </c>
      <c r="O14" s="21">
        <v>0.24928536402399601</v>
      </c>
      <c r="P14" s="21">
        <v>0.217535584773317</v>
      </c>
      <c r="Q14" s="21">
        <v>0.22310828878639499</v>
      </c>
      <c r="R14" s="21"/>
      <c r="S14" s="21">
        <v>0.29047991102272003</v>
      </c>
      <c r="T14" s="21">
        <v>0.21775341464874101</v>
      </c>
      <c r="U14" s="21">
        <v>0.149147778844474</v>
      </c>
      <c r="V14" s="21">
        <v>0.25955463528796402</v>
      </c>
      <c r="W14" s="21">
        <v>0.28306357102785001</v>
      </c>
      <c r="X14" s="21">
        <v>0.20850252611724601</v>
      </c>
      <c r="Y14" s="21">
        <v>0.25069916231401801</v>
      </c>
      <c r="Z14" s="21">
        <v>0.23282997796017599</v>
      </c>
      <c r="AA14" s="21">
        <v>0.20348813365493301</v>
      </c>
      <c r="AB14" s="21">
        <v>0.238430657080859</v>
      </c>
      <c r="AC14" s="21">
        <v>0.25684869656728099</v>
      </c>
      <c r="AD14" s="21">
        <v>0.191524276851256</v>
      </c>
      <c r="AE14" s="21"/>
      <c r="AF14" s="21">
        <v>0.23012179924465401</v>
      </c>
      <c r="AG14" s="21">
        <v>0.24589243425277499</v>
      </c>
      <c r="AH14" s="21">
        <v>0.193021829056643</v>
      </c>
      <c r="AI14" s="21"/>
      <c r="AJ14" s="21">
        <v>0.23368766937643401</v>
      </c>
      <c r="AK14" s="21">
        <v>0.25675257439257498</v>
      </c>
      <c r="AL14" s="21">
        <v>0.220458117981467</v>
      </c>
      <c r="AM14" s="21">
        <v>0.15500637533278899</v>
      </c>
      <c r="AN14" s="21">
        <v>0.20295265048012301</v>
      </c>
      <c r="AO14" s="21"/>
      <c r="AP14" s="21">
        <v>0.23860899970125499</v>
      </c>
      <c r="AQ14" s="21">
        <v>0.26270978321261601</v>
      </c>
      <c r="AR14" s="21">
        <v>0.143390680833173</v>
      </c>
      <c r="AS14" s="21">
        <v>0.27753618918443002</v>
      </c>
      <c r="AT14" s="21">
        <v>0.17400758932673399</v>
      </c>
      <c r="AU14" s="21"/>
      <c r="AV14" s="21">
        <v>0.27061907838559701</v>
      </c>
      <c r="AW14" s="21">
        <v>0.23401115244513901</v>
      </c>
      <c r="AX14" s="21">
        <v>0.18314046076120899</v>
      </c>
      <c r="AY14" s="21">
        <v>0.23844776961859099</v>
      </c>
      <c r="AZ14" s="21">
        <v>0.20633803922388</v>
      </c>
      <c r="BA14" s="21">
        <v>0.14445399454819999</v>
      </c>
      <c r="BB14" s="21"/>
      <c r="BC14" s="21">
        <v>0.192989717669521</v>
      </c>
      <c r="BD14" s="21">
        <v>0.21538176301646</v>
      </c>
      <c r="BE14" s="21">
        <v>0.24689423052637499</v>
      </c>
      <c r="BF14" s="21">
        <v>0.26501211611992598</v>
      </c>
      <c r="BG14" s="21">
        <v>0.10468497527953401</v>
      </c>
    </row>
    <row r="15" spans="2:59" x14ac:dyDescent="0.35">
      <c r="B15" s="18" t="s">
        <v>485</v>
      </c>
      <c r="C15" s="21">
        <v>0.64425752662453695</v>
      </c>
      <c r="D15" s="21">
        <v>0.61362957124126105</v>
      </c>
      <c r="E15" s="21">
        <v>0.67496052012827601</v>
      </c>
      <c r="F15" s="21"/>
      <c r="G15" s="21">
        <v>0.61467761921833697</v>
      </c>
      <c r="H15" s="21">
        <v>0.59661045121368095</v>
      </c>
      <c r="I15" s="21">
        <v>0.70069580579151003</v>
      </c>
      <c r="J15" s="21">
        <v>0.59908991648366305</v>
      </c>
      <c r="K15" s="21">
        <v>0.66901031439602898</v>
      </c>
      <c r="L15" s="21">
        <v>0.67336527632683596</v>
      </c>
      <c r="M15" s="21"/>
      <c r="N15" s="21">
        <v>0.668246034182299</v>
      </c>
      <c r="O15" s="21">
        <v>0.65058946163352105</v>
      </c>
      <c r="P15" s="21">
        <v>0.66311578095065304</v>
      </c>
      <c r="Q15" s="21">
        <v>0.59766089552143797</v>
      </c>
      <c r="R15" s="21"/>
      <c r="S15" s="21">
        <v>0.611495804587741</v>
      </c>
      <c r="T15" s="21">
        <v>0.65819693737903795</v>
      </c>
      <c r="U15" s="21">
        <v>0.67929534757796395</v>
      </c>
      <c r="V15" s="21">
        <v>0.624990519569948</v>
      </c>
      <c r="W15" s="21">
        <v>0.59981870914868596</v>
      </c>
      <c r="X15" s="21">
        <v>0.64826186509635098</v>
      </c>
      <c r="Y15" s="21">
        <v>0.63014295870797199</v>
      </c>
      <c r="Z15" s="21">
        <v>0.62935589533117897</v>
      </c>
      <c r="AA15" s="21">
        <v>0.667083293121849</v>
      </c>
      <c r="AB15" s="21">
        <v>0.68629375175235996</v>
      </c>
      <c r="AC15" s="21">
        <v>0.64207719148762998</v>
      </c>
      <c r="AD15" s="21">
        <v>0.62056469040227302</v>
      </c>
      <c r="AE15" s="21"/>
      <c r="AF15" s="21">
        <v>0.63656783700450004</v>
      </c>
      <c r="AG15" s="21">
        <v>0.64655631215670895</v>
      </c>
      <c r="AH15" s="21">
        <v>0.64329010683510102</v>
      </c>
      <c r="AI15" s="21"/>
      <c r="AJ15" s="21">
        <v>0.63778925945373499</v>
      </c>
      <c r="AK15" s="21">
        <v>0.666598041728513</v>
      </c>
      <c r="AL15" s="21">
        <v>0.57050388570533905</v>
      </c>
      <c r="AM15" s="21">
        <v>0.733554792013839</v>
      </c>
      <c r="AN15" s="21">
        <v>0.60242883355567001</v>
      </c>
      <c r="AO15" s="21"/>
      <c r="AP15" s="21">
        <v>0.63641489854965705</v>
      </c>
      <c r="AQ15" s="21">
        <v>0.64452709188044699</v>
      </c>
      <c r="AR15" s="21">
        <v>0.72843595903296399</v>
      </c>
      <c r="AS15" s="21">
        <v>0.62183793747800997</v>
      </c>
      <c r="AT15" s="21">
        <v>0.63804633290389201</v>
      </c>
      <c r="AU15" s="21"/>
      <c r="AV15" s="21">
        <v>0.65808075351086304</v>
      </c>
      <c r="AW15" s="21">
        <v>0.63544692284549198</v>
      </c>
      <c r="AX15" s="21">
        <v>0.69599773545045895</v>
      </c>
      <c r="AY15" s="21">
        <v>0.66127250028946905</v>
      </c>
      <c r="AZ15" s="21">
        <v>0.61980785259355198</v>
      </c>
      <c r="BA15" s="21">
        <v>0.61782165480653095</v>
      </c>
      <c r="BB15" s="21"/>
      <c r="BC15" s="21">
        <v>0.62060572727145102</v>
      </c>
      <c r="BD15" s="21">
        <v>0.67176574978186498</v>
      </c>
      <c r="BE15" s="21">
        <v>0.67308431463680196</v>
      </c>
      <c r="BF15" s="21">
        <v>0.68051549909571896</v>
      </c>
      <c r="BG15" s="21">
        <v>0.63692678511523504</v>
      </c>
    </row>
    <row r="16" spans="2:59" x14ac:dyDescent="0.35">
      <c r="B16" s="18" t="s">
        <v>141</v>
      </c>
      <c r="C16" s="22">
        <v>-0.41032236383940401</v>
      </c>
      <c r="D16" s="22">
        <v>-0.33150050403943399</v>
      </c>
      <c r="E16" s="22">
        <v>-0.48583775523033901</v>
      </c>
      <c r="F16" s="22"/>
      <c r="G16" s="22">
        <v>-0.29594085240908802</v>
      </c>
      <c r="H16" s="22">
        <v>-0.30831314825900402</v>
      </c>
      <c r="I16" s="22">
        <v>-0.52514079515372003</v>
      </c>
      <c r="J16" s="22">
        <v>-0.31025327426260502</v>
      </c>
      <c r="K16" s="22">
        <v>-0.48743076575191102</v>
      </c>
      <c r="L16" s="22">
        <v>-0.49532214480154002</v>
      </c>
      <c r="M16" s="22"/>
      <c r="N16" s="22">
        <v>-0.42496348184482002</v>
      </c>
      <c r="O16" s="22">
        <v>-0.40130409760952501</v>
      </c>
      <c r="P16" s="22">
        <v>-0.44558019617733602</v>
      </c>
      <c r="Q16" s="22">
        <v>-0.37455260673504298</v>
      </c>
      <c r="R16" s="22"/>
      <c r="S16" s="22">
        <v>-0.32101589356502103</v>
      </c>
      <c r="T16" s="22">
        <v>-0.44044352273029702</v>
      </c>
      <c r="U16" s="22">
        <v>-0.53014756873349</v>
      </c>
      <c r="V16" s="22">
        <v>-0.36543588428198398</v>
      </c>
      <c r="W16" s="22">
        <v>-0.316755138120836</v>
      </c>
      <c r="X16" s="22">
        <v>-0.43975933897910502</v>
      </c>
      <c r="Y16" s="22">
        <v>-0.37944379639395398</v>
      </c>
      <c r="Z16" s="22">
        <v>-0.39652591737100301</v>
      </c>
      <c r="AA16" s="22">
        <v>-0.46359515946691698</v>
      </c>
      <c r="AB16" s="22">
        <v>-0.44786309467150098</v>
      </c>
      <c r="AC16" s="22">
        <v>-0.385228494920349</v>
      </c>
      <c r="AD16" s="22">
        <v>-0.42904041355101802</v>
      </c>
      <c r="AE16" s="22"/>
      <c r="AF16" s="22">
        <v>-0.406446037759847</v>
      </c>
      <c r="AG16" s="22">
        <v>-0.40066387790393398</v>
      </c>
      <c r="AH16" s="22">
        <v>-0.45026827777845801</v>
      </c>
      <c r="AI16" s="22"/>
      <c r="AJ16" s="22">
        <v>-0.40410159007730101</v>
      </c>
      <c r="AK16" s="22">
        <v>-0.40984546733593802</v>
      </c>
      <c r="AL16" s="22">
        <v>-0.35004576772387203</v>
      </c>
      <c r="AM16" s="22">
        <v>-0.57854841668104895</v>
      </c>
      <c r="AN16" s="22">
        <v>-0.399476183075547</v>
      </c>
      <c r="AO16" s="22"/>
      <c r="AP16" s="22">
        <v>-0.39780589884840201</v>
      </c>
      <c r="AQ16" s="22">
        <v>-0.38181730866783098</v>
      </c>
      <c r="AR16" s="22">
        <v>-0.58504527819979102</v>
      </c>
      <c r="AS16" s="22">
        <v>-0.34430174829357901</v>
      </c>
      <c r="AT16" s="22">
        <v>-0.46403874357715802</v>
      </c>
      <c r="AU16" s="22"/>
      <c r="AV16" s="22">
        <v>-0.38746167512526503</v>
      </c>
      <c r="AW16" s="22">
        <v>-0.401435770400353</v>
      </c>
      <c r="AX16" s="22">
        <v>-0.51285727468925002</v>
      </c>
      <c r="AY16" s="22">
        <v>-0.422824730670878</v>
      </c>
      <c r="AZ16" s="22">
        <v>-0.41346981336967198</v>
      </c>
      <c r="BA16" s="22">
        <v>-0.47336766025833099</v>
      </c>
      <c r="BB16" s="22"/>
      <c r="BC16" s="22">
        <v>-0.42761600960193002</v>
      </c>
      <c r="BD16" s="22">
        <v>-0.45638398676540598</v>
      </c>
      <c r="BE16" s="22">
        <v>-0.42619008411042703</v>
      </c>
      <c r="BF16" s="22">
        <v>-0.41550338297579198</v>
      </c>
      <c r="BG16" s="22">
        <v>-0.53224180983570102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5.6635767511922903E-2</v>
      </c>
      <c r="D9" s="17">
        <v>6.5465593755975701E-2</v>
      </c>
      <c r="E9" s="17">
        <v>4.8524353970602403E-2</v>
      </c>
      <c r="F9" s="17"/>
      <c r="G9" s="17">
        <v>0.10039856029993301</v>
      </c>
      <c r="H9" s="17">
        <v>9.6922058343938106E-2</v>
      </c>
      <c r="I9" s="17">
        <v>1.6388851611205499E-2</v>
      </c>
      <c r="J9" s="17">
        <v>6.1616720433439201E-2</v>
      </c>
      <c r="K9" s="17">
        <v>5.6712281622013402E-2</v>
      </c>
      <c r="L9" s="17">
        <v>2.6783784764916999E-2</v>
      </c>
      <c r="M9" s="17"/>
      <c r="N9" s="17">
        <v>5.6010848627505397E-2</v>
      </c>
      <c r="O9" s="17">
        <v>5.1049136474637803E-2</v>
      </c>
      <c r="P9" s="17">
        <v>6.02166634054771E-2</v>
      </c>
      <c r="Q9" s="17">
        <v>5.9843922510683802E-2</v>
      </c>
      <c r="R9" s="17"/>
      <c r="S9" s="17">
        <v>7.3801237347579401E-2</v>
      </c>
      <c r="T9" s="17">
        <v>4.9175437472326597E-2</v>
      </c>
      <c r="U9" s="17">
        <v>4.1514758077160499E-2</v>
      </c>
      <c r="V9" s="17">
        <v>3.8465648187656902E-2</v>
      </c>
      <c r="W9" s="17">
        <v>7.3714787684749594E-2</v>
      </c>
      <c r="X9" s="17">
        <v>3.9501451732992299E-2</v>
      </c>
      <c r="Y9" s="17">
        <v>3.56919267305007E-2</v>
      </c>
      <c r="Z9" s="17">
        <v>6.3274539370010693E-2</v>
      </c>
      <c r="AA9" s="17">
        <v>9.8238202790710105E-2</v>
      </c>
      <c r="AB9" s="17">
        <v>4.9531994530796597E-2</v>
      </c>
      <c r="AC9" s="17">
        <v>4.4714266598026298E-2</v>
      </c>
      <c r="AD9" s="17">
        <v>6.5978223255041393E-2</v>
      </c>
      <c r="AE9" s="17"/>
      <c r="AF9" s="17">
        <v>4.5645229630388098E-2</v>
      </c>
      <c r="AG9" s="17">
        <v>7.2326011153345096E-2</v>
      </c>
      <c r="AH9" s="17">
        <v>3.4505817035988602E-2</v>
      </c>
      <c r="AI9" s="17"/>
      <c r="AJ9" s="17">
        <v>4.8720067397618097E-2</v>
      </c>
      <c r="AK9" s="17">
        <v>8.3398974312729898E-2</v>
      </c>
      <c r="AL9" s="17">
        <v>1.6112347753071798E-2</v>
      </c>
      <c r="AM9" s="17">
        <v>0</v>
      </c>
      <c r="AN9" s="17">
        <v>6.0273672646406602E-2</v>
      </c>
      <c r="AO9" s="17"/>
      <c r="AP9" s="17">
        <v>6.9384806846586905E-2</v>
      </c>
      <c r="AQ9" s="17">
        <v>8.1876117928005296E-2</v>
      </c>
      <c r="AR9" s="17">
        <v>0</v>
      </c>
      <c r="AS9" s="17">
        <v>5.6441400464602803E-2</v>
      </c>
      <c r="AT9" s="17">
        <v>0</v>
      </c>
      <c r="AU9" s="17"/>
      <c r="AV9" s="17">
        <v>8.4813361616556199E-2</v>
      </c>
      <c r="AW9" s="17">
        <v>6.9666416334804304E-2</v>
      </c>
      <c r="AX9" s="17">
        <v>2.3099945286708199E-2</v>
      </c>
      <c r="AY9" s="17">
        <v>4.13655920365456E-2</v>
      </c>
      <c r="AZ9" s="17">
        <v>0</v>
      </c>
      <c r="BA9" s="17">
        <v>4.1231669836384502E-2</v>
      </c>
      <c r="BB9" s="17"/>
      <c r="BC9" s="17">
        <v>3.4788969031997699E-2</v>
      </c>
      <c r="BD9" s="17">
        <v>5.2776656041365701E-2</v>
      </c>
      <c r="BE9" s="17">
        <v>7.0509858282742602E-2</v>
      </c>
      <c r="BF9" s="17">
        <v>7.0505015454282796E-2</v>
      </c>
      <c r="BG9" s="17">
        <v>0</v>
      </c>
    </row>
    <row r="10" spans="2:59" x14ac:dyDescent="0.35">
      <c r="B10" s="18" t="s">
        <v>481</v>
      </c>
      <c r="C10" s="17">
        <v>0.241680353425276</v>
      </c>
      <c r="D10" s="17">
        <v>0.28132000821963798</v>
      </c>
      <c r="E10" s="17">
        <v>0.20517561326351</v>
      </c>
      <c r="F10" s="17"/>
      <c r="G10" s="17">
        <v>0.26234042475116298</v>
      </c>
      <c r="H10" s="17">
        <v>0.25688518669983201</v>
      </c>
      <c r="I10" s="17">
        <v>0.20998570493420801</v>
      </c>
      <c r="J10" s="17">
        <v>0.25923983961077801</v>
      </c>
      <c r="K10" s="17">
        <v>0.18272238066510499</v>
      </c>
      <c r="L10" s="17">
        <v>0.27067030427683197</v>
      </c>
      <c r="M10" s="17"/>
      <c r="N10" s="17">
        <v>0.265590894929289</v>
      </c>
      <c r="O10" s="17">
        <v>0.28050885205170101</v>
      </c>
      <c r="P10" s="17">
        <v>0.227752853331391</v>
      </c>
      <c r="Q10" s="17">
        <v>0.19039387393427901</v>
      </c>
      <c r="R10" s="17"/>
      <c r="S10" s="17">
        <v>0.26546371140744601</v>
      </c>
      <c r="T10" s="17">
        <v>0.196950770004749</v>
      </c>
      <c r="U10" s="17">
        <v>0.25697219480972999</v>
      </c>
      <c r="V10" s="17">
        <v>0.229475398838939</v>
      </c>
      <c r="W10" s="17">
        <v>0.29203088451620901</v>
      </c>
      <c r="X10" s="17">
        <v>0.29858338707616</v>
      </c>
      <c r="Y10" s="17">
        <v>0.249925831353175</v>
      </c>
      <c r="Z10" s="17">
        <v>0.33231367803391398</v>
      </c>
      <c r="AA10" s="17">
        <v>0.12708017516280101</v>
      </c>
      <c r="AB10" s="17">
        <v>0.299471963840795</v>
      </c>
      <c r="AC10" s="17">
        <v>0.220051720287118</v>
      </c>
      <c r="AD10" s="17">
        <v>0.22441456026426301</v>
      </c>
      <c r="AE10" s="17"/>
      <c r="AF10" s="17">
        <v>0.244273380213441</v>
      </c>
      <c r="AG10" s="17">
        <v>0.25406536081046499</v>
      </c>
      <c r="AH10" s="17">
        <v>0.19970981444052399</v>
      </c>
      <c r="AI10" s="17"/>
      <c r="AJ10" s="17">
        <v>0.25745973457397803</v>
      </c>
      <c r="AK10" s="17">
        <v>0.23599266695039001</v>
      </c>
      <c r="AL10" s="17">
        <v>0.23004698429808401</v>
      </c>
      <c r="AM10" s="17">
        <v>0.103828748814481</v>
      </c>
      <c r="AN10" s="17">
        <v>0.23901965091935901</v>
      </c>
      <c r="AO10" s="17"/>
      <c r="AP10" s="17">
        <v>0.24851825116617099</v>
      </c>
      <c r="AQ10" s="17">
        <v>0.24811964855617799</v>
      </c>
      <c r="AR10" s="17">
        <v>0.17066639147954099</v>
      </c>
      <c r="AS10" s="17">
        <v>0.286269118755062</v>
      </c>
      <c r="AT10" s="17">
        <v>0.188944716377943</v>
      </c>
      <c r="AU10" s="17"/>
      <c r="AV10" s="17">
        <v>0.25972252480237101</v>
      </c>
      <c r="AW10" s="17">
        <v>0.24217532419169299</v>
      </c>
      <c r="AX10" s="17">
        <v>0.218235865981663</v>
      </c>
      <c r="AY10" s="17">
        <v>0.27221902471478898</v>
      </c>
      <c r="AZ10" s="17">
        <v>0.15252992379289201</v>
      </c>
      <c r="BA10" s="17">
        <v>0.220170536589014</v>
      </c>
      <c r="BB10" s="17"/>
      <c r="BC10" s="17">
        <v>0.238123154352987</v>
      </c>
      <c r="BD10" s="17">
        <v>0.25274264209073199</v>
      </c>
      <c r="BE10" s="17">
        <v>0.21938947610432399</v>
      </c>
      <c r="BF10" s="17">
        <v>0.27944143329308002</v>
      </c>
      <c r="BG10" s="17">
        <v>6.6473696621866807E-2</v>
      </c>
    </row>
    <row r="11" spans="2:59" x14ac:dyDescent="0.35">
      <c r="B11" s="18" t="s">
        <v>482</v>
      </c>
      <c r="C11" s="17">
        <v>0.31909653008689498</v>
      </c>
      <c r="D11" s="17">
        <v>0.320835915557239</v>
      </c>
      <c r="E11" s="17">
        <v>0.31795964485473299</v>
      </c>
      <c r="F11" s="17"/>
      <c r="G11" s="17">
        <v>0.31685793994582301</v>
      </c>
      <c r="H11" s="17">
        <v>0.31280582642089499</v>
      </c>
      <c r="I11" s="17">
        <v>0.35568109843937701</v>
      </c>
      <c r="J11" s="17">
        <v>0.313094516388077</v>
      </c>
      <c r="K11" s="17">
        <v>0.28086503101657101</v>
      </c>
      <c r="L11" s="17">
        <v>0.32760616315753099</v>
      </c>
      <c r="M11" s="17"/>
      <c r="N11" s="17">
        <v>0.33661295955245302</v>
      </c>
      <c r="O11" s="17">
        <v>0.30639734362308402</v>
      </c>
      <c r="P11" s="17">
        <v>0.279116902716327</v>
      </c>
      <c r="Q11" s="17">
        <v>0.348701937405064</v>
      </c>
      <c r="R11" s="17"/>
      <c r="S11" s="17">
        <v>0.28727324104593299</v>
      </c>
      <c r="T11" s="17">
        <v>0.36301477238165702</v>
      </c>
      <c r="U11" s="17">
        <v>0.28441815976942603</v>
      </c>
      <c r="V11" s="17">
        <v>0.44018011391617301</v>
      </c>
      <c r="W11" s="17">
        <v>0.30119053653443101</v>
      </c>
      <c r="X11" s="17">
        <v>0.30667264915563502</v>
      </c>
      <c r="Y11" s="17">
        <v>0.29699101113383802</v>
      </c>
      <c r="Z11" s="17">
        <v>0.293459381431253</v>
      </c>
      <c r="AA11" s="17">
        <v>0.34682766207864602</v>
      </c>
      <c r="AB11" s="17">
        <v>0.30849754016615999</v>
      </c>
      <c r="AC11" s="17">
        <v>0.18301835727166799</v>
      </c>
      <c r="AD11" s="17">
        <v>0.28389147118330199</v>
      </c>
      <c r="AE11" s="17"/>
      <c r="AF11" s="17">
        <v>0.29140183258675301</v>
      </c>
      <c r="AG11" s="17">
        <v>0.320049749014653</v>
      </c>
      <c r="AH11" s="17">
        <v>0.376286303451558</v>
      </c>
      <c r="AI11" s="17"/>
      <c r="AJ11" s="17">
        <v>0.30963993456083799</v>
      </c>
      <c r="AK11" s="17">
        <v>0.32961467244603898</v>
      </c>
      <c r="AL11" s="17">
        <v>0.38956220748286202</v>
      </c>
      <c r="AM11" s="17">
        <v>0.383285377636153</v>
      </c>
      <c r="AN11" s="17">
        <v>0.267817869258348</v>
      </c>
      <c r="AO11" s="17"/>
      <c r="AP11" s="17">
        <v>0.29520900284149998</v>
      </c>
      <c r="AQ11" s="17">
        <v>0.30624305674485303</v>
      </c>
      <c r="AR11" s="17">
        <v>0.43486807160021101</v>
      </c>
      <c r="AS11" s="17">
        <v>0.30749850740343299</v>
      </c>
      <c r="AT11" s="17">
        <v>0.415878373190044</v>
      </c>
      <c r="AU11" s="17"/>
      <c r="AV11" s="17">
        <v>0.31013743765305601</v>
      </c>
      <c r="AW11" s="17">
        <v>0.33947754067767899</v>
      </c>
      <c r="AX11" s="17">
        <v>0.38935097067476698</v>
      </c>
      <c r="AY11" s="17">
        <v>0.296880171606351</v>
      </c>
      <c r="AZ11" s="17">
        <v>0.450690527966291</v>
      </c>
      <c r="BA11" s="17">
        <v>0.21423068108934001</v>
      </c>
      <c r="BB11" s="17"/>
      <c r="BC11" s="17">
        <v>0.31880289288427299</v>
      </c>
      <c r="BD11" s="17">
        <v>0.32702485364341899</v>
      </c>
      <c r="BE11" s="17">
        <v>0.31847025092612902</v>
      </c>
      <c r="BF11" s="17">
        <v>0.34643119623669799</v>
      </c>
      <c r="BG11" s="17">
        <v>0.51057643086145199</v>
      </c>
    </row>
    <row r="12" spans="2:59" x14ac:dyDescent="0.35">
      <c r="B12" s="18" t="s">
        <v>483</v>
      </c>
      <c r="C12" s="17">
        <v>0.262816579923974</v>
      </c>
      <c r="D12" s="17">
        <v>0.23704780810268999</v>
      </c>
      <c r="E12" s="17">
        <v>0.28784351754309201</v>
      </c>
      <c r="F12" s="17"/>
      <c r="G12" s="17">
        <v>0.230120003479616</v>
      </c>
      <c r="H12" s="17">
        <v>0.233599141584449</v>
      </c>
      <c r="I12" s="17">
        <v>0.31425221171923501</v>
      </c>
      <c r="J12" s="17">
        <v>0.25683647662125803</v>
      </c>
      <c r="K12" s="17">
        <v>0.31334432135166601</v>
      </c>
      <c r="L12" s="17">
        <v>0.232316789620998</v>
      </c>
      <c r="M12" s="17"/>
      <c r="N12" s="17">
        <v>0.243438412678358</v>
      </c>
      <c r="O12" s="17">
        <v>0.267532415884988</v>
      </c>
      <c r="P12" s="17">
        <v>0.30674368033684102</v>
      </c>
      <c r="Q12" s="17">
        <v>0.23976860947541601</v>
      </c>
      <c r="R12" s="17"/>
      <c r="S12" s="17">
        <v>0.25833420518293598</v>
      </c>
      <c r="T12" s="17">
        <v>0.228329427586212</v>
      </c>
      <c r="U12" s="17">
        <v>0.292343972494015</v>
      </c>
      <c r="V12" s="17">
        <v>0.23015203591323899</v>
      </c>
      <c r="W12" s="17">
        <v>0.21578240512722799</v>
      </c>
      <c r="X12" s="17">
        <v>0.198694269423453</v>
      </c>
      <c r="Y12" s="17">
        <v>0.30202961694434799</v>
      </c>
      <c r="Z12" s="17">
        <v>0.200248400579223</v>
      </c>
      <c r="AA12" s="17">
        <v>0.33253438463613499</v>
      </c>
      <c r="AB12" s="17">
        <v>0.256807377653678</v>
      </c>
      <c r="AC12" s="17">
        <v>0.42385026450247398</v>
      </c>
      <c r="AD12" s="17">
        <v>0.209361510578636</v>
      </c>
      <c r="AE12" s="17"/>
      <c r="AF12" s="17">
        <v>0.27485719974205303</v>
      </c>
      <c r="AG12" s="17">
        <v>0.256523595441913</v>
      </c>
      <c r="AH12" s="17">
        <v>0.24561536748204299</v>
      </c>
      <c r="AI12" s="17"/>
      <c r="AJ12" s="17">
        <v>0.24879346331536001</v>
      </c>
      <c r="AK12" s="17">
        <v>0.27478260749259698</v>
      </c>
      <c r="AL12" s="17">
        <v>0.20101938726440999</v>
      </c>
      <c r="AM12" s="17">
        <v>0.40144704089599398</v>
      </c>
      <c r="AN12" s="17">
        <v>0.248161064351994</v>
      </c>
      <c r="AO12" s="17"/>
      <c r="AP12" s="17">
        <v>0.25471854125142201</v>
      </c>
      <c r="AQ12" s="17">
        <v>0.27839712981294001</v>
      </c>
      <c r="AR12" s="17">
        <v>0.26836530476766102</v>
      </c>
      <c r="AS12" s="17">
        <v>0.231722895549129</v>
      </c>
      <c r="AT12" s="17">
        <v>0.285566785211187</v>
      </c>
      <c r="AU12" s="17"/>
      <c r="AV12" s="17">
        <v>0.27417426790432398</v>
      </c>
      <c r="AW12" s="17">
        <v>0.225079184892892</v>
      </c>
      <c r="AX12" s="17">
        <v>0.273085007114586</v>
      </c>
      <c r="AY12" s="17">
        <v>0.26433334980897</v>
      </c>
      <c r="AZ12" s="17">
        <v>0.28368471273506102</v>
      </c>
      <c r="BA12" s="17">
        <v>0.250621568466594</v>
      </c>
      <c r="BB12" s="17"/>
      <c r="BC12" s="17">
        <v>0.243402538906935</v>
      </c>
      <c r="BD12" s="17">
        <v>0.25754667670666498</v>
      </c>
      <c r="BE12" s="17">
        <v>0.29112517212060601</v>
      </c>
      <c r="BF12" s="17">
        <v>0.25709153530260698</v>
      </c>
      <c r="BG12" s="17">
        <v>0.16456163291145001</v>
      </c>
    </row>
    <row r="13" spans="2:59" x14ac:dyDescent="0.35">
      <c r="B13" s="18" t="s">
        <v>100</v>
      </c>
      <c r="C13" s="17">
        <v>0.119770769051933</v>
      </c>
      <c r="D13" s="17">
        <v>9.5330674364456802E-2</v>
      </c>
      <c r="E13" s="17">
        <v>0.14049687036806299</v>
      </c>
      <c r="F13" s="17"/>
      <c r="G13" s="17">
        <v>9.0283071523464403E-2</v>
      </c>
      <c r="H13" s="17">
        <v>9.9787786950885998E-2</v>
      </c>
      <c r="I13" s="17">
        <v>0.103692133295974</v>
      </c>
      <c r="J13" s="17">
        <v>0.10921244694644799</v>
      </c>
      <c r="K13" s="17">
        <v>0.16635598534464399</v>
      </c>
      <c r="L13" s="17">
        <v>0.14262295817972301</v>
      </c>
      <c r="M13" s="17"/>
      <c r="N13" s="17">
        <v>9.83468842123945E-2</v>
      </c>
      <c r="O13" s="17">
        <v>9.4512251965588601E-2</v>
      </c>
      <c r="P13" s="17">
        <v>0.12616990020996399</v>
      </c>
      <c r="Q13" s="17">
        <v>0.161291656674558</v>
      </c>
      <c r="R13" s="17"/>
      <c r="S13" s="17">
        <v>0.115127605016105</v>
      </c>
      <c r="T13" s="17">
        <v>0.162529592555055</v>
      </c>
      <c r="U13" s="17">
        <v>0.12475091484966799</v>
      </c>
      <c r="V13" s="17">
        <v>6.1726803143992301E-2</v>
      </c>
      <c r="W13" s="17">
        <v>0.117281386137382</v>
      </c>
      <c r="X13" s="17">
        <v>0.15654824261176001</v>
      </c>
      <c r="Y13" s="17">
        <v>0.11536161383813801</v>
      </c>
      <c r="Z13" s="17">
        <v>0.110704000585599</v>
      </c>
      <c r="AA13" s="17">
        <v>9.5319575331708498E-2</v>
      </c>
      <c r="AB13" s="17">
        <v>8.5691123808570094E-2</v>
      </c>
      <c r="AC13" s="17">
        <v>0.12836539134071401</v>
      </c>
      <c r="AD13" s="17">
        <v>0.216354234718758</v>
      </c>
      <c r="AE13" s="17"/>
      <c r="AF13" s="17">
        <v>0.14382235782736499</v>
      </c>
      <c r="AG13" s="17">
        <v>9.7035283579623696E-2</v>
      </c>
      <c r="AH13" s="17">
        <v>0.143882697589887</v>
      </c>
      <c r="AI13" s="17"/>
      <c r="AJ13" s="17">
        <v>0.135386800152205</v>
      </c>
      <c r="AK13" s="17">
        <v>7.6211078798244195E-2</v>
      </c>
      <c r="AL13" s="17">
        <v>0.16325907320157201</v>
      </c>
      <c r="AM13" s="17">
        <v>0.111438832653372</v>
      </c>
      <c r="AN13" s="17">
        <v>0.18472774282389201</v>
      </c>
      <c r="AO13" s="17"/>
      <c r="AP13" s="17">
        <v>0.13216939789432</v>
      </c>
      <c r="AQ13" s="17">
        <v>8.5364046958023201E-2</v>
      </c>
      <c r="AR13" s="17">
        <v>0.12610023215258701</v>
      </c>
      <c r="AS13" s="17">
        <v>0.118068077827773</v>
      </c>
      <c r="AT13" s="17">
        <v>0.109610125220825</v>
      </c>
      <c r="AU13" s="17"/>
      <c r="AV13" s="17">
        <v>7.1152408023692507E-2</v>
      </c>
      <c r="AW13" s="17">
        <v>0.12360153390293099</v>
      </c>
      <c r="AX13" s="17">
        <v>9.6228210942276501E-2</v>
      </c>
      <c r="AY13" s="17">
        <v>0.125201861833344</v>
      </c>
      <c r="AZ13" s="17">
        <v>0.113094835505756</v>
      </c>
      <c r="BA13" s="17">
        <v>0.27374554401866702</v>
      </c>
      <c r="BB13" s="17"/>
      <c r="BC13" s="17">
        <v>0.16488244482380701</v>
      </c>
      <c r="BD13" s="17">
        <v>0.109909171517819</v>
      </c>
      <c r="BE13" s="17">
        <v>0.100505242566198</v>
      </c>
      <c r="BF13" s="17">
        <v>4.6530819713332401E-2</v>
      </c>
      <c r="BG13" s="17">
        <v>0.258388239605232</v>
      </c>
    </row>
    <row r="14" spans="2:59" x14ac:dyDescent="0.35">
      <c r="B14" s="18" t="s">
        <v>484</v>
      </c>
      <c r="C14" s="21">
        <v>0.298316120937199</v>
      </c>
      <c r="D14" s="21">
        <v>0.34678560197561398</v>
      </c>
      <c r="E14" s="21">
        <v>0.25369996723411198</v>
      </c>
      <c r="F14" s="21"/>
      <c r="G14" s="21">
        <v>0.36273898505109597</v>
      </c>
      <c r="H14" s="21">
        <v>0.35380724504376998</v>
      </c>
      <c r="I14" s="21">
        <v>0.226374556545413</v>
      </c>
      <c r="J14" s="21">
        <v>0.32085656004421698</v>
      </c>
      <c r="K14" s="21">
        <v>0.23943466228711899</v>
      </c>
      <c r="L14" s="21">
        <v>0.29745408904174903</v>
      </c>
      <c r="M14" s="21"/>
      <c r="N14" s="21">
        <v>0.321601743556794</v>
      </c>
      <c r="O14" s="21">
        <v>0.331557988526339</v>
      </c>
      <c r="P14" s="21">
        <v>0.28796951673686799</v>
      </c>
      <c r="Q14" s="21">
        <v>0.25023779644496202</v>
      </c>
      <c r="R14" s="21"/>
      <c r="S14" s="21">
        <v>0.339264948755025</v>
      </c>
      <c r="T14" s="21">
        <v>0.246126207477076</v>
      </c>
      <c r="U14" s="21">
        <v>0.29848695288689098</v>
      </c>
      <c r="V14" s="21">
        <v>0.26794104702659599</v>
      </c>
      <c r="W14" s="21">
        <v>0.36574567220095899</v>
      </c>
      <c r="X14" s="21">
        <v>0.33808483880915202</v>
      </c>
      <c r="Y14" s="21">
        <v>0.28561775808367601</v>
      </c>
      <c r="Z14" s="21">
        <v>0.39558821740392403</v>
      </c>
      <c r="AA14" s="21">
        <v>0.22531837795351101</v>
      </c>
      <c r="AB14" s="21">
        <v>0.34900395837159198</v>
      </c>
      <c r="AC14" s="21">
        <v>0.26476598688514402</v>
      </c>
      <c r="AD14" s="21">
        <v>0.29039278351930398</v>
      </c>
      <c r="AE14" s="21"/>
      <c r="AF14" s="21">
        <v>0.289918609843829</v>
      </c>
      <c r="AG14" s="21">
        <v>0.32639137196381002</v>
      </c>
      <c r="AH14" s="21">
        <v>0.234215631476513</v>
      </c>
      <c r="AI14" s="21"/>
      <c r="AJ14" s="21">
        <v>0.306179801971596</v>
      </c>
      <c r="AK14" s="21">
        <v>0.31939164126311997</v>
      </c>
      <c r="AL14" s="21">
        <v>0.246159332051156</v>
      </c>
      <c r="AM14" s="21">
        <v>0.103828748814481</v>
      </c>
      <c r="AN14" s="21">
        <v>0.29929332356576499</v>
      </c>
      <c r="AO14" s="21"/>
      <c r="AP14" s="21">
        <v>0.31790305801275798</v>
      </c>
      <c r="AQ14" s="21">
        <v>0.32999576648418399</v>
      </c>
      <c r="AR14" s="21">
        <v>0.17066639147954099</v>
      </c>
      <c r="AS14" s="21">
        <v>0.342710519219665</v>
      </c>
      <c r="AT14" s="21">
        <v>0.188944716377943</v>
      </c>
      <c r="AU14" s="21"/>
      <c r="AV14" s="21">
        <v>0.34453588641892702</v>
      </c>
      <c r="AW14" s="21">
        <v>0.31184174052649699</v>
      </c>
      <c r="AX14" s="21">
        <v>0.241335811268371</v>
      </c>
      <c r="AY14" s="21">
        <v>0.31358461675133498</v>
      </c>
      <c r="AZ14" s="21">
        <v>0.15252992379289201</v>
      </c>
      <c r="BA14" s="21">
        <v>0.26140220642539902</v>
      </c>
      <c r="BB14" s="21"/>
      <c r="BC14" s="21">
        <v>0.272912123384984</v>
      </c>
      <c r="BD14" s="21">
        <v>0.30551929813209699</v>
      </c>
      <c r="BE14" s="21">
        <v>0.289899334387067</v>
      </c>
      <c r="BF14" s="21">
        <v>0.34994644874736203</v>
      </c>
      <c r="BG14" s="21">
        <v>6.6473696621866807E-2</v>
      </c>
    </row>
    <row r="15" spans="2:59" x14ac:dyDescent="0.35">
      <c r="B15" s="18" t="s">
        <v>485</v>
      </c>
      <c r="C15" s="21">
        <v>0.58191311001086798</v>
      </c>
      <c r="D15" s="21">
        <v>0.557883723659929</v>
      </c>
      <c r="E15" s="21">
        <v>0.60580316239782495</v>
      </c>
      <c r="F15" s="21"/>
      <c r="G15" s="21">
        <v>0.54697794342543904</v>
      </c>
      <c r="H15" s="21">
        <v>0.54640496800534399</v>
      </c>
      <c r="I15" s="21">
        <v>0.66993331015861302</v>
      </c>
      <c r="J15" s="21">
        <v>0.56993099300933503</v>
      </c>
      <c r="K15" s="21">
        <v>0.59420935236823702</v>
      </c>
      <c r="L15" s="21">
        <v>0.55992295277852799</v>
      </c>
      <c r="M15" s="21"/>
      <c r="N15" s="21">
        <v>0.58005137223081105</v>
      </c>
      <c r="O15" s="21">
        <v>0.57392975950807201</v>
      </c>
      <c r="P15" s="21">
        <v>0.58586058305316802</v>
      </c>
      <c r="Q15" s="21">
        <v>0.58847054688047895</v>
      </c>
      <c r="R15" s="21"/>
      <c r="S15" s="21">
        <v>0.54560744622886903</v>
      </c>
      <c r="T15" s="21">
        <v>0.59134419996786902</v>
      </c>
      <c r="U15" s="21">
        <v>0.57676213226344097</v>
      </c>
      <c r="V15" s="21">
        <v>0.67033214982941203</v>
      </c>
      <c r="W15" s="21">
        <v>0.51697294166165897</v>
      </c>
      <c r="X15" s="21">
        <v>0.505366918579088</v>
      </c>
      <c r="Y15" s="21">
        <v>0.59902062807818601</v>
      </c>
      <c r="Z15" s="21">
        <v>0.49370778201047599</v>
      </c>
      <c r="AA15" s="21">
        <v>0.67936204671478095</v>
      </c>
      <c r="AB15" s="21">
        <v>0.56530491781983805</v>
      </c>
      <c r="AC15" s="21">
        <v>0.60686862177414203</v>
      </c>
      <c r="AD15" s="21">
        <v>0.49325298176193799</v>
      </c>
      <c r="AE15" s="21"/>
      <c r="AF15" s="21">
        <v>0.56625903232880603</v>
      </c>
      <c r="AG15" s="21">
        <v>0.57657334445656605</v>
      </c>
      <c r="AH15" s="21">
        <v>0.62190167093360005</v>
      </c>
      <c r="AI15" s="21"/>
      <c r="AJ15" s="21">
        <v>0.55843339787619894</v>
      </c>
      <c r="AK15" s="21">
        <v>0.60439727993863601</v>
      </c>
      <c r="AL15" s="21">
        <v>0.59058159474727201</v>
      </c>
      <c r="AM15" s="21">
        <v>0.78473241853214704</v>
      </c>
      <c r="AN15" s="21">
        <v>0.51597893361034297</v>
      </c>
      <c r="AO15" s="21"/>
      <c r="AP15" s="21">
        <v>0.54992754409292299</v>
      </c>
      <c r="AQ15" s="21">
        <v>0.58464018655779304</v>
      </c>
      <c r="AR15" s="21">
        <v>0.70323337636787198</v>
      </c>
      <c r="AS15" s="21">
        <v>0.53922140295256205</v>
      </c>
      <c r="AT15" s="21">
        <v>0.70144515840123101</v>
      </c>
      <c r="AU15" s="21"/>
      <c r="AV15" s="21">
        <v>0.58431170555738099</v>
      </c>
      <c r="AW15" s="21">
        <v>0.56455672557057202</v>
      </c>
      <c r="AX15" s="21">
        <v>0.66243597778935204</v>
      </c>
      <c r="AY15" s="21">
        <v>0.56121352141532099</v>
      </c>
      <c r="AZ15" s="21">
        <v>0.73437524070135196</v>
      </c>
      <c r="BA15" s="21">
        <v>0.46485224955593402</v>
      </c>
      <c r="BB15" s="21"/>
      <c r="BC15" s="21">
        <v>0.56220543179120896</v>
      </c>
      <c r="BD15" s="21">
        <v>0.58457153035008402</v>
      </c>
      <c r="BE15" s="21">
        <v>0.60959542304673597</v>
      </c>
      <c r="BF15" s="21">
        <v>0.60352273153930502</v>
      </c>
      <c r="BG15" s="21">
        <v>0.67513806377290098</v>
      </c>
    </row>
    <row r="16" spans="2:59" x14ac:dyDescent="0.35">
      <c r="B16" s="18" t="s">
        <v>141</v>
      </c>
      <c r="C16" s="22">
        <v>-0.28359698907366898</v>
      </c>
      <c r="D16" s="22">
        <v>-0.21109812168431499</v>
      </c>
      <c r="E16" s="22">
        <v>-0.35210319516371302</v>
      </c>
      <c r="F16" s="22"/>
      <c r="G16" s="22">
        <v>-0.18423895837434301</v>
      </c>
      <c r="H16" s="22">
        <v>-0.19259772296157401</v>
      </c>
      <c r="I16" s="22">
        <v>-0.44355875361319902</v>
      </c>
      <c r="J16" s="22">
        <v>-0.249074432965118</v>
      </c>
      <c r="K16" s="22">
        <v>-0.354774690081119</v>
      </c>
      <c r="L16" s="22">
        <v>-0.26246886373677902</v>
      </c>
      <c r="M16" s="22"/>
      <c r="N16" s="22">
        <v>-0.258449628674017</v>
      </c>
      <c r="O16" s="22">
        <v>-0.24237177098173299</v>
      </c>
      <c r="P16" s="22">
        <v>-0.29789106631630002</v>
      </c>
      <c r="Q16" s="22">
        <v>-0.33823275043551698</v>
      </c>
      <c r="R16" s="22"/>
      <c r="S16" s="22">
        <v>-0.20634249747384401</v>
      </c>
      <c r="T16" s="22">
        <v>-0.34521799249079299</v>
      </c>
      <c r="U16" s="22">
        <v>-0.27827517937655</v>
      </c>
      <c r="V16" s="22">
        <v>-0.40239110280281698</v>
      </c>
      <c r="W16" s="22">
        <v>-0.151227269460701</v>
      </c>
      <c r="X16" s="22">
        <v>-0.167282079769936</v>
      </c>
      <c r="Y16" s="22">
        <v>-0.31340286999451</v>
      </c>
      <c r="Z16" s="22">
        <v>-9.8119564606551801E-2</v>
      </c>
      <c r="AA16" s="22">
        <v>-0.45404366876127</v>
      </c>
      <c r="AB16" s="22">
        <v>-0.21630095944824601</v>
      </c>
      <c r="AC16" s="22">
        <v>-0.342102634888997</v>
      </c>
      <c r="AD16" s="22">
        <v>-0.20286019824263299</v>
      </c>
      <c r="AE16" s="22"/>
      <c r="AF16" s="22">
        <v>-0.27634042248497698</v>
      </c>
      <c r="AG16" s="22">
        <v>-0.25018197249275598</v>
      </c>
      <c r="AH16" s="22">
        <v>-0.38768603945708702</v>
      </c>
      <c r="AI16" s="22"/>
      <c r="AJ16" s="22">
        <v>-0.252253595904603</v>
      </c>
      <c r="AK16" s="22">
        <v>-0.28500563867551598</v>
      </c>
      <c r="AL16" s="22">
        <v>-0.34442226269611598</v>
      </c>
      <c r="AM16" s="22">
        <v>-0.68090366971766603</v>
      </c>
      <c r="AN16" s="22">
        <v>-0.21668561004457801</v>
      </c>
      <c r="AO16" s="22"/>
      <c r="AP16" s="22">
        <v>-0.23202448608016499</v>
      </c>
      <c r="AQ16" s="22">
        <v>-0.25464442007360999</v>
      </c>
      <c r="AR16" s="22">
        <v>-0.53256698488833099</v>
      </c>
      <c r="AS16" s="22">
        <v>-0.19651088373289599</v>
      </c>
      <c r="AT16" s="22">
        <v>-0.51250044202328804</v>
      </c>
      <c r="AU16" s="22"/>
      <c r="AV16" s="22">
        <v>-0.239775819138453</v>
      </c>
      <c r="AW16" s="22">
        <v>-0.25271498504407502</v>
      </c>
      <c r="AX16" s="22">
        <v>-0.42110016652098098</v>
      </c>
      <c r="AY16" s="22">
        <v>-0.24762890466398599</v>
      </c>
      <c r="AZ16" s="22">
        <v>-0.58184531690845998</v>
      </c>
      <c r="BA16" s="22">
        <v>-0.203450043130535</v>
      </c>
      <c r="BB16" s="22"/>
      <c r="BC16" s="22">
        <v>-0.28929330840622403</v>
      </c>
      <c r="BD16" s="22">
        <v>-0.27905223221798597</v>
      </c>
      <c r="BE16" s="22">
        <v>-0.31969608865966898</v>
      </c>
      <c r="BF16" s="22">
        <v>-0.253576282791943</v>
      </c>
      <c r="BG16" s="22">
        <v>-0.608664367151034</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480</v>
      </c>
      <c r="C9" s="17">
        <v>5.4985914095072197E-2</v>
      </c>
      <c r="D9" s="17">
        <v>6.06684482846774E-2</v>
      </c>
      <c r="E9" s="17">
        <v>4.9898771756892897E-2</v>
      </c>
      <c r="F9" s="17"/>
      <c r="G9" s="17">
        <v>0.112124247670705</v>
      </c>
      <c r="H9" s="17">
        <v>9.1646411976537098E-2</v>
      </c>
      <c r="I9" s="17">
        <v>3.1440237007059502E-2</v>
      </c>
      <c r="J9" s="17">
        <v>5.67425504800241E-2</v>
      </c>
      <c r="K9" s="17">
        <v>4.6334920409032997E-2</v>
      </c>
      <c r="L9" s="17">
        <v>1.46656344554547E-2</v>
      </c>
      <c r="M9" s="17"/>
      <c r="N9" s="17">
        <v>6.4715637745666493E-2</v>
      </c>
      <c r="O9" s="17">
        <v>6.2105835475922098E-2</v>
      </c>
      <c r="P9" s="17">
        <v>4.5494754555779199E-2</v>
      </c>
      <c r="Q9" s="17">
        <v>4.6180368087641997E-2</v>
      </c>
      <c r="R9" s="17"/>
      <c r="S9" s="17">
        <v>6.9038374431247204E-2</v>
      </c>
      <c r="T9" s="17">
        <v>5.7042094603901403E-2</v>
      </c>
      <c r="U9" s="17">
        <v>1.39595425793406E-2</v>
      </c>
      <c r="V9" s="17">
        <v>4.4988139067574803E-2</v>
      </c>
      <c r="W9" s="17">
        <v>9.4521901113666804E-2</v>
      </c>
      <c r="X9" s="17">
        <v>7.1995513022207996E-2</v>
      </c>
      <c r="Y9" s="17">
        <v>5.4186204518121499E-2</v>
      </c>
      <c r="Z9" s="17">
        <v>7.6304988514567199E-2</v>
      </c>
      <c r="AA9" s="17">
        <v>6.1034254296444698E-2</v>
      </c>
      <c r="AB9" s="17">
        <v>6.1060762661511898E-2</v>
      </c>
      <c r="AC9" s="17">
        <v>1.06825807098553E-2</v>
      </c>
      <c r="AD9" s="17">
        <v>0</v>
      </c>
      <c r="AE9" s="17"/>
      <c r="AF9" s="17">
        <v>3.95744516404729E-2</v>
      </c>
      <c r="AG9" s="17">
        <v>8.02665830699473E-2</v>
      </c>
      <c r="AH9" s="17">
        <v>2.1389191708976699E-2</v>
      </c>
      <c r="AI9" s="17"/>
      <c r="AJ9" s="17">
        <v>3.4239640297997601E-2</v>
      </c>
      <c r="AK9" s="17">
        <v>0.117449791935437</v>
      </c>
      <c r="AL9" s="17">
        <v>5.1339037300551803E-2</v>
      </c>
      <c r="AM9" s="17">
        <v>0</v>
      </c>
      <c r="AN9" s="17">
        <v>1.3556264572516699E-2</v>
      </c>
      <c r="AO9" s="17"/>
      <c r="AP9" s="17">
        <v>4.7528505192980498E-2</v>
      </c>
      <c r="AQ9" s="17">
        <v>9.3331440123625806E-2</v>
      </c>
      <c r="AR9" s="17">
        <v>3.4798616148868998E-2</v>
      </c>
      <c r="AS9" s="17">
        <v>5.7283753465568001E-2</v>
      </c>
      <c r="AT9" s="17">
        <v>0</v>
      </c>
      <c r="AU9" s="17"/>
      <c r="AV9" s="17">
        <v>0.100914056707297</v>
      </c>
      <c r="AW9" s="17">
        <v>5.1611024813034499E-2</v>
      </c>
      <c r="AX9" s="17">
        <v>5.5208017619088903E-2</v>
      </c>
      <c r="AY9" s="17">
        <v>3.85139637801859E-2</v>
      </c>
      <c r="AZ9" s="17">
        <v>2.2589046571609601E-2</v>
      </c>
      <c r="BA9" s="17">
        <v>1.12634127231172E-2</v>
      </c>
      <c r="BB9" s="17"/>
      <c r="BC9" s="17">
        <v>3.3599641679116901E-2</v>
      </c>
      <c r="BD9" s="17">
        <v>5.5907203787170102E-2</v>
      </c>
      <c r="BE9" s="17">
        <v>6.8039733677001099E-2</v>
      </c>
      <c r="BF9" s="17">
        <v>7.2833485795669006E-2</v>
      </c>
      <c r="BG9" s="17">
        <v>0</v>
      </c>
    </row>
    <row r="10" spans="2:59" x14ac:dyDescent="0.35">
      <c r="B10" s="18" t="s">
        <v>481</v>
      </c>
      <c r="C10" s="17">
        <v>0.17288464721467101</v>
      </c>
      <c r="D10" s="17">
        <v>0.20431182973649401</v>
      </c>
      <c r="E10" s="17">
        <v>0.14380849849768801</v>
      </c>
      <c r="F10" s="17"/>
      <c r="G10" s="17">
        <v>0.260305452096457</v>
      </c>
      <c r="H10" s="17">
        <v>0.229106623578961</v>
      </c>
      <c r="I10" s="17">
        <v>0.15383571790051401</v>
      </c>
      <c r="J10" s="17">
        <v>0.22298293037005701</v>
      </c>
      <c r="K10" s="17">
        <v>0.10458247122883001</v>
      </c>
      <c r="L10" s="17">
        <v>9.6816754490440804E-2</v>
      </c>
      <c r="M10" s="17"/>
      <c r="N10" s="17">
        <v>0.200164737521561</v>
      </c>
      <c r="O10" s="17">
        <v>0.164536520721385</v>
      </c>
      <c r="P10" s="17">
        <v>0.16373080525230299</v>
      </c>
      <c r="Q10" s="17">
        <v>0.161874282204089</v>
      </c>
      <c r="R10" s="17"/>
      <c r="S10" s="17">
        <v>0.20718382036275701</v>
      </c>
      <c r="T10" s="17">
        <v>0.13735828286201399</v>
      </c>
      <c r="U10" s="17">
        <v>0.148546112346918</v>
      </c>
      <c r="V10" s="17">
        <v>0.16996562404068599</v>
      </c>
      <c r="W10" s="17">
        <v>0.196895760669972</v>
      </c>
      <c r="X10" s="17">
        <v>0.215188873954062</v>
      </c>
      <c r="Y10" s="17">
        <v>0.18863636652477</v>
      </c>
      <c r="Z10" s="17">
        <v>0.17298592581414901</v>
      </c>
      <c r="AA10" s="17">
        <v>0.118687470698623</v>
      </c>
      <c r="AB10" s="17">
        <v>0.183314566537188</v>
      </c>
      <c r="AC10" s="17">
        <v>0.185452700797308</v>
      </c>
      <c r="AD10" s="17">
        <v>0.19473284931999499</v>
      </c>
      <c r="AE10" s="17"/>
      <c r="AF10" s="17">
        <v>0.14423382737335699</v>
      </c>
      <c r="AG10" s="17">
        <v>0.18259854357000399</v>
      </c>
      <c r="AH10" s="17">
        <v>0.16701350082359301</v>
      </c>
      <c r="AI10" s="17"/>
      <c r="AJ10" s="17">
        <v>0.15861527973852599</v>
      </c>
      <c r="AK10" s="17">
        <v>0.19207442798302901</v>
      </c>
      <c r="AL10" s="17">
        <v>0.14071948876478799</v>
      </c>
      <c r="AM10" s="17">
        <v>0.10427054692417501</v>
      </c>
      <c r="AN10" s="17">
        <v>0.15301722605506901</v>
      </c>
      <c r="AO10" s="17"/>
      <c r="AP10" s="17">
        <v>0.16355200212769599</v>
      </c>
      <c r="AQ10" s="17">
        <v>0.20865321607527099</v>
      </c>
      <c r="AR10" s="17">
        <v>0.106309382846973</v>
      </c>
      <c r="AS10" s="17">
        <v>0.163808318593337</v>
      </c>
      <c r="AT10" s="17">
        <v>0.20179955774073699</v>
      </c>
      <c r="AU10" s="17"/>
      <c r="AV10" s="17">
        <v>0.221537030621516</v>
      </c>
      <c r="AW10" s="17">
        <v>0.175614477898587</v>
      </c>
      <c r="AX10" s="17">
        <v>0.123064478542636</v>
      </c>
      <c r="AY10" s="17">
        <v>0.12767403124698101</v>
      </c>
      <c r="AZ10" s="17">
        <v>0.16759461702565601</v>
      </c>
      <c r="BA10" s="17">
        <v>0.12184778544446501</v>
      </c>
      <c r="BB10" s="17"/>
      <c r="BC10" s="17">
        <v>0.14460999087059101</v>
      </c>
      <c r="BD10" s="17">
        <v>0.180985536289374</v>
      </c>
      <c r="BE10" s="17">
        <v>0.16598340210697299</v>
      </c>
      <c r="BF10" s="17">
        <v>0.22101718518523999</v>
      </c>
      <c r="BG10" s="17">
        <v>0.19809296199152601</v>
      </c>
    </row>
    <row r="11" spans="2:59" x14ac:dyDescent="0.35">
      <c r="B11" s="18" t="s">
        <v>482</v>
      </c>
      <c r="C11" s="17">
        <v>0.34840981488640099</v>
      </c>
      <c r="D11" s="17">
        <v>0.343950641758002</v>
      </c>
      <c r="E11" s="17">
        <v>0.35346291419605103</v>
      </c>
      <c r="F11" s="17"/>
      <c r="G11" s="17">
        <v>0.32082071951644398</v>
      </c>
      <c r="H11" s="17">
        <v>0.33376263490318298</v>
      </c>
      <c r="I11" s="17">
        <v>0.34398874524096701</v>
      </c>
      <c r="J11" s="17">
        <v>0.32853869942647401</v>
      </c>
      <c r="K11" s="17">
        <v>0.34903992938203099</v>
      </c>
      <c r="L11" s="17">
        <v>0.39707672639654001</v>
      </c>
      <c r="M11" s="17"/>
      <c r="N11" s="17">
        <v>0.40993465220839298</v>
      </c>
      <c r="O11" s="17">
        <v>0.33605716270939001</v>
      </c>
      <c r="P11" s="17">
        <v>0.32321981338560601</v>
      </c>
      <c r="Q11" s="17">
        <v>0.32092378203885202</v>
      </c>
      <c r="R11" s="17"/>
      <c r="S11" s="17">
        <v>0.38660835037080798</v>
      </c>
      <c r="T11" s="17">
        <v>0.40843998521917302</v>
      </c>
      <c r="U11" s="17">
        <v>0.307556837744627</v>
      </c>
      <c r="V11" s="17">
        <v>0.39361638534090398</v>
      </c>
      <c r="W11" s="17">
        <v>0.27133221815902703</v>
      </c>
      <c r="X11" s="17">
        <v>0.25625885470984</v>
      </c>
      <c r="Y11" s="17">
        <v>0.30689054553866901</v>
      </c>
      <c r="Z11" s="17">
        <v>0.32253847613568998</v>
      </c>
      <c r="AA11" s="17">
        <v>0.34877507523971302</v>
      </c>
      <c r="AB11" s="17">
        <v>0.43411640908011401</v>
      </c>
      <c r="AC11" s="17">
        <v>0.25273831392121798</v>
      </c>
      <c r="AD11" s="17">
        <v>0.34890988530787598</v>
      </c>
      <c r="AE11" s="17"/>
      <c r="AF11" s="17">
        <v>0.34337719269579903</v>
      </c>
      <c r="AG11" s="17">
        <v>0.34405006172299901</v>
      </c>
      <c r="AH11" s="17">
        <v>0.354809449974133</v>
      </c>
      <c r="AI11" s="17"/>
      <c r="AJ11" s="17">
        <v>0.349070573359687</v>
      </c>
      <c r="AK11" s="17">
        <v>0.32778572516316001</v>
      </c>
      <c r="AL11" s="17">
        <v>0.33383083884741299</v>
      </c>
      <c r="AM11" s="17">
        <v>0.44007697318655498</v>
      </c>
      <c r="AN11" s="17">
        <v>0.37665882360175601</v>
      </c>
      <c r="AO11" s="17"/>
      <c r="AP11" s="17">
        <v>0.350775844836482</v>
      </c>
      <c r="AQ11" s="17">
        <v>0.30865736894370399</v>
      </c>
      <c r="AR11" s="17">
        <v>0.426997802016234</v>
      </c>
      <c r="AS11" s="17">
        <v>0.35473316414838801</v>
      </c>
      <c r="AT11" s="17">
        <v>0.33811337734906999</v>
      </c>
      <c r="AU11" s="17"/>
      <c r="AV11" s="17">
        <v>0.34353090067216802</v>
      </c>
      <c r="AW11" s="17">
        <v>0.35902495553783798</v>
      </c>
      <c r="AX11" s="17">
        <v>0.436755357994979</v>
      </c>
      <c r="AY11" s="17">
        <v>0.37940256149086699</v>
      </c>
      <c r="AZ11" s="17">
        <v>0.31595579152797798</v>
      </c>
      <c r="BA11" s="17">
        <v>0.27491680789772899</v>
      </c>
      <c r="BB11" s="17"/>
      <c r="BC11" s="17">
        <v>0.31409713619373802</v>
      </c>
      <c r="BD11" s="17">
        <v>0.34492660846053202</v>
      </c>
      <c r="BE11" s="17">
        <v>0.38972260670658998</v>
      </c>
      <c r="BF11" s="17">
        <v>0.36356305721056398</v>
      </c>
      <c r="BG11" s="17">
        <v>0.42106134247757598</v>
      </c>
    </row>
    <row r="12" spans="2:59" x14ac:dyDescent="0.35">
      <c r="B12" s="18" t="s">
        <v>483</v>
      </c>
      <c r="C12" s="17">
        <v>0.29095920214245802</v>
      </c>
      <c r="D12" s="17">
        <v>0.281045424963069</v>
      </c>
      <c r="E12" s="17">
        <v>0.300893218617523</v>
      </c>
      <c r="F12" s="17"/>
      <c r="G12" s="17">
        <v>0.22096643251734299</v>
      </c>
      <c r="H12" s="17">
        <v>0.247404622111811</v>
      </c>
      <c r="I12" s="17">
        <v>0.32936267086170801</v>
      </c>
      <c r="J12" s="17">
        <v>0.25867191379619697</v>
      </c>
      <c r="K12" s="17">
        <v>0.32320142539346403</v>
      </c>
      <c r="L12" s="17">
        <v>0.341117126365866</v>
      </c>
      <c r="M12" s="17"/>
      <c r="N12" s="17">
        <v>0.243144398020329</v>
      </c>
      <c r="O12" s="17">
        <v>0.32927200416212998</v>
      </c>
      <c r="P12" s="17">
        <v>0.323940331782885</v>
      </c>
      <c r="Q12" s="17">
        <v>0.27176604267378401</v>
      </c>
      <c r="R12" s="17"/>
      <c r="S12" s="17">
        <v>0.24376994580337999</v>
      </c>
      <c r="T12" s="17">
        <v>0.257519342009985</v>
      </c>
      <c r="U12" s="17">
        <v>0.390977639842012</v>
      </c>
      <c r="V12" s="17">
        <v>0.27020075653588199</v>
      </c>
      <c r="W12" s="17">
        <v>0.32013240023386902</v>
      </c>
      <c r="X12" s="17">
        <v>0.25682476146597599</v>
      </c>
      <c r="Y12" s="17">
        <v>0.286321563289547</v>
      </c>
      <c r="Z12" s="17">
        <v>0.29035648282694998</v>
      </c>
      <c r="AA12" s="17">
        <v>0.34572816463744699</v>
      </c>
      <c r="AB12" s="17">
        <v>0.21373333504830999</v>
      </c>
      <c r="AC12" s="17">
        <v>0.44879579147250598</v>
      </c>
      <c r="AD12" s="17">
        <v>0.26537936397420597</v>
      </c>
      <c r="AE12" s="17"/>
      <c r="AF12" s="17">
        <v>0.315420160341712</v>
      </c>
      <c r="AG12" s="17">
        <v>0.28233057035237502</v>
      </c>
      <c r="AH12" s="17">
        <v>0.294487923814859</v>
      </c>
      <c r="AI12" s="17"/>
      <c r="AJ12" s="17">
        <v>0.301276037199118</v>
      </c>
      <c r="AK12" s="17">
        <v>0.28620435191386601</v>
      </c>
      <c r="AL12" s="17">
        <v>0.345381736975991</v>
      </c>
      <c r="AM12" s="17">
        <v>0.322947265264729</v>
      </c>
      <c r="AN12" s="17">
        <v>0.245148112709175</v>
      </c>
      <c r="AO12" s="17"/>
      <c r="AP12" s="17">
        <v>0.27965892133172399</v>
      </c>
      <c r="AQ12" s="17">
        <v>0.29191400069392598</v>
      </c>
      <c r="AR12" s="17">
        <v>0.31398860800336098</v>
      </c>
      <c r="AS12" s="17">
        <v>0.29999157716498098</v>
      </c>
      <c r="AT12" s="17">
        <v>0.33242340606573001</v>
      </c>
      <c r="AU12" s="17"/>
      <c r="AV12" s="17">
        <v>0.24425373850943999</v>
      </c>
      <c r="AW12" s="17">
        <v>0.26985705255192699</v>
      </c>
      <c r="AX12" s="17">
        <v>0.29831685263060098</v>
      </c>
      <c r="AY12" s="17">
        <v>0.33119209551086698</v>
      </c>
      <c r="AZ12" s="17">
        <v>0.35166536157475498</v>
      </c>
      <c r="BA12" s="17">
        <v>0.32340711869917799</v>
      </c>
      <c r="BB12" s="17"/>
      <c r="BC12" s="17">
        <v>0.31827699210751198</v>
      </c>
      <c r="BD12" s="17">
        <v>0.29501264702272201</v>
      </c>
      <c r="BE12" s="17">
        <v>0.27567086377705902</v>
      </c>
      <c r="BF12" s="17">
        <v>0.29500072694901203</v>
      </c>
      <c r="BG12" s="17">
        <v>0.122457455925666</v>
      </c>
    </row>
    <row r="13" spans="2:59" x14ac:dyDescent="0.35">
      <c r="B13" s="18" t="s">
        <v>100</v>
      </c>
      <c r="C13" s="17">
        <v>0.13276042166139801</v>
      </c>
      <c r="D13" s="17">
        <v>0.11002365525775799</v>
      </c>
      <c r="E13" s="17">
        <v>0.151936596931845</v>
      </c>
      <c r="F13" s="17"/>
      <c r="G13" s="17">
        <v>8.5783148199051404E-2</v>
      </c>
      <c r="H13" s="17">
        <v>9.8079707429508001E-2</v>
      </c>
      <c r="I13" s="17">
        <v>0.141372628989752</v>
      </c>
      <c r="J13" s="17">
        <v>0.13306390592724801</v>
      </c>
      <c r="K13" s="17">
        <v>0.17684125358664199</v>
      </c>
      <c r="L13" s="17">
        <v>0.150323758291699</v>
      </c>
      <c r="M13" s="17"/>
      <c r="N13" s="17">
        <v>8.2040574504050598E-2</v>
      </c>
      <c r="O13" s="17">
        <v>0.108028476931173</v>
      </c>
      <c r="P13" s="17">
        <v>0.14361429502342801</v>
      </c>
      <c r="Q13" s="17">
        <v>0.19925552499563201</v>
      </c>
      <c r="R13" s="17"/>
      <c r="S13" s="17">
        <v>9.3399509031806896E-2</v>
      </c>
      <c r="T13" s="17">
        <v>0.139640295304926</v>
      </c>
      <c r="U13" s="17">
        <v>0.13895986748710301</v>
      </c>
      <c r="V13" s="17">
        <v>0.12122909501495401</v>
      </c>
      <c r="W13" s="17">
        <v>0.117117719823465</v>
      </c>
      <c r="X13" s="17">
        <v>0.19973199684791301</v>
      </c>
      <c r="Y13" s="17">
        <v>0.16396532012889301</v>
      </c>
      <c r="Z13" s="17">
        <v>0.13781412670864401</v>
      </c>
      <c r="AA13" s="17">
        <v>0.12577503512777299</v>
      </c>
      <c r="AB13" s="17">
        <v>0.107774926672876</v>
      </c>
      <c r="AC13" s="17">
        <v>0.102330613099111</v>
      </c>
      <c r="AD13" s="17">
        <v>0.19097790139792301</v>
      </c>
      <c r="AE13" s="17"/>
      <c r="AF13" s="17">
        <v>0.15739436794865999</v>
      </c>
      <c r="AG13" s="17">
        <v>0.110754241284674</v>
      </c>
      <c r="AH13" s="17">
        <v>0.16229993367843801</v>
      </c>
      <c r="AI13" s="17"/>
      <c r="AJ13" s="17">
        <v>0.15679846940466999</v>
      </c>
      <c r="AK13" s="17">
        <v>7.6485703004509298E-2</v>
      </c>
      <c r="AL13" s="17">
        <v>0.12872889811125601</v>
      </c>
      <c r="AM13" s="17">
        <v>0.13270521462454099</v>
      </c>
      <c r="AN13" s="17">
        <v>0.21161957306148299</v>
      </c>
      <c r="AO13" s="17"/>
      <c r="AP13" s="17">
        <v>0.158484726511117</v>
      </c>
      <c r="AQ13" s="17">
        <v>9.7443974163473404E-2</v>
      </c>
      <c r="AR13" s="17">
        <v>0.11790559098456301</v>
      </c>
      <c r="AS13" s="17">
        <v>0.124183186627726</v>
      </c>
      <c r="AT13" s="17">
        <v>0.12766365884446201</v>
      </c>
      <c r="AU13" s="17"/>
      <c r="AV13" s="17">
        <v>8.97642734895788E-2</v>
      </c>
      <c r="AW13" s="17">
        <v>0.143892489198614</v>
      </c>
      <c r="AX13" s="17">
        <v>8.6655293212694995E-2</v>
      </c>
      <c r="AY13" s="17">
        <v>0.123217347971099</v>
      </c>
      <c r="AZ13" s="17">
        <v>0.142195183300002</v>
      </c>
      <c r="BA13" s="17">
        <v>0.26856487523551098</v>
      </c>
      <c r="BB13" s="17"/>
      <c r="BC13" s="17">
        <v>0.18941623914904199</v>
      </c>
      <c r="BD13" s="17">
        <v>0.123168004440201</v>
      </c>
      <c r="BE13" s="17">
        <v>0.100583393732378</v>
      </c>
      <c r="BF13" s="17">
        <v>4.75855448595153E-2</v>
      </c>
      <c r="BG13" s="17">
        <v>0.258388239605232</v>
      </c>
    </row>
    <row r="14" spans="2:59" x14ac:dyDescent="0.35">
      <c r="B14" s="18" t="s">
        <v>484</v>
      </c>
      <c r="C14" s="21">
        <v>0.22787056130974401</v>
      </c>
      <c r="D14" s="21">
        <v>0.26498027802117202</v>
      </c>
      <c r="E14" s="21">
        <v>0.19370727025458101</v>
      </c>
      <c r="F14" s="21"/>
      <c r="G14" s="21">
        <v>0.372429699767162</v>
      </c>
      <c r="H14" s="21">
        <v>0.320753035555498</v>
      </c>
      <c r="I14" s="21">
        <v>0.18527595490757401</v>
      </c>
      <c r="J14" s="21">
        <v>0.27972548085008098</v>
      </c>
      <c r="K14" s="21">
        <v>0.150917391637862</v>
      </c>
      <c r="L14" s="21">
        <v>0.111482388945895</v>
      </c>
      <c r="M14" s="21"/>
      <c r="N14" s="21">
        <v>0.26488037526722802</v>
      </c>
      <c r="O14" s="21">
        <v>0.22664235619730699</v>
      </c>
      <c r="P14" s="21">
        <v>0.209225559808082</v>
      </c>
      <c r="Q14" s="21">
        <v>0.20805465029173101</v>
      </c>
      <c r="R14" s="21"/>
      <c r="S14" s="21">
        <v>0.276222194794005</v>
      </c>
      <c r="T14" s="21">
        <v>0.19440037746591499</v>
      </c>
      <c r="U14" s="21">
        <v>0.16250565492625799</v>
      </c>
      <c r="V14" s="21">
        <v>0.21495376310826</v>
      </c>
      <c r="W14" s="21">
        <v>0.29141766178363898</v>
      </c>
      <c r="X14" s="21">
        <v>0.28718438697627002</v>
      </c>
      <c r="Y14" s="21">
        <v>0.24282257104289101</v>
      </c>
      <c r="Z14" s="21">
        <v>0.249290914328716</v>
      </c>
      <c r="AA14" s="21">
        <v>0.179721724995068</v>
      </c>
      <c r="AB14" s="21">
        <v>0.2443753291987</v>
      </c>
      <c r="AC14" s="21">
        <v>0.196135281507164</v>
      </c>
      <c r="AD14" s="21">
        <v>0.19473284931999499</v>
      </c>
      <c r="AE14" s="21"/>
      <c r="AF14" s="21">
        <v>0.18380827901383001</v>
      </c>
      <c r="AG14" s="21">
        <v>0.26286512663995099</v>
      </c>
      <c r="AH14" s="21">
        <v>0.188402692532569</v>
      </c>
      <c r="AI14" s="21"/>
      <c r="AJ14" s="21">
        <v>0.19285492003652399</v>
      </c>
      <c r="AK14" s="21">
        <v>0.30952421991846601</v>
      </c>
      <c r="AL14" s="21">
        <v>0.19205852606533999</v>
      </c>
      <c r="AM14" s="21">
        <v>0.10427054692417501</v>
      </c>
      <c r="AN14" s="21">
        <v>0.166573490627586</v>
      </c>
      <c r="AO14" s="21"/>
      <c r="AP14" s="21">
        <v>0.21108050732067599</v>
      </c>
      <c r="AQ14" s="21">
        <v>0.30198465619889697</v>
      </c>
      <c r="AR14" s="21">
        <v>0.141107998995842</v>
      </c>
      <c r="AS14" s="21">
        <v>0.22109207205890499</v>
      </c>
      <c r="AT14" s="21">
        <v>0.20179955774073699</v>
      </c>
      <c r="AU14" s="21"/>
      <c r="AV14" s="21">
        <v>0.322451087328813</v>
      </c>
      <c r="AW14" s="21">
        <v>0.22722550271162101</v>
      </c>
      <c r="AX14" s="21">
        <v>0.178272496161725</v>
      </c>
      <c r="AY14" s="21">
        <v>0.166187995027167</v>
      </c>
      <c r="AZ14" s="21">
        <v>0.19018366359726499</v>
      </c>
      <c r="BA14" s="21">
        <v>0.13311119816758199</v>
      </c>
      <c r="BB14" s="21"/>
      <c r="BC14" s="21">
        <v>0.17820963254970801</v>
      </c>
      <c r="BD14" s="21">
        <v>0.23689274007654501</v>
      </c>
      <c r="BE14" s="21">
        <v>0.23402313578397399</v>
      </c>
      <c r="BF14" s="21">
        <v>0.293850670980909</v>
      </c>
      <c r="BG14" s="21">
        <v>0.19809296199152601</v>
      </c>
    </row>
    <row r="15" spans="2:59" x14ac:dyDescent="0.35">
      <c r="B15" s="18" t="s">
        <v>485</v>
      </c>
      <c r="C15" s="21">
        <v>0.63936901702885895</v>
      </c>
      <c r="D15" s="21">
        <v>0.624996066721071</v>
      </c>
      <c r="E15" s="21">
        <v>0.65435613281357297</v>
      </c>
      <c r="F15" s="21"/>
      <c r="G15" s="21">
        <v>0.54178715203378702</v>
      </c>
      <c r="H15" s="21">
        <v>0.58116725701499405</v>
      </c>
      <c r="I15" s="21">
        <v>0.67335141610267502</v>
      </c>
      <c r="J15" s="21">
        <v>0.58721061322267099</v>
      </c>
      <c r="K15" s="21">
        <v>0.67224135477549596</v>
      </c>
      <c r="L15" s="21">
        <v>0.73819385276240601</v>
      </c>
      <c r="M15" s="21"/>
      <c r="N15" s="21">
        <v>0.65307905022872204</v>
      </c>
      <c r="O15" s="21">
        <v>0.66532916687151999</v>
      </c>
      <c r="P15" s="21">
        <v>0.64716014516849096</v>
      </c>
      <c r="Q15" s="21">
        <v>0.59268982471263598</v>
      </c>
      <c r="R15" s="21"/>
      <c r="S15" s="21">
        <v>0.63037829617418795</v>
      </c>
      <c r="T15" s="21">
        <v>0.66595932722915796</v>
      </c>
      <c r="U15" s="21">
        <v>0.698534477586638</v>
      </c>
      <c r="V15" s="21">
        <v>0.66381714187678598</v>
      </c>
      <c r="W15" s="21">
        <v>0.59146461839289599</v>
      </c>
      <c r="X15" s="21">
        <v>0.51308361617581599</v>
      </c>
      <c r="Y15" s="21">
        <v>0.59321210882821596</v>
      </c>
      <c r="Z15" s="21">
        <v>0.61289495896264001</v>
      </c>
      <c r="AA15" s="21">
        <v>0.69450323987715901</v>
      </c>
      <c r="AB15" s="21">
        <v>0.647849744128424</v>
      </c>
      <c r="AC15" s="21">
        <v>0.70153410539372496</v>
      </c>
      <c r="AD15" s="21">
        <v>0.61428924928208195</v>
      </c>
      <c r="AE15" s="21"/>
      <c r="AF15" s="21">
        <v>0.65879735303750997</v>
      </c>
      <c r="AG15" s="21">
        <v>0.62638063207537498</v>
      </c>
      <c r="AH15" s="21">
        <v>0.64929737378899199</v>
      </c>
      <c r="AI15" s="21"/>
      <c r="AJ15" s="21">
        <v>0.65034661055880605</v>
      </c>
      <c r="AK15" s="21">
        <v>0.61399007707702502</v>
      </c>
      <c r="AL15" s="21">
        <v>0.679212575823404</v>
      </c>
      <c r="AM15" s="21">
        <v>0.76302423845128398</v>
      </c>
      <c r="AN15" s="21">
        <v>0.62180693631093098</v>
      </c>
      <c r="AO15" s="21"/>
      <c r="AP15" s="21">
        <v>0.63043476616820704</v>
      </c>
      <c r="AQ15" s="21">
        <v>0.60057136963763003</v>
      </c>
      <c r="AR15" s="21">
        <v>0.74098641001959498</v>
      </c>
      <c r="AS15" s="21">
        <v>0.654724741313369</v>
      </c>
      <c r="AT15" s="21">
        <v>0.67053678341480005</v>
      </c>
      <c r="AU15" s="21"/>
      <c r="AV15" s="21">
        <v>0.58778463918160795</v>
      </c>
      <c r="AW15" s="21">
        <v>0.62888200808976502</v>
      </c>
      <c r="AX15" s="21">
        <v>0.73507221062558004</v>
      </c>
      <c r="AY15" s="21">
        <v>0.71059465700173396</v>
      </c>
      <c r="AZ15" s="21">
        <v>0.66762115310273296</v>
      </c>
      <c r="BA15" s="21">
        <v>0.59832392659690703</v>
      </c>
      <c r="BB15" s="21"/>
      <c r="BC15" s="21">
        <v>0.63237412830124995</v>
      </c>
      <c r="BD15" s="21">
        <v>0.63993925548325403</v>
      </c>
      <c r="BE15" s="21">
        <v>0.66539347048364805</v>
      </c>
      <c r="BF15" s="21">
        <v>0.65856378415957595</v>
      </c>
      <c r="BG15" s="21">
        <v>0.54351879840324302</v>
      </c>
    </row>
    <row r="16" spans="2:59" x14ac:dyDescent="0.35">
      <c r="B16" s="18" t="s">
        <v>141</v>
      </c>
      <c r="C16" s="22">
        <v>-0.41149845571911497</v>
      </c>
      <c r="D16" s="22">
        <v>-0.36001578869989898</v>
      </c>
      <c r="E16" s="22">
        <v>-0.46064886255899201</v>
      </c>
      <c r="F16" s="22"/>
      <c r="G16" s="22">
        <v>-0.16935745226662499</v>
      </c>
      <c r="H16" s="22">
        <v>-0.260414221459496</v>
      </c>
      <c r="I16" s="22">
        <v>-0.48807546119510098</v>
      </c>
      <c r="J16" s="22">
        <v>-0.30748513237259001</v>
      </c>
      <c r="K16" s="22">
        <v>-0.52132396313763296</v>
      </c>
      <c r="L16" s="22">
        <v>-0.62671146381650999</v>
      </c>
      <c r="M16" s="22"/>
      <c r="N16" s="22">
        <v>-0.38819867496149402</v>
      </c>
      <c r="O16" s="22">
        <v>-0.438686810674213</v>
      </c>
      <c r="P16" s="22">
        <v>-0.43793458536040902</v>
      </c>
      <c r="Q16" s="22">
        <v>-0.384635174420905</v>
      </c>
      <c r="R16" s="22"/>
      <c r="S16" s="22">
        <v>-0.354156101380184</v>
      </c>
      <c r="T16" s="22">
        <v>-0.47155894976324297</v>
      </c>
      <c r="U16" s="22">
        <v>-0.53602882266037999</v>
      </c>
      <c r="V16" s="22">
        <v>-0.448863378768525</v>
      </c>
      <c r="W16" s="22">
        <v>-0.30004695660925701</v>
      </c>
      <c r="X16" s="22">
        <v>-0.225899229199546</v>
      </c>
      <c r="Y16" s="22">
        <v>-0.350389537785325</v>
      </c>
      <c r="Z16" s="22">
        <v>-0.36360404463392398</v>
      </c>
      <c r="AA16" s="22">
        <v>-0.51478151488209101</v>
      </c>
      <c r="AB16" s="22">
        <v>-0.40347441492972502</v>
      </c>
      <c r="AC16" s="22">
        <v>-0.50539882388656099</v>
      </c>
      <c r="AD16" s="22">
        <v>-0.41955639996208699</v>
      </c>
      <c r="AE16" s="22"/>
      <c r="AF16" s="22">
        <v>-0.47498907402368001</v>
      </c>
      <c r="AG16" s="22">
        <v>-0.36351550543542299</v>
      </c>
      <c r="AH16" s="22">
        <v>-0.46089468125642302</v>
      </c>
      <c r="AI16" s="22"/>
      <c r="AJ16" s="22">
        <v>-0.457491690522282</v>
      </c>
      <c r="AK16" s="22">
        <v>-0.30446585715856</v>
      </c>
      <c r="AL16" s="22">
        <v>-0.48715404975806498</v>
      </c>
      <c r="AM16" s="22">
        <v>-0.65875369152710905</v>
      </c>
      <c r="AN16" s="22">
        <v>-0.45523344568334601</v>
      </c>
      <c r="AO16" s="22"/>
      <c r="AP16" s="22">
        <v>-0.41935425884753003</v>
      </c>
      <c r="AQ16" s="22">
        <v>-0.298586713438733</v>
      </c>
      <c r="AR16" s="22">
        <v>-0.59987841102375195</v>
      </c>
      <c r="AS16" s="22">
        <v>-0.43363266925446398</v>
      </c>
      <c r="AT16" s="22">
        <v>-0.46873722567406301</v>
      </c>
      <c r="AU16" s="22"/>
      <c r="AV16" s="22">
        <v>-0.265333551852795</v>
      </c>
      <c r="AW16" s="22">
        <v>-0.40165650537814401</v>
      </c>
      <c r="AX16" s="22">
        <v>-0.55679971446385601</v>
      </c>
      <c r="AY16" s="22">
        <v>-0.544406661974567</v>
      </c>
      <c r="AZ16" s="22">
        <v>-0.47743748950546799</v>
      </c>
      <c r="BA16" s="22">
        <v>-0.46521272842932498</v>
      </c>
      <c r="BB16" s="22"/>
      <c r="BC16" s="22">
        <v>-0.454164495751542</v>
      </c>
      <c r="BD16" s="22">
        <v>-0.40304651540670999</v>
      </c>
      <c r="BE16" s="22">
        <v>-0.43137033469967401</v>
      </c>
      <c r="BF16" s="22">
        <v>-0.364713113178667</v>
      </c>
      <c r="BG16" s="22">
        <v>-0.34542583641171698</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134</v>
      </c>
      <c r="C9" s="17">
        <v>0.41736465748309698</v>
      </c>
      <c r="D9" s="17">
        <v>0.40732770808195201</v>
      </c>
      <c r="E9" s="17">
        <v>0.42452304475688202</v>
      </c>
      <c r="F9" s="17"/>
      <c r="G9" s="17">
        <v>0.38810987297861899</v>
      </c>
      <c r="H9" s="17">
        <v>0.38984173266082001</v>
      </c>
      <c r="I9" s="17">
        <v>0.331307624933533</v>
      </c>
      <c r="J9" s="17">
        <v>0.38032150938923298</v>
      </c>
      <c r="K9" s="17">
        <v>0.497538985051308</v>
      </c>
      <c r="L9" s="17">
        <v>0.50839226837228602</v>
      </c>
      <c r="M9" s="17"/>
      <c r="N9" s="17">
        <v>0.41824623545276801</v>
      </c>
      <c r="O9" s="17">
        <v>0.37815859015740699</v>
      </c>
      <c r="P9" s="17">
        <v>0.39179216521340599</v>
      </c>
      <c r="Q9" s="17">
        <v>0.47892477396776001</v>
      </c>
      <c r="R9" s="17"/>
      <c r="S9" s="17">
        <v>0.44219215748551799</v>
      </c>
      <c r="T9" s="17">
        <v>0.46791885675206302</v>
      </c>
      <c r="U9" s="17">
        <v>0.363643564048168</v>
      </c>
      <c r="V9" s="17">
        <v>0.34905653289677202</v>
      </c>
      <c r="W9" s="17">
        <v>0.41810387636111801</v>
      </c>
      <c r="X9" s="17">
        <v>0.39767875273831799</v>
      </c>
      <c r="Y9" s="17">
        <v>0.25533866363135099</v>
      </c>
      <c r="Z9" s="17">
        <v>0.51143001165637003</v>
      </c>
      <c r="AA9" s="17">
        <v>0.44714129907166</v>
      </c>
      <c r="AB9" s="17">
        <v>0.41836788910337902</v>
      </c>
      <c r="AC9" s="17">
        <v>0.50402265223671905</v>
      </c>
      <c r="AD9" s="17">
        <v>0.51638513296196697</v>
      </c>
      <c r="AE9" s="17"/>
      <c r="AF9" s="17">
        <v>0.463807514303335</v>
      </c>
      <c r="AG9" s="17">
        <v>0.38474293105748603</v>
      </c>
      <c r="AH9" s="17">
        <v>0.45119135555204898</v>
      </c>
      <c r="AI9" s="17"/>
      <c r="AJ9" s="17">
        <v>0.46114144893491299</v>
      </c>
      <c r="AK9" s="17">
        <v>0.41048044766931002</v>
      </c>
      <c r="AL9" s="17">
        <v>0.320592824414552</v>
      </c>
      <c r="AM9" s="17">
        <v>0.480037895895643</v>
      </c>
      <c r="AN9" s="17">
        <v>0.418747599025381</v>
      </c>
      <c r="AO9" s="17"/>
      <c r="AP9" s="17">
        <v>0.42842713032129398</v>
      </c>
      <c r="AQ9" s="17">
        <v>0.42444070265355999</v>
      </c>
      <c r="AR9" s="17">
        <v>0.31176249754149199</v>
      </c>
      <c r="AS9" s="17">
        <v>0.44829266182222</v>
      </c>
      <c r="AT9" s="17">
        <v>0.31392756441007502</v>
      </c>
      <c r="AU9" s="17"/>
      <c r="AV9" s="17">
        <v>0.42624411610259999</v>
      </c>
      <c r="AW9" s="17">
        <v>0.41846964192081498</v>
      </c>
      <c r="AX9" s="17">
        <v>0.32993382660057802</v>
      </c>
      <c r="AY9" s="17">
        <v>0.49833291630072701</v>
      </c>
      <c r="AZ9" s="17">
        <v>0.32173811223509102</v>
      </c>
      <c r="BA9" s="17">
        <v>0.362365367926476</v>
      </c>
      <c r="BB9" s="17"/>
      <c r="BC9" s="17">
        <v>0.47477736239961599</v>
      </c>
      <c r="BD9" s="17">
        <v>0.43522221229825597</v>
      </c>
      <c r="BE9" s="17">
        <v>0.39521212720487398</v>
      </c>
      <c r="BF9" s="17">
        <v>0.338411005889862</v>
      </c>
      <c r="BG9" s="17">
        <v>0.41201827786422901</v>
      </c>
    </row>
    <row r="10" spans="2:59" x14ac:dyDescent="0.35">
      <c r="B10" s="18" t="s">
        <v>135</v>
      </c>
      <c r="C10" s="17">
        <v>0.40132152302146101</v>
      </c>
      <c r="D10" s="17">
        <v>0.42974080385645402</v>
      </c>
      <c r="E10" s="17">
        <v>0.37674426857968102</v>
      </c>
      <c r="F10" s="17"/>
      <c r="G10" s="17">
        <v>0.41336045540001398</v>
      </c>
      <c r="H10" s="17">
        <v>0.43152292642919099</v>
      </c>
      <c r="I10" s="17">
        <v>0.49525422162591998</v>
      </c>
      <c r="J10" s="17">
        <v>0.41661020389112902</v>
      </c>
      <c r="K10" s="17">
        <v>0.323085977077817</v>
      </c>
      <c r="L10" s="17">
        <v>0.329691450944753</v>
      </c>
      <c r="M10" s="17"/>
      <c r="N10" s="17">
        <v>0.42185859112645002</v>
      </c>
      <c r="O10" s="17">
        <v>0.45173455308944999</v>
      </c>
      <c r="P10" s="17">
        <v>0.381094457489078</v>
      </c>
      <c r="Q10" s="17">
        <v>0.34346479023596199</v>
      </c>
      <c r="R10" s="17"/>
      <c r="S10" s="17">
        <v>0.43003161447674898</v>
      </c>
      <c r="T10" s="17">
        <v>0.38871943352655702</v>
      </c>
      <c r="U10" s="17">
        <v>0.46032134535317898</v>
      </c>
      <c r="V10" s="17">
        <v>0.40554436739723898</v>
      </c>
      <c r="W10" s="17">
        <v>0.41768485577954001</v>
      </c>
      <c r="X10" s="17">
        <v>0.38251745953114002</v>
      </c>
      <c r="Y10" s="17">
        <v>0.49512771189125099</v>
      </c>
      <c r="Z10" s="17">
        <v>0.350981521384574</v>
      </c>
      <c r="AA10" s="17">
        <v>0.310976974802191</v>
      </c>
      <c r="AB10" s="17">
        <v>0.40982554350776601</v>
      </c>
      <c r="AC10" s="17">
        <v>0.36794186735511403</v>
      </c>
      <c r="AD10" s="17">
        <v>0.33696499746985198</v>
      </c>
      <c r="AE10" s="17"/>
      <c r="AF10" s="17">
        <v>0.353895197973356</v>
      </c>
      <c r="AG10" s="17">
        <v>0.43821457654724399</v>
      </c>
      <c r="AH10" s="17">
        <v>0.36474328817336499</v>
      </c>
      <c r="AI10" s="17"/>
      <c r="AJ10" s="17">
        <v>0.35290254839212998</v>
      </c>
      <c r="AK10" s="17">
        <v>0.44230560559650201</v>
      </c>
      <c r="AL10" s="17">
        <v>0.51649629922158902</v>
      </c>
      <c r="AM10" s="17">
        <v>0.34961151561127002</v>
      </c>
      <c r="AN10" s="17">
        <v>0.38280494921924602</v>
      </c>
      <c r="AO10" s="17"/>
      <c r="AP10" s="17">
        <v>0.34542925962522902</v>
      </c>
      <c r="AQ10" s="17">
        <v>0.44193285381959302</v>
      </c>
      <c r="AR10" s="17">
        <v>0.50764981518908403</v>
      </c>
      <c r="AS10" s="17">
        <v>0.38157720301390802</v>
      </c>
      <c r="AT10" s="17">
        <v>0.47872096139277298</v>
      </c>
      <c r="AU10" s="17"/>
      <c r="AV10" s="17">
        <v>0.42692859919554998</v>
      </c>
      <c r="AW10" s="17">
        <v>0.36553218698458001</v>
      </c>
      <c r="AX10" s="17">
        <v>0.53200084847500395</v>
      </c>
      <c r="AY10" s="17">
        <v>0.33740543722149102</v>
      </c>
      <c r="AZ10" s="17">
        <v>0.46822443176711598</v>
      </c>
      <c r="BA10" s="17">
        <v>0.42407543830023697</v>
      </c>
      <c r="BB10" s="17"/>
      <c r="BC10" s="17">
        <v>0.37652860635284602</v>
      </c>
      <c r="BD10" s="17">
        <v>0.36752564217018802</v>
      </c>
      <c r="BE10" s="17">
        <v>0.409862061048056</v>
      </c>
      <c r="BF10" s="17">
        <v>0.48885951657430998</v>
      </c>
      <c r="BG10" s="17">
        <v>0.32535449638706798</v>
      </c>
    </row>
    <row r="11" spans="2:59" x14ac:dyDescent="0.35">
      <c r="B11" s="18" t="s">
        <v>339</v>
      </c>
      <c r="C11" s="17">
        <v>0.102782328462558</v>
      </c>
      <c r="D11" s="17">
        <v>0.10985331071337601</v>
      </c>
      <c r="E11" s="17">
        <v>9.6692512461667907E-2</v>
      </c>
      <c r="F11" s="17"/>
      <c r="G11" s="17">
        <v>0.105367451383216</v>
      </c>
      <c r="H11" s="17">
        <v>0.14103853955082499</v>
      </c>
      <c r="I11" s="17">
        <v>7.8680466329480503E-2</v>
      </c>
      <c r="J11" s="17">
        <v>0.126363969608975</v>
      </c>
      <c r="K11" s="17">
        <v>8.3287737727715694E-2</v>
      </c>
      <c r="L11" s="17">
        <v>8.1755481324716703E-2</v>
      </c>
      <c r="M11" s="17"/>
      <c r="N11" s="17">
        <v>0.106338424772321</v>
      </c>
      <c r="O11" s="17">
        <v>0.110053046451745</v>
      </c>
      <c r="P11" s="17">
        <v>0.101020754919618</v>
      </c>
      <c r="Q11" s="17">
        <v>9.2892624311708902E-2</v>
      </c>
      <c r="R11" s="17"/>
      <c r="S11" s="17">
        <v>9.0058676166311996E-2</v>
      </c>
      <c r="T11" s="17">
        <v>7.0468896465913103E-2</v>
      </c>
      <c r="U11" s="17">
        <v>9.9030240119246493E-2</v>
      </c>
      <c r="V11" s="17">
        <v>0.120423826057344</v>
      </c>
      <c r="W11" s="17">
        <v>0.107257669821944</v>
      </c>
      <c r="X11" s="17">
        <v>0.126189913076071</v>
      </c>
      <c r="Y11" s="17">
        <v>0.11752925333722999</v>
      </c>
      <c r="Z11" s="17">
        <v>0.115739376942481</v>
      </c>
      <c r="AA11" s="17">
        <v>0.113871907338918</v>
      </c>
      <c r="AB11" s="17">
        <v>9.4622345088045998E-2</v>
      </c>
      <c r="AC11" s="17">
        <v>9.1839862030290403E-2</v>
      </c>
      <c r="AD11" s="17">
        <v>0.118974098130499</v>
      </c>
      <c r="AE11" s="17"/>
      <c r="AF11" s="17">
        <v>0.10870473753752299</v>
      </c>
      <c r="AG11" s="17">
        <v>0.10047355110061</v>
      </c>
      <c r="AH11" s="17">
        <v>9.1578296958765903E-2</v>
      </c>
      <c r="AI11" s="17"/>
      <c r="AJ11" s="17">
        <v>0.11261135251361799</v>
      </c>
      <c r="AK11" s="17">
        <v>9.21785055839109E-2</v>
      </c>
      <c r="AL11" s="17">
        <v>9.3622964330080896E-2</v>
      </c>
      <c r="AM11" s="17">
        <v>0.11876163515689001</v>
      </c>
      <c r="AN11" s="17">
        <v>9.4395131273372901E-2</v>
      </c>
      <c r="AO11" s="17"/>
      <c r="AP11" s="17">
        <v>0.13424254022533</v>
      </c>
      <c r="AQ11" s="17">
        <v>8.2471471726209E-2</v>
      </c>
      <c r="AR11" s="17">
        <v>0.123871177031012</v>
      </c>
      <c r="AS11" s="17">
        <v>0.118145038168271</v>
      </c>
      <c r="AT11" s="17">
        <v>7.5915489200995806E-2</v>
      </c>
      <c r="AU11" s="17"/>
      <c r="AV11" s="17">
        <v>0.10033357191827</v>
      </c>
      <c r="AW11" s="17">
        <v>0.12841435046753799</v>
      </c>
      <c r="AX11" s="17">
        <v>8.6684159576533595E-2</v>
      </c>
      <c r="AY11" s="17">
        <v>0.12018521079606</v>
      </c>
      <c r="AZ11" s="17">
        <v>6.4042294226596894E-2</v>
      </c>
      <c r="BA11" s="17">
        <v>7.58288609314752E-2</v>
      </c>
      <c r="BB11" s="17"/>
      <c r="BC11" s="17">
        <v>0.106231117955082</v>
      </c>
      <c r="BD11" s="17">
        <v>0.11409071561241201</v>
      </c>
      <c r="BE11" s="17">
        <v>9.4301289211619704E-2</v>
      </c>
      <c r="BF11" s="17">
        <v>9.4975979925292706E-2</v>
      </c>
      <c r="BG11" s="17">
        <v>0.14580121587532299</v>
      </c>
    </row>
    <row r="12" spans="2:59" x14ac:dyDescent="0.35">
      <c r="B12" s="18" t="s">
        <v>340</v>
      </c>
      <c r="C12" s="17">
        <v>1.9641701435092598E-2</v>
      </c>
      <c r="D12" s="17">
        <v>1.5692088659439399E-2</v>
      </c>
      <c r="E12" s="17">
        <v>2.3706919535180102E-2</v>
      </c>
      <c r="F12" s="17"/>
      <c r="G12" s="17">
        <v>2.57285400632375E-2</v>
      </c>
      <c r="H12" s="17">
        <v>5.4882109155661501E-3</v>
      </c>
      <c r="I12" s="17">
        <v>2.7059483861803599E-2</v>
      </c>
      <c r="J12" s="17">
        <v>3.1459880515966501E-2</v>
      </c>
      <c r="K12" s="17">
        <v>3.01707638941782E-2</v>
      </c>
      <c r="L12" s="17">
        <v>5.5282095543940203E-3</v>
      </c>
      <c r="M12" s="17"/>
      <c r="N12" s="17">
        <v>1.1695010047482799E-2</v>
      </c>
      <c r="O12" s="17">
        <v>2.0003705566190699E-2</v>
      </c>
      <c r="P12" s="17">
        <v>3.2952305298029602E-2</v>
      </c>
      <c r="Q12" s="17">
        <v>1.6554886049771102E-2</v>
      </c>
      <c r="R12" s="17"/>
      <c r="S12" s="17">
        <v>5.07669596432572E-3</v>
      </c>
      <c r="T12" s="17">
        <v>7.9227010440434207E-3</v>
      </c>
      <c r="U12" s="17">
        <v>1.38218341063452E-2</v>
      </c>
      <c r="V12" s="17">
        <v>4.1387730287938802E-2</v>
      </c>
      <c r="W12" s="17">
        <v>2.8573557990939601E-2</v>
      </c>
      <c r="X12" s="17">
        <v>0</v>
      </c>
      <c r="Y12" s="17">
        <v>6.2465026262789797E-2</v>
      </c>
      <c r="Z12" s="17">
        <v>0</v>
      </c>
      <c r="AA12" s="17">
        <v>4.1887958788977102E-2</v>
      </c>
      <c r="AB12" s="17">
        <v>0</v>
      </c>
      <c r="AC12" s="17">
        <v>1.9770528683585101E-2</v>
      </c>
      <c r="AD12" s="17">
        <v>2.76757714376826E-2</v>
      </c>
      <c r="AE12" s="17"/>
      <c r="AF12" s="17">
        <v>2.5512650624626099E-2</v>
      </c>
      <c r="AG12" s="17">
        <v>1.8332397833729999E-2</v>
      </c>
      <c r="AH12" s="17">
        <v>1.89713382761219E-2</v>
      </c>
      <c r="AI12" s="17"/>
      <c r="AJ12" s="17">
        <v>2.09799771912219E-2</v>
      </c>
      <c r="AK12" s="17">
        <v>1.7306509101832301E-2</v>
      </c>
      <c r="AL12" s="17">
        <v>0</v>
      </c>
      <c r="AM12" s="17">
        <v>5.1588953336197597E-2</v>
      </c>
      <c r="AN12" s="17">
        <v>3.0814740222880301E-2</v>
      </c>
      <c r="AO12" s="17"/>
      <c r="AP12" s="17">
        <v>2.5620098273641399E-2</v>
      </c>
      <c r="AQ12" s="17">
        <v>1.4697009841033601E-2</v>
      </c>
      <c r="AR12" s="17">
        <v>0</v>
      </c>
      <c r="AS12" s="17">
        <v>1.6435975443368101E-2</v>
      </c>
      <c r="AT12" s="17">
        <v>3.6478962270720498E-2</v>
      </c>
      <c r="AU12" s="17"/>
      <c r="AV12" s="17">
        <v>1.0565480092099599E-2</v>
      </c>
      <c r="AW12" s="17">
        <v>2.7716954298629099E-2</v>
      </c>
      <c r="AX12" s="17">
        <v>1.06145801238523E-2</v>
      </c>
      <c r="AY12" s="17">
        <v>1.4148371666371101E-2</v>
      </c>
      <c r="AZ12" s="17">
        <v>4.8483453509670101E-2</v>
      </c>
      <c r="BA12" s="17">
        <v>2.24828383376676E-2</v>
      </c>
      <c r="BB12" s="17"/>
      <c r="BC12" s="17">
        <v>3.64019742247749E-3</v>
      </c>
      <c r="BD12" s="17">
        <v>1.9061922642521999E-2</v>
      </c>
      <c r="BE12" s="17">
        <v>3.2209830449328403E-2</v>
      </c>
      <c r="BF12" s="17">
        <v>2.9125549746940399E-2</v>
      </c>
      <c r="BG12" s="17">
        <v>5.0096329650473101E-2</v>
      </c>
    </row>
    <row r="13" spans="2:59" x14ac:dyDescent="0.35">
      <c r="B13" s="18" t="s">
        <v>100</v>
      </c>
      <c r="C13" s="21">
        <v>5.88897895977923E-2</v>
      </c>
      <c r="D13" s="21">
        <v>3.7386088688779497E-2</v>
      </c>
      <c r="E13" s="21">
        <v>7.8333254666588595E-2</v>
      </c>
      <c r="F13" s="21"/>
      <c r="G13" s="21">
        <v>6.7433680174912303E-2</v>
      </c>
      <c r="H13" s="21">
        <v>3.2108590443597998E-2</v>
      </c>
      <c r="I13" s="21">
        <v>6.76982032492629E-2</v>
      </c>
      <c r="J13" s="21">
        <v>4.5244436594697499E-2</v>
      </c>
      <c r="K13" s="21">
        <v>6.5916536248980806E-2</v>
      </c>
      <c r="L13" s="21">
        <v>7.4632589803849694E-2</v>
      </c>
      <c r="M13" s="21"/>
      <c r="N13" s="21">
        <v>4.1861738600978103E-2</v>
      </c>
      <c r="O13" s="21">
        <v>4.0050104735206898E-2</v>
      </c>
      <c r="P13" s="21">
        <v>9.3140317079867599E-2</v>
      </c>
      <c r="Q13" s="21">
        <v>6.8162925434798294E-2</v>
      </c>
      <c r="R13" s="21"/>
      <c r="S13" s="21">
        <v>3.2640855907094701E-2</v>
      </c>
      <c r="T13" s="21">
        <v>6.4970112211423195E-2</v>
      </c>
      <c r="U13" s="21">
        <v>6.3183016373061104E-2</v>
      </c>
      <c r="V13" s="21">
        <v>8.3587543360706396E-2</v>
      </c>
      <c r="W13" s="21">
        <v>2.8380040046458499E-2</v>
      </c>
      <c r="X13" s="21">
        <v>9.3613874654471005E-2</v>
      </c>
      <c r="Y13" s="21">
        <v>6.9539344877378007E-2</v>
      </c>
      <c r="Z13" s="21">
        <v>2.1849090016574601E-2</v>
      </c>
      <c r="AA13" s="21">
        <v>8.6121859998254002E-2</v>
      </c>
      <c r="AB13" s="21">
        <v>7.7184222300808597E-2</v>
      </c>
      <c r="AC13" s="21">
        <v>1.6425089694291E-2</v>
      </c>
      <c r="AD13" s="21">
        <v>0</v>
      </c>
      <c r="AE13" s="21"/>
      <c r="AF13" s="21">
        <v>4.8079899561159899E-2</v>
      </c>
      <c r="AG13" s="21">
        <v>5.8236543460929303E-2</v>
      </c>
      <c r="AH13" s="21">
        <v>7.3515721039698306E-2</v>
      </c>
      <c r="AI13" s="21"/>
      <c r="AJ13" s="21">
        <v>5.2364672968117802E-2</v>
      </c>
      <c r="AK13" s="21">
        <v>3.7728932048444498E-2</v>
      </c>
      <c r="AL13" s="21">
        <v>6.9287912033778806E-2</v>
      </c>
      <c r="AM13" s="21">
        <v>0</v>
      </c>
      <c r="AN13" s="21">
        <v>7.3237580259119694E-2</v>
      </c>
      <c r="AO13" s="21"/>
      <c r="AP13" s="21">
        <v>6.6280971554506504E-2</v>
      </c>
      <c r="AQ13" s="21">
        <v>3.64579619596049E-2</v>
      </c>
      <c r="AR13" s="21">
        <v>5.6716510238412503E-2</v>
      </c>
      <c r="AS13" s="21">
        <v>3.5549121552232499E-2</v>
      </c>
      <c r="AT13" s="21">
        <v>9.4957022725436199E-2</v>
      </c>
      <c r="AU13" s="21"/>
      <c r="AV13" s="21">
        <v>3.5928232691481203E-2</v>
      </c>
      <c r="AW13" s="21">
        <v>5.9866866328437698E-2</v>
      </c>
      <c r="AX13" s="21">
        <v>4.0766585224031503E-2</v>
      </c>
      <c r="AY13" s="21">
        <v>2.9928064015351499E-2</v>
      </c>
      <c r="AZ13" s="21">
        <v>9.7511708261526706E-2</v>
      </c>
      <c r="BA13" s="21">
        <v>0.115247494504144</v>
      </c>
      <c r="BB13" s="21"/>
      <c r="BC13" s="21">
        <v>3.8822715869978597E-2</v>
      </c>
      <c r="BD13" s="21">
        <v>6.4099507276622197E-2</v>
      </c>
      <c r="BE13" s="21">
        <v>6.8414692086121595E-2</v>
      </c>
      <c r="BF13" s="21">
        <v>4.8627947863594402E-2</v>
      </c>
      <c r="BG13" s="21">
        <v>6.6729680222906707E-2</v>
      </c>
    </row>
    <row r="14" spans="2:59" x14ac:dyDescent="0.35">
      <c r="B14" s="18" t="s">
        <v>139</v>
      </c>
      <c r="C14" s="21">
        <v>0.81868618050455799</v>
      </c>
      <c r="D14" s="21">
        <v>0.83706851193840603</v>
      </c>
      <c r="E14" s="21">
        <v>0.80126731333656298</v>
      </c>
      <c r="F14" s="21"/>
      <c r="G14" s="21">
        <v>0.80147032837863397</v>
      </c>
      <c r="H14" s="21">
        <v>0.821364659090011</v>
      </c>
      <c r="I14" s="21">
        <v>0.82656184655945297</v>
      </c>
      <c r="J14" s="21">
        <v>0.79693171328036105</v>
      </c>
      <c r="K14" s="21">
        <v>0.82062496212912495</v>
      </c>
      <c r="L14" s="21">
        <v>0.83808371931703995</v>
      </c>
      <c r="M14" s="21"/>
      <c r="N14" s="21">
        <v>0.84010482657921803</v>
      </c>
      <c r="O14" s="21">
        <v>0.82989314324685703</v>
      </c>
      <c r="P14" s="21">
        <v>0.77288662270248398</v>
      </c>
      <c r="Q14" s="21">
        <v>0.822389564203722</v>
      </c>
      <c r="R14" s="21"/>
      <c r="S14" s="21">
        <v>0.87222377196226697</v>
      </c>
      <c r="T14" s="21">
        <v>0.85663829027862004</v>
      </c>
      <c r="U14" s="21">
        <v>0.82396490940134703</v>
      </c>
      <c r="V14" s="21">
        <v>0.75460090029401095</v>
      </c>
      <c r="W14" s="21">
        <v>0.83578873214065796</v>
      </c>
      <c r="X14" s="21">
        <v>0.78019621226945801</v>
      </c>
      <c r="Y14" s="21">
        <v>0.75046637552260198</v>
      </c>
      <c r="Z14" s="21">
        <v>0.86241153304094498</v>
      </c>
      <c r="AA14" s="21">
        <v>0.758118273873851</v>
      </c>
      <c r="AB14" s="21">
        <v>0.82819343261114498</v>
      </c>
      <c r="AC14" s="21">
        <v>0.87196451959183396</v>
      </c>
      <c r="AD14" s="21">
        <v>0.85335013043181895</v>
      </c>
      <c r="AE14" s="21"/>
      <c r="AF14" s="21">
        <v>0.817702712276691</v>
      </c>
      <c r="AG14" s="21">
        <v>0.82295750760472997</v>
      </c>
      <c r="AH14" s="21">
        <v>0.81593464372541402</v>
      </c>
      <c r="AI14" s="21"/>
      <c r="AJ14" s="21">
        <v>0.81404399732704302</v>
      </c>
      <c r="AK14" s="21">
        <v>0.85278605326581203</v>
      </c>
      <c r="AL14" s="21">
        <v>0.83708912363613996</v>
      </c>
      <c r="AM14" s="21">
        <v>0.82964941150691296</v>
      </c>
      <c r="AN14" s="21">
        <v>0.80155254824462696</v>
      </c>
      <c r="AO14" s="21"/>
      <c r="AP14" s="21">
        <v>0.77385638994652295</v>
      </c>
      <c r="AQ14" s="21">
        <v>0.86637355647315295</v>
      </c>
      <c r="AR14" s="21">
        <v>0.81941231273057602</v>
      </c>
      <c r="AS14" s="21">
        <v>0.82986986483612801</v>
      </c>
      <c r="AT14" s="21">
        <v>0.79264852580284795</v>
      </c>
      <c r="AU14" s="21"/>
      <c r="AV14" s="21">
        <v>0.85317271529814898</v>
      </c>
      <c r="AW14" s="21">
        <v>0.78400182890539505</v>
      </c>
      <c r="AX14" s="21">
        <v>0.86193467507558297</v>
      </c>
      <c r="AY14" s="21">
        <v>0.83573835352221804</v>
      </c>
      <c r="AZ14" s="21">
        <v>0.789962544002206</v>
      </c>
      <c r="BA14" s="21">
        <v>0.78644080622671297</v>
      </c>
      <c r="BB14" s="21"/>
      <c r="BC14" s="21">
        <v>0.85130596875246201</v>
      </c>
      <c r="BD14" s="21">
        <v>0.80274785446844299</v>
      </c>
      <c r="BE14" s="21">
        <v>0.80507418825292998</v>
      </c>
      <c r="BF14" s="21">
        <v>0.82727052246417199</v>
      </c>
      <c r="BG14" s="21">
        <v>0.73737277425129799</v>
      </c>
    </row>
    <row r="15" spans="2:59" x14ac:dyDescent="0.35">
      <c r="B15" s="18" t="s">
        <v>141</v>
      </c>
      <c r="C15" s="22">
        <v>-0.75979639090676498</v>
      </c>
      <c r="D15" s="22">
        <v>-0.79968242324962602</v>
      </c>
      <c r="E15" s="22">
        <v>-0.72293405866997495</v>
      </c>
      <c r="F15" s="22"/>
      <c r="G15" s="22">
        <v>-0.73403664820372105</v>
      </c>
      <c r="H15" s="22">
        <v>-0.78925606864641296</v>
      </c>
      <c r="I15" s="22">
        <v>-0.75886364331018996</v>
      </c>
      <c r="J15" s="22">
        <v>-0.75168727668566404</v>
      </c>
      <c r="K15" s="22">
        <v>-0.75470842588014497</v>
      </c>
      <c r="L15" s="22">
        <v>-0.76345112951319005</v>
      </c>
      <c r="M15" s="22"/>
      <c r="N15" s="22">
        <v>-0.79824308797823995</v>
      </c>
      <c r="O15" s="22">
        <v>-0.78984303851165005</v>
      </c>
      <c r="P15" s="22">
        <v>-0.67974630562261695</v>
      </c>
      <c r="Q15" s="22">
        <v>-0.75422663876892304</v>
      </c>
      <c r="R15" s="22"/>
      <c r="S15" s="22">
        <v>-0.83958291605517299</v>
      </c>
      <c r="T15" s="22">
        <v>-0.79166817806719703</v>
      </c>
      <c r="U15" s="22">
        <v>-0.76078189302828603</v>
      </c>
      <c r="V15" s="22">
        <v>-0.67101335693330399</v>
      </c>
      <c r="W15" s="22">
        <v>-0.80740869209419897</v>
      </c>
      <c r="X15" s="22">
        <v>-0.68658233761498699</v>
      </c>
      <c r="Y15" s="22">
        <v>-0.68092703064522397</v>
      </c>
      <c r="Z15" s="22">
        <v>-0.84056244302437</v>
      </c>
      <c r="AA15" s="22">
        <v>-0.67199641387559705</v>
      </c>
      <c r="AB15" s="22">
        <v>-0.75100921031033696</v>
      </c>
      <c r="AC15" s="22">
        <v>-0.85553942989754295</v>
      </c>
      <c r="AD15" s="22">
        <v>-0.85335013043181895</v>
      </c>
      <c r="AE15" s="22"/>
      <c r="AF15" s="22">
        <v>-0.76962281271553101</v>
      </c>
      <c r="AG15" s="22">
        <v>-0.76472096414380097</v>
      </c>
      <c r="AH15" s="22">
        <v>-0.74241892268571597</v>
      </c>
      <c r="AI15" s="22"/>
      <c r="AJ15" s="22">
        <v>-0.76167932435892505</v>
      </c>
      <c r="AK15" s="22">
        <v>-0.81505712121736795</v>
      </c>
      <c r="AL15" s="22">
        <v>-0.76780121160236103</v>
      </c>
      <c r="AM15" s="22">
        <v>-0.82964941150691296</v>
      </c>
      <c r="AN15" s="22">
        <v>-0.72831496798550699</v>
      </c>
      <c r="AO15" s="22"/>
      <c r="AP15" s="22">
        <v>-0.70757541839201599</v>
      </c>
      <c r="AQ15" s="22">
        <v>-0.82991559451354802</v>
      </c>
      <c r="AR15" s="22">
        <v>-0.76269580249216296</v>
      </c>
      <c r="AS15" s="22">
        <v>-0.79432074328389601</v>
      </c>
      <c r="AT15" s="22">
        <v>-0.69769150307741101</v>
      </c>
      <c r="AU15" s="22"/>
      <c r="AV15" s="22">
        <v>-0.81724448260666804</v>
      </c>
      <c r="AW15" s="22">
        <v>-0.72413496257695698</v>
      </c>
      <c r="AX15" s="22">
        <v>-0.82116808985155099</v>
      </c>
      <c r="AY15" s="22">
        <v>-0.80581028950686595</v>
      </c>
      <c r="AZ15" s="22">
        <v>-0.69245083574068</v>
      </c>
      <c r="BA15" s="22">
        <v>-0.67119331172256902</v>
      </c>
      <c r="BB15" s="22"/>
      <c r="BC15" s="22">
        <v>-0.81248325288248302</v>
      </c>
      <c r="BD15" s="22">
        <v>-0.73864834719182104</v>
      </c>
      <c r="BE15" s="22">
        <v>-0.73665949616680904</v>
      </c>
      <c r="BF15" s="22">
        <v>-0.77864257460057795</v>
      </c>
      <c r="BG15" s="22">
        <v>-0.67064309402839095</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330</v>
      </c>
      <c r="E2" s="26"/>
      <c r="F2" s="26"/>
    </row>
    <row r="6" spans="2:6" ht="50" customHeight="1" x14ac:dyDescent="0.35">
      <c r="B6" s="20" t="s">
        <v>15</v>
      </c>
      <c r="C6" s="20" t="s">
        <v>498</v>
      </c>
      <c r="D6" s="20" t="s">
        <v>499</v>
      </c>
      <c r="E6" s="20" t="s">
        <v>500</v>
      </c>
    </row>
    <row r="7" spans="2:6" x14ac:dyDescent="0.35">
      <c r="B7" s="18" t="s">
        <v>323</v>
      </c>
      <c r="C7" s="17">
        <v>0.372976717151705</v>
      </c>
      <c r="D7" s="17">
        <v>0.35757365347130898</v>
      </c>
      <c r="E7" s="17">
        <v>0.16535282003885099</v>
      </c>
    </row>
    <row r="8" spans="2:6" x14ac:dyDescent="0.35">
      <c r="B8" s="18" t="s">
        <v>324</v>
      </c>
      <c r="C8" s="17">
        <v>0.41946484804994599</v>
      </c>
      <c r="D8" s="17">
        <v>0.40965787560741002</v>
      </c>
      <c r="E8" s="17">
        <v>0.315257511022078</v>
      </c>
    </row>
    <row r="9" spans="2:6" x14ac:dyDescent="0.35">
      <c r="B9" s="18" t="s">
        <v>325</v>
      </c>
      <c r="C9" s="17">
        <v>0.12975813175471199</v>
      </c>
      <c r="D9" s="17">
        <v>0.13386549928621799</v>
      </c>
      <c r="E9" s="17">
        <v>0.21511940936968599</v>
      </c>
    </row>
    <row r="10" spans="2:6" x14ac:dyDescent="0.35">
      <c r="B10" s="18" t="s">
        <v>326</v>
      </c>
      <c r="C10" s="17">
        <v>4.1181770867592601E-2</v>
      </c>
      <c r="D10" s="17">
        <v>6.2081502801541802E-2</v>
      </c>
      <c r="E10" s="17">
        <v>0.18038790631221199</v>
      </c>
    </row>
    <row r="11" spans="2:6" x14ac:dyDescent="0.35">
      <c r="B11" s="18" t="s">
        <v>327</v>
      </c>
      <c r="C11" s="17">
        <v>1.17369685768411E-2</v>
      </c>
      <c r="D11" s="17">
        <v>1.6562842792198499E-2</v>
      </c>
      <c r="E11" s="17">
        <v>9.7120686654833699E-2</v>
      </c>
    </row>
    <row r="12" spans="2:6" x14ac:dyDescent="0.35">
      <c r="B12" s="18" t="s">
        <v>100</v>
      </c>
      <c r="C12" s="17">
        <v>2.4881563599204098E-2</v>
      </c>
      <c r="D12" s="17">
        <v>2.02586260413221E-2</v>
      </c>
      <c r="E12" s="17">
        <v>2.6761666602339401E-2</v>
      </c>
    </row>
    <row r="13" spans="2:6" x14ac:dyDescent="0.35">
      <c r="B13" s="23" t="s">
        <v>328</v>
      </c>
      <c r="C13" s="21">
        <v>0.79244156520165099</v>
      </c>
      <c r="D13" s="21">
        <v>0.76723152907871905</v>
      </c>
      <c r="E13" s="21">
        <v>0.48061033106092899</v>
      </c>
    </row>
    <row r="14" spans="2:6" x14ac:dyDescent="0.35">
      <c r="B14" s="23" t="s">
        <v>329</v>
      </c>
      <c r="C14" s="21">
        <v>5.2918739444433698E-2</v>
      </c>
      <c r="D14" s="21">
        <v>7.8644345593740297E-2</v>
      </c>
      <c r="E14" s="21">
        <v>0.277508592967046</v>
      </c>
    </row>
    <row r="15" spans="2:6" x14ac:dyDescent="0.35">
      <c r="B15" s="23" t="s">
        <v>141</v>
      </c>
      <c r="C15" s="22">
        <v>0.73952282575721695</v>
      </c>
      <c r="D15" s="22">
        <v>0.68858718348497905</v>
      </c>
      <c r="E15" s="22">
        <v>0.20310173809388299</v>
      </c>
    </row>
    <row r="16" spans="2:6" x14ac:dyDescent="0.35">
      <c r="B16" s="16" t="s">
        <v>331</v>
      </c>
      <c r="C16" s="16"/>
      <c r="D16" s="16"/>
      <c r="E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323</v>
      </c>
      <c r="C9" s="17">
        <v>0.35757365347130898</v>
      </c>
      <c r="D9" s="17">
        <v>0.37358056083278102</v>
      </c>
      <c r="E9" s="17">
        <v>0.338526436341888</v>
      </c>
      <c r="F9" s="17"/>
      <c r="G9" s="17">
        <v>0.33487164229736899</v>
      </c>
      <c r="H9" s="17">
        <v>0.33528010570310202</v>
      </c>
      <c r="I9" s="17">
        <v>0.33265122255354002</v>
      </c>
      <c r="J9" s="17">
        <v>0.37274868729742999</v>
      </c>
      <c r="K9" s="17">
        <v>0.43785258945864702</v>
      </c>
      <c r="L9" s="17">
        <v>0.35006306810989202</v>
      </c>
      <c r="M9" s="17"/>
      <c r="N9" s="17">
        <v>0.333555975603396</v>
      </c>
      <c r="O9" s="17">
        <v>0.40801575231058801</v>
      </c>
      <c r="P9" s="17">
        <v>0.30687258873088302</v>
      </c>
      <c r="Q9" s="17">
        <v>0.37452623077151898</v>
      </c>
      <c r="R9" s="17"/>
      <c r="S9" s="17">
        <v>0.37391640885434502</v>
      </c>
      <c r="T9" s="17">
        <v>0.39745607361082202</v>
      </c>
      <c r="U9" s="17">
        <v>0.37881389892075201</v>
      </c>
      <c r="V9" s="17">
        <v>0.225825244433628</v>
      </c>
      <c r="W9" s="17">
        <v>0.311921895306429</v>
      </c>
      <c r="X9" s="17">
        <v>0.35418670724311102</v>
      </c>
      <c r="Y9" s="17">
        <v>0.24597938093431099</v>
      </c>
      <c r="Z9" s="17">
        <v>0.39360326125991901</v>
      </c>
      <c r="AA9" s="17">
        <v>0.41834954972240601</v>
      </c>
      <c r="AB9" s="17">
        <v>0.37344184501160099</v>
      </c>
      <c r="AC9" s="17">
        <v>0.39394273009833197</v>
      </c>
      <c r="AD9" s="17">
        <v>0.46371594283870599</v>
      </c>
      <c r="AE9" s="17"/>
      <c r="AF9" s="17">
        <v>0.35050101712735099</v>
      </c>
      <c r="AG9" s="17">
        <v>0.34307258977316502</v>
      </c>
      <c r="AH9" s="17">
        <v>0.436239660979719</v>
      </c>
      <c r="AI9" s="17"/>
      <c r="AJ9" s="17">
        <v>0.37217401743221701</v>
      </c>
      <c r="AK9" s="17">
        <v>0.32059077047761703</v>
      </c>
      <c r="AL9" s="17">
        <v>0.33167949765228799</v>
      </c>
      <c r="AM9" s="17">
        <v>0.29200866300278</v>
      </c>
      <c r="AN9" s="17">
        <v>0.436515531087871</v>
      </c>
      <c r="AO9" s="17"/>
      <c r="AP9" s="17">
        <v>0.34965329511752002</v>
      </c>
      <c r="AQ9" s="17">
        <v>0.35978160513262802</v>
      </c>
      <c r="AR9" s="17">
        <v>0.28890476140938198</v>
      </c>
      <c r="AS9" s="17">
        <v>0.37717853173550703</v>
      </c>
      <c r="AT9" s="17">
        <v>0.33413074955666</v>
      </c>
      <c r="AU9" s="17"/>
      <c r="AV9" s="17">
        <v>0.36351426927876701</v>
      </c>
      <c r="AW9" s="17">
        <v>0.32868391557730697</v>
      </c>
      <c r="AX9" s="17">
        <v>0.29512631277437601</v>
      </c>
      <c r="AY9" s="17">
        <v>0.38621380663935101</v>
      </c>
      <c r="AZ9" s="17">
        <v>0.37098065080959403</v>
      </c>
      <c r="BA9" s="17">
        <v>0.291179183203011</v>
      </c>
      <c r="BB9" s="17"/>
      <c r="BC9" s="17">
        <v>0.39080894374736302</v>
      </c>
      <c r="BD9" s="17">
        <v>0.37630484617602999</v>
      </c>
      <c r="BE9" s="17">
        <v>0.32870884063299799</v>
      </c>
      <c r="BF9" s="17">
        <v>0.303222329312132</v>
      </c>
      <c r="BG9" s="17">
        <v>0.45251276681782698</v>
      </c>
    </row>
    <row r="10" spans="2:59" x14ac:dyDescent="0.35">
      <c r="B10" s="18" t="s">
        <v>324</v>
      </c>
      <c r="C10" s="17">
        <v>0.40965787560741002</v>
      </c>
      <c r="D10" s="17">
        <v>0.40594272485034</v>
      </c>
      <c r="E10" s="17">
        <v>0.41685101598811702</v>
      </c>
      <c r="F10" s="17"/>
      <c r="G10" s="17">
        <v>0.35247357534307699</v>
      </c>
      <c r="H10" s="17">
        <v>0.39741072069649602</v>
      </c>
      <c r="I10" s="17">
        <v>0.476097025343512</v>
      </c>
      <c r="J10" s="17">
        <v>0.37709819451066601</v>
      </c>
      <c r="K10" s="17">
        <v>0.39102030402778298</v>
      </c>
      <c r="L10" s="17">
        <v>0.44456342921029601</v>
      </c>
      <c r="M10" s="17"/>
      <c r="N10" s="17">
        <v>0.43151907177215398</v>
      </c>
      <c r="O10" s="17">
        <v>0.34419669880293502</v>
      </c>
      <c r="P10" s="17">
        <v>0.43690590027600701</v>
      </c>
      <c r="Q10" s="17">
        <v>0.43145221641890302</v>
      </c>
      <c r="R10" s="17"/>
      <c r="S10" s="17">
        <v>0.337225584388685</v>
      </c>
      <c r="T10" s="17">
        <v>0.40411421118416202</v>
      </c>
      <c r="U10" s="17">
        <v>0.40315662608199698</v>
      </c>
      <c r="V10" s="17">
        <v>0.48705917803552901</v>
      </c>
      <c r="W10" s="17">
        <v>0.49069808077960397</v>
      </c>
      <c r="X10" s="17">
        <v>0.455620648337419</v>
      </c>
      <c r="Y10" s="17">
        <v>0.47559339585719501</v>
      </c>
      <c r="Z10" s="17">
        <v>0.401983878549037</v>
      </c>
      <c r="AA10" s="17">
        <v>0.30589412144102801</v>
      </c>
      <c r="AB10" s="17">
        <v>0.41084579527625098</v>
      </c>
      <c r="AC10" s="17">
        <v>0.41585228878189801</v>
      </c>
      <c r="AD10" s="17">
        <v>0.45175155188663602</v>
      </c>
      <c r="AE10" s="17"/>
      <c r="AF10" s="17">
        <v>0.43211945268697599</v>
      </c>
      <c r="AG10" s="17">
        <v>0.42401037604804798</v>
      </c>
      <c r="AH10" s="17">
        <v>0.376819696376611</v>
      </c>
      <c r="AI10" s="17"/>
      <c r="AJ10" s="17">
        <v>0.43551038281443499</v>
      </c>
      <c r="AK10" s="17">
        <v>0.42817347279511803</v>
      </c>
      <c r="AL10" s="17">
        <v>0.47115393062060401</v>
      </c>
      <c r="AM10" s="17">
        <v>0.35410052019809501</v>
      </c>
      <c r="AN10" s="17">
        <v>0.316587355156212</v>
      </c>
      <c r="AO10" s="17"/>
      <c r="AP10" s="17">
        <v>0.39866337427677301</v>
      </c>
      <c r="AQ10" s="17">
        <v>0.41266234704050597</v>
      </c>
      <c r="AR10" s="17">
        <v>0.48391496082598401</v>
      </c>
      <c r="AS10" s="17">
        <v>0.39413724466667199</v>
      </c>
      <c r="AT10" s="17">
        <v>0.45589859692392298</v>
      </c>
      <c r="AU10" s="17"/>
      <c r="AV10" s="17">
        <v>0.386887307124338</v>
      </c>
      <c r="AW10" s="17">
        <v>0.42212089029307498</v>
      </c>
      <c r="AX10" s="17">
        <v>0.52131777856876205</v>
      </c>
      <c r="AY10" s="17">
        <v>0.40110037030406898</v>
      </c>
      <c r="AZ10" s="17">
        <v>0.36605961609207599</v>
      </c>
      <c r="BA10" s="17">
        <v>0.49544399911984799</v>
      </c>
      <c r="BB10" s="17"/>
      <c r="BC10" s="17">
        <v>0.423449280987792</v>
      </c>
      <c r="BD10" s="17">
        <v>0.373956289266835</v>
      </c>
      <c r="BE10" s="17">
        <v>0.42522404188645802</v>
      </c>
      <c r="BF10" s="17">
        <v>0.42529350042283598</v>
      </c>
      <c r="BG10" s="17">
        <v>0.439051279879283</v>
      </c>
    </row>
    <row r="11" spans="2:59" x14ac:dyDescent="0.35">
      <c r="B11" s="18" t="s">
        <v>325</v>
      </c>
      <c r="C11" s="17">
        <v>0.13386549928621799</v>
      </c>
      <c r="D11" s="17">
        <v>0.13231525119518101</v>
      </c>
      <c r="E11" s="17">
        <v>0.134271904031872</v>
      </c>
      <c r="F11" s="17"/>
      <c r="G11" s="17">
        <v>0.230297270778833</v>
      </c>
      <c r="H11" s="17">
        <v>0.14475631983456899</v>
      </c>
      <c r="I11" s="17">
        <v>8.3076297927687698E-2</v>
      </c>
      <c r="J11" s="17">
        <v>0.158410164678743</v>
      </c>
      <c r="K11" s="17">
        <v>8.1067551613114699E-2</v>
      </c>
      <c r="L11" s="17">
        <v>0.11094861150726799</v>
      </c>
      <c r="M11" s="17"/>
      <c r="N11" s="17">
        <v>0.125988763106652</v>
      </c>
      <c r="O11" s="17">
        <v>0.13169047816729099</v>
      </c>
      <c r="P11" s="17">
        <v>0.146445177602259</v>
      </c>
      <c r="Q11" s="17">
        <v>0.13454222959517501</v>
      </c>
      <c r="R11" s="17"/>
      <c r="S11" s="17">
        <v>0.17423662365980999</v>
      </c>
      <c r="T11" s="17">
        <v>0.128321411479348</v>
      </c>
      <c r="U11" s="17">
        <v>0.141257405923086</v>
      </c>
      <c r="V11" s="17">
        <v>0.14166026951383101</v>
      </c>
      <c r="W11" s="17">
        <v>0.11861625776682901</v>
      </c>
      <c r="X11" s="17">
        <v>6.7379926501582393E-2</v>
      </c>
      <c r="Y11" s="17">
        <v>0.232017857695938</v>
      </c>
      <c r="Z11" s="17">
        <v>9.3019261951298102E-2</v>
      </c>
      <c r="AA11" s="17">
        <v>0.12749730876215901</v>
      </c>
      <c r="AB11" s="17">
        <v>0.123659962696981</v>
      </c>
      <c r="AC11" s="17">
        <v>0.126416253642817</v>
      </c>
      <c r="AD11" s="17">
        <v>2.5400398387819999E-2</v>
      </c>
      <c r="AE11" s="17"/>
      <c r="AF11" s="17">
        <v>0.11374195526478</v>
      </c>
      <c r="AG11" s="17">
        <v>0.13956825362998801</v>
      </c>
      <c r="AH11" s="17">
        <v>9.4977324795808601E-2</v>
      </c>
      <c r="AI11" s="17"/>
      <c r="AJ11" s="17">
        <v>0.10787068153802599</v>
      </c>
      <c r="AK11" s="17">
        <v>0.14017760494808701</v>
      </c>
      <c r="AL11" s="17">
        <v>0.112626494717445</v>
      </c>
      <c r="AM11" s="17">
        <v>0.22748070964123801</v>
      </c>
      <c r="AN11" s="17">
        <v>0.14180835099271299</v>
      </c>
      <c r="AO11" s="17"/>
      <c r="AP11" s="17">
        <v>0.15595400668138101</v>
      </c>
      <c r="AQ11" s="17">
        <v>0.119620330953808</v>
      </c>
      <c r="AR11" s="17">
        <v>0.144145820606533</v>
      </c>
      <c r="AS11" s="17">
        <v>0.14416060159841301</v>
      </c>
      <c r="AT11" s="17">
        <v>0.149638502568053</v>
      </c>
      <c r="AU11" s="17"/>
      <c r="AV11" s="17">
        <v>0.14497853662048399</v>
      </c>
      <c r="AW11" s="17">
        <v>0.13911553513846001</v>
      </c>
      <c r="AX11" s="17">
        <v>0.116088391162465</v>
      </c>
      <c r="AY11" s="17">
        <v>0.13042959183021499</v>
      </c>
      <c r="AZ11" s="17">
        <v>0.16801361342872401</v>
      </c>
      <c r="BA11" s="17">
        <v>0.113378890266185</v>
      </c>
      <c r="BB11" s="17"/>
      <c r="BC11" s="17">
        <v>0.117071860780357</v>
      </c>
      <c r="BD11" s="17">
        <v>0.14462728758806201</v>
      </c>
      <c r="BE11" s="17">
        <v>0.132844787323177</v>
      </c>
      <c r="BF11" s="17">
        <v>0.13513114509881</v>
      </c>
      <c r="BG11" s="17">
        <v>0.10843595330289101</v>
      </c>
    </row>
    <row r="12" spans="2:59" x14ac:dyDescent="0.35">
      <c r="B12" s="18" t="s">
        <v>326</v>
      </c>
      <c r="C12" s="17">
        <v>6.2081502801541802E-2</v>
      </c>
      <c r="D12" s="17">
        <v>5.4139242604068202E-2</v>
      </c>
      <c r="E12" s="17">
        <v>7.0450749713279207E-2</v>
      </c>
      <c r="F12" s="17"/>
      <c r="G12" s="17">
        <v>6.9870091548133895E-2</v>
      </c>
      <c r="H12" s="17">
        <v>6.11577297410223E-2</v>
      </c>
      <c r="I12" s="17">
        <v>7.65861290914292E-2</v>
      </c>
      <c r="J12" s="17">
        <v>4.2858893105630298E-2</v>
      </c>
      <c r="K12" s="17">
        <v>5.4579037293772101E-2</v>
      </c>
      <c r="L12" s="17">
        <v>6.5506135316642095E-2</v>
      </c>
      <c r="M12" s="17"/>
      <c r="N12" s="17">
        <v>7.0912038947833905E-2</v>
      </c>
      <c r="O12" s="17">
        <v>7.2447763774319093E-2</v>
      </c>
      <c r="P12" s="17">
        <v>5.8321236274606503E-2</v>
      </c>
      <c r="Q12" s="17">
        <v>4.4395819567330901E-2</v>
      </c>
      <c r="R12" s="17"/>
      <c r="S12" s="17">
        <v>5.9850968862014298E-2</v>
      </c>
      <c r="T12" s="17">
        <v>3.6076383587298401E-2</v>
      </c>
      <c r="U12" s="17">
        <v>5.0864762100259801E-2</v>
      </c>
      <c r="V12" s="17">
        <v>0.131182007462883</v>
      </c>
      <c r="W12" s="17">
        <v>5.0360575909736797E-2</v>
      </c>
      <c r="X12" s="17">
        <v>6.1119334115031898E-2</v>
      </c>
      <c r="Y12" s="17">
        <v>2.3632187964891398E-2</v>
      </c>
      <c r="Z12" s="17">
        <v>2.2773305203016399E-2</v>
      </c>
      <c r="AA12" s="17">
        <v>0.121646528431477</v>
      </c>
      <c r="AB12" s="17">
        <v>4.4751471615289001E-2</v>
      </c>
      <c r="AC12" s="17">
        <v>4.8749249538929403E-2</v>
      </c>
      <c r="AD12" s="17">
        <v>5.9132106886837801E-2</v>
      </c>
      <c r="AE12" s="17"/>
      <c r="AF12" s="17">
        <v>7.6569799586224799E-2</v>
      </c>
      <c r="AG12" s="17">
        <v>5.48646516865526E-2</v>
      </c>
      <c r="AH12" s="17">
        <v>3.7603665005603699E-2</v>
      </c>
      <c r="AI12" s="17"/>
      <c r="AJ12" s="17">
        <v>5.8862407763858503E-2</v>
      </c>
      <c r="AK12" s="17">
        <v>6.4909270732255595E-2</v>
      </c>
      <c r="AL12" s="17">
        <v>7.1386038468480004E-2</v>
      </c>
      <c r="AM12" s="17">
        <v>8.1394039244974195E-2</v>
      </c>
      <c r="AN12" s="17">
        <v>6.7087819696677098E-2</v>
      </c>
      <c r="AO12" s="17"/>
      <c r="AP12" s="17">
        <v>6.4712923411694198E-2</v>
      </c>
      <c r="AQ12" s="17">
        <v>6.7296083189226405E-2</v>
      </c>
      <c r="AR12" s="17">
        <v>7.0446599851047301E-2</v>
      </c>
      <c r="AS12" s="17">
        <v>6.8107020417669195E-2</v>
      </c>
      <c r="AT12" s="17">
        <v>0</v>
      </c>
      <c r="AU12" s="17"/>
      <c r="AV12" s="17">
        <v>6.0106341840562197E-2</v>
      </c>
      <c r="AW12" s="17">
        <v>8.7735135531397598E-2</v>
      </c>
      <c r="AX12" s="17">
        <v>6.7467517494397694E-2</v>
      </c>
      <c r="AY12" s="17">
        <v>6.3049387063542198E-2</v>
      </c>
      <c r="AZ12" s="17">
        <v>1.2019297343269701E-2</v>
      </c>
      <c r="BA12" s="17">
        <v>3.1862779863926098E-2</v>
      </c>
      <c r="BB12" s="17"/>
      <c r="BC12" s="17">
        <v>4.59919230117403E-2</v>
      </c>
      <c r="BD12" s="17">
        <v>7.2169185335319005E-2</v>
      </c>
      <c r="BE12" s="17">
        <v>6.4505143242848006E-2</v>
      </c>
      <c r="BF12" s="17">
        <v>8.5688984290245601E-2</v>
      </c>
      <c r="BG12" s="17">
        <v>0</v>
      </c>
    </row>
    <row r="13" spans="2:59" x14ac:dyDescent="0.35">
      <c r="B13" s="18" t="s">
        <v>327</v>
      </c>
      <c r="C13" s="17">
        <v>1.6562842792198499E-2</v>
      </c>
      <c r="D13" s="17">
        <v>1.55828735339617E-2</v>
      </c>
      <c r="E13" s="17">
        <v>1.7672176329445E-2</v>
      </c>
      <c r="F13" s="17"/>
      <c r="G13" s="17">
        <v>1.24874200325879E-2</v>
      </c>
      <c r="H13" s="17">
        <v>4.1401706949193699E-2</v>
      </c>
      <c r="I13" s="17">
        <v>1.09165618577998E-2</v>
      </c>
      <c r="J13" s="17">
        <v>1.9615191044571701E-2</v>
      </c>
      <c r="K13" s="17">
        <v>9.0880683545342608E-3</v>
      </c>
      <c r="L13" s="17">
        <v>5.3258190096812496E-3</v>
      </c>
      <c r="M13" s="17"/>
      <c r="N13" s="17">
        <v>2.0384594493144E-2</v>
      </c>
      <c r="O13" s="17">
        <v>2.52330444638551E-2</v>
      </c>
      <c r="P13" s="17">
        <v>1.9806244902429701E-2</v>
      </c>
      <c r="Q13" s="17">
        <v>0</v>
      </c>
      <c r="R13" s="17"/>
      <c r="S13" s="17">
        <v>4.25848589974272E-2</v>
      </c>
      <c r="T13" s="17">
        <v>9.2944122660459597E-3</v>
      </c>
      <c r="U13" s="17">
        <v>0</v>
      </c>
      <c r="V13" s="17">
        <v>1.42733005541295E-2</v>
      </c>
      <c r="W13" s="17">
        <v>2.84031902374016E-2</v>
      </c>
      <c r="X13" s="17">
        <v>2.2395738417454601E-2</v>
      </c>
      <c r="Y13" s="17">
        <v>0</v>
      </c>
      <c r="Z13" s="17">
        <v>4.6349005697253601E-2</v>
      </c>
      <c r="AA13" s="17">
        <v>1.49514390397307E-2</v>
      </c>
      <c r="AB13" s="17">
        <v>0</v>
      </c>
      <c r="AC13" s="17">
        <v>0</v>
      </c>
      <c r="AD13" s="17">
        <v>0</v>
      </c>
      <c r="AE13" s="17"/>
      <c r="AF13" s="17">
        <v>1.23601709217821E-2</v>
      </c>
      <c r="AG13" s="17">
        <v>1.32377980631266E-2</v>
      </c>
      <c r="AH13" s="17">
        <v>2.0973235032170301E-2</v>
      </c>
      <c r="AI13" s="17"/>
      <c r="AJ13" s="17">
        <v>1.51946188315601E-2</v>
      </c>
      <c r="AK13" s="17">
        <v>2.36862772130139E-2</v>
      </c>
      <c r="AL13" s="17">
        <v>1.31540385411828E-2</v>
      </c>
      <c r="AM13" s="17">
        <v>0</v>
      </c>
      <c r="AN13" s="17">
        <v>1.49073399184109E-2</v>
      </c>
      <c r="AO13" s="17"/>
      <c r="AP13" s="17">
        <v>2.1337359982443099E-2</v>
      </c>
      <c r="AQ13" s="17">
        <v>2.1845144098048001E-2</v>
      </c>
      <c r="AR13" s="17">
        <v>0</v>
      </c>
      <c r="AS13" s="17">
        <v>8.7591754109333092E-3</v>
      </c>
      <c r="AT13" s="17">
        <v>0</v>
      </c>
      <c r="AU13" s="17"/>
      <c r="AV13" s="17">
        <v>2.73450068999831E-2</v>
      </c>
      <c r="AW13" s="17">
        <v>1.48098102705264E-2</v>
      </c>
      <c r="AX13" s="17">
        <v>0</v>
      </c>
      <c r="AY13" s="17">
        <v>7.5400495475203598E-3</v>
      </c>
      <c r="AZ13" s="17">
        <v>1.2470401453130201E-2</v>
      </c>
      <c r="BA13" s="17">
        <v>4.7284426020531303E-2</v>
      </c>
      <c r="BB13" s="17"/>
      <c r="BC13" s="17">
        <v>8.4601080324515302E-3</v>
      </c>
      <c r="BD13" s="17">
        <v>1.03028223249651E-2</v>
      </c>
      <c r="BE13" s="17">
        <v>3.3207832769922299E-2</v>
      </c>
      <c r="BF13" s="17">
        <v>1.71327931655763E-2</v>
      </c>
      <c r="BG13" s="17">
        <v>0</v>
      </c>
    </row>
    <row r="14" spans="2:59" x14ac:dyDescent="0.35">
      <c r="B14" s="18" t="s">
        <v>100</v>
      </c>
      <c r="C14" s="17">
        <v>2.02586260413221E-2</v>
      </c>
      <c r="D14" s="17">
        <v>1.8439346983668298E-2</v>
      </c>
      <c r="E14" s="17">
        <v>2.2227717595397999E-2</v>
      </c>
      <c r="F14" s="17"/>
      <c r="G14" s="17">
        <v>0</v>
      </c>
      <c r="H14" s="17">
        <v>1.9993417075617598E-2</v>
      </c>
      <c r="I14" s="17">
        <v>2.0672763226031499E-2</v>
      </c>
      <c r="J14" s="17">
        <v>2.92688693629597E-2</v>
      </c>
      <c r="K14" s="17">
        <v>2.6392449252148901E-2</v>
      </c>
      <c r="L14" s="17">
        <v>2.35929368462207E-2</v>
      </c>
      <c r="M14" s="17"/>
      <c r="N14" s="17">
        <v>1.7639556076820401E-2</v>
      </c>
      <c r="O14" s="17">
        <v>1.84162624810125E-2</v>
      </c>
      <c r="P14" s="17">
        <v>3.1648852213814499E-2</v>
      </c>
      <c r="Q14" s="17">
        <v>1.50835036470726E-2</v>
      </c>
      <c r="R14" s="17"/>
      <c r="S14" s="17">
        <v>1.21855552377177E-2</v>
      </c>
      <c r="T14" s="17">
        <v>2.4737507872323899E-2</v>
      </c>
      <c r="U14" s="17">
        <v>2.5907306973904799E-2</v>
      </c>
      <c r="V14" s="17">
        <v>0</v>
      </c>
      <c r="W14" s="17">
        <v>0</v>
      </c>
      <c r="X14" s="17">
        <v>3.9297645385400898E-2</v>
      </c>
      <c r="Y14" s="17">
        <v>2.2777177547665301E-2</v>
      </c>
      <c r="Z14" s="17">
        <v>4.2271287339475903E-2</v>
      </c>
      <c r="AA14" s="17">
        <v>1.16610526031996E-2</v>
      </c>
      <c r="AB14" s="17">
        <v>4.7300925399877798E-2</v>
      </c>
      <c r="AC14" s="17">
        <v>1.5039477938023901E-2</v>
      </c>
      <c r="AD14" s="17">
        <v>0</v>
      </c>
      <c r="AE14" s="17"/>
      <c r="AF14" s="17">
        <v>1.47076044128851E-2</v>
      </c>
      <c r="AG14" s="17">
        <v>2.5246330799119199E-2</v>
      </c>
      <c r="AH14" s="17">
        <v>3.3386417810087603E-2</v>
      </c>
      <c r="AI14" s="17"/>
      <c r="AJ14" s="17">
        <v>1.03878916199033E-2</v>
      </c>
      <c r="AK14" s="17">
        <v>2.2462603833908999E-2</v>
      </c>
      <c r="AL14" s="17">
        <v>0</v>
      </c>
      <c r="AM14" s="17">
        <v>4.5016067912911899E-2</v>
      </c>
      <c r="AN14" s="17">
        <v>2.3093603148116901E-2</v>
      </c>
      <c r="AO14" s="17"/>
      <c r="AP14" s="17">
        <v>9.6790405301880496E-3</v>
      </c>
      <c r="AQ14" s="17">
        <v>1.8794489585785001E-2</v>
      </c>
      <c r="AR14" s="17">
        <v>1.2587857307053399E-2</v>
      </c>
      <c r="AS14" s="17">
        <v>7.6574261708050101E-3</v>
      </c>
      <c r="AT14" s="17">
        <v>6.03321509513636E-2</v>
      </c>
      <c r="AU14" s="17"/>
      <c r="AV14" s="17">
        <v>1.7168538235865699E-2</v>
      </c>
      <c r="AW14" s="17">
        <v>7.5347131892331901E-3</v>
      </c>
      <c r="AX14" s="17">
        <v>0</v>
      </c>
      <c r="AY14" s="17">
        <v>1.16667946153024E-2</v>
      </c>
      <c r="AZ14" s="17">
        <v>7.0456420873205999E-2</v>
      </c>
      <c r="BA14" s="17">
        <v>2.08507215264984E-2</v>
      </c>
      <c r="BB14" s="17"/>
      <c r="BC14" s="17">
        <v>1.4217883440296101E-2</v>
      </c>
      <c r="BD14" s="17">
        <v>2.2639569308788299E-2</v>
      </c>
      <c r="BE14" s="17">
        <v>1.5509354144596799E-2</v>
      </c>
      <c r="BF14" s="17">
        <v>3.3531247710400197E-2</v>
      </c>
      <c r="BG14" s="17">
        <v>0</v>
      </c>
    </row>
    <row r="15" spans="2:59" x14ac:dyDescent="0.35">
      <c r="B15" s="18" t="s">
        <v>328</v>
      </c>
      <c r="C15" s="21">
        <v>0.76723152907871905</v>
      </c>
      <c r="D15" s="21">
        <v>0.77952328568312002</v>
      </c>
      <c r="E15" s="21">
        <v>0.75537745233000597</v>
      </c>
      <c r="F15" s="21"/>
      <c r="G15" s="21">
        <v>0.68734521764044598</v>
      </c>
      <c r="H15" s="21">
        <v>0.73269082639959704</v>
      </c>
      <c r="I15" s="21">
        <v>0.80874824789705202</v>
      </c>
      <c r="J15" s="21">
        <v>0.749846881808096</v>
      </c>
      <c r="K15" s="21">
        <v>0.82887289348643001</v>
      </c>
      <c r="L15" s="21">
        <v>0.79462649732018797</v>
      </c>
      <c r="M15" s="21"/>
      <c r="N15" s="21">
        <v>0.76507504737554899</v>
      </c>
      <c r="O15" s="21">
        <v>0.75221245111352297</v>
      </c>
      <c r="P15" s="21">
        <v>0.74377848900689003</v>
      </c>
      <c r="Q15" s="21">
        <v>0.805978447190422</v>
      </c>
      <c r="R15" s="21"/>
      <c r="S15" s="21">
        <v>0.71114199324302996</v>
      </c>
      <c r="T15" s="21">
        <v>0.80157028479498404</v>
      </c>
      <c r="U15" s="21">
        <v>0.781970525002749</v>
      </c>
      <c r="V15" s="21">
        <v>0.71288442246915695</v>
      </c>
      <c r="W15" s="21">
        <v>0.80261997608603297</v>
      </c>
      <c r="X15" s="21">
        <v>0.80980735558052996</v>
      </c>
      <c r="Y15" s="21">
        <v>0.721572776791506</v>
      </c>
      <c r="Z15" s="21">
        <v>0.79558713980895601</v>
      </c>
      <c r="AA15" s="21">
        <v>0.72424367116343402</v>
      </c>
      <c r="AB15" s="21">
        <v>0.78428764028785203</v>
      </c>
      <c r="AC15" s="21">
        <v>0.80979501888022998</v>
      </c>
      <c r="AD15" s="21">
        <v>0.91546749472534195</v>
      </c>
      <c r="AE15" s="21"/>
      <c r="AF15" s="21">
        <v>0.78262046981432798</v>
      </c>
      <c r="AG15" s="21">
        <v>0.76708296582121305</v>
      </c>
      <c r="AH15" s="21">
        <v>0.81305935735632995</v>
      </c>
      <c r="AI15" s="21"/>
      <c r="AJ15" s="21">
        <v>0.807684400246652</v>
      </c>
      <c r="AK15" s="21">
        <v>0.74876424327273405</v>
      </c>
      <c r="AL15" s="21">
        <v>0.80283342827289195</v>
      </c>
      <c r="AM15" s="21">
        <v>0.64610918320087596</v>
      </c>
      <c r="AN15" s="21">
        <v>0.75310288624408295</v>
      </c>
      <c r="AO15" s="21"/>
      <c r="AP15" s="21">
        <v>0.74831666939429298</v>
      </c>
      <c r="AQ15" s="21">
        <v>0.772443952173133</v>
      </c>
      <c r="AR15" s="21">
        <v>0.77281972223536599</v>
      </c>
      <c r="AS15" s="21">
        <v>0.77131577640217897</v>
      </c>
      <c r="AT15" s="21">
        <v>0.79002934648058298</v>
      </c>
      <c r="AU15" s="21"/>
      <c r="AV15" s="21">
        <v>0.75040157640310501</v>
      </c>
      <c r="AW15" s="21">
        <v>0.75080480587038201</v>
      </c>
      <c r="AX15" s="21">
        <v>0.816444091343137</v>
      </c>
      <c r="AY15" s="21">
        <v>0.78731417694341999</v>
      </c>
      <c r="AZ15" s="21">
        <v>0.73704026690167002</v>
      </c>
      <c r="BA15" s="21">
        <v>0.78662318232285899</v>
      </c>
      <c r="BB15" s="21"/>
      <c r="BC15" s="21">
        <v>0.81425822473515497</v>
      </c>
      <c r="BD15" s="21">
        <v>0.75026113544286499</v>
      </c>
      <c r="BE15" s="21">
        <v>0.753932882519456</v>
      </c>
      <c r="BF15" s="21">
        <v>0.72851582973496698</v>
      </c>
      <c r="BG15" s="21">
        <v>0.89156404669710898</v>
      </c>
    </row>
    <row r="16" spans="2:59" x14ac:dyDescent="0.35">
      <c r="B16" s="18" t="s">
        <v>329</v>
      </c>
      <c r="C16" s="21">
        <v>7.8644345593740297E-2</v>
      </c>
      <c r="D16" s="21">
        <v>6.9722116138029894E-2</v>
      </c>
      <c r="E16" s="21">
        <v>8.8122926042724203E-2</v>
      </c>
      <c r="F16" s="21"/>
      <c r="G16" s="21">
        <v>8.2357511580721798E-2</v>
      </c>
      <c r="H16" s="21">
        <v>0.102559436690216</v>
      </c>
      <c r="I16" s="21">
        <v>8.7502690949229106E-2</v>
      </c>
      <c r="J16" s="21">
        <v>6.2474084150202003E-2</v>
      </c>
      <c r="K16" s="21">
        <v>6.3667105648306299E-2</v>
      </c>
      <c r="L16" s="21">
        <v>7.0831954326323401E-2</v>
      </c>
      <c r="M16" s="21"/>
      <c r="N16" s="21">
        <v>9.1296633440977798E-2</v>
      </c>
      <c r="O16" s="21">
        <v>9.7680808238174197E-2</v>
      </c>
      <c r="P16" s="21">
        <v>7.8127481177036204E-2</v>
      </c>
      <c r="Q16" s="21">
        <v>4.4395819567330901E-2</v>
      </c>
      <c r="R16" s="21"/>
      <c r="S16" s="21">
        <v>0.102435827859442</v>
      </c>
      <c r="T16" s="21">
        <v>4.5370795853344401E-2</v>
      </c>
      <c r="U16" s="21">
        <v>5.0864762100259801E-2</v>
      </c>
      <c r="V16" s="21">
        <v>0.14545530801701201</v>
      </c>
      <c r="W16" s="21">
        <v>7.8763766147138398E-2</v>
      </c>
      <c r="X16" s="21">
        <v>8.3515072532486495E-2</v>
      </c>
      <c r="Y16" s="21">
        <v>2.3632187964891398E-2</v>
      </c>
      <c r="Z16" s="21">
        <v>6.9122310900270004E-2</v>
      </c>
      <c r="AA16" s="21">
        <v>0.136597967471207</v>
      </c>
      <c r="AB16" s="21">
        <v>4.4751471615289001E-2</v>
      </c>
      <c r="AC16" s="21">
        <v>4.8749249538929403E-2</v>
      </c>
      <c r="AD16" s="21">
        <v>5.9132106886837801E-2</v>
      </c>
      <c r="AE16" s="21"/>
      <c r="AF16" s="21">
        <v>8.8929970508006898E-2</v>
      </c>
      <c r="AG16" s="21">
        <v>6.8102449749679203E-2</v>
      </c>
      <c r="AH16" s="21">
        <v>5.8576900037774E-2</v>
      </c>
      <c r="AI16" s="21"/>
      <c r="AJ16" s="21">
        <v>7.4057026595418601E-2</v>
      </c>
      <c r="AK16" s="21">
        <v>8.8595547945269595E-2</v>
      </c>
      <c r="AL16" s="21">
        <v>8.4540077009662706E-2</v>
      </c>
      <c r="AM16" s="21">
        <v>8.1394039244974195E-2</v>
      </c>
      <c r="AN16" s="21">
        <v>8.1995159615088006E-2</v>
      </c>
      <c r="AO16" s="21"/>
      <c r="AP16" s="21">
        <v>8.6050283394137395E-2</v>
      </c>
      <c r="AQ16" s="21">
        <v>8.9141227287274305E-2</v>
      </c>
      <c r="AR16" s="21">
        <v>7.0446599851047301E-2</v>
      </c>
      <c r="AS16" s="21">
        <v>7.6866195828602504E-2</v>
      </c>
      <c r="AT16" s="21">
        <v>0</v>
      </c>
      <c r="AU16" s="21"/>
      <c r="AV16" s="21">
        <v>8.7451348740545207E-2</v>
      </c>
      <c r="AW16" s="21">
        <v>0.102544945801924</v>
      </c>
      <c r="AX16" s="21">
        <v>6.7467517494397694E-2</v>
      </c>
      <c r="AY16" s="21">
        <v>7.0589436611062595E-2</v>
      </c>
      <c r="AZ16" s="21">
        <v>2.4489698796399801E-2</v>
      </c>
      <c r="BA16" s="21">
        <v>7.9147205884457394E-2</v>
      </c>
      <c r="BB16" s="21"/>
      <c r="BC16" s="21">
        <v>5.4452031044191801E-2</v>
      </c>
      <c r="BD16" s="21">
        <v>8.2472007660284105E-2</v>
      </c>
      <c r="BE16" s="21">
        <v>9.7712976012770306E-2</v>
      </c>
      <c r="BF16" s="21">
        <v>0.10282177745582199</v>
      </c>
      <c r="BG16" s="21">
        <v>0</v>
      </c>
    </row>
    <row r="17" spans="2:59" x14ac:dyDescent="0.35">
      <c r="B17" s="18" t="s">
        <v>141</v>
      </c>
      <c r="C17" s="22">
        <v>0.68858718348497905</v>
      </c>
      <c r="D17" s="22">
        <v>0.70980116954509098</v>
      </c>
      <c r="E17" s="22">
        <v>0.66725452628728099</v>
      </c>
      <c r="F17" s="22"/>
      <c r="G17" s="22">
        <v>0.60498770605972396</v>
      </c>
      <c r="H17" s="22">
        <v>0.63013138970938098</v>
      </c>
      <c r="I17" s="22">
        <v>0.721245556947823</v>
      </c>
      <c r="J17" s="22">
        <v>0.68737279765789405</v>
      </c>
      <c r="K17" s="22">
        <v>0.76520578783812399</v>
      </c>
      <c r="L17" s="22">
        <v>0.72379454299386503</v>
      </c>
      <c r="M17" s="22"/>
      <c r="N17" s="22">
        <v>0.67377841393457205</v>
      </c>
      <c r="O17" s="22">
        <v>0.65453164287534804</v>
      </c>
      <c r="P17" s="22">
        <v>0.66565100782985398</v>
      </c>
      <c r="Q17" s="22">
        <v>0.76158262762309104</v>
      </c>
      <c r="R17" s="22"/>
      <c r="S17" s="22">
        <v>0.60870616538358902</v>
      </c>
      <c r="T17" s="22">
        <v>0.75619948894164002</v>
      </c>
      <c r="U17" s="22">
        <v>0.73110576290248896</v>
      </c>
      <c r="V17" s="22">
        <v>0.56742911445214494</v>
      </c>
      <c r="W17" s="22">
        <v>0.72385620993889399</v>
      </c>
      <c r="X17" s="22">
        <v>0.72629228304804405</v>
      </c>
      <c r="Y17" s="22">
        <v>0.69794058882661403</v>
      </c>
      <c r="Z17" s="22">
        <v>0.72646482890868602</v>
      </c>
      <c r="AA17" s="22">
        <v>0.58764570369222702</v>
      </c>
      <c r="AB17" s="22">
        <v>0.739536168672563</v>
      </c>
      <c r="AC17" s="22">
        <v>0.76104576934129997</v>
      </c>
      <c r="AD17" s="22">
        <v>0.85633538783850405</v>
      </c>
      <c r="AE17" s="22"/>
      <c r="AF17" s="22">
        <v>0.69369049930632098</v>
      </c>
      <c r="AG17" s="22">
        <v>0.698980516071534</v>
      </c>
      <c r="AH17" s="22">
        <v>0.75448245731855601</v>
      </c>
      <c r="AI17" s="22"/>
      <c r="AJ17" s="22">
        <v>0.73362737365123298</v>
      </c>
      <c r="AK17" s="22">
        <v>0.66016869532746503</v>
      </c>
      <c r="AL17" s="22">
        <v>0.71829335126323002</v>
      </c>
      <c r="AM17" s="22">
        <v>0.56471514395590205</v>
      </c>
      <c r="AN17" s="22">
        <v>0.67110772662899498</v>
      </c>
      <c r="AO17" s="22"/>
      <c r="AP17" s="22">
        <v>0.66226638600015597</v>
      </c>
      <c r="AQ17" s="22">
        <v>0.68330272488585897</v>
      </c>
      <c r="AR17" s="22">
        <v>0.70237312238431904</v>
      </c>
      <c r="AS17" s="22">
        <v>0.69444958057357697</v>
      </c>
      <c r="AT17" s="22">
        <v>0.79002934648058298</v>
      </c>
      <c r="AU17" s="22"/>
      <c r="AV17" s="22">
        <v>0.66295022766255995</v>
      </c>
      <c r="AW17" s="22">
        <v>0.64825986006845804</v>
      </c>
      <c r="AX17" s="22">
        <v>0.74897657384873995</v>
      </c>
      <c r="AY17" s="22">
        <v>0.716724740332358</v>
      </c>
      <c r="AZ17" s="22">
        <v>0.71255056810526995</v>
      </c>
      <c r="BA17" s="22">
        <v>0.70747597643840199</v>
      </c>
      <c r="BB17" s="22"/>
      <c r="BC17" s="22">
        <v>0.75980619369096303</v>
      </c>
      <c r="BD17" s="22">
        <v>0.66778912778258104</v>
      </c>
      <c r="BE17" s="22">
        <v>0.65621990650668505</v>
      </c>
      <c r="BF17" s="22">
        <v>0.62569405227914598</v>
      </c>
      <c r="BG17" s="22">
        <v>0.89156404669710898</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323</v>
      </c>
      <c r="C9" s="17">
        <v>0.372976717151705</v>
      </c>
      <c r="D9" s="17">
        <v>0.38557077070936202</v>
      </c>
      <c r="E9" s="17">
        <v>0.36007266284200901</v>
      </c>
      <c r="F9" s="17"/>
      <c r="G9" s="17">
        <v>0.29334084608342897</v>
      </c>
      <c r="H9" s="17">
        <v>0.36668650730013602</v>
      </c>
      <c r="I9" s="17">
        <v>0.367636287712648</v>
      </c>
      <c r="J9" s="17">
        <v>0.39101393977158699</v>
      </c>
      <c r="K9" s="17">
        <v>0.45487944663758201</v>
      </c>
      <c r="L9" s="17">
        <v>0.37337737882697197</v>
      </c>
      <c r="M9" s="17"/>
      <c r="N9" s="17">
        <v>0.34646402775791701</v>
      </c>
      <c r="O9" s="17">
        <v>0.42278868612064702</v>
      </c>
      <c r="P9" s="17">
        <v>0.29818402557606699</v>
      </c>
      <c r="Q9" s="17">
        <v>0.41941055689919099</v>
      </c>
      <c r="R9" s="17"/>
      <c r="S9" s="17">
        <v>0.35412690611851999</v>
      </c>
      <c r="T9" s="17">
        <v>0.442855676485094</v>
      </c>
      <c r="U9" s="17">
        <v>0.39158130550294201</v>
      </c>
      <c r="V9" s="17">
        <v>0.260361632130439</v>
      </c>
      <c r="W9" s="17">
        <v>0.36370269535997901</v>
      </c>
      <c r="X9" s="17">
        <v>0.31965589134470401</v>
      </c>
      <c r="Y9" s="17">
        <v>0.235279812247572</v>
      </c>
      <c r="Z9" s="17">
        <v>0.48170109199577699</v>
      </c>
      <c r="AA9" s="17">
        <v>0.40537459850949797</v>
      </c>
      <c r="AB9" s="17">
        <v>0.399966490153364</v>
      </c>
      <c r="AC9" s="17">
        <v>0.46568405291355403</v>
      </c>
      <c r="AD9" s="17">
        <v>0.493623503974082</v>
      </c>
      <c r="AE9" s="17"/>
      <c r="AF9" s="17">
        <v>0.39537574952558202</v>
      </c>
      <c r="AG9" s="17">
        <v>0.352072726829044</v>
      </c>
      <c r="AH9" s="17">
        <v>0.43932826386770601</v>
      </c>
      <c r="AI9" s="17"/>
      <c r="AJ9" s="17">
        <v>0.386058494818114</v>
      </c>
      <c r="AK9" s="17">
        <v>0.38588491742668901</v>
      </c>
      <c r="AL9" s="17">
        <v>0.33495193504418003</v>
      </c>
      <c r="AM9" s="17">
        <v>0.38356655531314898</v>
      </c>
      <c r="AN9" s="17">
        <v>0.350049249574857</v>
      </c>
      <c r="AO9" s="17"/>
      <c r="AP9" s="17">
        <v>0.361227922874226</v>
      </c>
      <c r="AQ9" s="17">
        <v>0.387068374551437</v>
      </c>
      <c r="AR9" s="17">
        <v>0.29149982696856203</v>
      </c>
      <c r="AS9" s="17">
        <v>0.38232387841309201</v>
      </c>
      <c r="AT9" s="17">
        <v>0.30073535467541501</v>
      </c>
      <c r="AU9" s="17"/>
      <c r="AV9" s="17">
        <v>0.37681883913585901</v>
      </c>
      <c r="AW9" s="17">
        <v>0.34289881718912002</v>
      </c>
      <c r="AX9" s="17">
        <v>0.33868905007407102</v>
      </c>
      <c r="AY9" s="17">
        <v>0.40873367620687001</v>
      </c>
      <c r="AZ9" s="17">
        <v>0.35749831713201502</v>
      </c>
      <c r="BA9" s="17">
        <v>0.33729786591856697</v>
      </c>
      <c r="BB9" s="17"/>
      <c r="BC9" s="17">
        <v>0.42621449959154001</v>
      </c>
      <c r="BD9" s="17">
        <v>0.42677728590434699</v>
      </c>
      <c r="BE9" s="17">
        <v>0.30996780691680598</v>
      </c>
      <c r="BF9" s="17">
        <v>0.34975891453048102</v>
      </c>
      <c r="BG9" s="17">
        <v>0.41174348428457003</v>
      </c>
    </row>
    <row r="10" spans="2:59" x14ac:dyDescent="0.35">
      <c r="B10" s="18" t="s">
        <v>324</v>
      </c>
      <c r="C10" s="17">
        <v>0.41946484804994599</v>
      </c>
      <c r="D10" s="17">
        <v>0.39280709187693502</v>
      </c>
      <c r="E10" s="17">
        <v>0.44672996079031602</v>
      </c>
      <c r="F10" s="17"/>
      <c r="G10" s="17">
        <v>0.445613576149613</v>
      </c>
      <c r="H10" s="17">
        <v>0.42381762032290898</v>
      </c>
      <c r="I10" s="17">
        <v>0.41498879181646198</v>
      </c>
      <c r="J10" s="17">
        <v>0.37718639785293401</v>
      </c>
      <c r="K10" s="17">
        <v>0.41735608294881099</v>
      </c>
      <c r="L10" s="17">
        <v>0.435195005737333</v>
      </c>
      <c r="M10" s="17"/>
      <c r="N10" s="17">
        <v>0.465468652860349</v>
      </c>
      <c r="O10" s="17">
        <v>0.34304348884360603</v>
      </c>
      <c r="P10" s="17">
        <v>0.46662150816541698</v>
      </c>
      <c r="Q10" s="17">
        <v>0.40293997257624498</v>
      </c>
      <c r="R10" s="17"/>
      <c r="S10" s="17">
        <v>0.40820357154990899</v>
      </c>
      <c r="T10" s="17">
        <v>0.40641182268947801</v>
      </c>
      <c r="U10" s="17">
        <v>0.40159757134458701</v>
      </c>
      <c r="V10" s="17">
        <v>0.492134708645104</v>
      </c>
      <c r="W10" s="17">
        <v>0.42866236633218502</v>
      </c>
      <c r="X10" s="17">
        <v>0.46795825968335703</v>
      </c>
      <c r="Y10" s="17">
        <v>0.52825718481891404</v>
      </c>
      <c r="Z10" s="17">
        <v>0.33908936621732999</v>
      </c>
      <c r="AA10" s="17">
        <v>0.34638077688931601</v>
      </c>
      <c r="AB10" s="17">
        <v>0.400085841790498</v>
      </c>
      <c r="AC10" s="17">
        <v>0.37750306169381198</v>
      </c>
      <c r="AD10" s="17">
        <v>0.42326884320532399</v>
      </c>
      <c r="AE10" s="17"/>
      <c r="AF10" s="17">
        <v>0.41209677433705</v>
      </c>
      <c r="AG10" s="17">
        <v>0.43547399478166599</v>
      </c>
      <c r="AH10" s="17">
        <v>0.36366447743431102</v>
      </c>
      <c r="AI10" s="17"/>
      <c r="AJ10" s="17">
        <v>0.42685623173681397</v>
      </c>
      <c r="AK10" s="17">
        <v>0.41515266282624502</v>
      </c>
      <c r="AL10" s="17">
        <v>0.46630213316205299</v>
      </c>
      <c r="AM10" s="17">
        <v>0.31777085211744599</v>
      </c>
      <c r="AN10" s="17">
        <v>0.41907352677705101</v>
      </c>
      <c r="AO10" s="17"/>
      <c r="AP10" s="17">
        <v>0.42850359385111603</v>
      </c>
      <c r="AQ10" s="17">
        <v>0.42687065576071798</v>
      </c>
      <c r="AR10" s="17">
        <v>0.508088290129038</v>
      </c>
      <c r="AS10" s="17">
        <v>0.37447760066024999</v>
      </c>
      <c r="AT10" s="17">
        <v>0.46768798011372298</v>
      </c>
      <c r="AU10" s="17"/>
      <c r="AV10" s="17">
        <v>0.43135276139607898</v>
      </c>
      <c r="AW10" s="17">
        <v>0.43898263923739</v>
      </c>
      <c r="AX10" s="17">
        <v>0.47690526483647599</v>
      </c>
      <c r="AY10" s="17">
        <v>0.376223537030897</v>
      </c>
      <c r="AZ10" s="17">
        <v>0.386882398840316</v>
      </c>
      <c r="BA10" s="17">
        <v>0.45158199205312799</v>
      </c>
      <c r="BB10" s="17"/>
      <c r="BC10" s="17">
        <v>0.424837014339151</v>
      </c>
      <c r="BD10" s="17">
        <v>0.36355544051757999</v>
      </c>
      <c r="BE10" s="17">
        <v>0.46061219834358602</v>
      </c>
      <c r="BF10" s="17">
        <v>0.38536481039039999</v>
      </c>
      <c r="BG10" s="17">
        <v>0.39738103428781901</v>
      </c>
    </row>
    <row r="11" spans="2:59" x14ac:dyDescent="0.35">
      <c r="B11" s="18" t="s">
        <v>325</v>
      </c>
      <c r="C11" s="17">
        <v>0.12975813175471199</v>
      </c>
      <c r="D11" s="17">
        <v>0.148037236886045</v>
      </c>
      <c r="E11" s="17">
        <v>0.110568751087149</v>
      </c>
      <c r="F11" s="17"/>
      <c r="G11" s="17">
        <v>0.20086206842649901</v>
      </c>
      <c r="H11" s="17">
        <v>0.147203078601434</v>
      </c>
      <c r="I11" s="17">
        <v>0.101330196367984</v>
      </c>
      <c r="J11" s="17">
        <v>0.11631715371946599</v>
      </c>
      <c r="K11" s="17">
        <v>7.7643607493609906E-2</v>
      </c>
      <c r="L11" s="17">
        <v>0.130622488140793</v>
      </c>
      <c r="M11" s="17"/>
      <c r="N11" s="17">
        <v>0.116913054371392</v>
      </c>
      <c r="O11" s="17">
        <v>0.12490699099237799</v>
      </c>
      <c r="P11" s="17">
        <v>0.15079786411316601</v>
      </c>
      <c r="Q11" s="17">
        <v>0.13141741075229499</v>
      </c>
      <c r="R11" s="17"/>
      <c r="S11" s="17">
        <v>0.150191342132799</v>
      </c>
      <c r="T11" s="17">
        <v>0.100530432740788</v>
      </c>
      <c r="U11" s="17">
        <v>9.0140419960891699E-2</v>
      </c>
      <c r="V11" s="17">
        <v>0.14753316113429901</v>
      </c>
      <c r="W11" s="17">
        <v>0.168799865198342</v>
      </c>
      <c r="X11" s="17">
        <v>0.17640761183540199</v>
      </c>
      <c r="Y11" s="17">
        <v>0.16444812375248499</v>
      </c>
      <c r="Z11" s="17">
        <v>0.13444305416308799</v>
      </c>
      <c r="AA11" s="17">
        <v>0.107064163732044</v>
      </c>
      <c r="AB11" s="17">
        <v>0.115083940520938</v>
      </c>
      <c r="AC11" s="17">
        <v>0.102623578861643</v>
      </c>
      <c r="AD11" s="17">
        <v>3.2419126299926201E-2</v>
      </c>
      <c r="AE11" s="17"/>
      <c r="AF11" s="17">
        <v>0.12965895597576299</v>
      </c>
      <c r="AG11" s="17">
        <v>0.117896710531481</v>
      </c>
      <c r="AH11" s="17">
        <v>0.11725510991525</v>
      </c>
      <c r="AI11" s="17"/>
      <c r="AJ11" s="17">
        <v>0.114879879796443</v>
      </c>
      <c r="AK11" s="17">
        <v>0.13070437514802799</v>
      </c>
      <c r="AL11" s="17">
        <v>0.11379739172429</v>
      </c>
      <c r="AM11" s="17">
        <v>0.18052208036084599</v>
      </c>
      <c r="AN11" s="17">
        <v>0.13131067207008701</v>
      </c>
      <c r="AO11" s="17"/>
      <c r="AP11" s="17">
        <v>0.121891083710873</v>
      </c>
      <c r="AQ11" s="17">
        <v>0.11101837322444399</v>
      </c>
      <c r="AR11" s="17">
        <v>0.139934758368328</v>
      </c>
      <c r="AS11" s="17">
        <v>0.16911822997617801</v>
      </c>
      <c r="AT11" s="17">
        <v>0.13636480935345599</v>
      </c>
      <c r="AU11" s="17"/>
      <c r="AV11" s="17">
        <v>0.120223256315456</v>
      </c>
      <c r="AW11" s="17">
        <v>0.116682366593944</v>
      </c>
      <c r="AX11" s="17">
        <v>0.107017358720412</v>
      </c>
      <c r="AY11" s="17">
        <v>0.17906748919145901</v>
      </c>
      <c r="AZ11" s="17">
        <v>0.16381930388110799</v>
      </c>
      <c r="BA11" s="17">
        <v>0.123125950108134</v>
      </c>
      <c r="BB11" s="17"/>
      <c r="BC11" s="17">
        <v>0.12182866944830401</v>
      </c>
      <c r="BD11" s="17">
        <v>0.116331692030229</v>
      </c>
      <c r="BE11" s="17">
        <v>0.13320241892371201</v>
      </c>
      <c r="BF11" s="17">
        <v>0.162535289485885</v>
      </c>
      <c r="BG11" s="17">
        <v>5.5062586680008997E-2</v>
      </c>
    </row>
    <row r="12" spans="2:59" x14ac:dyDescent="0.35">
      <c r="B12" s="18" t="s">
        <v>326</v>
      </c>
      <c r="C12" s="17">
        <v>4.1181770867592601E-2</v>
      </c>
      <c r="D12" s="17">
        <v>4.36703064532546E-2</v>
      </c>
      <c r="E12" s="17">
        <v>3.9081685227943801E-2</v>
      </c>
      <c r="F12" s="17"/>
      <c r="G12" s="17">
        <v>5.4340045011329899E-2</v>
      </c>
      <c r="H12" s="17">
        <v>2.7143327323511698E-2</v>
      </c>
      <c r="I12" s="17">
        <v>5.2956742880384398E-2</v>
      </c>
      <c r="J12" s="17">
        <v>5.3371611676173103E-2</v>
      </c>
      <c r="K12" s="17">
        <v>7.3719456881580301E-3</v>
      </c>
      <c r="L12" s="17">
        <v>4.60168701004878E-2</v>
      </c>
      <c r="M12" s="17"/>
      <c r="N12" s="17">
        <v>4.7171872543523001E-2</v>
      </c>
      <c r="O12" s="17">
        <v>5.4030882296566697E-2</v>
      </c>
      <c r="P12" s="17">
        <v>3.3883717578568402E-2</v>
      </c>
      <c r="Q12" s="17">
        <v>2.72378334557083E-2</v>
      </c>
      <c r="R12" s="17"/>
      <c r="S12" s="17">
        <v>6.1003839200918897E-2</v>
      </c>
      <c r="T12" s="17">
        <v>1.6200636910381299E-2</v>
      </c>
      <c r="U12" s="17">
        <v>7.7791169453334696E-2</v>
      </c>
      <c r="V12" s="17">
        <v>5.8672503592438703E-2</v>
      </c>
      <c r="W12" s="17">
        <v>2.3990079146430698E-2</v>
      </c>
      <c r="X12" s="17">
        <v>0</v>
      </c>
      <c r="Y12" s="17">
        <v>2.4465359267576401E-2</v>
      </c>
      <c r="Z12" s="17">
        <v>0</v>
      </c>
      <c r="AA12" s="17">
        <v>7.8832830678461793E-2</v>
      </c>
      <c r="AB12" s="17">
        <v>3.4574770549157197E-2</v>
      </c>
      <c r="AC12" s="17">
        <v>5.4189306530991001E-2</v>
      </c>
      <c r="AD12" s="17">
        <v>2.6712980586911701E-2</v>
      </c>
      <c r="AE12" s="17"/>
      <c r="AF12" s="17">
        <v>3.25789590097776E-2</v>
      </c>
      <c r="AG12" s="17">
        <v>4.9064348959504601E-2</v>
      </c>
      <c r="AH12" s="17">
        <v>3.3245424720213697E-2</v>
      </c>
      <c r="AI12" s="17"/>
      <c r="AJ12" s="17">
        <v>4.5925420690141203E-2</v>
      </c>
      <c r="AK12" s="17">
        <v>2.93683725664254E-2</v>
      </c>
      <c r="AL12" s="17">
        <v>7.1294933380802797E-2</v>
      </c>
      <c r="AM12" s="17">
        <v>0.11814051220855901</v>
      </c>
      <c r="AN12" s="17">
        <v>3.3617871039207402E-2</v>
      </c>
      <c r="AO12" s="17"/>
      <c r="AP12" s="17">
        <v>6.0524289799042202E-2</v>
      </c>
      <c r="AQ12" s="17">
        <v>4.3028424443713E-2</v>
      </c>
      <c r="AR12" s="17">
        <v>4.7889267227018903E-2</v>
      </c>
      <c r="AS12" s="17">
        <v>2.6266838903471399E-2</v>
      </c>
      <c r="AT12" s="17">
        <v>3.38576544952865E-2</v>
      </c>
      <c r="AU12" s="17"/>
      <c r="AV12" s="17">
        <v>3.5362124832753701E-2</v>
      </c>
      <c r="AW12" s="17">
        <v>6.0213182098140298E-2</v>
      </c>
      <c r="AX12" s="17">
        <v>6.5495831875011998E-2</v>
      </c>
      <c r="AY12" s="17">
        <v>1.4502332622929499E-2</v>
      </c>
      <c r="AZ12" s="17">
        <v>3.6143251709230599E-2</v>
      </c>
      <c r="BA12" s="17">
        <v>4.5107766374989901E-2</v>
      </c>
      <c r="BB12" s="17"/>
      <c r="BC12" s="17">
        <v>1.41811215057109E-2</v>
      </c>
      <c r="BD12" s="17">
        <v>4.8200455310605198E-2</v>
      </c>
      <c r="BE12" s="17">
        <v>5.7575205774681698E-2</v>
      </c>
      <c r="BF12" s="17">
        <v>4.2964401457105103E-2</v>
      </c>
      <c r="BG12" s="17">
        <v>0.135812894747602</v>
      </c>
    </row>
    <row r="13" spans="2:59" x14ac:dyDescent="0.35">
      <c r="B13" s="18" t="s">
        <v>327</v>
      </c>
      <c r="C13" s="17">
        <v>1.17369685768411E-2</v>
      </c>
      <c r="D13" s="17">
        <v>1.30840332488085E-2</v>
      </c>
      <c r="E13" s="17">
        <v>1.05092644344845E-2</v>
      </c>
      <c r="F13" s="17"/>
      <c r="G13" s="17">
        <v>5.8434643291296502E-3</v>
      </c>
      <c r="H13" s="17">
        <v>2.1623559146960299E-2</v>
      </c>
      <c r="I13" s="17">
        <v>1.09165618577998E-2</v>
      </c>
      <c r="J13" s="17">
        <v>3.1715252624033199E-2</v>
      </c>
      <c r="K13" s="17">
        <v>0</v>
      </c>
      <c r="L13" s="17">
        <v>0</v>
      </c>
      <c r="M13" s="17"/>
      <c r="N13" s="17">
        <v>1.3316883597145101E-2</v>
      </c>
      <c r="O13" s="17">
        <v>1.14736996509156E-2</v>
      </c>
      <c r="P13" s="17">
        <v>2.30903140678962E-2</v>
      </c>
      <c r="Q13" s="17">
        <v>0</v>
      </c>
      <c r="R13" s="17"/>
      <c r="S13" s="17">
        <v>1.42887857601358E-2</v>
      </c>
      <c r="T13" s="17">
        <v>7.5508835263453896E-3</v>
      </c>
      <c r="U13" s="17">
        <v>0</v>
      </c>
      <c r="V13" s="17">
        <v>1.3069212575516499E-2</v>
      </c>
      <c r="W13" s="17">
        <v>0</v>
      </c>
      <c r="X13" s="17">
        <v>2.2395738417454601E-2</v>
      </c>
      <c r="Y13" s="17">
        <v>2.4772342365787701E-2</v>
      </c>
      <c r="Z13" s="17">
        <v>2.2917397607231299E-2</v>
      </c>
      <c r="AA13" s="17">
        <v>2.4350457438054699E-2</v>
      </c>
      <c r="AB13" s="17">
        <v>0</v>
      </c>
      <c r="AC13" s="17">
        <v>0</v>
      </c>
      <c r="AD13" s="17">
        <v>0</v>
      </c>
      <c r="AE13" s="17"/>
      <c r="AF13" s="17">
        <v>1.18400073809559E-2</v>
      </c>
      <c r="AG13" s="17">
        <v>1.4670817014398801E-2</v>
      </c>
      <c r="AH13" s="17">
        <v>5.7924035462756599E-3</v>
      </c>
      <c r="AI13" s="17"/>
      <c r="AJ13" s="17">
        <v>1.2250304185056401E-2</v>
      </c>
      <c r="AK13" s="17">
        <v>1.38621806716425E-2</v>
      </c>
      <c r="AL13" s="17">
        <v>0</v>
      </c>
      <c r="AM13" s="17">
        <v>0</v>
      </c>
      <c r="AN13" s="17">
        <v>6.5425281509452499E-3</v>
      </c>
      <c r="AO13" s="17"/>
      <c r="AP13" s="17">
        <v>1.6966935837863101E-2</v>
      </c>
      <c r="AQ13" s="17">
        <v>8.04167080002079E-3</v>
      </c>
      <c r="AR13" s="17">
        <v>0</v>
      </c>
      <c r="AS13" s="17">
        <v>3.2401734387474401E-2</v>
      </c>
      <c r="AT13" s="17">
        <v>1.6769798302699999E-2</v>
      </c>
      <c r="AU13" s="17"/>
      <c r="AV13" s="17">
        <v>9.9135645987260997E-3</v>
      </c>
      <c r="AW13" s="17">
        <v>1.9795256970904802E-2</v>
      </c>
      <c r="AX13" s="17">
        <v>0</v>
      </c>
      <c r="AY13" s="17">
        <v>2.14729649478449E-2</v>
      </c>
      <c r="AZ13" s="17">
        <v>1.1392276451116699E-2</v>
      </c>
      <c r="BA13" s="17">
        <v>1.0179966806951799E-2</v>
      </c>
      <c r="BB13" s="17"/>
      <c r="BC13" s="17">
        <v>3.64019742247749E-3</v>
      </c>
      <c r="BD13" s="17">
        <v>9.5118470266652797E-3</v>
      </c>
      <c r="BE13" s="17">
        <v>9.6780160020831108E-3</v>
      </c>
      <c r="BF13" s="17">
        <v>3.3179678078929901E-2</v>
      </c>
      <c r="BG13" s="17">
        <v>0</v>
      </c>
    </row>
    <row r="14" spans="2:59" x14ac:dyDescent="0.35">
      <c r="B14" s="18" t="s">
        <v>100</v>
      </c>
      <c r="C14" s="17">
        <v>2.4881563599204098E-2</v>
      </c>
      <c r="D14" s="17">
        <v>1.68305608255945E-2</v>
      </c>
      <c r="E14" s="17">
        <v>3.3037675618097201E-2</v>
      </c>
      <c r="F14" s="17"/>
      <c r="G14" s="17">
        <v>0</v>
      </c>
      <c r="H14" s="17">
        <v>1.35259073050496E-2</v>
      </c>
      <c r="I14" s="17">
        <v>5.2171419364720903E-2</v>
      </c>
      <c r="J14" s="17">
        <v>3.0395644355806498E-2</v>
      </c>
      <c r="K14" s="17">
        <v>4.27489172318389E-2</v>
      </c>
      <c r="L14" s="17">
        <v>1.47882571944143E-2</v>
      </c>
      <c r="M14" s="17"/>
      <c r="N14" s="17">
        <v>1.06655088696737E-2</v>
      </c>
      <c r="O14" s="17">
        <v>4.3756252095887099E-2</v>
      </c>
      <c r="P14" s="17">
        <v>2.74225704988851E-2</v>
      </c>
      <c r="Q14" s="17">
        <v>1.8994226316560801E-2</v>
      </c>
      <c r="R14" s="17"/>
      <c r="S14" s="17">
        <v>1.21855552377177E-2</v>
      </c>
      <c r="T14" s="17">
        <v>2.6450547647913599E-2</v>
      </c>
      <c r="U14" s="17">
        <v>3.8889533738243998E-2</v>
      </c>
      <c r="V14" s="17">
        <v>2.82287819222031E-2</v>
      </c>
      <c r="W14" s="17">
        <v>1.48449939630628E-2</v>
      </c>
      <c r="X14" s="17">
        <v>1.3582498719083401E-2</v>
      </c>
      <c r="Y14" s="17">
        <v>2.2777177547665301E-2</v>
      </c>
      <c r="Z14" s="17">
        <v>2.1849090016574601E-2</v>
      </c>
      <c r="AA14" s="17">
        <v>3.7997172752626103E-2</v>
      </c>
      <c r="AB14" s="17">
        <v>5.0288956986042202E-2</v>
      </c>
      <c r="AC14" s="17">
        <v>0</v>
      </c>
      <c r="AD14" s="17">
        <v>2.3975545933756701E-2</v>
      </c>
      <c r="AE14" s="17"/>
      <c r="AF14" s="17">
        <v>1.8449553770871398E-2</v>
      </c>
      <c r="AG14" s="17">
        <v>3.0821401883905902E-2</v>
      </c>
      <c r="AH14" s="17">
        <v>4.0714320516243602E-2</v>
      </c>
      <c r="AI14" s="17"/>
      <c r="AJ14" s="17">
        <v>1.40296687734318E-2</v>
      </c>
      <c r="AK14" s="17">
        <v>2.50274913609695E-2</v>
      </c>
      <c r="AL14" s="17">
        <v>1.36536066886731E-2</v>
      </c>
      <c r="AM14" s="17">
        <v>0</v>
      </c>
      <c r="AN14" s="17">
        <v>5.9406152387852497E-2</v>
      </c>
      <c r="AO14" s="17"/>
      <c r="AP14" s="17">
        <v>1.0886173926880099E-2</v>
      </c>
      <c r="AQ14" s="17">
        <v>2.3972501219666299E-2</v>
      </c>
      <c r="AR14" s="17">
        <v>1.2587857307053399E-2</v>
      </c>
      <c r="AS14" s="17">
        <v>1.5411717659534601E-2</v>
      </c>
      <c r="AT14" s="17">
        <v>4.4584403059419402E-2</v>
      </c>
      <c r="AU14" s="17"/>
      <c r="AV14" s="17">
        <v>2.63294537211262E-2</v>
      </c>
      <c r="AW14" s="17">
        <v>2.1427737910500799E-2</v>
      </c>
      <c r="AX14" s="17">
        <v>1.1892494494029101E-2</v>
      </c>
      <c r="AY14" s="17">
        <v>0</v>
      </c>
      <c r="AZ14" s="17">
        <v>4.4264451986214003E-2</v>
      </c>
      <c r="BA14" s="17">
        <v>3.2706458738228701E-2</v>
      </c>
      <c r="BB14" s="17"/>
      <c r="BC14" s="17">
        <v>9.2984976928161302E-3</v>
      </c>
      <c r="BD14" s="17">
        <v>3.5623279210573497E-2</v>
      </c>
      <c r="BE14" s="17">
        <v>2.8964354039131002E-2</v>
      </c>
      <c r="BF14" s="17">
        <v>2.61969060571994E-2</v>
      </c>
      <c r="BG14" s="17">
        <v>0</v>
      </c>
    </row>
    <row r="15" spans="2:59" x14ac:dyDescent="0.35">
      <c r="B15" s="18" t="s">
        <v>328</v>
      </c>
      <c r="C15" s="21">
        <v>0.79244156520165099</v>
      </c>
      <c r="D15" s="21">
        <v>0.77837786258629704</v>
      </c>
      <c r="E15" s="21">
        <v>0.80680262363232502</v>
      </c>
      <c r="F15" s="21"/>
      <c r="G15" s="21">
        <v>0.73895442223304197</v>
      </c>
      <c r="H15" s="21">
        <v>0.79050412762304501</v>
      </c>
      <c r="I15" s="21">
        <v>0.78262507952910998</v>
      </c>
      <c r="J15" s="21">
        <v>0.768200337624521</v>
      </c>
      <c r="K15" s="21">
        <v>0.87223552958639305</v>
      </c>
      <c r="L15" s="21">
        <v>0.80857238456430502</v>
      </c>
      <c r="M15" s="21"/>
      <c r="N15" s="21">
        <v>0.81193268061826596</v>
      </c>
      <c r="O15" s="21">
        <v>0.76583217496425304</v>
      </c>
      <c r="P15" s="21">
        <v>0.76480553374148397</v>
      </c>
      <c r="Q15" s="21">
        <v>0.82235052947543597</v>
      </c>
      <c r="R15" s="21"/>
      <c r="S15" s="21">
        <v>0.76233047766842899</v>
      </c>
      <c r="T15" s="21">
        <v>0.84926749917457101</v>
      </c>
      <c r="U15" s="21">
        <v>0.79317887684752997</v>
      </c>
      <c r="V15" s="21">
        <v>0.75249634077554295</v>
      </c>
      <c r="W15" s="21">
        <v>0.79236506169216403</v>
      </c>
      <c r="X15" s="21">
        <v>0.78761415102805998</v>
      </c>
      <c r="Y15" s="21">
        <v>0.76353699706648603</v>
      </c>
      <c r="Z15" s="21">
        <v>0.82079045821310603</v>
      </c>
      <c r="AA15" s="21">
        <v>0.75175537539881399</v>
      </c>
      <c r="AB15" s="21">
        <v>0.80005233194386205</v>
      </c>
      <c r="AC15" s="21">
        <v>0.84318711460736595</v>
      </c>
      <c r="AD15" s="21">
        <v>0.91689234717940504</v>
      </c>
      <c r="AE15" s="21"/>
      <c r="AF15" s="21">
        <v>0.80747252386263202</v>
      </c>
      <c r="AG15" s="21">
        <v>0.78754672161071004</v>
      </c>
      <c r="AH15" s="21">
        <v>0.80299274130201703</v>
      </c>
      <c r="AI15" s="21"/>
      <c r="AJ15" s="21">
        <v>0.81291472655492703</v>
      </c>
      <c r="AK15" s="21">
        <v>0.80103758025293403</v>
      </c>
      <c r="AL15" s="21">
        <v>0.80125406820623402</v>
      </c>
      <c r="AM15" s="21">
        <v>0.70133740743059503</v>
      </c>
      <c r="AN15" s="21">
        <v>0.76912277635190796</v>
      </c>
      <c r="AO15" s="21"/>
      <c r="AP15" s="21">
        <v>0.78973151672534103</v>
      </c>
      <c r="AQ15" s="21">
        <v>0.81393903031215498</v>
      </c>
      <c r="AR15" s="21">
        <v>0.79958811709759903</v>
      </c>
      <c r="AS15" s="21">
        <v>0.75680147907334205</v>
      </c>
      <c r="AT15" s="21">
        <v>0.76842333478913805</v>
      </c>
      <c r="AU15" s="21"/>
      <c r="AV15" s="21">
        <v>0.80817160053193804</v>
      </c>
      <c r="AW15" s="21">
        <v>0.78188145642650997</v>
      </c>
      <c r="AX15" s="21">
        <v>0.81559431491054701</v>
      </c>
      <c r="AY15" s="21">
        <v>0.78495721323776702</v>
      </c>
      <c r="AZ15" s="21">
        <v>0.74438071597233102</v>
      </c>
      <c r="BA15" s="21">
        <v>0.78887985797169502</v>
      </c>
      <c r="BB15" s="21"/>
      <c r="BC15" s="21">
        <v>0.85105151393069101</v>
      </c>
      <c r="BD15" s="21">
        <v>0.79033272642192698</v>
      </c>
      <c r="BE15" s="21">
        <v>0.77058000526039205</v>
      </c>
      <c r="BF15" s="21">
        <v>0.73512372492087996</v>
      </c>
      <c r="BG15" s="21">
        <v>0.80912451857238898</v>
      </c>
    </row>
    <row r="16" spans="2:59" x14ac:dyDescent="0.35">
      <c r="B16" s="18" t="s">
        <v>329</v>
      </c>
      <c r="C16" s="21">
        <v>5.2918739444433698E-2</v>
      </c>
      <c r="D16" s="21">
        <v>5.6754339702063103E-2</v>
      </c>
      <c r="E16" s="21">
        <v>4.9590949662428302E-2</v>
      </c>
      <c r="F16" s="21"/>
      <c r="G16" s="21">
        <v>6.0183509340459601E-2</v>
      </c>
      <c r="H16" s="21">
        <v>4.8766886470471997E-2</v>
      </c>
      <c r="I16" s="21">
        <v>6.38733047381842E-2</v>
      </c>
      <c r="J16" s="21">
        <v>8.5086864300206302E-2</v>
      </c>
      <c r="K16" s="21">
        <v>7.3719456881580301E-3</v>
      </c>
      <c r="L16" s="21">
        <v>4.60168701004878E-2</v>
      </c>
      <c r="M16" s="21"/>
      <c r="N16" s="21">
        <v>6.04887561406681E-2</v>
      </c>
      <c r="O16" s="21">
        <v>6.5504581947482293E-2</v>
      </c>
      <c r="P16" s="21">
        <v>5.6974031646464598E-2</v>
      </c>
      <c r="Q16" s="21">
        <v>2.72378334557083E-2</v>
      </c>
      <c r="R16" s="21"/>
      <c r="S16" s="21">
        <v>7.5292624961054599E-2</v>
      </c>
      <c r="T16" s="21">
        <v>2.3751520436726702E-2</v>
      </c>
      <c r="U16" s="21">
        <v>7.7791169453334696E-2</v>
      </c>
      <c r="V16" s="21">
        <v>7.1741716167955202E-2</v>
      </c>
      <c r="W16" s="21">
        <v>2.3990079146430698E-2</v>
      </c>
      <c r="X16" s="21">
        <v>2.2395738417454601E-2</v>
      </c>
      <c r="Y16" s="21">
        <v>4.9237701633364099E-2</v>
      </c>
      <c r="Z16" s="21">
        <v>2.2917397607231299E-2</v>
      </c>
      <c r="AA16" s="21">
        <v>0.103183288116516</v>
      </c>
      <c r="AB16" s="21">
        <v>3.4574770549157197E-2</v>
      </c>
      <c r="AC16" s="21">
        <v>5.4189306530991001E-2</v>
      </c>
      <c r="AD16" s="21">
        <v>2.6712980586911701E-2</v>
      </c>
      <c r="AE16" s="21"/>
      <c r="AF16" s="21">
        <v>4.4418966390733498E-2</v>
      </c>
      <c r="AG16" s="21">
        <v>6.3735165973903399E-2</v>
      </c>
      <c r="AH16" s="21">
        <v>3.9037828266489299E-2</v>
      </c>
      <c r="AI16" s="21"/>
      <c r="AJ16" s="21">
        <v>5.81757248751976E-2</v>
      </c>
      <c r="AK16" s="21">
        <v>4.32305532380678E-2</v>
      </c>
      <c r="AL16" s="21">
        <v>7.1294933380802797E-2</v>
      </c>
      <c r="AM16" s="21">
        <v>0.11814051220855901</v>
      </c>
      <c r="AN16" s="21">
        <v>4.0160399190152699E-2</v>
      </c>
      <c r="AO16" s="21"/>
      <c r="AP16" s="21">
        <v>7.7491225636905303E-2</v>
      </c>
      <c r="AQ16" s="21">
        <v>5.10700952437338E-2</v>
      </c>
      <c r="AR16" s="21">
        <v>4.7889267227018903E-2</v>
      </c>
      <c r="AS16" s="21">
        <v>5.8668573290945797E-2</v>
      </c>
      <c r="AT16" s="21">
        <v>5.06274527979865E-2</v>
      </c>
      <c r="AU16" s="21"/>
      <c r="AV16" s="21">
        <v>4.5275689431479797E-2</v>
      </c>
      <c r="AW16" s="21">
        <v>8.0008439069045104E-2</v>
      </c>
      <c r="AX16" s="21">
        <v>6.5495831875011998E-2</v>
      </c>
      <c r="AY16" s="21">
        <v>3.5975297570774403E-2</v>
      </c>
      <c r="AZ16" s="21">
        <v>4.7535528160347298E-2</v>
      </c>
      <c r="BA16" s="21">
        <v>5.5287733181941599E-2</v>
      </c>
      <c r="BB16" s="21"/>
      <c r="BC16" s="21">
        <v>1.78213189281884E-2</v>
      </c>
      <c r="BD16" s="21">
        <v>5.7712302337270503E-2</v>
      </c>
      <c r="BE16" s="21">
        <v>6.7253221776764793E-2</v>
      </c>
      <c r="BF16" s="21">
        <v>7.6144079536034998E-2</v>
      </c>
      <c r="BG16" s="21">
        <v>0.135812894747602</v>
      </c>
    </row>
    <row r="17" spans="2:59" x14ac:dyDescent="0.35">
      <c r="B17" s="18" t="s">
        <v>141</v>
      </c>
      <c r="C17" s="22">
        <v>0.73952282575721695</v>
      </c>
      <c r="D17" s="22">
        <v>0.72162352288423404</v>
      </c>
      <c r="E17" s="22">
        <v>0.75721167396989697</v>
      </c>
      <c r="F17" s="22"/>
      <c r="G17" s="22">
        <v>0.67877091289258196</v>
      </c>
      <c r="H17" s="22">
        <v>0.741737241152573</v>
      </c>
      <c r="I17" s="22">
        <v>0.718751774790926</v>
      </c>
      <c r="J17" s="22">
        <v>0.68311347332431505</v>
      </c>
      <c r="K17" s="22">
        <v>0.86486358389823503</v>
      </c>
      <c r="L17" s="22">
        <v>0.76255551446381697</v>
      </c>
      <c r="M17" s="22"/>
      <c r="N17" s="22">
        <v>0.751443924477598</v>
      </c>
      <c r="O17" s="22">
        <v>0.70032759301677106</v>
      </c>
      <c r="P17" s="22">
        <v>0.70783150209501999</v>
      </c>
      <c r="Q17" s="22">
        <v>0.795112696019728</v>
      </c>
      <c r="R17" s="22"/>
      <c r="S17" s="22">
        <v>0.68703785270737405</v>
      </c>
      <c r="T17" s="22">
        <v>0.82551597873784499</v>
      </c>
      <c r="U17" s="22">
        <v>0.71538770739419499</v>
      </c>
      <c r="V17" s="22">
        <v>0.68075462460758795</v>
      </c>
      <c r="W17" s="22">
        <v>0.768374982545733</v>
      </c>
      <c r="X17" s="22">
        <v>0.76521841261060597</v>
      </c>
      <c r="Y17" s="22">
        <v>0.71429929543312198</v>
      </c>
      <c r="Z17" s="22">
        <v>0.79787306060587504</v>
      </c>
      <c r="AA17" s="22">
        <v>0.64857208728229698</v>
      </c>
      <c r="AB17" s="22">
        <v>0.76547756139470502</v>
      </c>
      <c r="AC17" s="22">
        <v>0.78899780807637498</v>
      </c>
      <c r="AD17" s="22">
        <v>0.89017936659249397</v>
      </c>
      <c r="AE17" s="22"/>
      <c r="AF17" s="22">
        <v>0.76305355747189796</v>
      </c>
      <c r="AG17" s="22">
        <v>0.72381155563680599</v>
      </c>
      <c r="AH17" s="22">
        <v>0.76395491303552798</v>
      </c>
      <c r="AI17" s="22"/>
      <c r="AJ17" s="22">
        <v>0.75473900167972996</v>
      </c>
      <c r="AK17" s="22">
        <v>0.75780702701486602</v>
      </c>
      <c r="AL17" s="22">
        <v>0.72995913482543096</v>
      </c>
      <c r="AM17" s="22">
        <v>0.58319689522203699</v>
      </c>
      <c r="AN17" s="22">
        <v>0.72896237716175505</v>
      </c>
      <c r="AO17" s="22"/>
      <c r="AP17" s="22">
        <v>0.71224029108843601</v>
      </c>
      <c r="AQ17" s="22">
        <v>0.76286893506842202</v>
      </c>
      <c r="AR17" s="22">
        <v>0.75169884987058</v>
      </c>
      <c r="AS17" s="22">
        <v>0.69813290578239595</v>
      </c>
      <c r="AT17" s="22">
        <v>0.71779588199115196</v>
      </c>
      <c r="AU17" s="22"/>
      <c r="AV17" s="22">
        <v>0.76289591110045796</v>
      </c>
      <c r="AW17" s="22">
        <v>0.70187301735746499</v>
      </c>
      <c r="AX17" s="22">
        <v>0.75009848303553495</v>
      </c>
      <c r="AY17" s="22">
        <v>0.74898191566699301</v>
      </c>
      <c r="AZ17" s="22">
        <v>0.69684518781198301</v>
      </c>
      <c r="BA17" s="22">
        <v>0.733592124789753</v>
      </c>
      <c r="BB17" s="22"/>
      <c r="BC17" s="22">
        <v>0.83323019500250295</v>
      </c>
      <c r="BD17" s="22">
        <v>0.732620424084656</v>
      </c>
      <c r="BE17" s="22">
        <v>0.70332678348362698</v>
      </c>
      <c r="BF17" s="22">
        <v>0.65897964538484499</v>
      </c>
      <c r="BG17" s="22">
        <v>0.67331162382478704</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323</v>
      </c>
      <c r="C9" s="17">
        <v>0.16535282003885099</v>
      </c>
      <c r="D9" s="17">
        <v>0.17122252379335601</v>
      </c>
      <c r="E9" s="17">
        <v>0.16098690849582301</v>
      </c>
      <c r="F9" s="17"/>
      <c r="G9" s="17">
        <v>0.17507098848761701</v>
      </c>
      <c r="H9" s="17">
        <v>0.20638795440026</v>
      </c>
      <c r="I9" s="17">
        <v>0.17986803589464001</v>
      </c>
      <c r="J9" s="17">
        <v>0.18867205874446899</v>
      </c>
      <c r="K9" s="17">
        <v>0.124278049843894</v>
      </c>
      <c r="L9" s="17">
        <v>0.119923823762686</v>
      </c>
      <c r="M9" s="17"/>
      <c r="N9" s="17">
        <v>0.19227416384286899</v>
      </c>
      <c r="O9" s="17">
        <v>0.18094350952170901</v>
      </c>
      <c r="P9" s="17">
        <v>0.134188949257455</v>
      </c>
      <c r="Q9" s="17">
        <v>0.146223192396566</v>
      </c>
      <c r="R9" s="17"/>
      <c r="S9" s="17">
        <v>0.27032498488406198</v>
      </c>
      <c r="T9" s="17">
        <v>0.15992102039473399</v>
      </c>
      <c r="U9" s="17">
        <v>6.4990235450619993E-2</v>
      </c>
      <c r="V9" s="17">
        <v>0.15843135623471499</v>
      </c>
      <c r="W9" s="17">
        <v>0.22889019789621601</v>
      </c>
      <c r="X9" s="17">
        <v>0.169062342716883</v>
      </c>
      <c r="Y9" s="17">
        <v>0.11620146425143001</v>
      </c>
      <c r="Z9" s="17">
        <v>0.19456271607638501</v>
      </c>
      <c r="AA9" s="17">
        <v>0.117775124789255</v>
      </c>
      <c r="AB9" s="17">
        <v>0.112138667937787</v>
      </c>
      <c r="AC9" s="17">
        <v>0.21187807854110299</v>
      </c>
      <c r="AD9" s="17">
        <v>0.112632169328582</v>
      </c>
      <c r="AE9" s="17"/>
      <c r="AF9" s="17">
        <v>0.159781280469068</v>
      </c>
      <c r="AG9" s="17">
        <v>0.16384336833433699</v>
      </c>
      <c r="AH9" s="17">
        <v>0.20013360535253399</v>
      </c>
      <c r="AI9" s="17"/>
      <c r="AJ9" s="17">
        <v>0.17241243991461</v>
      </c>
      <c r="AK9" s="17">
        <v>0.184154422913032</v>
      </c>
      <c r="AL9" s="17">
        <v>0.135356294979494</v>
      </c>
      <c r="AM9" s="17">
        <v>0.14350052969089999</v>
      </c>
      <c r="AN9" s="17">
        <v>0.162910400594445</v>
      </c>
      <c r="AO9" s="17"/>
      <c r="AP9" s="17">
        <v>0.191328017664917</v>
      </c>
      <c r="AQ9" s="17">
        <v>0.18675490302773501</v>
      </c>
      <c r="AR9" s="17">
        <v>0.100715800576564</v>
      </c>
      <c r="AS9" s="17">
        <v>0.15198528624677701</v>
      </c>
      <c r="AT9" s="17">
        <v>0.166322653045539</v>
      </c>
      <c r="AU9" s="17"/>
      <c r="AV9" s="17">
        <v>0.199966106247188</v>
      </c>
      <c r="AW9" s="17">
        <v>0.192282972288953</v>
      </c>
      <c r="AX9" s="17">
        <v>0.12678868304133301</v>
      </c>
      <c r="AY9" s="17">
        <v>0.13198668488245899</v>
      </c>
      <c r="AZ9" s="17">
        <v>0.164351606207541</v>
      </c>
      <c r="BA9" s="17">
        <v>0.115616409867493</v>
      </c>
      <c r="BB9" s="17"/>
      <c r="BC9" s="17">
        <v>0.13063262176048199</v>
      </c>
      <c r="BD9" s="17">
        <v>0.20634030810124601</v>
      </c>
      <c r="BE9" s="17">
        <v>0.15164359979526701</v>
      </c>
      <c r="BF9" s="17">
        <v>0.191019378637454</v>
      </c>
      <c r="BG9" s="17">
        <v>0.314622671881025</v>
      </c>
    </row>
    <row r="10" spans="2:59" x14ac:dyDescent="0.35">
      <c r="B10" s="18" t="s">
        <v>324</v>
      </c>
      <c r="C10" s="17">
        <v>0.315257511022078</v>
      </c>
      <c r="D10" s="17">
        <v>0.325177860928275</v>
      </c>
      <c r="E10" s="17">
        <v>0.308187019215444</v>
      </c>
      <c r="F10" s="17"/>
      <c r="G10" s="17">
        <v>0.35016752660766898</v>
      </c>
      <c r="H10" s="17">
        <v>0.39293194200006099</v>
      </c>
      <c r="I10" s="17">
        <v>0.30091966978607698</v>
      </c>
      <c r="J10" s="17">
        <v>0.29742534590833802</v>
      </c>
      <c r="K10" s="17">
        <v>0.28742444417880197</v>
      </c>
      <c r="L10" s="17">
        <v>0.26795279769388702</v>
      </c>
      <c r="M10" s="17"/>
      <c r="N10" s="17">
        <v>0.36245287807833598</v>
      </c>
      <c r="O10" s="17">
        <v>0.28115261371140099</v>
      </c>
      <c r="P10" s="17">
        <v>0.313736363323317</v>
      </c>
      <c r="Q10" s="17">
        <v>0.299667097578178</v>
      </c>
      <c r="R10" s="17"/>
      <c r="S10" s="17">
        <v>0.28265751897255798</v>
      </c>
      <c r="T10" s="17">
        <v>0.34428120596069001</v>
      </c>
      <c r="U10" s="17">
        <v>0.29134237614889802</v>
      </c>
      <c r="V10" s="17">
        <v>0.39142207498848602</v>
      </c>
      <c r="W10" s="17">
        <v>0.27998466328306498</v>
      </c>
      <c r="X10" s="17">
        <v>0.31930748318772401</v>
      </c>
      <c r="Y10" s="17">
        <v>0.35044878789321099</v>
      </c>
      <c r="Z10" s="17">
        <v>0.17103827118502399</v>
      </c>
      <c r="AA10" s="17">
        <v>0.34371318947169799</v>
      </c>
      <c r="AB10" s="17">
        <v>0.29668235129015802</v>
      </c>
      <c r="AC10" s="17">
        <v>0.33119649771183901</v>
      </c>
      <c r="AD10" s="17">
        <v>0.33121533825712601</v>
      </c>
      <c r="AE10" s="17"/>
      <c r="AF10" s="17">
        <v>0.33598154206942399</v>
      </c>
      <c r="AG10" s="17">
        <v>0.31801922532670501</v>
      </c>
      <c r="AH10" s="17">
        <v>0.21456030293773001</v>
      </c>
      <c r="AI10" s="17"/>
      <c r="AJ10" s="17">
        <v>0.30627593852130203</v>
      </c>
      <c r="AK10" s="17">
        <v>0.33413086556117999</v>
      </c>
      <c r="AL10" s="17">
        <v>0.34859594370192198</v>
      </c>
      <c r="AM10" s="17">
        <v>0.46794690440096998</v>
      </c>
      <c r="AN10" s="17">
        <v>0.276867529760773</v>
      </c>
      <c r="AO10" s="17"/>
      <c r="AP10" s="17">
        <v>0.32457161233578902</v>
      </c>
      <c r="AQ10" s="17">
        <v>0.33513649322602301</v>
      </c>
      <c r="AR10" s="17">
        <v>0.37094914669324702</v>
      </c>
      <c r="AS10" s="17">
        <v>0.32036132236704801</v>
      </c>
      <c r="AT10" s="17">
        <v>0.22554576396308501</v>
      </c>
      <c r="AU10" s="17"/>
      <c r="AV10" s="17">
        <v>0.34260948945182401</v>
      </c>
      <c r="AW10" s="17">
        <v>0.34250670683162798</v>
      </c>
      <c r="AX10" s="17">
        <v>0.35940896647676301</v>
      </c>
      <c r="AY10" s="17">
        <v>0.28298187018072102</v>
      </c>
      <c r="AZ10" s="17">
        <v>0.30984837718622599</v>
      </c>
      <c r="BA10" s="17">
        <v>0.29424847557747702</v>
      </c>
      <c r="BB10" s="17"/>
      <c r="BC10" s="17">
        <v>0.28015937187249601</v>
      </c>
      <c r="BD10" s="17">
        <v>0.32049395430553501</v>
      </c>
      <c r="BE10" s="17">
        <v>0.33207383626147602</v>
      </c>
      <c r="BF10" s="17">
        <v>0.29014475062828199</v>
      </c>
      <c r="BG10" s="17">
        <v>0.33456451943252802</v>
      </c>
    </row>
    <row r="11" spans="2:59" x14ac:dyDescent="0.35">
      <c r="B11" s="18" t="s">
        <v>325</v>
      </c>
      <c r="C11" s="17">
        <v>0.21511940936968599</v>
      </c>
      <c r="D11" s="17">
        <v>0.23204602856298601</v>
      </c>
      <c r="E11" s="17">
        <v>0.19799938653049201</v>
      </c>
      <c r="F11" s="17"/>
      <c r="G11" s="17">
        <v>0.31432001434689599</v>
      </c>
      <c r="H11" s="17">
        <v>0.171803298358784</v>
      </c>
      <c r="I11" s="17">
        <v>0.19541431819760199</v>
      </c>
      <c r="J11" s="17">
        <v>0.163411762962235</v>
      </c>
      <c r="K11" s="17">
        <v>0.19030204816815899</v>
      </c>
      <c r="L11" s="17">
        <v>0.25309527402041898</v>
      </c>
      <c r="M11" s="17"/>
      <c r="N11" s="17">
        <v>0.18729899813686399</v>
      </c>
      <c r="O11" s="17">
        <v>0.18894086300822599</v>
      </c>
      <c r="P11" s="17">
        <v>0.230875499200423</v>
      </c>
      <c r="Q11" s="17">
        <v>0.25794687329038601</v>
      </c>
      <c r="R11" s="17"/>
      <c r="S11" s="17">
        <v>0.243429104617365</v>
      </c>
      <c r="T11" s="17">
        <v>0.17337653271609399</v>
      </c>
      <c r="U11" s="17">
        <v>0.27175471581904298</v>
      </c>
      <c r="V11" s="17">
        <v>0.13628143486872701</v>
      </c>
      <c r="W11" s="17">
        <v>0.202563837587483</v>
      </c>
      <c r="X11" s="17">
        <v>0.24834808707393999</v>
      </c>
      <c r="Y11" s="17">
        <v>0.29711505610516598</v>
      </c>
      <c r="Z11" s="17">
        <v>0.30039476076325</v>
      </c>
      <c r="AA11" s="17">
        <v>0.19437923739105101</v>
      </c>
      <c r="AB11" s="17">
        <v>0.14335307849283199</v>
      </c>
      <c r="AC11" s="17">
        <v>0.22943185617862899</v>
      </c>
      <c r="AD11" s="17">
        <v>0.16913747488446201</v>
      </c>
      <c r="AE11" s="17"/>
      <c r="AF11" s="17">
        <v>0.18963862793025599</v>
      </c>
      <c r="AG11" s="17">
        <v>0.194217597061736</v>
      </c>
      <c r="AH11" s="17">
        <v>0.26084439339308801</v>
      </c>
      <c r="AI11" s="17"/>
      <c r="AJ11" s="17">
        <v>0.18107825138097999</v>
      </c>
      <c r="AK11" s="17">
        <v>0.22536232301737899</v>
      </c>
      <c r="AL11" s="17">
        <v>0.28567635167060801</v>
      </c>
      <c r="AM11" s="17">
        <v>8.8947470598973899E-2</v>
      </c>
      <c r="AN11" s="17">
        <v>0.20052439247168299</v>
      </c>
      <c r="AO11" s="17"/>
      <c r="AP11" s="17">
        <v>0.188766803245138</v>
      </c>
      <c r="AQ11" s="17">
        <v>0.20943727422066999</v>
      </c>
      <c r="AR11" s="17">
        <v>0.24880695856908799</v>
      </c>
      <c r="AS11" s="17">
        <v>0.19045815689529699</v>
      </c>
      <c r="AT11" s="17">
        <v>0.280532503561083</v>
      </c>
      <c r="AU11" s="17"/>
      <c r="AV11" s="17">
        <v>0.213171831867314</v>
      </c>
      <c r="AW11" s="17">
        <v>0.168169329709045</v>
      </c>
      <c r="AX11" s="17">
        <v>0.23373922549666601</v>
      </c>
      <c r="AY11" s="17">
        <v>0.21265549883384899</v>
      </c>
      <c r="AZ11" s="17">
        <v>0.235190620690613</v>
      </c>
      <c r="BA11" s="17">
        <v>0.28166926097494199</v>
      </c>
      <c r="BB11" s="17"/>
      <c r="BC11" s="17">
        <v>0.23015069791856901</v>
      </c>
      <c r="BD11" s="17">
        <v>0.228998166738138</v>
      </c>
      <c r="BE11" s="17">
        <v>0.21238036930099699</v>
      </c>
      <c r="BF11" s="17">
        <v>0.240169446633582</v>
      </c>
      <c r="BG11" s="17">
        <v>0.105479142050728</v>
      </c>
    </row>
    <row r="12" spans="2:59" x14ac:dyDescent="0.35">
      <c r="B12" s="18" t="s">
        <v>326</v>
      </c>
      <c r="C12" s="17">
        <v>0.18038790631221199</v>
      </c>
      <c r="D12" s="17">
        <v>0.15814955690482299</v>
      </c>
      <c r="E12" s="17">
        <v>0.20123438584608799</v>
      </c>
      <c r="F12" s="17"/>
      <c r="G12" s="17">
        <v>7.4051419171220503E-2</v>
      </c>
      <c r="H12" s="17">
        <v>0.15895661021073801</v>
      </c>
      <c r="I12" s="17">
        <v>0.186592885893338</v>
      </c>
      <c r="J12" s="17">
        <v>0.175847347935564</v>
      </c>
      <c r="K12" s="17">
        <v>0.199446982039164</v>
      </c>
      <c r="L12" s="17">
        <v>0.26024018822880302</v>
      </c>
      <c r="M12" s="17"/>
      <c r="N12" s="17">
        <v>0.15478486193746599</v>
      </c>
      <c r="O12" s="17">
        <v>0.193759831025833</v>
      </c>
      <c r="P12" s="17">
        <v>0.21635022095602799</v>
      </c>
      <c r="Q12" s="17">
        <v>0.16411061745703501</v>
      </c>
      <c r="R12" s="17"/>
      <c r="S12" s="17">
        <v>0.123013988695714</v>
      </c>
      <c r="T12" s="17">
        <v>0.18649253222050699</v>
      </c>
      <c r="U12" s="17">
        <v>0.24292477667868501</v>
      </c>
      <c r="V12" s="17">
        <v>0.254192025356202</v>
      </c>
      <c r="W12" s="17">
        <v>0.234986819124685</v>
      </c>
      <c r="X12" s="17">
        <v>0.10728054619588299</v>
      </c>
      <c r="Y12" s="17">
        <v>0.147268739061688</v>
      </c>
      <c r="Z12" s="17">
        <v>0.19174601737494601</v>
      </c>
      <c r="AA12" s="17">
        <v>0.21244976186815301</v>
      </c>
      <c r="AB12" s="17">
        <v>0.20845852426709299</v>
      </c>
      <c r="AC12" s="17">
        <v>0.120609489242002</v>
      </c>
      <c r="AD12" s="17">
        <v>0.125434617611065</v>
      </c>
      <c r="AE12" s="17"/>
      <c r="AF12" s="17">
        <v>0.21344923615970901</v>
      </c>
      <c r="AG12" s="17">
        <v>0.194810433708243</v>
      </c>
      <c r="AH12" s="17">
        <v>0.138698612611314</v>
      </c>
      <c r="AI12" s="17"/>
      <c r="AJ12" s="17">
        <v>0.25425169076137</v>
      </c>
      <c r="AK12" s="17">
        <v>0.14711373149826701</v>
      </c>
      <c r="AL12" s="17">
        <v>0.139215422138939</v>
      </c>
      <c r="AM12" s="17">
        <v>4.5016067912911899E-2</v>
      </c>
      <c r="AN12" s="17">
        <v>0.172128027239635</v>
      </c>
      <c r="AO12" s="17"/>
      <c r="AP12" s="17">
        <v>0.23961592912350599</v>
      </c>
      <c r="AQ12" s="17">
        <v>0.15114992120451701</v>
      </c>
      <c r="AR12" s="17">
        <v>0.179010375820703</v>
      </c>
      <c r="AS12" s="17">
        <v>0.20591651932803101</v>
      </c>
      <c r="AT12" s="17">
        <v>0.21072563663215599</v>
      </c>
      <c r="AU12" s="17"/>
      <c r="AV12" s="17">
        <v>0.130746287219598</v>
      </c>
      <c r="AW12" s="17">
        <v>0.24113328618607999</v>
      </c>
      <c r="AX12" s="17">
        <v>0.19196065516988201</v>
      </c>
      <c r="AY12" s="17">
        <v>0.21463460287193201</v>
      </c>
      <c r="AZ12" s="17">
        <v>0.14112327558222701</v>
      </c>
      <c r="BA12" s="17">
        <v>0.17055257774297</v>
      </c>
      <c r="BB12" s="17"/>
      <c r="BC12" s="17">
        <v>0.20396184993746799</v>
      </c>
      <c r="BD12" s="17">
        <v>0.13604885946530099</v>
      </c>
      <c r="BE12" s="17">
        <v>0.18020584217077801</v>
      </c>
      <c r="BF12" s="17">
        <v>0.17860721093981799</v>
      </c>
      <c r="BG12" s="17">
        <v>0.20627768430493301</v>
      </c>
    </row>
    <row r="13" spans="2:59" x14ac:dyDescent="0.35">
      <c r="B13" s="18" t="s">
        <v>327</v>
      </c>
      <c r="C13" s="17">
        <v>9.7120686654833699E-2</v>
      </c>
      <c r="D13" s="17">
        <v>9.7058117756893797E-2</v>
      </c>
      <c r="E13" s="17">
        <v>9.4325649221322194E-2</v>
      </c>
      <c r="F13" s="17"/>
      <c r="G13" s="17">
        <v>8.0561662296011902E-2</v>
      </c>
      <c r="H13" s="17">
        <v>4.9938945762694802E-2</v>
      </c>
      <c r="I13" s="17">
        <v>9.9346029354974094E-2</v>
      </c>
      <c r="J13" s="17">
        <v>0.12539493287923401</v>
      </c>
      <c r="K13" s="17">
        <v>0.161121416982209</v>
      </c>
      <c r="L13" s="17">
        <v>8.4594021820777104E-2</v>
      </c>
      <c r="M13" s="17"/>
      <c r="N13" s="17">
        <v>7.9845880750859702E-2</v>
      </c>
      <c r="O13" s="17">
        <v>0.12321965792596801</v>
      </c>
      <c r="P13" s="17">
        <v>7.9451454635191002E-2</v>
      </c>
      <c r="Q13" s="17">
        <v>0.10557065666693</v>
      </c>
      <c r="R13" s="17"/>
      <c r="S13" s="17">
        <v>6.7816665285417202E-2</v>
      </c>
      <c r="T13" s="17">
        <v>0.103460182203021</v>
      </c>
      <c r="U13" s="17">
        <v>0.10192550622959699</v>
      </c>
      <c r="V13" s="17">
        <v>4.6603895976352297E-2</v>
      </c>
      <c r="W13" s="17">
        <v>3.9845285828293497E-2</v>
      </c>
      <c r="X13" s="17">
        <v>0.112661689653988</v>
      </c>
      <c r="Y13" s="17">
        <v>6.6188775140839595E-2</v>
      </c>
      <c r="Z13" s="17">
        <v>0.101283896874147</v>
      </c>
      <c r="AA13" s="17">
        <v>0.10000438118101</v>
      </c>
      <c r="AB13" s="17">
        <v>0.18334664480125601</v>
      </c>
      <c r="AC13" s="17">
        <v>9.1844600388402906E-2</v>
      </c>
      <c r="AD13" s="17">
        <v>0.26158039991876503</v>
      </c>
      <c r="AE13" s="17"/>
      <c r="AF13" s="17">
        <v>9.01956218853152E-2</v>
      </c>
      <c r="AG13" s="17">
        <v>9.0657452112443498E-2</v>
      </c>
      <c r="AH13" s="17">
        <v>0.14388872047249099</v>
      </c>
      <c r="AI13" s="17"/>
      <c r="AJ13" s="17">
        <v>6.06775327672813E-2</v>
      </c>
      <c r="AK13" s="17">
        <v>8.1909870711595903E-2</v>
      </c>
      <c r="AL13" s="17">
        <v>7.8390732509468E-2</v>
      </c>
      <c r="AM13" s="17">
        <v>0.254589027396245</v>
      </c>
      <c r="AN13" s="17">
        <v>0.15795039735000599</v>
      </c>
      <c r="AO13" s="17"/>
      <c r="AP13" s="17">
        <v>3.7745729457641403E-2</v>
      </c>
      <c r="AQ13" s="17">
        <v>9.7957671090106294E-2</v>
      </c>
      <c r="AR13" s="17">
        <v>5.1490898266604301E-2</v>
      </c>
      <c r="AS13" s="17">
        <v>0.112482875719285</v>
      </c>
      <c r="AT13" s="17">
        <v>7.7836081936469098E-2</v>
      </c>
      <c r="AU13" s="17"/>
      <c r="AV13" s="17">
        <v>9.2135516396987194E-2</v>
      </c>
      <c r="AW13" s="17">
        <v>3.7555536572200399E-2</v>
      </c>
      <c r="AX13" s="17">
        <v>6.6453114878304298E-2</v>
      </c>
      <c r="AY13" s="17">
        <v>0.135713781490272</v>
      </c>
      <c r="AZ13" s="17">
        <v>0.108989956853822</v>
      </c>
      <c r="BA13" s="17">
        <v>9.2834744638522801E-2</v>
      </c>
      <c r="BB13" s="17"/>
      <c r="BC13" s="17">
        <v>0.14293204580527599</v>
      </c>
      <c r="BD13" s="17">
        <v>7.7803331212130802E-2</v>
      </c>
      <c r="BE13" s="17">
        <v>8.6363930680298406E-2</v>
      </c>
      <c r="BF13" s="17">
        <v>7.2837415679582906E-2</v>
      </c>
      <c r="BG13" s="17">
        <v>3.9055982330786103E-2</v>
      </c>
    </row>
    <row r="14" spans="2:59" x14ac:dyDescent="0.35">
      <c r="B14" s="18" t="s">
        <v>100</v>
      </c>
      <c r="C14" s="17">
        <v>2.6761666602339401E-2</v>
      </c>
      <c r="D14" s="17">
        <v>1.63459120536667E-2</v>
      </c>
      <c r="E14" s="17">
        <v>3.7266650690830801E-2</v>
      </c>
      <c r="F14" s="17"/>
      <c r="G14" s="17">
        <v>5.8283890905859699E-3</v>
      </c>
      <c r="H14" s="17">
        <v>1.9981249267461899E-2</v>
      </c>
      <c r="I14" s="17">
        <v>3.7859060873369502E-2</v>
      </c>
      <c r="J14" s="17">
        <v>4.9248551570161503E-2</v>
      </c>
      <c r="K14" s="17">
        <v>3.7427058787772402E-2</v>
      </c>
      <c r="L14" s="17">
        <v>1.41938944734282E-2</v>
      </c>
      <c r="M14" s="17"/>
      <c r="N14" s="17">
        <v>2.3343217253605601E-2</v>
      </c>
      <c r="O14" s="17">
        <v>3.1983524806863797E-2</v>
      </c>
      <c r="P14" s="17">
        <v>2.53975126275859E-2</v>
      </c>
      <c r="Q14" s="17">
        <v>2.6481562610905701E-2</v>
      </c>
      <c r="R14" s="17"/>
      <c r="S14" s="17">
        <v>1.2757737544884001E-2</v>
      </c>
      <c r="T14" s="17">
        <v>3.2468526504955297E-2</v>
      </c>
      <c r="U14" s="17">
        <v>2.70623896731573E-2</v>
      </c>
      <c r="V14" s="17">
        <v>1.3069212575516499E-2</v>
      </c>
      <c r="W14" s="17">
        <v>1.3729196280257899E-2</v>
      </c>
      <c r="X14" s="17">
        <v>4.3339851171582303E-2</v>
      </c>
      <c r="Y14" s="17">
        <v>2.2777177547665301E-2</v>
      </c>
      <c r="Z14" s="17">
        <v>4.0974337726248103E-2</v>
      </c>
      <c r="AA14" s="17">
        <v>3.1678305298833399E-2</v>
      </c>
      <c r="AB14" s="17">
        <v>5.60207332108731E-2</v>
      </c>
      <c r="AC14" s="17">
        <v>1.5039477938023901E-2</v>
      </c>
      <c r="AD14" s="17">
        <v>0</v>
      </c>
      <c r="AE14" s="17"/>
      <c r="AF14" s="17">
        <v>1.0953691486228399E-2</v>
      </c>
      <c r="AG14" s="17">
        <v>3.8451923456534601E-2</v>
      </c>
      <c r="AH14" s="17">
        <v>4.18743652328432E-2</v>
      </c>
      <c r="AI14" s="17"/>
      <c r="AJ14" s="17">
        <v>2.5304146654455802E-2</v>
      </c>
      <c r="AK14" s="17">
        <v>2.7328786298546098E-2</v>
      </c>
      <c r="AL14" s="17">
        <v>1.27652549995695E-2</v>
      </c>
      <c r="AM14" s="17">
        <v>0</v>
      </c>
      <c r="AN14" s="17">
        <v>2.9619252583457999E-2</v>
      </c>
      <c r="AO14" s="17"/>
      <c r="AP14" s="17">
        <v>1.7971908173008599E-2</v>
      </c>
      <c r="AQ14" s="17">
        <v>1.95637372309489E-2</v>
      </c>
      <c r="AR14" s="17">
        <v>4.9026820073792603E-2</v>
      </c>
      <c r="AS14" s="17">
        <v>1.8795839443561699E-2</v>
      </c>
      <c r="AT14" s="17">
        <v>3.90373608616678E-2</v>
      </c>
      <c r="AU14" s="17"/>
      <c r="AV14" s="17">
        <v>2.13707688170886E-2</v>
      </c>
      <c r="AW14" s="17">
        <v>1.8352168412094701E-2</v>
      </c>
      <c r="AX14" s="17">
        <v>2.16493549370519E-2</v>
      </c>
      <c r="AY14" s="17">
        <v>2.20275617407675E-2</v>
      </c>
      <c r="AZ14" s="17">
        <v>4.0496163479570399E-2</v>
      </c>
      <c r="BA14" s="17">
        <v>4.5078531198595798E-2</v>
      </c>
      <c r="BB14" s="17"/>
      <c r="BC14" s="17">
        <v>1.21634127057099E-2</v>
      </c>
      <c r="BD14" s="17">
        <v>3.03153801776497E-2</v>
      </c>
      <c r="BE14" s="17">
        <v>3.7332421791183401E-2</v>
      </c>
      <c r="BF14" s="17">
        <v>2.7221797481281299E-2</v>
      </c>
      <c r="BG14" s="17">
        <v>0</v>
      </c>
    </row>
    <row r="15" spans="2:59" x14ac:dyDescent="0.35">
      <c r="B15" s="18" t="s">
        <v>328</v>
      </c>
      <c r="C15" s="21">
        <v>0.48061033106092899</v>
      </c>
      <c r="D15" s="21">
        <v>0.49640038472163101</v>
      </c>
      <c r="E15" s="21">
        <v>0.46917392771126698</v>
      </c>
      <c r="F15" s="21"/>
      <c r="G15" s="21">
        <v>0.52523851509528596</v>
      </c>
      <c r="H15" s="21">
        <v>0.59931989640032102</v>
      </c>
      <c r="I15" s="21">
        <v>0.48078770568071699</v>
      </c>
      <c r="J15" s="21">
        <v>0.48609740465280599</v>
      </c>
      <c r="K15" s="21">
        <v>0.41170249402269599</v>
      </c>
      <c r="L15" s="21">
        <v>0.38787662145657298</v>
      </c>
      <c r="M15" s="21"/>
      <c r="N15" s="21">
        <v>0.55472704192120503</v>
      </c>
      <c r="O15" s="21">
        <v>0.46209612323311</v>
      </c>
      <c r="P15" s="21">
        <v>0.44792531258077201</v>
      </c>
      <c r="Q15" s="21">
        <v>0.445890289974744</v>
      </c>
      <c r="R15" s="21"/>
      <c r="S15" s="21">
        <v>0.55298250385661896</v>
      </c>
      <c r="T15" s="21">
        <v>0.504202226355424</v>
      </c>
      <c r="U15" s="21">
        <v>0.35633261159951801</v>
      </c>
      <c r="V15" s="21">
        <v>0.54985343122320196</v>
      </c>
      <c r="W15" s="21">
        <v>0.50887486117928105</v>
      </c>
      <c r="X15" s="21">
        <v>0.48836982590460698</v>
      </c>
      <c r="Y15" s="21">
        <v>0.46665025214464101</v>
      </c>
      <c r="Z15" s="21">
        <v>0.36560098726140899</v>
      </c>
      <c r="AA15" s="21">
        <v>0.46148831426095199</v>
      </c>
      <c r="AB15" s="21">
        <v>0.408821019227945</v>
      </c>
      <c r="AC15" s="21">
        <v>0.54307457625294198</v>
      </c>
      <c r="AD15" s="21">
        <v>0.44384750758570801</v>
      </c>
      <c r="AE15" s="21"/>
      <c r="AF15" s="21">
        <v>0.49576282253849202</v>
      </c>
      <c r="AG15" s="21">
        <v>0.481862593661042</v>
      </c>
      <c r="AH15" s="21">
        <v>0.41469390829026398</v>
      </c>
      <c r="AI15" s="21"/>
      <c r="AJ15" s="21">
        <v>0.478688378435913</v>
      </c>
      <c r="AK15" s="21">
        <v>0.51828528847421296</v>
      </c>
      <c r="AL15" s="21">
        <v>0.48395223868141601</v>
      </c>
      <c r="AM15" s="21">
        <v>0.61144743409186997</v>
      </c>
      <c r="AN15" s="21">
        <v>0.43977793035521801</v>
      </c>
      <c r="AO15" s="21"/>
      <c r="AP15" s="21">
        <v>0.51589963000070604</v>
      </c>
      <c r="AQ15" s="21">
        <v>0.52189139625375802</v>
      </c>
      <c r="AR15" s="21">
        <v>0.47166494726981101</v>
      </c>
      <c r="AS15" s="21">
        <v>0.47234660861382499</v>
      </c>
      <c r="AT15" s="21">
        <v>0.39186841700862401</v>
      </c>
      <c r="AU15" s="21"/>
      <c r="AV15" s="21">
        <v>0.54257559569901204</v>
      </c>
      <c r="AW15" s="21">
        <v>0.53478967912058095</v>
      </c>
      <c r="AX15" s="21">
        <v>0.48619764951809602</v>
      </c>
      <c r="AY15" s="21">
        <v>0.41496855506317998</v>
      </c>
      <c r="AZ15" s="21">
        <v>0.47419998339376701</v>
      </c>
      <c r="BA15" s="21">
        <v>0.40986488544497002</v>
      </c>
      <c r="BB15" s="21"/>
      <c r="BC15" s="21">
        <v>0.41079199363297803</v>
      </c>
      <c r="BD15" s="21">
        <v>0.526834262406781</v>
      </c>
      <c r="BE15" s="21">
        <v>0.483717436056743</v>
      </c>
      <c r="BF15" s="21">
        <v>0.48116412926573598</v>
      </c>
      <c r="BG15" s="21">
        <v>0.64918719131355296</v>
      </c>
    </row>
    <row r="16" spans="2:59" x14ac:dyDescent="0.35">
      <c r="B16" s="18" t="s">
        <v>329</v>
      </c>
      <c r="C16" s="21">
        <v>0.277508592967046</v>
      </c>
      <c r="D16" s="21">
        <v>0.25520767466171601</v>
      </c>
      <c r="E16" s="21">
        <v>0.29556003506741002</v>
      </c>
      <c r="F16" s="21"/>
      <c r="G16" s="21">
        <v>0.15461308146723199</v>
      </c>
      <c r="H16" s="21">
        <v>0.20889555597343301</v>
      </c>
      <c r="I16" s="21">
        <v>0.285938915248312</v>
      </c>
      <c r="J16" s="21">
        <v>0.30124228081479698</v>
      </c>
      <c r="K16" s="21">
        <v>0.360568399021373</v>
      </c>
      <c r="L16" s="21">
        <v>0.34483421004957998</v>
      </c>
      <c r="M16" s="21"/>
      <c r="N16" s="21">
        <v>0.23463074268832601</v>
      </c>
      <c r="O16" s="21">
        <v>0.316979488951801</v>
      </c>
      <c r="P16" s="21">
        <v>0.295801675591219</v>
      </c>
      <c r="Q16" s="21">
        <v>0.26968127412396398</v>
      </c>
      <c r="R16" s="21"/>
      <c r="S16" s="21">
        <v>0.190830653981132</v>
      </c>
      <c r="T16" s="21">
        <v>0.28995271442352699</v>
      </c>
      <c r="U16" s="21">
        <v>0.34485028290828201</v>
      </c>
      <c r="V16" s="21">
        <v>0.30079592133255401</v>
      </c>
      <c r="W16" s="21">
        <v>0.274832104952978</v>
      </c>
      <c r="X16" s="21">
        <v>0.21994223584987099</v>
      </c>
      <c r="Y16" s="21">
        <v>0.21345751420252801</v>
      </c>
      <c r="Z16" s="21">
        <v>0.29302991424909303</v>
      </c>
      <c r="AA16" s="21">
        <v>0.31245414304916302</v>
      </c>
      <c r="AB16" s="21">
        <v>0.391805169068349</v>
      </c>
      <c r="AC16" s="21">
        <v>0.21245408963040499</v>
      </c>
      <c r="AD16" s="21">
        <v>0.38701501752982997</v>
      </c>
      <c r="AE16" s="21"/>
      <c r="AF16" s="21">
        <v>0.303644858045024</v>
      </c>
      <c r="AG16" s="21">
        <v>0.285467885820687</v>
      </c>
      <c r="AH16" s="21">
        <v>0.28258733308380501</v>
      </c>
      <c r="AI16" s="21"/>
      <c r="AJ16" s="21">
        <v>0.31492922352865099</v>
      </c>
      <c r="AK16" s="21">
        <v>0.22902360220986201</v>
      </c>
      <c r="AL16" s="21">
        <v>0.21760615464840699</v>
      </c>
      <c r="AM16" s="21">
        <v>0.29960509530915702</v>
      </c>
      <c r="AN16" s="21">
        <v>0.33007842458964098</v>
      </c>
      <c r="AO16" s="21"/>
      <c r="AP16" s="21">
        <v>0.27736165858114797</v>
      </c>
      <c r="AQ16" s="21">
        <v>0.24910759229462301</v>
      </c>
      <c r="AR16" s="21">
        <v>0.230501274087308</v>
      </c>
      <c r="AS16" s="21">
        <v>0.31839939504731701</v>
      </c>
      <c r="AT16" s="21">
        <v>0.288561718568625</v>
      </c>
      <c r="AU16" s="21"/>
      <c r="AV16" s="21">
        <v>0.22288180361658499</v>
      </c>
      <c r="AW16" s="21">
        <v>0.27868882275828</v>
      </c>
      <c r="AX16" s="21">
        <v>0.258413770048186</v>
      </c>
      <c r="AY16" s="21">
        <v>0.350348384362204</v>
      </c>
      <c r="AZ16" s="21">
        <v>0.25011323243604899</v>
      </c>
      <c r="BA16" s="21">
        <v>0.26338732238149298</v>
      </c>
      <c r="BB16" s="21"/>
      <c r="BC16" s="21">
        <v>0.34689389574274299</v>
      </c>
      <c r="BD16" s="21">
        <v>0.213852190677431</v>
      </c>
      <c r="BE16" s="21">
        <v>0.26656977285107603</v>
      </c>
      <c r="BF16" s="21">
        <v>0.25144462661940098</v>
      </c>
      <c r="BG16" s="21">
        <v>0.24533366663571901</v>
      </c>
    </row>
    <row r="17" spans="2:59" x14ac:dyDescent="0.35">
      <c r="B17" s="18" t="s">
        <v>141</v>
      </c>
      <c r="C17" s="22">
        <v>0.20310173809388299</v>
      </c>
      <c r="D17" s="22">
        <v>0.241192710059914</v>
      </c>
      <c r="E17" s="22">
        <v>0.17361389264385699</v>
      </c>
      <c r="F17" s="22"/>
      <c r="G17" s="22">
        <v>0.370625433628053</v>
      </c>
      <c r="H17" s="22">
        <v>0.39042434042688801</v>
      </c>
      <c r="I17" s="22">
        <v>0.19484879043240499</v>
      </c>
      <c r="J17" s="22">
        <v>0.18485512383800901</v>
      </c>
      <c r="K17" s="22">
        <v>5.1134095001322502E-2</v>
      </c>
      <c r="L17" s="22">
        <v>4.3042411406992699E-2</v>
      </c>
      <c r="M17" s="22"/>
      <c r="N17" s="22">
        <v>0.32009629923287902</v>
      </c>
      <c r="O17" s="22">
        <v>0.145116634281309</v>
      </c>
      <c r="P17" s="22">
        <v>0.152123636989553</v>
      </c>
      <c r="Q17" s="22">
        <v>0.17620901585078</v>
      </c>
      <c r="R17" s="22"/>
      <c r="S17" s="22">
        <v>0.36215184987548799</v>
      </c>
      <c r="T17" s="22">
        <v>0.21424951193189601</v>
      </c>
      <c r="U17" s="22">
        <v>1.1482328691236301E-2</v>
      </c>
      <c r="V17" s="22">
        <v>0.24905750989064701</v>
      </c>
      <c r="W17" s="22">
        <v>0.23404275622630299</v>
      </c>
      <c r="X17" s="22">
        <v>0.26842759005473599</v>
      </c>
      <c r="Y17" s="22">
        <v>0.253192737942113</v>
      </c>
      <c r="Z17" s="22">
        <v>7.2571073012315898E-2</v>
      </c>
      <c r="AA17" s="22">
        <v>0.149034171211789</v>
      </c>
      <c r="AB17" s="22">
        <v>1.7015850159595901E-2</v>
      </c>
      <c r="AC17" s="22">
        <v>0.33062048662253701</v>
      </c>
      <c r="AD17" s="22">
        <v>5.68324900558781E-2</v>
      </c>
      <c r="AE17" s="22"/>
      <c r="AF17" s="22">
        <v>0.19211796449346699</v>
      </c>
      <c r="AG17" s="22">
        <v>0.19639470784035501</v>
      </c>
      <c r="AH17" s="22">
        <v>0.13210657520645799</v>
      </c>
      <c r="AI17" s="22"/>
      <c r="AJ17" s="22">
        <v>0.16375915490726201</v>
      </c>
      <c r="AK17" s="22">
        <v>0.28926168626435</v>
      </c>
      <c r="AL17" s="22">
        <v>0.26634608403300902</v>
      </c>
      <c r="AM17" s="22">
        <v>0.311842338782713</v>
      </c>
      <c r="AN17" s="22">
        <v>0.10969950576557599</v>
      </c>
      <c r="AO17" s="22"/>
      <c r="AP17" s="22">
        <v>0.23853797141955799</v>
      </c>
      <c r="AQ17" s="22">
        <v>0.27278380395913499</v>
      </c>
      <c r="AR17" s="22">
        <v>0.24116367318250401</v>
      </c>
      <c r="AS17" s="22">
        <v>0.15394721356650801</v>
      </c>
      <c r="AT17" s="22">
        <v>0.103306698439999</v>
      </c>
      <c r="AU17" s="22"/>
      <c r="AV17" s="22">
        <v>0.31969379208242699</v>
      </c>
      <c r="AW17" s="22">
        <v>0.25610085636230101</v>
      </c>
      <c r="AX17" s="22">
        <v>0.22778387946990999</v>
      </c>
      <c r="AY17" s="22">
        <v>6.4620170700975907E-2</v>
      </c>
      <c r="AZ17" s="22">
        <v>0.22408675095771799</v>
      </c>
      <c r="BA17" s="22">
        <v>0.14647756306347701</v>
      </c>
      <c r="BB17" s="22"/>
      <c r="BC17" s="22">
        <v>6.3898097890234401E-2</v>
      </c>
      <c r="BD17" s="22">
        <v>0.31298207172935</v>
      </c>
      <c r="BE17" s="22">
        <v>0.217147663205667</v>
      </c>
      <c r="BF17" s="22">
        <v>0.22971950264633501</v>
      </c>
      <c r="BG17" s="22">
        <v>0.40385352467783298</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504</v>
      </c>
      <c r="C9" s="17">
        <v>5.0944016263419503E-2</v>
      </c>
      <c r="D9" s="17">
        <v>5.8169595737309399E-2</v>
      </c>
      <c r="E9" s="17">
        <v>4.4297716722228299E-2</v>
      </c>
      <c r="F9" s="17"/>
      <c r="G9" s="17">
        <v>8.85486896639818E-2</v>
      </c>
      <c r="H9" s="17">
        <v>0.125270340128004</v>
      </c>
      <c r="I9" s="17">
        <v>5.1566689910156199E-2</v>
      </c>
      <c r="J9" s="17">
        <v>2.6878403378532902E-2</v>
      </c>
      <c r="K9" s="17">
        <v>1.7060592599224701E-2</v>
      </c>
      <c r="L9" s="17">
        <v>7.3606850985086097E-3</v>
      </c>
      <c r="M9" s="17"/>
      <c r="N9" s="17">
        <v>9.4730101413786294E-2</v>
      </c>
      <c r="O9" s="17">
        <v>3.3265684285149803E-2</v>
      </c>
      <c r="P9" s="17">
        <v>3.6695504985870403E-2</v>
      </c>
      <c r="Q9" s="17">
        <v>3.4766074859992703E-2</v>
      </c>
      <c r="R9" s="17"/>
      <c r="S9" s="17">
        <v>9.5321372978944899E-2</v>
      </c>
      <c r="T9" s="17">
        <v>4.6801985497149999E-2</v>
      </c>
      <c r="U9" s="17">
        <v>2.5578025650469599E-2</v>
      </c>
      <c r="V9" s="17">
        <v>3.7001004218523099E-2</v>
      </c>
      <c r="W9" s="17">
        <v>6.7720116779713499E-2</v>
      </c>
      <c r="X9" s="17">
        <v>5.3507225723023001E-2</v>
      </c>
      <c r="Y9" s="17">
        <v>2.7756897482335698E-2</v>
      </c>
      <c r="Z9" s="17">
        <v>4.3070154081097198E-2</v>
      </c>
      <c r="AA9" s="17">
        <v>6.0842432677012399E-2</v>
      </c>
      <c r="AB9" s="17">
        <v>2.5529995389775399E-2</v>
      </c>
      <c r="AC9" s="17">
        <v>6.11074738731354E-2</v>
      </c>
      <c r="AD9" s="17">
        <v>1.9082179591987099E-2</v>
      </c>
      <c r="AE9" s="17"/>
      <c r="AF9" s="17">
        <v>3.90185666687601E-2</v>
      </c>
      <c r="AG9" s="17">
        <v>5.8295819442799698E-2</v>
      </c>
      <c r="AH9" s="17">
        <v>4.58378850464174E-2</v>
      </c>
      <c r="AI9" s="17"/>
      <c r="AJ9" s="17">
        <v>4.9809393493391599E-2</v>
      </c>
      <c r="AK9" s="17">
        <v>8.5295177739234507E-2</v>
      </c>
      <c r="AL9" s="17">
        <v>1.2655202502913101E-2</v>
      </c>
      <c r="AM9" s="17">
        <v>4.3463728533986799E-2</v>
      </c>
      <c r="AN9" s="17">
        <v>4.12673011686778E-2</v>
      </c>
      <c r="AO9" s="17"/>
      <c r="AP9" s="17">
        <v>4.87143991186057E-2</v>
      </c>
      <c r="AQ9" s="17">
        <v>8.7351696642435694E-2</v>
      </c>
      <c r="AR9" s="17">
        <v>2.3938109455255201E-2</v>
      </c>
      <c r="AS9" s="17">
        <v>1.06694259287067E-2</v>
      </c>
      <c r="AT9" s="17">
        <v>3.49039798336232E-2</v>
      </c>
      <c r="AU9" s="17"/>
      <c r="AV9" s="17">
        <v>9.64574159298104E-2</v>
      </c>
      <c r="AW9" s="17">
        <v>5.7623196683824998E-2</v>
      </c>
      <c r="AX9" s="17">
        <v>3.5724323014532898E-2</v>
      </c>
      <c r="AY9" s="17">
        <v>1.8339770814558301E-2</v>
      </c>
      <c r="AZ9" s="17">
        <v>3.2921278770214099E-2</v>
      </c>
      <c r="BA9" s="17">
        <v>2.7638532162343299E-2</v>
      </c>
      <c r="BB9" s="17"/>
      <c r="BC9" s="17">
        <v>2.9959329587390601E-2</v>
      </c>
      <c r="BD9" s="17">
        <v>3.1176877752298701E-2</v>
      </c>
      <c r="BE9" s="17">
        <v>6.1852458897353399E-2</v>
      </c>
      <c r="BF9" s="17">
        <v>0.10661066749513599</v>
      </c>
      <c r="BG9" s="17">
        <v>0.22160796807181701</v>
      </c>
    </row>
    <row r="10" spans="2:59" x14ac:dyDescent="0.35">
      <c r="B10" s="18" t="s">
        <v>505</v>
      </c>
      <c r="C10" s="17">
        <v>0.22113704075469801</v>
      </c>
      <c r="D10" s="17">
        <v>0.25744702076919002</v>
      </c>
      <c r="E10" s="17">
        <v>0.186595024546237</v>
      </c>
      <c r="F10" s="17"/>
      <c r="G10" s="17">
        <v>0.306853377913616</v>
      </c>
      <c r="H10" s="17">
        <v>0.33152800643935898</v>
      </c>
      <c r="I10" s="17">
        <v>0.22405411136517001</v>
      </c>
      <c r="J10" s="17">
        <v>0.183794054788077</v>
      </c>
      <c r="K10" s="17">
        <v>0.14535912749476501</v>
      </c>
      <c r="L10" s="17">
        <v>0.15323383548365499</v>
      </c>
      <c r="M10" s="17"/>
      <c r="N10" s="17">
        <v>0.289470128161187</v>
      </c>
      <c r="O10" s="17">
        <v>0.25511220582969302</v>
      </c>
      <c r="P10" s="17">
        <v>0.176561619248571</v>
      </c>
      <c r="Q10" s="17">
        <v>0.151788986356932</v>
      </c>
      <c r="R10" s="17"/>
      <c r="S10" s="17">
        <v>0.30275593548479901</v>
      </c>
      <c r="T10" s="17">
        <v>0.197617225543917</v>
      </c>
      <c r="U10" s="17">
        <v>0.12145591357221899</v>
      </c>
      <c r="V10" s="17">
        <v>0.21157093384343201</v>
      </c>
      <c r="W10" s="17">
        <v>0.26602956812620299</v>
      </c>
      <c r="X10" s="17">
        <v>0.22192189434943799</v>
      </c>
      <c r="Y10" s="17">
        <v>0.21937837510070901</v>
      </c>
      <c r="Z10" s="17">
        <v>0.17955126547023401</v>
      </c>
      <c r="AA10" s="17">
        <v>0.21745096411433601</v>
      </c>
      <c r="AB10" s="17">
        <v>0.203999664634675</v>
      </c>
      <c r="AC10" s="17">
        <v>0.19923666503487</v>
      </c>
      <c r="AD10" s="17">
        <v>0.29037255027255499</v>
      </c>
      <c r="AE10" s="17"/>
      <c r="AF10" s="17">
        <v>0.17615059592651999</v>
      </c>
      <c r="AG10" s="17">
        <v>0.237656672411964</v>
      </c>
      <c r="AH10" s="17">
        <v>0.250359373315861</v>
      </c>
      <c r="AI10" s="17"/>
      <c r="AJ10" s="17">
        <v>0.20245655876386101</v>
      </c>
      <c r="AK10" s="17">
        <v>0.27784173055501199</v>
      </c>
      <c r="AL10" s="17">
        <v>0.20348214738604201</v>
      </c>
      <c r="AM10" s="17">
        <v>0.14710116677618201</v>
      </c>
      <c r="AN10" s="17">
        <v>0.18501762296035301</v>
      </c>
      <c r="AO10" s="17"/>
      <c r="AP10" s="17">
        <v>0.21770242417652999</v>
      </c>
      <c r="AQ10" s="17">
        <v>0.28336407677430397</v>
      </c>
      <c r="AR10" s="17">
        <v>0.18948305498379001</v>
      </c>
      <c r="AS10" s="17">
        <v>0.14561534281038499</v>
      </c>
      <c r="AT10" s="17">
        <v>0.17129505321249799</v>
      </c>
      <c r="AU10" s="17"/>
      <c r="AV10" s="17">
        <v>0.32372336503083599</v>
      </c>
      <c r="AW10" s="17">
        <v>0.23469036571437399</v>
      </c>
      <c r="AX10" s="17">
        <v>0.20670931726664199</v>
      </c>
      <c r="AY10" s="17">
        <v>0.13784481588005501</v>
      </c>
      <c r="AZ10" s="17">
        <v>0.16789206178821001</v>
      </c>
      <c r="BA10" s="17">
        <v>0.19493879403836001</v>
      </c>
      <c r="BB10" s="17"/>
      <c r="BC10" s="17">
        <v>0.172243801083096</v>
      </c>
      <c r="BD10" s="17">
        <v>0.17719783304382</v>
      </c>
      <c r="BE10" s="17">
        <v>0.29458174853751301</v>
      </c>
      <c r="BF10" s="17">
        <v>0.27578980223206201</v>
      </c>
      <c r="BG10" s="17">
        <v>0.259927307828553</v>
      </c>
    </row>
    <row r="11" spans="2:59" ht="29" x14ac:dyDescent="0.35">
      <c r="B11" s="18" t="s">
        <v>506</v>
      </c>
      <c r="C11" s="17">
        <v>0.27890898281976101</v>
      </c>
      <c r="D11" s="17">
        <v>0.27159679753211502</v>
      </c>
      <c r="E11" s="17">
        <v>0.28693351716889398</v>
      </c>
      <c r="F11" s="17"/>
      <c r="G11" s="17">
        <v>0.27192336574974701</v>
      </c>
      <c r="H11" s="17">
        <v>0.19923219968893999</v>
      </c>
      <c r="I11" s="17">
        <v>0.27527206336943399</v>
      </c>
      <c r="J11" s="17">
        <v>0.27562345511008202</v>
      </c>
      <c r="K11" s="17">
        <v>0.28933106720163898</v>
      </c>
      <c r="L11" s="17">
        <v>0.34672233599473301</v>
      </c>
      <c r="M11" s="17"/>
      <c r="N11" s="17">
        <v>0.245487188845979</v>
      </c>
      <c r="O11" s="17">
        <v>0.27193268414668498</v>
      </c>
      <c r="P11" s="17">
        <v>0.281713144591967</v>
      </c>
      <c r="Q11" s="17">
        <v>0.318278139915809</v>
      </c>
      <c r="R11" s="17"/>
      <c r="S11" s="17">
        <v>0.274698369065841</v>
      </c>
      <c r="T11" s="17">
        <v>0.30020059225243101</v>
      </c>
      <c r="U11" s="17">
        <v>0.29469986708962398</v>
      </c>
      <c r="V11" s="17">
        <v>0.27118659321201299</v>
      </c>
      <c r="W11" s="17">
        <v>0.29560853005263599</v>
      </c>
      <c r="X11" s="17">
        <v>0.31764800153376099</v>
      </c>
      <c r="Y11" s="17">
        <v>0.25621070591935202</v>
      </c>
      <c r="Z11" s="17">
        <v>0.20379848679762899</v>
      </c>
      <c r="AA11" s="17">
        <v>0.27076850087980397</v>
      </c>
      <c r="AB11" s="17">
        <v>0.28297415937697301</v>
      </c>
      <c r="AC11" s="17">
        <v>0.20847672614422599</v>
      </c>
      <c r="AD11" s="17">
        <v>0.32822907157813003</v>
      </c>
      <c r="AE11" s="17"/>
      <c r="AF11" s="17">
        <v>0.27836978577552102</v>
      </c>
      <c r="AG11" s="17">
        <v>0.26430883209942602</v>
      </c>
      <c r="AH11" s="17">
        <v>0.30335358263294299</v>
      </c>
      <c r="AI11" s="17"/>
      <c r="AJ11" s="17">
        <v>0.29862596107226902</v>
      </c>
      <c r="AK11" s="17">
        <v>0.241996730927791</v>
      </c>
      <c r="AL11" s="17">
        <v>0.30811522207883502</v>
      </c>
      <c r="AM11" s="17">
        <v>0.173769529726294</v>
      </c>
      <c r="AN11" s="17">
        <v>0.31318096633112802</v>
      </c>
      <c r="AO11" s="17"/>
      <c r="AP11" s="17">
        <v>0.30084228544059</v>
      </c>
      <c r="AQ11" s="17">
        <v>0.25840188092454203</v>
      </c>
      <c r="AR11" s="17">
        <v>0.31717306047639598</v>
      </c>
      <c r="AS11" s="17">
        <v>0.252755101913824</v>
      </c>
      <c r="AT11" s="17">
        <v>0.26577824026156999</v>
      </c>
      <c r="AU11" s="17"/>
      <c r="AV11" s="17">
        <v>0.23962697275428901</v>
      </c>
      <c r="AW11" s="17">
        <v>0.31727965061908098</v>
      </c>
      <c r="AX11" s="17">
        <v>0.28577318569396898</v>
      </c>
      <c r="AY11" s="17">
        <v>0.247922132921996</v>
      </c>
      <c r="AZ11" s="17">
        <v>0.25423859631004098</v>
      </c>
      <c r="BA11" s="17">
        <v>0.34924081587623101</v>
      </c>
      <c r="BB11" s="17"/>
      <c r="BC11" s="17">
        <v>0.286955915305388</v>
      </c>
      <c r="BD11" s="17">
        <v>0.27514671560975701</v>
      </c>
      <c r="BE11" s="17">
        <v>0.26169069562532599</v>
      </c>
      <c r="BF11" s="17">
        <v>0.26627487169571501</v>
      </c>
      <c r="BG11" s="17">
        <v>0.29102875690783803</v>
      </c>
    </row>
    <row r="12" spans="2:59" x14ac:dyDescent="0.35">
      <c r="B12" s="18" t="s">
        <v>507</v>
      </c>
      <c r="C12" s="17">
        <v>0.29203758490230203</v>
      </c>
      <c r="D12" s="17">
        <v>0.261041115606652</v>
      </c>
      <c r="E12" s="17">
        <v>0.32360360517176601</v>
      </c>
      <c r="F12" s="17"/>
      <c r="G12" s="17">
        <v>0.20473821993393099</v>
      </c>
      <c r="H12" s="17">
        <v>0.240133346463723</v>
      </c>
      <c r="I12" s="17">
        <v>0.299102292931334</v>
      </c>
      <c r="J12" s="17">
        <v>0.31444359078853401</v>
      </c>
      <c r="K12" s="17">
        <v>0.35976920099710602</v>
      </c>
      <c r="L12" s="17">
        <v>0.32302240130267701</v>
      </c>
      <c r="M12" s="17"/>
      <c r="N12" s="17">
        <v>0.26051348269542302</v>
      </c>
      <c r="O12" s="17">
        <v>0.29639846373809597</v>
      </c>
      <c r="P12" s="17">
        <v>0.33404248660666902</v>
      </c>
      <c r="Q12" s="17">
        <v>0.28514135189351603</v>
      </c>
      <c r="R12" s="17"/>
      <c r="S12" s="17">
        <v>0.224098208115346</v>
      </c>
      <c r="T12" s="17">
        <v>0.30017108712242302</v>
      </c>
      <c r="U12" s="17">
        <v>0.33529460161172597</v>
      </c>
      <c r="V12" s="17">
        <v>0.302218823765256</v>
      </c>
      <c r="W12" s="17">
        <v>0.24532635090779401</v>
      </c>
      <c r="X12" s="17">
        <v>0.28772894730872001</v>
      </c>
      <c r="Y12" s="17">
        <v>0.31590257714768599</v>
      </c>
      <c r="Z12" s="17">
        <v>0.416401986406503</v>
      </c>
      <c r="AA12" s="17">
        <v>0.26922572885135898</v>
      </c>
      <c r="AB12" s="17">
        <v>0.31367024141706301</v>
      </c>
      <c r="AC12" s="17">
        <v>0.353305774751209</v>
      </c>
      <c r="AD12" s="17">
        <v>0.23794028920125099</v>
      </c>
      <c r="AE12" s="17"/>
      <c r="AF12" s="17">
        <v>0.323939089259974</v>
      </c>
      <c r="AG12" s="17">
        <v>0.31413459495917201</v>
      </c>
      <c r="AH12" s="17">
        <v>0.20385800367825099</v>
      </c>
      <c r="AI12" s="17"/>
      <c r="AJ12" s="17">
        <v>0.29345099172489603</v>
      </c>
      <c r="AK12" s="17">
        <v>0.28209736756063702</v>
      </c>
      <c r="AL12" s="17">
        <v>0.342684575652346</v>
      </c>
      <c r="AM12" s="17">
        <v>0.249889686452899</v>
      </c>
      <c r="AN12" s="17">
        <v>0.262502584165902</v>
      </c>
      <c r="AO12" s="17"/>
      <c r="AP12" s="17">
        <v>0.31472230653748801</v>
      </c>
      <c r="AQ12" s="17">
        <v>0.25915866246093899</v>
      </c>
      <c r="AR12" s="17">
        <v>0.34957950443837699</v>
      </c>
      <c r="AS12" s="17">
        <v>0.29648223279798602</v>
      </c>
      <c r="AT12" s="17">
        <v>0.323630872044947</v>
      </c>
      <c r="AU12" s="17"/>
      <c r="AV12" s="17">
        <v>0.25217629405566699</v>
      </c>
      <c r="AW12" s="17">
        <v>0.28297625664796</v>
      </c>
      <c r="AX12" s="17">
        <v>0.34391053122402898</v>
      </c>
      <c r="AY12" s="17">
        <v>0.316454433425568</v>
      </c>
      <c r="AZ12" s="17">
        <v>0.35504204906029002</v>
      </c>
      <c r="BA12" s="17">
        <v>0.24112408264242499</v>
      </c>
      <c r="BB12" s="17"/>
      <c r="BC12" s="17">
        <v>0.30713590698773102</v>
      </c>
      <c r="BD12" s="17">
        <v>0.33562458890706698</v>
      </c>
      <c r="BE12" s="17">
        <v>0.256415776315081</v>
      </c>
      <c r="BF12" s="17">
        <v>0.26271934901245703</v>
      </c>
      <c r="BG12" s="17">
        <v>8.5345988221807501E-2</v>
      </c>
    </row>
    <row r="13" spans="2:59" x14ac:dyDescent="0.35">
      <c r="B13" s="18" t="s">
        <v>508</v>
      </c>
      <c r="C13" s="17">
        <v>0.127227297287589</v>
      </c>
      <c r="D13" s="17">
        <v>0.13282630514164001</v>
      </c>
      <c r="E13" s="17">
        <v>0.120229295478625</v>
      </c>
      <c r="F13" s="17"/>
      <c r="G13" s="17">
        <v>8.6359278595303499E-2</v>
      </c>
      <c r="H13" s="17">
        <v>7.5428053906531303E-2</v>
      </c>
      <c r="I13" s="17">
        <v>0.12571244270745</v>
      </c>
      <c r="J13" s="17">
        <v>0.17096079699945901</v>
      </c>
      <c r="K13" s="17">
        <v>0.16805789335774801</v>
      </c>
      <c r="L13" s="17">
        <v>0.13487533501605101</v>
      </c>
      <c r="M13" s="17"/>
      <c r="N13" s="17">
        <v>9.27426492594772E-2</v>
      </c>
      <c r="O13" s="17">
        <v>0.11686232590746801</v>
      </c>
      <c r="P13" s="17">
        <v>0.13438558443611801</v>
      </c>
      <c r="Q13" s="17">
        <v>0.16912555502253601</v>
      </c>
      <c r="R13" s="17"/>
      <c r="S13" s="17">
        <v>8.6385326389750605E-2</v>
      </c>
      <c r="T13" s="17">
        <v>0.13356328472316201</v>
      </c>
      <c r="U13" s="17">
        <v>0.202140882031698</v>
      </c>
      <c r="V13" s="17">
        <v>0.158540784112886</v>
      </c>
      <c r="W13" s="17">
        <v>9.7623664777415797E-2</v>
      </c>
      <c r="X13" s="17">
        <v>9.3207168849972502E-2</v>
      </c>
      <c r="Y13" s="17">
        <v>0.14061508308417101</v>
      </c>
      <c r="Z13" s="17">
        <v>9.0340670934929798E-2</v>
      </c>
      <c r="AA13" s="17">
        <v>0.14268865535865999</v>
      </c>
      <c r="AB13" s="17">
        <v>0.12846083070804301</v>
      </c>
      <c r="AC13" s="17">
        <v>0.15108208036774601</v>
      </c>
      <c r="AD13" s="17">
        <v>8.0885086387348704E-2</v>
      </c>
      <c r="AE13" s="17"/>
      <c r="AF13" s="17">
        <v>0.164070662638266</v>
      </c>
      <c r="AG13" s="17">
        <v>9.6585373345629305E-2</v>
      </c>
      <c r="AH13" s="17">
        <v>0.14353789567089301</v>
      </c>
      <c r="AI13" s="17"/>
      <c r="AJ13" s="17">
        <v>0.13211211194448699</v>
      </c>
      <c r="AK13" s="17">
        <v>8.66681145133463E-2</v>
      </c>
      <c r="AL13" s="17">
        <v>0.111663353866767</v>
      </c>
      <c r="AM13" s="17">
        <v>0.36027207652221699</v>
      </c>
      <c r="AN13" s="17">
        <v>0.15770455524086399</v>
      </c>
      <c r="AO13" s="17"/>
      <c r="AP13" s="17">
        <v>9.6055941297546493E-2</v>
      </c>
      <c r="AQ13" s="17">
        <v>8.97731858228656E-2</v>
      </c>
      <c r="AR13" s="17">
        <v>0.103796916807394</v>
      </c>
      <c r="AS13" s="17">
        <v>0.27271749117417399</v>
      </c>
      <c r="AT13" s="17">
        <v>0.14856083540002299</v>
      </c>
      <c r="AU13" s="17"/>
      <c r="AV13" s="17">
        <v>7.0136660837503501E-2</v>
      </c>
      <c r="AW13" s="17">
        <v>8.7638637278920406E-2</v>
      </c>
      <c r="AX13" s="17">
        <v>0.101202547901866</v>
      </c>
      <c r="AY13" s="17">
        <v>0.2647796224947</v>
      </c>
      <c r="AZ13" s="17">
        <v>0.15707418698551001</v>
      </c>
      <c r="BA13" s="17">
        <v>9.7120454103193102E-2</v>
      </c>
      <c r="BB13" s="17"/>
      <c r="BC13" s="17">
        <v>0.17461290793444401</v>
      </c>
      <c r="BD13" s="17">
        <v>0.147413529832536</v>
      </c>
      <c r="BE13" s="17">
        <v>9.1708666247769396E-2</v>
      </c>
      <c r="BF13" s="17">
        <v>7.3542225647480697E-2</v>
      </c>
      <c r="BG13" s="17">
        <v>0.108998056715611</v>
      </c>
    </row>
    <row r="14" spans="2:59" x14ac:dyDescent="0.35">
      <c r="B14" s="18" t="s">
        <v>207</v>
      </c>
      <c r="C14" s="17">
        <v>2.9745077972230399E-2</v>
      </c>
      <c r="D14" s="17">
        <v>1.8919165213093701E-2</v>
      </c>
      <c r="E14" s="17">
        <v>3.8340840912249E-2</v>
      </c>
      <c r="F14" s="17"/>
      <c r="G14" s="17">
        <v>4.1577068143420499E-2</v>
      </c>
      <c r="H14" s="17">
        <v>2.8408053373443602E-2</v>
      </c>
      <c r="I14" s="17">
        <v>2.4292399716456699E-2</v>
      </c>
      <c r="J14" s="17">
        <v>2.8299698935315101E-2</v>
      </c>
      <c r="K14" s="17">
        <v>2.0422118349517598E-2</v>
      </c>
      <c r="L14" s="17">
        <v>3.4785407104375797E-2</v>
      </c>
      <c r="M14" s="17"/>
      <c r="N14" s="17">
        <v>1.7056449624147301E-2</v>
      </c>
      <c r="O14" s="17">
        <v>2.6428636092908599E-2</v>
      </c>
      <c r="P14" s="17">
        <v>3.6601660130805402E-2</v>
      </c>
      <c r="Q14" s="17">
        <v>4.0899891951213303E-2</v>
      </c>
      <c r="R14" s="17"/>
      <c r="S14" s="17">
        <v>1.67407879653182E-2</v>
      </c>
      <c r="T14" s="17">
        <v>2.1645824860918102E-2</v>
      </c>
      <c r="U14" s="17">
        <v>2.08307100442633E-2</v>
      </c>
      <c r="V14" s="17">
        <v>1.9481860847889498E-2</v>
      </c>
      <c r="W14" s="17">
        <v>2.7691769356237898E-2</v>
      </c>
      <c r="X14" s="17">
        <v>2.59867622350855E-2</v>
      </c>
      <c r="Y14" s="17">
        <v>4.0136361265746899E-2</v>
      </c>
      <c r="Z14" s="17">
        <v>6.6837436309606299E-2</v>
      </c>
      <c r="AA14" s="17">
        <v>3.9023718118829001E-2</v>
      </c>
      <c r="AB14" s="17">
        <v>4.5365108473470799E-2</v>
      </c>
      <c r="AC14" s="17">
        <v>2.6791279828813502E-2</v>
      </c>
      <c r="AD14" s="17">
        <v>4.3490822968727902E-2</v>
      </c>
      <c r="AE14" s="17"/>
      <c r="AF14" s="17">
        <v>1.84512997309574E-2</v>
      </c>
      <c r="AG14" s="17">
        <v>2.9018707741009502E-2</v>
      </c>
      <c r="AH14" s="17">
        <v>5.3053259655635399E-2</v>
      </c>
      <c r="AI14" s="17"/>
      <c r="AJ14" s="17">
        <v>2.3544983001096101E-2</v>
      </c>
      <c r="AK14" s="17">
        <v>2.6100878703979501E-2</v>
      </c>
      <c r="AL14" s="17">
        <v>2.1399498513096599E-2</v>
      </c>
      <c r="AM14" s="17">
        <v>2.5503811988421301E-2</v>
      </c>
      <c r="AN14" s="17">
        <v>4.03269701330752E-2</v>
      </c>
      <c r="AO14" s="17"/>
      <c r="AP14" s="17">
        <v>2.1962643429238701E-2</v>
      </c>
      <c r="AQ14" s="17">
        <v>2.1950497374914502E-2</v>
      </c>
      <c r="AR14" s="17">
        <v>1.6029353838787098E-2</v>
      </c>
      <c r="AS14" s="17">
        <v>2.17604053749238E-2</v>
      </c>
      <c r="AT14" s="17">
        <v>5.5831019247338402E-2</v>
      </c>
      <c r="AU14" s="17"/>
      <c r="AV14" s="17">
        <v>1.7879291391894502E-2</v>
      </c>
      <c r="AW14" s="17">
        <v>1.9791893055839602E-2</v>
      </c>
      <c r="AX14" s="17">
        <v>2.66800948989614E-2</v>
      </c>
      <c r="AY14" s="17">
        <v>1.46592244631226E-2</v>
      </c>
      <c r="AZ14" s="17">
        <v>3.2831827085734802E-2</v>
      </c>
      <c r="BA14" s="17">
        <v>8.9937321177447405E-2</v>
      </c>
      <c r="BB14" s="17"/>
      <c r="BC14" s="17">
        <v>2.9092139101951301E-2</v>
      </c>
      <c r="BD14" s="17">
        <v>3.3440454854521497E-2</v>
      </c>
      <c r="BE14" s="17">
        <v>3.3750654376957297E-2</v>
      </c>
      <c r="BF14" s="17">
        <v>1.50630839171497E-2</v>
      </c>
      <c r="BG14" s="17">
        <v>3.3091922254373303E-2</v>
      </c>
    </row>
    <row r="15" spans="2:59" x14ac:dyDescent="0.35">
      <c r="B15" s="18" t="s">
        <v>509</v>
      </c>
      <c r="C15" s="21">
        <v>0.27208105701811802</v>
      </c>
      <c r="D15" s="21">
        <v>0.31561661650650003</v>
      </c>
      <c r="E15" s="21">
        <v>0.23089274126846501</v>
      </c>
      <c r="F15" s="21"/>
      <c r="G15" s="21">
        <v>0.39540206757759699</v>
      </c>
      <c r="H15" s="21">
        <v>0.45679834656736301</v>
      </c>
      <c r="I15" s="21">
        <v>0.27562080127532601</v>
      </c>
      <c r="J15" s="21">
        <v>0.21067245816661001</v>
      </c>
      <c r="K15" s="21">
        <v>0.16241972009399</v>
      </c>
      <c r="L15" s="21">
        <v>0.160594520582164</v>
      </c>
      <c r="M15" s="21"/>
      <c r="N15" s="21">
        <v>0.38420022957497302</v>
      </c>
      <c r="O15" s="21">
        <v>0.28837789011484299</v>
      </c>
      <c r="P15" s="21">
        <v>0.21325712423444099</v>
      </c>
      <c r="Q15" s="21">
        <v>0.186555061216925</v>
      </c>
      <c r="R15" s="21"/>
      <c r="S15" s="21">
        <v>0.39807730846374401</v>
      </c>
      <c r="T15" s="21">
        <v>0.24441921104106601</v>
      </c>
      <c r="U15" s="21">
        <v>0.14703393922268901</v>
      </c>
      <c r="V15" s="21">
        <v>0.24857193806195599</v>
      </c>
      <c r="W15" s="21">
        <v>0.333749684905916</v>
      </c>
      <c r="X15" s="21">
        <v>0.27542912007246101</v>
      </c>
      <c r="Y15" s="21">
        <v>0.24713527258304399</v>
      </c>
      <c r="Z15" s="21">
        <v>0.22262141955133199</v>
      </c>
      <c r="AA15" s="21">
        <v>0.27829339679134801</v>
      </c>
      <c r="AB15" s="21">
        <v>0.22952966002444999</v>
      </c>
      <c r="AC15" s="21">
        <v>0.26034413890800501</v>
      </c>
      <c r="AD15" s="21">
        <v>0.30945472986454198</v>
      </c>
      <c r="AE15" s="21"/>
      <c r="AF15" s="21">
        <v>0.21516916259527999</v>
      </c>
      <c r="AG15" s="21">
        <v>0.29595249185476402</v>
      </c>
      <c r="AH15" s="21">
        <v>0.296197258362278</v>
      </c>
      <c r="AI15" s="21"/>
      <c r="AJ15" s="21">
        <v>0.25226595225725201</v>
      </c>
      <c r="AK15" s="21">
        <v>0.363136908294246</v>
      </c>
      <c r="AL15" s="21">
        <v>0.216137349888956</v>
      </c>
      <c r="AM15" s="21">
        <v>0.19056489531016799</v>
      </c>
      <c r="AN15" s="21">
        <v>0.22628492412903001</v>
      </c>
      <c r="AO15" s="21"/>
      <c r="AP15" s="21">
        <v>0.266416823295136</v>
      </c>
      <c r="AQ15" s="21">
        <v>0.370715773416739</v>
      </c>
      <c r="AR15" s="21">
        <v>0.21342116443904599</v>
      </c>
      <c r="AS15" s="21">
        <v>0.156284768739092</v>
      </c>
      <c r="AT15" s="21">
        <v>0.206199033046121</v>
      </c>
      <c r="AU15" s="21"/>
      <c r="AV15" s="21">
        <v>0.42018078096064598</v>
      </c>
      <c r="AW15" s="21">
        <v>0.292313562398199</v>
      </c>
      <c r="AX15" s="21">
        <v>0.24243364028117501</v>
      </c>
      <c r="AY15" s="21">
        <v>0.15618458669461399</v>
      </c>
      <c r="AZ15" s="21">
        <v>0.20081334055842401</v>
      </c>
      <c r="BA15" s="21">
        <v>0.222577326200704</v>
      </c>
      <c r="BB15" s="21"/>
      <c r="BC15" s="21">
        <v>0.20220313067048701</v>
      </c>
      <c r="BD15" s="21">
        <v>0.20837471079611899</v>
      </c>
      <c r="BE15" s="21">
        <v>0.35643420743486598</v>
      </c>
      <c r="BF15" s="21">
        <v>0.38240046972719699</v>
      </c>
      <c r="BG15" s="21">
        <v>0.48153527590036899</v>
      </c>
    </row>
    <row r="16" spans="2:59" x14ac:dyDescent="0.35">
      <c r="B16" s="18" t="s">
        <v>510</v>
      </c>
      <c r="C16" s="21">
        <v>0.419264882189892</v>
      </c>
      <c r="D16" s="21">
        <v>0.39386742074829201</v>
      </c>
      <c r="E16" s="21">
        <v>0.44383290065039099</v>
      </c>
      <c r="F16" s="21"/>
      <c r="G16" s="21">
        <v>0.291097498529235</v>
      </c>
      <c r="H16" s="21">
        <v>0.31556140037025399</v>
      </c>
      <c r="I16" s="21">
        <v>0.42481473563878303</v>
      </c>
      <c r="J16" s="21">
        <v>0.485404387787993</v>
      </c>
      <c r="K16" s="21">
        <v>0.52782709435485398</v>
      </c>
      <c r="L16" s="21">
        <v>0.45789773631872799</v>
      </c>
      <c r="M16" s="21"/>
      <c r="N16" s="21">
        <v>0.35325613195490002</v>
      </c>
      <c r="O16" s="21">
        <v>0.41326078964556301</v>
      </c>
      <c r="P16" s="21">
        <v>0.468428071042786</v>
      </c>
      <c r="Q16" s="21">
        <v>0.45426690691605298</v>
      </c>
      <c r="R16" s="21"/>
      <c r="S16" s="21">
        <v>0.31048353450509703</v>
      </c>
      <c r="T16" s="21">
        <v>0.433734371845585</v>
      </c>
      <c r="U16" s="21">
        <v>0.53743548364342397</v>
      </c>
      <c r="V16" s="21">
        <v>0.46075960787814102</v>
      </c>
      <c r="W16" s="21">
        <v>0.34295001568521</v>
      </c>
      <c r="X16" s="21">
        <v>0.380936116158692</v>
      </c>
      <c r="Y16" s="21">
        <v>0.45651766023185703</v>
      </c>
      <c r="Z16" s="21">
        <v>0.50674265734143298</v>
      </c>
      <c r="AA16" s="21">
        <v>0.41191438421001902</v>
      </c>
      <c r="AB16" s="21">
        <v>0.44213107212510599</v>
      </c>
      <c r="AC16" s="21">
        <v>0.50438785511895501</v>
      </c>
      <c r="AD16" s="21">
        <v>0.31882537558860002</v>
      </c>
      <c r="AE16" s="21"/>
      <c r="AF16" s="21">
        <v>0.48800975189824097</v>
      </c>
      <c r="AG16" s="21">
        <v>0.41071996830480101</v>
      </c>
      <c r="AH16" s="21">
        <v>0.347395899349144</v>
      </c>
      <c r="AI16" s="21"/>
      <c r="AJ16" s="21">
        <v>0.42556310366938299</v>
      </c>
      <c r="AK16" s="21">
        <v>0.36876548207398302</v>
      </c>
      <c r="AL16" s="21">
        <v>0.45434792951911301</v>
      </c>
      <c r="AM16" s="21">
        <v>0.61016176297511604</v>
      </c>
      <c r="AN16" s="21">
        <v>0.42020713940676602</v>
      </c>
      <c r="AO16" s="21"/>
      <c r="AP16" s="21">
        <v>0.41077824783503503</v>
      </c>
      <c r="AQ16" s="21">
        <v>0.34893184828380502</v>
      </c>
      <c r="AR16" s="21">
        <v>0.45337642124577199</v>
      </c>
      <c r="AS16" s="21">
        <v>0.56919972397216001</v>
      </c>
      <c r="AT16" s="21">
        <v>0.47219170744497002</v>
      </c>
      <c r="AU16" s="21"/>
      <c r="AV16" s="21">
        <v>0.32231295489317002</v>
      </c>
      <c r="AW16" s="21">
        <v>0.37061489392688002</v>
      </c>
      <c r="AX16" s="21">
        <v>0.44511307912589498</v>
      </c>
      <c r="AY16" s="21">
        <v>0.581234055920268</v>
      </c>
      <c r="AZ16" s="21">
        <v>0.51211623604580003</v>
      </c>
      <c r="BA16" s="21">
        <v>0.338244536745618</v>
      </c>
      <c r="BB16" s="21"/>
      <c r="BC16" s="21">
        <v>0.48174881492217397</v>
      </c>
      <c r="BD16" s="21">
        <v>0.48303811873960301</v>
      </c>
      <c r="BE16" s="21">
        <v>0.34812444256285102</v>
      </c>
      <c r="BF16" s="21">
        <v>0.336261574659938</v>
      </c>
      <c r="BG16" s="21">
        <v>0.194344044937419</v>
      </c>
    </row>
    <row r="17" spans="2:59" x14ac:dyDescent="0.35">
      <c r="B17" s="18" t="s">
        <v>141</v>
      </c>
      <c r="C17" s="22">
        <v>-0.147183825171774</v>
      </c>
      <c r="D17" s="22">
        <v>-7.8250804241791899E-2</v>
      </c>
      <c r="E17" s="22">
        <v>-0.21294015938192601</v>
      </c>
      <c r="F17" s="22"/>
      <c r="G17" s="22">
        <v>0.10430456904836299</v>
      </c>
      <c r="H17" s="22">
        <v>0.141236946197109</v>
      </c>
      <c r="I17" s="22">
        <v>-0.14919393436345699</v>
      </c>
      <c r="J17" s="22">
        <v>-0.27473192962138299</v>
      </c>
      <c r="K17" s="22">
        <v>-0.365407374260864</v>
      </c>
      <c r="L17" s="22">
        <v>-0.29730321573656399</v>
      </c>
      <c r="M17" s="22"/>
      <c r="N17" s="22">
        <v>3.0944097620073101E-2</v>
      </c>
      <c r="O17" s="22">
        <v>-0.124882899530721</v>
      </c>
      <c r="P17" s="22">
        <v>-0.25517094680834501</v>
      </c>
      <c r="Q17" s="22">
        <v>-0.26771184569912798</v>
      </c>
      <c r="R17" s="22"/>
      <c r="S17" s="22">
        <v>8.75937739586473E-2</v>
      </c>
      <c r="T17" s="22">
        <v>-0.18931516080451799</v>
      </c>
      <c r="U17" s="22">
        <v>-0.39040154442073499</v>
      </c>
      <c r="V17" s="22">
        <v>-0.212187669816186</v>
      </c>
      <c r="W17" s="22">
        <v>-9.2003307792936102E-3</v>
      </c>
      <c r="X17" s="22">
        <v>-0.105506996086231</v>
      </c>
      <c r="Y17" s="22">
        <v>-0.20938238764881201</v>
      </c>
      <c r="Z17" s="22">
        <v>-0.28412123779010101</v>
      </c>
      <c r="AA17" s="22">
        <v>-0.13362098741867101</v>
      </c>
      <c r="AB17" s="22">
        <v>-0.212601412100656</v>
      </c>
      <c r="AC17" s="22">
        <v>-0.24404371621095</v>
      </c>
      <c r="AD17" s="22">
        <v>-9.3706457240584403E-3</v>
      </c>
      <c r="AE17" s="22"/>
      <c r="AF17" s="22">
        <v>-0.27284058930296101</v>
      </c>
      <c r="AG17" s="22">
        <v>-0.114767476450037</v>
      </c>
      <c r="AH17" s="22">
        <v>-5.1198640986865697E-2</v>
      </c>
      <c r="AI17" s="22"/>
      <c r="AJ17" s="22">
        <v>-0.17329715141213101</v>
      </c>
      <c r="AK17" s="22">
        <v>-5.6285737797372396E-3</v>
      </c>
      <c r="AL17" s="22">
        <v>-0.23821057963015699</v>
      </c>
      <c r="AM17" s="22">
        <v>-0.41959686766494803</v>
      </c>
      <c r="AN17" s="22">
        <v>-0.19392221527773501</v>
      </c>
      <c r="AO17" s="22"/>
      <c r="AP17" s="22">
        <v>-0.144361424539899</v>
      </c>
      <c r="AQ17" s="22">
        <v>2.17839251329346E-2</v>
      </c>
      <c r="AR17" s="22">
        <v>-0.239955256806726</v>
      </c>
      <c r="AS17" s="22">
        <v>-0.41291495523306898</v>
      </c>
      <c r="AT17" s="22">
        <v>-0.26599267439884899</v>
      </c>
      <c r="AU17" s="22"/>
      <c r="AV17" s="22">
        <v>9.7867826067476293E-2</v>
      </c>
      <c r="AW17" s="22">
        <v>-7.8301331528680795E-2</v>
      </c>
      <c r="AX17" s="22">
        <v>-0.20267943884472001</v>
      </c>
      <c r="AY17" s="22">
        <v>-0.42504946922565401</v>
      </c>
      <c r="AZ17" s="22">
        <v>-0.311302895487376</v>
      </c>
      <c r="BA17" s="22">
        <v>-0.11566721054491499</v>
      </c>
      <c r="BB17" s="22"/>
      <c r="BC17" s="22">
        <v>-0.27954568425168802</v>
      </c>
      <c r="BD17" s="22">
        <v>-0.27466340794348498</v>
      </c>
      <c r="BE17" s="22">
        <v>8.3097648720152906E-3</v>
      </c>
      <c r="BF17" s="22">
        <v>4.61388950672596E-2</v>
      </c>
      <c r="BG17" s="22">
        <v>0.28719123096295102</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512</v>
      </c>
      <c r="C9" s="17">
        <v>6.1078344725325702E-2</v>
      </c>
      <c r="D9" s="17">
        <v>6.0195596354072199E-2</v>
      </c>
      <c r="E9" s="17">
        <v>6.24211744237608E-2</v>
      </c>
      <c r="F9" s="17"/>
      <c r="G9" s="17">
        <v>9.0196451347911002E-2</v>
      </c>
      <c r="H9" s="17">
        <v>0.13884244392954101</v>
      </c>
      <c r="I9" s="17">
        <v>6.65224317702965E-2</v>
      </c>
      <c r="J9" s="17">
        <v>3.54129002820366E-2</v>
      </c>
      <c r="K9" s="17">
        <v>2.6079326661855799E-2</v>
      </c>
      <c r="L9" s="17">
        <v>1.8515070534609102E-2</v>
      </c>
      <c r="M9" s="17"/>
      <c r="N9" s="17">
        <v>0.10264495995961</v>
      </c>
      <c r="O9" s="17">
        <v>5.1702322837930699E-2</v>
      </c>
      <c r="P9" s="17">
        <v>3.6968720572728403E-2</v>
      </c>
      <c r="Q9" s="17">
        <v>4.7344917708026901E-2</v>
      </c>
      <c r="R9" s="17"/>
      <c r="S9" s="17">
        <v>0.116816452944618</v>
      </c>
      <c r="T9" s="17">
        <v>2.4846155842074599E-2</v>
      </c>
      <c r="U9" s="17">
        <v>3.1156328424500501E-2</v>
      </c>
      <c r="V9" s="17">
        <v>4.7812567194843399E-2</v>
      </c>
      <c r="W9" s="17">
        <v>6.8108516952352205E-2</v>
      </c>
      <c r="X9" s="17">
        <v>8.9007221215159499E-2</v>
      </c>
      <c r="Y9" s="17">
        <v>5.9155852338994099E-2</v>
      </c>
      <c r="Z9" s="17">
        <v>3.5345379107321502E-2</v>
      </c>
      <c r="AA9" s="17">
        <v>5.4225089361032E-2</v>
      </c>
      <c r="AB9" s="17">
        <v>5.53825565292329E-2</v>
      </c>
      <c r="AC9" s="17">
        <v>4.2053118875329802E-2</v>
      </c>
      <c r="AD9" s="17">
        <v>9.0011060957265104E-2</v>
      </c>
      <c r="AE9" s="17"/>
      <c r="AF9" s="17">
        <v>4.6592520055964801E-2</v>
      </c>
      <c r="AG9" s="17">
        <v>7.2289787689790705E-2</v>
      </c>
      <c r="AH9" s="17">
        <v>5.7235217168966401E-2</v>
      </c>
      <c r="AI9" s="17"/>
      <c r="AJ9" s="17">
        <v>4.7048154096262902E-2</v>
      </c>
      <c r="AK9" s="17">
        <v>9.44249931627026E-2</v>
      </c>
      <c r="AL9" s="17">
        <v>2.7197588864680201E-2</v>
      </c>
      <c r="AM9" s="17">
        <v>0</v>
      </c>
      <c r="AN9" s="17">
        <v>4.8148795492537803E-2</v>
      </c>
      <c r="AO9" s="17"/>
      <c r="AP9" s="17">
        <v>3.85322677020008E-2</v>
      </c>
      <c r="AQ9" s="17">
        <v>0.101984351750704</v>
      </c>
      <c r="AR9" s="17">
        <v>3.0347721936212699E-2</v>
      </c>
      <c r="AS9" s="17">
        <v>3.3676319804798599E-2</v>
      </c>
      <c r="AT9" s="17">
        <v>5.4300518118731302E-2</v>
      </c>
      <c r="AU9" s="17"/>
      <c r="AV9" s="17">
        <v>0.116693554282449</v>
      </c>
      <c r="AW9" s="17">
        <v>4.1007493621777497E-2</v>
      </c>
      <c r="AX9" s="17">
        <v>2.4825584933156002E-2</v>
      </c>
      <c r="AY9" s="17">
        <v>3.3753768267256401E-2</v>
      </c>
      <c r="AZ9" s="17">
        <v>5.2308098145503502E-2</v>
      </c>
      <c r="BA9" s="17">
        <v>3.4481917819984297E-2</v>
      </c>
      <c r="BB9" s="17"/>
      <c r="BC9" s="17">
        <v>3.81460071204641E-2</v>
      </c>
      <c r="BD9" s="17">
        <v>3.6611690544003699E-2</v>
      </c>
      <c r="BE9" s="17">
        <v>8.3694932888230406E-2</v>
      </c>
      <c r="BF9" s="17">
        <v>0.112291813928822</v>
      </c>
      <c r="BG9" s="17">
        <v>0.18649189114761899</v>
      </c>
    </row>
    <row r="10" spans="2:59" ht="29" x14ac:dyDescent="0.35">
      <c r="B10" s="18" t="s">
        <v>513</v>
      </c>
      <c r="C10" s="17">
        <v>0.225228177791333</v>
      </c>
      <c r="D10" s="17">
        <v>0.25746284455007501</v>
      </c>
      <c r="E10" s="17">
        <v>0.19469365762321</v>
      </c>
      <c r="F10" s="17"/>
      <c r="G10" s="17">
        <v>0.31281357518445702</v>
      </c>
      <c r="H10" s="17">
        <v>0.26269431815522198</v>
      </c>
      <c r="I10" s="17">
        <v>0.22133207059707299</v>
      </c>
      <c r="J10" s="17">
        <v>0.17524170001825801</v>
      </c>
      <c r="K10" s="17">
        <v>0.219258480666633</v>
      </c>
      <c r="L10" s="17">
        <v>0.183959643881588</v>
      </c>
      <c r="M10" s="17"/>
      <c r="N10" s="17">
        <v>0.26291049207247702</v>
      </c>
      <c r="O10" s="17">
        <v>0.21929220135783201</v>
      </c>
      <c r="P10" s="17">
        <v>0.22093418363495301</v>
      </c>
      <c r="Q10" s="17">
        <v>0.19501719355525399</v>
      </c>
      <c r="R10" s="17"/>
      <c r="S10" s="17">
        <v>0.28178796152747398</v>
      </c>
      <c r="T10" s="17">
        <v>0.21756446943545801</v>
      </c>
      <c r="U10" s="17">
        <v>0.14680560746402199</v>
      </c>
      <c r="V10" s="17">
        <v>0.18573644056508301</v>
      </c>
      <c r="W10" s="17">
        <v>0.29698900631674202</v>
      </c>
      <c r="X10" s="17">
        <v>0.261523115232834</v>
      </c>
      <c r="Y10" s="17">
        <v>0.21339164577976699</v>
      </c>
      <c r="Z10" s="17">
        <v>0.21126149041021</v>
      </c>
      <c r="AA10" s="17">
        <v>0.22326779803519001</v>
      </c>
      <c r="AB10" s="17">
        <v>0.2332952866795</v>
      </c>
      <c r="AC10" s="17">
        <v>0.13557462560387801</v>
      </c>
      <c r="AD10" s="17">
        <v>0.228211326290191</v>
      </c>
      <c r="AE10" s="17"/>
      <c r="AF10" s="17">
        <v>0.20757842898901899</v>
      </c>
      <c r="AG10" s="17">
        <v>0.22211387181098599</v>
      </c>
      <c r="AH10" s="17">
        <v>0.24140922909038601</v>
      </c>
      <c r="AI10" s="17"/>
      <c r="AJ10" s="17">
        <v>0.236898095727863</v>
      </c>
      <c r="AK10" s="17">
        <v>0.230426402014166</v>
      </c>
      <c r="AL10" s="17">
        <v>0.217182159100197</v>
      </c>
      <c r="AM10" s="17">
        <v>0.26816439083974303</v>
      </c>
      <c r="AN10" s="17">
        <v>0.20714502140166399</v>
      </c>
      <c r="AO10" s="17"/>
      <c r="AP10" s="17">
        <v>0.25378326441159399</v>
      </c>
      <c r="AQ10" s="17">
        <v>0.245393001228526</v>
      </c>
      <c r="AR10" s="17">
        <v>0.23095321001858601</v>
      </c>
      <c r="AS10" s="17">
        <v>0.17734892186420401</v>
      </c>
      <c r="AT10" s="17">
        <v>0.18732930090955099</v>
      </c>
      <c r="AU10" s="17"/>
      <c r="AV10" s="17">
        <v>0.28354464720337302</v>
      </c>
      <c r="AW10" s="17">
        <v>0.26902332895054198</v>
      </c>
      <c r="AX10" s="17">
        <v>0.239376306811245</v>
      </c>
      <c r="AY10" s="17">
        <v>0.170664119864744</v>
      </c>
      <c r="AZ10" s="17">
        <v>0.15940257631979701</v>
      </c>
      <c r="BA10" s="17">
        <v>0.16530609676111099</v>
      </c>
      <c r="BB10" s="17"/>
      <c r="BC10" s="17">
        <v>0.21619793729412801</v>
      </c>
      <c r="BD10" s="17">
        <v>0.20050401143124999</v>
      </c>
      <c r="BE10" s="17">
        <v>0.23967476777827901</v>
      </c>
      <c r="BF10" s="17">
        <v>0.27120636217260002</v>
      </c>
      <c r="BG10" s="17">
        <v>0.30463460457257902</v>
      </c>
    </row>
    <row r="11" spans="2:59" ht="29" x14ac:dyDescent="0.35">
      <c r="B11" s="18" t="s">
        <v>514</v>
      </c>
      <c r="C11" s="17">
        <v>0.21029920294950999</v>
      </c>
      <c r="D11" s="17">
        <v>0.22599672610466801</v>
      </c>
      <c r="E11" s="17">
        <v>0.196645952190275</v>
      </c>
      <c r="F11" s="17"/>
      <c r="G11" s="17">
        <v>0.20469121835422599</v>
      </c>
      <c r="H11" s="17">
        <v>0.18880608573065899</v>
      </c>
      <c r="I11" s="17">
        <v>0.205484061910856</v>
      </c>
      <c r="J11" s="17">
        <v>0.229987438537924</v>
      </c>
      <c r="K11" s="17">
        <v>0.19092821239133201</v>
      </c>
      <c r="L11" s="17">
        <v>0.232459838154954</v>
      </c>
      <c r="M11" s="17"/>
      <c r="N11" s="17">
        <v>0.18573915043820999</v>
      </c>
      <c r="O11" s="17">
        <v>0.22659999173989701</v>
      </c>
      <c r="P11" s="17">
        <v>0.23555928739051599</v>
      </c>
      <c r="Q11" s="17">
        <v>0.19604786657530901</v>
      </c>
      <c r="R11" s="17"/>
      <c r="S11" s="17">
        <v>0.22013843354475601</v>
      </c>
      <c r="T11" s="17">
        <v>0.17452388643504299</v>
      </c>
      <c r="U11" s="17">
        <v>0.18714850918268</v>
      </c>
      <c r="V11" s="17">
        <v>0.28484125803746202</v>
      </c>
      <c r="W11" s="17">
        <v>0.234248441724238</v>
      </c>
      <c r="X11" s="17">
        <v>0.14546083023543599</v>
      </c>
      <c r="Y11" s="17">
        <v>0.260857784625591</v>
      </c>
      <c r="Z11" s="17">
        <v>0.23592625419578001</v>
      </c>
      <c r="AA11" s="17">
        <v>0.17635085163868899</v>
      </c>
      <c r="AB11" s="17">
        <v>0.19428554416615301</v>
      </c>
      <c r="AC11" s="17">
        <v>0.27565392415291201</v>
      </c>
      <c r="AD11" s="17">
        <v>0.18973620801062799</v>
      </c>
      <c r="AE11" s="17"/>
      <c r="AF11" s="17">
        <v>0.20775268943127601</v>
      </c>
      <c r="AG11" s="17">
        <v>0.21805116390177401</v>
      </c>
      <c r="AH11" s="17">
        <v>0.206043608370338</v>
      </c>
      <c r="AI11" s="17"/>
      <c r="AJ11" s="17">
        <v>0.217180886204838</v>
      </c>
      <c r="AK11" s="17">
        <v>0.22140812820119299</v>
      </c>
      <c r="AL11" s="17">
        <v>0.18076236585369501</v>
      </c>
      <c r="AM11" s="17">
        <v>0.13466616279530599</v>
      </c>
      <c r="AN11" s="17">
        <v>0.18976751548864401</v>
      </c>
      <c r="AO11" s="17"/>
      <c r="AP11" s="17">
        <v>0.21361505457329599</v>
      </c>
      <c r="AQ11" s="17">
        <v>0.215625237255853</v>
      </c>
      <c r="AR11" s="17">
        <v>0.207725052656139</v>
      </c>
      <c r="AS11" s="17">
        <v>0.18885818314824901</v>
      </c>
      <c r="AT11" s="17">
        <v>0.208159518350507</v>
      </c>
      <c r="AU11" s="17"/>
      <c r="AV11" s="17">
        <v>0.212292440731745</v>
      </c>
      <c r="AW11" s="17">
        <v>0.243186778447915</v>
      </c>
      <c r="AX11" s="17">
        <v>0.224636439195354</v>
      </c>
      <c r="AY11" s="17">
        <v>0.177086337454509</v>
      </c>
      <c r="AZ11" s="17">
        <v>0.20684767369672799</v>
      </c>
      <c r="BA11" s="17">
        <v>0.20585378954411701</v>
      </c>
      <c r="BB11" s="17"/>
      <c r="BC11" s="17">
        <v>0.22300755216817</v>
      </c>
      <c r="BD11" s="17">
        <v>0.214695297574721</v>
      </c>
      <c r="BE11" s="17">
        <v>0.20136351710016001</v>
      </c>
      <c r="BF11" s="17">
        <v>0.18921415303144401</v>
      </c>
      <c r="BG11" s="17">
        <v>9.4210506065357094E-2</v>
      </c>
    </row>
    <row r="12" spans="2:59" ht="29" x14ac:dyDescent="0.35">
      <c r="B12" s="18" t="s">
        <v>515</v>
      </c>
      <c r="C12" s="17">
        <v>0.31026777056531502</v>
      </c>
      <c r="D12" s="17">
        <v>0.291241310132478</v>
      </c>
      <c r="E12" s="17">
        <v>0.33030154801441403</v>
      </c>
      <c r="F12" s="17"/>
      <c r="G12" s="17">
        <v>0.27105380606838703</v>
      </c>
      <c r="H12" s="17">
        <v>0.27093657520157199</v>
      </c>
      <c r="I12" s="17">
        <v>0.30321319503232003</v>
      </c>
      <c r="J12" s="17">
        <v>0.30612167236424698</v>
      </c>
      <c r="K12" s="17">
        <v>0.32793962959166301</v>
      </c>
      <c r="L12" s="17">
        <v>0.365547396792756</v>
      </c>
      <c r="M12" s="17"/>
      <c r="N12" s="17">
        <v>0.30810811668909599</v>
      </c>
      <c r="O12" s="17">
        <v>0.30250631864516397</v>
      </c>
      <c r="P12" s="17">
        <v>0.30622188670850897</v>
      </c>
      <c r="Q12" s="17">
        <v>0.32483699559597601</v>
      </c>
      <c r="R12" s="17"/>
      <c r="S12" s="17">
        <v>0.25464433934914699</v>
      </c>
      <c r="T12" s="17">
        <v>0.36036258663262699</v>
      </c>
      <c r="U12" s="17">
        <v>0.38761071324933599</v>
      </c>
      <c r="V12" s="17">
        <v>0.25908826146425101</v>
      </c>
      <c r="W12" s="17">
        <v>0.23984071554928599</v>
      </c>
      <c r="X12" s="17">
        <v>0.273364409770047</v>
      </c>
      <c r="Y12" s="17">
        <v>0.28240183526780399</v>
      </c>
      <c r="Z12" s="17">
        <v>0.259379905723292</v>
      </c>
      <c r="AA12" s="17">
        <v>0.36805045943164899</v>
      </c>
      <c r="AB12" s="17">
        <v>0.32412153624100398</v>
      </c>
      <c r="AC12" s="17">
        <v>0.39140302209779998</v>
      </c>
      <c r="AD12" s="17">
        <v>0.32899927645246502</v>
      </c>
      <c r="AE12" s="17"/>
      <c r="AF12" s="17">
        <v>0.32515780615731799</v>
      </c>
      <c r="AG12" s="17">
        <v>0.30952859184771903</v>
      </c>
      <c r="AH12" s="17">
        <v>0.266986957335273</v>
      </c>
      <c r="AI12" s="17"/>
      <c r="AJ12" s="17">
        <v>0.32286457004756602</v>
      </c>
      <c r="AK12" s="17">
        <v>0.29035481508522498</v>
      </c>
      <c r="AL12" s="17">
        <v>0.385543995355699</v>
      </c>
      <c r="AM12" s="17">
        <v>0.29862391140592298</v>
      </c>
      <c r="AN12" s="17">
        <v>0.26856569400900199</v>
      </c>
      <c r="AO12" s="17"/>
      <c r="AP12" s="17">
        <v>0.345142236483301</v>
      </c>
      <c r="AQ12" s="17">
        <v>0.27808340557751998</v>
      </c>
      <c r="AR12" s="17">
        <v>0.33687958871916002</v>
      </c>
      <c r="AS12" s="17">
        <v>0.332070317780085</v>
      </c>
      <c r="AT12" s="17">
        <v>0.36889577862999101</v>
      </c>
      <c r="AU12" s="17"/>
      <c r="AV12" s="17">
        <v>0.25649937075256801</v>
      </c>
      <c r="AW12" s="17">
        <v>0.32154637624216498</v>
      </c>
      <c r="AX12" s="17">
        <v>0.33731420921391397</v>
      </c>
      <c r="AY12" s="17">
        <v>0.33997346436213499</v>
      </c>
      <c r="AZ12" s="17">
        <v>0.400915960984145</v>
      </c>
      <c r="BA12" s="17">
        <v>0.25530352755812502</v>
      </c>
      <c r="BB12" s="17"/>
      <c r="BC12" s="17">
        <v>0.32048547309233799</v>
      </c>
      <c r="BD12" s="17">
        <v>0.342499039062656</v>
      </c>
      <c r="BE12" s="17">
        <v>0.29279527042942699</v>
      </c>
      <c r="BF12" s="17">
        <v>0.274539808502269</v>
      </c>
      <c r="BG12" s="17">
        <v>0.148395323668019</v>
      </c>
    </row>
    <row r="13" spans="2:59" ht="29" x14ac:dyDescent="0.35">
      <c r="B13" s="18" t="s">
        <v>516</v>
      </c>
      <c r="C13" s="17">
        <v>0.10541715580790099</v>
      </c>
      <c r="D13" s="17">
        <v>9.5020924712643701E-2</v>
      </c>
      <c r="E13" s="17">
        <v>0.113343274243555</v>
      </c>
      <c r="F13" s="17"/>
      <c r="G13" s="17">
        <v>7.8241979095724404E-2</v>
      </c>
      <c r="H13" s="17">
        <v>5.8755231931992599E-2</v>
      </c>
      <c r="I13" s="17">
        <v>0.114065858547111</v>
      </c>
      <c r="J13" s="17">
        <v>0.15831694885822301</v>
      </c>
      <c r="K13" s="17">
        <v>0.108109140427165</v>
      </c>
      <c r="L13" s="17">
        <v>0.109725541858437</v>
      </c>
      <c r="M13" s="17"/>
      <c r="N13" s="17">
        <v>8.1115463178196998E-2</v>
      </c>
      <c r="O13" s="17">
        <v>0.11192050746231599</v>
      </c>
      <c r="P13" s="17">
        <v>0.104992971387912</v>
      </c>
      <c r="Q13" s="17">
        <v>0.12542346029991699</v>
      </c>
      <c r="R13" s="17"/>
      <c r="S13" s="17">
        <v>6.7558671009056007E-2</v>
      </c>
      <c r="T13" s="17">
        <v>0.12038921595371201</v>
      </c>
      <c r="U13" s="17">
        <v>0.14445062841314901</v>
      </c>
      <c r="V13" s="17">
        <v>0.14130721700651</v>
      </c>
      <c r="W13" s="17">
        <v>7.8540759184930101E-2</v>
      </c>
      <c r="X13" s="17">
        <v>0.141650076769293</v>
      </c>
      <c r="Y13" s="17">
        <v>0.102247673060803</v>
      </c>
      <c r="Z13" s="17">
        <v>0.113551245266527</v>
      </c>
      <c r="AA13" s="17">
        <v>8.2735191983520306E-2</v>
      </c>
      <c r="AB13" s="17">
        <v>0.114049977936378</v>
      </c>
      <c r="AC13" s="17">
        <v>8.7102152541069094E-2</v>
      </c>
      <c r="AD13" s="17">
        <v>4.5203865279566303E-2</v>
      </c>
      <c r="AE13" s="17"/>
      <c r="AF13" s="17">
        <v>0.14818852328184501</v>
      </c>
      <c r="AG13" s="17">
        <v>8.0335155173862999E-2</v>
      </c>
      <c r="AH13" s="17">
        <v>9.0619198925978098E-2</v>
      </c>
      <c r="AI13" s="17"/>
      <c r="AJ13" s="17">
        <v>0.105209638928352</v>
      </c>
      <c r="AK13" s="17">
        <v>8.9809471033875196E-2</v>
      </c>
      <c r="AL13" s="17">
        <v>8.9338366679964504E-2</v>
      </c>
      <c r="AM13" s="17">
        <v>0.245944947701874</v>
      </c>
      <c r="AN13" s="17">
        <v>0.12820125475277799</v>
      </c>
      <c r="AO13" s="17"/>
      <c r="AP13" s="17">
        <v>8.7374519445448606E-2</v>
      </c>
      <c r="AQ13" s="17">
        <v>8.6284740416709402E-2</v>
      </c>
      <c r="AR13" s="17">
        <v>7.547284971722E-2</v>
      </c>
      <c r="AS13" s="17">
        <v>0.21077855341087201</v>
      </c>
      <c r="AT13" s="17">
        <v>7.8765817969184096E-2</v>
      </c>
      <c r="AU13" s="17"/>
      <c r="AV13" s="17">
        <v>7.28741854082645E-2</v>
      </c>
      <c r="AW13" s="17">
        <v>7.10317447942974E-2</v>
      </c>
      <c r="AX13" s="17">
        <v>9.0361978384556202E-2</v>
      </c>
      <c r="AY13" s="17">
        <v>0.22025185271412001</v>
      </c>
      <c r="AZ13" s="17">
        <v>9.29662488012028E-2</v>
      </c>
      <c r="BA13" s="17">
        <v>0.103492727598207</v>
      </c>
      <c r="BB13" s="17"/>
      <c r="BC13" s="17">
        <v>0.128547414517929</v>
      </c>
      <c r="BD13" s="17">
        <v>0.101629176342747</v>
      </c>
      <c r="BE13" s="17">
        <v>9.0940509216438495E-2</v>
      </c>
      <c r="BF13" s="17">
        <v>9.0082782068100303E-2</v>
      </c>
      <c r="BG13" s="17">
        <v>0.107673529124442</v>
      </c>
    </row>
    <row r="14" spans="2:59" x14ac:dyDescent="0.35">
      <c r="B14" s="18" t="s">
        <v>207</v>
      </c>
      <c r="C14" s="19">
        <v>8.7709348160615597E-2</v>
      </c>
      <c r="D14" s="19">
        <v>7.0082598146063504E-2</v>
      </c>
      <c r="E14" s="19">
        <v>0.102594393504785</v>
      </c>
      <c r="F14" s="19"/>
      <c r="G14" s="19">
        <v>4.3002969949294402E-2</v>
      </c>
      <c r="H14" s="19">
        <v>7.9965345051013395E-2</v>
      </c>
      <c r="I14" s="19">
        <v>8.9382382142343494E-2</v>
      </c>
      <c r="J14" s="19">
        <v>9.49193399393123E-2</v>
      </c>
      <c r="K14" s="19">
        <v>0.12768521026135199</v>
      </c>
      <c r="L14" s="19">
        <v>8.9792508777656196E-2</v>
      </c>
      <c r="M14" s="19"/>
      <c r="N14" s="19">
        <v>5.9481817662409599E-2</v>
      </c>
      <c r="O14" s="19">
        <v>8.7978657956860606E-2</v>
      </c>
      <c r="P14" s="19">
        <v>9.5322950305382195E-2</v>
      </c>
      <c r="Q14" s="19">
        <v>0.111329566265517</v>
      </c>
      <c r="R14" s="19"/>
      <c r="S14" s="19">
        <v>5.9054141624949E-2</v>
      </c>
      <c r="T14" s="19">
        <v>0.102313685701085</v>
      </c>
      <c r="U14" s="19">
        <v>0.102828213266312</v>
      </c>
      <c r="V14" s="19">
        <v>8.1214255731850205E-2</v>
      </c>
      <c r="W14" s="19">
        <v>8.2272560272451903E-2</v>
      </c>
      <c r="X14" s="19">
        <v>8.8994346777230296E-2</v>
      </c>
      <c r="Y14" s="19">
        <v>8.1945208927040797E-2</v>
      </c>
      <c r="Z14" s="19">
        <v>0.14453572529686901</v>
      </c>
      <c r="AA14" s="19">
        <v>9.5370609549920299E-2</v>
      </c>
      <c r="AB14" s="19">
        <v>7.8865098447731499E-2</v>
      </c>
      <c r="AC14" s="19">
        <v>6.8213156729011099E-2</v>
      </c>
      <c r="AD14" s="19">
        <v>0.117838263009884</v>
      </c>
      <c r="AE14" s="19"/>
      <c r="AF14" s="19">
        <v>6.4730032084577796E-2</v>
      </c>
      <c r="AG14" s="19">
        <v>9.7681429575867604E-2</v>
      </c>
      <c r="AH14" s="19">
        <v>0.13770578910905901</v>
      </c>
      <c r="AI14" s="19"/>
      <c r="AJ14" s="19">
        <v>7.0798654995118004E-2</v>
      </c>
      <c r="AK14" s="19">
        <v>7.3576190502837993E-2</v>
      </c>
      <c r="AL14" s="19">
        <v>9.9975524145764494E-2</v>
      </c>
      <c r="AM14" s="19">
        <v>5.2600587257154302E-2</v>
      </c>
      <c r="AN14" s="19">
        <v>0.15817171885537501</v>
      </c>
      <c r="AO14" s="19"/>
      <c r="AP14" s="19">
        <v>6.1552657384359201E-2</v>
      </c>
      <c r="AQ14" s="19">
        <v>7.2629263770687402E-2</v>
      </c>
      <c r="AR14" s="19">
        <v>0.11862157695268399</v>
      </c>
      <c r="AS14" s="19">
        <v>5.7267703991791798E-2</v>
      </c>
      <c r="AT14" s="19">
        <v>0.10254906602203601</v>
      </c>
      <c r="AU14" s="19"/>
      <c r="AV14" s="19">
        <v>5.8095801621600301E-2</v>
      </c>
      <c r="AW14" s="19">
        <v>5.4204277943302903E-2</v>
      </c>
      <c r="AX14" s="19">
        <v>8.3485481461774605E-2</v>
      </c>
      <c r="AY14" s="19">
        <v>5.82704573372348E-2</v>
      </c>
      <c r="AZ14" s="19">
        <v>8.7559442052623199E-2</v>
      </c>
      <c r="BA14" s="19">
        <v>0.23556194071845499</v>
      </c>
      <c r="BB14" s="19"/>
      <c r="BC14" s="19">
        <v>7.3615615806970597E-2</v>
      </c>
      <c r="BD14" s="19">
        <v>0.104060785044623</v>
      </c>
      <c r="BE14" s="19">
        <v>9.1531002587464896E-2</v>
      </c>
      <c r="BF14" s="19">
        <v>6.2665080296765402E-2</v>
      </c>
      <c r="BG14" s="19">
        <v>0.158594145421983</v>
      </c>
    </row>
    <row r="15" spans="2:59" x14ac:dyDescent="0.35">
      <c r="B15" s="16"/>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527</v>
      </c>
      <c r="E2" s="26"/>
      <c r="F2" s="26"/>
      <c r="G2" s="26"/>
    </row>
    <row r="6" spans="2:7" ht="50" customHeight="1" x14ac:dyDescent="0.35">
      <c r="B6" s="20" t="s">
        <v>15</v>
      </c>
      <c r="C6" s="20" t="s">
        <v>518</v>
      </c>
      <c r="D6" s="20" t="s">
        <v>519</v>
      </c>
      <c r="E6" s="20" t="s">
        <v>520</v>
      </c>
      <c r="F6" s="20" t="s">
        <v>521</v>
      </c>
    </row>
    <row r="7" spans="2:7" ht="29" x14ac:dyDescent="0.35">
      <c r="B7" s="18" t="s">
        <v>522</v>
      </c>
      <c r="C7" s="17">
        <v>8.3078113023491301E-2</v>
      </c>
      <c r="D7" s="17">
        <v>0.110311440526905</v>
      </c>
      <c r="E7" s="17">
        <v>5.3545703361950699E-2</v>
      </c>
      <c r="F7" s="17">
        <v>3.8188285737295997E-2</v>
      </c>
    </row>
    <row r="8" spans="2:7" ht="29" x14ac:dyDescent="0.35">
      <c r="B8" s="18" t="s">
        <v>523</v>
      </c>
      <c r="C8" s="17">
        <v>0.20773864311208401</v>
      </c>
      <c r="D8" s="17">
        <v>0.15044422389791801</v>
      </c>
      <c r="E8" s="17">
        <v>0.14349614708522901</v>
      </c>
      <c r="F8" s="17">
        <v>8.4063069154035802E-2</v>
      </c>
    </row>
    <row r="9" spans="2:7" ht="29" x14ac:dyDescent="0.35">
      <c r="B9" s="18" t="s">
        <v>524</v>
      </c>
      <c r="C9" s="17">
        <v>0.172282785786985</v>
      </c>
      <c r="D9" s="17">
        <v>0.111663137883423</v>
      </c>
      <c r="E9" s="17">
        <v>0.30037780148721399</v>
      </c>
      <c r="F9" s="17">
        <v>0.157073706226663</v>
      </c>
    </row>
    <row r="10" spans="2:7" ht="29" x14ac:dyDescent="0.35">
      <c r="B10" s="18" t="s">
        <v>525</v>
      </c>
      <c r="C10" s="17">
        <v>0.229346492209311</v>
      </c>
      <c r="D10" s="17">
        <v>0.14852492709127099</v>
      </c>
      <c r="E10" s="17">
        <v>0.19878646650003001</v>
      </c>
      <c r="F10" s="17">
        <v>0.25956434282613899</v>
      </c>
    </row>
    <row r="11" spans="2:7" ht="29" x14ac:dyDescent="0.35">
      <c r="B11" s="18" t="s">
        <v>526</v>
      </c>
      <c r="C11" s="17">
        <v>9.3433382299918794E-2</v>
      </c>
      <c r="D11" s="17">
        <v>0.12631736998922199</v>
      </c>
      <c r="E11" s="17">
        <v>0.126602709907771</v>
      </c>
      <c r="F11" s="17">
        <v>0.31900747405427998</v>
      </c>
    </row>
    <row r="12" spans="2:7" x14ac:dyDescent="0.35">
      <c r="B12" s="18" t="s">
        <v>207</v>
      </c>
      <c r="C12" s="17">
        <v>0.21412058356821001</v>
      </c>
      <c r="D12" s="17">
        <v>0.35273890061126101</v>
      </c>
      <c r="E12" s="17">
        <v>0.17719117165780399</v>
      </c>
      <c r="F12" s="17">
        <v>0.14210312200158701</v>
      </c>
    </row>
    <row r="13" spans="2:7" x14ac:dyDescent="0.35">
      <c r="B13" s="16"/>
      <c r="C13" s="16"/>
      <c r="D13" s="16"/>
      <c r="E13" s="16"/>
      <c r="F13" s="16"/>
    </row>
    <row r="14" spans="2:7" x14ac:dyDescent="0.35">
      <c r="B14" t="s">
        <v>80</v>
      </c>
    </row>
    <row r="15" spans="2:7" x14ac:dyDescent="0.35">
      <c r="B15" t="s">
        <v>81</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522</v>
      </c>
      <c r="C9" s="17">
        <v>8.3078113023491301E-2</v>
      </c>
      <c r="D9" s="17">
        <v>9.9069382349147403E-2</v>
      </c>
      <c r="E9" s="17">
        <v>6.8134862512816294E-2</v>
      </c>
      <c r="F9" s="17"/>
      <c r="G9" s="17">
        <v>0.13390549902410401</v>
      </c>
      <c r="H9" s="17">
        <v>0.13740031887967699</v>
      </c>
      <c r="I9" s="17">
        <v>0.102334988755081</v>
      </c>
      <c r="J9" s="17">
        <v>4.2072656346163702E-2</v>
      </c>
      <c r="K9" s="17">
        <v>4.7221066542526099E-2</v>
      </c>
      <c r="L9" s="17">
        <v>4.6764128148949501E-2</v>
      </c>
      <c r="M9" s="17"/>
      <c r="N9" s="17">
        <v>0.116428308508898</v>
      </c>
      <c r="O9" s="17">
        <v>8.4727691718844506E-2</v>
      </c>
      <c r="P9" s="17">
        <v>5.2568057723301698E-2</v>
      </c>
      <c r="Q9" s="17">
        <v>7.2402142735115402E-2</v>
      </c>
      <c r="R9" s="17"/>
      <c r="S9" s="17">
        <v>0.141570901728376</v>
      </c>
      <c r="T9" s="17">
        <v>5.1232595087513197E-2</v>
      </c>
      <c r="U9" s="17">
        <v>2.9661631441318299E-2</v>
      </c>
      <c r="V9" s="17">
        <v>5.3863837635328898E-2</v>
      </c>
      <c r="W9" s="17">
        <v>0.10122356004828</v>
      </c>
      <c r="X9" s="17">
        <v>0.14328544577000499</v>
      </c>
      <c r="Y9" s="17">
        <v>6.0964187511125298E-2</v>
      </c>
      <c r="Z9" s="17">
        <v>5.3226047649403398E-2</v>
      </c>
      <c r="AA9" s="17">
        <v>8.3200450874554202E-2</v>
      </c>
      <c r="AB9" s="17">
        <v>8.9961712344423406E-2</v>
      </c>
      <c r="AC9" s="17">
        <v>3.44708954127146E-2</v>
      </c>
      <c r="AD9" s="17">
        <v>0.113454438358937</v>
      </c>
      <c r="AE9" s="17"/>
      <c r="AF9" s="17">
        <v>7.4326265762451799E-2</v>
      </c>
      <c r="AG9" s="17">
        <v>8.8258481059912797E-2</v>
      </c>
      <c r="AH9" s="17">
        <v>7.1139775477603001E-2</v>
      </c>
      <c r="AI9" s="17"/>
      <c r="AJ9" s="17">
        <v>5.3976622766530397E-2</v>
      </c>
      <c r="AK9" s="17">
        <v>0.12856055607546499</v>
      </c>
      <c r="AL9" s="17">
        <v>5.22566434968115E-2</v>
      </c>
      <c r="AM9" s="17">
        <v>0.123092491852811</v>
      </c>
      <c r="AN9" s="17">
        <v>5.94398175802065E-2</v>
      </c>
      <c r="AO9" s="17"/>
      <c r="AP9" s="17">
        <v>5.4814154748430703E-2</v>
      </c>
      <c r="AQ9" s="17">
        <v>0.12400626723908401</v>
      </c>
      <c r="AR9" s="17">
        <v>8.7859291692258298E-2</v>
      </c>
      <c r="AS9" s="17">
        <v>5.5552395843753398E-2</v>
      </c>
      <c r="AT9" s="17">
        <v>9.1156260475081699E-2</v>
      </c>
      <c r="AU9" s="17"/>
      <c r="AV9" s="17">
        <v>0.12719632487514901</v>
      </c>
      <c r="AW9" s="17">
        <v>7.0610906423581199E-2</v>
      </c>
      <c r="AX9" s="17">
        <v>8.0342926832774594E-2</v>
      </c>
      <c r="AY9" s="17">
        <v>5.9771504958894703E-2</v>
      </c>
      <c r="AZ9" s="17">
        <v>9.8864338795181902E-2</v>
      </c>
      <c r="BA9" s="17">
        <v>1.2019703293687E-2</v>
      </c>
      <c r="BB9" s="17"/>
      <c r="BC9" s="17">
        <v>6.9952445119779105E-2</v>
      </c>
      <c r="BD9" s="17">
        <v>7.4585953071845207E-2</v>
      </c>
      <c r="BE9" s="17">
        <v>9.0899498380892105E-2</v>
      </c>
      <c r="BF9" s="17">
        <v>0.11904936080454</v>
      </c>
      <c r="BG9" s="17">
        <v>0.174345145733417</v>
      </c>
    </row>
    <row r="10" spans="2:59" ht="29" x14ac:dyDescent="0.35">
      <c r="B10" s="18" t="s">
        <v>523</v>
      </c>
      <c r="C10" s="17">
        <v>0.20773864311208401</v>
      </c>
      <c r="D10" s="17">
        <v>0.24452431692541499</v>
      </c>
      <c r="E10" s="17">
        <v>0.173494953118811</v>
      </c>
      <c r="F10" s="17"/>
      <c r="G10" s="17">
        <v>0.24150946134607101</v>
      </c>
      <c r="H10" s="17">
        <v>0.25889366822674198</v>
      </c>
      <c r="I10" s="17">
        <v>0.21391804615892501</v>
      </c>
      <c r="J10" s="17">
        <v>0.193947938063882</v>
      </c>
      <c r="K10" s="17">
        <v>0.18884898455723201</v>
      </c>
      <c r="L10" s="17">
        <v>0.162571980159611</v>
      </c>
      <c r="M10" s="17"/>
      <c r="N10" s="17">
        <v>0.239647590127083</v>
      </c>
      <c r="O10" s="17">
        <v>0.22174681692278</v>
      </c>
      <c r="P10" s="17">
        <v>0.176459948180829</v>
      </c>
      <c r="Q10" s="17">
        <v>0.18470086501586699</v>
      </c>
      <c r="R10" s="17"/>
      <c r="S10" s="17">
        <v>0.250153778736801</v>
      </c>
      <c r="T10" s="17">
        <v>0.20153478679692199</v>
      </c>
      <c r="U10" s="17">
        <v>0.17734092820045599</v>
      </c>
      <c r="V10" s="17">
        <v>0.225506817158135</v>
      </c>
      <c r="W10" s="17">
        <v>0.27524145244328702</v>
      </c>
      <c r="X10" s="17">
        <v>0.1925611917726</v>
      </c>
      <c r="Y10" s="17">
        <v>0.21740797758213501</v>
      </c>
      <c r="Z10" s="17">
        <v>0.194777315157139</v>
      </c>
      <c r="AA10" s="17">
        <v>0.16785654361848501</v>
      </c>
      <c r="AB10" s="17">
        <v>0.141551610772397</v>
      </c>
      <c r="AC10" s="17">
        <v>0.25087007884163998</v>
      </c>
      <c r="AD10" s="17">
        <v>0.21572870046665699</v>
      </c>
      <c r="AE10" s="17"/>
      <c r="AF10" s="17">
        <v>0.18810964578453401</v>
      </c>
      <c r="AG10" s="17">
        <v>0.21565055902392999</v>
      </c>
      <c r="AH10" s="17">
        <v>0.207646248143769</v>
      </c>
      <c r="AI10" s="17"/>
      <c r="AJ10" s="17">
        <v>0.22536429045743001</v>
      </c>
      <c r="AK10" s="17">
        <v>0.216282205332642</v>
      </c>
      <c r="AL10" s="17">
        <v>0.22442659644489399</v>
      </c>
      <c r="AM10" s="17">
        <v>0.16590291638836399</v>
      </c>
      <c r="AN10" s="17">
        <v>0.18237174556362801</v>
      </c>
      <c r="AO10" s="17"/>
      <c r="AP10" s="17">
        <v>0.224512104407913</v>
      </c>
      <c r="AQ10" s="17">
        <v>0.223921906851962</v>
      </c>
      <c r="AR10" s="17">
        <v>0.200850116918076</v>
      </c>
      <c r="AS10" s="17">
        <v>0.18752427688064499</v>
      </c>
      <c r="AT10" s="17">
        <v>0.212765744896107</v>
      </c>
      <c r="AU10" s="17"/>
      <c r="AV10" s="17">
        <v>0.25182059197853601</v>
      </c>
      <c r="AW10" s="17">
        <v>0.247250900841996</v>
      </c>
      <c r="AX10" s="17">
        <v>0.20412213112543401</v>
      </c>
      <c r="AY10" s="17">
        <v>0.16693884817471699</v>
      </c>
      <c r="AZ10" s="17">
        <v>0.17829034944958999</v>
      </c>
      <c r="BA10" s="17">
        <v>0.17974838371844201</v>
      </c>
      <c r="BB10" s="17"/>
      <c r="BC10" s="17">
        <v>0.209115399506798</v>
      </c>
      <c r="BD10" s="17">
        <v>0.18697545583370201</v>
      </c>
      <c r="BE10" s="17">
        <v>0.23724324365947599</v>
      </c>
      <c r="BF10" s="17">
        <v>0.23022061269111099</v>
      </c>
      <c r="BG10" s="17">
        <v>0.28285514600422101</v>
      </c>
    </row>
    <row r="11" spans="2:59" ht="29" x14ac:dyDescent="0.35">
      <c r="B11" s="18" t="s">
        <v>524</v>
      </c>
      <c r="C11" s="17">
        <v>0.172282785786985</v>
      </c>
      <c r="D11" s="17">
        <v>0.18636385988863399</v>
      </c>
      <c r="E11" s="17">
        <v>0.15791253979315301</v>
      </c>
      <c r="F11" s="17"/>
      <c r="G11" s="17">
        <v>0.16399468771442399</v>
      </c>
      <c r="H11" s="17">
        <v>0.16412291230168799</v>
      </c>
      <c r="I11" s="17">
        <v>0.174327606041904</v>
      </c>
      <c r="J11" s="17">
        <v>0.16823183929017599</v>
      </c>
      <c r="K11" s="17">
        <v>0.18074207931051101</v>
      </c>
      <c r="L11" s="17">
        <v>0.180363384470592</v>
      </c>
      <c r="M11" s="17"/>
      <c r="N11" s="17">
        <v>0.155339107731439</v>
      </c>
      <c r="O11" s="17">
        <v>0.156363581212171</v>
      </c>
      <c r="P11" s="17">
        <v>0.20626734746427899</v>
      </c>
      <c r="Q11" s="17">
        <v>0.17757170034594599</v>
      </c>
      <c r="R11" s="17"/>
      <c r="S11" s="17">
        <v>0.16378627619302899</v>
      </c>
      <c r="T11" s="17">
        <v>0.15698376870165301</v>
      </c>
      <c r="U11" s="17">
        <v>0.18429917437114901</v>
      </c>
      <c r="V11" s="17">
        <v>0.20168185862721899</v>
      </c>
      <c r="W11" s="17">
        <v>0.196169208515036</v>
      </c>
      <c r="X11" s="17">
        <v>0.157547854782455</v>
      </c>
      <c r="Y11" s="17">
        <v>0.19341060147912401</v>
      </c>
      <c r="Z11" s="17">
        <v>0.13043069767725299</v>
      </c>
      <c r="AA11" s="17">
        <v>0.15021475766522999</v>
      </c>
      <c r="AB11" s="17">
        <v>0.19038982403965199</v>
      </c>
      <c r="AC11" s="17">
        <v>0.22504251672891301</v>
      </c>
      <c r="AD11" s="17">
        <v>8.3159063261073807E-2</v>
      </c>
      <c r="AE11" s="17"/>
      <c r="AF11" s="17">
        <v>0.18431134448360301</v>
      </c>
      <c r="AG11" s="17">
        <v>0.15804379241514199</v>
      </c>
      <c r="AH11" s="17">
        <v>0.191349516254326</v>
      </c>
      <c r="AI11" s="17"/>
      <c r="AJ11" s="17">
        <v>0.175472868161995</v>
      </c>
      <c r="AK11" s="17">
        <v>0.17101283430460101</v>
      </c>
      <c r="AL11" s="17">
        <v>0.13850961182761001</v>
      </c>
      <c r="AM11" s="17">
        <v>0.15237397367142499</v>
      </c>
      <c r="AN11" s="17">
        <v>0.19603470221866301</v>
      </c>
      <c r="AO11" s="17"/>
      <c r="AP11" s="17">
        <v>0.17043502456019199</v>
      </c>
      <c r="AQ11" s="17">
        <v>0.17142328679004701</v>
      </c>
      <c r="AR11" s="17">
        <v>0.18481533234884101</v>
      </c>
      <c r="AS11" s="17">
        <v>0.15188070093640699</v>
      </c>
      <c r="AT11" s="17">
        <v>0.16084517925171199</v>
      </c>
      <c r="AU11" s="17"/>
      <c r="AV11" s="17">
        <v>0.16539622570735499</v>
      </c>
      <c r="AW11" s="17">
        <v>0.187512567473371</v>
      </c>
      <c r="AX11" s="17">
        <v>0.147597968155566</v>
      </c>
      <c r="AY11" s="17">
        <v>0.174448669744526</v>
      </c>
      <c r="AZ11" s="17">
        <v>0.14395032346486</v>
      </c>
      <c r="BA11" s="17">
        <v>0.15241849056595</v>
      </c>
      <c r="BB11" s="17"/>
      <c r="BC11" s="17">
        <v>0.17061965567864501</v>
      </c>
      <c r="BD11" s="17">
        <v>0.17597457672908501</v>
      </c>
      <c r="BE11" s="17">
        <v>0.17160046559741499</v>
      </c>
      <c r="BF11" s="17">
        <v>0.14909751677980501</v>
      </c>
      <c r="BG11" s="17">
        <v>6.7156058922773099E-2</v>
      </c>
    </row>
    <row r="12" spans="2:59" ht="29" x14ac:dyDescent="0.35">
      <c r="B12" s="18" t="s">
        <v>525</v>
      </c>
      <c r="C12" s="17">
        <v>0.229346492209311</v>
      </c>
      <c r="D12" s="17">
        <v>0.20377040971747701</v>
      </c>
      <c r="E12" s="17">
        <v>0.25521958188385901</v>
      </c>
      <c r="F12" s="17"/>
      <c r="G12" s="17">
        <v>0.23517478246024001</v>
      </c>
      <c r="H12" s="17">
        <v>0.25992488460580898</v>
      </c>
      <c r="I12" s="17">
        <v>0.20790423970209099</v>
      </c>
      <c r="J12" s="17">
        <v>0.236407464854093</v>
      </c>
      <c r="K12" s="17">
        <v>0.23549332389251701</v>
      </c>
      <c r="L12" s="17">
        <v>0.20824386261345301</v>
      </c>
      <c r="M12" s="17"/>
      <c r="N12" s="17">
        <v>0.24779798605645001</v>
      </c>
      <c r="O12" s="17">
        <v>0.25147917938350101</v>
      </c>
      <c r="P12" s="17">
        <v>0.219499852269742</v>
      </c>
      <c r="Q12" s="17">
        <v>0.19556012300105499</v>
      </c>
      <c r="R12" s="17"/>
      <c r="S12" s="17">
        <v>0.231742852753586</v>
      </c>
      <c r="T12" s="17">
        <v>0.23476522035581601</v>
      </c>
      <c r="U12" s="17">
        <v>0.229509299161377</v>
      </c>
      <c r="V12" s="17">
        <v>0.19693026847915901</v>
      </c>
      <c r="W12" s="17">
        <v>0.201421245072604</v>
      </c>
      <c r="X12" s="17">
        <v>0.213097580214375</v>
      </c>
      <c r="Y12" s="17">
        <v>0.28530236507044598</v>
      </c>
      <c r="Z12" s="17">
        <v>0.24090018019527801</v>
      </c>
      <c r="AA12" s="17">
        <v>0.22309063465259599</v>
      </c>
      <c r="AB12" s="17">
        <v>0.24023160741497601</v>
      </c>
      <c r="AC12" s="17">
        <v>0.25095079067946202</v>
      </c>
      <c r="AD12" s="17">
        <v>0.194805601747361</v>
      </c>
      <c r="AE12" s="17"/>
      <c r="AF12" s="17">
        <v>0.21922343273269301</v>
      </c>
      <c r="AG12" s="17">
        <v>0.240324073354304</v>
      </c>
      <c r="AH12" s="17">
        <v>0.22213853707825901</v>
      </c>
      <c r="AI12" s="17"/>
      <c r="AJ12" s="17">
        <v>0.222980734739088</v>
      </c>
      <c r="AK12" s="17">
        <v>0.231754406635092</v>
      </c>
      <c r="AL12" s="17">
        <v>0.29423342422862597</v>
      </c>
      <c r="AM12" s="17">
        <v>0.24131730675709201</v>
      </c>
      <c r="AN12" s="17">
        <v>0.20475534053765301</v>
      </c>
      <c r="AO12" s="17"/>
      <c r="AP12" s="17">
        <v>0.25372518043537701</v>
      </c>
      <c r="AQ12" s="17">
        <v>0.21851726931093499</v>
      </c>
      <c r="AR12" s="17">
        <v>0.20914793780985599</v>
      </c>
      <c r="AS12" s="17">
        <v>0.251469808248866</v>
      </c>
      <c r="AT12" s="17">
        <v>0.228281806175963</v>
      </c>
      <c r="AU12" s="17"/>
      <c r="AV12" s="17">
        <v>0.21665393827523499</v>
      </c>
      <c r="AW12" s="17">
        <v>0.19830858917782099</v>
      </c>
      <c r="AX12" s="17">
        <v>0.28895462362947499</v>
      </c>
      <c r="AY12" s="17">
        <v>0.25672158607468998</v>
      </c>
      <c r="AZ12" s="17">
        <v>0.26975407290334902</v>
      </c>
      <c r="BA12" s="17">
        <v>0.18999048726382001</v>
      </c>
      <c r="BB12" s="17"/>
      <c r="BC12" s="17">
        <v>0.20961244093320699</v>
      </c>
      <c r="BD12" s="17">
        <v>0.246567241556713</v>
      </c>
      <c r="BE12" s="17">
        <v>0.23013207089799401</v>
      </c>
      <c r="BF12" s="17">
        <v>0.24571623402582701</v>
      </c>
      <c r="BG12" s="17">
        <v>0.105736160622978</v>
      </c>
    </row>
    <row r="13" spans="2:59" ht="29" x14ac:dyDescent="0.35">
      <c r="B13" s="18" t="s">
        <v>526</v>
      </c>
      <c r="C13" s="17">
        <v>9.3433382299918794E-2</v>
      </c>
      <c r="D13" s="17">
        <v>7.3374489284677394E-2</v>
      </c>
      <c r="E13" s="17">
        <v>0.111909504006359</v>
      </c>
      <c r="F13" s="17"/>
      <c r="G13" s="17">
        <v>8.6819945001436694E-2</v>
      </c>
      <c r="H13" s="17">
        <v>5.8770840859588697E-2</v>
      </c>
      <c r="I13" s="17">
        <v>9.0309578940317201E-2</v>
      </c>
      <c r="J13" s="17">
        <v>0.11933452049418999</v>
      </c>
      <c r="K13" s="17">
        <v>0.108202141608713</v>
      </c>
      <c r="L13" s="17">
        <v>9.7567577067840805E-2</v>
      </c>
      <c r="M13" s="17"/>
      <c r="N13" s="17">
        <v>6.7750202675904994E-2</v>
      </c>
      <c r="O13" s="17">
        <v>8.07822093913034E-2</v>
      </c>
      <c r="P13" s="17">
        <v>0.11584297764429401</v>
      </c>
      <c r="Q13" s="17">
        <v>0.114755925098144</v>
      </c>
      <c r="R13" s="17"/>
      <c r="S13" s="17">
        <v>6.09528488793065E-2</v>
      </c>
      <c r="T13" s="17">
        <v>0.123672327408605</v>
      </c>
      <c r="U13" s="17">
        <v>0.12596757902974201</v>
      </c>
      <c r="V13" s="17">
        <v>0.13868484658563601</v>
      </c>
      <c r="W13" s="17">
        <v>5.77697426461668E-2</v>
      </c>
      <c r="X13" s="17">
        <v>9.9022208280770393E-2</v>
      </c>
      <c r="Y13" s="17">
        <v>7.0415329832394402E-2</v>
      </c>
      <c r="Z13" s="17">
        <v>9.4996387273332497E-2</v>
      </c>
      <c r="AA13" s="17">
        <v>9.9131341980383897E-2</v>
      </c>
      <c r="AB13" s="17">
        <v>8.4538255641990703E-2</v>
      </c>
      <c r="AC13" s="17">
        <v>5.0652187204857098E-2</v>
      </c>
      <c r="AD13" s="17">
        <v>9.5332865029557595E-2</v>
      </c>
      <c r="AE13" s="17"/>
      <c r="AF13" s="17">
        <v>0.116979907289118</v>
      </c>
      <c r="AG13" s="17">
        <v>8.5579146655784394E-2</v>
      </c>
      <c r="AH13" s="17">
        <v>6.2786271749866798E-2</v>
      </c>
      <c r="AI13" s="17"/>
      <c r="AJ13" s="17">
        <v>9.83559436960047E-2</v>
      </c>
      <c r="AK13" s="17">
        <v>8.9445393135211798E-2</v>
      </c>
      <c r="AL13" s="17">
        <v>3.5628082354966298E-2</v>
      </c>
      <c r="AM13" s="17">
        <v>0.29021653606157499</v>
      </c>
      <c r="AN13" s="17">
        <v>8.3592378486675306E-2</v>
      </c>
      <c r="AO13" s="17"/>
      <c r="AP13" s="17">
        <v>8.0650044978670399E-2</v>
      </c>
      <c r="AQ13" s="17">
        <v>9.2065443097902502E-2</v>
      </c>
      <c r="AR13" s="17">
        <v>7.3046629514843101E-2</v>
      </c>
      <c r="AS13" s="17">
        <v>0.15623949821540301</v>
      </c>
      <c r="AT13" s="17">
        <v>5.6027250524576397E-2</v>
      </c>
      <c r="AU13" s="17"/>
      <c r="AV13" s="17">
        <v>7.6901415251823493E-2</v>
      </c>
      <c r="AW13" s="17">
        <v>8.5981041585107595E-2</v>
      </c>
      <c r="AX13" s="17">
        <v>7.8992854821889794E-2</v>
      </c>
      <c r="AY13" s="17">
        <v>0.14888995996215801</v>
      </c>
      <c r="AZ13" s="17">
        <v>0.100610378352836</v>
      </c>
      <c r="BA13" s="17">
        <v>7.5919545897831703E-2</v>
      </c>
      <c r="BB13" s="17"/>
      <c r="BC13" s="17">
        <v>0.11430893359608101</v>
      </c>
      <c r="BD13" s="17">
        <v>8.6359268947504605E-2</v>
      </c>
      <c r="BE13" s="17">
        <v>7.2680325203037396E-2</v>
      </c>
      <c r="BF13" s="17">
        <v>7.2171929422180994E-2</v>
      </c>
      <c r="BG13" s="17">
        <v>0.16482536960596</v>
      </c>
    </row>
    <row r="14" spans="2:59" x14ac:dyDescent="0.35">
      <c r="B14" s="18" t="s">
        <v>207</v>
      </c>
      <c r="C14" s="19">
        <v>0.21412058356821001</v>
      </c>
      <c r="D14" s="19">
        <v>0.19289754183464899</v>
      </c>
      <c r="E14" s="19">
        <v>0.23332855868500299</v>
      </c>
      <c r="F14" s="19"/>
      <c r="G14" s="19">
        <v>0.138595624453724</v>
      </c>
      <c r="H14" s="19">
        <v>0.120887375126495</v>
      </c>
      <c r="I14" s="19">
        <v>0.21120554040168199</v>
      </c>
      <c r="J14" s="19">
        <v>0.24000558095149599</v>
      </c>
      <c r="K14" s="19">
        <v>0.239492404088502</v>
      </c>
      <c r="L14" s="19">
        <v>0.30448906753955302</v>
      </c>
      <c r="M14" s="19"/>
      <c r="N14" s="19">
        <v>0.17303680490022399</v>
      </c>
      <c r="O14" s="19">
        <v>0.2049005213714</v>
      </c>
      <c r="P14" s="19">
        <v>0.22936181671755401</v>
      </c>
      <c r="Q14" s="19">
        <v>0.25500924380387302</v>
      </c>
      <c r="R14" s="19"/>
      <c r="S14" s="19">
        <v>0.15179334170890199</v>
      </c>
      <c r="T14" s="19">
        <v>0.23181130164948999</v>
      </c>
      <c r="U14" s="19">
        <v>0.25322138779595699</v>
      </c>
      <c r="V14" s="19">
        <v>0.183332371514522</v>
      </c>
      <c r="W14" s="19">
        <v>0.16817479127462601</v>
      </c>
      <c r="X14" s="19">
        <v>0.19448571917979501</v>
      </c>
      <c r="Y14" s="19">
        <v>0.17249953852477601</v>
      </c>
      <c r="Z14" s="19">
        <v>0.28566937204759402</v>
      </c>
      <c r="AA14" s="19">
        <v>0.27650627120875099</v>
      </c>
      <c r="AB14" s="19">
        <v>0.25332698978656099</v>
      </c>
      <c r="AC14" s="19">
        <v>0.18801353113241301</v>
      </c>
      <c r="AD14" s="19">
        <v>0.29751933113641399</v>
      </c>
      <c r="AE14" s="19"/>
      <c r="AF14" s="19">
        <v>0.2170494039476</v>
      </c>
      <c r="AG14" s="19">
        <v>0.21214394749092699</v>
      </c>
      <c r="AH14" s="19">
        <v>0.24493965129617601</v>
      </c>
      <c r="AI14" s="19"/>
      <c r="AJ14" s="19">
        <v>0.22384954017895201</v>
      </c>
      <c r="AK14" s="19">
        <v>0.162944604516989</v>
      </c>
      <c r="AL14" s="19">
        <v>0.25494564164709199</v>
      </c>
      <c r="AM14" s="19">
        <v>2.7096775268733001E-2</v>
      </c>
      <c r="AN14" s="19">
        <v>0.27380601561317502</v>
      </c>
      <c r="AO14" s="19"/>
      <c r="AP14" s="19">
        <v>0.215863490869417</v>
      </c>
      <c r="AQ14" s="19">
        <v>0.17006582671006901</v>
      </c>
      <c r="AR14" s="19">
        <v>0.24428069171612601</v>
      </c>
      <c r="AS14" s="19">
        <v>0.197333319874926</v>
      </c>
      <c r="AT14" s="19">
        <v>0.25092375867656003</v>
      </c>
      <c r="AU14" s="19"/>
      <c r="AV14" s="19">
        <v>0.16203150391190199</v>
      </c>
      <c r="AW14" s="19">
        <v>0.21033599449812401</v>
      </c>
      <c r="AX14" s="19">
        <v>0.19998949543486</v>
      </c>
      <c r="AY14" s="19">
        <v>0.193229431085015</v>
      </c>
      <c r="AZ14" s="19">
        <v>0.208530537034184</v>
      </c>
      <c r="BA14" s="19">
        <v>0.38990338926027002</v>
      </c>
      <c r="BB14" s="19"/>
      <c r="BC14" s="19">
        <v>0.22639112516549001</v>
      </c>
      <c r="BD14" s="19">
        <v>0.22953750386114999</v>
      </c>
      <c r="BE14" s="19">
        <v>0.19744439626118601</v>
      </c>
      <c r="BF14" s="19">
        <v>0.18374434627653599</v>
      </c>
      <c r="BG14" s="19">
        <v>0.205082119110651</v>
      </c>
    </row>
    <row r="15" spans="2:59" x14ac:dyDescent="0.35">
      <c r="B15" s="16"/>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522</v>
      </c>
      <c r="C9" s="17">
        <v>0.110311440526905</v>
      </c>
      <c r="D9" s="17">
        <v>0.14256863312710299</v>
      </c>
      <c r="E9" s="17">
        <v>7.9716550085496093E-2</v>
      </c>
      <c r="F9" s="17"/>
      <c r="G9" s="17">
        <v>0.136304633115306</v>
      </c>
      <c r="H9" s="17">
        <v>0.168715723650739</v>
      </c>
      <c r="I9" s="17">
        <v>0.15230076161147299</v>
      </c>
      <c r="J9" s="17">
        <v>6.5783944409465306E-2</v>
      </c>
      <c r="K9" s="17">
        <v>8.2226945567506496E-2</v>
      </c>
      <c r="L9" s="17">
        <v>6.6458642182622193E-2</v>
      </c>
      <c r="M9" s="17"/>
      <c r="N9" s="17">
        <v>0.144428018251094</v>
      </c>
      <c r="O9" s="17">
        <v>0.103267198535829</v>
      </c>
      <c r="P9" s="17">
        <v>9.4973349072455596E-2</v>
      </c>
      <c r="Q9" s="17">
        <v>9.2583212491547107E-2</v>
      </c>
      <c r="R9" s="17"/>
      <c r="S9" s="17">
        <v>0.18009071562812301</v>
      </c>
      <c r="T9" s="17">
        <v>8.8019769237738105E-2</v>
      </c>
      <c r="U9" s="17">
        <v>6.3607608250425204E-2</v>
      </c>
      <c r="V9" s="17">
        <v>9.3032337252230798E-2</v>
      </c>
      <c r="W9" s="17">
        <v>0.15184525306168301</v>
      </c>
      <c r="X9" s="17">
        <v>0.18018568238472199</v>
      </c>
      <c r="Y9" s="17">
        <v>5.74043805202364E-2</v>
      </c>
      <c r="Z9" s="17">
        <v>5.4445367033753501E-2</v>
      </c>
      <c r="AA9" s="17">
        <v>0.10871371690717301</v>
      </c>
      <c r="AB9" s="17">
        <v>9.2176839707732203E-2</v>
      </c>
      <c r="AC9" s="17">
        <v>7.7962779559925199E-2</v>
      </c>
      <c r="AD9" s="17">
        <v>7.9706806042828302E-2</v>
      </c>
      <c r="AE9" s="17"/>
      <c r="AF9" s="17">
        <v>0.117816664773676</v>
      </c>
      <c r="AG9" s="17">
        <v>0.104007549562924</v>
      </c>
      <c r="AH9" s="17">
        <v>0.113219053486011</v>
      </c>
      <c r="AI9" s="17"/>
      <c r="AJ9" s="17">
        <v>9.5592967769032006E-2</v>
      </c>
      <c r="AK9" s="17">
        <v>0.144917884714582</v>
      </c>
      <c r="AL9" s="17">
        <v>7.1442141145272198E-2</v>
      </c>
      <c r="AM9" s="17">
        <v>0.169266991430158</v>
      </c>
      <c r="AN9" s="17">
        <v>0.118946990065995</v>
      </c>
      <c r="AO9" s="17"/>
      <c r="AP9" s="17">
        <v>8.9343868299745693E-2</v>
      </c>
      <c r="AQ9" s="17">
        <v>0.14308286170758899</v>
      </c>
      <c r="AR9" s="17">
        <v>9.7783075614176998E-2</v>
      </c>
      <c r="AS9" s="17">
        <v>0.109351205450769</v>
      </c>
      <c r="AT9" s="17">
        <v>7.2357767468542999E-2</v>
      </c>
      <c r="AU9" s="17"/>
      <c r="AV9" s="17">
        <v>0.15994377171462501</v>
      </c>
      <c r="AW9" s="17">
        <v>0.10368146716637699</v>
      </c>
      <c r="AX9" s="17">
        <v>0.114433830062212</v>
      </c>
      <c r="AY9" s="17">
        <v>8.5363003719490196E-2</v>
      </c>
      <c r="AZ9" s="17">
        <v>7.0399582969821295E-2</v>
      </c>
      <c r="BA9" s="17">
        <v>4.4928704422800697E-2</v>
      </c>
      <c r="BB9" s="17"/>
      <c r="BC9" s="17">
        <v>9.6856148193066205E-2</v>
      </c>
      <c r="BD9" s="17">
        <v>8.0907314481692E-2</v>
      </c>
      <c r="BE9" s="17">
        <v>0.125516844474064</v>
      </c>
      <c r="BF9" s="17">
        <v>0.15343769756838299</v>
      </c>
      <c r="BG9" s="17">
        <v>0.19647772772953601</v>
      </c>
    </row>
    <row r="10" spans="2:59" ht="29" x14ac:dyDescent="0.35">
      <c r="B10" s="18" t="s">
        <v>523</v>
      </c>
      <c r="C10" s="17">
        <v>0.15044422389791801</v>
      </c>
      <c r="D10" s="17">
        <v>0.16975897105739601</v>
      </c>
      <c r="E10" s="17">
        <v>0.12983749930298499</v>
      </c>
      <c r="F10" s="17"/>
      <c r="G10" s="17">
        <v>0.19952133715849499</v>
      </c>
      <c r="H10" s="17">
        <v>0.202725866793659</v>
      </c>
      <c r="I10" s="17">
        <v>0.163729045717248</v>
      </c>
      <c r="J10" s="17">
        <v>0.13097301810790099</v>
      </c>
      <c r="K10" s="17">
        <v>0.131179948949354</v>
      </c>
      <c r="L10" s="17">
        <v>9.3210018715145795E-2</v>
      </c>
      <c r="M10" s="17"/>
      <c r="N10" s="17">
        <v>0.19048486406253701</v>
      </c>
      <c r="O10" s="17">
        <v>0.16656140022056001</v>
      </c>
      <c r="P10" s="17">
        <v>0.12920830038483999</v>
      </c>
      <c r="Q10" s="17">
        <v>0.109500709446055</v>
      </c>
      <c r="R10" s="17"/>
      <c r="S10" s="17">
        <v>0.166329788586287</v>
      </c>
      <c r="T10" s="17">
        <v>0.103017583656203</v>
      </c>
      <c r="U10" s="17">
        <v>0.110458022957685</v>
      </c>
      <c r="V10" s="17">
        <v>0.15776417141071999</v>
      </c>
      <c r="W10" s="17">
        <v>0.20112429638361601</v>
      </c>
      <c r="X10" s="17">
        <v>0.11824036968634399</v>
      </c>
      <c r="Y10" s="17">
        <v>0.164110190148957</v>
      </c>
      <c r="Z10" s="17">
        <v>0.15601606650022901</v>
      </c>
      <c r="AA10" s="17">
        <v>0.148250217271124</v>
      </c>
      <c r="AB10" s="17">
        <v>0.17003947364348701</v>
      </c>
      <c r="AC10" s="17">
        <v>0.186456142342737</v>
      </c>
      <c r="AD10" s="17">
        <v>0.189507582751685</v>
      </c>
      <c r="AE10" s="17"/>
      <c r="AF10" s="17">
        <v>0.127612055901483</v>
      </c>
      <c r="AG10" s="17">
        <v>0.14884049703489799</v>
      </c>
      <c r="AH10" s="17">
        <v>0.189053017687317</v>
      </c>
      <c r="AI10" s="17"/>
      <c r="AJ10" s="17">
        <v>0.15056727415742699</v>
      </c>
      <c r="AK10" s="17">
        <v>0.156309710345613</v>
      </c>
      <c r="AL10" s="17">
        <v>0.13583555666431399</v>
      </c>
      <c r="AM10" s="17">
        <v>0.147185754340008</v>
      </c>
      <c r="AN10" s="17">
        <v>0.134460079754295</v>
      </c>
      <c r="AO10" s="17"/>
      <c r="AP10" s="17">
        <v>0.161804267592002</v>
      </c>
      <c r="AQ10" s="17">
        <v>0.16760421056451699</v>
      </c>
      <c r="AR10" s="17">
        <v>0.1255006111758</v>
      </c>
      <c r="AS10" s="17">
        <v>0.111203585408887</v>
      </c>
      <c r="AT10" s="17">
        <v>0.175057900461948</v>
      </c>
      <c r="AU10" s="17"/>
      <c r="AV10" s="17">
        <v>0.16925513905009701</v>
      </c>
      <c r="AW10" s="17">
        <v>0.18538016457787099</v>
      </c>
      <c r="AX10" s="17">
        <v>0.129282649295936</v>
      </c>
      <c r="AY10" s="17">
        <v>0.11140331797320401</v>
      </c>
      <c r="AZ10" s="17">
        <v>0.20261731040900499</v>
      </c>
      <c r="BA10" s="17">
        <v>9.8684918834399504E-2</v>
      </c>
      <c r="BB10" s="17"/>
      <c r="BC10" s="17">
        <v>0.115203328609449</v>
      </c>
      <c r="BD10" s="17">
        <v>0.12834998179316501</v>
      </c>
      <c r="BE10" s="17">
        <v>0.18881030018742601</v>
      </c>
      <c r="BF10" s="17">
        <v>0.20193801342672901</v>
      </c>
      <c r="BG10" s="17">
        <v>0.182354897050858</v>
      </c>
    </row>
    <row r="11" spans="2:59" ht="29" x14ac:dyDescent="0.35">
      <c r="B11" s="18" t="s">
        <v>524</v>
      </c>
      <c r="C11" s="17">
        <v>0.111663137883423</v>
      </c>
      <c r="D11" s="17">
        <v>0.122910246994254</v>
      </c>
      <c r="E11" s="17">
        <v>0.101573001763125</v>
      </c>
      <c r="F11" s="17"/>
      <c r="G11" s="17">
        <v>0.13746919586202</v>
      </c>
      <c r="H11" s="17">
        <v>0.13644561246294701</v>
      </c>
      <c r="I11" s="17">
        <v>0.101536908314172</v>
      </c>
      <c r="J11" s="17">
        <v>0.14355059193351799</v>
      </c>
      <c r="K11" s="17">
        <v>8.1867038660234301E-2</v>
      </c>
      <c r="L11" s="17">
        <v>7.6783725012409904E-2</v>
      </c>
      <c r="M11" s="17"/>
      <c r="N11" s="17">
        <v>0.10515536095024</v>
      </c>
      <c r="O11" s="17">
        <v>0.100415397042231</v>
      </c>
      <c r="P11" s="17">
        <v>0.118150748824682</v>
      </c>
      <c r="Q11" s="17">
        <v>0.12489161235574101</v>
      </c>
      <c r="R11" s="17"/>
      <c r="S11" s="17">
        <v>0.15382295640837099</v>
      </c>
      <c r="T11" s="17">
        <v>9.14940190776109E-2</v>
      </c>
      <c r="U11" s="17">
        <v>9.8548361100907894E-2</v>
      </c>
      <c r="V11" s="17">
        <v>0.120339860741123</v>
      </c>
      <c r="W11" s="17">
        <v>0.13840771606452601</v>
      </c>
      <c r="X11" s="17">
        <v>0.102071709601432</v>
      </c>
      <c r="Y11" s="17">
        <v>0.140138790690082</v>
      </c>
      <c r="Z11" s="17">
        <v>9.2394740242867202E-2</v>
      </c>
      <c r="AA11" s="17">
        <v>9.2534999033277401E-2</v>
      </c>
      <c r="AB11" s="17">
        <v>7.4579869257998796E-2</v>
      </c>
      <c r="AC11" s="17">
        <v>0.11716068439164699</v>
      </c>
      <c r="AD11" s="17">
        <v>9.8619795838860005E-2</v>
      </c>
      <c r="AE11" s="17"/>
      <c r="AF11" s="17">
        <v>0.118836944786883</v>
      </c>
      <c r="AG11" s="17">
        <v>9.9661966121717502E-2</v>
      </c>
      <c r="AH11" s="17">
        <v>0.108089256162724</v>
      </c>
      <c r="AI11" s="17"/>
      <c r="AJ11" s="17">
        <v>0.107993555364179</v>
      </c>
      <c r="AK11" s="17">
        <v>0.13896567039711</v>
      </c>
      <c r="AL11" s="17">
        <v>7.1329882278231699E-2</v>
      </c>
      <c r="AM11" s="17">
        <v>0.11870514342640499</v>
      </c>
      <c r="AN11" s="17">
        <v>0.102888962965412</v>
      </c>
      <c r="AO11" s="17"/>
      <c r="AP11" s="17">
        <v>0.109529928525657</v>
      </c>
      <c r="AQ11" s="17">
        <v>0.109121316617197</v>
      </c>
      <c r="AR11" s="17">
        <v>7.4521851217080007E-2</v>
      </c>
      <c r="AS11" s="17">
        <v>0.117644957771585</v>
      </c>
      <c r="AT11" s="17">
        <v>0.11056750254887</v>
      </c>
      <c r="AU11" s="17"/>
      <c r="AV11" s="17">
        <v>0.12659279509443</v>
      </c>
      <c r="AW11" s="17">
        <v>0.10894063140065199</v>
      </c>
      <c r="AX11" s="17">
        <v>6.32209226023496E-2</v>
      </c>
      <c r="AY11" s="17">
        <v>0.13349065616936201</v>
      </c>
      <c r="AZ11" s="17">
        <v>0.100794957192547</v>
      </c>
      <c r="BA11" s="17">
        <v>9.6573956260713995E-2</v>
      </c>
      <c r="BB11" s="17"/>
      <c r="BC11" s="17">
        <v>0.12042372592832799</v>
      </c>
      <c r="BD11" s="17">
        <v>0.11936323040112901</v>
      </c>
      <c r="BE11" s="17">
        <v>0.117900384692268</v>
      </c>
      <c r="BF11" s="17">
        <v>0.114003114310576</v>
      </c>
      <c r="BG11" s="17">
        <v>0</v>
      </c>
    </row>
    <row r="12" spans="2:59" ht="29" x14ac:dyDescent="0.35">
      <c r="B12" s="18" t="s">
        <v>525</v>
      </c>
      <c r="C12" s="17">
        <v>0.14852492709127099</v>
      </c>
      <c r="D12" s="17">
        <v>0.12704997785290101</v>
      </c>
      <c r="E12" s="17">
        <v>0.169775954055745</v>
      </c>
      <c r="F12" s="17"/>
      <c r="G12" s="17">
        <v>0.176824562954249</v>
      </c>
      <c r="H12" s="17">
        <v>0.15456190559122199</v>
      </c>
      <c r="I12" s="17">
        <v>0.154209874613708</v>
      </c>
      <c r="J12" s="17">
        <v>0.160819100045927</v>
      </c>
      <c r="K12" s="17">
        <v>0.12861214459772399</v>
      </c>
      <c r="L12" s="17">
        <v>0.123535380835311</v>
      </c>
      <c r="M12" s="17"/>
      <c r="N12" s="17">
        <v>0.15477139109399199</v>
      </c>
      <c r="O12" s="17">
        <v>0.155790409856259</v>
      </c>
      <c r="P12" s="17">
        <v>0.140899539846291</v>
      </c>
      <c r="Q12" s="17">
        <v>0.14123569272508801</v>
      </c>
      <c r="R12" s="17"/>
      <c r="S12" s="17">
        <v>0.13633034215204101</v>
      </c>
      <c r="T12" s="17">
        <v>0.14169111333148701</v>
      </c>
      <c r="U12" s="17">
        <v>0.12231141155059801</v>
      </c>
      <c r="V12" s="17">
        <v>0.16073203597452501</v>
      </c>
      <c r="W12" s="17">
        <v>0.14362388010817201</v>
      </c>
      <c r="X12" s="17">
        <v>0.15897438184656301</v>
      </c>
      <c r="Y12" s="17">
        <v>0.19307635893038</v>
      </c>
      <c r="Z12" s="17">
        <v>0.22208138868847799</v>
      </c>
      <c r="AA12" s="17">
        <v>0.13999530858556899</v>
      </c>
      <c r="AB12" s="17">
        <v>0.119654830500496</v>
      </c>
      <c r="AC12" s="17">
        <v>0.17526776866364899</v>
      </c>
      <c r="AD12" s="17">
        <v>0.105025441613754</v>
      </c>
      <c r="AE12" s="17"/>
      <c r="AF12" s="17">
        <v>0.14739187477261601</v>
      </c>
      <c r="AG12" s="17">
        <v>0.14291719270078701</v>
      </c>
      <c r="AH12" s="17">
        <v>0.133318184755818</v>
      </c>
      <c r="AI12" s="17"/>
      <c r="AJ12" s="17">
        <v>0.13243122218131301</v>
      </c>
      <c r="AK12" s="17">
        <v>0.15128309465345299</v>
      </c>
      <c r="AL12" s="17">
        <v>0.15640036531410001</v>
      </c>
      <c r="AM12" s="17">
        <v>0.172697127940939</v>
      </c>
      <c r="AN12" s="17">
        <v>0.15517940142626899</v>
      </c>
      <c r="AO12" s="17"/>
      <c r="AP12" s="17">
        <v>0.14830887548385599</v>
      </c>
      <c r="AQ12" s="17">
        <v>0.13731572597304001</v>
      </c>
      <c r="AR12" s="17">
        <v>0.156982881116741</v>
      </c>
      <c r="AS12" s="17">
        <v>0.15866380317176401</v>
      </c>
      <c r="AT12" s="17">
        <v>0.14963186742210099</v>
      </c>
      <c r="AU12" s="17"/>
      <c r="AV12" s="17">
        <v>0.135710657729536</v>
      </c>
      <c r="AW12" s="17">
        <v>0.141312052359927</v>
      </c>
      <c r="AX12" s="17">
        <v>0.17115255382307401</v>
      </c>
      <c r="AY12" s="17">
        <v>0.156458052721868</v>
      </c>
      <c r="AZ12" s="17">
        <v>0.16996637423650399</v>
      </c>
      <c r="BA12" s="17">
        <v>0.11108062376359901</v>
      </c>
      <c r="BB12" s="17"/>
      <c r="BC12" s="17">
        <v>0.139886516736179</v>
      </c>
      <c r="BD12" s="17">
        <v>0.16756575033826501</v>
      </c>
      <c r="BE12" s="17">
        <v>0.15337000142309801</v>
      </c>
      <c r="BF12" s="17">
        <v>9.1398396395841103E-2</v>
      </c>
      <c r="BG12" s="17">
        <v>0.175538625637879</v>
      </c>
    </row>
    <row r="13" spans="2:59" ht="29" x14ac:dyDescent="0.35">
      <c r="B13" s="18" t="s">
        <v>526</v>
      </c>
      <c r="C13" s="17">
        <v>0.12631736998922199</v>
      </c>
      <c r="D13" s="17">
        <v>0.120767278558056</v>
      </c>
      <c r="E13" s="17">
        <v>0.13184363944713401</v>
      </c>
      <c r="F13" s="17"/>
      <c r="G13" s="17">
        <v>0.12858280816576401</v>
      </c>
      <c r="H13" s="17">
        <v>0.12817492726013899</v>
      </c>
      <c r="I13" s="17">
        <v>0.12199499227532801</v>
      </c>
      <c r="J13" s="17">
        <v>0.15034465239629199</v>
      </c>
      <c r="K13" s="17">
        <v>0.128236768026287</v>
      </c>
      <c r="L13" s="17">
        <v>0.10606591939638001</v>
      </c>
      <c r="M13" s="17"/>
      <c r="N13" s="17">
        <v>0.124206573844249</v>
      </c>
      <c r="O13" s="17">
        <v>0.125259676895943</v>
      </c>
      <c r="P13" s="17">
        <v>0.13088379236877001</v>
      </c>
      <c r="Q13" s="17">
        <v>0.12593006119516501</v>
      </c>
      <c r="R13" s="17"/>
      <c r="S13" s="17">
        <v>0.113754544349655</v>
      </c>
      <c r="T13" s="17">
        <v>0.143677261339828</v>
      </c>
      <c r="U13" s="17">
        <v>0.194274072745142</v>
      </c>
      <c r="V13" s="17">
        <v>0.117970084700584</v>
      </c>
      <c r="W13" s="17">
        <v>0.108580563908794</v>
      </c>
      <c r="X13" s="17">
        <v>0.10463211078925801</v>
      </c>
      <c r="Y13" s="17">
        <v>0.10563414918073501</v>
      </c>
      <c r="Z13" s="17">
        <v>8.2333711614981694E-2</v>
      </c>
      <c r="AA13" s="17">
        <v>0.158082818048703</v>
      </c>
      <c r="AB13" s="17">
        <v>0.104570171173981</v>
      </c>
      <c r="AC13" s="17">
        <v>0.121802923450155</v>
      </c>
      <c r="AD13" s="17">
        <v>0.13015359578390601</v>
      </c>
      <c r="AE13" s="17"/>
      <c r="AF13" s="17">
        <v>0.12960879365382599</v>
      </c>
      <c r="AG13" s="17">
        <v>0.12875238259055</v>
      </c>
      <c r="AH13" s="17">
        <v>0.114639132031262</v>
      </c>
      <c r="AI13" s="17"/>
      <c r="AJ13" s="17">
        <v>0.12853490146275501</v>
      </c>
      <c r="AK13" s="17">
        <v>0.13091250493895401</v>
      </c>
      <c r="AL13" s="17">
        <v>0.11107518541392999</v>
      </c>
      <c r="AM13" s="17">
        <v>0.23053526618310599</v>
      </c>
      <c r="AN13" s="17">
        <v>0.101655419395142</v>
      </c>
      <c r="AO13" s="17"/>
      <c r="AP13" s="17">
        <v>0.12241446619313701</v>
      </c>
      <c r="AQ13" s="17">
        <v>0.14695898026868601</v>
      </c>
      <c r="AR13" s="17">
        <v>0.100271399276272</v>
      </c>
      <c r="AS13" s="17">
        <v>0.14806962994975301</v>
      </c>
      <c r="AT13" s="17">
        <v>0.121680701433297</v>
      </c>
      <c r="AU13" s="17"/>
      <c r="AV13" s="17">
        <v>0.12918423667541401</v>
      </c>
      <c r="AW13" s="17">
        <v>0.12089668535119499</v>
      </c>
      <c r="AX13" s="17">
        <v>0.11776127283038799</v>
      </c>
      <c r="AY13" s="17">
        <v>0.164212582187967</v>
      </c>
      <c r="AZ13" s="17">
        <v>0.14059133757751099</v>
      </c>
      <c r="BA13" s="17">
        <v>8.7541562044899698E-2</v>
      </c>
      <c r="BB13" s="17"/>
      <c r="BC13" s="17">
        <v>0.12642612709066001</v>
      </c>
      <c r="BD13" s="17">
        <v>0.13945461888403499</v>
      </c>
      <c r="BE13" s="17">
        <v>0.10399417710728801</v>
      </c>
      <c r="BF13" s="17">
        <v>0.16645392108288501</v>
      </c>
      <c r="BG13" s="17">
        <v>8.8608854883003393E-2</v>
      </c>
    </row>
    <row r="14" spans="2:59" x14ac:dyDescent="0.35">
      <c r="B14" s="18" t="s">
        <v>207</v>
      </c>
      <c r="C14" s="19">
        <v>0.35273890061126101</v>
      </c>
      <c r="D14" s="19">
        <v>0.31694489241029</v>
      </c>
      <c r="E14" s="19">
        <v>0.38725335534551403</v>
      </c>
      <c r="F14" s="19"/>
      <c r="G14" s="19">
        <v>0.22129746274416701</v>
      </c>
      <c r="H14" s="19">
        <v>0.20937596424129501</v>
      </c>
      <c r="I14" s="19">
        <v>0.306228417468071</v>
      </c>
      <c r="J14" s="19">
        <v>0.34852869310689599</v>
      </c>
      <c r="K14" s="19">
        <v>0.44787715419889401</v>
      </c>
      <c r="L14" s="19">
        <v>0.53394631385813096</v>
      </c>
      <c r="M14" s="19"/>
      <c r="N14" s="19">
        <v>0.28095379179788799</v>
      </c>
      <c r="O14" s="19">
        <v>0.348705917449178</v>
      </c>
      <c r="P14" s="19">
        <v>0.38588426950296201</v>
      </c>
      <c r="Q14" s="19">
        <v>0.40585871178640298</v>
      </c>
      <c r="R14" s="19"/>
      <c r="S14" s="19">
        <v>0.24967165287552301</v>
      </c>
      <c r="T14" s="19">
        <v>0.43210025335713298</v>
      </c>
      <c r="U14" s="19">
        <v>0.41080052339524198</v>
      </c>
      <c r="V14" s="19">
        <v>0.35016150992081702</v>
      </c>
      <c r="W14" s="19">
        <v>0.25641829047321002</v>
      </c>
      <c r="X14" s="19">
        <v>0.33589574569168201</v>
      </c>
      <c r="Y14" s="19">
        <v>0.339636130529609</v>
      </c>
      <c r="Z14" s="19">
        <v>0.39272872591969099</v>
      </c>
      <c r="AA14" s="19">
        <v>0.35242294015415399</v>
      </c>
      <c r="AB14" s="19">
        <v>0.43897881571630598</v>
      </c>
      <c r="AC14" s="19">
        <v>0.32134970159188703</v>
      </c>
      <c r="AD14" s="19">
        <v>0.39698677796896698</v>
      </c>
      <c r="AE14" s="19"/>
      <c r="AF14" s="19">
        <v>0.35873366611151603</v>
      </c>
      <c r="AG14" s="19">
        <v>0.37582041198912303</v>
      </c>
      <c r="AH14" s="19">
        <v>0.34168135587686899</v>
      </c>
      <c r="AI14" s="19"/>
      <c r="AJ14" s="19">
        <v>0.38488007906529398</v>
      </c>
      <c r="AK14" s="19">
        <v>0.277611134950287</v>
      </c>
      <c r="AL14" s="19">
        <v>0.45391686918415203</v>
      </c>
      <c r="AM14" s="19">
        <v>0.16160971667938401</v>
      </c>
      <c r="AN14" s="19">
        <v>0.386869146392887</v>
      </c>
      <c r="AO14" s="19"/>
      <c r="AP14" s="19">
        <v>0.36859859390560201</v>
      </c>
      <c r="AQ14" s="19">
        <v>0.29591690486897099</v>
      </c>
      <c r="AR14" s="19">
        <v>0.44494018159992998</v>
      </c>
      <c r="AS14" s="19">
        <v>0.35506681824724201</v>
      </c>
      <c r="AT14" s="19">
        <v>0.37070426066524098</v>
      </c>
      <c r="AU14" s="19"/>
      <c r="AV14" s="19">
        <v>0.27931339973589903</v>
      </c>
      <c r="AW14" s="19">
        <v>0.33978899914397798</v>
      </c>
      <c r="AX14" s="19">
        <v>0.40414877138604</v>
      </c>
      <c r="AY14" s="19">
        <v>0.34907238722810902</v>
      </c>
      <c r="AZ14" s="19">
        <v>0.31563043761461201</v>
      </c>
      <c r="BA14" s="19">
        <v>0.56119023467358797</v>
      </c>
      <c r="BB14" s="19"/>
      <c r="BC14" s="19">
        <v>0.40120415344231802</v>
      </c>
      <c r="BD14" s="19">
        <v>0.36435910410171501</v>
      </c>
      <c r="BE14" s="19">
        <v>0.31040829211585602</v>
      </c>
      <c r="BF14" s="19">
        <v>0.27276885721558602</v>
      </c>
      <c r="BG14" s="19">
        <v>0.35701989469872403</v>
      </c>
    </row>
    <row r="15" spans="2:59" x14ac:dyDescent="0.35">
      <c r="B15" s="16"/>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522</v>
      </c>
      <c r="C9" s="17">
        <v>5.3545703361950699E-2</v>
      </c>
      <c r="D9" s="17">
        <v>6.8366062272542397E-2</v>
      </c>
      <c r="E9" s="17">
        <v>3.8657235183389801E-2</v>
      </c>
      <c r="F9" s="17"/>
      <c r="G9" s="17">
        <v>9.1627966475270203E-2</v>
      </c>
      <c r="H9" s="17">
        <v>8.1834014759836995E-2</v>
      </c>
      <c r="I9" s="17">
        <v>7.4020797974892194E-2</v>
      </c>
      <c r="J9" s="17">
        <v>3.6303431620016098E-2</v>
      </c>
      <c r="K9" s="17">
        <v>3.3991078220895601E-2</v>
      </c>
      <c r="L9" s="17">
        <v>1.5649704624753302E-2</v>
      </c>
      <c r="M9" s="17"/>
      <c r="N9" s="17">
        <v>8.5400275326981398E-2</v>
      </c>
      <c r="O9" s="17">
        <v>4.8996042355558399E-2</v>
      </c>
      <c r="P9" s="17">
        <v>3.19292624329627E-2</v>
      </c>
      <c r="Q9" s="17">
        <v>4.3053272537440297E-2</v>
      </c>
      <c r="R9" s="17"/>
      <c r="S9" s="17">
        <v>7.4383767086947605E-2</v>
      </c>
      <c r="T9" s="17">
        <v>4.9370610047776299E-2</v>
      </c>
      <c r="U9" s="17">
        <v>2.2047844295257898E-2</v>
      </c>
      <c r="V9" s="17">
        <v>5.1706006231165703E-2</v>
      </c>
      <c r="W9" s="17">
        <v>6.2127615827853797E-2</v>
      </c>
      <c r="X9" s="17">
        <v>7.4260065491429897E-2</v>
      </c>
      <c r="Y9" s="17">
        <v>4.6605033212017602E-2</v>
      </c>
      <c r="Z9" s="17">
        <v>4.40489502981673E-2</v>
      </c>
      <c r="AA9" s="17">
        <v>7.6315340463210396E-2</v>
      </c>
      <c r="AB9" s="17">
        <v>3.3833046600492703E-2</v>
      </c>
      <c r="AC9" s="17">
        <v>3.8100645117145497E-2</v>
      </c>
      <c r="AD9" s="17">
        <v>1.40295078973432E-2</v>
      </c>
      <c r="AE9" s="17"/>
      <c r="AF9" s="17">
        <v>4.5833189689309502E-2</v>
      </c>
      <c r="AG9" s="17">
        <v>5.9587799213116299E-2</v>
      </c>
      <c r="AH9" s="17">
        <v>3.30215884244935E-2</v>
      </c>
      <c r="AI9" s="17"/>
      <c r="AJ9" s="17">
        <v>3.8074196533160298E-2</v>
      </c>
      <c r="AK9" s="17">
        <v>8.4190880913455807E-2</v>
      </c>
      <c r="AL9" s="17">
        <v>4.0908404405227597E-2</v>
      </c>
      <c r="AM9" s="17">
        <v>0.14062244669381799</v>
      </c>
      <c r="AN9" s="17">
        <v>2.23028610146273E-2</v>
      </c>
      <c r="AO9" s="17"/>
      <c r="AP9" s="17">
        <v>2.2583524778608099E-2</v>
      </c>
      <c r="AQ9" s="17">
        <v>7.31520367878086E-2</v>
      </c>
      <c r="AR9" s="17">
        <v>4.2134953910185402E-2</v>
      </c>
      <c r="AS9" s="17">
        <v>7.6044508140840003E-2</v>
      </c>
      <c r="AT9" s="17">
        <v>4.7059919805710698E-2</v>
      </c>
      <c r="AU9" s="17"/>
      <c r="AV9" s="17">
        <v>8.4164318304100399E-2</v>
      </c>
      <c r="AW9" s="17">
        <v>3.5694030334745497E-2</v>
      </c>
      <c r="AX9" s="17">
        <v>5.2403969025776001E-2</v>
      </c>
      <c r="AY9" s="17">
        <v>6.9108857173410199E-2</v>
      </c>
      <c r="AZ9" s="17">
        <v>3.07511266856265E-2</v>
      </c>
      <c r="BA9" s="17">
        <v>1.5978295278661701E-2</v>
      </c>
      <c r="BB9" s="17"/>
      <c r="BC9" s="17">
        <v>4.4680237772934797E-2</v>
      </c>
      <c r="BD9" s="17">
        <v>3.2342663060074002E-2</v>
      </c>
      <c r="BE9" s="17">
        <v>7.0738495878099397E-2</v>
      </c>
      <c r="BF9" s="17">
        <v>9.3934658655224101E-2</v>
      </c>
      <c r="BG9" s="17">
        <v>0.13385830402495799</v>
      </c>
    </row>
    <row r="10" spans="2:59" ht="29" x14ac:dyDescent="0.35">
      <c r="B10" s="18" t="s">
        <v>523</v>
      </c>
      <c r="C10" s="17">
        <v>0.14349614708522901</v>
      </c>
      <c r="D10" s="17">
        <v>0.176630685454466</v>
      </c>
      <c r="E10" s="17">
        <v>0.11230720513108999</v>
      </c>
      <c r="F10" s="17"/>
      <c r="G10" s="17">
        <v>0.206049152153648</v>
      </c>
      <c r="H10" s="17">
        <v>0.25176486367427597</v>
      </c>
      <c r="I10" s="17">
        <v>0.14714004054893801</v>
      </c>
      <c r="J10" s="17">
        <v>8.4393820166604405E-2</v>
      </c>
      <c r="K10" s="17">
        <v>8.98635804554411E-2</v>
      </c>
      <c r="L10" s="17">
        <v>9.4930634339032996E-2</v>
      </c>
      <c r="M10" s="17"/>
      <c r="N10" s="17">
        <v>0.19074571823941999</v>
      </c>
      <c r="O10" s="17">
        <v>0.13994508439794301</v>
      </c>
      <c r="P10" s="17">
        <v>0.123455226836656</v>
      </c>
      <c r="Q10" s="17">
        <v>0.114171139365217</v>
      </c>
      <c r="R10" s="17"/>
      <c r="S10" s="17">
        <v>0.21871420739641401</v>
      </c>
      <c r="T10" s="17">
        <v>8.2374608190171297E-2</v>
      </c>
      <c r="U10" s="17">
        <v>0.112433673571045</v>
      </c>
      <c r="V10" s="17">
        <v>0.16844153369012499</v>
      </c>
      <c r="W10" s="17">
        <v>0.19727990736277201</v>
      </c>
      <c r="X10" s="17">
        <v>0.16693386083607201</v>
      </c>
      <c r="Y10" s="17">
        <v>0.12961373369245699</v>
      </c>
      <c r="Z10" s="17">
        <v>0.12760871010623201</v>
      </c>
      <c r="AA10" s="17">
        <v>0.121774382830781</v>
      </c>
      <c r="AB10" s="17">
        <v>0.112885915494572</v>
      </c>
      <c r="AC10" s="17">
        <v>0.13508073455237399</v>
      </c>
      <c r="AD10" s="17">
        <v>0.111626178771473</v>
      </c>
      <c r="AE10" s="17"/>
      <c r="AF10" s="17">
        <v>0.140095582625058</v>
      </c>
      <c r="AG10" s="17">
        <v>0.13547183235416499</v>
      </c>
      <c r="AH10" s="17">
        <v>0.157612117764339</v>
      </c>
      <c r="AI10" s="17"/>
      <c r="AJ10" s="17">
        <v>0.146523714899705</v>
      </c>
      <c r="AK10" s="17">
        <v>0.16939359908789001</v>
      </c>
      <c r="AL10" s="17">
        <v>0.120852161543109</v>
      </c>
      <c r="AM10" s="17">
        <v>9.4417595654571806E-2</v>
      </c>
      <c r="AN10" s="17">
        <v>0.125691717845866</v>
      </c>
      <c r="AO10" s="17"/>
      <c r="AP10" s="17">
        <v>0.136712813316238</v>
      </c>
      <c r="AQ10" s="17">
        <v>0.17574522541627499</v>
      </c>
      <c r="AR10" s="17">
        <v>0.12797910998578699</v>
      </c>
      <c r="AS10" s="17">
        <v>0.14073168295006999</v>
      </c>
      <c r="AT10" s="17">
        <v>6.8676762639389904E-2</v>
      </c>
      <c r="AU10" s="17"/>
      <c r="AV10" s="17">
        <v>0.212146646057632</v>
      </c>
      <c r="AW10" s="17">
        <v>0.15087959363259401</v>
      </c>
      <c r="AX10" s="17">
        <v>0.152737274931603</v>
      </c>
      <c r="AY10" s="17">
        <v>0.117728023879923</v>
      </c>
      <c r="AZ10" s="17">
        <v>9.7673692660185898E-2</v>
      </c>
      <c r="BA10" s="17">
        <v>4.9626574336138499E-2</v>
      </c>
      <c r="BB10" s="17"/>
      <c r="BC10" s="17">
        <v>0.121511687176329</v>
      </c>
      <c r="BD10" s="17">
        <v>0.12588456627070199</v>
      </c>
      <c r="BE10" s="17">
        <v>0.16176007195473699</v>
      </c>
      <c r="BF10" s="17">
        <v>0.20400875096986301</v>
      </c>
      <c r="BG10" s="17">
        <v>0.25712504959799498</v>
      </c>
    </row>
    <row r="11" spans="2:59" ht="29" x14ac:dyDescent="0.35">
      <c r="B11" s="18" t="s">
        <v>524</v>
      </c>
      <c r="C11" s="17">
        <v>0.30037780148721399</v>
      </c>
      <c r="D11" s="17">
        <v>0.33731837796207198</v>
      </c>
      <c r="E11" s="17">
        <v>0.26574103955693601</v>
      </c>
      <c r="F11" s="17"/>
      <c r="G11" s="17">
        <v>0.22835926426737199</v>
      </c>
      <c r="H11" s="17">
        <v>0.28100005890545898</v>
      </c>
      <c r="I11" s="17">
        <v>0.282209780788719</v>
      </c>
      <c r="J11" s="17">
        <v>0.33058830417000001</v>
      </c>
      <c r="K11" s="17">
        <v>0.32391162895380698</v>
      </c>
      <c r="L11" s="17">
        <v>0.338700179190421</v>
      </c>
      <c r="M11" s="17"/>
      <c r="N11" s="17">
        <v>0.28613640040668598</v>
      </c>
      <c r="O11" s="17">
        <v>0.330998984303017</v>
      </c>
      <c r="P11" s="17">
        <v>0.29706886312837699</v>
      </c>
      <c r="Q11" s="17">
        <v>0.28540143832433901</v>
      </c>
      <c r="R11" s="17"/>
      <c r="S11" s="17">
        <v>0.30106823111859099</v>
      </c>
      <c r="T11" s="17">
        <v>0.286512116990362</v>
      </c>
      <c r="U11" s="17">
        <v>0.35032425818426499</v>
      </c>
      <c r="V11" s="17">
        <v>0.33670283409700602</v>
      </c>
      <c r="W11" s="17">
        <v>0.21587601830264699</v>
      </c>
      <c r="X11" s="17">
        <v>0.244832759714153</v>
      </c>
      <c r="Y11" s="17">
        <v>0.34781490815956301</v>
      </c>
      <c r="Z11" s="17">
        <v>0.273673882882075</v>
      </c>
      <c r="AA11" s="17">
        <v>0.29696467414410999</v>
      </c>
      <c r="AB11" s="17">
        <v>0.30544299493195998</v>
      </c>
      <c r="AC11" s="17">
        <v>0.355591413299922</v>
      </c>
      <c r="AD11" s="17">
        <v>0.29263774852306501</v>
      </c>
      <c r="AE11" s="17"/>
      <c r="AF11" s="17">
        <v>0.34215116907351401</v>
      </c>
      <c r="AG11" s="17">
        <v>0.29960279407317197</v>
      </c>
      <c r="AH11" s="17">
        <v>0.25542912017769098</v>
      </c>
      <c r="AI11" s="17"/>
      <c r="AJ11" s="17">
        <v>0.36580631602779701</v>
      </c>
      <c r="AK11" s="17">
        <v>0.28132371967811998</v>
      </c>
      <c r="AL11" s="17">
        <v>0.27217687684361402</v>
      </c>
      <c r="AM11" s="17">
        <v>0.34215928823432101</v>
      </c>
      <c r="AN11" s="17">
        <v>0.25630242277026499</v>
      </c>
      <c r="AO11" s="17"/>
      <c r="AP11" s="17">
        <v>0.37443430805335198</v>
      </c>
      <c r="AQ11" s="17">
        <v>0.289498562332826</v>
      </c>
      <c r="AR11" s="17">
        <v>0.244121688512388</v>
      </c>
      <c r="AS11" s="17">
        <v>0.34728488140365699</v>
      </c>
      <c r="AT11" s="17">
        <v>0.238279192508911</v>
      </c>
      <c r="AU11" s="17"/>
      <c r="AV11" s="17">
        <v>0.27725825862717302</v>
      </c>
      <c r="AW11" s="17">
        <v>0.36469732979750002</v>
      </c>
      <c r="AX11" s="17">
        <v>0.24658901068858999</v>
      </c>
      <c r="AY11" s="17">
        <v>0.36765565865195499</v>
      </c>
      <c r="AZ11" s="17">
        <v>0.25281489014779202</v>
      </c>
      <c r="BA11" s="17">
        <v>0.256089599240234</v>
      </c>
      <c r="BB11" s="17"/>
      <c r="BC11" s="17">
        <v>0.31574327640355898</v>
      </c>
      <c r="BD11" s="17">
        <v>0.31707253692430998</v>
      </c>
      <c r="BE11" s="17">
        <v>0.29508995577131197</v>
      </c>
      <c r="BF11" s="17">
        <v>0.25097098811996599</v>
      </c>
      <c r="BG11" s="17">
        <v>8.07963313020479E-2</v>
      </c>
    </row>
    <row r="12" spans="2:59" ht="29" x14ac:dyDescent="0.35">
      <c r="B12" s="18" t="s">
        <v>525</v>
      </c>
      <c r="C12" s="17">
        <v>0.19878646650003001</v>
      </c>
      <c r="D12" s="17">
        <v>0.18104611151369299</v>
      </c>
      <c r="E12" s="17">
        <v>0.21635108953256499</v>
      </c>
      <c r="F12" s="17"/>
      <c r="G12" s="17">
        <v>0.21547560697154999</v>
      </c>
      <c r="H12" s="17">
        <v>0.16777861258781299</v>
      </c>
      <c r="I12" s="17">
        <v>0.18140674206403201</v>
      </c>
      <c r="J12" s="17">
        <v>0.216063300245803</v>
      </c>
      <c r="K12" s="17">
        <v>0.21280228437302301</v>
      </c>
      <c r="L12" s="17">
        <v>0.203444319165347</v>
      </c>
      <c r="M12" s="17"/>
      <c r="N12" s="17">
        <v>0.20821730758322199</v>
      </c>
      <c r="O12" s="17">
        <v>0.19735523625364099</v>
      </c>
      <c r="P12" s="17">
        <v>0.195834345113678</v>
      </c>
      <c r="Q12" s="17">
        <v>0.19310185749613201</v>
      </c>
      <c r="R12" s="17"/>
      <c r="S12" s="17">
        <v>0.16729712046512099</v>
      </c>
      <c r="T12" s="17">
        <v>0.227462817894349</v>
      </c>
      <c r="U12" s="17">
        <v>0.22531039417453699</v>
      </c>
      <c r="V12" s="17">
        <v>0.19547894257053799</v>
      </c>
      <c r="W12" s="17">
        <v>0.22199125232802999</v>
      </c>
      <c r="X12" s="17">
        <v>0.15860336055627799</v>
      </c>
      <c r="Y12" s="17">
        <v>0.187452660835046</v>
      </c>
      <c r="Z12" s="17">
        <v>0.14579351690783199</v>
      </c>
      <c r="AA12" s="17">
        <v>0.21366638311984901</v>
      </c>
      <c r="AB12" s="17">
        <v>0.17336363131232899</v>
      </c>
      <c r="AC12" s="17">
        <v>0.257290590828959</v>
      </c>
      <c r="AD12" s="17">
        <v>0.25207414661300098</v>
      </c>
      <c r="AE12" s="17"/>
      <c r="AF12" s="17">
        <v>0.17625840975555301</v>
      </c>
      <c r="AG12" s="17">
        <v>0.20747944939372101</v>
      </c>
      <c r="AH12" s="17">
        <v>0.20834089448991</v>
      </c>
      <c r="AI12" s="17"/>
      <c r="AJ12" s="17">
        <v>0.17236355213128501</v>
      </c>
      <c r="AK12" s="17">
        <v>0.2058996344788</v>
      </c>
      <c r="AL12" s="17">
        <v>0.27502891506856703</v>
      </c>
      <c r="AM12" s="17">
        <v>0.13264626207629099</v>
      </c>
      <c r="AN12" s="17">
        <v>0.18817525148895201</v>
      </c>
      <c r="AO12" s="17"/>
      <c r="AP12" s="17">
        <v>0.192912908924187</v>
      </c>
      <c r="AQ12" s="17">
        <v>0.17910135523850301</v>
      </c>
      <c r="AR12" s="17">
        <v>0.28510353372462</v>
      </c>
      <c r="AS12" s="17">
        <v>0.18400906734696501</v>
      </c>
      <c r="AT12" s="17">
        <v>0.243016384233255</v>
      </c>
      <c r="AU12" s="17"/>
      <c r="AV12" s="17">
        <v>0.17242466297950301</v>
      </c>
      <c r="AW12" s="17">
        <v>0.19029224399481801</v>
      </c>
      <c r="AX12" s="17">
        <v>0.28952905487281599</v>
      </c>
      <c r="AY12" s="17">
        <v>0.17758288036303799</v>
      </c>
      <c r="AZ12" s="17">
        <v>0.24794124530945799</v>
      </c>
      <c r="BA12" s="17">
        <v>0.18642200024571001</v>
      </c>
      <c r="BB12" s="17"/>
      <c r="BC12" s="17">
        <v>0.181673244694774</v>
      </c>
      <c r="BD12" s="17">
        <v>0.22403104066368401</v>
      </c>
      <c r="BE12" s="17">
        <v>0.202954837534088</v>
      </c>
      <c r="BF12" s="17">
        <v>0.222035387697579</v>
      </c>
      <c r="BG12" s="17">
        <v>0.152916165739167</v>
      </c>
    </row>
    <row r="13" spans="2:59" ht="29" x14ac:dyDescent="0.35">
      <c r="B13" s="18" t="s">
        <v>526</v>
      </c>
      <c r="C13" s="17">
        <v>0.126602709907771</v>
      </c>
      <c r="D13" s="17">
        <v>9.0602294698013106E-2</v>
      </c>
      <c r="E13" s="17">
        <v>0.15983983055754</v>
      </c>
      <c r="F13" s="17"/>
      <c r="G13" s="17">
        <v>0.140208393160662</v>
      </c>
      <c r="H13" s="17">
        <v>9.2718667480953698E-2</v>
      </c>
      <c r="I13" s="17">
        <v>0.131835780522357</v>
      </c>
      <c r="J13" s="17">
        <v>0.120297127074594</v>
      </c>
      <c r="K13" s="17">
        <v>0.111203169260295</v>
      </c>
      <c r="L13" s="17">
        <v>0.15616381314015501</v>
      </c>
      <c r="M13" s="17"/>
      <c r="N13" s="17">
        <v>9.6501796881218196E-2</v>
      </c>
      <c r="O13" s="17">
        <v>0.112031935295861</v>
      </c>
      <c r="P13" s="17">
        <v>0.150005858222442</v>
      </c>
      <c r="Q13" s="17">
        <v>0.15387432250666699</v>
      </c>
      <c r="R13" s="17"/>
      <c r="S13" s="17">
        <v>0.120316289546893</v>
      </c>
      <c r="T13" s="17">
        <v>0.143685307445719</v>
      </c>
      <c r="U13" s="17">
        <v>0.14654600775861301</v>
      </c>
      <c r="V13" s="17">
        <v>0.13655258864130801</v>
      </c>
      <c r="W13" s="17">
        <v>0.12891761760746501</v>
      </c>
      <c r="X13" s="17">
        <v>0.10406272867660001</v>
      </c>
      <c r="Y13" s="17">
        <v>0.132230393877355</v>
      </c>
      <c r="Z13" s="17">
        <v>0.17747754223162401</v>
      </c>
      <c r="AA13" s="17">
        <v>0.10927285462894901</v>
      </c>
      <c r="AB13" s="17">
        <v>0.119096020480672</v>
      </c>
      <c r="AC13" s="17">
        <v>0.103081661325824</v>
      </c>
      <c r="AD13" s="17">
        <v>0.104055592140388</v>
      </c>
      <c r="AE13" s="17"/>
      <c r="AF13" s="17">
        <v>0.12562160082248799</v>
      </c>
      <c r="AG13" s="17">
        <v>0.13119694099356699</v>
      </c>
      <c r="AH13" s="17">
        <v>0.101462629160738</v>
      </c>
      <c r="AI13" s="17"/>
      <c r="AJ13" s="17">
        <v>0.11467572945031</v>
      </c>
      <c r="AK13" s="17">
        <v>0.118079586305225</v>
      </c>
      <c r="AL13" s="17">
        <v>0.142092546882577</v>
      </c>
      <c r="AM13" s="17">
        <v>0.16311174100658299</v>
      </c>
      <c r="AN13" s="17">
        <v>0.12256425131658</v>
      </c>
      <c r="AO13" s="17"/>
      <c r="AP13" s="17">
        <v>0.117794104490998</v>
      </c>
      <c r="AQ13" s="17">
        <v>0.12278801843525999</v>
      </c>
      <c r="AR13" s="17">
        <v>0.15954874783974499</v>
      </c>
      <c r="AS13" s="17">
        <v>0.10435644049406501</v>
      </c>
      <c r="AT13" s="17">
        <v>0.157011463067316</v>
      </c>
      <c r="AU13" s="17"/>
      <c r="AV13" s="17">
        <v>0.121010050409117</v>
      </c>
      <c r="AW13" s="17">
        <v>0.10662743370558</v>
      </c>
      <c r="AX13" s="17">
        <v>0.17017316035479799</v>
      </c>
      <c r="AY13" s="17">
        <v>0.11459325958571</v>
      </c>
      <c r="AZ13" s="17">
        <v>0.16773622736778601</v>
      </c>
      <c r="BA13" s="17">
        <v>0.128799248893322</v>
      </c>
      <c r="BB13" s="17"/>
      <c r="BC13" s="17">
        <v>0.12976413587973401</v>
      </c>
      <c r="BD13" s="17">
        <v>0.144944845390513</v>
      </c>
      <c r="BE13" s="17">
        <v>0.109095831629708</v>
      </c>
      <c r="BF13" s="17">
        <v>8.8738123437274802E-2</v>
      </c>
      <c r="BG13" s="17">
        <v>6.3512778979469095E-2</v>
      </c>
    </row>
    <row r="14" spans="2:59" x14ac:dyDescent="0.35">
      <c r="B14" s="18" t="s">
        <v>207</v>
      </c>
      <c r="C14" s="19">
        <v>0.17719117165780399</v>
      </c>
      <c r="D14" s="19">
        <v>0.146036468099214</v>
      </c>
      <c r="E14" s="19">
        <v>0.20710360003848</v>
      </c>
      <c r="F14" s="19"/>
      <c r="G14" s="19">
        <v>0.118279616971497</v>
      </c>
      <c r="H14" s="19">
        <v>0.124903782591661</v>
      </c>
      <c r="I14" s="19">
        <v>0.183386858101063</v>
      </c>
      <c r="J14" s="19">
        <v>0.21235401672298199</v>
      </c>
      <c r="K14" s="19">
        <v>0.22822825873653799</v>
      </c>
      <c r="L14" s="19">
        <v>0.19111134954029099</v>
      </c>
      <c r="M14" s="19"/>
      <c r="N14" s="19">
        <v>0.132998501562472</v>
      </c>
      <c r="O14" s="19">
        <v>0.17067271739397899</v>
      </c>
      <c r="P14" s="19">
        <v>0.20170644426588399</v>
      </c>
      <c r="Q14" s="19">
        <v>0.210397969770205</v>
      </c>
      <c r="R14" s="19"/>
      <c r="S14" s="19">
        <v>0.118220384386032</v>
      </c>
      <c r="T14" s="19">
        <v>0.21059453943162301</v>
      </c>
      <c r="U14" s="19">
        <v>0.14333782201628301</v>
      </c>
      <c r="V14" s="19">
        <v>0.111118094769858</v>
      </c>
      <c r="W14" s="19">
        <v>0.17380758857123199</v>
      </c>
      <c r="X14" s="19">
        <v>0.25130722472546602</v>
      </c>
      <c r="Y14" s="19">
        <v>0.156283270223561</v>
      </c>
      <c r="Z14" s="19">
        <v>0.23139739757406999</v>
      </c>
      <c r="AA14" s="19">
        <v>0.18200636481310101</v>
      </c>
      <c r="AB14" s="19">
        <v>0.25537839117997502</v>
      </c>
      <c r="AC14" s="19">
        <v>0.110854954875775</v>
      </c>
      <c r="AD14" s="19">
        <v>0.22557682605473101</v>
      </c>
      <c r="AE14" s="19"/>
      <c r="AF14" s="19">
        <v>0.17004004803407799</v>
      </c>
      <c r="AG14" s="19">
        <v>0.16666118397225901</v>
      </c>
      <c r="AH14" s="19">
        <v>0.24413364998282799</v>
      </c>
      <c r="AI14" s="19"/>
      <c r="AJ14" s="19">
        <v>0.16255649095774399</v>
      </c>
      <c r="AK14" s="19">
        <v>0.14111257953650899</v>
      </c>
      <c r="AL14" s="19">
        <v>0.14894109525690499</v>
      </c>
      <c r="AM14" s="19">
        <v>0.12704266633441499</v>
      </c>
      <c r="AN14" s="19">
        <v>0.28496349556370898</v>
      </c>
      <c r="AO14" s="19"/>
      <c r="AP14" s="19">
        <v>0.15556234043661701</v>
      </c>
      <c r="AQ14" s="19">
        <v>0.15971480178932801</v>
      </c>
      <c r="AR14" s="19">
        <v>0.14111196602727399</v>
      </c>
      <c r="AS14" s="19">
        <v>0.14757341966440399</v>
      </c>
      <c r="AT14" s="19">
        <v>0.24595627774541701</v>
      </c>
      <c r="AU14" s="19"/>
      <c r="AV14" s="19">
        <v>0.13299606362247501</v>
      </c>
      <c r="AW14" s="19">
        <v>0.15180936853476201</v>
      </c>
      <c r="AX14" s="19">
        <v>8.8567530126418298E-2</v>
      </c>
      <c r="AY14" s="19">
        <v>0.153331320345964</v>
      </c>
      <c r="AZ14" s="19">
        <v>0.203082817829152</v>
      </c>
      <c r="BA14" s="19">
        <v>0.36308428200593301</v>
      </c>
      <c r="BB14" s="19"/>
      <c r="BC14" s="19">
        <v>0.20662741807266899</v>
      </c>
      <c r="BD14" s="19">
        <v>0.155724347690717</v>
      </c>
      <c r="BE14" s="19">
        <v>0.16036080723205601</v>
      </c>
      <c r="BF14" s="19">
        <v>0.14031209112009399</v>
      </c>
      <c r="BG14" s="19">
        <v>0.31179137035636201</v>
      </c>
    </row>
    <row r="15" spans="2:59" x14ac:dyDescent="0.35">
      <c r="B15" s="16"/>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ht="29" x14ac:dyDescent="0.35">
      <c r="B9" s="18" t="s">
        <v>522</v>
      </c>
      <c r="C9" s="17">
        <v>3.8188285737295997E-2</v>
      </c>
      <c r="D9" s="17">
        <v>4.6587197697752998E-2</v>
      </c>
      <c r="E9" s="17">
        <v>3.0296857846509401E-2</v>
      </c>
      <c r="F9" s="17"/>
      <c r="G9" s="17">
        <v>8.1589741211603603E-2</v>
      </c>
      <c r="H9" s="17">
        <v>8.6172055130155703E-2</v>
      </c>
      <c r="I9" s="17">
        <v>3.07527894191078E-2</v>
      </c>
      <c r="J9" s="17">
        <v>1.2579837657696401E-2</v>
      </c>
      <c r="K9" s="17">
        <v>1.7532280142282201E-2</v>
      </c>
      <c r="L9" s="17">
        <v>1.0962801845696301E-2</v>
      </c>
      <c r="M9" s="17"/>
      <c r="N9" s="17">
        <v>6.5688169178767505E-2</v>
      </c>
      <c r="O9" s="17">
        <v>3.7848752033089503E-2</v>
      </c>
      <c r="P9" s="17">
        <v>1.8594917274883899E-2</v>
      </c>
      <c r="Q9" s="17">
        <v>2.62023939841068E-2</v>
      </c>
      <c r="R9" s="17"/>
      <c r="S9" s="17">
        <v>9.2739991781301406E-2</v>
      </c>
      <c r="T9" s="17">
        <v>2.0824014606787299E-2</v>
      </c>
      <c r="U9" s="17">
        <v>1.7052387987051401E-2</v>
      </c>
      <c r="V9" s="17">
        <v>2.3213512515156E-2</v>
      </c>
      <c r="W9" s="17">
        <v>3.9069364763889697E-2</v>
      </c>
      <c r="X9" s="17">
        <v>5.7397659559339398E-2</v>
      </c>
      <c r="Y9" s="17">
        <v>2.85977208882277E-2</v>
      </c>
      <c r="Z9" s="17">
        <v>1.09703366405714E-2</v>
      </c>
      <c r="AA9" s="17">
        <v>2.4236008358025401E-2</v>
      </c>
      <c r="AB9" s="17">
        <v>5.5713327918650003E-2</v>
      </c>
      <c r="AC9" s="17">
        <v>1.41972316970149E-2</v>
      </c>
      <c r="AD9" s="17">
        <v>0</v>
      </c>
      <c r="AE9" s="17"/>
      <c r="AF9" s="17">
        <v>2.5209254180946699E-2</v>
      </c>
      <c r="AG9" s="17">
        <v>4.8711078639378701E-2</v>
      </c>
      <c r="AH9" s="17">
        <v>3.86043153148109E-2</v>
      </c>
      <c r="AI9" s="17"/>
      <c r="AJ9" s="17">
        <v>3.6117231203022702E-2</v>
      </c>
      <c r="AK9" s="17">
        <v>6.4700053807373495E-2</v>
      </c>
      <c r="AL9" s="17">
        <v>3.8391782946691801E-2</v>
      </c>
      <c r="AM9" s="17">
        <v>0</v>
      </c>
      <c r="AN9" s="17">
        <v>1.5344577240948501E-2</v>
      </c>
      <c r="AO9" s="17"/>
      <c r="AP9" s="17">
        <v>4.51855887430435E-2</v>
      </c>
      <c r="AQ9" s="17">
        <v>5.9760472749632997E-2</v>
      </c>
      <c r="AR9" s="17">
        <v>2.1209284791618301E-2</v>
      </c>
      <c r="AS9" s="17">
        <v>1.7454610490933001E-2</v>
      </c>
      <c r="AT9" s="17">
        <v>1.0193428257608E-2</v>
      </c>
      <c r="AU9" s="17"/>
      <c r="AV9" s="17">
        <v>7.0532587669881297E-2</v>
      </c>
      <c r="AW9" s="17">
        <v>4.3091808800827101E-2</v>
      </c>
      <c r="AX9" s="17">
        <v>3.7821791292585102E-2</v>
      </c>
      <c r="AY9" s="17">
        <v>1.89739947471813E-2</v>
      </c>
      <c r="AZ9" s="17">
        <v>0</v>
      </c>
      <c r="BA9" s="17">
        <v>2.7123895791355199E-2</v>
      </c>
      <c r="BB9" s="17"/>
      <c r="BC9" s="17">
        <v>2.2782163205892401E-2</v>
      </c>
      <c r="BD9" s="17">
        <v>3.1885864576838098E-2</v>
      </c>
      <c r="BE9" s="17">
        <v>4.78211240256389E-2</v>
      </c>
      <c r="BF9" s="17">
        <v>7.7424281568739997E-2</v>
      </c>
      <c r="BG9" s="17">
        <v>0.121399671866829</v>
      </c>
    </row>
    <row r="10" spans="2:59" ht="29" x14ac:dyDescent="0.35">
      <c r="B10" s="18" t="s">
        <v>523</v>
      </c>
      <c r="C10" s="17">
        <v>8.4063069154035802E-2</v>
      </c>
      <c r="D10" s="17">
        <v>0.101142076203646</v>
      </c>
      <c r="E10" s="17">
        <v>6.8066563815414594E-2</v>
      </c>
      <c r="F10" s="17"/>
      <c r="G10" s="17">
        <v>0.14655322726646799</v>
      </c>
      <c r="H10" s="17">
        <v>0.17634378993963801</v>
      </c>
      <c r="I10" s="17">
        <v>0.121555926779584</v>
      </c>
      <c r="J10" s="17">
        <v>4.4053907337775297E-2</v>
      </c>
      <c r="K10" s="17">
        <v>2.11208086899244E-2</v>
      </c>
      <c r="L10" s="17">
        <v>1.18049706301552E-2</v>
      </c>
      <c r="M10" s="17"/>
      <c r="N10" s="17">
        <v>0.13863220254887301</v>
      </c>
      <c r="O10" s="17">
        <v>8.5076757354137195E-2</v>
      </c>
      <c r="P10" s="17">
        <v>4.99238607080267E-2</v>
      </c>
      <c r="Q10" s="17">
        <v>5.4375124767624697E-2</v>
      </c>
      <c r="R10" s="17"/>
      <c r="S10" s="17">
        <v>0.14564151023303601</v>
      </c>
      <c r="T10" s="17">
        <v>2.80703444134149E-2</v>
      </c>
      <c r="U10" s="17">
        <v>4.7099445054627001E-2</v>
      </c>
      <c r="V10" s="17">
        <v>7.5920783553412197E-2</v>
      </c>
      <c r="W10" s="17">
        <v>0.111233179521756</v>
      </c>
      <c r="X10" s="17">
        <v>9.5484232778209194E-2</v>
      </c>
      <c r="Y10" s="17">
        <v>0.107906891545688</v>
      </c>
      <c r="Z10" s="17">
        <v>5.5732048092565802E-2</v>
      </c>
      <c r="AA10" s="17">
        <v>0.114291531831234</v>
      </c>
      <c r="AB10" s="17">
        <v>2.0945708840785199E-2</v>
      </c>
      <c r="AC10" s="17">
        <v>8.7786141126267897E-2</v>
      </c>
      <c r="AD10" s="17">
        <v>0.110076298112287</v>
      </c>
      <c r="AE10" s="17"/>
      <c r="AF10" s="17">
        <v>6.8872516258989006E-2</v>
      </c>
      <c r="AG10" s="17">
        <v>8.4007698049487795E-2</v>
      </c>
      <c r="AH10" s="17">
        <v>8.0328708289313294E-2</v>
      </c>
      <c r="AI10" s="17"/>
      <c r="AJ10" s="17">
        <v>6.2820452212780903E-2</v>
      </c>
      <c r="AK10" s="17">
        <v>0.13717039813483001</v>
      </c>
      <c r="AL10" s="17">
        <v>5.08092067041944E-2</v>
      </c>
      <c r="AM10" s="17">
        <v>0.102078426295555</v>
      </c>
      <c r="AN10" s="17">
        <v>7.7402031878878105E-2</v>
      </c>
      <c r="AO10" s="17"/>
      <c r="AP10" s="17">
        <v>5.6284249405280803E-2</v>
      </c>
      <c r="AQ10" s="17">
        <v>0.13086881570650599</v>
      </c>
      <c r="AR10" s="17">
        <v>3.7635818597207903E-2</v>
      </c>
      <c r="AS10" s="17">
        <v>4.8380403985253201E-2</v>
      </c>
      <c r="AT10" s="17">
        <v>6.8865291256645103E-2</v>
      </c>
      <c r="AU10" s="17"/>
      <c r="AV10" s="17">
        <v>0.13732268315312299</v>
      </c>
      <c r="AW10" s="17">
        <v>6.6229657093625605E-2</v>
      </c>
      <c r="AX10" s="17">
        <v>6.83216955714359E-2</v>
      </c>
      <c r="AY10" s="17">
        <v>5.8716054628738697E-2</v>
      </c>
      <c r="AZ10" s="17">
        <v>9.2983653391833093E-2</v>
      </c>
      <c r="BA10" s="17">
        <v>3.9927948546336002E-2</v>
      </c>
      <c r="BB10" s="17"/>
      <c r="BC10" s="17">
        <v>3.0007873213064602E-2</v>
      </c>
      <c r="BD10" s="17">
        <v>7.5048945815347906E-2</v>
      </c>
      <c r="BE10" s="17">
        <v>0.12270039100052001</v>
      </c>
      <c r="BF10" s="17">
        <v>0.14364276181530899</v>
      </c>
      <c r="BG10" s="17">
        <v>0.18286723845311501</v>
      </c>
    </row>
    <row r="11" spans="2:59" ht="29" x14ac:dyDescent="0.35">
      <c r="B11" s="18" t="s">
        <v>524</v>
      </c>
      <c r="C11" s="17">
        <v>0.157073706226663</v>
      </c>
      <c r="D11" s="17">
        <v>0.19314973932921101</v>
      </c>
      <c r="E11" s="17">
        <v>0.123122604505918</v>
      </c>
      <c r="F11" s="17"/>
      <c r="G11" s="17">
        <v>0.193434166189587</v>
      </c>
      <c r="H11" s="17">
        <v>0.21490052171829799</v>
      </c>
      <c r="I11" s="17">
        <v>0.15912001317498101</v>
      </c>
      <c r="J11" s="17">
        <v>0.17217434174424101</v>
      </c>
      <c r="K11" s="17">
        <v>0.11273516309565999</v>
      </c>
      <c r="L11" s="17">
        <v>0.10185608052376</v>
      </c>
      <c r="M11" s="17"/>
      <c r="N11" s="17">
        <v>0.149411708207731</v>
      </c>
      <c r="O11" s="17">
        <v>0.16232628127644699</v>
      </c>
      <c r="P11" s="17">
        <v>0.14658612846607899</v>
      </c>
      <c r="Q11" s="17">
        <v>0.16939634887403501</v>
      </c>
      <c r="R11" s="17"/>
      <c r="S11" s="17">
        <v>0.198424003236777</v>
      </c>
      <c r="T11" s="17">
        <v>0.13914145196854699</v>
      </c>
      <c r="U11" s="17">
        <v>0.18914181937035501</v>
      </c>
      <c r="V11" s="17">
        <v>0.20436602417167499</v>
      </c>
      <c r="W11" s="17">
        <v>0.143094260134317</v>
      </c>
      <c r="X11" s="17">
        <v>0.15179878837878</v>
      </c>
      <c r="Y11" s="17">
        <v>0.15811774710273299</v>
      </c>
      <c r="Z11" s="17">
        <v>0.117949719493657</v>
      </c>
      <c r="AA11" s="17">
        <v>0.120915746915087</v>
      </c>
      <c r="AB11" s="17">
        <v>0.16086758617038499</v>
      </c>
      <c r="AC11" s="17">
        <v>0.124608023944831</v>
      </c>
      <c r="AD11" s="17">
        <v>8.64647437484381E-2</v>
      </c>
      <c r="AE11" s="17"/>
      <c r="AF11" s="17">
        <v>0.131704091214184</v>
      </c>
      <c r="AG11" s="17">
        <v>0.16017820795167201</v>
      </c>
      <c r="AH11" s="17">
        <v>0.19974666988769099</v>
      </c>
      <c r="AI11" s="17"/>
      <c r="AJ11" s="17">
        <v>0.14596560233798</v>
      </c>
      <c r="AK11" s="17">
        <v>0.204053743298693</v>
      </c>
      <c r="AL11" s="17">
        <v>0.102479719568733</v>
      </c>
      <c r="AM11" s="17">
        <v>9.6280333790821598E-2</v>
      </c>
      <c r="AN11" s="17">
        <v>0.12616889665328501</v>
      </c>
      <c r="AO11" s="17"/>
      <c r="AP11" s="17">
        <v>0.14493148411314399</v>
      </c>
      <c r="AQ11" s="17">
        <v>0.18354252839712701</v>
      </c>
      <c r="AR11" s="17">
        <v>0.17101677322900499</v>
      </c>
      <c r="AS11" s="17">
        <v>0.15928347109084201</v>
      </c>
      <c r="AT11" s="17">
        <v>0.15499384979094299</v>
      </c>
      <c r="AU11" s="17"/>
      <c r="AV11" s="17">
        <v>0.19137882531832201</v>
      </c>
      <c r="AW11" s="17">
        <v>0.157035615837923</v>
      </c>
      <c r="AX11" s="17">
        <v>0.14344257210279401</v>
      </c>
      <c r="AY11" s="17">
        <v>0.13953649784393099</v>
      </c>
      <c r="AZ11" s="17">
        <v>0.155873140083685</v>
      </c>
      <c r="BA11" s="17">
        <v>0.10164850836794501</v>
      </c>
      <c r="BB11" s="17"/>
      <c r="BC11" s="17">
        <v>0.145479246033273</v>
      </c>
      <c r="BD11" s="17">
        <v>0.18096292006307299</v>
      </c>
      <c r="BE11" s="17">
        <v>0.146087082991149</v>
      </c>
      <c r="BF11" s="17">
        <v>0.172136038355899</v>
      </c>
      <c r="BG11" s="17">
        <v>0.12432875745594101</v>
      </c>
    </row>
    <row r="12" spans="2:59" ht="29" x14ac:dyDescent="0.35">
      <c r="B12" s="18" t="s">
        <v>525</v>
      </c>
      <c r="C12" s="17">
        <v>0.25956434282613899</v>
      </c>
      <c r="D12" s="17">
        <v>0.262954021270556</v>
      </c>
      <c r="E12" s="17">
        <v>0.25733257596158499</v>
      </c>
      <c r="F12" s="17"/>
      <c r="G12" s="17">
        <v>0.24295440055852599</v>
      </c>
      <c r="H12" s="17">
        <v>0.23367582591882499</v>
      </c>
      <c r="I12" s="17">
        <v>0.246430923303779</v>
      </c>
      <c r="J12" s="17">
        <v>0.26751216620645002</v>
      </c>
      <c r="K12" s="17">
        <v>0.26100571397607197</v>
      </c>
      <c r="L12" s="17">
        <v>0.294903449541218</v>
      </c>
      <c r="M12" s="17"/>
      <c r="N12" s="17">
        <v>0.28113838636133498</v>
      </c>
      <c r="O12" s="17">
        <v>0.24883654467987301</v>
      </c>
      <c r="P12" s="17">
        <v>0.26539691467718901</v>
      </c>
      <c r="Q12" s="17">
        <v>0.24087462994160999</v>
      </c>
      <c r="R12" s="17"/>
      <c r="S12" s="17">
        <v>0.22148621009487299</v>
      </c>
      <c r="T12" s="17">
        <v>0.30065367569504198</v>
      </c>
      <c r="U12" s="17">
        <v>0.27666030618444498</v>
      </c>
      <c r="V12" s="17">
        <v>0.200466380279959</v>
      </c>
      <c r="W12" s="17">
        <v>0.25087601369260898</v>
      </c>
      <c r="X12" s="17">
        <v>0.23987948797325401</v>
      </c>
      <c r="Y12" s="17">
        <v>0.27863185920997902</v>
      </c>
      <c r="Z12" s="17">
        <v>0.23117976316715599</v>
      </c>
      <c r="AA12" s="17">
        <v>0.28037432079589902</v>
      </c>
      <c r="AB12" s="17">
        <v>0.26378248745653499</v>
      </c>
      <c r="AC12" s="17">
        <v>0.31631422594208702</v>
      </c>
      <c r="AD12" s="17">
        <v>0.27386901426472099</v>
      </c>
      <c r="AE12" s="17"/>
      <c r="AF12" s="17">
        <v>0.26641824421299098</v>
      </c>
      <c r="AG12" s="17">
        <v>0.27015604441480101</v>
      </c>
      <c r="AH12" s="17">
        <v>0.230559661058691</v>
      </c>
      <c r="AI12" s="17"/>
      <c r="AJ12" s="17">
        <v>0.244655053932503</v>
      </c>
      <c r="AK12" s="17">
        <v>0.229738958308941</v>
      </c>
      <c r="AL12" s="17">
        <v>0.32857302034003599</v>
      </c>
      <c r="AM12" s="17">
        <v>0.256184883984936</v>
      </c>
      <c r="AN12" s="17">
        <v>0.28191377466960499</v>
      </c>
      <c r="AO12" s="17"/>
      <c r="AP12" s="17">
        <v>0.22763289326181299</v>
      </c>
      <c r="AQ12" s="17">
        <v>0.238736973391102</v>
      </c>
      <c r="AR12" s="17">
        <v>0.29292431496948401</v>
      </c>
      <c r="AS12" s="17">
        <v>0.27300807771243402</v>
      </c>
      <c r="AT12" s="17">
        <v>0.33627867715729298</v>
      </c>
      <c r="AU12" s="17"/>
      <c r="AV12" s="17">
        <v>0.24060298592811299</v>
      </c>
      <c r="AW12" s="17">
        <v>0.26603010382373199</v>
      </c>
      <c r="AX12" s="17">
        <v>0.318044515065457</v>
      </c>
      <c r="AY12" s="17">
        <v>0.27450705737179898</v>
      </c>
      <c r="AZ12" s="17">
        <v>0.29884505265093603</v>
      </c>
      <c r="BA12" s="17">
        <v>0.191933343296745</v>
      </c>
      <c r="BB12" s="17"/>
      <c r="BC12" s="17">
        <v>0.26802575295848402</v>
      </c>
      <c r="BD12" s="17">
        <v>0.243530683269682</v>
      </c>
      <c r="BE12" s="17">
        <v>0.27644282058347902</v>
      </c>
      <c r="BF12" s="17">
        <v>0.24647683752559399</v>
      </c>
      <c r="BG12" s="17">
        <v>0.16324907111815301</v>
      </c>
    </row>
    <row r="13" spans="2:59" ht="29" x14ac:dyDescent="0.35">
      <c r="B13" s="18" t="s">
        <v>526</v>
      </c>
      <c r="C13" s="17">
        <v>0.31900747405427998</v>
      </c>
      <c r="D13" s="17">
        <v>0.28328361681708403</v>
      </c>
      <c r="E13" s="17">
        <v>0.350528287409962</v>
      </c>
      <c r="F13" s="17"/>
      <c r="G13" s="17">
        <v>0.201363193423408</v>
      </c>
      <c r="H13" s="17">
        <v>0.19520840957851701</v>
      </c>
      <c r="I13" s="17">
        <v>0.27803695656592797</v>
      </c>
      <c r="J13" s="17">
        <v>0.348964309437099</v>
      </c>
      <c r="K13" s="17">
        <v>0.43136060314588498</v>
      </c>
      <c r="L13" s="17">
        <v>0.43140400441627202</v>
      </c>
      <c r="M13" s="17"/>
      <c r="N13" s="17">
        <v>0.26281475878944699</v>
      </c>
      <c r="O13" s="17">
        <v>0.32655602003224898</v>
      </c>
      <c r="P13" s="17">
        <v>0.35409439489219102</v>
      </c>
      <c r="Q13" s="17">
        <v>0.34151075554684401</v>
      </c>
      <c r="R13" s="17"/>
      <c r="S13" s="17">
        <v>0.23115548444425499</v>
      </c>
      <c r="T13" s="17">
        <v>0.34868007319371802</v>
      </c>
      <c r="U13" s="17">
        <v>0.34351678800570201</v>
      </c>
      <c r="V13" s="17">
        <v>0.39711778515510499</v>
      </c>
      <c r="W13" s="17">
        <v>0.31702105194847602</v>
      </c>
      <c r="X13" s="17">
        <v>0.266655838991392</v>
      </c>
      <c r="Y13" s="17">
        <v>0.28310858910574799</v>
      </c>
      <c r="Z13" s="17">
        <v>0.42669324025093402</v>
      </c>
      <c r="AA13" s="17">
        <v>0.28847425334968202</v>
      </c>
      <c r="AB13" s="17">
        <v>0.339055073290642</v>
      </c>
      <c r="AC13" s="17">
        <v>0.36766946690353802</v>
      </c>
      <c r="AD13" s="17">
        <v>0.38705874688181202</v>
      </c>
      <c r="AE13" s="17"/>
      <c r="AF13" s="17">
        <v>0.38666797470576902</v>
      </c>
      <c r="AG13" s="17">
        <v>0.30476163234138698</v>
      </c>
      <c r="AH13" s="17">
        <v>0.245483285262629</v>
      </c>
      <c r="AI13" s="17"/>
      <c r="AJ13" s="17">
        <v>0.39962818793977101</v>
      </c>
      <c r="AK13" s="17">
        <v>0.24334872058383</v>
      </c>
      <c r="AL13" s="17">
        <v>0.33834561474839497</v>
      </c>
      <c r="AM13" s="17">
        <v>0.46223745910034503</v>
      </c>
      <c r="AN13" s="17">
        <v>0.25088427600230501</v>
      </c>
      <c r="AO13" s="17"/>
      <c r="AP13" s="17">
        <v>0.41161494409309402</v>
      </c>
      <c r="AQ13" s="17">
        <v>0.25729426183337101</v>
      </c>
      <c r="AR13" s="17">
        <v>0.35763186721050899</v>
      </c>
      <c r="AS13" s="17">
        <v>0.39335817613917501</v>
      </c>
      <c r="AT13" s="17">
        <v>0.213558078000184</v>
      </c>
      <c r="AU13" s="17"/>
      <c r="AV13" s="17">
        <v>0.24215669943925999</v>
      </c>
      <c r="AW13" s="17">
        <v>0.36435462714571798</v>
      </c>
      <c r="AX13" s="17">
        <v>0.34887946344332299</v>
      </c>
      <c r="AY13" s="17">
        <v>0.40411411553677601</v>
      </c>
      <c r="AZ13" s="17">
        <v>0.26795266897204201</v>
      </c>
      <c r="BA13" s="17">
        <v>0.317202298590961</v>
      </c>
      <c r="BB13" s="17"/>
      <c r="BC13" s="17">
        <v>0.37315208553317702</v>
      </c>
      <c r="BD13" s="17">
        <v>0.31716688253662301</v>
      </c>
      <c r="BE13" s="17">
        <v>0.28332366648260099</v>
      </c>
      <c r="BF13" s="17">
        <v>0.24547123055901501</v>
      </c>
      <c r="BG13" s="17">
        <v>0.18271572568533101</v>
      </c>
    </row>
    <row r="14" spans="2:59" x14ac:dyDescent="0.35">
      <c r="B14" s="18" t="s">
        <v>207</v>
      </c>
      <c r="C14" s="19">
        <v>0.14210312200158701</v>
      </c>
      <c r="D14" s="19">
        <v>0.112883348681749</v>
      </c>
      <c r="E14" s="19">
        <v>0.17065311046060999</v>
      </c>
      <c r="F14" s="19"/>
      <c r="G14" s="19">
        <v>0.13410527135040801</v>
      </c>
      <c r="H14" s="19">
        <v>9.3699397714566396E-2</v>
      </c>
      <c r="I14" s="19">
        <v>0.16410339075662</v>
      </c>
      <c r="J14" s="19">
        <v>0.15471543761673801</v>
      </c>
      <c r="K14" s="19">
        <v>0.15624543095017601</v>
      </c>
      <c r="L14" s="19">
        <v>0.14906869304289799</v>
      </c>
      <c r="M14" s="19"/>
      <c r="N14" s="19">
        <v>0.102314774913846</v>
      </c>
      <c r="O14" s="19">
        <v>0.13935564462420399</v>
      </c>
      <c r="P14" s="19">
        <v>0.165403783981631</v>
      </c>
      <c r="Q14" s="19">
        <v>0.16764074688577901</v>
      </c>
      <c r="R14" s="19"/>
      <c r="S14" s="19">
        <v>0.110552800209757</v>
      </c>
      <c r="T14" s="19">
        <v>0.16263044012249001</v>
      </c>
      <c r="U14" s="19">
        <v>0.12652925339781901</v>
      </c>
      <c r="V14" s="19">
        <v>9.8915514324692894E-2</v>
      </c>
      <c r="W14" s="19">
        <v>0.13870612993895301</v>
      </c>
      <c r="X14" s="19">
        <v>0.18878399231902501</v>
      </c>
      <c r="Y14" s="19">
        <v>0.14363719214762399</v>
      </c>
      <c r="Z14" s="19">
        <v>0.157474892355116</v>
      </c>
      <c r="AA14" s="19">
        <v>0.17170813875007301</v>
      </c>
      <c r="AB14" s="19">
        <v>0.159635816323003</v>
      </c>
      <c r="AC14" s="19">
        <v>8.9424910386262199E-2</v>
      </c>
      <c r="AD14" s="19">
        <v>0.142531196992741</v>
      </c>
      <c r="AE14" s="19"/>
      <c r="AF14" s="19">
        <v>0.12112791942712101</v>
      </c>
      <c r="AG14" s="19">
        <v>0.132185338603275</v>
      </c>
      <c r="AH14" s="19">
        <v>0.20527736018686399</v>
      </c>
      <c r="AI14" s="19"/>
      <c r="AJ14" s="19">
        <v>0.110813472373942</v>
      </c>
      <c r="AK14" s="19">
        <v>0.12098812586633299</v>
      </c>
      <c r="AL14" s="19">
        <v>0.14140065569195001</v>
      </c>
      <c r="AM14" s="19">
        <v>8.3218896828341604E-2</v>
      </c>
      <c r="AN14" s="19">
        <v>0.248286443554978</v>
      </c>
      <c r="AO14" s="19"/>
      <c r="AP14" s="19">
        <v>0.114350840383624</v>
      </c>
      <c r="AQ14" s="19">
        <v>0.12979694792226201</v>
      </c>
      <c r="AR14" s="19">
        <v>0.119581941202176</v>
      </c>
      <c r="AS14" s="19">
        <v>0.108515260581364</v>
      </c>
      <c r="AT14" s="19">
        <v>0.21611067553732699</v>
      </c>
      <c r="AU14" s="19"/>
      <c r="AV14" s="19">
        <v>0.118006218491301</v>
      </c>
      <c r="AW14" s="19">
        <v>0.103258187298175</v>
      </c>
      <c r="AX14" s="19">
        <v>8.3489962524404701E-2</v>
      </c>
      <c r="AY14" s="19">
        <v>0.10415227987157499</v>
      </c>
      <c r="AZ14" s="19">
        <v>0.18434548490150399</v>
      </c>
      <c r="BA14" s="19">
        <v>0.32216400540665802</v>
      </c>
      <c r="BB14" s="19"/>
      <c r="BC14" s="19">
        <v>0.16055287905610799</v>
      </c>
      <c r="BD14" s="19">
        <v>0.15140470373843501</v>
      </c>
      <c r="BE14" s="19">
        <v>0.123624914916612</v>
      </c>
      <c r="BF14" s="19">
        <v>0.114848850175443</v>
      </c>
      <c r="BG14" s="19">
        <v>0.22543953542063</v>
      </c>
    </row>
    <row r="15" spans="2:59" x14ac:dyDescent="0.35">
      <c r="B15" s="16"/>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541</v>
      </c>
      <c r="E2" s="26"/>
      <c r="F2" s="26"/>
      <c r="G2" s="26"/>
    </row>
    <row r="6" spans="2:7" ht="50" customHeight="1" x14ac:dyDescent="0.35">
      <c r="B6" s="20" t="s">
        <v>15</v>
      </c>
      <c r="C6" s="20" t="s">
        <v>532</v>
      </c>
      <c r="D6" s="20" t="s">
        <v>533</v>
      </c>
      <c r="E6" s="20" t="s">
        <v>534</v>
      </c>
      <c r="F6" s="20" t="s">
        <v>535</v>
      </c>
    </row>
    <row r="7" spans="2:7" x14ac:dyDescent="0.35">
      <c r="B7" s="18" t="s">
        <v>536</v>
      </c>
      <c r="C7" s="17">
        <v>8.0539511093299099E-2</v>
      </c>
      <c r="D7" s="17">
        <v>8.41547935676695E-2</v>
      </c>
      <c r="E7" s="17">
        <v>9.5433422401831905E-2</v>
      </c>
      <c r="F7" s="17">
        <v>0.18430028763613199</v>
      </c>
    </row>
    <row r="8" spans="2:7" x14ac:dyDescent="0.35">
      <c r="B8" s="18" t="s">
        <v>537</v>
      </c>
      <c r="C8" s="17">
        <v>0.26407043287896398</v>
      </c>
      <c r="D8" s="17">
        <v>0.32570326985735598</v>
      </c>
      <c r="E8" s="17">
        <v>0.35868129677685101</v>
      </c>
      <c r="F8" s="17">
        <v>0.41061893602778499</v>
      </c>
    </row>
    <row r="9" spans="2:7" x14ac:dyDescent="0.35">
      <c r="B9" s="18" t="s">
        <v>538</v>
      </c>
      <c r="C9" s="17">
        <v>0.36482401824466498</v>
      </c>
      <c r="D9" s="17">
        <v>0.35923249678698399</v>
      </c>
      <c r="E9" s="17">
        <v>0.31569830704934798</v>
      </c>
      <c r="F9" s="17">
        <v>0.23191301158435701</v>
      </c>
    </row>
    <row r="10" spans="2:7" x14ac:dyDescent="0.35">
      <c r="B10" s="18" t="s">
        <v>539</v>
      </c>
      <c r="C10" s="17">
        <v>0.255115191150249</v>
      </c>
      <c r="D10" s="17">
        <v>0.193846533184204</v>
      </c>
      <c r="E10" s="17">
        <v>0.19270051114334399</v>
      </c>
      <c r="F10" s="17">
        <v>0.12647418378099101</v>
      </c>
    </row>
    <row r="11" spans="2:7" x14ac:dyDescent="0.35">
      <c r="B11" s="23" t="s">
        <v>100</v>
      </c>
      <c r="C11" s="21">
        <v>3.54508466328219E-2</v>
      </c>
      <c r="D11" s="21">
        <v>3.7062906603787103E-2</v>
      </c>
      <c r="E11" s="21">
        <v>3.7486462628624997E-2</v>
      </c>
      <c r="F11" s="21">
        <v>4.6693580970734901E-2</v>
      </c>
    </row>
    <row r="12" spans="2:7" x14ac:dyDescent="0.35">
      <c r="B12" s="23" t="s">
        <v>540</v>
      </c>
      <c r="C12" s="21">
        <v>0.34460994397226302</v>
      </c>
      <c r="D12" s="21">
        <v>0.40985806342502501</v>
      </c>
      <c r="E12" s="21">
        <v>0.45411471917868301</v>
      </c>
      <c r="F12" s="21">
        <v>0.59491922366391703</v>
      </c>
    </row>
    <row r="13" spans="2:7" x14ac:dyDescent="0.35">
      <c r="B13" s="23" t="s">
        <v>141</v>
      </c>
      <c r="C13" s="22">
        <v>-0.30915909733944102</v>
      </c>
      <c r="D13" s="22">
        <v>-0.37279515682123798</v>
      </c>
      <c r="E13" s="22">
        <v>-0.41662825655005797</v>
      </c>
      <c r="F13" s="22">
        <v>-0.54822564269318197</v>
      </c>
    </row>
    <row r="14" spans="2:7" x14ac:dyDescent="0.35">
      <c r="B14" s="16"/>
      <c r="C14" s="16"/>
      <c r="D14" s="16"/>
      <c r="E14" s="16"/>
      <c r="F14" s="16"/>
    </row>
    <row r="15" spans="2:7" x14ac:dyDescent="0.35">
      <c r="B15" t="s">
        <v>80</v>
      </c>
    </row>
    <row r="16" spans="2:7" x14ac:dyDescent="0.35">
      <c r="B16" t="s">
        <v>81</v>
      </c>
    </row>
    <row r="20" spans="2:2" x14ac:dyDescent="0.35">
      <c r="B20"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536</v>
      </c>
      <c r="C9" s="17">
        <v>8.41547935676695E-2</v>
      </c>
      <c r="D9" s="17">
        <v>9.1840555987065198E-2</v>
      </c>
      <c r="E9" s="17">
        <v>7.7321565788206106E-2</v>
      </c>
      <c r="F9" s="17"/>
      <c r="G9" s="17">
        <v>0.138294784064</v>
      </c>
      <c r="H9" s="17">
        <v>0.18462169798460601</v>
      </c>
      <c r="I9" s="17">
        <v>7.9106882275398305E-2</v>
      </c>
      <c r="J9" s="17">
        <v>4.9098959224896398E-2</v>
      </c>
      <c r="K9" s="17">
        <v>4.09833355015298E-2</v>
      </c>
      <c r="L9" s="17">
        <v>2.8090220967082701E-2</v>
      </c>
      <c r="M9" s="17"/>
      <c r="N9" s="17">
        <v>0.13704351528789199</v>
      </c>
      <c r="O9" s="17">
        <v>8.9207228820402606E-2</v>
      </c>
      <c r="P9" s="17">
        <v>5.1173608943104201E-2</v>
      </c>
      <c r="Q9" s="17">
        <v>5.1060812629470202E-2</v>
      </c>
      <c r="R9" s="17"/>
      <c r="S9" s="17">
        <v>0.16115246795819699</v>
      </c>
      <c r="T9" s="17">
        <v>6.2297706903825398E-2</v>
      </c>
      <c r="U9" s="17">
        <v>2.9751473961396199E-2</v>
      </c>
      <c r="V9" s="17">
        <v>5.93440240693376E-2</v>
      </c>
      <c r="W9" s="17">
        <v>8.5992761120097405E-2</v>
      </c>
      <c r="X9" s="17">
        <v>0.101666887930513</v>
      </c>
      <c r="Y9" s="17">
        <v>6.1926497661498901E-2</v>
      </c>
      <c r="Z9" s="17">
        <v>5.2172705254987503E-2</v>
      </c>
      <c r="AA9" s="17">
        <v>9.7680834998185806E-2</v>
      </c>
      <c r="AB9" s="17">
        <v>6.2198890677823797E-2</v>
      </c>
      <c r="AC9" s="17">
        <v>8.7264180837902106E-2</v>
      </c>
      <c r="AD9" s="17">
        <v>9.4284031540356195E-2</v>
      </c>
      <c r="AE9" s="17"/>
      <c r="AF9" s="17">
        <v>6.3770257553384294E-2</v>
      </c>
      <c r="AG9" s="17">
        <v>8.99047628519931E-2</v>
      </c>
      <c r="AH9" s="17">
        <v>9.4384971769688894E-2</v>
      </c>
      <c r="AI9" s="17"/>
      <c r="AJ9" s="17">
        <v>7.2422235100688098E-2</v>
      </c>
      <c r="AK9" s="17">
        <v>0.13395514114590201</v>
      </c>
      <c r="AL9" s="17">
        <v>7.9369966160902902E-2</v>
      </c>
      <c r="AM9" s="17">
        <v>5.9469000964662601E-2</v>
      </c>
      <c r="AN9" s="17">
        <v>4.3876232875177501E-2</v>
      </c>
      <c r="AO9" s="17"/>
      <c r="AP9" s="17">
        <v>6.4322439732840103E-2</v>
      </c>
      <c r="AQ9" s="17">
        <v>0.13668382668808199</v>
      </c>
      <c r="AR9" s="17">
        <v>6.3297340687740802E-2</v>
      </c>
      <c r="AS9" s="17">
        <v>4.12134487789374E-2</v>
      </c>
      <c r="AT9" s="17">
        <v>7.4754759178565194E-2</v>
      </c>
      <c r="AU9" s="17"/>
      <c r="AV9" s="17">
        <v>0.16183439260338001</v>
      </c>
      <c r="AW9" s="17">
        <v>8.4933457061074594E-2</v>
      </c>
      <c r="AX9" s="17">
        <v>8.7699680138785902E-2</v>
      </c>
      <c r="AY9" s="17">
        <v>1.9035727697322001E-2</v>
      </c>
      <c r="AZ9" s="17">
        <v>6.8445105339626403E-2</v>
      </c>
      <c r="BA9" s="17">
        <v>1.9005579317573199E-2</v>
      </c>
      <c r="BB9" s="17"/>
      <c r="BC9" s="17">
        <v>4.6180320472836302E-2</v>
      </c>
      <c r="BD9" s="17">
        <v>5.5766290737699398E-2</v>
      </c>
      <c r="BE9" s="17">
        <v>0.109362097155995</v>
      </c>
      <c r="BF9" s="17">
        <v>0.17558251561558699</v>
      </c>
      <c r="BG9" s="17">
        <v>0.243458310147949</v>
      </c>
    </row>
    <row r="10" spans="2:59" x14ac:dyDescent="0.35">
      <c r="B10" s="18" t="s">
        <v>537</v>
      </c>
      <c r="C10" s="17">
        <v>0.32570326985735598</v>
      </c>
      <c r="D10" s="17">
        <v>0.342068316421897</v>
      </c>
      <c r="E10" s="17">
        <v>0.31144113103305998</v>
      </c>
      <c r="F10" s="17"/>
      <c r="G10" s="17">
        <v>0.337450903013995</v>
      </c>
      <c r="H10" s="17">
        <v>0.38136679348173702</v>
      </c>
      <c r="I10" s="17">
        <v>0.30046345073321001</v>
      </c>
      <c r="J10" s="17">
        <v>0.35030309265851101</v>
      </c>
      <c r="K10" s="17">
        <v>0.324835788789965</v>
      </c>
      <c r="L10" s="17">
        <v>0.27392681897912602</v>
      </c>
      <c r="M10" s="17"/>
      <c r="N10" s="17">
        <v>0.36574444922252902</v>
      </c>
      <c r="O10" s="17">
        <v>0.29338984162418802</v>
      </c>
      <c r="P10" s="17">
        <v>0.30702541558899199</v>
      </c>
      <c r="Q10" s="17">
        <v>0.33122795893587897</v>
      </c>
      <c r="R10" s="17"/>
      <c r="S10" s="17">
        <v>0.39158442809933502</v>
      </c>
      <c r="T10" s="17">
        <v>0.309274482042389</v>
      </c>
      <c r="U10" s="17">
        <v>0.25776418867398398</v>
      </c>
      <c r="V10" s="17">
        <v>0.36901199824026598</v>
      </c>
      <c r="W10" s="17">
        <v>0.38675512911120002</v>
      </c>
      <c r="X10" s="17">
        <v>0.36101821450489502</v>
      </c>
      <c r="Y10" s="17">
        <v>0.35551791706045899</v>
      </c>
      <c r="Z10" s="17">
        <v>0.30889016575829398</v>
      </c>
      <c r="AA10" s="17">
        <v>0.26810353147455401</v>
      </c>
      <c r="AB10" s="17">
        <v>0.27036391895733097</v>
      </c>
      <c r="AC10" s="17">
        <v>0.28650667448337103</v>
      </c>
      <c r="AD10" s="17">
        <v>0.27658164917754102</v>
      </c>
      <c r="AE10" s="17"/>
      <c r="AF10" s="17">
        <v>0.28794957266343202</v>
      </c>
      <c r="AG10" s="17">
        <v>0.36342308499619003</v>
      </c>
      <c r="AH10" s="17">
        <v>0.32016052663742101</v>
      </c>
      <c r="AI10" s="17"/>
      <c r="AJ10" s="17">
        <v>0.31471014516137102</v>
      </c>
      <c r="AK10" s="17">
        <v>0.38424009222501099</v>
      </c>
      <c r="AL10" s="17">
        <v>0.39149845218664697</v>
      </c>
      <c r="AM10" s="17">
        <v>0.18167417213278</v>
      </c>
      <c r="AN10" s="17">
        <v>0.30200667538984</v>
      </c>
      <c r="AO10" s="17"/>
      <c r="AP10" s="17">
        <v>0.343902941341999</v>
      </c>
      <c r="AQ10" s="17">
        <v>0.41590132841154598</v>
      </c>
      <c r="AR10" s="17">
        <v>0.333282280414266</v>
      </c>
      <c r="AS10" s="17">
        <v>0.21263442746907499</v>
      </c>
      <c r="AT10" s="17">
        <v>0.22486548702487999</v>
      </c>
      <c r="AU10" s="17"/>
      <c r="AV10" s="17">
        <v>0.45457392317812001</v>
      </c>
      <c r="AW10" s="17">
        <v>0.34936303578129102</v>
      </c>
      <c r="AX10" s="17">
        <v>0.35329641326832201</v>
      </c>
      <c r="AY10" s="17">
        <v>0.200229191640073</v>
      </c>
      <c r="AZ10" s="17">
        <v>0.23698471551017999</v>
      </c>
      <c r="BA10" s="17">
        <v>0.285810944681475</v>
      </c>
      <c r="BB10" s="17"/>
      <c r="BC10" s="17">
        <v>0.30432175252242299</v>
      </c>
      <c r="BD10" s="17">
        <v>0.30702919479257201</v>
      </c>
      <c r="BE10" s="17">
        <v>0.37568042338977597</v>
      </c>
      <c r="BF10" s="17">
        <v>0.36486911094574098</v>
      </c>
      <c r="BG10" s="17">
        <v>0.326976967990949</v>
      </c>
    </row>
    <row r="11" spans="2:59" x14ac:dyDescent="0.35">
      <c r="B11" s="18" t="s">
        <v>538</v>
      </c>
      <c r="C11" s="17">
        <v>0.35923249678698399</v>
      </c>
      <c r="D11" s="17">
        <v>0.35806430376055998</v>
      </c>
      <c r="E11" s="17">
        <v>0.36223280522391099</v>
      </c>
      <c r="F11" s="17"/>
      <c r="G11" s="17">
        <v>0.34597973075816002</v>
      </c>
      <c r="H11" s="17">
        <v>0.25444119300331502</v>
      </c>
      <c r="I11" s="17">
        <v>0.35847256270744798</v>
      </c>
      <c r="J11" s="17">
        <v>0.34055600943786901</v>
      </c>
      <c r="K11" s="17">
        <v>0.37699244839323198</v>
      </c>
      <c r="L11" s="17">
        <v>0.45676723172514999</v>
      </c>
      <c r="M11" s="17"/>
      <c r="N11" s="17">
        <v>0.31819464739136799</v>
      </c>
      <c r="O11" s="17">
        <v>0.39375781698845003</v>
      </c>
      <c r="P11" s="17">
        <v>0.36976185226458502</v>
      </c>
      <c r="Q11" s="17">
        <v>0.35901585520198298</v>
      </c>
      <c r="R11" s="17"/>
      <c r="S11" s="17">
        <v>0.30883689045113599</v>
      </c>
      <c r="T11" s="17">
        <v>0.35827996397709</v>
      </c>
      <c r="U11" s="17">
        <v>0.43541700001389999</v>
      </c>
      <c r="V11" s="17">
        <v>0.36090469313908202</v>
      </c>
      <c r="W11" s="17">
        <v>0.33898335679742803</v>
      </c>
      <c r="X11" s="17">
        <v>0.32153867671384501</v>
      </c>
      <c r="Y11" s="17">
        <v>0.32752369341075999</v>
      </c>
      <c r="Z11" s="17">
        <v>0.341457953775409</v>
      </c>
      <c r="AA11" s="17">
        <v>0.36895138674351102</v>
      </c>
      <c r="AB11" s="17">
        <v>0.40921146803344799</v>
      </c>
      <c r="AC11" s="17">
        <v>0.36425338237369598</v>
      </c>
      <c r="AD11" s="17">
        <v>0.46586158511304498</v>
      </c>
      <c r="AE11" s="17"/>
      <c r="AF11" s="17">
        <v>0.348317467492543</v>
      </c>
      <c r="AG11" s="17">
        <v>0.37162471522530699</v>
      </c>
      <c r="AH11" s="17">
        <v>0.34476148103655602</v>
      </c>
      <c r="AI11" s="17"/>
      <c r="AJ11" s="17">
        <v>0.35771388051870201</v>
      </c>
      <c r="AK11" s="17">
        <v>0.31279439764303801</v>
      </c>
      <c r="AL11" s="17">
        <v>0.41623993407260301</v>
      </c>
      <c r="AM11" s="17">
        <v>0.37144087894100802</v>
      </c>
      <c r="AN11" s="17">
        <v>0.36706800340281398</v>
      </c>
      <c r="AO11" s="17"/>
      <c r="AP11" s="17">
        <v>0.35785799320696998</v>
      </c>
      <c r="AQ11" s="17">
        <v>0.30439256989156599</v>
      </c>
      <c r="AR11" s="17">
        <v>0.43365779469558902</v>
      </c>
      <c r="AS11" s="17">
        <v>0.37784911494404899</v>
      </c>
      <c r="AT11" s="17">
        <v>0.414950728327727</v>
      </c>
      <c r="AU11" s="17"/>
      <c r="AV11" s="17">
        <v>0.28295162002447499</v>
      </c>
      <c r="AW11" s="17">
        <v>0.34127112805336202</v>
      </c>
      <c r="AX11" s="17">
        <v>0.43272683957399999</v>
      </c>
      <c r="AY11" s="17">
        <v>0.38105592765240598</v>
      </c>
      <c r="AZ11" s="17">
        <v>0.39606921562206199</v>
      </c>
      <c r="BA11" s="17">
        <v>0.44037236930886797</v>
      </c>
      <c r="BB11" s="17"/>
      <c r="BC11" s="17">
        <v>0.39020133376050797</v>
      </c>
      <c r="BD11" s="17">
        <v>0.36499703932150002</v>
      </c>
      <c r="BE11" s="17">
        <v>0.319474912071325</v>
      </c>
      <c r="BF11" s="17">
        <v>0.30003817423805401</v>
      </c>
      <c r="BG11" s="17">
        <v>0.29856656708622997</v>
      </c>
    </row>
    <row r="12" spans="2:59" x14ac:dyDescent="0.35">
      <c r="B12" s="18" t="s">
        <v>539</v>
      </c>
      <c r="C12" s="17">
        <v>0.193846533184204</v>
      </c>
      <c r="D12" s="17">
        <v>0.17896261067508601</v>
      </c>
      <c r="E12" s="17">
        <v>0.20497287168025399</v>
      </c>
      <c r="F12" s="17"/>
      <c r="G12" s="17">
        <v>0.13510385741987399</v>
      </c>
      <c r="H12" s="17">
        <v>0.132993135272265</v>
      </c>
      <c r="I12" s="17">
        <v>0.204373701890319</v>
      </c>
      <c r="J12" s="17">
        <v>0.23328273342964201</v>
      </c>
      <c r="K12" s="17">
        <v>0.22779197187520001</v>
      </c>
      <c r="L12" s="17">
        <v>0.21911113099604401</v>
      </c>
      <c r="M12" s="17"/>
      <c r="N12" s="17">
        <v>0.144197169526977</v>
      </c>
      <c r="O12" s="17">
        <v>0.19304524530578901</v>
      </c>
      <c r="P12" s="17">
        <v>0.236273326211142</v>
      </c>
      <c r="Q12" s="17">
        <v>0.21128238343848901</v>
      </c>
      <c r="R12" s="17"/>
      <c r="S12" s="17">
        <v>0.10097909549812401</v>
      </c>
      <c r="T12" s="17">
        <v>0.232442579973617</v>
      </c>
      <c r="U12" s="17">
        <v>0.242805986543562</v>
      </c>
      <c r="V12" s="17">
        <v>0.17750982944282101</v>
      </c>
      <c r="W12" s="17">
        <v>0.16472693480554501</v>
      </c>
      <c r="X12" s="17">
        <v>0.16453451255545001</v>
      </c>
      <c r="Y12" s="17">
        <v>0.196969496839665</v>
      </c>
      <c r="Z12" s="17">
        <v>0.263317173764962</v>
      </c>
      <c r="AA12" s="17">
        <v>0.22519531006503299</v>
      </c>
      <c r="AB12" s="17">
        <v>0.247144211491761</v>
      </c>
      <c r="AC12" s="17">
        <v>0.21151033917078199</v>
      </c>
      <c r="AD12" s="17">
        <v>0.13044585078198201</v>
      </c>
      <c r="AE12" s="17"/>
      <c r="AF12" s="17">
        <v>0.27280991482822697</v>
      </c>
      <c r="AG12" s="17">
        <v>0.145329415764473</v>
      </c>
      <c r="AH12" s="17">
        <v>0.15980365671581701</v>
      </c>
      <c r="AI12" s="17"/>
      <c r="AJ12" s="17">
        <v>0.22673052371180399</v>
      </c>
      <c r="AK12" s="17">
        <v>0.14014548468349999</v>
      </c>
      <c r="AL12" s="17">
        <v>8.7367024595877293E-2</v>
      </c>
      <c r="AM12" s="17">
        <v>0.36031917269281599</v>
      </c>
      <c r="AN12" s="17">
        <v>0.20966168309020899</v>
      </c>
      <c r="AO12" s="17"/>
      <c r="AP12" s="17">
        <v>0.20392257320579599</v>
      </c>
      <c r="AQ12" s="17">
        <v>0.111867705142653</v>
      </c>
      <c r="AR12" s="17">
        <v>0.135838433306539</v>
      </c>
      <c r="AS12" s="17">
        <v>0.351023797322491</v>
      </c>
      <c r="AT12" s="17">
        <v>0.21624900610147599</v>
      </c>
      <c r="AU12" s="17"/>
      <c r="AV12" s="17">
        <v>7.6682558330896197E-2</v>
      </c>
      <c r="AW12" s="17">
        <v>0.18969771499632901</v>
      </c>
      <c r="AX12" s="17">
        <v>0.12167758475486699</v>
      </c>
      <c r="AY12" s="17">
        <v>0.37580087544416102</v>
      </c>
      <c r="AZ12" s="17">
        <v>0.22733180817478599</v>
      </c>
      <c r="BA12" s="17">
        <v>0.179983125377532</v>
      </c>
      <c r="BB12" s="17"/>
      <c r="BC12" s="17">
        <v>0.21359629978803499</v>
      </c>
      <c r="BD12" s="17">
        <v>0.22956928189499001</v>
      </c>
      <c r="BE12" s="17">
        <v>0.158359768600183</v>
      </c>
      <c r="BF12" s="17">
        <v>0.13674486120596199</v>
      </c>
      <c r="BG12" s="17">
        <v>0.13099815477487101</v>
      </c>
    </row>
    <row r="13" spans="2:59" x14ac:dyDescent="0.35">
      <c r="B13" s="18" t="s">
        <v>100</v>
      </c>
      <c r="C13" s="21">
        <v>3.7062906603787103E-2</v>
      </c>
      <c r="D13" s="21">
        <v>2.90642131553914E-2</v>
      </c>
      <c r="E13" s="21">
        <v>4.4031626274568997E-2</v>
      </c>
      <c r="F13" s="21"/>
      <c r="G13" s="21">
        <v>4.3170724743971503E-2</v>
      </c>
      <c r="H13" s="21">
        <v>4.6577180258076903E-2</v>
      </c>
      <c r="I13" s="21">
        <v>5.7583402393624798E-2</v>
      </c>
      <c r="J13" s="21">
        <v>2.67592052490816E-2</v>
      </c>
      <c r="K13" s="21">
        <v>2.9396455440072002E-2</v>
      </c>
      <c r="L13" s="21">
        <v>2.2104597332597901E-2</v>
      </c>
      <c r="M13" s="21"/>
      <c r="N13" s="21">
        <v>3.48202185712349E-2</v>
      </c>
      <c r="O13" s="21">
        <v>3.0599867261170699E-2</v>
      </c>
      <c r="P13" s="21">
        <v>3.57657969921766E-2</v>
      </c>
      <c r="Q13" s="21">
        <v>4.74129897941791E-2</v>
      </c>
      <c r="R13" s="21"/>
      <c r="S13" s="21">
        <v>3.7447117993207199E-2</v>
      </c>
      <c r="T13" s="21">
        <v>3.7705267103078199E-2</v>
      </c>
      <c r="U13" s="21">
        <v>3.4261350807156997E-2</v>
      </c>
      <c r="V13" s="21">
        <v>3.3229455108493303E-2</v>
      </c>
      <c r="W13" s="21">
        <v>2.35418181657297E-2</v>
      </c>
      <c r="X13" s="21">
        <v>5.1241708295296201E-2</v>
      </c>
      <c r="Y13" s="21">
        <v>5.80623950276168E-2</v>
      </c>
      <c r="Z13" s="21">
        <v>3.4162001446347498E-2</v>
      </c>
      <c r="AA13" s="21">
        <v>4.00689367187161E-2</v>
      </c>
      <c r="AB13" s="21">
        <v>1.10815108396361E-2</v>
      </c>
      <c r="AC13" s="21">
        <v>5.04654231342491E-2</v>
      </c>
      <c r="AD13" s="21">
        <v>3.2826883387075401E-2</v>
      </c>
      <c r="AE13" s="21"/>
      <c r="AF13" s="21">
        <v>2.7152787462413602E-2</v>
      </c>
      <c r="AG13" s="21">
        <v>2.9718021162037801E-2</v>
      </c>
      <c r="AH13" s="21">
        <v>8.0889363840517203E-2</v>
      </c>
      <c r="AI13" s="21"/>
      <c r="AJ13" s="21">
        <v>2.8423215507435699E-2</v>
      </c>
      <c r="AK13" s="21">
        <v>2.88648843025489E-2</v>
      </c>
      <c r="AL13" s="21">
        <v>2.55246229839701E-2</v>
      </c>
      <c r="AM13" s="21">
        <v>2.7096775268733001E-2</v>
      </c>
      <c r="AN13" s="21">
        <v>7.7387405241959001E-2</v>
      </c>
      <c r="AO13" s="21"/>
      <c r="AP13" s="21">
        <v>2.9994052512395501E-2</v>
      </c>
      <c r="AQ13" s="21">
        <v>3.1154569866152899E-2</v>
      </c>
      <c r="AR13" s="21">
        <v>3.3924150895864903E-2</v>
      </c>
      <c r="AS13" s="21">
        <v>1.7279211485448299E-2</v>
      </c>
      <c r="AT13" s="21">
        <v>6.9180019367352796E-2</v>
      </c>
      <c r="AU13" s="21"/>
      <c r="AV13" s="21">
        <v>2.3957505863128999E-2</v>
      </c>
      <c r="AW13" s="21">
        <v>3.4734664107944201E-2</v>
      </c>
      <c r="AX13" s="21">
        <v>4.5994822640247398E-3</v>
      </c>
      <c r="AY13" s="21">
        <v>2.3878277566037599E-2</v>
      </c>
      <c r="AZ13" s="21">
        <v>7.1169155353344601E-2</v>
      </c>
      <c r="BA13" s="21">
        <v>7.4827981314552594E-2</v>
      </c>
      <c r="BB13" s="21"/>
      <c r="BC13" s="21">
        <v>4.5700293456197701E-2</v>
      </c>
      <c r="BD13" s="21">
        <v>4.2638193253238199E-2</v>
      </c>
      <c r="BE13" s="21">
        <v>3.7122798782720901E-2</v>
      </c>
      <c r="BF13" s="21">
        <v>2.2765337994655101E-2</v>
      </c>
      <c r="BG13" s="21">
        <v>0</v>
      </c>
    </row>
    <row r="14" spans="2:59" x14ac:dyDescent="0.35">
      <c r="B14" s="18" t="s">
        <v>540</v>
      </c>
      <c r="C14" s="21">
        <v>0.40985806342502501</v>
      </c>
      <c r="D14" s="21">
        <v>0.43390887240896198</v>
      </c>
      <c r="E14" s="21">
        <v>0.38876269682126602</v>
      </c>
      <c r="F14" s="21"/>
      <c r="G14" s="21">
        <v>0.47574568707799503</v>
      </c>
      <c r="H14" s="21">
        <v>0.565988491466343</v>
      </c>
      <c r="I14" s="21">
        <v>0.37957033300860898</v>
      </c>
      <c r="J14" s="21">
        <v>0.39940205188340699</v>
      </c>
      <c r="K14" s="21">
        <v>0.36581912429149499</v>
      </c>
      <c r="L14" s="21">
        <v>0.30201703994620799</v>
      </c>
      <c r="M14" s="21"/>
      <c r="N14" s="21">
        <v>0.50278796451042096</v>
      </c>
      <c r="O14" s="21">
        <v>0.38259707044459101</v>
      </c>
      <c r="P14" s="21">
        <v>0.35819902453209601</v>
      </c>
      <c r="Q14" s="21">
        <v>0.38228877156534902</v>
      </c>
      <c r="R14" s="21"/>
      <c r="S14" s="21">
        <v>0.55273689605753296</v>
      </c>
      <c r="T14" s="21">
        <v>0.37157218894621402</v>
      </c>
      <c r="U14" s="21">
        <v>0.28751566263537998</v>
      </c>
      <c r="V14" s="21">
        <v>0.42835602230960401</v>
      </c>
      <c r="W14" s="21">
        <v>0.47274789023129699</v>
      </c>
      <c r="X14" s="21">
        <v>0.462685102435408</v>
      </c>
      <c r="Y14" s="21">
        <v>0.41744441472195798</v>
      </c>
      <c r="Z14" s="21">
        <v>0.36106287101328199</v>
      </c>
      <c r="AA14" s="21">
        <v>0.36578436647273999</v>
      </c>
      <c r="AB14" s="21">
        <v>0.332562809635155</v>
      </c>
      <c r="AC14" s="21">
        <v>0.37377085532127402</v>
      </c>
      <c r="AD14" s="21">
        <v>0.37086568071789699</v>
      </c>
      <c r="AE14" s="21"/>
      <c r="AF14" s="21">
        <v>0.35171983021681602</v>
      </c>
      <c r="AG14" s="21">
        <v>0.45332784784818297</v>
      </c>
      <c r="AH14" s="21">
        <v>0.41454549840711002</v>
      </c>
      <c r="AI14" s="21"/>
      <c r="AJ14" s="21">
        <v>0.38713238026205898</v>
      </c>
      <c r="AK14" s="21">
        <v>0.518195233370913</v>
      </c>
      <c r="AL14" s="21">
        <v>0.470868418347549</v>
      </c>
      <c r="AM14" s="21">
        <v>0.24114317309744299</v>
      </c>
      <c r="AN14" s="21">
        <v>0.345882908265017</v>
      </c>
      <c r="AO14" s="21"/>
      <c r="AP14" s="21">
        <v>0.40822538107483902</v>
      </c>
      <c r="AQ14" s="21">
        <v>0.55258515509962802</v>
      </c>
      <c r="AR14" s="21">
        <v>0.39657962110200701</v>
      </c>
      <c r="AS14" s="21">
        <v>0.25384787624801203</v>
      </c>
      <c r="AT14" s="21">
        <v>0.29962024620344502</v>
      </c>
      <c r="AU14" s="21"/>
      <c r="AV14" s="21">
        <v>0.61640831578150002</v>
      </c>
      <c r="AW14" s="21">
        <v>0.43429649284236499</v>
      </c>
      <c r="AX14" s="21">
        <v>0.44099609340710699</v>
      </c>
      <c r="AY14" s="21">
        <v>0.219264919337395</v>
      </c>
      <c r="AZ14" s="21">
        <v>0.30542982084980702</v>
      </c>
      <c r="BA14" s="21">
        <v>0.30481652399904802</v>
      </c>
      <c r="BB14" s="21"/>
      <c r="BC14" s="21">
        <v>0.35050207299525998</v>
      </c>
      <c r="BD14" s="21">
        <v>0.36279548553027202</v>
      </c>
      <c r="BE14" s="21">
        <v>0.48504252054577102</v>
      </c>
      <c r="BF14" s="21">
        <v>0.54045162656132795</v>
      </c>
      <c r="BG14" s="21">
        <v>0.57043527813889905</v>
      </c>
    </row>
    <row r="15" spans="2:59" x14ac:dyDescent="0.35">
      <c r="B15" s="18" t="s">
        <v>141</v>
      </c>
      <c r="C15" s="22">
        <v>-0.37279515682123798</v>
      </c>
      <c r="D15" s="22">
        <v>-0.40484465925357099</v>
      </c>
      <c r="E15" s="22">
        <v>-0.34473107054669699</v>
      </c>
      <c r="F15" s="22"/>
      <c r="G15" s="22">
        <v>-0.43257496233402298</v>
      </c>
      <c r="H15" s="22">
        <v>-0.519411311208267</v>
      </c>
      <c r="I15" s="22">
        <v>-0.32198693061498401</v>
      </c>
      <c r="J15" s="22">
        <v>-0.37264284663432501</v>
      </c>
      <c r="K15" s="22">
        <v>-0.33642266885142302</v>
      </c>
      <c r="L15" s="22">
        <v>-0.27991244261361098</v>
      </c>
      <c r="M15" s="22"/>
      <c r="N15" s="22">
        <v>-0.467967745939186</v>
      </c>
      <c r="O15" s="22">
        <v>-0.35199720318341998</v>
      </c>
      <c r="P15" s="22">
        <v>-0.32243322753991899</v>
      </c>
      <c r="Q15" s="22">
        <v>-0.33487578177117</v>
      </c>
      <c r="R15" s="22"/>
      <c r="S15" s="22">
        <v>-0.51528977806432597</v>
      </c>
      <c r="T15" s="22">
        <v>-0.33386692184313599</v>
      </c>
      <c r="U15" s="22">
        <v>-0.253254311828223</v>
      </c>
      <c r="V15" s="22">
        <v>-0.395126567201111</v>
      </c>
      <c r="W15" s="22">
        <v>-0.44920607206556801</v>
      </c>
      <c r="X15" s="22">
        <v>-0.411443394140112</v>
      </c>
      <c r="Y15" s="22">
        <v>-0.35938201969434103</v>
      </c>
      <c r="Z15" s="22">
        <v>-0.32690086956693398</v>
      </c>
      <c r="AA15" s="22">
        <v>-0.32571542975402401</v>
      </c>
      <c r="AB15" s="22">
        <v>-0.32148129879551901</v>
      </c>
      <c r="AC15" s="22">
        <v>-0.32330543218702401</v>
      </c>
      <c r="AD15" s="22">
        <v>-0.33803879733082198</v>
      </c>
      <c r="AE15" s="22"/>
      <c r="AF15" s="22">
        <v>-0.32456704275440201</v>
      </c>
      <c r="AG15" s="22">
        <v>-0.423609826686145</v>
      </c>
      <c r="AH15" s="22">
        <v>-0.33365613456659299</v>
      </c>
      <c r="AI15" s="22"/>
      <c r="AJ15" s="22">
        <v>-0.358709164754623</v>
      </c>
      <c r="AK15" s="22">
        <v>-0.48933034906836398</v>
      </c>
      <c r="AL15" s="22">
        <v>-0.44534379536357899</v>
      </c>
      <c r="AM15" s="22">
        <v>-0.21404639782870999</v>
      </c>
      <c r="AN15" s="22">
        <v>-0.26849550302305802</v>
      </c>
      <c r="AO15" s="22"/>
      <c r="AP15" s="22">
        <v>-0.37823132856244301</v>
      </c>
      <c r="AQ15" s="22">
        <v>-0.52143058523347496</v>
      </c>
      <c r="AR15" s="22">
        <v>-0.36265547020614203</v>
      </c>
      <c r="AS15" s="22">
        <v>-0.236568664762564</v>
      </c>
      <c r="AT15" s="22">
        <v>-0.230440226836092</v>
      </c>
      <c r="AU15" s="22"/>
      <c r="AV15" s="22">
        <v>-0.59245080991837096</v>
      </c>
      <c r="AW15" s="22">
        <v>-0.39956182873442098</v>
      </c>
      <c r="AX15" s="22">
        <v>-0.43639661114308298</v>
      </c>
      <c r="AY15" s="22">
        <v>-0.19538664177135701</v>
      </c>
      <c r="AZ15" s="22">
        <v>-0.23426066549646199</v>
      </c>
      <c r="BA15" s="22">
        <v>-0.22998854268449501</v>
      </c>
      <c r="BB15" s="22"/>
      <c r="BC15" s="22">
        <v>-0.30480177953906201</v>
      </c>
      <c r="BD15" s="22">
        <v>-0.32015729227703299</v>
      </c>
      <c r="BE15" s="22">
        <v>-0.44791972176305</v>
      </c>
      <c r="BF15" s="22">
        <v>-0.51768628856667298</v>
      </c>
      <c r="BG15" s="22">
        <v>-0.57043527813889905</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536</v>
      </c>
      <c r="C9" s="17">
        <v>0.18430028763613199</v>
      </c>
      <c r="D9" s="17">
        <v>0.218226986734085</v>
      </c>
      <c r="E9" s="17">
        <v>0.15266048610195199</v>
      </c>
      <c r="F9" s="17"/>
      <c r="G9" s="17">
        <v>0.16274479272751299</v>
      </c>
      <c r="H9" s="17">
        <v>0.233285734952245</v>
      </c>
      <c r="I9" s="17">
        <v>0.19237625044757301</v>
      </c>
      <c r="J9" s="17">
        <v>0.18473695328693401</v>
      </c>
      <c r="K9" s="17">
        <v>0.18767916909339499</v>
      </c>
      <c r="L9" s="17">
        <v>0.149850535050843</v>
      </c>
      <c r="M9" s="17"/>
      <c r="N9" s="17">
        <v>0.28622701101325199</v>
      </c>
      <c r="O9" s="17">
        <v>0.18143450486201301</v>
      </c>
      <c r="P9" s="17">
        <v>0.11891815424208201</v>
      </c>
      <c r="Q9" s="17">
        <v>0.13328184542593399</v>
      </c>
      <c r="R9" s="17"/>
      <c r="S9" s="17">
        <v>0.215933091368785</v>
      </c>
      <c r="T9" s="17">
        <v>0.178488404035715</v>
      </c>
      <c r="U9" s="17">
        <v>0.174684714904556</v>
      </c>
      <c r="V9" s="17">
        <v>0.208159850155681</v>
      </c>
      <c r="W9" s="17">
        <v>0.182351636957819</v>
      </c>
      <c r="X9" s="17">
        <v>0.18667224952995601</v>
      </c>
      <c r="Y9" s="17">
        <v>0.16105933083584301</v>
      </c>
      <c r="Z9" s="17">
        <v>0.17186961532565401</v>
      </c>
      <c r="AA9" s="17">
        <v>0.14873459594079499</v>
      </c>
      <c r="AB9" s="17">
        <v>0.195701578067835</v>
      </c>
      <c r="AC9" s="17">
        <v>0.14768311346587401</v>
      </c>
      <c r="AD9" s="17">
        <v>0.24923432675336399</v>
      </c>
      <c r="AE9" s="17"/>
      <c r="AF9" s="17">
        <v>0.14013302391399901</v>
      </c>
      <c r="AG9" s="17">
        <v>0.25362985160685497</v>
      </c>
      <c r="AH9" s="17">
        <v>0.119157626748398</v>
      </c>
      <c r="AI9" s="17"/>
      <c r="AJ9" s="17">
        <v>0.183901147875873</v>
      </c>
      <c r="AK9" s="17">
        <v>0.229507771512315</v>
      </c>
      <c r="AL9" s="17">
        <v>0.26717477999905198</v>
      </c>
      <c r="AM9" s="17">
        <v>5.7742229231543402E-2</v>
      </c>
      <c r="AN9" s="17">
        <v>7.0736402088564507E-2</v>
      </c>
      <c r="AO9" s="17"/>
      <c r="AP9" s="17">
        <v>0.19092159802914599</v>
      </c>
      <c r="AQ9" s="17">
        <v>0.25289885538537799</v>
      </c>
      <c r="AR9" s="17">
        <v>0.25220332221517999</v>
      </c>
      <c r="AS9" s="17">
        <v>7.1370114305794E-2</v>
      </c>
      <c r="AT9" s="17">
        <v>0.182275998038819</v>
      </c>
      <c r="AU9" s="17"/>
      <c r="AV9" s="17">
        <v>0.29253389447735101</v>
      </c>
      <c r="AW9" s="17">
        <v>0.204342776471932</v>
      </c>
      <c r="AX9" s="17">
        <v>0.24051220484757099</v>
      </c>
      <c r="AY9" s="17">
        <v>6.5729874870639193E-2</v>
      </c>
      <c r="AZ9" s="17">
        <v>0.16072218981601399</v>
      </c>
      <c r="BA9" s="17">
        <v>9.77689065635379E-2</v>
      </c>
      <c r="BB9" s="17"/>
      <c r="BC9" s="17">
        <v>0.146628666938138</v>
      </c>
      <c r="BD9" s="17">
        <v>0.14388821056661399</v>
      </c>
      <c r="BE9" s="17">
        <v>0.26643668619931798</v>
      </c>
      <c r="BF9" s="17">
        <v>0.21575218049674999</v>
      </c>
      <c r="BG9" s="17">
        <v>0.28550508547793901</v>
      </c>
    </row>
    <row r="10" spans="2:59" x14ac:dyDescent="0.35">
      <c r="B10" s="18" t="s">
        <v>537</v>
      </c>
      <c r="C10" s="17">
        <v>0.41061893602778499</v>
      </c>
      <c r="D10" s="17">
        <v>0.42796368948764202</v>
      </c>
      <c r="E10" s="17">
        <v>0.39390850998350202</v>
      </c>
      <c r="F10" s="17"/>
      <c r="G10" s="17">
        <v>0.41719220404429602</v>
      </c>
      <c r="H10" s="17">
        <v>0.415767200472622</v>
      </c>
      <c r="I10" s="17">
        <v>0.38386578791165399</v>
      </c>
      <c r="J10" s="17">
        <v>0.39693527460203598</v>
      </c>
      <c r="K10" s="17">
        <v>0.41115756764261702</v>
      </c>
      <c r="L10" s="17">
        <v>0.43449588318197102</v>
      </c>
      <c r="M10" s="17"/>
      <c r="N10" s="17">
        <v>0.44761501299209699</v>
      </c>
      <c r="O10" s="17">
        <v>0.42865224906147098</v>
      </c>
      <c r="P10" s="17">
        <v>0.38624832712434998</v>
      </c>
      <c r="Q10" s="17">
        <v>0.37423549992454702</v>
      </c>
      <c r="R10" s="17"/>
      <c r="S10" s="17">
        <v>0.45334243471355801</v>
      </c>
      <c r="T10" s="17">
        <v>0.41186174542424903</v>
      </c>
      <c r="U10" s="17">
        <v>0.33428349795356099</v>
      </c>
      <c r="V10" s="17">
        <v>0.41744762306967897</v>
      </c>
      <c r="W10" s="17">
        <v>0.51996005809708501</v>
      </c>
      <c r="X10" s="17">
        <v>0.38926706355267798</v>
      </c>
      <c r="Y10" s="17">
        <v>0.342142662629349</v>
      </c>
      <c r="Z10" s="17">
        <v>0.27740517724021202</v>
      </c>
      <c r="AA10" s="17">
        <v>0.428613864945181</v>
      </c>
      <c r="AB10" s="17">
        <v>0.418238613878753</v>
      </c>
      <c r="AC10" s="17">
        <v>0.42689077155647498</v>
      </c>
      <c r="AD10" s="17">
        <v>0.44064844299103101</v>
      </c>
      <c r="AE10" s="17"/>
      <c r="AF10" s="17">
        <v>0.39152987675808198</v>
      </c>
      <c r="AG10" s="17">
        <v>0.43650143121615298</v>
      </c>
      <c r="AH10" s="17">
        <v>0.36476048150114898</v>
      </c>
      <c r="AI10" s="17"/>
      <c r="AJ10" s="17">
        <v>0.415580258438009</v>
      </c>
      <c r="AK10" s="17">
        <v>0.44213040865131797</v>
      </c>
      <c r="AL10" s="17">
        <v>0.50755516194226302</v>
      </c>
      <c r="AM10" s="17">
        <v>0.33208333527151701</v>
      </c>
      <c r="AN10" s="17">
        <v>0.389644671116887</v>
      </c>
      <c r="AO10" s="17"/>
      <c r="AP10" s="17">
        <v>0.42241496253684602</v>
      </c>
      <c r="AQ10" s="17">
        <v>0.47784057371449901</v>
      </c>
      <c r="AR10" s="17">
        <v>0.463229208285734</v>
      </c>
      <c r="AS10" s="17">
        <v>0.288838674327004</v>
      </c>
      <c r="AT10" s="17">
        <v>0.34139376723104797</v>
      </c>
      <c r="AU10" s="17"/>
      <c r="AV10" s="17">
        <v>0.47150599315608599</v>
      </c>
      <c r="AW10" s="17">
        <v>0.42614086484569402</v>
      </c>
      <c r="AX10" s="17">
        <v>0.50843842229215996</v>
      </c>
      <c r="AY10" s="17">
        <v>0.300915495659067</v>
      </c>
      <c r="AZ10" s="17">
        <v>0.34310722756227602</v>
      </c>
      <c r="BA10" s="17">
        <v>0.47557720440940399</v>
      </c>
      <c r="BB10" s="17"/>
      <c r="BC10" s="17">
        <v>0.35784791016823497</v>
      </c>
      <c r="BD10" s="17">
        <v>0.38943160019193301</v>
      </c>
      <c r="BE10" s="17">
        <v>0.43989590162867898</v>
      </c>
      <c r="BF10" s="17">
        <v>0.48212013644556101</v>
      </c>
      <c r="BG10" s="17">
        <v>0.42345879831865202</v>
      </c>
    </row>
    <row r="11" spans="2:59" x14ac:dyDescent="0.35">
      <c r="B11" s="18" t="s">
        <v>538</v>
      </c>
      <c r="C11" s="17">
        <v>0.23191301158435701</v>
      </c>
      <c r="D11" s="17">
        <v>0.21453641376593099</v>
      </c>
      <c r="E11" s="17">
        <v>0.248835559778673</v>
      </c>
      <c r="F11" s="17"/>
      <c r="G11" s="17">
        <v>0.257450630204344</v>
      </c>
      <c r="H11" s="17">
        <v>0.222968063016282</v>
      </c>
      <c r="I11" s="17">
        <v>0.22357167940405701</v>
      </c>
      <c r="J11" s="17">
        <v>0.21936053560228799</v>
      </c>
      <c r="K11" s="17">
        <v>0.203715726138265</v>
      </c>
      <c r="L11" s="17">
        <v>0.25798396418411401</v>
      </c>
      <c r="M11" s="17"/>
      <c r="N11" s="17">
        <v>0.167618716910343</v>
      </c>
      <c r="O11" s="17">
        <v>0.24236893617217101</v>
      </c>
      <c r="P11" s="17">
        <v>0.25984453058393597</v>
      </c>
      <c r="Q11" s="17">
        <v>0.26623754591370202</v>
      </c>
      <c r="R11" s="17"/>
      <c r="S11" s="17">
        <v>0.21555278454804799</v>
      </c>
      <c r="T11" s="17">
        <v>0.20104361506037299</v>
      </c>
      <c r="U11" s="17">
        <v>0.25864726743467797</v>
      </c>
      <c r="V11" s="17">
        <v>0.22805705539440399</v>
      </c>
      <c r="W11" s="17">
        <v>0.16386524474303299</v>
      </c>
      <c r="X11" s="17">
        <v>0.24174065455758101</v>
      </c>
      <c r="Y11" s="17">
        <v>0.29839124530043898</v>
      </c>
      <c r="Z11" s="17">
        <v>0.33854245139647998</v>
      </c>
      <c r="AA11" s="17">
        <v>0.24072153307591801</v>
      </c>
      <c r="AB11" s="17">
        <v>0.22187383858680501</v>
      </c>
      <c r="AC11" s="17">
        <v>0.25077964070245201</v>
      </c>
      <c r="AD11" s="17">
        <v>0.15885646911895801</v>
      </c>
      <c r="AE11" s="17"/>
      <c r="AF11" s="17">
        <v>0.24325045919082999</v>
      </c>
      <c r="AG11" s="17">
        <v>0.20900123246236599</v>
      </c>
      <c r="AH11" s="17">
        <v>0.26049151498082002</v>
      </c>
      <c r="AI11" s="17"/>
      <c r="AJ11" s="17">
        <v>0.23792181179701599</v>
      </c>
      <c r="AK11" s="17">
        <v>0.20047598661114799</v>
      </c>
      <c r="AL11" s="17">
        <v>0.16544419086241</v>
      </c>
      <c r="AM11" s="17">
        <v>0.20657538816139401</v>
      </c>
      <c r="AN11" s="17">
        <v>0.244472705976926</v>
      </c>
      <c r="AO11" s="17"/>
      <c r="AP11" s="17">
        <v>0.25743073027283397</v>
      </c>
      <c r="AQ11" s="17">
        <v>0.18315424884067499</v>
      </c>
      <c r="AR11" s="17">
        <v>0.17962007315536899</v>
      </c>
      <c r="AS11" s="17">
        <v>0.27965939851304</v>
      </c>
      <c r="AT11" s="17">
        <v>0.28645423812091803</v>
      </c>
      <c r="AU11" s="17"/>
      <c r="AV11" s="17">
        <v>0.17503361473405499</v>
      </c>
      <c r="AW11" s="17">
        <v>0.242589134960773</v>
      </c>
      <c r="AX11" s="17">
        <v>0.17300885504076599</v>
      </c>
      <c r="AY11" s="17">
        <v>0.29496935713761302</v>
      </c>
      <c r="AZ11" s="17">
        <v>0.28463333293306098</v>
      </c>
      <c r="BA11" s="17">
        <v>0.20979110382404501</v>
      </c>
      <c r="BB11" s="17"/>
      <c r="BC11" s="17">
        <v>0.29483181239877299</v>
      </c>
      <c r="BD11" s="17">
        <v>0.245426890576498</v>
      </c>
      <c r="BE11" s="17">
        <v>0.15849729863622999</v>
      </c>
      <c r="BF11" s="17">
        <v>0.23687272903898501</v>
      </c>
      <c r="BG11" s="17">
        <v>0.25994199050925898</v>
      </c>
    </row>
    <row r="12" spans="2:59" x14ac:dyDescent="0.35">
      <c r="B12" s="18" t="s">
        <v>539</v>
      </c>
      <c r="C12" s="17">
        <v>0.12647418378099101</v>
      </c>
      <c r="D12" s="17">
        <v>0.106462644162405</v>
      </c>
      <c r="E12" s="17">
        <v>0.14511708060390199</v>
      </c>
      <c r="F12" s="17"/>
      <c r="G12" s="17">
        <v>0.10137148429859801</v>
      </c>
      <c r="H12" s="17">
        <v>6.8695381451165702E-2</v>
      </c>
      <c r="I12" s="17">
        <v>0.13980407429095701</v>
      </c>
      <c r="J12" s="17">
        <v>0.171002636075304</v>
      </c>
      <c r="K12" s="17">
        <v>0.15146224476876699</v>
      </c>
      <c r="L12" s="17">
        <v>0.126380128036295</v>
      </c>
      <c r="M12" s="17"/>
      <c r="N12" s="17">
        <v>7.1805112040487104E-2</v>
      </c>
      <c r="O12" s="17">
        <v>0.105619050268139</v>
      </c>
      <c r="P12" s="17">
        <v>0.18243774507725599</v>
      </c>
      <c r="Q12" s="17">
        <v>0.15814108597066601</v>
      </c>
      <c r="R12" s="17"/>
      <c r="S12" s="17">
        <v>7.3122119950746606E-2</v>
      </c>
      <c r="T12" s="17">
        <v>0.147826450652189</v>
      </c>
      <c r="U12" s="17">
        <v>0.17940382972018801</v>
      </c>
      <c r="V12" s="17">
        <v>0.10595742174551399</v>
      </c>
      <c r="W12" s="17">
        <v>8.98839691779489E-2</v>
      </c>
      <c r="X12" s="17">
        <v>0.11954513779518899</v>
      </c>
      <c r="Y12" s="17">
        <v>0.12944294918437299</v>
      </c>
      <c r="Z12" s="17">
        <v>0.179608345823938</v>
      </c>
      <c r="AA12" s="17">
        <v>0.152436982762121</v>
      </c>
      <c r="AB12" s="17">
        <v>0.13407306430400801</v>
      </c>
      <c r="AC12" s="17">
        <v>0.141490126858724</v>
      </c>
      <c r="AD12" s="17">
        <v>8.8612748899393495E-2</v>
      </c>
      <c r="AE12" s="17"/>
      <c r="AF12" s="17">
        <v>0.18923489158336201</v>
      </c>
      <c r="AG12" s="17">
        <v>7.5727266063169305E-2</v>
      </c>
      <c r="AH12" s="17">
        <v>0.13310908661304399</v>
      </c>
      <c r="AI12" s="17"/>
      <c r="AJ12" s="17">
        <v>0.12928457492869999</v>
      </c>
      <c r="AK12" s="17">
        <v>0.102800313162259</v>
      </c>
      <c r="AL12" s="17">
        <v>4.1092336094895099E-2</v>
      </c>
      <c r="AM12" s="17">
        <v>0.345025653388426</v>
      </c>
      <c r="AN12" s="17">
        <v>0.16828932455388401</v>
      </c>
      <c r="AO12" s="17"/>
      <c r="AP12" s="17">
        <v>9.8164427827478404E-2</v>
      </c>
      <c r="AQ12" s="17">
        <v>5.7970593950266998E-2</v>
      </c>
      <c r="AR12" s="17">
        <v>7.5731350455568905E-2</v>
      </c>
      <c r="AS12" s="17">
        <v>0.33668537171518098</v>
      </c>
      <c r="AT12" s="17">
        <v>0.13010057194535801</v>
      </c>
      <c r="AU12" s="17"/>
      <c r="AV12" s="17">
        <v>3.7060419447939003E-2</v>
      </c>
      <c r="AW12" s="17">
        <v>9.1775463978064506E-2</v>
      </c>
      <c r="AX12" s="17">
        <v>5.7067708179594299E-2</v>
      </c>
      <c r="AY12" s="17">
        <v>0.31242009635088402</v>
      </c>
      <c r="AZ12" s="17">
        <v>0.15325707875974201</v>
      </c>
      <c r="BA12" s="17">
        <v>0.116228503330843</v>
      </c>
      <c r="BB12" s="17"/>
      <c r="BC12" s="17">
        <v>0.14149107534104699</v>
      </c>
      <c r="BD12" s="17">
        <v>0.15771725246523299</v>
      </c>
      <c r="BE12" s="17">
        <v>9.2537810341973795E-2</v>
      </c>
      <c r="BF12" s="17">
        <v>5.1144033748601103E-2</v>
      </c>
      <c r="BG12" s="17">
        <v>3.1094125694150199E-2</v>
      </c>
    </row>
    <row r="13" spans="2:59" x14ac:dyDescent="0.35">
      <c r="B13" s="18" t="s">
        <v>100</v>
      </c>
      <c r="C13" s="21">
        <v>4.6693580970734901E-2</v>
      </c>
      <c r="D13" s="21">
        <v>3.2810265849937001E-2</v>
      </c>
      <c r="E13" s="21">
        <v>5.94783635319713E-2</v>
      </c>
      <c r="F13" s="21"/>
      <c r="G13" s="21">
        <v>6.1240888725249097E-2</v>
      </c>
      <c r="H13" s="21">
        <v>5.9283620107684301E-2</v>
      </c>
      <c r="I13" s="21">
        <v>6.03822079457592E-2</v>
      </c>
      <c r="J13" s="21">
        <v>2.7964600433438E-2</v>
      </c>
      <c r="K13" s="21">
        <v>4.59852923569571E-2</v>
      </c>
      <c r="L13" s="21">
        <v>3.1289489546777703E-2</v>
      </c>
      <c r="M13" s="21"/>
      <c r="N13" s="21">
        <v>2.67341470438207E-2</v>
      </c>
      <c r="O13" s="21">
        <v>4.1925259636206601E-2</v>
      </c>
      <c r="P13" s="21">
        <v>5.2551242972376497E-2</v>
      </c>
      <c r="Q13" s="21">
        <v>6.8104022765150304E-2</v>
      </c>
      <c r="R13" s="21"/>
      <c r="S13" s="21">
        <v>4.20495694188616E-2</v>
      </c>
      <c r="T13" s="21">
        <v>6.0779784827473399E-2</v>
      </c>
      <c r="U13" s="21">
        <v>5.2980689987017902E-2</v>
      </c>
      <c r="V13" s="21">
        <v>4.0378049634721899E-2</v>
      </c>
      <c r="W13" s="21">
        <v>4.3939091024113398E-2</v>
      </c>
      <c r="X13" s="21">
        <v>6.2774894564595798E-2</v>
      </c>
      <c r="Y13" s="21">
        <v>6.8963812049995202E-2</v>
      </c>
      <c r="Z13" s="21">
        <v>3.2574410213717202E-2</v>
      </c>
      <c r="AA13" s="21">
        <v>2.9493023275984701E-2</v>
      </c>
      <c r="AB13" s="21">
        <v>3.0112905162599499E-2</v>
      </c>
      <c r="AC13" s="21">
        <v>3.3156347416475301E-2</v>
      </c>
      <c r="AD13" s="21">
        <v>6.2648012237254094E-2</v>
      </c>
      <c r="AE13" s="21"/>
      <c r="AF13" s="21">
        <v>3.5851748553727698E-2</v>
      </c>
      <c r="AG13" s="21">
        <v>2.51402186514573E-2</v>
      </c>
      <c r="AH13" s="21">
        <v>0.122481290156589</v>
      </c>
      <c r="AI13" s="21"/>
      <c r="AJ13" s="21">
        <v>3.3312206960401297E-2</v>
      </c>
      <c r="AK13" s="21">
        <v>2.5085520062960099E-2</v>
      </c>
      <c r="AL13" s="21">
        <v>1.8733531101379701E-2</v>
      </c>
      <c r="AM13" s="21">
        <v>5.8573393947120397E-2</v>
      </c>
      <c r="AN13" s="21">
        <v>0.126856896263739</v>
      </c>
      <c r="AO13" s="21"/>
      <c r="AP13" s="21">
        <v>3.1068281333694901E-2</v>
      </c>
      <c r="AQ13" s="21">
        <v>2.81357281091811E-2</v>
      </c>
      <c r="AR13" s="21">
        <v>2.9216045888147898E-2</v>
      </c>
      <c r="AS13" s="21">
        <v>2.3446441138981498E-2</v>
      </c>
      <c r="AT13" s="21">
        <v>5.9775424663856699E-2</v>
      </c>
      <c r="AU13" s="21"/>
      <c r="AV13" s="21">
        <v>2.3866078184569001E-2</v>
      </c>
      <c r="AW13" s="21">
        <v>3.5151759743536501E-2</v>
      </c>
      <c r="AX13" s="21">
        <v>2.0972809639909398E-2</v>
      </c>
      <c r="AY13" s="21">
        <v>2.5965175981796901E-2</v>
      </c>
      <c r="AZ13" s="21">
        <v>5.82801709289065E-2</v>
      </c>
      <c r="BA13" s="21">
        <v>0.10063428187216999</v>
      </c>
      <c r="BB13" s="21"/>
      <c r="BC13" s="21">
        <v>5.9200535153807299E-2</v>
      </c>
      <c r="BD13" s="21">
        <v>6.3536046199721294E-2</v>
      </c>
      <c r="BE13" s="21">
        <v>4.26323031937988E-2</v>
      </c>
      <c r="BF13" s="21">
        <v>1.41109202701024E-2</v>
      </c>
      <c r="BG13" s="21">
        <v>0</v>
      </c>
    </row>
    <row r="14" spans="2:59" x14ac:dyDescent="0.35">
      <c r="B14" s="18" t="s">
        <v>540</v>
      </c>
      <c r="C14" s="21">
        <v>0.59491922366391703</v>
      </c>
      <c r="D14" s="21">
        <v>0.64619067622172599</v>
      </c>
      <c r="E14" s="21">
        <v>0.54656899608545395</v>
      </c>
      <c r="F14" s="21"/>
      <c r="G14" s="21">
        <v>0.57993699677180899</v>
      </c>
      <c r="H14" s="21">
        <v>0.64905293542486797</v>
      </c>
      <c r="I14" s="21">
        <v>0.57624203835922705</v>
      </c>
      <c r="J14" s="21">
        <v>0.58167222788896999</v>
      </c>
      <c r="K14" s="21">
        <v>0.59883673673601101</v>
      </c>
      <c r="L14" s="21">
        <v>0.58434641823281397</v>
      </c>
      <c r="M14" s="21"/>
      <c r="N14" s="21">
        <v>0.73384202400534904</v>
      </c>
      <c r="O14" s="21">
        <v>0.61008675392348399</v>
      </c>
      <c r="P14" s="21">
        <v>0.50516648136643205</v>
      </c>
      <c r="Q14" s="21">
        <v>0.50751734535048199</v>
      </c>
      <c r="R14" s="21"/>
      <c r="S14" s="21">
        <v>0.66927552608234298</v>
      </c>
      <c r="T14" s="21">
        <v>0.590350149459964</v>
      </c>
      <c r="U14" s="21">
        <v>0.508968212858117</v>
      </c>
      <c r="V14" s="21">
        <v>0.62560747322536003</v>
      </c>
      <c r="W14" s="21">
        <v>0.70231169505490498</v>
      </c>
      <c r="X14" s="21">
        <v>0.57593931308263402</v>
      </c>
      <c r="Y14" s="21">
        <v>0.50320199346519201</v>
      </c>
      <c r="Z14" s="21">
        <v>0.449274792565865</v>
      </c>
      <c r="AA14" s="21">
        <v>0.57734846088597602</v>
      </c>
      <c r="AB14" s="21">
        <v>0.613940191946588</v>
      </c>
      <c r="AC14" s="21">
        <v>0.57457388502234896</v>
      </c>
      <c r="AD14" s="21">
        <v>0.689882769744395</v>
      </c>
      <c r="AE14" s="21"/>
      <c r="AF14" s="21">
        <v>0.531662900672081</v>
      </c>
      <c r="AG14" s="21">
        <v>0.69013128282300795</v>
      </c>
      <c r="AH14" s="21">
        <v>0.48391810824954701</v>
      </c>
      <c r="AI14" s="21"/>
      <c r="AJ14" s="21">
        <v>0.59948140631388303</v>
      </c>
      <c r="AK14" s="21">
        <v>0.67163818016363297</v>
      </c>
      <c r="AL14" s="21">
        <v>0.77472994194131495</v>
      </c>
      <c r="AM14" s="21">
        <v>0.38982556450306</v>
      </c>
      <c r="AN14" s="21">
        <v>0.46038107320545102</v>
      </c>
      <c r="AO14" s="21"/>
      <c r="AP14" s="21">
        <v>0.61333656056599195</v>
      </c>
      <c r="AQ14" s="21">
        <v>0.73073942909987699</v>
      </c>
      <c r="AR14" s="21">
        <v>0.71543253050091404</v>
      </c>
      <c r="AS14" s="21">
        <v>0.36020878863279798</v>
      </c>
      <c r="AT14" s="21">
        <v>0.52366976526986697</v>
      </c>
      <c r="AU14" s="21"/>
      <c r="AV14" s="21">
        <v>0.764039887633437</v>
      </c>
      <c r="AW14" s="21">
        <v>0.63048364131762602</v>
      </c>
      <c r="AX14" s="21">
        <v>0.74895062713973004</v>
      </c>
      <c r="AY14" s="21">
        <v>0.36664537052970603</v>
      </c>
      <c r="AZ14" s="21">
        <v>0.50382941737829001</v>
      </c>
      <c r="BA14" s="21">
        <v>0.57334611097294197</v>
      </c>
      <c r="BB14" s="21"/>
      <c r="BC14" s="21">
        <v>0.50447657710637295</v>
      </c>
      <c r="BD14" s="21">
        <v>0.53331981075854795</v>
      </c>
      <c r="BE14" s="21">
        <v>0.70633258782799702</v>
      </c>
      <c r="BF14" s="21">
        <v>0.697872316942311</v>
      </c>
      <c r="BG14" s="21">
        <v>0.70896388379659103</v>
      </c>
    </row>
    <row r="15" spans="2:59" x14ac:dyDescent="0.35">
      <c r="B15" s="18" t="s">
        <v>141</v>
      </c>
      <c r="C15" s="22">
        <v>-0.54822564269318197</v>
      </c>
      <c r="D15" s="22">
        <v>-0.61338041037178903</v>
      </c>
      <c r="E15" s="22">
        <v>-0.48709063255348201</v>
      </c>
      <c r="F15" s="22"/>
      <c r="G15" s="22">
        <v>-0.51869610804655897</v>
      </c>
      <c r="H15" s="22">
        <v>-0.58976931531718302</v>
      </c>
      <c r="I15" s="22">
        <v>-0.51585983041346795</v>
      </c>
      <c r="J15" s="22">
        <v>-0.55370762745553204</v>
      </c>
      <c r="K15" s="22">
        <v>-0.55285144437905398</v>
      </c>
      <c r="L15" s="22">
        <v>-0.55305692868603595</v>
      </c>
      <c r="M15" s="22"/>
      <c r="N15" s="22">
        <v>-0.70710787696152899</v>
      </c>
      <c r="O15" s="22">
        <v>-0.56816149428727702</v>
      </c>
      <c r="P15" s="22">
        <v>-0.45261523839405499</v>
      </c>
      <c r="Q15" s="22">
        <v>-0.439413322585331</v>
      </c>
      <c r="R15" s="22"/>
      <c r="S15" s="22">
        <v>-0.62722595666348202</v>
      </c>
      <c r="T15" s="22">
        <v>-0.52957036463249096</v>
      </c>
      <c r="U15" s="22">
        <v>-0.455987522871099</v>
      </c>
      <c r="V15" s="22">
        <v>-0.58522942359063801</v>
      </c>
      <c r="W15" s="22">
        <v>-0.65837260403079101</v>
      </c>
      <c r="X15" s="22">
        <v>-0.51316441851803796</v>
      </c>
      <c r="Y15" s="22">
        <v>-0.43423818141519699</v>
      </c>
      <c r="Z15" s="22">
        <v>-0.41670038235214801</v>
      </c>
      <c r="AA15" s="22">
        <v>-0.547855437609992</v>
      </c>
      <c r="AB15" s="22">
        <v>-0.58382728678398799</v>
      </c>
      <c r="AC15" s="22">
        <v>-0.54141753760587397</v>
      </c>
      <c r="AD15" s="22">
        <v>-0.62723475750714097</v>
      </c>
      <c r="AE15" s="22"/>
      <c r="AF15" s="22">
        <v>-0.49581115211835303</v>
      </c>
      <c r="AG15" s="22">
        <v>-0.66499106417155096</v>
      </c>
      <c r="AH15" s="22">
        <v>-0.36143681809295802</v>
      </c>
      <c r="AI15" s="22"/>
      <c r="AJ15" s="22">
        <v>-0.56616919935348098</v>
      </c>
      <c r="AK15" s="22">
        <v>-0.64655266010067303</v>
      </c>
      <c r="AL15" s="22">
        <v>-0.75599641083993596</v>
      </c>
      <c r="AM15" s="22">
        <v>-0.33125217055593997</v>
      </c>
      <c r="AN15" s="22">
        <v>-0.33352417694171199</v>
      </c>
      <c r="AO15" s="22"/>
      <c r="AP15" s="22">
        <v>-0.58226827923229696</v>
      </c>
      <c r="AQ15" s="22">
        <v>-0.70260370099069602</v>
      </c>
      <c r="AR15" s="22">
        <v>-0.68621648461276596</v>
      </c>
      <c r="AS15" s="22">
        <v>-0.33676234749381601</v>
      </c>
      <c r="AT15" s="22">
        <v>-0.46389434060601098</v>
      </c>
      <c r="AU15" s="22"/>
      <c r="AV15" s="22">
        <v>-0.74017380944886801</v>
      </c>
      <c r="AW15" s="22">
        <v>-0.59533188157409</v>
      </c>
      <c r="AX15" s="22">
        <v>-0.72797781749982104</v>
      </c>
      <c r="AY15" s="22">
        <v>-0.34068019454790899</v>
      </c>
      <c r="AZ15" s="22">
        <v>-0.44554924644938299</v>
      </c>
      <c r="BA15" s="22">
        <v>-0.47271182910077197</v>
      </c>
      <c r="BB15" s="22"/>
      <c r="BC15" s="22">
        <v>-0.44527604195256598</v>
      </c>
      <c r="BD15" s="22">
        <v>-0.46978376455882598</v>
      </c>
      <c r="BE15" s="22">
        <v>-0.66370028463419894</v>
      </c>
      <c r="BF15" s="22">
        <v>-0.68376139667220903</v>
      </c>
      <c r="BG15" s="22">
        <v>-0.70896388379659103</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536</v>
      </c>
      <c r="C9" s="17">
        <v>9.5433422401831905E-2</v>
      </c>
      <c r="D9" s="17">
        <v>0.115072331515285</v>
      </c>
      <c r="E9" s="17">
        <v>7.7029568821768299E-2</v>
      </c>
      <c r="F9" s="17"/>
      <c r="G9" s="17">
        <v>0.115777214215636</v>
      </c>
      <c r="H9" s="17">
        <v>0.173289505991569</v>
      </c>
      <c r="I9" s="17">
        <v>9.1232061492005898E-2</v>
      </c>
      <c r="J9" s="17">
        <v>7.9053339381252502E-2</v>
      </c>
      <c r="K9" s="17">
        <v>6.3137715571277606E-2</v>
      </c>
      <c r="L9" s="17">
        <v>5.7161018478791702E-2</v>
      </c>
      <c r="M9" s="17"/>
      <c r="N9" s="17">
        <v>0.15916449851926301</v>
      </c>
      <c r="O9" s="17">
        <v>9.5047404662224597E-2</v>
      </c>
      <c r="P9" s="17">
        <v>6.0372238090094399E-2</v>
      </c>
      <c r="Q9" s="17">
        <v>5.8161296975106198E-2</v>
      </c>
      <c r="R9" s="17"/>
      <c r="S9" s="17">
        <v>0.15950582753112399</v>
      </c>
      <c r="T9" s="17">
        <v>7.9369850194574307E-2</v>
      </c>
      <c r="U9" s="17">
        <v>6.9912773294925901E-2</v>
      </c>
      <c r="V9" s="17">
        <v>6.9396869637311898E-2</v>
      </c>
      <c r="W9" s="17">
        <v>9.12479901994417E-2</v>
      </c>
      <c r="X9" s="17">
        <v>8.9963962327438404E-2</v>
      </c>
      <c r="Y9" s="17">
        <v>9.4965838585172893E-2</v>
      </c>
      <c r="Z9" s="17">
        <v>7.4333128352123301E-2</v>
      </c>
      <c r="AA9" s="17">
        <v>0.10102721794481</v>
      </c>
      <c r="AB9" s="17">
        <v>7.7054684601154194E-2</v>
      </c>
      <c r="AC9" s="17">
        <v>9.8332596842146805E-2</v>
      </c>
      <c r="AD9" s="17">
        <v>9.6712114346275996E-2</v>
      </c>
      <c r="AE9" s="17"/>
      <c r="AF9" s="17">
        <v>7.8393971567840504E-2</v>
      </c>
      <c r="AG9" s="17">
        <v>0.118316097526192</v>
      </c>
      <c r="AH9" s="17">
        <v>6.53890584724552E-2</v>
      </c>
      <c r="AI9" s="17"/>
      <c r="AJ9" s="17">
        <v>0.102099512413348</v>
      </c>
      <c r="AK9" s="17">
        <v>0.13543688059506301</v>
      </c>
      <c r="AL9" s="17">
        <v>8.9326693012442698E-2</v>
      </c>
      <c r="AM9" s="17">
        <v>0</v>
      </c>
      <c r="AN9" s="17">
        <v>2.83720225533588E-2</v>
      </c>
      <c r="AO9" s="17"/>
      <c r="AP9" s="17">
        <v>0.11597557525179</v>
      </c>
      <c r="AQ9" s="17">
        <v>0.13623250307752399</v>
      </c>
      <c r="AR9" s="17">
        <v>0.102474377641607</v>
      </c>
      <c r="AS9" s="17">
        <v>3.2532826285416698E-2</v>
      </c>
      <c r="AT9" s="17">
        <v>8.2120457820726606E-2</v>
      </c>
      <c r="AU9" s="17"/>
      <c r="AV9" s="17">
        <v>0.153067531181456</v>
      </c>
      <c r="AW9" s="17">
        <v>0.134014911599527</v>
      </c>
      <c r="AX9" s="17">
        <v>0.117177698457767</v>
      </c>
      <c r="AY9" s="17">
        <v>2.8813807883666699E-2</v>
      </c>
      <c r="AZ9" s="17">
        <v>4.8497976371328397E-2</v>
      </c>
      <c r="BA9" s="17">
        <v>3.2331671711116103E-2</v>
      </c>
      <c r="BB9" s="17"/>
      <c r="BC9" s="17">
        <v>7.0384182709160401E-2</v>
      </c>
      <c r="BD9" s="17">
        <v>5.9861228766304897E-2</v>
      </c>
      <c r="BE9" s="17">
        <v>0.133552369786718</v>
      </c>
      <c r="BF9" s="17">
        <v>0.177500939028953</v>
      </c>
      <c r="BG9" s="17">
        <v>0.27031353586179202</v>
      </c>
    </row>
    <row r="10" spans="2:59" x14ac:dyDescent="0.35">
      <c r="B10" s="18" t="s">
        <v>537</v>
      </c>
      <c r="C10" s="17">
        <v>0.35868129677685101</v>
      </c>
      <c r="D10" s="17">
        <v>0.39999582914037202</v>
      </c>
      <c r="E10" s="17">
        <v>0.32121054707945401</v>
      </c>
      <c r="F10" s="17"/>
      <c r="G10" s="17">
        <v>0.336755996144605</v>
      </c>
      <c r="H10" s="17">
        <v>0.39460771891259</v>
      </c>
      <c r="I10" s="17">
        <v>0.371719617983506</v>
      </c>
      <c r="J10" s="17">
        <v>0.36345453369340602</v>
      </c>
      <c r="K10" s="17">
        <v>0.30937050457010101</v>
      </c>
      <c r="L10" s="17">
        <v>0.36295570982075798</v>
      </c>
      <c r="M10" s="17"/>
      <c r="N10" s="17">
        <v>0.410194734602503</v>
      </c>
      <c r="O10" s="17">
        <v>0.40035158968887502</v>
      </c>
      <c r="P10" s="17">
        <v>0.28455513048716402</v>
      </c>
      <c r="Q10" s="17">
        <v>0.32569640672183597</v>
      </c>
      <c r="R10" s="17"/>
      <c r="S10" s="17">
        <v>0.41924215516755398</v>
      </c>
      <c r="T10" s="17">
        <v>0.35886752702610403</v>
      </c>
      <c r="U10" s="17">
        <v>0.288708302989445</v>
      </c>
      <c r="V10" s="17">
        <v>0.38084955721282698</v>
      </c>
      <c r="W10" s="17">
        <v>0.41320517373732202</v>
      </c>
      <c r="X10" s="17">
        <v>0.35704458036334702</v>
      </c>
      <c r="Y10" s="17">
        <v>0.331488255954347</v>
      </c>
      <c r="Z10" s="17">
        <v>0.31685563073635298</v>
      </c>
      <c r="AA10" s="17">
        <v>0.320559344634266</v>
      </c>
      <c r="AB10" s="17">
        <v>0.34449201506576599</v>
      </c>
      <c r="AC10" s="17">
        <v>0.36077977855794302</v>
      </c>
      <c r="AD10" s="17">
        <v>0.37920378015092199</v>
      </c>
      <c r="AE10" s="17"/>
      <c r="AF10" s="17">
        <v>0.27398431336046802</v>
      </c>
      <c r="AG10" s="17">
        <v>0.429236284050585</v>
      </c>
      <c r="AH10" s="17">
        <v>0.36231101613586902</v>
      </c>
      <c r="AI10" s="17"/>
      <c r="AJ10" s="17">
        <v>0.31905070964853</v>
      </c>
      <c r="AK10" s="17">
        <v>0.42651987938143798</v>
      </c>
      <c r="AL10" s="17">
        <v>0.43001376977229799</v>
      </c>
      <c r="AM10" s="17">
        <v>0.20472412960671901</v>
      </c>
      <c r="AN10" s="17">
        <v>0.34299760908409699</v>
      </c>
      <c r="AO10" s="17"/>
      <c r="AP10" s="17">
        <v>0.34311198380293501</v>
      </c>
      <c r="AQ10" s="17">
        <v>0.44490830676933302</v>
      </c>
      <c r="AR10" s="17">
        <v>0.421469527432695</v>
      </c>
      <c r="AS10" s="17">
        <v>0.21310915531539201</v>
      </c>
      <c r="AT10" s="17">
        <v>0.32750906717681899</v>
      </c>
      <c r="AU10" s="17"/>
      <c r="AV10" s="17">
        <v>0.48264965368590101</v>
      </c>
      <c r="AW10" s="17">
        <v>0.35624421986320598</v>
      </c>
      <c r="AX10" s="17">
        <v>0.434480149892781</v>
      </c>
      <c r="AY10" s="17">
        <v>0.19620603951206</v>
      </c>
      <c r="AZ10" s="17">
        <v>0.31753959458145797</v>
      </c>
      <c r="BA10" s="17">
        <v>0.349652165221988</v>
      </c>
      <c r="BB10" s="17"/>
      <c r="BC10" s="17">
        <v>0.32597721877673103</v>
      </c>
      <c r="BD10" s="17">
        <v>0.319867067139746</v>
      </c>
      <c r="BE10" s="17">
        <v>0.43124493495527499</v>
      </c>
      <c r="BF10" s="17">
        <v>0.39355073411936797</v>
      </c>
      <c r="BG10" s="17">
        <v>0.37714051481602501</v>
      </c>
    </row>
    <row r="11" spans="2:59" x14ac:dyDescent="0.35">
      <c r="B11" s="18" t="s">
        <v>538</v>
      </c>
      <c r="C11" s="17">
        <v>0.31569830704934798</v>
      </c>
      <c r="D11" s="17">
        <v>0.27985029052374699</v>
      </c>
      <c r="E11" s="17">
        <v>0.35119914620229797</v>
      </c>
      <c r="F11" s="17"/>
      <c r="G11" s="17">
        <v>0.32744802725671901</v>
      </c>
      <c r="H11" s="17">
        <v>0.25711470305231499</v>
      </c>
      <c r="I11" s="17">
        <v>0.29929266849966402</v>
      </c>
      <c r="J11" s="17">
        <v>0.31876599976065301</v>
      </c>
      <c r="K11" s="17">
        <v>0.36145346505124398</v>
      </c>
      <c r="L11" s="17">
        <v>0.33535924811283002</v>
      </c>
      <c r="M11" s="17"/>
      <c r="N11" s="17">
        <v>0.303100373056019</v>
      </c>
      <c r="O11" s="17">
        <v>0.28592359150291802</v>
      </c>
      <c r="P11" s="17">
        <v>0.34059867612938499</v>
      </c>
      <c r="Q11" s="17">
        <v>0.33699053692775699</v>
      </c>
      <c r="R11" s="17"/>
      <c r="S11" s="17">
        <v>0.242010478283991</v>
      </c>
      <c r="T11" s="17">
        <v>0.30702328262836998</v>
      </c>
      <c r="U11" s="17">
        <v>0.33402337098005203</v>
      </c>
      <c r="V11" s="17">
        <v>0.32498858684458198</v>
      </c>
      <c r="W11" s="17">
        <v>0.290350771597015</v>
      </c>
      <c r="X11" s="17">
        <v>0.35134301662447498</v>
      </c>
      <c r="Y11" s="17">
        <v>0.289335262346681</v>
      </c>
      <c r="Z11" s="17">
        <v>0.300016736692226</v>
      </c>
      <c r="AA11" s="17">
        <v>0.33429645213511799</v>
      </c>
      <c r="AB11" s="17">
        <v>0.38089639783039198</v>
      </c>
      <c r="AC11" s="17">
        <v>0.35601011144626399</v>
      </c>
      <c r="AD11" s="17">
        <v>0.33333635820267199</v>
      </c>
      <c r="AE11" s="17"/>
      <c r="AF11" s="17">
        <v>0.32561991713763</v>
      </c>
      <c r="AG11" s="17">
        <v>0.30459216376265602</v>
      </c>
      <c r="AH11" s="17">
        <v>0.32437163762458698</v>
      </c>
      <c r="AI11" s="17"/>
      <c r="AJ11" s="17">
        <v>0.34200895170261802</v>
      </c>
      <c r="AK11" s="17">
        <v>0.26966086850141902</v>
      </c>
      <c r="AL11" s="17">
        <v>0.34467989808049498</v>
      </c>
      <c r="AM11" s="17">
        <v>0.19015243247352201</v>
      </c>
      <c r="AN11" s="17">
        <v>0.31928495858080203</v>
      </c>
      <c r="AO11" s="17"/>
      <c r="AP11" s="17">
        <v>0.34149266796487698</v>
      </c>
      <c r="AQ11" s="17">
        <v>0.27741026532461499</v>
      </c>
      <c r="AR11" s="17">
        <v>0.31490219241269302</v>
      </c>
      <c r="AS11" s="17">
        <v>0.28760181179621103</v>
      </c>
      <c r="AT11" s="17">
        <v>0.33559043216502299</v>
      </c>
      <c r="AU11" s="17"/>
      <c r="AV11" s="17">
        <v>0.261034864543434</v>
      </c>
      <c r="AW11" s="17">
        <v>0.31625059790728599</v>
      </c>
      <c r="AX11" s="17">
        <v>0.32452657673824897</v>
      </c>
      <c r="AY11" s="17">
        <v>0.327742847549643</v>
      </c>
      <c r="AZ11" s="17">
        <v>0.32974738908138002</v>
      </c>
      <c r="BA11" s="17">
        <v>0.35112597904946302</v>
      </c>
      <c r="BB11" s="17"/>
      <c r="BC11" s="17">
        <v>0.33539902298323399</v>
      </c>
      <c r="BD11" s="17">
        <v>0.334472436141245</v>
      </c>
      <c r="BE11" s="17">
        <v>0.25616434111973901</v>
      </c>
      <c r="BF11" s="17">
        <v>0.32542805570822497</v>
      </c>
      <c r="BG11" s="17">
        <v>0.23287955908306299</v>
      </c>
    </row>
    <row r="12" spans="2:59" x14ac:dyDescent="0.35">
      <c r="B12" s="18" t="s">
        <v>539</v>
      </c>
      <c r="C12" s="17">
        <v>0.19270051114334399</v>
      </c>
      <c r="D12" s="17">
        <v>0.17848899348609601</v>
      </c>
      <c r="E12" s="17">
        <v>0.203278105045583</v>
      </c>
      <c r="F12" s="17"/>
      <c r="G12" s="17">
        <v>0.16582928206070799</v>
      </c>
      <c r="H12" s="17">
        <v>0.119466499952709</v>
      </c>
      <c r="I12" s="17">
        <v>0.18381247734144401</v>
      </c>
      <c r="J12" s="17">
        <v>0.21324006007396101</v>
      </c>
      <c r="K12" s="17">
        <v>0.24302046207820599</v>
      </c>
      <c r="L12" s="17">
        <v>0.22673349996873199</v>
      </c>
      <c r="M12" s="17"/>
      <c r="N12" s="17">
        <v>9.9462632851889707E-2</v>
      </c>
      <c r="O12" s="17">
        <v>0.17459907850325501</v>
      </c>
      <c r="P12" s="17">
        <v>0.281350189426126</v>
      </c>
      <c r="Q12" s="17">
        <v>0.23447292071568701</v>
      </c>
      <c r="R12" s="17"/>
      <c r="S12" s="17">
        <v>0.14888876385731301</v>
      </c>
      <c r="T12" s="17">
        <v>0.202170171275218</v>
      </c>
      <c r="U12" s="17">
        <v>0.27000449011153199</v>
      </c>
      <c r="V12" s="17">
        <v>0.198513695909559</v>
      </c>
      <c r="W12" s="17">
        <v>0.17463726227631801</v>
      </c>
      <c r="X12" s="17">
        <v>0.15081607115268</v>
      </c>
      <c r="Y12" s="17">
        <v>0.23846598138493899</v>
      </c>
      <c r="Z12" s="17">
        <v>0.27421804307571301</v>
      </c>
      <c r="AA12" s="17">
        <v>0.207453337008492</v>
      </c>
      <c r="AB12" s="17">
        <v>0.162965177081137</v>
      </c>
      <c r="AC12" s="17">
        <v>0.168606849854013</v>
      </c>
      <c r="AD12" s="17">
        <v>0.14584350495307599</v>
      </c>
      <c r="AE12" s="17"/>
      <c r="AF12" s="17">
        <v>0.29201109094507999</v>
      </c>
      <c r="AG12" s="17">
        <v>0.124204057553448</v>
      </c>
      <c r="AH12" s="17">
        <v>0.16352524106216301</v>
      </c>
      <c r="AI12" s="17"/>
      <c r="AJ12" s="17">
        <v>0.21105200010151701</v>
      </c>
      <c r="AK12" s="17">
        <v>0.14428122418903699</v>
      </c>
      <c r="AL12" s="17">
        <v>0.106278473695871</v>
      </c>
      <c r="AM12" s="17">
        <v>0.57802666265102598</v>
      </c>
      <c r="AN12" s="17">
        <v>0.22495260431706099</v>
      </c>
      <c r="AO12" s="17"/>
      <c r="AP12" s="17">
        <v>0.17961331210589501</v>
      </c>
      <c r="AQ12" s="17">
        <v>0.113902881815166</v>
      </c>
      <c r="AR12" s="17">
        <v>0.11462660108558199</v>
      </c>
      <c r="AS12" s="17">
        <v>0.44532345662478101</v>
      </c>
      <c r="AT12" s="17">
        <v>0.17314969013607501</v>
      </c>
      <c r="AU12" s="17"/>
      <c r="AV12" s="17">
        <v>8.4185260779499699E-2</v>
      </c>
      <c r="AW12" s="17">
        <v>0.16629065105788701</v>
      </c>
      <c r="AX12" s="17">
        <v>0.107341165370089</v>
      </c>
      <c r="AY12" s="17">
        <v>0.42176587611340599</v>
      </c>
      <c r="AZ12" s="17">
        <v>0.223714851758093</v>
      </c>
      <c r="BA12" s="17">
        <v>0.18027673169973599</v>
      </c>
      <c r="BB12" s="17"/>
      <c r="BC12" s="17">
        <v>0.23156924862775999</v>
      </c>
      <c r="BD12" s="17">
        <v>0.23587015795212199</v>
      </c>
      <c r="BE12" s="17">
        <v>0.14041088156346701</v>
      </c>
      <c r="BF12" s="17">
        <v>7.8069971090590606E-2</v>
      </c>
      <c r="BG12" s="17">
        <v>8.6574467984746606E-2</v>
      </c>
    </row>
    <row r="13" spans="2:59" x14ac:dyDescent="0.35">
      <c r="B13" s="18" t="s">
        <v>100</v>
      </c>
      <c r="C13" s="21">
        <v>3.7486462628624997E-2</v>
      </c>
      <c r="D13" s="21">
        <v>2.65925553345004E-2</v>
      </c>
      <c r="E13" s="21">
        <v>4.7282632850897198E-2</v>
      </c>
      <c r="F13" s="21"/>
      <c r="G13" s="21">
        <v>5.4189480322331597E-2</v>
      </c>
      <c r="H13" s="21">
        <v>5.5521572090816998E-2</v>
      </c>
      <c r="I13" s="21">
        <v>5.3943174683380203E-2</v>
      </c>
      <c r="J13" s="21">
        <v>2.5486067090727201E-2</v>
      </c>
      <c r="K13" s="21">
        <v>2.3017852729171499E-2</v>
      </c>
      <c r="L13" s="21">
        <v>1.7790523618887898E-2</v>
      </c>
      <c r="M13" s="21"/>
      <c r="N13" s="21">
        <v>2.8077760970325698E-2</v>
      </c>
      <c r="O13" s="21">
        <v>4.4078335642727597E-2</v>
      </c>
      <c r="P13" s="21">
        <v>3.3123765867230898E-2</v>
      </c>
      <c r="Q13" s="21">
        <v>4.46788386596138E-2</v>
      </c>
      <c r="R13" s="21"/>
      <c r="S13" s="21">
        <v>3.0352775160017501E-2</v>
      </c>
      <c r="T13" s="21">
        <v>5.2569168875733902E-2</v>
      </c>
      <c r="U13" s="21">
        <v>3.7351062624045098E-2</v>
      </c>
      <c r="V13" s="21">
        <v>2.6251290395719801E-2</v>
      </c>
      <c r="W13" s="21">
        <v>3.0558802189904099E-2</v>
      </c>
      <c r="X13" s="21">
        <v>5.0832369532060002E-2</v>
      </c>
      <c r="Y13" s="21">
        <v>4.5744661728860499E-2</v>
      </c>
      <c r="Z13" s="21">
        <v>3.4576461143584598E-2</v>
      </c>
      <c r="AA13" s="21">
        <v>3.6663648277313998E-2</v>
      </c>
      <c r="AB13" s="21">
        <v>3.4591725421550201E-2</v>
      </c>
      <c r="AC13" s="21">
        <v>1.6270663299633E-2</v>
      </c>
      <c r="AD13" s="21">
        <v>4.4904242347053001E-2</v>
      </c>
      <c r="AE13" s="21"/>
      <c r="AF13" s="21">
        <v>2.99907069889815E-2</v>
      </c>
      <c r="AG13" s="21">
        <v>2.3651397107118999E-2</v>
      </c>
      <c r="AH13" s="21">
        <v>8.4403046704925599E-2</v>
      </c>
      <c r="AI13" s="21"/>
      <c r="AJ13" s="21">
        <v>2.5788826133986899E-2</v>
      </c>
      <c r="AK13" s="21">
        <v>2.4101147333042201E-2</v>
      </c>
      <c r="AL13" s="21">
        <v>2.97011654388935E-2</v>
      </c>
      <c r="AM13" s="21">
        <v>2.7096775268733001E-2</v>
      </c>
      <c r="AN13" s="21">
        <v>8.4392805464680698E-2</v>
      </c>
      <c r="AO13" s="21"/>
      <c r="AP13" s="21">
        <v>1.9806460874502999E-2</v>
      </c>
      <c r="AQ13" s="21">
        <v>2.7546043013362199E-2</v>
      </c>
      <c r="AR13" s="21">
        <v>4.6527301427422597E-2</v>
      </c>
      <c r="AS13" s="21">
        <v>2.1432749978198801E-2</v>
      </c>
      <c r="AT13" s="21">
        <v>8.1630352701355796E-2</v>
      </c>
      <c r="AU13" s="21"/>
      <c r="AV13" s="21">
        <v>1.9062689809708499E-2</v>
      </c>
      <c r="AW13" s="21">
        <v>2.7199619572094502E-2</v>
      </c>
      <c r="AX13" s="21">
        <v>1.6474409541113101E-2</v>
      </c>
      <c r="AY13" s="21">
        <v>2.5471428941224599E-2</v>
      </c>
      <c r="AZ13" s="21">
        <v>8.0500188207741005E-2</v>
      </c>
      <c r="BA13" s="21">
        <v>8.6613452317696293E-2</v>
      </c>
      <c r="BB13" s="21"/>
      <c r="BC13" s="21">
        <v>3.6670326903115003E-2</v>
      </c>
      <c r="BD13" s="21">
        <v>4.99291100005822E-2</v>
      </c>
      <c r="BE13" s="21">
        <v>3.8627472574801001E-2</v>
      </c>
      <c r="BF13" s="21">
        <v>2.5450300052863899E-2</v>
      </c>
      <c r="BG13" s="21">
        <v>3.3091922254373303E-2</v>
      </c>
    </row>
    <row r="14" spans="2:59" x14ac:dyDescent="0.35">
      <c r="B14" s="18" t="s">
        <v>540</v>
      </c>
      <c r="C14" s="21">
        <v>0.45411471917868301</v>
      </c>
      <c r="D14" s="21">
        <v>0.51506816065565697</v>
      </c>
      <c r="E14" s="21">
        <v>0.39824011590122199</v>
      </c>
      <c r="F14" s="21"/>
      <c r="G14" s="21">
        <v>0.45253321036024102</v>
      </c>
      <c r="H14" s="21">
        <v>0.56789722490415895</v>
      </c>
      <c r="I14" s="21">
        <v>0.46295167947551202</v>
      </c>
      <c r="J14" s="21">
        <v>0.442507873074659</v>
      </c>
      <c r="K14" s="21">
        <v>0.37250822014137802</v>
      </c>
      <c r="L14" s="21">
        <v>0.42011672829954999</v>
      </c>
      <c r="M14" s="21"/>
      <c r="N14" s="21">
        <v>0.56935923312176595</v>
      </c>
      <c r="O14" s="21">
        <v>0.49539899435109902</v>
      </c>
      <c r="P14" s="21">
        <v>0.34492736857725798</v>
      </c>
      <c r="Q14" s="21">
        <v>0.383857703696942</v>
      </c>
      <c r="R14" s="21"/>
      <c r="S14" s="21">
        <v>0.578747982698678</v>
      </c>
      <c r="T14" s="21">
        <v>0.43823737722067801</v>
      </c>
      <c r="U14" s="21">
        <v>0.35862107628437101</v>
      </c>
      <c r="V14" s="21">
        <v>0.45024642685013899</v>
      </c>
      <c r="W14" s="21">
        <v>0.50445316393676298</v>
      </c>
      <c r="X14" s="21">
        <v>0.44700854269078499</v>
      </c>
      <c r="Y14" s="21">
        <v>0.42645409453951899</v>
      </c>
      <c r="Z14" s="21">
        <v>0.391188759088476</v>
      </c>
      <c r="AA14" s="21">
        <v>0.42158656257907501</v>
      </c>
      <c r="AB14" s="21">
        <v>0.42154669966692099</v>
      </c>
      <c r="AC14" s="21">
        <v>0.45911237540008998</v>
      </c>
      <c r="AD14" s="21">
        <v>0.47591589449719801</v>
      </c>
      <c r="AE14" s="21"/>
      <c r="AF14" s="21">
        <v>0.35237828492830903</v>
      </c>
      <c r="AG14" s="21">
        <v>0.54755238157677699</v>
      </c>
      <c r="AH14" s="21">
        <v>0.42770007460832399</v>
      </c>
      <c r="AI14" s="21"/>
      <c r="AJ14" s="21">
        <v>0.42115022206187802</v>
      </c>
      <c r="AK14" s="21">
        <v>0.56195675997650096</v>
      </c>
      <c r="AL14" s="21">
        <v>0.519340462784741</v>
      </c>
      <c r="AM14" s="21">
        <v>0.20472412960671901</v>
      </c>
      <c r="AN14" s="21">
        <v>0.37136963163745601</v>
      </c>
      <c r="AO14" s="21"/>
      <c r="AP14" s="21">
        <v>0.45908755905472398</v>
      </c>
      <c r="AQ14" s="21">
        <v>0.58114080984685701</v>
      </c>
      <c r="AR14" s="21">
        <v>0.523943905074302</v>
      </c>
      <c r="AS14" s="21">
        <v>0.245641981600809</v>
      </c>
      <c r="AT14" s="21">
        <v>0.40962952499754601</v>
      </c>
      <c r="AU14" s="21"/>
      <c r="AV14" s="21">
        <v>0.63571718486735695</v>
      </c>
      <c r="AW14" s="21">
        <v>0.49025913146273298</v>
      </c>
      <c r="AX14" s="21">
        <v>0.55165784835054898</v>
      </c>
      <c r="AY14" s="21">
        <v>0.225019847395726</v>
      </c>
      <c r="AZ14" s="21">
        <v>0.366037570952786</v>
      </c>
      <c r="BA14" s="21">
        <v>0.381983836933104</v>
      </c>
      <c r="BB14" s="21"/>
      <c r="BC14" s="21">
        <v>0.396361401485891</v>
      </c>
      <c r="BD14" s="21">
        <v>0.37972829590605101</v>
      </c>
      <c r="BE14" s="21">
        <v>0.56479730474199297</v>
      </c>
      <c r="BF14" s="21">
        <v>0.57105167314832095</v>
      </c>
      <c r="BG14" s="21">
        <v>0.64745405067781703</v>
      </c>
    </row>
    <row r="15" spans="2:59" x14ac:dyDescent="0.35">
      <c r="B15" s="18" t="s">
        <v>141</v>
      </c>
      <c r="C15" s="22">
        <v>-0.41662825655005797</v>
      </c>
      <c r="D15" s="22">
        <v>-0.48847560532115702</v>
      </c>
      <c r="E15" s="22">
        <v>-0.35095748305032498</v>
      </c>
      <c r="F15" s="22"/>
      <c r="G15" s="22">
        <v>-0.39834373003790902</v>
      </c>
      <c r="H15" s="22">
        <v>-0.51237565281334196</v>
      </c>
      <c r="I15" s="22">
        <v>-0.40900850479213102</v>
      </c>
      <c r="J15" s="22">
        <v>-0.41702180598393201</v>
      </c>
      <c r="K15" s="22">
        <v>-0.34949036741220701</v>
      </c>
      <c r="L15" s="22">
        <v>-0.40232620468066199</v>
      </c>
      <c r="M15" s="22"/>
      <c r="N15" s="22">
        <v>-0.54128147215143996</v>
      </c>
      <c r="O15" s="22">
        <v>-0.45132065870837201</v>
      </c>
      <c r="P15" s="22">
        <v>-0.31180360271002699</v>
      </c>
      <c r="Q15" s="22">
        <v>-0.33917886503732902</v>
      </c>
      <c r="R15" s="22"/>
      <c r="S15" s="22">
        <v>-0.548395207538661</v>
      </c>
      <c r="T15" s="22">
        <v>-0.38566820834494397</v>
      </c>
      <c r="U15" s="22">
        <v>-0.32127001366032598</v>
      </c>
      <c r="V15" s="22">
        <v>-0.423995136454419</v>
      </c>
      <c r="W15" s="22">
        <v>-0.47389436174685901</v>
      </c>
      <c r="X15" s="22">
        <v>-0.396176173158725</v>
      </c>
      <c r="Y15" s="22">
        <v>-0.380709432810659</v>
      </c>
      <c r="Z15" s="22">
        <v>-0.35661229794489202</v>
      </c>
      <c r="AA15" s="22">
        <v>-0.38492291430176101</v>
      </c>
      <c r="AB15" s="22">
        <v>-0.38695497424537101</v>
      </c>
      <c r="AC15" s="22">
        <v>-0.44284171210045697</v>
      </c>
      <c r="AD15" s="22">
        <v>-0.43101165215014497</v>
      </c>
      <c r="AE15" s="22"/>
      <c r="AF15" s="22">
        <v>-0.32238757793932699</v>
      </c>
      <c r="AG15" s="22">
        <v>-0.52390098446965805</v>
      </c>
      <c r="AH15" s="22">
        <v>-0.343297027903399</v>
      </c>
      <c r="AI15" s="22"/>
      <c r="AJ15" s="22">
        <v>-0.39536139592789099</v>
      </c>
      <c r="AK15" s="22">
        <v>-0.53785561264345905</v>
      </c>
      <c r="AL15" s="22">
        <v>-0.48963929734584699</v>
      </c>
      <c r="AM15" s="22">
        <v>-0.17762735433798599</v>
      </c>
      <c r="AN15" s="22">
        <v>-0.28697682617277598</v>
      </c>
      <c r="AO15" s="22"/>
      <c r="AP15" s="22">
        <v>-0.43928109818022099</v>
      </c>
      <c r="AQ15" s="22">
        <v>-0.55359476683349496</v>
      </c>
      <c r="AR15" s="22">
        <v>-0.47741660364687999</v>
      </c>
      <c r="AS15" s="22">
        <v>-0.22420923162261</v>
      </c>
      <c r="AT15" s="22">
        <v>-0.32799917229619002</v>
      </c>
      <c r="AU15" s="22"/>
      <c r="AV15" s="22">
        <v>-0.61665449505764902</v>
      </c>
      <c r="AW15" s="22">
        <v>-0.46305951189063799</v>
      </c>
      <c r="AX15" s="22">
        <v>-0.53518343880943497</v>
      </c>
      <c r="AY15" s="22">
        <v>-0.199548418454502</v>
      </c>
      <c r="AZ15" s="22">
        <v>-0.28553738274504498</v>
      </c>
      <c r="BA15" s="22">
        <v>-0.29537038461540799</v>
      </c>
      <c r="BB15" s="22"/>
      <c r="BC15" s="22">
        <v>-0.35969107458277599</v>
      </c>
      <c r="BD15" s="22">
        <v>-0.32979918590546897</v>
      </c>
      <c r="BE15" s="22">
        <v>-0.52616983216719204</v>
      </c>
      <c r="BF15" s="22">
        <v>-0.54560137309545698</v>
      </c>
      <c r="BG15" s="22">
        <v>-0.61436212842344295</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536</v>
      </c>
      <c r="C9" s="17">
        <v>8.0539511093299099E-2</v>
      </c>
      <c r="D9" s="17">
        <v>8.6236963218058404E-2</v>
      </c>
      <c r="E9" s="17">
        <v>7.5617246437476401E-2</v>
      </c>
      <c r="F9" s="17"/>
      <c r="G9" s="17">
        <v>0.14594967457195401</v>
      </c>
      <c r="H9" s="17">
        <v>0.17192592844806701</v>
      </c>
      <c r="I9" s="17">
        <v>8.9073021546324696E-2</v>
      </c>
      <c r="J9" s="17">
        <v>4.5523047790835797E-2</v>
      </c>
      <c r="K9" s="17">
        <v>2.7046236097006501E-2</v>
      </c>
      <c r="L9" s="17">
        <v>2.01748042907639E-2</v>
      </c>
      <c r="M9" s="17"/>
      <c r="N9" s="17">
        <v>0.133801946236313</v>
      </c>
      <c r="O9" s="17">
        <v>7.4080498558301205E-2</v>
      </c>
      <c r="P9" s="17">
        <v>5.9586138716000402E-2</v>
      </c>
      <c r="Q9" s="17">
        <v>4.8435641928586397E-2</v>
      </c>
      <c r="R9" s="17"/>
      <c r="S9" s="17">
        <v>0.179196444422315</v>
      </c>
      <c r="T9" s="17">
        <v>5.8626466678354798E-2</v>
      </c>
      <c r="U9" s="17">
        <v>3.9924529745712999E-2</v>
      </c>
      <c r="V9" s="17">
        <v>6.3279734552034603E-2</v>
      </c>
      <c r="W9" s="17">
        <v>7.6506106596147497E-2</v>
      </c>
      <c r="X9" s="17">
        <v>9.6617894589526701E-2</v>
      </c>
      <c r="Y9" s="17">
        <v>7.8529169432750595E-2</v>
      </c>
      <c r="Z9" s="17">
        <v>3.0937464671664999E-2</v>
      </c>
      <c r="AA9" s="17">
        <v>8.7047713512983793E-2</v>
      </c>
      <c r="AB9" s="17">
        <v>4.1532786148452801E-2</v>
      </c>
      <c r="AC9" s="17">
        <v>5.5237121363929297E-2</v>
      </c>
      <c r="AD9" s="17">
        <v>4.1795899030364202E-2</v>
      </c>
      <c r="AE9" s="17"/>
      <c r="AF9" s="17">
        <v>5.4893411001689603E-2</v>
      </c>
      <c r="AG9" s="17">
        <v>9.71954061696301E-2</v>
      </c>
      <c r="AH9" s="17">
        <v>7.0940130515400199E-2</v>
      </c>
      <c r="AI9" s="17"/>
      <c r="AJ9" s="17">
        <v>6.6231537797057094E-2</v>
      </c>
      <c r="AK9" s="17">
        <v>0.13124264074095801</v>
      </c>
      <c r="AL9" s="17">
        <v>5.8046549306749198E-2</v>
      </c>
      <c r="AM9" s="17">
        <v>2.18310925165329E-2</v>
      </c>
      <c r="AN9" s="17">
        <v>3.6880696328423897E-2</v>
      </c>
      <c r="AO9" s="17"/>
      <c r="AP9" s="17">
        <v>7.11984926529039E-2</v>
      </c>
      <c r="AQ9" s="17">
        <v>0.127097392648503</v>
      </c>
      <c r="AR9" s="17">
        <v>6.4958608136571297E-2</v>
      </c>
      <c r="AS9" s="17">
        <v>2.7318524789500798E-2</v>
      </c>
      <c r="AT9" s="17">
        <v>0.10636444440532999</v>
      </c>
      <c r="AU9" s="17"/>
      <c r="AV9" s="17">
        <v>0.14763759857115299</v>
      </c>
      <c r="AW9" s="17">
        <v>8.6858616670247094E-2</v>
      </c>
      <c r="AX9" s="17">
        <v>6.8479441341813899E-2</v>
      </c>
      <c r="AY9" s="17">
        <v>1.72334340915485E-2</v>
      </c>
      <c r="AZ9" s="17">
        <v>9.6944546168823198E-2</v>
      </c>
      <c r="BA9" s="17">
        <v>1.13529705997311E-2</v>
      </c>
      <c r="BB9" s="17"/>
      <c r="BC9" s="17">
        <v>5.0755890359406801E-2</v>
      </c>
      <c r="BD9" s="17">
        <v>5.4314022866442199E-2</v>
      </c>
      <c r="BE9" s="17">
        <v>0.117516690562569</v>
      </c>
      <c r="BF9" s="17">
        <v>0.131654028777351</v>
      </c>
      <c r="BG9" s="17">
        <v>0.219637042546036</v>
      </c>
    </row>
    <row r="10" spans="2:59" x14ac:dyDescent="0.35">
      <c r="B10" s="18" t="s">
        <v>537</v>
      </c>
      <c r="C10" s="17">
        <v>0.26407043287896398</v>
      </c>
      <c r="D10" s="17">
        <v>0.29086583140202898</v>
      </c>
      <c r="E10" s="17">
        <v>0.24001598706768101</v>
      </c>
      <c r="F10" s="17"/>
      <c r="G10" s="17">
        <v>0.29829478067147203</v>
      </c>
      <c r="H10" s="17">
        <v>0.36316029590571203</v>
      </c>
      <c r="I10" s="17">
        <v>0.25563029248329</v>
      </c>
      <c r="J10" s="17">
        <v>0.25962700286102502</v>
      </c>
      <c r="K10" s="17">
        <v>0.20647786398932999</v>
      </c>
      <c r="L10" s="17">
        <v>0.21011098095483399</v>
      </c>
      <c r="M10" s="17"/>
      <c r="N10" s="17">
        <v>0.32765369989505</v>
      </c>
      <c r="O10" s="17">
        <v>0.27747102821341402</v>
      </c>
      <c r="P10" s="17">
        <v>0.21143197279095799</v>
      </c>
      <c r="Q10" s="17">
        <v>0.22641561719137199</v>
      </c>
      <c r="R10" s="17"/>
      <c r="S10" s="17">
        <v>0.33506801269029302</v>
      </c>
      <c r="T10" s="17">
        <v>0.26513168117168101</v>
      </c>
      <c r="U10" s="17">
        <v>0.18193287663367799</v>
      </c>
      <c r="V10" s="17">
        <v>0.33993970446787503</v>
      </c>
      <c r="W10" s="17">
        <v>0.30019024324862398</v>
      </c>
      <c r="X10" s="17">
        <v>0.24734126720362201</v>
      </c>
      <c r="Y10" s="17">
        <v>0.23085368935217301</v>
      </c>
      <c r="Z10" s="17">
        <v>0.27237589996567402</v>
      </c>
      <c r="AA10" s="17">
        <v>0.22961603325975799</v>
      </c>
      <c r="AB10" s="17">
        <v>0.18814042559810201</v>
      </c>
      <c r="AC10" s="17">
        <v>0.26501334811133698</v>
      </c>
      <c r="AD10" s="17">
        <v>0.315162070614673</v>
      </c>
      <c r="AE10" s="17"/>
      <c r="AF10" s="17">
        <v>0.19072578736572801</v>
      </c>
      <c r="AG10" s="17">
        <v>0.31155585485968501</v>
      </c>
      <c r="AH10" s="17">
        <v>0.28757577659592798</v>
      </c>
      <c r="AI10" s="17"/>
      <c r="AJ10" s="17">
        <v>0.24512855836383801</v>
      </c>
      <c r="AK10" s="17">
        <v>0.31329487614600199</v>
      </c>
      <c r="AL10" s="17">
        <v>0.32600048039352503</v>
      </c>
      <c r="AM10" s="17">
        <v>0.176337243703481</v>
      </c>
      <c r="AN10" s="17">
        <v>0.23832314726686299</v>
      </c>
      <c r="AO10" s="17"/>
      <c r="AP10" s="17">
        <v>0.27095670690363699</v>
      </c>
      <c r="AQ10" s="17">
        <v>0.34555434368028998</v>
      </c>
      <c r="AR10" s="17">
        <v>0.28558282992470702</v>
      </c>
      <c r="AS10" s="17">
        <v>0.15306988240863301</v>
      </c>
      <c r="AT10" s="17">
        <v>0.18157393708500799</v>
      </c>
      <c r="AU10" s="17"/>
      <c r="AV10" s="17">
        <v>0.39714508689033001</v>
      </c>
      <c r="AW10" s="17">
        <v>0.26969009386762299</v>
      </c>
      <c r="AX10" s="17">
        <v>0.28703782664454902</v>
      </c>
      <c r="AY10" s="17">
        <v>0.128999257916597</v>
      </c>
      <c r="AZ10" s="17">
        <v>0.20031115657917301</v>
      </c>
      <c r="BA10" s="17">
        <v>0.25217090445456802</v>
      </c>
      <c r="BB10" s="17"/>
      <c r="BC10" s="17">
        <v>0.21439691189488699</v>
      </c>
      <c r="BD10" s="17">
        <v>0.228703513781361</v>
      </c>
      <c r="BE10" s="17">
        <v>0.32939834588308098</v>
      </c>
      <c r="BF10" s="17">
        <v>0.354921945055865</v>
      </c>
      <c r="BG10" s="17">
        <v>0.38321688887818101</v>
      </c>
    </row>
    <row r="11" spans="2:59" x14ac:dyDescent="0.35">
      <c r="B11" s="18" t="s">
        <v>538</v>
      </c>
      <c r="C11" s="17">
        <v>0.36482401824466498</v>
      </c>
      <c r="D11" s="17">
        <v>0.36283328357894601</v>
      </c>
      <c r="E11" s="17">
        <v>0.365610907672694</v>
      </c>
      <c r="F11" s="17"/>
      <c r="G11" s="17">
        <v>0.36679685823477898</v>
      </c>
      <c r="H11" s="17">
        <v>0.27951997596258299</v>
      </c>
      <c r="I11" s="17">
        <v>0.36914275779741901</v>
      </c>
      <c r="J11" s="17">
        <v>0.39029366054530101</v>
      </c>
      <c r="K11" s="17">
        <v>0.37426759146779898</v>
      </c>
      <c r="L11" s="17">
        <v>0.402123457017242</v>
      </c>
      <c r="M11" s="17"/>
      <c r="N11" s="17">
        <v>0.342469367315067</v>
      </c>
      <c r="O11" s="17">
        <v>0.36782454874729698</v>
      </c>
      <c r="P11" s="17">
        <v>0.36859844646325801</v>
      </c>
      <c r="Q11" s="17">
        <v>0.38320069835717702</v>
      </c>
      <c r="R11" s="17"/>
      <c r="S11" s="17">
        <v>0.30140130381802599</v>
      </c>
      <c r="T11" s="17">
        <v>0.35687377509776103</v>
      </c>
      <c r="U11" s="17">
        <v>0.37918248941955701</v>
      </c>
      <c r="V11" s="17">
        <v>0.31940142785345299</v>
      </c>
      <c r="W11" s="17">
        <v>0.31592929420077098</v>
      </c>
      <c r="X11" s="17">
        <v>0.40247485424374801</v>
      </c>
      <c r="Y11" s="17">
        <v>0.37009889964623899</v>
      </c>
      <c r="Z11" s="17">
        <v>0.369671834548564</v>
      </c>
      <c r="AA11" s="17">
        <v>0.38451059318805603</v>
      </c>
      <c r="AB11" s="17">
        <v>0.45904394749087202</v>
      </c>
      <c r="AC11" s="17">
        <v>0.397957234945719</v>
      </c>
      <c r="AD11" s="17">
        <v>0.36427275523748898</v>
      </c>
      <c r="AE11" s="17"/>
      <c r="AF11" s="17">
        <v>0.35010507969819199</v>
      </c>
      <c r="AG11" s="17">
        <v>0.37236121896331698</v>
      </c>
      <c r="AH11" s="17">
        <v>0.36119048791131197</v>
      </c>
      <c r="AI11" s="17"/>
      <c r="AJ11" s="17">
        <v>0.35602116659289901</v>
      </c>
      <c r="AK11" s="17">
        <v>0.34725349633250802</v>
      </c>
      <c r="AL11" s="17">
        <v>0.42873341008837301</v>
      </c>
      <c r="AM11" s="17">
        <v>0.24299078448084799</v>
      </c>
      <c r="AN11" s="17">
        <v>0.39582386388015001</v>
      </c>
      <c r="AO11" s="17"/>
      <c r="AP11" s="17">
        <v>0.373110708304776</v>
      </c>
      <c r="AQ11" s="17">
        <v>0.34164384848563401</v>
      </c>
      <c r="AR11" s="17">
        <v>0.44853493609008799</v>
      </c>
      <c r="AS11" s="17">
        <v>0.29449774572202903</v>
      </c>
      <c r="AT11" s="17">
        <v>0.42504270735251798</v>
      </c>
      <c r="AU11" s="17"/>
      <c r="AV11" s="17">
        <v>0.32997354637299098</v>
      </c>
      <c r="AW11" s="17">
        <v>0.380539420595425</v>
      </c>
      <c r="AX11" s="17">
        <v>0.42522415959781601</v>
      </c>
      <c r="AY11" s="17">
        <v>0.318781580735845</v>
      </c>
      <c r="AZ11" s="17">
        <v>0.38941892651203103</v>
      </c>
      <c r="BA11" s="17">
        <v>0.379048755143014</v>
      </c>
      <c r="BB11" s="17"/>
      <c r="BC11" s="17">
        <v>0.369217402804705</v>
      </c>
      <c r="BD11" s="17">
        <v>0.40033339532036799</v>
      </c>
      <c r="BE11" s="17">
        <v>0.33464895984983101</v>
      </c>
      <c r="BF11" s="17">
        <v>0.34883313652652898</v>
      </c>
      <c r="BG11" s="17">
        <v>0.29088110099711001</v>
      </c>
    </row>
    <row r="12" spans="2:59" x14ac:dyDescent="0.35">
      <c r="B12" s="18" t="s">
        <v>539</v>
      </c>
      <c r="C12" s="17">
        <v>0.255115191150249</v>
      </c>
      <c r="D12" s="17">
        <v>0.238707590472619</v>
      </c>
      <c r="E12" s="17">
        <v>0.27040289442648902</v>
      </c>
      <c r="F12" s="17"/>
      <c r="G12" s="17">
        <v>0.14084113799082901</v>
      </c>
      <c r="H12" s="17">
        <v>0.145311334370444</v>
      </c>
      <c r="I12" s="17">
        <v>0.23106658204758701</v>
      </c>
      <c r="J12" s="17">
        <v>0.27982470009684601</v>
      </c>
      <c r="K12" s="17">
        <v>0.35745208298773101</v>
      </c>
      <c r="L12" s="17">
        <v>0.351164045230626</v>
      </c>
      <c r="M12" s="17"/>
      <c r="N12" s="17">
        <v>0.167588061968962</v>
      </c>
      <c r="O12" s="17">
        <v>0.24611708325844001</v>
      </c>
      <c r="P12" s="17">
        <v>0.32635719544140801</v>
      </c>
      <c r="Q12" s="17">
        <v>0.296689472935801</v>
      </c>
      <c r="R12" s="17"/>
      <c r="S12" s="17">
        <v>0.15636961691638701</v>
      </c>
      <c r="T12" s="17">
        <v>0.274391793335929</v>
      </c>
      <c r="U12" s="17">
        <v>0.35959967268476001</v>
      </c>
      <c r="V12" s="17">
        <v>0.23618333615936099</v>
      </c>
      <c r="W12" s="17">
        <v>0.26055884802954099</v>
      </c>
      <c r="X12" s="17">
        <v>0.203953849363437</v>
      </c>
      <c r="Y12" s="17">
        <v>0.27004548642648601</v>
      </c>
      <c r="Z12" s="17">
        <v>0.31548848339334601</v>
      </c>
      <c r="AA12" s="17">
        <v>0.27163070701495001</v>
      </c>
      <c r="AB12" s="17">
        <v>0.29552918592091398</v>
      </c>
      <c r="AC12" s="17">
        <v>0.26599909256997201</v>
      </c>
      <c r="AD12" s="17">
        <v>0.23227269761184899</v>
      </c>
      <c r="AE12" s="17"/>
      <c r="AF12" s="17">
        <v>0.37835377059916803</v>
      </c>
      <c r="AG12" s="17">
        <v>0.19544047085782701</v>
      </c>
      <c r="AH12" s="17">
        <v>0.19359483592406501</v>
      </c>
      <c r="AI12" s="17"/>
      <c r="AJ12" s="17">
        <v>0.307126117035813</v>
      </c>
      <c r="AK12" s="17">
        <v>0.181923780664447</v>
      </c>
      <c r="AL12" s="17">
        <v>0.16899368175642501</v>
      </c>
      <c r="AM12" s="17">
        <v>0.50624029204198395</v>
      </c>
      <c r="AN12" s="17">
        <v>0.250496415410218</v>
      </c>
      <c r="AO12" s="17"/>
      <c r="AP12" s="17">
        <v>0.25884924028047501</v>
      </c>
      <c r="AQ12" s="17">
        <v>0.15519475802003399</v>
      </c>
      <c r="AR12" s="17">
        <v>0.179317155940935</v>
      </c>
      <c r="AS12" s="17">
        <v>0.51540208921072495</v>
      </c>
      <c r="AT12" s="17">
        <v>0.225508350171225</v>
      </c>
      <c r="AU12" s="17"/>
      <c r="AV12" s="17">
        <v>9.7708321060624007E-2</v>
      </c>
      <c r="AW12" s="17">
        <v>0.23203869319287601</v>
      </c>
      <c r="AX12" s="17">
        <v>0.20209880063188199</v>
      </c>
      <c r="AY12" s="17">
        <v>0.51758233135204201</v>
      </c>
      <c r="AZ12" s="17">
        <v>0.26182896491721902</v>
      </c>
      <c r="BA12" s="17">
        <v>0.28981440279092302</v>
      </c>
      <c r="BB12" s="17"/>
      <c r="BC12" s="17">
        <v>0.32579123558158601</v>
      </c>
      <c r="BD12" s="17">
        <v>0.26316566546964698</v>
      </c>
      <c r="BE12" s="17">
        <v>0.18855868171958701</v>
      </c>
      <c r="BF12" s="17">
        <v>0.14882256722859899</v>
      </c>
      <c r="BG12" s="17">
        <v>0.106264967578673</v>
      </c>
    </row>
    <row r="13" spans="2:59" x14ac:dyDescent="0.35">
      <c r="B13" s="18" t="s">
        <v>100</v>
      </c>
      <c r="C13" s="21">
        <v>3.54508466328219E-2</v>
      </c>
      <c r="D13" s="21">
        <v>2.13563313283478E-2</v>
      </c>
      <c r="E13" s="21">
        <v>4.8352964395658601E-2</v>
      </c>
      <c r="F13" s="21"/>
      <c r="G13" s="21">
        <v>4.8117548530966101E-2</v>
      </c>
      <c r="H13" s="21">
        <v>4.0082465313193698E-2</v>
      </c>
      <c r="I13" s="21">
        <v>5.5087346125380098E-2</v>
      </c>
      <c r="J13" s="21">
        <v>2.4731588705992399E-2</v>
      </c>
      <c r="K13" s="21">
        <v>3.4756225458133401E-2</v>
      </c>
      <c r="L13" s="21">
        <v>1.6426712506533801E-2</v>
      </c>
      <c r="M13" s="21"/>
      <c r="N13" s="21">
        <v>2.8486924584606901E-2</v>
      </c>
      <c r="O13" s="21">
        <v>3.4506841222548601E-2</v>
      </c>
      <c r="P13" s="21">
        <v>3.4026246588375698E-2</v>
      </c>
      <c r="Q13" s="21">
        <v>4.5258569587063299E-2</v>
      </c>
      <c r="R13" s="21"/>
      <c r="S13" s="21">
        <v>2.7964622152978201E-2</v>
      </c>
      <c r="T13" s="21">
        <v>4.4976283716274199E-2</v>
      </c>
      <c r="U13" s="21">
        <v>3.9360431516292399E-2</v>
      </c>
      <c r="V13" s="21">
        <v>4.1195796967276203E-2</v>
      </c>
      <c r="W13" s="21">
        <v>4.6815507924915803E-2</v>
      </c>
      <c r="X13" s="21">
        <v>4.9612134599666E-2</v>
      </c>
      <c r="Y13" s="21">
        <v>5.0472755142350299E-2</v>
      </c>
      <c r="Z13" s="21">
        <v>1.1526317420751201E-2</v>
      </c>
      <c r="AA13" s="21">
        <v>2.7194953024252101E-2</v>
      </c>
      <c r="AB13" s="21">
        <v>1.5753654841658901E-2</v>
      </c>
      <c r="AC13" s="21">
        <v>1.5793203009043001E-2</v>
      </c>
      <c r="AD13" s="21">
        <v>4.6496577505624498E-2</v>
      </c>
      <c r="AE13" s="21"/>
      <c r="AF13" s="21">
        <v>2.59219513352218E-2</v>
      </c>
      <c r="AG13" s="21">
        <v>2.34470491495407E-2</v>
      </c>
      <c r="AH13" s="21">
        <v>8.6698769053295099E-2</v>
      </c>
      <c r="AI13" s="21"/>
      <c r="AJ13" s="21">
        <v>2.5492620210392201E-2</v>
      </c>
      <c r="AK13" s="21">
        <v>2.6285206116085098E-2</v>
      </c>
      <c r="AL13" s="21">
        <v>1.8225878454928301E-2</v>
      </c>
      <c r="AM13" s="21">
        <v>5.2600587257154302E-2</v>
      </c>
      <c r="AN13" s="21">
        <v>7.8475877114345102E-2</v>
      </c>
      <c r="AO13" s="21"/>
      <c r="AP13" s="21">
        <v>2.58848518582077E-2</v>
      </c>
      <c r="AQ13" s="21">
        <v>3.0509657165539099E-2</v>
      </c>
      <c r="AR13" s="21">
        <v>2.1606469907698999E-2</v>
      </c>
      <c r="AS13" s="21">
        <v>9.7117578691122003E-3</v>
      </c>
      <c r="AT13" s="21">
        <v>6.1510560985918901E-2</v>
      </c>
      <c r="AU13" s="21"/>
      <c r="AV13" s="21">
        <v>2.75354471049023E-2</v>
      </c>
      <c r="AW13" s="21">
        <v>3.0873175673828801E-2</v>
      </c>
      <c r="AX13" s="21">
        <v>1.7159771783938599E-2</v>
      </c>
      <c r="AY13" s="21">
        <v>1.7403395903967198E-2</v>
      </c>
      <c r="AZ13" s="21">
        <v>5.1496405822754499E-2</v>
      </c>
      <c r="BA13" s="21">
        <v>6.76129670117636E-2</v>
      </c>
      <c r="BB13" s="21"/>
      <c r="BC13" s="21">
        <v>3.9838559359415E-2</v>
      </c>
      <c r="BD13" s="21">
        <v>5.34834025621823E-2</v>
      </c>
      <c r="BE13" s="21">
        <v>2.9877321984931499E-2</v>
      </c>
      <c r="BF13" s="21">
        <v>1.5768322411655902E-2</v>
      </c>
      <c r="BG13" s="21">
        <v>0</v>
      </c>
    </row>
    <row r="14" spans="2:59" x14ac:dyDescent="0.35">
      <c r="B14" s="18" t="s">
        <v>540</v>
      </c>
      <c r="C14" s="21">
        <v>0.34460994397226302</v>
      </c>
      <c r="D14" s="21">
        <v>0.377102794620088</v>
      </c>
      <c r="E14" s="21">
        <v>0.31563323350515798</v>
      </c>
      <c r="F14" s="21"/>
      <c r="G14" s="21">
        <v>0.44424445524342598</v>
      </c>
      <c r="H14" s="21">
        <v>0.53508622435377895</v>
      </c>
      <c r="I14" s="21">
        <v>0.34470331402961402</v>
      </c>
      <c r="J14" s="21">
        <v>0.30515005065186102</v>
      </c>
      <c r="K14" s="21">
        <v>0.23352410008633601</v>
      </c>
      <c r="L14" s="21">
        <v>0.23028578524559801</v>
      </c>
      <c r="M14" s="21"/>
      <c r="N14" s="21">
        <v>0.46145564613136397</v>
      </c>
      <c r="O14" s="21">
        <v>0.35155152677171497</v>
      </c>
      <c r="P14" s="21">
        <v>0.27101811150695898</v>
      </c>
      <c r="Q14" s="21">
        <v>0.274851259119959</v>
      </c>
      <c r="R14" s="21"/>
      <c r="S14" s="21">
        <v>0.51426445711260804</v>
      </c>
      <c r="T14" s="21">
        <v>0.32375814785003498</v>
      </c>
      <c r="U14" s="21">
        <v>0.221857406379391</v>
      </c>
      <c r="V14" s="21">
        <v>0.40321943901990998</v>
      </c>
      <c r="W14" s="21">
        <v>0.37669634984477202</v>
      </c>
      <c r="X14" s="21">
        <v>0.343959161793148</v>
      </c>
      <c r="Y14" s="21">
        <v>0.309382858784924</v>
      </c>
      <c r="Z14" s="21">
        <v>0.30331336463733899</v>
      </c>
      <c r="AA14" s="21">
        <v>0.31666374677274201</v>
      </c>
      <c r="AB14" s="21">
        <v>0.229673211746555</v>
      </c>
      <c r="AC14" s="21">
        <v>0.32025046947526598</v>
      </c>
      <c r="AD14" s="21">
        <v>0.35695796964503701</v>
      </c>
      <c r="AE14" s="21"/>
      <c r="AF14" s="21">
        <v>0.245619198367418</v>
      </c>
      <c r="AG14" s="21">
        <v>0.40875126102931503</v>
      </c>
      <c r="AH14" s="21">
        <v>0.35851590711132802</v>
      </c>
      <c r="AI14" s="21"/>
      <c r="AJ14" s="21">
        <v>0.31136009616089599</v>
      </c>
      <c r="AK14" s="21">
        <v>0.44453751688696003</v>
      </c>
      <c r="AL14" s="21">
        <v>0.38404702970027399</v>
      </c>
      <c r="AM14" s="21">
        <v>0.19816833622001401</v>
      </c>
      <c r="AN14" s="21">
        <v>0.27520384359528699</v>
      </c>
      <c r="AO14" s="21"/>
      <c r="AP14" s="21">
        <v>0.342155199556541</v>
      </c>
      <c r="AQ14" s="21">
        <v>0.47265173632879298</v>
      </c>
      <c r="AR14" s="21">
        <v>0.35054143806127802</v>
      </c>
      <c r="AS14" s="21">
        <v>0.18038840719813401</v>
      </c>
      <c r="AT14" s="21">
        <v>0.28793838149033801</v>
      </c>
      <c r="AU14" s="21"/>
      <c r="AV14" s="21">
        <v>0.54478268546148301</v>
      </c>
      <c r="AW14" s="21">
        <v>0.35654871053787002</v>
      </c>
      <c r="AX14" s="21">
        <v>0.35551726798636302</v>
      </c>
      <c r="AY14" s="21">
        <v>0.14623269200814601</v>
      </c>
      <c r="AZ14" s="21">
        <v>0.29725570274799601</v>
      </c>
      <c r="BA14" s="21">
        <v>0.26352387505429897</v>
      </c>
      <c r="BB14" s="21"/>
      <c r="BC14" s="21">
        <v>0.265152802254294</v>
      </c>
      <c r="BD14" s="21">
        <v>0.28301753664780299</v>
      </c>
      <c r="BE14" s="21">
        <v>0.446915036445651</v>
      </c>
      <c r="BF14" s="21">
        <v>0.48657597383321599</v>
      </c>
      <c r="BG14" s="21">
        <v>0.60285393142421795</v>
      </c>
    </row>
    <row r="15" spans="2:59" x14ac:dyDescent="0.35">
      <c r="B15" s="18" t="s">
        <v>141</v>
      </c>
      <c r="C15" s="22">
        <v>-0.30915909733944102</v>
      </c>
      <c r="D15" s="22">
        <v>-0.35574646329173998</v>
      </c>
      <c r="E15" s="22">
        <v>-0.26728026910949898</v>
      </c>
      <c r="F15" s="22"/>
      <c r="G15" s="22">
        <v>-0.39612690671245998</v>
      </c>
      <c r="H15" s="22">
        <v>-0.49500375904058502</v>
      </c>
      <c r="I15" s="22">
        <v>-0.289615967904234</v>
      </c>
      <c r="J15" s="22">
        <v>-0.280418461945868</v>
      </c>
      <c r="K15" s="22">
        <v>-0.198767874628203</v>
      </c>
      <c r="L15" s="22">
        <v>-0.21385907273906399</v>
      </c>
      <c r="M15" s="22"/>
      <c r="N15" s="22">
        <v>-0.43296872154675697</v>
      </c>
      <c r="O15" s="22">
        <v>-0.31704468554916598</v>
      </c>
      <c r="P15" s="22">
        <v>-0.23699186491858301</v>
      </c>
      <c r="Q15" s="22">
        <v>-0.22959268953289499</v>
      </c>
      <c r="R15" s="22"/>
      <c r="S15" s="22">
        <v>-0.48629983495962997</v>
      </c>
      <c r="T15" s="22">
        <v>-0.27878186413376099</v>
      </c>
      <c r="U15" s="22">
        <v>-0.18249697486309899</v>
      </c>
      <c r="V15" s="22">
        <v>-0.36202364205263299</v>
      </c>
      <c r="W15" s="22">
        <v>-0.329880841919856</v>
      </c>
      <c r="X15" s="22">
        <v>-0.29434702719348199</v>
      </c>
      <c r="Y15" s="22">
        <v>-0.258910103642574</v>
      </c>
      <c r="Z15" s="22">
        <v>-0.29178704721658799</v>
      </c>
      <c r="AA15" s="22">
        <v>-0.28946879374848999</v>
      </c>
      <c r="AB15" s="22">
        <v>-0.213919556904896</v>
      </c>
      <c r="AC15" s="22">
        <v>-0.30445726646622301</v>
      </c>
      <c r="AD15" s="22">
        <v>-0.31046139213941298</v>
      </c>
      <c r="AE15" s="22"/>
      <c r="AF15" s="22">
        <v>-0.21969724703219601</v>
      </c>
      <c r="AG15" s="22">
        <v>-0.38530421187977398</v>
      </c>
      <c r="AH15" s="22">
        <v>-0.27181713805803298</v>
      </c>
      <c r="AI15" s="22"/>
      <c r="AJ15" s="22">
        <v>-0.28586747595050299</v>
      </c>
      <c r="AK15" s="22">
        <v>-0.41825231077087499</v>
      </c>
      <c r="AL15" s="22">
        <v>-0.36582115124534598</v>
      </c>
      <c r="AM15" s="22">
        <v>-0.14556774896285901</v>
      </c>
      <c r="AN15" s="22">
        <v>-0.19672796648094201</v>
      </c>
      <c r="AO15" s="22"/>
      <c r="AP15" s="22">
        <v>-0.31627034769833301</v>
      </c>
      <c r="AQ15" s="22">
        <v>-0.44214207916325399</v>
      </c>
      <c r="AR15" s="22">
        <v>-0.32893496815357898</v>
      </c>
      <c r="AS15" s="22">
        <v>-0.17067664932902199</v>
      </c>
      <c r="AT15" s="22">
        <v>-0.22642782050441901</v>
      </c>
      <c r="AU15" s="22"/>
      <c r="AV15" s="22">
        <v>-0.51724723835658004</v>
      </c>
      <c r="AW15" s="22">
        <v>-0.32567553486404099</v>
      </c>
      <c r="AX15" s="22">
        <v>-0.338357496202425</v>
      </c>
      <c r="AY15" s="22">
        <v>-0.12882929610417801</v>
      </c>
      <c r="AZ15" s="22">
        <v>-0.24575929692524201</v>
      </c>
      <c r="BA15" s="22">
        <v>-0.195910908042536</v>
      </c>
      <c r="BB15" s="22"/>
      <c r="BC15" s="22">
        <v>-0.225314242894879</v>
      </c>
      <c r="BD15" s="22">
        <v>-0.22953413408562101</v>
      </c>
      <c r="BE15" s="22">
        <v>-0.41703771446071902</v>
      </c>
      <c r="BF15" s="22">
        <v>-0.470807651421561</v>
      </c>
      <c r="BG15" s="22">
        <v>-0.60285393142421795</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330</v>
      </c>
      <c r="E2" s="26"/>
      <c r="F2" s="26"/>
    </row>
    <row r="6" spans="2:6" ht="50" customHeight="1" x14ac:dyDescent="0.35">
      <c r="B6" s="20" t="s">
        <v>15</v>
      </c>
      <c r="C6" s="20" t="s">
        <v>546</v>
      </c>
      <c r="D6" s="20" t="s">
        <v>547</v>
      </c>
      <c r="E6" s="20" t="s">
        <v>548</v>
      </c>
    </row>
    <row r="7" spans="2:6" x14ac:dyDescent="0.35">
      <c r="B7" s="18" t="s">
        <v>323</v>
      </c>
      <c r="C7" s="17">
        <v>0.161918534990876</v>
      </c>
      <c r="D7" s="17">
        <v>7.5004270147979293E-2</v>
      </c>
      <c r="E7" s="17">
        <v>0.103934573798229</v>
      </c>
    </row>
    <row r="8" spans="2:6" x14ac:dyDescent="0.35">
      <c r="B8" s="18" t="s">
        <v>324</v>
      </c>
      <c r="C8" s="17">
        <v>0.34965318035877402</v>
      </c>
      <c r="D8" s="17">
        <v>0.30699449185417599</v>
      </c>
      <c r="E8" s="17">
        <v>0.32712912841545799</v>
      </c>
    </row>
    <row r="9" spans="2:6" x14ac:dyDescent="0.35">
      <c r="B9" s="18" t="s">
        <v>325</v>
      </c>
      <c r="C9" s="17">
        <v>0.24522999327183101</v>
      </c>
      <c r="D9" s="17">
        <v>0.30828835307583302</v>
      </c>
      <c r="E9" s="17">
        <v>0.22878625332983599</v>
      </c>
    </row>
    <row r="10" spans="2:6" x14ac:dyDescent="0.35">
      <c r="B10" s="18" t="s">
        <v>326</v>
      </c>
      <c r="C10" s="17">
        <v>0.12776931567049099</v>
      </c>
      <c r="D10" s="17">
        <v>0.15780607557429599</v>
      </c>
      <c r="E10" s="17">
        <v>0.17607574897018899</v>
      </c>
    </row>
    <row r="11" spans="2:6" x14ac:dyDescent="0.35">
      <c r="B11" s="18" t="s">
        <v>327</v>
      </c>
      <c r="C11" s="17">
        <v>2.8599561074946E-2</v>
      </c>
      <c r="D11" s="17">
        <v>6.1279989185935399E-2</v>
      </c>
      <c r="E11" s="17">
        <v>0.131497824414541</v>
      </c>
    </row>
    <row r="12" spans="2:6" x14ac:dyDescent="0.35">
      <c r="B12" s="18" t="s">
        <v>100</v>
      </c>
      <c r="C12" s="17">
        <v>8.6829414633081206E-2</v>
      </c>
      <c r="D12" s="17">
        <v>9.0626820161780197E-2</v>
      </c>
      <c r="E12" s="17">
        <v>3.2576471071746799E-2</v>
      </c>
    </row>
    <row r="13" spans="2:6" x14ac:dyDescent="0.35">
      <c r="B13" s="23" t="s">
        <v>328</v>
      </c>
      <c r="C13" s="21">
        <v>0.51157171534964996</v>
      </c>
      <c r="D13" s="21">
        <v>0.38199876200215499</v>
      </c>
      <c r="E13" s="21">
        <v>0.43106370221368701</v>
      </c>
    </row>
    <row r="14" spans="2:6" x14ac:dyDescent="0.35">
      <c r="B14" s="23" t="s">
        <v>329</v>
      </c>
      <c r="C14" s="21">
        <v>0.15636887674543701</v>
      </c>
      <c r="D14" s="21">
        <v>0.21908606476023201</v>
      </c>
      <c r="E14" s="21">
        <v>0.30757357338473001</v>
      </c>
    </row>
    <row r="15" spans="2:6" x14ac:dyDescent="0.35">
      <c r="B15" s="23" t="s">
        <v>141</v>
      </c>
      <c r="C15" s="22">
        <v>0.35520283860421298</v>
      </c>
      <c r="D15" s="22">
        <v>0.162912697241923</v>
      </c>
      <c r="E15" s="22">
        <v>0.123490128828957</v>
      </c>
    </row>
    <row r="16" spans="2:6" x14ac:dyDescent="0.35">
      <c r="B16" s="16"/>
      <c r="C16" s="16"/>
      <c r="D16" s="16"/>
      <c r="E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323</v>
      </c>
      <c r="C9" s="17">
        <v>7.5004270147979293E-2</v>
      </c>
      <c r="D9" s="17">
        <v>8.2757111791255999E-2</v>
      </c>
      <c r="E9" s="17">
        <v>6.7060761756017495E-2</v>
      </c>
      <c r="F9" s="17"/>
      <c r="G9" s="17">
        <v>0.145398698877092</v>
      </c>
      <c r="H9" s="17">
        <v>0.14806219550760899</v>
      </c>
      <c r="I9" s="17">
        <v>6.3399646007176194E-2</v>
      </c>
      <c r="J9" s="17">
        <v>4.4730173628289897E-2</v>
      </c>
      <c r="K9" s="17">
        <v>3.7228881123862398E-2</v>
      </c>
      <c r="L9" s="17">
        <v>2.80965328784019E-2</v>
      </c>
      <c r="M9" s="17"/>
      <c r="N9" s="17">
        <v>0.124464226589255</v>
      </c>
      <c r="O9" s="17">
        <v>7.1153828806623701E-2</v>
      </c>
      <c r="P9" s="17">
        <v>5.29441776462133E-2</v>
      </c>
      <c r="Q9" s="17">
        <v>4.5246913460674797E-2</v>
      </c>
      <c r="R9" s="17"/>
      <c r="S9" s="17">
        <v>0.12530642264650299</v>
      </c>
      <c r="T9" s="17">
        <v>6.0703044466200999E-2</v>
      </c>
      <c r="U9" s="17">
        <v>3.7596231368550101E-2</v>
      </c>
      <c r="V9" s="17">
        <v>9.6523310567413104E-2</v>
      </c>
      <c r="W9" s="17">
        <v>6.9078448794933994E-2</v>
      </c>
      <c r="X9" s="17">
        <v>8.2109454888369293E-2</v>
      </c>
      <c r="Y9" s="17">
        <v>5.4658282266694301E-2</v>
      </c>
      <c r="Z9" s="17">
        <v>3.3410686826833402E-2</v>
      </c>
      <c r="AA9" s="17">
        <v>0.103335908972325</v>
      </c>
      <c r="AB9" s="17">
        <v>4.5486661629086801E-2</v>
      </c>
      <c r="AC9" s="17">
        <v>5.4064607097388098E-2</v>
      </c>
      <c r="AD9" s="17">
        <v>5.8610489135273398E-2</v>
      </c>
      <c r="AE9" s="17"/>
      <c r="AF9" s="17">
        <v>5.92021376522429E-2</v>
      </c>
      <c r="AG9" s="17">
        <v>8.2833869863211507E-2</v>
      </c>
      <c r="AH9" s="17">
        <v>4.9011165670073999E-2</v>
      </c>
      <c r="AI9" s="17"/>
      <c r="AJ9" s="17">
        <v>6.7289653219660905E-2</v>
      </c>
      <c r="AK9" s="17">
        <v>0.128649187452403</v>
      </c>
      <c r="AL9" s="17">
        <v>2.5278418475457899E-2</v>
      </c>
      <c r="AM9" s="17">
        <v>0</v>
      </c>
      <c r="AN9" s="17">
        <v>1.8724896665227201E-2</v>
      </c>
      <c r="AO9" s="17"/>
      <c r="AP9" s="17">
        <v>7.8167758141922603E-2</v>
      </c>
      <c r="AQ9" s="17">
        <v>0.119502362411837</v>
      </c>
      <c r="AR9" s="17">
        <v>5.0839002369225901E-2</v>
      </c>
      <c r="AS9" s="17">
        <v>3.9969227663248799E-2</v>
      </c>
      <c r="AT9" s="17">
        <v>6.8198780123728306E-2</v>
      </c>
      <c r="AU9" s="17"/>
      <c r="AV9" s="17">
        <v>0.13924269047049601</v>
      </c>
      <c r="AW9" s="17">
        <v>9.3283850713949498E-2</v>
      </c>
      <c r="AX9" s="17">
        <v>6.4899858616990797E-2</v>
      </c>
      <c r="AY9" s="17">
        <v>2.8939417857326798E-2</v>
      </c>
      <c r="AZ9" s="17">
        <v>5.2565948452137599E-2</v>
      </c>
      <c r="BA9" s="17">
        <v>5.5669310521767002E-3</v>
      </c>
      <c r="BB9" s="17"/>
      <c r="BC9" s="17">
        <v>4.0913168611212601E-2</v>
      </c>
      <c r="BD9" s="17">
        <v>6.3059689252814605E-2</v>
      </c>
      <c r="BE9" s="17">
        <v>0.109295539980025</v>
      </c>
      <c r="BF9" s="17">
        <v>0.104835217942524</v>
      </c>
      <c r="BG9" s="17">
        <v>0.17288271292224</v>
      </c>
    </row>
    <row r="10" spans="2:59" x14ac:dyDescent="0.35">
      <c r="B10" s="18" t="s">
        <v>324</v>
      </c>
      <c r="C10" s="17">
        <v>0.30699449185417599</v>
      </c>
      <c r="D10" s="17">
        <v>0.33454789735764501</v>
      </c>
      <c r="E10" s="17">
        <v>0.27947935915722699</v>
      </c>
      <c r="F10" s="17"/>
      <c r="G10" s="17">
        <v>0.29132458854842103</v>
      </c>
      <c r="H10" s="17">
        <v>0.34846578169350001</v>
      </c>
      <c r="I10" s="17">
        <v>0.32818272761278</v>
      </c>
      <c r="J10" s="17">
        <v>0.288142187944329</v>
      </c>
      <c r="K10" s="17">
        <v>0.27020561390508102</v>
      </c>
      <c r="L10" s="17">
        <v>0.30667949048344501</v>
      </c>
      <c r="M10" s="17"/>
      <c r="N10" s="17">
        <v>0.35746666202553401</v>
      </c>
      <c r="O10" s="17">
        <v>0.33070034407337401</v>
      </c>
      <c r="P10" s="17">
        <v>0.261740816896323</v>
      </c>
      <c r="Q10" s="17">
        <v>0.26634845185359701</v>
      </c>
      <c r="R10" s="17"/>
      <c r="S10" s="17">
        <v>0.34379461693425001</v>
      </c>
      <c r="T10" s="17">
        <v>0.29518432482256701</v>
      </c>
      <c r="U10" s="17">
        <v>0.241321451021063</v>
      </c>
      <c r="V10" s="17">
        <v>0.36729410485486602</v>
      </c>
      <c r="W10" s="17">
        <v>0.322041305600067</v>
      </c>
      <c r="X10" s="17">
        <v>0.28269094178397702</v>
      </c>
      <c r="Y10" s="17">
        <v>0.27948725681193198</v>
      </c>
      <c r="Z10" s="17">
        <v>0.314959273005334</v>
      </c>
      <c r="AA10" s="17">
        <v>0.27770095557885699</v>
      </c>
      <c r="AB10" s="17">
        <v>0.30332233260111102</v>
      </c>
      <c r="AC10" s="17">
        <v>0.33398096051397502</v>
      </c>
      <c r="AD10" s="17">
        <v>0.35430706155609198</v>
      </c>
      <c r="AE10" s="17"/>
      <c r="AF10" s="17">
        <v>0.28061407905248498</v>
      </c>
      <c r="AG10" s="17">
        <v>0.33544510891984902</v>
      </c>
      <c r="AH10" s="17">
        <v>0.30988161225113398</v>
      </c>
      <c r="AI10" s="17"/>
      <c r="AJ10" s="17">
        <v>0.32356180951899199</v>
      </c>
      <c r="AK10" s="17">
        <v>0.32790189403767001</v>
      </c>
      <c r="AL10" s="17">
        <v>0.35913929700326502</v>
      </c>
      <c r="AM10" s="17">
        <v>0.20133733556310099</v>
      </c>
      <c r="AN10" s="17">
        <v>0.27587874703090598</v>
      </c>
      <c r="AO10" s="17"/>
      <c r="AP10" s="17">
        <v>0.34945946716697501</v>
      </c>
      <c r="AQ10" s="17">
        <v>0.365536969992241</v>
      </c>
      <c r="AR10" s="17">
        <v>0.34380496666277499</v>
      </c>
      <c r="AS10" s="17">
        <v>0.18847672420841899</v>
      </c>
      <c r="AT10" s="17">
        <v>0.26725084907288399</v>
      </c>
      <c r="AU10" s="17"/>
      <c r="AV10" s="17">
        <v>0.37897687718499501</v>
      </c>
      <c r="AW10" s="17">
        <v>0.36588979449876202</v>
      </c>
      <c r="AX10" s="17">
        <v>0.33769775377758798</v>
      </c>
      <c r="AY10" s="17">
        <v>0.19970869908668101</v>
      </c>
      <c r="AZ10" s="17">
        <v>0.25560447537905601</v>
      </c>
      <c r="BA10" s="17">
        <v>0.27947635157831402</v>
      </c>
      <c r="BB10" s="17"/>
      <c r="BC10" s="17">
        <v>0.26754983430256202</v>
      </c>
      <c r="BD10" s="17">
        <v>0.27049467847563102</v>
      </c>
      <c r="BE10" s="17">
        <v>0.35905205126122303</v>
      </c>
      <c r="BF10" s="17">
        <v>0.38602603662811402</v>
      </c>
      <c r="BG10" s="17">
        <v>0.28897313709815098</v>
      </c>
    </row>
    <row r="11" spans="2:59" x14ac:dyDescent="0.35">
      <c r="B11" s="18" t="s">
        <v>325</v>
      </c>
      <c r="C11" s="17">
        <v>0.30828835307583302</v>
      </c>
      <c r="D11" s="17">
        <v>0.30373827094096101</v>
      </c>
      <c r="E11" s="17">
        <v>0.31435661074399401</v>
      </c>
      <c r="F11" s="17"/>
      <c r="G11" s="17">
        <v>0.29283811534203902</v>
      </c>
      <c r="H11" s="17">
        <v>0.23845942955576699</v>
      </c>
      <c r="I11" s="17">
        <v>0.27799562636116598</v>
      </c>
      <c r="J11" s="17">
        <v>0.35716891671465201</v>
      </c>
      <c r="K11" s="17">
        <v>0.32543855850009901</v>
      </c>
      <c r="L11" s="17">
        <v>0.348676611325894</v>
      </c>
      <c r="M11" s="17"/>
      <c r="N11" s="17">
        <v>0.276182654239221</v>
      </c>
      <c r="O11" s="17">
        <v>0.30593906043840802</v>
      </c>
      <c r="P11" s="17">
        <v>0.32224290038936598</v>
      </c>
      <c r="Q11" s="17">
        <v>0.333676717408458</v>
      </c>
      <c r="R11" s="17"/>
      <c r="S11" s="17">
        <v>0.27471419443153</v>
      </c>
      <c r="T11" s="17">
        <v>0.29721632582263302</v>
      </c>
      <c r="U11" s="17">
        <v>0.324901331713907</v>
      </c>
      <c r="V11" s="17">
        <v>0.268766571929207</v>
      </c>
      <c r="W11" s="17">
        <v>0.30991584126892302</v>
      </c>
      <c r="X11" s="17">
        <v>0.35632447800752398</v>
      </c>
      <c r="Y11" s="17">
        <v>0.337649500038535</v>
      </c>
      <c r="Z11" s="17">
        <v>0.319786921479082</v>
      </c>
      <c r="AA11" s="17">
        <v>0.25920702593681999</v>
      </c>
      <c r="AB11" s="17">
        <v>0.36437064098157201</v>
      </c>
      <c r="AC11" s="17">
        <v>0.318114900308129</v>
      </c>
      <c r="AD11" s="17">
        <v>0.34116852719478002</v>
      </c>
      <c r="AE11" s="17"/>
      <c r="AF11" s="17">
        <v>0.32603006303535198</v>
      </c>
      <c r="AG11" s="17">
        <v>0.31727967804642598</v>
      </c>
      <c r="AH11" s="17">
        <v>0.26552287632801003</v>
      </c>
      <c r="AI11" s="17"/>
      <c r="AJ11" s="17">
        <v>0.32623252660017998</v>
      </c>
      <c r="AK11" s="17">
        <v>0.30092286184343298</v>
      </c>
      <c r="AL11" s="17">
        <v>0.286515081040634</v>
      </c>
      <c r="AM11" s="17">
        <v>0.312802703496741</v>
      </c>
      <c r="AN11" s="17">
        <v>0.29695915761841801</v>
      </c>
      <c r="AO11" s="17"/>
      <c r="AP11" s="17">
        <v>0.29471064319688101</v>
      </c>
      <c r="AQ11" s="17">
        <v>0.28995556195140099</v>
      </c>
      <c r="AR11" s="17">
        <v>0.336880682412393</v>
      </c>
      <c r="AS11" s="17">
        <v>0.34296583943356101</v>
      </c>
      <c r="AT11" s="17">
        <v>0.252546291369804</v>
      </c>
      <c r="AU11" s="17"/>
      <c r="AV11" s="17">
        <v>0.29364482621959798</v>
      </c>
      <c r="AW11" s="17">
        <v>0.286152915365883</v>
      </c>
      <c r="AX11" s="17">
        <v>0.32912462662682601</v>
      </c>
      <c r="AY11" s="17">
        <v>0.359476556391436</v>
      </c>
      <c r="AZ11" s="17">
        <v>0.29893871154149099</v>
      </c>
      <c r="BA11" s="17">
        <v>0.307792555875051</v>
      </c>
      <c r="BB11" s="17"/>
      <c r="BC11" s="17">
        <v>0.31550825873036498</v>
      </c>
      <c r="BD11" s="17">
        <v>0.32331630572687398</v>
      </c>
      <c r="BE11" s="17">
        <v>0.28768206131885399</v>
      </c>
      <c r="BF11" s="17">
        <v>0.29691267441673003</v>
      </c>
      <c r="BG11" s="17">
        <v>0.30720090335490502</v>
      </c>
    </row>
    <row r="12" spans="2:59" x14ac:dyDescent="0.35">
      <c r="B12" s="18" t="s">
        <v>326</v>
      </c>
      <c r="C12" s="17">
        <v>0.15780607557429599</v>
      </c>
      <c r="D12" s="17">
        <v>0.15790659806864599</v>
      </c>
      <c r="E12" s="17">
        <v>0.15809829946564799</v>
      </c>
      <c r="F12" s="17"/>
      <c r="G12" s="17">
        <v>0.15712280752969501</v>
      </c>
      <c r="H12" s="17">
        <v>0.13221419390366301</v>
      </c>
      <c r="I12" s="17">
        <v>0.16915432117631399</v>
      </c>
      <c r="J12" s="17">
        <v>0.15775282426388301</v>
      </c>
      <c r="K12" s="17">
        <v>0.15787701459081399</v>
      </c>
      <c r="L12" s="17">
        <v>0.16977165431604499</v>
      </c>
      <c r="M12" s="17"/>
      <c r="N12" s="17">
        <v>0.14171979779268801</v>
      </c>
      <c r="O12" s="17">
        <v>0.15532170785143401</v>
      </c>
      <c r="P12" s="17">
        <v>0.18388703112895899</v>
      </c>
      <c r="Q12" s="17">
        <v>0.15511842268583301</v>
      </c>
      <c r="R12" s="17"/>
      <c r="S12" s="17">
        <v>0.14330706442220201</v>
      </c>
      <c r="T12" s="17">
        <v>0.15889370935630501</v>
      </c>
      <c r="U12" s="17">
        <v>0.22582569139935199</v>
      </c>
      <c r="V12" s="17">
        <v>0.17229230101224699</v>
      </c>
      <c r="W12" s="17">
        <v>0.124424297928675</v>
      </c>
      <c r="X12" s="17">
        <v>0.118151061238999</v>
      </c>
      <c r="Y12" s="17">
        <v>0.14598354418234499</v>
      </c>
      <c r="Z12" s="17">
        <v>0.18524625196821401</v>
      </c>
      <c r="AA12" s="17">
        <v>0.19583279468561399</v>
      </c>
      <c r="AB12" s="17">
        <v>0.124422214940182</v>
      </c>
      <c r="AC12" s="17">
        <v>0.16831785648125899</v>
      </c>
      <c r="AD12" s="17">
        <v>0.13121248011279499</v>
      </c>
      <c r="AE12" s="17"/>
      <c r="AF12" s="17">
        <v>0.16777834335988501</v>
      </c>
      <c r="AG12" s="17">
        <v>0.14235140556317999</v>
      </c>
      <c r="AH12" s="17">
        <v>0.16355326623607799</v>
      </c>
      <c r="AI12" s="17"/>
      <c r="AJ12" s="17">
        <v>0.15035615483884501</v>
      </c>
      <c r="AK12" s="17">
        <v>0.130447721003835</v>
      </c>
      <c r="AL12" s="17">
        <v>0.19030371804886501</v>
      </c>
      <c r="AM12" s="17">
        <v>0.28682729862983403</v>
      </c>
      <c r="AN12" s="17">
        <v>0.16710879541681301</v>
      </c>
      <c r="AO12" s="17"/>
      <c r="AP12" s="17">
        <v>0.14291901388074599</v>
      </c>
      <c r="AQ12" s="17">
        <v>0.123491772579482</v>
      </c>
      <c r="AR12" s="17">
        <v>0.14917024041558699</v>
      </c>
      <c r="AS12" s="17">
        <v>0.22754416975532599</v>
      </c>
      <c r="AT12" s="17">
        <v>0.2201599042007</v>
      </c>
      <c r="AU12" s="17"/>
      <c r="AV12" s="17">
        <v>0.114917614209882</v>
      </c>
      <c r="AW12" s="17">
        <v>0.12870006860116401</v>
      </c>
      <c r="AX12" s="17">
        <v>0.17641504170531</v>
      </c>
      <c r="AY12" s="17">
        <v>0.21716913562217899</v>
      </c>
      <c r="AZ12" s="17">
        <v>0.188960112035785</v>
      </c>
      <c r="BA12" s="17">
        <v>0.13386656498361801</v>
      </c>
      <c r="BB12" s="17"/>
      <c r="BC12" s="17">
        <v>0.16529239190011399</v>
      </c>
      <c r="BD12" s="17">
        <v>0.15890951853468399</v>
      </c>
      <c r="BE12" s="17">
        <v>0.156870672792951</v>
      </c>
      <c r="BF12" s="17">
        <v>0.121061923664617</v>
      </c>
      <c r="BG12" s="17">
        <v>0.16175875144868401</v>
      </c>
    </row>
    <row r="13" spans="2:59" x14ac:dyDescent="0.35">
      <c r="B13" s="18" t="s">
        <v>327</v>
      </c>
      <c r="C13" s="17">
        <v>6.1279989185935399E-2</v>
      </c>
      <c r="D13" s="17">
        <v>6.3110578700650205E-2</v>
      </c>
      <c r="E13" s="17">
        <v>5.9977708889791002E-2</v>
      </c>
      <c r="F13" s="17"/>
      <c r="G13" s="17">
        <v>3.2218966293692197E-2</v>
      </c>
      <c r="H13" s="17">
        <v>5.9564092452184102E-2</v>
      </c>
      <c r="I13" s="17">
        <v>6.4051364574634298E-2</v>
      </c>
      <c r="J13" s="17">
        <v>5.58542299507249E-2</v>
      </c>
      <c r="K13" s="17">
        <v>0.110326694603837</v>
      </c>
      <c r="L13" s="17">
        <v>5.1254691261785501E-2</v>
      </c>
      <c r="M13" s="17"/>
      <c r="N13" s="17">
        <v>4.3466543686289001E-2</v>
      </c>
      <c r="O13" s="17">
        <v>5.6503062052872297E-2</v>
      </c>
      <c r="P13" s="17">
        <v>7.7489848716651002E-2</v>
      </c>
      <c r="Q13" s="17">
        <v>7.1319238545796304E-2</v>
      </c>
      <c r="R13" s="17"/>
      <c r="S13" s="17">
        <v>5.3865738825316797E-2</v>
      </c>
      <c r="T13" s="17">
        <v>5.9199626614864498E-2</v>
      </c>
      <c r="U13" s="17">
        <v>8.0995939208566597E-2</v>
      </c>
      <c r="V13" s="17">
        <v>3.7930204714397397E-2</v>
      </c>
      <c r="W13" s="17">
        <v>8.0982505973998004E-2</v>
      </c>
      <c r="X13" s="17">
        <v>4.9007157919535402E-2</v>
      </c>
      <c r="Y13" s="17">
        <v>6.0070859055688902E-2</v>
      </c>
      <c r="Z13" s="17">
        <v>6.63221560843998E-2</v>
      </c>
      <c r="AA13" s="17">
        <v>6.7238735133387698E-2</v>
      </c>
      <c r="AB13" s="17">
        <v>8.4666181763937601E-2</v>
      </c>
      <c r="AC13" s="17">
        <v>4.7875829846617902E-2</v>
      </c>
      <c r="AD13" s="17">
        <v>4.0035405986574603E-2</v>
      </c>
      <c r="AE13" s="17"/>
      <c r="AF13" s="17">
        <v>7.6588310204655799E-2</v>
      </c>
      <c r="AG13" s="17">
        <v>5.31284542096295E-2</v>
      </c>
      <c r="AH13" s="17">
        <v>5.5582934032518599E-2</v>
      </c>
      <c r="AI13" s="17"/>
      <c r="AJ13" s="17">
        <v>5.3955455300558897E-2</v>
      </c>
      <c r="AK13" s="17">
        <v>4.3434716289272098E-2</v>
      </c>
      <c r="AL13" s="17">
        <v>5.5055210234200798E-2</v>
      </c>
      <c r="AM13" s="17">
        <v>0.12131490040783501</v>
      </c>
      <c r="AN13" s="17">
        <v>7.2525707157530706E-2</v>
      </c>
      <c r="AO13" s="17"/>
      <c r="AP13" s="17">
        <v>4.5565480632838801E-2</v>
      </c>
      <c r="AQ13" s="17">
        <v>3.04276932393177E-2</v>
      </c>
      <c r="AR13" s="17">
        <v>5.4047312620017697E-2</v>
      </c>
      <c r="AS13" s="17">
        <v>0.131775254419147</v>
      </c>
      <c r="AT13" s="17">
        <v>8.7921539671466001E-2</v>
      </c>
      <c r="AU13" s="17"/>
      <c r="AV13" s="17">
        <v>1.82938246419753E-2</v>
      </c>
      <c r="AW13" s="17">
        <v>4.1702631074466E-2</v>
      </c>
      <c r="AX13" s="17">
        <v>4.5698234006062197E-2</v>
      </c>
      <c r="AY13" s="17">
        <v>0.112947874631062</v>
      </c>
      <c r="AZ13" s="17">
        <v>9.4845220820095499E-2</v>
      </c>
      <c r="BA13" s="17">
        <v>9.7799811572086601E-2</v>
      </c>
      <c r="BB13" s="17"/>
      <c r="BC13" s="17">
        <v>6.8399832454544396E-2</v>
      </c>
      <c r="BD13" s="17">
        <v>7.5384331749527897E-2</v>
      </c>
      <c r="BE13" s="17">
        <v>4.2604924606332799E-2</v>
      </c>
      <c r="BF13" s="17">
        <v>3.7671468885500402E-2</v>
      </c>
      <c r="BG13" s="17">
        <v>1.9282429049363E-2</v>
      </c>
    </row>
    <row r="14" spans="2:59" x14ac:dyDescent="0.35">
      <c r="B14" s="18" t="s">
        <v>100</v>
      </c>
      <c r="C14" s="17">
        <v>9.0626820161780197E-2</v>
      </c>
      <c r="D14" s="17">
        <v>5.7939543140842001E-2</v>
      </c>
      <c r="E14" s="17">
        <v>0.121027259987322</v>
      </c>
      <c r="F14" s="17"/>
      <c r="G14" s="17">
        <v>8.1096823409060007E-2</v>
      </c>
      <c r="H14" s="17">
        <v>7.3234306887277195E-2</v>
      </c>
      <c r="I14" s="17">
        <v>9.7216314267929996E-2</v>
      </c>
      <c r="J14" s="17">
        <v>9.63516674981202E-2</v>
      </c>
      <c r="K14" s="17">
        <v>9.8923237276307294E-2</v>
      </c>
      <c r="L14" s="17">
        <v>9.5521019734428503E-2</v>
      </c>
      <c r="M14" s="17"/>
      <c r="N14" s="17">
        <v>5.67001156670126E-2</v>
      </c>
      <c r="O14" s="17">
        <v>8.0381996777288703E-2</v>
      </c>
      <c r="P14" s="17">
        <v>0.101695225222488</v>
      </c>
      <c r="Q14" s="17">
        <v>0.12829025604564101</v>
      </c>
      <c r="R14" s="17"/>
      <c r="S14" s="17">
        <v>5.9011962740198001E-2</v>
      </c>
      <c r="T14" s="17">
        <v>0.12880296891742801</v>
      </c>
      <c r="U14" s="17">
        <v>8.9359355288560899E-2</v>
      </c>
      <c r="V14" s="17">
        <v>5.7193506921869801E-2</v>
      </c>
      <c r="W14" s="17">
        <v>9.3557600433402499E-2</v>
      </c>
      <c r="X14" s="17">
        <v>0.11171690616159601</v>
      </c>
      <c r="Y14" s="17">
        <v>0.12215055764480499</v>
      </c>
      <c r="Z14" s="17">
        <v>8.0274710636136906E-2</v>
      </c>
      <c r="AA14" s="17">
        <v>9.6684579692995307E-2</v>
      </c>
      <c r="AB14" s="17">
        <v>7.7731968084110897E-2</v>
      </c>
      <c r="AC14" s="17">
        <v>7.7645845752630602E-2</v>
      </c>
      <c r="AD14" s="17">
        <v>7.4666036014484793E-2</v>
      </c>
      <c r="AE14" s="17"/>
      <c r="AF14" s="17">
        <v>8.9787066695380197E-2</v>
      </c>
      <c r="AG14" s="17">
        <v>6.8961483397704304E-2</v>
      </c>
      <c r="AH14" s="17">
        <v>0.156448145482185</v>
      </c>
      <c r="AI14" s="17"/>
      <c r="AJ14" s="17">
        <v>7.8604400521763707E-2</v>
      </c>
      <c r="AK14" s="17">
        <v>6.8643619373386394E-2</v>
      </c>
      <c r="AL14" s="17">
        <v>8.3708275197578202E-2</v>
      </c>
      <c r="AM14" s="17">
        <v>7.7717761902488094E-2</v>
      </c>
      <c r="AN14" s="17">
        <v>0.16880269611110499</v>
      </c>
      <c r="AO14" s="17"/>
      <c r="AP14" s="17">
        <v>8.9177636980636493E-2</v>
      </c>
      <c r="AQ14" s="17">
        <v>7.1085639825721206E-2</v>
      </c>
      <c r="AR14" s="17">
        <v>6.5257795520000703E-2</v>
      </c>
      <c r="AS14" s="17">
        <v>6.9268784520298596E-2</v>
      </c>
      <c r="AT14" s="17">
        <v>0.103922635561417</v>
      </c>
      <c r="AU14" s="17"/>
      <c r="AV14" s="17">
        <v>5.4924167273053402E-2</v>
      </c>
      <c r="AW14" s="17">
        <v>8.4270739745775106E-2</v>
      </c>
      <c r="AX14" s="17">
        <v>4.6164485267222603E-2</v>
      </c>
      <c r="AY14" s="17">
        <v>8.1758316411315202E-2</v>
      </c>
      <c r="AZ14" s="17">
        <v>0.109085531771435</v>
      </c>
      <c r="BA14" s="17">
        <v>0.17549778493875401</v>
      </c>
      <c r="BB14" s="17"/>
      <c r="BC14" s="17">
        <v>0.14233651400120201</v>
      </c>
      <c r="BD14" s="17">
        <v>0.10883547626046899</v>
      </c>
      <c r="BE14" s="17">
        <v>4.4494750040615101E-2</v>
      </c>
      <c r="BF14" s="17">
        <v>5.3492678462513897E-2</v>
      </c>
      <c r="BG14" s="17">
        <v>4.9902066126656597E-2</v>
      </c>
    </row>
    <row r="15" spans="2:59" x14ac:dyDescent="0.35">
      <c r="B15" s="18" t="s">
        <v>328</v>
      </c>
      <c r="C15" s="21">
        <v>0.38199876200215499</v>
      </c>
      <c r="D15" s="21">
        <v>0.41730500914890101</v>
      </c>
      <c r="E15" s="21">
        <v>0.34654012091324399</v>
      </c>
      <c r="F15" s="21"/>
      <c r="G15" s="21">
        <v>0.43672328742551397</v>
      </c>
      <c r="H15" s="21">
        <v>0.49652797720110797</v>
      </c>
      <c r="I15" s="21">
        <v>0.39158237361995701</v>
      </c>
      <c r="J15" s="21">
        <v>0.33287236157261901</v>
      </c>
      <c r="K15" s="21">
        <v>0.30743449502894299</v>
      </c>
      <c r="L15" s="21">
        <v>0.33477602336184697</v>
      </c>
      <c r="M15" s="21"/>
      <c r="N15" s="21">
        <v>0.481930888614789</v>
      </c>
      <c r="O15" s="21">
        <v>0.40185417287999697</v>
      </c>
      <c r="P15" s="21">
        <v>0.31468499454253601</v>
      </c>
      <c r="Q15" s="21">
        <v>0.31159536531427201</v>
      </c>
      <c r="R15" s="21"/>
      <c r="S15" s="21">
        <v>0.469101039580753</v>
      </c>
      <c r="T15" s="21">
        <v>0.35588736928876802</v>
      </c>
      <c r="U15" s="21">
        <v>0.27891768238961301</v>
      </c>
      <c r="V15" s="21">
        <v>0.463817415422279</v>
      </c>
      <c r="W15" s="21">
        <v>0.39111975439500102</v>
      </c>
      <c r="X15" s="21">
        <v>0.36480039667234598</v>
      </c>
      <c r="Y15" s="21">
        <v>0.33414553907862599</v>
      </c>
      <c r="Z15" s="21">
        <v>0.34836995983216801</v>
      </c>
      <c r="AA15" s="21">
        <v>0.38103686455118202</v>
      </c>
      <c r="AB15" s="21">
        <v>0.34880899423019801</v>
      </c>
      <c r="AC15" s="21">
        <v>0.388045567611363</v>
      </c>
      <c r="AD15" s="21">
        <v>0.41291755069136499</v>
      </c>
      <c r="AE15" s="21"/>
      <c r="AF15" s="21">
        <v>0.339816216704728</v>
      </c>
      <c r="AG15" s="21">
        <v>0.41827897878305997</v>
      </c>
      <c r="AH15" s="21">
        <v>0.35889277792120799</v>
      </c>
      <c r="AI15" s="21"/>
      <c r="AJ15" s="21">
        <v>0.39085146273865301</v>
      </c>
      <c r="AK15" s="21">
        <v>0.45655108149007301</v>
      </c>
      <c r="AL15" s="21">
        <v>0.384417715478723</v>
      </c>
      <c r="AM15" s="21">
        <v>0.20133733556310099</v>
      </c>
      <c r="AN15" s="21">
        <v>0.29460364369613301</v>
      </c>
      <c r="AO15" s="21"/>
      <c r="AP15" s="21">
        <v>0.42762722530889702</v>
      </c>
      <c r="AQ15" s="21">
        <v>0.48503933240407798</v>
      </c>
      <c r="AR15" s="21">
        <v>0.394643969032001</v>
      </c>
      <c r="AS15" s="21">
        <v>0.228445951871668</v>
      </c>
      <c r="AT15" s="21">
        <v>0.33544962919661198</v>
      </c>
      <c r="AU15" s="21"/>
      <c r="AV15" s="21">
        <v>0.51821956765549104</v>
      </c>
      <c r="AW15" s="21">
        <v>0.45917364521271198</v>
      </c>
      <c r="AX15" s="21">
        <v>0.40259761239457897</v>
      </c>
      <c r="AY15" s="21">
        <v>0.228648116944007</v>
      </c>
      <c r="AZ15" s="21">
        <v>0.30817042383119397</v>
      </c>
      <c r="BA15" s="21">
        <v>0.285043282630491</v>
      </c>
      <c r="BB15" s="21"/>
      <c r="BC15" s="21">
        <v>0.30846300291377499</v>
      </c>
      <c r="BD15" s="21">
        <v>0.33355436772844599</v>
      </c>
      <c r="BE15" s="21">
        <v>0.46834759124124797</v>
      </c>
      <c r="BF15" s="21">
        <v>0.49086125457063801</v>
      </c>
      <c r="BG15" s="21">
        <v>0.46185585002039098</v>
      </c>
    </row>
    <row r="16" spans="2:59" x14ac:dyDescent="0.35">
      <c r="B16" s="18" t="s">
        <v>329</v>
      </c>
      <c r="C16" s="21">
        <v>0.21908606476023201</v>
      </c>
      <c r="D16" s="21">
        <v>0.221017176769296</v>
      </c>
      <c r="E16" s="21">
        <v>0.218076008355439</v>
      </c>
      <c r="F16" s="21"/>
      <c r="G16" s="21">
        <v>0.18934177382338699</v>
      </c>
      <c r="H16" s="21">
        <v>0.19177828635584701</v>
      </c>
      <c r="I16" s="21">
        <v>0.23320568575094799</v>
      </c>
      <c r="J16" s="21">
        <v>0.21360705421460799</v>
      </c>
      <c r="K16" s="21">
        <v>0.26820370919464998</v>
      </c>
      <c r="L16" s="21">
        <v>0.22102634557782999</v>
      </c>
      <c r="M16" s="21"/>
      <c r="N16" s="21">
        <v>0.185186341478977</v>
      </c>
      <c r="O16" s="21">
        <v>0.21182476990430599</v>
      </c>
      <c r="P16" s="21">
        <v>0.26137687984560998</v>
      </c>
      <c r="Q16" s="21">
        <v>0.22643766123162901</v>
      </c>
      <c r="R16" s="21"/>
      <c r="S16" s="21">
        <v>0.19717280324751901</v>
      </c>
      <c r="T16" s="21">
        <v>0.21809333597117</v>
      </c>
      <c r="U16" s="21">
        <v>0.306821630607919</v>
      </c>
      <c r="V16" s="21">
        <v>0.210222505726645</v>
      </c>
      <c r="W16" s="21">
        <v>0.20540680390267299</v>
      </c>
      <c r="X16" s="21">
        <v>0.16715821915853399</v>
      </c>
      <c r="Y16" s="21">
        <v>0.20605440323803401</v>
      </c>
      <c r="Z16" s="21">
        <v>0.25156840805261399</v>
      </c>
      <c r="AA16" s="21">
        <v>0.263071529819002</v>
      </c>
      <c r="AB16" s="21">
        <v>0.209088396704119</v>
      </c>
      <c r="AC16" s="21">
        <v>0.216193686327877</v>
      </c>
      <c r="AD16" s="21">
        <v>0.17124788609937</v>
      </c>
      <c r="AE16" s="21"/>
      <c r="AF16" s="21">
        <v>0.24436665356454099</v>
      </c>
      <c r="AG16" s="21">
        <v>0.19547985977280899</v>
      </c>
      <c r="AH16" s="21">
        <v>0.21913620026859701</v>
      </c>
      <c r="AI16" s="21"/>
      <c r="AJ16" s="21">
        <v>0.20431161013940299</v>
      </c>
      <c r="AK16" s="21">
        <v>0.17388243729310801</v>
      </c>
      <c r="AL16" s="21">
        <v>0.24535892828306499</v>
      </c>
      <c r="AM16" s="21">
        <v>0.40814219903767002</v>
      </c>
      <c r="AN16" s="21">
        <v>0.23963450257434299</v>
      </c>
      <c r="AO16" s="21"/>
      <c r="AP16" s="21">
        <v>0.18848449451358501</v>
      </c>
      <c r="AQ16" s="21">
        <v>0.15391946581879901</v>
      </c>
      <c r="AR16" s="21">
        <v>0.20321755303560499</v>
      </c>
      <c r="AS16" s="21">
        <v>0.35931942417447199</v>
      </c>
      <c r="AT16" s="21">
        <v>0.30808144387216602</v>
      </c>
      <c r="AU16" s="21"/>
      <c r="AV16" s="21">
        <v>0.13321143885185799</v>
      </c>
      <c r="AW16" s="21">
        <v>0.17040269967562999</v>
      </c>
      <c r="AX16" s="21">
        <v>0.22211327571137199</v>
      </c>
      <c r="AY16" s="21">
        <v>0.33011701025324097</v>
      </c>
      <c r="AZ16" s="21">
        <v>0.283805332855881</v>
      </c>
      <c r="BA16" s="21">
        <v>0.23166637655570499</v>
      </c>
      <c r="BB16" s="21"/>
      <c r="BC16" s="21">
        <v>0.233692224354658</v>
      </c>
      <c r="BD16" s="21">
        <v>0.23429385028421201</v>
      </c>
      <c r="BE16" s="21">
        <v>0.199475597399284</v>
      </c>
      <c r="BF16" s="21">
        <v>0.15873339255011701</v>
      </c>
      <c r="BG16" s="21">
        <v>0.18104118049804699</v>
      </c>
    </row>
    <row r="17" spans="2:59" x14ac:dyDescent="0.35">
      <c r="B17" s="18" t="s">
        <v>141</v>
      </c>
      <c r="C17" s="22">
        <v>0.162912697241923</v>
      </c>
      <c r="D17" s="22">
        <v>0.19628783237960601</v>
      </c>
      <c r="E17" s="22">
        <v>0.12846411255780499</v>
      </c>
      <c r="F17" s="22"/>
      <c r="G17" s="22">
        <v>0.24738151360212701</v>
      </c>
      <c r="H17" s="22">
        <v>0.30474969084526099</v>
      </c>
      <c r="I17" s="22">
        <v>0.15837668786900899</v>
      </c>
      <c r="J17" s="22">
        <v>0.119265307358011</v>
      </c>
      <c r="K17" s="22">
        <v>3.9230785834293097E-2</v>
      </c>
      <c r="L17" s="22">
        <v>0.113749677784017</v>
      </c>
      <c r="M17" s="22"/>
      <c r="N17" s="22">
        <v>0.296744547135813</v>
      </c>
      <c r="O17" s="22">
        <v>0.19002940297569099</v>
      </c>
      <c r="P17" s="22">
        <v>5.3308114696926603E-2</v>
      </c>
      <c r="Q17" s="22">
        <v>8.5157704082642602E-2</v>
      </c>
      <c r="R17" s="22"/>
      <c r="S17" s="22">
        <v>0.27192823633323399</v>
      </c>
      <c r="T17" s="22">
        <v>0.13779403331759801</v>
      </c>
      <c r="U17" s="22">
        <v>-2.7903948218305701E-2</v>
      </c>
      <c r="V17" s="22">
        <v>0.25359490969563397</v>
      </c>
      <c r="W17" s="22">
        <v>0.185712950492328</v>
      </c>
      <c r="X17" s="22">
        <v>0.197642177513812</v>
      </c>
      <c r="Y17" s="22">
        <v>0.12809113584059201</v>
      </c>
      <c r="Z17" s="22">
        <v>9.6801551779553893E-2</v>
      </c>
      <c r="AA17" s="22">
        <v>0.11796533473218</v>
      </c>
      <c r="AB17" s="22">
        <v>0.13972059752607899</v>
      </c>
      <c r="AC17" s="22">
        <v>0.171851881283486</v>
      </c>
      <c r="AD17" s="22">
        <v>0.24166966459199499</v>
      </c>
      <c r="AE17" s="22"/>
      <c r="AF17" s="22">
        <v>9.5449563140186794E-2</v>
      </c>
      <c r="AG17" s="22">
        <v>0.22279911901025101</v>
      </c>
      <c r="AH17" s="22">
        <v>0.13975657765261101</v>
      </c>
      <c r="AI17" s="22"/>
      <c r="AJ17" s="22">
        <v>0.18653985259924899</v>
      </c>
      <c r="AK17" s="22">
        <v>0.28266864419696502</v>
      </c>
      <c r="AL17" s="22">
        <v>0.13905878719565701</v>
      </c>
      <c r="AM17" s="22">
        <v>-0.206804863474568</v>
      </c>
      <c r="AN17" s="22">
        <v>5.4969141121789897E-2</v>
      </c>
      <c r="AO17" s="22"/>
      <c r="AP17" s="22">
        <v>0.23914273079531201</v>
      </c>
      <c r="AQ17" s="22">
        <v>0.33111986658527898</v>
      </c>
      <c r="AR17" s="22">
        <v>0.19142641599639601</v>
      </c>
      <c r="AS17" s="22">
        <v>-0.13087347230280499</v>
      </c>
      <c r="AT17" s="22">
        <v>2.7368185324445501E-2</v>
      </c>
      <c r="AU17" s="22"/>
      <c r="AV17" s="22">
        <v>0.385008128803633</v>
      </c>
      <c r="AW17" s="22">
        <v>0.28877094553708199</v>
      </c>
      <c r="AX17" s="22">
        <v>0.18048433668320699</v>
      </c>
      <c r="AY17" s="22">
        <v>-0.101468893309234</v>
      </c>
      <c r="AZ17" s="22">
        <v>2.4365090975313398E-2</v>
      </c>
      <c r="BA17" s="22">
        <v>5.3376906074785999E-2</v>
      </c>
      <c r="BB17" s="22"/>
      <c r="BC17" s="22">
        <v>7.4770778559116499E-2</v>
      </c>
      <c r="BD17" s="22">
        <v>9.92605174442341E-2</v>
      </c>
      <c r="BE17" s="22">
        <v>0.26887199384196397</v>
      </c>
      <c r="BF17" s="22">
        <v>0.33212786202052103</v>
      </c>
      <c r="BG17" s="22">
        <v>0.28081466952234402</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323</v>
      </c>
      <c r="C9" s="17">
        <v>0.161918534990876</v>
      </c>
      <c r="D9" s="17">
        <v>0.17854154707773401</v>
      </c>
      <c r="E9" s="17">
        <v>0.14524263001919599</v>
      </c>
      <c r="F9" s="17"/>
      <c r="G9" s="17">
        <v>0.158201679306778</v>
      </c>
      <c r="H9" s="17">
        <v>0.166596876282288</v>
      </c>
      <c r="I9" s="17">
        <v>0.18172321306380501</v>
      </c>
      <c r="J9" s="17">
        <v>0.16179027536127999</v>
      </c>
      <c r="K9" s="17">
        <v>0.17019808897460001</v>
      </c>
      <c r="L9" s="17">
        <v>0.13906525812839901</v>
      </c>
      <c r="M9" s="17"/>
      <c r="N9" s="17">
        <v>0.20923729135930499</v>
      </c>
      <c r="O9" s="17">
        <v>0.152527055841922</v>
      </c>
      <c r="P9" s="17">
        <v>0.144623700824037</v>
      </c>
      <c r="Q9" s="17">
        <v>0.136215180875466</v>
      </c>
      <c r="R9" s="17"/>
      <c r="S9" s="17">
        <v>0.18209302630552099</v>
      </c>
      <c r="T9" s="17">
        <v>0.178733059626382</v>
      </c>
      <c r="U9" s="17">
        <v>0.15862275205547599</v>
      </c>
      <c r="V9" s="17">
        <v>0.17533719764807401</v>
      </c>
      <c r="W9" s="17">
        <v>0.14819753312516201</v>
      </c>
      <c r="X9" s="17">
        <v>0.155355695646615</v>
      </c>
      <c r="Y9" s="17">
        <v>0.14334258905407499</v>
      </c>
      <c r="Z9" s="17">
        <v>0.13545190797486301</v>
      </c>
      <c r="AA9" s="17">
        <v>0.15007821063066801</v>
      </c>
      <c r="AB9" s="17">
        <v>0.16914270433748799</v>
      </c>
      <c r="AC9" s="17">
        <v>0.15460034486919899</v>
      </c>
      <c r="AD9" s="17">
        <v>0.13359876368757301</v>
      </c>
      <c r="AE9" s="17"/>
      <c r="AF9" s="17">
        <v>0.170682066938524</v>
      </c>
      <c r="AG9" s="17">
        <v>0.17666567377382</v>
      </c>
      <c r="AH9" s="17">
        <v>0.109299212575606</v>
      </c>
      <c r="AI9" s="17"/>
      <c r="AJ9" s="17">
        <v>0.15125221397452401</v>
      </c>
      <c r="AK9" s="17">
        <v>0.202865925898668</v>
      </c>
      <c r="AL9" s="17">
        <v>0.14510642177223301</v>
      </c>
      <c r="AM9" s="17">
        <v>0.26125231746132799</v>
      </c>
      <c r="AN9" s="17">
        <v>8.28993194582055E-2</v>
      </c>
      <c r="AO9" s="17"/>
      <c r="AP9" s="17">
        <v>0.146283434655432</v>
      </c>
      <c r="AQ9" s="17">
        <v>0.190637639150221</v>
      </c>
      <c r="AR9" s="17">
        <v>0.13771577451377301</v>
      </c>
      <c r="AS9" s="17">
        <v>0.163642530799752</v>
      </c>
      <c r="AT9" s="17">
        <v>0.17280024951909601</v>
      </c>
      <c r="AU9" s="17"/>
      <c r="AV9" s="17">
        <v>0.19089425711004901</v>
      </c>
      <c r="AW9" s="17">
        <v>0.13412773833455599</v>
      </c>
      <c r="AX9" s="17">
        <v>0.14506829525352</v>
      </c>
      <c r="AY9" s="17">
        <v>0.18104498301715799</v>
      </c>
      <c r="AZ9" s="17">
        <v>0.17080627313641</v>
      </c>
      <c r="BA9" s="17">
        <v>0.123668168329286</v>
      </c>
      <c r="BB9" s="17"/>
      <c r="BC9" s="17">
        <v>0.127130488980704</v>
      </c>
      <c r="BD9" s="17">
        <v>0.14277362995427501</v>
      </c>
      <c r="BE9" s="17">
        <v>0.19012995518966899</v>
      </c>
      <c r="BF9" s="17">
        <v>0.21241460465774401</v>
      </c>
      <c r="BG9" s="17">
        <v>0.27584619153025802</v>
      </c>
    </row>
    <row r="10" spans="2:59" x14ac:dyDescent="0.35">
      <c r="B10" s="18" t="s">
        <v>324</v>
      </c>
      <c r="C10" s="17">
        <v>0.34965318035877402</v>
      </c>
      <c r="D10" s="17">
        <v>0.372615364400809</v>
      </c>
      <c r="E10" s="17">
        <v>0.327631839038446</v>
      </c>
      <c r="F10" s="17"/>
      <c r="G10" s="17">
        <v>0.37047900490362901</v>
      </c>
      <c r="H10" s="17">
        <v>0.378632563300275</v>
      </c>
      <c r="I10" s="17">
        <v>0.35644079147492902</v>
      </c>
      <c r="J10" s="17">
        <v>0.33524061558796397</v>
      </c>
      <c r="K10" s="17">
        <v>0.30839659463045999</v>
      </c>
      <c r="L10" s="17">
        <v>0.34615878978776898</v>
      </c>
      <c r="M10" s="17"/>
      <c r="N10" s="17">
        <v>0.36329432744086798</v>
      </c>
      <c r="O10" s="17">
        <v>0.35803024785767801</v>
      </c>
      <c r="P10" s="17">
        <v>0.35965463244357498</v>
      </c>
      <c r="Q10" s="17">
        <v>0.31616272973939902</v>
      </c>
      <c r="R10" s="17"/>
      <c r="S10" s="17">
        <v>0.36272491408713498</v>
      </c>
      <c r="T10" s="17">
        <v>0.36619989934974601</v>
      </c>
      <c r="U10" s="17">
        <v>0.32119882650419801</v>
      </c>
      <c r="V10" s="17">
        <v>0.32243279139233899</v>
      </c>
      <c r="W10" s="17">
        <v>0.353050394461495</v>
      </c>
      <c r="X10" s="17">
        <v>0.27536171659491399</v>
      </c>
      <c r="Y10" s="17">
        <v>0.36772853857648502</v>
      </c>
      <c r="Z10" s="17">
        <v>0.37324728911114302</v>
      </c>
      <c r="AA10" s="17">
        <v>0.31819279529048999</v>
      </c>
      <c r="AB10" s="17">
        <v>0.41713063488180602</v>
      </c>
      <c r="AC10" s="17">
        <v>0.39465604701766399</v>
      </c>
      <c r="AD10" s="17">
        <v>0.34738728781261402</v>
      </c>
      <c r="AE10" s="17"/>
      <c r="AF10" s="17">
        <v>0.337206404248722</v>
      </c>
      <c r="AG10" s="17">
        <v>0.37403941646914401</v>
      </c>
      <c r="AH10" s="17">
        <v>0.32195585430275198</v>
      </c>
      <c r="AI10" s="17"/>
      <c r="AJ10" s="17">
        <v>0.33627797895797901</v>
      </c>
      <c r="AK10" s="17">
        <v>0.36909596805880601</v>
      </c>
      <c r="AL10" s="17">
        <v>0.37286511437020298</v>
      </c>
      <c r="AM10" s="17">
        <v>0.33639618088983902</v>
      </c>
      <c r="AN10" s="17">
        <v>0.30998873695336898</v>
      </c>
      <c r="AO10" s="17"/>
      <c r="AP10" s="17">
        <v>0.321682005663597</v>
      </c>
      <c r="AQ10" s="17">
        <v>0.34365919676225298</v>
      </c>
      <c r="AR10" s="17">
        <v>0.340401526036198</v>
      </c>
      <c r="AS10" s="17">
        <v>0.38355786505364903</v>
      </c>
      <c r="AT10" s="17">
        <v>0.388303062058169</v>
      </c>
      <c r="AU10" s="17"/>
      <c r="AV10" s="17">
        <v>0.35775010525207102</v>
      </c>
      <c r="AW10" s="17">
        <v>0.33491540425083099</v>
      </c>
      <c r="AX10" s="17">
        <v>0.40038223039987297</v>
      </c>
      <c r="AY10" s="17">
        <v>0.355836513635368</v>
      </c>
      <c r="AZ10" s="17">
        <v>0.35866703279390699</v>
      </c>
      <c r="BA10" s="17">
        <v>0.26908083032305102</v>
      </c>
      <c r="BB10" s="17"/>
      <c r="BC10" s="17">
        <v>0.32250671443953699</v>
      </c>
      <c r="BD10" s="17">
        <v>0.38840044585660299</v>
      </c>
      <c r="BE10" s="17">
        <v>0.33507924136460399</v>
      </c>
      <c r="BF10" s="17">
        <v>0.35782691674537598</v>
      </c>
      <c r="BG10" s="17">
        <v>0.39054871808844699</v>
      </c>
    </row>
    <row r="11" spans="2:59" x14ac:dyDescent="0.35">
      <c r="B11" s="18" t="s">
        <v>325</v>
      </c>
      <c r="C11" s="17">
        <v>0.24522999327183101</v>
      </c>
      <c r="D11" s="17">
        <v>0.23552126808483401</v>
      </c>
      <c r="E11" s="17">
        <v>0.25663455350894598</v>
      </c>
      <c r="F11" s="17"/>
      <c r="G11" s="17">
        <v>0.25620646171940697</v>
      </c>
      <c r="H11" s="17">
        <v>0.22865084585940301</v>
      </c>
      <c r="I11" s="17">
        <v>0.192437213743505</v>
      </c>
      <c r="J11" s="17">
        <v>0.24202659350915201</v>
      </c>
      <c r="K11" s="17">
        <v>0.24807245176433801</v>
      </c>
      <c r="L11" s="17">
        <v>0.29487577430609302</v>
      </c>
      <c r="M11" s="17"/>
      <c r="N11" s="17">
        <v>0.21949133653556799</v>
      </c>
      <c r="O11" s="17">
        <v>0.225050498590599</v>
      </c>
      <c r="P11" s="17">
        <v>0.26556777963781802</v>
      </c>
      <c r="Q11" s="17">
        <v>0.27656231153991201</v>
      </c>
      <c r="R11" s="17"/>
      <c r="S11" s="17">
        <v>0.25020974133235102</v>
      </c>
      <c r="T11" s="17">
        <v>0.20726920711095401</v>
      </c>
      <c r="U11" s="17">
        <v>0.291708730169011</v>
      </c>
      <c r="V11" s="17">
        <v>0.241112440827006</v>
      </c>
      <c r="W11" s="17">
        <v>0.28004645084384699</v>
      </c>
      <c r="X11" s="17">
        <v>0.34180868506333101</v>
      </c>
      <c r="Y11" s="17">
        <v>0.25199549245298403</v>
      </c>
      <c r="Z11" s="17">
        <v>0.29957346812655899</v>
      </c>
      <c r="AA11" s="17">
        <v>0.20667294044867801</v>
      </c>
      <c r="AB11" s="17">
        <v>0.16727569316594501</v>
      </c>
      <c r="AC11" s="17">
        <v>0.21953157378236901</v>
      </c>
      <c r="AD11" s="17">
        <v>0.23138160857009199</v>
      </c>
      <c r="AE11" s="17"/>
      <c r="AF11" s="17">
        <v>0.26087695176271303</v>
      </c>
      <c r="AG11" s="17">
        <v>0.22024939209268601</v>
      </c>
      <c r="AH11" s="17">
        <v>0.25698086744732401</v>
      </c>
      <c r="AI11" s="17"/>
      <c r="AJ11" s="17">
        <v>0.270534375333843</v>
      </c>
      <c r="AK11" s="17">
        <v>0.23408557606095201</v>
      </c>
      <c r="AL11" s="17">
        <v>0.25426873429638902</v>
      </c>
      <c r="AM11" s="17">
        <v>0.24763158507011701</v>
      </c>
      <c r="AN11" s="17">
        <v>0.26848846606778698</v>
      </c>
      <c r="AO11" s="17"/>
      <c r="AP11" s="17">
        <v>0.281131833992733</v>
      </c>
      <c r="AQ11" s="17">
        <v>0.23715069330309199</v>
      </c>
      <c r="AR11" s="17">
        <v>0.277213519662735</v>
      </c>
      <c r="AS11" s="17">
        <v>0.25645305613472802</v>
      </c>
      <c r="AT11" s="17">
        <v>0.21730622059126001</v>
      </c>
      <c r="AU11" s="17"/>
      <c r="AV11" s="17">
        <v>0.225763464575893</v>
      </c>
      <c r="AW11" s="17">
        <v>0.27273442082000898</v>
      </c>
      <c r="AX11" s="17">
        <v>0.261190914240295</v>
      </c>
      <c r="AY11" s="17">
        <v>0.27127883433454503</v>
      </c>
      <c r="AZ11" s="17">
        <v>0.21796068807237301</v>
      </c>
      <c r="BA11" s="17">
        <v>0.284195854472654</v>
      </c>
      <c r="BB11" s="17"/>
      <c r="BC11" s="17">
        <v>0.29208943446330599</v>
      </c>
      <c r="BD11" s="17">
        <v>0.216011711811881</v>
      </c>
      <c r="BE11" s="17">
        <v>0.23757322533389699</v>
      </c>
      <c r="BF11" s="17">
        <v>0.22921458747145901</v>
      </c>
      <c r="BG11" s="17">
        <v>0.181648837035078</v>
      </c>
    </row>
    <row r="12" spans="2:59" x14ac:dyDescent="0.35">
      <c r="B12" s="18" t="s">
        <v>326</v>
      </c>
      <c r="C12" s="17">
        <v>0.12776931567049099</v>
      </c>
      <c r="D12" s="17">
        <v>0.14408576497001199</v>
      </c>
      <c r="E12" s="17">
        <v>0.111020685567416</v>
      </c>
      <c r="F12" s="17"/>
      <c r="G12" s="17">
        <v>0.12133293910311201</v>
      </c>
      <c r="H12" s="17">
        <v>0.135867737737253</v>
      </c>
      <c r="I12" s="17">
        <v>0.12610232352883799</v>
      </c>
      <c r="J12" s="17">
        <v>0.14797192089063399</v>
      </c>
      <c r="K12" s="17">
        <v>0.112019261480805</v>
      </c>
      <c r="L12" s="17">
        <v>0.12110590535985501</v>
      </c>
      <c r="M12" s="17"/>
      <c r="N12" s="17">
        <v>0.127909331970426</v>
      </c>
      <c r="O12" s="17">
        <v>0.14691754867703899</v>
      </c>
      <c r="P12" s="17">
        <v>0.117313754679629</v>
      </c>
      <c r="Q12" s="17">
        <v>0.117150453993836</v>
      </c>
      <c r="R12" s="17"/>
      <c r="S12" s="17">
        <v>0.11059694823133399</v>
      </c>
      <c r="T12" s="17">
        <v>0.12668646635231601</v>
      </c>
      <c r="U12" s="17">
        <v>0.152597268349458</v>
      </c>
      <c r="V12" s="17">
        <v>0.16043523914351299</v>
      </c>
      <c r="W12" s="17">
        <v>0.12636912446558499</v>
      </c>
      <c r="X12" s="17">
        <v>0.110840606777159</v>
      </c>
      <c r="Y12" s="17">
        <v>0.11243711169548801</v>
      </c>
      <c r="Z12" s="17">
        <v>0.106152959236853</v>
      </c>
      <c r="AA12" s="17">
        <v>0.15540765618576699</v>
      </c>
      <c r="AB12" s="17">
        <v>9.8345188010521695E-2</v>
      </c>
      <c r="AC12" s="17">
        <v>0.122416799975596</v>
      </c>
      <c r="AD12" s="17">
        <v>0.168343176530348</v>
      </c>
      <c r="AE12" s="17"/>
      <c r="AF12" s="17">
        <v>0.12535153205973301</v>
      </c>
      <c r="AG12" s="17">
        <v>0.12696114510824499</v>
      </c>
      <c r="AH12" s="17">
        <v>0.13926615838586401</v>
      </c>
      <c r="AI12" s="17"/>
      <c r="AJ12" s="17">
        <v>0.14238942888129599</v>
      </c>
      <c r="AK12" s="17">
        <v>0.115995041223711</v>
      </c>
      <c r="AL12" s="17">
        <v>0.11865151687601699</v>
      </c>
      <c r="AM12" s="17">
        <v>4.78345601700913E-2</v>
      </c>
      <c r="AN12" s="17">
        <v>0.14562405505480699</v>
      </c>
      <c r="AO12" s="17"/>
      <c r="AP12" s="17">
        <v>0.147863418694794</v>
      </c>
      <c r="AQ12" s="17">
        <v>0.129202659700516</v>
      </c>
      <c r="AR12" s="17">
        <v>0.14440974151973199</v>
      </c>
      <c r="AS12" s="17">
        <v>8.8105134603625498E-2</v>
      </c>
      <c r="AT12" s="17">
        <v>9.3459571739828995E-2</v>
      </c>
      <c r="AU12" s="17"/>
      <c r="AV12" s="17">
        <v>0.13736372870154301</v>
      </c>
      <c r="AW12" s="17">
        <v>0.155078546954</v>
      </c>
      <c r="AX12" s="17">
        <v>0.11776157796938901</v>
      </c>
      <c r="AY12" s="17">
        <v>9.5005153250745697E-2</v>
      </c>
      <c r="AZ12" s="17">
        <v>0.13248708475700199</v>
      </c>
      <c r="BA12" s="17">
        <v>0.10625575904909999</v>
      </c>
      <c r="BB12" s="17"/>
      <c r="BC12" s="17">
        <v>0.119583158499658</v>
      </c>
      <c r="BD12" s="17">
        <v>0.139694236734244</v>
      </c>
      <c r="BE12" s="17">
        <v>0.121046010957747</v>
      </c>
      <c r="BF12" s="17">
        <v>0.13092169595140499</v>
      </c>
      <c r="BG12" s="17">
        <v>4.51233595973691E-2</v>
      </c>
    </row>
    <row r="13" spans="2:59" x14ac:dyDescent="0.35">
      <c r="B13" s="18" t="s">
        <v>327</v>
      </c>
      <c r="C13" s="17">
        <v>2.8599561074946E-2</v>
      </c>
      <c r="D13" s="17">
        <v>2.3637805244715E-2</v>
      </c>
      <c r="E13" s="17">
        <v>3.2863311643452603E-2</v>
      </c>
      <c r="F13" s="17"/>
      <c r="G13" s="17">
        <v>1.55100717948059E-2</v>
      </c>
      <c r="H13" s="17">
        <v>3.36319034244556E-2</v>
      </c>
      <c r="I13" s="17">
        <v>3.7452604414217397E-2</v>
      </c>
      <c r="J13" s="17">
        <v>2.84062312117511E-2</v>
      </c>
      <c r="K13" s="17">
        <v>5.2387136140095797E-2</v>
      </c>
      <c r="L13" s="17">
        <v>1.02428377033363E-2</v>
      </c>
      <c r="M13" s="17"/>
      <c r="N13" s="17">
        <v>2.4707201408920701E-2</v>
      </c>
      <c r="O13" s="17">
        <v>3.3549644396695902E-2</v>
      </c>
      <c r="P13" s="17">
        <v>2.5817028086086099E-2</v>
      </c>
      <c r="Q13" s="17">
        <v>3.0148754919600999E-2</v>
      </c>
      <c r="R13" s="17"/>
      <c r="S13" s="17">
        <v>3.52971254184309E-2</v>
      </c>
      <c r="T13" s="17">
        <v>1.8826318639307199E-2</v>
      </c>
      <c r="U13" s="17">
        <v>1.93471721968651E-2</v>
      </c>
      <c r="V13" s="17">
        <v>2.5797121409463299E-2</v>
      </c>
      <c r="W13" s="17">
        <v>3.4456411221162601E-2</v>
      </c>
      <c r="X13" s="17">
        <v>2.1134467342608401E-2</v>
      </c>
      <c r="Y13" s="17">
        <v>3.4378811413821597E-2</v>
      </c>
      <c r="Z13" s="17">
        <v>3.2266663585228297E-2</v>
      </c>
      <c r="AA13" s="17">
        <v>3.6972949890932402E-2</v>
      </c>
      <c r="AB13" s="17">
        <v>4.0082504080167697E-2</v>
      </c>
      <c r="AC13" s="17">
        <v>7.7665714770564402E-3</v>
      </c>
      <c r="AD13" s="17">
        <v>3.08297004940087E-2</v>
      </c>
      <c r="AE13" s="17"/>
      <c r="AF13" s="17">
        <v>3.5679696906870097E-2</v>
      </c>
      <c r="AG13" s="17">
        <v>2.6732001432692099E-2</v>
      </c>
      <c r="AH13" s="17">
        <v>1.50590600805333E-2</v>
      </c>
      <c r="AI13" s="17"/>
      <c r="AJ13" s="17">
        <v>2.6733976889602998E-2</v>
      </c>
      <c r="AK13" s="17">
        <v>1.9913005037414298E-2</v>
      </c>
      <c r="AL13" s="17">
        <v>1.14261388835122E-2</v>
      </c>
      <c r="AM13" s="17">
        <v>5.9153415257009699E-2</v>
      </c>
      <c r="AN13" s="17">
        <v>3.46383582349334E-2</v>
      </c>
      <c r="AO13" s="17"/>
      <c r="AP13" s="17">
        <v>2.2066416557641601E-2</v>
      </c>
      <c r="AQ13" s="17">
        <v>2.4857099474687099E-2</v>
      </c>
      <c r="AR13" s="17">
        <v>2.68172824565788E-2</v>
      </c>
      <c r="AS13" s="17">
        <v>4.2037523904769801E-2</v>
      </c>
      <c r="AT13" s="17">
        <v>3.2268272594292102E-2</v>
      </c>
      <c r="AU13" s="17"/>
      <c r="AV13" s="17">
        <v>2.5805546766705399E-2</v>
      </c>
      <c r="AW13" s="17">
        <v>3.0875156658844199E-2</v>
      </c>
      <c r="AX13" s="17">
        <v>2.0748052090963399E-2</v>
      </c>
      <c r="AY13" s="17">
        <v>2.94426797552979E-2</v>
      </c>
      <c r="AZ13" s="17">
        <v>2.9697350750826499E-2</v>
      </c>
      <c r="BA13" s="17">
        <v>3.0462593539083701E-2</v>
      </c>
      <c r="BB13" s="17"/>
      <c r="BC13" s="17">
        <v>2.8296713575970099E-2</v>
      </c>
      <c r="BD13" s="17">
        <v>1.62645241425051E-2</v>
      </c>
      <c r="BE13" s="17">
        <v>3.5930796916600401E-2</v>
      </c>
      <c r="BF13" s="17">
        <v>3.04981164446585E-2</v>
      </c>
      <c r="BG13" s="17">
        <v>2.4733187196198301E-2</v>
      </c>
    </row>
    <row r="14" spans="2:59" x14ac:dyDescent="0.35">
      <c r="B14" s="18" t="s">
        <v>100</v>
      </c>
      <c r="C14" s="17">
        <v>8.6829414633081206E-2</v>
      </c>
      <c r="D14" s="17">
        <v>4.5598250221895099E-2</v>
      </c>
      <c r="E14" s="17">
        <v>0.12660698022254299</v>
      </c>
      <c r="F14" s="17"/>
      <c r="G14" s="17">
        <v>7.8269843172267595E-2</v>
      </c>
      <c r="H14" s="17">
        <v>5.6620073396326097E-2</v>
      </c>
      <c r="I14" s="17">
        <v>0.105843853774706</v>
      </c>
      <c r="J14" s="17">
        <v>8.4564363439218596E-2</v>
      </c>
      <c r="K14" s="17">
        <v>0.108926467009702</v>
      </c>
      <c r="L14" s="17">
        <v>8.8551434714547503E-2</v>
      </c>
      <c r="M14" s="17"/>
      <c r="N14" s="17">
        <v>5.5360511284911901E-2</v>
      </c>
      <c r="O14" s="17">
        <v>8.3925004636065406E-2</v>
      </c>
      <c r="P14" s="17">
        <v>8.7023104328854697E-2</v>
      </c>
      <c r="Q14" s="17">
        <v>0.123760568931785</v>
      </c>
      <c r="R14" s="17"/>
      <c r="S14" s="17">
        <v>5.9078244625228198E-2</v>
      </c>
      <c r="T14" s="17">
        <v>0.102285048921296</v>
      </c>
      <c r="U14" s="17">
        <v>5.6525250724991899E-2</v>
      </c>
      <c r="V14" s="17">
        <v>7.4885209579605802E-2</v>
      </c>
      <c r="W14" s="17">
        <v>5.78800858827489E-2</v>
      </c>
      <c r="X14" s="17">
        <v>9.5498828575372299E-2</v>
      </c>
      <c r="Y14" s="17">
        <v>9.0117456807145599E-2</v>
      </c>
      <c r="Z14" s="17">
        <v>5.3307711965353603E-2</v>
      </c>
      <c r="AA14" s="17">
        <v>0.132675447553464</v>
      </c>
      <c r="AB14" s="17">
        <v>0.108023275524072</v>
      </c>
      <c r="AC14" s="17">
        <v>0.101028662878115</v>
      </c>
      <c r="AD14" s="17">
        <v>8.8459462905364494E-2</v>
      </c>
      <c r="AE14" s="17"/>
      <c r="AF14" s="17">
        <v>7.0203348083438796E-2</v>
      </c>
      <c r="AG14" s="17">
        <v>7.5352371123413794E-2</v>
      </c>
      <c r="AH14" s="17">
        <v>0.15743884720792101</v>
      </c>
      <c r="AI14" s="17"/>
      <c r="AJ14" s="17">
        <v>7.2812025962755003E-2</v>
      </c>
      <c r="AK14" s="17">
        <v>5.8044483720448597E-2</v>
      </c>
      <c r="AL14" s="17">
        <v>9.7682073801645494E-2</v>
      </c>
      <c r="AM14" s="17">
        <v>4.7731941151615699E-2</v>
      </c>
      <c r="AN14" s="17">
        <v>0.15836106423089699</v>
      </c>
      <c r="AO14" s="17"/>
      <c r="AP14" s="17">
        <v>8.0972890435801803E-2</v>
      </c>
      <c r="AQ14" s="17">
        <v>7.44927116092306E-2</v>
      </c>
      <c r="AR14" s="17">
        <v>7.3442155810982596E-2</v>
      </c>
      <c r="AS14" s="17">
        <v>6.6203889503475194E-2</v>
      </c>
      <c r="AT14" s="17">
        <v>9.5862623497354305E-2</v>
      </c>
      <c r="AU14" s="17"/>
      <c r="AV14" s="17">
        <v>6.2422897593737599E-2</v>
      </c>
      <c r="AW14" s="17">
        <v>7.2268732981759107E-2</v>
      </c>
      <c r="AX14" s="17">
        <v>5.4848930045959803E-2</v>
      </c>
      <c r="AY14" s="17">
        <v>6.7391836006885197E-2</v>
      </c>
      <c r="AZ14" s="17">
        <v>9.0381570489481797E-2</v>
      </c>
      <c r="BA14" s="17">
        <v>0.18633679428682501</v>
      </c>
      <c r="BB14" s="17"/>
      <c r="BC14" s="17">
        <v>0.11039349004082601</v>
      </c>
      <c r="BD14" s="17">
        <v>9.6855451500491005E-2</v>
      </c>
      <c r="BE14" s="17">
        <v>8.02407702374833E-2</v>
      </c>
      <c r="BF14" s="17">
        <v>3.9124078729357699E-2</v>
      </c>
      <c r="BG14" s="17">
        <v>8.2099706552649795E-2</v>
      </c>
    </row>
    <row r="15" spans="2:59" x14ac:dyDescent="0.35">
      <c r="B15" s="18" t="s">
        <v>328</v>
      </c>
      <c r="C15" s="21">
        <v>0.51157171534964996</v>
      </c>
      <c r="D15" s="21">
        <v>0.55115691147854395</v>
      </c>
      <c r="E15" s="21">
        <v>0.47287446905764202</v>
      </c>
      <c r="F15" s="21"/>
      <c r="G15" s="21">
        <v>0.52868068421040704</v>
      </c>
      <c r="H15" s="21">
        <v>0.54522943958256298</v>
      </c>
      <c r="I15" s="21">
        <v>0.53816400453873403</v>
      </c>
      <c r="J15" s="21">
        <v>0.49703089094924402</v>
      </c>
      <c r="K15" s="21">
        <v>0.47859468360506002</v>
      </c>
      <c r="L15" s="21">
        <v>0.48522404791616802</v>
      </c>
      <c r="M15" s="21"/>
      <c r="N15" s="21">
        <v>0.572531618800173</v>
      </c>
      <c r="O15" s="21">
        <v>0.51055730369959995</v>
      </c>
      <c r="P15" s="21">
        <v>0.50427833326761295</v>
      </c>
      <c r="Q15" s="21">
        <v>0.45237791061486499</v>
      </c>
      <c r="R15" s="21"/>
      <c r="S15" s="21">
        <v>0.54481794039265596</v>
      </c>
      <c r="T15" s="21">
        <v>0.54493295897612704</v>
      </c>
      <c r="U15" s="21">
        <v>0.479821578559674</v>
      </c>
      <c r="V15" s="21">
        <v>0.49776998904041198</v>
      </c>
      <c r="W15" s="21">
        <v>0.50124792758665604</v>
      </c>
      <c r="X15" s="21">
        <v>0.43071741224152998</v>
      </c>
      <c r="Y15" s="21">
        <v>0.51107112763055995</v>
      </c>
      <c r="Z15" s="21">
        <v>0.50869919708600697</v>
      </c>
      <c r="AA15" s="21">
        <v>0.468271005921159</v>
      </c>
      <c r="AB15" s="21">
        <v>0.58627333921929403</v>
      </c>
      <c r="AC15" s="21">
        <v>0.54925639188686304</v>
      </c>
      <c r="AD15" s="21">
        <v>0.48098605150018697</v>
      </c>
      <c r="AE15" s="21"/>
      <c r="AF15" s="21">
        <v>0.507888471187246</v>
      </c>
      <c r="AG15" s="21">
        <v>0.55070509024296399</v>
      </c>
      <c r="AH15" s="21">
        <v>0.43125506687835802</v>
      </c>
      <c r="AI15" s="21"/>
      <c r="AJ15" s="21">
        <v>0.48753019293250299</v>
      </c>
      <c r="AK15" s="21">
        <v>0.57196189395747499</v>
      </c>
      <c r="AL15" s="21">
        <v>0.51797153614243596</v>
      </c>
      <c r="AM15" s="21">
        <v>0.59764849835116596</v>
      </c>
      <c r="AN15" s="21">
        <v>0.39288805641157498</v>
      </c>
      <c r="AO15" s="21"/>
      <c r="AP15" s="21">
        <v>0.46796544031902998</v>
      </c>
      <c r="AQ15" s="21">
        <v>0.53429683591247401</v>
      </c>
      <c r="AR15" s="21">
        <v>0.47811730054997198</v>
      </c>
      <c r="AS15" s="21">
        <v>0.54720039585340097</v>
      </c>
      <c r="AT15" s="21">
        <v>0.56110331157726501</v>
      </c>
      <c r="AU15" s="21"/>
      <c r="AV15" s="21">
        <v>0.548644362362121</v>
      </c>
      <c r="AW15" s="21">
        <v>0.46904314258538699</v>
      </c>
      <c r="AX15" s="21">
        <v>0.54545052565339303</v>
      </c>
      <c r="AY15" s="21">
        <v>0.53688149665252605</v>
      </c>
      <c r="AZ15" s="21">
        <v>0.52947330593031605</v>
      </c>
      <c r="BA15" s="21">
        <v>0.39274899865233698</v>
      </c>
      <c r="BB15" s="21"/>
      <c r="BC15" s="21">
        <v>0.44963720342023999</v>
      </c>
      <c r="BD15" s="21">
        <v>0.53117407581087805</v>
      </c>
      <c r="BE15" s="21">
        <v>0.52520919655427301</v>
      </c>
      <c r="BF15" s="21">
        <v>0.57024152140312001</v>
      </c>
      <c r="BG15" s="21">
        <v>0.66639490961870496</v>
      </c>
    </row>
    <row r="16" spans="2:59" x14ac:dyDescent="0.35">
      <c r="B16" s="18" t="s">
        <v>329</v>
      </c>
      <c r="C16" s="21">
        <v>0.15636887674543701</v>
      </c>
      <c r="D16" s="21">
        <v>0.167723570214727</v>
      </c>
      <c r="E16" s="21">
        <v>0.143883997210869</v>
      </c>
      <c r="F16" s="21"/>
      <c r="G16" s="21">
        <v>0.136843010897918</v>
      </c>
      <c r="H16" s="21">
        <v>0.16949964116170799</v>
      </c>
      <c r="I16" s="21">
        <v>0.16355492794305601</v>
      </c>
      <c r="J16" s="21">
        <v>0.176378152102385</v>
      </c>
      <c r="K16" s="21">
        <v>0.16440639762090101</v>
      </c>
      <c r="L16" s="21">
        <v>0.131348743063192</v>
      </c>
      <c r="M16" s="21"/>
      <c r="N16" s="21">
        <v>0.152616533379347</v>
      </c>
      <c r="O16" s="21">
        <v>0.18046719307373499</v>
      </c>
      <c r="P16" s="21">
        <v>0.143130782765715</v>
      </c>
      <c r="Q16" s="21">
        <v>0.14729920891343701</v>
      </c>
      <c r="R16" s="21"/>
      <c r="S16" s="21">
        <v>0.145894073649765</v>
      </c>
      <c r="T16" s="21">
        <v>0.14551278499162301</v>
      </c>
      <c r="U16" s="21">
        <v>0.17194444054632299</v>
      </c>
      <c r="V16" s="21">
        <v>0.18623236055297601</v>
      </c>
      <c r="W16" s="21">
        <v>0.16082553568674801</v>
      </c>
      <c r="X16" s="21">
        <v>0.131975074119767</v>
      </c>
      <c r="Y16" s="21">
        <v>0.14681592310930999</v>
      </c>
      <c r="Z16" s="21">
        <v>0.13841962282208101</v>
      </c>
      <c r="AA16" s="21">
        <v>0.19238060607669899</v>
      </c>
      <c r="AB16" s="21">
        <v>0.138427692090689</v>
      </c>
      <c r="AC16" s="21">
        <v>0.13018337145265299</v>
      </c>
      <c r="AD16" s="21">
        <v>0.19917287702435699</v>
      </c>
      <c r="AE16" s="21"/>
      <c r="AF16" s="21">
        <v>0.16103122896660299</v>
      </c>
      <c r="AG16" s="21">
        <v>0.15369314654093699</v>
      </c>
      <c r="AH16" s="21">
        <v>0.15432521846639699</v>
      </c>
      <c r="AI16" s="21"/>
      <c r="AJ16" s="21">
        <v>0.16912340577089899</v>
      </c>
      <c r="AK16" s="21">
        <v>0.13590804626112499</v>
      </c>
      <c r="AL16" s="21">
        <v>0.13007765575953001</v>
      </c>
      <c r="AM16" s="21">
        <v>0.10698797542710101</v>
      </c>
      <c r="AN16" s="21">
        <v>0.18026241328973999</v>
      </c>
      <c r="AO16" s="21"/>
      <c r="AP16" s="21">
        <v>0.16992983525243599</v>
      </c>
      <c r="AQ16" s="21">
        <v>0.15405975917520301</v>
      </c>
      <c r="AR16" s="21">
        <v>0.17122702397631101</v>
      </c>
      <c r="AS16" s="21">
        <v>0.13014265850839499</v>
      </c>
      <c r="AT16" s="21">
        <v>0.12572784433412099</v>
      </c>
      <c r="AU16" s="21"/>
      <c r="AV16" s="21">
        <v>0.163169275468249</v>
      </c>
      <c r="AW16" s="21">
        <v>0.185953703612844</v>
      </c>
      <c r="AX16" s="21">
        <v>0.138509630060352</v>
      </c>
      <c r="AY16" s="21">
        <v>0.12444783300604401</v>
      </c>
      <c r="AZ16" s="21">
        <v>0.16218443550782899</v>
      </c>
      <c r="BA16" s="21">
        <v>0.13671835258818399</v>
      </c>
      <c r="BB16" s="21"/>
      <c r="BC16" s="21">
        <v>0.147879872075628</v>
      </c>
      <c r="BD16" s="21">
        <v>0.15595876087674901</v>
      </c>
      <c r="BE16" s="21">
        <v>0.15697680787434701</v>
      </c>
      <c r="BF16" s="21">
        <v>0.16141981239606301</v>
      </c>
      <c r="BG16" s="21">
        <v>6.9856546793567495E-2</v>
      </c>
    </row>
    <row r="17" spans="2:59" x14ac:dyDescent="0.35">
      <c r="B17" s="18" t="s">
        <v>141</v>
      </c>
      <c r="C17" s="22">
        <v>0.35520283860421298</v>
      </c>
      <c r="D17" s="22">
        <v>0.38343334126381701</v>
      </c>
      <c r="E17" s="22">
        <v>0.32899047184677399</v>
      </c>
      <c r="F17" s="22"/>
      <c r="G17" s="22">
        <v>0.39183767331248998</v>
      </c>
      <c r="H17" s="22">
        <v>0.37572979842085402</v>
      </c>
      <c r="I17" s="22">
        <v>0.37460907659567799</v>
      </c>
      <c r="J17" s="22">
        <v>0.32065273884685902</v>
      </c>
      <c r="K17" s="22">
        <v>0.31418828598415899</v>
      </c>
      <c r="L17" s="22">
        <v>0.35387530485297602</v>
      </c>
      <c r="M17" s="22"/>
      <c r="N17" s="22">
        <v>0.41991508542082601</v>
      </c>
      <c r="O17" s="22">
        <v>0.33009011062586502</v>
      </c>
      <c r="P17" s="22">
        <v>0.36114755050189801</v>
      </c>
      <c r="Q17" s="22">
        <v>0.30507870170142798</v>
      </c>
      <c r="R17" s="22"/>
      <c r="S17" s="22">
        <v>0.39892386674289099</v>
      </c>
      <c r="T17" s="22">
        <v>0.39942017398450402</v>
      </c>
      <c r="U17" s="22">
        <v>0.30787713801334998</v>
      </c>
      <c r="V17" s="22">
        <v>0.31153762848743599</v>
      </c>
      <c r="W17" s="22">
        <v>0.34042239189990797</v>
      </c>
      <c r="X17" s="22">
        <v>0.29874233812176199</v>
      </c>
      <c r="Y17" s="22">
        <v>0.36425520452124999</v>
      </c>
      <c r="Z17" s="22">
        <v>0.37027957426392599</v>
      </c>
      <c r="AA17" s="22">
        <v>0.27589039984445901</v>
      </c>
      <c r="AB17" s="22">
        <v>0.44784564712860497</v>
      </c>
      <c r="AC17" s="22">
        <v>0.41907302043421002</v>
      </c>
      <c r="AD17" s="22">
        <v>0.28181317447582999</v>
      </c>
      <c r="AE17" s="22"/>
      <c r="AF17" s="22">
        <v>0.34685724222064301</v>
      </c>
      <c r="AG17" s="22">
        <v>0.39701194370202703</v>
      </c>
      <c r="AH17" s="22">
        <v>0.276929848411961</v>
      </c>
      <c r="AI17" s="22"/>
      <c r="AJ17" s="22">
        <v>0.31840678716160498</v>
      </c>
      <c r="AK17" s="22">
        <v>0.43605384769635003</v>
      </c>
      <c r="AL17" s="22">
        <v>0.38789388038290701</v>
      </c>
      <c r="AM17" s="22">
        <v>0.49066052292406498</v>
      </c>
      <c r="AN17" s="22">
        <v>0.21262564312183399</v>
      </c>
      <c r="AO17" s="22"/>
      <c r="AP17" s="22">
        <v>0.29803560506659399</v>
      </c>
      <c r="AQ17" s="22">
        <v>0.38023707673727097</v>
      </c>
      <c r="AR17" s="22">
        <v>0.30689027657366102</v>
      </c>
      <c r="AS17" s="22">
        <v>0.41705773734500601</v>
      </c>
      <c r="AT17" s="22">
        <v>0.43537546724314402</v>
      </c>
      <c r="AU17" s="22"/>
      <c r="AV17" s="22">
        <v>0.385475086893872</v>
      </c>
      <c r="AW17" s="22">
        <v>0.28308943897254302</v>
      </c>
      <c r="AX17" s="22">
        <v>0.40694089559304097</v>
      </c>
      <c r="AY17" s="22">
        <v>0.41243366364648198</v>
      </c>
      <c r="AZ17" s="22">
        <v>0.36728887042248698</v>
      </c>
      <c r="BA17" s="22">
        <v>0.25603064606415399</v>
      </c>
      <c r="BB17" s="22"/>
      <c r="BC17" s="22">
        <v>0.30175733134461202</v>
      </c>
      <c r="BD17" s="22">
        <v>0.37521531493412902</v>
      </c>
      <c r="BE17" s="22">
        <v>0.36823238867992603</v>
      </c>
      <c r="BF17" s="22">
        <v>0.408821709007056</v>
      </c>
      <c r="BG17" s="22">
        <v>0.59653836282513795</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323</v>
      </c>
      <c r="C9" s="17">
        <v>0.103934573798229</v>
      </c>
      <c r="D9" s="17">
        <v>0.117320263603809</v>
      </c>
      <c r="E9" s="17">
        <v>9.1697419068060698E-2</v>
      </c>
      <c r="F9" s="17"/>
      <c r="G9" s="17">
        <v>0.15093488120743301</v>
      </c>
      <c r="H9" s="17">
        <v>0.200908840358718</v>
      </c>
      <c r="I9" s="17">
        <v>0.100604464739678</v>
      </c>
      <c r="J9" s="17">
        <v>5.6876781311490703E-2</v>
      </c>
      <c r="K9" s="17">
        <v>6.7637510616618393E-2</v>
      </c>
      <c r="L9" s="17">
        <v>5.9170535142205903E-2</v>
      </c>
      <c r="M9" s="17"/>
      <c r="N9" s="17">
        <v>0.16349268006534201</v>
      </c>
      <c r="O9" s="17">
        <v>9.0673341595824505E-2</v>
      </c>
      <c r="P9" s="17">
        <v>6.9437245875088704E-2</v>
      </c>
      <c r="Q9" s="17">
        <v>8.4067544694667401E-2</v>
      </c>
      <c r="R9" s="17"/>
      <c r="S9" s="17">
        <v>0.18815668693948101</v>
      </c>
      <c r="T9" s="17">
        <v>6.6186139023716603E-2</v>
      </c>
      <c r="U9" s="17">
        <v>4.9586347929346103E-2</v>
      </c>
      <c r="V9" s="17">
        <v>0.102224322394615</v>
      </c>
      <c r="W9" s="17">
        <v>0.10945195459661899</v>
      </c>
      <c r="X9" s="17">
        <v>0.136190455441386</v>
      </c>
      <c r="Y9" s="17">
        <v>7.1142923871533398E-2</v>
      </c>
      <c r="Z9" s="17">
        <v>6.4123803092349399E-2</v>
      </c>
      <c r="AA9" s="17">
        <v>0.13359245200192299</v>
      </c>
      <c r="AB9" s="17">
        <v>4.4954263127302198E-2</v>
      </c>
      <c r="AC9" s="17">
        <v>9.6074251023013396E-2</v>
      </c>
      <c r="AD9" s="17">
        <v>0.13577638727767</v>
      </c>
      <c r="AE9" s="17"/>
      <c r="AF9" s="17">
        <v>7.4706792676900696E-2</v>
      </c>
      <c r="AG9" s="17">
        <v>0.132161313254853</v>
      </c>
      <c r="AH9" s="17">
        <v>9.3515013263443303E-2</v>
      </c>
      <c r="AI9" s="17"/>
      <c r="AJ9" s="17">
        <v>0.105313043275053</v>
      </c>
      <c r="AK9" s="17">
        <v>0.15064208576847599</v>
      </c>
      <c r="AL9" s="17">
        <v>9.2275374509661598E-2</v>
      </c>
      <c r="AM9" s="17">
        <v>2.15298936713306E-2</v>
      </c>
      <c r="AN9" s="17">
        <v>5.8873721261325701E-2</v>
      </c>
      <c r="AO9" s="17"/>
      <c r="AP9" s="17">
        <v>0.116916636710288</v>
      </c>
      <c r="AQ9" s="17">
        <v>0.16001084839848501</v>
      </c>
      <c r="AR9" s="17">
        <v>7.4997080099805893E-2</v>
      </c>
      <c r="AS9" s="17">
        <v>3.6941955636763002E-2</v>
      </c>
      <c r="AT9" s="17">
        <v>7.3673089336125597E-2</v>
      </c>
      <c r="AU9" s="17"/>
      <c r="AV9" s="17">
        <v>0.191485399813042</v>
      </c>
      <c r="AW9" s="17">
        <v>0.13461170190709601</v>
      </c>
      <c r="AX9" s="17">
        <v>6.5475599338288101E-2</v>
      </c>
      <c r="AY9" s="17">
        <v>2.0249882025578501E-2</v>
      </c>
      <c r="AZ9" s="17">
        <v>6.9526606194038498E-2</v>
      </c>
      <c r="BA9" s="17">
        <v>5.2113860409105199E-2</v>
      </c>
      <c r="BB9" s="17"/>
      <c r="BC9" s="17">
        <v>6.9796701538242301E-2</v>
      </c>
      <c r="BD9" s="17">
        <v>8.3313290113954594E-2</v>
      </c>
      <c r="BE9" s="17">
        <v>0.13693114417032301</v>
      </c>
      <c r="BF9" s="17">
        <v>0.157302110369686</v>
      </c>
      <c r="BG9" s="17">
        <v>0.245794350986692</v>
      </c>
    </row>
    <row r="10" spans="2:59" x14ac:dyDescent="0.35">
      <c r="B10" s="18" t="s">
        <v>324</v>
      </c>
      <c r="C10" s="17">
        <v>0.32712912841545799</v>
      </c>
      <c r="D10" s="17">
        <v>0.34829278693541299</v>
      </c>
      <c r="E10" s="17">
        <v>0.30819747428451999</v>
      </c>
      <c r="F10" s="17"/>
      <c r="G10" s="17">
        <v>0.31119710265119899</v>
      </c>
      <c r="H10" s="17">
        <v>0.34305604002350099</v>
      </c>
      <c r="I10" s="17">
        <v>0.30285900413334699</v>
      </c>
      <c r="J10" s="17">
        <v>0.35559753380074899</v>
      </c>
      <c r="K10" s="17">
        <v>0.333485773380504</v>
      </c>
      <c r="L10" s="17">
        <v>0.31727011458249998</v>
      </c>
      <c r="M10" s="17"/>
      <c r="N10" s="17">
        <v>0.38186200850663299</v>
      </c>
      <c r="O10" s="17">
        <v>0.322819369208041</v>
      </c>
      <c r="P10" s="17">
        <v>0.28089330486456399</v>
      </c>
      <c r="Q10" s="17">
        <v>0.31391271925834602</v>
      </c>
      <c r="R10" s="17"/>
      <c r="S10" s="17">
        <v>0.34295192545049402</v>
      </c>
      <c r="T10" s="17">
        <v>0.35411348556910799</v>
      </c>
      <c r="U10" s="17">
        <v>0.25025450079121597</v>
      </c>
      <c r="V10" s="17">
        <v>0.34655831854633501</v>
      </c>
      <c r="W10" s="17">
        <v>0.34714933746843701</v>
      </c>
      <c r="X10" s="17">
        <v>0.35234639137478002</v>
      </c>
      <c r="Y10" s="17">
        <v>0.302714747927122</v>
      </c>
      <c r="Z10" s="17">
        <v>0.330969686663244</v>
      </c>
      <c r="AA10" s="17">
        <v>0.28772530498013499</v>
      </c>
      <c r="AB10" s="17">
        <v>0.342126313121216</v>
      </c>
      <c r="AC10" s="17">
        <v>0.30300863294730901</v>
      </c>
      <c r="AD10" s="17">
        <v>0.36078132610705899</v>
      </c>
      <c r="AE10" s="17"/>
      <c r="AF10" s="17">
        <v>0.29559007295842599</v>
      </c>
      <c r="AG10" s="17">
        <v>0.35417888438360201</v>
      </c>
      <c r="AH10" s="17">
        <v>0.33986845791221398</v>
      </c>
      <c r="AI10" s="17"/>
      <c r="AJ10" s="17">
        <v>0.30772982866384802</v>
      </c>
      <c r="AK10" s="17">
        <v>0.38998418884957198</v>
      </c>
      <c r="AL10" s="17">
        <v>0.36896243457951799</v>
      </c>
      <c r="AM10" s="17">
        <v>0.202737354101963</v>
      </c>
      <c r="AN10" s="17">
        <v>0.297114301269439</v>
      </c>
      <c r="AO10" s="17"/>
      <c r="AP10" s="17">
        <v>0.31416315094379899</v>
      </c>
      <c r="AQ10" s="17">
        <v>0.40968253559977102</v>
      </c>
      <c r="AR10" s="17">
        <v>0.386432385358846</v>
      </c>
      <c r="AS10" s="17">
        <v>0.20903777827325801</v>
      </c>
      <c r="AT10" s="17">
        <v>0.231697489699216</v>
      </c>
      <c r="AU10" s="17"/>
      <c r="AV10" s="17">
        <v>0.430917511494392</v>
      </c>
      <c r="AW10" s="17">
        <v>0.33355255445148502</v>
      </c>
      <c r="AX10" s="17">
        <v>0.44359122449894001</v>
      </c>
      <c r="AY10" s="17">
        <v>0.20403145300318801</v>
      </c>
      <c r="AZ10" s="17">
        <v>0.27130446671445702</v>
      </c>
      <c r="BA10" s="17">
        <v>0.30033884977098901</v>
      </c>
      <c r="BB10" s="17"/>
      <c r="BC10" s="17">
        <v>0.31962416239811398</v>
      </c>
      <c r="BD10" s="17">
        <v>0.29113114964648501</v>
      </c>
      <c r="BE10" s="17">
        <v>0.34883692919779802</v>
      </c>
      <c r="BF10" s="17">
        <v>0.39311769470794</v>
      </c>
      <c r="BG10" s="17">
        <v>0.32185625759696002</v>
      </c>
    </row>
    <row r="11" spans="2:59" x14ac:dyDescent="0.35">
      <c r="B11" s="18" t="s">
        <v>325</v>
      </c>
      <c r="C11" s="17">
        <v>0.22878625332983599</v>
      </c>
      <c r="D11" s="17">
        <v>0.227479654751084</v>
      </c>
      <c r="E11" s="17">
        <v>0.23055734584168699</v>
      </c>
      <c r="F11" s="17"/>
      <c r="G11" s="17">
        <v>0.246987895896365</v>
      </c>
      <c r="H11" s="17">
        <v>0.164577680695325</v>
      </c>
      <c r="I11" s="17">
        <v>0.259702923021843</v>
      </c>
      <c r="J11" s="17">
        <v>0.244939043793378</v>
      </c>
      <c r="K11" s="17">
        <v>0.197229670450804</v>
      </c>
      <c r="L11" s="17">
        <v>0.25166489699887301</v>
      </c>
      <c r="M11" s="17"/>
      <c r="N11" s="17">
        <v>0.19929088259446101</v>
      </c>
      <c r="O11" s="17">
        <v>0.23698351860293199</v>
      </c>
      <c r="P11" s="17">
        <v>0.235988580910969</v>
      </c>
      <c r="Q11" s="17">
        <v>0.244183228803422</v>
      </c>
      <c r="R11" s="17"/>
      <c r="S11" s="17">
        <v>0.230552863561935</v>
      </c>
      <c r="T11" s="17">
        <v>0.19953197549891899</v>
      </c>
      <c r="U11" s="17">
        <v>0.26072327552083302</v>
      </c>
      <c r="V11" s="17">
        <v>0.23909636236201201</v>
      </c>
      <c r="W11" s="17">
        <v>0.26627384504252399</v>
      </c>
      <c r="X11" s="17">
        <v>0.214614586994956</v>
      </c>
      <c r="Y11" s="17">
        <v>0.24316455950587099</v>
      </c>
      <c r="Z11" s="17">
        <v>0.21316946375114601</v>
      </c>
      <c r="AA11" s="17">
        <v>0.177916964600775</v>
      </c>
      <c r="AB11" s="17">
        <v>0.24351852670516</v>
      </c>
      <c r="AC11" s="17">
        <v>0.294857241143686</v>
      </c>
      <c r="AD11" s="17">
        <v>0.19954967912480701</v>
      </c>
      <c r="AE11" s="17"/>
      <c r="AF11" s="17">
        <v>0.21914139215459699</v>
      </c>
      <c r="AG11" s="17">
        <v>0.232692957756098</v>
      </c>
      <c r="AH11" s="17">
        <v>0.22747805988738701</v>
      </c>
      <c r="AI11" s="17"/>
      <c r="AJ11" s="17">
        <v>0.22687371760904201</v>
      </c>
      <c r="AK11" s="17">
        <v>0.21903399035366899</v>
      </c>
      <c r="AL11" s="17">
        <v>0.27874006147666902</v>
      </c>
      <c r="AM11" s="17">
        <v>0.16636344780333301</v>
      </c>
      <c r="AN11" s="17">
        <v>0.24765077993408099</v>
      </c>
      <c r="AO11" s="17"/>
      <c r="AP11" s="17">
        <v>0.23688432693352701</v>
      </c>
      <c r="AQ11" s="17">
        <v>0.22236264128222599</v>
      </c>
      <c r="AR11" s="17">
        <v>0.24941896329993299</v>
      </c>
      <c r="AS11" s="17">
        <v>0.23552873278004299</v>
      </c>
      <c r="AT11" s="17">
        <v>0.223817434867563</v>
      </c>
      <c r="AU11" s="17"/>
      <c r="AV11" s="17">
        <v>0.217894197187358</v>
      </c>
      <c r="AW11" s="17">
        <v>0.23387077312444501</v>
      </c>
      <c r="AX11" s="17">
        <v>0.25598768085956902</v>
      </c>
      <c r="AY11" s="17">
        <v>0.233622088010007</v>
      </c>
      <c r="AZ11" s="17">
        <v>0.21595098224126499</v>
      </c>
      <c r="BA11" s="17">
        <v>0.21056936360778999</v>
      </c>
      <c r="BB11" s="17"/>
      <c r="BC11" s="17">
        <v>0.24580086517032501</v>
      </c>
      <c r="BD11" s="17">
        <v>0.20809783150239</v>
      </c>
      <c r="BE11" s="17">
        <v>0.245170486769443</v>
      </c>
      <c r="BF11" s="17">
        <v>0.20987615553451899</v>
      </c>
      <c r="BG11" s="17">
        <v>0.25155051011268798</v>
      </c>
    </row>
    <row r="12" spans="2:59" x14ac:dyDescent="0.35">
      <c r="B12" s="18" t="s">
        <v>326</v>
      </c>
      <c r="C12" s="17">
        <v>0.17607574897018899</v>
      </c>
      <c r="D12" s="17">
        <v>0.16110216313211001</v>
      </c>
      <c r="E12" s="17">
        <v>0.19021387981708399</v>
      </c>
      <c r="F12" s="17"/>
      <c r="G12" s="17">
        <v>0.17161972979615001</v>
      </c>
      <c r="H12" s="17">
        <v>0.169460790870578</v>
      </c>
      <c r="I12" s="17">
        <v>0.18386099407826401</v>
      </c>
      <c r="J12" s="17">
        <v>0.167294711548758</v>
      </c>
      <c r="K12" s="17">
        <v>0.15813421727868399</v>
      </c>
      <c r="L12" s="17">
        <v>0.19726730048698701</v>
      </c>
      <c r="M12" s="17"/>
      <c r="N12" s="17">
        <v>0.152441609746226</v>
      </c>
      <c r="O12" s="17">
        <v>0.20542202790115699</v>
      </c>
      <c r="P12" s="17">
        <v>0.18249879276181499</v>
      </c>
      <c r="Q12" s="17">
        <v>0.1657351723729</v>
      </c>
      <c r="R12" s="17"/>
      <c r="S12" s="17">
        <v>0.151677914421011</v>
      </c>
      <c r="T12" s="17">
        <v>0.18915215571045699</v>
      </c>
      <c r="U12" s="17">
        <v>0.229029560170144</v>
      </c>
      <c r="V12" s="17">
        <v>0.18336570597700599</v>
      </c>
      <c r="W12" s="17">
        <v>0.15260822282175701</v>
      </c>
      <c r="X12" s="17">
        <v>0.13731134363964601</v>
      </c>
      <c r="Y12" s="17">
        <v>0.14007517788207699</v>
      </c>
      <c r="Z12" s="17">
        <v>0.217865913267554</v>
      </c>
      <c r="AA12" s="17">
        <v>0.22270865056618699</v>
      </c>
      <c r="AB12" s="17">
        <v>0.182149267662571</v>
      </c>
      <c r="AC12" s="17">
        <v>0.13945020419464799</v>
      </c>
      <c r="AD12" s="17">
        <v>0.154370687546348</v>
      </c>
      <c r="AE12" s="17"/>
      <c r="AF12" s="17">
        <v>0.18115770011636201</v>
      </c>
      <c r="AG12" s="17">
        <v>0.16522401409776</v>
      </c>
      <c r="AH12" s="17">
        <v>0.16585509833058201</v>
      </c>
      <c r="AI12" s="17"/>
      <c r="AJ12" s="17">
        <v>0.16941497556959501</v>
      </c>
      <c r="AK12" s="17">
        <v>0.138723289573182</v>
      </c>
      <c r="AL12" s="17">
        <v>0.17494241205130501</v>
      </c>
      <c r="AM12" s="17">
        <v>0.26165525261153399</v>
      </c>
      <c r="AN12" s="17">
        <v>0.199057493136029</v>
      </c>
      <c r="AO12" s="17"/>
      <c r="AP12" s="17">
        <v>0.168735622730072</v>
      </c>
      <c r="AQ12" s="17">
        <v>0.12509328543203099</v>
      </c>
      <c r="AR12" s="17">
        <v>0.19101258986615299</v>
      </c>
      <c r="AS12" s="17">
        <v>0.196488035051676</v>
      </c>
      <c r="AT12" s="17">
        <v>0.244866699993564</v>
      </c>
      <c r="AU12" s="17"/>
      <c r="AV12" s="17">
        <v>0.113274470405953</v>
      </c>
      <c r="AW12" s="17">
        <v>0.16144965415662799</v>
      </c>
      <c r="AX12" s="17">
        <v>0.160960403223151</v>
      </c>
      <c r="AY12" s="17">
        <v>0.20982951411379799</v>
      </c>
      <c r="AZ12" s="17">
        <v>0.25706370130577899</v>
      </c>
      <c r="BA12" s="17">
        <v>0.21819484862844299</v>
      </c>
      <c r="BB12" s="17"/>
      <c r="BC12" s="17">
        <v>0.191421616006167</v>
      </c>
      <c r="BD12" s="17">
        <v>0.218493786468549</v>
      </c>
      <c r="BE12" s="17">
        <v>0.139617877468279</v>
      </c>
      <c r="BF12" s="17">
        <v>0.15045121067188999</v>
      </c>
      <c r="BG12" s="17">
        <v>9.1818546214127397E-2</v>
      </c>
    </row>
    <row r="13" spans="2:59" x14ac:dyDescent="0.35">
      <c r="B13" s="18" t="s">
        <v>327</v>
      </c>
      <c r="C13" s="17">
        <v>0.131497824414541</v>
      </c>
      <c r="D13" s="17">
        <v>0.117378846312685</v>
      </c>
      <c r="E13" s="17">
        <v>0.14357806878858201</v>
      </c>
      <c r="F13" s="17"/>
      <c r="G13" s="17">
        <v>8.6577568623683598E-2</v>
      </c>
      <c r="H13" s="17">
        <v>8.2295766334901002E-2</v>
      </c>
      <c r="I13" s="17">
        <v>0.106777998849602</v>
      </c>
      <c r="J13" s="17">
        <v>0.15599947036158801</v>
      </c>
      <c r="K13" s="17">
        <v>0.216506618019078</v>
      </c>
      <c r="L13" s="17">
        <v>0.14445168371270301</v>
      </c>
      <c r="M13" s="17"/>
      <c r="N13" s="17">
        <v>8.2860494353323502E-2</v>
      </c>
      <c r="O13" s="17">
        <v>0.108394271183417</v>
      </c>
      <c r="P13" s="17">
        <v>0.190397103050964</v>
      </c>
      <c r="Q13" s="17">
        <v>0.15643342660176399</v>
      </c>
      <c r="R13" s="17"/>
      <c r="S13" s="17">
        <v>6.9218977651020197E-2</v>
      </c>
      <c r="T13" s="17">
        <v>0.14211710825758</v>
      </c>
      <c r="U13" s="17">
        <v>0.18365115919950201</v>
      </c>
      <c r="V13" s="17">
        <v>9.4577353465095895E-2</v>
      </c>
      <c r="W13" s="17">
        <v>9.6270933717797796E-2</v>
      </c>
      <c r="X13" s="17">
        <v>0.13029902680267599</v>
      </c>
      <c r="Y13" s="17">
        <v>0.19077457348011001</v>
      </c>
      <c r="Z13" s="17">
        <v>0.14118221368252701</v>
      </c>
      <c r="AA13" s="17">
        <v>0.12819302937993299</v>
      </c>
      <c r="AB13" s="17">
        <v>0.16479548470943101</v>
      </c>
      <c r="AC13" s="17">
        <v>0.166609670691344</v>
      </c>
      <c r="AD13" s="17">
        <v>0.116652807843106</v>
      </c>
      <c r="AE13" s="17"/>
      <c r="AF13" s="17">
        <v>0.20633919632738701</v>
      </c>
      <c r="AG13" s="17">
        <v>8.6738361191635693E-2</v>
      </c>
      <c r="AH13" s="17">
        <v>0.108242979289339</v>
      </c>
      <c r="AI13" s="17"/>
      <c r="AJ13" s="17">
        <v>0.16388975899963901</v>
      </c>
      <c r="AK13" s="17">
        <v>8.50584886283859E-2</v>
      </c>
      <c r="AL13" s="17">
        <v>6.1957254009834199E-2</v>
      </c>
      <c r="AM13" s="17">
        <v>0.34771405181184001</v>
      </c>
      <c r="AN13" s="17">
        <v>0.128825686428681</v>
      </c>
      <c r="AO13" s="17"/>
      <c r="AP13" s="17">
        <v>0.14213157614915201</v>
      </c>
      <c r="AQ13" s="17">
        <v>5.57157522723222E-2</v>
      </c>
      <c r="AR13" s="17">
        <v>7.6174348910538897E-2</v>
      </c>
      <c r="AS13" s="17">
        <v>0.310541916943187</v>
      </c>
      <c r="AT13" s="17">
        <v>0.157071158370962</v>
      </c>
      <c r="AU13" s="17"/>
      <c r="AV13" s="17">
        <v>2.6949215589693799E-2</v>
      </c>
      <c r="AW13" s="17">
        <v>0.11161055739487601</v>
      </c>
      <c r="AX13" s="17">
        <v>6.3610880564821004E-2</v>
      </c>
      <c r="AY13" s="17">
        <v>0.318050501848884</v>
      </c>
      <c r="AZ13" s="17">
        <v>0.129360464549342</v>
      </c>
      <c r="BA13" s="17">
        <v>0.13633740905233299</v>
      </c>
      <c r="BB13" s="17"/>
      <c r="BC13" s="17">
        <v>0.142965376582526</v>
      </c>
      <c r="BD13" s="17">
        <v>0.160397827573449</v>
      </c>
      <c r="BE13" s="17">
        <v>9.5298608524415102E-2</v>
      </c>
      <c r="BF13" s="17">
        <v>6.5696619410345602E-2</v>
      </c>
      <c r="BG13" s="17">
        <v>2.1099061139695899E-2</v>
      </c>
    </row>
    <row r="14" spans="2:59" x14ac:dyDescent="0.35">
      <c r="B14" s="18" t="s">
        <v>100</v>
      </c>
      <c r="C14" s="17">
        <v>3.2576471071746799E-2</v>
      </c>
      <c r="D14" s="17">
        <v>2.8426285264899102E-2</v>
      </c>
      <c r="E14" s="17">
        <v>3.5755812200066302E-2</v>
      </c>
      <c r="F14" s="17"/>
      <c r="G14" s="17">
        <v>3.26828218251684E-2</v>
      </c>
      <c r="H14" s="17">
        <v>3.9700881716976999E-2</v>
      </c>
      <c r="I14" s="17">
        <v>4.61946151772668E-2</v>
      </c>
      <c r="J14" s="17">
        <v>1.9292459184035701E-2</v>
      </c>
      <c r="K14" s="17">
        <v>2.70062102543113E-2</v>
      </c>
      <c r="L14" s="17">
        <v>3.0175469076732402E-2</v>
      </c>
      <c r="M14" s="17"/>
      <c r="N14" s="17">
        <v>2.0052324734014401E-2</v>
      </c>
      <c r="O14" s="17">
        <v>3.57074715086289E-2</v>
      </c>
      <c r="P14" s="17">
        <v>4.0784972536600003E-2</v>
      </c>
      <c r="Q14" s="17">
        <v>3.5667908268900303E-2</v>
      </c>
      <c r="R14" s="17"/>
      <c r="S14" s="17">
        <v>1.7441631976058702E-2</v>
      </c>
      <c r="T14" s="17">
        <v>4.8899135940219197E-2</v>
      </c>
      <c r="U14" s="17">
        <v>2.6755156388959301E-2</v>
      </c>
      <c r="V14" s="17">
        <v>3.4177937254936397E-2</v>
      </c>
      <c r="W14" s="17">
        <v>2.8245706352866801E-2</v>
      </c>
      <c r="X14" s="17">
        <v>2.9238195746555298E-2</v>
      </c>
      <c r="Y14" s="17">
        <v>5.2128017333286897E-2</v>
      </c>
      <c r="Z14" s="17">
        <v>3.2688919543178298E-2</v>
      </c>
      <c r="AA14" s="17">
        <v>4.9863598471047703E-2</v>
      </c>
      <c r="AB14" s="17">
        <v>2.2456144674319101E-2</v>
      </c>
      <c r="AC14" s="17">
        <v>0</v>
      </c>
      <c r="AD14" s="17">
        <v>3.28691121010097E-2</v>
      </c>
      <c r="AE14" s="17"/>
      <c r="AF14" s="17">
        <v>2.30648457663266E-2</v>
      </c>
      <c r="AG14" s="17">
        <v>2.90044693160511E-2</v>
      </c>
      <c r="AH14" s="17">
        <v>6.5040391317034305E-2</v>
      </c>
      <c r="AI14" s="17"/>
      <c r="AJ14" s="17">
        <v>2.6778675882823001E-2</v>
      </c>
      <c r="AK14" s="17">
        <v>1.6557956826714699E-2</v>
      </c>
      <c r="AL14" s="17">
        <v>2.3122463373012402E-2</v>
      </c>
      <c r="AM14" s="17">
        <v>0</v>
      </c>
      <c r="AN14" s="17">
        <v>6.8478017970444893E-2</v>
      </c>
      <c r="AO14" s="17"/>
      <c r="AP14" s="17">
        <v>2.1168686533161701E-2</v>
      </c>
      <c r="AQ14" s="17">
        <v>2.7134937015164898E-2</v>
      </c>
      <c r="AR14" s="17">
        <v>2.1964632464723199E-2</v>
      </c>
      <c r="AS14" s="17">
        <v>1.14615813150729E-2</v>
      </c>
      <c r="AT14" s="17">
        <v>6.8874127732568999E-2</v>
      </c>
      <c r="AU14" s="17"/>
      <c r="AV14" s="17">
        <v>1.9479205509560199E-2</v>
      </c>
      <c r="AW14" s="17">
        <v>2.4904758965470401E-2</v>
      </c>
      <c r="AX14" s="17">
        <v>1.03742115152307E-2</v>
      </c>
      <c r="AY14" s="17">
        <v>1.4216560998543799E-2</v>
      </c>
      <c r="AZ14" s="17">
        <v>5.67937789951177E-2</v>
      </c>
      <c r="BA14" s="17">
        <v>8.2445668531340902E-2</v>
      </c>
      <c r="BB14" s="17"/>
      <c r="BC14" s="17">
        <v>3.03912783046251E-2</v>
      </c>
      <c r="BD14" s="17">
        <v>3.85661146951728E-2</v>
      </c>
      <c r="BE14" s="17">
        <v>3.4144953869743297E-2</v>
      </c>
      <c r="BF14" s="17">
        <v>2.3556209305619E-2</v>
      </c>
      <c r="BG14" s="17">
        <v>6.7881273949837201E-2</v>
      </c>
    </row>
    <row r="15" spans="2:59" x14ac:dyDescent="0.35">
      <c r="B15" s="18" t="s">
        <v>328</v>
      </c>
      <c r="C15" s="21">
        <v>0.43106370221368701</v>
      </c>
      <c r="D15" s="21">
        <v>0.46561305053922197</v>
      </c>
      <c r="E15" s="21">
        <v>0.39989489335257999</v>
      </c>
      <c r="F15" s="21"/>
      <c r="G15" s="21">
        <v>0.46213198385863302</v>
      </c>
      <c r="H15" s="21">
        <v>0.54396488038221902</v>
      </c>
      <c r="I15" s="21">
        <v>0.40346346887302498</v>
      </c>
      <c r="J15" s="21">
        <v>0.41247431511223998</v>
      </c>
      <c r="K15" s="21">
        <v>0.40112328399712299</v>
      </c>
      <c r="L15" s="21">
        <v>0.37644064972470598</v>
      </c>
      <c r="M15" s="21"/>
      <c r="N15" s="21">
        <v>0.545354688571975</v>
      </c>
      <c r="O15" s="21">
        <v>0.41349271080386502</v>
      </c>
      <c r="P15" s="21">
        <v>0.35033055073965302</v>
      </c>
      <c r="Q15" s="21">
        <v>0.397980263953013</v>
      </c>
      <c r="R15" s="21"/>
      <c r="S15" s="21">
        <v>0.53110861238997498</v>
      </c>
      <c r="T15" s="21">
        <v>0.42029962459282499</v>
      </c>
      <c r="U15" s="21">
        <v>0.29984084872056199</v>
      </c>
      <c r="V15" s="21">
        <v>0.44878264094095</v>
      </c>
      <c r="W15" s="21">
        <v>0.45660129206505501</v>
      </c>
      <c r="X15" s="21">
        <v>0.48853684681616599</v>
      </c>
      <c r="Y15" s="21">
        <v>0.37385767179865498</v>
      </c>
      <c r="Z15" s="21">
        <v>0.395093489755594</v>
      </c>
      <c r="AA15" s="21">
        <v>0.42131775698205798</v>
      </c>
      <c r="AB15" s="21">
        <v>0.38708057624851899</v>
      </c>
      <c r="AC15" s="21">
        <v>0.39908288397032299</v>
      </c>
      <c r="AD15" s="21">
        <v>0.49655771338472998</v>
      </c>
      <c r="AE15" s="21"/>
      <c r="AF15" s="21">
        <v>0.37029686563532699</v>
      </c>
      <c r="AG15" s="21">
        <v>0.48634019763845499</v>
      </c>
      <c r="AH15" s="21">
        <v>0.43338347117565701</v>
      </c>
      <c r="AI15" s="21"/>
      <c r="AJ15" s="21">
        <v>0.41304287193890099</v>
      </c>
      <c r="AK15" s="21">
        <v>0.54062627461804902</v>
      </c>
      <c r="AL15" s="21">
        <v>0.461237809089179</v>
      </c>
      <c r="AM15" s="21">
        <v>0.22426724777329399</v>
      </c>
      <c r="AN15" s="21">
        <v>0.355988022530765</v>
      </c>
      <c r="AO15" s="21"/>
      <c r="AP15" s="21">
        <v>0.431079787654087</v>
      </c>
      <c r="AQ15" s="21">
        <v>0.56969338399825598</v>
      </c>
      <c r="AR15" s="21">
        <v>0.46142946545865199</v>
      </c>
      <c r="AS15" s="21">
        <v>0.24597973391002101</v>
      </c>
      <c r="AT15" s="21">
        <v>0.30537057903534198</v>
      </c>
      <c r="AU15" s="21"/>
      <c r="AV15" s="21">
        <v>0.62240291130743397</v>
      </c>
      <c r="AW15" s="21">
        <v>0.468164256358581</v>
      </c>
      <c r="AX15" s="21">
        <v>0.50906682383722801</v>
      </c>
      <c r="AY15" s="21">
        <v>0.22428133502876599</v>
      </c>
      <c r="AZ15" s="21">
        <v>0.34083107290849501</v>
      </c>
      <c r="BA15" s="21">
        <v>0.352452710180094</v>
      </c>
      <c r="BB15" s="21"/>
      <c r="BC15" s="21">
        <v>0.389420863936357</v>
      </c>
      <c r="BD15" s="21">
        <v>0.37444443976043901</v>
      </c>
      <c r="BE15" s="21">
        <v>0.48576807336812</v>
      </c>
      <c r="BF15" s="21">
        <v>0.550419805077626</v>
      </c>
      <c r="BG15" s="21">
        <v>0.56765060858365202</v>
      </c>
    </row>
    <row r="16" spans="2:59" x14ac:dyDescent="0.35">
      <c r="B16" s="18" t="s">
        <v>329</v>
      </c>
      <c r="C16" s="21">
        <v>0.30757357338473001</v>
      </c>
      <c r="D16" s="21">
        <v>0.27848100944479498</v>
      </c>
      <c r="E16" s="21">
        <v>0.33379194860566602</v>
      </c>
      <c r="F16" s="21"/>
      <c r="G16" s="21">
        <v>0.25819729841983402</v>
      </c>
      <c r="H16" s="21">
        <v>0.25175655720547901</v>
      </c>
      <c r="I16" s="21">
        <v>0.29063899292786499</v>
      </c>
      <c r="J16" s="21">
        <v>0.32329418191034598</v>
      </c>
      <c r="K16" s="21">
        <v>0.37464083529776199</v>
      </c>
      <c r="L16" s="21">
        <v>0.34171898419968899</v>
      </c>
      <c r="M16" s="21"/>
      <c r="N16" s="21">
        <v>0.23530210409954899</v>
      </c>
      <c r="O16" s="21">
        <v>0.31381629908457398</v>
      </c>
      <c r="P16" s="21">
        <v>0.37289589581277899</v>
      </c>
      <c r="Q16" s="21">
        <v>0.32216859897466499</v>
      </c>
      <c r="R16" s="21"/>
      <c r="S16" s="21">
        <v>0.220896892072031</v>
      </c>
      <c r="T16" s="21">
        <v>0.33126926396803702</v>
      </c>
      <c r="U16" s="21">
        <v>0.41268071936964601</v>
      </c>
      <c r="V16" s="21">
        <v>0.27794305944210101</v>
      </c>
      <c r="W16" s="21">
        <v>0.248879156539554</v>
      </c>
      <c r="X16" s="21">
        <v>0.267610370442322</v>
      </c>
      <c r="Y16" s="21">
        <v>0.33084975136218697</v>
      </c>
      <c r="Z16" s="21">
        <v>0.35904812695008198</v>
      </c>
      <c r="AA16" s="21">
        <v>0.35090167994611898</v>
      </c>
      <c r="AB16" s="21">
        <v>0.34694475237200201</v>
      </c>
      <c r="AC16" s="21">
        <v>0.30605987488599201</v>
      </c>
      <c r="AD16" s="21">
        <v>0.27102349538945403</v>
      </c>
      <c r="AE16" s="21"/>
      <c r="AF16" s="21">
        <v>0.38749689644374902</v>
      </c>
      <c r="AG16" s="21">
        <v>0.25196237528939502</v>
      </c>
      <c r="AH16" s="21">
        <v>0.274098077619921</v>
      </c>
      <c r="AI16" s="21"/>
      <c r="AJ16" s="21">
        <v>0.33330473456923398</v>
      </c>
      <c r="AK16" s="21">
        <v>0.223781778201567</v>
      </c>
      <c r="AL16" s="21">
        <v>0.23689966606113899</v>
      </c>
      <c r="AM16" s="21">
        <v>0.609369304423374</v>
      </c>
      <c r="AN16" s="21">
        <v>0.32788317956471003</v>
      </c>
      <c r="AO16" s="21"/>
      <c r="AP16" s="21">
        <v>0.31086719887922398</v>
      </c>
      <c r="AQ16" s="21">
        <v>0.180809037704353</v>
      </c>
      <c r="AR16" s="21">
        <v>0.26718693877669197</v>
      </c>
      <c r="AS16" s="21">
        <v>0.507029951994863</v>
      </c>
      <c r="AT16" s="21">
        <v>0.401937858364526</v>
      </c>
      <c r="AU16" s="21"/>
      <c r="AV16" s="21">
        <v>0.140223685995647</v>
      </c>
      <c r="AW16" s="21">
        <v>0.27306021155150401</v>
      </c>
      <c r="AX16" s="21">
        <v>0.224571283787972</v>
      </c>
      <c r="AY16" s="21">
        <v>0.52788001596268197</v>
      </c>
      <c r="AZ16" s="21">
        <v>0.38642416585512201</v>
      </c>
      <c r="BA16" s="21">
        <v>0.35453225768077501</v>
      </c>
      <c r="BB16" s="21"/>
      <c r="BC16" s="21">
        <v>0.33438699258869398</v>
      </c>
      <c r="BD16" s="21">
        <v>0.378891614041997</v>
      </c>
      <c r="BE16" s="21">
        <v>0.23491648599269399</v>
      </c>
      <c r="BF16" s="21">
        <v>0.21614783008223601</v>
      </c>
      <c r="BG16" s="21">
        <v>0.112917607353823</v>
      </c>
    </row>
    <row r="17" spans="2:59" x14ac:dyDescent="0.35">
      <c r="B17" s="18" t="s">
        <v>141</v>
      </c>
      <c r="C17" s="22">
        <v>0.123490128828957</v>
      </c>
      <c r="D17" s="22">
        <v>0.18713204109442599</v>
      </c>
      <c r="E17" s="22">
        <v>6.6102944746914E-2</v>
      </c>
      <c r="F17" s="22"/>
      <c r="G17" s="22">
        <v>0.203934685438799</v>
      </c>
      <c r="H17" s="22">
        <v>0.292208323176741</v>
      </c>
      <c r="I17" s="22">
        <v>0.11282447594516</v>
      </c>
      <c r="J17" s="22">
        <v>8.9180133201894093E-2</v>
      </c>
      <c r="K17" s="22">
        <v>2.64824486993607E-2</v>
      </c>
      <c r="L17" s="22">
        <v>3.47216655250168E-2</v>
      </c>
      <c r="M17" s="22"/>
      <c r="N17" s="22">
        <v>0.31005258447242601</v>
      </c>
      <c r="O17" s="22">
        <v>9.9676411719291397E-2</v>
      </c>
      <c r="P17" s="22">
        <v>-2.25653450731262E-2</v>
      </c>
      <c r="Q17" s="22">
        <v>7.5811664978348806E-2</v>
      </c>
      <c r="R17" s="22"/>
      <c r="S17" s="22">
        <v>0.31021172031794497</v>
      </c>
      <c r="T17" s="22">
        <v>8.9030360624788002E-2</v>
      </c>
      <c r="U17" s="22">
        <v>-0.112839870649085</v>
      </c>
      <c r="V17" s="22">
        <v>0.17083958149884801</v>
      </c>
      <c r="W17" s="22">
        <v>0.20772213552550101</v>
      </c>
      <c r="X17" s="22">
        <v>0.22092647637384399</v>
      </c>
      <c r="Y17" s="22">
        <v>4.30079204364682E-2</v>
      </c>
      <c r="Z17" s="22">
        <v>3.6045362805512203E-2</v>
      </c>
      <c r="AA17" s="22">
        <v>7.0416077035938399E-2</v>
      </c>
      <c r="AB17" s="22">
        <v>4.0135823876516499E-2</v>
      </c>
      <c r="AC17" s="22">
        <v>9.3023009084330893E-2</v>
      </c>
      <c r="AD17" s="22">
        <v>0.22553421799527601</v>
      </c>
      <c r="AE17" s="22"/>
      <c r="AF17" s="22">
        <v>-1.72000308084224E-2</v>
      </c>
      <c r="AG17" s="22">
        <v>0.23437782234905999</v>
      </c>
      <c r="AH17" s="22">
        <v>0.15928539355573601</v>
      </c>
      <c r="AI17" s="22"/>
      <c r="AJ17" s="22">
        <v>7.9738137369666798E-2</v>
      </c>
      <c r="AK17" s="22">
        <v>0.31684449641648099</v>
      </c>
      <c r="AL17" s="22">
        <v>0.22433814302804</v>
      </c>
      <c r="AM17" s="22">
        <v>-0.38510205665008002</v>
      </c>
      <c r="AN17" s="22">
        <v>2.8104842966054502E-2</v>
      </c>
      <c r="AO17" s="22"/>
      <c r="AP17" s="22">
        <v>0.120212588774863</v>
      </c>
      <c r="AQ17" s="22">
        <v>0.388884346293903</v>
      </c>
      <c r="AR17" s="22">
        <v>0.19424252668195999</v>
      </c>
      <c r="AS17" s="22">
        <v>-0.26105021808484202</v>
      </c>
      <c r="AT17" s="22">
        <v>-9.65672793291842E-2</v>
      </c>
      <c r="AU17" s="22"/>
      <c r="AV17" s="22">
        <v>0.48217922531178697</v>
      </c>
      <c r="AW17" s="22">
        <v>0.19510404480707699</v>
      </c>
      <c r="AX17" s="22">
        <v>0.28449554004925598</v>
      </c>
      <c r="AY17" s="22">
        <v>-0.30359868093391601</v>
      </c>
      <c r="AZ17" s="22">
        <v>-4.5593092946626099E-2</v>
      </c>
      <c r="BA17" s="22">
        <v>-2.0795475006816799E-3</v>
      </c>
      <c r="BB17" s="22"/>
      <c r="BC17" s="22">
        <v>5.5033871347663202E-2</v>
      </c>
      <c r="BD17" s="22">
        <v>-4.4471742815579999E-3</v>
      </c>
      <c r="BE17" s="22">
        <v>0.25085158737542701</v>
      </c>
      <c r="BF17" s="22">
        <v>0.33427197499539102</v>
      </c>
      <c r="BG17" s="22">
        <v>0.45473300122982802</v>
      </c>
    </row>
    <row r="18" spans="2:59" x14ac:dyDescent="0.35">
      <c r="B18" s="16"/>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552</v>
      </c>
      <c r="C9" s="17">
        <v>2.8248767669024601E-2</v>
      </c>
      <c r="D9" s="17">
        <v>3.2490683020165403E-2</v>
      </c>
      <c r="E9" s="17">
        <v>2.4333845044585401E-2</v>
      </c>
      <c r="F9" s="17"/>
      <c r="G9" s="17">
        <v>6.5347165548359301E-2</v>
      </c>
      <c r="H9" s="17">
        <v>5.8914938659582798E-2</v>
      </c>
      <c r="I9" s="17">
        <v>2.39994697419866E-2</v>
      </c>
      <c r="J9" s="17">
        <v>1.2672962355442199E-2</v>
      </c>
      <c r="K9" s="17">
        <v>1.35662825898388E-2</v>
      </c>
      <c r="L9" s="17">
        <v>4.5379752116486496E-3</v>
      </c>
      <c r="M9" s="17"/>
      <c r="N9" s="17">
        <v>4.1749783118027101E-2</v>
      </c>
      <c r="O9" s="17">
        <v>3.2230588270910597E-2</v>
      </c>
      <c r="P9" s="17">
        <v>1.7305074994563699E-2</v>
      </c>
      <c r="Q9" s="17">
        <v>1.9233496061937298E-2</v>
      </c>
      <c r="R9" s="17"/>
      <c r="S9" s="17">
        <v>3.7528815557854499E-2</v>
      </c>
      <c r="T9" s="17">
        <v>2.2012694249179499E-2</v>
      </c>
      <c r="U9" s="17">
        <v>6.0083960995939703E-3</v>
      </c>
      <c r="V9" s="17">
        <v>3.9178488564029203E-2</v>
      </c>
      <c r="W9" s="17">
        <v>3.4662221842301097E-2</v>
      </c>
      <c r="X9" s="17">
        <v>5.3463542403447799E-2</v>
      </c>
      <c r="Y9" s="17">
        <v>2.1613677163206901E-2</v>
      </c>
      <c r="Z9" s="17">
        <v>0</v>
      </c>
      <c r="AA9" s="17">
        <v>3.5417867165418997E-2</v>
      </c>
      <c r="AB9" s="17">
        <v>1.4800194489578301E-2</v>
      </c>
      <c r="AC9" s="17">
        <v>3.8318010712069403E-2</v>
      </c>
      <c r="AD9" s="17">
        <v>0</v>
      </c>
      <c r="AE9" s="17"/>
      <c r="AF9" s="17">
        <v>2.01995317292188E-2</v>
      </c>
      <c r="AG9" s="17">
        <v>3.89436826946832E-2</v>
      </c>
      <c r="AH9" s="17">
        <v>1.6965805374783899E-2</v>
      </c>
      <c r="AI9" s="17"/>
      <c r="AJ9" s="17">
        <v>2.9264478546065401E-2</v>
      </c>
      <c r="AK9" s="17">
        <v>5.2303736028953801E-2</v>
      </c>
      <c r="AL9" s="17">
        <v>1.05459156258483E-2</v>
      </c>
      <c r="AM9" s="17">
        <v>0</v>
      </c>
      <c r="AN9" s="17">
        <v>7.0227728735784197E-3</v>
      </c>
      <c r="AO9" s="17"/>
      <c r="AP9" s="17">
        <v>3.1462542911249197E-2</v>
      </c>
      <c r="AQ9" s="17">
        <v>4.9867279977362199E-2</v>
      </c>
      <c r="AR9" s="17">
        <v>8.14168807985363E-3</v>
      </c>
      <c r="AS9" s="17">
        <v>6.7028838325205497E-3</v>
      </c>
      <c r="AT9" s="17">
        <v>2.1079774754161899E-2</v>
      </c>
      <c r="AU9" s="17"/>
      <c r="AV9" s="17">
        <v>5.8041936302531398E-2</v>
      </c>
      <c r="AW9" s="17">
        <v>3.4778071330914602E-2</v>
      </c>
      <c r="AX9" s="17">
        <v>1.35787768207771E-2</v>
      </c>
      <c r="AY9" s="17">
        <v>7.9791960749234902E-3</v>
      </c>
      <c r="AZ9" s="17">
        <v>7.3202919893844802E-3</v>
      </c>
      <c r="BA9" s="17">
        <v>6.5510936535743301E-3</v>
      </c>
      <c r="BB9" s="17"/>
      <c r="BC9" s="17">
        <v>2.2553058486633901E-2</v>
      </c>
      <c r="BD9" s="17">
        <v>2.9186158733278799E-2</v>
      </c>
      <c r="BE9" s="17">
        <v>2.5156452653402401E-2</v>
      </c>
      <c r="BF9" s="17">
        <v>5.9415969700963099E-2</v>
      </c>
      <c r="BG9" s="17">
        <v>6.6543264961954104E-2</v>
      </c>
    </row>
    <row r="10" spans="2:59" x14ac:dyDescent="0.35">
      <c r="B10" s="18" t="s">
        <v>553</v>
      </c>
      <c r="C10" s="17">
        <v>0.200082167379773</v>
      </c>
      <c r="D10" s="17">
        <v>0.240529915626194</v>
      </c>
      <c r="E10" s="17">
        <v>0.161132927653067</v>
      </c>
      <c r="F10" s="17"/>
      <c r="G10" s="17">
        <v>0.28602005137467401</v>
      </c>
      <c r="H10" s="17">
        <v>0.32586502627764102</v>
      </c>
      <c r="I10" s="17">
        <v>0.21488366213319701</v>
      </c>
      <c r="J10" s="17">
        <v>0.179809676684001</v>
      </c>
      <c r="K10" s="17">
        <v>0.132445086274873</v>
      </c>
      <c r="L10" s="17">
        <v>9.0616455198315002E-2</v>
      </c>
      <c r="M10" s="17"/>
      <c r="N10" s="17">
        <v>0.23897858067915501</v>
      </c>
      <c r="O10" s="17">
        <v>0.23733989796041099</v>
      </c>
      <c r="P10" s="17">
        <v>0.17123633965281301</v>
      </c>
      <c r="Q10" s="17">
        <v>0.14517618113873201</v>
      </c>
      <c r="R10" s="17"/>
      <c r="S10" s="17">
        <v>0.270057368721075</v>
      </c>
      <c r="T10" s="17">
        <v>0.188034523300533</v>
      </c>
      <c r="U10" s="17">
        <v>0.190528707599254</v>
      </c>
      <c r="V10" s="17">
        <v>0.21627924465085099</v>
      </c>
      <c r="W10" s="17">
        <v>0.231990981027488</v>
      </c>
      <c r="X10" s="17">
        <v>0.220060805056151</v>
      </c>
      <c r="Y10" s="17">
        <v>0.185413649674606</v>
      </c>
      <c r="Z10" s="17">
        <v>0.19823143885609401</v>
      </c>
      <c r="AA10" s="17">
        <v>0.18014525087431901</v>
      </c>
      <c r="AB10" s="17">
        <v>0.15516893582409</v>
      </c>
      <c r="AC10" s="17">
        <v>0.13918236587200999</v>
      </c>
      <c r="AD10" s="17">
        <v>0.118285666825587</v>
      </c>
      <c r="AE10" s="17"/>
      <c r="AF10" s="17">
        <v>0.16133090416557999</v>
      </c>
      <c r="AG10" s="17">
        <v>0.20366006159532599</v>
      </c>
      <c r="AH10" s="17">
        <v>0.224623623970194</v>
      </c>
      <c r="AI10" s="17"/>
      <c r="AJ10" s="17">
        <v>0.17500273047641399</v>
      </c>
      <c r="AK10" s="17">
        <v>0.26982651565957599</v>
      </c>
      <c r="AL10" s="17">
        <v>0.17125222596106901</v>
      </c>
      <c r="AM10" s="17">
        <v>0.103846761914877</v>
      </c>
      <c r="AN10" s="17">
        <v>0.17435072835637999</v>
      </c>
      <c r="AO10" s="17"/>
      <c r="AP10" s="17">
        <v>0.17158246064618601</v>
      </c>
      <c r="AQ10" s="17">
        <v>0.28212997104217502</v>
      </c>
      <c r="AR10" s="17">
        <v>0.14311609964619901</v>
      </c>
      <c r="AS10" s="17">
        <v>0.12091100152732399</v>
      </c>
      <c r="AT10" s="17">
        <v>0.18843350501918299</v>
      </c>
      <c r="AU10" s="17"/>
      <c r="AV10" s="17">
        <v>0.30764292315028302</v>
      </c>
      <c r="AW10" s="17">
        <v>0.194335859523322</v>
      </c>
      <c r="AX10" s="17">
        <v>0.141647312194771</v>
      </c>
      <c r="AY10" s="17">
        <v>0.119025065773912</v>
      </c>
      <c r="AZ10" s="17">
        <v>0.158698244773639</v>
      </c>
      <c r="BA10" s="17">
        <v>0.191818839371173</v>
      </c>
      <c r="BB10" s="17"/>
      <c r="BC10" s="17">
        <v>0.148046450507062</v>
      </c>
      <c r="BD10" s="17">
        <v>0.21964284675464499</v>
      </c>
      <c r="BE10" s="17">
        <v>0.22669210553772501</v>
      </c>
      <c r="BF10" s="17">
        <v>0.28333062916016799</v>
      </c>
      <c r="BG10" s="17">
        <v>0.33381839501552701</v>
      </c>
    </row>
    <row r="11" spans="2:59" x14ac:dyDescent="0.35">
      <c r="B11" s="18" t="s">
        <v>554</v>
      </c>
      <c r="C11" s="17">
        <v>0.50544864622238495</v>
      </c>
      <c r="D11" s="17">
        <v>0.50673348987307498</v>
      </c>
      <c r="E11" s="17">
        <v>0.50423171790853005</v>
      </c>
      <c r="F11" s="17"/>
      <c r="G11" s="17">
        <v>0.44452898687226899</v>
      </c>
      <c r="H11" s="17">
        <v>0.41857161220906802</v>
      </c>
      <c r="I11" s="17">
        <v>0.48569463261547602</v>
      </c>
      <c r="J11" s="17">
        <v>0.50029534311206003</v>
      </c>
      <c r="K11" s="17">
        <v>0.53141370142866495</v>
      </c>
      <c r="L11" s="17">
        <v>0.61930586957874001</v>
      </c>
      <c r="M11" s="17"/>
      <c r="N11" s="17">
        <v>0.52494146063555502</v>
      </c>
      <c r="O11" s="17">
        <v>0.47634252964666701</v>
      </c>
      <c r="P11" s="17">
        <v>0.50079991313370298</v>
      </c>
      <c r="Q11" s="17">
        <v>0.51780964468875101</v>
      </c>
      <c r="R11" s="17"/>
      <c r="S11" s="17">
        <v>0.48422401804368398</v>
      </c>
      <c r="T11" s="17">
        <v>0.49278345021605702</v>
      </c>
      <c r="U11" s="17">
        <v>0.51999718141673101</v>
      </c>
      <c r="V11" s="17">
        <v>0.47337557077328202</v>
      </c>
      <c r="W11" s="17">
        <v>0.498400665152676</v>
      </c>
      <c r="X11" s="17">
        <v>0.45328116338163599</v>
      </c>
      <c r="Y11" s="17">
        <v>0.51931311313129902</v>
      </c>
      <c r="Z11" s="17">
        <v>0.52062158739779596</v>
      </c>
      <c r="AA11" s="17">
        <v>0.49119287949391299</v>
      </c>
      <c r="AB11" s="17">
        <v>0.558038004761926</v>
      </c>
      <c r="AC11" s="17">
        <v>0.54293232538945901</v>
      </c>
      <c r="AD11" s="17">
        <v>0.66523016227833398</v>
      </c>
      <c r="AE11" s="17"/>
      <c r="AF11" s="17">
        <v>0.50190540379255699</v>
      </c>
      <c r="AG11" s="17">
        <v>0.53687521390402604</v>
      </c>
      <c r="AH11" s="17">
        <v>0.43389657071398202</v>
      </c>
      <c r="AI11" s="17"/>
      <c r="AJ11" s="17">
        <v>0.53643880161738999</v>
      </c>
      <c r="AK11" s="17">
        <v>0.44727059295171501</v>
      </c>
      <c r="AL11" s="17">
        <v>0.60792320990342397</v>
      </c>
      <c r="AM11" s="17">
        <v>0.38455450838767402</v>
      </c>
      <c r="AN11" s="17">
        <v>0.47941349053666299</v>
      </c>
      <c r="AO11" s="17"/>
      <c r="AP11" s="17">
        <v>0.54224367003151996</v>
      </c>
      <c r="AQ11" s="17">
        <v>0.46503060685291397</v>
      </c>
      <c r="AR11" s="17">
        <v>0.59944939618238002</v>
      </c>
      <c r="AS11" s="17">
        <v>0.47832238201830701</v>
      </c>
      <c r="AT11" s="17">
        <v>0.50748198342109896</v>
      </c>
      <c r="AU11" s="17"/>
      <c r="AV11" s="17">
        <v>0.44829965271503902</v>
      </c>
      <c r="AW11" s="17">
        <v>0.53995471214609603</v>
      </c>
      <c r="AX11" s="17">
        <v>0.60603842727301305</v>
      </c>
      <c r="AY11" s="17">
        <v>0.49312768408987001</v>
      </c>
      <c r="AZ11" s="17">
        <v>0.548218547166482</v>
      </c>
      <c r="BA11" s="17">
        <v>0.50892774152294595</v>
      </c>
      <c r="BB11" s="17"/>
      <c r="BC11" s="17">
        <v>0.47924188483307001</v>
      </c>
      <c r="BD11" s="17">
        <v>0.47034636179376099</v>
      </c>
      <c r="BE11" s="17">
        <v>0.55162514834443199</v>
      </c>
      <c r="BF11" s="17">
        <v>0.45554184616024201</v>
      </c>
      <c r="BG11" s="17">
        <v>0.343633881520164</v>
      </c>
    </row>
    <row r="12" spans="2:59" x14ac:dyDescent="0.35">
      <c r="B12" s="18" t="s">
        <v>555</v>
      </c>
      <c r="C12" s="17">
        <v>0.24032337434110401</v>
      </c>
      <c r="D12" s="17">
        <v>0.19954259321793499</v>
      </c>
      <c r="E12" s="17">
        <v>0.28025989664967899</v>
      </c>
      <c r="F12" s="17"/>
      <c r="G12" s="17">
        <v>0.175895404613161</v>
      </c>
      <c r="H12" s="17">
        <v>0.169743899910858</v>
      </c>
      <c r="I12" s="17">
        <v>0.24273567998574799</v>
      </c>
      <c r="J12" s="17">
        <v>0.27508319496742101</v>
      </c>
      <c r="K12" s="17">
        <v>0.30752259129221199</v>
      </c>
      <c r="L12" s="17">
        <v>0.26527702243423301</v>
      </c>
      <c r="M12" s="17"/>
      <c r="N12" s="17">
        <v>0.18445465288521801</v>
      </c>
      <c r="O12" s="17">
        <v>0.22654120047519199</v>
      </c>
      <c r="P12" s="17">
        <v>0.28464692842679801</v>
      </c>
      <c r="Q12" s="17">
        <v>0.27638348652684402</v>
      </c>
      <c r="R12" s="17"/>
      <c r="S12" s="17">
        <v>0.19081635088125101</v>
      </c>
      <c r="T12" s="17">
        <v>0.25863970917196</v>
      </c>
      <c r="U12" s="17">
        <v>0.27063047934718099</v>
      </c>
      <c r="V12" s="17">
        <v>0.24459769265613601</v>
      </c>
      <c r="W12" s="17">
        <v>0.19793645316453601</v>
      </c>
      <c r="X12" s="17">
        <v>0.223225857987608</v>
      </c>
      <c r="Y12" s="17">
        <v>0.24468575217570701</v>
      </c>
      <c r="Z12" s="17">
        <v>0.248117881814539</v>
      </c>
      <c r="AA12" s="17">
        <v>0.28084422362329098</v>
      </c>
      <c r="AB12" s="17">
        <v>0.244771469569115</v>
      </c>
      <c r="AC12" s="17">
        <v>0.27956729802646102</v>
      </c>
      <c r="AD12" s="17">
        <v>0.19959843497132901</v>
      </c>
      <c r="AE12" s="17"/>
      <c r="AF12" s="17">
        <v>0.29610953731601702</v>
      </c>
      <c r="AG12" s="17">
        <v>0.201592186868611</v>
      </c>
      <c r="AH12" s="17">
        <v>0.265201372231954</v>
      </c>
      <c r="AI12" s="17"/>
      <c r="AJ12" s="17">
        <v>0.244105609857516</v>
      </c>
      <c r="AK12" s="17">
        <v>0.21407515998986701</v>
      </c>
      <c r="AL12" s="17">
        <v>0.18883772696569101</v>
      </c>
      <c r="AM12" s="17">
        <v>0.46614197329782497</v>
      </c>
      <c r="AN12" s="17">
        <v>0.285095890784897</v>
      </c>
      <c r="AO12" s="17"/>
      <c r="AP12" s="17">
        <v>0.23654541836356399</v>
      </c>
      <c r="AQ12" s="17">
        <v>0.18146242763946599</v>
      </c>
      <c r="AR12" s="17">
        <v>0.226628065911681</v>
      </c>
      <c r="AS12" s="17">
        <v>0.38626618935668899</v>
      </c>
      <c r="AT12" s="17">
        <v>0.25003558916909402</v>
      </c>
      <c r="AU12" s="17"/>
      <c r="AV12" s="17">
        <v>0.16244086267947599</v>
      </c>
      <c r="AW12" s="17">
        <v>0.21826719997965599</v>
      </c>
      <c r="AX12" s="17">
        <v>0.228816059784054</v>
      </c>
      <c r="AY12" s="17">
        <v>0.36289137655309101</v>
      </c>
      <c r="AZ12" s="17">
        <v>0.247108580389612</v>
      </c>
      <c r="BA12" s="17">
        <v>0.243484095210007</v>
      </c>
      <c r="BB12" s="17"/>
      <c r="BC12" s="17">
        <v>0.32921027257956198</v>
      </c>
      <c r="BD12" s="17">
        <v>0.25369886068523501</v>
      </c>
      <c r="BE12" s="17">
        <v>0.17289602464724299</v>
      </c>
      <c r="BF12" s="17">
        <v>0.182002377925467</v>
      </c>
      <c r="BG12" s="17">
        <v>0.14299982495514901</v>
      </c>
    </row>
    <row r="13" spans="2:59" x14ac:dyDescent="0.35">
      <c r="B13" s="18" t="s">
        <v>100</v>
      </c>
      <c r="C13" s="19">
        <v>2.5897044387713099E-2</v>
      </c>
      <c r="D13" s="19">
        <v>2.0703318262629999E-2</v>
      </c>
      <c r="E13" s="19">
        <v>3.0041612744138999E-2</v>
      </c>
      <c r="F13" s="19"/>
      <c r="G13" s="19">
        <v>2.8208391591536701E-2</v>
      </c>
      <c r="H13" s="19">
        <v>2.6904522942849601E-2</v>
      </c>
      <c r="I13" s="19">
        <v>3.2686555523592099E-2</v>
      </c>
      <c r="J13" s="19">
        <v>3.2138822881076702E-2</v>
      </c>
      <c r="K13" s="19">
        <v>1.5052338414410799E-2</v>
      </c>
      <c r="L13" s="19">
        <v>2.0262677577064001E-2</v>
      </c>
      <c r="M13" s="19"/>
      <c r="N13" s="19">
        <v>9.8755226820446095E-3</v>
      </c>
      <c r="O13" s="19">
        <v>2.7545783646818998E-2</v>
      </c>
      <c r="P13" s="19">
        <v>2.60117437921214E-2</v>
      </c>
      <c r="Q13" s="19">
        <v>4.1397191583735303E-2</v>
      </c>
      <c r="R13" s="19"/>
      <c r="S13" s="19">
        <v>1.7373446796136199E-2</v>
      </c>
      <c r="T13" s="19">
        <v>3.85296230622705E-2</v>
      </c>
      <c r="U13" s="19">
        <v>1.2835235537239399E-2</v>
      </c>
      <c r="V13" s="19">
        <v>2.6569003355702399E-2</v>
      </c>
      <c r="W13" s="19">
        <v>3.7009678812998402E-2</v>
      </c>
      <c r="X13" s="19">
        <v>4.9968631171157601E-2</v>
      </c>
      <c r="Y13" s="19">
        <v>2.8973807855181201E-2</v>
      </c>
      <c r="Z13" s="19">
        <v>3.3029091931571102E-2</v>
      </c>
      <c r="AA13" s="19">
        <v>1.23997788430577E-2</v>
      </c>
      <c r="AB13" s="19">
        <v>2.7221395355290799E-2</v>
      </c>
      <c r="AC13" s="19">
        <v>0</v>
      </c>
      <c r="AD13" s="19">
        <v>1.6885735924750098E-2</v>
      </c>
      <c r="AE13" s="19"/>
      <c r="AF13" s="19">
        <v>2.04546229966267E-2</v>
      </c>
      <c r="AG13" s="19">
        <v>1.89288549373532E-2</v>
      </c>
      <c r="AH13" s="19">
        <v>5.9312627709086498E-2</v>
      </c>
      <c r="AI13" s="19"/>
      <c r="AJ13" s="19">
        <v>1.5188379502615E-2</v>
      </c>
      <c r="AK13" s="19">
        <v>1.65239953698882E-2</v>
      </c>
      <c r="AL13" s="19">
        <v>2.14409215439684E-2</v>
      </c>
      <c r="AM13" s="19">
        <v>4.5456756399624099E-2</v>
      </c>
      <c r="AN13" s="19">
        <v>5.41171174484818E-2</v>
      </c>
      <c r="AO13" s="19"/>
      <c r="AP13" s="19">
        <v>1.8165908047480899E-2</v>
      </c>
      <c r="AQ13" s="19">
        <v>2.1509714488082098E-2</v>
      </c>
      <c r="AR13" s="19">
        <v>2.2664750179886398E-2</v>
      </c>
      <c r="AS13" s="19">
        <v>7.7975432651595997E-3</v>
      </c>
      <c r="AT13" s="19">
        <v>3.2969147636462699E-2</v>
      </c>
      <c r="AU13" s="19"/>
      <c r="AV13" s="19">
        <v>2.3574625152670701E-2</v>
      </c>
      <c r="AW13" s="19">
        <v>1.26641570200112E-2</v>
      </c>
      <c r="AX13" s="19">
        <v>9.9194239273841696E-3</v>
      </c>
      <c r="AY13" s="19">
        <v>1.69766775082036E-2</v>
      </c>
      <c r="AZ13" s="19">
        <v>3.8654335680881599E-2</v>
      </c>
      <c r="BA13" s="19">
        <v>4.9218230242299398E-2</v>
      </c>
      <c r="BB13" s="19"/>
      <c r="BC13" s="19">
        <v>2.09483335936725E-2</v>
      </c>
      <c r="BD13" s="19">
        <v>2.7125772033079799E-2</v>
      </c>
      <c r="BE13" s="19">
        <v>2.3630268817196699E-2</v>
      </c>
      <c r="BF13" s="19">
        <v>1.97091770531596E-2</v>
      </c>
      <c r="BG13" s="19">
        <v>0.113004633547206</v>
      </c>
    </row>
    <row r="14" spans="2:59" x14ac:dyDescent="0.35">
      <c r="B14" s="16"/>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557</v>
      </c>
      <c r="C9" s="17">
        <v>4.6563365456910803E-2</v>
      </c>
      <c r="D9" s="17">
        <v>5.1293680395735099E-2</v>
      </c>
      <c r="E9" s="17">
        <v>4.2316495978845597E-2</v>
      </c>
      <c r="F9" s="17"/>
      <c r="G9" s="17">
        <v>9.2436882062088804E-2</v>
      </c>
      <c r="H9" s="17">
        <v>0.10901126281352901</v>
      </c>
      <c r="I9" s="17">
        <v>4.8658362467930101E-2</v>
      </c>
      <c r="J9" s="17">
        <v>1.19790167260503E-2</v>
      </c>
      <c r="K9" s="17">
        <v>1.7401889202713301E-2</v>
      </c>
      <c r="L9" s="17">
        <v>1.1216100992520701E-2</v>
      </c>
      <c r="M9" s="17"/>
      <c r="N9" s="17">
        <v>7.6666981027816605E-2</v>
      </c>
      <c r="O9" s="17">
        <v>4.4201938744926401E-2</v>
      </c>
      <c r="P9" s="17">
        <v>2.29719080116258E-2</v>
      </c>
      <c r="Q9" s="17">
        <v>3.7404029646194603E-2</v>
      </c>
      <c r="R9" s="17"/>
      <c r="S9" s="17">
        <v>9.15785465466879E-2</v>
      </c>
      <c r="T9" s="17">
        <v>2.2857494129580901E-2</v>
      </c>
      <c r="U9" s="17">
        <v>2.5578025650469599E-2</v>
      </c>
      <c r="V9" s="17">
        <v>4.40183394316346E-2</v>
      </c>
      <c r="W9" s="17">
        <v>1.6309537640755701E-2</v>
      </c>
      <c r="X9" s="17">
        <v>7.9922531796255594E-2</v>
      </c>
      <c r="Y9" s="17">
        <v>2.7938823950214499E-2</v>
      </c>
      <c r="Z9" s="17">
        <v>4.3615988330790598E-2</v>
      </c>
      <c r="AA9" s="17">
        <v>6.5001941042960601E-2</v>
      </c>
      <c r="AB9" s="17">
        <v>2.6581312159298098E-2</v>
      </c>
      <c r="AC9" s="17">
        <v>3.7164361996122802E-2</v>
      </c>
      <c r="AD9" s="17">
        <v>3.4539025805811203E-2</v>
      </c>
      <c r="AE9" s="17"/>
      <c r="AF9" s="17">
        <v>3.0923380385647799E-2</v>
      </c>
      <c r="AG9" s="17">
        <v>5.7587649336679599E-2</v>
      </c>
      <c r="AH9" s="17">
        <v>5.5973710608459099E-2</v>
      </c>
      <c r="AI9" s="17"/>
      <c r="AJ9" s="17">
        <v>3.9717090767645E-2</v>
      </c>
      <c r="AK9" s="17">
        <v>8.4587041602553606E-2</v>
      </c>
      <c r="AL9" s="17">
        <v>4.2244522527342801E-2</v>
      </c>
      <c r="AM9" s="17">
        <v>0</v>
      </c>
      <c r="AN9" s="17">
        <v>1.83944521876062E-2</v>
      </c>
      <c r="AO9" s="17"/>
      <c r="AP9" s="17">
        <v>4.78572993077966E-2</v>
      </c>
      <c r="AQ9" s="17">
        <v>8.0962867535483096E-2</v>
      </c>
      <c r="AR9" s="17">
        <v>4.9026072668400103E-2</v>
      </c>
      <c r="AS9" s="17">
        <v>1.46309080381965E-2</v>
      </c>
      <c r="AT9" s="17">
        <v>1.9486538450944699E-2</v>
      </c>
      <c r="AU9" s="17"/>
      <c r="AV9" s="17">
        <v>9.1448791896564699E-2</v>
      </c>
      <c r="AW9" s="17">
        <v>5.0785239699438198E-2</v>
      </c>
      <c r="AX9" s="17">
        <v>4.48123275358586E-2</v>
      </c>
      <c r="AY9" s="17">
        <v>1.8817917531551698E-2</v>
      </c>
      <c r="AZ9" s="17">
        <v>1.11941156985895E-2</v>
      </c>
      <c r="BA9" s="17">
        <v>1.15603381052445E-2</v>
      </c>
      <c r="BB9" s="17"/>
      <c r="BC9" s="17">
        <v>2.5359828351581001E-2</v>
      </c>
      <c r="BD9" s="17">
        <v>2.8209515676979002E-2</v>
      </c>
      <c r="BE9" s="17">
        <v>7.0292870780243294E-2</v>
      </c>
      <c r="BF9" s="17">
        <v>8.4572280501407804E-2</v>
      </c>
      <c r="BG9" s="17">
        <v>0.15466613746458399</v>
      </c>
    </row>
    <row r="10" spans="2:59" x14ac:dyDescent="0.35">
      <c r="B10" s="18" t="s">
        <v>558</v>
      </c>
      <c r="C10" s="17">
        <v>0.28110492011419003</v>
      </c>
      <c r="D10" s="17">
        <v>0.33766060308551199</v>
      </c>
      <c r="E10" s="17">
        <v>0.226847450484851</v>
      </c>
      <c r="F10" s="17"/>
      <c r="G10" s="17">
        <v>0.35057900891553001</v>
      </c>
      <c r="H10" s="17">
        <v>0.35292711786380998</v>
      </c>
      <c r="I10" s="17">
        <v>0.28008899658425501</v>
      </c>
      <c r="J10" s="17">
        <v>0.28136402515185699</v>
      </c>
      <c r="K10" s="17">
        <v>0.230950822744967</v>
      </c>
      <c r="L10" s="17">
        <v>0.21082199523935899</v>
      </c>
      <c r="M10" s="17"/>
      <c r="N10" s="17">
        <v>0.32683226670207</v>
      </c>
      <c r="O10" s="17">
        <v>0.30487595948702001</v>
      </c>
      <c r="P10" s="17">
        <v>0.27199230166359201</v>
      </c>
      <c r="Q10" s="17">
        <v>0.21369419811152199</v>
      </c>
      <c r="R10" s="17"/>
      <c r="S10" s="17">
        <v>0.31714979901086299</v>
      </c>
      <c r="T10" s="17">
        <v>0.27118288368934301</v>
      </c>
      <c r="U10" s="17">
        <v>0.20699342302327101</v>
      </c>
      <c r="V10" s="17">
        <v>0.310432875527833</v>
      </c>
      <c r="W10" s="17">
        <v>0.38821461450837902</v>
      </c>
      <c r="X10" s="17">
        <v>0.23677372818763201</v>
      </c>
      <c r="Y10" s="17">
        <v>0.29649675418671501</v>
      </c>
      <c r="Z10" s="17">
        <v>0.21282080918915</v>
      </c>
      <c r="AA10" s="17">
        <v>0.25829444692889703</v>
      </c>
      <c r="AB10" s="17">
        <v>0.29616181575254802</v>
      </c>
      <c r="AC10" s="17">
        <v>0.23371195498959499</v>
      </c>
      <c r="AD10" s="17">
        <v>0.31527076136221499</v>
      </c>
      <c r="AE10" s="17"/>
      <c r="AF10" s="17">
        <v>0.25243968668627298</v>
      </c>
      <c r="AG10" s="17">
        <v>0.28848655203960499</v>
      </c>
      <c r="AH10" s="17">
        <v>0.28909350908623799</v>
      </c>
      <c r="AI10" s="17"/>
      <c r="AJ10" s="17">
        <v>0.26854439350063503</v>
      </c>
      <c r="AK10" s="17">
        <v>0.32283585769124301</v>
      </c>
      <c r="AL10" s="17">
        <v>0.26976327953312901</v>
      </c>
      <c r="AM10" s="17">
        <v>0.17810978745699499</v>
      </c>
      <c r="AN10" s="17">
        <v>0.24912227956465699</v>
      </c>
      <c r="AO10" s="17"/>
      <c r="AP10" s="17">
        <v>0.26789784630086899</v>
      </c>
      <c r="AQ10" s="17">
        <v>0.343082961579669</v>
      </c>
      <c r="AR10" s="17">
        <v>0.25027556716813998</v>
      </c>
      <c r="AS10" s="17">
        <v>0.20247509689492399</v>
      </c>
      <c r="AT10" s="17">
        <v>0.239989714963107</v>
      </c>
      <c r="AU10" s="17"/>
      <c r="AV10" s="17">
        <v>0.36780787501398299</v>
      </c>
      <c r="AW10" s="17">
        <v>0.29263578245167399</v>
      </c>
      <c r="AX10" s="17">
        <v>0.28417839443430398</v>
      </c>
      <c r="AY10" s="17">
        <v>0.20250223731150599</v>
      </c>
      <c r="AZ10" s="17">
        <v>0.25774134294484202</v>
      </c>
      <c r="BA10" s="17">
        <v>0.22179246890668999</v>
      </c>
      <c r="BB10" s="17"/>
      <c r="BC10" s="17">
        <v>0.25255398859964201</v>
      </c>
      <c r="BD10" s="17">
        <v>0.25551229177831097</v>
      </c>
      <c r="BE10" s="17">
        <v>0.30355384420026099</v>
      </c>
      <c r="BF10" s="17">
        <v>0.35786301684056898</v>
      </c>
      <c r="BG10" s="17">
        <v>0.370622491716735</v>
      </c>
    </row>
    <row r="11" spans="2:59" x14ac:dyDescent="0.35">
      <c r="B11" s="18" t="s">
        <v>559</v>
      </c>
      <c r="C11" s="17">
        <v>0.45431656347440402</v>
      </c>
      <c r="D11" s="17">
        <v>0.41503177932267199</v>
      </c>
      <c r="E11" s="17">
        <v>0.493495460048331</v>
      </c>
      <c r="F11" s="17"/>
      <c r="G11" s="17">
        <v>0.39387265737091798</v>
      </c>
      <c r="H11" s="17">
        <v>0.35243042693097199</v>
      </c>
      <c r="I11" s="17">
        <v>0.412873852142494</v>
      </c>
      <c r="J11" s="17">
        <v>0.45001206137678001</v>
      </c>
      <c r="K11" s="17">
        <v>0.48446833249240201</v>
      </c>
      <c r="L11" s="17">
        <v>0.59412410878922794</v>
      </c>
      <c r="M11" s="17"/>
      <c r="N11" s="17">
        <v>0.41284771843241003</v>
      </c>
      <c r="O11" s="17">
        <v>0.444239354044066</v>
      </c>
      <c r="P11" s="17">
        <v>0.480656621939063</v>
      </c>
      <c r="Q11" s="17">
        <v>0.487236057046815</v>
      </c>
      <c r="R11" s="17"/>
      <c r="S11" s="17">
        <v>0.43357410233730298</v>
      </c>
      <c r="T11" s="17">
        <v>0.45172532712117602</v>
      </c>
      <c r="U11" s="17">
        <v>0.50302240855904501</v>
      </c>
      <c r="V11" s="17">
        <v>0.44701159182072198</v>
      </c>
      <c r="W11" s="17">
        <v>0.41408202604622402</v>
      </c>
      <c r="X11" s="17">
        <v>0.46680516090659702</v>
      </c>
      <c r="Y11" s="17">
        <v>0.45313483133026</v>
      </c>
      <c r="Z11" s="17">
        <v>0.512677710156481</v>
      </c>
      <c r="AA11" s="17">
        <v>0.41594062966111101</v>
      </c>
      <c r="AB11" s="17">
        <v>0.45859657456390501</v>
      </c>
      <c r="AC11" s="17">
        <v>0.500064406016417</v>
      </c>
      <c r="AD11" s="17">
        <v>0.488144129407243</v>
      </c>
      <c r="AE11" s="17"/>
      <c r="AF11" s="17">
        <v>0.47430232058982802</v>
      </c>
      <c r="AG11" s="17">
        <v>0.47017761974099298</v>
      </c>
      <c r="AH11" s="17">
        <v>0.38141269311451298</v>
      </c>
      <c r="AI11" s="17"/>
      <c r="AJ11" s="17">
        <v>0.48649071967247598</v>
      </c>
      <c r="AK11" s="17">
        <v>0.39928949520102702</v>
      </c>
      <c r="AL11" s="17">
        <v>0.55030885941832697</v>
      </c>
      <c r="AM11" s="17">
        <v>0.40516343505449098</v>
      </c>
      <c r="AN11" s="17">
        <v>0.43851208489844301</v>
      </c>
      <c r="AO11" s="17"/>
      <c r="AP11" s="17">
        <v>0.50222758632576003</v>
      </c>
      <c r="AQ11" s="17">
        <v>0.406657261402458</v>
      </c>
      <c r="AR11" s="17">
        <v>0.51239845532001604</v>
      </c>
      <c r="AS11" s="17">
        <v>0.46783691687967899</v>
      </c>
      <c r="AT11" s="17">
        <v>0.47404591946823799</v>
      </c>
      <c r="AU11" s="17"/>
      <c r="AV11" s="17">
        <v>0.39638539315078403</v>
      </c>
      <c r="AW11" s="17">
        <v>0.49570246927064798</v>
      </c>
      <c r="AX11" s="17">
        <v>0.53000934413880296</v>
      </c>
      <c r="AY11" s="17">
        <v>0.46074463902620899</v>
      </c>
      <c r="AZ11" s="17">
        <v>0.45983212269761697</v>
      </c>
      <c r="BA11" s="17">
        <v>0.43178868105024998</v>
      </c>
      <c r="BB11" s="17"/>
      <c r="BC11" s="17">
        <v>0.469456486782797</v>
      </c>
      <c r="BD11" s="17">
        <v>0.45946000939942999</v>
      </c>
      <c r="BE11" s="17">
        <v>0.43374200858603601</v>
      </c>
      <c r="BF11" s="17">
        <v>0.41085255474597299</v>
      </c>
      <c r="BG11" s="17">
        <v>0.31635855920504102</v>
      </c>
    </row>
    <row r="12" spans="2:59" x14ac:dyDescent="0.35">
      <c r="B12" s="18" t="s">
        <v>560</v>
      </c>
      <c r="C12" s="17">
        <v>0.16240737038935199</v>
      </c>
      <c r="D12" s="17">
        <v>0.154975854716179</v>
      </c>
      <c r="E12" s="17">
        <v>0.16928121463701701</v>
      </c>
      <c r="F12" s="17"/>
      <c r="G12" s="17">
        <v>0.110637930149056</v>
      </c>
      <c r="H12" s="17">
        <v>0.12766896500517699</v>
      </c>
      <c r="I12" s="17">
        <v>0.18966389288058499</v>
      </c>
      <c r="J12" s="17">
        <v>0.20043858529721401</v>
      </c>
      <c r="K12" s="17">
        <v>0.20572763934813601</v>
      </c>
      <c r="L12" s="17">
        <v>0.143101041282754</v>
      </c>
      <c r="M12" s="17"/>
      <c r="N12" s="17">
        <v>0.14285143031248801</v>
      </c>
      <c r="O12" s="17">
        <v>0.16547415417716199</v>
      </c>
      <c r="P12" s="17">
        <v>0.16017707768297401</v>
      </c>
      <c r="Q12" s="17">
        <v>0.18257355000613901</v>
      </c>
      <c r="R12" s="17"/>
      <c r="S12" s="17">
        <v>0.120585942574379</v>
      </c>
      <c r="T12" s="17">
        <v>0.19661480259676301</v>
      </c>
      <c r="U12" s="17">
        <v>0.22394052894319</v>
      </c>
      <c r="V12" s="17">
        <v>0.13412707608718399</v>
      </c>
      <c r="W12" s="17">
        <v>0.12484131811122499</v>
      </c>
      <c r="X12" s="17">
        <v>0.130996221064417</v>
      </c>
      <c r="Y12" s="17">
        <v>0.159400514070278</v>
      </c>
      <c r="Z12" s="17">
        <v>0.15183783871325701</v>
      </c>
      <c r="AA12" s="17">
        <v>0.20415908174655101</v>
      </c>
      <c r="AB12" s="17">
        <v>0.178818053600688</v>
      </c>
      <c r="AC12" s="17">
        <v>0.178889468833209</v>
      </c>
      <c r="AD12" s="17">
        <v>0.104644285735583</v>
      </c>
      <c r="AE12" s="17"/>
      <c r="AF12" s="17">
        <v>0.19525908758011101</v>
      </c>
      <c r="AG12" s="17">
        <v>0.136030503338224</v>
      </c>
      <c r="AH12" s="17">
        <v>0.173065369313673</v>
      </c>
      <c r="AI12" s="17"/>
      <c r="AJ12" s="17">
        <v>0.14992432965513899</v>
      </c>
      <c r="AK12" s="17">
        <v>0.149851531290916</v>
      </c>
      <c r="AL12" s="17">
        <v>0.11018941889086201</v>
      </c>
      <c r="AM12" s="17">
        <v>0.389630002219781</v>
      </c>
      <c r="AN12" s="17">
        <v>0.19784738087905401</v>
      </c>
      <c r="AO12" s="17"/>
      <c r="AP12" s="17">
        <v>0.131811016162932</v>
      </c>
      <c r="AQ12" s="17">
        <v>0.124000946716585</v>
      </c>
      <c r="AR12" s="17">
        <v>0.13983782668898301</v>
      </c>
      <c r="AS12" s="17">
        <v>0.28158627159791499</v>
      </c>
      <c r="AT12" s="17">
        <v>0.16668334260011899</v>
      </c>
      <c r="AU12" s="17"/>
      <c r="AV12" s="17">
        <v>0.105922247744356</v>
      </c>
      <c r="AW12" s="17">
        <v>0.12264640979130199</v>
      </c>
      <c r="AX12" s="17">
        <v>0.125300145400984</v>
      </c>
      <c r="AY12" s="17">
        <v>0.28305708993991802</v>
      </c>
      <c r="AZ12" s="17">
        <v>0.17677343365801901</v>
      </c>
      <c r="BA12" s="17">
        <v>0.17380650550290799</v>
      </c>
      <c r="BB12" s="17"/>
      <c r="BC12" s="17">
        <v>0.19546027790633799</v>
      </c>
      <c r="BD12" s="17">
        <v>0.18963082462620701</v>
      </c>
      <c r="BE12" s="17">
        <v>0.14166952299039601</v>
      </c>
      <c r="BF12" s="17">
        <v>0.110850565993532</v>
      </c>
      <c r="BG12" s="17">
        <v>0.12725868591948999</v>
      </c>
    </row>
    <row r="13" spans="2:59" x14ac:dyDescent="0.35">
      <c r="B13" s="18" t="s">
        <v>100</v>
      </c>
      <c r="C13" s="21">
        <v>5.5607780565143199E-2</v>
      </c>
      <c r="D13" s="21">
        <v>4.1038082479902101E-2</v>
      </c>
      <c r="E13" s="21">
        <v>6.8059378850955504E-2</v>
      </c>
      <c r="F13" s="21"/>
      <c r="G13" s="21">
        <v>5.2473521502407597E-2</v>
      </c>
      <c r="H13" s="21">
        <v>5.7962227386511599E-2</v>
      </c>
      <c r="I13" s="21">
        <v>6.8714895924735897E-2</v>
      </c>
      <c r="J13" s="21">
        <v>5.6206311448098803E-2</v>
      </c>
      <c r="K13" s="21">
        <v>6.14513162117825E-2</v>
      </c>
      <c r="L13" s="21">
        <v>4.07367536961388E-2</v>
      </c>
      <c r="M13" s="21"/>
      <c r="N13" s="21">
        <v>4.0801603525215703E-2</v>
      </c>
      <c r="O13" s="21">
        <v>4.1208593546825899E-2</v>
      </c>
      <c r="P13" s="21">
        <v>6.4202090702745795E-2</v>
      </c>
      <c r="Q13" s="21">
        <v>7.9092165189328906E-2</v>
      </c>
      <c r="R13" s="21"/>
      <c r="S13" s="21">
        <v>3.7111609530767802E-2</v>
      </c>
      <c r="T13" s="21">
        <v>5.7619492463137197E-2</v>
      </c>
      <c r="U13" s="21">
        <v>4.0465613824025103E-2</v>
      </c>
      <c r="V13" s="21">
        <v>6.4410117132626898E-2</v>
      </c>
      <c r="W13" s="21">
        <v>5.6552503693416502E-2</v>
      </c>
      <c r="X13" s="21">
        <v>8.5502358045098495E-2</v>
      </c>
      <c r="Y13" s="21">
        <v>6.3029076462532405E-2</v>
      </c>
      <c r="Z13" s="21">
        <v>7.9047653610320401E-2</v>
      </c>
      <c r="AA13" s="21">
        <v>5.66039006204807E-2</v>
      </c>
      <c r="AB13" s="21">
        <v>3.9842243923559999E-2</v>
      </c>
      <c r="AC13" s="21">
        <v>5.0169808164657E-2</v>
      </c>
      <c r="AD13" s="21">
        <v>5.74017976891475E-2</v>
      </c>
      <c r="AE13" s="21"/>
      <c r="AF13" s="21">
        <v>4.7075524758139801E-2</v>
      </c>
      <c r="AG13" s="21">
        <v>4.7717675544498898E-2</v>
      </c>
      <c r="AH13" s="21">
        <v>0.100454717877117</v>
      </c>
      <c r="AI13" s="21"/>
      <c r="AJ13" s="21">
        <v>5.5323466404106403E-2</v>
      </c>
      <c r="AK13" s="21">
        <v>4.34360742142599E-2</v>
      </c>
      <c r="AL13" s="21">
        <v>2.74939196303393E-2</v>
      </c>
      <c r="AM13" s="21">
        <v>2.7096775268733001E-2</v>
      </c>
      <c r="AN13" s="21">
        <v>9.6123802470240299E-2</v>
      </c>
      <c r="AO13" s="21"/>
      <c r="AP13" s="21">
        <v>5.0206251902641101E-2</v>
      </c>
      <c r="AQ13" s="21">
        <v>4.5295962765805303E-2</v>
      </c>
      <c r="AR13" s="21">
        <v>4.8462078154461102E-2</v>
      </c>
      <c r="AS13" s="21">
        <v>3.3470806589285501E-2</v>
      </c>
      <c r="AT13" s="21">
        <v>9.9794484517591903E-2</v>
      </c>
      <c r="AU13" s="21"/>
      <c r="AV13" s="21">
        <v>3.8435692194312102E-2</v>
      </c>
      <c r="AW13" s="21">
        <v>3.8230098786937401E-2</v>
      </c>
      <c r="AX13" s="21">
        <v>1.5699788490050898E-2</v>
      </c>
      <c r="AY13" s="21">
        <v>3.4878116190815503E-2</v>
      </c>
      <c r="AZ13" s="21">
        <v>9.4458985000933096E-2</v>
      </c>
      <c r="BA13" s="21">
        <v>0.161052006434908</v>
      </c>
      <c r="BB13" s="21"/>
      <c r="BC13" s="21">
        <v>5.7169418359642801E-2</v>
      </c>
      <c r="BD13" s="21">
        <v>6.71873585190738E-2</v>
      </c>
      <c r="BE13" s="21">
        <v>5.0741753443062899E-2</v>
      </c>
      <c r="BF13" s="21">
        <v>3.5861581918518702E-2</v>
      </c>
      <c r="BG13" s="21">
        <v>3.1094125694150199E-2</v>
      </c>
    </row>
    <row r="14" spans="2:59" x14ac:dyDescent="0.35">
      <c r="B14" s="18" t="s">
        <v>509</v>
      </c>
      <c r="C14" s="21">
        <v>0.327668285571101</v>
      </c>
      <c r="D14" s="21">
        <v>0.388954283481247</v>
      </c>
      <c r="E14" s="21">
        <v>0.26916394646369601</v>
      </c>
      <c r="F14" s="21"/>
      <c r="G14" s="21">
        <v>0.44301589097761801</v>
      </c>
      <c r="H14" s="21">
        <v>0.461938380677339</v>
      </c>
      <c r="I14" s="21">
        <v>0.328747359052185</v>
      </c>
      <c r="J14" s="21">
        <v>0.293343041877907</v>
      </c>
      <c r="K14" s="21">
        <v>0.24835271194767999</v>
      </c>
      <c r="L14" s="21">
        <v>0.22203809623188001</v>
      </c>
      <c r="M14" s="21"/>
      <c r="N14" s="21">
        <v>0.40349924772988699</v>
      </c>
      <c r="O14" s="21">
        <v>0.34907789823194602</v>
      </c>
      <c r="P14" s="21">
        <v>0.29496420967521703</v>
      </c>
      <c r="Q14" s="21">
        <v>0.25109822775771701</v>
      </c>
      <c r="R14" s="21"/>
      <c r="S14" s="21">
        <v>0.408728345557551</v>
      </c>
      <c r="T14" s="21">
        <v>0.294040377818924</v>
      </c>
      <c r="U14" s="21">
        <v>0.23257144867373999</v>
      </c>
      <c r="V14" s="21">
        <v>0.35445121495946702</v>
      </c>
      <c r="W14" s="21">
        <v>0.40452415214913501</v>
      </c>
      <c r="X14" s="21">
        <v>0.31669625998388801</v>
      </c>
      <c r="Y14" s="21">
        <v>0.32443557813692903</v>
      </c>
      <c r="Z14" s="21">
        <v>0.25643679751994097</v>
      </c>
      <c r="AA14" s="21">
        <v>0.323296387971857</v>
      </c>
      <c r="AB14" s="21">
        <v>0.32274312791184601</v>
      </c>
      <c r="AC14" s="21">
        <v>0.27087631698571701</v>
      </c>
      <c r="AD14" s="21">
        <v>0.34980978716802602</v>
      </c>
      <c r="AE14" s="21"/>
      <c r="AF14" s="21">
        <v>0.28336306707192099</v>
      </c>
      <c r="AG14" s="21">
        <v>0.34607420137628397</v>
      </c>
      <c r="AH14" s="21">
        <v>0.345067219694697</v>
      </c>
      <c r="AI14" s="21"/>
      <c r="AJ14" s="21">
        <v>0.30826148426827998</v>
      </c>
      <c r="AK14" s="21">
        <v>0.40742289929379599</v>
      </c>
      <c r="AL14" s="21">
        <v>0.31200780206047202</v>
      </c>
      <c r="AM14" s="21">
        <v>0.17810978745699499</v>
      </c>
      <c r="AN14" s="21">
        <v>0.26751673175226298</v>
      </c>
      <c r="AO14" s="21"/>
      <c r="AP14" s="21">
        <v>0.31575514560866602</v>
      </c>
      <c r="AQ14" s="21">
        <v>0.42404582911515198</v>
      </c>
      <c r="AR14" s="21">
        <v>0.29930163983654001</v>
      </c>
      <c r="AS14" s="21">
        <v>0.21710600493311999</v>
      </c>
      <c r="AT14" s="21">
        <v>0.25947625341405101</v>
      </c>
      <c r="AU14" s="21"/>
      <c r="AV14" s="21">
        <v>0.45925666691054701</v>
      </c>
      <c r="AW14" s="21">
        <v>0.34342102215111298</v>
      </c>
      <c r="AX14" s="21">
        <v>0.32899072197016199</v>
      </c>
      <c r="AY14" s="21">
        <v>0.221320154843058</v>
      </c>
      <c r="AZ14" s="21">
        <v>0.26893545864343099</v>
      </c>
      <c r="BA14" s="21">
        <v>0.233352807011934</v>
      </c>
      <c r="BB14" s="21"/>
      <c r="BC14" s="21">
        <v>0.27791381695122302</v>
      </c>
      <c r="BD14" s="21">
        <v>0.28372180745529002</v>
      </c>
      <c r="BE14" s="21">
        <v>0.37384671498050398</v>
      </c>
      <c r="BF14" s="21">
        <v>0.44243529734197701</v>
      </c>
      <c r="BG14" s="21">
        <v>0.52528862918131902</v>
      </c>
    </row>
    <row r="15" spans="2:59" x14ac:dyDescent="0.35">
      <c r="B15" s="18" t="s">
        <v>141</v>
      </c>
      <c r="C15" s="22">
        <v>-0.27206050500595802</v>
      </c>
      <c r="D15" s="22">
        <v>-0.34791620100134502</v>
      </c>
      <c r="E15" s="22">
        <v>-0.20110456761274101</v>
      </c>
      <c r="F15" s="22"/>
      <c r="G15" s="22">
        <v>-0.39054236947521098</v>
      </c>
      <c r="H15" s="22">
        <v>-0.40397615329082698</v>
      </c>
      <c r="I15" s="22">
        <v>-0.26003246312744899</v>
      </c>
      <c r="J15" s="22">
        <v>-0.23713673042980801</v>
      </c>
      <c r="K15" s="22">
        <v>-0.18690139573589801</v>
      </c>
      <c r="L15" s="22">
        <v>-0.18130134253574101</v>
      </c>
      <c r="M15" s="22"/>
      <c r="N15" s="22">
        <v>-0.36269764420467099</v>
      </c>
      <c r="O15" s="22">
        <v>-0.30786930468512003</v>
      </c>
      <c r="P15" s="22">
        <v>-0.23076211897247201</v>
      </c>
      <c r="Q15" s="22">
        <v>-0.17200606256838799</v>
      </c>
      <c r="R15" s="22"/>
      <c r="S15" s="22">
        <v>-0.37161673602678302</v>
      </c>
      <c r="T15" s="22">
        <v>-0.23642088535578701</v>
      </c>
      <c r="U15" s="22">
        <v>-0.192105834849715</v>
      </c>
      <c r="V15" s="22">
        <v>-0.29004109782684001</v>
      </c>
      <c r="W15" s="22">
        <v>-0.34797164845571898</v>
      </c>
      <c r="X15" s="22">
        <v>-0.231193901938789</v>
      </c>
      <c r="Y15" s="22">
        <v>-0.261406501674397</v>
      </c>
      <c r="Z15" s="22">
        <v>-0.17738914390961999</v>
      </c>
      <c r="AA15" s="22">
        <v>-0.26669248735137702</v>
      </c>
      <c r="AB15" s="22">
        <v>-0.282900883988286</v>
      </c>
      <c r="AC15" s="22">
        <v>-0.22070650882106099</v>
      </c>
      <c r="AD15" s="22">
        <v>-0.29240798947887903</v>
      </c>
      <c r="AE15" s="22"/>
      <c r="AF15" s="22">
        <v>-0.23628754231378099</v>
      </c>
      <c r="AG15" s="22">
        <v>-0.29835652583178501</v>
      </c>
      <c r="AH15" s="22">
        <v>-0.24461250181758001</v>
      </c>
      <c r="AI15" s="22"/>
      <c r="AJ15" s="22">
        <v>-0.25293801786417303</v>
      </c>
      <c r="AK15" s="22">
        <v>-0.363986825079536</v>
      </c>
      <c r="AL15" s="22">
        <v>-0.28451388243013298</v>
      </c>
      <c r="AM15" s="22">
        <v>-0.15101301218826199</v>
      </c>
      <c r="AN15" s="22">
        <v>-0.17139292928202299</v>
      </c>
      <c r="AO15" s="22"/>
      <c r="AP15" s="22">
        <v>-0.26554889370602502</v>
      </c>
      <c r="AQ15" s="22">
        <v>-0.37874986634934599</v>
      </c>
      <c r="AR15" s="22">
        <v>-0.25083956168207899</v>
      </c>
      <c r="AS15" s="22">
        <v>-0.18363519834383499</v>
      </c>
      <c r="AT15" s="22">
        <v>-0.15968176889645899</v>
      </c>
      <c r="AU15" s="22"/>
      <c r="AV15" s="22">
        <v>-0.42082097471623497</v>
      </c>
      <c r="AW15" s="22">
        <v>-0.30519092336417503</v>
      </c>
      <c r="AX15" s="22">
        <v>-0.313290933480111</v>
      </c>
      <c r="AY15" s="22">
        <v>-0.18644203865224299</v>
      </c>
      <c r="AZ15" s="22">
        <v>-0.17447647364249799</v>
      </c>
      <c r="BA15" s="22">
        <v>-7.23008005770263E-2</v>
      </c>
      <c r="BB15" s="22"/>
      <c r="BC15" s="22">
        <v>-0.22074439859157999</v>
      </c>
      <c r="BD15" s="22">
        <v>-0.21653444893621601</v>
      </c>
      <c r="BE15" s="22">
        <v>-0.323104961537441</v>
      </c>
      <c r="BF15" s="22">
        <v>-0.40657371542345799</v>
      </c>
      <c r="BG15" s="22">
        <v>-0.49419450348716898</v>
      </c>
    </row>
    <row r="16" spans="2:59" x14ac:dyDescent="0.35">
      <c r="B16" s="16"/>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489</v>
      </c>
      <c r="D7" s="10">
        <v>260</v>
      </c>
      <c r="E7" s="10">
        <v>227</v>
      </c>
      <c r="F7" s="10"/>
      <c r="G7" s="10">
        <v>74</v>
      </c>
      <c r="H7" s="10">
        <v>78</v>
      </c>
      <c r="I7" s="10">
        <v>86</v>
      </c>
      <c r="J7" s="10">
        <v>82</v>
      </c>
      <c r="K7" s="10">
        <v>72</v>
      </c>
      <c r="L7" s="10">
        <v>97</v>
      </c>
      <c r="M7" s="10"/>
      <c r="N7" s="10">
        <v>130</v>
      </c>
      <c r="O7" s="10">
        <v>111</v>
      </c>
      <c r="P7" s="10">
        <v>111</v>
      </c>
      <c r="Q7" s="10">
        <v>137</v>
      </c>
      <c r="R7" s="10"/>
      <c r="S7" s="10">
        <v>54</v>
      </c>
      <c r="T7" s="10">
        <v>70</v>
      </c>
      <c r="U7" s="10">
        <v>32</v>
      </c>
      <c r="V7" s="10">
        <v>45</v>
      </c>
      <c r="W7" s="10">
        <v>36</v>
      </c>
      <c r="X7" s="10">
        <v>34</v>
      </c>
      <c r="Y7" s="10">
        <v>46</v>
      </c>
      <c r="Z7" s="10">
        <v>22</v>
      </c>
      <c r="AA7" s="10">
        <v>57</v>
      </c>
      <c r="AB7" s="10">
        <v>51</v>
      </c>
      <c r="AC7" s="10">
        <v>27</v>
      </c>
      <c r="AD7" s="10">
        <v>15</v>
      </c>
      <c r="AE7" s="10"/>
      <c r="AF7" s="10">
        <v>173</v>
      </c>
      <c r="AG7" s="10">
        <v>187</v>
      </c>
      <c r="AH7" s="10">
        <v>71</v>
      </c>
      <c r="AI7" s="10"/>
      <c r="AJ7" s="10">
        <v>169</v>
      </c>
      <c r="AK7" s="10">
        <v>129</v>
      </c>
      <c r="AL7" s="10">
        <v>23</v>
      </c>
      <c r="AM7" s="10">
        <v>7</v>
      </c>
      <c r="AN7" s="10">
        <v>65</v>
      </c>
      <c r="AO7" s="10"/>
      <c r="AP7" s="10">
        <v>89</v>
      </c>
      <c r="AQ7" s="10">
        <v>176</v>
      </c>
      <c r="AR7" s="10">
        <v>32</v>
      </c>
      <c r="AS7" s="10">
        <v>82</v>
      </c>
      <c r="AT7" s="10">
        <v>18</v>
      </c>
      <c r="AU7" s="10"/>
      <c r="AV7" s="10">
        <v>144</v>
      </c>
      <c r="AW7" s="10">
        <v>82</v>
      </c>
      <c r="AX7" s="10">
        <v>32</v>
      </c>
      <c r="AY7" s="10">
        <v>103</v>
      </c>
      <c r="AZ7" s="10">
        <v>27</v>
      </c>
      <c r="BA7" s="10">
        <v>41</v>
      </c>
      <c r="BB7" s="10"/>
      <c r="BC7" s="10">
        <v>112</v>
      </c>
      <c r="BD7" s="10">
        <v>128</v>
      </c>
      <c r="BE7" s="10">
        <v>135</v>
      </c>
      <c r="BF7" s="10">
        <v>50</v>
      </c>
      <c r="BG7" s="10">
        <v>6</v>
      </c>
    </row>
    <row r="8" spans="2:59" ht="30" customHeight="1" x14ac:dyDescent="0.35">
      <c r="B8" s="11" t="s">
        <v>20</v>
      </c>
      <c r="C8" s="11">
        <v>490</v>
      </c>
      <c r="D8" s="11">
        <v>257</v>
      </c>
      <c r="E8" s="11">
        <v>231</v>
      </c>
      <c r="F8" s="11"/>
      <c r="G8" s="11">
        <v>73</v>
      </c>
      <c r="H8" s="11">
        <v>82</v>
      </c>
      <c r="I8" s="11">
        <v>93</v>
      </c>
      <c r="J8" s="11">
        <v>78</v>
      </c>
      <c r="K8" s="11">
        <v>69</v>
      </c>
      <c r="L8" s="11">
        <v>94</v>
      </c>
      <c r="M8" s="11"/>
      <c r="N8" s="11">
        <v>126</v>
      </c>
      <c r="O8" s="11">
        <v>125</v>
      </c>
      <c r="P8" s="11">
        <v>107</v>
      </c>
      <c r="Q8" s="11">
        <v>132</v>
      </c>
      <c r="R8" s="11"/>
      <c r="S8" s="11">
        <v>53</v>
      </c>
      <c r="T8" s="11">
        <v>71</v>
      </c>
      <c r="U8" s="11">
        <v>33</v>
      </c>
      <c r="V8" s="11">
        <v>54</v>
      </c>
      <c r="W8" s="11">
        <v>37</v>
      </c>
      <c r="X8" s="11">
        <v>43</v>
      </c>
      <c r="Y8" s="11">
        <v>43</v>
      </c>
      <c r="Z8" s="11">
        <v>19</v>
      </c>
      <c r="AA8" s="11">
        <v>54</v>
      </c>
      <c r="AB8" s="11">
        <v>46</v>
      </c>
      <c r="AC8" s="11">
        <v>24</v>
      </c>
      <c r="AD8" s="11">
        <v>13</v>
      </c>
      <c r="AE8" s="11"/>
      <c r="AF8" s="11">
        <v>172</v>
      </c>
      <c r="AG8" s="11">
        <v>187</v>
      </c>
      <c r="AH8" s="11">
        <v>70</v>
      </c>
      <c r="AI8" s="11"/>
      <c r="AJ8" s="11">
        <v>168</v>
      </c>
      <c r="AK8" s="11">
        <v>133</v>
      </c>
      <c r="AL8" s="11">
        <v>21</v>
      </c>
      <c r="AM8" s="11">
        <v>7</v>
      </c>
      <c r="AN8" s="11">
        <v>66</v>
      </c>
      <c r="AO8" s="11"/>
      <c r="AP8" s="11">
        <v>89</v>
      </c>
      <c r="AQ8" s="11">
        <v>177</v>
      </c>
      <c r="AR8" s="11">
        <v>33</v>
      </c>
      <c r="AS8" s="11">
        <v>80</v>
      </c>
      <c r="AT8" s="11">
        <v>20</v>
      </c>
      <c r="AU8" s="11"/>
      <c r="AV8" s="11">
        <v>146</v>
      </c>
      <c r="AW8" s="11">
        <v>83</v>
      </c>
      <c r="AX8" s="11">
        <v>33</v>
      </c>
      <c r="AY8" s="11">
        <v>102</v>
      </c>
      <c r="AZ8" s="11">
        <v>30</v>
      </c>
      <c r="BA8" s="11">
        <v>40</v>
      </c>
      <c r="BB8" s="11"/>
      <c r="BC8" s="11">
        <v>112</v>
      </c>
      <c r="BD8" s="11">
        <v>130</v>
      </c>
      <c r="BE8" s="11">
        <v>136</v>
      </c>
      <c r="BF8" s="11">
        <v>51</v>
      </c>
      <c r="BG8" s="11">
        <v>6</v>
      </c>
    </row>
    <row r="9" spans="2:59" x14ac:dyDescent="0.35">
      <c r="B9" s="18" t="s">
        <v>562</v>
      </c>
      <c r="C9" s="17">
        <v>0.21907405424528401</v>
      </c>
      <c r="D9" s="17">
        <v>0.18754582490380201</v>
      </c>
      <c r="E9" s="17">
        <v>0.25606103725047902</v>
      </c>
      <c r="F9" s="17"/>
      <c r="G9" s="17">
        <v>0.32793982578071901</v>
      </c>
      <c r="H9" s="17">
        <v>0.25683313257766999</v>
      </c>
      <c r="I9" s="17">
        <v>0.22993263571206701</v>
      </c>
      <c r="J9" s="17">
        <v>0.20063690292499001</v>
      </c>
      <c r="K9" s="17">
        <v>0.18894017269504901</v>
      </c>
      <c r="L9" s="17">
        <v>0.128757525959493</v>
      </c>
      <c r="M9" s="17"/>
      <c r="N9" s="17">
        <v>0.26809687995474002</v>
      </c>
      <c r="O9" s="17">
        <v>0.203858911418969</v>
      </c>
      <c r="P9" s="17">
        <v>0.251014569538836</v>
      </c>
      <c r="Q9" s="17">
        <v>0.160950259572369</v>
      </c>
      <c r="R9" s="17"/>
      <c r="S9" s="17">
        <v>0.21310599653045001</v>
      </c>
      <c r="T9" s="17">
        <v>0.248351576780099</v>
      </c>
      <c r="U9" s="17">
        <v>0.11259894960804299</v>
      </c>
      <c r="V9" s="17">
        <v>0.195736992756564</v>
      </c>
      <c r="W9" s="17">
        <v>0.22127629922529299</v>
      </c>
      <c r="X9" s="17">
        <v>0.260965709839308</v>
      </c>
      <c r="Y9" s="17">
        <v>0.18495097588873499</v>
      </c>
      <c r="Z9" s="17">
        <v>0.35219609359765502</v>
      </c>
      <c r="AA9" s="17">
        <v>0.25712146949568998</v>
      </c>
      <c r="AB9" s="17">
        <v>0.193104940391293</v>
      </c>
      <c r="AC9" s="17">
        <v>0.15894148855667301</v>
      </c>
      <c r="AD9" s="17">
        <v>0.26847540824762101</v>
      </c>
      <c r="AE9" s="17"/>
      <c r="AF9" s="17">
        <v>0.20778858633217101</v>
      </c>
      <c r="AG9" s="17">
        <v>0.210585742283703</v>
      </c>
      <c r="AH9" s="17">
        <v>0.21232337476359101</v>
      </c>
      <c r="AI9" s="17"/>
      <c r="AJ9" s="17">
        <v>0.18977687052405301</v>
      </c>
      <c r="AK9" s="17">
        <v>0.27040180826398502</v>
      </c>
      <c r="AL9" s="17">
        <v>0.22452706660407501</v>
      </c>
      <c r="AM9" s="17">
        <v>0.44376530939183501</v>
      </c>
      <c r="AN9" s="17">
        <v>0.12820134424570401</v>
      </c>
      <c r="AO9" s="17"/>
      <c r="AP9" s="17">
        <v>0.15866766103913599</v>
      </c>
      <c r="AQ9" s="17">
        <v>0.25300442920015598</v>
      </c>
      <c r="AR9" s="17">
        <v>0.10107795934580099</v>
      </c>
      <c r="AS9" s="17">
        <v>0.27710823099291398</v>
      </c>
      <c r="AT9" s="17">
        <v>0.21928270913494</v>
      </c>
      <c r="AU9" s="17"/>
      <c r="AV9" s="17">
        <v>0.24484578431912701</v>
      </c>
      <c r="AW9" s="17">
        <v>0.14894164195590601</v>
      </c>
      <c r="AX9" s="17">
        <v>0.19325422159524799</v>
      </c>
      <c r="AY9" s="17">
        <v>0.247783838063658</v>
      </c>
      <c r="AZ9" s="17">
        <v>0.22561302709405501</v>
      </c>
      <c r="BA9" s="17">
        <v>0.14073588166468201</v>
      </c>
      <c r="BB9" s="17"/>
      <c r="BC9" s="17">
        <v>0.22727856768199101</v>
      </c>
      <c r="BD9" s="17">
        <v>0.13251798424139899</v>
      </c>
      <c r="BE9" s="17">
        <v>0.242352151032835</v>
      </c>
      <c r="BF9" s="17">
        <v>0.36661089601222102</v>
      </c>
      <c r="BG9" s="17">
        <v>0.170430197770883</v>
      </c>
    </row>
    <row r="10" spans="2:59" x14ac:dyDescent="0.35">
      <c r="B10" s="18" t="s">
        <v>563</v>
      </c>
      <c r="C10" s="17">
        <v>0.37347151597400602</v>
      </c>
      <c r="D10" s="17">
        <v>0.38883081660066898</v>
      </c>
      <c r="E10" s="17">
        <v>0.35954753147538498</v>
      </c>
      <c r="F10" s="17"/>
      <c r="G10" s="17">
        <v>0.33399604740206401</v>
      </c>
      <c r="H10" s="17">
        <v>0.35669983809283001</v>
      </c>
      <c r="I10" s="17">
        <v>0.43604902281893998</v>
      </c>
      <c r="J10" s="17">
        <v>0.33352737889704598</v>
      </c>
      <c r="K10" s="17">
        <v>0.33098780378652398</v>
      </c>
      <c r="L10" s="17">
        <v>0.421064847234004</v>
      </c>
      <c r="M10" s="17"/>
      <c r="N10" s="17">
        <v>0.43003572303052501</v>
      </c>
      <c r="O10" s="17">
        <v>0.35123146597788002</v>
      </c>
      <c r="P10" s="17">
        <v>0.32227014100908002</v>
      </c>
      <c r="Q10" s="17">
        <v>0.38220229480782397</v>
      </c>
      <c r="R10" s="17"/>
      <c r="S10" s="17">
        <v>0.41705697114856899</v>
      </c>
      <c r="T10" s="17">
        <v>0.335071341998252</v>
      </c>
      <c r="U10" s="17">
        <v>0.66793648773385605</v>
      </c>
      <c r="V10" s="17">
        <v>0.3911251403721</v>
      </c>
      <c r="W10" s="17">
        <v>0.36658412127155898</v>
      </c>
      <c r="X10" s="17">
        <v>0.21493089340105601</v>
      </c>
      <c r="Y10" s="17">
        <v>0.33495218287976802</v>
      </c>
      <c r="Z10" s="17">
        <v>0.18486139399236401</v>
      </c>
      <c r="AA10" s="17">
        <v>0.408360565303242</v>
      </c>
      <c r="AB10" s="17">
        <v>0.39556924849626901</v>
      </c>
      <c r="AC10" s="17">
        <v>0.32447905069876298</v>
      </c>
      <c r="AD10" s="17">
        <v>0.39703328188527298</v>
      </c>
      <c r="AE10" s="17"/>
      <c r="AF10" s="17">
        <v>0.33730764751305697</v>
      </c>
      <c r="AG10" s="17">
        <v>0.39609148791464699</v>
      </c>
      <c r="AH10" s="17">
        <v>0.41886331522747999</v>
      </c>
      <c r="AI10" s="17"/>
      <c r="AJ10" s="17">
        <v>0.35575594705486902</v>
      </c>
      <c r="AK10" s="17">
        <v>0.37049870291121401</v>
      </c>
      <c r="AL10" s="17">
        <v>0.37476516310378399</v>
      </c>
      <c r="AM10" s="17">
        <v>0.124562589909753</v>
      </c>
      <c r="AN10" s="17">
        <v>0.49663884557097598</v>
      </c>
      <c r="AO10" s="17"/>
      <c r="AP10" s="17">
        <v>0.31109908920842999</v>
      </c>
      <c r="AQ10" s="17">
        <v>0.36955812062986898</v>
      </c>
      <c r="AR10" s="17">
        <v>0.49943452224243401</v>
      </c>
      <c r="AS10" s="17">
        <v>0.31746940162944898</v>
      </c>
      <c r="AT10" s="17">
        <v>0.37145354456110102</v>
      </c>
      <c r="AU10" s="17"/>
      <c r="AV10" s="17">
        <v>0.391991428837001</v>
      </c>
      <c r="AW10" s="17">
        <v>0.34574498998495801</v>
      </c>
      <c r="AX10" s="17">
        <v>0.409488413353435</v>
      </c>
      <c r="AY10" s="17">
        <v>0.34806219665162502</v>
      </c>
      <c r="AZ10" s="17">
        <v>0.41482112597864101</v>
      </c>
      <c r="BA10" s="17">
        <v>0.39642167119433303</v>
      </c>
      <c r="BB10" s="17"/>
      <c r="BC10" s="17">
        <v>0.33406365441866498</v>
      </c>
      <c r="BD10" s="17">
        <v>0.42960816081475101</v>
      </c>
      <c r="BE10" s="17">
        <v>0.3769996881955</v>
      </c>
      <c r="BF10" s="17">
        <v>0.435137833702538</v>
      </c>
      <c r="BG10" s="17">
        <v>0.19363086608409399</v>
      </c>
    </row>
    <row r="11" spans="2:59" x14ac:dyDescent="0.35">
      <c r="B11" s="18" t="s">
        <v>564</v>
      </c>
      <c r="C11" s="17">
        <v>0.139336998733086</v>
      </c>
      <c r="D11" s="17">
        <v>0.157437929143351</v>
      </c>
      <c r="E11" s="17">
        <v>0.11654950315252501</v>
      </c>
      <c r="F11" s="17"/>
      <c r="G11" s="17">
        <v>0.132712572975767</v>
      </c>
      <c r="H11" s="17">
        <v>0.111907680218171</v>
      </c>
      <c r="I11" s="17">
        <v>7.0308201701378595E-2</v>
      </c>
      <c r="J11" s="17">
        <v>0.16680896154031299</v>
      </c>
      <c r="K11" s="17">
        <v>0.235440026767824</v>
      </c>
      <c r="L11" s="17">
        <v>0.14339192978976401</v>
      </c>
      <c r="M11" s="17"/>
      <c r="N11" s="17">
        <v>0.113736116361654</v>
      </c>
      <c r="O11" s="17">
        <v>0.18887652492555099</v>
      </c>
      <c r="P11" s="17">
        <v>0.146503031246427</v>
      </c>
      <c r="Q11" s="17">
        <v>0.11082160904211399</v>
      </c>
      <c r="R11" s="17"/>
      <c r="S11" s="17">
        <v>0.16056214028511101</v>
      </c>
      <c r="T11" s="17">
        <v>0.16548604951548601</v>
      </c>
      <c r="U11" s="17">
        <v>7.0563444337012907E-2</v>
      </c>
      <c r="V11" s="17">
        <v>9.0887233514308594E-2</v>
      </c>
      <c r="W11" s="17">
        <v>0.20280663718657799</v>
      </c>
      <c r="X11" s="17">
        <v>8.6267577768609702E-2</v>
      </c>
      <c r="Y11" s="17">
        <v>0.19872720231068799</v>
      </c>
      <c r="Z11" s="17">
        <v>0.142023736479679</v>
      </c>
      <c r="AA11" s="17">
        <v>8.94052061999559E-2</v>
      </c>
      <c r="AB11" s="17">
        <v>0.17811562484506999</v>
      </c>
      <c r="AC11" s="17">
        <v>0.144616680032436</v>
      </c>
      <c r="AD11" s="17">
        <v>0.13897825206765499</v>
      </c>
      <c r="AE11" s="17"/>
      <c r="AF11" s="17">
        <v>0.13929116422747201</v>
      </c>
      <c r="AG11" s="17">
        <v>0.15040299134944801</v>
      </c>
      <c r="AH11" s="17">
        <v>0.117959327176828</v>
      </c>
      <c r="AI11" s="17"/>
      <c r="AJ11" s="17">
        <v>0.157117620087041</v>
      </c>
      <c r="AK11" s="17">
        <v>0.13680067136299801</v>
      </c>
      <c r="AL11" s="17">
        <v>0.18996398266886799</v>
      </c>
      <c r="AM11" s="17">
        <v>0</v>
      </c>
      <c r="AN11" s="17">
        <v>0.14336650444356</v>
      </c>
      <c r="AO11" s="17"/>
      <c r="AP11" s="17">
        <v>0.179257252606113</v>
      </c>
      <c r="AQ11" s="17">
        <v>0.14096596929709701</v>
      </c>
      <c r="AR11" s="17">
        <v>0.194711232264033</v>
      </c>
      <c r="AS11" s="17">
        <v>0.103790007049953</v>
      </c>
      <c r="AT11" s="17">
        <v>5.4437694608402497E-2</v>
      </c>
      <c r="AU11" s="17"/>
      <c r="AV11" s="17">
        <v>0.138208499440751</v>
      </c>
      <c r="AW11" s="17">
        <v>0.16197096739757999</v>
      </c>
      <c r="AX11" s="17">
        <v>0.14007400970237699</v>
      </c>
      <c r="AY11" s="17">
        <v>0.139829472080788</v>
      </c>
      <c r="AZ11" s="17">
        <v>7.6869559061284107E-2</v>
      </c>
      <c r="BA11" s="17">
        <v>0.13862298575788301</v>
      </c>
      <c r="BB11" s="17"/>
      <c r="BC11" s="17">
        <v>8.2248212276074595E-2</v>
      </c>
      <c r="BD11" s="17">
        <v>0.14302118269306199</v>
      </c>
      <c r="BE11" s="17">
        <v>0.15603443954788099</v>
      </c>
      <c r="BF11" s="17">
        <v>0.120627506329263</v>
      </c>
      <c r="BG11" s="17">
        <v>0.33769315039577902</v>
      </c>
    </row>
    <row r="12" spans="2:59" x14ac:dyDescent="0.35">
      <c r="B12" s="18" t="s">
        <v>565</v>
      </c>
      <c r="C12" s="17">
        <v>7.91864981478764E-2</v>
      </c>
      <c r="D12" s="17">
        <v>9.6895517020419E-2</v>
      </c>
      <c r="E12" s="17">
        <v>6.0135834948150203E-2</v>
      </c>
      <c r="F12" s="17"/>
      <c r="G12" s="17">
        <v>5.4015382614057597E-2</v>
      </c>
      <c r="H12" s="17">
        <v>8.7157509115547704E-2</v>
      </c>
      <c r="I12" s="17">
        <v>8.5563520916895897E-2</v>
      </c>
      <c r="J12" s="17">
        <v>4.9217279039858397E-2</v>
      </c>
      <c r="K12" s="17">
        <v>0.149773002561393</v>
      </c>
      <c r="L12" s="17">
        <v>5.8557195494178198E-2</v>
      </c>
      <c r="M12" s="17"/>
      <c r="N12" s="17">
        <v>7.8461984395977805E-2</v>
      </c>
      <c r="O12" s="17">
        <v>9.0569136312471099E-2</v>
      </c>
      <c r="P12" s="17">
        <v>7.7228755216079206E-2</v>
      </c>
      <c r="Q12" s="17">
        <v>7.0639968647254997E-2</v>
      </c>
      <c r="R12" s="17"/>
      <c r="S12" s="17">
        <v>0.102439629098419</v>
      </c>
      <c r="T12" s="17">
        <v>7.8914483091816603E-2</v>
      </c>
      <c r="U12" s="17">
        <v>2.8692636175279999E-2</v>
      </c>
      <c r="V12" s="17">
        <v>9.1013452210682397E-2</v>
      </c>
      <c r="W12" s="17">
        <v>6.7821496839471807E-2</v>
      </c>
      <c r="X12" s="17">
        <v>3.6221546635809898E-2</v>
      </c>
      <c r="Y12" s="17">
        <v>8.4236654192452201E-2</v>
      </c>
      <c r="Z12" s="17">
        <v>0.13749338301087899</v>
      </c>
      <c r="AA12" s="17">
        <v>5.6977096064656202E-2</v>
      </c>
      <c r="AB12" s="17">
        <v>6.2304811620385397E-2</v>
      </c>
      <c r="AC12" s="17">
        <v>0.16376491067895199</v>
      </c>
      <c r="AD12" s="17">
        <v>0.13563913062765001</v>
      </c>
      <c r="AE12" s="17"/>
      <c r="AF12" s="17">
        <v>9.4812770887075695E-2</v>
      </c>
      <c r="AG12" s="17">
        <v>7.1155782463446796E-2</v>
      </c>
      <c r="AH12" s="17">
        <v>8.7362952600840704E-2</v>
      </c>
      <c r="AI12" s="17"/>
      <c r="AJ12" s="17">
        <v>0.10429994957736199</v>
      </c>
      <c r="AK12" s="17">
        <v>4.5922207966607599E-2</v>
      </c>
      <c r="AL12" s="17">
        <v>0</v>
      </c>
      <c r="AM12" s="17">
        <v>0.14133687325990801</v>
      </c>
      <c r="AN12" s="17">
        <v>5.9941873893135801E-2</v>
      </c>
      <c r="AO12" s="17"/>
      <c r="AP12" s="17">
        <v>0.15189815634520801</v>
      </c>
      <c r="AQ12" s="17">
        <v>4.8359712922151202E-2</v>
      </c>
      <c r="AR12" s="17">
        <v>5.9639577323799799E-2</v>
      </c>
      <c r="AS12" s="17">
        <v>9.6699341170976297E-2</v>
      </c>
      <c r="AT12" s="17">
        <v>7.6057360912972397E-2</v>
      </c>
      <c r="AU12" s="17"/>
      <c r="AV12" s="17">
        <v>6.0558363835080301E-2</v>
      </c>
      <c r="AW12" s="17">
        <v>0.14128772705974399</v>
      </c>
      <c r="AX12" s="17">
        <v>5.0600561640049099E-2</v>
      </c>
      <c r="AY12" s="17">
        <v>9.2901597135997299E-2</v>
      </c>
      <c r="AZ12" s="17">
        <v>5.0955250142792702E-2</v>
      </c>
      <c r="BA12" s="17">
        <v>4.6169481501111803E-2</v>
      </c>
      <c r="BB12" s="17"/>
      <c r="BC12" s="17">
        <v>9.2715064154197696E-2</v>
      </c>
      <c r="BD12" s="17">
        <v>7.0690006468148894E-2</v>
      </c>
      <c r="BE12" s="17">
        <v>0.101479511110159</v>
      </c>
      <c r="BF12" s="17">
        <v>2.1442369021393001E-2</v>
      </c>
      <c r="BG12" s="17">
        <v>0</v>
      </c>
    </row>
    <row r="13" spans="2:59" x14ac:dyDescent="0.35">
      <c r="B13" s="18" t="s">
        <v>100</v>
      </c>
      <c r="C13" s="19">
        <v>0.18893093289974799</v>
      </c>
      <c r="D13" s="19">
        <v>0.169289912331759</v>
      </c>
      <c r="E13" s="19">
        <v>0.207706093173461</v>
      </c>
      <c r="F13" s="19"/>
      <c r="G13" s="19">
        <v>0.15133617122739301</v>
      </c>
      <c r="H13" s="19">
        <v>0.187401839995781</v>
      </c>
      <c r="I13" s="19">
        <v>0.178146618850719</v>
      </c>
      <c r="J13" s="19">
        <v>0.24980947759779301</v>
      </c>
      <c r="K13" s="19">
        <v>9.4858994189210094E-2</v>
      </c>
      <c r="L13" s="19">
        <v>0.24822850152256201</v>
      </c>
      <c r="M13" s="19"/>
      <c r="N13" s="19">
        <v>0.109669296257103</v>
      </c>
      <c r="O13" s="19">
        <v>0.165463961365129</v>
      </c>
      <c r="P13" s="19">
        <v>0.20298350298957701</v>
      </c>
      <c r="Q13" s="19">
        <v>0.27538586793043801</v>
      </c>
      <c r="R13" s="19"/>
      <c r="S13" s="19">
        <v>0.10683526293745201</v>
      </c>
      <c r="T13" s="19">
        <v>0.172176548614346</v>
      </c>
      <c r="U13" s="19">
        <v>0.120208482145809</v>
      </c>
      <c r="V13" s="19">
        <v>0.23123718114634501</v>
      </c>
      <c r="W13" s="19">
        <v>0.14151144547709801</v>
      </c>
      <c r="X13" s="19">
        <v>0.40161427235521602</v>
      </c>
      <c r="Y13" s="19">
        <v>0.197132984728357</v>
      </c>
      <c r="Z13" s="19">
        <v>0.183425392919422</v>
      </c>
      <c r="AA13" s="19">
        <v>0.18813566293645601</v>
      </c>
      <c r="AB13" s="19">
        <v>0.17090537464698299</v>
      </c>
      <c r="AC13" s="19">
        <v>0.208197870033176</v>
      </c>
      <c r="AD13" s="19">
        <v>5.9873927171800498E-2</v>
      </c>
      <c r="AE13" s="19"/>
      <c r="AF13" s="19">
        <v>0.22079983104022399</v>
      </c>
      <c r="AG13" s="19">
        <v>0.171763995988755</v>
      </c>
      <c r="AH13" s="19">
        <v>0.16349103023125999</v>
      </c>
      <c r="AI13" s="19"/>
      <c r="AJ13" s="19">
        <v>0.19304961275667601</v>
      </c>
      <c r="AK13" s="19">
        <v>0.17637660949519501</v>
      </c>
      <c r="AL13" s="19">
        <v>0.210743787623274</v>
      </c>
      <c r="AM13" s="19">
        <v>0.29033522743850299</v>
      </c>
      <c r="AN13" s="19">
        <v>0.17185143184662299</v>
      </c>
      <c r="AO13" s="19"/>
      <c r="AP13" s="19">
        <v>0.19907784080111299</v>
      </c>
      <c r="AQ13" s="19">
        <v>0.18811176795072701</v>
      </c>
      <c r="AR13" s="19">
        <v>0.14513670882393201</v>
      </c>
      <c r="AS13" s="19">
        <v>0.204933019156707</v>
      </c>
      <c r="AT13" s="19">
        <v>0.27876869078258398</v>
      </c>
      <c r="AU13" s="19"/>
      <c r="AV13" s="19">
        <v>0.164395923568041</v>
      </c>
      <c r="AW13" s="19">
        <v>0.20205467360181101</v>
      </c>
      <c r="AX13" s="19">
        <v>0.20658279370889099</v>
      </c>
      <c r="AY13" s="19">
        <v>0.17142289606793101</v>
      </c>
      <c r="AZ13" s="19">
        <v>0.23174103772322699</v>
      </c>
      <c r="BA13" s="19">
        <v>0.27804997988198898</v>
      </c>
      <c r="BB13" s="19"/>
      <c r="BC13" s="19">
        <v>0.26369450146907197</v>
      </c>
      <c r="BD13" s="19">
        <v>0.22416266578263999</v>
      </c>
      <c r="BE13" s="19">
        <v>0.12313421011362501</v>
      </c>
      <c r="BF13" s="19">
        <v>5.61813949345846E-2</v>
      </c>
      <c r="BG13" s="19">
        <v>0.29824578574924399</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239</v>
      </c>
      <c r="E7" s="10">
        <v>279</v>
      </c>
      <c r="F7" s="10"/>
      <c r="G7" s="10">
        <v>64</v>
      </c>
      <c r="H7" s="10">
        <v>77</v>
      </c>
      <c r="I7" s="10">
        <v>75</v>
      </c>
      <c r="J7" s="10">
        <v>104</v>
      </c>
      <c r="K7" s="10">
        <v>83</v>
      </c>
      <c r="L7" s="10">
        <v>117</v>
      </c>
      <c r="M7" s="10"/>
      <c r="N7" s="10">
        <v>142</v>
      </c>
      <c r="O7" s="10">
        <v>124</v>
      </c>
      <c r="P7" s="10">
        <v>122</v>
      </c>
      <c r="Q7" s="10">
        <v>132</v>
      </c>
      <c r="R7" s="10"/>
      <c r="S7" s="10">
        <v>82</v>
      </c>
      <c r="T7" s="10">
        <v>69</v>
      </c>
      <c r="U7" s="10">
        <v>44</v>
      </c>
      <c r="V7" s="10">
        <v>35</v>
      </c>
      <c r="W7" s="10">
        <v>25</v>
      </c>
      <c r="X7" s="10">
        <v>36</v>
      </c>
      <c r="Y7" s="10">
        <v>43</v>
      </c>
      <c r="Z7" s="10">
        <v>21</v>
      </c>
      <c r="AA7" s="10">
        <v>64</v>
      </c>
      <c r="AB7" s="10">
        <v>50</v>
      </c>
      <c r="AC7" s="10">
        <v>33</v>
      </c>
      <c r="AD7" s="10">
        <v>18</v>
      </c>
      <c r="AE7" s="10"/>
      <c r="AF7" s="10">
        <v>190</v>
      </c>
      <c r="AG7" s="10">
        <v>212</v>
      </c>
      <c r="AH7" s="10">
        <v>73</v>
      </c>
      <c r="AI7" s="10"/>
      <c r="AJ7" s="10">
        <v>174</v>
      </c>
      <c r="AK7" s="10">
        <v>138</v>
      </c>
      <c r="AL7" s="10">
        <v>35</v>
      </c>
      <c r="AM7" s="10">
        <v>11</v>
      </c>
      <c r="AN7" s="10">
        <v>67</v>
      </c>
      <c r="AO7" s="10"/>
      <c r="AP7" s="10">
        <v>102</v>
      </c>
      <c r="AQ7" s="10">
        <v>168</v>
      </c>
      <c r="AR7" s="10">
        <v>48</v>
      </c>
      <c r="AS7" s="10">
        <v>66</v>
      </c>
      <c r="AT7" s="10">
        <v>35</v>
      </c>
      <c r="AU7" s="10"/>
      <c r="AV7" s="10">
        <v>142</v>
      </c>
      <c r="AW7" s="10">
        <v>101</v>
      </c>
      <c r="AX7" s="10">
        <v>47</v>
      </c>
      <c r="AY7" s="10">
        <v>79</v>
      </c>
      <c r="AZ7" s="10">
        <v>43</v>
      </c>
      <c r="BA7" s="10">
        <v>46</v>
      </c>
      <c r="BB7" s="10"/>
      <c r="BC7" s="10">
        <v>124</v>
      </c>
      <c r="BD7" s="10">
        <v>113</v>
      </c>
      <c r="BE7" s="10">
        <v>137</v>
      </c>
      <c r="BF7" s="10">
        <v>60</v>
      </c>
      <c r="BG7" s="10">
        <v>10</v>
      </c>
    </row>
    <row r="8" spans="2:59" ht="30" customHeight="1" x14ac:dyDescent="0.35">
      <c r="B8" s="11" t="s">
        <v>20</v>
      </c>
      <c r="C8" s="11">
        <v>520</v>
      </c>
      <c r="D8" s="11">
        <v>237</v>
      </c>
      <c r="E8" s="11">
        <v>282</v>
      </c>
      <c r="F8" s="11"/>
      <c r="G8" s="11">
        <v>60</v>
      </c>
      <c r="H8" s="11">
        <v>82</v>
      </c>
      <c r="I8" s="11">
        <v>81</v>
      </c>
      <c r="J8" s="11">
        <v>98</v>
      </c>
      <c r="K8" s="11">
        <v>82</v>
      </c>
      <c r="L8" s="11">
        <v>116</v>
      </c>
      <c r="M8" s="11"/>
      <c r="N8" s="11">
        <v>136</v>
      </c>
      <c r="O8" s="11">
        <v>139</v>
      </c>
      <c r="P8" s="11">
        <v>117</v>
      </c>
      <c r="Q8" s="11">
        <v>129</v>
      </c>
      <c r="R8" s="11"/>
      <c r="S8" s="11">
        <v>78</v>
      </c>
      <c r="T8" s="11">
        <v>71</v>
      </c>
      <c r="U8" s="11">
        <v>47</v>
      </c>
      <c r="V8" s="11">
        <v>43</v>
      </c>
      <c r="W8" s="11">
        <v>28</v>
      </c>
      <c r="X8" s="11">
        <v>46</v>
      </c>
      <c r="Y8" s="11">
        <v>41</v>
      </c>
      <c r="Z8" s="11">
        <v>18</v>
      </c>
      <c r="AA8" s="11">
        <v>59</v>
      </c>
      <c r="AB8" s="11">
        <v>46</v>
      </c>
      <c r="AC8" s="11">
        <v>28</v>
      </c>
      <c r="AD8" s="11">
        <v>17</v>
      </c>
      <c r="AE8" s="11"/>
      <c r="AF8" s="11">
        <v>191</v>
      </c>
      <c r="AG8" s="11">
        <v>210</v>
      </c>
      <c r="AH8" s="11">
        <v>75</v>
      </c>
      <c r="AI8" s="11"/>
      <c r="AJ8" s="11">
        <v>175</v>
      </c>
      <c r="AK8" s="11">
        <v>138</v>
      </c>
      <c r="AL8" s="11">
        <v>36</v>
      </c>
      <c r="AM8" s="11">
        <v>11</v>
      </c>
      <c r="AN8" s="11">
        <v>68</v>
      </c>
      <c r="AO8" s="11"/>
      <c r="AP8" s="11">
        <v>103</v>
      </c>
      <c r="AQ8" s="11">
        <v>167</v>
      </c>
      <c r="AR8" s="11">
        <v>47</v>
      </c>
      <c r="AS8" s="11">
        <v>66</v>
      </c>
      <c r="AT8" s="11">
        <v>36</v>
      </c>
      <c r="AU8" s="11"/>
      <c r="AV8" s="11">
        <v>143</v>
      </c>
      <c r="AW8" s="11">
        <v>102</v>
      </c>
      <c r="AX8" s="11">
        <v>47</v>
      </c>
      <c r="AY8" s="11">
        <v>78</v>
      </c>
      <c r="AZ8" s="11">
        <v>43</v>
      </c>
      <c r="BA8" s="11">
        <v>46</v>
      </c>
      <c r="BB8" s="11"/>
      <c r="BC8" s="11">
        <v>127</v>
      </c>
      <c r="BD8" s="11">
        <v>111</v>
      </c>
      <c r="BE8" s="11">
        <v>138</v>
      </c>
      <c r="BF8" s="11">
        <v>60</v>
      </c>
      <c r="BG8" s="11">
        <v>10</v>
      </c>
    </row>
    <row r="9" spans="2:59" x14ac:dyDescent="0.35">
      <c r="B9" s="18" t="s">
        <v>562</v>
      </c>
      <c r="C9" s="17">
        <v>0.18466806710113701</v>
      </c>
      <c r="D9" s="17">
        <v>0.18636381258575299</v>
      </c>
      <c r="E9" s="17">
        <v>0.181177433270614</v>
      </c>
      <c r="F9" s="17"/>
      <c r="G9" s="17">
        <v>0.29546842763665498</v>
      </c>
      <c r="H9" s="17">
        <v>0.18995678924415099</v>
      </c>
      <c r="I9" s="17">
        <v>0.30365534539587802</v>
      </c>
      <c r="J9" s="17">
        <v>0.15676849742095</v>
      </c>
      <c r="K9" s="17">
        <v>0.14508663785029299</v>
      </c>
      <c r="L9" s="17">
        <v>9.2147543891478306E-2</v>
      </c>
      <c r="M9" s="17"/>
      <c r="N9" s="17">
        <v>0.14941623155868899</v>
      </c>
      <c r="O9" s="17">
        <v>0.215428238099483</v>
      </c>
      <c r="P9" s="17">
        <v>0.19215825347554799</v>
      </c>
      <c r="Q9" s="17">
        <v>0.18185454750816701</v>
      </c>
      <c r="R9" s="17"/>
      <c r="S9" s="17">
        <v>0.208888540992623</v>
      </c>
      <c r="T9" s="17">
        <v>0.17259858748533299</v>
      </c>
      <c r="U9" s="17">
        <v>0.23046714866193599</v>
      </c>
      <c r="V9" s="17">
        <v>0.14371745899788599</v>
      </c>
      <c r="W9" s="17">
        <v>0.160653418717808</v>
      </c>
      <c r="X9" s="17">
        <v>0.22234252373636901</v>
      </c>
      <c r="Y9" s="17">
        <v>0.23803222642511401</v>
      </c>
      <c r="Z9" s="17">
        <v>8.2949991354209995E-2</v>
      </c>
      <c r="AA9" s="17">
        <v>0.144001588640396</v>
      </c>
      <c r="AB9" s="17">
        <v>0.17519625306105199</v>
      </c>
      <c r="AC9" s="17">
        <v>0.189744905267451</v>
      </c>
      <c r="AD9" s="17">
        <v>0.18057781523503</v>
      </c>
      <c r="AE9" s="17"/>
      <c r="AF9" s="17">
        <v>0.16772130958475701</v>
      </c>
      <c r="AG9" s="17">
        <v>0.186657408422918</v>
      </c>
      <c r="AH9" s="17">
        <v>0.18411057277873599</v>
      </c>
      <c r="AI9" s="17"/>
      <c r="AJ9" s="17">
        <v>0.10554546629796301</v>
      </c>
      <c r="AK9" s="17">
        <v>0.21067607223917401</v>
      </c>
      <c r="AL9" s="17">
        <v>0.27300838062213101</v>
      </c>
      <c r="AM9" s="17">
        <v>0.56223450961332599</v>
      </c>
      <c r="AN9" s="17">
        <v>0.17386074916133201</v>
      </c>
      <c r="AO9" s="17"/>
      <c r="AP9" s="17">
        <v>8.68234333696076E-2</v>
      </c>
      <c r="AQ9" s="17">
        <v>0.198020699118692</v>
      </c>
      <c r="AR9" s="17">
        <v>0.230677439405926</v>
      </c>
      <c r="AS9" s="17">
        <v>0.25983271349631198</v>
      </c>
      <c r="AT9" s="17">
        <v>0.250371855633019</v>
      </c>
      <c r="AU9" s="17"/>
      <c r="AV9" s="17">
        <v>0.18048380904198</v>
      </c>
      <c r="AW9" s="17">
        <v>0.103171959466742</v>
      </c>
      <c r="AX9" s="17">
        <v>0.26515229417385699</v>
      </c>
      <c r="AY9" s="17">
        <v>0.26002298719012801</v>
      </c>
      <c r="AZ9" s="17">
        <v>0.29236199518668199</v>
      </c>
      <c r="BA9" s="17">
        <v>0.12390399907445999</v>
      </c>
      <c r="BB9" s="17"/>
      <c r="BC9" s="17">
        <v>0.11918425585206199</v>
      </c>
      <c r="BD9" s="17">
        <v>0.197983762445226</v>
      </c>
      <c r="BE9" s="17">
        <v>0.2016965669046</v>
      </c>
      <c r="BF9" s="17">
        <v>0.173265717079432</v>
      </c>
      <c r="BG9" s="17">
        <v>0.18119606540442301</v>
      </c>
    </row>
    <row r="10" spans="2:59" x14ac:dyDescent="0.35">
      <c r="B10" s="18" t="s">
        <v>563</v>
      </c>
      <c r="C10" s="17">
        <v>0.26704937837800802</v>
      </c>
      <c r="D10" s="17">
        <v>0.24218851477095599</v>
      </c>
      <c r="E10" s="17">
        <v>0.28672432366003597</v>
      </c>
      <c r="F10" s="17"/>
      <c r="G10" s="17">
        <v>0.35734500522676499</v>
      </c>
      <c r="H10" s="17">
        <v>0.34128174884158102</v>
      </c>
      <c r="I10" s="17">
        <v>0.21021053774225801</v>
      </c>
      <c r="J10" s="17">
        <v>0.263808277747833</v>
      </c>
      <c r="K10" s="17">
        <v>0.248446765175036</v>
      </c>
      <c r="L10" s="17">
        <v>0.22401683316040299</v>
      </c>
      <c r="M10" s="17"/>
      <c r="N10" s="17">
        <v>0.35230681994285301</v>
      </c>
      <c r="O10" s="17">
        <v>0.18031094801766601</v>
      </c>
      <c r="P10" s="17">
        <v>0.258122892132429</v>
      </c>
      <c r="Q10" s="17">
        <v>0.27879158771432599</v>
      </c>
      <c r="R10" s="17"/>
      <c r="S10" s="17">
        <v>0.28496217978055499</v>
      </c>
      <c r="T10" s="17">
        <v>0.258454407988014</v>
      </c>
      <c r="U10" s="17">
        <v>0.25623706925967099</v>
      </c>
      <c r="V10" s="17">
        <v>0.224995288665192</v>
      </c>
      <c r="W10" s="17">
        <v>0.17388520221476</v>
      </c>
      <c r="X10" s="17">
        <v>0.38500245262530702</v>
      </c>
      <c r="Y10" s="17">
        <v>0.233899132430583</v>
      </c>
      <c r="Z10" s="17">
        <v>0.29133533523513</v>
      </c>
      <c r="AA10" s="17">
        <v>0.27280651791641702</v>
      </c>
      <c r="AB10" s="17">
        <v>0.20475815328545499</v>
      </c>
      <c r="AC10" s="17">
        <v>0.373296529919107</v>
      </c>
      <c r="AD10" s="17">
        <v>0.21364179319455201</v>
      </c>
      <c r="AE10" s="17"/>
      <c r="AF10" s="17">
        <v>0.25709489683266601</v>
      </c>
      <c r="AG10" s="17">
        <v>0.24379252433290399</v>
      </c>
      <c r="AH10" s="17">
        <v>0.28210754346198902</v>
      </c>
      <c r="AI10" s="17"/>
      <c r="AJ10" s="17">
        <v>0.29056566719052701</v>
      </c>
      <c r="AK10" s="17">
        <v>0.27948767931875801</v>
      </c>
      <c r="AL10" s="17">
        <v>0.202655052043165</v>
      </c>
      <c r="AM10" s="17">
        <v>0.181992030198</v>
      </c>
      <c r="AN10" s="17">
        <v>0.23647003682694301</v>
      </c>
      <c r="AO10" s="17"/>
      <c r="AP10" s="17">
        <v>0.23416652891713299</v>
      </c>
      <c r="AQ10" s="17">
        <v>0.27609098879413302</v>
      </c>
      <c r="AR10" s="17">
        <v>0.28592342501951201</v>
      </c>
      <c r="AS10" s="17">
        <v>0.354356722530909</v>
      </c>
      <c r="AT10" s="17">
        <v>0.21312960782856999</v>
      </c>
      <c r="AU10" s="17"/>
      <c r="AV10" s="17">
        <v>0.28586613241613701</v>
      </c>
      <c r="AW10" s="17">
        <v>0.235980676759798</v>
      </c>
      <c r="AX10" s="17">
        <v>0.27308199452804699</v>
      </c>
      <c r="AY10" s="17">
        <v>0.31438244996702802</v>
      </c>
      <c r="AZ10" s="17">
        <v>0.21687740624152599</v>
      </c>
      <c r="BA10" s="17">
        <v>0.25484917467407903</v>
      </c>
      <c r="BB10" s="17"/>
      <c r="BC10" s="17">
        <v>0.2249763346725</v>
      </c>
      <c r="BD10" s="17">
        <v>0.31910655570577801</v>
      </c>
      <c r="BE10" s="17">
        <v>0.27726609241725397</v>
      </c>
      <c r="BF10" s="17">
        <v>0.32361367996054602</v>
      </c>
      <c r="BG10" s="17">
        <v>0.35520093587530699</v>
      </c>
    </row>
    <row r="11" spans="2:59" x14ac:dyDescent="0.35">
      <c r="B11" s="18" t="s">
        <v>564</v>
      </c>
      <c r="C11" s="17">
        <v>0.18543891434499901</v>
      </c>
      <c r="D11" s="17">
        <v>0.21057242381264299</v>
      </c>
      <c r="E11" s="17">
        <v>0.165393764266379</v>
      </c>
      <c r="F11" s="17"/>
      <c r="G11" s="17">
        <v>0.12869801810558801</v>
      </c>
      <c r="H11" s="17">
        <v>0.168669937590049</v>
      </c>
      <c r="I11" s="17">
        <v>0.18506804378703301</v>
      </c>
      <c r="J11" s="17">
        <v>0.160484901940393</v>
      </c>
      <c r="K11" s="17">
        <v>0.171701486534691</v>
      </c>
      <c r="L11" s="17">
        <v>0.25757115278496001</v>
      </c>
      <c r="M11" s="17"/>
      <c r="N11" s="17">
        <v>0.19335932258094499</v>
      </c>
      <c r="O11" s="17">
        <v>0.16402750777492101</v>
      </c>
      <c r="P11" s="17">
        <v>0.186360435170591</v>
      </c>
      <c r="Q11" s="17">
        <v>0.19929185276482</v>
      </c>
      <c r="R11" s="17"/>
      <c r="S11" s="17">
        <v>0.114366132050839</v>
      </c>
      <c r="T11" s="17">
        <v>0.239719665521374</v>
      </c>
      <c r="U11" s="17">
        <v>0.223422503006734</v>
      </c>
      <c r="V11" s="17">
        <v>0.23202635596992099</v>
      </c>
      <c r="W11" s="17">
        <v>0.122956622657013</v>
      </c>
      <c r="X11" s="17">
        <v>0.21989984420463701</v>
      </c>
      <c r="Y11" s="17">
        <v>0.24238463264069901</v>
      </c>
      <c r="Z11" s="17">
        <v>9.7421918063482493E-2</v>
      </c>
      <c r="AA11" s="17">
        <v>0.13716762468165</v>
      </c>
      <c r="AB11" s="17">
        <v>0.22297976873258299</v>
      </c>
      <c r="AC11" s="17">
        <v>0.18301011960935601</v>
      </c>
      <c r="AD11" s="17">
        <v>0.101315138760998</v>
      </c>
      <c r="AE11" s="17"/>
      <c r="AF11" s="17">
        <v>0.20078243259477399</v>
      </c>
      <c r="AG11" s="17">
        <v>0.20356732108664199</v>
      </c>
      <c r="AH11" s="17">
        <v>0.13679054882594599</v>
      </c>
      <c r="AI11" s="17"/>
      <c r="AJ11" s="17">
        <v>0.243462906533049</v>
      </c>
      <c r="AK11" s="17">
        <v>0.18434776672442699</v>
      </c>
      <c r="AL11" s="17">
        <v>0.111849705234777</v>
      </c>
      <c r="AM11" s="17">
        <v>7.5660469222447305E-2</v>
      </c>
      <c r="AN11" s="17">
        <v>0.12606232354082</v>
      </c>
      <c r="AO11" s="17"/>
      <c r="AP11" s="17">
        <v>0.27158063220200201</v>
      </c>
      <c r="AQ11" s="17">
        <v>0.20617903080296199</v>
      </c>
      <c r="AR11" s="17">
        <v>0.19407734476012101</v>
      </c>
      <c r="AS11" s="17">
        <v>0.111962751892176</v>
      </c>
      <c r="AT11" s="17">
        <v>0.13443993089369699</v>
      </c>
      <c r="AU11" s="17"/>
      <c r="AV11" s="17">
        <v>0.205489587273991</v>
      </c>
      <c r="AW11" s="17">
        <v>0.30733590929750498</v>
      </c>
      <c r="AX11" s="17">
        <v>0.192407011264142</v>
      </c>
      <c r="AY11" s="17">
        <v>0.10669747844621801</v>
      </c>
      <c r="AZ11" s="17">
        <v>8.3579528161518604E-2</v>
      </c>
      <c r="BA11" s="17">
        <v>0.150636499171104</v>
      </c>
      <c r="BB11" s="17"/>
      <c r="BC11" s="17">
        <v>0.20569560855119101</v>
      </c>
      <c r="BD11" s="17">
        <v>0.16039492725448101</v>
      </c>
      <c r="BE11" s="17">
        <v>0.19198993802477801</v>
      </c>
      <c r="BF11" s="17">
        <v>0.13538583865801301</v>
      </c>
      <c r="BG11" s="17">
        <v>0.10252081343696801</v>
      </c>
    </row>
    <row r="12" spans="2:59" x14ac:dyDescent="0.35">
      <c r="B12" s="18" t="s">
        <v>565</v>
      </c>
      <c r="C12" s="17">
        <v>0.17748321256264701</v>
      </c>
      <c r="D12" s="17">
        <v>0.202170570431252</v>
      </c>
      <c r="E12" s="17">
        <v>0.15776557505017699</v>
      </c>
      <c r="F12" s="17"/>
      <c r="G12" s="17">
        <v>7.9345234579665996E-2</v>
      </c>
      <c r="H12" s="17">
        <v>0.12799924164019699</v>
      </c>
      <c r="I12" s="17">
        <v>0.14688095525188699</v>
      </c>
      <c r="J12" s="17">
        <v>0.21567573695363901</v>
      </c>
      <c r="K12" s="17">
        <v>0.21204051182762601</v>
      </c>
      <c r="L12" s="17">
        <v>0.22749988521070399</v>
      </c>
      <c r="M12" s="17"/>
      <c r="N12" s="17">
        <v>0.18390023158427901</v>
      </c>
      <c r="O12" s="17">
        <v>0.22216024742385701</v>
      </c>
      <c r="P12" s="17">
        <v>0.14875433784751299</v>
      </c>
      <c r="Q12" s="17">
        <v>0.14876967405862601</v>
      </c>
      <c r="R12" s="17"/>
      <c r="S12" s="17">
        <v>0.180409121250386</v>
      </c>
      <c r="T12" s="17">
        <v>0.134320637850046</v>
      </c>
      <c r="U12" s="17">
        <v>0.13735622654933599</v>
      </c>
      <c r="V12" s="17">
        <v>0.287715794404095</v>
      </c>
      <c r="W12" s="17">
        <v>0.20128721525000901</v>
      </c>
      <c r="X12" s="17">
        <v>0.17275517943368701</v>
      </c>
      <c r="Y12" s="17">
        <v>0.13365555389775</v>
      </c>
      <c r="Z12" s="17">
        <v>0.22173141070991401</v>
      </c>
      <c r="AA12" s="17">
        <v>0.191980530443456</v>
      </c>
      <c r="AB12" s="17">
        <v>0.145743162655421</v>
      </c>
      <c r="AC12" s="17">
        <v>0.12260121184735601</v>
      </c>
      <c r="AD12" s="17">
        <v>0.33578436817617702</v>
      </c>
      <c r="AE12" s="17"/>
      <c r="AF12" s="17">
        <v>0.187160242152873</v>
      </c>
      <c r="AG12" s="17">
        <v>0.189499806041354</v>
      </c>
      <c r="AH12" s="17">
        <v>0.18368830568442501</v>
      </c>
      <c r="AI12" s="17"/>
      <c r="AJ12" s="17">
        <v>0.17189656254880301</v>
      </c>
      <c r="AK12" s="17">
        <v>0.150404436450329</v>
      </c>
      <c r="AL12" s="17">
        <v>0.172325167657158</v>
      </c>
      <c r="AM12" s="17">
        <v>0.18011299096622699</v>
      </c>
      <c r="AN12" s="17">
        <v>0.22882768748748999</v>
      </c>
      <c r="AO12" s="17"/>
      <c r="AP12" s="17">
        <v>0.15362631445272601</v>
      </c>
      <c r="AQ12" s="17">
        <v>0.18581464817777499</v>
      </c>
      <c r="AR12" s="17">
        <v>0.12658691727830801</v>
      </c>
      <c r="AS12" s="17">
        <v>0.18046364152938299</v>
      </c>
      <c r="AT12" s="17">
        <v>0.23269717850871</v>
      </c>
      <c r="AU12" s="17"/>
      <c r="AV12" s="17">
        <v>0.164179207724999</v>
      </c>
      <c r="AW12" s="17">
        <v>0.16758819086664301</v>
      </c>
      <c r="AX12" s="17">
        <v>0.125368013398725</v>
      </c>
      <c r="AY12" s="17">
        <v>0.190925781426146</v>
      </c>
      <c r="AZ12" s="17">
        <v>0.24102249746506699</v>
      </c>
      <c r="BA12" s="17">
        <v>0.116991164219352</v>
      </c>
      <c r="BB12" s="17"/>
      <c r="BC12" s="17">
        <v>0.176692392772206</v>
      </c>
      <c r="BD12" s="17">
        <v>0.13145553397554599</v>
      </c>
      <c r="BE12" s="17">
        <v>0.171790775848537</v>
      </c>
      <c r="BF12" s="17">
        <v>0.24473093232906301</v>
      </c>
      <c r="BG12" s="17">
        <v>0.25932353332636299</v>
      </c>
    </row>
    <row r="13" spans="2:59" x14ac:dyDescent="0.35">
      <c r="B13" s="18" t="s">
        <v>100</v>
      </c>
      <c r="C13" s="19">
        <v>0.18536042761321</v>
      </c>
      <c r="D13" s="19">
        <v>0.158704678399395</v>
      </c>
      <c r="E13" s="19">
        <v>0.208938903752795</v>
      </c>
      <c r="F13" s="19"/>
      <c r="G13" s="19">
        <v>0.13914331445132599</v>
      </c>
      <c r="H13" s="19">
        <v>0.17209228268402299</v>
      </c>
      <c r="I13" s="19">
        <v>0.154185117822944</v>
      </c>
      <c r="J13" s="19">
        <v>0.20326258593718399</v>
      </c>
      <c r="K13" s="19">
        <v>0.222724598612353</v>
      </c>
      <c r="L13" s="19">
        <v>0.198764584952454</v>
      </c>
      <c r="M13" s="19"/>
      <c r="N13" s="19">
        <v>0.121017394333235</v>
      </c>
      <c r="O13" s="19">
        <v>0.21807305868407301</v>
      </c>
      <c r="P13" s="19">
        <v>0.21460408137391901</v>
      </c>
      <c r="Q13" s="19">
        <v>0.191292337954061</v>
      </c>
      <c r="R13" s="19"/>
      <c r="S13" s="19">
        <v>0.21137402592559701</v>
      </c>
      <c r="T13" s="19">
        <v>0.19490670115523301</v>
      </c>
      <c r="U13" s="19">
        <v>0.152517052522323</v>
      </c>
      <c r="V13" s="19">
        <v>0.111545101962906</v>
      </c>
      <c r="W13" s="19">
        <v>0.34121754116040998</v>
      </c>
      <c r="X13" s="19">
        <v>0</v>
      </c>
      <c r="Y13" s="19">
        <v>0.15202845460585401</v>
      </c>
      <c r="Z13" s="19">
        <v>0.30656134463726298</v>
      </c>
      <c r="AA13" s="19">
        <v>0.25404373831808202</v>
      </c>
      <c r="AB13" s="19">
        <v>0.25132266226548899</v>
      </c>
      <c r="AC13" s="19">
        <v>0.13134723335672999</v>
      </c>
      <c r="AD13" s="19">
        <v>0.16868088463324199</v>
      </c>
      <c r="AE13" s="19"/>
      <c r="AF13" s="19">
        <v>0.18724111883493</v>
      </c>
      <c r="AG13" s="19">
        <v>0.17648294011618201</v>
      </c>
      <c r="AH13" s="19">
        <v>0.21330302924890299</v>
      </c>
      <c r="AI13" s="19"/>
      <c r="AJ13" s="19">
        <v>0.18852939742965799</v>
      </c>
      <c r="AK13" s="19">
        <v>0.175084045267312</v>
      </c>
      <c r="AL13" s="19">
        <v>0.240161694442769</v>
      </c>
      <c r="AM13" s="19">
        <v>0</v>
      </c>
      <c r="AN13" s="19">
        <v>0.23477920298341401</v>
      </c>
      <c r="AO13" s="19"/>
      <c r="AP13" s="19">
        <v>0.25380309105853199</v>
      </c>
      <c r="AQ13" s="19">
        <v>0.13389463310643901</v>
      </c>
      <c r="AR13" s="19">
        <v>0.162734873536132</v>
      </c>
      <c r="AS13" s="19">
        <v>9.3384170551220197E-2</v>
      </c>
      <c r="AT13" s="19">
        <v>0.16936142713600399</v>
      </c>
      <c r="AU13" s="19"/>
      <c r="AV13" s="19">
        <v>0.163981263542893</v>
      </c>
      <c r="AW13" s="19">
        <v>0.185923263609312</v>
      </c>
      <c r="AX13" s="19">
        <v>0.14399068663522999</v>
      </c>
      <c r="AY13" s="19">
        <v>0.12797130297048001</v>
      </c>
      <c r="AZ13" s="19">
        <v>0.166158572945206</v>
      </c>
      <c r="BA13" s="19">
        <v>0.35361916286100498</v>
      </c>
      <c r="BB13" s="19"/>
      <c r="BC13" s="19">
        <v>0.273451408152041</v>
      </c>
      <c r="BD13" s="19">
        <v>0.19105922061896899</v>
      </c>
      <c r="BE13" s="19">
        <v>0.15725662680483099</v>
      </c>
      <c r="BF13" s="19">
        <v>0.123003831972945</v>
      </c>
      <c r="BG13" s="19">
        <v>0.10175865195694</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511</v>
      </c>
      <c r="D7" s="10">
        <v>260</v>
      </c>
      <c r="E7" s="10">
        <v>250</v>
      </c>
      <c r="F7" s="10"/>
      <c r="G7" s="10">
        <v>80</v>
      </c>
      <c r="H7" s="10">
        <v>83</v>
      </c>
      <c r="I7" s="10">
        <v>83</v>
      </c>
      <c r="J7" s="10">
        <v>94</v>
      </c>
      <c r="K7" s="10">
        <v>64</v>
      </c>
      <c r="L7" s="10">
        <v>107</v>
      </c>
      <c r="M7" s="10"/>
      <c r="N7" s="10">
        <v>143</v>
      </c>
      <c r="O7" s="10">
        <v>120</v>
      </c>
      <c r="P7" s="10">
        <v>115</v>
      </c>
      <c r="Q7" s="10">
        <v>133</v>
      </c>
      <c r="R7" s="10"/>
      <c r="S7" s="10">
        <v>80</v>
      </c>
      <c r="T7" s="10">
        <v>56</v>
      </c>
      <c r="U7" s="10">
        <v>45</v>
      </c>
      <c r="V7" s="10">
        <v>35</v>
      </c>
      <c r="W7" s="10">
        <v>39</v>
      </c>
      <c r="X7" s="10">
        <v>39</v>
      </c>
      <c r="Y7" s="10">
        <v>40</v>
      </c>
      <c r="Z7" s="10">
        <v>21</v>
      </c>
      <c r="AA7" s="10">
        <v>63</v>
      </c>
      <c r="AB7" s="10">
        <v>47</v>
      </c>
      <c r="AC7" s="10">
        <v>26</v>
      </c>
      <c r="AD7" s="10">
        <v>20</v>
      </c>
      <c r="AE7" s="10"/>
      <c r="AF7" s="10">
        <v>158</v>
      </c>
      <c r="AG7" s="10">
        <v>209</v>
      </c>
      <c r="AH7" s="10">
        <v>87</v>
      </c>
      <c r="AI7" s="10"/>
      <c r="AJ7" s="10">
        <v>170</v>
      </c>
      <c r="AK7" s="10">
        <v>135</v>
      </c>
      <c r="AL7" s="10">
        <v>31</v>
      </c>
      <c r="AM7" s="10">
        <v>10</v>
      </c>
      <c r="AN7" s="10">
        <v>72</v>
      </c>
      <c r="AO7" s="10"/>
      <c r="AP7" s="10">
        <v>103</v>
      </c>
      <c r="AQ7" s="10">
        <v>153</v>
      </c>
      <c r="AR7" s="10">
        <v>42</v>
      </c>
      <c r="AS7" s="10">
        <v>68</v>
      </c>
      <c r="AT7" s="10">
        <v>26</v>
      </c>
      <c r="AU7" s="10"/>
      <c r="AV7" s="10">
        <v>126</v>
      </c>
      <c r="AW7" s="10">
        <v>113</v>
      </c>
      <c r="AX7" s="10">
        <v>48</v>
      </c>
      <c r="AY7" s="10">
        <v>79</v>
      </c>
      <c r="AZ7" s="10">
        <v>36</v>
      </c>
      <c r="BA7" s="10">
        <v>42</v>
      </c>
      <c r="BB7" s="10"/>
      <c r="BC7" s="10">
        <v>103</v>
      </c>
      <c r="BD7" s="10">
        <v>109</v>
      </c>
      <c r="BE7" s="10">
        <v>143</v>
      </c>
      <c r="BF7" s="10">
        <v>59</v>
      </c>
      <c r="BG7" s="10">
        <v>10</v>
      </c>
    </row>
    <row r="8" spans="2:59" ht="30" customHeight="1" x14ac:dyDescent="0.35">
      <c r="B8" s="11" t="s">
        <v>20</v>
      </c>
      <c r="C8" s="11">
        <v>508</v>
      </c>
      <c r="D8" s="11">
        <v>256</v>
      </c>
      <c r="E8" s="11">
        <v>251</v>
      </c>
      <c r="F8" s="11"/>
      <c r="G8" s="11">
        <v>75</v>
      </c>
      <c r="H8" s="11">
        <v>87</v>
      </c>
      <c r="I8" s="11">
        <v>89</v>
      </c>
      <c r="J8" s="11">
        <v>92</v>
      </c>
      <c r="K8" s="11">
        <v>62</v>
      </c>
      <c r="L8" s="11">
        <v>103</v>
      </c>
      <c r="M8" s="11"/>
      <c r="N8" s="11">
        <v>137</v>
      </c>
      <c r="O8" s="11">
        <v>133</v>
      </c>
      <c r="P8" s="11">
        <v>110</v>
      </c>
      <c r="Q8" s="11">
        <v>128</v>
      </c>
      <c r="R8" s="11"/>
      <c r="S8" s="11">
        <v>76</v>
      </c>
      <c r="T8" s="11">
        <v>58</v>
      </c>
      <c r="U8" s="11">
        <v>46</v>
      </c>
      <c r="V8" s="11">
        <v>42</v>
      </c>
      <c r="W8" s="11">
        <v>40</v>
      </c>
      <c r="X8" s="11">
        <v>47</v>
      </c>
      <c r="Y8" s="11">
        <v>38</v>
      </c>
      <c r="Z8" s="11">
        <v>19</v>
      </c>
      <c r="AA8" s="11">
        <v>59</v>
      </c>
      <c r="AB8" s="11">
        <v>43</v>
      </c>
      <c r="AC8" s="11">
        <v>22</v>
      </c>
      <c r="AD8" s="11">
        <v>18</v>
      </c>
      <c r="AE8" s="11"/>
      <c r="AF8" s="11">
        <v>156</v>
      </c>
      <c r="AG8" s="11">
        <v>209</v>
      </c>
      <c r="AH8" s="11">
        <v>88</v>
      </c>
      <c r="AI8" s="11"/>
      <c r="AJ8" s="11">
        <v>170</v>
      </c>
      <c r="AK8" s="11">
        <v>134</v>
      </c>
      <c r="AL8" s="11">
        <v>31</v>
      </c>
      <c r="AM8" s="11">
        <v>11</v>
      </c>
      <c r="AN8" s="11">
        <v>73</v>
      </c>
      <c r="AO8" s="11"/>
      <c r="AP8" s="11">
        <v>101</v>
      </c>
      <c r="AQ8" s="11">
        <v>150</v>
      </c>
      <c r="AR8" s="11">
        <v>44</v>
      </c>
      <c r="AS8" s="11">
        <v>69</v>
      </c>
      <c r="AT8" s="11">
        <v>28</v>
      </c>
      <c r="AU8" s="11"/>
      <c r="AV8" s="11">
        <v>124</v>
      </c>
      <c r="AW8" s="11">
        <v>114</v>
      </c>
      <c r="AX8" s="11">
        <v>50</v>
      </c>
      <c r="AY8" s="11">
        <v>79</v>
      </c>
      <c r="AZ8" s="11">
        <v>38</v>
      </c>
      <c r="BA8" s="11">
        <v>41</v>
      </c>
      <c r="BB8" s="11"/>
      <c r="BC8" s="11">
        <v>102</v>
      </c>
      <c r="BD8" s="11">
        <v>110</v>
      </c>
      <c r="BE8" s="11">
        <v>145</v>
      </c>
      <c r="BF8" s="11">
        <v>59</v>
      </c>
      <c r="BG8" s="11">
        <v>8</v>
      </c>
    </row>
    <row r="9" spans="2:59" x14ac:dyDescent="0.35">
      <c r="B9" s="18" t="s">
        <v>562</v>
      </c>
      <c r="C9" s="17">
        <v>0.180536211044796</v>
      </c>
      <c r="D9" s="17">
        <v>0.13092493348081299</v>
      </c>
      <c r="E9" s="17">
        <v>0.22669895662475001</v>
      </c>
      <c r="F9" s="17"/>
      <c r="G9" s="17">
        <v>0.20925833041973199</v>
      </c>
      <c r="H9" s="17">
        <v>0.23193847177816501</v>
      </c>
      <c r="I9" s="17">
        <v>0.15094138829215001</v>
      </c>
      <c r="J9" s="17">
        <v>0.179945268006417</v>
      </c>
      <c r="K9" s="17">
        <v>0.19841324368208499</v>
      </c>
      <c r="L9" s="17">
        <v>0.131754361799027</v>
      </c>
      <c r="M9" s="17"/>
      <c r="N9" s="17">
        <v>0.181180159883474</v>
      </c>
      <c r="O9" s="17">
        <v>0.16672627831350401</v>
      </c>
      <c r="P9" s="17">
        <v>0.18152845995066799</v>
      </c>
      <c r="Q9" s="17">
        <v>0.19335638681338399</v>
      </c>
      <c r="R9" s="17"/>
      <c r="S9" s="17">
        <v>0.18139815331055301</v>
      </c>
      <c r="T9" s="17">
        <v>0.14096861527012</v>
      </c>
      <c r="U9" s="17">
        <v>0.19462587665491901</v>
      </c>
      <c r="V9" s="17">
        <v>0.115944045257769</v>
      </c>
      <c r="W9" s="17">
        <v>0.21436582481723301</v>
      </c>
      <c r="X9" s="17">
        <v>0.25079742097879698</v>
      </c>
      <c r="Y9" s="17">
        <v>3.3371016743373297E-2</v>
      </c>
      <c r="Z9" s="17">
        <v>0.226392542488036</v>
      </c>
      <c r="AA9" s="17">
        <v>0.26024611123983299</v>
      </c>
      <c r="AB9" s="17">
        <v>9.5629143385086796E-2</v>
      </c>
      <c r="AC9" s="17">
        <v>0.22964834186553801</v>
      </c>
      <c r="AD9" s="17">
        <v>0.292153641563211</v>
      </c>
      <c r="AE9" s="17"/>
      <c r="AF9" s="17">
        <v>0.200878453271817</v>
      </c>
      <c r="AG9" s="17">
        <v>0.14856135072462601</v>
      </c>
      <c r="AH9" s="17">
        <v>0.215317739386573</v>
      </c>
      <c r="AI9" s="17"/>
      <c r="AJ9" s="17">
        <v>0.197302296126871</v>
      </c>
      <c r="AK9" s="17">
        <v>0.170369424469201</v>
      </c>
      <c r="AL9" s="17">
        <v>9.26582776592179E-2</v>
      </c>
      <c r="AM9" s="17">
        <v>0.25991242474223197</v>
      </c>
      <c r="AN9" s="17">
        <v>0.17770151554295499</v>
      </c>
      <c r="AO9" s="17"/>
      <c r="AP9" s="17">
        <v>0.153891346249556</v>
      </c>
      <c r="AQ9" s="17">
        <v>0.14878119012010901</v>
      </c>
      <c r="AR9" s="17">
        <v>0.29139241061040999</v>
      </c>
      <c r="AS9" s="17">
        <v>0.25528041938651702</v>
      </c>
      <c r="AT9" s="17">
        <v>0.112379642202574</v>
      </c>
      <c r="AU9" s="17"/>
      <c r="AV9" s="17">
        <v>0.16544667636305799</v>
      </c>
      <c r="AW9" s="17">
        <v>0.15920998552530799</v>
      </c>
      <c r="AX9" s="17">
        <v>0.23603867018164901</v>
      </c>
      <c r="AY9" s="17">
        <v>0.26003009183901099</v>
      </c>
      <c r="AZ9" s="17">
        <v>0.107425188144062</v>
      </c>
      <c r="BA9" s="17">
        <v>0.130300226142336</v>
      </c>
      <c r="BB9" s="17"/>
      <c r="BC9" s="17">
        <v>0.20747648570087199</v>
      </c>
      <c r="BD9" s="17">
        <v>0.19775018636862501</v>
      </c>
      <c r="BE9" s="17">
        <v>0.154955353389612</v>
      </c>
      <c r="BF9" s="17">
        <v>0.18361930694117001</v>
      </c>
      <c r="BG9" s="17">
        <v>0.27249342273493599</v>
      </c>
    </row>
    <row r="10" spans="2:59" x14ac:dyDescent="0.35">
      <c r="B10" s="18" t="s">
        <v>563</v>
      </c>
      <c r="C10" s="17">
        <v>0.56939746875101505</v>
      </c>
      <c r="D10" s="17">
        <v>0.62964997622613805</v>
      </c>
      <c r="E10" s="17">
        <v>0.51108530275053998</v>
      </c>
      <c r="F10" s="17"/>
      <c r="G10" s="17">
        <v>0.57528361192883604</v>
      </c>
      <c r="H10" s="17">
        <v>0.57981413683097405</v>
      </c>
      <c r="I10" s="17">
        <v>0.57227038246153406</v>
      </c>
      <c r="J10" s="17">
        <v>0.533960464374448</v>
      </c>
      <c r="K10" s="17">
        <v>0.55653777271619098</v>
      </c>
      <c r="L10" s="17">
        <v>0.593049420340788</v>
      </c>
      <c r="M10" s="17"/>
      <c r="N10" s="17">
        <v>0.64048176368567999</v>
      </c>
      <c r="O10" s="17">
        <v>0.56211011984082204</v>
      </c>
      <c r="P10" s="17">
        <v>0.52741842768032299</v>
      </c>
      <c r="Q10" s="17">
        <v>0.53738396626215301</v>
      </c>
      <c r="R10" s="17"/>
      <c r="S10" s="17">
        <v>0.64884604005090096</v>
      </c>
      <c r="T10" s="17">
        <v>0.56463787627883999</v>
      </c>
      <c r="U10" s="17">
        <v>0.62359508876192304</v>
      </c>
      <c r="V10" s="17">
        <v>0.623167721668344</v>
      </c>
      <c r="W10" s="17">
        <v>0.59941688613310595</v>
      </c>
      <c r="X10" s="17">
        <v>0.455368509257012</v>
      </c>
      <c r="Y10" s="17">
        <v>0.65733104687893795</v>
      </c>
      <c r="Z10" s="17">
        <v>0.49073891701886002</v>
      </c>
      <c r="AA10" s="17">
        <v>0.50861584234530499</v>
      </c>
      <c r="AB10" s="17">
        <v>0.605295291128922</v>
      </c>
      <c r="AC10" s="17">
        <v>0.42716235581266998</v>
      </c>
      <c r="AD10" s="17">
        <v>0.41442751782683501</v>
      </c>
      <c r="AE10" s="17"/>
      <c r="AF10" s="17">
        <v>0.54639321333027702</v>
      </c>
      <c r="AG10" s="17">
        <v>0.62243363990391298</v>
      </c>
      <c r="AH10" s="17">
        <v>0.48512748517918203</v>
      </c>
      <c r="AI10" s="17"/>
      <c r="AJ10" s="17">
        <v>0.59263170622219496</v>
      </c>
      <c r="AK10" s="17">
        <v>0.55873315801496104</v>
      </c>
      <c r="AL10" s="17">
        <v>0.77866217202247401</v>
      </c>
      <c r="AM10" s="17">
        <v>0.45856833558512999</v>
      </c>
      <c r="AN10" s="17">
        <v>0.55024382965312102</v>
      </c>
      <c r="AO10" s="17"/>
      <c r="AP10" s="17">
        <v>0.64230159284647403</v>
      </c>
      <c r="AQ10" s="17">
        <v>0.61066351430473598</v>
      </c>
      <c r="AR10" s="17">
        <v>0.56402645825630104</v>
      </c>
      <c r="AS10" s="17">
        <v>0.48132740898235199</v>
      </c>
      <c r="AT10" s="17">
        <v>0.47096108991039398</v>
      </c>
      <c r="AU10" s="17"/>
      <c r="AV10" s="17">
        <v>0.61673284154322405</v>
      </c>
      <c r="AW10" s="17">
        <v>0.608636316742596</v>
      </c>
      <c r="AX10" s="17">
        <v>0.600952880348674</v>
      </c>
      <c r="AY10" s="17">
        <v>0.50408199891877203</v>
      </c>
      <c r="AZ10" s="17">
        <v>0.44511350856182103</v>
      </c>
      <c r="BA10" s="17">
        <v>0.56370854928307201</v>
      </c>
      <c r="BB10" s="17"/>
      <c r="BC10" s="17">
        <v>0.50883465672690797</v>
      </c>
      <c r="BD10" s="17">
        <v>0.54929378548080299</v>
      </c>
      <c r="BE10" s="17">
        <v>0.61809244652150397</v>
      </c>
      <c r="BF10" s="17">
        <v>0.54556272598167799</v>
      </c>
      <c r="BG10" s="17">
        <v>0.62619314570836004</v>
      </c>
    </row>
    <row r="11" spans="2:59" x14ac:dyDescent="0.35">
      <c r="B11" s="18" t="s">
        <v>564</v>
      </c>
      <c r="C11" s="17">
        <v>0.15678387212228401</v>
      </c>
      <c r="D11" s="17">
        <v>0.166547397504722</v>
      </c>
      <c r="E11" s="17">
        <v>0.14767533375142</v>
      </c>
      <c r="F11" s="17"/>
      <c r="G11" s="17">
        <v>0.15551949503366899</v>
      </c>
      <c r="H11" s="17">
        <v>0.13531311597204099</v>
      </c>
      <c r="I11" s="17">
        <v>0.15386540593312301</v>
      </c>
      <c r="J11" s="17">
        <v>0.18013769060266299</v>
      </c>
      <c r="K11" s="17">
        <v>0.121081649601207</v>
      </c>
      <c r="L11" s="17">
        <v>0.17897930400772399</v>
      </c>
      <c r="M11" s="17"/>
      <c r="N11" s="17">
        <v>0.12150873164708299</v>
      </c>
      <c r="O11" s="17">
        <v>0.183246042876334</v>
      </c>
      <c r="P11" s="17">
        <v>0.16908116082223101</v>
      </c>
      <c r="Q11" s="17">
        <v>0.156272572519637</v>
      </c>
      <c r="R11" s="17"/>
      <c r="S11" s="17">
        <v>0.114441746409396</v>
      </c>
      <c r="T11" s="17">
        <v>0.23583894417196499</v>
      </c>
      <c r="U11" s="17">
        <v>8.8514669005340399E-2</v>
      </c>
      <c r="V11" s="17">
        <v>0.114699176543645</v>
      </c>
      <c r="W11" s="17">
        <v>0.13459315271723901</v>
      </c>
      <c r="X11" s="17">
        <v>0.17743700185074401</v>
      </c>
      <c r="Y11" s="17">
        <v>0.23192169255425199</v>
      </c>
      <c r="Z11" s="17">
        <v>0.13898478094098299</v>
      </c>
      <c r="AA11" s="17">
        <v>0.122843151368034</v>
      </c>
      <c r="AB11" s="17">
        <v>0.18845528955350199</v>
      </c>
      <c r="AC11" s="17">
        <v>0.15409660215283499</v>
      </c>
      <c r="AD11" s="17">
        <v>0.25123044805551598</v>
      </c>
      <c r="AE11" s="17"/>
      <c r="AF11" s="17">
        <v>0.13594774801797599</v>
      </c>
      <c r="AG11" s="17">
        <v>0.15473198135674299</v>
      </c>
      <c r="AH11" s="17">
        <v>0.18597527456349899</v>
      </c>
      <c r="AI11" s="17"/>
      <c r="AJ11" s="17">
        <v>0.12688488155358299</v>
      </c>
      <c r="AK11" s="17">
        <v>0.19378337228477799</v>
      </c>
      <c r="AL11" s="17">
        <v>0.12867955031830799</v>
      </c>
      <c r="AM11" s="17">
        <v>0.17750872488387201</v>
      </c>
      <c r="AN11" s="17">
        <v>0.175948470329478</v>
      </c>
      <c r="AO11" s="17"/>
      <c r="AP11" s="17">
        <v>0.13989735963781999</v>
      </c>
      <c r="AQ11" s="17">
        <v>0.16644377598313101</v>
      </c>
      <c r="AR11" s="17">
        <v>0.11915674758058301</v>
      </c>
      <c r="AS11" s="17">
        <v>0.156380932705737</v>
      </c>
      <c r="AT11" s="17">
        <v>0.148131513037008</v>
      </c>
      <c r="AU11" s="17"/>
      <c r="AV11" s="17">
        <v>0.14470303284950001</v>
      </c>
      <c r="AW11" s="17">
        <v>0.16826203839614901</v>
      </c>
      <c r="AX11" s="17">
        <v>0.14372911810875399</v>
      </c>
      <c r="AY11" s="17">
        <v>0.163746445087183</v>
      </c>
      <c r="AZ11" s="17">
        <v>0.245499700948272</v>
      </c>
      <c r="BA11" s="17">
        <v>0.10188448694105801</v>
      </c>
      <c r="BB11" s="17"/>
      <c r="BC11" s="17">
        <v>0.14784574540151099</v>
      </c>
      <c r="BD11" s="17">
        <v>0.164482105328976</v>
      </c>
      <c r="BE11" s="17">
        <v>0.14676596444163101</v>
      </c>
      <c r="BF11" s="17">
        <v>0.194478933751567</v>
      </c>
      <c r="BG11" s="17">
        <v>0.101313431556704</v>
      </c>
    </row>
    <row r="12" spans="2:59" x14ac:dyDescent="0.35">
      <c r="B12" s="18" t="s">
        <v>565</v>
      </c>
      <c r="C12" s="17">
        <v>1.9808298959311899E-2</v>
      </c>
      <c r="D12" s="17">
        <v>1.7111473183176601E-2</v>
      </c>
      <c r="E12" s="17">
        <v>2.2657371955329499E-2</v>
      </c>
      <c r="F12" s="17"/>
      <c r="G12" s="17">
        <v>1.15583094235384E-2</v>
      </c>
      <c r="H12" s="17">
        <v>1.1709142914093701E-2</v>
      </c>
      <c r="I12" s="17">
        <v>3.61640182323065E-2</v>
      </c>
      <c r="J12" s="17">
        <v>2.5027949336530401E-2</v>
      </c>
      <c r="K12" s="17">
        <v>1.32862091706781E-2</v>
      </c>
      <c r="L12" s="17">
        <v>1.78286460378029E-2</v>
      </c>
      <c r="M12" s="17"/>
      <c r="N12" s="17">
        <v>9.1931933091748703E-3</v>
      </c>
      <c r="O12" s="17">
        <v>2.4861468540030299E-2</v>
      </c>
      <c r="P12" s="17">
        <v>3.2039936007566903E-2</v>
      </c>
      <c r="Q12" s="17">
        <v>1.5320909862594E-2</v>
      </c>
      <c r="R12" s="17"/>
      <c r="S12" s="17">
        <v>1.23333588995956E-2</v>
      </c>
      <c r="T12" s="17">
        <v>2.1777957947703101E-2</v>
      </c>
      <c r="U12" s="17">
        <v>0</v>
      </c>
      <c r="V12" s="17">
        <v>5.7922713540353901E-2</v>
      </c>
      <c r="W12" s="17">
        <v>0</v>
      </c>
      <c r="X12" s="17">
        <v>0</v>
      </c>
      <c r="Y12" s="17">
        <v>2.7038740901030499E-2</v>
      </c>
      <c r="Z12" s="17">
        <v>0</v>
      </c>
      <c r="AA12" s="17">
        <v>4.7124168168616101E-2</v>
      </c>
      <c r="AB12" s="17">
        <v>1.93627030354462E-2</v>
      </c>
      <c r="AC12" s="17">
        <v>3.6523391930802701E-2</v>
      </c>
      <c r="AD12" s="17">
        <v>0</v>
      </c>
      <c r="AE12" s="17"/>
      <c r="AF12" s="17">
        <v>3.9028870505774201E-2</v>
      </c>
      <c r="AG12" s="17">
        <v>9.9636207482466793E-3</v>
      </c>
      <c r="AH12" s="17">
        <v>9.9014709490755203E-3</v>
      </c>
      <c r="AI12" s="17"/>
      <c r="AJ12" s="17">
        <v>1.7870995664141302E-2</v>
      </c>
      <c r="AK12" s="17">
        <v>1.7007786835213499E-2</v>
      </c>
      <c r="AL12" s="17">
        <v>0</v>
      </c>
      <c r="AM12" s="17">
        <v>0.104010514788766</v>
      </c>
      <c r="AN12" s="17">
        <v>2.5909103384781002E-2</v>
      </c>
      <c r="AO12" s="17"/>
      <c r="AP12" s="17">
        <v>1.7305512872447099E-2</v>
      </c>
      <c r="AQ12" s="17">
        <v>8.3482766533612002E-3</v>
      </c>
      <c r="AR12" s="17">
        <v>0</v>
      </c>
      <c r="AS12" s="17">
        <v>4.8037385230908301E-2</v>
      </c>
      <c r="AT12" s="17">
        <v>3.6911145389807998E-2</v>
      </c>
      <c r="AU12" s="17"/>
      <c r="AV12" s="17">
        <v>1.01607107769267E-2</v>
      </c>
      <c r="AW12" s="17">
        <v>1.12572904130003E-2</v>
      </c>
      <c r="AX12" s="17">
        <v>0</v>
      </c>
      <c r="AY12" s="17">
        <v>3.6831994878737603E-2</v>
      </c>
      <c r="AZ12" s="17">
        <v>2.6987664563861299E-2</v>
      </c>
      <c r="BA12" s="17">
        <v>4.3245209579002401E-2</v>
      </c>
      <c r="BB12" s="17"/>
      <c r="BC12" s="17">
        <v>2.53345105580291E-2</v>
      </c>
      <c r="BD12" s="17">
        <v>9.2192079212421191E-3</v>
      </c>
      <c r="BE12" s="17">
        <v>3.8472211877668597E-2</v>
      </c>
      <c r="BF12" s="17">
        <v>1.5466758800864599E-2</v>
      </c>
      <c r="BG12" s="17">
        <v>0</v>
      </c>
    </row>
    <row r="13" spans="2:59" x14ac:dyDescent="0.35">
      <c r="B13" s="18" t="s">
        <v>100</v>
      </c>
      <c r="C13" s="19">
        <v>7.34741491225928E-2</v>
      </c>
      <c r="D13" s="19">
        <v>5.5766219605151303E-2</v>
      </c>
      <c r="E13" s="19">
        <v>9.1883034917959405E-2</v>
      </c>
      <c r="F13" s="19"/>
      <c r="G13" s="19">
        <v>4.8380253194223601E-2</v>
      </c>
      <c r="H13" s="19">
        <v>4.1225132504726598E-2</v>
      </c>
      <c r="I13" s="19">
        <v>8.6758805080886695E-2</v>
      </c>
      <c r="J13" s="19">
        <v>8.0928627679940607E-2</v>
      </c>
      <c r="K13" s="19">
        <v>0.110681124829838</v>
      </c>
      <c r="L13" s="19">
        <v>7.8388267814658394E-2</v>
      </c>
      <c r="M13" s="19"/>
      <c r="N13" s="19">
        <v>4.7636151474587898E-2</v>
      </c>
      <c r="O13" s="19">
        <v>6.3056090429309597E-2</v>
      </c>
      <c r="P13" s="19">
        <v>8.9932015539210902E-2</v>
      </c>
      <c r="Q13" s="19">
        <v>9.7666164542232106E-2</v>
      </c>
      <c r="R13" s="19"/>
      <c r="S13" s="19">
        <v>4.29807013295542E-2</v>
      </c>
      <c r="T13" s="19">
        <v>3.6776606331372003E-2</v>
      </c>
      <c r="U13" s="19">
        <v>9.3264365577817795E-2</v>
      </c>
      <c r="V13" s="19">
        <v>8.8266342989887794E-2</v>
      </c>
      <c r="W13" s="19">
        <v>5.1624136332422299E-2</v>
      </c>
      <c r="X13" s="19">
        <v>0.11639706791344701</v>
      </c>
      <c r="Y13" s="19">
        <v>5.0337502922406803E-2</v>
      </c>
      <c r="Z13" s="19">
        <v>0.14388375955212099</v>
      </c>
      <c r="AA13" s="19">
        <v>6.1170726878211998E-2</v>
      </c>
      <c r="AB13" s="19">
        <v>9.1257572897042893E-2</v>
      </c>
      <c r="AC13" s="19">
        <v>0.15256930823815401</v>
      </c>
      <c r="AD13" s="19">
        <v>4.2188392554438098E-2</v>
      </c>
      <c r="AE13" s="19"/>
      <c r="AF13" s="19">
        <v>7.7751714874155803E-2</v>
      </c>
      <c r="AG13" s="19">
        <v>6.4309407266471205E-2</v>
      </c>
      <c r="AH13" s="19">
        <v>0.10367802992167099</v>
      </c>
      <c r="AI13" s="19"/>
      <c r="AJ13" s="19">
        <v>6.5310120433209204E-2</v>
      </c>
      <c r="AK13" s="19">
        <v>6.01062583958464E-2</v>
      </c>
      <c r="AL13" s="19">
        <v>0</v>
      </c>
      <c r="AM13" s="19">
        <v>0</v>
      </c>
      <c r="AN13" s="19">
        <v>7.0197081089664506E-2</v>
      </c>
      <c r="AO13" s="19"/>
      <c r="AP13" s="19">
        <v>4.6604188393702999E-2</v>
      </c>
      <c r="AQ13" s="19">
        <v>6.5763242938662897E-2</v>
      </c>
      <c r="AR13" s="19">
        <v>2.54243835527064E-2</v>
      </c>
      <c r="AS13" s="19">
        <v>5.8973853694486003E-2</v>
      </c>
      <c r="AT13" s="19">
        <v>0.23161660946021601</v>
      </c>
      <c r="AU13" s="19"/>
      <c r="AV13" s="19">
        <v>6.2956738467291898E-2</v>
      </c>
      <c r="AW13" s="19">
        <v>5.26343689229469E-2</v>
      </c>
      <c r="AX13" s="19">
        <v>1.9279331360923701E-2</v>
      </c>
      <c r="AY13" s="19">
        <v>3.5309469276297099E-2</v>
      </c>
      <c r="AZ13" s="19">
        <v>0.174973937781984</v>
      </c>
      <c r="BA13" s="19">
        <v>0.16086152805453199</v>
      </c>
      <c r="BB13" s="19"/>
      <c r="BC13" s="19">
        <v>0.11050860161268</v>
      </c>
      <c r="BD13" s="19">
        <v>7.9254714900353296E-2</v>
      </c>
      <c r="BE13" s="19">
        <v>4.1714023769584503E-2</v>
      </c>
      <c r="BF13" s="19">
        <v>6.0872274524719203E-2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491</v>
      </c>
      <c r="D7" s="10">
        <v>241</v>
      </c>
      <c r="E7" s="10">
        <v>247</v>
      </c>
      <c r="F7" s="10"/>
      <c r="G7" s="10">
        <v>75</v>
      </c>
      <c r="H7" s="10">
        <v>86</v>
      </c>
      <c r="I7" s="10">
        <v>73</v>
      </c>
      <c r="J7" s="10">
        <v>75</v>
      </c>
      <c r="K7" s="10">
        <v>71</v>
      </c>
      <c r="L7" s="10">
        <v>111</v>
      </c>
      <c r="M7" s="10"/>
      <c r="N7" s="10">
        <v>147</v>
      </c>
      <c r="O7" s="10">
        <v>111</v>
      </c>
      <c r="P7" s="10">
        <v>112</v>
      </c>
      <c r="Q7" s="10">
        <v>120</v>
      </c>
      <c r="R7" s="10"/>
      <c r="S7" s="10">
        <v>78</v>
      </c>
      <c r="T7" s="10">
        <v>60</v>
      </c>
      <c r="U7" s="10">
        <v>34</v>
      </c>
      <c r="V7" s="10">
        <v>35</v>
      </c>
      <c r="W7" s="10">
        <v>35</v>
      </c>
      <c r="X7" s="10">
        <v>35</v>
      </c>
      <c r="Y7" s="10">
        <v>43</v>
      </c>
      <c r="Z7" s="10">
        <v>25</v>
      </c>
      <c r="AA7" s="10">
        <v>53</v>
      </c>
      <c r="AB7" s="10">
        <v>49</v>
      </c>
      <c r="AC7" s="10">
        <v>30</v>
      </c>
      <c r="AD7" s="10">
        <v>14</v>
      </c>
      <c r="AE7" s="10"/>
      <c r="AF7" s="10">
        <v>158</v>
      </c>
      <c r="AG7" s="10">
        <v>213</v>
      </c>
      <c r="AH7" s="10">
        <v>62</v>
      </c>
      <c r="AI7" s="10"/>
      <c r="AJ7" s="10">
        <v>155</v>
      </c>
      <c r="AK7" s="10">
        <v>147</v>
      </c>
      <c r="AL7" s="10">
        <v>41</v>
      </c>
      <c r="AM7" s="10">
        <v>11</v>
      </c>
      <c r="AN7" s="10">
        <v>60</v>
      </c>
      <c r="AO7" s="10"/>
      <c r="AP7" s="10">
        <v>90</v>
      </c>
      <c r="AQ7" s="10">
        <v>180</v>
      </c>
      <c r="AR7" s="10">
        <v>44</v>
      </c>
      <c r="AS7" s="10">
        <v>54</v>
      </c>
      <c r="AT7" s="10">
        <v>26</v>
      </c>
      <c r="AU7" s="10"/>
      <c r="AV7" s="10">
        <v>142</v>
      </c>
      <c r="AW7" s="10">
        <v>97</v>
      </c>
      <c r="AX7" s="10">
        <v>46</v>
      </c>
      <c r="AY7" s="10">
        <v>66</v>
      </c>
      <c r="AZ7" s="10">
        <v>43</v>
      </c>
      <c r="BA7" s="10">
        <v>43</v>
      </c>
      <c r="BB7" s="10"/>
      <c r="BC7" s="10">
        <v>104</v>
      </c>
      <c r="BD7" s="10">
        <v>98</v>
      </c>
      <c r="BE7" s="10">
        <v>139</v>
      </c>
      <c r="BF7" s="10">
        <v>70</v>
      </c>
      <c r="BG7" s="10">
        <v>8</v>
      </c>
    </row>
    <row r="8" spans="2:59" ht="30" customHeight="1" x14ac:dyDescent="0.35">
      <c r="B8" s="11" t="s">
        <v>20</v>
      </c>
      <c r="C8" s="11">
        <v>492</v>
      </c>
      <c r="D8" s="11">
        <v>239</v>
      </c>
      <c r="E8" s="11">
        <v>250</v>
      </c>
      <c r="F8" s="11"/>
      <c r="G8" s="11">
        <v>74</v>
      </c>
      <c r="H8" s="11">
        <v>91</v>
      </c>
      <c r="I8" s="11">
        <v>79</v>
      </c>
      <c r="J8" s="11">
        <v>73</v>
      </c>
      <c r="K8" s="11">
        <v>70</v>
      </c>
      <c r="L8" s="11">
        <v>107</v>
      </c>
      <c r="M8" s="11"/>
      <c r="N8" s="11">
        <v>144</v>
      </c>
      <c r="O8" s="11">
        <v>126</v>
      </c>
      <c r="P8" s="11">
        <v>108</v>
      </c>
      <c r="Q8" s="11">
        <v>114</v>
      </c>
      <c r="R8" s="11"/>
      <c r="S8" s="11">
        <v>76</v>
      </c>
      <c r="T8" s="11">
        <v>62</v>
      </c>
      <c r="U8" s="11">
        <v>35</v>
      </c>
      <c r="V8" s="11">
        <v>42</v>
      </c>
      <c r="W8" s="11">
        <v>37</v>
      </c>
      <c r="X8" s="11">
        <v>45</v>
      </c>
      <c r="Y8" s="11">
        <v>39</v>
      </c>
      <c r="Z8" s="11">
        <v>23</v>
      </c>
      <c r="AA8" s="11">
        <v>49</v>
      </c>
      <c r="AB8" s="11">
        <v>46</v>
      </c>
      <c r="AC8" s="11">
        <v>27</v>
      </c>
      <c r="AD8" s="11">
        <v>12</v>
      </c>
      <c r="AE8" s="11"/>
      <c r="AF8" s="11">
        <v>160</v>
      </c>
      <c r="AG8" s="11">
        <v>212</v>
      </c>
      <c r="AH8" s="11">
        <v>62</v>
      </c>
      <c r="AI8" s="11"/>
      <c r="AJ8" s="11">
        <v>159</v>
      </c>
      <c r="AK8" s="11">
        <v>144</v>
      </c>
      <c r="AL8" s="11">
        <v>42</v>
      </c>
      <c r="AM8" s="11">
        <v>12</v>
      </c>
      <c r="AN8" s="11">
        <v>60</v>
      </c>
      <c r="AO8" s="11"/>
      <c r="AP8" s="11">
        <v>94</v>
      </c>
      <c r="AQ8" s="11">
        <v>178</v>
      </c>
      <c r="AR8" s="11">
        <v>44</v>
      </c>
      <c r="AS8" s="11">
        <v>54</v>
      </c>
      <c r="AT8" s="11">
        <v>26</v>
      </c>
      <c r="AU8" s="11"/>
      <c r="AV8" s="11">
        <v>143</v>
      </c>
      <c r="AW8" s="11">
        <v>101</v>
      </c>
      <c r="AX8" s="11">
        <v>45</v>
      </c>
      <c r="AY8" s="11">
        <v>65</v>
      </c>
      <c r="AZ8" s="11">
        <v>42</v>
      </c>
      <c r="BA8" s="11">
        <v>44</v>
      </c>
      <c r="BB8" s="11"/>
      <c r="BC8" s="11">
        <v>103</v>
      </c>
      <c r="BD8" s="11">
        <v>100</v>
      </c>
      <c r="BE8" s="11">
        <v>141</v>
      </c>
      <c r="BF8" s="11">
        <v>70</v>
      </c>
      <c r="BG8" s="11">
        <v>7</v>
      </c>
    </row>
    <row r="9" spans="2:59" x14ac:dyDescent="0.35">
      <c r="B9" s="18" t="s">
        <v>562</v>
      </c>
      <c r="C9" s="17">
        <v>0.13675234446307299</v>
      </c>
      <c r="D9" s="17">
        <v>0.14359905568008199</v>
      </c>
      <c r="E9" s="17">
        <v>0.12444925336658801</v>
      </c>
      <c r="F9" s="17"/>
      <c r="G9" s="17">
        <v>0.15605509451684699</v>
      </c>
      <c r="H9" s="17">
        <v>0.157228133950499</v>
      </c>
      <c r="I9" s="17">
        <v>0.130545373077116</v>
      </c>
      <c r="J9" s="17">
        <v>0.155586808248904</v>
      </c>
      <c r="K9" s="17">
        <v>0.107918156861778</v>
      </c>
      <c r="L9" s="17">
        <v>0.116790958104241</v>
      </c>
      <c r="M9" s="17"/>
      <c r="N9" s="17">
        <v>0.14305886725599701</v>
      </c>
      <c r="O9" s="17">
        <v>0.17470712431916399</v>
      </c>
      <c r="P9" s="17">
        <v>0.13753515609359099</v>
      </c>
      <c r="Q9" s="17">
        <v>8.7370908700929104E-2</v>
      </c>
      <c r="R9" s="17"/>
      <c r="S9" s="17">
        <v>0.109806561175641</v>
      </c>
      <c r="T9" s="17">
        <v>0.175290857964254</v>
      </c>
      <c r="U9" s="17">
        <v>0.11469319773469699</v>
      </c>
      <c r="V9" s="17">
        <v>0.16711462470827099</v>
      </c>
      <c r="W9" s="17">
        <v>0.16490187668481501</v>
      </c>
      <c r="X9" s="17">
        <v>0.144355186196575</v>
      </c>
      <c r="Y9" s="17">
        <v>0.11906006772198199</v>
      </c>
      <c r="Z9" s="17">
        <v>7.4848353596665598E-2</v>
      </c>
      <c r="AA9" s="17">
        <v>7.2035521989072093E-2</v>
      </c>
      <c r="AB9" s="17">
        <v>0.21129674457914699</v>
      </c>
      <c r="AC9" s="17">
        <v>0.147818506191435</v>
      </c>
      <c r="AD9" s="17">
        <v>7.8310638918119305E-2</v>
      </c>
      <c r="AE9" s="17"/>
      <c r="AF9" s="17">
        <v>0.14549708224614899</v>
      </c>
      <c r="AG9" s="17">
        <v>0.12229802442121999</v>
      </c>
      <c r="AH9" s="17">
        <v>0.196023160933646</v>
      </c>
      <c r="AI9" s="17"/>
      <c r="AJ9" s="17">
        <v>0.12818836363147801</v>
      </c>
      <c r="AK9" s="17">
        <v>0.15310443765609599</v>
      </c>
      <c r="AL9" s="17">
        <v>2.42570147121095E-2</v>
      </c>
      <c r="AM9" s="17">
        <v>0.28723287774510797</v>
      </c>
      <c r="AN9" s="17">
        <v>0.126154710102136</v>
      </c>
      <c r="AO9" s="17"/>
      <c r="AP9" s="17">
        <v>8.0525042209777603E-2</v>
      </c>
      <c r="AQ9" s="17">
        <v>0.15573369039632101</v>
      </c>
      <c r="AR9" s="17">
        <v>0</v>
      </c>
      <c r="AS9" s="17">
        <v>0.23394777883463599</v>
      </c>
      <c r="AT9" s="17">
        <v>0.19535318254619</v>
      </c>
      <c r="AU9" s="17"/>
      <c r="AV9" s="17">
        <v>0.165246621562468</v>
      </c>
      <c r="AW9" s="17">
        <v>5.46474087266655E-2</v>
      </c>
      <c r="AX9" s="17">
        <v>1.9887169560456001E-2</v>
      </c>
      <c r="AY9" s="17">
        <v>0.23866231631601201</v>
      </c>
      <c r="AZ9" s="17">
        <v>0.206702791875532</v>
      </c>
      <c r="BA9" s="17">
        <v>9.8532371002216401E-2</v>
      </c>
      <c r="BB9" s="17"/>
      <c r="BC9" s="17">
        <v>9.3936031651512805E-2</v>
      </c>
      <c r="BD9" s="17">
        <v>0.152347306089229</v>
      </c>
      <c r="BE9" s="17">
        <v>0.131764317123678</v>
      </c>
      <c r="BF9" s="17">
        <v>0.16645306864078999</v>
      </c>
      <c r="BG9" s="17">
        <v>0.220066704117205</v>
      </c>
    </row>
    <row r="10" spans="2:59" x14ac:dyDescent="0.35">
      <c r="B10" s="18" t="s">
        <v>563</v>
      </c>
      <c r="C10" s="17">
        <v>0.50046996829413104</v>
      </c>
      <c r="D10" s="17">
        <v>0.46119773518544799</v>
      </c>
      <c r="E10" s="17">
        <v>0.54396326770032899</v>
      </c>
      <c r="F10" s="17"/>
      <c r="G10" s="17">
        <v>0.54714804846582998</v>
      </c>
      <c r="H10" s="17">
        <v>0.53204965450957298</v>
      </c>
      <c r="I10" s="17">
        <v>0.57138344371220096</v>
      </c>
      <c r="J10" s="17">
        <v>0.501389211095561</v>
      </c>
      <c r="K10" s="17">
        <v>0.39500070968122297</v>
      </c>
      <c r="L10" s="17">
        <v>0.45776285767640601</v>
      </c>
      <c r="M10" s="17"/>
      <c r="N10" s="17">
        <v>0.55241000604006796</v>
      </c>
      <c r="O10" s="17">
        <v>0.43698753734523998</v>
      </c>
      <c r="P10" s="17">
        <v>0.519584053196399</v>
      </c>
      <c r="Q10" s="17">
        <v>0.48233741043777201</v>
      </c>
      <c r="R10" s="17"/>
      <c r="S10" s="17">
        <v>0.62609801724254399</v>
      </c>
      <c r="T10" s="17">
        <v>0.45223682881615301</v>
      </c>
      <c r="U10" s="17">
        <v>0.56433236023336697</v>
      </c>
      <c r="V10" s="17">
        <v>0.482032247057057</v>
      </c>
      <c r="W10" s="17">
        <v>0.37783282813735902</v>
      </c>
      <c r="X10" s="17">
        <v>0.48973481021762</v>
      </c>
      <c r="Y10" s="17">
        <v>0.52830200641190495</v>
      </c>
      <c r="Z10" s="17">
        <v>0.70130880751857505</v>
      </c>
      <c r="AA10" s="17">
        <v>0.427712284690551</v>
      </c>
      <c r="AB10" s="17">
        <v>0.41833324493635798</v>
      </c>
      <c r="AC10" s="17">
        <v>0.49013632419764502</v>
      </c>
      <c r="AD10" s="17">
        <v>0.41511517274520898</v>
      </c>
      <c r="AE10" s="17"/>
      <c r="AF10" s="17">
        <v>0.51163888149550996</v>
      </c>
      <c r="AG10" s="17">
        <v>0.50416553272130504</v>
      </c>
      <c r="AH10" s="17">
        <v>0.38412394862648802</v>
      </c>
      <c r="AI10" s="17"/>
      <c r="AJ10" s="17">
        <v>0.47677133433115398</v>
      </c>
      <c r="AK10" s="17">
        <v>0.56084839040004497</v>
      </c>
      <c r="AL10" s="17">
        <v>0.38902474271902698</v>
      </c>
      <c r="AM10" s="17">
        <v>0.55841673832892602</v>
      </c>
      <c r="AN10" s="17">
        <v>0.44932768028065301</v>
      </c>
      <c r="AO10" s="17"/>
      <c r="AP10" s="17">
        <v>0.50944611736975698</v>
      </c>
      <c r="AQ10" s="17">
        <v>0.49468583988922699</v>
      </c>
      <c r="AR10" s="17">
        <v>0.50345879588998499</v>
      </c>
      <c r="AS10" s="17">
        <v>0.50524672292157602</v>
      </c>
      <c r="AT10" s="17">
        <v>0.54278019288709201</v>
      </c>
      <c r="AU10" s="17"/>
      <c r="AV10" s="17">
        <v>0.49370700542898799</v>
      </c>
      <c r="AW10" s="17">
        <v>0.53041822087584001</v>
      </c>
      <c r="AX10" s="17">
        <v>0.55219562717091297</v>
      </c>
      <c r="AY10" s="17">
        <v>0.46721428245079899</v>
      </c>
      <c r="AZ10" s="17">
        <v>0.53475056849596003</v>
      </c>
      <c r="BA10" s="17">
        <v>0.44357526332192898</v>
      </c>
      <c r="BB10" s="17"/>
      <c r="BC10" s="17">
        <v>0.57552173489908398</v>
      </c>
      <c r="BD10" s="17">
        <v>0.455851412654315</v>
      </c>
      <c r="BE10" s="17">
        <v>0.50680085701475097</v>
      </c>
      <c r="BF10" s="17">
        <v>0.47442500712209701</v>
      </c>
      <c r="BG10" s="17">
        <v>0.49091090102392898</v>
      </c>
    </row>
    <row r="11" spans="2:59" x14ac:dyDescent="0.35">
      <c r="B11" s="18" t="s">
        <v>564</v>
      </c>
      <c r="C11" s="17">
        <v>0.24352997306847701</v>
      </c>
      <c r="D11" s="17">
        <v>0.27880124134169698</v>
      </c>
      <c r="E11" s="17">
        <v>0.21275525473447901</v>
      </c>
      <c r="F11" s="17"/>
      <c r="G11" s="17">
        <v>0.22520276547597001</v>
      </c>
      <c r="H11" s="17">
        <v>0.23965184295721401</v>
      </c>
      <c r="I11" s="17">
        <v>0.25927044219530598</v>
      </c>
      <c r="J11" s="17">
        <v>0.22614650102023501</v>
      </c>
      <c r="K11" s="17">
        <v>0.24761338612668399</v>
      </c>
      <c r="L11" s="17">
        <v>0.25694373614112698</v>
      </c>
      <c r="M11" s="17"/>
      <c r="N11" s="17">
        <v>0.21786964832316499</v>
      </c>
      <c r="O11" s="17">
        <v>0.28618031948155798</v>
      </c>
      <c r="P11" s="17">
        <v>0.18018759665838899</v>
      </c>
      <c r="Q11" s="17">
        <v>0.29094182955146602</v>
      </c>
      <c r="R11" s="17"/>
      <c r="S11" s="17">
        <v>0.198772935645919</v>
      </c>
      <c r="T11" s="17">
        <v>0.22859587617558</v>
      </c>
      <c r="U11" s="17">
        <v>0.23972075022134101</v>
      </c>
      <c r="V11" s="17">
        <v>0.235612100546713</v>
      </c>
      <c r="W11" s="17">
        <v>0.28842577287284599</v>
      </c>
      <c r="X11" s="17">
        <v>0.28428239748800999</v>
      </c>
      <c r="Y11" s="17">
        <v>0.23730808059731301</v>
      </c>
      <c r="Z11" s="17">
        <v>0.18588274976542801</v>
      </c>
      <c r="AA11" s="17">
        <v>0.348006231933354</v>
      </c>
      <c r="AB11" s="17">
        <v>0.18278931793769099</v>
      </c>
      <c r="AC11" s="17">
        <v>0.24110793731747299</v>
      </c>
      <c r="AD11" s="17">
        <v>0.29395829413991797</v>
      </c>
      <c r="AE11" s="17"/>
      <c r="AF11" s="17">
        <v>0.20546587559247501</v>
      </c>
      <c r="AG11" s="17">
        <v>0.24883184479689699</v>
      </c>
      <c r="AH11" s="17">
        <v>0.32423623338172702</v>
      </c>
      <c r="AI11" s="17"/>
      <c r="AJ11" s="17">
        <v>0.23595153117484499</v>
      </c>
      <c r="AK11" s="17">
        <v>0.210520578875799</v>
      </c>
      <c r="AL11" s="17">
        <v>0.42752279424588802</v>
      </c>
      <c r="AM11" s="17">
        <v>0.15435038392596601</v>
      </c>
      <c r="AN11" s="17">
        <v>0.325029156525175</v>
      </c>
      <c r="AO11" s="17"/>
      <c r="AP11" s="17">
        <v>0.25984845978629401</v>
      </c>
      <c r="AQ11" s="17">
        <v>0.252066006577914</v>
      </c>
      <c r="AR11" s="17">
        <v>0.35059242561861498</v>
      </c>
      <c r="AS11" s="17">
        <v>0.15272357803419701</v>
      </c>
      <c r="AT11" s="17">
        <v>0.19231189888931399</v>
      </c>
      <c r="AU11" s="17"/>
      <c r="AV11" s="17">
        <v>0.26023595835121699</v>
      </c>
      <c r="AW11" s="17">
        <v>0.26814253196438198</v>
      </c>
      <c r="AX11" s="17">
        <v>0.34827710240776</v>
      </c>
      <c r="AY11" s="17">
        <v>0.194639125587243</v>
      </c>
      <c r="AZ11" s="17">
        <v>0.16123555349844801</v>
      </c>
      <c r="BA11" s="17">
        <v>0.233011868039776</v>
      </c>
      <c r="BB11" s="17"/>
      <c r="BC11" s="17">
        <v>0.248440674990798</v>
      </c>
      <c r="BD11" s="17">
        <v>0.22674211295548499</v>
      </c>
      <c r="BE11" s="17">
        <v>0.25854251809983197</v>
      </c>
      <c r="BF11" s="17">
        <v>0.27438311578310298</v>
      </c>
      <c r="BG11" s="17">
        <v>0.28902239485886599</v>
      </c>
    </row>
    <row r="12" spans="2:59" x14ac:dyDescent="0.35">
      <c r="B12" s="18" t="s">
        <v>565</v>
      </c>
      <c r="C12" s="17">
        <v>4.31633272640485E-2</v>
      </c>
      <c r="D12" s="17">
        <v>6.8626491002873199E-2</v>
      </c>
      <c r="E12" s="17">
        <v>1.9360038064996001E-2</v>
      </c>
      <c r="F12" s="17"/>
      <c r="G12" s="17">
        <v>4.1106065485694801E-2</v>
      </c>
      <c r="H12" s="17">
        <v>3.6364389758834999E-2</v>
      </c>
      <c r="I12" s="17">
        <v>0</v>
      </c>
      <c r="J12" s="17">
        <v>6.2852940962004902E-2</v>
      </c>
      <c r="K12" s="17">
        <v>6.7928118284270894E-2</v>
      </c>
      <c r="L12" s="17">
        <v>5.25526426704509E-2</v>
      </c>
      <c r="M12" s="17"/>
      <c r="N12" s="17">
        <v>3.2588080261165199E-2</v>
      </c>
      <c r="O12" s="17">
        <v>4.9332983103951497E-2</v>
      </c>
      <c r="P12" s="17">
        <v>4.4184625138125502E-2</v>
      </c>
      <c r="Q12" s="17">
        <v>4.9150315108905801E-2</v>
      </c>
      <c r="R12" s="17"/>
      <c r="S12" s="17">
        <v>1.2256559911216301E-2</v>
      </c>
      <c r="T12" s="17">
        <v>4.8261836893420902E-2</v>
      </c>
      <c r="U12" s="17">
        <v>2.6950510654182702E-2</v>
      </c>
      <c r="V12" s="17">
        <v>5.8712014864581302E-2</v>
      </c>
      <c r="W12" s="17">
        <v>2.7324866064010099E-2</v>
      </c>
      <c r="X12" s="17">
        <v>2.6038866216965599E-2</v>
      </c>
      <c r="Y12" s="17">
        <v>2.4998549073209898E-2</v>
      </c>
      <c r="Z12" s="17">
        <v>0</v>
      </c>
      <c r="AA12" s="17">
        <v>5.5690456423493899E-2</v>
      </c>
      <c r="AB12" s="17">
        <v>0.12040790521226399</v>
      </c>
      <c r="AC12" s="17">
        <v>5.93863354015053E-2</v>
      </c>
      <c r="AD12" s="17">
        <v>7.4635469653241804E-2</v>
      </c>
      <c r="AE12" s="17"/>
      <c r="AF12" s="17">
        <v>5.7890835123669701E-2</v>
      </c>
      <c r="AG12" s="17">
        <v>4.2502397181656201E-2</v>
      </c>
      <c r="AH12" s="17">
        <v>1.2941801045634201E-2</v>
      </c>
      <c r="AI12" s="17"/>
      <c r="AJ12" s="17">
        <v>6.2701742274379496E-2</v>
      </c>
      <c r="AK12" s="17">
        <v>3.1931691001476199E-2</v>
      </c>
      <c r="AL12" s="17">
        <v>6.8338765964794504E-2</v>
      </c>
      <c r="AM12" s="17">
        <v>0</v>
      </c>
      <c r="AN12" s="17">
        <v>1.49783000707605E-2</v>
      </c>
      <c r="AO12" s="17"/>
      <c r="AP12" s="17">
        <v>5.4838694512877699E-2</v>
      </c>
      <c r="AQ12" s="17">
        <v>3.1400514925001503E-2</v>
      </c>
      <c r="AR12" s="17">
        <v>5.9431847438496103E-2</v>
      </c>
      <c r="AS12" s="17">
        <v>7.3029912196218003E-2</v>
      </c>
      <c r="AT12" s="17">
        <v>0</v>
      </c>
      <c r="AU12" s="17"/>
      <c r="AV12" s="17">
        <v>2.7923062624239801E-2</v>
      </c>
      <c r="AW12" s="17">
        <v>6.1695850931630603E-2</v>
      </c>
      <c r="AX12" s="17">
        <v>3.5631445226638601E-2</v>
      </c>
      <c r="AY12" s="17">
        <v>6.9940106043358305E-2</v>
      </c>
      <c r="AZ12" s="17">
        <v>5.3325627558952302E-2</v>
      </c>
      <c r="BA12" s="17">
        <v>1.8350400384540101E-2</v>
      </c>
      <c r="BB12" s="17"/>
      <c r="BC12" s="17">
        <v>3.5248884010186401E-2</v>
      </c>
      <c r="BD12" s="17">
        <v>6.7580576984497306E-2</v>
      </c>
      <c r="BE12" s="17">
        <v>3.0739434903299501E-2</v>
      </c>
      <c r="BF12" s="17">
        <v>2.62026280792284E-2</v>
      </c>
      <c r="BG12" s="17">
        <v>0</v>
      </c>
    </row>
    <row r="13" spans="2:59" x14ac:dyDescent="0.35">
      <c r="B13" s="18" t="s">
        <v>100</v>
      </c>
      <c r="C13" s="19">
        <v>7.6084386910270405E-2</v>
      </c>
      <c r="D13" s="19">
        <v>4.7775476789900698E-2</v>
      </c>
      <c r="E13" s="19">
        <v>9.9472186133608101E-2</v>
      </c>
      <c r="F13" s="19"/>
      <c r="G13" s="19">
        <v>3.0488026055657501E-2</v>
      </c>
      <c r="H13" s="19">
        <v>3.4705978823878901E-2</v>
      </c>
      <c r="I13" s="19">
        <v>3.8800741015376498E-2</v>
      </c>
      <c r="J13" s="19">
        <v>5.4024538673294799E-2</v>
      </c>
      <c r="K13" s="19">
        <v>0.18153962904604401</v>
      </c>
      <c r="L13" s="19">
        <v>0.115949805407775</v>
      </c>
      <c r="M13" s="19"/>
      <c r="N13" s="19">
        <v>5.40733981196048E-2</v>
      </c>
      <c r="O13" s="19">
        <v>5.27920357500863E-2</v>
      </c>
      <c r="P13" s="19">
        <v>0.118508568913496</v>
      </c>
      <c r="Q13" s="19">
        <v>9.0199536200926494E-2</v>
      </c>
      <c r="R13" s="19"/>
      <c r="S13" s="19">
        <v>5.3065926024678703E-2</v>
      </c>
      <c r="T13" s="19">
        <v>9.5614600150591797E-2</v>
      </c>
      <c r="U13" s="19">
        <v>5.4303181156412098E-2</v>
      </c>
      <c r="V13" s="19">
        <v>5.6529012823377599E-2</v>
      </c>
      <c r="W13" s="19">
        <v>0.14151465624097001</v>
      </c>
      <c r="X13" s="19">
        <v>5.5588739880829199E-2</v>
      </c>
      <c r="Y13" s="19">
        <v>9.0331296195591104E-2</v>
      </c>
      <c r="Z13" s="19">
        <v>3.7960089119330999E-2</v>
      </c>
      <c r="AA13" s="19">
        <v>9.6555504963529007E-2</v>
      </c>
      <c r="AB13" s="19">
        <v>6.7172787334539394E-2</v>
      </c>
      <c r="AC13" s="19">
        <v>6.1550896891941202E-2</v>
      </c>
      <c r="AD13" s="19">
        <v>0.137980424543512</v>
      </c>
      <c r="AE13" s="19"/>
      <c r="AF13" s="19">
        <v>7.9507325542196E-2</v>
      </c>
      <c r="AG13" s="19">
        <v>8.2202200878921494E-2</v>
      </c>
      <c r="AH13" s="19">
        <v>8.2674856012503906E-2</v>
      </c>
      <c r="AI13" s="19"/>
      <c r="AJ13" s="19">
        <v>9.6387028588143395E-2</v>
      </c>
      <c r="AK13" s="19">
        <v>4.35949020665845E-2</v>
      </c>
      <c r="AL13" s="19">
        <v>9.0856682358181201E-2</v>
      </c>
      <c r="AM13" s="19">
        <v>0</v>
      </c>
      <c r="AN13" s="19">
        <v>8.4510153021275E-2</v>
      </c>
      <c r="AO13" s="19"/>
      <c r="AP13" s="19">
        <v>9.5341686121294206E-2</v>
      </c>
      <c r="AQ13" s="19">
        <v>6.6113948211536294E-2</v>
      </c>
      <c r="AR13" s="19">
        <v>8.65169310529042E-2</v>
      </c>
      <c r="AS13" s="19">
        <v>3.5052008013373298E-2</v>
      </c>
      <c r="AT13" s="19">
        <v>6.9554725677404394E-2</v>
      </c>
      <c r="AU13" s="19"/>
      <c r="AV13" s="19">
        <v>5.2887352033087497E-2</v>
      </c>
      <c r="AW13" s="19">
        <v>8.5095987501481493E-2</v>
      </c>
      <c r="AX13" s="19">
        <v>4.4008655634232202E-2</v>
      </c>
      <c r="AY13" s="19">
        <v>2.9544169602587499E-2</v>
      </c>
      <c r="AZ13" s="19">
        <v>4.3985458571108298E-2</v>
      </c>
      <c r="BA13" s="19">
        <v>0.20653009725153801</v>
      </c>
      <c r="BB13" s="19"/>
      <c r="BC13" s="19">
        <v>4.6852674448418799E-2</v>
      </c>
      <c r="BD13" s="19">
        <v>9.7478591316474003E-2</v>
      </c>
      <c r="BE13" s="19">
        <v>7.2152872858439701E-2</v>
      </c>
      <c r="BF13" s="19">
        <v>5.8536180374781102E-2</v>
      </c>
      <c r="BG13" s="19">
        <v>0</v>
      </c>
    </row>
    <row r="14" spans="2:59" x14ac:dyDescent="0.35">
      <c r="B14" s="16" t="s">
        <v>331</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I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581</v>
      </c>
      <c r="E2" s="26"/>
      <c r="F2" s="26"/>
      <c r="G2" s="26"/>
      <c r="H2" s="26"/>
      <c r="I2" s="26"/>
    </row>
    <row r="6" spans="2:9" ht="50" customHeight="1" x14ac:dyDescent="0.35">
      <c r="B6" s="20" t="s">
        <v>15</v>
      </c>
      <c r="C6" s="20" t="s">
        <v>570</v>
      </c>
      <c r="D6" s="20" t="s">
        <v>571</v>
      </c>
      <c r="E6" s="20" t="s">
        <v>572</v>
      </c>
      <c r="F6" s="20" t="s">
        <v>573</v>
      </c>
      <c r="G6" s="20" t="s">
        <v>574</v>
      </c>
      <c r="H6" s="20" t="s">
        <v>575</v>
      </c>
    </row>
    <row r="7" spans="2:9" x14ac:dyDescent="0.35">
      <c r="B7" s="18" t="s">
        <v>576</v>
      </c>
      <c r="C7" s="17">
        <v>0.18139016976349201</v>
      </c>
      <c r="D7" s="17">
        <v>0.198781000133504</v>
      </c>
      <c r="E7" s="17">
        <v>0.25654122381425798</v>
      </c>
      <c r="F7" s="17">
        <v>0.205431825280325</v>
      </c>
      <c r="G7" s="17">
        <v>0.27767983601937701</v>
      </c>
      <c r="H7" s="17">
        <v>0.55208459013810296</v>
      </c>
    </row>
    <row r="8" spans="2:9" x14ac:dyDescent="0.35">
      <c r="B8" s="18" t="s">
        <v>577</v>
      </c>
      <c r="C8" s="17">
        <v>0.342643312202913</v>
      </c>
      <c r="D8" s="17">
        <v>0.407370353221021</v>
      </c>
      <c r="E8" s="17">
        <v>0.38637360414279698</v>
      </c>
      <c r="F8" s="17">
        <v>0.46866342108353898</v>
      </c>
      <c r="G8" s="17">
        <v>0.42635580829535602</v>
      </c>
      <c r="H8" s="17">
        <v>0.29510231064489301</v>
      </c>
    </row>
    <row r="9" spans="2:9" x14ac:dyDescent="0.35">
      <c r="B9" s="18" t="s">
        <v>578</v>
      </c>
      <c r="C9" s="17">
        <v>0.24834504741465999</v>
      </c>
      <c r="D9" s="17">
        <v>0.218927648627917</v>
      </c>
      <c r="E9" s="17">
        <v>0.19729724623595499</v>
      </c>
      <c r="F9" s="17">
        <v>0.16414758225764001</v>
      </c>
      <c r="G9" s="17">
        <v>0.17126193904319501</v>
      </c>
      <c r="H9" s="17">
        <v>7.0106156062939601E-2</v>
      </c>
    </row>
    <row r="10" spans="2:9" x14ac:dyDescent="0.35">
      <c r="B10" s="18" t="s">
        <v>579</v>
      </c>
      <c r="C10" s="17">
        <v>8.366298246586E-2</v>
      </c>
      <c r="D10" s="17">
        <v>5.8716258450078503E-2</v>
      </c>
      <c r="E10" s="17">
        <v>5.22520246988986E-2</v>
      </c>
      <c r="F10" s="17">
        <v>5.68055736197072E-2</v>
      </c>
      <c r="G10" s="17">
        <v>3.6287280776175102E-2</v>
      </c>
      <c r="H10" s="17">
        <v>1.85994825009443E-2</v>
      </c>
    </row>
    <row r="11" spans="2:9" x14ac:dyDescent="0.35">
      <c r="B11" s="23" t="s">
        <v>100</v>
      </c>
      <c r="C11" s="21">
        <v>0.14395848815307499</v>
      </c>
      <c r="D11" s="21">
        <v>0.116204739567479</v>
      </c>
      <c r="E11" s="21">
        <v>0.107535901108091</v>
      </c>
      <c r="F11" s="21">
        <v>0.104951597758789</v>
      </c>
      <c r="G11" s="21">
        <v>8.8415135865896805E-2</v>
      </c>
      <c r="H11" s="21">
        <v>6.4107460653119994E-2</v>
      </c>
    </row>
    <row r="12" spans="2:9" x14ac:dyDescent="0.35">
      <c r="B12" s="23" t="s">
        <v>580</v>
      </c>
      <c r="C12" s="21">
        <v>0.52403348196640498</v>
      </c>
      <c r="D12" s="21">
        <v>0.60615135335452497</v>
      </c>
      <c r="E12" s="21">
        <v>0.64291482795705501</v>
      </c>
      <c r="F12" s="21">
        <v>0.67409524636386497</v>
      </c>
      <c r="G12" s="21">
        <v>0.70403564431473298</v>
      </c>
      <c r="H12" s="21">
        <v>0.84718690078299597</v>
      </c>
    </row>
    <row r="13" spans="2:9" x14ac:dyDescent="0.35">
      <c r="B13" s="23" t="s">
        <v>141</v>
      </c>
      <c r="C13" s="22">
        <v>-0.38007499381332999</v>
      </c>
      <c r="D13" s="22">
        <v>-0.48994661378704701</v>
      </c>
      <c r="E13" s="22">
        <v>-0.53537892684896404</v>
      </c>
      <c r="F13" s="22">
        <v>-0.56914364860507605</v>
      </c>
      <c r="G13" s="22">
        <v>-0.61562050844883598</v>
      </c>
      <c r="H13" s="22">
        <v>-0.78307944012987596</v>
      </c>
    </row>
    <row r="14" spans="2:9" x14ac:dyDescent="0.35">
      <c r="B14" s="16" t="s">
        <v>331</v>
      </c>
      <c r="C14" s="16"/>
      <c r="D14" s="16"/>
      <c r="E14" s="16"/>
      <c r="F14" s="16"/>
      <c r="G14" s="16"/>
      <c r="H14" s="16"/>
    </row>
    <row r="15" spans="2:9" x14ac:dyDescent="0.35">
      <c r="B15" t="s">
        <v>80</v>
      </c>
    </row>
    <row r="16" spans="2:9" x14ac:dyDescent="0.35">
      <c r="B16" t="s">
        <v>81</v>
      </c>
    </row>
    <row r="20" spans="2:2" x14ac:dyDescent="0.35">
      <c r="B20"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0.55208459013810296</v>
      </c>
      <c r="D9" s="17">
        <v>0.53484687941442</v>
      </c>
      <c r="E9" s="17">
        <v>0.56762210984262595</v>
      </c>
      <c r="F9" s="17"/>
      <c r="G9" s="17">
        <v>0.473328211905366</v>
      </c>
      <c r="H9" s="17">
        <v>0.528127882841398</v>
      </c>
      <c r="I9" s="17">
        <v>0.52227796894601997</v>
      </c>
      <c r="J9" s="17">
        <v>0.57972840440953799</v>
      </c>
      <c r="K9" s="17">
        <v>0.591853964715778</v>
      </c>
      <c r="L9" s="17">
        <v>0.59331406504320805</v>
      </c>
      <c r="M9" s="17"/>
      <c r="N9" s="17">
        <v>0.53615206432539897</v>
      </c>
      <c r="O9" s="17">
        <v>0.544103731238471</v>
      </c>
      <c r="P9" s="17">
        <v>0.53598581303994497</v>
      </c>
      <c r="Q9" s="17">
        <v>0.58991852238953002</v>
      </c>
      <c r="R9" s="17"/>
      <c r="S9" s="17">
        <v>0.50192338667365299</v>
      </c>
      <c r="T9" s="17">
        <v>0.59926211669597496</v>
      </c>
      <c r="U9" s="17">
        <v>0.53435793810402099</v>
      </c>
      <c r="V9" s="17">
        <v>0.658411099914058</v>
      </c>
      <c r="W9" s="17">
        <v>0.53020518951378903</v>
      </c>
      <c r="X9" s="17">
        <v>0.50981795083504999</v>
      </c>
      <c r="Y9" s="17">
        <v>0.629156781277595</v>
      </c>
      <c r="Z9" s="17">
        <v>0.51239120194945298</v>
      </c>
      <c r="AA9" s="17">
        <v>0.51091210461742997</v>
      </c>
      <c r="AB9" s="17">
        <v>0.58008864640482505</v>
      </c>
      <c r="AC9" s="17">
        <v>0.52963536740853101</v>
      </c>
      <c r="AD9" s="17">
        <v>0.36389093108838899</v>
      </c>
      <c r="AE9" s="17"/>
      <c r="AF9" s="17">
        <v>0.57521885366880698</v>
      </c>
      <c r="AG9" s="17">
        <v>0.56466937003430695</v>
      </c>
      <c r="AH9" s="17">
        <v>0.49622259689820303</v>
      </c>
      <c r="AI9" s="17"/>
      <c r="AJ9" s="17">
        <v>0.56050014847437901</v>
      </c>
      <c r="AK9" s="17">
        <v>0.57536726504743996</v>
      </c>
      <c r="AL9" s="17">
        <v>0.57269491187213695</v>
      </c>
      <c r="AM9" s="17">
        <v>0.633960439403222</v>
      </c>
      <c r="AN9" s="17">
        <v>0.49145149260276499</v>
      </c>
      <c r="AO9" s="17"/>
      <c r="AP9" s="17">
        <v>0.50676573447512097</v>
      </c>
      <c r="AQ9" s="17">
        <v>0.57360128431423896</v>
      </c>
      <c r="AR9" s="17">
        <v>0.55816628297261806</v>
      </c>
      <c r="AS9" s="17">
        <v>0.573791969120927</v>
      </c>
      <c r="AT9" s="17">
        <v>0.53966190487357302</v>
      </c>
      <c r="AU9" s="17"/>
      <c r="AV9" s="17">
        <v>0.53985307923021797</v>
      </c>
      <c r="AW9" s="17">
        <v>0.50541932614876195</v>
      </c>
      <c r="AX9" s="17">
        <v>0.57599504811223101</v>
      </c>
      <c r="AY9" s="17">
        <v>0.59923657274848496</v>
      </c>
      <c r="AZ9" s="17">
        <v>0.50697392954338305</v>
      </c>
      <c r="BA9" s="17">
        <v>0.59631333656996099</v>
      </c>
      <c r="BB9" s="17"/>
      <c r="BC9" s="17">
        <v>0.58079357420567601</v>
      </c>
      <c r="BD9" s="17">
        <v>0.55187651568231999</v>
      </c>
      <c r="BE9" s="17">
        <v>0.51901422593020996</v>
      </c>
      <c r="BF9" s="17">
        <v>0.52920518888943602</v>
      </c>
      <c r="BG9" s="17">
        <v>0.52802544488521996</v>
      </c>
    </row>
    <row r="10" spans="2:59" x14ac:dyDescent="0.35">
      <c r="B10" s="18" t="s">
        <v>577</v>
      </c>
      <c r="C10" s="17">
        <v>0.29510231064489301</v>
      </c>
      <c r="D10" s="17">
        <v>0.29685323581370898</v>
      </c>
      <c r="E10" s="17">
        <v>0.29340770397021299</v>
      </c>
      <c r="F10" s="17"/>
      <c r="G10" s="17">
        <v>0.29173269566572702</v>
      </c>
      <c r="H10" s="17">
        <v>0.26928982651896799</v>
      </c>
      <c r="I10" s="17">
        <v>0.30824928305672</v>
      </c>
      <c r="J10" s="17">
        <v>0.28928608327720101</v>
      </c>
      <c r="K10" s="17">
        <v>0.30351188758595898</v>
      </c>
      <c r="L10" s="17">
        <v>0.30526159804981601</v>
      </c>
      <c r="M10" s="17"/>
      <c r="N10" s="17">
        <v>0.33766212161304798</v>
      </c>
      <c r="O10" s="17">
        <v>0.28316719719176198</v>
      </c>
      <c r="P10" s="17">
        <v>0.28473364089029202</v>
      </c>
      <c r="Q10" s="17">
        <v>0.273467629886188</v>
      </c>
      <c r="R10" s="17"/>
      <c r="S10" s="17">
        <v>0.32899554784923202</v>
      </c>
      <c r="T10" s="17">
        <v>0.29143629847179803</v>
      </c>
      <c r="U10" s="17">
        <v>0.29277116822513</v>
      </c>
      <c r="V10" s="17">
        <v>0.23098749995699999</v>
      </c>
      <c r="W10" s="17">
        <v>0.310826560568704</v>
      </c>
      <c r="X10" s="17">
        <v>0.30734862695068899</v>
      </c>
      <c r="Y10" s="17">
        <v>0.248410911095645</v>
      </c>
      <c r="Z10" s="17">
        <v>0.26103252732138499</v>
      </c>
      <c r="AA10" s="17">
        <v>0.28551563528269702</v>
      </c>
      <c r="AB10" s="17">
        <v>0.26705880259496001</v>
      </c>
      <c r="AC10" s="17">
        <v>0.36550056359962702</v>
      </c>
      <c r="AD10" s="17">
        <v>0.48445445188707897</v>
      </c>
      <c r="AE10" s="17"/>
      <c r="AF10" s="17">
        <v>0.26476718159032597</v>
      </c>
      <c r="AG10" s="17">
        <v>0.33217448063125199</v>
      </c>
      <c r="AH10" s="17">
        <v>0.29451958566376002</v>
      </c>
      <c r="AI10" s="17"/>
      <c r="AJ10" s="17">
        <v>0.29351894361943998</v>
      </c>
      <c r="AK10" s="17">
        <v>0.29367006560555903</v>
      </c>
      <c r="AL10" s="17">
        <v>0.36510326622469103</v>
      </c>
      <c r="AM10" s="17">
        <v>0.242990576311579</v>
      </c>
      <c r="AN10" s="17">
        <v>0.30627665652637698</v>
      </c>
      <c r="AO10" s="17"/>
      <c r="AP10" s="17">
        <v>0.336636115125514</v>
      </c>
      <c r="AQ10" s="17">
        <v>0.27763050432632902</v>
      </c>
      <c r="AR10" s="17">
        <v>0.34555769629446398</v>
      </c>
      <c r="AS10" s="17">
        <v>0.26168761524711598</v>
      </c>
      <c r="AT10" s="17">
        <v>0.29334066035126199</v>
      </c>
      <c r="AU10" s="17"/>
      <c r="AV10" s="17">
        <v>0.30297547645602502</v>
      </c>
      <c r="AW10" s="17">
        <v>0.34479627165527099</v>
      </c>
      <c r="AX10" s="17">
        <v>0.30984987970882499</v>
      </c>
      <c r="AY10" s="17">
        <v>0.25221838010284398</v>
      </c>
      <c r="AZ10" s="17">
        <v>0.32092115500624302</v>
      </c>
      <c r="BA10" s="17">
        <v>0.25066878250178698</v>
      </c>
      <c r="BB10" s="17"/>
      <c r="BC10" s="17">
        <v>0.28469040783301403</v>
      </c>
      <c r="BD10" s="17">
        <v>0.27752809405546403</v>
      </c>
      <c r="BE10" s="17">
        <v>0.31941021139664</v>
      </c>
      <c r="BF10" s="17">
        <v>0.26257567212867899</v>
      </c>
      <c r="BG10" s="17">
        <v>0.40661262888613597</v>
      </c>
    </row>
    <row r="11" spans="2:59" x14ac:dyDescent="0.35">
      <c r="B11" s="18" t="s">
        <v>578</v>
      </c>
      <c r="C11" s="17">
        <v>7.0106156062939601E-2</v>
      </c>
      <c r="D11" s="17">
        <v>8.4814983972969604E-2</v>
      </c>
      <c r="E11" s="17">
        <v>5.6420100702833098E-2</v>
      </c>
      <c r="F11" s="17"/>
      <c r="G11" s="17">
        <v>0.12698045563157501</v>
      </c>
      <c r="H11" s="17">
        <v>0.107433814592911</v>
      </c>
      <c r="I11" s="17">
        <v>7.1150223558563097E-2</v>
      </c>
      <c r="J11" s="17">
        <v>4.7771741705226703E-2</v>
      </c>
      <c r="K11" s="17">
        <v>4.1276225614075797E-2</v>
      </c>
      <c r="L11" s="17">
        <v>4.3776472218420202E-2</v>
      </c>
      <c r="M11" s="17"/>
      <c r="N11" s="17">
        <v>8.3573811551465496E-2</v>
      </c>
      <c r="O11" s="17">
        <v>8.4159119900487703E-2</v>
      </c>
      <c r="P11" s="17">
        <v>7.8078331760654096E-2</v>
      </c>
      <c r="Q11" s="17">
        <v>3.5564594139753901E-2</v>
      </c>
      <c r="R11" s="17"/>
      <c r="S11" s="17">
        <v>0.112084080174621</v>
      </c>
      <c r="T11" s="17">
        <v>6.0711829447729099E-2</v>
      </c>
      <c r="U11" s="17">
        <v>5.5970823865478497E-2</v>
      </c>
      <c r="V11" s="17">
        <v>4.2604565754682397E-2</v>
      </c>
      <c r="W11" s="17">
        <v>4.8848728321106899E-2</v>
      </c>
      <c r="X11" s="17">
        <v>0.111007948501099</v>
      </c>
      <c r="Y11" s="17">
        <v>3.4883613030872597E-2</v>
      </c>
      <c r="Z11" s="17">
        <v>3.7335779257494803E-2</v>
      </c>
      <c r="AA11" s="17">
        <v>0.101177535113968</v>
      </c>
      <c r="AB11" s="17">
        <v>6.1108780252730997E-2</v>
      </c>
      <c r="AC11" s="17">
        <v>1.81400041487432E-2</v>
      </c>
      <c r="AD11" s="17">
        <v>0.12387289377595399</v>
      </c>
      <c r="AE11" s="17"/>
      <c r="AF11" s="17">
        <v>8.5100781559900904E-2</v>
      </c>
      <c r="AG11" s="17">
        <v>4.4558110621366803E-2</v>
      </c>
      <c r="AH11" s="17">
        <v>7.1855484160016095E-2</v>
      </c>
      <c r="AI11" s="17"/>
      <c r="AJ11" s="17">
        <v>7.0411583352027005E-2</v>
      </c>
      <c r="AK11" s="17">
        <v>8.4976842270245503E-2</v>
      </c>
      <c r="AL11" s="17">
        <v>0</v>
      </c>
      <c r="AM11" s="17">
        <v>6.0534927456577903E-2</v>
      </c>
      <c r="AN11" s="17">
        <v>4.533920101958E-2</v>
      </c>
      <c r="AO11" s="17"/>
      <c r="AP11" s="17">
        <v>7.3430452417469899E-2</v>
      </c>
      <c r="AQ11" s="17">
        <v>8.2101745739145998E-2</v>
      </c>
      <c r="AR11" s="17">
        <v>3.8450911765676499E-2</v>
      </c>
      <c r="AS11" s="17">
        <v>8.6170993688574699E-2</v>
      </c>
      <c r="AT11" s="17">
        <v>2.31279119362248E-2</v>
      </c>
      <c r="AU11" s="17"/>
      <c r="AV11" s="17">
        <v>8.2005937124123504E-2</v>
      </c>
      <c r="AW11" s="17">
        <v>7.1392196175167302E-2</v>
      </c>
      <c r="AX11" s="17">
        <v>5.7084251683332303E-2</v>
      </c>
      <c r="AY11" s="17">
        <v>7.6019964833094297E-2</v>
      </c>
      <c r="AZ11" s="17">
        <v>6.2399441291382703E-2</v>
      </c>
      <c r="BA11" s="17">
        <v>2.2407116822499101E-2</v>
      </c>
      <c r="BB11" s="17"/>
      <c r="BC11" s="17">
        <v>3.1324225190808699E-2</v>
      </c>
      <c r="BD11" s="17">
        <v>7.7758545638933696E-2</v>
      </c>
      <c r="BE11" s="17">
        <v>7.8777949522327306E-2</v>
      </c>
      <c r="BF11" s="17">
        <v>0.16693738012961501</v>
      </c>
      <c r="BG11" s="17">
        <v>6.5361926228644604E-2</v>
      </c>
    </row>
    <row r="12" spans="2:59" x14ac:dyDescent="0.35">
      <c r="B12" s="18" t="s">
        <v>579</v>
      </c>
      <c r="C12" s="17">
        <v>1.85994825009443E-2</v>
      </c>
      <c r="D12" s="17">
        <v>2.05846083193479E-2</v>
      </c>
      <c r="E12" s="17">
        <v>1.6817977346710599E-2</v>
      </c>
      <c r="F12" s="17"/>
      <c r="G12" s="17">
        <v>2.61865373165985E-2</v>
      </c>
      <c r="H12" s="17">
        <v>1.98591055570707E-2</v>
      </c>
      <c r="I12" s="17">
        <v>2.18015117743867E-2</v>
      </c>
      <c r="J12" s="17">
        <v>2.0633387671116599E-2</v>
      </c>
      <c r="K12" s="17">
        <v>1.86660218805299E-2</v>
      </c>
      <c r="L12" s="17">
        <v>8.4305257264272598E-3</v>
      </c>
      <c r="M12" s="17"/>
      <c r="N12" s="17">
        <v>1.54049163077127E-2</v>
      </c>
      <c r="O12" s="17">
        <v>1.29590880555598E-2</v>
      </c>
      <c r="P12" s="17">
        <v>3.3963017716675897E-2</v>
      </c>
      <c r="Q12" s="17">
        <v>1.4328942135665001E-2</v>
      </c>
      <c r="R12" s="17"/>
      <c r="S12" s="17">
        <v>2.2199620740900702E-2</v>
      </c>
      <c r="T12" s="17">
        <v>6.8048296896699098E-3</v>
      </c>
      <c r="U12" s="17">
        <v>3.6996921135333101E-2</v>
      </c>
      <c r="V12" s="17">
        <v>1.03303169341219E-2</v>
      </c>
      <c r="W12" s="17">
        <v>2.16838407821736E-2</v>
      </c>
      <c r="X12" s="17">
        <v>1.6024132214618798E-2</v>
      </c>
      <c r="Y12" s="17">
        <v>1.03049752325458E-2</v>
      </c>
      <c r="Z12" s="17">
        <v>2.1355083995687699E-2</v>
      </c>
      <c r="AA12" s="17">
        <v>4.1310492603225397E-2</v>
      </c>
      <c r="AB12" s="17">
        <v>0</v>
      </c>
      <c r="AC12" s="17">
        <v>3.5124817242680101E-2</v>
      </c>
      <c r="AD12" s="17">
        <v>0</v>
      </c>
      <c r="AE12" s="17"/>
      <c r="AF12" s="17">
        <v>1.0008600055326999E-2</v>
      </c>
      <c r="AG12" s="17">
        <v>1.73765811717537E-2</v>
      </c>
      <c r="AH12" s="17">
        <v>3.0301233362226801E-2</v>
      </c>
      <c r="AI12" s="17"/>
      <c r="AJ12" s="17">
        <v>1.5675824332848899E-2</v>
      </c>
      <c r="AK12" s="17">
        <v>1.52580817451938E-2</v>
      </c>
      <c r="AL12" s="17">
        <v>1.61682475888663E-2</v>
      </c>
      <c r="AM12" s="17">
        <v>0</v>
      </c>
      <c r="AN12" s="17">
        <v>3.3084376819513303E-2</v>
      </c>
      <c r="AO12" s="17"/>
      <c r="AP12" s="17">
        <v>8.4306659746555407E-3</v>
      </c>
      <c r="AQ12" s="17">
        <v>1.7954621646943301E-2</v>
      </c>
      <c r="AR12" s="17">
        <v>1.92400342608058E-2</v>
      </c>
      <c r="AS12" s="17">
        <v>2.5234679852343601E-2</v>
      </c>
      <c r="AT12" s="17">
        <v>2.75810865555518E-2</v>
      </c>
      <c r="AU12" s="17"/>
      <c r="AV12" s="17">
        <v>2.8189707490646899E-2</v>
      </c>
      <c r="AW12" s="17">
        <v>4.5785844789557597E-3</v>
      </c>
      <c r="AX12" s="17">
        <v>1.92735283567321E-2</v>
      </c>
      <c r="AY12" s="17">
        <v>2.48313198079377E-2</v>
      </c>
      <c r="AZ12" s="17">
        <v>2.1031529949427301E-2</v>
      </c>
      <c r="BA12" s="17">
        <v>1.6556335077792101E-2</v>
      </c>
      <c r="BB12" s="17"/>
      <c r="BC12" s="17">
        <v>2.1292533924070298E-2</v>
      </c>
      <c r="BD12" s="17">
        <v>1.1102016537722499E-2</v>
      </c>
      <c r="BE12" s="17">
        <v>2.67756971154859E-2</v>
      </c>
      <c r="BF12" s="17">
        <v>1.7581904871052802E-2</v>
      </c>
      <c r="BG12" s="17">
        <v>0</v>
      </c>
    </row>
    <row r="13" spans="2:59" x14ac:dyDescent="0.35">
      <c r="B13" s="18" t="s">
        <v>100</v>
      </c>
      <c r="C13" s="21">
        <v>6.4107460653119994E-2</v>
      </c>
      <c r="D13" s="21">
        <v>6.2900292479553602E-2</v>
      </c>
      <c r="E13" s="21">
        <v>6.5732108137617803E-2</v>
      </c>
      <c r="F13" s="21"/>
      <c r="G13" s="21">
        <v>8.1772099480733995E-2</v>
      </c>
      <c r="H13" s="21">
        <v>7.5289370489652799E-2</v>
      </c>
      <c r="I13" s="21">
        <v>7.6521012664309898E-2</v>
      </c>
      <c r="J13" s="21">
        <v>6.2580382936918005E-2</v>
      </c>
      <c r="K13" s="21">
        <v>4.4691900203657701E-2</v>
      </c>
      <c r="L13" s="21">
        <v>4.9217338962128598E-2</v>
      </c>
      <c r="M13" s="21"/>
      <c r="N13" s="21">
        <v>2.72070862023749E-2</v>
      </c>
      <c r="O13" s="21">
        <v>7.5610863613719895E-2</v>
      </c>
      <c r="P13" s="21">
        <v>6.7239196592434006E-2</v>
      </c>
      <c r="Q13" s="21">
        <v>8.6720311448863593E-2</v>
      </c>
      <c r="R13" s="21"/>
      <c r="S13" s="21">
        <v>3.4797364561592797E-2</v>
      </c>
      <c r="T13" s="21">
        <v>4.17849256948273E-2</v>
      </c>
      <c r="U13" s="21">
        <v>7.99031486700372E-2</v>
      </c>
      <c r="V13" s="21">
        <v>5.7666517440137802E-2</v>
      </c>
      <c r="W13" s="21">
        <v>8.8435680814226494E-2</v>
      </c>
      <c r="X13" s="21">
        <v>5.5801341498542698E-2</v>
      </c>
      <c r="Y13" s="21">
        <v>7.7243719363340999E-2</v>
      </c>
      <c r="Z13" s="21">
        <v>0.16788540747597899</v>
      </c>
      <c r="AA13" s="21">
        <v>6.1084232382679897E-2</v>
      </c>
      <c r="AB13" s="21">
        <v>9.1743770747484202E-2</v>
      </c>
      <c r="AC13" s="21">
        <v>5.1599247600418903E-2</v>
      </c>
      <c r="AD13" s="21">
        <v>2.77817232485786E-2</v>
      </c>
      <c r="AE13" s="21"/>
      <c r="AF13" s="21">
        <v>6.4904583125639695E-2</v>
      </c>
      <c r="AG13" s="21">
        <v>4.1221457541320901E-2</v>
      </c>
      <c r="AH13" s="21">
        <v>0.107101099915794</v>
      </c>
      <c r="AI13" s="21"/>
      <c r="AJ13" s="21">
        <v>5.9893500221304699E-2</v>
      </c>
      <c r="AK13" s="21">
        <v>3.0727745331562199E-2</v>
      </c>
      <c r="AL13" s="21">
        <v>4.60335743143057E-2</v>
      </c>
      <c r="AM13" s="21">
        <v>6.2514056828620906E-2</v>
      </c>
      <c r="AN13" s="21">
        <v>0.123848273031764</v>
      </c>
      <c r="AO13" s="21"/>
      <c r="AP13" s="21">
        <v>7.4737032007239398E-2</v>
      </c>
      <c r="AQ13" s="21">
        <v>4.8711843973342897E-2</v>
      </c>
      <c r="AR13" s="21">
        <v>3.8585074706435997E-2</v>
      </c>
      <c r="AS13" s="21">
        <v>5.3114742091038503E-2</v>
      </c>
      <c r="AT13" s="21">
        <v>0.116288436283389</v>
      </c>
      <c r="AU13" s="21"/>
      <c r="AV13" s="21">
        <v>4.69757996989867E-2</v>
      </c>
      <c r="AW13" s="21">
        <v>7.3813621541843705E-2</v>
      </c>
      <c r="AX13" s="21">
        <v>3.7797292138879897E-2</v>
      </c>
      <c r="AY13" s="21">
        <v>4.76937625076388E-2</v>
      </c>
      <c r="AZ13" s="21">
        <v>8.8673944209563801E-2</v>
      </c>
      <c r="BA13" s="21">
        <v>0.11405442902796099</v>
      </c>
      <c r="BB13" s="21"/>
      <c r="BC13" s="21">
        <v>8.1899258846431497E-2</v>
      </c>
      <c r="BD13" s="21">
        <v>8.1734828085560707E-2</v>
      </c>
      <c r="BE13" s="21">
        <v>5.6021916035336697E-2</v>
      </c>
      <c r="BF13" s="21">
        <v>2.3699853981216198E-2</v>
      </c>
      <c r="BG13" s="21">
        <v>0</v>
      </c>
    </row>
    <row r="14" spans="2:59" x14ac:dyDescent="0.35">
      <c r="B14" s="18" t="s">
        <v>580</v>
      </c>
      <c r="C14" s="21">
        <v>0.84718690078299597</v>
      </c>
      <c r="D14" s="21">
        <v>0.83170011522812903</v>
      </c>
      <c r="E14" s="21">
        <v>0.86102981381283805</v>
      </c>
      <c r="F14" s="21"/>
      <c r="G14" s="21">
        <v>0.76506090757109202</v>
      </c>
      <c r="H14" s="21">
        <v>0.79741770936036604</v>
      </c>
      <c r="I14" s="21">
        <v>0.83052725200274002</v>
      </c>
      <c r="J14" s="21">
        <v>0.86901448768673895</v>
      </c>
      <c r="K14" s="21">
        <v>0.89536585230173604</v>
      </c>
      <c r="L14" s="21">
        <v>0.89857566309302395</v>
      </c>
      <c r="M14" s="21"/>
      <c r="N14" s="21">
        <v>0.87381418593844695</v>
      </c>
      <c r="O14" s="21">
        <v>0.82727092843023298</v>
      </c>
      <c r="P14" s="21">
        <v>0.82071945393023604</v>
      </c>
      <c r="Q14" s="21">
        <v>0.86338615227571702</v>
      </c>
      <c r="R14" s="21"/>
      <c r="S14" s="21">
        <v>0.83091893452288501</v>
      </c>
      <c r="T14" s="21">
        <v>0.89069841516777304</v>
      </c>
      <c r="U14" s="21">
        <v>0.82712910632915104</v>
      </c>
      <c r="V14" s="21">
        <v>0.88939859987105796</v>
      </c>
      <c r="W14" s="21">
        <v>0.84103175008249298</v>
      </c>
      <c r="X14" s="21">
        <v>0.81716657778573998</v>
      </c>
      <c r="Y14" s="21">
        <v>0.87756769237324095</v>
      </c>
      <c r="Z14" s="21">
        <v>0.77342372927083902</v>
      </c>
      <c r="AA14" s="21">
        <v>0.79642773990012705</v>
      </c>
      <c r="AB14" s="21">
        <v>0.847147448999785</v>
      </c>
      <c r="AC14" s="21">
        <v>0.89513593100815803</v>
      </c>
      <c r="AD14" s="21">
        <v>0.84834538297546702</v>
      </c>
      <c r="AE14" s="21"/>
      <c r="AF14" s="21">
        <v>0.83998603525913196</v>
      </c>
      <c r="AG14" s="21">
        <v>0.89684385066555905</v>
      </c>
      <c r="AH14" s="21">
        <v>0.79074218256196305</v>
      </c>
      <c r="AI14" s="21"/>
      <c r="AJ14" s="21">
        <v>0.85401909209381899</v>
      </c>
      <c r="AK14" s="21">
        <v>0.86903733065299904</v>
      </c>
      <c r="AL14" s="21">
        <v>0.93779817809682797</v>
      </c>
      <c r="AM14" s="21">
        <v>0.87695101571480105</v>
      </c>
      <c r="AN14" s="21">
        <v>0.79772814912914203</v>
      </c>
      <c r="AO14" s="21"/>
      <c r="AP14" s="21">
        <v>0.84340184960063502</v>
      </c>
      <c r="AQ14" s="21">
        <v>0.85123178864056803</v>
      </c>
      <c r="AR14" s="21">
        <v>0.90372397926708203</v>
      </c>
      <c r="AS14" s="21">
        <v>0.83547958436804304</v>
      </c>
      <c r="AT14" s="21">
        <v>0.83300256522483496</v>
      </c>
      <c r="AU14" s="21"/>
      <c r="AV14" s="21">
        <v>0.84282855568624304</v>
      </c>
      <c r="AW14" s="21">
        <v>0.850215597804033</v>
      </c>
      <c r="AX14" s="21">
        <v>0.88584492782105595</v>
      </c>
      <c r="AY14" s="21">
        <v>0.85145495285132899</v>
      </c>
      <c r="AZ14" s="21">
        <v>0.82789508454962601</v>
      </c>
      <c r="BA14" s="21">
        <v>0.84698211907174703</v>
      </c>
      <c r="BB14" s="21"/>
      <c r="BC14" s="21">
        <v>0.86548398203868904</v>
      </c>
      <c r="BD14" s="21">
        <v>0.82940460973778296</v>
      </c>
      <c r="BE14" s="21">
        <v>0.83842443732685001</v>
      </c>
      <c r="BF14" s="21">
        <v>0.79178086101811596</v>
      </c>
      <c r="BG14" s="21">
        <v>0.93463807377135499</v>
      </c>
    </row>
    <row r="15" spans="2:59" x14ac:dyDescent="0.35">
      <c r="B15" s="18" t="s">
        <v>141</v>
      </c>
      <c r="C15" s="22">
        <v>-0.78307944012987596</v>
      </c>
      <c r="D15" s="22">
        <v>-0.76879982274857495</v>
      </c>
      <c r="E15" s="22">
        <v>-0.79529770567522096</v>
      </c>
      <c r="F15" s="22"/>
      <c r="G15" s="22">
        <v>-0.68328880809035797</v>
      </c>
      <c r="H15" s="22">
        <v>-0.72212833887071304</v>
      </c>
      <c r="I15" s="22">
        <v>-0.75400623933843103</v>
      </c>
      <c r="J15" s="22">
        <v>-0.80643410474982102</v>
      </c>
      <c r="K15" s="22">
        <v>-0.85067395209807894</v>
      </c>
      <c r="L15" s="22">
        <v>-0.84935832413089496</v>
      </c>
      <c r="M15" s="22"/>
      <c r="N15" s="22">
        <v>-0.84660709973607196</v>
      </c>
      <c r="O15" s="22">
        <v>-0.75166006481651304</v>
      </c>
      <c r="P15" s="22">
        <v>-0.753480257337802</v>
      </c>
      <c r="Q15" s="22">
        <v>-0.77666584082685397</v>
      </c>
      <c r="R15" s="22"/>
      <c r="S15" s="22">
        <v>-0.79612156996129202</v>
      </c>
      <c r="T15" s="22">
        <v>-0.84891348947294598</v>
      </c>
      <c r="U15" s="22">
        <v>-0.74722595765911404</v>
      </c>
      <c r="V15" s="22">
        <v>-0.83173208243092001</v>
      </c>
      <c r="W15" s="22">
        <v>-0.75259606926826605</v>
      </c>
      <c r="X15" s="22">
        <v>-0.76136523628719699</v>
      </c>
      <c r="Y15" s="22">
        <v>-0.80032397300989999</v>
      </c>
      <c r="Z15" s="22">
        <v>-0.60553832179486</v>
      </c>
      <c r="AA15" s="22">
        <v>-0.73534350751744704</v>
      </c>
      <c r="AB15" s="22">
        <v>-0.75540367825230104</v>
      </c>
      <c r="AC15" s="22">
        <v>-0.84353668340773902</v>
      </c>
      <c r="AD15" s="22">
        <v>-0.82056365972688905</v>
      </c>
      <c r="AE15" s="22"/>
      <c r="AF15" s="22">
        <v>-0.775081452133493</v>
      </c>
      <c r="AG15" s="22">
        <v>-0.85562239312423805</v>
      </c>
      <c r="AH15" s="22">
        <v>-0.68364108264616896</v>
      </c>
      <c r="AI15" s="22"/>
      <c r="AJ15" s="22">
        <v>-0.79412559187251497</v>
      </c>
      <c r="AK15" s="22">
        <v>-0.83830958532143596</v>
      </c>
      <c r="AL15" s="22">
        <v>-0.89176460378252198</v>
      </c>
      <c r="AM15" s="22">
        <v>-0.81443695888617995</v>
      </c>
      <c r="AN15" s="22">
        <v>-0.67387987609737798</v>
      </c>
      <c r="AO15" s="22"/>
      <c r="AP15" s="22">
        <v>-0.768664817593396</v>
      </c>
      <c r="AQ15" s="22">
        <v>-0.80251994466722498</v>
      </c>
      <c r="AR15" s="22">
        <v>-0.86513890456064602</v>
      </c>
      <c r="AS15" s="22">
        <v>-0.78236484227700498</v>
      </c>
      <c r="AT15" s="22">
        <v>-0.71671412894144604</v>
      </c>
      <c r="AU15" s="22"/>
      <c r="AV15" s="22">
        <v>-0.79585275598725602</v>
      </c>
      <c r="AW15" s="22">
        <v>-0.77640197626218999</v>
      </c>
      <c r="AX15" s="22">
        <v>-0.848047635682176</v>
      </c>
      <c r="AY15" s="22">
        <v>-0.80376119034368998</v>
      </c>
      <c r="AZ15" s="22">
        <v>-0.73922114034006203</v>
      </c>
      <c r="BA15" s="22">
        <v>-0.732927690043786</v>
      </c>
      <c r="BB15" s="22"/>
      <c r="BC15" s="22">
        <v>-0.78358472319225803</v>
      </c>
      <c r="BD15" s="22">
        <v>-0.74766978165222198</v>
      </c>
      <c r="BE15" s="22">
        <v>-0.782402521291513</v>
      </c>
      <c r="BF15" s="22">
        <v>-0.76808100703689897</v>
      </c>
      <c r="BG15" s="22">
        <v>-0.93463807377135499</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0.25654122381425798</v>
      </c>
      <c r="D9" s="17">
        <v>0.25129358822084802</v>
      </c>
      <c r="E9" s="17">
        <v>0.26172690129443699</v>
      </c>
      <c r="F9" s="17"/>
      <c r="G9" s="17">
        <v>0.35785357854210098</v>
      </c>
      <c r="H9" s="17">
        <v>0.252463654777137</v>
      </c>
      <c r="I9" s="17">
        <v>0.26747930340176501</v>
      </c>
      <c r="J9" s="17">
        <v>0.25141903007905703</v>
      </c>
      <c r="K9" s="17">
        <v>0.22959170336157</v>
      </c>
      <c r="L9" s="17">
        <v>0.21041447428802901</v>
      </c>
      <c r="M9" s="17"/>
      <c r="N9" s="17">
        <v>0.241698626097545</v>
      </c>
      <c r="O9" s="17">
        <v>0.221734348426853</v>
      </c>
      <c r="P9" s="17">
        <v>0.29058241278480801</v>
      </c>
      <c r="Q9" s="17">
        <v>0.27742917689263402</v>
      </c>
      <c r="R9" s="17"/>
      <c r="S9" s="17">
        <v>0.24871054862313099</v>
      </c>
      <c r="T9" s="17">
        <v>0.26885056876638302</v>
      </c>
      <c r="U9" s="17">
        <v>0.238781570518107</v>
      </c>
      <c r="V9" s="17">
        <v>0.285861948795821</v>
      </c>
      <c r="W9" s="17">
        <v>0.22157422517154601</v>
      </c>
      <c r="X9" s="17">
        <v>0.26120025486414999</v>
      </c>
      <c r="Y9" s="17">
        <v>0.20676028020660001</v>
      </c>
      <c r="Z9" s="17">
        <v>0.210310717086546</v>
      </c>
      <c r="AA9" s="17">
        <v>0.29984382621080702</v>
      </c>
      <c r="AB9" s="17">
        <v>0.34020615875049398</v>
      </c>
      <c r="AC9" s="17">
        <v>0.16223037937016699</v>
      </c>
      <c r="AD9" s="17">
        <v>0.185715486928103</v>
      </c>
      <c r="AE9" s="17"/>
      <c r="AF9" s="17">
        <v>0.24674165326491801</v>
      </c>
      <c r="AG9" s="17">
        <v>0.24027424653836399</v>
      </c>
      <c r="AH9" s="17">
        <v>0.231811372900773</v>
      </c>
      <c r="AI9" s="17"/>
      <c r="AJ9" s="17">
        <v>0.22081219621397399</v>
      </c>
      <c r="AK9" s="17">
        <v>0.28125470890040799</v>
      </c>
      <c r="AL9" s="17">
        <v>0.21071152881994901</v>
      </c>
      <c r="AM9" s="17">
        <v>0.42429376505911198</v>
      </c>
      <c r="AN9" s="17">
        <v>0.20546546598319301</v>
      </c>
      <c r="AO9" s="17"/>
      <c r="AP9" s="17">
        <v>0.159707010398282</v>
      </c>
      <c r="AQ9" s="17">
        <v>0.26778179768691102</v>
      </c>
      <c r="AR9" s="17">
        <v>0.26454496950727602</v>
      </c>
      <c r="AS9" s="17">
        <v>0.30824797655013703</v>
      </c>
      <c r="AT9" s="17">
        <v>0.26570117654851499</v>
      </c>
      <c r="AU9" s="17"/>
      <c r="AV9" s="17">
        <v>0.27672362562298197</v>
      </c>
      <c r="AW9" s="17">
        <v>0.166769719804753</v>
      </c>
      <c r="AX9" s="17">
        <v>0.25246873736620101</v>
      </c>
      <c r="AY9" s="17">
        <v>0.31073045968436003</v>
      </c>
      <c r="AZ9" s="17">
        <v>0.29201239953126401</v>
      </c>
      <c r="BA9" s="17">
        <v>0.192349951552552</v>
      </c>
      <c r="BB9" s="17"/>
      <c r="BC9" s="17">
        <v>0.23482532405758999</v>
      </c>
      <c r="BD9" s="17">
        <v>0.27255098133599798</v>
      </c>
      <c r="BE9" s="17">
        <v>0.252849742778048</v>
      </c>
      <c r="BF9" s="17">
        <v>0.30234046866115499</v>
      </c>
      <c r="BG9" s="17">
        <v>0.174586792449404</v>
      </c>
    </row>
    <row r="10" spans="2:59" x14ac:dyDescent="0.35">
      <c r="B10" s="18" t="s">
        <v>577</v>
      </c>
      <c r="C10" s="17">
        <v>0.38637360414279698</v>
      </c>
      <c r="D10" s="17">
        <v>0.39574383173786598</v>
      </c>
      <c r="E10" s="17">
        <v>0.37623471946689802</v>
      </c>
      <c r="F10" s="17"/>
      <c r="G10" s="17">
        <v>0.33143164899824301</v>
      </c>
      <c r="H10" s="17">
        <v>0.45823558700330802</v>
      </c>
      <c r="I10" s="17">
        <v>0.43966420320071298</v>
      </c>
      <c r="J10" s="17">
        <v>0.36230015905957103</v>
      </c>
      <c r="K10" s="17">
        <v>0.34939477995102602</v>
      </c>
      <c r="L10" s="17">
        <v>0.36776167683928301</v>
      </c>
      <c r="M10" s="17"/>
      <c r="N10" s="17">
        <v>0.41064402399022298</v>
      </c>
      <c r="O10" s="17">
        <v>0.39507059124282601</v>
      </c>
      <c r="P10" s="17">
        <v>0.35120809925162499</v>
      </c>
      <c r="Q10" s="17">
        <v>0.38343550722721997</v>
      </c>
      <c r="R10" s="17"/>
      <c r="S10" s="17">
        <v>0.48196019296862902</v>
      </c>
      <c r="T10" s="17">
        <v>0.39292167881210499</v>
      </c>
      <c r="U10" s="17">
        <v>0.37564272420788902</v>
      </c>
      <c r="V10" s="17">
        <v>0.458580538857497</v>
      </c>
      <c r="W10" s="17">
        <v>0.41229996016792397</v>
      </c>
      <c r="X10" s="17">
        <v>0.33341227503500198</v>
      </c>
      <c r="Y10" s="17">
        <v>0.375333338630438</v>
      </c>
      <c r="Z10" s="17">
        <v>0.41401929408365301</v>
      </c>
      <c r="AA10" s="17">
        <v>0.31170538785672303</v>
      </c>
      <c r="AB10" s="17">
        <v>0.276813667077206</v>
      </c>
      <c r="AC10" s="17">
        <v>0.41753964734687299</v>
      </c>
      <c r="AD10" s="17">
        <v>0.39597573816385401</v>
      </c>
      <c r="AE10" s="17"/>
      <c r="AF10" s="17">
        <v>0.36776210039694601</v>
      </c>
      <c r="AG10" s="17">
        <v>0.39938044615191898</v>
      </c>
      <c r="AH10" s="17">
        <v>0.41573909211751098</v>
      </c>
      <c r="AI10" s="17"/>
      <c r="AJ10" s="17">
        <v>0.39056508607631901</v>
      </c>
      <c r="AK10" s="17">
        <v>0.41628595455675799</v>
      </c>
      <c r="AL10" s="17">
        <v>0.37801681238323098</v>
      </c>
      <c r="AM10" s="17">
        <v>0.226894650828807</v>
      </c>
      <c r="AN10" s="17">
        <v>0.36333012019162197</v>
      </c>
      <c r="AO10" s="17"/>
      <c r="AP10" s="17">
        <v>0.43961005235963402</v>
      </c>
      <c r="AQ10" s="17">
        <v>0.39487354866941998</v>
      </c>
      <c r="AR10" s="17">
        <v>0.308071913900136</v>
      </c>
      <c r="AS10" s="17">
        <v>0.39157147375541401</v>
      </c>
      <c r="AT10" s="17">
        <v>0.42242890700651398</v>
      </c>
      <c r="AU10" s="17"/>
      <c r="AV10" s="17">
        <v>0.406941908010513</v>
      </c>
      <c r="AW10" s="17">
        <v>0.40440760567117601</v>
      </c>
      <c r="AX10" s="17">
        <v>0.35045278331165802</v>
      </c>
      <c r="AY10" s="17">
        <v>0.36413444489283298</v>
      </c>
      <c r="AZ10" s="17">
        <v>0.433186257421599</v>
      </c>
      <c r="BA10" s="17">
        <v>0.35760920289167197</v>
      </c>
      <c r="BB10" s="17"/>
      <c r="BC10" s="17">
        <v>0.36928931502126999</v>
      </c>
      <c r="BD10" s="17">
        <v>0.33353123058731499</v>
      </c>
      <c r="BE10" s="17">
        <v>0.42422921880210901</v>
      </c>
      <c r="BF10" s="17">
        <v>0.420559649090817</v>
      </c>
      <c r="BG10" s="17">
        <v>0.40666010880384201</v>
      </c>
    </row>
    <row r="11" spans="2:59" x14ac:dyDescent="0.35">
      <c r="B11" s="18" t="s">
        <v>578</v>
      </c>
      <c r="C11" s="17">
        <v>0.19729724623595499</v>
      </c>
      <c r="D11" s="17">
        <v>0.205973704819435</v>
      </c>
      <c r="E11" s="17">
        <v>0.19034336207121699</v>
      </c>
      <c r="F11" s="17"/>
      <c r="G11" s="17">
        <v>0.17009117612090599</v>
      </c>
      <c r="H11" s="17">
        <v>0.17507002937572</v>
      </c>
      <c r="I11" s="17">
        <v>0.13762284548505199</v>
      </c>
      <c r="J11" s="17">
        <v>0.20494190507057899</v>
      </c>
      <c r="K11" s="17">
        <v>0.22732734692571299</v>
      </c>
      <c r="L11" s="17">
        <v>0.253163920913066</v>
      </c>
      <c r="M11" s="17"/>
      <c r="N11" s="17">
        <v>0.21185427837790299</v>
      </c>
      <c r="O11" s="17">
        <v>0.22993027296909799</v>
      </c>
      <c r="P11" s="17">
        <v>0.20275497569866999</v>
      </c>
      <c r="Q11" s="17">
        <v>0.14501834577535899</v>
      </c>
      <c r="R11" s="17"/>
      <c r="S11" s="17">
        <v>0.178150114319263</v>
      </c>
      <c r="T11" s="17">
        <v>0.20108071660581101</v>
      </c>
      <c r="U11" s="17">
        <v>0.22837466554962099</v>
      </c>
      <c r="V11" s="17">
        <v>0.16052414069586099</v>
      </c>
      <c r="W11" s="17">
        <v>0.20071499661540501</v>
      </c>
      <c r="X11" s="17">
        <v>0.239084427995572</v>
      </c>
      <c r="Y11" s="17">
        <v>0.16809837938989899</v>
      </c>
      <c r="Z11" s="17">
        <v>0.13610977703258501</v>
      </c>
      <c r="AA11" s="17">
        <v>0.20573990893757799</v>
      </c>
      <c r="AB11" s="17">
        <v>0.218291801346952</v>
      </c>
      <c r="AC11" s="17">
        <v>0.18954103672506301</v>
      </c>
      <c r="AD11" s="17">
        <v>0.24428719698728299</v>
      </c>
      <c r="AE11" s="17"/>
      <c r="AF11" s="17">
        <v>0.23482778516578801</v>
      </c>
      <c r="AG11" s="17">
        <v>0.21242530743155</v>
      </c>
      <c r="AH11" s="17">
        <v>0.109367470027043</v>
      </c>
      <c r="AI11" s="17"/>
      <c r="AJ11" s="17">
        <v>0.22030696769137101</v>
      </c>
      <c r="AK11" s="17">
        <v>0.18879414810602399</v>
      </c>
      <c r="AL11" s="17">
        <v>0.22000334523797199</v>
      </c>
      <c r="AM11" s="17">
        <v>0.23511990076515199</v>
      </c>
      <c r="AN11" s="17">
        <v>0.17840181160150101</v>
      </c>
      <c r="AO11" s="17"/>
      <c r="AP11" s="17">
        <v>0.21565205648136601</v>
      </c>
      <c r="AQ11" s="17">
        <v>0.186617915089061</v>
      </c>
      <c r="AR11" s="17">
        <v>0.29631224331234002</v>
      </c>
      <c r="AS11" s="17">
        <v>0.18404750207307799</v>
      </c>
      <c r="AT11" s="17">
        <v>0.154290053733771</v>
      </c>
      <c r="AU11" s="17"/>
      <c r="AV11" s="17">
        <v>0.188581721541182</v>
      </c>
      <c r="AW11" s="17">
        <v>0.23016985561057199</v>
      </c>
      <c r="AX11" s="17">
        <v>0.28582884443563</v>
      </c>
      <c r="AY11" s="17">
        <v>0.189909824167207</v>
      </c>
      <c r="AZ11" s="17">
        <v>0.15464126177687501</v>
      </c>
      <c r="BA11" s="17">
        <v>0.15417246854159</v>
      </c>
      <c r="BB11" s="17"/>
      <c r="BC11" s="17">
        <v>0.22983164568694001</v>
      </c>
      <c r="BD11" s="17">
        <v>0.18516997173600799</v>
      </c>
      <c r="BE11" s="17">
        <v>0.17865792861025501</v>
      </c>
      <c r="BF11" s="17">
        <v>0.177798821381074</v>
      </c>
      <c r="BG11" s="17">
        <v>0.35519701648207302</v>
      </c>
    </row>
    <row r="12" spans="2:59" x14ac:dyDescent="0.35">
      <c r="B12" s="18" t="s">
        <v>579</v>
      </c>
      <c r="C12" s="17">
        <v>5.22520246988986E-2</v>
      </c>
      <c r="D12" s="17">
        <v>5.667420898877E-2</v>
      </c>
      <c r="E12" s="17">
        <v>4.8361087803454099E-2</v>
      </c>
      <c r="F12" s="17"/>
      <c r="G12" s="17">
        <v>6.4361817879293806E-2</v>
      </c>
      <c r="H12" s="17">
        <v>1.3456330340927299E-2</v>
      </c>
      <c r="I12" s="17">
        <v>6.1583335223910199E-2</v>
      </c>
      <c r="J12" s="17">
        <v>6.3073239084388596E-2</v>
      </c>
      <c r="K12" s="17">
        <v>5.5803283643480903E-2</v>
      </c>
      <c r="L12" s="17">
        <v>5.5439835585953598E-2</v>
      </c>
      <c r="M12" s="17"/>
      <c r="N12" s="17">
        <v>4.2448548638796102E-2</v>
      </c>
      <c r="O12" s="17">
        <v>5.3523280221702198E-2</v>
      </c>
      <c r="P12" s="17">
        <v>4.74569431764316E-2</v>
      </c>
      <c r="Q12" s="17">
        <v>6.4892186936018698E-2</v>
      </c>
      <c r="R12" s="17"/>
      <c r="S12" s="17">
        <v>3.1923676750734403E-2</v>
      </c>
      <c r="T12" s="17">
        <v>3.7141117240117497E-2</v>
      </c>
      <c r="U12" s="17">
        <v>6.6604081711935104E-2</v>
      </c>
      <c r="V12" s="17">
        <v>4.80617974711905E-2</v>
      </c>
      <c r="W12" s="17">
        <v>3.3059272092274002E-2</v>
      </c>
      <c r="X12" s="17">
        <v>4.4889470358356803E-2</v>
      </c>
      <c r="Y12" s="17">
        <v>8.3756894099458301E-2</v>
      </c>
      <c r="Z12" s="17">
        <v>6.8602972022113795E-2</v>
      </c>
      <c r="AA12" s="17">
        <v>9.5432576836911698E-2</v>
      </c>
      <c r="AB12" s="17">
        <v>3.8313227875090797E-2</v>
      </c>
      <c r="AC12" s="17">
        <v>6.4730324812346196E-2</v>
      </c>
      <c r="AD12" s="17">
        <v>0</v>
      </c>
      <c r="AE12" s="17"/>
      <c r="AF12" s="17">
        <v>5.0106740154863397E-2</v>
      </c>
      <c r="AG12" s="17">
        <v>4.9081438185337299E-2</v>
      </c>
      <c r="AH12" s="17">
        <v>7.3381731944095002E-2</v>
      </c>
      <c r="AI12" s="17"/>
      <c r="AJ12" s="17">
        <v>5.37656461869543E-2</v>
      </c>
      <c r="AK12" s="17">
        <v>5.0854061951162897E-2</v>
      </c>
      <c r="AL12" s="17">
        <v>3.2607350743975902E-2</v>
      </c>
      <c r="AM12" s="17">
        <v>0</v>
      </c>
      <c r="AN12" s="17">
        <v>6.8797017169844293E-2</v>
      </c>
      <c r="AO12" s="17"/>
      <c r="AP12" s="17">
        <v>6.0426639898675701E-2</v>
      </c>
      <c r="AQ12" s="17">
        <v>5.7509710057921701E-2</v>
      </c>
      <c r="AR12" s="17">
        <v>1.1578972768595401E-2</v>
      </c>
      <c r="AS12" s="17">
        <v>5.4099809517850699E-2</v>
      </c>
      <c r="AT12" s="17">
        <v>1.0618346254691199E-2</v>
      </c>
      <c r="AU12" s="17"/>
      <c r="AV12" s="17">
        <v>5.8790509502862097E-2</v>
      </c>
      <c r="AW12" s="17">
        <v>6.7904215617260302E-2</v>
      </c>
      <c r="AX12" s="17">
        <v>2.4557683680362499E-2</v>
      </c>
      <c r="AY12" s="17">
        <v>5.9639421318758899E-2</v>
      </c>
      <c r="AZ12" s="17">
        <v>8.0968553149322903E-3</v>
      </c>
      <c r="BA12" s="17">
        <v>3.2949759655470999E-2</v>
      </c>
      <c r="BB12" s="17"/>
      <c r="BC12" s="17">
        <v>3.9328982318769697E-2</v>
      </c>
      <c r="BD12" s="17">
        <v>7.1058898859059805E-2</v>
      </c>
      <c r="BE12" s="17">
        <v>5.4476428515033301E-2</v>
      </c>
      <c r="BF12" s="17">
        <v>4.4618734724681197E-2</v>
      </c>
      <c r="BG12" s="17">
        <v>0</v>
      </c>
    </row>
    <row r="13" spans="2:59" x14ac:dyDescent="0.35">
      <c r="B13" s="18" t="s">
        <v>100</v>
      </c>
      <c r="C13" s="21">
        <v>0.107535901108091</v>
      </c>
      <c r="D13" s="21">
        <v>9.0314666233080806E-2</v>
      </c>
      <c r="E13" s="21">
        <v>0.123333929363993</v>
      </c>
      <c r="F13" s="21"/>
      <c r="G13" s="21">
        <v>7.6261778459455101E-2</v>
      </c>
      <c r="H13" s="21">
        <v>0.10077439850290799</v>
      </c>
      <c r="I13" s="21">
        <v>9.3650312688559306E-2</v>
      </c>
      <c r="J13" s="21">
        <v>0.118265666706404</v>
      </c>
      <c r="K13" s="21">
        <v>0.13788288611821101</v>
      </c>
      <c r="L13" s="21">
        <v>0.11322009237366799</v>
      </c>
      <c r="M13" s="21"/>
      <c r="N13" s="21">
        <v>9.3354522895533296E-2</v>
      </c>
      <c r="O13" s="21">
        <v>9.9741507139520097E-2</v>
      </c>
      <c r="P13" s="21">
        <v>0.107997569088465</v>
      </c>
      <c r="Q13" s="21">
        <v>0.12922478316876801</v>
      </c>
      <c r="R13" s="21"/>
      <c r="S13" s="21">
        <v>5.92554673382426E-2</v>
      </c>
      <c r="T13" s="21">
        <v>0.100005918575583</v>
      </c>
      <c r="U13" s="21">
        <v>9.0596958012448395E-2</v>
      </c>
      <c r="V13" s="21">
        <v>4.6971574179630902E-2</v>
      </c>
      <c r="W13" s="21">
        <v>0.13235154595285101</v>
      </c>
      <c r="X13" s="21">
        <v>0.121413571746919</v>
      </c>
      <c r="Y13" s="21">
        <v>0.16605110767360601</v>
      </c>
      <c r="Z13" s="21">
        <v>0.17095723977510199</v>
      </c>
      <c r="AA13" s="21">
        <v>8.7278300157980507E-2</v>
      </c>
      <c r="AB13" s="21">
        <v>0.12637514495025701</v>
      </c>
      <c r="AC13" s="21">
        <v>0.16595861174555099</v>
      </c>
      <c r="AD13" s="21">
        <v>0.17402157792076001</v>
      </c>
      <c r="AE13" s="21"/>
      <c r="AF13" s="21">
        <v>0.10056172101748501</v>
      </c>
      <c r="AG13" s="21">
        <v>9.8838561692829202E-2</v>
      </c>
      <c r="AH13" s="21">
        <v>0.16970033301057799</v>
      </c>
      <c r="AI13" s="21"/>
      <c r="AJ13" s="21">
        <v>0.114550103831383</v>
      </c>
      <c r="AK13" s="21">
        <v>6.2811126485647004E-2</v>
      </c>
      <c r="AL13" s="21">
        <v>0.15866096281487199</v>
      </c>
      <c r="AM13" s="21">
        <v>0.113691683346929</v>
      </c>
      <c r="AN13" s="21">
        <v>0.18400558505383899</v>
      </c>
      <c r="AO13" s="21"/>
      <c r="AP13" s="21">
        <v>0.124604240862042</v>
      </c>
      <c r="AQ13" s="21">
        <v>9.3217028496686394E-2</v>
      </c>
      <c r="AR13" s="21">
        <v>0.119491900511652</v>
      </c>
      <c r="AS13" s="21">
        <v>6.2033238103520398E-2</v>
      </c>
      <c r="AT13" s="21">
        <v>0.14696151645650901</v>
      </c>
      <c r="AU13" s="21"/>
      <c r="AV13" s="21">
        <v>6.8962235322461096E-2</v>
      </c>
      <c r="AW13" s="21">
        <v>0.130748603296239</v>
      </c>
      <c r="AX13" s="21">
        <v>8.6691951206148102E-2</v>
      </c>
      <c r="AY13" s="21">
        <v>7.5585849936840505E-2</v>
      </c>
      <c r="AZ13" s="21">
        <v>0.11206322595533</v>
      </c>
      <c r="BA13" s="21">
        <v>0.26291861735871402</v>
      </c>
      <c r="BB13" s="21"/>
      <c r="BC13" s="21">
        <v>0.12672473291542999</v>
      </c>
      <c r="BD13" s="21">
        <v>0.13768891748161999</v>
      </c>
      <c r="BE13" s="21">
        <v>8.9786681294554693E-2</v>
      </c>
      <c r="BF13" s="21">
        <v>5.4682326142272503E-2</v>
      </c>
      <c r="BG13" s="21">
        <v>6.3556082264681402E-2</v>
      </c>
    </row>
    <row r="14" spans="2:59" x14ac:dyDescent="0.35">
      <c r="B14" s="18" t="s">
        <v>580</v>
      </c>
      <c r="C14" s="21">
        <v>0.64291482795705501</v>
      </c>
      <c r="D14" s="21">
        <v>0.647037419958714</v>
      </c>
      <c r="E14" s="21">
        <v>0.637961620761335</v>
      </c>
      <c r="F14" s="21"/>
      <c r="G14" s="21">
        <v>0.68928522754034505</v>
      </c>
      <c r="H14" s="21">
        <v>0.71069924178044497</v>
      </c>
      <c r="I14" s="21">
        <v>0.70714350660247804</v>
      </c>
      <c r="J14" s="21">
        <v>0.613719189138628</v>
      </c>
      <c r="K14" s="21">
        <v>0.57898648331259595</v>
      </c>
      <c r="L14" s="21">
        <v>0.57817615112731202</v>
      </c>
      <c r="M14" s="21"/>
      <c r="N14" s="21">
        <v>0.65234265008776804</v>
      </c>
      <c r="O14" s="21">
        <v>0.61680493966967997</v>
      </c>
      <c r="P14" s="21">
        <v>0.641790512036434</v>
      </c>
      <c r="Q14" s="21">
        <v>0.660864684119854</v>
      </c>
      <c r="R14" s="21"/>
      <c r="S14" s="21">
        <v>0.73067074159176004</v>
      </c>
      <c r="T14" s="21">
        <v>0.66177224757848796</v>
      </c>
      <c r="U14" s="21">
        <v>0.61442429472599602</v>
      </c>
      <c r="V14" s="21">
        <v>0.744442487653318</v>
      </c>
      <c r="W14" s="21">
        <v>0.63387418533947004</v>
      </c>
      <c r="X14" s="21">
        <v>0.59461252989915203</v>
      </c>
      <c r="Y14" s="21">
        <v>0.58209361883703703</v>
      </c>
      <c r="Z14" s="21">
        <v>0.62433001117019904</v>
      </c>
      <c r="AA14" s="21">
        <v>0.61154921406752905</v>
      </c>
      <c r="AB14" s="21">
        <v>0.61701982582769999</v>
      </c>
      <c r="AC14" s="21">
        <v>0.57977002671704003</v>
      </c>
      <c r="AD14" s="21">
        <v>0.58169122509195703</v>
      </c>
      <c r="AE14" s="21"/>
      <c r="AF14" s="21">
        <v>0.61450375366186405</v>
      </c>
      <c r="AG14" s="21">
        <v>0.63965469269028297</v>
      </c>
      <c r="AH14" s="21">
        <v>0.64755046501828395</v>
      </c>
      <c r="AI14" s="21"/>
      <c r="AJ14" s="21">
        <v>0.61137728229029198</v>
      </c>
      <c r="AK14" s="21">
        <v>0.69754066345716703</v>
      </c>
      <c r="AL14" s="21">
        <v>0.58872834120318096</v>
      </c>
      <c r="AM14" s="21">
        <v>0.65118841588791798</v>
      </c>
      <c r="AN14" s="21">
        <v>0.56879558617481596</v>
      </c>
      <c r="AO14" s="21"/>
      <c r="AP14" s="21">
        <v>0.59931706275791596</v>
      </c>
      <c r="AQ14" s="21">
        <v>0.66265534635633105</v>
      </c>
      <c r="AR14" s="21">
        <v>0.57261688340741201</v>
      </c>
      <c r="AS14" s="21">
        <v>0.69981945030555104</v>
      </c>
      <c r="AT14" s="21">
        <v>0.68813008355502903</v>
      </c>
      <c r="AU14" s="21"/>
      <c r="AV14" s="21">
        <v>0.68366553363349503</v>
      </c>
      <c r="AW14" s="21">
        <v>0.57117732547592903</v>
      </c>
      <c r="AX14" s="21">
        <v>0.60292152067785898</v>
      </c>
      <c r="AY14" s="21">
        <v>0.67486490457719295</v>
      </c>
      <c r="AZ14" s="21">
        <v>0.72519865695286301</v>
      </c>
      <c r="BA14" s="21">
        <v>0.54995915444422505</v>
      </c>
      <c r="BB14" s="21"/>
      <c r="BC14" s="21">
        <v>0.60411463907885998</v>
      </c>
      <c r="BD14" s="21">
        <v>0.60608221192331202</v>
      </c>
      <c r="BE14" s="21">
        <v>0.67707896158015701</v>
      </c>
      <c r="BF14" s="21">
        <v>0.72290011775197205</v>
      </c>
      <c r="BG14" s="21">
        <v>0.58124690125324596</v>
      </c>
    </row>
    <row r="15" spans="2:59" x14ac:dyDescent="0.35">
      <c r="B15" s="18" t="s">
        <v>141</v>
      </c>
      <c r="C15" s="22">
        <v>-0.53537892684896404</v>
      </c>
      <c r="D15" s="22">
        <v>-0.55672275372563396</v>
      </c>
      <c r="E15" s="22">
        <v>-0.51462769139734199</v>
      </c>
      <c r="F15" s="22"/>
      <c r="G15" s="22">
        <v>-0.61302344908089001</v>
      </c>
      <c r="H15" s="22">
        <v>-0.60992484327753704</v>
      </c>
      <c r="I15" s="22">
        <v>-0.61349319391391899</v>
      </c>
      <c r="J15" s="22">
        <v>-0.49545352243222401</v>
      </c>
      <c r="K15" s="22">
        <v>-0.44110359719438502</v>
      </c>
      <c r="L15" s="22">
        <v>-0.46495605875364299</v>
      </c>
      <c r="M15" s="22"/>
      <c r="N15" s="22">
        <v>-0.55898812719223401</v>
      </c>
      <c r="O15" s="22">
        <v>-0.51706343253015896</v>
      </c>
      <c r="P15" s="22">
        <v>-0.53379294294796897</v>
      </c>
      <c r="Q15" s="22">
        <v>-0.53163990095108704</v>
      </c>
      <c r="R15" s="22"/>
      <c r="S15" s="22">
        <v>-0.67141527425351699</v>
      </c>
      <c r="T15" s="22">
        <v>-0.56176632900290402</v>
      </c>
      <c r="U15" s="22">
        <v>-0.52382733671354798</v>
      </c>
      <c r="V15" s="22">
        <v>-0.69747091347368695</v>
      </c>
      <c r="W15" s="22">
        <v>-0.50152263938661901</v>
      </c>
      <c r="X15" s="22">
        <v>-0.47319895815223301</v>
      </c>
      <c r="Y15" s="22">
        <v>-0.41604251116343199</v>
      </c>
      <c r="Z15" s="22">
        <v>-0.45337277139509702</v>
      </c>
      <c r="AA15" s="22">
        <v>-0.52427091390954905</v>
      </c>
      <c r="AB15" s="22">
        <v>-0.49064468087744301</v>
      </c>
      <c r="AC15" s="22">
        <v>-0.41381141497148999</v>
      </c>
      <c r="AD15" s="22">
        <v>-0.40766964717119702</v>
      </c>
      <c r="AE15" s="22"/>
      <c r="AF15" s="22">
        <v>-0.51394203264437899</v>
      </c>
      <c r="AG15" s="22">
        <v>-0.54081613099745396</v>
      </c>
      <c r="AH15" s="22">
        <v>-0.47785013200770599</v>
      </c>
      <c r="AI15" s="22"/>
      <c r="AJ15" s="22">
        <v>-0.49682717845891</v>
      </c>
      <c r="AK15" s="22">
        <v>-0.63472953697152001</v>
      </c>
      <c r="AL15" s="22">
        <v>-0.430067378388309</v>
      </c>
      <c r="AM15" s="22">
        <v>-0.53749673254098895</v>
      </c>
      <c r="AN15" s="22">
        <v>-0.384790001120976</v>
      </c>
      <c r="AO15" s="22"/>
      <c r="AP15" s="22">
        <v>-0.47471282189587399</v>
      </c>
      <c r="AQ15" s="22">
        <v>-0.56943831785964505</v>
      </c>
      <c r="AR15" s="22">
        <v>-0.45312498289576097</v>
      </c>
      <c r="AS15" s="22">
        <v>-0.63778621220203002</v>
      </c>
      <c r="AT15" s="22">
        <v>-0.54116856709852001</v>
      </c>
      <c r="AU15" s="22"/>
      <c r="AV15" s="22">
        <v>-0.61470329831103399</v>
      </c>
      <c r="AW15" s="22">
        <v>-0.44042872217968998</v>
      </c>
      <c r="AX15" s="22">
        <v>-0.51622956947171095</v>
      </c>
      <c r="AY15" s="22">
        <v>-0.59927905464035303</v>
      </c>
      <c r="AZ15" s="22">
        <v>-0.61313543099753298</v>
      </c>
      <c r="BA15" s="22">
        <v>-0.28704053708550997</v>
      </c>
      <c r="BB15" s="22"/>
      <c r="BC15" s="22">
        <v>-0.47738990616343102</v>
      </c>
      <c r="BD15" s="22">
        <v>-0.46839329444169298</v>
      </c>
      <c r="BE15" s="22">
        <v>-0.58729228028560199</v>
      </c>
      <c r="BF15" s="22">
        <v>-0.66821779160969996</v>
      </c>
      <c r="BG15" s="22">
        <v>-0.51769081898856495</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0.198781000133504</v>
      </c>
      <c r="D9" s="17">
        <v>0.179887177577751</v>
      </c>
      <c r="E9" s="17">
        <v>0.21668489822690501</v>
      </c>
      <c r="F9" s="17"/>
      <c r="G9" s="17">
        <v>0.28359955622587402</v>
      </c>
      <c r="H9" s="17">
        <v>0.22897101939004499</v>
      </c>
      <c r="I9" s="17">
        <v>0.205569488350307</v>
      </c>
      <c r="J9" s="17">
        <v>0.16126430719812401</v>
      </c>
      <c r="K9" s="17">
        <v>0.191617276937394</v>
      </c>
      <c r="L9" s="17">
        <v>0.152800741435837</v>
      </c>
      <c r="M9" s="17"/>
      <c r="N9" s="17">
        <v>0.19016179025480101</v>
      </c>
      <c r="O9" s="17">
        <v>0.196378272122713</v>
      </c>
      <c r="P9" s="17">
        <v>0.19616995563859699</v>
      </c>
      <c r="Q9" s="17">
        <v>0.21208057168019701</v>
      </c>
      <c r="R9" s="17"/>
      <c r="S9" s="17">
        <v>0.20016264397497199</v>
      </c>
      <c r="T9" s="17">
        <v>0.21437939563753</v>
      </c>
      <c r="U9" s="17">
        <v>0.15582423024723999</v>
      </c>
      <c r="V9" s="17">
        <v>0.18449964844537001</v>
      </c>
      <c r="W9" s="17">
        <v>0.118622087417296</v>
      </c>
      <c r="X9" s="17">
        <v>0.25177874204751499</v>
      </c>
      <c r="Y9" s="17">
        <v>0.115124685535534</v>
      </c>
      <c r="Z9" s="17">
        <v>0.25824074337540498</v>
      </c>
      <c r="AA9" s="17">
        <v>0.28709338139305102</v>
      </c>
      <c r="AB9" s="17">
        <v>0.197097698547606</v>
      </c>
      <c r="AC9" s="17">
        <v>0.170794829014973</v>
      </c>
      <c r="AD9" s="17">
        <v>0.175812507949764</v>
      </c>
      <c r="AE9" s="17"/>
      <c r="AF9" s="17">
        <v>0.18065759815690499</v>
      </c>
      <c r="AG9" s="17">
        <v>0.20474627795886199</v>
      </c>
      <c r="AH9" s="17">
        <v>0.163894124298191</v>
      </c>
      <c r="AI9" s="17"/>
      <c r="AJ9" s="17">
        <v>0.17999172562021101</v>
      </c>
      <c r="AK9" s="17">
        <v>0.22935245111389299</v>
      </c>
      <c r="AL9" s="17">
        <v>0.20694796223137199</v>
      </c>
      <c r="AM9" s="17">
        <v>0.222457704315142</v>
      </c>
      <c r="AN9" s="17">
        <v>0.139207710231883</v>
      </c>
      <c r="AO9" s="17"/>
      <c r="AP9" s="17">
        <v>0.14197791906568299</v>
      </c>
      <c r="AQ9" s="17">
        <v>0.21843287700456801</v>
      </c>
      <c r="AR9" s="17">
        <v>0.19014177043022401</v>
      </c>
      <c r="AS9" s="17">
        <v>0.217056058691212</v>
      </c>
      <c r="AT9" s="17">
        <v>0.249503628504741</v>
      </c>
      <c r="AU9" s="17"/>
      <c r="AV9" s="17">
        <v>0.2111120554465</v>
      </c>
      <c r="AW9" s="17">
        <v>0.15568446348131701</v>
      </c>
      <c r="AX9" s="17">
        <v>0.22142049554648599</v>
      </c>
      <c r="AY9" s="17">
        <v>0.17474713175739101</v>
      </c>
      <c r="AZ9" s="17">
        <v>0.27019925788558502</v>
      </c>
      <c r="BA9" s="17">
        <v>0.203614423135169</v>
      </c>
      <c r="BB9" s="17"/>
      <c r="BC9" s="17">
        <v>0.19452826364683101</v>
      </c>
      <c r="BD9" s="17">
        <v>0.19747992938259801</v>
      </c>
      <c r="BE9" s="17">
        <v>0.19155118908744501</v>
      </c>
      <c r="BF9" s="17">
        <v>0.253682725973569</v>
      </c>
      <c r="BG9" s="17">
        <v>0.218035669836842</v>
      </c>
    </row>
    <row r="10" spans="2:59" x14ac:dyDescent="0.35">
      <c r="B10" s="18" t="s">
        <v>577</v>
      </c>
      <c r="C10" s="17">
        <v>0.407370353221021</v>
      </c>
      <c r="D10" s="17">
        <v>0.42566296434802497</v>
      </c>
      <c r="E10" s="17">
        <v>0.38880631621703099</v>
      </c>
      <c r="F10" s="17"/>
      <c r="G10" s="17">
        <v>0.43998552208818598</v>
      </c>
      <c r="H10" s="17">
        <v>0.50883462461179996</v>
      </c>
      <c r="I10" s="17">
        <v>0.42872249975965099</v>
      </c>
      <c r="J10" s="17">
        <v>0.39179382993793099</v>
      </c>
      <c r="K10" s="17">
        <v>0.31397432220412902</v>
      </c>
      <c r="L10" s="17">
        <v>0.37033956354234598</v>
      </c>
      <c r="M10" s="17"/>
      <c r="N10" s="17">
        <v>0.43451986902588902</v>
      </c>
      <c r="O10" s="17">
        <v>0.44034601301068499</v>
      </c>
      <c r="P10" s="17">
        <v>0.35543413179494898</v>
      </c>
      <c r="Q10" s="17">
        <v>0.39136325516790499</v>
      </c>
      <c r="R10" s="17"/>
      <c r="S10" s="17">
        <v>0.50907183021997204</v>
      </c>
      <c r="T10" s="17">
        <v>0.38838867679995698</v>
      </c>
      <c r="U10" s="17">
        <v>0.44581089784633798</v>
      </c>
      <c r="V10" s="17">
        <v>0.430728766815477</v>
      </c>
      <c r="W10" s="17">
        <v>0.47018852224317098</v>
      </c>
      <c r="X10" s="17">
        <v>0.35600271349294499</v>
      </c>
      <c r="Y10" s="17">
        <v>0.36169201768985498</v>
      </c>
      <c r="Z10" s="17">
        <v>0.40875907873364897</v>
      </c>
      <c r="AA10" s="17">
        <v>0.36731659029937702</v>
      </c>
      <c r="AB10" s="17">
        <v>0.33030035248801998</v>
      </c>
      <c r="AC10" s="17">
        <v>0.436897498692841</v>
      </c>
      <c r="AD10" s="17">
        <v>0.35522774269101498</v>
      </c>
      <c r="AE10" s="17"/>
      <c r="AF10" s="17">
        <v>0.36206958219250102</v>
      </c>
      <c r="AG10" s="17">
        <v>0.42818602592708699</v>
      </c>
      <c r="AH10" s="17">
        <v>0.43792660278741602</v>
      </c>
      <c r="AI10" s="17"/>
      <c r="AJ10" s="17">
        <v>0.38481041059883497</v>
      </c>
      <c r="AK10" s="17">
        <v>0.47036663983634502</v>
      </c>
      <c r="AL10" s="17">
        <v>0.37123640670624602</v>
      </c>
      <c r="AM10" s="17">
        <v>0.40127873423668498</v>
      </c>
      <c r="AN10" s="17">
        <v>0.38547201008697302</v>
      </c>
      <c r="AO10" s="17"/>
      <c r="AP10" s="17">
        <v>0.39659477039153002</v>
      </c>
      <c r="AQ10" s="17">
        <v>0.43491552867084798</v>
      </c>
      <c r="AR10" s="17">
        <v>0.35179173321000201</v>
      </c>
      <c r="AS10" s="17">
        <v>0.41930185793135999</v>
      </c>
      <c r="AT10" s="17">
        <v>0.43245523048085699</v>
      </c>
      <c r="AU10" s="17"/>
      <c r="AV10" s="17">
        <v>0.44751452779527801</v>
      </c>
      <c r="AW10" s="17">
        <v>0.379642715077457</v>
      </c>
      <c r="AX10" s="17">
        <v>0.39323981145965903</v>
      </c>
      <c r="AY10" s="17">
        <v>0.432603288081995</v>
      </c>
      <c r="AZ10" s="17">
        <v>0.43018223354909702</v>
      </c>
      <c r="BA10" s="17">
        <v>0.2910480140642</v>
      </c>
      <c r="BB10" s="17"/>
      <c r="BC10" s="17">
        <v>0.39081822824824303</v>
      </c>
      <c r="BD10" s="17">
        <v>0.41094209448910701</v>
      </c>
      <c r="BE10" s="17">
        <v>0.39868970217155397</v>
      </c>
      <c r="BF10" s="17">
        <v>0.49354796262738698</v>
      </c>
      <c r="BG10" s="17">
        <v>0.42482716675965798</v>
      </c>
    </row>
    <row r="11" spans="2:59" x14ac:dyDescent="0.35">
      <c r="B11" s="18" t="s">
        <v>578</v>
      </c>
      <c r="C11" s="17">
        <v>0.218927648627917</v>
      </c>
      <c r="D11" s="17">
        <v>0.24573193758653999</v>
      </c>
      <c r="E11" s="17">
        <v>0.19464155572779501</v>
      </c>
      <c r="F11" s="17"/>
      <c r="G11" s="17">
        <v>0.13392247840681701</v>
      </c>
      <c r="H11" s="17">
        <v>0.14322497031756701</v>
      </c>
      <c r="I11" s="17">
        <v>0.217823520101602</v>
      </c>
      <c r="J11" s="17">
        <v>0.23491156834292001</v>
      </c>
      <c r="K11" s="17">
        <v>0.31886871272939898</v>
      </c>
      <c r="L11" s="17">
        <v>0.24715784957997999</v>
      </c>
      <c r="M11" s="17"/>
      <c r="N11" s="17">
        <v>0.23767413655258501</v>
      </c>
      <c r="O11" s="17">
        <v>0.20191788633128899</v>
      </c>
      <c r="P11" s="17">
        <v>0.25254648680729702</v>
      </c>
      <c r="Q11" s="17">
        <v>0.188541292858349</v>
      </c>
      <c r="R11" s="17"/>
      <c r="S11" s="17">
        <v>0.16939428097853801</v>
      </c>
      <c r="T11" s="17">
        <v>0.222373851506211</v>
      </c>
      <c r="U11" s="17">
        <v>0.159834354725963</v>
      </c>
      <c r="V11" s="17">
        <v>0.22104385185849401</v>
      </c>
      <c r="W11" s="17">
        <v>0.277495730987317</v>
      </c>
      <c r="X11" s="17">
        <v>0.22654138353516501</v>
      </c>
      <c r="Y11" s="17">
        <v>0.30417993608425797</v>
      </c>
      <c r="Z11" s="17">
        <v>0.129468593151845</v>
      </c>
      <c r="AA11" s="17">
        <v>0.21159474651424701</v>
      </c>
      <c r="AB11" s="17">
        <v>0.25618445079353103</v>
      </c>
      <c r="AC11" s="17">
        <v>0.182254894207032</v>
      </c>
      <c r="AD11" s="17">
        <v>0.27105350002936401</v>
      </c>
      <c r="AE11" s="17"/>
      <c r="AF11" s="17">
        <v>0.25253600216245398</v>
      </c>
      <c r="AG11" s="17">
        <v>0.21271004423727399</v>
      </c>
      <c r="AH11" s="17">
        <v>0.241092595524038</v>
      </c>
      <c r="AI11" s="17"/>
      <c r="AJ11" s="17">
        <v>0.24115535408625999</v>
      </c>
      <c r="AK11" s="17">
        <v>0.17348600869782899</v>
      </c>
      <c r="AL11" s="17">
        <v>0.24367777959197201</v>
      </c>
      <c r="AM11" s="17">
        <v>0.149002840184598</v>
      </c>
      <c r="AN11" s="17">
        <v>0.26188355111008299</v>
      </c>
      <c r="AO11" s="17"/>
      <c r="AP11" s="17">
        <v>0.272950902623323</v>
      </c>
      <c r="AQ11" s="17">
        <v>0.199876213726703</v>
      </c>
      <c r="AR11" s="17">
        <v>0.24122993698786899</v>
      </c>
      <c r="AS11" s="17">
        <v>0.17837955282537599</v>
      </c>
      <c r="AT11" s="17">
        <v>0.15323003104558899</v>
      </c>
      <c r="AU11" s="17"/>
      <c r="AV11" s="17">
        <v>0.209281225420516</v>
      </c>
      <c r="AW11" s="17">
        <v>0.26005390693267899</v>
      </c>
      <c r="AX11" s="17">
        <v>0.183516300364608</v>
      </c>
      <c r="AY11" s="17">
        <v>0.20802564066707999</v>
      </c>
      <c r="AZ11" s="17">
        <v>0.16201232812850899</v>
      </c>
      <c r="BA11" s="17">
        <v>0.214905817460393</v>
      </c>
      <c r="BB11" s="17"/>
      <c r="BC11" s="17">
        <v>0.20981545565549101</v>
      </c>
      <c r="BD11" s="17">
        <v>0.20183464080135</v>
      </c>
      <c r="BE11" s="17">
        <v>0.236407042585945</v>
      </c>
      <c r="BF11" s="17">
        <v>0.16322163612663401</v>
      </c>
      <c r="BG11" s="17">
        <v>0.22954897057784901</v>
      </c>
    </row>
    <row r="12" spans="2:59" x14ac:dyDescent="0.35">
      <c r="B12" s="18" t="s">
        <v>579</v>
      </c>
      <c r="C12" s="17">
        <v>5.8716258450078503E-2</v>
      </c>
      <c r="D12" s="17">
        <v>5.7408297979055799E-2</v>
      </c>
      <c r="E12" s="17">
        <v>6.0399443054034198E-2</v>
      </c>
      <c r="F12" s="17"/>
      <c r="G12" s="17">
        <v>6.2936043862052093E-2</v>
      </c>
      <c r="H12" s="17">
        <v>3.4638899068542603E-2</v>
      </c>
      <c r="I12" s="17">
        <v>4.7510741820343101E-2</v>
      </c>
      <c r="J12" s="17">
        <v>7.46923155975978E-2</v>
      </c>
      <c r="K12" s="17">
        <v>4.3318093963841502E-2</v>
      </c>
      <c r="L12" s="17">
        <v>8.1715715763462093E-2</v>
      </c>
      <c r="M12" s="17"/>
      <c r="N12" s="17">
        <v>6.0366977423701403E-2</v>
      </c>
      <c r="O12" s="17">
        <v>6.0391420438206798E-2</v>
      </c>
      <c r="P12" s="17">
        <v>6.7687198469431206E-2</v>
      </c>
      <c r="Q12" s="17">
        <v>4.7674404138924299E-2</v>
      </c>
      <c r="R12" s="17"/>
      <c r="S12" s="17">
        <v>5.9661129245306997E-2</v>
      </c>
      <c r="T12" s="17">
        <v>7.7776701384715999E-2</v>
      </c>
      <c r="U12" s="17">
        <v>4.2463032655482097E-2</v>
      </c>
      <c r="V12" s="17">
        <v>6.3599481176944805E-2</v>
      </c>
      <c r="W12" s="17">
        <v>0</v>
      </c>
      <c r="X12" s="17">
        <v>3.0012955449371399E-2</v>
      </c>
      <c r="Y12" s="17">
        <v>8.6186070255024699E-2</v>
      </c>
      <c r="Z12" s="17">
        <v>6.13822849219154E-2</v>
      </c>
      <c r="AA12" s="17">
        <v>4.8553917489829797E-2</v>
      </c>
      <c r="AB12" s="17">
        <v>6.8194973507041304E-2</v>
      </c>
      <c r="AC12" s="17">
        <v>8.2887407266550098E-2</v>
      </c>
      <c r="AD12" s="17">
        <v>9.1123861327287101E-2</v>
      </c>
      <c r="AE12" s="17"/>
      <c r="AF12" s="17">
        <v>7.1257615817094597E-2</v>
      </c>
      <c r="AG12" s="17">
        <v>4.6692727424046197E-2</v>
      </c>
      <c r="AH12" s="17">
        <v>4.1355485091123398E-2</v>
      </c>
      <c r="AI12" s="17"/>
      <c r="AJ12" s="17">
        <v>6.1122971991320399E-2</v>
      </c>
      <c r="AK12" s="17">
        <v>4.05574771848266E-2</v>
      </c>
      <c r="AL12" s="17">
        <v>5.5424797212705601E-2</v>
      </c>
      <c r="AM12" s="17">
        <v>0.118713898969333</v>
      </c>
      <c r="AN12" s="17">
        <v>5.0586230874703701E-2</v>
      </c>
      <c r="AO12" s="17"/>
      <c r="AP12" s="17">
        <v>7.3094816587038106E-2</v>
      </c>
      <c r="AQ12" s="17">
        <v>4.6681595306883997E-2</v>
      </c>
      <c r="AR12" s="17">
        <v>6.4416755739559406E-2</v>
      </c>
      <c r="AS12" s="17">
        <v>7.5039659040141204E-2</v>
      </c>
      <c r="AT12" s="17">
        <v>3.6386030396965599E-2</v>
      </c>
      <c r="AU12" s="17"/>
      <c r="AV12" s="17">
        <v>4.1941533707158501E-2</v>
      </c>
      <c r="AW12" s="17">
        <v>7.7413327049782293E-2</v>
      </c>
      <c r="AX12" s="17">
        <v>6.6581682432505507E-2</v>
      </c>
      <c r="AY12" s="17">
        <v>7.4807841049127202E-2</v>
      </c>
      <c r="AZ12" s="17">
        <v>3.9677627048138799E-2</v>
      </c>
      <c r="BA12" s="17">
        <v>4.8784065061768203E-2</v>
      </c>
      <c r="BB12" s="17"/>
      <c r="BC12" s="17">
        <v>4.06454439401304E-2</v>
      </c>
      <c r="BD12" s="17">
        <v>7.2148141504578503E-2</v>
      </c>
      <c r="BE12" s="17">
        <v>5.3643035091423298E-2</v>
      </c>
      <c r="BF12" s="17">
        <v>5.5322199790826698E-2</v>
      </c>
      <c r="BG12" s="17">
        <v>0</v>
      </c>
    </row>
    <row r="13" spans="2:59" x14ac:dyDescent="0.35">
      <c r="B13" s="18" t="s">
        <v>100</v>
      </c>
      <c r="C13" s="21">
        <v>0.116204739567479</v>
      </c>
      <c r="D13" s="21">
        <v>9.13096225086278E-2</v>
      </c>
      <c r="E13" s="21">
        <v>0.13946778677423399</v>
      </c>
      <c r="F13" s="21"/>
      <c r="G13" s="21">
        <v>7.9556399417071599E-2</v>
      </c>
      <c r="H13" s="21">
        <v>8.4330486612046104E-2</v>
      </c>
      <c r="I13" s="21">
        <v>0.100373749968097</v>
      </c>
      <c r="J13" s="21">
        <v>0.137337978923426</v>
      </c>
      <c r="K13" s="21">
        <v>0.13222159416523599</v>
      </c>
      <c r="L13" s="21">
        <v>0.14798612967837599</v>
      </c>
      <c r="M13" s="21"/>
      <c r="N13" s="21">
        <v>7.7277226743024299E-2</v>
      </c>
      <c r="O13" s="21">
        <v>0.100966408097106</v>
      </c>
      <c r="P13" s="21">
        <v>0.12816222728972601</v>
      </c>
      <c r="Q13" s="21">
        <v>0.16034047615462399</v>
      </c>
      <c r="R13" s="21"/>
      <c r="S13" s="21">
        <v>6.1710115581210603E-2</v>
      </c>
      <c r="T13" s="21">
        <v>9.7081374671585494E-2</v>
      </c>
      <c r="U13" s="21">
        <v>0.19606748452497699</v>
      </c>
      <c r="V13" s="21">
        <v>0.100128251703715</v>
      </c>
      <c r="W13" s="21">
        <v>0.133693659352216</v>
      </c>
      <c r="X13" s="21">
        <v>0.13566420547500299</v>
      </c>
      <c r="Y13" s="21">
        <v>0.132817290435328</v>
      </c>
      <c r="Z13" s="21">
        <v>0.14214929981718599</v>
      </c>
      <c r="AA13" s="21">
        <v>8.5441364303494999E-2</v>
      </c>
      <c r="AB13" s="21">
        <v>0.14822252466380201</v>
      </c>
      <c r="AC13" s="21">
        <v>0.12716537081860399</v>
      </c>
      <c r="AD13" s="21">
        <v>0.10678238800257001</v>
      </c>
      <c r="AE13" s="21"/>
      <c r="AF13" s="21">
        <v>0.13347920167104599</v>
      </c>
      <c r="AG13" s="21">
        <v>0.107664924452731</v>
      </c>
      <c r="AH13" s="21">
        <v>0.115731192299232</v>
      </c>
      <c r="AI13" s="21"/>
      <c r="AJ13" s="21">
        <v>0.132919537703374</v>
      </c>
      <c r="AK13" s="21">
        <v>8.62374231671066E-2</v>
      </c>
      <c r="AL13" s="21">
        <v>0.122713054257704</v>
      </c>
      <c r="AM13" s="21">
        <v>0.10854682229424301</v>
      </c>
      <c r="AN13" s="21">
        <v>0.16285049769635801</v>
      </c>
      <c r="AO13" s="21"/>
      <c r="AP13" s="21">
        <v>0.11538159133242699</v>
      </c>
      <c r="AQ13" s="21">
        <v>0.10009378529099699</v>
      </c>
      <c r="AR13" s="21">
        <v>0.152419803632345</v>
      </c>
      <c r="AS13" s="21">
        <v>0.11022287151191</v>
      </c>
      <c r="AT13" s="21">
        <v>0.12842507957184701</v>
      </c>
      <c r="AU13" s="21"/>
      <c r="AV13" s="21">
        <v>9.0150657630548095E-2</v>
      </c>
      <c r="AW13" s="21">
        <v>0.12720558745876501</v>
      </c>
      <c r="AX13" s="21">
        <v>0.135241710196742</v>
      </c>
      <c r="AY13" s="21">
        <v>0.109816098444407</v>
      </c>
      <c r="AZ13" s="21">
        <v>9.7928553388669598E-2</v>
      </c>
      <c r="BA13" s="21">
        <v>0.24164768027847</v>
      </c>
      <c r="BB13" s="21"/>
      <c r="BC13" s="21">
        <v>0.164192608509305</v>
      </c>
      <c r="BD13" s="21">
        <v>0.117595193822366</v>
      </c>
      <c r="BE13" s="21">
        <v>0.119709031063633</v>
      </c>
      <c r="BF13" s="21">
        <v>3.4225475481583903E-2</v>
      </c>
      <c r="BG13" s="21">
        <v>0.12758819282565001</v>
      </c>
    </row>
    <row r="14" spans="2:59" x14ac:dyDescent="0.35">
      <c r="B14" s="18" t="s">
        <v>580</v>
      </c>
      <c r="C14" s="21">
        <v>0.60615135335452497</v>
      </c>
      <c r="D14" s="21">
        <v>0.60555014192577605</v>
      </c>
      <c r="E14" s="21">
        <v>0.60549121444393705</v>
      </c>
      <c r="F14" s="21"/>
      <c r="G14" s="21">
        <v>0.72358507831405905</v>
      </c>
      <c r="H14" s="21">
        <v>0.73780564400184401</v>
      </c>
      <c r="I14" s="21">
        <v>0.63429198810995802</v>
      </c>
      <c r="J14" s="21">
        <v>0.55305813713605501</v>
      </c>
      <c r="K14" s="21">
        <v>0.50559159914152296</v>
      </c>
      <c r="L14" s="21">
        <v>0.52314030497818198</v>
      </c>
      <c r="M14" s="21"/>
      <c r="N14" s="21">
        <v>0.62468165928068997</v>
      </c>
      <c r="O14" s="21">
        <v>0.63672428513339796</v>
      </c>
      <c r="P14" s="21">
        <v>0.55160408743354605</v>
      </c>
      <c r="Q14" s="21">
        <v>0.60344382684810205</v>
      </c>
      <c r="R14" s="21"/>
      <c r="S14" s="21">
        <v>0.70923447419494401</v>
      </c>
      <c r="T14" s="21">
        <v>0.60276807243748798</v>
      </c>
      <c r="U14" s="21">
        <v>0.601635128093578</v>
      </c>
      <c r="V14" s="21">
        <v>0.61522841526084704</v>
      </c>
      <c r="W14" s="21">
        <v>0.58881060966046705</v>
      </c>
      <c r="X14" s="21">
        <v>0.60778145554046004</v>
      </c>
      <c r="Y14" s="21">
        <v>0.47681670322538899</v>
      </c>
      <c r="Z14" s="21">
        <v>0.66699982210905395</v>
      </c>
      <c r="AA14" s="21">
        <v>0.65440997169242798</v>
      </c>
      <c r="AB14" s="21">
        <v>0.52739805103562598</v>
      </c>
      <c r="AC14" s="21">
        <v>0.60769232770781401</v>
      </c>
      <c r="AD14" s="21">
        <v>0.53104025064077898</v>
      </c>
      <c r="AE14" s="21"/>
      <c r="AF14" s="21">
        <v>0.54272718034940504</v>
      </c>
      <c r="AG14" s="21">
        <v>0.63293230388594801</v>
      </c>
      <c r="AH14" s="21">
        <v>0.60182072708560697</v>
      </c>
      <c r="AI14" s="21"/>
      <c r="AJ14" s="21">
        <v>0.56480213621904596</v>
      </c>
      <c r="AK14" s="21">
        <v>0.69971909095023799</v>
      </c>
      <c r="AL14" s="21">
        <v>0.57818436893761804</v>
      </c>
      <c r="AM14" s="21">
        <v>0.62373643855182703</v>
      </c>
      <c r="AN14" s="21">
        <v>0.52467972031885601</v>
      </c>
      <c r="AO14" s="21"/>
      <c r="AP14" s="21">
        <v>0.53857268945721304</v>
      </c>
      <c r="AQ14" s="21">
        <v>0.65334840567541597</v>
      </c>
      <c r="AR14" s="21">
        <v>0.54193350364022597</v>
      </c>
      <c r="AS14" s="21">
        <v>0.63635791662257202</v>
      </c>
      <c r="AT14" s="21">
        <v>0.68195885898559805</v>
      </c>
      <c r="AU14" s="21"/>
      <c r="AV14" s="21">
        <v>0.65862658324177703</v>
      </c>
      <c r="AW14" s="21">
        <v>0.53532717855877399</v>
      </c>
      <c r="AX14" s="21">
        <v>0.61466030700614405</v>
      </c>
      <c r="AY14" s="21">
        <v>0.60735041983938598</v>
      </c>
      <c r="AZ14" s="21">
        <v>0.70038149143468198</v>
      </c>
      <c r="BA14" s="21">
        <v>0.49466243719936898</v>
      </c>
      <c r="BB14" s="21"/>
      <c r="BC14" s="21">
        <v>0.58534649189507404</v>
      </c>
      <c r="BD14" s="21">
        <v>0.60842202387170496</v>
      </c>
      <c r="BE14" s="21">
        <v>0.59024089125899903</v>
      </c>
      <c r="BF14" s="21">
        <v>0.74723068860095598</v>
      </c>
      <c r="BG14" s="21">
        <v>0.64286283659650101</v>
      </c>
    </row>
    <row r="15" spans="2:59" x14ac:dyDescent="0.35">
      <c r="B15" s="18" t="s">
        <v>141</v>
      </c>
      <c r="C15" s="22">
        <v>-0.48994661378704701</v>
      </c>
      <c r="D15" s="22">
        <v>-0.51424051941714799</v>
      </c>
      <c r="E15" s="22">
        <v>-0.46602342766970301</v>
      </c>
      <c r="F15" s="22"/>
      <c r="G15" s="22">
        <v>-0.644028678896988</v>
      </c>
      <c r="H15" s="22">
        <v>-0.653475157389798</v>
      </c>
      <c r="I15" s="22">
        <v>-0.53391823814186001</v>
      </c>
      <c r="J15" s="22">
        <v>-0.41572015821262898</v>
      </c>
      <c r="K15" s="22">
        <v>-0.37337000497628697</v>
      </c>
      <c r="L15" s="22">
        <v>-0.37515417529980599</v>
      </c>
      <c r="M15" s="22"/>
      <c r="N15" s="22">
        <v>-0.54740443253766502</v>
      </c>
      <c r="O15" s="22">
        <v>-0.53575787703629196</v>
      </c>
      <c r="P15" s="22">
        <v>-0.42344186014382001</v>
      </c>
      <c r="Q15" s="22">
        <v>-0.443103350693478</v>
      </c>
      <c r="R15" s="22"/>
      <c r="S15" s="22">
        <v>-0.64752435861373303</v>
      </c>
      <c r="T15" s="22">
        <v>-0.50568669776590203</v>
      </c>
      <c r="U15" s="22">
        <v>-0.40556764356860098</v>
      </c>
      <c r="V15" s="22">
        <v>-0.51510016355713195</v>
      </c>
      <c r="W15" s="22">
        <v>-0.45511695030825</v>
      </c>
      <c r="X15" s="22">
        <v>-0.47211725006545602</v>
      </c>
      <c r="Y15" s="22">
        <v>-0.34399941279006102</v>
      </c>
      <c r="Z15" s="22">
        <v>-0.52485052229186702</v>
      </c>
      <c r="AA15" s="22">
        <v>-0.56896860738893296</v>
      </c>
      <c r="AB15" s="22">
        <v>-0.379175526371824</v>
      </c>
      <c r="AC15" s="22">
        <v>-0.48052695688920999</v>
      </c>
      <c r="AD15" s="22">
        <v>-0.42425786263820903</v>
      </c>
      <c r="AE15" s="22"/>
      <c r="AF15" s="22">
        <v>-0.40924797867835899</v>
      </c>
      <c r="AG15" s="22">
        <v>-0.525267379433217</v>
      </c>
      <c r="AH15" s="22">
        <v>-0.48608953478637501</v>
      </c>
      <c r="AI15" s="22"/>
      <c r="AJ15" s="22">
        <v>-0.43188259851567201</v>
      </c>
      <c r="AK15" s="22">
        <v>-0.61348166778313096</v>
      </c>
      <c r="AL15" s="22">
        <v>-0.45547131467991397</v>
      </c>
      <c r="AM15" s="22">
        <v>-0.51518961625758497</v>
      </c>
      <c r="AN15" s="22">
        <v>-0.361829222622499</v>
      </c>
      <c r="AO15" s="22"/>
      <c r="AP15" s="22">
        <v>-0.423191098124786</v>
      </c>
      <c r="AQ15" s="22">
        <v>-0.55325462038441797</v>
      </c>
      <c r="AR15" s="22">
        <v>-0.38951370000788099</v>
      </c>
      <c r="AS15" s="22">
        <v>-0.526135045110662</v>
      </c>
      <c r="AT15" s="22">
        <v>-0.55353377941375204</v>
      </c>
      <c r="AU15" s="22"/>
      <c r="AV15" s="22">
        <v>-0.56847592561122895</v>
      </c>
      <c r="AW15" s="22">
        <v>-0.40812159110001001</v>
      </c>
      <c r="AX15" s="22">
        <v>-0.47941859680940202</v>
      </c>
      <c r="AY15" s="22">
        <v>-0.497534321394979</v>
      </c>
      <c r="AZ15" s="22">
        <v>-0.60245293804601296</v>
      </c>
      <c r="BA15" s="22">
        <v>-0.25301475692089898</v>
      </c>
      <c r="BB15" s="22"/>
      <c r="BC15" s="22">
        <v>-0.42115388338576898</v>
      </c>
      <c r="BD15" s="22">
        <v>-0.49082683004933902</v>
      </c>
      <c r="BE15" s="22">
        <v>-0.47053186019536702</v>
      </c>
      <c r="BF15" s="22">
        <v>-0.71300521311937204</v>
      </c>
      <c r="BG15" s="22">
        <v>-0.51527464377084997</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0.205431825280325</v>
      </c>
      <c r="D9" s="17">
        <v>0.213238497641111</v>
      </c>
      <c r="E9" s="17">
        <v>0.19762616863784299</v>
      </c>
      <c r="F9" s="17"/>
      <c r="G9" s="17">
        <v>0.29454773435228399</v>
      </c>
      <c r="H9" s="17">
        <v>0.25814987079042401</v>
      </c>
      <c r="I9" s="17">
        <v>0.18944625430848799</v>
      </c>
      <c r="J9" s="17">
        <v>0.177226320556061</v>
      </c>
      <c r="K9" s="17">
        <v>0.16485560434112501</v>
      </c>
      <c r="L9" s="17">
        <v>0.17425439342770699</v>
      </c>
      <c r="M9" s="17"/>
      <c r="N9" s="17">
        <v>0.231672297646384</v>
      </c>
      <c r="O9" s="17">
        <v>0.212382832008463</v>
      </c>
      <c r="P9" s="17">
        <v>0.17075963014008999</v>
      </c>
      <c r="Q9" s="17">
        <v>0.201865402570932</v>
      </c>
      <c r="R9" s="17"/>
      <c r="S9" s="17">
        <v>0.23396725368399601</v>
      </c>
      <c r="T9" s="17">
        <v>0.180799871495225</v>
      </c>
      <c r="U9" s="17">
        <v>0.116380059846922</v>
      </c>
      <c r="V9" s="17">
        <v>0.15178308312890501</v>
      </c>
      <c r="W9" s="17">
        <v>0.181200446241047</v>
      </c>
      <c r="X9" s="17">
        <v>0.246220781353852</v>
      </c>
      <c r="Y9" s="17">
        <v>0.33949320522973297</v>
      </c>
      <c r="Z9" s="17">
        <v>0.18744967325254799</v>
      </c>
      <c r="AA9" s="17">
        <v>0.24905730830177999</v>
      </c>
      <c r="AB9" s="17">
        <v>0.224149166731273</v>
      </c>
      <c r="AC9" s="17">
        <v>0.112566361069832</v>
      </c>
      <c r="AD9" s="17">
        <v>0.124795121159451</v>
      </c>
      <c r="AE9" s="17"/>
      <c r="AF9" s="17">
        <v>0.209697204125737</v>
      </c>
      <c r="AG9" s="17">
        <v>0.20057925088587</v>
      </c>
      <c r="AH9" s="17">
        <v>0.169858864265439</v>
      </c>
      <c r="AI9" s="17"/>
      <c r="AJ9" s="17">
        <v>0.17791532174188199</v>
      </c>
      <c r="AK9" s="17">
        <v>0.25080849106180603</v>
      </c>
      <c r="AL9" s="17">
        <v>0.22003408774615099</v>
      </c>
      <c r="AM9" s="17">
        <v>0.38291753587660798</v>
      </c>
      <c r="AN9" s="17">
        <v>0.139501018514056</v>
      </c>
      <c r="AO9" s="17"/>
      <c r="AP9" s="17">
        <v>0.20451162129259001</v>
      </c>
      <c r="AQ9" s="17">
        <v>0.23309483551897101</v>
      </c>
      <c r="AR9" s="17">
        <v>0.172073709006378</v>
      </c>
      <c r="AS9" s="17">
        <v>0.19862424495598199</v>
      </c>
      <c r="AT9" s="17">
        <v>0.25300673979034899</v>
      </c>
      <c r="AU9" s="17"/>
      <c r="AV9" s="17">
        <v>0.22480490040062601</v>
      </c>
      <c r="AW9" s="17">
        <v>0.195825137753321</v>
      </c>
      <c r="AX9" s="17">
        <v>0.190707885170319</v>
      </c>
      <c r="AY9" s="17">
        <v>0.211847731923827</v>
      </c>
      <c r="AZ9" s="17">
        <v>0.24415388947598299</v>
      </c>
      <c r="BA9" s="17">
        <v>0.141056805519711</v>
      </c>
      <c r="BB9" s="17"/>
      <c r="BC9" s="17">
        <v>0.17596564204902301</v>
      </c>
      <c r="BD9" s="17">
        <v>0.19545417768329701</v>
      </c>
      <c r="BE9" s="17">
        <v>0.22993342327157301</v>
      </c>
      <c r="BF9" s="17">
        <v>0.21782680218615399</v>
      </c>
      <c r="BG9" s="17">
        <v>0.32894048868881298</v>
      </c>
    </row>
    <row r="10" spans="2:59" x14ac:dyDescent="0.35">
      <c r="B10" s="18" t="s">
        <v>577</v>
      </c>
      <c r="C10" s="17">
        <v>0.46866342108353898</v>
      </c>
      <c r="D10" s="17">
        <v>0.44432061532543998</v>
      </c>
      <c r="E10" s="17">
        <v>0.490081927145538</v>
      </c>
      <c r="F10" s="17"/>
      <c r="G10" s="17">
        <v>0.419356386859909</v>
      </c>
      <c r="H10" s="17">
        <v>0.427613146210718</v>
      </c>
      <c r="I10" s="17">
        <v>0.45837748100319597</v>
      </c>
      <c r="J10" s="17">
        <v>0.46601262560348999</v>
      </c>
      <c r="K10" s="17">
        <v>0.52139914677950805</v>
      </c>
      <c r="L10" s="17">
        <v>0.504556796997364</v>
      </c>
      <c r="M10" s="17"/>
      <c r="N10" s="17">
        <v>0.47585856365377199</v>
      </c>
      <c r="O10" s="17">
        <v>0.48984709503071699</v>
      </c>
      <c r="P10" s="17">
        <v>0.47171593214510699</v>
      </c>
      <c r="Q10" s="17">
        <v>0.43740420892082399</v>
      </c>
      <c r="R10" s="17"/>
      <c r="S10" s="17">
        <v>0.44790300883457002</v>
      </c>
      <c r="T10" s="17">
        <v>0.53744279779403004</v>
      </c>
      <c r="U10" s="17">
        <v>0.50580925410265098</v>
      </c>
      <c r="V10" s="17">
        <v>0.49426079073754597</v>
      </c>
      <c r="W10" s="17">
        <v>0.56169248906063696</v>
      </c>
      <c r="X10" s="17">
        <v>0.38035575852276199</v>
      </c>
      <c r="Y10" s="17">
        <v>0.45196664601360798</v>
      </c>
      <c r="Z10" s="17">
        <v>0.453265653521502</v>
      </c>
      <c r="AA10" s="17">
        <v>0.38110351522337299</v>
      </c>
      <c r="AB10" s="17">
        <v>0.41644755822979201</v>
      </c>
      <c r="AC10" s="17">
        <v>0.47968392738604498</v>
      </c>
      <c r="AD10" s="17">
        <v>0.65297562621326899</v>
      </c>
      <c r="AE10" s="17"/>
      <c r="AF10" s="17">
        <v>0.44731982960146999</v>
      </c>
      <c r="AG10" s="17">
        <v>0.49579684475396801</v>
      </c>
      <c r="AH10" s="17">
        <v>0.45760613702893199</v>
      </c>
      <c r="AI10" s="17"/>
      <c r="AJ10" s="17">
        <v>0.49700598795227702</v>
      </c>
      <c r="AK10" s="17">
        <v>0.45423318991276201</v>
      </c>
      <c r="AL10" s="17">
        <v>0.437823546477353</v>
      </c>
      <c r="AM10" s="17">
        <v>0.119019612439697</v>
      </c>
      <c r="AN10" s="17">
        <v>0.45110809526498902</v>
      </c>
      <c r="AO10" s="17"/>
      <c r="AP10" s="17">
        <v>0.50777655864960203</v>
      </c>
      <c r="AQ10" s="17">
        <v>0.45602791386317398</v>
      </c>
      <c r="AR10" s="17">
        <v>0.43250737957441598</v>
      </c>
      <c r="AS10" s="17">
        <v>0.468518194620753</v>
      </c>
      <c r="AT10" s="17">
        <v>0.34923778339948103</v>
      </c>
      <c r="AU10" s="17"/>
      <c r="AV10" s="17">
        <v>0.48583686006479199</v>
      </c>
      <c r="AW10" s="17">
        <v>0.50907186651408398</v>
      </c>
      <c r="AX10" s="17">
        <v>0.45956217060871501</v>
      </c>
      <c r="AY10" s="17">
        <v>0.45460372629298301</v>
      </c>
      <c r="AZ10" s="17">
        <v>0.33388658177873298</v>
      </c>
      <c r="BA10" s="17">
        <v>0.44241781554514698</v>
      </c>
      <c r="BB10" s="17"/>
      <c r="BC10" s="17">
        <v>0.47903445795062899</v>
      </c>
      <c r="BD10" s="17">
        <v>0.50126288641859296</v>
      </c>
      <c r="BE10" s="17">
        <v>0.459607155580392</v>
      </c>
      <c r="BF10" s="17">
        <v>0.43704434021559202</v>
      </c>
      <c r="BG10" s="17">
        <v>0.35208762629277202</v>
      </c>
    </row>
    <row r="11" spans="2:59" x14ac:dyDescent="0.35">
      <c r="B11" s="18" t="s">
        <v>578</v>
      </c>
      <c r="C11" s="17">
        <v>0.16414758225764001</v>
      </c>
      <c r="D11" s="17">
        <v>0.17330886429373099</v>
      </c>
      <c r="E11" s="17">
        <v>0.15648807380062199</v>
      </c>
      <c r="F11" s="17"/>
      <c r="G11" s="17">
        <v>0.15675876241883499</v>
      </c>
      <c r="H11" s="17">
        <v>0.17352842032288501</v>
      </c>
      <c r="I11" s="17">
        <v>0.17341684745397601</v>
      </c>
      <c r="J11" s="17">
        <v>0.16749992031613201</v>
      </c>
      <c r="K11" s="17">
        <v>0.152175918545846</v>
      </c>
      <c r="L11" s="17">
        <v>0.15962292553247201</v>
      </c>
      <c r="M11" s="17"/>
      <c r="N11" s="17">
        <v>0.16675568990537501</v>
      </c>
      <c r="O11" s="17">
        <v>0.14532109322879999</v>
      </c>
      <c r="P11" s="17">
        <v>0.20205263576065199</v>
      </c>
      <c r="Q11" s="17">
        <v>0.14807956342360601</v>
      </c>
      <c r="R11" s="17"/>
      <c r="S11" s="17">
        <v>0.16960430124475101</v>
      </c>
      <c r="T11" s="17">
        <v>0.18030175922912201</v>
      </c>
      <c r="U11" s="17">
        <v>0.206468521959524</v>
      </c>
      <c r="V11" s="17">
        <v>0.24616647807362901</v>
      </c>
      <c r="W11" s="17">
        <v>0.103714135249993</v>
      </c>
      <c r="X11" s="17">
        <v>0.108558283218969</v>
      </c>
      <c r="Y11" s="17">
        <v>7.9945028198949705E-2</v>
      </c>
      <c r="Z11" s="17">
        <v>0.145191367508268</v>
      </c>
      <c r="AA11" s="17">
        <v>0.20591870460779799</v>
      </c>
      <c r="AB11" s="17">
        <v>0.14315620676711899</v>
      </c>
      <c r="AC11" s="17">
        <v>0.189167849229953</v>
      </c>
      <c r="AD11" s="17">
        <v>0.104037485879667</v>
      </c>
      <c r="AE11" s="17"/>
      <c r="AF11" s="17">
        <v>0.18256705521797501</v>
      </c>
      <c r="AG11" s="17">
        <v>0.14591978069490799</v>
      </c>
      <c r="AH11" s="17">
        <v>0.17564223645225999</v>
      </c>
      <c r="AI11" s="17"/>
      <c r="AJ11" s="17">
        <v>0.198543730473691</v>
      </c>
      <c r="AK11" s="17">
        <v>0.159499697158587</v>
      </c>
      <c r="AL11" s="17">
        <v>6.1020298760035903E-2</v>
      </c>
      <c r="AM11" s="17">
        <v>0.16705832507431001</v>
      </c>
      <c r="AN11" s="17">
        <v>0.16636973201369001</v>
      </c>
      <c r="AO11" s="17"/>
      <c r="AP11" s="17">
        <v>0.15819279950821799</v>
      </c>
      <c r="AQ11" s="17">
        <v>0.169986427783653</v>
      </c>
      <c r="AR11" s="17">
        <v>0.17593295704225301</v>
      </c>
      <c r="AS11" s="17">
        <v>0.17176489224087599</v>
      </c>
      <c r="AT11" s="17">
        <v>0.212532825693309</v>
      </c>
      <c r="AU11" s="17"/>
      <c r="AV11" s="17">
        <v>0.16490683579636101</v>
      </c>
      <c r="AW11" s="17">
        <v>0.17698472831433601</v>
      </c>
      <c r="AX11" s="17">
        <v>0.150065438074937</v>
      </c>
      <c r="AY11" s="17">
        <v>0.168772706911303</v>
      </c>
      <c r="AZ11" s="17">
        <v>0.21695405317331901</v>
      </c>
      <c r="BA11" s="17">
        <v>0.145908698083317</v>
      </c>
      <c r="BB11" s="17"/>
      <c r="BC11" s="17">
        <v>0.17669578521995</v>
      </c>
      <c r="BD11" s="17">
        <v>0.16920521615004</v>
      </c>
      <c r="BE11" s="17">
        <v>0.14419733845100299</v>
      </c>
      <c r="BF11" s="17">
        <v>0.174507922133781</v>
      </c>
      <c r="BG11" s="17">
        <v>6.4032110560968997E-2</v>
      </c>
    </row>
    <row r="12" spans="2:59" x14ac:dyDescent="0.35">
      <c r="B12" s="18" t="s">
        <v>579</v>
      </c>
      <c r="C12" s="17">
        <v>5.68055736197072E-2</v>
      </c>
      <c r="D12" s="17">
        <v>7.0917873739535606E-2</v>
      </c>
      <c r="E12" s="17">
        <v>4.35995102853729E-2</v>
      </c>
      <c r="F12" s="17"/>
      <c r="G12" s="17">
        <v>5.99112632239963E-2</v>
      </c>
      <c r="H12" s="17">
        <v>4.6769520741699301E-2</v>
      </c>
      <c r="I12" s="17">
        <v>6.6266747614941002E-2</v>
      </c>
      <c r="J12" s="17">
        <v>7.0724591736498504E-2</v>
      </c>
      <c r="K12" s="17">
        <v>5.6422327510682803E-2</v>
      </c>
      <c r="L12" s="17">
        <v>4.3421540713731402E-2</v>
      </c>
      <c r="M12" s="17"/>
      <c r="N12" s="17">
        <v>3.7607304616195797E-2</v>
      </c>
      <c r="O12" s="17">
        <v>6.0969154896432301E-2</v>
      </c>
      <c r="P12" s="17">
        <v>5.6037348460961402E-2</v>
      </c>
      <c r="Q12" s="17">
        <v>7.2469964360292002E-2</v>
      </c>
      <c r="R12" s="17"/>
      <c r="S12" s="17">
        <v>4.85684317178234E-2</v>
      </c>
      <c r="T12" s="17">
        <v>2.1831589585214601E-2</v>
      </c>
      <c r="U12" s="17">
        <v>4.82527745993633E-2</v>
      </c>
      <c r="V12" s="17">
        <v>5.0359186582703303E-2</v>
      </c>
      <c r="W12" s="17">
        <v>4.9368301441242997E-2</v>
      </c>
      <c r="X12" s="17">
        <v>0.113136956624777</v>
      </c>
      <c r="Y12" s="17">
        <v>3.1128641528915198E-2</v>
      </c>
      <c r="Z12" s="17">
        <v>6.6000152522691299E-2</v>
      </c>
      <c r="AA12" s="17">
        <v>5.5680944347174501E-2</v>
      </c>
      <c r="AB12" s="17">
        <v>9.1030371208773997E-2</v>
      </c>
      <c r="AC12" s="17">
        <v>0.120077136111284</v>
      </c>
      <c r="AD12" s="17">
        <v>0</v>
      </c>
      <c r="AE12" s="17"/>
      <c r="AF12" s="17">
        <v>5.1707493600180898E-2</v>
      </c>
      <c r="AG12" s="17">
        <v>7.0291973097530006E-2</v>
      </c>
      <c r="AH12" s="17">
        <v>4.0078562187003099E-2</v>
      </c>
      <c r="AI12" s="17"/>
      <c r="AJ12" s="17">
        <v>4.0692786773274099E-2</v>
      </c>
      <c r="AK12" s="17">
        <v>6.2587463681415906E-2</v>
      </c>
      <c r="AL12" s="17">
        <v>0.100421101591863</v>
      </c>
      <c r="AM12" s="17">
        <v>0.17117593680145299</v>
      </c>
      <c r="AN12" s="17">
        <v>6.07578684211122E-2</v>
      </c>
      <c r="AO12" s="17"/>
      <c r="AP12" s="17">
        <v>4.2961799277929501E-2</v>
      </c>
      <c r="AQ12" s="17">
        <v>6.1650565055640899E-2</v>
      </c>
      <c r="AR12" s="17">
        <v>9.14270476803897E-2</v>
      </c>
      <c r="AS12" s="17">
        <v>5.6778088899247299E-2</v>
      </c>
      <c r="AT12" s="17">
        <v>2.38210069819626E-2</v>
      </c>
      <c r="AU12" s="17"/>
      <c r="AV12" s="17">
        <v>5.4459864420435398E-2</v>
      </c>
      <c r="AW12" s="17">
        <v>3.5346870876751098E-2</v>
      </c>
      <c r="AX12" s="17">
        <v>9.1818499394900305E-2</v>
      </c>
      <c r="AY12" s="17">
        <v>7.1871642612349407E-2</v>
      </c>
      <c r="AZ12" s="17">
        <v>4.8244193674694402E-2</v>
      </c>
      <c r="BA12" s="17">
        <v>1.9672998560270102E-2</v>
      </c>
      <c r="BB12" s="17"/>
      <c r="BC12" s="17">
        <v>4.3474581222330097E-2</v>
      </c>
      <c r="BD12" s="17">
        <v>3.8706680551202299E-2</v>
      </c>
      <c r="BE12" s="17">
        <v>6.7586270080986402E-2</v>
      </c>
      <c r="BF12" s="17">
        <v>7.3150718369648607E-2</v>
      </c>
      <c r="BG12" s="17">
        <v>0.14042299963785401</v>
      </c>
    </row>
    <row r="13" spans="2:59" x14ac:dyDescent="0.35">
      <c r="B13" s="18" t="s">
        <v>100</v>
      </c>
      <c r="C13" s="21">
        <v>0.104951597758789</v>
      </c>
      <c r="D13" s="21">
        <v>9.8214149000182202E-2</v>
      </c>
      <c r="E13" s="21">
        <v>0.11220432013062499</v>
      </c>
      <c r="F13" s="21"/>
      <c r="G13" s="21">
        <v>6.9425853144976499E-2</v>
      </c>
      <c r="H13" s="21">
        <v>9.3939041934274201E-2</v>
      </c>
      <c r="I13" s="21">
        <v>0.11249266961939799</v>
      </c>
      <c r="J13" s="21">
        <v>0.118536541787818</v>
      </c>
      <c r="K13" s="21">
        <v>0.105147002822838</v>
      </c>
      <c r="L13" s="21">
        <v>0.118144343328726</v>
      </c>
      <c r="M13" s="21"/>
      <c r="N13" s="21">
        <v>8.8106144178273602E-2</v>
      </c>
      <c r="O13" s="21">
        <v>9.1479824835588697E-2</v>
      </c>
      <c r="P13" s="21">
        <v>9.9434453493189801E-2</v>
      </c>
      <c r="Q13" s="21">
        <v>0.14018086072434499</v>
      </c>
      <c r="R13" s="21"/>
      <c r="S13" s="21">
        <v>9.9957004518860498E-2</v>
      </c>
      <c r="T13" s="21">
        <v>7.9623981896408499E-2</v>
      </c>
      <c r="U13" s="21">
        <v>0.12308938949154</v>
      </c>
      <c r="V13" s="21">
        <v>5.7430461477216997E-2</v>
      </c>
      <c r="W13" s="21">
        <v>0.10402462800708</v>
      </c>
      <c r="X13" s="21">
        <v>0.151728220279641</v>
      </c>
      <c r="Y13" s="21">
        <v>9.7466479028794198E-2</v>
      </c>
      <c r="Z13" s="21">
        <v>0.14809315319499</v>
      </c>
      <c r="AA13" s="21">
        <v>0.10823952751987501</v>
      </c>
      <c r="AB13" s="21">
        <v>0.125216697063042</v>
      </c>
      <c r="AC13" s="21">
        <v>9.8504726202885695E-2</v>
      </c>
      <c r="AD13" s="21">
        <v>0.118191766747614</v>
      </c>
      <c r="AE13" s="21"/>
      <c r="AF13" s="21">
        <v>0.108708417454637</v>
      </c>
      <c r="AG13" s="21">
        <v>8.7412150567724001E-2</v>
      </c>
      <c r="AH13" s="21">
        <v>0.15681420006636601</v>
      </c>
      <c r="AI13" s="21"/>
      <c r="AJ13" s="21">
        <v>8.5842173058875801E-2</v>
      </c>
      <c r="AK13" s="21">
        <v>7.2871158185428705E-2</v>
      </c>
      <c r="AL13" s="21">
        <v>0.18070096542459799</v>
      </c>
      <c r="AM13" s="21">
        <v>0.15982858980793199</v>
      </c>
      <c r="AN13" s="21">
        <v>0.182263285786153</v>
      </c>
      <c r="AO13" s="21"/>
      <c r="AP13" s="21">
        <v>8.6557221271660198E-2</v>
      </c>
      <c r="AQ13" s="21">
        <v>7.9240257778561002E-2</v>
      </c>
      <c r="AR13" s="21">
        <v>0.128058906696564</v>
      </c>
      <c r="AS13" s="21">
        <v>0.104314579283141</v>
      </c>
      <c r="AT13" s="21">
        <v>0.16140164413489799</v>
      </c>
      <c r="AU13" s="21"/>
      <c r="AV13" s="21">
        <v>6.9991539317786497E-2</v>
      </c>
      <c r="AW13" s="21">
        <v>8.2771396541508099E-2</v>
      </c>
      <c r="AX13" s="21">
        <v>0.107846006751129</v>
      </c>
      <c r="AY13" s="21">
        <v>9.2904192259536694E-2</v>
      </c>
      <c r="AZ13" s="21">
        <v>0.15676128189727101</v>
      </c>
      <c r="BA13" s="21">
        <v>0.250943682291555</v>
      </c>
      <c r="BB13" s="21"/>
      <c r="BC13" s="21">
        <v>0.124829533558068</v>
      </c>
      <c r="BD13" s="21">
        <v>9.5371039196868304E-2</v>
      </c>
      <c r="BE13" s="21">
        <v>9.8675812616044994E-2</v>
      </c>
      <c r="BF13" s="21">
        <v>9.7470217094825395E-2</v>
      </c>
      <c r="BG13" s="21">
        <v>0.11451677481959199</v>
      </c>
    </row>
    <row r="14" spans="2:59" x14ac:dyDescent="0.35">
      <c r="B14" s="18" t="s">
        <v>580</v>
      </c>
      <c r="C14" s="21">
        <v>0.67409524636386497</v>
      </c>
      <c r="D14" s="21">
        <v>0.65755911296655101</v>
      </c>
      <c r="E14" s="21">
        <v>0.68770809578338099</v>
      </c>
      <c r="F14" s="21"/>
      <c r="G14" s="21">
        <v>0.71390412121219304</v>
      </c>
      <c r="H14" s="21">
        <v>0.68576301700114095</v>
      </c>
      <c r="I14" s="21">
        <v>0.64782373531168402</v>
      </c>
      <c r="J14" s="21">
        <v>0.64323894615955102</v>
      </c>
      <c r="K14" s="21">
        <v>0.68625475112063306</v>
      </c>
      <c r="L14" s="21">
        <v>0.67881119042507099</v>
      </c>
      <c r="M14" s="21"/>
      <c r="N14" s="21">
        <v>0.70753086130015497</v>
      </c>
      <c r="O14" s="21">
        <v>0.70222992703917897</v>
      </c>
      <c r="P14" s="21">
        <v>0.64247556228519598</v>
      </c>
      <c r="Q14" s="21">
        <v>0.63926961149175698</v>
      </c>
      <c r="R14" s="21"/>
      <c r="S14" s="21">
        <v>0.68187026251856497</v>
      </c>
      <c r="T14" s="21">
        <v>0.71824266928925495</v>
      </c>
      <c r="U14" s="21">
        <v>0.622189313949573</v>
      </c>
      <c r="V14" s="21">
        <v>0.64604387386645101</v>
      </c>
      <c r="W14" s="21">
        <v>0.74289293530168399</v>
      </c>
      <c r="X14" s="21">
        <v>0.62657653987661299</v>
      </c>
      <c r="Y14" s="21">
        <v>0.79145985124334095</v>
      </c>
      <c r="Z14" s="21">
        <v>0.64071532677405096</v>
      </c>
      <c r="AA14" s="21">
        <v>0.63016082352515201</v>
      </c>
      <c r="AB14" s="21">
        <v>0.64059672496106501</v>
      </c>
      <c r="AC14" s="21">
        <v>0.59225028845587702</v>
      </c>
      <c r="AD14" s="21">
        <v>0.77777074737271901</v>
      </c>
      <c r="AE14" s="21"/>
      <c r="AF14" s="21">
        <v>0.65701703372720699</v>
      </c>
      <c r="AG14" s="21">
        <v>0.69637609563983804</v>
      </c>
      <c r="AH14" s="21">
        <v>0.62746500129437099</v>
      </c>
      <c r="AI14" s="21"/>
      <c r="AJ14" s="21">
        <v>0.67492130969415898</v>
      </c>
      <c r="AK14" s="21">
        <v>0.70504168097456799</v>
      </c>
      <c r="AL14" s="21">
        <v>0.65785763422350396</v>
      </c>
      <c r="AM14" s="21">
        <v>0.50193714831630498</v>
      </c>
      <c r="AN14" s="21">
        <v>0.59060911377904501</v>
      </c>
      <c r="AO14" s="21"/>
      <c r="AP14" s="21">
        <v>0.71228817994219296</v>
      </c>
      <c r="AQ14" s="21">
        <v>0.68912274938214502</v>
      </c>
      <c r="AR14" s="21">
        <v>0.60458108858079396</v>
      </c>
      <c r="AS14" s="21">
        <v>0.66714243957673502</v>
      </c>
      <c r="AT14" s="21">
        <v>0.60224452318983002</v>
      </c>
      <c r="AU14" s="21"/>
      <c r="AV14" s="21">
        <v>0.71064176046541805</v>
      </c>
      <c r="AW14" s="21">
        <v>0.70489700426740498</v>
      </c>
      <c r="AX14" s="21">
        <v>0.65027005577903396</v>
      </c>
      <c r="AY14" s="21">
        <v>0.66645145821681095</v>
      </c>
      <c r="AZ14" s="21">
        <v>0.57804047125471603</v>
      </c>
      <c r="BA14" s="21">
        <v>0.58347462106485803</v>
      </c>
      <c r="BB14" s="21"/>
      <c r="BC14" s="21">
        <v>0.65500009999965203</v>
      </c>
      <c r="BD14" s="21">
        <v>0.69671706410189005</v>
      </c>
      <c r="BE14" s="21">
        <v>0.68954057885196596</v>
      </c>
      <c r="BF14" s="21">
        <v>0.65487114240174504</v>
      </c>
      <c r="BG14" s="21">
        <v>0.681028114981585</v>
      </c>
    </row>
    <row r="15" spans="2:59" x14ac:dyDescent="0.35">
      <c r="B15" s="18" t="s">
        <v>141</v>
      </c>
      <c r="C15" s="22">
        <v>-0.56914364860507605</v>
      </c>
      <c r="D15" s="22">
        <v>-0.55934496396636901</v>
      </c>
      <c r="E15" s="22">
        <v>-0.57550377565275601</v>
      </c>
      <c r="F15" s="22"/>
      <c r="G15" s="22">
        <v>-0.64447826806721598</v>
      </c>
      <c r="H15" s="22">
        <v>-0.59182397506686701</v>
      </c>
      <c r="I15" s="22">
        <v>-0.53533106569228595</v>
      </c>
      <c r="J15" s="22">
        <v>-0.52470240437173299</v>
      </c>
      <c r="K15" s="22">
        <v>-0.58110774829779599</v>
      </c>
      <c r="L15" s="22">
        <v>-0.56066684709634496</v>
      </c>
      <c r="M15" s="22"/>
      <c r="N15" s="22">
        <v>-0.61942471712188196</v>
      </c>
      <c r="O15" s="22">
        <v>-0.61075010220359105</v>
      </c>
      <c r="P15" s="22">
        <v>-0.54304110879200695</v>
      </c>
      <c r="Q15" s="22">
        <v>-0.49908875076741199</v>
      </c>
      <c r="R15" s="22"/>
      <c r="S15" s="22">
        <v>-0.58191325799970495</v>
      </c>
      <c r="T15" s="22">
        <v>-0.638618687392847</v>
      </c>
      <c r="U15" s="22">
        <v>-0.49909992445803197</v>
      </c>
      <c r="V15" s="22">
        <v>-0.58861341238923404</v>
      </c>
      <c r="W15" s="22">
        <v>-0.63886830729460498</v>
      </c>
      <c r="X15" s="22">
        <v>-0.47484831959697299</v>
      </c>
      <c r="Y15" s="22">
        <v>-0.69399337221454704</v>
      </c>
      <c r="Z15" s="22">
        <v>-0.49262217357906002</v>
      </c>
      <c r="AA15" s="22">
        <v>-0.52192129600527803</v>
      </c>
      <c r="AB15" s="22">
        <v>-0.51538002789802395</v>
      </c>
      <c r="AC15" s="22">
        <v>-0.49374556225299099</v>
      </c>
      <c r="AD15" s="22">
        <v>-0.659578980625106</v>
      </c>
      <c r="AE15" s="22"/>
      <c r="AF15" s="22">
        <v>-0.54830861627256899</v>
      </c>
      <c r="AG15" s="22">
        <v>-0.60896394507211404</v>
      </c>
      <c r="AH15" s="22">
        <v>-0.47065080122800501</v>
      </c>
      <c r="AI15" s="22"/>
      <c r="AJ15" s="22">
        <v>-0.589079136635284</v>
      </c>
      <c r="AK15" s="22">
        <v>-0.63217052278913899</v>
      </c>
      <c r="AL15" s="22">
        <v>-0.477156668798906</v>
      </c>
      <c r="AM15" s="22">
        <v>-0.34210855850837302</v>
      </c>
      <c r="AN15" s="22">
        <v>-0.40834582799289199</v>
      </c>
      <c r="AO15" s="22"/>
      <c r="AP15" s="22">
        <v>-0.62573095867053197</v>
      </c>
      <c r="AQ15" s="22">
        <v>-0.60988249160358399</v>
      </c>
      <c r="AR15" s="22">
        <v>-0.47652218188423001</v>
      </c>
      <c r="AS15" s="22">
        <v>-0.562827860293594</v>
      </c>
      <c r="AT15" s="22">
        <v>-0.44084287905493302</v>
      </c>
      <c r="AU15" s="22"/>
      <c r="AV15" s="22">
        <v>-0.64065022114763104</v>
      </c>
      <c r="AW15" s="22">
        <v>-0.62212560772589698</v>
      </c>
      <c r="AX15" s="22">
        <v>-0.54242404902790498</v>
      </c>
      <c r="AY15" s="22">
        <v>-0.57354726595727401</v>
      </c>
      <c r="AZ15" s="22">
        <v>-0.42127918935744602</v>
      </c>
      <c r="BA15" s="22">
        <v>-0.33253093877330298</v>
      </c>
      <c r="BB15" s="22"/>
      <c r="BC15" s="22">
        <v>-0.530170566441583</v>
      </c>
      <c r="BD15" s="22">
        <v>-0.60134602490502098</v>
      </c>
      <c r="BE15" s="22">
        <v>-0.59086476623592099</v>
      </c>
      <c r="BF15" s="22">
        <v>-0.55740092530691998</v>
      </c>
      <c r="BG15" s="22">
        <v>-0.566511340161993</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0.18139016976349201</v>
      </c>
      <c r="D9" s="17">
        <v>0.19005711091250299</v>
      </c>
      <c r="E9" s="17">
        <v>0.1743312958521</v>
      </c>
      <c r="F9" s="17"/>
      <c r="G9" s="17">
        <v>0.23480471790573901</v>
      </c>
      <c r="H9" s="17">
        <v>0.202206280947337</v>
      </c>
      <c r="I9" s="17">
        <v>0.13364277888616599</v>
      </c>
      <c r="J9" s="17">
        <v>0.177191804256807</v>
      </c>
      <c r="K9" s="17">
        <v>0.17408263818266601</v>
      </c>
      <c r="L9" s="17">
        <v>0.17980637854093201</v>
      </c>
      <c r="M9" s="17"/>
      <c r="N9" s="17">
        <v>0.174433407164168</v>
      </c>
      <c r="O9" s="17">
        <v>0.143341023879622</v>
      </c>
      <c r="P9" s="17">
        <v>0.208398852678851</v>
      </c>
      <c r="Q9" s="17">
        <v>0.203696478196634</v>
      </c>
      <c r="R9" s="17"/>
      <c r="S9" s="17">
        <v>0.18803688736054699</v>
      </c>
      <c r="T9" s="17">
        <v>0.15673594246247699</v>
      </c>
      <c r="U9" s="17">
        <v>0.141582432583441</v>
      </c>
      <c r="V9" s="17">
        <v>0.28060479168223901</v>
      </c>
      <c r="W9" s="17">
        <v>0.19023631724989301</v>
      </c>
      <c r="X9" s="17">
        <v>0.148430921370067</v>
      </c>
      <c r="Y9" s="17">
        <v>0.18150946076925401</v>
      </c>
      <c r="Z9" s="17">
        <v>0.14325354465678899</v>
      </c>
      <c r="AA9" s="17">
        <v>0.16749035303225099</v>
      </c>
      <c r="AB9" s="17">
        <v>0.21438942760176299</v>
      </c>
      <c r="AC9" s="17">
        <v>0.17390501438033201</v>
      </c>
      <c r="AD9" s="17">
        <v>0.143295681015114</v>
      </c>
      <c r="AE9" s="17"/>
      <c r="AF9" s="17">
        <v>0.189054155926655</v>
      </c>
      <c r="AG9" s="17">
        <v>0.16847015596506801</v>
      </c>
      <c r="AH9" s="17">
        <v>0.175748458825191</v>
      </c>
      <c r="AI9" s="17"/>
      <c r="AJ9" s="17">
        <v>0.186554816909207</v>
      </c>
      <c r="AK9" s="17">
        <v>0.17889710109413201</v>
      </c>
      <c r="AL9" s="17">
        <v>0.20952849755962299</v>
      </c>
      <c r="AM9" s="17">
        <v>0.17721728382120899</v>
      </c>
      <c r="AN9" s="17">
        <v>0.115902858035977</v>
      </c>
      <c r="AO9" s="17"/>
      <c r="AP9" s="17">
        <v>0.17206137649901401</v>
      </c>
      <c r="AQ9" s="17">
        <v>0.19862858717545401</v>
      </c>
      <c r="AR9" s="17">
        <v>0.117829671147003</v>
      </c>
      <c r="AS9" s="17">
        <v>0.21068317412488799</v>
      </c>
      <c r="AT9" s="17">
        <v>0.157758667882061</v>
      </c>
      <c r="AU9" s="17"/>
      <c r="AV9" s="17">
        <v>0.207546573965563</v>
      </c>
      <c r="AW9" s="17">
        <v>0.16463232413419901</v>
      </c>
      <c r="AX9" s="17">
        <v>0.16463061462206499</v>
      </c>
      <c r="AY9" s="17">
        <v>0.203644490912153</v>
      </c>
      <c r="AZ9" s="17">
        <v>0.15001633163888001</v>
      </c>
      <c r="BA9" s="17">
        <v>0.10136630664084</v>
      </c>
      <c r="BB9" s="17"/>
      <c r="BC9" s="17">
        <v>0.17931108685320299</v>
      </c>
      <c r="BD9" s="17">
        <v>0.172722793828886</v>
      </c>
      <c r="BE9" s="17">
        <v>0.15716871805236901</v>
      </c>
      <c r="BF9" s="17">
        <v>0.24551492593398699</v>
      </c>
      <c r="BG9" s="17">
        <v>0.24283529061912201</v>
      </c>
    </row>
    <row r="10" spans="2:59" x14ac:dyDescent="0.35">
      <c r="B10" s="18" t="s">
        <v>577</v>
      </c>
      <c r="C10" s="17">
        <v>0.342643312202913</v>
      </c>
      <c r="D10" s="17">
        <v>0.39120991311470099</v>
      </c>
      <c r="E10" s="17">
        <v>0.29441015524895198</v>
      </c>
      <c r="F10" s="17"/>
      <c r="G10" s="17">
        <v>0.33308393814325898</v>
      </c>
      <c r="H10" s="17">
        <v>0.38292977093741398</v>
      </c>
      <c r="I10" s="17">
        <v>0.363234813808469</v>
      </c>
      <c r="J10" s="17">
        <v>0.273937384939336</v>
      </c>
      <c r="K10" s="17">
        <v>0.36070665220313802</v>
      </c>
      <c r="L10" s="17">
        <v>0.34494918361499799</v>
      </c>
      <c r="M10" s="17"/>
      <c r="N10" s="17">
        <v>0.34445171057677498</v>
      </c>
      <c r="O10" s="17">
        <v>0.35403729993942601</v>
      </c>
      <c r="P10" s="17">
        <v>0.344219777193433</v>
      </c>
      <c r="Q10" s="17">
        <v>0.32794997007739601</v>
      </c>
      <c r="R10" s="17"/>
      <c r="S10" s="17">
        <v>0.39448898788916897</v>
      </c>
      <c r="T10" s="17">
        <v>0.31966228063879498</v>
      </c>
      <c r="U10" s="17">
        <v>0.29559281189966902</v>
      </c>
      <c r="V10" s="17">
        <v>0.40977935627765799</v>
      </c>
      <c r="W10" s="17">
        <v>0.29756297000175402</v>
      </c>
      <c r="X10" s="17">
        <v>0.36202744681325599</v>
      </c>
      <c r="Y10" s="17">
        <v>0.32905042628780001</v>
      </c>
      <c r="Z10" s="17">
        <v>0.37024083765486998</v>
      </c>
      <c r="AA10" s="17">
        <v>0.35518361073337101</v>
      </c>
      <c r="AB10" s="17">
        <v>0.29264493960694399</v>
      </c>
      <c r="AC10" s="17">
        <v>0.33431189166262498</v>
      </c>
      <c r="AD10" s="17">
        <v>0.29734739770140201</v>
      </c>
      <c r="AE10" s="17"/>
      <c r="AF10" s="17">
        <v>0.34095840466136301</v>
      </c>
      <c r="AG10" s="17">
        <v>0.32252732286330099</v>
      </c>
      <c r="AH10" s="17">
        <v>0.379032252318175</v>
      </c>
      <c r="AI10" s="17"/>
      <c r="AJ10" s="17">
        <v>0.35760385489030799</v>
      </c>
      <c r="AK10" s="17">
        <v>0.380689404591946</v>
      </c>
      <c r="AL10" s="17">
        <v>0.27247246005075199</v>
      </c>
      <c r="AM10" s="17">
        <v>0.39519378525066801</v>
      </c>
      <c r="AN10" s="17">
        <v>0.37212473815258601</v>
      </c>
      <c r="AO10" s="17"/>
      <c r="AP10" s="17">
        <v>0.33596894249652698</v>
      </c>
      <c r="AQ10" s="17">
        <v>0.35903161631492297</v>
      </c>
      <c r="AR10" s="17">
        <v>0.37154133118872001</v>
      </c>
      <c r="AS10" s="17">
        <v>0.36209710084142499</v>
      </c>
      <c r="AT10" s="17">
        <v>0.205602301659986</v>
      </c>
      <c r="AU10" s="17"/>
      <c r="AV10" s="17">
        <v>0.34942505982408001</v>
      </c>
      <c r="AW10" s="17">
        <v>0.33102409053989901</v>
      </c>
      <c r="AX10" s="17">
        <v>0.379203997016479</v>
      </c>
      <c r="AY10" s="17">
        <v>0.37480501141448702</v>
      </c>
      <c r="AZ10" s="17">
        <v>0.26911800562292199</v>
      </c>
      <c r="BA10" s="17">
        <v>0.27797952668717002</v>
      </c>
      <c r="BB10" s="17"/>
      <c r="BC10" s="17">
        <v>0.32918139893507498</v>
      </c>
      <c r="BD10" s="17">
        <v>0.343425343440529</v>
      </c>
      <c r="BE10" s="17">
        <v>0.35113638077849502</v>
      </c>
      <c r="BF10" s="17">
        <v>0.37382606575096</v>
      </c>
      <c r="BG10" s="17">
        <v>7.1496763370755806E-2</v>
      </c>
    </row>
    <row r="11" spans="2:59" x14ac:dyDescent="0.35">
      <c r="B11" s="18" t="s">
        <v>578</v>
      </c>
      <c r="C11" s="17">
        <v>0.24834504741465999</v>
      </c>
      <c r="D11" s="17">
        <v>0.23828278993028101</v>
      </c>
      <c r="E11" s="17">
        <v>0.25808509821113801</v>
      </c>
      <c r="F11" s="17"/>
      <c r="G11" s="17">
        <v>0.21284466091955201</v>
      </c>
      <c r="H11" s="17">
        <v>0.18058294794347499</v>
      </c>
      <c r="I11" s="17">
        <v>0.24858252680908999</v>
      </c>
      <c r="J11" s="17">
        <v>0.28998723148678202</v>
      </c>
      <c r="K11" s="17">
        <v>0.242355640712584</v>
      </c>
      <c r="L11" s="17">
        <v>0.29261590692944001</v>
      </c>
      <c r="M11" s="17"/>
      <c r="N11" s="17">
        <v>0.28327582560985298</v>
      </c>
      <c r="O11" s="17">
        <v>0.25661200335130002</v>
      </c>
      <c r="P11" s="17">
        <v>0.206918244821643</v>
      </c>
      <c r="Q11" s="17">
        <v>0.240540298840214</v>
      </c>
      <c r="R11" s="17"/>
      <c r="S11" s="17">
        <v>0.246565262869019</v>
      </c>
      <c r="T11" s="17">
        <v>0.32678755450399499</v>
      </c>
      <c r="U11" s="17">
        <v>0.281358402848289</v>
      </c>
      <c r="V11" s="17">
        <v>0.17976425838062099</v>
      </c>
      <c r="W11" s="17">
        <v>0.22718360404253901</v>
      </c>
      <c r="X11" s="17">
        <v>0.23235906582407601</v>
      </c>
      <c r="Y11" s="17">
        <v>0.25379226934523402</v>
      </c>
      <c r="Z11" s="17">
        <v>0.20505561141187301</v>
      </c>
      <c r="AA11" s="17">
        <v>0.21063515010546099</v>
      </c>
      <c r="AB11" s="17">
        <v>0.23882790968817799</v>
      </c>
      <c r="AC11" s="17">
        <v>0.240949414634929</v>
      </c>
      <c r="AD11" s="17">
        <v>0.33723701108920001</v>
      </c>
      <c r="AE11" s="17"/>
      <c r="AF11" s="17">
        <v>0.27243523408510201</v>
      </c>
      <c r="AG11" s="17">
        <v>0.26642111020575099</v>
      </c>
      <c r="AH11" s="17">
        <v>0.15961670317835799</v>
      </c>
      <c r="AI11" s="17"/>
      <c r="AJ11" s="17">
        <v>0.259996903094596</v>
      </c>
      <c r="AK11" s="17">
        <v>0.25317982055067501</v>
      </c>
      <c r="AL11" s="17">
        <v>0.23775789054152699</v>
      </c>
      <c r="AM11" s="17">
        <v>0.216106369487541</v>
      </c>
      <c r="AN11" s="17">
        <v>0.20074205084414601</v>
      </c>
      <c r="AO11" s="17"/>
      <c r="AP11" s="17">
        <v>0.28923375992730799</v>
      </c>
      <c r="AQ11" s="17">
        <v>0.23447580004676799</v>
      </c>
      <c r="AR11" s="17">
        <v>0.276724113527333</v>
      </c>
      <c r="AS11" s="17">
        <v>0.240506509956254</v>
      </c>
      <c r="AT11" s="17">
        <v>0.26431965274740299</v>
      </c>
      <c r="AU11" s="17"/>
      <c r="AV11" s="17">
        <v>0.23464206192105</v>
      </c>
      <c r="AW11" s="17">
        <v>0.285768572594852</v>
      </c>
      <c r="AX11" s="17">
        <v>0.30411637072674103</v>
      </c>
      <c r="AY11" s="17">
        <v>0.25148805888685</v>
      </c>
      <c r="AZ11" s="17">
        <v>0.262820293497256</v>
      </c>
      <c r="BA11" s="17">
        <v>0.178374070526651</v>
      </c>
      <c r="BB11" s="17"/>
      <c r="BC11" s="17">
        <v>0.26238016242999501</v>
      </c>
      <c r="BD11" s="17">
        <v>0.24273140131797299</v>
      </c>
      <c r="BE11" s="17">
        <v>0.24382001934997999</v>
      </c>
      <c r="BF11" s="17">
        <v>0.22849841185603101</v>
      </c>
      <c r="BG11" s="17">
        <v>0.42884613326642002</v>
      </c>
    </row>
    <row r="12" spans="2:59" x14ac:dyDescent="0.35">
      <c r="B12" s="18" t="s">
        <v>579</v>
      </c>
      <c r="C12" s="17">
        <v>8.366298246586E-2</v>
      </c>
      <c r="D12" s="17">
        <v>8.3160121148717903E-2</v>
      </c>
      <c r="E12" s="17">
        <v>8.4748560207793505E-2</v>
      </c>
      <c r="F12" s="17"/>
      <c r="G12" s="17">
        <v>7.1357176081417104E-2</v>
      </c>
      <c r="H12" s="17">
        <v>8.8201527482648895E-2</v>
      </c>
      <c r="I12" s="17">
        <v>0.12531948810978399</v>
      </c>
      <c r="J12" s="17">
        <v>7.7743106347695698E-2</v>
      </c>
      <c r="K12" s="17">
        <v>6.8288988640962806E-2</v>
      </c>
      <c r="L12" s="17">
        <v>6.9416764384859705E-2</v>
      </c>
      <c r="M12" s="17"/>
      <c r="N12" s="17">
        <v>7.1890784876497693E-2</v>
      </c>
      <c r="O12" s="17">
        <v>9.8906714892373404E-2</v>
      </c>
      <c r="P12" s="17">
        <v>9.8078360121949995E-2</v>
      </c>
      <c r="Q12" s="17">
        <v>6.7657513345026898E-2</v>
      </c>
      <c r="R12" s="17"/>
      <c r="S12" s="17">
        <v>5.7840059457095097E-2</v>
      </c>
      <c r="T12" s="17">
        <v>8.6590714191071394E-2</v>
      </c>
      <c r="U12" s="17">
        <v>0.12804804553951199</v>
      </c>
      <c r="V12" s="17">
        <v>6.9104268486656004E-2</v>
      </c>
      <c r="W12" s="17">
        <v>5.1695825300147602E-2</v>
      </c>
      <c r="X12" s="17">
        <v>9.0791360742762006E-2</v>
      </c>
      <c r="Y12" s="17">
        <v>7.3340017083286496E-2</v>
      </c>
      <c r="Z12" s="17">
        <v>6.5865883115322904E-2</v>
      </c>
      <c r="AA12" s="17">
        <v>7.9895314312225504E-2</v>
      </c>
      <c r="AB12" s="17">
        <v>0.112092152067575</v>
      </c>
      <c r="AC12" s="17">
        <v>0.14354617797673699</v>
      </c>
      <c r="AD12" s="17">
        <v>3.3108600470520597E-2</v>
      </c>
      <c r="AE12" s="17"/>
      <c r="AF12" s="17">
        <v>7.3339136286076606E-2</v>
      </c>
      <c r="AG12" s="17">
        <v>9.23790393966505E-2</v>
      </c>
      <c r="AH12" s="17">
        <v>0.10563953424726</v>
      </c>
      <c r="AI12" s="17"/>
      <c r="AJ12" s="17">
        <v>7.0954777165449207E-2</v>
      </c>
      <c r="AK12" s="17">
        <v>8.2024517789050497E-2</v>
      </c>
      <c r="AL12" s="17">
        <v>4.87196984970477E-2</v>
      </c>
      <c r="AM12" s="17">
        <v>4.8761961273519901E-2</v>
      </c>
      <c r="AN12" s="17">
        <v>9.7388330767737397E-2</v>
      </c>
      <c r="AO12" s="17"/>
      <c r="AP12" s="17">
        <v>7.1097496958530196E-2</v>
      </c>
      <c r="AQ12" s="17">
        <v>7.6615452851972299E-2</v>
      </c>
      <c r="AR12" s="17">
        <v>3.5051091883030801E-2</v>
      </c>
      <c r="AS12" s="17">
        <v>9.5324543435580805E-2</v>
      </c>
      <c r="AT12" s="17">
        <v>0.116320677178141</v>
      </c>
      <c r="AU12" s="17"/>
      <c r="AV12" s="17">
        <v>8.9686772295180198E-2</v>
      </c>
      <c r="AW12" s="17">
        <v>9.03748195259481E-2</v>
      </c>
      <c r="AX12" s="17">
        <v>1.15991300728591E-2</v>
      </c>
      <c r="AY12" s="17">
        <v>7.0909764789909693E-2</v>
      </c>
      <c r="AZ12" s="17">
        <v>8.4214609563039902E-2</v>
      </c>
      <c r="BA12" s="17">
        <v>0.14151254352187101</v>
      </c>
      <c r="BB12" s="17"/>
      <c r="BC12" s="17">
        <v>6.0825509099264E-2</v>
      </c>
      <c r="BD12" s="17">
        <v>7.3744581824831096E-2</v>
      </c>
      <c r="BE12" s="17">
        <v>0.106225326884513</v>
      </c>
      <c r="BF12" s="17">
        <v>8.2840389164867398E-2</v>
      </c>
      <c r="BG12" s="17">
        <v>7.50610734092097E-2</v>
      </c>
    </row>
    <row r="13" spans="2:59" x14ac:dyDescent="0.35">
      <c r="B13" s="18" t="s">
        <v>100</v>
      </c>
      <c r="C13" s="21">
        <v>0.14395848815307499</v>
      </c>
      <c r="D13" s="21">
        <v>9.7290064893796893E-2</v>
      </c>
      <c r="E13" s="21">
        <v>0.18842489048001601</v>
      </c>
      <c r="F13" s="21"/>
      <c r="G13" s="21">
        <v>0.14790950695003299</v>
      </c>
      <c r="H13" s="21">
        <v>0.146079472689125</v>
      </c>
      <c r="I13" s="21">
        <v>0.12922039238649</v>
      </c>
      <c r="J13" s="21">
        <v>0.18114047296937899</v>
      </c>
      <c r="K13" s="21">
        <v>0.15456608026065</v>
      </c>
      <c r="L13" s="21">
        <v>0.11321176652977</v>
      </c>
      <c r="M13" s="21"/>
      <c r="N13" s="21">
        <v>0.12594827177270601</v>
      </c>
      <c r="O13" s="21">
        <v>0.14710295793727901</v>
      </c>
      <c r="P13" s="21">
        <v>0.14238476518412399</v>
      </c>
      <c r="Q13" s="21">
        <v>0.16015573954072901</v>
      </c>
      <c r="R13" s="21"/>
      <c r="S13" s="21">
        <v>0.113068802424171</v>
      </c>
      <c r="T13" s="21">
        <v>0.110223508203661</v>
      </c>
      <c r="U13" s="21">
        <v>0.15341830712908899</v>
      </c>
      <c r="V13" s="21">
        <v>6.0747325172826001E-2</v>
      </c>
      <c r="W13" s="21">
        <v>0.23332128340566599</v>
      </c>
      <c r="X13" s="21">
        <v>0.16639120524984</v>
      </c>
      <c r="Y13" s="21">
        <v>0.16230782651442499</v>
      </c>
      <c r="Z13" s="21">
        <v>0.215584123161145</v>
      </c>
      <c r="AA13" s="21">
        <v>0.18679557181669201</v>
      </c>
      <c r="AB13" s="21">
        <v>0.142045571035539</v>
      </c>
      <c r="AC13" s="21">
        <v>0.107287501345377</v>
      </c>
      <c r="AD13" s="21">
        <v>0.18901130972376401</v>
      </c>
      <c r="AE13" s="21"/>
      <c r="AF13" s="21">
        <v>0.124213069040803</v>
      </c>
      <c r="AG13" s="21">
        <v>0.150202371569229</v>
      </c>
      <c r="AH13" s="21">
        <v>0.17996305143101601</v>
      </c>
      <c r="AI13" s="21"/>
      <c r="AJ13" s="21">
        <v>0.12488964794044</v>
      </c>
      <c r="AK13" s="21">
        <v>0.105209155974197</v>
      </c>
      <c r="AL13" s="21">
        <v>0.23152145335105001</v>
      </c>
      <c r="AM13" s="21">
        <v>0.162720600167062</v>
      </c>
      <c r="AN13" s="21">
        <v>0.21384202219955301</v>
      </c>
      <c r="AO13" s="21"/>
      <c r="AP13" s="21">
        <v>0.13163842411862001</v>
      </c>
      <c r="AQ13" s="21">
        <v>0.13124854361088301</v>
      </c>
      <c r="AR13" s="21">
        <v>0.198853792253914</v>
      </c>
      <c r="AS13" s="21">
        <v>9.1388671641851799E-2</v>
      </c>
      <c r="AT13" s="21">
        <v>0.25599870053240897</v>
      </c>
      <c r="AU13" s="21"/>
      <c r="AV13" s="21">
        <v>0.118699531994127</v>
      </c>
      <c r="AW13" s="21">
        <v>0.12820019320510101</v>
      </c>
      <c r="AX13" s="21">
        <v>0.140449887561856</v>
      </c>
      <c r="AY13" s="21">
        <v>9.9152673996600896E-2</v>
      </c>
      <c r="AZ13" s="21">
        <v>0.23383075967790301</v>
      </c>
      <c r="BA13" s="21">
        <v>0.30076755262346699</v>
      </c>
      <c r="BB13" s="21"/>
      <c r="BC13" s="21">
        <v>0.16830184268246301</v>
      </c>
      <c r="BD13" s="21">
        <v>0.16737587958778199</v>
      </c>
      <c r="BE13" s="21">
        <v>0.14164955493464301</v>
      </c>
      <c r="BF13" s="21">
        <v>6.9320207294154806E-2</v>
      </c>
      <c r="BG13" s="21">
        <v>0.18176073933449199</v>
      </c>
    </row>
    <row r="14" spans="2:59" x14ac:dyDescent="0.35">
      <c r="B14" s="18" t="s">
        <v>580</v>
      </c>
      <c r="C14" s="21">
        <v>0.52403348196640498</v>
      </c>
      <c r="D14" s="21">
        <v>0.58126702402720398</v>
      </c>
      <c r="E14" s="21">
        <v>0.46874145110105198</v>
      </c>
      <c r="F14" s="21"/>
      <c r="G14" s="21">
        <v>0.56788865604899796</v>
      </c>
      <c r="H14" s="21">
        <v>0.58513605188475104</v>
      </c>
      <c r="I14" s="21">
        <v>0.496877592694635</v>
      </c>
      <c r="J14" s="21">
        <v>0.45112918919614298</v>
      </c>
      <c r="K14" s="21">
        <v>0.53478929038580403</v>
      </c>
      <c r="L14" s="21">
        <v>0.524755562155931</v>
      </c>
      <c r="M14" s="21"/>
      <c r="N14" s="21">
        <v>0.51888511774094304</v>
      </c>
      <c r="O14" s="21">
        <v>0.49737832381904801</v>
      </c>
      <c r="P14" s="21">
        <v>0.55261862987228305</v>
      </c>
      <c r="Q14" s="21">
        <v>0.53164644827402996</v>
      </c>
      <c r="R14" s="21"/>
      <c r="S14" s="21">
        <v>0.582525875249715</v>
      </c>
      <c r="T14" s="21">
        <v>0.476398223101273</v>
      </c>
      <c r="U14" s="21">
        <v>0.43717524448311001</v>
      </c>
      <c r="V14" s="21">
        <v>0.690384147959897</v>
      </c>
      <c r="W14" s="21">
        <v>0.48779928725164801</v>
      </c>
      <c r="X14" s="21">
        <v>0.51045836818332202</v>
      </c>
      <c r="Y14" s="21">
        <v>0.51055988705705402</v>
      </c>
      <c r="Z14" s="21">
        <v>0.513494382311659</v>
      </c>
      <c r="AA14" s="21">
        <v>0.52267396376562203</v>
      </c>
      <c r="AB14" s="21">
        <v>0.50703436720870698</v>
      </c>
      <c r="AC14" s="21">
        <v>0.508216906042957</v>
      </c>
      <c r="AD14" s="21">
        <v>0.44064307871651598</v>
      </c>
      <c r="AE14" s="21"/>
      <c r="AF14" s="21">
        <v>0.53001256058801804</v>
      </c>
      <c r="AG14" s="21">
        <v>0.49099747882836903</v>
      </c>
      <c r="AH14" s="21">
        <v>0.55478071114336602</v>
      </c>
      <c r="AI14" s="21"/>
      <c r="AJ14" s="21">
        <v>0.54415867179951405</v>
      </c>
      <c r="AK14" s="21">
        <v>0.55958650568607804</v>
      </c>
      <c r="AL14" s="21">
        <v>0.48200095761037498</v>
      </c>
      <c r="AM14" s="21">
        <v>0.572411069071878</v>
      </c>
      <c r="AN14" s="21">
        <v>0.48802759618856301</v>
      </c>
      <c r="AO14" s="21"/>
      <c r="AP14" s="21">
        <v>0.50803031899554196</v>
      </c>
      <c r="AQ14" s="21">
        <v>0.55766020349037704</v>
      </c>
      <c r="AR14" s="21">
        <v>0.489371002335723</v>
      </c>
      <c r="AS14" s="21">
        <v>0.57278027496631301</v>
      </c>
      <c r="AT14" s="21">
        <v>0.363360969542047</v>
      </c>
      <c r="AU14" s="21"/>
      <c r="AV14" s="21">
        <v>0.55697163378964298</v>
      </c>
      <c r="AW14" s="21">
        <v>0.49565641467409799</v>
      </c>
      <c r="AX14" s="21">
        <v>0.54383461163854396</v>
      </c>
      <c r="AY14" s="21">
        <v>0.57844950232664005</v>
      </c>
      <c r="AZ14" s="21">
        <v>0.41913433726180199</v>
      </c>
      <c r="BA14" s="21">
        <v>0.37934583332800997</v>
      </c>
      <c r="BB14" s="21"/>
      <c r="BC14" s="21">
        <v>0.50849248578827899</v>
      </c>
      <c r="BD14" s="21">
        <v>0.516148137269414</v>
      </c>
      <c r="BE14" s="21">
        <v>0.50830509883086505</v>
      </c>
      <c r="BF14" s="21">
        <v>0.61934099168494605</v>
      </c>
      <c r="BG14" s="21">
        <v>0.31433205398987801</v>
      </c>
    </row>
    <row r="15" spans="2:59" x14ac:dyDescent="0.35">
      <c r="B15" s="18" t="s">
        <v>141</v>
      </c>
      <c r="C15" s="22">
        <v>-0.38007499381332999</v>
      </c>
      <c r="D15" s="22">
        <v>-0.48397695913340699</v>
      </c>
      <c r="E15" s="22">
        <v>-0.28031656062103599</v>
      </c>
      <c r="F15" s="22"/>
      <c r="G15" s="22">
        <v>-0.419979149098965</v>
      </c>
      <c r="H15" s="22">
        <v>-0.43905657919562602</v>
      </c>
      <c r="I15" s="22">
        <v>-0.36765720030814503</v>
      </c>
      <c r="J15" s="22">
        <v>-0.26998871622676401</v>
      </c>
      <c r="K15" s="22">
        <v>-0.38022321012515398</v>
      </c>
      <c r="L15" s="22">
        <v>-0.411543795626161</v>
      </c>
      <c r="M15" s="22"/>
      <c r="N15" s="22">
        <v>-0.39293684596823703</v>
      </c>
      <c r="O15" s="22">
        <v>-0.350275365881769</v>
      </c>
      <c r="P15" s="22">
        <v>-0.41023386468815998</v>
      </c>
      <c r="Q15" s="22">
        <v>-0.37149070873330198</v>
      </c>
      <c r="R15" s="22"/>
      <c r="S15" s="22">
        <v>-0.469457072825545</v>
      </c>
      <c r="T15" s="22">
        <v>-0.366174714897612</v>
      </c>
      <c r="U15" s="22">
        <v>-0.28375693735402102</v>
      </c>
      <c r="V15" s="22">
        <v>-0.629636822787071</v>
      </c>
      <c r="W15" s="22">
        <v>-0.25447800384598201</v>
      </c>
      <c r="X15" s="22">
        <v>-0.344067162933483</v>
      </c>
      <c r="Y15" s="22">
        <v>-0.34825206054262903</v>
      </c>
      <c r="Z15" s="22">
        <v>-0.297910259150514</v>
      </c>
      <c r="AA15" s="22">
        <v>-0.33587839194892999</v>
      </c>
      <c r="AB15" s="22">
        <v>-0.36498879617316798</v>
      </c>
      <c r="AC15" s="22">
        <v>-0.40092940469757998</v>
      </c>
      <c r="AD15" s="22">
        <v>-0.25163176899275302</v>
      </c>
      <c r="AE15" s="22"/>
      <c r="AF15" s="22">
        <v>-0.40579949154721601</v>
      </c>
      <c r="AG15" s="22">
        <v>-0.34079510725913997</v>
      </c>
      <c r="AH15" s="22">
        <v>-0.37481765971234998</v>
      </c>
      <c r="AI15" s="22"/>
      <c r="AJ15" s="22">
        <v>-0.419269023859075</v>
      </c>
      <c r="AK15" s="22">
        <v>-0.45437734971188098</v>
      </c>
      <c r="AL15" s="22">
        <v>-0.25047950425932503</v>
      </c>
      <c r="AM15" s="22">
        <v>-0.40969046890481597</v>
      </c>
      <c r="AN15" s="22">
        <v>-0.27418557398901</v>
      </c>
      <c r="AO15" s="22"/>
      <c r="AP15" s="22">
        <v>-0.37639189487692098</v>
      </c>
      <c r="AQ15" s="22">
        <v>-0.42641165987949498</v>
      </c>
      <c r="AR15" s="22">
        <v>-0.29051721008180897</v>
      </c>
      <c r="AS15" s="22">
        <v>-0.48139160332446101</v>
      </c>
      <c r="AT15" s="22">
        <v>-0.107362269009638</v>
      </c>
      <c r="AU15" s="22"/>
      <c r="AV15" s="22">
        <v>-0.43827210179551601</v>
      </c>
      <c r="AW15" s="22">
        <v>-0.36745622146899698</v>
      </c>
      <c r="AX15" s="22">
        <v>-0.40338472407668802</v>
      </c>
      <c r="AY15" s="22">
        <v>-0.479296828330039</v>
      </c>
      <c r="AZ15" s="22">
        <v>-0.18530357758389901</v>
      </c>
      <c r="BA15" s="22">
        <v>-7.8578280704542494E-2</v>
      </c>
      <c r="BB15" s="22"/>
      <c r="BC15" s="22">
        <v>-0.34019064310581598</v>
      </c>
      <c r="BD15" s="22">
        <v>-0.348772257681633</v>
      </c>
      <c r="BE15" s="22">
        <v>-0.36665554389622201</v>
      </c>
      <c r="BF15" s="22">
        <v>-0.55002078439079205</v>
      </c>
      <c r="BG15" s="22">
        <v>-0.13257131465538599</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587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1009</v>
      </c>
      <c r="D7" s="10">
        <v>499</v>
      </c>
      <c r="E7" s="10">
        <v>506</v>
      </c>
      <c r="F7" s="10"/>
      <c r="G7" s="10">
        <v>138</v>
      </c>
      <c r="H7" s="10">
        <v>155</v>
      </c>
      <c r="I7" s="10">
        <v>161</v>
      </c>
      <c r="J7" s="10">
        <v>186</v>
      </c>
      <c r="K7" s="10">
        <v>155</v>
      </c>
      <c r="L7" s="10">
        <v>214</v>
      </c>
      <c r="M7" s="10"/>
      <c r="N7" s="10">
        <v>272</v>
      </c>
      <c r="O7" s="10">
        <v>235</v>
      </c>
      <c r="P7" s="10">
        <v>233</v>
      </c>
      <c r="Q7" s="10">
        <v>269</v>
      </c>
      <c r="R7" s="10"/>
      <c r="S7" s="10">
        <v>136</v>
      </c>
      <c r="T7" s="10">
        <v>139</v>
      </c>
      <c r="U7" s="10">
        <v>76</v>
      </c>
      <c r="V7" s="10">
        <v>80</v>
      </c>
      <c r="W7" s="10">
        <v>61</v>
      </c>
      <c r="X7" s="10">
        <v>70</v>
      </c>
      <c r="Y7" s="10">
        <v>89</v>
      </c>
      <c r="Z7" s="10">
        <v>43</v>
      </c>
      <c r="AA7" s="10">
        <v>121</v>
      </c>
      <c r="AB7" s="10">
        <v>101</v>
      </c>
      <c r="AC7" s="10">
        <v>60</v>
      </c>
      <c r="AD7" s="10">
        <v>33</v>
      </c>
      <c r="AE7" s="10"/>
      <c r="AF7" s="10">
        <v>363</v>
      </c>
      <c r="AG7" s="10">
        <v>399</v>
      </c>
      <c r="AH7" s="10">
        <v>144</v>
      </c>
      <c r="AI7" s="10"/>
      <c r="AJ7" s="10">
        <v>343</v>
      </c>
      <c r="AK7" s="10">
        <v>267</v>
      </c>
      <c r="AL7" s="10">
        <v>58</v>
      </c>
      <c r="AM7" s="10">
        <v>18</v>
      </c>
      <c r="AN7" s="10">
        <v>132</v>
      </c>
      <c r="AO7" s="10"/>
      <c r="AP7" s="10">
        <v>191</v>
      </c>
      <c r="AQ7" s="10">
        <v>344</v>
      </c>
      <c r="AR7" s="10">
        <v>80</v>
      </c>
      <c r="AS7" s="10">
        <v>148</v>
      </c>
      <c r="AT7" s="10">
        <v>53</v>
      </c>
      <c r="AU7" s="10"/>
      <c r="AV7" s="10">
        <v>286</v>
      </c>
      <c r="AW7" s="10">
        <v>183</v>
      </c>
      <c r="AX7" s="10">
        <v>79</v>
      </c>
      <c r="AY7" s="10">
        <v>182</v>
      </c>
      <c r="AZ7" s="10">
        <v>70</v>
      </c>
      <c r="BA7" s="10">
        <v>87</v>
      </c>
      <c r="BB7" s="10"/>
      <c r="BC7" s="10">
        <v>236</v>
      </c>
      <c r="BD7" s="10">
        <v>241</v>
      </c>
      <c r="BE7" s="10">
        <v>272</v>
      </c>
      <c r="BF7" s="10">
        <v>110</v>
      </c>
      <c r="BG7" s="10">
        <v>16</v>
      </c>
    </row>
    <row r="8" spans="2:59" ht="30" customHeight="1" x14ac:dyDescent="0.35">
      <c r="B8" s="11" t="s">
        <v>20</v>
      </c>
      <c r="C8" s="11">
        <v>1010</v>
      </c>
      <c r="D8" s="11">
        <v>494</v>
      </c>
      <c r="E8" s="11">
        <v>512</v>
      </c>
      <c r="F8" s="11"/>
      <c r="G8" s="11">
        <v>133</v>
      </c>
      <c r="H8" s="11">
        <v>164</v>
      </c>
      <c r="I8" s="11">
        <v>174</v>
      </c>
      <c r="J8" s="11">
        <v>177</v>
      </c>
      <c r="K8" s="11">
        <v>151</v>
      </c>
      <c r="L8" s="11">
        <v>211</v>
      </c>
      <c r="M8" s="11"/>
      <c r="N8" s="11">
        <v>261</v>
      </c>
      <c r="O8" s="11">
        <v>264</v>
      </c>
      <c r="P8" s="11">
        <v>224</v>
      </c>
      <c r="Q8" s="11">
        <v>261</v>
      </c>
      <c r="R8" s="11"/>
      <c r="S8" s="11">
        <v>131</v>
      </c>
      <c r="T8" s="11">
        <v>141</v>
      </c>
      <c r="U8" s="11">
        <v>80</v>
      </c>
      <c r="V8" s="11">
        <v>97</v>
      </c>
      <c r="W8" s="11">
        <v>65</v>
      </c>
      <c r="X8" s="11">
        <v>89</v>
      </c>
      <c r="Y8" s="11">
        <v>84</v>
      </c>
      <c r="Z8" s="11">
        <v>38</v>
      </c>
      <c r="AA8" s="11">
        <v>113</v>
      </c>
      <c r="AB8" s="11">
        <v>92</v>
      </c>
      <c r="AC8" s="11">
        <v>52</v>
      </c>
      <c r="AD8" s="11">
        <v>30</v>
      </c>
      <c r="AE8" s="11"/>
      <c r="AF8" s="11">
        <v>363</v>
      </c>
      <c r="AG8" s="11">
        <v>398</v>
      </c>
      <c r="AH8" s="11">
        <v>146</v>
      </c>
      <c r="AI8" s="11"/>
      <c r="AJ8" s="11">
        <v>343</v>
      </c>
      <c r="AK8" s="11">
        <v>271</v>
      </c>
      <c r="AL8" s="11">
        <v>57</v>
      </c>
      <c r="AM8" s="11">
        <v>17</v>
      </c>
      <c r="AN8" s="11">
        <v>134</v>
      </c>
      <c r="AO8" s="11"/>
      <c r="AP8" s="11">
        <v>192</v>
      </c>
      <c r="AQ8" s="11">
        <v>345</v>
      </c>
      <c r="AR8" s="11">
        <v>80</v>
      </c>
      <c r="AS8" s="11">
        <v>147</v>
      </c>
      <c r="AT8" s="11">
        <v>56</v>
      </c>
      <c r="AU8" s="11"/>
      <c r="AV8" s="11">
        <v>289</v>
      </c>
      <c r="AW8" s="11">
        <v>185</v>
      </c>
      <c r="AX8" s="11">
        <v>80</v>
      </c>
      <c r="AY8" s="11">
        <v>180</v>
      </c>
      <c r="AZ8" s="11">
        <v>74</v>
      </c>
      <c r="BA8" s="11">
        <v>86</v>
      </c>
      <c r="BB8" s="11"/>
      <c r="BC8" s="11">
        <v>239</v>
      </c>
      <c r="BD8" s="11">
        <v>241</v>
      </c>
      <c r="BE8" s="11">
        <v>273</v>
      </c>
      <c r="BF8" s="11">
        <v>111</v>
      </c>
      <c r="BG8" s="11">
        <v>16</v>
      </c>
    </row>
    <row r="9" spans="2:59" x14ac:dyDescent="0.35">
      <c r="B9" s="18" t="s">
        <v>576</v>
      </c>
      <c r="C9" s="17">
        <v>0.27767983601937701</v>
      </c>
      <c r="D9" s="17">
        <v>0.286553878507115</v>
      </c>
      <c r="E9" s="17">
        <v>0.27111228326658099</v>
      </c>
      <c r="F9" s="17"/>
      <c r="G9" s="17">
        <v>0.28733183249566702</v>
      </c>
      <c r="H9" s="17">
        <v>0.367882960709767</v>
      </c>
      <c r="I9" s="17">
        <v>0.28405602477560399</v>
      </c>
      <c r="J9" s="17">
        <v>0.25220149044863499</v>
      </c>
      <c r="K9" s="17">
        <v>0.28732180108529198</v>
      </c>
      <c r="L9" s="17">
        <v>0.21059967978840399</v>
      </c>
      <c r="M9" s="17"/>
      <c r="N9" s="17">
        <v>0.31944081808303598</v>
      </c>
      <c r="O9" s="17">
        <v>0.24277225400696101</v>
      </c>
      <c r="P9" s="17">
        <v>0.24676057542069299</v>
      </c>
      <c r="Q9" s="17">
        <v>0.297718864938742</v>
      </c>
      <c r="R9" s="17"/>
      <c r="S9" s="17">
        <v>0.34003856931269</v>
      </c>
      <c r="T9" s="17">
        <v>0.26747007896905001</v>
      </c>
      <c r="U9" s="17">
        <v>0.21523508862023799</v>
      </c>
      <c r="V9" s="17">
        <v>0.24382369607365201</v>
      </c>
      <c r="W9" s="17">
        <v>0.21411667021894501</v>
      </c>
      <c r="X9" s="17">
        <v>0.29274074004198197</v>
      </c>
      <c r="Y9" s="17">
        <v>0.256497089649732</v>
      </c>
      <c r="Z9" s="17">
        <v>0.14431924862423601</v>
      </c>
      <c r="AA9" s="17">
        <v>0.31903006711077397</v>
      </c>
      <c r="AB9" s="17">
        <v>0.384911380582664</v>
      </c>
      <c r="AC9" s="17">
        <v>0.251676430693697</v>
      </c>
      <c r="AD9" s="17">
        <v>0.20815757156838799</v>
      </c>
      <c r="AE9" s="17"/>
      <c r="AF9" s="17">
        <v>0.270277759662855</v>
      </c>
      <c r="AG9" s="17">
        <v>0.277121519950704</v>
      </c>
      <c r="AH9" s="17">
        <v>0.27723058958623198</v>
      </c>
      <c r="AI9" s="17"/>
      <c r="AJ9" s="17">
        <v>0.271083853940561</v>
      </c>
      <c r="AK9" s="17">
        <v>0.32646201328028301</v>
      </c>
      <c r="AL9" s="17">
        <v>0.24970161394364601</v>
      </c>
      <c r="AM9" s="17">
        <v>0.397582239486095</v>
      </c>
      <c r="AN9" s="17">
        <v>0.19210909192577399</v>
      </c>
      <c r="AO9" s="17"/>
      <c r="AP9" s="17">
        <v>0.25282107818368299</v>
      </c>
      <c r="AQ9" s="17">
        <v>0.31064852680096799</v>
      </c>
      <c r="AR9" s="17">
        <v>0.206034170357284</v>
      </c>
      <c r="AS9" s="17">
        <v>0.30796231789821099</v>
      </c>
      <c r="AT9" s="17">
        <v>0.23942165361475101</v>
      </c>
      <c r="AU9" s="17"/>
      <c r="AV9" s="17">
        <v>0.29445104903866898</v>
      </c>
      <c r="AW9" s="17">
        <v>0.253971716904909</v>
      </c>
      <c r="AX9" s="17">
        <v>0.28219666812024602</v>
      </c>
      <c r="AY9" s="17">
        <v>0.29853947800584002</v>
      </c>
      <c r="AZ9" s="17">
        <v>0.264726221707271</v>
      </c>
      <c r="BA9" s="17">
        <v>0.17614035787482901</v>
      </c>
      <c r="BB9" s="17"/>
      <c r="BC9" s="17">
        <v>0.27243521204242299</v>
      </c>
      <c r="BD9" s="17">
        <v>0.25133652423416097</v>
      </c>
      <c r="BE9" s="17">
        <v>0.27894517973594901</v>
      </c>
      <c r="BF9" s="17">
        <v>0.369488773968981</v>
      </c>
      <c r="BG9" s="17">
        <v>0.40043725205956898</v>
      </c>
    </row>
    <row r="10" spans="2:59" x14ac:dyDescent="0.35">
      <c r="B10" s="18" t="s">
        <v>577</v>
      </c>
      <c r="C10" s="17">
        <v>0.42635580829535602</v>
      </c>
      <c r="D10" s="17">
        <v>0.42183701957803599</v>
      </c>
      <c r="E10" s="17">
        <v>0.42659771250728701</v>
      </c>
      <c r="F10" s="17"/>
      <c r="G10" s="17">
        <v>0.464524689957165</v>
      </c>
      <c r="H10" s="17">
        <v>0.33693532438312701</v>
      </c>
      <c r="I10" s="17">
        <v>0.38966109422418599</v>
      </c>
      <c r="J10" s="17">
        <v>0.42187011538131702</v>
      </c>
      <c r="K10" s="17">
        <v>0.43163118178626603</v>
      </c>
      <c r="L10" s="17">
        <v>0.50218697371307397</v>
      </c>
      <c r="M10" s="17"/>
      <c r="N10" s="17">
        <v>0.42196809910069699</v>
      </c>
      <c r="O10" s="17">
        <v>0.427475663222182</v>
      </c>
      <c r="P10" s="17">
        <v>0.44410925106072502</v>
      </c>
      <c r="Q10" s="17">
        <v>0.41438848666933298</v>
      </c>
      <c r="R10" s="17"/>
      <c r="S10" s="17">
        <v>0.40559421858579298</v>
      </c>
      <c r="T10" s="17">
        <v>0.43917441775773602</v>
      </c>
      <c r="U10" s="17">
        <v>0.43229925359931698</v>
      </c>
      <c r="V10" s="17">
        <v>0.49253378308440798</v>
      </c>
      <c r="W10" s="17">
        <v>0.51652294240503205</v>
      </c>
      <c r="X10" s="17">
        <v>0.438172217057055</v>
      </c>
      <c r="Y10" s="17">
        <v>0.45842109530771402</v>
      </c>
      <c r="Z10" s="17">
        <v>0.49685526057308799</v>
      </c>
      <c r="AA10" s="17">
        <v>0.352065905859133</v>
      </c>
      <c r="AB10" s="17">
        <v>0.31941935819804701</v>
      </c>
      <c r="AC10" s="17">
        <v>0.45850950665707202</v>
      </c>
      <c r="AD10" s="17">
        <v>0.371742146059241</v>
      </c>
      <c r="AE10" s="17"/>
      <c r="AF10" s="17">
        <v>0.41275392923260701</v>
      </c>
      <c r="AG10" s="17">
        <v>0.42985742238180602</v>
      </c>
      <c r="AH10" s="17">
        <v>0.45354197404938101</v>
      </c>
      <c r="AI10" s="17"/>
      <c r="AJ10" s="17">
        <v>0.43355296801330401</v>
      </c>
      <c r="AK10" s="17">
        <v>0.39254076896675999</v>
      </c>
      <c r="AL10" s="17">
        <v>0.42187917198020403</v>
      </c>
      <c r="AM10" s="17">
        <v>0.259588600832385</v>
      </c>
      <c r="AN10" s="17">
        <v>0.46938578800070302</v>
      </c>
      <c r="AO10" s="17"/>
      <c r="AP10" s="17">
        <v>0.44939260041750301</v>
      </c>
      <c r="AQ10" s="17">
        <v>0.40490279941053298</v>
      </c>
      <c r="AR10" s="17">
        <v>0.468059621343693</v>
      </c>
      <c r="AS10" s="17">
        <v>0.43692520558827802</v>
      </c>
      <c r="AT10" s="17">
        <v>0.370932697993476</v>
      </c>
      <c r="AU10" s="17"/>
      <c r="AV10" s="17">
        <v>0.42087122174340802</v>
      </c>
      <c r="AW10" s="17">
        <v>0.445207754115517</v>
      </c>
      <c r="AX10" s="17">
        <v>0.463747209296901</v>
      </c>
      <c r="AY10" s="17">
        <v>0.44964541694812998</v>
      </c>
      <c r="AZ10" s="17">
        <v>0.377731489178188</v>
      </c>
      <c r="BA10" s="17">
        <v>0.348080867448822</v>
      </c>
      <c r="BB10" s="17"/>
      <c r="BC10" s="17">
        <v>0.41005199905076101</v>
      </c>
      <c r="BD10" s="17">
        <v>0.470595722073824</v>
      </c>
      <c r="BE10" s="17">
        <v>0.413660821931497</v>
      </c>
      <c r="BF10" s="17">
        <v>0.36878218339980101</v>
      </c>
      <c r="BG10" s="17">
        <v>0.28313921838470302</v>
      </c>
    </row>
    <row r="11" spans="2:59" x14ac:dyDescent="0.35">
      <c r="B11" s="18" t="s">
        <v>578</v>
      </c>
      <c r="C11" s="17">
        <v>0.17126193904319501</v>
      </c>
      <c r="D11" s="17">
        <v>0.197421214728181</v>
      </c>
      <c r="E11" s="17">
        <v>0.147255959650506</v>
      </c>
      <c r="F11" s="17"/>
      <c r="G11" s="17">
        <v>0.16436950370836301</v>
      </c>
      <c r="H11" s="17">
        <v>0.16120900507472999</v>
      </c>
      <c r="I11" s="17">
        <v>0.20636009556639701</v>
      </c>
      <c r="J11" s="17">
        <v>0.16582889558196001</v>
      </c>
      <c r="K11" s="17">
        <v>0.15266834729172399</v>
      </c>
      <c r="L11" s="17">
        <v>0.17228386960327899</v>
      </c>
      <c r="M11" s="17"/>
      <c r="N11" s="17">
        <v>0.14747158895905199</v>
      </c>
      <c r="O11" s="17">
        <v>0.201972649362646</v>
      </c>
      <c r="P11" s="17">
        <v>0.178497086683264</v>
      </c>
      <c r="Q11" s="17">
        <v>0.15779306638603299</v>
      </c>
      <c r="R11" s="17"/>
      <c r="S11" s="17">
        <v>0.16168423229357401</v>
      </c>
      <c r="T11" s="17">
        <v>0.17219771050990901</v>
      </c>
      <c r="U11" s="17">
        <v>0.24133962703067</v>
      </c>
      <c r="V11" s="17">
        <v>0.189128070500902</v>
      </c>
      <c r="W11" s="17">
        <v>0.129946368171594</v>
      </c>
      <c r="X11" s="17">
        <v>0.13916509901055499</v>
      </c>
      <c r="Y11" s="17">
        <v>0.16132665959365</v>
      </c>
      <c r="Z11" s="17">
        <v>0.12847699591213099</v>
      </c>
      <c r="AA11" s="17">
        <v>0.170907608898412</v>
      </c>
      <c r="AB11" s="17">
        <v>0.15755349903708901</v>
      </c>
      <c r="AC11" s="17">
        <v>0.20624590225203701</v>
      </c>
      <c r="AD11" s="17">
        <v>0.21341206733639301</v>
      </c>
      <c r="AE11" s="17"/>
      <c r="AF11" s="17">
        <v>0.17464050935342201</v>
      </c>
      <c r="AG11" s="17">
        <v>0.18875503785724099</v>
      </c>
      <c r="AH11" s="17">
        <v>0.12949645666922199</v>
      </c>
      <c r="AI11" s="17"/>
      <c r="AJ11" s="17">
        <v>0.18615059874201101</v>
      </c>
      <c r="AK11" s="17">
        <v>0.18209154625469501</v>
      </c>
      <c r="AL11" s="17">
        <v>0.14467608864926701</v>
      </c>
      <c r="AM11" s="17">
        <v>0.180375515061071</v>
      </c>
      <c r="AN11" s="17">
        <v>0.15396144067887901</v>
      </c>
      <c r="AO11" s="17"/>
      <c r="AP11" s="17">
        <v>0.18488299821217599</v>
      </c>
      <c r="AQ11" s="17">
        <v>0.17518272580149399</v>
      </c>
      <c r="AR11" s="17">
        <v>0.203125075864728</v>
      </c>
      <c r="AS11" s="17">
        <v>0.153171822385545</v>
      </c>
      <c r="AT11" s="17">
        <v>0.22135333260302001</v>
      </c>
      <c r="AU11" s="17"/>
      <c r="AV11" s="17">
        <v>0.169911588951773</v>
      </c>
      <c r="AW11" s="17">
        <v>0.20736282922007099</v>
      </c>
      <c r="AX11" s="17">
        <v>0.15745372934760099</v>
      </c>
      <c r="AY11" s="17">
        <v>0.14558056032199099</v>
      </c>
      <c r="AZ11" s="17">
        <v>0.229213592830559</v>
      </c>
      <c r="BA11" s="17">
        <v>0.16266068222753499</v>
      </c>
      <c r="BB11" s="17"/>
      <c r="BC11" s="17">
        <v>0.15797239249301501</v>
      </c>
      <c r="BD11" s="17">
        <v>0.163031125708063</v>
      </c>
      <c r="BE11" s="17">
        <v>0.176455244266078</v>
      </c>
      <c r="BF11" s="17">
        <v>0.18583643699865501</v>
      </c>
      <c r="BG11" s="17">
        <v>0.19040176359160799</v>
      </c>
    </row>
    <row r="12" spans="2:59" x14ac:dyDescent="0.35">
      <c r="B12" s="18" t="s">
        <v>579</v>
      </c>
      <c r="C12" s="17">
        <v>3.6287280776175102E-2</v>
      </c>
      <c r="D12" s="17">
        <v>3.43978454268805E-2</v>
      </c>
      <c r="E12" s="17">
        <v>3.8370418373050802E-2</v>
      </c>
      <c r="F12" s="17"/>
      <c r="G12" s="17">
        <v>2.9511947727505601E-2</v>
      </c>
      <c r="H12" s="17">
        <v>4.6758193507049801E-2</v>
      </c>
      <c r="I12" s="17">
        <v>3.3580029999081697E-2</v>
      </c>
      <c r="J12" s="17">
        <v>5.5750634596117399E-2</v>
      </c>
      <c r="K12" s="17">
        <v>2.5337887629100699E-2</v>
      </c>
      <c r="L12" s="17">
        <v>2.6193982257193799E-2</v>
      </c>
      <c r="M12" s="17"/>
      <c r="N12" s="17">
        <v>3.9316668311668197E-2</v>
      </c>
      <c r="O12" s="17">
        <v>4.1060866863539297E-2</v>
      </c>
      <c r="P12" s="17">
        <v>4.9309569234414999E-2</v>
      </c>
      <c r="Q12" s="17">
        <v>1.72549092733544E-2</v>
      </c>
      <c r="R12" s="17"/>
      <c r="S12" s="17">
        <v>3.2831441706938101E-2</v>
      </c>
      <c r="T12" s="17">
        <v>5.01384078758529E-2</v>
      </c>
      <c r="U12" s="17">
        <v>6.0011853138522399E-2</v>
      </c>
      <c r="V12" s="17">
        <v>1.34993660131431E-2</v>
      </c>
      <c r="W12" s="17">
        <v>1.78521497846412E-2</v>
      </c>
      <c r="X12" s="17">
        <v>3.3538822586345898E-2</v>
      </c>
      <c r="Y12" s="17">
        <v>3.5991125222232599E-2</v>
      </c>
      <c r="Z12" s="17">
        <v>8.8470180809492399E-2</v>
      </c>
      <c r="AA12" s="17">
        <v>5.5194144015878098E-2</v>
      </c>
      <c r="AB12" s="17">
        <v>1.54396839410004E-2</v>
      </c>
      <c r="AC12" s="17">
        <v>0</v>
      </c>
      <c r="AD12" s="17">
        <v>3.5104392350464898E-2</v>
      </c>
      <c r="AE12" s="17"/>
      <c r="AF12" s="17">
        <v>4.36814182048956E-2</v>
      </c>
      <c r="AG12" s="17">
        <v>2.7280707775853199E-2</v>
      </c>
      <c r="AH12" s="17">
        <v>4.4238907602839002E-2</v>
      </c>
      <c r="AI12" s="17"/>
      <c r="AJ12" s="17">
        <v>2.6758294525161101E-2</v>
      </c>
      <c r="AK12" s="17">
        <v>4.5881100290835301E-2</v>
      </c>
      <c r="AL12" s="17">
        <v>3.2166351969242397E-2</v>
      </c>
      <c r="AM12" s="17">
        <v>4.8761961273519901E-2</v>
      </c>
      <c r="AN12" s="17">
        <v>4.5401610744000197E-2</v>
      </c>
      <c r="AO12" s="17"/>
      <c r="AP12" s="17">
        <v>2.2569208056737702E-2</v>
      </c>
      <c r="AQ12" s="17">
        <v>3.6501223700979697E-2</v>
      </c>
      <c r="AR12" s="17">
        <v>3.6937372517656997E-2</v>
      </c>
      <c r="AS12" s="17">
        <v>5.7443424319220698E-2</v>
      </c>
      <c r="AT12" s="17">
        <v>0</v>
      </c>
      <c r="AU12" s="17"/>
      <c r="AV12" s="17">
        <v>4.9005564569927197E-2</v>
      </c>
      <c r="AW12" s="17">
        <v>1.2420434249735501E-2</v>
      </c>
      <c r="AX12" s="17">
        <v>2.3076199100113499E-2</v>
      </c>
      <c r="AY12" s="17">
        <v>5.4867152618446297E-2</v>
      </c>
      <c r="AZ12" s="17">
        <v>0</v>
      </c>
      <c r="BA12" s="17">
        <v>7.5519617519442098E-2</v>
      </c>
      <c r="BB12" s="17"/>
      <c r="BC12" s="17">
        <v>2.9014188618056099E-2</v>
      </c>
      <c r="BD12" s="17">
        <v>3.0628678977595001E-2</v>
      </c>
      <c r="BE12" s="17">
        <v>4.0258088443250101E-2</v>
      </c>
      <c r="BF12" s="17">
        <v>5.0614415167160899E-2</v>
      </c>
      <c r="BG12" s="17">
        <v>7.50610734092097E-2</v>
      </c>
    </row>
    <row r="13" spans="2:59" x14ac:dyDescent="0.35">
      <c r="B13" s="18" t="s">
        <v>100</v>
      </c>
      <c r="C13" s="21">
        <v>8.8415135865896805E-2</v>
      </c>
      <c r="D13" s="21">
        <v>5.97900417597877E-2</v>
      </c>
      <c r="E13" s="21">
        <v>0.116663626202575</v>
      </c>
      <c r="F13" s="21"/>
      <c r="G13" s="21">
        <v>5.4262026111299599E-2</v>
      </c>
      <c r="H13" s="21">
        <v>8.7214516325326799E-2</v>
      </c>
      <c r="I13" s="21">
        <v>8.6342755434731994E-2</v>
      </c>
      <c r="J13" s="21">
        <v>0.10434886399197001</v>
      </c>
      <c r="K13" s="21">
        <v>0.103040782207617</v>
      </c>
      <c r="L13" s="21">
        <v>8.8735494638049001E-2</v>
      </c>
      <c r="M13" s="21"/>
      <c r="N13" s="21">
        <v>7.18028255455464E-2</v>
      </c>
      <c r="O13" s="21">
        <v>8.6718566544671596E-2</v>
      </c>
      <c r="P13" s="21">
        <v>8.1323517600903394E-2</v>
      </c>
      <c r="Q13" s="21">
        <v>0.112844672732537</v>
      </c>
      <c r="R13" s="21"/>
      <c r="S13" s="21">
        <v>5.98515381010047E-2</v>
      </c>
      <c r="T13" s="21">
        <v>7.1019384887452797E-2</v>
      </c>
      <c r="U13" s="21">
        <v>5.11141776112519E-2</v>
      </c>
      <c r="V13" s="21">
        <v>6.1015084327895298E-2</v>
      </c>
      <c r="W13" s="21">
        <v>0.121561869419788</v>
      </c>
      <c r="X13" s="21">
        <v>9.6383121304062402E-2</v>
      </c>
      <c r="Y13" s="21">
        <v>8.7764030226670994E-2</v>
      </c>
      <c r="Z13" s="21">
        <v>0.141878314081053</v>
      </c>
      <c r="AA13" s="21">
        <v>0.10280227411580301</v>
      </c>
      <c r="AB13" s="21">
        <v>0.122676078241199</v>
      </c>
      <c r="AC13" s="21">
        <v>8.3568160397193503E-2</v>
      </c>
      <c r="AD13" s="21">
        <v>0.171583822685513</v>
      </c>
      <c r="AE13" s="21"/>
      <c r="AF13" s="21">
        <v>9.8646383546220504E-2</v>
      </c>
      <c r="AG13" s="21">
        <v>7.6985312034395501E-2</v>
      </c>
      <c r="AH13" s="21">
        <v>9.5492072092326602E-2</v>
      </c>
      <c r="AI13" s="21"/>
      <c r="AJ13" s="21">
        <v>8.2454284778962897E-2</v>
      </c>
      <c r="AK13" s="21">
        <v>5.3024571207426402E-2</v>
      </c>
      <c r="AL13" s="21">
        <v>0.15157677345764001</v>
      </c>
      <c r="AM13" s="21">
        <v>0.113691683346929</v>
      </c>
      <c r="AN13" s="21">
        <v>0.13914206865064399</v>
      </c>
      <c r="AO13" s="21"/>
      <c r="AP13" s="21">
        <v>9.0334115129900902E-2</v>
      </c>
      <c r="AQ13" s="21">
        <v>7.2764724286025803E-2</v>
      </c>
      <c r="AR13" s="21">
        <v>8.5843759916638396E-2</v>
      </c>
      <c r="AS13" s="21">
        <v>4.44972298087443E-2</v>
      </c>
      <c r="AT13" s="21">
        <v>0.168292315788754</v>
      </c>
      <c r="AU13" s="21"/>
      <c r="AV13" s="21">
        <v>6.5760575696223594E-2</v>
      </c>
      <c r="AW13" s="21">
        <v>8.1037265509766906E-2</v>
      </c>
      <c r="AX13" s="21">
        <v>7.3526194135139403E-2</v>
      </c>
      <c r="AY13" s="21">
        <v>5.1367392105593199E-2</v>
      </c>
      <c r="AZ13" s="21">
        <v>0.128328696283983</v>
      </c>
      <c r="BA13" s="21">
        <v>0.237598474929372</v>
      </c>
      <c r="BB13" s="21"/>
      <c r="BC13" s="21">
        <v>0.130526207795746</v>
      </c>
      <c r="BD13" s="21">
        <v>8.4407949006357702E-2</v>
      </c>
      <c r="BE13" s="21">
        <v>9.0680665623225298E-2</v>
      </c>
      <c r="BF13" s="21">
        <v>2.52781904654019E-2</v>
      </c>
      <c r="BG13" s="21">
        <v>5.0960692554910397E-2</v>
      </c>
    </row>
    <row r="14" spans="2:59" x14ac:dyDescent="0.35">
      <c r="B14" s="18" t="s">
        <v>580</v>
      </c>
      <c r="C14" s="21">
        <v>0.70403564431473298</v>
      </c>
      <c r="D14" s="21">
        <v>0.70839089808515099</v>
      </c>
      <c r="E14" s="21">
        <v>0.69770999577386805</v>
      </c>
      <c r="F14" s="21"/>
      <c r="G14" s="21">
        <v>0.75185652245283197</v>
      </c>
      <c r="H14" s="21">
        <v>0.70481828509289401</v>
      </c>
      <c r="I14" s="21">
        <v>0.67371711899979003</v>
      </c>
      <c r="J14" s="21">
        <v>0.67407160582995296</v>
      </c>
      <c r="K14" s="21">
        <v>0.71895298287155796</v>
      </c>
      <c r="L14" s="21">
        <v>0.71278665350147796</v>
      </c>
      <c r="M14" s="21"/>
      <c r="N14" s="21">
        <v>0.74140891718373403</v>
      </c>
      <c r="O14" s="21">
        <v>0.67024791722914301</v>
      </c>
      <c r="P14" s="21">
        <v>0.69086982648141804</v>
      </c>
      <c r="Q14" s="21">
        <v>0.71210735160807503</v>
      </c>
      <c r="R14" s="21"/>
      <c r="S14" s="21">
        <v>0.74563278789848297</v>
      </c>
      <c r="T14" s="21">
        <v>0.70664449672678598</v>
      </c>
      <c r="U14" s="21">
        <v>0.64753434221955497</v>
      </c>
      <c r="V14" s="21">
        <v>0.73635747915806005</v>
      </c>
      <c r="W14" s="21">
        <v>0.73063961262397703</v>
      </c>
      <c r="X14" s="21">
        <v>0.73091295709903703</v>
      </c>
      <c r="Y14" s="21">
        <v>0.71491818495744697</v>
      </c>
      <c r="Z14" s="21">
        <v>0.64117450919732399</v>
      </c>
      <c r="AA14" s="21">
        <v>0.67109597296990697</v>
      </c>
      <c r="AB14" s="21">
        <v>0.70433073878071195</v>
      </c>
      <c r="AC14" s="21">
        <v>0.71018593735076896</v>
      </c>
      <c r="AD14" s="21">
        <v>0.57989971762762904</v>
      </c>
      <c r="AE14" s="21"/>
      <c r="AF14" s="21">
        <v>0.68303168889546195</v>
      </c>
      <c r="AG14" s="21">
        <v>0.70697894233251002</v>
      </c>
      <c r="AH14" s="21">
        <v>0.73077256363561305</v>
      </c>
      <c r="AI14" s="21"/>
      <c r="AJ14" s="21">
        <v>0.70463682195386501</v>
      </c>
      <c r="AK14" s="21">
        <v>0.71900278224704295</v>
      </c>
      <c r="AL14" s="21">
        <v>0.67158078592385095</v>
      </c>
      <c r="AM14" s="21">
        <v>0.65717084031848005</v>
      </c>
      <c r="AN14" s="21">
        <v>0.66149487992647704</v>
      </c>
      <c r="AO14" s="21"/>
      <c r="AP14" s="21">
        <v>0.702213678601186</v>
      </c>
      <c r="AQ14" s="21">
        <v>0.71555132621150097</v>
      </c>
      <c r="AR14" s="21">
        <v>0.67409379170097705</v>
      </c>
      <c r="AS14" s="21">
        <v>0.74488752348648901</v>
      </c>
      <c r="AT14" s="21">
        <v>0.61035435160822704</v>
      </c>
      <c r="AU14" s="21"/>
      <c r="AV14" s="21">
        <v>0.715322270782077</v>
      </c>
      <c r="AW14" s="21">
        <v>0.69917947102042599</v>
      </c>
      <c r="AX14" s="21">
        <v>0.74594387741714696</v>
      </c>
      <c r="AY14" s="21">
        <v>0.74818489495397</v>
      </c>
      <c r="AZ14" s="21">
        <v>0.642457710885459</v>
      </c>
      <c r="BA14" s="21">
        <v>0.52422122532365101</v>
      </c>
      <c r="BB14" s="21"/>
      <c r="BC14" s="21">
        <v>0.682487211093184</v>
      </c>
      <c r="BD14" s="21">
        <v>0.72193224630798503</v>
      </c>
      <c r="BE14" s="21">
        <v>0.69260600166744601</v>
      </c>
      <c r="BF14" s="21">
        <v>0.73827095736878201</v>
      </c>
      <c r="BG14" s="21">
        <v>0.68357647044427206</v>
      </c>
    </row>
    <row r="15" spans="2:59" x14ac:dyDescent="0.35">
      <c r="B15" s="18" t="s">
        <v>141</v>
      </c>
      <c r="C15" s="22">
        <v>-0.61562050844883598</v>
      </c>
      <c r="D15" s="22">
        <v>-0.64860085632536302</v>
      </c>
      <c r="E15" s="22">
        <v>-0.58104636957129396</v>
      </c>
      <c r="F15" s="22"/>
      <c r="G15" s="22">
        <v>-0.69759449634153203</v>
      </c>
      <c r="H15" s="22">
        <v>-0.61760376876756695</v>
      </c>
      <c r="I15" s="22">
        <v>-0.58737436356505801</v>
      </c>
      <c r="J15" s="22">
        <v>-0.56972274183798299</v>
      </c>
      <c r="K15" s="22">
        <v>-0.61591220066394103</v>
      </c>
      <c r="L15" s="22">
        <v>-0.62405115886342899</v>
      </c>
      <c r="M15" s="22"/>
      <c r="N15" s="22">
        <v>-0.66960609163818696</v>
      </c>
      <c r="O15" s="22">
        <v>-0.58352935068447098</v>
      </c>
      <c r="P15" s="22">
        <v>-0.60954630888051498</v>
      </c>
      <c r="Q15" s="22">
        <v>-0.59926267887553797</v>
      </c>
      <c r="R15" s="22"/>
      <c r="S15" s="22">
        <v>-0.68578124979747801</v>
      </c>
      <c r="T15" s="22">
        <v>-0.63562511183933301</v>
      </c>
      <c r="U15" s="22">
        <v>-0.59642016460830305</v>
      </c>
      <c r="V15" s="22">
        <v>-0.675342394830165</v>
      </c>
      <c r="W15" s="22">
        <v>-0.60907774320418895</v>
      </c>
      <c r="X15" s="22">
        <v>-0.63452983579497402</v>
      </c>
      <c r="Y15" s="22">
        <v>-0.62715415473077596</v>
      </c>
      <c r="Z15" s="22">
        <v>-0.49929619511627199</v>
      </c>
      <c r="AA15" s="22">
        <v>-0.56829369885410297</v>
      </c>
      <c r="AB15" s="22">
        <v>-0.58165466053951198</v>
      </c>
      <c r="AC15" s="22">
        <v>-0.62661777695357601</v>
      </c>
      <c r="AD15" s="22">
        <v>-0.40831589494211601</v>
      </c>
      <c r="AE15" s="22"/>
      <c r="AF15" s="22">
        <v>-0.58438530534924205</v>
      </c>
      <c r="AG15" s="22">
        <v>-0.62999363029811495</v>
      </c>
      <c r="AH15" s="22">
        <v>-0.63528049154328603</v>
      </c>
      <c r="AI15" s="22"/>
      <c r="AJ15" s="22">
        <v>-0.62218253717490202</v>
      </c>
      <c r="AK15" s="22">
        <v>-0.66597821103961596</v>
      </c>
      <c r="AL15" s="22">
        <v>-0.52000401246621097</v>
      </c>
      <c r="AM15" s="22">
        <v>-0.54347915697155103</v>
      </c>
      <c r="AN15" s="22">
        <v>-0.522352811275833</v>
      </c>
      <c r="AO15" s="22"/>
      <c r="AP15" s="22">
        <v>-0.61187956347128503</v>
      </c>
      <c r="AQ15" s="22">
        <v>-0.64278660192547499</v>
      </c>
      <c r="AR15" s="22">
        <v>-0.58825003178433799</v>
      </c>
      <c r="AS15" s="22">
        <v>-0.70039029367774497</v>
      </c>
      <c r="AT15" s="22">
        <v>-0.44206203581947301</v>
      </c>
      <c r="AU15" s="22"/>
      <c r="AV15" s="22">
        <v>-0.64956169508585304</v>
      </c>
      <c r="AW15" s="22">
        <v>-0.61814220551065902</v>
      </c>
      <c r="AX15" s="22">
        <v>-0.67241768328200702</v>
      </c>
      <c r="AY15" s="22">
        <v>-0.69681750284837696</v>
      </c>
      <c r="AZ15" s="22">
        <v>-0.51412901460147598</v>
      </c>
      <c r="BA15" s="22">
        <v>-0.28662275039427898</v>
      </c>
      <c r="BB15" s="22"/>
      <c r="BC15" s="22">
        <v>-0.55196100329743802</v>
      </c>
      <c r="BD15" s="22">
        <v>-0.63752429730162696</v>
      </c>
      <c r="BE15" s="22">
        <v>-0.60192533604422105</v>
      </c>
      <c r="BF15" s="22">
        <v>-0.71299276690337998</v>
      </c>
      <c r="BG15" s="22">
        <v>-0.63261577788936196</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J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599</v>
      </c>
      <c r="E2" s="26"/>
      <c r="F2" s="26"/>
      <c r="G2" s="26"/>
      <c r="H2" s="26"/>
      <c r="I2" s="26"/>
      <c r="J2" s="26"/>
    </row>
    <row r="6" spans="2:10" ht="50" customHeight="1" x14ac:dyDescent="0.35">
      <c r="B6" s="20" t="s">
        <v>15</v>
      </c>
      <c r="C6" s="20" t="s">
        <v>588</v>
      </c>
      <c r="D6" s="20" t="s">
        <v>589</v>
      </c>
      <c r="E6" s="20" t="s">
        <v>590</v>
      </c>
      <c r="F6" s="20" t="s">
        <v>591</v>
      </c>
      <c r="G6" s="20" t="s">
        <v>592</v>
      </c>
      <c r="H6" s="20" t="s">
        <v>593</v>
      </c>
      <c r="I6" s="20" t="s">
        <v>594</v>
      </c>
    </row>
    <row r="7" spans="2:10" x14ac:dyDescent="0.35">
      <c r="B7" s="18" t="s">
        <v>595</v>
      </c>
      <c r="C7" s="17">
        <v>0.15224167777601999</v>
      </c>
      <c r="D7" s="17">
        <v>0.123368098769235</v>
      </c>
      <c r="E7" s="17">
        <v>0.10719666734586</v>
      </c>
      <c r="F7" s="17">
        <v>8.9734619114430106E-2</v>
      </c>
      <c r="G7" s="17">
        <v>0.261291439176703</v>
      </c>
      <c r="H7" s="17">
        <v>8.2974293793587298E-2</v>
      </c>
      <c r="I7" s="17">
        <v>0.14994489100247199</v>
      </c>
    </row>
    <row r="8" spans="2:10" x14ac:dyDescent="0.35">
      <c r="B8" s="18" t="s">
        <v>596</v>
      </c>
      <c r="C8" s="17">
        <v>0.48762725458358303</v>
      </c>
      <c r="D8" s="17">
        <v>0.433623457169247</v>
      </c>
      <c r="E8" s="17">
        <v>0.41992898622432301</v>
      </c>
      <c r="F8" s="17">
        <v>0.50175081690908996</v>
      </c>
      <c r="G8" s="17">
        <v>0.45025100451331401</v>
      </c>
      <c r="H8" s="17">
        <v>0.38452912568955899</v>
      </c>
      <c r="I8" s="17">
        <v>0.43887863312540698</v>
      </c>
    </row>
    <row r="9" spans="2:10" x14ac:dyDescent="0.35">
      <c r="B9" s="18" t="s">
        <v>597</v>
      </c>
      <c r="C9" s="17">
        <v>0.27322004303613101</v>
      </c>
      <c r="D9" s="17">
        <v>0.30491089476861299</v>
      </c>
      <c r="E9" s="17">
        <v>0.30930886738966801</v>
      </c>
      <c r="F9" s="17">
        <v>0.30806225317407898</v>
      </c>
      <c r="G9" s="17">
        <v>0.17439646767237099</v>
      </c>
      <c r="H9" s="17">
        <v>0.36541055201317302</v>
      </c>
      <c r="I9" s="17">
        <v>0.27387837191018799</v>
      </c>
    </row>
    <row r="10" spans="2:10" x14ac:dyDescent="0.35">
      <c r="B10" s="18" t="s">
        <v>598</v>
      </c>
      <c r="C10" s="17">
        <v>8.6911024604266501E-2</v>
      </c>
      <c r="D10" s="17">
        <v>0.13809754929290499</v>
      </c>
      <c r="E10" s="17">
        <v>0.16356547904014901</v>
      </c>
      <c r="F10" s="17">
        <v>0.1004523108024</v>
      </c>
      <c r="G10" s="17">
        <v>0.114061088637613</v>
      </c>
      <c r="H10" s="17">
        <v>0.16708602850368101</v>
      </c>
      <c r="I10" s="17">
        <v>0.13729810396193301</v>
      </c>
    </row>
    <row r="11" spans="2:10" x14ac:dyDescent="0.35">
      <c r="B11" s="16" t="s">
        <v>331</v>
      </c>
      <c r="C11" s="16"/>
      <c r="D11" s="16"/>
      <c r="E11" s="16"/>
      <c r="F11" s="16"/>
      <c r="G11" s="16"/>
      <c r="H11" s="16"/>
      <c r="I11" s="16"/>
    </row>
    <row r="12" spans="2:10" x14ac:dyDescent="0.35">
      <c r="B12" t="s">
        <v>80</v>
      </c>
    </row>
    <row r="13" spans="2:10" x14ac:dyDescent="0.35">
      <c r="B13" t="s">
        <v>81</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0.15224167777601999</v>
      </c>
      <c r="D9" s="17">
        <v>0.18118557157703499</v>
      </c>
      <c r="E9" s="17">
        <v>0.12868434456461</v>
      </c>
      <c r="F9" s="17"/>
      <c r="G9" s="17">
        <v>0.14300651790413699</v>
      </c>
      <c r="H9" s="17">
        <v>0.23215987588106099</v>
      </c>
      <c r="I9" s="17">
        <v>0.27470312137173702</v>
      </c>
      <c r="J9" s="17">
        <v>0.14358989580638101</v>
      </c>
      <c r="K9" s="17">
        <v>8.3289774260652497E-2</v>
      </c>
      <c r="L9" s="17">
        <v>5.54055685203068E-2</v>
      </c>
      <c r="M9" s="17"/>
      <c r="N9" s="17">
        <v>0.24106353885197199</v>
      </c>
      <c r="O9" s="17">
        <v>0.15554460638459</v>
      </c>
      <c r="P9" s="17">
        <v>7.4260400495708007E-2</v>
      </c>
      <c r="Q9" s="17">
        <v>0.123075033321403</v>
      </c>
      <c r="R9" s="17"/>
      <c r="S9" s="17">
        <v>0.18801778904592301</v>
      </c>
      <c r="T9" s="17">
        <v>8.4440623212165403E-2</v>
      </c>
      <c r="U9" s="17">
        <v>0.14914107698860701</v>
      </c>
      <c r="V9" s="17">
        <v>0.117004007965765</v>
      </c>
      <c r="W9" s="17">
        <v>0.22811998021452701</v>
      </c>
      <c r="X9" s="17">
        <v>0.29100371914114898</v>
      </c>
      <c r="Y9" s="17">
        <v>0.15564789820244701</v>
      </c>
      <c r="Z9" s="17">
        <v>8.3303835196276099E-2</v>
      </c>
      <c r="AA9" s="17">
        <v>0.12132845834137999</v>
      </c>
      <c r="AB9" s="17">
        <v>0.103730650513324</v>
      </c>
      <c r="AC9" s="17">
        <v>0.10860238060215301</v>
      </c>
      <c r="AD9" s="17">
        <v>0</v>
      </c>
      <c r="AE9" s="17"/>
      <c r="AF9" s="17">
        <v>0.152623313126863</v>
      </c>
      <c r="AG9" s="17">
        <v>0.15747262696601699</v>
      </c>
      <c r="AH9" s="17">
        <v>0.175700521187062</v>
      </c>
      <c r="AI9" s="17"/>
      <c r="AJ9" s="17">
        <v>0.14288995823925599</v>
      </c>
      <c r="AK9" s="17">
        <v>0.19426539961820599</v>
      </c>
      <c r="AL9" s="17">
        <v>0.128866124804733</v>
      </c>
      <c r="AM9" s="17">
        <v>0</v>
      </c>
      <c r="AN9" s="17">
        <v>0.138619955837923</v>
      </c>
      <c r="AO9" s="17"/>
      <c r="AP9" s="17">
        <v>0.15424007292924699</v>
      </c>
      <c r="AQ9" s="17">
        <v>0.22538318142289701</v>
      </c>
      <c r="AR9" s="17">
        <v>8.0220422961868598E-2</v>
      </c>
      <c r="AS9" s="17">
        <v>9.61156203599937E-2</v>
      </c>
      <c r="AT9" s="17">
        <v>0.112584301662464</v>
      </c>
      <c r="AU9" s="17"/>
      <c r="AV9" s="17">
        <v>0.26497571794279001</v>
      </c>
      <c r="AW9" s="17">
        <v>0.17211881769704701</v>
      </c>
      <c r="AX9" s="17">
        <v>7.5383344246922196E-2</v>
      </c>
      <c r="AY9" s="17">
        <v>0.10356783746395699</v>
      </c>
      <c r="AZ9" s="17">
        <v>0.12426624683811301</v>
      </c>
      <c r="BA9" s="17">
        <v>9.2143556894332596E-2</v>
      </c>
      <c r="BB9" s="17"/>
      <c r="BC9" s="17">
        <v>0.11362815646803499</v>
      </c>
      <c r="BD9" s="17">
        <v>0.12508550484713701</v>
      </c>
      <c r="BE9" s="17">
        <v>0.17753382256797701</v>
      </c>
      <c r="BF9" s="17">
        <v>0.238196990856336</v>
      </c>
      <c r="BG9" s="17">
        <v>0.433238168424187</v>
      </c>
    </row>
    <row r="10" spans="2:59" x14ac:dyDescent="0.35">
      <c r="B10" s="18" t="s">
        <v>596</v>
      </c>
      <c r="C10" s="17">
        <v>0.48762725458358303</v>
      </c>
      <c r="D10" s="17">
        <v>0.50278637505170098</v>
      </c>
      <c r="E10" s="17">
        <v>0.46901823588079999</v>
      </c>
      <c r="F10" s="17"/>
      <c r="G10" s="17">
        <v>0.436783524283956</v>
      </c>
      <c r="H10" s="17">
        <v>0.40768759850342701</v>
      </c>
      <c r="I10" s="17">
        <v>0.47171244322414502</v>
      </c>
      <c r="J10" s="17">
        <v>0.54737732877788003</v>
      </c>
      <c r="K10" s="17">
        <v>0.50001967848645701</v>
      </c>
      <c r="L10" s="17">
        <v>0.55241127304331905</v>
      </c>
      <c r="M10" s="17"/>
      <c r="N10" s="17">
        <v>0.500053920444397</v>
      </c>
      <c r="O10" s="17">
        <v>0.486980845642288</v>
      </c>
      <c r="P10" s="17">
        <v>0.49829152707504198</v>
      </c>
      <c r="Q10" s="17">
        <v>0.46628176790450299</v>
      </c>
      <c r="R10" s="17"/>
      <c r="S10" s="17">
        <v>0.44657181307566901</v>
      </c>
      <c r="T10" s="17">
        <v>0.55148687776980099</v>
      </c>
      <c r="U10" s="17">
        <v>0.37311052665810002</v>
      </c>
      <c r="V10" s="17">
        <v>0.37320444148819099</v>
      </c>
      <c r="W10" s="17">
        <v>0.44696612352340098</v>
      </c>
      <c r="X10" s="17">
        <v>0.44676008459630701</v>
      </c>
      <c r="Y10" s="17">
        <v>0.44428139908344799</v>
      </c>
      <c r="Z10" s="17">
        <v>0.56938720847082203</v>
      </c>
      <c r="AA10" s="17">
        <v>0.61805356682651302</v>
      </c>
      <c r="AB10" s="17">
        <v>0.57961495450497402</v>
      </c>
      <c r="AC10" s="17">
        <v>0.52844853600297803</v>
      </c>
      <c r="AD10" s="17">
        <v>0.53419658170915296</v>
      </c>
      <c r="AE10" s="17"/>
      <c r="AF10" s="17">
        <v>0.46661930731395102</v>
      </c>
      <c r="AG10" s="17">
        <v>0.52865859427500905</v>
      </c>
      <c r="AH10" s="17">
        <v>0.410073838025032</v>
      </c>
      <c r="AI10" s="17"/>
      <c r="AJ10" s="17">
        <v>0.47149463355020699</v>
      </c>
      <c r="AK10" s="17">
        <v>0.50666395225444305</v>
      </c>
      <c r="AL10" s="17">
        <v>0.51246388703456003</v>
      </c>
      <c r="AM10" s="17">
        <v>0.53663491019272802</v>
      </c>
      <c r="AN10" s="17">
        <v>0.45569217027646702</v>
      </c>
      <c r="AO10" s="17"/>
      <c r="AP10" s="17">
        <v>0.43617549529566302</v>
      </c>
      <c r="AQ10" s="17">
        <v>0.47628336452036701</v>
      </c>
      <c r="AR10" s="17">
        <v>0.61135830763886101</v>
      </c>
      <c r="AS10" s="17">
        <v>0.47846094678203499</v>
      </c>
      <c r="AT10" s="17">
        <v>0.51655640249397305</v>
      </c>
      <c r="AU10" s="17"/>
      <c r="AV10" s="17">
        <v>0.47611479804469597</v>
      </c>
      <c r="AW10" s="17">
        <v>0.385195705355033</v>
      </c>
      <c r="AX10" s="17">
        <v>0.64596309173102096</v>
      </c>
      <c r="AY10" s="17">
        <v>0.47622987891993201</v>
      </c>
      <c r="AZ10" s="17">
        <v>0.52252050493134405</v>
      </c>
      <c r="BA10" s="17">
        <v>0.51678562902143599</v>
      </c>
      <c r="BB10" s="17"/>
      <c r="BC10" s="17">
        <v>0.49137721567395898</v>
      </c>
      <c r="BD10" s="17">
        <v>0.48513694144532499</v>
      </c>
      <c r="BE10" s="17">
        <v>0.54427416510908699</v>
      </c>
      <c r="BF10" s="17">
        <v>0.40068780007535398</v>
      </c>
      <c r="BG10" s="17">
        <v>0</v>
      </c>
    </row>
    <row r="11" spans="2:59" x14ac:dyDescent="0.35">
      <c r="B11" s="18" t="s">
        <v>597</v>
      </c>
      <c r="C11" s="17">
        <v>0.27322004303613101</v>
      </c>
      <c r="D11" s="17">
        <v>0.234411303725546</v>
      </c>
      <c r="E11" s="17">
        <v>0.31245093632451698</v>
      </c>
      <c r="F11" s="17"/>
      <c r="G11" s="17">
        <v>0.280020119344767</v>
      </c>
      <c r="H11" s="17">
        <v>0.27157842222848</v>
      </c>
      <c r="I11" s="17">
        <v>0.18617242096991399</v>
      </c>
      <c r="J11" s="17">
        <v>0.233568321785073</v>
      </c>
      <c r="K11" s="17">
        <v>0.327760973669038</v>
      </c>
      <c r="L11" s="17">
        <v>0.326098333245113</v>
      </c>
      <c r="M11" s="17"/>
      <c r="N11" s="17">
        <v>0.216340200883129</v>
      </c>
      <c r="O11" s="17">
        <v>0.26437322107000999</v>
      </c>
      <c r="P11" s="17">
        <v>0.290731865340558</v>
      </c>
      <c r="Q11" s="17">
        <v>0.32597368021892398</v>
      </c>
      <c r="R11" s="17"/>
      <c r="S11" s="17">
        <v>0.27003894737895401</v>
      </c>
      <c r="T11" s="17">
        <v>0.22939307003672599</v>
      </c>
      <c r="U11" s="17">
        <v>0.31247829814141298</v>
      </c>
      <c r="V11" s="17">
        <v>0.41152530497395601</v>
      </c>
      <c r="W11" s="17">
        <v>0.20179634169791</v>
      </c>
      <c r="X11" s="17">
        <v>0.23956757259112799</v>
      </c>
      <c r="Y11" s="17">
        <v>0.35596455028865498</v>
      </c>
      <c r="Z11" s="17">
        <v>0.25809851109666998</v>
      </c>
      <c r="AA11" s="17">
        <v>0.166088442510201</v>
      </c>
      <c r="AB11" s="17">
        <v>0.29542451993647501</v>
      </c>
      <c r="AC11" s="17">
        <v>0.30865016588738198</v>
      </c>
      <c r="AD11" s="17">
        <v>0.37414136074333998</v>
      </c>
      <c r="AE11" s="17"/>
      <c r="AF11" s="17">
        <v>0.28271216645170599</v>
      </c>
      <c r="AG11" s="17">
        <v>0.23709950320107401</v>
      </c>
      <c r="AH11" s="17">
        <v>0.31832184393020102</v>
      </c>
      <c r="AI11" s="17"/>
      <c r="AJ11" s="17">
        <v>0.32018179444829498</v>
      </c>
      <c r="AK11" s="17">
        <v>0.206188634716053</v>
      </c>
      <c r="AL11" s="17">
        <v>0.30192309061682698</v>
      </c>
      <c r="AM11" s="17">
        <v>0.15971256110263299</v>
      </c>
      <c r="AN11" s="17">
        <v>0.26735164994433902</v>
      </c>
      <c r="AO11" s="17"/>
      <c r="AP11" s="17">
        <v>0.33505001590772199</v>
      </c>
      <c r="AQ11" s="17">
        <v>0.22464321840582199</v>
      </c>
      <c r="AR11" s="17">
        <v>0.24672752392185601</v>
      </c>
      <c r="AS11" s="17">
        <v>0.27185722582690403</v>
      </c>
      <c r="AT11" s="17">
        <v>0.30275035925632998</v>
      </c>
      <c r="AU11" s="17"/>
      <c r="AV11" s="17">
        <v>0.18103317323556001</v>
      </c>
      <c r="AW11" s="17">
        <v>0.37401342426184297</v>
      </c>
      <c r="AX11" s="17">
        <v>0.20222218822701299</v>
      </c>
      <c r="AY11" s="17">
        <v>0.282089804653751</v>
      </c>
      <c r="AZ11" s="17">
        <v>0.28459759987682898</v>
      </c>
      <c r="BA11" s="17">
        <v>0.391070814084231</v>
      </c>
      <c r="BB11" s="17"/>
      <c r="BC11" s="17">
        <v>0.35128654962330402</v>
      </c>
      <c r="BD11" s="17">
        <v>0.29719669203708599</v>
      </c>
      <c r="BE11" s="17">
        <v>0.18116193175949899</v>
      </c>
      <c r="BF11" s="17">
        <v>0.26035888700947402</v>
      </c>
      <c r="BG11" s="17">
        <v>0.35249520885972402</v>
      </c>
    </row>
    <row r="12" spans="2:59" x14ac:dyDescent="0.35">
      <c r="B12" s="18" t="s">
        <v>598</v>
      </c>
      <c r="C12" s="19">
        <v>8.6911024604266501E-2</v>
      </c>
      <c r="D12" s="19">
        <v>8.1616749645717898E-2</v>
      </c>
      <c r="E12" s="19">
        <v>8.9846483230072896E-2</v>
      </c>
      <c r="F12" s="19"/>
      <c r="G12" s="19">
        <v>0.14018983846713901</v>
      </c>
      <c r="H12" s="19">
        <v>8.8574103387031394E-2</v>
      </c>
      <c r="I12" s="19">
        <v>6.7412014434203804E-2</v>
      </c>
      <c r="J12" s="19">
        <v>7.5464453630666894E-2</v>
      </c>
      <c r="K12" s="19">
        <v>8.8929573583852006E-2</v>
      </c>
      <c r="L12" s="19">
        <v>6.6084825191261007E-2</v>
      </c>
      <c r="M12" s="19"/>
      <c r="N12" s="19">
        <v>4.2542339820501499E-2</v>
      </c>
      <c r="O12" s="19">
        <v>9.3101326903111598E-2</v>
      </c>
      <c r="P12" s="19">
        <v>0.136716207088692</v>
      </c>
      <c r="Q12" s="19">
        <v>8.4669518555169299E-2</v>
      </c>
      <c r="R12" s="19"/>
      <c r="S12" s="19">
        <v>9.5371450499454405E-2</v>
      </c>
      <c r="T12" s="19">
        <v>0.134679428981307</v>
      </c>
      <c r="U12" s="19">
        <v>0.16527009821188099</v>
      </c>
      <c r="V12" s="19">
        <v>9.8266245572088601E-2</v>
      </c>
      <c r="W12" s="19">
        <v>0.123117554564162</v>
      </c>
      <c r="X12" s="19">
        <v>2.26686236714163E-2</v>
      </c>
      <c r="Y12" s="19">
        <v>4.4106152425449997E-2</v>
      </c>
      <c r="Z12" s="19">
        <v>8.9210445236232394E-2</v>
      </c>
      <c r="AA12" s="19">
        <v>9.4529532321905793E-2</v>
      </c>
      <c r="AB12" s="19">
        <v>2.1229875045226901E-2</v>
      </c>
      <c r="AC12" s="19">
        <v>5.4298917507487603E-2</v>
      </c>
      <c r="AD12" s="19">
        <v>9.1662057547507003E-2</v>
      </c>
      <c r="AE12" s="19"/>
      <c r="AF12" s="19">
        <v>9.8045213107479601E-2</v>
      </c>
      <c r="AG12" s="19">
        <v>7.6769275557899502E-2</v>
      </c>
      <c r="AH12" s="19">
        <v>9.5903796857703894E-2</v>
      </c>
      <c r="AI12" s="19"/>
      <c r="AJ12" s="19">
        <v>6.5433613762242104E-2</v>
      </c>
      <c r="AK12" s="19">
        <v>9.2882013411297301E-2</v>
      </c>
      <c r="AL12" s="19">
        <v>5.6746897543880098E-2</v>
      </c>
      <c r="AM12" s="19">
        <v>0.30365252870463999</v>
      </c>
      <c r="AN12" s="19">
        <v>0.13833622394127101</v>
      </c>
      <c r="AO12" s="19"/>
      <c r="AP12" s="19">
        <v>7.4534415867367101E-2</v>
      </c>
      <c r="AQ12" s="19">
        <v>7.3690235650913705E-2</v>
      </c>
      <c r="AR12" s="19">
        <v>6.1693745477413901E-2</v>
      </c>
      <c r="AS12" s="19">
        <v>0.15356620703106799</v>
      </c>
      <c r="AT12" s="19">
        <v>6.8108936587232202E-2</v>
      </c>
      <c r="AU12" s="19"/>
      <c r="AV12" s="19">
        <v>7.78763107769542E-2</v>
      </c>
      <c r="AW12" s="19">
        <v>6.8672052686077206E-2</v>
      </c>
      <c r="AX12" s="19">
        <v>7.6431375795044304E-2</v>
      </c>
      <c r="AY12" s="19">
        <v>0.13811247896236001</v>
      </c>
      <c r="AZ12" s="19">
        <v>6.8615648353713796E-2</v>
      </c>
      <c r="BA12" s="19">
        <v>0</v>
      </c>
      <c r="BB12" s="19"/>
      <c r="BC12" s="19">
        <v>4.3708078234702498E-2</v>
      </c>
      <c r="BD12" s="19">
        <v>9.2580861670451001E-2</v>
      </c>
      <c r="BE12" s="19">
        <v>9.7030080563437204E-2</v>
      </c>
      <c r="BF12" s="19">
        <v>0.100756322058837</v>
      </c>
      <c r="BG12" s="19">
        <v>0.21426662271608901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0.123368098769235</v>
      </c>
      <c r="D9" s="17">
        <v>9.0832805315479007E-2</v>
      </c>
      <c r="E9" s="17">
        <v>0.15135343184646599</v>
      </c>
      <c r="F9" s="17"/>
      <c r="G9" s="17">
        <v>0.101708148480221</v>
      </c>
      <c r="H9" s="17">
        <v>9.3592089342417695E-2</v>
      </c>
      <c r="I9" s="17">
        <v>0.108568259346824</v>
      </c>
      <c r="J9" s="17">
        <v>0.119370608351938</v>
      </c>
      <c r="K9" s="17">
        <v>0.193021379267762</v>
      </c>
      <c r="L9" s="17">
        <v>0.13819475410637899</v>
      </c>
      <c r="M9" s="17"/>
      <c r="N9" s="17">
        <v>8.5079991217252807E-2</v>
      </c>
      <c r="O9" s="17">
        <v>0.13124207041022701</v>
      </c>
      <c r="P9" s="17">
        <v>0.19741181003761399</v>
      </c>
      <c r="Q9" s="17">
        <v>9.2579574003325796E-2</v>
      </c>
      <c r="R9" s="17"/>
      <c r="S9" s="17">
        <v>0.12911964848034899</v>
      </c>
      <c r="T9" s="17">
        <v>4.7172528431374303E-2</v>
      </c>
      <c r="U9" s="17">
        <v>0.14989762692210901</v>
      </c>
      <c r="V9" s="17">
        <v>0.103329758667164</v>
      </c>
      <c r="W9" s="17">
        <v>0.22572643574107701</v>
      </c>
      <c r="X9" s="17">
        <v>7.3143158885196097E-2</v>
      </c>
      <c r="Y9" s="17">
        <v>0.137941070155053</v>
      </c>
      <c r="Z9" s="17">
        <v>0.16502460690311799</v>
      </c>
      <c r="AA9" s="17">
        <v>0.14242429512089799</v>
      </c>
      <c r="AB9" s="17">
        <v>0.100689901627316</v>
      </c>
      <c r="AC9" s="17">
        <v>0.145581763051154</v>
      </c>
      <c r="AD9" s="17">
        <v>0.129042499787864</v>
      </c>
      <c r="AE9" s="17"/>
      <c r="AF9" s="17">
        <v>0.16963740481942699</v>
      </c>
      <c r="AG9" s="17">
        <v>9.34881334574999E-2</v>
      </c>
      <c r="AH9" s="17">
        <v>0.108805399414263</v>
      </c>
      <c r="AI9" s="17"/>
      <c r="AJ9" s="17">
        <v>0.100089268093304</v>
      </c>
      <c r="AK9" s="17">
        <v>0.12601148643329799</v>
      </c>
      <c r="AL9" s="17">
        <v>0.11560139491219</v>
      </c>
      <c r="AM9" s="17">
        <v>0.15903117851613</v>
      </c>
      <c r="AN9" s="17">
        <v>0.147340594805667</v>
      </c>
      <c r="AO9" s="17"/>
      <c r="AP9" s="17">
        <v>6.6146330936096398E-2</v>
      </c>
      <c r="AQ9" s="17">
        <v>0.13951446185931601</v>
      </c>
      <c r="AR9" s="17">
        <v>0.116757108644573</v>
      </c>
      <c r="AS9" s="17">
        <v>0.12890412672733501</v>
      </c>
      <c r="AT9" s="17">
        <v>0.17641188777566399</v>
      </c>
      <c r="AU9" s="17"/>
      <c r="AV9" s="17">
        <v>0.101235296902758</v>
      </c>
      <c r="AW9" s="17">
        <v>8.9712404258539297E-2</v>
      </c>
      <c r="AX9" s="17">
        <v>0.15705106683806999</v>
      </c>
      <c r="AY9" s="17">
        <v>0.15000546449788599</v>
      </c>
      <c r="AZ9" s="17">
        <v>0.11216151675416799</v>
      </c>
      <c r="BA9" s="17">
        <v>8.2926933258108501E-2</v>
      </c>
      <c r="BB9" s="17"/>
      <c r="BC9" s="17">
        <v>0.16741471344757899</v>
      </c>
      <c r="BD9" s="17">
        <v>0.1587643422484</v>
      </c>
      <c r="BE9" s="17">
        <v>9.9361586015404998E-2</v>
      </c>
      <c r="BF9" s="17">
        <v>8.83833706153727E-2</v>
      </c>
      <c r="BG9" s="17">
        <v>0</v>
      </c>
    </row>
    <row r="10" spans="2:59" x14ac:dyDescent="0.35">
      <c r="B10" s="18" t="s">
        <v>596</v>
      </c>
      <c r="C10" s="17">
        <v>0.433623457169247</v>
      </c>
      <c r="D10" s="17">
        <v>0.434401707001138</v>
      </c>
      <c r="E10" s="17">
        <v>0.43072125854702797</v>
      </c>
      <c r="F10" s="17"/>
      <c r="G10" s="17">
        <v>0.38367129788351101</v>
      </c>
      <c r="H10" s="17">
        <v>0.34031104852043398</v>
      </c>
      <c r="I10" s="17">
        <v>0.38516352888278799</v>
      </c>
      <c r="J10" s="17">
        <v>0.47257895968859398</v>
      </c>
      <c r="K10" s="17">
        <v>0.46273587055500198</v>
      </c>
      <c r="L10" s="17">
        <v>0.53679093712333004</v>
      </c>
      <c r="M10" s="17"/>
      <c r="N10" s="17">
        <v>0.42943887309933898</v>
      </c>
      <c r="O10" s="17">
        <v>0.35850107689701199</v>
      </c>
      <c r="P10" s="17">
        <v>0.46819023618114602</v>
      </c>
      <c r="Q10" s="17">
        <v>0.48128793956049998</v>
      </c>
      <c r="R10" s="17"/>
      <c r="S10" s="17">
        <v>0.408415597999987</v>
      </c>
      <c r="T10" s="17">
        <v>0.52777819436030604</v>
      </c>
      <c r="U10" s="17">
        <v>0.53913821420703301</v>
      </c>
      <c r="V10" s="17">
        <v>0.404874166179019</v>
      </c>
      <c r="W10" s="17">
        <v>0.22052416790778701</v>
      </c>
      <c r="X10" s="17">
        <v>0.41350754777082499</v>
      </c>
      <c r="Y10" s="17">
        <v>0.47366003162453002</v>
      </c>
      <c r="Z10" s="17">
        <v>0.449861457266926</v>
      </c>
      <c r="AA10" s="17">
        <v>0.42040634105798003</v>
      </c>
      <c r="AB10" s="17">
        <v>0.45216611866989698</v>
      </c>
      <c r="AC10" s="17">
        <v>0.40880845454082498</v>
      </c>
      <c r="AD10" s="17">
        <v>0.56797818129260003</v>
      </c>
      <c r="AE10" s="17"/>
      <c r="AF10" s="17">
        <v>0.454053796753079</v>
      </c>
      <c r="AG10" s="17">
        <v>0.40483345048754099</v>
      </c>
      <c r="AH10" s="17">
        <v>0.46172848791201798</v>
      </c>
      <c r="AI10" s="17"/>
      <c r="AJ10" s="17">
        <v>0.49233282907274001</v>
      </c>
      <c r="AK10" s="17">
        <v>0.34873729397522701</v>
      </c>
      <c r="AL10" s="17">
        <v>0.43603409209902799</v>
      </c>
      <c r="AM10" s="17">
        <v>0.37121803315471602</v>
      </c>
      <c r="AN10" s="17">
        <v>0.51029780276009096</v>
      </c>
      <c r="AO10" s="17"/>
      <c r="AP10" s="17">
        <v>0.51198871362846898</v>
      </c>
      <c r="AQ10" s="17">
        <v>0.32477289270104598</v>
      </c>
      <c r="AR10" s="17">
        <v>0.50889821241664301</v>
      </c>
      <c r="AS10" s="17">
        <v>0.46312544689309998</v>
      </c>
      <c r="AT10" s="17">
        <v>0.34500758495377198</v>
      </c>
      <c r="AU10" s="17"/>
      <c r="AV10" s="17">
        <v>0.27259758870180401</v>
      </c>
      <c r="AW10" s="17">
        <v>0.47772956780102899</v>
      </c>
      <c r="AX10" s="17">
        <v>0.39629930139866698</v>
      </c>
      <c r="AY10" s="17">
        <v>0.50407197480377397</v>
      </c>
      <c r="AZ10" s="17">
        <v>0.493880650246179</v>
      </c>
      <c r="BA10" s="17">
        <v>0.58785428267358397</v>
      </c>
      <c r="BB10" s="17"/>
      <c r="BC10" s="17">
        <v>0.437482326891458</v>
      </c>
      <c r="BD10" s="17">
        <v>0.47582692958400202</v>
      </c>
      <c r="BE10" s="17">
        <v>0.37200318828451601</v>
      </c>
      <c r="BF10" s="17">
        <v>0.38879151004444701</v>
      </c>
      <c r="BG10" s="17">
        <v>0.31112755992424701</v>
      </c>
    </row>
    <row r="11" spans="2:59" x14ac:dyDescent="0.35">
      <c r="B11" s="18" t="s">
        <v>597</v>
      </c>
      <c r="C11" s="17">
        <v>0.30491089476861299</v>
      </c>
      <c r="D11" s="17">
        <v>0.322730866550197</v>
      </c>
      <c r="E11" s="17">
        <v>0.29013350216837003</v>
      </c>
      <c r="F11" s="17"/>
      <c r="G11" s="17">
        <v>0.328126587227418</v>
      </c>
      <c r="H11" s="17">
        <v>0.29695193005580001</v>
      </c>
      <c r="I11" s="17">
        <v>0.28512773213294901</v>
      </c>
      <c r="J11" s="17">
        <v>0.32699831284974401</v>
      </c>
      <c r="K11" s="17">
        <v>0.31459137254043601</v>
      </c>
      <c r="L11" s="17">
        <v>0.285495531381324</v>
      </c>
      <c r="M11" s="17"/>
      <c r="N11" s="17">
        <v>0.28430503011564301</v>
      </c>
      <c r="O11" s="17">
        <v>0.34444980605922598</v>
      </c>
      <c r="P11" s="17">
        <v>0.253223299137675</v>
      </c>
      <c r="Q11" s="17">
        <v>0.33198242076040801</v>
      </c>
      <c r="R11" s="17"/>
      <c r="S11" s="17">
        <v>0.27262743576645598</v>
      </c>
      <c r="T11" s="17">
        <v>0.31935146024199701</v>
      </c>
      <c r="U11" s="17">
        <v>0.24265671063618999</v>
      </c>
      <c r="V11" s="17">
        <v>0.29479031981718001</v>
      </c>
      <c r="W11" s="17">
        <v>0.35264502685784499</v>
      </c>
      <c r="X11" s="17">
        <v>0.31521249409450403</v>
      </c>
      <c r="Y11" s="17">
        <v>0.276074020806721</v>
      </c>
      <c r="Z11" s="17">
        <v>0.29991705928199702</v>
      </c>
      <c r="AA11" s="17">
        <v>0.31278585921492202</v>
      </c>
      <c r="AB11" s="17">
        <v>0.379396351458893</v>
      </c>
      <c r="AC11" s="17">
        <v>0.33316507942482199</v>
      </c>
      <c r="AD11" s="17">
        <v>0.21111441395681901</v>
      </c>
      <c r="AE11" s="17"/>
      <c r="AF11" s="17">
        <v>0.25539114761444198</v>
      </c>
      <c r="AG11" s="17">
        <v>0.344404818401716</v>
      </c>
      <c r="AH11" s="17">
        <v>0.28633982606678299</v>
      </c>
      <c r="AI11" s="17"/>
      <c r="AJ11" s="17">
        <v>0.29533567221222701</v>
      </c>
      <c r="AK11" s="17">
        <v>0.33926318382534998</v>
      </c>
      <c r="AL11" s="17">
        <v>0.346611780440293</v>
      </c>
      <c r="AM11" s="17">
        <v>0.24570612441869</v>
      </c>
      <c r="AN11" s="17">
        <v>0.22144329731842999</v>
      </c>
      <c r="AO11" s="17"/>
      <c r="AP11" s="17">
        <v>0.31066217755761799</v>
      </c>
      <c r="AQ11" s="17">
        <v>0.32850677873779199</v>
      </c>
      <c r="AR11" s="17">
        <v>0.37434467893878398</v>
      </c>
      <c r="AS11" s="17">
        <v>0.27811865096267502</v>
      </c>
      <c r="AT11" s="17">
        <v>0.40577065466260398</v>
      </c>
      <c r="AU11" s="17"/>
      <c r="AV11" s="17">
        <v>0.378242582016871</v>
      </c>
      <c r="AW11" s="17">
        <v>0.29167009975465202</v>
      </c>
      <c r="AX11" s="17">
        <v>0.40868411393304099</v>
      </c>
      <c r="AY11" s="17">
        <v>0.23682548351103799</v>
      </c>
      <c r="AZ11" s="17">
        <v>0.28864873292809201</v>
      </c>
      <c r="BA11" s="17">
        <v>0.26832677198163302</v>
      </c>
      <c r="BB11" s="17"/>
      <c r="BC11" s="17">
        <v>0.298246980980933</v>
      </c>
      <c r="BD11" s="17">
        <v>0.25929783807372497</v>
      </c>
      <c r="BE11" s="17">
        <v>0.37093458375484001</v>
      </c>
      <c r="BF11" s="17">
        <v>0.23531054404343199</v>
      </c>
      <c r="BG11" s="17">
        <v>0.225002323203955</v>
      </c>
    </row>
    <row r="12" spans="2:59" x14ac:dyDescent="0.35">
      <c r="B12" s="18" t="s">
        <v>598</v>
      </c>
      <c r="C12" s="19">
        <v>0.13809754929290499</v>
      </c>
      <c r="D12" s="19">
        <v>0.152034621133185</v>
      </c>
      <c r="E12" s="19">
        <v>0.12779180743813501</v>
      </c>
      <c r="F12" s="19"/>
      <c r="G12" s="19">
        <v>0.18649396640884899</v>
      </c>
      <c r="H12" s="19">
        <v>0.26914493208134799</v>
      </c>
      <c r="I12" s="19">
        <v>0.22114047963743899</v>
      </c>
      <c r="J12" s="19">
        <v>8.1052119109724305E-2</v>
      </c>
      <c r="K12" s="19">
        <v>2.96513776367993E-2</v>
      </c>
      <c r="L12" s="19">
        <v>3.9518777388966898E-2</v>
      </c>
      <c r="M12" s="19"/>
      <c r="N12" s="19">
        <v>0.201176105567765</v>
      </c>
      <c r="O12" s="19">
        <v>0.16580704663353599</v>
      </c>
      <c r="P12" s="19">
        <v>8.1174654643564895E-2</v>
      </c>
      <c r="Q12" s="19">
        <v>9.4150065675766101E-2</v>
      </c>
      <c r="R12" s="19"/>
      <c r="S12" s="19">
        <v>0.189837317753209</v>
      </c>
      <c r="T12" s="19">
        <v>0.10569781696632199</v>
      </c>
      <c r="U12" s="19">
        <v>6.8307448234667195E-2</v>
      </c>
      <c r="V12" s="19">
        <v>0.197005755336637</v>
      </c>
      <c r="W12" s="19">
        <v>0.201104369493291</v>
      </c>
      <c r="X12" s="19">
        <v>0.198136799249475</v>
      </c>
      <c r="Y12" s="19">
        <v>0.112324877413697</v>
      </c>
      <c r="Z12" s="19">
        <v>8.5196876547959294E-2</v>
      </c>
      <c r="AA12" s="19">
        <v>0.1243835046062</v>
      </c>
      <c r="AB12" s="19">
        <v>6.7747628243893201E-2</v>
      </c>
      <c r="AC12" s="19">
        <v>0.112444702983199</v>
      </c>
      <c r="AD12" s="19">
        <v>9.1864904962716695E-2</v>
      </c>
      <c r="AE12" s="19"/>
      <c r="AF12" s="19">
        <v>0.120917650813052</v>
      </c>
      <c r="AG12" s="19">
        <v>0.157273597653243</v>
      </c>
      <c r="AH12" s="19">
        <v>0.14312628660693599</v>
      </c>
      <c r="AI12" s="19"/>
      <c r="AJ12" s="19">
        <v>0.11224223062173</v>
      </c>
      <c r="AK12" s="19">
        <v>0.18598803576612499</v>
      </c>
      <c r="AL12" s="19">
        <v>0.101752732548489</v>
      </c>
      <c r="AM12" s="19">
        <v>0.22404466391046399</v>
      </c>
      <c r="AN12" s="19">
        <v>0.120918305115812</v>
      </c>
      <c r="AO12" s="19"/>
      <c r="AP12" s="19">
        <v>0.111202777877816</v>
      </c>
      <c r="AQ12" s="19">
        <v>0.20720586670184599</v>
      </c>
      <c r="AR12" s="19">
        <v>0</v>
      </c>
      <c r="AS12" s="19">
        <v>0.12985177541689</v>
      </c>
      <c r="AT12" s="19">
        <v>7.2809872607960804E-2</v>
      </c>
      <c r="AU12" s="19"/>
      <c r="AV12" s="19">
        <v>0.24792453237856699</v>
      </c>
      <c r="AW12" s="19">
        <v>0.14088792818578</v>
      </c>
      <c r="AX12" s="19">
        <v>3.7965517830221097E-2</v>
      </c>
      <c r="AY12" s="19">
        <v>0.10909707718730099</v>
      </c>
      <c r="AZ12" s="19">
        <v>0.105309100071561</v>
      </c>
      <c r="BA12" s="19">
        <v>6.0892012086674399E-2</v>
      </c>
      <c r="BB12" s="19"/>
      <c r="BC12" s="19">
        <v>9.6855978680030305E-2</v>
      </c>
      <c r="BD12" s="19">
        <v>0.10611089009387301</v>
      </c>
      <c r="BE12" s="19">
        <v>0.157700641945239</v>
      </c>
      <c r="BF12" s="19">
        <v>0.28751457529674801</v>
      </c>
      <c r="BG12" s="19">
        <v>0.46387011687179802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0.10719666734586</v>
      </c>
      <c r="D9" s="17">
        <v>0.13890213540746199</v>
      </c>
      <c r="E9" s="17">
        <v>8.0437695443993595E-2</v>
      </c>
      <c r="F9" s="17"/>
      <c r="G9" s="17">
        <v>0.122204828462392</v>
      </c>
      <c r="H9" s="17">
        <v>0.20994487231947101</v>
      </c>
      <c r="I9" s="17">
        <v>0.13748524865082801</v>
      </c>
      <c r="J9" s="17">
        <v>8.3953280807044395E-2</v>
      </c>
      <c r="K9" s="17">
        <v>4.5726195230811402E-2</v>
      </c>
      <c r="L9" s="17">
        <v>4.0766109409361602E-2</v>
      </c>
      <c r="M9" s="17"/>
      <c r="N9" s="17">
        <v>0.20313033831914301</v>
      </c>
      <c r="O9" s="17">
        <v>9.4626599614512405E-2</v>
      </c>
      <c r="P9" s="17">
        <v>7.0856670637108099E-2</v>
      </c>
      <c r="Q9" s="17">
        <v>5.0610350257554497E-2</v>
      </c>
      <c r="R9" s="17"/>
      <c r="S9" s="17">
        <v>0.16692769063089499</v>
      </c>
      <c r="T9" s="17">
        <v>5.0833837295776903E-2</v>
      </c>
      <c r="U9" s="17">
        <v>7.1428200376809803E-2</v>
      </c>
      <c r="V9" s="17">
        <v>8.4734170010573706E-2</v>
      </c>
      <c r="W9" s="17">
        <v>0.21088586353080399</v>
      </c>
      <c r="X9" s="17">
        <v>0.117316390570832</v>
      </c>
      <c r="Y9" s="17">
        <v>0.131373695126589</v>
      </c>
      <c r="Z9" s="17">
        <v>4.21929777289103E-2</v>
      </c>
      <c r="AA9" s="17">
        <v>8.3046375196558497E-2</v>
      </c>
      <c r="AB9" s="17">
        <v>6.0494815890870302E-2</v>
      </c>
      <c r="AC9" s="17">
        <v>0.10367206514835101</v>
      </c>
      <c r="AD9" s="17">
        <v>7.8682590550171197E-2</v>
      </c>
      <c r="AE9" s="17"/>
      <c r="AF9" s="17">
        <v>9.4448110015827202E-2</v>
      </c>
      <c r="AG9" s="17">
        <v>0.124406211930413</v>
      </c>
      <c r="AH9" s="17">
        <v>0.124766288816074</v>
      </c>
      <c r="AI9" s="17"/>
      <c r="AJ9" s="17">
        <v>8.0117365112607294E-2</v>
      </c>
      <c r="AK9" s="17">
        <v>0.128863574673477</v>
      </c>
      <c r="AL9" s="17">
        <v>0.155424673218298</v>
      </c>
      <c r="AM9" s="17">
        <v>8.0289247380678205E-2</v>
      </c>
      <c r="AN9" s="17">
        <v>0.149304932030879</v>
      </c>
      <c r="AO9" s="17"/>
      <c r="AP9" s="17">
        <v>0.107418928608423</v>
      </c>
      <c r="AQ9" s="17">
        <v>0.13821551527775799</v>
      </c>
      <c r="AR9" s="17">
        <v>9.4187630890244803E-2</v>
      </c>
      <c r="AS9" s="17">
        <v>6.3601792423457801E-2</v>
      </c>
      <c r="AT9" s="17">
        <v>3.1957745692994297E-2</v>
      </c>
      <c r="AU9" s="17"/>
      <c r="AV9" s="17">
        <v>0.18381789162133499</v>
      </c>
      <c r="AW9" s="17">
        <v>0.11942731060374701</v>
      </c>
      <c r="AX9" s="17">
        <v>0.10591841352897199</v>
      </c>
      <c r="AY9" s="17">
        <v>5.3436078444023899E-2</v>
      </c>
      <c r="AZ9" s="17">
        <v>5.1376499022400199E-2</v>
      </c>
      <c r="BA9" s="17">
        <v>2.6001421801390999E-2</v>
      </c>
      <c r="BB9" s="17"/>
      <c r="BC9" s="17">
        <v>8.2243524655783606E-2</v>
      </c>
      <c r="BD9" s="17">
        <v>7.3035337575997394E-2</v>
      </c>
      <c r="BE9" s="17">
        <v>0.14636970299090399</v>
      </c>
      <c r="BF9" s="17">
        <v>0.17252226107881799</v>
      </c>
      <c r="BG9" s="17">
        <v>0.46387011687179802</v>
      </c>
    </row>
    <row r="10" spans="2:59" x14ac:dyDescent="0.35">
      <c r="B10" s="18" t="s">
        <v>596</v>
      </c>
      <c r="C10" s="17">
        <v>0.41992898622432301</v>
      </c>
      <c r="D10" s="17">
        <v>0.477053109343193</v>
      </c>
      <c r="E10" s="17">
        <v>0.37169325970963901</v>
      </c>
      <c r="F10" s="17"/>
      <c r="G10" s="17">
        <v>0.40057718031468098</v>
      </c>
      <c r="H10" s="17">
        <v>0.34776328623018299</v>
      </c>
      <c r="I10" s="17">
        <v>0.51306378195962599</v>
      </c>
      <c r="J10" s="17">
        <v>0.41928051468959299</v>
      </c>
      <c r="K10" s="17">
        <v>0.39166866372856202</v>
      </c>
      <c r="L10" s="17">
        <v>0.45030856282376902</v>
      </c>
      <c r="M10" s="17"/>
      <c r="N10" s="17">
        <v>0.44541411810173898</v>
      </c>
      <c r="O10" s="17">
        <v>0.45815057103322798</v>
      </c>
      <c r="P10" s="17">
        <v>0.37975943069528001</v>
      </c>
      <c r="Q10" s="17">
        <v>0.39061399628989901</v>
      </c>
      <c r="R10" s="17"/>
      <c r="S10" s="17">
        <v>0.43078033698914803</v>
      </c>
      <c r="T10" s="17">
        <v>0.47483552479827601</v>
      </c>
      <c r="U10" s="17">
        <v>0.352074907824104</v>
      </c>
      <c r="V10" s="17">
        <v>0.31399978286449398</v>
      </c>
      <c r="W10" s="17">
        <v>0.381312241888843</v>
      </c>
      <c r="X10" s="17">
        <v>0.488526206127816</v>
      </c>
      <c r="Y10" s="17">
        <v>0.43703672452728398</v>
      </c>
      <c r="Z10" s="17">
        <v>0.321031933541853</v>
      </c>
      <c r="AA10" s="17">
        <v>0.38669873859486797</v>
      </c>
      <c r="AB10" s="17">
        <v>0.50618533001979304</v>
      </c>
      <c r="AC10" s="17">
        <v>0.44544187312967998</v>
      </c>
      <c r="AD10" s="17">
        <v>0.30559696182774199</v>
      </c>
      <c r="AE10" s="17"/>
      <c r="AF10" s="17">
        <v>0.41875481230391298</v>
      </c>
      <c r="AG10" s="17">
        <v>0.44342849064611101</v>
      </c>
      <c r="AH10" s="17">
        <v>0.34450707802949898</v>
      </c>
      <c r="AI10" s="17"/>
      <c r="AJ10" s="17">
        <v>0.47159528554560698</v>
      </c>
      <c r="AK10" s="17">
        <v>0.42443952043952998</v>
      </c>
      <c r="AL10" s="17">
        <v>0.41351325342142697</v>
      </c>
      <c r="AM10" s="17">
        <v>0.44056977586990098</v>
      </c>
      <c r="AN10" s="17">
        <v>0.32910817650893198</v>
      </c>
      <c r="AO10" s="17"/>
      <c r="AP10" s="17">
        <v>0.41683003025818099</v>
      </c>
      <c r="AQ10" s="17">
        <v>0.47196457824976501</v>
      </c>
      <c r="AR10" s="17">
        <v>0.43140986257133401</v>
      </c>
      <c r="AS10" s="17">
        <v>0.333643741442532</v>
      </c>
      <c r="AT10" s="17">
        <v>0.380027690905339</v>
      </c>
      <c r="AU10" s="17"/>
      <c r="AV10" s="17">
        <v>0.48062859292066701</v>
      </c>
      <c r="AW10" s="17">
        <v>0.36210471991724003</v>
      </c>
      <c r="AX10" s="17">
        <v>0.464583891210402</v>
      </c>
      <c r="AY10" s="17">
        <v>0.37110709398101199</v>
      </c>
      <c r="AZ10" s="17">
        <v>0.408264961453988</v>
      </c>
      <c r="BA10" s="17">
        <v>0.42284456284308802</v>
      </c>
      <c r="BB10" s="17"/>
      <c r="BC10" s="17">
        <v>0.42438521082495001</v>
      </c>
      <c r="BD10" s="17">
        <v>0.36617847757073502</v>
      </c>
      <c r="BE10" s="17">
        <v>0.46373415928162498</v>
      </c>
      <c r="BF10" s="17">
        <v>0.41348999873025599</v>
      </c>
      <c r="BG10" s="17">
        <v>0.108711961810352</v>
      </c>
    </row>
    <row r="11" spans="2:59" x14ac:dyDescent="0.35">
      <c r="B11" s="18" t="s">
        <v>597</v>
      </c>
      <c r="C11" s="17">
        <v>0.30930886738966801</v>
      </c>
      <c r="D11" s="17">
        <v>0.21653628625312499</v>
      </c>
      <c r="E11" s="17">
        <v>0.38843679345822901</v>
      </c>
      <c r="F11" s="17"/>
      <c r="G11" s="17">
        <v>0.321525354177923</v>
      </c>
      <c r="H11" s="17">
        <v>0.30615234729604501</v>
      </c>
      <c r="I11" s="17">
        <v>0.18179471607303899</v>
      </c>
      <c r="J11" s="17">
        <v>0.33186745018117902</v>
      </c>
      <c r="K11" s="17">
        <v>0.38296898154849102</v>
      </c>
      <c r="L11" s="17">
        <v>0.328999486592991</v>
      </c>
      <c r="M11" s="17"/>
      <c r="N11" s="17">
        <v>0.25233662425223902</v>
      </c>
      <c r="O11" s="17">
        <v>0.28834905392028398</v>
      </c>
      <c r="P11" s="17">
        <v>0.29316488715663802</v>
      </c>
      <c r="Q11" s="17">
        <v>0.402487447080279</v>
      </c>
      <c r="R11" s="17"/>
      <c r="S11" s="17">
        <v>0.27591050873950101</v>
      </c>
      <c r="T11" s="17">
        <v>0.25708736296774698</v>
      </c>
      <c r="U11" s="17">
        <v>0.38191262303543499</v>
      </c>
      <c r="V11" s="17">
        <v>0.40386233631317597</v>
      </c>
      <c r="W11" s="17">
        <v>0.28767914590718302</v>
      </c>
      <c r="X11" s="17">
        <v>0.25403641730961501</v>
      </c>
      <c r="Y11" s="17">
        <v>0.18765402388031999</v>
      </c>
      <c r="Z11" s="17">
        <v>0.41910784278844099</v>
      </c>
      <c r="AA11" s="17">
        <v>0.38284873501514199</v>
      </c>
      <c r="AB11" s="17">
        <v>0.326376895596942</v>
      </c>
      <c r="AC11" s="17">
        <v>0.28151784423825099</v>
      </c>
      <c r="AD11" s="17">
        <v>0.52385554265936995</v>
      </c>
      <c r="AE11" s="17"/>
      <c r="AF11" s="17">
        <v>0.29728185029756299</v>
      </c>
      <c r="AG11" s="17">
        <v>0.29242103448651702</v>
      </c>
      <c r="AH11" s="17">
        <v>0.33728077461804201</v>
      </c>
      <c r="AI11" s="17"/>
      <c r="AJ11" s="17">
        <v>0.32310980149110102</v>
      </c>
      <c r="AK11" s="17">
        <v>0.221615687987675</v>
      </c>
      <c r="AL11" s="17">
        <v>0.28563955597620899</v>
      </c>
      <c r="AM11" s="17">
        <v>0.21516488273225701</v>
      </c>
      <c r="AN11" s="17">
        <v>0.34395236236570398</v>
      </c>
      <c r="AO11" s="17"/>
      <c r="AP11" s="17">
        <v>0.35458307800824701</v>
      </c>
      <c r="AQ11" s="17">
        <v>0.23701597661641799</v>
      </c>
      <c r="AR11" s="17">
        <v>0.395489778788575</v>
      </c>
      <c r="AS11" s="17">
        <v>0.41242260420048299</v>
      </c>
      <c r="AT11" s="17">
        <v>0.23312557814250801</v>
      </c>
      <c r="AU11" s="17"/>
      <c r="AV11" s="17">
        <v>0.216029264386187</v>
      </c>
      <c r="AW11" s="17">
        <v>0.35945473736996297</v>
      </c>
      <c r="AX11" s="17">
        <v>0.34164353633835598</v>
      </c>
      <c r="AY11" s="17">
        <v>0.36238030168764701</v>
      </c>
      <c r="AZ11" s="17">
        <v>0.27935778222734498</v>
      </c>
      <c r="BA11" s="17">
        <v>0.42459081684828798</v>
      </c>
      <c r="BB11" s="17"/>
      <c r="BC11" s="17">
        <v>0.31097826011343399</v>
      </c>
      <c r="BD11" s="17">
        <v>0.39520223189570602</v>
      </c>
      <c r="BE11" s="17">
        <v>0.250017764845681</v>
      </c>
      <c r="BF11" s="17">
        <v>0.28351855815173299</v>
      </c>
      <c r="BG11" s="17">
        <v>0.225002323203955</v>
      </c>
    </row>
    <row r="12" spans="2:59" x14ac:dyDescent="0.35">
      <c r="B12" s="18" t="s">
        <v>598</v>
      </c>
      <c r="C12" s="19">
        <v>0.16356547904014901</v>
      </c>
      <c r="D12" s="19">
        <v>0.16750846899621999</v>
      </c>
      <c r="E12" s="19">
        <v>0.15943225138813799</v>
      </c>
      <c r="F12" s="19"/>
      <c r="G12" s="19">
        <v>0.155692637045004</v>
      </c>
      <c r="H12" s="19">
        <v>0.13613949415430099</v>
      </c>
      <c r="I12" s="19">
        <v>0.16765625331650799</v>
      </c>
      <c r="J12" s="19">
        <v>0.16489875432218301</v>
      </c>
      <c r="K12" s="19">
        <v>0.17963615949213599</v>
      </c>
      <c r="L12" s="19">
        <v>0.179925841173878</v>
      </c>
      <c r="M12" s="19"/>
      <c r="N12" s="19">
        <v>9.9118919326878996E-2</v>
      </c>
      <c r="O12" s="19">
        <v>0.15887377543197601</v>
      </c>
      <c r="P12" s="19">
        <v>0.25621901151097298</v>
      </c>
      <c r="Q12" s="19">
        <v>0.15628820637226801</v>
      </c>
      <c r="R12" s="19"/>
      <c r="S12" s="19">
        <v>0.12638146364045599</v>
      </c>
      <c r="T12" s="19">
        <v>0.217243274938199</v>
      </c>
      <c r="U12" s="19">
        <v>0.19458426876365101</v>
      </c>
      <c r="V12" s="19">
        <v>0.197403710811757</v>
      </c>
      <c r="W12" s="19">
        <v>0.12012274867316999</v>
      </c>
      <c r="X12" s="19">
        <v>0.140120985991737</v>
      </c>
      <c r="Y12" s="19">
        <v>0.243935556465807</v>
      </c>
      <c r="Z12" s="19">
        <v>0.21766724594079501</v>
      </c>
      <c r="AA12" s="19">
        <v>0.14740615119343201</v>
      </c>
      <c r="AB12" s="19">
        <v>0.106942958492395</v>
      </c>
      <c r="AC12" s="19">
        <v>0.169368217483717</v>
      </c>
      <c r="AD12" s="19">
        <v>9.1864904962716695E-2</v>
      </c>
      <c r="AE12" s="19"/>
      <c r="AF12" s="19">
        <v>0.18951522738269599</v>
      </c>
      <c r="AG12" s="19">
        <v>0.13974426293695899</v>
      </c>
      <c r="AH12" s="19">
        <v>0.19344585853638499</v>
      </c>
      <c r="AI12" s="19"/>
      <c r="AJ12" s="19">
        <v>0.12517754785068499</v>
      </c>
      <c r="AK12" s="19">
        <v>0.22508121689931801</v>
      </c>
      <c r="AL12" s="19">
        <v>0.145422517384066</v>
      </c>
      <c r="AM12" s="19">
        <v>0.26397609401716299</v>
      </c>
      <c r="AN12" s="19">
        <v>0.17763452909448499</v>
      </c>
      <c r="AO12" s="19"/>
      <c r="AP12" s="19">
        <v>0.12116796312514901</v>
      </c>
      <c r="AQ12" s="19">
        <v>0.15280392985606001</v>
      </c>
      <c r="AR12" s="19">
        <v>7.8912727749846007E-2</v>
      </c>
      <c r="AS12" s="19">
        <v>0.190331861933527</v>
      </c>
      <c r="AT12" s="19">
        <v>0.35488898525915902</v>
      </c>
      <c r="AU12" s="19"/>
      <c r="AV12" s="19">
        <v>0.119524251071811</v>
      </c>
      <c r="AW12" s="19">
        <v>0.15901323210905</v>
      </c>
      <c r="AX12" s="19">
        <v>8.7854158922269804E-2</v>
      </c>
      <c r="AY12" s="19">
        <v>0.21307652588731801</v>
      </c>
      <c r="AZ12" s="19">
        <v>0.26100075729626598</v>
      </c>
      <c r="BA12" s="19">
        <v>0.12656319850723199</v>
      </c>
      <c r="BB12" s="19"/>
      <c r="BC12" s="19">
        <v>0.182393004405833</v>
      </c>
      <c r="BD12" s="19">
        <v>0.16558395295756101</v>
      </c>
      <c r="BE12" s="19">
        <v>0.139878372881792</v>
      </c>
      <c r="BF12" s="19">
        <v>0.130469182039193</v>
      </c>
      <c r="BG12" s="19">
        <v>0.20241559811389501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8.9734619114430106E-2</v>
      </c>
      <c r="D9" s="17">
        <v>0.112433833245541</v>
      </c>
      <c r="E9" s="17">
        <v>7.0784801879690107E-2</v>
      </c>
      <c r="F9" s="17"/>
      <c r="G9" s="17">
        <v>0.12698995739627</v>
      </c>
      <c r="H9" s="17">
        <v>0.18634999242345501</v>
      </c>
      <c r="I9" s="17">
        <v>0.110824105672246</v>
      </c>
      <c r="J9" s="17">
        <v>4.6959069007199303E-2</v>
      </c>
      <c r="K9" s="17">
        <v>1.39913360285987E-2</v>
      </c>
      <c r="L9" s="17">
        <v>4.0697691813839698E-2</v>
      </c>
      <c r="M9" s="17"/>
      <c r="N9" s="17">
        <v>0.166646408271655</v>
      </c>
      <c r="O9" s="17">
        <v>5.8788086837307699E-2</v>
      </c>
      <c r="P9" s="17">
        <v>6.5540826504087699E-2</v>
      </c>
      <c r="Q9" s="17">
        <v>6.0364623956781799E-2</v>
      </c>
      <c r="R9" s="17"/>
      <c r="S9" s="17">
        <v>0.147602895295391</v>
      </c>
      <c r="T9" s="17">
        <v>6.6290380780152605E-2</v>
      </c>
      <c r="U9" s="17">
        <v>6.6898508923622202E-2</v>
      </c>
      <c r="V9" s="17">
        <v>9.36466236640454E-2</v>
      </c>
      <c r="W9" s="17">
        <v>8.2079469746681802E-2</v>
      </c>
      <c r="X9" s="17">
        <v>0.119380007584378</v>
      </c>
      <c r="Y9" s="17">
        <v>0.156847832541395</v>
      </c>
      <c r="Z9" s="17">
        <v>4.21929777289103E-2</v>
      </c>
      <c r="AA9" s="17">
        <v>0.101264839397884</v>
      </c>
      <c r="AB9" s="17">
        <v>1.8769868519183198E-2</v>
      </c>
      <c r="AC9" s="17">
        <v>2.4109980157915399E-2</v>
      </c>
      <c r="AD9" s="17">
        <v>0</v>
      </c>
      <c r="AE9" s="17"/>
      <c r="AF9" s="17">
        <v>8.1213540577414506E-2</v>
      </c>
      <c r="AG9" s="17">
        <v>7.2014147502968306E-2</v>
      </c>
      <c r="AH9" s="17">
        <v>0.146329431723801</v>
      </c>
      <c r="AI9" s="17"/>
      <c r="AJ9" s="17">
        <v>6.9852684123084999E-2</v>
      </c>
      <c r="AK9" s="17">
        <v>0.118327639883469</v>
      </c>
      <c r="AL9" s="17">
        <v>5.7490494521753498E-2</v>
      </c>
      <c r="AM9" s="17">
        <v>0</v>
      </c>
      <c r="AN9" s="17">
        <v>0.12217380989528499</v>
      </c>
      <c r="AO9" s="17"/>
      <c r="AP9" s="17">
        <v>7.7514501826439805E-2</v>
      </c>
      <c r="AQ9" s="17">
        <v>0.103654000031768</v>
      </c>
      <c r="AR9" s="17">
        <v>1.88716611554153E-2</v>
      </c>
      <c r="AS9" s="17">
        <v>6.1116321272678499E-2</v>
      </c>
      <c r="AT9" s="17">
        <v>0</v>
      </c>
      <c r="AU9" s="17"/>
      <c r="AV9" s="17">
        <v>0.12775431386015099</v>
      </c>
      <c r="AW9" s="17">
        <v>0.1201220824803</v>
      </c>
      <c r="AX9" s="17">
        <v>0</v>
      </c>
      <c r="AY9" s="17">
        <v>5.3149836420308398E-2</v>
      </c>
      <c r="AZ9" s="17">
        <v>7.5942754810058202E-2</v>
      </c>
      <c r="BA9" s="17">
        <v>3.8576513748919003E-2</v>
      </c>
      <c r="BB9" s="17"/>
      <c r="BC9" s="17">
        <v>8.1068312345398894E-2</v>
      </c>
      <c r="BD9" s="17">
        <v>4.35224535956934E-2</v>
      </c>
      <c r="BE9" s="17">
        <v>0.105667528491784</v>
      </c>
      <c r="BF9" s="17">
        <v>0.110720075007759</v>
      </c>
      <c r="BG9" s="17">
        <v>0.538792829329925</v>
      </c>
    </row>
    <row r="10" spans="2:59" x14ac:dyDescent="0.35">
      <c r="B10" s="18" t="s">
        <v>596</v>
      </c>
      <c r="C10" s="17">
        <v>0.50175081690908996</v>
      </c>
      <c r="D10" s="17">
        <v>0.53040234964650201</v>
      </c>
      <c r="E10" s="17">
        <v>0.47548155344633503</v>
      </c>
      <c r="F10" s="17"/>
      <c r="G10" s="17">
        <v>0.45186592992513702</v>
      </c>
      <c r="H10" s="17">
        <v>0.44480564295446401</v>
      </c>
      <c r="I10" s="17">
        <v>0.59950959842389195</v>
      </c>
      <c r="J10" s="17">
        <v>0.510533248768405</v>
      </c>
      <c r="K10" s="17">
        <v>0.50993037408579101</v>
      </c>
      <c r="L10" s="17">
        <v>0.51123042784703798</v>
      </c>
      <c r="M10" s="17"/>
      <c r="N10" s="17">
        <v>0.535128753861981</v>
      </c>
      <c r="O10" s="17">
        <v>0.56915116129306897</v>
      </c>
      <c r="P10" s="17">
        <v>0.397129756620203</v>
      </c>
      <c r="Q10" s="17">
        <v>0.49078293799570399</v>
      </c>
      <c r="R10" s="17"/>
      <c r="S10" s="17">
        <v>0.50753238032976</v>
      </c>
      <c r="T10" s="17">
        <v>0.466732534858527</v>
      </c>
      <c r="U10" s="17">
        <v>0.43692384723097999</v>
      </c>
      <c r="V10" s="17">
        <v>0.53534412554189104</v>
      </c>
      <c r="W10" s="17">
        <v>0.40359409852588501</v>
      </c>
      <c r="X10" s="17">
        <v>0.53218491898037901</v>
      </c>
      <c r="Y10" s="17">
        <v>0.47444964154959801</v>
      </c>
      <c r="Z10" s="17">
        <v>0.51524771142305104</v>
      </c>
      <c r="AA10" s="17">
        <v>0.63194858028150203</v>
      </c>
      <c r="AB10" s="17">
        <v>0.43347779473777598</v>
      </c>
      <c r="AC10" s="17">
        <v>0.59082375028804601</v>
      </c>
      <c r="AD10" s="17">
        <v>0.52375209063895101</v>
      </c>
      <c r="AE10" s="17"/>
      <c r="AF10" s="17">
        <v>0.47574793539472898</v>
      </c>
      <c r="AG10" s="17">
        <v>0.58325816394282703</v>
      </c>
      <c r="AH10" s="17">
        <v>0.34464014947193</v>
      </c>
      <c r="AI10" s="17"/>
      <c r="AJ10" s="17">
        <v>0.50793945561954501</v>
      </c>
      <c r="AK10" s="17">
        <v>0.503908793039756</v>
      </c>
      <c r="AL10" s="17">
        <v>0.67095547487533702</v>
      </c>
      <c r="AM10" s="17">
        <v>0.419791954280888</v>
      </c>
      <c r="AN10" s="17">
        <v>0.40527996986673498</v>
      </c>
      <c r="AO10" s="17"/>
      <c r="AP10" s="17">
        <v>0.539209267958769</v>
      </c>
      <c r="AQ10" s="17">
        <v>0.52755291508496904</v>
      </c>
      <c r="AR10" s="17">
        <v>0.69323193083913803</v>
      </c>
      <c r="AS10" s="17">
        <v>0.41263553629177802</v>
      </c>
      <c r="AT10" s="17">
        <v>0.62923775387493697</v>
      </c>
      <c r="AU10" s="17"/>
      <c r="AV10" s="17">
        <v>0.55114245929355199</v>
      </c>
      <c r="AW10" s="17">
        <v>0.475666734753658</v>
      </c>
      <c r="AX10" s="17">
        <v>0.694313342196756</v>
      </c>
      <c r="AY10" s="17">
        <v>0.40669791677003803</v>
      </c>
      <c r="AZ10" s="17">
        <v>0.48914916191887498</v>
      </c>
      <c r="BA10" s="17">
        <v>0.45203505274358502</v>
      </c>
      <c r="BB10" s="17"/>
      <c r="BC10" s="17">
        <v>0.50658544114090998</v>
      </c>
      <c r="BD10" s="17">
        <v>0.55094474324925902</v>
      </c>
      <c r="BE10" s="17">
        <v>0.56384534139131504</v>
      </c>
      <c r="BF10" s="17">
        <v>0.39577621913970601</v>
      </c>
      <c r="BG10" s="17">
        <v>0.108711961810352</v>
      </c>
    </row>
    <row r="11" spans="2:59" x14ac:dyDescent="0.35">
      <c r="B11" s="18" t="s">
        <v>597</v>
      </c>
      <c r="C11" s="17">
        <v>0.30806225317407898</v>
      </c>
      <c r="D11" s="17">
        <v>0.261453698055642</v>
      </c>
      <c r="E11" s="17">
        <v>0.35062485956477302</v>
      </c>
      <c r="F11" s="17"/>
      <c r="G11" s="17">
        <v>0.30524462812762498</v>
      </c>
      <c r="H11" s="17">
        <v>0.27213493695874502</v>
      </c>
      <c r="I11" s="17">
        <v>0.208812621336675</v>
      </c>
      <c r="J11" s="17">
        <v>0.28613773258897202</v>
      </c>
      <c r="K11" s="17">
        <v>0.400076844351548</v>
      </c>
      <c r="L11" s="17">
        <v>0.37088072263300298</v>
      </c>
      <c r="M11" s="17"/>
      <c r="N11" s="17">
        <v>0.21953145170716701</v>
      </c>
      <c r="O11" s="17">
        <v>0.28122110779443099</v>
      </c>
      <c r="P11" s="17">
        <v>0.38222816553156203</v>
      </c>
      <c r="Q11" s="17">
        <v>0.36294855161842199</v>
      </c>
      <c r="R11" s="17"/>
      <c r="S11" s="17">
        <v>0.27589647229735598</v>
      </c>
      <c r="T11" s="17">
        <v>0.33207509922608303</v>
      </c>
      <c r="U11" s="17">
        <v>0.35596223381386899</v>
      </c>
      <c r="V11" s="17">
        <v>0.24094893750407101</v>
      </c>
      <c r="W11" s="17">
        <v>0.393789561199892</v>
      </c>
      <c r="X11" s="17">
        <v>0.25833131182598701</v>
      </c>
      <c r="Y11" s="17">
        <v>0.30234447914785501</v>
      </c>
      <c r="Z11" s="17">
        <v>0.39635276443085599</v>
      </c>
      <c r="AA11" s="17">
        <v>0.15501858063165699</v>
      </c>
      <c r="AB11" s="17">
        <v>0.46526054537524802</v>
      </c>
      <c r="AC11" s="17">
        <v>0.30373462062434098</v>
      </c>
      <c r="AD11" s="17">
        <v>0.292720946850825</v>
      </c>
      <c r="AE11" s="17"/>
      <c r="AF11" s="17">
        <v>0.32357322564823598</v>
      </c>
      <c r="AG11" s="17">
        <v>0.26622659079852101</v>
      </c>
      <c r="AH11" s="17">
        <v>0.37192395701383102</v>
      </c>
      <c r="AI11" s="17"/>
      <c r="AJ11" s="17">
        <v>0.317506791925938</v>
      </c>
      <c r="AK11" s="17">
        <v>0.28599963340214701</v>
      </c>
      <c r="AL11" s="17">
        <v>0.20718939810628501</v>
      </c>
      <c r="AM11" s="17">
        <v>0.29813528731272398</v>
      </c>
      <c r="AN11" s="17">
        <v>0.35929312633370902</v>
      </c>
      <c r="AO11" s="17"/>
      <c r="AP11" s="17">
        <v>0.31006463468129403</v>
      </c>
      <c r="AQ11" s="17">
        <v>0.27984378006114502</v>
      </c>
      <c r="AR11" s="17">
        <v>0.244286653766464</v>
      </c>
      <c r="AS11" s="17">
        <v>0.32053210915430003</v>
      </c>
      <c r="AT11" s="17">
        <v>0.25772411180952398</v>
      </c>
      <c r="AU11" s="17"/>
      <c r="AV11" s="17">
        <v>0.246638519534538</v>
      </c>
      <c r="AW11" s="17">
        <v>0.28788115981026802</v>
      </c>
      <c r="AX11" s="17">
        <v>0.24607059693127101</v>
      </c>
      <c r="AY11" s="17">
        <v>0.37008372593674099</v>
      </c>
      <c r="AZ11" s="17">
        <v>0.315352851378294</v>
      </c>
      <c r="BA11" s="17">
        <v>0.48127660072314399</v>
      </c>
      <c r="BB11" s="17"/>
      <c r="BC11" s="17">
        <v>0.28992337273811503</v>
      </c>
      <c r="BD11" s="17">
        <v>0.32729394102040399</v>
      </c>
      <c r="BE11" s="17">
        <v>0.22712274693609599</v>
      </c>
      <c r="BF11" s="17">
        <v>0.31529215405407301</v>
      </c>
      <c r="BG11" s="17">
        <v>0.225002323203955</v>
      </c>
    </row>
    <row r="12" spans="2:59" x14ac:dyDescent="0.35">
      <c r="B12" s="18" t="s">
        <v>598</v>
      </c>
      <c r="C12" s="19">
        <v>0.1004523108024</v>
      </c>
      <c r="D12" s="19">
        <v>9.5710119052315204E-2</v>
      </c>
      <c r="E12" s="19">
        <v>0.103108785109202</v>
      </c>
      <c r="F12" s="19"/>
      <c r="G12" s="19">
        <v>0.115899484550969</v>
      </c>
      <c r="H12" s="19">
        <v>9.6709427663336497E-2</v>
      </c>
      <c r="I12" s="19">
        <v>8.0853674567187103E-2</v>
      </c>
      <c r="J12" s="19">
        <v>0.156369949635423</v>
      </c>
      <c r="K12" s="19">
        <v>7.6001445534062698E-2</v>
      </c>
      <c r="L12" s="19">
        <v>7.7191157706119701E-2</v>
      </c>
      <c r="M12" s="19"/>
      <c r="N12" s="19">
        <v>7.8693386159196493E-2</v>
      </c>
      <c r="O12" s="19">
        <v>9.0839644075192696E-2</v>
      </c>
      <c r="P12" s="19">
        <v>0.15510125134414801</v>
      </c>
      <c r="Q12" s="19">
        <v>8.5903886429092094E-2</v>
      </c>
      <c r="R12" s="19"/>
      <c r="S12" s="19">
        <v>6.8968252077492895E-2</v>
      </c>
      <c r="T12" s="19">
        <v>0.13490198513523699</v>
      </c>
      <c r="U12" s="19">
        <v>0.14021541003152899</v>
      </c>
      <c r="V12" s="19">
        <v>0.13006031328999201</v>
      </c>
      <c r="W12" s="19">
        <v>0.120536870527541</v>
      </c>
      <c r="X12" s="19">
        <v>9.01037616092564E-2</v>
      </c>
      <c r="Y12" s="19">
        <v>6.6358046761152797E-2</v>
      </c>
      <c r="Z12" s="19">
        <v>4.62065464171834E-2</v>
      </c>
      <c r="AA12" s="19">
        <v>0.111767999688957</v>
      </c>
      <c r="AB12" s="19">
        <v>8.2491791367792194E-2</v>
      </c>
      <c r="AC12" s="19">
        <v>8.1331648929697103E-2</v>
      </c>
      <c r="AD12" s="19">
        <v>0.18352696251022399</v>
      </c>
      <c r="AE12" s="19"/>
      <c r="AF12" s="19">
        <v>0.119465298379621</v>
      </c>
      <c r="AG12" s="19">
        <v>7.8501097755683702E-2</v>
      </c>
      <c r="AH12" s="19">
        <v>0.13710646179043701</v>
      </c>
      <c r="AI12" s="19"/>
      <c r="AJ12" s="19">
        <v>0.104701068331432</v>
      </c>
      <c r="AK12" s="19">
        <v>9.1763933674627304E-2</v>
      </c>
      <c r="AL12" s="19">
        <v>6.4364632496624802E-2</v>
      </c>
      <c r="AM12" s="19">
        <v>0.28207275840638801</v>
      </c>
      <c r="AN12" s="19">
        <v>0.113253093904271</v>
      </c>
      <c r="AO12" s="19"/>
      <c r="AP12" s="19">
        <v>7.3211595533497598E-2</v>
      </c>
      <c r="AQ12" s="19">
        <v>8.8949304822117103E-2</v>
      </c>
      <c r="AR12" s="19">
        <v>4.3609754238982501E-2</v>
      </c>
      <c r="AS12" s="19">
        <v>0.20571603328124399</v>
      </c>
      <c r="AT12" s="19">
        <v>0.11303813431554</v>
      </c>
      <c r="AU12" s="19"/>
      <c r="AV12" s="19">
        <v>7.4464707311759706E-2</v>
      </c>
      <c r="AW12" s="19">
        <v>0.11633002295577501</v>
      </c>
      <c r="AX12" s="19">
        <v>5.96160608719725E-2</v>
      </c>
      <c r="AY12" s="19">
        <v>0.17006852087291299</v>
      </c>
      <c r="AZ12" s="19">
        <v>0.11955523189277301</v>
      </c>
      <c r="BA12" s="19">
        <v>2.8111832784352701E-2</v>
      </c>
      <c r="BB12" s="19"/>
      <c r="BC12" s="19">
        <v>0.12242287377557599</v>
      </c>
      <c r="BD12" s="19">
        <v>7.8238862134644399E-2</v>
      </c>
      <c r="BE12" s="19">
        <v>0.103364383180805</v>
      </c>
      <c r="BF12" s="19">
        <v>0.17821155179846301</v>
      </c>
      <c r="BG12" s="19">
        <v>0.12749288565576899</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0.261291439176703</v>
      </c>
      <c r="D9" s="17">
        <v>0.222444397297097</v>
      </c>
      <c r="E9" s="17">
        <v>0.300365700596053</v>
      </c>
      <c r="F9" s="17"/>
      <c r="G9" s="17">
        <v>0.233310175901075</v>
      </c>
      <c r="H9" s="17">
        <v>0.262412799859922</v>
      </c>
      <c r="I9" s="17">
        <v>0.23550697059967099</v>
      </c>
      <c r="J9" s="17">
        <v>0.29376922833743502</v>
      </c>
      <c r="K9" s="17">
        <v>0.252587505275021</v>
      </c>
      <c r="L9" s="17">
        <v>0.27902340628156602</v>
      </c>
      <c r="M9" s="17"/>
      <c r="N9" s="17">
        <v>0.26481138040221802</v>
      </c>
      <c r="O9" s="17">
        <v>0.25684260266317799</v>
      </c>
      <c r="P9" s="17">
        <v>0.30813274049226902</v>
      </c>
      <c r="Q9" s="17">
        <v>0.22212680091649101</v>
      </c>
      <c r="R9" s="17"/>
      <c r="S9" s="17">
        <v>0.22533434365480001</v>
      </c>
      <c r="T9" s="17">
        <v>0.262676543567187</v>
      </c>
      <c r="U9" s="17">
        <v>0.38182009362986002</v>
      </c>
      <c r="V9" s="17">
        <v>0.41666409098642598</v>
      </c>
      <c r="W9" s="17">
        <v>0.19286645520953899</v>
      </c>
      <c r="X9" s="17">
        <v>0.15947220339382501</v>
      </c>
      <c r="Y9" s="17">
        <v>0.29345549691424</v>
      </c>
      <c r="Z9" s="17">
        <v>0.34347215046698198</v>
      </c>
      <c r="AA9" s="17">
        <v>0.247457459986439</v>
      </c>
      <c r="AB9" s="17">
        <v>0.31246114152172599</v>
      </c>
      <c r="AC9" s="17">
        <v>0.16771317031257499</v>
      </c>
      <c r="AD9" s="17">
        <v>0.14619607775505999</v>
      </c>
      <c r="AE9" s="17"/>
      <c r="AF9" s="17">
        <v>0.242806449930139</v>
      </c>
      <c r="AG9" s="17">
        <v>0.29027387901115498</v>
      </c>
      <c r="AH9" s="17">
        <v>0.218241291035987</v>
      </c>
      <c r="AI9" s="17"/>
      <c r="AJ9" s="17">
        <v>0.21109128552774301</v>
      </c>
      <c r="AK9" s="17">
        <v>0.29330640001599301</v>
      </c>
      <c r="AL9" s="17">
        <v>0.23792801850832501</v>
      </c>
      <c r="AM9" s="17">
        <v>9.6065134322826401E-2</v>
      </c>
      <c r="AN9" s="17">
        <v>0.25558306463311098</v>
      </c>
      <c r="AO9" s="17"/>
      <c r="AP9" s="17">
        <v>0.14546753554905301</v>
      </c>
      <c r="AQ9" s="17">
        <v>0.26782595949820398</v>
      </c>
      <c r="AR9" s="17">
        <v>0.27794248773053698</v>
      </c>
      <c r="AS9" s="17">
        <v>0.18090997134770401</v>
      </c>
      <c r="AT9" s="17">
        <v>0.47755942412637498</v>
      </c>
      <c r="AU9" s="17"/>
      <c r="AV9" s="17">
        <v>0.279878631311959</v>
      </c>
      <c r="AW9" s="17">
        <v>0.15291768420490001</v>
      </c>
      <c r="AX9" s="17">
        <v>0.26833246389402099</v>
      </c>
      <c r="AY9" s="17">
        <v>0.231993064967598</v>
      </c>
      <c r="AZ9" s="17">
        <v>0.460838889234292</v>
      </c>
      <c r="BA9" s="17">
        <v>0.191500561672896</v>
      </c>
      <c r="BB9" s="17"/>
      <c r="BC9" s="17">
        <v>0.27673629405327799</v>
      </c>
      <c r="BD9" s="17">
        <v>0.29397815895754098</v>
      </c>
      <c r="BE9" s="17">
        <v>0.25850397997813701</v>
      </c>
      <c r="BF9" s="17">
        <v>0.192518733710629</v>
      </c>
      <c r="BG9" s="17">
        <v>7.0664510896202098E-2</v>
      </c>
    </row>
    <row r="10" spans="2:59" x14ac:dyDescent="0.35">
      <c r="B10" s="18" t="s">
        <v>596</v>
      </c>
      <c r="C10" s="17">
        <v>0.45025100451331401</v>
      </c>
      <c r="D10" s="17">
        <v>0.51027948260553802</v>
      </c>
      <c r="E10" s="17">
        <v>0.398632109375615</v>
      </c>
      <c r="F10" s="17"/>
      <c r="G10" s="17">
        <v>0.40798899712137898</v>
      </c>
      <c r="H10" s="17">
        <v>0.399681474816942</v>
      </c>
      <c r="I10" s="17">
        <v>0.36777980126659598</v>
      </c>
      <c r="J10" s="17">
        <v>0.53606777870524003</v>
      </c>
      <c r="K10" s="17">
        <v>0.492805417986098</v>
      </c>
      <c r="L10" s="17">
        <v>0.49132779884932998</v>
      </c>
      <c r="M10" s="17"/>
      <c r="N10" s="17">
        <v>0.407012067653926</v>
      </c>
      <c r="O10" s="17">
        <v>0.42411749426215301</v>
      </c>
      <c r="P10" s="17">
        <v>0.40600987716792702</v>
      </c>
      <c r="Q10" s="17">
        <v>0.55805459963023596</v>
      </c>
      <c r="R10" s="17"/>
      <c r="S10" s="17">
        <v>0.38140996253970699</v>
      </c>
      <c r="T10" s="17">
        <v>0.49762542243036301</v>
      </c>
      <c r="U10" s="17">
        <v>0.45253487209342802</v>
      </c>
      <c r="V10" s="17">
        <v>0.45385057385706301</v>
      </c>
      <c r="W10" s="17">
        <v>0.48654937632734602</v>
      </c>
      <c r="X10" s="17">
        <v>0.477283507303565</v>
      </c>
      <c r="Y10" s="17">
        <v>0.391913307754086</v>
      </c>
      <c r="Z10" s="17">
        <v>0.52701746791955895</v>
      </c>
      <c r="AA10" s="17">
        <v>0.44721993972525298</v>
      </c>
      <c r="AB10" s="17">
        <v>0.39426641701587301</v>
      </c>
      <c r="AC10" s="17">
        <v>0.58020602659564202</v>
      </c>
      <c r="AD10" s="17">
        <v>0.391053803720945</v>
      </c>
      <c r="AE10" s="17"/>
      <c r="AF10" s="17">
        <v>0.47070883603557501</v>
      </c>
      <c r="AG10" s="17">
        <v>0.42180585628652001</v>
      </c>
      <c r="AH10" s="17">
        <v>0.49812313554440402</v>
      </c>
      <c r="AI10" s="17"/>
      <c r="AJ10" s="17">
        <v>0.49667787369744498</v>
      </c>
      <c r="AK10" s="17">
        <v>0.43967108301569802</v>
      </c>
      <c r="AL10" s="17">
        <v>0.556458602052189</v>
      </c>
      <c r="AM10" s="17">
        <v>0.32286088629933801</v>
      </c>
      <c r="AN10" s="17">
        <v>0.438823185987119</v>
      </c>
      <c r="AO10" s="17"/>
      <c r="AP10" s="17">
        <v>0.59351795357623005</v>
      </c>
      <c r="AQ10" s="17">
        <v>0.421043252695119</v>
      </c>
      <c r="AR10" s="17">
        <v>0.52520780046689097</v>
      </c>
      <c r="AS10" s="17">
        <v>0.45280834718863699</v>
      </c>
      <c r="AT10" s="17">
        <v>0.24410793674916301</v>
      </c>
      <c r="AU10" s="17"/>
      <c r="AV10" s="17">
        <v>0.37707918463525297</v>
      </c>
      <c r="AW10" s="17">
        <v>0.55869748573315903</v>
      </c>
      <c r="AX10" s="17">
        <v>0.45969260905952303</v>
      </c>
      <c r="AY10" s="17">
        <v>0.46295473755116001</v>
      </c>
      <c r="AZ10" s="17">
        <v>0.32550683024818999</v>
      </c>
      <c r="BA10" s="17">
        <v>0.50635478557810998</v>
      </c>
      <c r="BB10" s="17"/>
      <c r="BC10" s="17">
        <v>0.45626341537892801</v>
      </c>
      <c r="BD10" s="17">
        <v>0.47789035839753802</v>
      </c>
      <c r="BE10" s="17">
        <v>0.37559656775712702</v>
      </c>
      <c r="BF10" s="17">
        <v>0.47815697257962703</v>
      </c>
      <c r="BG10" s="17">
        <v>0.11274975545041201</v>
      </c>
    </row>
    <row r="11" spans="2:59" x14ac:dyDescent="0.35">
      <c r="B11" s="18" t="s">
        <v>597</v>
      </c>
      <c r="C11" s="17">
        <v>0.17439646767237099</v>
      </c>
      <c r="D11" s="17">
        <v>0.15582956373236101</v>
      </c>
      <c r="E11" s="17">
        <v>0.185977605786948</v>
      </c>
      <c r="F11" s="17"/>
      <c r="G11" s="17">
        <v>0.191967652309641</v>
      </c>
      <c r="H11" s="17">
        <v>0.18867771452089899</v>
      </c>
      <c r="I11" s="17">
        <v>0.25453091112083098</v>
      </c>
      <c r="J11" s="17">
        <v>8.5984380758260606E-2</v>
      </c>
      <c r="K11" s="17">
        <v>0.19865256525036901</v>
      </c>
      <c r="L11" s="17">
        <v>0.14822471842798801</v>
      </c>
      <c r="M11" s="17"/>
      <c r="N11" s="17">
        <v>0.192167681880337</v>
      </c>
      <c r="O11" s="17">
        <v>0.16889731932809099</v>
      </c>
      <c r="P11" s="17">
        <v>0.19722353266675499</v>
      </c>
      <c r="Q11" s="17">
        <v>0.141858104148567</v>
      </c>
      <c r="R11" s="17"/>
      <c r="S11" s="17">
        <v>0.23236417802572401</v>
      </c>
      <c r="T11" s="17">
        <v>0.120348799655303</v>
      </c>
      <c r="U11" s="17">
        <v>0.11678992302380301</v>
      </c>
      <c r="V11" s="17">
        <v>7.5670734253328001E-2</v>
      </c>
      <c r="W11" s="17">
        <v>0.21862927427655701</v>
      </c>
      <c r="X11" s="17">
        <v>0.13474400490574401</v>
      </c>
      <c r="Y11" s="17">
        <v>0.214274614486402</v>
      </c>
      <c r="Z11" s="17">
        <v>8.73174038845492E-2</v>
      </c>
      <c r="AA11" s="17">
        <v>0.21072669673960201</v>
      </c>
      <c r="AB11" s="17">
        <v>0.20520137253027701</v>
      </c>
      <c r="AC11" s="17">
        <v>0.17514286235492299</v>
      </c>
      <c r="AD11" s="17">
        <v>0.31192178103535301</v>
      </c>
      <c r="AE11" s="17"/>
      <c r="AF11" s="17">
        <v>0.158121084993982</v>
      </c>
      <c r="AG11" s="17">
        <v>0.17712936287497799</v>
      </c>
      <c r="AH11" s="17">
        <v>0.153750428724447</v>
      </c>
      <c r="AI11" s="17"/>
      <c r="AJ11" s="17">
        <v>0.178285854053991</v>
      </c>
      <c r="AK11" s="17">
        <v>0.14117768962202801</v>
      </c>
      <c r="AL11" s="17">
        <v>0.17736168594221999</v>
      </c>
      <c r="AM11" s="17">
        <v>0.27742145067319601</v>
      </c>
      <c r="AN11" s="17">
        <v>0.18380763240879999</v>
      </c>
      <c r="AO11" s="17"/>
      <c r="AP11" s="17">
        <v>0.165309549202347</v>
      </c>
      <c r="AQ11" s="17">
        <v>0.171219067840953</v>
      </c>
      <c r="AR11" s="17">
        <v>0.19684971180257199</v>
      </c>
      <c r="AS11" s="17">
        <v>0.19952366452169101</v>
      </c>
      <c r="AT11" s="17">
        <v>0.27833263912446199</v>
      </c>
      <c r="AU11" s="17"/>
      <c r="AV11" s="17">
        <v>0.18444584679147</v>
      </c>
      <c r="AW11" s="17">
        <v>0.18428890345666399</v>
      </c>
      <c r="AX11" s="17">
        <v>0.18403364509444001</v>
      </c>
      <c r="AY11" s="17">
        <v>0.152137767867767</v>
      </c>
      <c r="AZ11" s="17">
        <v>0.19562452161089999</v>
      </c>
      <c r="BA11" s="17">
        <v>0.19687979246680301</v>
      </c>
      <c r="BB11" s="17"/>
      <c r="BC11" s="17">
        <v>0.16728184280599501</v>
      </c>
      <c r="BD11" s="17">
        <v>0.17653382715195001</v>
      </c>
      <c r="BE11" s="17">
        <v>0.189340034688537</v>
      </c>
      <c r="BF11" s="17">
        <v>0.19448650842087201</v>
      </c>
      <c r="BG11" s="17">
        <v>0.22096452956389401</v>
      </c>
    </row>
    <row r="12" spans="2:59" x14ac:dyDescent="0.35">
      <c r="B12" s="18" t="s">
        <v>598</v>
      </c>
      <c r="C12" s="19">
        <v>0.114061088637613</v>
      </c>
      <c r="D12" s="19">
        <v>0.111446556365004</v>
      </c>
      <c r="E12" s="19">
        <v>0.115024584241383</v>
      </c>
      <c r="F12" s="19"/>
      <c r="G12" s="19">
        <v>0.16673317466790599</v>
      </c>
      <c r="H12" s="19">
        <v>0.14922801080223699</v>
      </c>
      <c r="I12" s="19">
        <v>0.14218231701290299</v>
      </c>
      <c r="J12" s="19">
        <v>8.4178612199064307E-2</v>
      </c>
      <c r="K12" s="19">
        <v>5.5954511488512097E-2</v>
      </c>
      <c r="L12" s="19">
        <v>8.1424076441115795E-2</v>
      </c>
      <c r="M12" s="19"/>
      <c r="N12" s="19">
        <v>0.136008870063519</v>
      </c>
      <c r="O12" s="19">
        <v>0.15014258374657799</v>
      </c>
      <c r="P12" s="19">
        <v>8.8633849673049006E-2</v>
      </c>
      <c r="Q12" s="19">
        <v>7.7960495304706307E-2</v>
      </c>
      <c r="R12" s="19"/>
      <c r="S12" s="19">
        <v>0.16089151577976901</v>
      </c>
      <c r="T12" s="19">
        <v>0.119349234347147</v>
      </c>
      <c r="U12" s="19">
        <v>4.8855111252909103E-2</v>
      </c>
      <c r="V12" s="19">
        <v>5.3814600903182797E-2</v>
      </c>
      <c r="W12" s="19">
        <v>0.101954894186558</v>
      </c>
      <c r="X12" s="19">
        <v>0.22850028439686701</v>
      </c>
      <c r="Y12" s="19">
        <v>0.10035658084527201</v>
      </c>
      <c r="Z12" s="19">
        <v>4.21929777289103E-2</v>
      </c>
      <c r="AA12" s="19">
        <v>9.4595903548705701E-2</v>
      </c>
      <c r="AB12" s="19">
        <v>8.80710689321237E-2</v>
      </c>
      <c r="AC12" s="19">
        <v>7.6937940736861096E-2</v>
      </c>
      <c r="AD12" s="19">
        <v>0.15082833748864199</v>
      </c>
      <c r="AE12" s="19"/>
      <c r="AF12" s="19">
        <v>0.12836362904030399</v>
      </c>
      <c r="AG12" s="19">
        <v>0.11079090182734599</v>
      </c>
      <c r="AH12" s="19">
        <v>0.12988514469516099</v>
      </c>
      <c r="AI12" s="19"/>
      <c r="AJ12" s="19">
        <v>0.11394498672082</v>
      </c>
      <c r="AK12" s="19">
        <v>0.12584482734628</v>
      </c>
      <c r="AL12" s="19">
        <v>2.8251693497266701E-2</v>
      </c>
      <c r="AM12" s="19">
        <v>0.30365252870463999</v>
      </c>
      <c r="AN12" s="19">
        <v>0.12178611697097</v>
      </c>
      <c r="AO12" s="19"/>
      <c r="AP12" s="19">
        <v>9.5704961672369596E-2</v>
      </c>
      <c r="AQ12" s="19">
        <v>0.13991171996572399</v>
      </c>
      <c r="AR12" s="19">
        <v>0</v>
      </c>
      <c r="AS12" s="19">
        <v>0.16675801694196801</v>
      </c>
      <c r="AT12" s="19">
        <v>0</v>
      </c>
      <c r="AU12" s="19"/>
      <c r="AV12" s="19">
        <v>0.158596337261318</v>
      </c>
      <c r="AW12" s="19">
        <v>0.104095926605277</v>
      </c>
      <c r="AX12" s="19">
        <v>8.7941281952015005E-2</v>
      </c>
      <c r="AY12" s="19">
        <v>0.15291442961347501</v>
      </c>
      <c r="AZ12" s="19">
        <v>1.80297589066175E-2</v>
      </c>
      <c r="BA12" s="19">
        <v>0.10526486028219099</v>
      </c>
      <c r="BB12" s="19"/>
      <c r="BC12" s="19">
        <v>9.9718447761798501E-2</v>
      </c>
      <c r="BD12" s="19">
        <v>5.1597655492972003E-2</v>
      </c>
      <c r="BE12" s="19">
        <v>0.176559417576198</v>
      </c>
      <c r="BF12" s="19">
        <v>0.134837785288871</v>
      </c>
      <c r="BG12" s="19">
        <v>0.59562120408949104</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8.2974293793587298E-2</v>
      </c>
      <c r="D9" s="17">
        <v>8.7277463414133602E-2</v>
      </c>
      <c r="E9" s="17">
        <v>7.6782530910953994E-2</v>
      </c>
      <c r="F9" s="17"/>
      <c r="G9" s="17">
        <v>0.16106907544042201</v>
      </c>
      <c r="H9" s="17">
        <v>0.17995588457860501</v>
      </c>
      <c r="I9" s="17">
        <v>8.5730296232903402E-2</v>
      </c>
      <c r="J9" s="17">
        <v>1.1200866530365901E-2</v>
      </c>
      <c r="K9" s="17">
        <v>3.0953427526189601E-2</v>
      </c>
      <c r="L9" s="17">
        <v>2.35438356241226E-2</v>
      </c>
      <c r="M9" s="17"/>
      <c r="N9" s="17">
        <v>0.13741307364290001</v>
      </c>
      <c r="O9" s="17">
        <v>3.2500592008050798E-2</v>
      </c>
      <c r="P9" s="17">
        <v>6.1580148540208997E-2</v>
      </c>
      <c r="Q9" s="17">
        <v>9.3463004555863496E-2</v>
      </c>
      <c r="R9" s="17"/>
      <c r="S9" s="17">
        <v>0.152936908409288</v>
      </c>
      <c r="T9" s="17">
        <v>3.1800389527341301E-2</v>
      </c>
      <c r="U9" s="17">
        <v>6.7608011872308194E-2</v>
      </c>
      <c r="V9" s="17">
        <v>8.8190642395144403E-2</v>
      </c>
      <c r="W9" s="17">
        <v>5.3872039204447698E-2</v>
      </c>
      <c r="X9" s="17">
        <v>0.159751972029258</v>
      </c>
      <c r="Y9" s="17">
        <v>9.4429167386886406E-2</v>
      </c>
      <c r="Z9" s="17">
        <v>4.21929777289103E-2</v>
      </c>
      <c r="AA9" s="17">
        <v>5.1211161801200597E-2</v>
      </c>
      <c r="AB9" s="17">
        <v>1.24235869977911E-2</v>
      </c>
      <c r="AC9" s="17">
        <v>0.112158062258524</v>
      </c>
      <c r="AD9" s="17">
        <v>0</v>
      </c>
      <c r="AE9" s="17"/>
      <c r="AF9" s="17">
        <v>7.36242323356541E-2</v>
      </c>
      <c r="AG9" s="17">
        <v>7.9016540659350099E-2</v>
      </c>
      <c r="AH9" s="17">
        <v>7.8488741432274897E-2</v>
      </c>
      <c r="AI9" s="17"/>
      <c r="AJ9" s="17">
        <v>5.7697284851720702E-2</v>
      </c>
      <c r="AK9" s="17">
        <v>0.11410852305729401</v>
      </c>
      <c r="AL9" s="17">
        <v>5.7490494521753498E-2</v>
      </c>
      <c r="AM9" s="17">
        <v>0</v>
      </c>
      <c r="AN9" s="17">
        <v>9.6980567198472298E-2</v>
      </c>
      <c r="AO9" s="17"/>
      <c r="AP9" s="17">
        <v>3.7679395804794201E-2</v>
      </c>
      <c r="AQ9" s="17">
        <v>0.12548525072635</v>
      </c>
      <c r="AR9" s="17">
        <v>1.88716611554153E-2</v>
      </c>
      <c r="AS9" s="17">
        <v>8.8328645606316106E-2</v>
      </c>
      <c r="AT9" s="17">
        <v>0</v>
      </c>
      <c r="AU9" s="17"/>
      <c r="AV9" s="17">
        <v>0.14500057857988799</v>
      </c>
      <c r="AW9" s="17">
        <v>5.4091496596507402E-2</v>
      </c>
      <c r="AX9" s="17">
        <v>0</v>
      </c>
      <c r="AY9" s="17">
        <v>8.6736060808925805E-2</v>
      </c>
      <c r="AZ9" s="17">
        <v>6.7287211153542997E-2</v>
      </c>
      <c r="BA9" s="17">
        <v>8.6770213203175794E-2</v>
      </c>
      <c r="BB9" s="17"/>
      <c r="BC9" s="17">
        <v>4.7355137512540203E-2</v>
      </c>
      <c r="BD9" s="17">
        <v>4.31657200277408E-2</v>
      </c>
      <c r="BE9" s="17">
        <v>0.11174268375221701</v>
      </c>
      <c r="BF9" s="17">
        <v>0.14368387440010399</v>
      </c>
      <c r="BG9" s="17">
        <v>0.46812831843372299</v>
      </c>
    </row>
    <row r="10" spans="2:59" x14ac:dyDescent="0.35">
      <c r="B10" s="18" t="s">
        <v>596</v>
      </c>
      <c r="C10" s="17">
        <v>0.38452912568955899</v>
      </c>
      <c r="D10" s="17">
        <v>0.43954978181316401</v>
      </c>
      <c r="E10" s="17">
        <v>0.33635540094807398</v>
      </c>
      <c r="F10" s="17"/>
      <c r="G10" s="17">
        <v>0.34543029707292</v>
      </c>
      <c r="H10" s="17">
        <v>0.30284300306509399</v>
      </c>
      <c r="I10" s="17">
        <v>0.42300887230070999</v>
      </c>
      <c r="J10" s="17">
        <v>0.43187684936794501</v>
      </c>
      <c r="K10" s="17">
        <v>0.40800412898636301</v>
      </c>
      <c r="L10" s="17">
        <v>0.40887805999680699</v>
      </c>
      <c r="M10" s="17"/>
      <c r="N10" s="17">
        <v>0.41746342601428599</v>
      </c>
      <c r="O10" s="17">
        <v>0.42038303797438498</v>
      </c>
      <c r="P10" s="17">
        <v>0.336983150462142</v>
      </c>
      <c r="Q10" s="17">
        <v>0.35603833815800201</v>
      </c>
      <c r="R10" s="17"/>
      <c r="S10" s="17">
        <v>0.40856149632920502</v>
      </c>
      <c r="T10" s="17">
        <v>0.32404117249264103</v>
      </c>
      <c r="U10" s="17">
        <v>0.26253405386170098</v>
      </c>
      <c r="V10" s="17">
        <v>0.36796335068681502</v>
      </c>
      <c r="W10" s="17">
        <v>0.488163981219503</v>
      </c>
      <c r="X10" s="17">
        <v>0.38761216050455799</v>
      </c>
      <c r="Y10" s="17">
        <v>0.48240001761679002</v>
      </c>
      <c r="Z10" s="17">
        <v>0.38405849841078199</v>
      </c>
      <c r="AA10" s="17">
        <v>0.29273642876456102</v>
      </c>
      <c r="AB10" s="17">
        <v>0.47379179084871398</v>
      </c>
      <c r="AC10" s="17">
        <v>0.36218490886011201</v>
      </c>
      <c r="AD10" s="17">
        <v>0.38777976292170202</v>
      </c>
      <c r="AE10" s="17"/>
      <c r="AF10" s="17">
        <v>0.36886289014337598</v>
      </c>
      <c r="AG10" s="17">
        <v>0.41323339829101202</v>
      </c>
      <c r="AH10" s="17">
        <v>0.353227387398999</v>
      </c>
      <c r="AI10" s="17"/>
      <c r="AJ10" s="17">
        <v>0.492196483591748</v>
      </c>
      <c r="AK10" s="17">
        <v>0.35234973749031401</v>
      </c>
      <c r="AL10" s="17">
        <v>0.390119314231053</v>
      </c>
      <c r="AM10" s="17">
        <v>0</v>
      </c>
      <c r="AN10" s="17">
        <v>0.24620058377502299</v>
      </c>
      <c r="AO10" s="17"/>
      <c r="AP10" s="17">
        <v>0.52768829750856805</v>
      </c>
      <c r="AQ10" s="17">
        <v>0.37536463293913502</v>
      </c>
      <c r="AR10" s="17">
        <v>0.47855073531390901</v>
      </c>
      <c r="AS10" s="17">
        <v>0.29799211426826</v>
      </c>
      <c r="AT10" s="17">
        <v>0.29763493207083602</v>
      </c>
      <c r="AU10" s="17"/>
      <c r="AV10" s="17">
        <v>0.39636082196231098</v>
      </c>
      <c r="AW10" s="17">
        <v>0.49108641486106602</v>
      </c>
      <c r="AX10" s="17">
        <v>0.47721006736604699</v>
      </c>
      <c r="AY10" s="17">
        <v>0.25534279015918199</v>
      </c>
      <c r="AZ10" s="17">
        <v>0.275114130723359</v>
      </c>
      <c r="BA10" s="17">
        <v>0.43650402932221499</v>
      </c>
      <c r="BB10" s="17"/>
      <c r="BC10" s="17">
        <v>0.37000954376829198</v>
      </c>
      <c r="BD10" s="17">
        <v>0.411784132664053</v>
      </c>
      <c r="BE10" s="17">
        <v>0.41955183347757002</v>
      </c>
      <c r="BF10" s="17">
        <v>0.31764473889747102</v>
      </c>
      <c r="BG10" s="17">
        <v>0.24024264110618099</v>
      </c>
    </row>
    <row r="11" spans="2:59" x14ac:dyDescent="0.35">
      <c r="B11" s="18" t="s">
        <v>597</v>
      </c>
      <c r="C11" s="17">
        <v>0.36541055201317302</v>
      </c>
      <c r="D11" s="17">
        <v>0.309468278961051</v>
      </c>
      <c r="E11" s="17">
        <v>0.41727448177022403</v>
      </c>
      <c r="F11" s="17"/>
      <c r="G11" s="17">
        <v>0.35300565489154501</v>
      </c>
      <c r="H11" s="17">
        <v>0.399531409995808</v>
      </c>
      <c r="I11" s="17">
        <v>0.32052765170804798</v>
      </c>
      <c r="J11" s="17">
        <v>0.37409785571432802</v>
      </c>
      <c r="K11" s="17">
        <v>0.335587495252757</v>
      </c>
      <c r="L11" s="17">
        <v>0.38590663512318002</v>
      </c>
      <c r="M11" s="17"/>
      <c r="N11" s="17">
        <v>0.33104987683655801</v>
      </c>
      <c r="O11" s="17">
        <v>0.38493011959200202</v>
      </c>
      <c r="P11" s="17">
        <v>0.34546876920271002</v>
      </c>
      <c r="Q11" s="17">
        <v>0.39915853797769701</v>
      </c>
      <c r="R11" s="17"/>
      <c r="S11" s="17">
        <v>0.32362762831240399</v>
      </c>
      <c r="T11" s="17">
        <v>0.41235864781888998</v>
      </c>
      <c r="U11" s="17">
        <v>0.413098657639766</v>
      </c>
      <c r="V11" s="17">
        <v>0.304788804154979</v>
      </c>
      <c r="W11" s="17">
        <v>0.34066079046247799</v>
      </c>
      <c r="X11" s="17">
        <v>0.32751184950226803</v>
      </c>
      <c r="Y11" s="17">
        <v>0.27434904398562998</v>
      </c>
      <c r="Z11" s="17">
        <v>0.39563087296465099</v>
      </c>
      <c r="AA11" s="17">
        <v>0.444239249439355</v>
      </c>
      <c r="AB11" s="17">
        <v>0.39175092168600101</v>
      </c>
      <c r="AC11" s="17">
        <v>0.36048767943937798</v>
      </c>
      <c r="AD11" s="17">
        <v>0.54711236837752697</v>
      </c>
      <c r="AE11" s="17"/>
      <c r="AF11" s="17">
        <v>0.33959247420084099</v>
      </c>
      <c r="AG11" s="17">
        <v>0.36347949307704702</v>
      </c>
      <c r="AH11" s="17">
        <v>0.41203796654727798</v>
      </c>
      <c r="AI11" s="17"/>
      <c r="AJ11" s="17">
        <v>0.341170368751118</v>
      </c>
      <c r="AK11" s="17">
        <v>0.342499410399839</v>
      </c>
      <c r="AL11" s="17">
        <v>0.41016832093369099</v>
      </c>
      <c r="AM11" s="17">
        <v>0.48945184790542301</v>
      </c>
      <c r="AN11" s="17">
        <v>0.437632611627437</v>
      </c>
      <c r="AO11" s="17"/>
      <c r="AP11" s="17">
        <v>0.36594386565577097</v>
      </c>
      <c r="AQ11" s="17">
        <v>0.336222357822268</v>
      </c>
      <c r="AR11" s="17">
        <v>0.431870849438453</v>
      </c>
      <c r="AS11" s="17">
        <v>0.326013547001274</v>
      </c>
      <c r="AT11" s="17">
        <v>0.29587361177591298</v>
      </c>
      <c r="AU11" s="17"/>
      <c r="AV11" s="17">
        <v>0.32858159789749303</v>
      </c>
      <c r="AW11" s="17">
        <v>0.34915207415224703</v>
      </c>
      <c r="AX11" s="17">
        <v>0.402177612304285</v>
      </c>
      <c r="AY11" s="17">
        <v>0.40362260979411002</v>
      </c>
      <c r="AZ11" s="17">
        <v>0.32640702751441603</v>
      </c>
      <c r="BA11" s="17">
        <v>0.39113460285734902</v>
      </c>
      <c r="BB11" s="17"/>
      <c r="BC11" s="17">
        <v>0.35127430599227</v>
      </c>
      <c r="BD11" s="17">
        <v>0.32975356740056899</v>
      </c>
      <c r="BE11" s="17">
        <v>0.35098262483362103</v>
      </c>
      <c r="BF11" s="17">
        <v>0.43329334219151</v>
      </c>
      <c r="BG11" s="17">
        <v>0.22096452956389401</v>
      </c>
    </row>
    <row r="12" spans="2:59" x14ac:dyDescent="0.35">
      <c r="B12" s="18" t="s">
        <v>598</v>
      </c>
      <c r="C12" s="19">
        <v>0.16708602850368101</v>
      </c>
      <c r="D12" s="19">
        <v>0.16370447581165201</v>
      </c>
      <c r="E12" s="19">
        <v>0.169587586370748</v>
      </c>
      <c r="F12" s="19"/>
      <c r="G12" s="19">
        <v>0.14049497259511301</v>
      </c>
      <c r="H12" s="19">
        <v>0.117669702360493</v>
      </c>
      <c r="I12" s="19">
        <v>0.17073317975833899</v>
      </c>
      <c r="J12" s="19">
        <v>0.18282442838736099</v>
      </c>
      <c r="K12" s="19">
        <v>0.22545494823469001</v>
      </c>
      <c r="L12" s="19">
        <v>0.181671469255891</v>
      </c>
      <c r="M12" s="19"/>
      <c r="N12" s="19">
        <v>0.11407362350625599</v>
      </c>
      <c r="O12" s="19">
        <v>0.16218625042556201</v>
      </c>
      <c r="P12" s="19">
        <v>0.25596793179493899</v>
      </c>
      <c r="Q12" s="19">
        <v>0.15134011930843699</v>
      </c>
      <c r="R12" s="19"/>
      <c r="S12" s="19">
        <v>0.114873966949102</v>
      </c>
      <c r="T12" s="19">
        <v>0.23179979016112801</v>
      </c>
      <c r="U12" s="19">
        <v>0.256759276626225</v>
      </c>
      <c r="V12" s="19">
        <v>0.239057202763062</v>
      </c>
      <c r="W12" s="19">
        <v>0.117303189113571</v>
      </c>
      <c r="X12" s="19">
        <v>0.12512401796391501</v>
      </c>
      <c r="Y12" s="19">
        <v>0.14882177101069399</v>
      </c>
      <c r="Z12" s="19">
        <v>0.17811765089565701</v>
      </c>
      <c r="AA12" s="19">
        <v>0.21181315999488301</v>
      </c>
      <c r="AB12" s="19">
        <v>0.122033700467494</v>
      </c>
      <c r="AC12" s="19">
        <v>0.165169349441987</v>
      </c>
      <c r="AD12" s="19">
        <v>6.5107868700771204E-2</v>
      </c>
      <c r="AE12" s="19"/>
      <c r="AF12" s="19">
        <v>0.21792040332012899</v>
      </c>
      <c r="AG12" s="19">
        <v>0.144270567972591</v>
      </c>
      <c r="AH12" s="19">
        <v>0.156245904621448</v>
      </c>
      <c r="AI12" s="19"/>
      <c r="AJ12" s="19">
        <v>0.10893586280541299</v>
      </c>
      <c r="AK12" s="19">
        <v>0.191042329052553</v>
      </c>
      <c r="AL12" s="19">
        <v>0.142221870313502</v>
      </c>
      <c r="AM12" s="19">
        <v>0.51054815209457705</v>
      </c>
      <c r="AN12" s="19">
        <v>0.21918623739906801</v>
      </c>
      <c r="AO12" s="19"/>
      <c r="AP12" s="19">
        <v>6.8688441030866396E-2</v>
      </c>
      <c r="AQ12" s="19">
        <v>0.162927758512248</v>
      </c>
      <c r="AR12" s="19">
        <v>7.0706754092222907E-2</v>
      </c>
      <c r="AS12" s="19">
        <v>0.28766569312415002</v>
      </c>
      <c r="AT12" s="19">
        <v>0.406491456153251</v>
      </c>
      <c r="AU12" s="19"/>
      <c r="AV12" s="19">
        <v>0.130057001560307</v>
      </c>
      <c r="AW12" s="19">
        <v>0.10567001439017901</v>
      </c>
      <c r="AX12" s="19">
        <v>0.120612320329668</v>
      </c>
      <c r="AY12" s="19">
        <v>0.25429853923778301</v>
      </c>
      <c r="AZ12" s="19">
        <v>0.33119163060868101</v>
      </c>
      <c r="BA12" s="19">
        <v>8.5591154617259899E-2</v>
      </c>
      <c r="BB12" s="19"/>
      <c r="BC12" s="19">
        <v>0.23136101272689799</v>
      </c>
      <c r="BD12" s="19">
        <v>0.21529657990763701</v>
      </c>
      <c r="BE12" s="19">
        <v>0.117722857936592</v>
      </c>
      <c r="BF12" s="19">
        <v>0.10537804451091599</v>
      </c>
      <c r="BG12" s="19">
        <v>7.0664510896202098E-2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520</v>
      </c>
      <c r="D7" s="10">
        <v>247</v>
      </c>
      <c r="E7" s="10">
        <v>269</v>
      </c>
      <c r="F7" s="10"/>
      <c r="G7" s="10">
        <v>88</v>
      </c>
      <c r="H7" s="10">
        <v>91</v>
      </c>
      <c r="I7" s="10">
        <v>72</v>
      </c>
      <c r="J7" s="10">
        <v>87</v>
      </c>
      <c r="K7" s="10">
        <v>65</v>
      </c>
      <c r="L7" s="10">
        <v>117</v>
      </c>
      <c r="M7" s="10"/>
      <c r="N7" s="10">
        <v>146</v>
      </c>
      <c r="O7" s="10">
        <v>116</v>
      </c>
      <c r="P7" s="10">
        <v>118</v>
      </c>
      <c r="Q7" s="10">
        <v>140</v>
      </c>
      <c r="R7" s="10"/>
      <c r="S7" s="10">
        <v>87</v>
      </c>
      <c r="T7" s="10">
        <v>58</v>
      </c>
      <c r="U7" s="10">
        <v>42</v>
      </c>
      <c r="V7" s="10">
        <v>30</v>
      </c>
      <c r="W7" s="10">
        <v>40</v>
      </c>
      <c r="X7" s="10">
        <v>43</v>
      </c>
      <c r="Y7" s="10">
        <v>45</v>
      </c>
      <c r="Z7" s="10">
        <v>23</v>
      </c>
      <c r="AA7" s="10">
        <v>54</v>
      </c>
      <c r="AB7" s="10">
        <v>50</v>
      </c>
      <c r="AC7" s="10">
        <v>35</v>
      </c>
      <c r="AD7" s="10">
        <v>13</v>
      </c>
      <c r="AE7" s="10"/>
      <c r="AF7" s="10">
        <v>158</v>
      </c>
      <c r="AG7" s="10">
        <v>215</v>
      </c>
      <c r="AH7" s="10">
        <v>83</v>
      </c>
      <c r="AI7" s="10"/>
      <c r="AJ7" s="10">
        <v>168</v>
      </c>
      <c r="AK7" s="10">
        <v>149</v>
      </c>
      <c r="AL7" s="10">
        <v>33</v>
      </c>
      <c r="AM7" s="10">
        <v>10</v>
      </c>
      <c r="AN7" s="10">
        <v>72</v>
      </c>
      <c r="AO7" s="10"/>
      <c r="AP7" s="10">
        <v>90</v>
      </c>
      <c r="AQ7" s="10">
        <v>178</v>
      </c>
      <c r="AR7" s="10">
        <v>49</v>
      </c>
      <c r="AS7" s="10">
        <v>61</v>
      </c>
      <c r="AT7" s="10">
        <v>27</v>
      </c>
      <c r="AU7" s="10"/>
      <c r="AV7" s="10">
        <v>145</v>
      </c>
      <c r="AW7" s="10">
        <v>99</v>
      </c>
      <c r="AX7" s="10">
        <v>52</v>
      </c>
      <c r="AY7" s="10">
        <v>74</v>
      </c>
      <c r="AZ7" s="10">
        <v>44</v>
      </c>
      <c r="BA7" s="10">
        <v>38</v>
      </c>
      <c r="BB7" s="10"/>
      <c r="BC7" s="10">
        <v>107</v>
      </c>
      <c r="BD7" s="10">
        <v>109</v>
      </c>
      <c r="BE7" s="10">
        <v>154</v>
      </c>
      <c r="BF7" s="10">
        <v>63</v>
      </c>
      <c r="BG7" s="10">
        <v>10</v>
      </c>
    </row>
    <row r="8" spans="2:59" ht="30" customHeight="1" x14ac:dyDescent="0.35">
      <c r="B8" s="11" t="s">
        <v>20</v>
      </c>
      <c r="C8" s="11">
        <v>516</v>
      </c>
      <c r="D8" s="11">
        <v>242</v>
      </c>
      <c r="E8" s="11">
        <v>270</v>
      </c>
      <c r="F8" s="11"/>
      <c r="G8" s="11">
        <v>84</v>
      </c>
      <c r="H8" s="11">
        <v>96</v>
      </c>
      <c r="I8" s="11">
        <v>75</v>
      </c>
      <c r="J8" s="11">
        <v>84</v>
      </c>
      <c r="K8" s="11">
        <v>64</v>
      </c>
      <c r="L8" s="11">
        <v>113</v>
      </c>
      <c r="M8" s="11"/>
      <c r="N8" s="11">
        <v>139</v>
      </c>
      <c r="O8" s="11">
        <v>130</v>
      </c>
      <c r="P8" s="11">
        <v>114</v>
      </c>
      <c r="Q8" s="11">
        <v>134</v>
      </c>
      <c r="R8" s="11"/>
      <c r="S8" s="11">
        <v>83</v>
      </c>
      <c r="T8" s="11">
        <v>60</v>
      </c>
      <c r="U8" s="11">
        <v>42</v>
      </c>
      <c r="V8" s="11">
        <v>36</v>
      </c>
      <c r="W8" s="11">
        <v>41</v>
      </c>
      <c r="X8" s="11">
        <v>54</v>
      </c>
      <c r="Y8" s="11">
        <v>42</v>
      </c>
      <c r="Z8" s="11">
        <v>21</v>
      </c>
      <c r="AA8" s="11">
        <v>50</v>
      </c>
      <c r="AB8" s="11">
        <v>46</v>
      </c>
      <c r="AC8" s="11">
        <v>31</v>
      </c>
      <c r="AD8" s="11">
        <v>11</v>
      </c>
      <c r="AE8" s="11"/>
      <c r="AF8" s="11">
        <v>158</v>
      </c>
      <c r="AG8" s="11">
        <v>213</v>
      </c>
      <c r="AH8" s="11">
        <v>83</v>
      </c>
      <c r="AI8" s="11"/>
      <c r="AJ8" s="11">
        <v>170</v>
      </c>
      <c r="AK8" s="11">
        <v>146</v>
      </c>
      <c r="AL8" s="11">
        <v>33</v>
      </c>
      <c r="AM8" s="11">
        <v>11</v>
      </c>
      <c r="AN8" s="11">
        <v>70</v>
      </c>
      <c r="AO8" s="11"/>
      <c r="AP8" s="11">
        <v>91</v>
      </c>
      <c r="AQ8" s="11">
        <v>175</v>
      </c>
      <c r="AR8" s="11">
        <v>49</v>
      </c>
      <c r="AS8" s="11">
        <v>61</v>
      </c>
      <c r="AT8" s="11">
        <v>27</v>
      </c>
      <c r="AU8" s="11"/>
      <c r="AV8" s="11">
        <v>143</v>
      </c>
      <c r="AW8" s="11">
        <v>101</v>
      </c>
      <c r="AX8" s="11">
        <v>53</v>
      </c>
      <c r="AY8" s="11">
        <v>73</v>
      </c>
      <c r="AZ8" s="11">
        <v>43</v>
      </c>
      <c r="BA8" s="11">
        <v>39</v>
      </c>
      <c r="BB8" s="11"/>
      <c r="BC8" s="11">
        <v>107</v>
      </c>
      <c r="BD8" s="11">
        <v>109</v>
      </c>
      <c r="BE8" s="11">
        <v>155</v>
      </c>
      <c r="BF8" s="11">
        <v>64</v>
      </c>
      <c r="BG8" s="11">
        <v>8</v>
      </c>
    </row>
    <row r="9" spans="2:59" x14ac:dyDescent="0.35">
      <c r="B9" s="18" t="s">
        <v>595</v>
      </c>
      <c r="C9" s="17">
        <v>0.14994489100247199</v>
      </c>
      <c r="D9" s="17">
        <v>0.130178697874961</v>
      </c>
      <c r="E9" s="17">
        <v>0.16688750678796099</v>
      </c>
      <c r="F9" s="17"/>
      <c r="G9" s="17">
        <v>7.4284363253043106E-2</v>
      </c>
      <c r="H9" s="17">
        <v>4.3311686792199801E-2</v>
      </c>
      <c r="I9" s="17">
        <v>0.15137754757239</v>
      </c>
      <c r="J9" s="17">
        <v>0.21800868279994101</v>
      </c>
      <c r="K9" s="17">
        <v>0.188370155375812</v>
      </c>
      <c r="L9" s="17">
        <v>0.22344974494771699</v>
      </c>
      <c r="M9" s="17"/>
      <c r="N9" s="17">
        <v>0.143601092404852</v>
      </c>
      <c r="O9" s="17">
        <v>0.11604415944254801</v>
      </c>
      <c r="P9" s="17">
        <v>0.22148993803827199</v>
      </c>
      <c r="Q9" s="17">
        <v>0.12852925030663401</v>
      </c>
      <c r="R9" s="17"/>
      <c r="S9" s="17">
        <v>0.10863150988071101</v>
      </c>
      <c r="T9" s="17">
        <v>0.30893390545100202</v>
      </c>
      <c r="U9" s="17">
        <v>0.227142026498549</v>
      </c>
      <c r="V9" s="17">
        <v>0.29755898147906701</v>
      </c>
      <c r="W9" s="17">
        <v>0.140163545593536</v>
      </c>
      <c r="X9" s="17">
        <v>0</v>
      </c>
      <c r="Y9" s="17">
        <v>0.12815924460456601</v>
      </c>
      <c r="Z9" s="17">
        <v>9.1319538325670704E-2</v>
      </c>
      <c r="AA9" s="17">
        <v>0.13764605998420801</v>
      </c>
      <c r="AB9" s="17">
        <v>9.95455934211356E-2</v>
      </c>
      <c r="AC9" s="17">
        <v>5.2501041017671703E-2</v>
      </c>
      <c r="AD9" s="17">
        <v>0.31654072585273801</v>
      </c>
      <c r="AE9" s="17"/>
      <c r="AF9" s="17">
        <v>0.19756516128638699</v>
      </c>
      <c r="AG9" s="17">
        <v>0.156509399852582</v>
      </c>
      <c r="AH9" s="17">
        <v>0.100312667514493</v>
      </c>
      <c r="AI9" s="17"/>
      <c r="AJ9" s="17">
        <v>0.152641063046495</v>
      </c>
      <c r="AK9" s="17">
        <v>0.176370960333149</v>
      </c>
      <c r="AL9" s="17">
        <v>0.118122263225529</v>
      </c>
      <c r="AM9" s="17">
        <v>0.17567299911700199</v>
      </c>
      <c r="AN9" s="17">
        <v>0.16493825265355999</v>
      </c>
      <c r="AO9" s="17"/>
      <c r="AP9" s="17">
        <v>8.4113439105211796E-2</v>
      </c>
      <c r="AQ9" s="17">
        <v>0.167532171317918</v>
      </c>
      <c r="AR9" s="17">
        <v>0.126635256182868</v>
      </c>
      <c r="AS9" s="17">
        <v>0.173036056114518</v>
      </c>
      <c r="AT9" s="17">
        <v>0.17930320040144501</v>
      </c>
      <c r="AU9" s="17"/>
      <c r="AV9" s="17">
        <v>0.14594265946507301</v>
      </c>
      <c r="AW9" s="17">
        <v>8.0951639718396903E-2</v>
      </c>
      <c r="AX9" s="17">
        <v>0.134970553485907</v>
      </c>
      <c r="AY9" s="17">
        <v>0.19205783339399801</v>
      </c>
      <c r="AZ9" s="17">
        <v>0.217361901707189</v>
      </c>
      <c r="BA9" s="17">
        <v>0.112480590174639</v>
      </c>
      <c r="BB9" s="17"/>
      <c r="BC9" s="17">
        <v>0.167577710476221</v>
      </c>
      <c r="BD9" s="17">
        <v>0.164332799285549</v>
      </c>
      <c r="BE9" s="17">
        <v>0.14130992213610999</v>
      </c>
      <c r="BF9" s="17">
        <v>0.123902906333007</v>
      </c>
      <c r="BG9" s="17">
        <v>0.176219171801939</v>
      </c>
    </row>
    <row r="10" spans="2:59" x14ac:dyDescent="0.35">
      <c r="B10" s="18" t="s">
        <v>596</v>
      </c>
      <c r="C10" s="17">
        <v>0.43887863312540698</v>
      </c>
      <c r="D10" s="17">
        <v>0.42818818124051899</v>
      </c>
      <c r="E10" s="17">
        <v>0.455508563981051</v>
      </c>
      <c r="F10" s="17"/>
      <c r="G10" s="17">
        <v>0.31885236557935898</v>
      </c>
      <c r="H10" s="17">
        <v>0.353800025713644</v>
      </c>
      <c r="I10" s="17">
        <v>0.43821204582929701</v>
      </c>
      <c r="J10" s="17">
        <v>0.44417548011923802</v>
      </c>
      <c r="K10" s="17">
        <v>0.58014665971775303</v>
      </c>
      <c r="L10" s="17">
        <v>0.51722218085777405</v>
      </c>
      <c r="M10" s="17"/>
      <c r="N10" s="17">
        <v>0.38351517849083799</v>
      </c>
      <c r="O10" s="17">
        <v>0.46230770114517</v>
      </c>
      <c r="P10" s="17">
        <v>0.42236868387263299</v>
      </c>
      <c r="Q10" s="17">
        <v>0.48774025465732201</v>
      </c>
      <c r="R10" s="17"/>
      <c r="S10" s="17">
        <v>0.282327199345415</v>
      </c>
      <c r="T10" s="17">
        <v>0.45493727879462498</v>
      </c>
      <c r="U10" s="17">
        <v>0.35736130862008297</v>
      </c>
      <c r="V10" s="17">
        <v>0.33826286502643998</v>
      </c>
      <c r="W10" s="17">
        <v>0.41630505450505201</v>
      </c>
      <c r="X10" s="17">
        <v>0.44049367638965098</v>
      </c>
      <c r="Y10" s="17">
        <v>0.49410160584823898</v>
      </c>
      <c r="Z10" s="17">
        <v>0.54967275682360095</v>
      </c>
      <c r="AA10" s="17">
        <v>0.50572658904224999</v>
      </c>
      <c r="AB10" s="17">
        <v>0.62815352706483096</v>
      </c>
      <c r="AC10" s="17">
        <v>0.54938649719146504</v>
      </c>
      <c r="AD10" s="17">
        <v>0.43836041319178598</v>
      </c>
      <c r="AE10" s="17"/>
      <c r="AF10" s="17">
        <v>0.45462206853700798</v>
      </c>
      <c r="AG10" s="17">
        <v>0.41955724172143299</v>
      </c>
      <c r="AH10" s="17">
        <v>0.51559915384244404</v>
      </c>
      <c r="AI10" s="17"/>
      <c r="AJ10" s="17">
        <v>0.47886754252700198</v>
      </c>
      <c r="AK10" s="17">
        <v>0.36964703250306902</v>
      </c>
      <c r="AL10" s="17">
        <v>0.446962266406217</v>
      </c>
      <c r="AM10" s="17">
        <v>0.32658428192899802</v>
      </c>
      <c r="AN10" s="17">
        <v>0.54477674149569699</v>
      </c>
      <c r="AO10" s="17"/>
      <c r="AP10" s="17">
        <v>0.55616643360603302</v>
      </c>
      <c r="AQ10" s="17">
        <v>0.34070743305104101</v>
      </c>
      <c r="AR10" s="17">
        <v>0.50471432667814997</v>
      </c>
      <c r="AS10" s="17">
        <v>0.41344817867463901</v>
      </c>
      <c r="AT10" s="17">
        <v>0.34777493863831999</v>
      </c>
      <c r="AU10" s="17"/>
      <c r="AV10" s="17">
        <v>0.334619116510674</v>
      </c>
      <c r="AW10" s="17">
        <v>0.56478815513443503</v>
      </c>
      <c r="AX10" s="17">
        <v>0.37308203470024598</v>
      </c>
      <c r="AY10" s="17">
        <v>0.49279735552241899</v>
      </c>
      <c r="AZ10" s="17">
        <v>0.40484143691601798</v>
      </c>
      <c r="BA10" s="17">
        <v>0.44328592182223903</v>
      </c>
      <c r="BB10" s="17"/>
      <c r="BC10" s="17">
        <v>0.48288223008449799</v>
      </c>
      <c r="BD10" s="17">
        <v>0.45956979436376899</v>
      </c>
      <c r="BE10" s="17">
        <v>0.34813852280371099</v>
      </c>
      <c r="BF10" s="17">
        <v>0.44009438600573803</v>
      </c>
      <c r="BG10" s="17">
        <v>0.24024264110618099</v>
      </c>
    </row>
    <row r="11" spans="2:59" x14ac:dyDescent="0.35">
      <c r="B11" s="18" t="s">
        <v>597</v>
      </c>
      <c r="C11" s="17">
        <v>0.27387837191018799</v>
      </c>
      <c r="D11" s="17">
        <v>0.30335229297710198</v>
      </c>
      <c r="E11" s="17">
        <v>0.24756143918967999</v>
      </c>
      <c r="F11" s="17"/>
      <c r="G11" s="17">
        <v>0.370601968305313</v>
      </c>
      <c r="H11" s="17">
        <v>0.33635130606382202</v>
      </c>
      <c r="I11" s="17">
        <v>0.262354665884661</v>
      </c>
      <c r="J11" s="17">
        <v>0.25473097913536602</v>
      </c>
      <c r="K11" s="17">
        <v>0.18741462397724601</v>
      </c>
      <c r="L11" s="17">
        <v>0.21953717103295101</v>
      </c>
      <c r="M11" s="17"/>
      <c r="N11" s="17">
        <v>0.308550818073133</v>
      </c>
      <c r="O11" s="17">
        <v>0.28686431094822601</v>
      </c>
      <c r="P11" s="17">
        <v>0.22185182158293201</v>
      </c>
      <c r="Q11" s="17">
        <v>0.26952104767627899</v>
      </c>
      <c r="R11" s="17"/>
      <c r="S11" s="17">
        <v>0.40025307344653399</v>
      </c>
      <c r="T11" s="17">
        <v>0.13145808769430201</v>
      </c>
      <c r="U11" s="17">
        <v>0.27428022995575302</v>
      </c>
      <c r="V11" s="17">
        <v>0.23747417524651901</v>
      </c>
      <c r="W11" s="17">
        <v>0.284827391719081</v>
      </c>
      <c r="X11" s="17">
        <v>0.293743796613125</v>
      </c>
      <c r="Y11" s="17">
        <v>0.27307768095162099</v>
      </c>
      <c r="Z11" s="17">
        <v>0.31681472712181802</v>
      </c>
      <c r="AA11" s="17">
        <v>0.246305243434254</v>
      </c>
      <c r="AB11" s="17">
        <v>0.197300101827209</v>
      </c>
      <c r="AC11" s="17">
        <v>0.37220460514313197</v>
      </c>
      <c r="AD11" s="17">
        <v>0.16401065190118699</v>
      </c>
      <c r="AE11" s="17"/>
      <c r="AF11" s="17">
        <v>0.224434401442343</v>
      </c>
      <c r="AG11" s="17">
        <v>0.27456535411293298</v>
      </c>
      <c r="AH11" s="17">
        <v>0.26242946742138701</v>
      </c>
      <c r="AI11" s="17"/>
      <c r="AJ11" s="17">
        <v>0.25789590161714898</v>
      </c>
      <c r="AK11" s="17">
        <v>0.263392894336134</v>
      </c>
      <c r="AL11" s="17">
        <v>0.30557222219028202</v>
      </c>
      <c r="AM11" s="17">
        <v>0.293185578271629</v>
      </c>
      <c r="AN11" s="17">
        <v>0.21029198010602601</v>
      </c>
      <c r="AO11" s="17"/>
      <c r="AP11" s="17">
        <v>0.28526100013446298</v>
      </c>
      <c r="AQ11" s="17">
        <v>0.28567225404903901</v>
      </c>
      <c r="AR11" s="17">
        <v>0.29982671239443698</v>
      </c>
      <c r="AS11" s="17">
        <v>0.25224848210205603</v>
      </c>
      <c r="AT11" s="17">
        <v>0.40011198835227402</v>
      </c>
      <c r="AU11" s="17"/>
      <c r="AV11" s="17">
        <v>0.287824202938045</v>
      </c>
      <c r="AW11" s="17">
        <v>0.26534483878041898</v>
      </c>
      <c r="AX11" s="17">
        <v>0.333307833697361</v>
      </c>
      <c r="AY11" s="17">
        <v>0.22163004766215599</v>
      </c>
      <c r="AZ11" s="17">
        <v>0.30857060083965299</v>
      </c>
      <c r="BA11" s="17">
        <v>0.319156639391319</v>
      </c>
      <c r="BB11" s="17"/>
      <c r="BC11" s="17">
        <v>0.26601940224389198</v>
      </c>
      <c r="BD11" s="17">
        <v>0.23490009443072099</v>
      </c>
      <c r="BE11" s="17">
        <v>0.34348545379374301</v>
      </c>
      <c r="BF11" s="17">
        <v>0.24779527798328299</v>
      </c>
      <c r="BG11" s="17">
        <v>0.112252567753543</v>
      </c>
    </row>
    <row r="12" spans="2:59" x14ac:dyDescent="0.35">
      <c r="B12" s="18" t="s">
        <v>598</v>
      </c>
      <c r="C12" s="19">
        <v>0.13729810396193301</v>
      </c>
      <c r="D12" s="19">
        <v>0.138280827907418</v>
      </c>
      <c r="E12" s="19">
        <v>0.130042490041307</v>
      </c>
      <c r="F12" s="19"/>
      <c r="G12" s="19">
        <v>0.236261302862285</v>
      </c>
      <c r="H12" s="19">
        <v>0.266536981430334</v>
      </c>
      <c r="I12" s="19">
        <v>0.14805574071365199</v>
      </c>
      <c r="J12" s="19">
        <v>8.3084857945456198E-2</v>
      </c>
      <c r="K12" s="19">
        <v>4.4068560929189399E-2</v>
      </c>
      <c r="L12" s="19">
        <v>3.9790903161557097E-2</v>
      </c>
      <c r="M12" s="19"/>
      <c r="N12" s="19">
        <v>0.164332911031178</v>
      </c>
      <c r="O12" s="19">
        <v>0.13478382846405701</v>
      </c>
      <c r="P12" s="19">
        <v>0.134289556506163</v>
      </c>
      <c r="Q12" s="19">
        <v>0.114209447359765</v>
      </c>
      <c r="R12" s="19"/>
      <c r="S12" s="19">
        <v>0.20878821732734101</v>
      </c>
      <c r="T12" s="19">
        <v>0.10467072806007199</v>
      </c>
      <c r="U12" s="19">
        <v>0.141216434925616</v>
      </c>
      <c r="V12" s="19">
        <v>0.126703978247974</v>
      </c>
      <c r="W12" s="19">
        <v>0.15870400818233099</v>
      </c>
      <c r="X12" s="19">
        <v>0.26576252699722502</v>
      </c>
      <c r="Y12" s="19">
        <v>0.104661468595573</v>
      </c>
      <c r="Z12" s="19">
        <v>4.21929777289103E-2</v>
      </c>
      <c r="AA12" s="19">
        <v>0.110322107539289</v>
      </c>
      <c r="AB12" s="19">
        <v>7.5000777686824893E-2</v>
      </c>
      <c r="AC12" s="19">
        <v>2.5907856647731299E-2</v>
      </c>
      <c r="AD12" s="19">
        <v>8.1088209054288499E-2</v>
      </c>
      <c r="AE12" s="19"/>
      <c r="AF12" s="19">
        <v>0.123378368734261</v>
      </c>
      <c r="AG12" s="19">
        <v>0.149368004313053</v>
      </c>
      <c r="AH12" s="19">
        <v>0.121658711221675</v>
      </c>
      <c r="AI12" s="19"/>
      <c r="AJ12" s="19">
        <v>0.110595492809354</v>
      </c>
      <c r="AK12" s="19">
        <v>0.19058911282764801</v>
      </c>
      <c r="AL12" s="19">
        <v>0.12934324817797199</v>
      </c>
      <c r="AM12" s="19">
        <v>0.20455714068237199</v>
      </c>
      <c r="AN12" s="19">
        <v>7.9993025744717297E-2</v>
      </c>
      <c r="AO12" s="19"/>
      <c r="AP12" s="19">
        <v>7.4459127154292107E-2</v>
      </c>
      <c r="AQ12" s="19">
        <v>0.206088141582002</v>
      </c>
      <c r="AR12" s="19">
        <v>6.8823704744545106E-2</v>
      </c>
      <c r="AS12" s="19">
        <v>0.16126728310878799</v>
      </c>
      <c r="AT12" s="19">
        <v>7.2809872607960804E-2</v>
      </c>
      <c r="AU12" s="19"/>
      <c r="AV12" s="19">
        <v>0.23161402108620799</v>
      </c>
      <c r="AW12" s="19">
        <v>8.8915366366748905E-2</v>
      </c>
      <c r="AX12" s="19">
        <v>0.15863957811648599</v>
      </c>
      <c r="AY12" s="19">
        <v>9.35147634214262E-2</v>
      </c>
      <c r="AZ12" s="19">
        <v>6.9226060537139797E-2</v>
      </c>
      <c r="BA12" s="19">
        <v>0.12507684861180199</v>
      </c>
      <c r="BB12" s="19"/>
      <c r="BC12" s="19">
        <v>8.3520657195388398E-2</v>
      </c>
      <c r="BD12" s="19">
        <v>0.14119731191996099</v>
      </c>
      <c r="BE12" s="19">
        <v>0.16706610126643601</v>
      </c>
      <c r="BF12" s="19">
        <v>0.18820742967797299</v>
      </c>
      <c r="BG12" s="19">
        <v>0.47128561933833701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599</v>
      </c>
      <c r="E2" s="26"/>
      <c r="F2" s="26"/>
      <c r="G2" s="26"/>
      <c r="H2" s="26"/>
      <c r="I2" s="26"/>
    </row>
    <row r="6" spans="2:9" ht="50" customHeight="1" x14ac:dyDescent="0.35">
      <c r="B6" s="20" t="s">
        <v>15</v>
      </c>
      <c r="C6" s="20" t="s">
        <v>607</v>
      </c>
      <c r="D6" s="20" t="s">
        <v>608</v>
      </c>
      <c r="E6" s="20" t="s">
        <v>609</v>
      </c>
      <c r="F6" s="20" t="s">
        <v>610</v>
      </c>
      <c r="G6" s="20" t="s">
        <v>611</v>
      </c>
      <c r="H6" s="20" t="s">
        <v>612</v>
      </c>
    </row>
    <row r="7" spans="2:9" x14ac:dyDescent="0.35">
      <c r="B7" s="18" t="s">
        <v>595</v>
      </c>
      <c r="C7" s="17">
        <v>0.25559647578259398</v>
      </c>
      <c r="D7" s="17">
        <v>0.23189612678699201</v>
      </c>
      <c r="E7" s="17">
        <v>8.1315367437160405E-2</v>
      </c>
      <c r="F7" s="17">
        <v>0.17671096260514499</v>
      </c>
      <c r="G7" s="17">
        <v>0.21785495247897699</v>
      </c>
      <c r="H7" s="17">
        <v>0.16715728264354199</v>
      </c>
    </row>
    <row r="8" spans="2:9" x14ac:dyDescent="0.35">
      <c r="B8" s="18" t="s">
        <v>596</v>
      </c>
      <c r="C8" s="17">
        <v>0.50578734570348904</v>
      </c>
      <c r="D8" s="17">
        <v>0.465267973617629</v>
      </c>
      <c r="E8" s="17">
        <v>0.29224916647347099</v>
      </c>
      <c r="F8" s="17">
        <v>0.48069235619457701</v>
      </c>
      <c r="G8" s="17">
        <v>0.48591773451592501</v>
      </c>
      <c r="H8" s="17">
        <v>0.50434305412247704</v>
      </c>
    </row>
    <row r="9" spans="2:9" x14ac:dyDescent="0.35">
      <c r="B9" s="18" t="s">
        <v>597</v>
      </c>
      <c r="C9" s="17">
        <v>0.165816561587809</v>
      </c>
      <c r="D9" s="17">
        <v>0.21217972607507299</v>
      </c>
      <c r="E9" s="17">
        <v>0.35350734459182598</v>
      </c>
      <c r="F9" s="17">
        <v>0.23210791513453799</v>
      </c>
      <c r="G9" s="17">
        <v>0.20701037091525301</v>
      </c>
      <c r="H9" s="17">
        <v>0.234118976150371</v>
      </c>
    </row>
    <row r="10" spans="2:9" x14ac:dyDescent="0.35">
      <c r="B10" s="18" t="s">
        <v>598</v>
      </c>
      <c r="C10" s="17">
        <v>7.2799616926108396E-2</v>
      </c>
      <c r="D10" s="17">
        <v>9.0656173520306194E-2</v>
      </c>
      <c r="E10" s="17">
        <v>0.27292812149754297</v>
      </c>
      <c r="F10" s="17">
        <v>0.11048876606574</v>
      </c>
      <c r="G10" s="17">
        <v>8.9216942089845305E-2</v>
      </c>
      <c r="H10" s="17">
        <v>9.4380687083609693E-2</v>
      </c>
    </row>
    <row r="11" spans="2:9" x14ac:dyDescent="0.35">
      <c r="B11" s="16" t="s">
        <v>331</v>
      </c>
      <c r="C11" s="16"/>
      <c r="D11" s="16"/>
      <c r="E11" s="16"/>
      <c r="F11" s="16"/>
      <c r="G11" s="16"/>
      <c r="H11" s="16"/>
    </row>
    <row r="12" spans="2:9" x14ac:dyDescent="0.35">
      <c r="B12" t="s">
        <v>80</v>
      </c>
    </row>
    <row r="13" spans="2:9" x14ac:dyDescent="0.35">
      <c r="B13" t="s">
        <v>81</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0.25559647578259398</v>
      </c>
      <c r="D9" s="17">
        <v>0.28517319288800502</v>
      </c>
      <c r="E9" s="17">
        <v>0.22338170338875801</v>
      </c>
      <c r="F9" s="17"/>
      <c r="G9" s="17">
        <v>0.170736585393097</v>
      </c>
      <c r="H9" s="17">
        <v>0.16754823929503701</v>
      </c>
      <c r="I9" s="17">
        <v>0.248627496819534</v>
      </c>
      <c r="J9" s="17">
        <v>0.204408722948796</v>
      </c>
      <c r="K9" s="17">
        <v>0.40783574841442799</v>
      </c>
      <c r="L9" s="17">
        <v>0.32746663136945198</v>
      </c>
      <c r="M9" s="17"/>
      <c r="N9" s="17">
        <v>0.25339435286777801</v>
      </c>
      <c r="O9" s="17">
        <v>0.27887773231516499</v>
      </c>
      <c r="P9" s="17">
        <v>0.26878033931286799</v>
      </c>
      <c r="Q9" s="17">
        <v>0.220277875651816</v>
      </c>
      <c r="R9" s="17"/>
      <c r="S9" s="17">
        <v>0.177953093869196</v>
      </c>
      <c r="T9" s="17">
        <v>0.35595319400520098</v>
      </c>
      <c r="U9" s="17">
        <v>0.193363506035829</v>
      </c>
      <c r="V9" s="17">
        <v>0.20349625420197001</v>
      </c>
      <c r="W9" s="17">
        <v>0.168592866017341</v>
      </c>
      <c r="X9" s="17">
        <v>0.189400495758865</v>
      </c>
      <c r="Y9" s="17">
        <v>0.195020826250795</v>
      </c>
      <c r="Z9" s="17">
        <v>0.300762134510414</v>
      </c>
      <c r="AA9" s="17">
        <v>0.30526674754404398</v>
      </c>
      <c r="AB9" s="17">
        <v>0.32717701410433903</v>
      </c>
      <c r="AC9" s="17">
        <v>0.43507891992554498</v>
      </c>
      <c r="AD9" s="17">
        <v>0.34458809225762699</v>
      </c>
      <c r="AE9" s="17"/>
      <c r="AF9" s="17">
        <v>0.35219991374989601</v>
      </c>
      <c r="AG9" s="17">
        <v>0.19267816628561399</v>
      </c>
      <c r="AH9" s="17">
        <v>0.32770639400366702</v>
      </c>
      <c r="AI9" s="17"/>
      <c r="AJ9" s="17">
        <v>0.32883760686204599</v>
      </c>
      <c r="AK9" s="17">
        <v>0.19583885140983501</v>
      </c>
      <c r="AL9" s="17">
        <v>0.20249815965562501</v>
      </c>
      <c r="AM9" s="17">
        <v>0.51490140922849204</v>
      </c>
      <c r="AN9" s="17">
        <v>0.20664064427939899</v>
      </c>
      <c r="AO9" s="17"/>
      <c r="AP9" s="17">
        <v>0.293774633588401</v>
      </c>
      <c r="AQ9" s="17">
        <v>0.21033584614293799</v>
      </c>
      <c r="AR9" s="17">
        <v>0.224672622767457</v>
      </c>
      <c r="AS9" s="17">
        <v>0.40556953793736999</v>
      </c>
      <c r="AT9" s="17">
        <v>0.164380336462014</v>
      </c>
      <c r="AU9" s="17"/>
      <c r="AV9" s="17">
        <v>0.222743986718306</v>
      </c>
      <c r="AW9" s="17">
        <v>0.230859883099819</v>
      </c>
      <c r="AX9" s="17">
        <v>0.19508592064101701</v>
      </c>
      <c r="AY9" s="17">
        <v>0.47104558516517803</v>
      </c>
      <c r="AZ9" s="17">
        <v>0.13846372060850801</v>
      </c>
      <c r="BA9" s="17">
        <v>0.14811142465341701</v>
      </c>
      <c r="BB9" s="17"/>
      <c r="BC9" s="17">
        <v>0.36760946796821697</v>
      </c>
      <c r="BD9" s="17">
        <v>0.22649066765328699</v>
      </c>
      <c r="BE9" s="17">
        <v>0.196432116041759</v>
      </c>
      <c r="BF9" s="17">
        <v>0.235173036840365</v>
      </c>
      <c r="BG9" s="17">
        <v>0.307687639897537</v>
      </c>
    </row>
    <row r="10" spans="2:59" x14ac:dyDescent="0.35">
      <c r="B10" s="18" t="s">
        <v>596</v>
      </c>
      <c r="C10" s="17">
        <v>0.50578734570348904</v>
      </c>
      <c r="D10" s="17">
        <v>0.44257447461247601</v>
      </c>
      <c r="E10" s="17">
        <v>0.57463840335468397</v>
      </c>
      <c r="F10" s="17"/>
      <c r="G10" s="17">
        <v>0.51419172837830396</v>
      </c>
      <c r="H10" s="17">
        <v>0.475649783731666</v>
      </c>
      <c r="I10" s="17">
        <v>0.50764731306805699</v>
      </c>
      <c r="J10" s="17">
        <v>0.55568531677878696</v>
      </c>
      <c r="K10" s="17">
        <v>0.448801734802523</v>
      </c>
      <c r="L10" s="17">
        <v>0.52247203973745104</v>
      </c>
      <c r="M10" s="17"/>
      <c r="N10" s="17">
        <v>0.47002292599351803</v>
      </c>
      <c r="O10" s="17">
        <v>0.48011486380905399</v>
      </c>
      <c r="P10" s="17">
        <v>0.52107220274368804</v>
      </c>
      <c r="Q10" s="17">
        <v>0.56402851703840695</v>
      </c>
      <c r="R10" s="17"/>
      <c r="S10" s="17">
        <v>0.46598802057820299</v>
      </c>
      <c r="T10" s="17">
        <v>0.37528750692203999</v>
      </c>
      <c r="U10" s="17">
        <v>0.62055990251326698</v>
      </c>
      <c r="V10" s="17">
        <v>0.53369858828972105</v>
      </c>
      <c r="W10" s="17">
        <v>0.68601102396635105</v>
      </c>
      <c r="X10" s="17">
        <v>0.59572892037027803</v>
      </c>
      <c r="Y10" s="17">
        <v>0.57425148193023101</v>
      </c>
      <c r="Z10" s="17">
        <v>0.47972040543440703</v>
      </c>
      <c r="AA10" s="17">
        <v>0.44657987256846499</v>
      </c>
      <c r="AB10" s="17">
        <v>0.47911708344225701</v>
      </c>
      <c r="AC10" s="17">
        <v>0.43490780803784002</v>
      </c>
      <c r="AD10" s="17">
        <v>0.45101310912458298</v>
      </c>
      <c r="AE10" s="17"/>
      <c r="AF10" s="17">
        <v>0.47144125439254903</v>
      </c>
      <c r="AG10" s="17">
        <v>0.57157419525435404</v>
      </c>
      <c r="AH10" s="17">
        <v>0.29559170691090397</v>
      </c>
      <c r="AI10" s="17"/>
      <c r="AJ10" s="17">
        <v>0.49842913238561298</v>
      </c>
      <c r="AK10" s="17">
        <v>0.50399916820836599</v>
      </c>
      <c r="AL10" s="17">
        <v>0.60000755739586897</v>
      </c>
      <c r="AM10" s="17">
        <v>0.34516634481577702</v>
      </c>
      <c r="AN10" s="17">
        <v>0.499412555368068</v>
      </c>
      <c r="AO10" s="17"/>
      <c r="AP10" s="17">
        <v>0.55122652065387501</v>
      </c>
      <c r="AQ10" s="17">
        <v>0.52071933277000904</v>
      </c>
      <c r="AR10" s="17">
        <v>0.47118402362147099</v>
      </c>
      <c r="AS10" s="17">
        <v>0.43837216298627502</v>
      </c>
      <c r="AT10" s="17">
        <v>0.66832883316885805</v>
      </c>
      <c r="AU10" s="17"/>
      <c r="AV10" s="17">
        <v>0.50037937442535096</v>
      </c>
      <c r="AW10" s="17">
        <v>0.57663907165112904</v>
      </c>
      <c r="AX10" s="17">
        <v>0.46351936128621002</v>
      </c>
      <c r="AY10" s="17">
        <v>0.37016751350909499</v>
      </c>
      <c r="AZ10" s="17">
        <v>0.61623004771513601</v>
      </c>
      <c r="BA10" s="17">
        <v>0.50301762074268297</v>
      </c>
      <c r="BB10" s="17"/>
      <c r="BC10" s="17">
        <v>0.446116272040883</v>
      </c>
      <c r="BD10" s="17">
        <v>0.59269272228098102</v>
      </c>
      <c r="BE10" s="17">
        <v>0.49065192011256098</v>
      </c>
      <c r="BF10" s="17">
        <v>0.48251936322268302</v>
      </c>
      <c r="BG10" s="17">
        <v>0.40688217574837698</v>
      </c>
    </row>
    <row r="11" spans="2:59" x14ac:dyDescent="0.35">
      <c r="B11" s="18" t="s">
        <v>597</v>
      </c>
      <c r="C11" s="17">
        <v>0.165816561587809</v>
      </c>
      <c r="D11" s="17">
        <v>0.191628848251919</v>
      </c>
      <c r="E11" s="17">
        <v>0.13770198291820501</v>
      </c>
      <c r="F11" s="17"/>
      <c r="G11" s="17">
        <v>0.23563597308801501</v>
      </c>
      <c r="H11" s="17">
        <v>0.19102682691606401</v>
      </c>
      <c r="I11" s="17">
        <v>0.17626343629810201</v>
      </c>
      <c r="J11" s="17">
        <v>0.20483077710206099</v>
      </c>
      <c r="K11" s="17">
        <v>0.103153361303803</v>
      </c>
      <c r="L11" s="17">
        <v>0.10049769944931899</v>
      </c>
      <c r="M11" s="17"/>
      <c r="N11" s="17">
        <v>0.192108680691151</v>
      </c>
      <c r="O11" s="17">
        <v>0.16739708180798299</v>
      </c>
      <c r="P11" s="17">
        <v>0.14774578959385901</v>
      </c>
      <c r="Q11" s="17">
        <v>0.148451189483567</v>
      </c>
      <c r="R11" s="17"/>
      <c r="S11" s="17">
        <v>0.195958452267671</v>
      </c>
      <c r="T11" s="17">
        <v>0.23428330937894401</v>
      </c>
      <c r="U11" s="17">
        <v>0.160001123528589</v>
      </c>
      <c r="V11" s="17">
        <v>0.19565408390369099</v>
      </c>
      <c r="W11" s="17">
        <v>0.117546916746775</v>
      </c>
      <c r="X11" s="17">
        <v>0.15538700373461101</v>
      </c>
      <c r="Y11" s="17">
        <v>0.15929419545644299</v>
      </c>
      <c r="Z11" s="17">
        <v>0.17643460255385701</v>
      </c>
      <c r="AA11" s="17">
        <v>0.18106011793707599</v>
      </c>
      <c r="AB11" s="17">
        <v>0.11043290443103999</v>
      </c>
      <c r="AC11" s="17">
        <v>8.7873058464292705E-2</v>
      </c>
      <c r="AD11" s="17">
        <v>4.3287619398965797E-2</v>
      </c>
      <c r="AE11" s="17"/>
      <c r="AF11" s="17">
        <v>0.120883970909566</v>
      </c>
      <c r="AG11" s="17">
        <v>0.17396887103532099</v>
      </c>
      <c r="AH11" s="17">
        <v>0.23073888749653601</v>
      </c>
      <c r="AI11" s="17"/>
      <c r="AJ11" s="17">
        <v>0.122247669625897</v>
      </c>
      <c r="AK11" s="17">
        <v>0.21728766242469899</v>
      </c>
      <c r="AL11" s="17">
        <v>0.153574090036185</v>
      </c>
      <c r="AM11" s="17">
        <v>0.139932245955731</v>
      </c>
      <c r="AN11" s="17">
        <v>0.17391112644210299</v>
      </c>
      <c r="AO11" s="17"/>
      <c r="AP11" s="17">
        <v>7.5715507522352898E-2</v>
      </c>
      <c r="AQ11" s="17">
        <v>0.19773129595237901</v>
      </c>
      <c r="AR11" s="17">
        <v>0.249755699059483</v>
      </c>
      <c r="AS11" s="17">
        <v>0.14226934138331199</v>
      </c>
      <c r="AT11" s="17">
        <v>0.12793823497043899</v>
      </c>
      <c r="AU11" s="17"/>
      <c r="AV11" s="17">
        <v>0.20021176388433101</v>
      </c>
      <c r="AW11" s="17">
        <v>0.109691400331318</v>
      </c>
      <c r="AX11" s="17">
        <v>0.27381112992113099</v>
      </c>
      <c r="AY11" s="17">
        <v>0.129882461379871</v>
      </c>
      <c r="AZ11" s="17">
        <v>0.15398624087703</v>
      </c>
      <c r="BA11" s="17">
        <v>0.28076123676970499</v>
      </c>
      <c r="BB11" s="17"/>
      <c r="BC11" s="17">
        <v>0.11524204947882299</v>
      </c>
      <c r="BD11" s="17">
        <v>0.110773350229749</v>
      </c>
      <c r="BE11" s="17">
        <v>0.23854125899654199</v>
      </c>
      <c r="BF11" s="17">
        <v>0.187623715684024</v>
      </c>
      <c r="BG11" s="17">
        <v>0.19880129361381799</v>
      </c>
    </row>
    <row r="12" spans="2:59" x14ac:dyDescent="0.35">
      <c r="B12" s="18" t="s">
        <v>598</v>
      </c>
      <c r="C12" s="19">
        <v>7.2799616926108396E-2</v>
      </c>
      <c r="D12" s="19">
        <v>8.0623484247599395E-2</v>
      </c>
      <c r="E12" s="19">
        <v>6.4277910338352007E-2</v>
      </c>
      <c r="F12" s="19"/>
      <c r="G12" s="19">
        <v>7.9435713140584799E-2</v>
      </c>
      <c r="H12" s="19">
        <v>0.16577515005723301</v>
      </c>
      <c r="I12" s="19">
        <v>6.7461753814307496E-2</v>
      </c>
      <c r="J12" s="19">
        <v>3.5075183170357002E-2</v>
      </c>
      <c r="K12" s="19">
        <v>4.0209155479246403E-2</v>
      </c>
      <c r="L12" s="19">
        <v>4.9563629443777402E-2</v>
      </c>
      <c r="M12" s="19"/>
      <c r="N12" s="19">
        <v>8.4474040447552995E-2</v>
      </c>
      <c r="O12" s="19">
        <v>7.3610322067797301E-2</v>
      </c>
      <c r="P12" s="19">
        <v>6.2401668349585597E-2</v>
      </c>
      <c r="Q12" s="19">
        <v>6.7242417826210696E-2</v>
      </c>
      <c r="R12" s="19"/>
      <c r="S12" s="19">
        <v>0.16010043328493001</v>
      </c>
      <c r="T12" s="19">
        <v>3.4475989693815601E-2</v>
      </c>
      <c r="U12" s="19">
        <v>2.6075467922314601E-2</v>
      </c>
      <c r="V12" s="19">
        <v>6.7151073604618805E-2</v>
      </c>
      <c r="W12" s="19">
        <v>2.7849193269533199E-2</v>
      </c>
      <c r="X12" s="19">
        <v>5.9483580136247001E-2</v>
      </c>
      <c r="Y12" s="19">
        <v>7.1433496362531004E-2</v>
      </c>
      <c r="Z12" s="19">
        <v>4.3082857501322402E-2</v>
      </c>
      <c r="AA12" s="19">
        <v>6.7093261950414998E-2</v>
      </c>
      <c r="AB12" s="19">
        <v>8.3272998022364098E-2</v>
      </c>
      <c r="AC12" s="19">
        <v>4.2140213572321797E-2</v>
      </c>
      <c r="AD12" s="19">
        <v>0.16111117921882401</v>
      </c>
      <c r="AE12" s="19"/>
      <c r="AF12" s="19">
        <v>5.5474860947989299E-2</v>
      </c>
      <c r="AG12" s="19">
        <v>6.1778767424711903E-2</v>
      </c>
      <c r="AH12" s="19">
        <v>0.14596301158889299</v>
      </c>
      <c r="AI12" s="19"/>
      <c r="AJ12" s="19">
        <v>5.0485591126443699E-2</v>
      </c>
      <c r="AK12" s="19">
        <v>8.2874317957099403E-2</v>
      </c>
      <c r="AL12" s="19">
        <v>4.3920192912320397E-2</v>
      </c>
      <c r="AM12" s="19">
        <v>0</v>
      </c>
      <c r="AN12" s="19">
        <v>0.12003567391043</v>
      </c>
      <c r="AO12" s="19"/>
      <c r="AP12" s="19">
        <v>7.9283338235370801E-2</v>
      </c>
      <c r="AQ12" s="19">
        <v>7.1213525134674299E-2</v>
      </c>
      <c r="AR12" s="19">
        <v>5.4387654551588401E-2</v>
      </c>
      <c r="AS12" s="19">
        <v>1.37889576930438E-2</v>
      </c>
      <c r="AT12" s="19">
        <v>3.9352595398688898E-2</v>
      </c>
      <c r="AU12" s="19"/>
      <c r="AV12" s="19">
        <v>7.6664874972012506E-2</v>
      </c>
      <c r="AW12" s="19">
        <v>8.2809644917733405E-2</v>
      </c>
      <c r="AX12" s="19">
        <v>6.7583588151642504E-2</v>
      </c>
      <c r="AY12" s="19">
        <v>2.8904439945855599E-2</v>
      </c>
      <c r="AZ12" s="19">
        <v>9.1319990799325096E-2</v>
      </c>
      <c r="BA12" s="19">
        <v>6.8109717834194394E-2</v>
      </c>
      <c r="BB12" s="19"/>
      <c r="BC12" s="19">
        <v>7.1032210512076296E-2</v>
      </c>
      <c r="BD12" s="19">
        <v>7.0043259835983696E-2</v>
      </c>
      <c r="BE12" s="19">
        <v>7.4374704849138495E-2</v>
      </c>
      <c r="BF12" s="19">
        <v>9.4683884252927994E-2</v>
      </c>
      <c r="BG12" s="19">
        <v>8.6628890740266903E-2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0.23189612678699201</v>
      </c>
      <c r="D9" s="17">
        <v>0.23612639574180699</v>
      </c>
      <c r="E9" s="17">
        <v>0.22728854471294499</v>
      </c>
      <c r="F9" s="17"/>
      <c r="G9" s="17">
        <v>0.166058691522288</v>
      </c>
      <c r="H9" s="17">
        <v>0.17744956008662399</v>
      </c>
      <c r="I9" s="17">
        <v>0.256739274696413</v>
      </c>
      <c r="J9" s="17">
        <v>0.18123381262699301</v>
      </c>
      <c r="K9" s="17">
        <v>0.34383852144231197</v>
      </c>
      <c r="L9" s="17">
        <v>0.26064813790454799</v>
      </c>
      <c r="M9" s="17"/>
      <c r="N9" s="17">
        <v>0.18466872736822901</v>
      </c>
      <c r="O9" s="17">
        <v>0.23978512437847399</v>
      </c>
      <c r="P9" s="17">
        <v>0.267534432033398</v>
      </c>
      <c r="Q9" s="17">
        <v>0.25209118378899398</v>
      </c>
      <c r="R9" s="17"/>
      <c r="S9" s="17">
        <v>0.189248775012826</v>
      </c>
      <c r="T9" s="17">
        <v>0.339735961604477</v>
      </c>
      <c r="U9" s="17">
        <v>0.22567184996728001</v>
      </c>
      <c r="V9" s="17">
        <v>0.21662125963935999</v>
      </c>
      <c r="W9" s="17">
        <v>0.14940588519272899</v>
      </c>
      <c r="X9" s="17">
        <v>0.25882928473502997</v>
      </c>
      <c r="Y9" s="17">
        <v>0.18633616355084101</v>
      </c>
      <c r="Z9" s="17">
        <v>0.26638186025792199</v>
      </c>
      <c r="AA9" s="17">
        <v>0.16108858183532601</v>
      </c>
      <c r="AB9" s="17">
        <v>0.29407820782536798</v>
      </c>
      <c r="AC9" s="17">
        <v>0.37288767750736401</v>
      </c>
      <c r="AD9" s="17">
        <v>0.17496430027488799</v>
      </c>
      <c r="AE9" s="17"/>
      <c r="AF9" s="17">
        <v>0.30521208762567797</v>
      </c>
      <c r="AG9" s="17">
        <v>0.170169145323259</v>
      </c>
      <c r="AH9" s="17">
        <v>0.31479977384963498</v>
      </c>
      <c r="AI9" s="17"/>
      <c r="AJ9" s="17">
        <v>0.23479990685612401</v>
      </c>
      <c r="AK9" s="17">
        <v>0.20429828243341899</v>
      </c>
      <c r="AL9" s="17">
        <v>0.16974414767836099</v>
      </c>
      <c r="AM9" s="17">
        <v>0.62764624911272704</v>
      </c>
      <c r="AN9" s="17">
        <v>0.22520241904535199</v>
      </c>
      <c r="AO9" s="17"/>
      <c r="AP9" s="17">
        <v>0.20073344664107101</v>
      </c>
      <c r="AQ9" s="17">
        <v>0.19205756197545301</v>
      </c>
      <c r="AR9" s="17">
        <v>0.23468624570320901</v>
      </c>
      <c r="AS9" s="17">
        <v>0.37604183283287301</v>
      </c>
      <c r="AT9" s="17">
        <v>0.27845594415411001</v>
      </c>
      <c r="AU9" s="17"/>
      <c r="AV9" s="17">
        <v>0.21049123500342901</v>
      </c>
      <c r="AW9" s="17">
        <v>0.165193149267293</v>
      </c>
      <c r="AX9" s="17">
        <v>0.21772597406895</v>
      </c>
      <c r="AY9" s="17">
        <v>0.44574756068256599</v>
      </c>
      <c r="AZ9" s="17">
        <v>0.208879446235616</v>
      </c>
      <c r="BA9" s="17">
        <v>0.147744176016291</v>
      </c>
      <c r="BB9" s="17"/>
      <c r="BC9" s="17">
        <v>0.29720490055287602</v>
      </c>
      <c r="BD9" s="17">
        <v>0.242641377723745</v>
      </c>
      <c r="BE9" s="17">
        <v>0.21304455701799799</v>
      </c>
      <c r="BF9" s="17">
        <v>0.15645219618949299</v>
      </c>
      <c r="BG9" s="17">
        <v>0.123098762676344</v>
      </c>
    </row>
    <row r="10" spans="2:59" x14ac:dyDescent="0.35">
      <c r="B10" s="18" t="s">
        <v>596</v>
      </c>
      <c r="C10" s="17">
        <v>0.465267973617629</v>
      </c>
      <c r="D10" s="17">
        <v>0.44884656117083999</v>
      </c>
      <c r="E10" s="17">
        <v>0.48315407174248698</v>
      </c>
      <c r="F10" s="17"/>
      <c r="G10" s="17">
        <v>0.45229960032257599</v>
      </c>
      <c r="H10" s="17">
        <v>0.42195507269801202</v>
      </c>
      <c r="I10" s="17">
        <v>0.50421927743049899</v>
      </c>
      <c r="J10" s="17">
        <v>0.48405514649825099</v>
      </c>
      <c r="K10" s="17">
        <v>0.44014737723555197</v>
      </c>
      <c r="L10" s="17">
        <v>0.47510663773358103</v>
      </c>
      <c r="M10" s="17"/>
      <c r="N10" s="17">
        <v>0.48431527275453701</v>
      </c>
      <c r="O10" s="17">
        <v>0.46993827855804998</v>
      </c>
      <c r="P10" s="17">
        <v>0.43552605555459301</v>
      </c>
      <c r="Q10" s="17">
        <v>0.46773553051857603</v>
      </c>
      <c r="R10" s="17"/>
      <c r="S10" s="17">
        <v>0.38680092485981399</v>
      </c>
      <c r="T10" s="17">
        <v>0.37740963476690698</v>
      </c>
      <c r="U10" s="17">
        <v>0.53804329086358804</v>
      </c>
      <c r="V10" s="17">
        <v>0.39188158027365899</v>
      </c>
      <c r="W10" s="17">
        <v>0.62531456448172296</v>
      </c>
      <c r="X10" s="17">
        <v>0.56415463891733098</v>
      </c>
      <c r="Y10" s="17">
        <v>0.58243119274383603</v>
      </c>
      <c r="Z10" s="17">
        <v>0.46378641763994599</v>
      </c>
      <c r="AA10" s="17">
        <v>0.39872456755722502</v>
      </c>
      <c r="AB10" s="17">
        <v>0.50647920324781603</v>
      </c>
      <c r="AC10" s="17">
        <v>0.44195102694925797</v>
      </c>
      <c r="AD10" s="17">
        <v>0.479627808003457</v>
      </c>
      <c r="AE10" s="17"/>
      <c r="AF10" s="17">
        <v>0.41741470280169501</v>
      </c>
      <c r="AG10" s="17">
        <v>0.51409581678202498</v>
      </c>
      <c r="AH10" s="17">
        <v>0.36602709744219902</v>
      </c>
      <c r="AI10" s="17"/>
      <c r="AJ10" s="17">
        <v>0.44034080594361402</v>
      </c>
      <c r="AK10" s="17">
        <v>0.43937831310079301</v>
      </c>
      <c r="AL10" s="17">
        <v>0.63452577557302903</v>
      </c>
      <c r="AM10" s="17">
        <v>0.30584119384026798</v>
      </c>
      <c r="AN10" s="17">
        <v>0.48402881326327102</v>
      </c>
      <c r="AO10" s="17"/>
      <c r="AP10" s="17">
        <v>0.49434953898589101</v>
      </c>
      <c r="AQ10" s="17">
        <v>0.43548421686690397</v>
      </c>
      <c r="AR10" s="17">
        <v>0.63784825004761603</v>
      </c>
      <c r="AS10" s="17">
        <v>0.40727684895383298</v>
      </c>
      <c r="AT10" s="17">
        <v>0.37561103862405798</v>
      </c>
      <c r="AU10" s="17"/>
      <c r="AV10" s="17">
        <v>0.42183343371135801</v>
      </c>
      <c r="AW10" s="17">
        <v>0.487431510980047</v>
      </c>
      <c r="AX10" s="17">
        <v>0.55114014016441604</v>
      </c>
      <c r="AY10" s="17">
        <v>0.35173652775309</v>
      </c>
      <c r="AZ10" s="17">
        <v>0.42476802416392101</v>
      </c>
      <c r="BA10" s="17">
        <v>0.59825982017666701</v>
      </c>
      <c r="BB10" s="17"/>
      <c r="BC10" s="17">
        <v>0.37457769888307701</v>
      </c>
      <c r="BD10" s="17">
        <v>0.50767733978024399</v>
      </c>
      <c r="BE10" s="17">
        <v>0.47412028611853202</v>
      </c>
      <c r="BF10" s="17">
        <v>0.45929004242139598</v>
      </c>
      <c r="BG10" s="17">
        <v>0.39577953541981298</v>
      </c>
    </row>
    <row r="11" spans="2:59" x14ac:dyDescent="0.35">
      <c r="B11" s="18" t="s">
        <v>597</v>
      </c>
      <c r="C11" s="17">
        <v>0.21217972607507299</v>
      </c>
      <c r="D11" s="17">
        <v>0.224801848853425</v>
      </c>
      <c r="E11" s="17">
        <v>0.198431790123208</v>
      </c>
      <c r="F11" s="17"/>
      <c r="G11" s="17">
        <v>0.25124022112955702</v>
      </c>
      <c r="H11" s="17">
        <v>0.266155095667785</v>
      </c>
      <c r="I11" s="17">
        <v>0.135063064636574</v>
      </c>
      <c r="J11" s="17">
        <v>0.25128585982859197</v>
      </c>
      <c r="K11" s="17">
        <v>0.170342536344846</v>
      </c>
      <c r="L11" s="17">
        <v>0.21172170243025101</v>
      </c>
      <c r="M11" s="17"/>
      <c r="N11" s="17">
        <v>0.21573658095158901</v>
      </c>
      <c r="O11" s="17">
        <v>0.18795836174890601</v>
      </c>
      <c r="P11" s="17">
        <v>0.214983732106381</v>
      </c>
      <c r="Q11" s="17">
        <v>0.22649247552315899</v>
      </c>
      <c r="R11" s="17"/>
      <c r="S11" s="17">
        <v>0.26750524105194801</v>
      </c>
      <c r="T11" s="17">
        <v>0.22822920156669299</v>
      </c>
      <c r="U11" s="17">
        <v>0.21020939124681701</v>
      </c>
      <c r="V11" s="17">
        <v>0.24709368690646499</v>
      </c>
      <c r="W11" s="17">
        <v>0.139826892244937</v>
      </c>
      <c r="X11" s="17">
        <v>0.177016076347639</v>
      </c>
      <c r="Y11" s="17">
        <v>0.18345652096391199</v>
      </c>
      <c r="Z11" s="17">
        <v>0.22794817576168599</v>
      </c>
      <c r="AA11" s="17">
        <v>0.25572276692701401</v>
      </c>
      <c r="AB11" s="17">
        <v>0.13469242682069599</v>
      </c>
      <c r="AC11" s="17">
        <v>0.18516129554337901</v>
      </c>
      <c r="AD11" s="17">
        <v>0.18864790621083299</v>
      </c>
      <c r="AE11" s="17"/>
      <c r="AF11" s="17">
        <v>0.19861491632893399</v>
      </c>
      <c r="AG11" s="17">
        <v>0.21641307347123001</v>
      </c>
      <c r="AH11" s="17">
        <v>0.219218358132235</v>
      </c>
      <c r="AI11" s="17"/>
      <c r="AJ11" s="17">
        <v>0.25104942217485998</v>
      </c>
      <c r="AK11" s="17">
        <v>0.24341359554107</v>
      </c>
      <c r="AL11" s="17">
        <v>0.12470479064779599</v>
      </c>
      <c r="AM11" s="17">
        <v>6.6512557047004303E-2</v>
      </c>
      <c r="AN11" s="17">
        <v>0.15956794216186199</v>
      </c>
      <c r="AO11" s="17"/>
      <c r="AP11" s="17">
        <v>0.196279025373685</v>
      </c>
      <c r="AQ11" s="17">
        <v>0.28690319105942103</v>
      </c>
      <c r="AR11" s="17">
        <v>8.0849930978899698E-2</v>
      </c>
      <c r="AS11" s="17">
        <v>0.168655465185506</v>
      </c>
      <c r="AT11" s="17">
        <v>0.23301617137875799</v>
      </c>
      <c r="AU11" s="17"/>
      <c r="AV11" s="17">
        <v>0.26923833625442301</v>
      </c>
      <c r="AW11" s="17">
        <v>0.25671295367534402</v>
      </c>
      <c r="AX11" s="17">
        <v>9.7829489073338396E-2</v>
      </c>
      <c r="AY11" s="17">
        <v>0.129790671042362</v>
      </c>
      <c r="AZ11" s="17">
        <v>0.27271628450753199</v>
      </c>
      <c r="BA11" s="17">
        <v>0.20694182205761999</v>
      </c>
      <c r="BB11" s="17"/>
      <c r="BC11" s="17">
        <v>0.23382182659693501</v>
      </c>
      <c r="BD11" s="17">
        <v>0.21193284622758499</v>
      </c>
      <c r="BE11" s="17">
        <v>0.216770445067173</v>
      </c>
      <c r="BF11" s="17">
        <v>0.21152330615876999</v>
      </c>
      <c r="BG11" s="17">
        <v>8.6805171266039399E-2</v>
      </c>
    </row>
    <row r="12" spans="2:59" x14ac:dyDescent="0.35">
      <c r="B12" s="18" t="s">
        <v>598</v>
      </c>
      <c r="C12" s="19">
        <v>9.0656173520306194E-2</v>
      </c>
      <c r="D12" s="19">
        <v>9.0225194233927997E-2</v>
      </c>
      <c r="E12" s="19">
        <v>9.1125593421360299E-2</v>
      </c>
      <c r="F12" s="19"/>
      <c r="G12" s="19">
        <v>0.13040148702557899</v>
      </c>
      <c r="H12" s="19">
        <v>0.13444027154757901</v>
      </c>
      <c r="I12" s="19">
        <v>0.103978383236513</v>
      </c>
      <c r="J12" s="19">
        <v>8.3425181046163602E-2</v>
      </c>
      <c r="K12" s="19">
        <v>4.5671564977289199E-2</v>
      </c>
      <c r="L12" s="19">
        <v>5.2523521931619799E-2</v>
      </c>
      <c r="M12" s="19"/>
      <c r="N12" s="19">
        <v>0.115279418925645</v>
      </c>
      <c r="O12" s="19">
        <v>0.10231823531457</v>
      </c>
      <c r="P12" s="19">
        <v>8.1955780305627904E-2</v>
      </c>
      <c r="Q12" s="19">
        <v>5.3680810169271301E-2</v>
      </c>
      <c r="R12" s="19"/>
      <c r="S12" s="19">
        <v>0.15644505907541101</v>
      </c>
      <c r="T12" s="19">
        <v>5.4625202061922999E-2</v>
      </c>
      <c r="U12" s="19">
        <v>2.6075467922314601E-2</v>
      </c>
      <c r="V12" s="19">
        <v>0.14440347318051699</v>
      </c>
      <c r="W12" s="19">
        <v>8.5452658080610699E-2</v>
      </c>
      <c r="X12" s="19">
        <v>0</v>
      </c>
      <c r="Y12" s="19">
        <v>4.7776122741410798E-2</v>
      </c>
      <c r="Z12" s="19">
        <v>4.1883546340446103E-2</v>
      </c>
      <c r="AA12" s="19">
        <v>0.18446408368043499</v>
      </c>
      <c r="AB12" s="19">
        <v>6.4750162106120696E-2</v>
      </c>
      <c r="AC12" s="19">
        <v>0</v>
      </c>
      <c r="AD12" s="19">
        <v>0.15675998551082199</v>
      </c>
      <c r="AE12" s="19"/>
      <c r="AF12" s="19">
        <v>7.8758293243693003E-2</v>
      </c>
      <c r="AG12" s="19">
        <v>9.9321964423486606E-2</v>
      </c>
      <c r="AH12" s="19">
        <v>9.9954770575930801E-2</v>
      </c>
      <c r="AI12" s="19"/>
      <c r="AJ12" s="19">
        <v>7.3809865025401794E-2</v>
      </c>
      <c r="AK12" s="19">
        <v>0.112909808924719</v>
      </c>
      <c r="AL12" s="19">
        <v>7.1025286100813795E-2</v>
      </c>
      <c r="AM12" s="19">
        <v>0</v>
      </c>
      <c r="AN12" s="19">
        <v>0.13120082552951501</v>
      </c>
      <c r="AO12" s="19"/>
      <c r="AP12" s="19">
        <v>0.10863798899935299</v>
      </c>
      <c r="AQ12" s="19">
        <v>8.5555030098221602E-2</v>
      </c>
      <c r="AR12" s="19">
        <v>4.6615573270275899E-2</v>
      </c>
      <c r="AS12" s="19">
        <v>4.8025853027787703E-2</v>
      </c>
      <c r="AT12" s="19">
        <v>0.112916845843073</v>
      </c>
      <c r="AU12" s="19"/>
      <c r="AV12" s="19">
        <v>9.8436995030789398E-2</v>
      </c>
      <c r="AW12" s="19">
        <v>9.0662386077315901E-2</v>
      </c>
      <c r="AX12" s="19">
        <v>0.133304396693295</v>
      </c>
      <c r="AY12" s="19">
        <v>7.2725240521981399E-2</v>
      </c>
      <c r="AZ12" s="19">
        <v>9.3636245092931905E-2</v>
      </c>
      <c r="BA12" s="19">
        <v>4.7054181749421997E-2</v>
      </c>
      <c r="BB12" s="19"/>
      <c r="BC12" s="19">
        <v>9.4395573967111998E-2</v>
      </c>
      <c r="BD12" s="19">
        <v>3.7748436268425903E-2</v>
      </c>
      <c r="BE12" s="19">
        <v>9.6064711796295693E-2</v>
      </c>
      <c r="BF12" s="19">
        <v>0.17273445523034101</v>
      </c>
      <c r="BG12" s="19">
        <v>0.39431653063780397</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8.1315367437160405E-2</v>
      </c>
      <c r="D9" s="17">
        <v>8.6824578116616993E-2</v>
      </c>
      <c r="E9" s="17">
        <v>7.5314770160733693E-2</v>
      </c>
      <c r="F9" s="17"/>
      <c r="G9" s="17">
        <v>5.5412752467142001E-2</v>
      </c>
      <c r="H9" s="17">
        <v>0.15124552389747001</v>
      </c>
      <c r="I9" s="17">
        <v>4.6256579905775003E-2</v>
      </c>
      <c r="J9" s="17">
        <v>9.4622451390793005E-2</v>
      </c>
      <c r="K9" s="17">
        <v>7.4923766959906102E-2</v>
      </c>
      <c r="L9" s="17">
        <v>6.6968442829078406E-2</v>
      </c>
      <c r="M9" s="17"/>
      <c r="N9" s="17">
        <v>0.117037755276599</v>
      </c>
      <c r="O9" s="17">
        <v>6.3101568262056207E-2</v>
      </c>
      <c r="P9" s="17">
        <v>5.8090352974345102E-2</v>
      </c>
      <c r="Q9" s="17">
        <v>7.0208850433621794E-2</v>
      </c>
      <c r="R9" s="17"/>
      <c r="S9" s="17">
        <v>0.14503143291862</v>
      </c>
      <c r="T9" s="17">
        <v>1.6532984926042001E-2</v>
      </c>
      <c r="U9" s="17">
        <v>0</v>
      </c>
      <c r="V9" s="17">
        <v>9.2534175452766404E-2</v>
      </c>
      <c r="W9" s="17">
        <v>6.3363474399096897E-2</v>
      </c>
      <c r="X9" s="17">
        <v>6.5970011722433497E-2</v>
      </c>
      <c r="Y9" s="17">
        <v>2.7849977996129899E-2</v>
      </c>
      <c r="Z9" s="17">
        <v>3.9917924244380301E-2</v>
      </c>
      <c r="AA9" s="17">
        <v>0.145943232516558</v>
      </c>
      <c r="AB9" s="17">
        <v>0.121155181878965</v>
      </c>
      <c r="AC9" s="17">
        <v>0.142065706125549</v>
      </c>
      <c r="AD9" s="17">
        <v>6.0427257575557503E-2</v>
      </c>
      <c r="AE9" s="17"/>
      <c r="AF9" s="17">
        <v>6.9387717128683593E-2</v>
      </c>
      <c r="AG9" s="17">
        <v>8.77244286391059E-2</v>
      </c>
      <c r="AH9" s="17">
        <v>0.12117249789685899</v>
      </c>
      <c r="AI9" s="17"/>
      <c r="AJ9" s="17">
        <v>9.2937607038549405E-2</v>
      </c>
      <c r="AK9" s="17">
        <v>7.9065824376470195E-2</v>
      </c>
      <c r="AL9" s="17">
        <v>0.10901876599292799</v>
      </c>
      <c r="AM9" s="17">
        <v>6.6512557047004303E-2</v>
      </c>
      <c r="AN9" s="17">
        <v>8.1374694606602294E-2</v>
      </c>
      <c r="AO9" s="17"/>
      <c r="AP9" s="17">
        <v>8.4274227206843702E-2</v>
      </c>
      <c r="AQ9" s="17">
        <v>9.6091759607107002E-2</v>
      </c>
      <c r="AR9" s="17">
        <v>3.0481263341199501E-2</v>
      </c>
      <c r="AS9" s="17">
        <v>0.100872538339635</v>
      </c>
      <c r="AT9" s="17">
        <v>8.1844024395312007E-2</v>
      </c>
      <c r="AU9" s="17"/>
      <c r="AV9" s="17">
        <v>0.105257792172613</v>
      </c>
      <c r="AW9" s="17">
        <v>9.8379290823141494E-2</v>
      </c>
      <c r="AX9" s="17">
        <v>0</v>
      </c>
      <c r="AY9" s="17">
        <v>9.4864724452595306E-2</v>
      </c>
      <c r="AZ9" s="17">
        <v>9.5627654981675594E-2</v>
      </c>
      <c r="BA9" s="17">
        <v>2.0246892855102099E-2</v>
      </c>
      <c r="BB9" s="17"/>
      <c r="BC9" s="17">
        <v>4.1436102030939101E-2</v>
      </c>
      <c r="BD9" s="17">
        <v>9.1656582658252106E-2</v>
      </c>
      <c r="BE9" s="17">
        <v>7.7803637926559505E-2</v>
      </c>
      <c r="BF9" s="17">
        <v>0.140885290642661</v>
      </c>
      <c r="BG9" s="17">
        <v>0.11605837326605099</v>
      </c>
    </row>
    <row r="10" spans="2:59" x14ac:dyDescent="0.35">
      <c r="B10" s="18" t="s">
        <v>596</v>
      </c>
      <c r="C10" s="17">
        <v>0.29224916647347099</v>
      </c>
      <c r="D10" s="17">
        <v>0.31951949289019499</v>
      </c>
      <c r="E10" s="17">
        <v>0.26254650016708703</v>
      </c>
      <c r="F10" s="17"/>
      <c r="G10" s="17">
        <v>0.35270235578805698</v>
      </c>
      <c r="H10" s="17">
        <v>0.31470454389836</v>
      </c>
      <c r="I10" s="17">
        <v>0.290955557054286</v>
      </c>
      <c r="J10" s="17">
        <v>0.24405456864067199</v>
      </c>
      <c r="K10" s="17">
        <v>0.30558236863570998</v>
      </c>
      <c r="L10" s="17">
        <v>0.26496983788846601</v>
      </c>
      <c r="M10" s="17"/>
      <c r="N10" s="17">
        <v>0.28377184063945898</v>
      </c>
      <c r="O10" s="17">
        <v>0.31942016989154998</v>
      </c>
      <c r="P10" s="17">
        <v>0.253594838702417</v>
      </c>
      <c r="Q10" s="17">
        <v>0.31087433992767499</v>
      </c>
      <c r="R10" s="17"/>
      <c r="S10" s="17">
        <v>0.30742244893258402</v>
      </c>
      <c r="T10" s="17">
        <v>0.21842759249756799</v>
      </c>
      <c r="U10" s="17">
        <v>0.26668042181477802</v>
      </c>
      <c r="V10" s="17">
        <v>0.17242708421234201</v>
      </c>
      <c r="W10" s="17">
        <v>0.36301981732966798</v>
      </c>
      <c r="X10" s="17">
        <v>0.19070818741016601</v>
      </c>
      <c r="Y10" s="17">
        <v>0.18497918613497399</v>
      </c>
      <c r="Z10" s="17">
        <v>0.40363858926297902</v>
      </c>
      <c r="AA10" s="17">
        <v>0.42361913436884602</v>
      </c>
      <c r="AB10" s="17">
        <v>0.33816844516308803</v>
      </c>
      <c r="AC10" s="17">
        <v>0.38210267384904201</v>
      </c>
      <c r="AD10" s="17">
        <v>0.38559105083840201</v>
      </c>
      <c r="AE10" s="17"/>
      <c r="AF10" s="17">
        <v>0.22979413468441601</v>
      </c>
      <c r="AG10" s="17">
        <v>0.33146213030465399</v>
      </c>
      <c r="AH10" s="17">
        <v>0.295037541509232</v>
      </c>
      <c r="AI10" s="17"/>
      <c r="AJ10" s="17">
        <v>0.237555147024505</v>
      </c>
      <c r="AK10" s="17">
        <v>0.328485394614908</v>
      </c>
      <c r="AL10" s="17">
        <v>0.24413354450625799</v>
      </c>
      <c r="AM10" s="17">
        <v>0.18167404355708899</v>
      </c>
      <c r="AN10" s="17">
        <v>0.38191333403795802</v>
      </c>
      <c r="AO10" s="17"/>
      <c r="AP10" s="17">
        <v>0.22240170946563301</v>
      </c>
      <c r="AQ10" s="17">
        <v>0.32262804041688797</v>
      </c>
      <c r="AR10" s="17">
        <v>0.28334170739286402</v>
      </c>
      <c r="AS10" s="17">
        <v>0.29472821626354201</v>
      </c>
      <c r="AT10" s="17">
        <v>0.229412055624444</v>
      </c>
      <c r="AU10" s="17"/>
      <c r="AV10" s="17">
        <v>0.32465715510104698</v>
      </c>
      <c r="AW10" s="17">
        <v>0.24493036527863701</v>
      </c>
      <c r="AX10" s="17">
        <v>0.29578116778307501</v>
      </c>
      <c r="AY10" s="17">
        <v>0.22541571830973001</v>
      </c>
      <c r="AZ10" s="17">
        <v>0.25275230146094702</v>
      </c>
      <c r="BA10" s="17">
        <v>0.43959302813704698</v>
      </c>
      <c r="BB10" s="17"/>
      <c r="BC10" s="17">
        <v>0.26523175174217301</v>
      </c>
      <c r="BD10" s="17">
        <v>0.26780685876432497</v>
      </c>
      <c r="BE10" s="17">
        <v>0.32149911437330803</v>
      </c>
      <c r="BF10" s="17">
        <v>0.37316713037098598</v>
      </c>
      <c r="BG10" s="17">
        <v>0.20990393394238299</v>
      </c>
    </row>
    <row r="11" spans="2:59" x14ac:dyDescent="0.35">
      <c r="B11" s="18" t="s">
        <v>597</v>
      </c>
      <c r="C11" s="17">
        <v>0.35350734459182598</v>
      </c>
      <c r="D11" s="17">
        <v>0.34513188867571498</v>
      </c>
      <c r="E11" s="17">
        <v>0.36262983797303899</v>
      </c>
      <c r="F11" s="17"/>
      <c r="G11" s="17">
        <v>0.26014472785887</v>
      </c>
      <c r="H11" s="17">
        <v>0.32312971914737798</v>
      </c>
      <c r="I11" s="17">
        <v>0.37619175321961801</v>
      </c>
      <c r="J11" s="17">
        <v>0.39479533536053701</v>
      </c>
      <c r="K11" s="17">
        <v>0.31063174594778797</v>
      </c>
      <c r="L11" s="17">
        <v>0.41507610782051002</v>
      </c>
      <c r="M11" s="17"/>
      <c r="N11" s="17">
        <v>0.35415833200774199</v>
      </c>
      <c r="O11" s="17">
        <v>0.30663585894339901</v>
      </c>
      <c r="P11" s="17">
        <v>0.41304529766019399</v>
      </c>
      <c r="Q11" s="17">
        <v>0.35451519717580199</v>
      </c>
      <c r="R11" s="17"/>
      <c r="S11" s="17">
        <v>0.32592208665674</v>
      </c>
      <c r="T11" s="17">
        <v>0.40242595033387701</v>
      </c>
      <c r="U11" s="17">
        <v>0.38329978622434902</v>
      </c>
      <c r="V11" s="17">
        <v>0.48517961739631899</v>
      </c>
      <c r="W11" s="17">
        <v>0.279354134521966</v>
      </c>
      <c r="X11" s="17">
        <v>0.532368158392722</v>
      </c>
      <c r="Y11" s="17">
        <v>0.46287121455767399</v>
      </c>
      <c r="Z11" s="17">
        <v>0.32896561090820797</v>
      </c>
      <c r="AA11" s="17">
        <v>0.17281389496730701</v>
      </c>
      <c r="AB11" s="17">
        <v>0.289405140261281</v>
      </c>
      <c r="AC11" s="17">
        <v>0.187737420118678</v>
      </c>
      <c r="AD11" s="17">
        <v>0.35823409276616203</v>
      </c>
      <c r="AE11" s="17"/>
      <c r="AF11" s="17">
        <v>0.38701585213274098</v>
      </c>
      <c r="AG11" s="17">
        <v>0.37755326098523401</v>
      </c>
      <c r="AH11" s="17">
        <v>0.21958137197167399</v>
      </c>
      <c r="AI11" s="17"/>
      <c r="AJ11" s="17">
        <v>0.43700662944764401</v>
      </c>
      <c r="AK11" s="17">
        <v>0.266400249259448</v>
      </c>
      <c r="AL11" s="17">
        <v>0.47305774762956698</v>
      </c>
      <c r="AM11" s="17">
        <v>0.30377769680459299</v>
      </c>
      <c r="AN11" s="17">
        <v>0.25316156583034</v>
      </c>
      <c r="AO11" s="17"/>
      <c r="AP11" s="17">
        <v>0.44294592621080497</v>
      </c>
      <c r="AQ11" s="17">
        <v>0.29886040450761497</v>
      </c>
      <c r="AR11" s="17">
        <v>0.48341326104160598</v>
      </c>
      <c r="AS11" s="17">
        <v>0.20669643038921501</v>
      </c>
      <c r="AT11" s="17">
        <v>0.42225954278639699</v>
      </c>
      <c r="AU11" s="17"/>
      <c r="AV11" s="17">
        <v>0.28303420032716903</v>
      </c>
      <c r="AW11" s="17">
        <v>0.46375776979252098</v>
      </c>
      <c r="AX11" s="17">
        <v>0.44802646613198999</v>
      </c>
      <c r="AY11" s="17">
        <v>0.23470383293568001</v>
      </c>
      <c r="AZ11" s="17">
        <v>0.44424228403753402</v>
      </c>
      <c r="BA11" s="17">
        <v>0.32237449978976501</v>
      </c>
      <c r="BB11" s="17"/>
      <c r="BC11" s="17">
        <v>0.41473070761173297</v>
      </c>
      <c r="BD11" s="17">
        <v>0.34255906941662501</v>
      </c>
      <c r="BE11" s="17">
        <v>0.351836958385363</v>
      </c>
      <c r="BF11" s="17">
        <v>0.26874582622145099</v>
      </c>
      <c r="BG11" s="17">
        <v>0.39577953541981298</v>
      </c>
    </row>
    <row r="12" spans="2:59" x14ac:dyDescent="0.35">
      <c r="B12" s="18" t="s">
        <v>598</v>
      </c>
      <c r="C12" s="19">
        <v>0.27292812149754297</v>
      </c>
      <c r="D12" s="19">
        <v>0.24852404031747299</v>
      </c>
      <c r="E12" s="19">
        <v>0.29950889169914002</v>
      </c>
      <c r="F12" s="19"/>
      <c r="G12" s="19">
        <v>0.33174016388592997</v>
      </c>
      <c r="H12" s="19">
        <v>0.21092021305679201</v>
      </c>
      <c r="I12" s="19">
        <v>0.28659610982032002</v>
      </c>
      <c r="J12" s="19">
        <v>0.26652764460799699</v>
      </c>
      <c r="K12" s="19">
        <v>0.308862118456597</v>
      </c>
      <c r="L12" s="19">
        <v>0.25298561146194498</v>
      </c>
      <c r="M12" s="19"/>
      <c r="N12" s="19">
        <v>0.24503207207620001</v>
      </c>
      <c r="O12" s="19">
        <v>0.31084240290299497</v>
      </c>
      <c r="P12" s="19">
        <v>0.275269510663043</v>
      </c>
      <c r="Q12" s="19">
        <v>0.264401612462901</v>
      </c>
      <c r="R12" s="19"/>
      <c r="S12" s="19">
        <v>0.22162403149205701</v>
      </c>
      <c r="T12" s="19">
        <v>0.362613472242514</v>
      </c>
      <c r="U12" s="19">
        <v>0.35001979196087302</v>
      </c>
      <c r="V12" s="19">
        <v>0.24985912293857199</v>
      </c>
      <c r="W12" s="19">
        <v>0.29426257374926901</v>
      </c>
      <c r="X12" s="19">
        <v>0.21095364247467799</v>
      </c>
      <c r="Y12" s="19">
        <v>0.32429962131122197</v>
      </c>
      <c r="Z12" s="19">
        <v>0.227477875584433</v>
      </c>
      <c r="AA12" s="19">
        <v>0.25762373814729</v>
      </c>
      <c r="AB12" s="19">
        <v>0.25127123269666701</v>
      </c>
      <c r="AC12" s="19">
        <v>0.28809419990673102</v>
      </c>
      <c r="AD12" s="19">
        <v>0.19574759881987799</v>
      </c>
      <c r="AE12" s="19"/>
      <c r="AF12" s="19">
        <v>0.31380229605415999</v>
      </c>
      <c r="AG12" s="19">
        <v>0.20326018007100599</v>
      </c>
      <c r="AH12" s="19">
        <v>0.36420858862223499</v>
      </c>
      <c r="AI12" s="19"/>
      <c r="AJ12" s="19">
        <v>0.23250061648930201</v>
      </c>
      <c r="AK12" s="19">
        <v>0.32604853174917398</v>
      </c>
      <c r="AL12" s="19">
        <v>0.17378994187124699</v>
      </c>
      <c r="AM12" s="19">
        <v>0.44803570259131398</v>
      </c>
      <c r="AN12" s="19">
        <v>0.28355040552509903</v>
      </c>
      <c r="AO12" s="19"/>
      <c r="AP12" s="19">
        <v>0.25037813711671802</v>
      </c>
      <c r="AQ12" s="19">
        <v>0.28241979546839102</v>
      </c>
      <c r="AR12" s="19">
        <v>0.20276376822433101</v>
      </c>
      <c r="AS12" s="19">
        <v>0.39770281500760801</v>
      </c>
      <c r="AT12" s="19">
        <v>0.26648437719384699</v>
      </c>
      <c r="AU12" s="19"/>
      <c r="AV12" s="19">
        <v>0.287050852399171</v>
      </c>
      <c r="AW12" s="19">
        <v>0.192932574105701</v>
      </c>
      <c r="AX12" s="19">
        <v>0.25619236608493501</v>
      </c>
      <c r="AY12" s="19">
        <v>0.44501572430199499</v>
      </c>
      <c r="AZ12" s="19">
        <v>0.207377759519844</v>
      </c>
      <c r="BA12" s="19">
        <v>0.217785579218086</v>
      </c>
      <c r="BB12" s="19"/>
      <c r="BC12" s="19">
        <v>0.27860143861515502</v>
      </c>
      <c r="BD12" s="19">
        <v>0.29797748916079803</v>
      </c>
      <c r="BE12" s="19">
        <v>0.248860289314769</v>
      </c>
      <c r="BF12" s="19">
        <v>0.217201752764902</v>
      </c>
      <c r="BG12" s="19">
        <v>0.27825815737175402</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0.17671096260514499</v>
      </c>
      <c r="D9" s="17">
        <v>0.190321858119464</v>
      </c>
      <c r="E9" s="17">
        <v>0.16188606167015199</v>
      </c>
      <c r="F9" s="17"/>
      <c r="G9" s="17">
        <v>0.11776142732646901</v>
      </c>
      <c r="H9" s="17">
        <v>9.9475640977958496E-2</v>
      </c>
      <c r="I9" s="17">
        <v>0.197659292708048</v>
      </c>
      <c r="J9" s="17">
        <v>0.17175055141530901</v>
      </c>
      <c r="K9" s="17">
        <v>0.27949704640448497</v>
      </c>
      <c r="L9" s="17">
        <v>0.19258184993056199</v>
      </c>
      <c r="M9" s="17"/>
      <c r="N9" s="17">
        <v>0.14528461546964799</v>
      </c>
      <c r="O9" s="17">
        <v>0.206273681124163</v>
      </c>
      <c r="P9" s="17">
        <v>0.175635860853566</v>
      </c>
      <c r="Q9" s="17">
        <v>0.185205917845914</v>
      </c>
      <c r="R9" s="17"/>
      <c r="S9" s="17">
        <v>0.11439822912422801</v>
      </c>
      <c r="T9" s="17">
        <v>0.184849319261567</v>
      </c>
      <c r="U9" s="17">
        <v>0.14621591995143601</v>
      </c>
      <c r="V9" s="17">
        <v>0.158936395079251</v>
      </c>
      <c r="W9" s="17">
        <v>0.15475800724414501</v>
      </c>
      <c r="X9" s="17">
        <v>0.20125352027287999</v>
      </c>
      <c r="Y9" s="17">
        <v>0.112684040831572</v>
      </c>
      <c r="Z9" s="17">
        <v>0.21657898305107601</v>
      </c>
      <c r="AA9" s="17">
        <v>0.27609197747055603</v>
      </c>
      <c r="AB9" s="17">
        <v>0.215927002297502</v>
      </c>
      <c r="AC9" s="17">
        <v>0.185247043694382</v>
      </c>
      <c r="AD9" s="17">
        <v>0.14801785421307101</v>
      </c>
      <c r="AE9" s="17"/>
      <c r="AF9" s="17">
        <v>0.24885925764036701</v>
      </c>
      <c r="AG9" s="17">
        <v>0.12775648276209201</v>
      </c>
      <c r="AH9" s="17">
        <v>0.18441597210261501</v>
      </c>
      <c r="AI9" s="17"/>
      <c r="AJ9" s="17">
        <v>0.18357531819748299</v>
      </c>
      <c r="AK9" s="17">
        <v>0.16750590533236201</v>
      </c>
      <c r="AL9" s="17">
        <v>0.12907930563900299</v>
      </c>
      <c r="AM9" s="17">
        <v>0.326072445980364</v>
      </c>
      <c r="AN9" s="17">
        <v>0.19356014958689399</v>
      </c>
      <c r="AO9" s="17"/>
      <c r="AP9" s="17">
        <v>0.150076741647757</v>
      </c>
      <c r="AQ9" s="17">
        <v>0.13520614899982999</v>
      </c>
      <c r="AR9" s="17">
        <v>0.19230593596598999</v>
      </c>
      <c r="AS9" s="17">
        <v>0.31545391204517298</v>
      </c>
      <c r="AT9" s="17">
        <v>0.23678006279390801</v>
      </c>
      <c r="AU9" s="17"/>
      <c r="AV9" s="17">
        <v>0.141802340746216</v>
      </c>
      <c r="AW9" s="17">
        <v>0.107001440868811</v>
      </c>
      <c r="AX9" s="17">
        <v>0.27247445879550097</v>
      </c>
      <c r="AY9" s="17">
        <v>0.33373234286611098</v>
      </c>
      <c r="AZ9" s="17">
        <v>0.21943420686717799</v>
      </c>
      <c r="BA9" s="17">
        <v>8.2265280390398002E-2</v>
      </c>
      <c r="BB9" s="17"/>
      <c r="BC9" s="17">
        <v>0.14251084903759301</v>
      </c>
      <c r="BD9" s="17">
        <v>0.244738076483589</v>
      </c>
      <c r="BE9" s="17">
        <v>0.17358744123977701</v>
      </c>
      <c r="BF9" s="17">
        <v>0.100367339034263</v>
      </c>
      <c r="BG9" s="17">
        <v>0</v>
      </c>
    </row>
    <row r="10" spans="2:59" x14ac:dyDescent="0.35">
      <c r="B10" s="18" t="s">
        <v>596</v>
      </c>
      <c r="C10" s="17">
        <v>0.48069235619457701</v>
      </c>
      <c r="D10" s="17">
        <v>0.435797635819896</v>
      </c>
      <c r="E10" s="17">
        <v>0.52959140044619701</v>
      </c>
      <c r="F10" s="17"/>
      <c r="G10" s="17">
        <v>0.489631472194274</v>
      </c>
      <c r="H10" s="17">
        <v>0.42307754284969901</v>
      </c>
      <c r="I10" s="17">
        <v>0.443342146298567</v>
      </c>
      <c r="J10" s="17">
        <v>0.61437612464264701</v>
      </c>
      <c r="K10" s="17">
        <v>0.39907012022384802</v>
      </c>
      <c r="L10" s="17">
        <v>0.505739435039542</v>
      </c>
      <c r="M10" s="17"/>
      <c r="N10" s="17">
        <v>0.48358734439030299</v>
      </c>
      <c r="O10" s="17">
        <v>0.43922022907319902</v>
      </c>
      <c r="P10" s="17">
        <v>0.52525930804499399</v>
      </c>
      <c r="Q10" s="17">
        <v>0.47867806120351902</v>
      </c>
      <c r="R10" s="17"/>
      <c r="S10" s="17">
        <v>0.39359132886312997</v>
      </c>
      <c r="T10" s="17">
        <v>0.47814266607331601</v>
      </c>
      <c r="U10" s="17">
        <v>0.60464444602418699</v>
      </c>
      <c r="V10" s="17">
        <v>0.43472918577134301</v>
      </c>
      <c r="W10" s="17">
        <v>0.610279228917331</v>
      </c>
      <c r="X10" s="17">
        <v>0.52086425433671901</v>
      </c>
      <c r="Y10" s="17">
        <v>0.50034407222135902</v>
      </c>
      <c r="Z10" s="17">
        <v>0.60410862682805999</v>
      </c>
      <c r="AA10" s="17">
        <v>0.46405728527051499</v>
      </c>
      <c r="AB10" s="17">
        <v>0.41144295885913001</v>
      </c>
      <c r="AC10" s="17">
        <v>0.448183876227911</v>
      </c>
      <c r="AD10" s="17">
        <v>0.40515114129948099</v>
      </c>
      <c r="AE10" s="17"/>
      <c r="AF10" s="17">
        <v>0.48470778986242102</v>
      </c>
      <c r="AG10" s="17">
        <v>0.49171494532187199</v>
      </c>
      <c r="AH10" s="17">
        <v>0.36989155712782801</v>
      </c>
      <c r="AI10" s="17"/>
      <c r="AJ10" s="17">
        <v>0.50536036851866795</v>
      </c>
      <c r="AK10" s="17">
        <v>0.47814281035609102</v>
      </c>
      <c r="AL10" s="17">
        <v>0.51883156983684897</v>
      </c>
      <c r="AM10" s="17">
        <v>0.42716581445058799</v>
      </c>
      <c r="AN10" s="17">
        <v>0.423227108356107</v>
      </c>
      <c r="AO10" s="17"/>
      <c r="AP10" s="17">
        <v>0.57826773055106895</v>
      </c>
      <c r="AQ10" s="17">
        <v>0.45352499925527501</v>
      </c>
      <c r="AR10" s="17">
        <v>0.47316020474401599</v>
      </c>
      <c r="AS10" s="17">
        <v>0.34034060052010401</v>
      </c>
      <c r="AT10" s="17">
        <v>0.45800946773206902</v>
      </c>
      <c r="AU10" s="17"/>
      <c r="AV10" s="17">
        <v>0.49462760967485497</v>
      </c>
      <c r="AW10" s="17">
        <v>0.56262104512158495</v>
      </c>
      <c r="AX10" s="17">
        <v>0.462151156035773</v>
      </c>
      <c r="AY10" s="17">
        <v>0.35429915374315002</v>
      </c>
      <c r="AZ10" s="17">
        <v>0.35277759558229099</v>
      </c>
      <c r="BA10" s="17">
        <v>0.55668917874871404</v>
      </c>
      <c r="BB10" s="17"/>
      <c r="BC10" s="17">
        <v>0.49389669756208199</v>
      </c>
      <c r="BD10" s="17">
        <v>0.49849130594381202</v>
      </c>
      <c r="BE10" s="17">
        <v>0.43607093212679998</v>
      </c>
      <c r="BF10" s="17">
        <v>0.59063787369632104</v>
      </c>
      <c r="BG10" s="17">
        <v>0.71050756472764298</v>
      </c>
    </row>
    <row r="11" spans="2:59" x14ac:dyDescent="0.35">
      <c r="B11" s="18" t="s">
        <v>597</v>
      </c>
      <c r="C11" s="17">
        <v>0.23210791513453799</v>
      </c>
      <c r="D11" s="17">
        <v>0.26328612646440402</v>
      </c>
      <c r="E11" s="17">
        <v>0.19814880540444699</v>
      </c>
      <c r="F11" s="17"/>
      <c r="G11" s="17">
        <v>0.206454034057835</v>
      </c>
      <c r="H11" s="17">
        <v>0.29060716088601402</v>
      </c>
      <c r="I11" s="17">
        <v>0.259577410769114</v>
      </c>
      <c r="J11" s="17">
        <v>0.15868399913925399</v>
      </c>
      <c r="K11" s="17">
        <v>0.26308159914812901</v>
      </c>
      <c r="L11" s="17">
        <v>0.212724316044475</v>
      </c>
      <c r="M11" s="17"/>
      <c r="N11" s="17">
        <v>0.23334847703991099</v>
      </c>
      <c r="O11" s="17">
        <v>0.232360279410008</v>
      </c>
      <c r="P11" s="17">
        <v>0.22309426949358299</v>
      </c>
      <c r="Q11" s="17">
        <v>0.241027752743639</v>
      </c>
      <c r="R11" s="17"/>
      <c r="S11" s="17">
        <v>0.33139897111210997</v>
      </c>
      <c r="T11" s="17">
        <v>0.25611974638549601</v>
      </c>
      <c r="U11" s="17">
        <v>0.19593925407733201</v>
      </c>
      <c r="V11" s="17">
        <v>0.25908499475403002</v>
      </c>
      <c r="W11" s="17">
        <v>0.17956009445014101</v>
      </c>
      <c r="X11" s="17">
        <v>0.123310166816264</v>
      </c>
      <c r="Y11" s="17">
        <v>0.22514948157779599</v>
      </c>
      <c r="Z11" s="17">
        <v>0.179312390120864</v>
      </c>
      <c r="AA11" s="17">
        <v>0.147378753743658</v>
      </c>
      <c r="AB11" s="17">
        <v>0.29036319658117399</v>
      </c>
      <c r="AC11" s="17">
        <v>0.26787039598540002</v>
      </c>
      <c r="AD11" s="17">
        <v>0.28773108391982199</v>
      </c>
      <c r="AE11" s="17"/>
      <c r="AF11" s="17">
        <v>0.17226220059391101</v>
      </c>
      <c r="AG11" s="17">
        <v>0.28293464676941199</v>
      </c>
      <c r="AH11" s="17">
        <v>0.25050871693223598</v>
      </c>
      <c r="AI11" s="17"/>
      <c r="AJ11" s="17">
        <v>0.21648774272736299</v>
      </c>
      <c r="AK11" s="17">
        <v>0.237584197566901</v>
      </c>
      <c r="AL11" s="17">
        <v>0.301674749529241</v>
      </c>
      <c r="AM11" s="17">
        <v>0.24676173956904801</v>
      </c>
      <c r="AN11" s="17">
        <v>0.20770132784572501</v>
      </c>
      <c r="AO11" s="17"/>
      <c r="AP11" s="17">
        <v>0.18972728291477001</v>
      </c>
      <c r="AQ11" s="17">
        <v>0.30108345902700501</v>
      </c>
      <c r="AR11" s="17">
        <v>0.249558181588658</v>
      </c>
      <c r="AS11" s="17">
        <v>0.214895771043981</v>
      </c>
      <c r="AT11" s="17">
        <v>6.8825128599161595E-2</v>
      </c>
      <c r="AU11" s="17"/>
      <c r="AV11" s="17">
        <v>0.26272693619586301</v>
      </c>
      <c r="AW11" s="17">
        <v>0.23484051425333399</v>
      </c>
      <c r="AX11" s="17">
        <v>0.17255374657154399</v>
      </c>
      <c r="AY11" s="17">
        <v>0.21211640965818701</v>
      </c>
      <c r="AZ11" s="17">
        <v>0.13506579225118001</v>
      </c>
      <c r="BA11" s="17">
        <v>0.28403619330285901</v>
      </c>
      <c r="BB11" s="17"/>
      <c r="BC11" s="17">
        <v>0.24175200413744</v>
      </c>
      <c r="BD11" s="17">
        <v>0.15492659822299401</v>
      </c>
      <c r="BE11" s="17">
        <v>0.30443832488376898</v>
      </c>
      <c r="BF11" s="17">
        <v>0.17000646918583101</v>
      </c>
      <c r="BG11" s="17">
        <v>8.6805171266039399E-2</v>
      </c>
    </row>
    <row r="12" spans="2:59" x14ac:dyDescent="0.35">
      <c r="B12" s="18" t="s">
        <v>598</v>
      </c>
      <c r="C12" s="19">
        <v>0.11048876606574</v>
      </c>
      <c r="D12" s="19">
        <v>0.110594379596235</v>
      </c>
      <c r="E12" s="19">
        <v>0.110373732479204</v>
      </c>
      <c r="F12" s="19"/>
      <c r="G12" s="19">
        <v>0.18615306642142099</v>
      </c>
      <c r="H12" s="19">
        <v>0.18683965528632801</v>
      </c>
      <c r="I12" s="19">
        <v>9.9421150224270505E-2</v>
      </c>
      <c r="J12" s="19">
        <v>5.51893248027902E-2</v>
      </c>
      <c r="K12" s="19">
        <v>5.8351234223538703E-2</v>
      </c>
      <c r="L12" s="19">
        <v>8.8954398985421304E-2</v>
      </c>
      <c r="M12" s="19"/>
      <c r="N12" s="19">
        <v>0.137779563100138</v>
      </c>
      <c r="O12" s="19">
        <v>0.122145810392631</v>
      </c>
      <c r="P12" s="19">
        <v>7.6010561607857796E-2</v>
      </c>
      <c r="Q12" s="19">
        <v>9.5088268206928603E-2</v>
      </c>
      <c r="R12" s="19"/>
      <c r="S12" s="19">
        <v>0.16061147090053199</v>
      </c>
      <c r="T12" s="19">
        <v>8.0888268279621395E-2</v>
      </c>
      <c r="U12" s="19">
        <v>5.3200379947045399E-2</v>
      </c>
      <c r="V12" s="19">
        <v>0.147249424395376</v>
      </c>
      <c r="W12" s="19">
        <v>5.5402669388383001E-2</v>
      </c>
      <c r="X12" s="19">
        <v>0.154572058574136</v>
      </c>
      <c r="Y12" s="19">
        <v>0.161822405369272</v>
      </c>
      <c r="Z12" s="19">
        <v>0</v>
      </c>
      <c r="AA12" s="19">
        <v>0.112471983515271</v>
      </c>
      <c r="AB12" s="19">
        <v>8.2266842262194106E-2</v>
      </c>
      <c r="AC12" s="19">
        <v>9.8698684092307004E-2</v>
      </c>
      <c r="AD12" s="19">
        <v>0.15909992056762601</v>
      </c>
      <c r="AE12" s="19"/>
      <c r="AF12" s="19">
        <v>9.41707519033015E-2</v>
      </c>
      <c r="AG12" s="19">
        <v>9.7593925146623794E-2</v>
      </c>
      <c r="AH12" s="19">
        <v>0.195183753837322</v>
      </c>
      <c r="AI12" s="19"/>
      <c r="AJ12" s="19">
        <v>9.4576570556486106E-2</v>
      </c>
      <c r="AK12" s="19">
        <v>0.116767086744646</v>
      </c>
      <c r="AL12" s="19">
        <v>5.0414374994907703E-2</v>
      </c>
      <c r="AM12" s="19">
        <v>0</v>
      </c>
      <c r="AN12" s="19">
        <v>0.175511414211274</v>
      </c>
      <c r="AO12" s="19"/>
      <c r="AP12" s="19">
        <v>8.1928244886403795E-2</v>
      </c>
      <c r="AQ12" s="19">
        <v>0.11018539271789</v>
      </c>
      <c r="AR12" s="19">
        <v>8.4975677701336794E-2</v>
      </c>
      <c r="AS12" s="19">
        <v>0.12930971639074099</v>
      </c>
      <c r="AT12" s="19">
        <v>0.23638534087486099</v>
      </c>
      <c r="AU12" s="19"/>
      <c r="AV12" s="19">
        <v>0.10084311338306599</v>
      </c>
      <c r="AW12" s="19">
        <v>9.5536999756269794E-2</v>
      </c>
      <c r="AX12" s="19">
        <v>9.2820638597181496E-2</v>
      </c>
      <c r="AY12" s="19">
        <v>9.9852093732551495E-2</v>
      </c>
      <c r="AZ12" s="19">
        <v>0.29272240529935101</v>
      </c>
      <c r="BA12" s="19">
        <v>7.7009347558029101E-2</v>
      </c>
      <c r="BB12" s="19"/>
      <c r="BC12" s="19">
        <v>0.121840449262884</v>
      </c>
      <c r="BD12" s="19">
        <v>0.10184401934960501</v>
      </c>
      <c r="BE12" s="19">
        <v>8.5903301749654298E-2</v>
      </c>
      <c r="BF12" s="19">
        <v>0.138988318083584</v>
      </c>
      <c r="BG12" s="19">
        <v>0.20268726400631701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0.21785495247897699</v>
      </c>
      <c r="D9" s="17">
        <v>0.24426747154414899</v>
      </c>
      <c r="E9" s="17">
        <v>0.18908660449093601</v>
      </c>
      <c r="F9" s="17"/>
      <c r="G9" s="17">
        <v>0.23578361234673301</v>
      </c>
      <c r="H9" s="17">
        <v>0.217027612811758</v>
      </c>
      <c r="I9" s="17">
        <v>0.19546519605701501</v>
      </c>
      <c r="J9" s="17">
        <v>0.209360816530408</v>
      </c>
      <c r="K9" s="17">
        <v>0.23393824410050801</v>
      </c>
      <c r="L9" s="17">
        <v>0.22369281290901399</v>
      </c>
      <c r="M9" s="17"/>
      <c r="N9" s="17">
        <v>0.27857931515370798</v>
      </c>
      <c r="O9" s="17">
        <v>0.24348936796112999</v>
      </c>
      <c r="P9" s="17">
        <v>0.122652506264842</v>
      </c>
      <c r="Q9" s="17">
        <v>0.192282790183264</v>
      </c>
      <c r="R9" s="17"/>
      <c r="S9" s="17">
        <v>0.23701845540803401</v>
      </c>
      <c r="T9" s="17">
        <v>0.27394177891677901</v>
      </c>
      <c r="U9" s="17">
        <v>0.241294096492284</v>
      </c>
      <c r="V9" s="17">
        <v>0.13879408108847799</v>
      </c>
      <c r="W9" s="17">
        <v>0.19964020674165101</v>
      </c>
      <c r="X9" s="17">
        <v>0.16818252942373199</v>
      </c>
      <c r="Y9" s="17">
        <v>0.187951517028112</v>
      </c>
      <c r="Z9" s="17">
        <v>0.12800810497442699</v>
      </c>
      <c r="AA9" s="17">
        <v>0.179754533059024</v>
      </c>
      <c r="AB9" s="17">
        <v>0.24860390675868799</v>
      </c>
      <c r="AC9" s="17">
        <v>0.19193794270735001</v>
      </c>
      <c r="AD9" s="17">
        <v>0.48765633120493102</v>
      </c>
      <c r="AE9" s="17"/>
      <c r="AF9" s="17">
        <v>0.18946474430034099</v>
      </c>
      <c r="AG9" s="17">
        <v>0.22555742778401699</v>
      </c>
      <c r="AH9" s="17">
        <v>0.247358265176784</v>
      </c>
      <c r="AI9" s="17"/>
      <c r="AJ9" s="17">
        <v>0.192717333416069</v>
      </c>
      <c r="AK9" s="17">
        <v>0.204943434694596</v>
      </c>
      <c r="AL9" s="17">
        <v>0.22882549852617801</v>
      </c>
      <c r="AM9" s="17">
        <v>0.15935051652718499</v>
      </c>
      <c r="AN9" s="17">
        <v>0.25557094183005802</v>
      </c>
      <c r="AO9" s="17"/>
      <c r="AP9" s="17">
        <v>0.18863055031189899</v>
      </c>
      <c r="AQ9" s="17">
        <v>0.24114825001508899</v>
      </c>
      <c r="AR9" s="17">
        <v>0.24553924880189801</v>
      </c>
      <c r="AS9" s="17">
        <v>0.13908828578937499</v>
      </c>
      <c r="AT9" s="17">
        <v>0.277723048064553</v>
      </c>
      <c r="AU9" s="17"/>
      <c r="AV9" s="17">
        <v>0.23530403413042</v>
      </c>
      <c r="AW9" s="17">
        <v>0.22957506724485899</v>
      </c>
      <c r="AX9" s="17">
        <v>0.30530817093464302</v>
      </c>
      <c r="AY9" s="17">
        <v>0.113935461266632</v>
      </c>
      <c r="AZ9" s="17">
        <v>0.257184217344541</v>
      </c>
      <c r="BA9" s="17">
        <v>0.14589445330434</v>
      </c>
      <c r="BB9" s="17"/>
      <c r="BC9" s="17">
        <v>0.252275602908626</v>
      </c>
      <c r="BD9" s="17">
        <v>0.25934427083392497</v>
      </c>
      <c r="BE9" s="17">
        <v>0.21826026335627099</v>
      </c>
      <c r="BF9" s="17">
        <v>0.14396565523774099</v>
      </c>
      <c r="BG9" s="17">
        <v>0.11605837326605099</v>
      </c>
    </row>
    <row r="10" spans="2:59" x14ac:dyDescent="0.35">
      <c r="B10" s="18" t="s">
        <v>596</v>
      </c>
      <c r="C10" s="17">
        <v>0.48591773451592501</v>
      </c>
      <c r="D10" s="17">
        <v>0.463124890054948</v>
      </c>
      <c r="E10" s="17">
        <v>0.51074355591799303</v>
      </c>
      <c r="F10" s="17"/>
      <c r="G10" s="17">
        <v>0.36378268577513401</v>
      </c>
      <c r="H10" s="17">
        <v>0.42028237583914502</v>
      </c>
      <c r="I10" s="17">
        <v>0.50359117892334504</v>
      </c>
      <c r="J10" s="17">
        <v>0.54049692163542495</v>
      </c>
      <c r="K10" s="17">
        <v>0.49122263750957001</v>
      </c>
      <c r="L10" s="17">
        <v>0.55618452505119298</v>
      </c>
      <c r="M10" s="17"/>
      <c r="N10" s="17">
        <v>0.385445969777299</v>
      </c>
      <c r="O10" s="17">
        <v>0.47671523413318601</v>
      </c>
      <c r="P10" s="17">
        <v>0.54886228610294996</v>
      </c>
      <c r="Q10" s="17">
        <v>0.57231451273572698</v>
      </c>
      <c r="R10" s="17"/>
      <c r="S10" s="17">
        <v>0.35707257680570897</v>
      </c>
      <c r="T10" s="17">
        <v>0.47618553646973699</v>
      </c>
      <c r="U10" s="17">
        <v>0.52257980542688998</v>
      </c>
      <c r="V10" s="17">
        <v>0.58544821650263801</v>
      </c>
      <c r="W10" s="17">
        <v>0.62372472208597596</v>
      </c>
      <c r="X10" s="17">
        <v>0.47873831972938102</v>
      </c>
      <c r="Y10" s="17">
        <v>0.47737020001531699</v>
      </c>
      <c r="Z10" s="17">
        <v>0.440389119047154</v>
      </c>
      <c r="AA10" s="17">
        <v>0.46333222296597898</v>
      </c>
      <c r="AB10" s="17">
        <v>0.44673637871716199</v>
      </c>
      <c r="AC10" s="17">
        <v>0.61242110492385504</v>
      </c>
      <c r="AD10" s="17">
        <v>0.51234366879506898</v>
      </c>
      <c r="AE10" s="17"/>
      <c r="AF10" s="17">
        <v>0.49909465933264302</v>
      </c>
      <c r="AG10" s="17">
        <v>0.52769565056123102</v>
      </c>
      <c r="AH10" s="17">
        <v>0.373034107769384</v>
      </c>
      <c r="AI10" s="17"/>
      <c r="AJ10" s="17">
        <v>0.54647808940820397</v>
      </c>
      <c r="AK10" s="17">
        <v>0.43514876951961001</v>
      </c>
      <c r="AL10" s="17">
        <v>0.54913581412912704</v>
      </c>
      <c r="AM10" s="17">
        <v>0.47448438018102201</v>
      </c>
      <c r="AN10" s="17">
        <v>0.44621767997670703</v>
      </c>
      <c r="AO10" s="17"/>
      <c r="AP10" s="17">
        <v>0.52431687655229797</v>
      </c>
      <c r="AQ10" s="17">
        <v>0.40460194237764102</v>
      </c>
      <c r="AR10" s="17">
        <v>0.59476437906169499</v>
      </c>
      <c r="AS10" s="17">
        <v>0.58565035184465397</v>
      </c>
      <c r="AT10" s="17">
        <v>0.32610724170980399</v>
      </c>
      <c r="AU10" s="17"/>
      <c r="AV10" s="17">
        <v>0.41663997532443398</v>
      </c>
      <c r="AW10" s="17">
        <v>0.47748335231945499</v>
      </c>
      <c r="AX10" s="17">
        <v>0.48240321150821103</v>
      </c>
      <c r="AY10" s="17">
        <v>0.53723356784815601</v>
      </c>
      <c r="AZ10" s="17">
        <v>0.43076827506870802</v>
      </c>
      <c r="BA10" s="17">
        <v>0.61417535744848295</v>
      </c>
      <c r="BB10" s="17"/>
      <c r="BC10" s="17">
        <v>0.556116649086006</v>
      </c>
      <c r="BD10" s="17">
        <v>0.453384510189978</v>
      </c>
      <c r="BE10" s="17">
        <v>0.47938093239336999</v>
      </c>
      <c r="BF10" s="17">
        <v>0.43854603936209902</v>
      </c>
      <c r="BG10" s="17">
        <v>0.3704123038123</v>
      </c>
    </row>
    <row r="11" spans="2:59" x14ac:dyDescent="0.35">
      <c r="B11" s="18" t="s">
        <v>597</v>
      </c>
      <c r="C11" s="17">
        <v>0.20701037091525301</v>
      </c>
      <c r="D11" s="17">
        <v>0.22112329567199701</v>
      </c>
      <c r="E11" s="17">
        <v>0.19163866291840201</v>
      </c>
      <c r="F11" s="17"/>
      <c r="G11" s="17">
        <v>0.31709411247729202</v>
      </c>
      <c r="H11" s="17">
        <v>0.25943794112024599</v>
      </c>
      <c r="I11" s="17">
        <v>0.21387984046386799</v>
      </c>
      <c r="J11" s="17">
        <v>0.13738729838716801</v>
      </c>
      <c r="K11" s="17">
        <v>0.181210367007962</v>
      </c>
      <c r="L11" s="17">
        <v>0.15902118173354901</v>
      </c>
      <c r="M11" s="17"/>
      <c r="N11" s="17">
        <v>0.24941108226036801</v>
      </c>
      <c r="O11" s="17">
        <v>0.196986774348787</v>
      </c>
      <c r="P11" s="17">
        <v>0.21981723652735899</v>
      </c>
      <c r="Q11" s="17">
        <v>0.15299374945899</v>
      </c>
      <c r="R11" s="17"/>
      <c r="S11" s="17">
        <v>0.31155916847728998</v>
      </c>
      <c r="T11" s="17">
        <v>0.16727029102969701</v>
      </c>
      <c r="U11" s="17">
        <v>0.20384655810247401</v>
      </c>
      <c r="V11" s="17">
        <v>0.130247834599173</v>
      </c>
      <c r="W11" s="17">
        <v>0.118577605860003</v>
      </c>
      <c r="X11" s="17">
        <v>0.23555788871785799</v>
      </c>
      <c r="Y11" s="17">
        <v>0.278082791960445</v>
      </c>
      <c r="Z11" s="17">
        <v>0.34333053188641999</v>
      </c>
      <c r="AA11" s="17">
        <v>0.21961569717830901</v>
      </c>
      <c r="AB11" s="17">
        <v>0.202987415522837</v>
      </c>
      <c r="AC11" s="17">
        <v>0.153500738796473</v>
      </c>
      <c r="AD11" s="17">
        <v>0</v>
      </c>
      <c r="AE11" s="17"/>
      <c r="AF11" s="17">
        <v>0.19997077266121199</v>
      </c>
      <c r="AG11" s="17">
        <v>0.17464369065548299</v>
      </c>
      <c r="AH11" s="17">
        <v>0.26243622117026699</v>
      </c>
      <c r="AI11" s="17"/>
      <c r="AJ11" s="17">
        <v>0.17154302639313199</v>
      </c>
      <c r="AK11" s="17">
        <v>0.26910950189008798</v>
      </c>
      <c r="AL11" s="17">
        <v>0.19761743534790799</v>
      </c>
      <c r="AM11" s="17">
        <v>0</v>
      </c>
      <c r="AN11" s="17">
        <v>0.217009832609003</v>
      </c>
      <c r="AO11" s="17"/>
      <c r="AP11" s="17">
        <v>0.18341782220677399</v>
      </c>
      <c r="AQ11" s="17">
        <v>0.28998546721830998</v>
      </c>
      <c r="AR11" s="17">
        <v>0.110022150013253</v>
      </c>
      <c r="AS11" s="17">
        <v>0.15803996582740201</v>
      </c>
      <c r="AT11" s="17">
        <v>0.26316072454148498</v>
      </c>
      <c r="AU11" s="17"/>
      <c r="AV11" s="17">
        <v>0.28312757662627303</v>
      </c>
      <c r="AW11" s="17">
        <v>0.16979928515650899</v>
      </c>
      <c r="AX11" s="17">
        <v>0.14052489472281601</v>
      </c>
      <c r="AY11" s="17">
        <v>0.22061783564822601</v>
      </c>
      <c r="AZ11" s="17">
        <v>0.248652773409725</v>
      </c>
      <c r="BA11" s="17">
        <v>0.178692600861206</v>
      </c>
      <c r="BB11" s="17"/>
      <c r="BC11" s="17">
        <v>0.117126106134723</v>
      </c>
      <c r="BD11" s="17">
        <v>0.21627387369312501</v>
      </c>
      <c r="BE11" s="17">
        <v>0.22025908721033299</v>
      </c>
      <c r="BF11" s="17">
        <v>0.29934652857511101</v>
      </c>
      <c r="BG11" s="17">
        <v>0.321900056290162</v>
      </c>
    </row>
    <row r="12" spans="2:59" x14ac:dyDescent="0.35">
      <c r="B12" s="18" t="s">
        <v>598</v>
      </c>
      <c r="C12" s="19">
        <v>8.9216942089845305E-2</v>
      </c>
      <c r="D12" s="19">
        <v>7.1484342728905997E-2</v>
      </c>
      <c r="E12" s="19">
        <v>0.108531176672669</v>
      </c>
      <c r="F12" s="19"/>
      <c r="G12" s="19">
        <v>8.3339589400840602E-2</v>
      </c>
      <c r="H12" s="19">
        <v>0.103252070228851</v>
      </c>
      <c r="I12" s="19">
        <v>8.7063784555772503E-2</v>
      </c>
      <c r="J12" s="19">
        <v>0.11275496344699899</v>
      </c>
      <c r="K12" s="19">
        <v>9.3628751381959793E-2</v>
      </c>
      <c r="L12" s="19">
        <v>6.1101480306243801E-2</v>
      </c>
      <c r="M12" s="19"/>
      <c r="N12" s="19">
        <v>8.6563632808626306E-2</v>
      </c>
      <c r="O12" s="19">
        <v>8.2808623556897401E-2</v>
      </c>
      <c r="P12" s="19">
        <v>0.10866797110484901</v>
      </c>
      <c r="Q12" s="19">
        <v>8.2408947622018905E-2</v>
      </c>
      <c r="R12" s="19"/>
      <c r="S12" s="19">
        <v>9.4349799308966503E-2</v>
      </c>
      <c r="T12" s="19">
        <v>8.2602393583787098E-2</v>
      </c>
      <c r="U12" s="19">
        <v>3.22795399783527E-2</v>
      </c>
      <c r="V12" s="19">
        <v>0.14550986780971201</v>
      </c>
      <c r="W12" s="19">
        <v>5.8057465312370798E-2</v>
      </c>
      <c r="X12" s="19">
        <v>0.117521262129029</v>
      </c>
      <c r="Y12" s="19">
        <v>5.6595490996125701E-2</v>
      </c>
      <c r="Z12" s="19">
        <v>8.8272244091999602E-2</v>
      </c>
      <c r="AA12" s="19">
        <v>0.13729754679668901</v>
      </c>
      <c r="AB12" s="19">
        <v>0.101672299001313</v>
      </c>
      <c r="AC12" s="19">
        <v>4.2140213572321797E-2</v>
      </c>
      <c r="AD12" s="19">
        <v>0</v>
      </c>
      <c r="AE12" s="19"/>
      <c r="AF12" s="19">
        <v>0.111469823705803</v>
      </c>
      <c r="AG12" s="19">
        <v>7.2103230999268797E-2</v>
      </c>
      <c r="AH12" s="19">
        <v>0.11717140588356501</v>
      </c>
      <c r="AI12" s="19"/>
      <c r="AJ12" s="19">
        <v>8.9261550782594998E-2</v>
      </c>
      <c r="AK12" s="19">
        <v>9.0798293895705207E-2</v>
      </c>
      <c r="AL12" s="19">
        <v>2.4421251996787699E-2</v>
      </c>
      <c r="AM12" s="19">
        <v>0.36616510329179303</v>
      </c>
      <c r="AN12" s="19">
        <v>8.1201545584232399E-2</v>
      </c>
      <c r="AO12" s="19"/>
      <c r="AP12" s="19">
        <v>0.103634750929029</v>
      </c>
      <c r="AQ12" s="19">
        <v>6.4264340388959298E-2</v>
      </c>
      <c r="AR12" s="19">
        <v>4.9674222123153901E-2</v>
      </c>
      <c r="AS12" s="19">
        <v>0.11722139653857</v>
      </c>
      <c r="AT12" s="19">
        <v>0.13300898568415701</v>
      </c>
      <c r="AU12" s="19"/>
      <c r="AV12" s="19">
        <v>6.4928413918872593E-2</v>
      </c>
      <c r="AW12" s="19">
        <v>0.123142295279177</v>
      </c>
      <c r="AX12" s="19">
        <v>7.1763722834330898E-2</v>
      </c>
      <c r="AY12" s="19">
        <v>0.12821313523698499</v>
      </c>
      <c r="AZ12" s="19">
        <v>6.3394734177025805E-2</v>
      </c>
      <c r="BA12" s="19">
        <v>6.1237588385970598E-2</v>
      </c>
      <c r="BB12" s="19"/>
      <c r="BC12" s="19">
        <v>7.4481641870645002E-2</v>
      </c>
      <c r="BD12" s="19">
        <v>7.0997345282971899E-2</v>
      </c>
      <c r="BE12" s="19">
        <v>8.2099717040025499E-2</v>
      </c>
      <c r="BF12" s="19">
        <v>0.11814177682504901</v>
      </c>
      <c r="BG12" s="19">
        <v>0.19162926663148699</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482</v>
      </c>
      <c r="D7" s="10">
        <v>254</v>
      </c>
      <c r="E7" s="10">
        <v>228</v>
      </c>
      <c r="F7" s="10"/>
      <c r="G7" s="10">
        <v>67</v>
      </c>
      <c r="H7" s="10">
        <v>78</v>
      </c>
      <c r="I7" s="10">
        <v>84</v>
      </c>
      <c r="J7" s="10">
        <v>82</v>
      </c>
      <c r="K7" s="10">
        <v>70</v>
      </c>
      <c r="L7" s="10">
        <v>101</v>
      </c>
      <c r="M7" s="10"/>
      <c r="N7" s="10">
        <v>144</v>
      </c>
      <c r="O7" s="10">
        <v>115</v>
      </c>
      <c r="P7" s="10">
        <v>109</v>
      </c>
      <c r="Q7" s="10">
        <v>113</v>
      </c>
      <c r="R7" s="10"/>
      <c r="S7" s="10">
        <v>71</v>
      </c>
      <c r="T7" s="10">
        <v>58</v>
      </c>
      <c r="U7" s="10">
        <v>37</v>
      </c>
      <c r="V7" s="10">
        <v>40</v>
      </c>
      <c r="W7" s="10">
        <v>34</v>
      </c>
      <c r="X7" s="10">
        <v>31</v>
      </c>
      <c r="Y7" s="10">
        <v>38</v>
      </c>
      <c r="Z7" s="10">
        <v>23</v>
      </c>
      <c r="AA7" s="10">
        <v>62</v>
      </c>
      <c r="AB7" s="10">
        <v>46</v>
      </c>
      <c r="AC7" s="10">
        <v>21</v>
      </c>
      <c r="AD7" s="10">
        <v>21</v>
      </c>
      <c r="AE7" s="10"/>
      <c r="AF7" s="10">
        <v>158</v>
      </c>
      <c r="AG7" s="10">
        <v>207</v>
      </c>
      <c r="AH7" s="10">
        <v>66</v>
      </c>
      <c r="AI7" s="10"/>
      <c r="AJ7" s="10">
        <v>157</v>
      </c>
      <c r="AK7" s="10">
        <v>133</v>
      </c>
      <c r="AL7" s="10">
        <v>39</v>
      </c>
      <c r="AM7" s="10">
        <v>11</v>
      </c>
      <c r="AN7" s="10">
        <v>60</v>
      </c>
      <c r="AO7" s="10"/>
      <c r="AP7" s="10">
        <v>103</v>
      </c>
      <c r="AQ7" s="10">
        <v>155</v>
      </c>
      <c r="AR7" s="10">
        <v>37</v>
      </c>
      <c r="AS7" s="10">
        <v>61</v>
      </c>
      <c r="AT7" s="10">
        <v>25</v>
      </c>
      <c r="AU7" s="10"/>
      <c r="AV7" s="10">
        <v>123</v>
      </c>
      <c r="AW7" s="10">
        <v>111</v>
      </c>
      <c r="AX7" s="10">
        <v>42</v>
      </c>
      <c r="AY7" s="10">
        <v>71</v>
      </c>
      <c r="AZ7" s="10">
        <v>35</v>
      </c>
      <c r="BA7" s="10">
        <v>47</v>
      </c>
      <c r="BB7" s="10"/>
      <c r="BC7" s="10">
        <v>100</v>
      </c>
      <c r="BD7" s="10">
        <v>98</v>
      </c>
      <c r="BE7" s="10">
        <v>128</v>
      </c>
      <c r="BF7" s="10">
        <v>66</v>
      </c>
      <c r="BG7" s="10">
        <v>8</v>
      </c>
    </row>
    <row r="8" spans="2:59" ht="30" customHeight="1" x14ac:dyDescent="0.35">
      <c r="B8" s="11" t="s">
        <v>20</v>
      </c>
      <c r="C8" s="11">
        <v>484</v>
      </c>
      <c r="D8" s="11">
        <v>253</v>
      </c>
      <c r="E8" s="11">
        <v>232</v>
      </c>
      <c r="F8" s="11"/>
      <c r="G8" s="11">
        <v>65</v>
      </c>
      <c r="H8" s="11">
        <v>81</v>
      </c>
      <c r="I8" s="11">
        <v>93</v>
      </c>
      <c r="J8" s="11">
        <v>80</v>
      </c>
      <c r="K8" s="11">
        <v>68</v>
      </c>
      <c r="L8" s="11">
        <v>98</v>
      </c>
      <c r="M8" s="11"/>
      <c r="N8" s="11">
        <v>142</v>
      </c>
      <c r="O8" s="11">
        <v>129</v>
      </c>
      <c r="P8" s="11">
        <v>104</v>
      </c>
      <c r="Q8" s="11">
        <v>108</v>
      </c>
      <c r="R8" s="11"/>
      <c r="S8" s="11">
        <v>68</v>
      </c>
      <c r="T8" s="11">
        <v>60</v>
      </c>
      <c r="U8" s="11">
        <v>39</v>
      </c>
      <c r="V8" s="11">
        <v>48</v>
      </c>
      <c r="W8" s="11">
        <v>35</v>
      </c>
      <c r="X8" s="11">
        <v>39</v>
      </c>
      <c r="Y8" s="11">
        <v>35</v>
      </c>
      <c r="Z8" s="11">
        <v>21</v>
      </c>
      <c r="AA8" s="11">
        <v>58</v>
      </c>
      <c r="AB8" s="11">
        <v>43</v>
      </c>
      <c r="AC8" s="11">
        <v>19</v>
      </c>
      <c r="AD8" s="11">
        <v>19</v>
      </c>
      <c r="AE8" s="11"/>
      <c r="AF8" s="11">
        <v>158</v>
      </c>
      <c r="AG8" s="11">
        <v>208</v>
      </c>
      <c r="AH8" s="11">
        <v>67</v>
      </c>
      <c r="AI8" s="11"/>
      <c r="AJ8" s="11">
        <v>158</v>
      </c>
      <c r="AK8" s="11">
        <v>132</v>
      </c>
      <c r="AL8" s="11">
        <v>39</v>
      </c>
      <c r="AM8" s="11">
        <v>12</v>
      </c>
      <c r="AN8" s="11">
        <v>63</v>
      </c>
      <c r="AO8" s="11"/>
      <c r="AP8" s="11">
        <v>104</v>
      </c>
      <c r="AQ8" s="11">
        <v>153</v>
      </c>
      <c r="AR8" s="11">
        <v>39</v>
      </c>
      <c r="AS8" s="11">
        <v>62</v>
      </c>
      <c r="AT8" s="11">
        <v>27</v>
      </c>
      <c r="AU8" s="11"/>
      <c r="AV8" s="11">
        <v>123</v>
      </c>
      <c r="AW8" s="11">
        <v>114</v>
      </c>
      <c r="AX8" s="11">
        <v>42</v>
      </c>
      <c r="AY8" s="11">
        <v>71</v>
      </c>
      <c r="AZ8" s="11">
        <v>36</v>
      </c>
      <c r="BA8" s="11">
        <v>47</v>
      </c>
      <c r="BB8" s="11"/>
      <c r="BC8" s="11">
        <v>98</v>
      </c>
      <c r="BD8" s="11">
        <v>102</v>
      </c>
      <c r="BE8" s="11">
        <v>131</v>
      </c>
      <c r="BF8" s="11">
        <v>65</v>
      </c>
      <c r="BG8" s="11">
        <v>7</v>
      </c>
    </row>
    <row r="9" spans="2:59" x14ac:dyDescent="0.35">
      <c r="B9" s="18" t="s">
        <v>595</v>
      </c>
      <c r="C9" s="17">
        <v>0.16715728264354199</v>
      </c>
      <c r="D9" s="17">
        <v>0.16477396090221599</v>
      </c>
      <c r="E9" s="17">
        <v>0.16975318154484501</v>
      </c>
      <c r="F9" s="17"/>
      <c r="G9" s="17">
        <v>0.100568843488647</v>
      </c>
      <c r="H9" s="17">
        <v>9.8497784637582006E-2</v>
      </c>
      <c r="I9" s="17">
        <v>0.191896984319812</v>
      </c>
      <c r="J9" s="17">
        <v>0.104338129017118</v>
      </c>
      <c r="K9" s="17">
        <v>0.33247903650109201</v>
      </c>
      <c r="L9" s="17">
        <v>0.18109698675355401</v>
      </c>
      <c r="M9" s="17"/>
      <c r="N9" s="17">
        <v>0.11981944284601399</v>
      </c>
      <c r="O9" s="17">
        <v>0.202741087730755</v>
      </c>
      <c r="P9" s="17">
        <v>0.16377510556955999</v>
      </c>
      <c r="Q9" s="17">
        <v>0.19143873247593199</v>
      </c>
      <c r="R9" s="17"/>
      <c r="S9" s="17">
        <v>5.88975926315463E-2</v>
      </c>
      <c r="T9" s="17">
        <v>0.23712235531179901</v>
      </c>
      <c r="U9" s="17">
        <v>0.28810201763293802</v>
      </c>
      <c r="V9" s="17">
        <v>0.10967051064953399</v>
      </c>
      <c r="W9" s="17">
        <v>8.6115589622002303E-2</v>
      </c>
      <c r="X9" s="17">
        <v>0.20206024336622799</v>
      </c>
      <c r="Y9" s="17">
        <v>7.6934710371451706E-2</v>
      </c>
      <c r="Z9" s="17">
        <v>0.170463218419065</v>
      </c>
      <c r="AA9" s="17">
        <v>0.186873869681908</v>
      </c>
      <c r="AB9" s="17">
        <v>0.21807427849147401</v>
      </c>
      <c r="AC9" s="17">
        <v>0.325817761013034</v>
      </c>
      <c r="AD9" s="17">
        <v>0.143349028160669</v>
      </c>
      <c r="AE9" s="17"/>
      <c r="AF9" s="17">
        <v>0.20139617429714601</v>
      </c>
      <c r="AG9" s="17">
        <v>0.136413649693611</v>
      </c>
      <c r="AH9" s="17">
        <v>0.23046283738491399</v>
      </c>
      <c r="AI9" s="17"/>
      <c r="AJ9" s="17">
        <v>0.18822996396181901</v>
      </c>
      <c r="AK9" s="17">
        <v>0.14447424811776299</v>
      </c>
      <c r="AL9" s="17">
        <v>6.9895608997384603E-2</v>
      </c>
      <c r="AM9" s="17">
        <v>0.438817285864599</v>
      </c>
      <c r="AN9" s="17">
        <v>0.117185752280783</v>
      </c>
      <c r="AO9" s="17"/>
      <c r="AP9" s="17">
        <v>0.18494571138933</v>
      </c>
      <c r="AQ9" s="17">
        <v>0.13443042342603601</v>
      </c>
      <c r="AR9" s="17">
        <v>0.14785891729441999</v>
      </c>
      <c r="AS9" s="17">
        <v>0.19697786411721699</v>
      </c>
      <c r="AT9" s="17">
        <v>0.24806558920548699</v>
      </c>
      <c r="AU9" s="17"/>
      <c r="AV9" s="17">
        <v>0.126994665598782</v>
      </c>
      <c r="AW9" s="17">
        <v>0.14765974929879</v>
      </c>
      <c r="AX9" s="17">
        <v>0.16052742472366399</v>
      </c>
      <c r="AY9" s="17">
        <v>0.20863228863001099</v>
      </c>
      <c r="AZ9" s="17">
        <v>0.22421610262289901</v>
      </c>
      <c r="BA9" s="17">
        <v>0.17590225430404899</v>
      </c>
      <c r="BB9" s="17"/>
      <c r="BC9" s="17">
        <v>0.22568008603127299</v>
      </c>
      <c r="BD9" s="17">
        <v>0.198269989686302</v>
      </c>
      <c r="BE9" s="17">
        <v>0.145083767043063</v>
      </c>
      <c r="BF9" s="17">
        <v>6.9268713660842002E-2</v>
      </c>
      <c r="BG9" s="17">
        <v>0</v>
      </c>
    </row>
    <row r="10" spans="2:59" x14ac:dyDescent="0.35">
      <c r="B10" s="18" t="s">
        <v>596</v>
      </c>
      <c r="C10" s="17">
        <v>0.50434305412247704</v>
      </c>
      <c r="D10" s="17">
        <v>0.49135754626425598</v>
      </c>
      <c r="E10" s="17">
        <v>0.51848678679504001</v>
      </c>
      <c r="F10" s="17"/>
      <c r="G10" s="17">
        <v>0.45640655554809201</v>
      </c>
      <c r="H10" s="17">
        <v>0.46792406999972203</v>
      </c>
      <c r="I10" s="17">
        <v>0.46713173045724998</v>
      </c>
      <c r="J10" s="17">
        <v>0.62228221355448698</v>
      </c>
      <c r="K10" s="17">
        <v>0.41987984329904898</v>
      </c>
      <c r="L10" s="17">
        <v>0.56403257342761903</v>
      </c>
      <c r="M10" s="17"/>
      <c r="N10" s="17">
        <v>0.53238779386526403</v>
      </c>
      <c r="O10" s="17">
        <v>0.49899017388083899</v>
      </c>
      <c r="P10" s="17">
        <v>0.51693424221839501</v>
      </c>
      <c r="Q10" s="17">
        <v>0.45725912238765798</v>
      </c>
      <c r="R10" s="17"/>
      <c r="S10" s="17">
        <v>0.46498611069614798</v>
      </c>
      <c r="T10" s="17">
        <v>0.42964451733880399</v>
      </c>
      <c r="U10" s="17">
        <v>0.46795468206969598</v>
      </c>
      <c r="V10" s="17">
        <v>0.57769159926337199</v>
      </c>
      <c r="W10" s="17">
        <v>0.59850367536701998</v>
      </c>
      <c r="X10" s="17">
        <v>0.46045430086726002</v>
      </c>
      <c r="Y10" s="17">
        <v>0.56437778070558597</v>
      </c>
      <c r="Z10" s="17">
        <v>0.49963433539288898</v>
      </c>
      <c r="AA10" s="17">
        <v>0.46836408198394902</v>
      </c>
      <c r="AB10" s="17">
        <v>0.53818426180454404</v>
      </c>
      <c r="AC10" s="17">
        <v>0.49383623772045998</v>
      </c>
      <c r="AD10" s="17">
        <v>0.62362856987926596</v>
      </c>
      <c r="AE10" s="17"/>
      <c r="AF10" s="17">
        <v>0.53143931963658797</v>
      </c>
      <c r="AG10" s="17">
        <v>0.54031859714920605</v>
      </c>
      <c r="AH10" s="17">
        <v>0.34505723500805302</v>
      </c>
      <c r="AI10" s="17"/>
      <c r="AJ10" s="17">
        <v>0.52385380783783797</v>
      </c>
      <c r="AK10" s="17">
        <v>0.49383132354000497</v>
      </c>
      <c r="AL10" s="17">
        <v>0.595643907959024</v>
      </c>
      <c r="AM10" s="17">
        <v>0.42159916868404002</v>
      </c>
      <c r="AN10" s="17">
        <v>0.54381430262862895</v>
      </c>
      <c r="AO10" s="17"/>
      <c r="AP10" s="17">
        <v>0.52561590426991001</v>
      </c>
      <c r="AQ10" s="17">
        <v>0.496003173089827</v>
      </c>
      <c r="AR10" s="17">
        <v>0.50939299541544203</v>
      </c>
      <c r="AS10" s="17">
        <v>0.47728564749721503</v>
      </c>
      <c r="AT10" s="17">
        <v>0.53589260653167503</v>
      </c>
      <c r="AU10" s="17"/>
      <c r="AV10" s="17">
        <v>0.48015213186668199</v>
      </c>
      <c r="AW10" s="17">
        <v>0.543034510928456</v>
      </c>
      <c r="AX10" s="17">
        <v>0.57945061705038803</v>
      </c>
      <c r="AY10" s="17">
        <v>0.49279733671239601</v>
      </c>
      <c r="AZ10" s="17">
        <v>0.37634881069544401</v>
      </c>
      <c r="BA10" s="17">
        <v>0.53432275761889603</v>
      </c>
      <c r="BB10" s="17"/>
      <c r="BC10" s="17">
        <v>0.450163582113775</v>
      </c>
      <c r="BD10" s="17">
        <v>0.53777806615218604</v>
      </c>
      <c r="BE10" s="17">
        <v>0.49219269864756199</v>
      </c>
      <c r="BF10" s="17">
        <v>0.54950183742982295</v>
      </c>
      <c r="BG10" s="17">
        <v>0.28378341307203397</v>
      </c>
    </row>
    <row r="11" spans="2:59" x14ac:dyDescent="0.35">
      <c r="B11" s="18" t="s">
        <v>597</v>
      </c>
      <c r="C11" s="17">
        <v>0.234118976150371</v>
      </c>
      <c r="D11" s="17">
        <v>0.24860151467830499</v>
      </c>
      <c r="E11" s="17">
        <v>0.218344687181803</v>
      </c>
      <c r="F11" s="17"/>
      <c r="G11" s="17">
        <v>0.28727839017045897</v>
      </c>
      <c r="H11" s="17">
        <v>0.29098978666828301</v>
      </c>
      <c r="I11" s="17">
        <v>0.247793335877497</v>
      </c>
      <c r="J11" s="17">
        <v>0.18907959671303201</v>
      </c>
      <c r="K11" s="17">
        <v>0.215204359167361</v>
      </c>
      <c r="L11" s="17">
        <v>0.18865485777798199</v>
      </c>
      <c r="M11" s="17"/>
      <c r="N11" s="17">
        <v>0.22931746083166801</v>
      </c>
      <c r="O11" s="17">
        <v>0.20576860906231301</v>
      </c>
      <c r="P11" s="17">
        <v>0.25339318122133297</v>
      </c>
      <c r="Q11" s="17">
        <v>0.25787884696922903</v>
      </c>
      <c r="R11" s="17"/>
      <c r="S11" s="17">
        <v>0.24983332556346699</v>
      </c>
      <c r="T11" s="17">
        <v>0.25164571582671103</v>
      </c>
      <c r="U11" s="17">
        <v>0.24394330029736599</v>
      </c>
      <c r="V11" s="17">
        <v>0.14621412876176201</v>
      </c>
      <c r="W11" s="17">
        <v>0.26797408069936002</v>
      </c>
      <c r="X11" s="17">
        <v>0.30541959360281901</v>
      </c>
      <c r="Y11" s="17">
        <v>0.29836476292361802</v>
      </c>
      <c r="Z11" s="17">
        <v>0.292392392017713</v>
      </c>
      <c r="AA11" s="17">
        <v>0.22931421656645501</v>
      </c>
      <c r="AB11" s="17">
        <v>0.15709931920408901</v>
      </c>
      <c r="AC11" s="17">
        <v>0.18034600126650599</v>
      </c>
      <c r="AD11" s="17">
        <v>0.17259514438450799</v>
      </c>
      <c r="AE11" s="17"/>
      <c r="AF11" s="17">
        <v>0.198732126231944</v>
      </c>
      <c r="AG11" s="17">
        <v>0.24634806717438301</v>
      </c>
      <c r="AH11" s="17">
        <v>0.25100470729787699</v>
      </c>
      <c r="AI11" s="17"/>
      <c r="AJ11" s="17">
        <v>0.22151688487226701</v>
      </c>
      <c r="AK11" s="17">
        <v>0.24627323466537701</v>
      </c>
      <c r="AL11" s="17">
        <v>0.31142876597254299</v>
      </c>
      <c r="AM11" s="17">
        <v>0.13958354545136101</v>
      </c>
      <c r="AN11" s="17">
        <v>0.18640660046445801</v>
      </c>
      <c r="AO11" s="17"/>
      <c r="AP11" s="17">
        <v>0.19913231402394099</v>
      </c>
      <c r="AQ11" s="17">
        <v>0.27178466366352499</v>
      </c>
      <c r="AR11" s="17">
        <v>0.31226682394893901</v>
      </c>
      <c r="AS11" s="17">
        <v>0.21211405750729301</v>
      </c>
      <c r="AT11" s="17">
        <v>0.11881584525443099</v>
      </c>
      <c r="AU11" s="17"/>
      <c r="AV11" s="17">
        <v>0.28181145370627703</v>
      </c>
      <c r="AW11" s="17">
        <v>0.21705932238463199</v>
      </c>
      <c r="AX11" s="17">
        <v>0.23831794703510301</v>
      </c>
      <c r="AY11" s="17">
        <v>0.19757397630170001</v>
      </c>
      <c r="AZ11" s="17">
        <v>0.23715068507921</v>
      </c>
      <c r="BA11" s="17">
        <v>0.21823415007821301</v>
      </c>
      <c r="BB11" s="17"/>
      <c r="BC11" s="17">
        <v>0.242203731406819</v>
      </c>
      <c r="BD11" s="17">
        <v>0.20500100285275299</v>
      </c>
      <c r="BE11" s="17">
        <v>0.269305889687733</v>
      </c>
      <c r="BF11" s="17">
        <v>0.25266923665686097</v>
      </c>
      <c r="BG11" s="17">
        <v>0.29653282468265002</v>
      </c>
    </row>
    <row r="12" spans="2:59" x14ac:dyDescent="0.35">
      <c r="B12" s="18" t="s">
        <v>598</v>
      </c>
      <c r="C12" s="19">
        <v>9.4380687083609693E-2</v>
      </c>
      <c r="D12" s="19">
        <v>9.5266978155222698E-2</v>
      </c>
      <c r="E12" s="19">
        <v>9.3415344478311693E-2</v>
      </c>
      <c r="F12" s="19"/>
      <c r="G12" s="19">
        <v>0.15574621079280199</v>
      </c>
      <c r="H12" s="19">
        <v>0.142588358694413</v>
      </c>
      <c r="I12" s="19">
        <v>9.3177949345441699E-2</v>
      </c>
      <c r="J12" s="19">
        <v>8.4300060715362293E-2</v>
      </c>
      <c r="K12" s="19">
        <v>3.2436761032499303E-2</v>
      </c>
      <c r="L12" s="19">
        <v>6.6215582040844198E-2</v>
      </c>
      <c r="M12" s="19"/>
      <c r="N12" s="19">
        <v>0.118475302457053</v>
      </c>
      <c r="O12" s="19">
        <v>9.25001293260935E-2</v>
      </c>
      <c r="P12" s="19">
        <v>6.5897470990712498E-2</v>
      </c>
      <c r="Q12" s="19">
        <v>9.3423298167181396E-2</v>
      </c>
      <c r="R12" s="19"/>
      <c r="S12" s="19">
        <v>0.22628297110883799</v>
      </c>
      <c r="T12" s="19">
        <v>8.1587411522685296E-2</v>
      </c>
      <c r="U12" s="19">
        <v>0</v>
      </c>
      <c r="V12" s="19">
        <v>0.16642376132533199</v>
      </c>
      <c r="W12" s="19">
        <v>4.7406654311618099E-2</v>
      </c>
      <c r="X12" s="19">
        <v>3.2065862163692699E-2</v>
      </c>
      <c r="Y12" s="19">
        <v>6.0322745999344299E-2</v>
      </c>
      <c r="Z12" s="19">
        <v>3.7510054170333797E-2</v>
      </c>
      <c r="AA12" s="19">
        <v>0.115447831767688</v>
      </c>
      <c r="AB12" s="19">
        <v>8.6642140499893799E-2</v>
      </c>
      <c r="AC12" s="19">
        <v>0</v>
      </c>
      <c r="AD12" s="19">
        <v>6.0427257575557503E-2</v>
      </c>
      <c r="AE12" s="19"/>
      <c r="AF12" s="19">
        <v>6.8432379834322904E-2</v>
      </c>
      <c r="AG12" s="19">
        <v>7.6919685982799899E-2</v>
      </c>
      <c r="AH12" s="19">
        <v>0.17347522030915599</v>
      </c>
      <c r="AI12" s="19"/>
      <c r="AJ12" s="19">
        <v>6.6399343328075705E-2</v>
      </c>
      <c r="AK12" s="19">
        <v>0.11542119367685499</v>
      </c>
      <c r="AL12" s="19">
        <v>2.30317170710484E-2</v>
      </c>
      <c r="AM12" s="19">
        <v>0</v>
      </c>
      <c r="AN12" s="19">
        <v>0.15259334462613</v>
      </c>
      <c r="AO12" s="19"/>
      <c r="AP12" s="19">
        <v>9.0306070316819295E-2</v>
      </c>
      <c r="AQ12" s="19">
        <v>9.7781739820612001E-2</v>
      </c>
      <c r="AR12" s="19">
        <v>3.0481263341199501E-2</v>
      </c>
      <c r="AS12" s="19">
        <v>0.113622430878275</v>
      </c>
      <c r="AT12" s="19">
        <v>9.7225959008406401E-2</v>
      </c>
      <c r="AU12" s="19"/>
      <c r="AV12" s="19">
        <v>0.111041748828259</v>
      </c>
      <c r="AW12" s="19">
        <v>9.2246417388122004E-2</v>
      </c>
      <c r="AX12" s="19">
        <v>2.17040111908453E-2</v>
      </c>
      <c r="AY12" s="19">
        <v>0.100996398355894</v>
      </c>
      <c r="AZ12" s="19">
        <v>0.162284401602447</v>
      </c>
      <c r="BA12" s="19">
        <v>7.15408379988417E-2</v>
      </c>
      <c r="BB12" s="19"/>
      <c r="BC12" s="19">
        <v>8.1952600448133101E-2</v>
      </c>
      <c r="BD12" s="19">
        <v>5.8950941308759802E-2</v>
      </c>
      <c r="BE12" s="19">
        <v>9.3417644621642204E-2</v>
      </c>
      <c r="BF12" s="19">
        <v>0.12856021225247399</v>
      </c>
      <c r="BG12" s="19">
        <v>0.41968376224531601</v>
      </c>
    </row>
    <row r="13" spans="2:59" x14ac:dyDescent="0.35">
      <c r="B13" s="16" t="s">
        <v>331</v>
      </c>
    </row>
    <row r="14" spans="2:59" x14ac:dyDescent="0.35">
      <c r="B14" t="s">
        <v>80</v>
      </c>
    </row>
    <row r="15" spans="2:59" x14ac:dyDescent="0.35">
      <c r="B15" t="s">
        <v>81</v>
      </c>
    </row>
    <row r="17" spans="2:2" x14ac:dyDescent="0.35">
      <c r="B17"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BG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619</v>
      </c>
      <c r="C9" s="17">
        <v>0.49251625355281098</v>
      </c>
      <c r="D9" s="17">
        <v>0.48078116641959201</v>
      </c>
      <c r="E9" s="17">
        <v>0.50372415025907702</v>
      </c>
      <c r="F9" s="17"/>
      <c r="G9" s="17">
        <v>0.44193336193383298</v>
      </c>
      <c r="H9" s="17">
        <v>0.42614175280566702</v>
      </c>
      <c r="I9" s="17">
        <v>0.45359792144852201</v>
      </c>
      <c r="J9" s="17">
        <v>0.59439720733618195</v>
      </c>
      <c r="K9" s="17">
        <v>0.50878614897031904</v>
      </c>
      <c r="L9" s="17">
        <v>0.52546655161384304</v>
      </c>
      <c r="M9" s="17"/>
      <c r="N9" s="17">
        <v>0.483807517199078</v>
      </c>
      <c r="O9" s="17">
        <v>0.54075976148572502</v>
      </c>
      <c r="P9" s="17">
        <v>0.43973310372887398</v>
      </c>
      <c r="Q9" s="17">
        <v>0.496497014870456</v>
      </c>
      <c r="R9" s="17"/>
      <c r="S9" s="17">
        <v>0.42769143359928102</v>
      </c>
      <c r="T9" s="17">
        <v>0.44836944064488898</v>
      </c>
      <c r="U9" s="17">
        <v>0.51289756250959095</v>
      </c>
      <c r="V9" s="17">
        <v>0.50569519669186402</v>
      </c>
      <c r="W9" s="17">
        <v>0.54950971559765005</v>
      </c>
      <c r="X9" s="17">
        <v>0.54788019760370599</v>
      </c>
      <c r="Y9" s="17">
        <v>0.483355755386977</v>
      </c>
      <c r="Z9" s="17">
        <v>0.49295951893518097</v>
      </c>
      <c r="AA9" s="17">
        <v>0.46510621578783701</v>
      </c>
      <c r="AB9" s="17">
        <v>0.51913298887251802</v>
      </c>
      <c r="AC9" s="17">
        <v>0.59416942367709202</v>
      </c>
      <c r="AD9" s="17">
        <v>0.46499556053448299</v>
      </c>
      <c r="AE9" s="17"/>
      <c r="AF9" s="17">
        <v>0.38408253829041999</v>
      </c>
      <c r="AG9" s="17">
        <v>0.59945902048742705</v>
      </c>
      <c r="AH9" s="17">
        <v>0.40122272527317798</v>
      </c>
      <c r="AI9" s="17"/>
      <c r="AJ9" s="17">
        <v>0.42027174520469501</v>
      </c>
      <c r="AK9" s="17">
        <v>0.56550152380995999</v>
      </c>
      <c r="AL9" s="17">
        <v>0.59273529465838903</v>
      </c>
      <c r="AM9" s="17">
        <v>8.4287983698465893E-2</v>
      </c>
      <c r="AN9" s="17">
        <v>0.43550238799588997</v>
      </c>
      <c r="AO9" s="17"/>
      <c r="AP9" s="17">
        <v>0.427783532291718</v>
      </c>
      <c r="AQ9" s="17">
        <v>0.557623841110647</v>
      </c>
      <c r="AR9" s="17">
        <v>0.63432374925558899</v>
      </c>
      <c r="AS9" s="17">
        <v>0.301514577645693</v>
      </c>
      <c r="AT9" s="17">
        <v>0.68820862017361795</v>
      </c>
      <c r="AU9" s="17"/>
      <c r="AV9" s="17">
        <v>0.54092140580177395</v>
      </c>
      <c r="AW9" s="17">
        <v>0.422273486828324</v>
      </c>
      <c r="AX9" s="17">
        <v>0.66219852723800998</v>
      </c>
      <c r="AY9" s="17">
        <v>0.27428060438311203</v>
      </c>
      <c r="AZ9" s="17">
        <v>0.64525897294425605</v>
      </c>
      <c r="BA9" s="17">
        <v>0.54490102574746502</v>
      </c>
      <c r="BB9" s="17"/>
      <c r="BC9" s="17">
        <v>0.41791061112622901</v>
      </c>
      <c r="BD9" s="17">
        <v>0.54947918370030002</v>
      </c>
      <c r="BE9" s="17">
        <v>0.52661796468357203</v>
      </c>
      <c r="BF9" s="17">
        <v>0.44865250234779502</v>
      </c>
      <c r="BG9" s="17">
        <v>0.42574961523402999</v>
      </c>
    </row>
    <row r="10" spans="2:59" x14ac:dyDescent="0.35">
      <c r="B10" s="18" t="s">
        <v>620</v>
      </c>
      <c r="C10" s="17">
        <v>0.48457333137568098</v>
      </c>
      <c r="D10" s="17">
        <v>0.46080151578584</v>
      </c>
      <c r="E10" s="17">
        <v>0.50955242393007005</v>
      </c>
      <c r="F10" s="17"/>
      <c r="G10" s="17">
        <v>0.401271712955653</v>
      </c>
      <c r="H10" s="17">
        <v>0.401035671929103</v>
      </c>
      <c r="I10" s="17">
        <v>0.49270807315767401</v>
      </c>
      <c r="J10" s="17">
        <v>0.46849393911382797</v>
      </c>
      <c r="K10" s="17">
        <v>0.55201991095750202</v>
      </c>
      <c r="L10" s="17">
        <v>0.57757761824613596</v>
      </c>
      <c r="M10" s="17"/>
      <c r="N10" s="17">
        <v>0.45526285643469699</v>
      </c>
      <c r="O10" s="17">
        <v>0.41675981746430102</v>
      </c>
      <c r="P10" s="17">
        <v>0.56168073870620805</v>
      </c>
      <c r="Q10" s="17">
        <v>0.523606258977515</v>
      </c>
      <c r="R10" s="17"/>
      <c r="S10" s="17">
        <v>0.42974846494843499</v>
      </c>
      <c r="T10" s="17">
        <v>0.53888939866207997</v>
      </c>
      <c r="U10" s="17">
        <v>0.511085767557381</v>
      </c>
      <c r="V10" s="17">
        <v>0.52578609637556495</v>
      </c>
      <c r="W10" s="17">
        <v>0.46802114014596202</v>
      </c>
      <c r="X10" s="17">
        <v>0.51982182214992401</v>
      </c>
      <c r="Y10" s="17">
        <v>0.41575342856259301</v>
      </c>
      <c r="Z10" s="17">
        <v>0.56825602734713498</v>
      </c>
      <c r="AA10" s="17">
        <v>0.47898559651927503</v>
      </c>
      <c r="AB10" s="17">
        <v>0.43019702222767398</v>
      </c>
      <c r="AC10" s="17">
        <v>0.52293857262979204</v>
      </c>
      <c r="AD10" s="17">
        <v>0.46864251924455103</v>
      </c>
      <c r="AE10" s="17"/>
      <c r="AF10" s="17">
        <v>0.51509489611290105</v>
      </c>
      <c r="AG10" s="17">
        <v>0.47290507043334801</v>
      </c>
      <c r="AH10" s="17">
        <v>0.47946915767445902</v>
      </c>
      <c r="AI10" s="17"/>
      <c r="AJ10" s="17">
        <v>0.54429012902828999</v>
      </c>
      <c r="AK10" s="17">
        <v>0.44588407508716799</v>
      </c>
      <c r="AL10" s="17">
        <v>0.51687578747367402</v>
      </c>
      <c r="AM10" s="17">
        <v>0.41713124848883598</v>
      </c>
      <c r="AN10" s="17">
        <v>0.391205896544919</v>
      </c>
      <c r="AO10" s="17"/>
      <c r="AP10" s="17">
        <v>0.52697536289114999</v>
      </c>
      <c r="AQ10" s="17">
        <v>0.45491499242113498</v>
      </c>
      <c r="AR10" s="17">
        <v>0.51718834799442404</v>
      </c>
      <c r="AS10" s="17">
        <v>0.56512095023976405</v>
      </c>
      <c r="AT10" s="17">
        <v>0.44112759723850198</v>
      </c>
      <c r="AU10" s="17"/>
      <c r="AV10" s="17">
        <v>0.44827874259516898</v>
      </c>
      <c r="AW10" s="17">
        <v>0.49877501309411398</v>
      </c>
      <c r="AX10" s="17">
        <v>0.482647045133828</v>
      </c>
      <c r="AY10" s="17">
        <v>0.52852697787027503</v>
      </c>
      <c r="AZ10" s="17">
        <v>0.45047372999361202</v>
      </c>
      <c r="BA10" s="17">
        <v>0.52346857693971305</v>
      </c>
      <c r="BB10" s="17"/>
      <c r="BC10" s="17">
        <v>0.57836334549905599</v>
      </c>
      <c r="BD10" s="17">
        <v>0.47247650195165802</v>
      </c>
      <c r="BE10" s="17">
        <v>0.443570159604945</v>
      </c>
      <c r="BF10" s="17">
        <v>0.42428318408572901</v>
      </c>
      <c r="BG10" s="17">
        <v>0.24089797606413699</v>
      </c>
    </row>
    <row r="11" spans="2:59" ht="29" x14ac:dyDescent="0.35">
      <c r="B11" s="18" t="s">
        <v>621</v>
      </c>
      <c r="C11" s="17">
        <v>0.34093874292890802</v>
      </c>
      <c r="D11" s="17">
        <v>0.32842828626296</v>
      </c>
      <c r="E11" s="17">
        <v>0.35424988870586499</v>
      </c>
      <c r="F11" s="17"/>
      <c r="G11" s="17">
        <v>0.39249804317994602</v>
      </c>
      <c r="H11" s="17">
        <v>0.35102383360301898</v>
      </c>
      <c r="I11" s="17">
        <v>0.32666966953820098</v>
      </c>
      <c r="J11" s="17">
        <v>0.36672782082237498</v>
      </c>
      <c r="K11" s="17">
        <v>0.31164441845655599</v>
      </c>
      <c r="L11" s="17">
        <v>0.30561718450866299</v>
      </c>
      <c r="M11" s="17"/>
      <c r="N11" s="17">
        <v>0.37475839974099501</v>
      </c>
      <c r="O11" s="17">
        <v>0.35940045422165601</v>
      </c>
      <c r="P11" s="17">
        <v>0.31590850851718799</v>
      </c>
      <c r="Q11" s="17">
        <v>0.30180037903025098</v>
      </c>
      <c r="R11" s="17"/>
      <c r="S11" s="17">
        <v>0.36142316716735501</v>
      </c>
      <c r="T11" s="17">
        <v>0.33898506672536299</v>
      </c>
      <c r="U11" s="17">
        <v>0.36839955054553902</v>
      </c>
      <c r="V11" s="17">
        <v>0.34540471790425897</v>
      </c>
      <c r="W11" s="17">
        <v>0.38843064245590903</v>
      </c>
      <c r="X11" s="17">
        <v>0.35416380656560098</v>
      </c>
      <c r="Y11" s="17">
        <v>0.264832915837728</v>
      </c>
      <c r="Z11" s="17">
        <v>0.50100171912055302</v>
      </c>
      <c r="AA11" s="17">
        <v>0.31016622242214797</v>
      </c>
      <c r="AB11" s="17">
        <v>0.28031968462304102</v>
      </c>
      <c r="AC11" s="17">
        <v>0.27415509195854398</v>
      </c>
      <c r="AD11" s="17">
        <v>0.36673350603403598</v>
      </c>
      <c r="AE11" s="17"/>
      <c r="AF11" s="17">
        <v>0.33042251143405099</v>
      </c>
      <c r="AG11" s="17">
        <v>0.34926463324142298</v>
      </c>
      <c r="AH11" s="17">
        <v>0.330061023899897</v>
      </c>
      <c r="AI11" s="17"/>
      <c r="AJ11" s="17">
        <v>0.32615629302760302</v>
      </c>
      <c r="AK11" s="17">
        <v>0.36419839506799501</v>
      </c>
      <c r="AL11" s="17">
        <v>0.367116817628721</v>
      </c>
      <c r="AM11" s="17">
        <v>0.37106816154897998</v>
      </c>
      <c r="AN11" s="17">
        <v>0.34281975684426103</v>
      </c>
      <c r="AO11" s="17"/>
      <c r="AP11" s="17">
        <v>0.28328173376289101</v>
      </c>
      <c r="AQ11" s="17">
        <v>0.352637548777124</v>
      </c>
      <c r="AR11" s="17">
        <v>0.4177306151297</v>
      </c>
      <c r="AS11" s="17">
        <v>0.35938708538584901</v>
      </c>
      <c r="AT11" s="17">
        <v>0.271954301969485</v>
      </c>
      <c r="AU11" s="17"/>
      <c r="AV11" s="17">
        <v>0.38609634422218497</v>
      </c>
      <c r="AW11" s="17">
        <v>0.32105127908036901</v>
      </c>
      <c r="AX11" s="17">
        <v>0.34456565577645998</v>
      </c>
      <c r="AY11" s="17">
        <v>0.34221946071251103</v>
      </c>
      <c r="AZ11" s="17">
        <v>0.30788033584581198</v>
      </c>
      <c r="BA11" s="17">
        <v>0.299974184612884</v>
      </c>
      <c r="BB11" s="17"/>
      <c r="BC11" s="17">
        <v>0.33025056741813802</v>
      </c>
      <c r="BD11" s="17">
        <v>0.336244973570478</v>
      </c>
      <c r="BE11" s="17">
        <v>0.38516231086881503</v>
      </c>
      <c r="BF11" s="17">
        <v>0.30379855995761201</v>
      </c>
      <c r="BG11" s="17">
        <v>0.51139763348931899</v>
      </c>
    </row>
    <row r="12" spans="2:59" x14ac:dyDescent="0.35">
      <c r="B12" s="18" t="s">
        <v>622</v>
      </c>
      <c r="C12" s="17">
        <v>0.24152855420422001</v>
      </c>
      <c r="D12" s="17">
        <v>0.22624769164675601</v>
      </c>
      <c r="E12" s="17">
        <v>0.25695532181075997</v>
      </c>
      <c r="F12" s="17"/>
      <c r="G12" s="17">
        <v>0.21973142379602101</v>
      </c>
      <c r="H12" s="17">
        <v>0.13869223300148101</v>
      </c>
      <c r="I12" s="17">
        <v>0.21873670813698401</v>
      </c>
      <c r="J12" s="17">
        <v>0.22517217155236</v>
      </c>
      <c r="K12" s="17">
        <v>0.34625075031882502</v>
      </c>
      <c r="L12" s="17">
        <v>0.30879254368380399</v>
      </c>
      <c r="M12" s="17"/>
      <c r="N12" s="17">
        <v>0.25349138897746898</v>
      </c>
      <c r="O12" s="17">
        <v>0.183600456380065</v>
      </c>
      <c r="P12" s="17">
        <v>0.26885439190821597</v>
      </c>
      <c r="Q12" s="17">
        <v>0.26184978092415701</v>
      </c>
      <c r="R12" s="17"/>
      <c r="S12" s="17">
        <v>0.196929926211448</v>
      </c>
      <c r="T12" s="17">
        <v>0.272394456443318</v>
      </c>
      <c r="U12" s="17">
        <v>0.173771815330234</v>
      </c>
      <c r="V12" s="17">
        <v>0.275976676802693</v>
      </c>
      <c r="W12" s="17">
        <v>0.20842339381085501</v>
      </c>
      <c r="X12" s="17">
        <v>0.249542432405122</v>
      </c>
      <c r="Y12" s="17">
        <v>0.20003466654309399</v>
      </c>
      <c r="Z12" s="17">
        <v>0.279727489481363</v>
      </c>
      <c r="AA12" s="17">
        <v>0.239892184148013</v>
      </c>
      <c r="AB12" s="17">
        <v>0.29496709632214202</v>
      </c>
      <c r="AC12" s="17">
        <v>0.26859834409001099</v>
      </c>
      <c r="AD12" s="17">
        <v>0.34536843489524999</v>
      </c>
      <c r="AE12" s="17"/>
      <c r="AF12" s="17">
        <v>0.344125013338412</v>
      </c>
      <c r="AG12" s="17">
        <v>0.17466369230369999</v>
      </c>
      <c r="AH12" s="17">
        <v>0.25287631539064398</v>
      </c>
      <c r="AI12" s="17"/>
      <c r="AJ12" s="17">
        <v>0.33411461239665602</v>
      </c>
      <c r="AK12" s="17">
        <v>0.15965899633901101</v>
      </c>
      <c r="AL12" s="17">
        <v>0.21080272919563101</v>
      </c>
      <c r="AM12" s="17">
        <v>0.39156718720665301</v>
      </c>
      <c r="AN12" s="17">
        <v>0.22544950024061</v>
      </c>
      <c r="AO12" s="17"/>
      <c r="AP12" s="17">
        <v>0.345038291916335</v>
      </c>
      <c r="AQ12" s="17">
        <v>0.20169122890139701</v>
      </c>
      <c r="AR12" s="17">
        <v>0.170812715964795</v>
      </c>
      <c r="AS12" s="17">
        <v>0.37424008689162402</v>
      </c>
      <c r="AT12" s="17">
        <v>0.101313509243827</v>
      </c>
      <c r="AU12" s="17"/>
      <c r="AV12" s="17">
        <v>0.16947793501187799</v>
      </c>
      <c r="AW12" s="17">
        <v>0.34725911082593702</v>
      </c>
      <c r="AX12" s="17">
        <v>0.14033306594122699</v>
      </c>
      <c r="AY12" s="17">
        <v>0.37323399842018101</v>
      </c>
      <c r="AZ12" s="17">
        <v>0.10051262316146101</v>
      </c>
      <c r="BA12" s="17">
        <v>0.243467025190165</v>
      </c>
      <c r="BB12" s="17"/>
      <c r="BC12" s="17">
        <v>0.28843342069372602</v>
      </c>
      <c r="BD12" s="17">
        <v>0.23727923146087099</v>
      </c>
      <c r="BE12" s="17">
        <v>0.193236539278657</v>
      </c>
      <c r="BF12" s="17">
        <v>0.24655594980675299</v>
      </c>
      <c r="BG12" s="17">
        <v>0</v>
      </c>
    </row>
    <row r="13" spans="2:59" x14ac:dyDescent="0.35">
      <c r="B13" s="18" t="s">
        <v>623</v>
      </c>
      <c r="C13" s="17">
        <v>0.21698199181980199</v>
      </c>
      <c r="D13" s="17">
        <v>0.23361117455286301</v>
      </c>
      <c r="E13" s="17">
        <v>0.20048107974394</v>
      </c>
      <c r="F13" s="17"/>
      <c r="G13" s="17">
        <v>0.1868588482561</v>
      </c>
      <c r="H13" s="17">
        <v>0.26165031042660702</v>
      </c>
      <c r="I13" s="17">
        <v>0.19443414980738899</v>
      </c>
      <c r="J13" s="17">
        <v>0.15712531600240501</v>
      </c>
      <c r="K13" s="17">
        <v>0.28454697713708499</v>
      </c>
      <c r="L13" s="17">
        <v>0.22294668625491401</v>
      </c>
      <c r="M13" s="17"/>
      <c r="N13" s="17">
        <v>0.219998020727497</v>
      </c>
      <c r="O13" s="17">
        <v>0.18445979529269901</v>
      </c>
      <c r="P13" s="17">
        <v>0.214494847341691</v>
      </c>
      <c r="Q13" s="17">
        <v>0.251410536679261</v>
      </c>
      <c r="R13" s="17"/>
      <c r="S13" s="17">
        <v>0.20263561373487901</v>
      </c>
      <c r="T13" s="17">
        <v>0.22547991299004</v>
      </c>
      <c r="U13" s="17">
        <v>0.16756050054213301</v>
      </c>
      <c r="V13" s="17">
        <v>0.365032809534932</v>
      </c>
      <c r="W13" s="17">
        <v>0.20383221491167999</v>
      </c>
      <c r="X13" s="17">
        <v>0.19591622239466899</v>
      </c>
      <c r="Y13" s="17">
        <v>0.150786020679091</v>
      </c>
      <c r="Z13" s="17">
        <v>0.186870973110978</v>
      </c>
      <c r="AA13" s="17">
        <v>0.193317847635854</v>
      </c>
      <c r="AB13" s="17">
        <v>0.225318941460983</v>
      </c>
      <c r="AC13" s="17">
        <v>0.30182542159832598</v>
      </c>
      <c r="AD13" s="17">
        <v>0.20668718809682299</v>
      </c>
      <c r="AE13" s="17"/>
      <c r="AF13" s="17">
        <v>0.22760452421072999</v>
      </c>
      <c r="AG13" s="17">
        <v>0.23049371736702101</v>
      </c>
      <c r="AH13" s="17">
        <v>0.17977374475147201</v>
      </c>
      <c r="AI13" s="17"/>
      <c r="AJ13" s="17">
        <v>0.25065142973966198</v>
      </c>
      <c r="AK13" s="17">
        <v>0.21341708795718201</v>
      </c>
      <c r="AL13" s="17">
        <v>0.180759972652587</v>
      </c>
      <c r="AM13" s="17">
        <v>0.15723108034174199</v>
      </c>
      <c r="AN13" s="17">
        <v>0.17939544477331601</v>
      </c>
      <c r="AO13" s="17"/>
      <c r="AP13" s="17">
        <v>0.28109500953681499</v>
      </c>
      <c r="AQ13" s="17">
        <v>0.21413852619405699</v>
      </c>
      <c r="AR13" s="17">
        <v>0.24929070474245099</v>
      </c>
      <c r="AS13" s="17">
        <v>0.17046951606521901</v>
      </c>
      <c r="AT13" s="17">
        <v>0.17112149980117999</v>
      </c>
      <c r="AU13" s="17"/>
      <c r="AV13" s="17">
        <v>0.22931596342871599</v>
      </c>
      <c r="AW13" s="17">
        <v>0.26679988746656702</v>
      </c>
      <c r="AX13" s="17">
        <v>0.23770787580057501</v>
      </c>
      <c r="AY13" s="17">
        <v>0.222041703383765</v>
      </c>
      <c r="AZ13" s="17">
        <v>0.137789481424021</v>
      </c>
      <c r="BA13" s="17">
        <v>0.18454165052250701</v>
      </c>
      <c r="BB13" s="17"/>
      <c r="BC13" s="17">
        <v>0.25467367629464099</v>
      </c>
      <c r="BD13" s="17">
        <v>0.222126609680244</v>
      </c>
      <c r="BE13" s="17">
        <v>0.19094768148028701</v>
      </c>
      <c r="BF13" s="17">
        <v>0.196750196260983</v>
      </c>
      <c r="BG13" s="17">
        <v>0.27983446422628599</v>
      </c>
    </row>
    <row r="14" spans="2:59" x14ac:dyDescent="0.35">
      <c r="B14" s="18" t="s">
        <v>624</v>
      </c>
      <c r="C14" s="17">
        <v>0.18517287280632699</v>
      </c>
      <c r="D14" s="17">
        <v>0.20598795475322501</v>
      </c>
      <c r="E14" s="17">
        <v>0.166234996338156</v>
      </c>
      <c r="F14" s="17"/>
      <c r="G14" s="17">
        <v>0.20110337741540801</v>
      </c>
      <c r="H14" s="17">
        <v>0.25678329668238398</v>
      </c>
      <c r="I14" s="17">
        <v>0.21131399129612999</v>
      </c>
      <c r="J14" s="17">
        <v>0.20415944783575499</v>
      </c>
      <c r="K14" s="17">
        <v>9.8782271431625199E-2</v>
      </c>
      <c r="L14" s="17">
        <v>0.13213924204341801</v>
      </c>
      <c r="M14" s="17"/>
      <c r="N14" s="17">
        <v>0.19471307605903901</v>
      </c>
      <c r="O14" s="17">
        <v>0.238802034977454</v>
      </c>
      <c r="P14" s="17">
        <v>0.15666053880210001</v>
      </c>
      <c r="Q14" s="17">
        <v>0.143207613433915</v>
      </c>
      <c r="R14" s="17"/>
      <c r="S14" s="17">
        <v>0.18567033498795801</v>
      </c>
      <c r="T14" s="17">
        <v>0.16523207749845301</v>
      </c>
      <c r="U14" s="17">
        <v>0.270423923723903</v>
      </c>
      <c r="V14" s="17">
        <v>0.17098089310131401</v>
      </c>
      <c r="W14" s="17">
        <v>0.179464982046148</v>
      </c>
      <c r="X14" s="17">
        <v>0.13451381467471801</v>
      </c>
      <c r="Y14" s="17">
        <v>0.179202692285724</v>
      </c>
      <c r="Z14" s="17">
        <v>0.224080617719942</v>
      </c>
      <c r="AA14" s="17">
        <v>0.16310551440993701</v>
      </c>
      <c r="AB14" s="17">
        <v>0.20063589559247</v>
      </c>
      <c r="AC14" s="17">
        <v>0.26843273296348402</v>
      </c>
      <c r="AD14" s="17">
        <v>0.100585877406347</v>
      </c>
      <c r="AE14" s="17"/>
      <c r="AF14" s="17">
        <v>0.16612199348805401</v>
      </c>
      <c r="AG14" s="17">
        <v>0.19046479906894301</v>
      </c>
      <c r="AH14" s="17">
        <v>0.20645958945405099</v>
      </c>
      <c r="AI14" s="17"/>
      <c r="AJ14" s="17">
        <v>0.1221056982818</v>
      </c>
      <c r="AK14" s="17">
        <v>0.23626342396443001</v>
      </c>
      <c r="AL14" s="17">
        <v>0.214379359652658</v>
      </c>
      <c r="AM14" s="17">
        <v>0.26808555151557401</v>
      </c>
      <c r="AN14" s="17">
        <v>0.205175295588365</v>
      </c>
      <c r="AO14" s="17"/>
      <c r="AP14" s="17">
        <v>0.126199497282803</v>
      </c>
      <c r="AQ14" s="17">
        <v>0.21800109727262501</v>
      </c>
      <c r="AR14" s="17">
        <v>0.213231019529426</v>
      </c>
      <c r="AS14" s="17">
        <v>0.126564747676538</v>
      </c>
      <c r="AT14" s="17">
        <v>0.32994994760007901</v>
      </c>
      <c r="AU14" s="17"/>
      <c r="AV14" s="17">
        <v>0.20162686098250299</v>
      </c>
      <c r="AW14" s="17">
        <v>0.13455244882143499</v>
      </c>
      <c r="AX14" s="17">
        <v>0.23520246781273599</v>
      </c>
      <c r="AY14" s="17">
        <v>0.15253300065099301</v>
      </c>
      <c r="AZ14" s="17">
        <v>0.29713681216641702</v>
      </c>
      <c r="BA14" s="17">
        <v>0.15071806375315699</v>
      </c>
      <c r="BB14" s="17"/>
      <c r="BC14" s="17">
        <v>0.120162527549978</v>
      </c>
      <c r="BD14" s="17">
        <v>0.19497724782228901</v>
      </c>
      <c r="BE14" s="17">
        <v>0.227456430214942</v>
      </c>
      <c r="BF14" s="17">
        <v>0.236502390651122</v>
      </c>
      <c r="BG14" s="17">
        <v>0.37709428568814501</v>
      </c>
    </row>
    <row r="15" spans="2:59" x14ac:dyDescent="0.35">
      <c r="B15" s="18" t="s">
        <v>625</v>
      </c>
      <c r="C15" s="17">
        <v>0.16154590081636999</v>
      </c>
      <c r="D15" s="17">
        <v>0.18301335060116</v>
      </c>
      <c r="E15" s="17">
        <v>0.13738995102243301</v>
      </c>
      <c r="F15" s="17"/>
      <c r="G15" s="17">
        <v>0.18582444629929901</v>
      </c>
      <c r="H15" s="17">
        <v>0.156319738363666</v>
      </c>
      <c r="I15" s="17">
        <v>0.13623339744312299</v>
      </c>
      <c r="J15" s="17">
        <v>0.12703616282535801</v>
      </c>
      <c r="K15" s="17">
        <v>0.18084117517409801</v>
      </c>
      <c r="L15" s="17">
        <v>0.18377744343546101</v>
      </c>
      <c r="M15" s="17"/>
      <c r="N15" s="17">
        <v>0.16592410354301301</v>
      </c>
      <c r="O15" s="17">
        <v>0.16838346473087801</v>
      </c>
      <c r="P15" s="17">
        <v>0.16579271568073101</v>
      </c>
      <c r="Q15" s="17">
        <v>0.14599249786118701</v>
      </c>
      <c r="R15" s="17"/>
      <c r="S15" s="17">
        <v>0.17010535838122201</v>
      </c>
      <c r="T15" s="17">
        <v>0.16526993909381399</v>
      </c>
      <c r="U15" s="17">
        <v>0.17933672387979399</v>
      </c>
      <c r="V15" s="17">
        <v>0.14052473282490499</v>
      </c>
      <c r="W15" s="17">
        <v>0.180341679043378</v>
      </c>
      <c r="X15" s="17">
        <v>9.7547766445058096E-2</v>
      </c>
      <c r="Y15" s="17">
        <v>0.195931925655149</v>
      </c>
      <c r="Z15" s="17">
        <v>0.12835491942100499</v>
      </c>
      <c r="AA15" s="17">
        <v>0.126436611957327</v>
      </c>
      <c r="AB15" s="17">
        <v>0.20193744557460999</v>
      </c>
      <c r="AC15" s="17">
        <v>0.15096236240546801</v>
      </c>
      <c r="AD15" s="17">
        <v>0.245341689892287</v>
      </c>
      <c r="AE15" s="17"/>
      <c r="AF15" s="17">
        <v>0.164723141215571</v>
      </c>
      <c r="AG15" s="17">
        <v>0.15814987748387399</v>
      </c>
      <c r="AH15" s="17">
        <v>0.119922472437671</v>
      </c>
      <c r="AI15" s="17"/>
      <c r="AJ15" s="17">
        <v>0.160743837583913</v>
      </c>
      <c r="AK15" s="17">
        <v>0.16356831882922801</v>
      </c>
      <c r="AL15" s="17">
        <v>0.189286484061817</v>
      </c>
      <c r="AM15" s="17">
        <v>0.226711871089499</v>
      </c>
      <c r="AN15" s="17">
        <v>0.13612908024141401</v>
      </c>
      <c r="AO15" s="17"/>
      <c r="AP15" s="17">
        <v>0.16451848422784801</v>
      </c>
      <c r="AQ15" s="17">
        <v>0.141696358663573</v>
      </c>
      <c r="AR15" s="17">
        <v>0.18583508233822299</v>
      </c>
      <c r="AS15" s="17">
        <v>0.178320380195958</v>
      </c>
      <c r="AT15" s="17">
        <v>0.18817994708195901</v>
      </c>
      <c r="AU15" s="17"/>
      <c r="AV15" s="17">
        <v>0.16132195797366999</v>
      </c>
      <c r="AW15" s="17">
        <v>0.12387439717922299</v>
      </c>
      <c r="AX15" s="17">
        <v>0.170254507174116</v>
      </c>
      <c r="AY15" s="17">
        <v>0.19687704793751701</v>
      </c>
      <c r="AZ15" s="17">
        <v>0.204255422778163</v>
      </c>
      <c r="BA15" s="17">
        <v>0.134950744429708</v>
      </c>
      <c r="BB15" s="17"/>
      <c r="BC15" s="17">
        <v>0.12679914702223199</v>
      </c>
      <c r="BD15" s="17">
        <v>0.163130530203345</v>
      </c>
      <c r="BE15" s="17">
        <v>0.189380849656821</v>
      </c>
      <c r="BF15" s="17">
        <v>0.13684514711898399</v>
      </c>
      <c r="BG15" s="17">
        <v>5.8339623652417703E-2</v>
      </c>
    </row>
    <row r="16" spans="2:59" x14ac:dyDescent="0.35">
      <c r="B16" s="18" t="s">
        <v>626</v>
      </c>
      <c r="C16" s="17">
        <v>0.155136048396919</v>
      </c>
      <c r="D16" s="17">
        <v>0.13450489633242499</v>
      </c>
      <c r="E16" s="17">
        <v>0.17509644226124099</v>
      </c>
      <c r="F16" s="17"/>
      <c r="G16" s="17">
        <v>0.12480708325291499</v>
      </c>
      <c r="H16" s="17">
        <v>0.123208764988433</v>
      </c>
      <c r="I16" s="17">
        <v>0.15383333587480399</v>
      </c>
      <c r="J16" s="17">
        <v>0.138699378074534</v>
      </c>
      <c r="K16" s="17">
        <v>0.190913709523964</v>
      </c>
      <c r="L16" s="17">
        <v>0.19488865907024799</v>
      </c>
      <c r="M16" s="17"/>
      <c r="N16" s="17">
        <v>0.12664461923336501</v>
      </c>
      <c r="O16" s="17">
        <v>0.13431573800202801</v>
      </c>
      <c r="P16" s="17">
        <v>0.17348387305603799</v>
      </c>
      <c r="Q16" s="17">
        <v>0.194558245635536</v>
      </c>
      <c r="R16" s="17"/>
      <c r="S16" s="17">
        <v>0.15998924237818701</v>
      </c>
      <c r="T16" s="17">
        <v>9.1815604871392995E-2</v>
      </c>
      <c r="U16" s="17">
        <v>0.21232962098779901</v>
      </c>
      <c r="V16" s="17">
        <v>0.15670363599092399</v>
      </c>
      <c r="W16" s="17">
        <v>0.105706331978049</v>
      </c>
      <c r="X16" s="17">
        <v>0.11779153863809</v>
      </c>
      <c r="Y16" s="17">
        <v>0.22166186730536</v>
      </c>
      <c r="Z16" s="17">
        <v>0.170490750879602</v>
      </c>
      <c r="AA16" s="17">
        <v>0.183038290408813</v>
      </c>
      <c r="AB16" s="17">
        <v>0.16840332061697699</v>
      </c>
      <c r="AC16" s="17">
        <v>0.13455506389932201</v>
      </c>
      <c r="AD16" s="17">
        <v>0.166090424056652</v>
      </c>
      <c r="AE16" s="17"/>
      <c r="AF16" s="17">
        <v>0.226955353560475</v>
      </c>
      <c r="AG16" s="17">
        <v>0.112989299959549</v>
      </c>
      <c r="AH16" s="17">
        <v>0.147706800430874</v>
      </c>
      <c r="AI16" s="17"/>
      <c r="AJ16" s="17">
        <v>0.21267712227528801</v>
      </c>
      <c r="AK16" s="17">
        <v>0.101034630620236</v>
      </c>
      <c r="AL16" s="17">
        <v>0.11067943807915399</v>
      </c>
      <c r="AM16" s="17">
        <v>0.34633912474324602</v>
      </c>
      <c r="AN16" s="17">
        <v>0.15233539217809</v>
      </c>
      <c r="AO16" s="17"/>
      <c r="AP16" s="17">
        <v>0.19532281221063999</v>
      </c>
      <c r="AQ16" s="17">
        <v>0.11564078582698301</v>
      </c>
      <c r="AR16" s="17">
        <v>0.104918143041474</v>
      </c>
      <c r="AS16" s="17">
        <v>0.32428970859505901</v>
      </c>
      <c r="AT16" s="17">
        <v>5.5048394615984798E-2</v>
      </c>
      <c r="AU16" s="17"/>
      <c r="AV16" s="17">
        <v>9.2966684760822899E-2</v>
      </c>
      <c r="AW16" s="17">
        <v>0.19079872641874199</v>
      </c>
      <c r="AX16" s="17">
        <v>0.128935760483226</v>
      </c>
      <c r="AY16" s="17">
        <v>0.30103368395677998</v>
      </c>
      <c r="AZ16" s="17">
        <v>8.08913548450306E-2</v>
      </c>
      <c r="BA16" s="17">
        <v>9.6294096901381104E-2</v>
      </c>
      <c r="BB16" s="17"/>
      <c r="BC16" s="17">
        <v>0.20337820746976201</v>
      </c>
      <c r="BD16" s="17">
        <v>0.124316835879174</v>
      </c>
      <c r="BE16" s="17">
        <v>0.126399782930677</v>
      </c>
      <c r="BF16" s="17">
        <v>0.15147090664219101</v>
      </c>
      <c r="BG16" s="17">
        <v>0.103725795277596</v>
      </c>
    </row>
    <row r="17" spans="2:59" x14ac:dyDescent="0.35">
      <c r="B17" s="18" t="s">
        <v>627</v>
      </c>
      <c r="C17" s="17">
        <v>0.13349204469319501</v>
      </c>
      <c r="D17" s="17">
        <v>0.123777658068404</v>
      </c>
      <c r="E17" s="17">
        <v>0.144224440852149</v>
      </c>
      <c r="F17" s="17"/>
      <c r="G17" s="17">
        <v>0.195033276488144</v>
      </c>
      <c r="H17" s="17">
        <v>0.128440065871544</v>
      </c>
      <c r="I17" s="17">
        <v>0.14570953449030899</v>
      </c>
      <c r="J17" s="17">
        <v>0.118995776365104</v>
      </c>
      <c r="K17" s="17">
        <v>0.142846491625262</v>
      </c>
      <c r="L17" s="17">
        <v>8.9967401720571799E-2</v>
      </c>
      <c r="M17" s="17"/>
      <c r="N17" s="17">
        <v>0.114575700089096</v>
      </c>
      <c r="O17" s="17">
        <v>0.14729739348920901</v>
      </c>
      <c r="P17" s="17">
        <v>0.15635873236263001</v>
      </c>
      <c r="Q17" s="17">
        <v>0.120605874611564</v>
      </c>
      <c r="R17" s="17"/>
      <c r="S17" s="17">
        <v>0.17717629285388001</v>
      </c>
      <c r="T17" s="17">
        <v>0.132965770669949</v>
      </c>
      <c r="U17" s="17">
        <v>0.11515683801759601</v>
      </c>
      <c r="V17" s="17">
        <v>0.111310406966459</v>
      </c>
      <c r="W17" s="17">
        <v>8.8505031498264497E-2</v>
      </c>
      <c r="X17" s="17">
        <v>0.156020362759349</v>
      </c>
      <c r="Y17" s="17">
        <v>0.18618021936639101</v>
      </c>
      <c r="Z17" s="17">
        <v>4.4626460089643799E-2</v>
      </c>
      <c r="AA17" s="17">
        <v>0.152152924180633</v>
      </c>
      <c r="AB17" s="17">
        <v>9.4061459294529901E-2</v>
      </c>
      <c r="AC17" s="17">
        <v>0.108090115585179</v>
      </c>
      <c r="AD17" s="17">
        <v>0.15212610330687701</v>
      </c>
      <c r="AE17" s="17"/>
      <c r="AF17" s="17">
        <v>0.103508169025082</v>
      </c>
      <c r="AG17" s="17">
        <v>0.128730417408319</v>
      </c>
      <c r="AH17" s="17">
        <v>0.17143587048956699</v>
      </c>
      <c r="AI17" s="17"/>
      <c r="AJ17" s="17">
        <v>0.101602115143342</v>
      </c>
      <c r="AK17" s="17">
        <v>0.16478684332374699</v>
      </c>
      <c r="AL17" s="17">
        <v>0.12899796014342699</v>
      </c>
      <c r="AM17" s="17">
        <v>0.120369697581633</v>
      </c>
      <c r="AN17" s="17">
        <v>0.12870098070451</v>
      </c>
      <c r="AO17" s="17"/>
      <c r="AP17" s="17">
        <v>9.5570856640822793E-2</v>
      </c>
      <c r="AQ17" s="17">
        <v>0.14185662198423599</v>
      </c>
      <c r="AR17" s="17">
        <v>9.5092185455772499E-2</v>
      </c>
      <c r="AS17" s="17">
        <v>0.10662833373885799</v>
      </c>
      <c r="AT17" s="17">
        <v>0.21350854760683399</v>
      </c>
      <c r="AU17" s="17"/>
      <c r="AV17" s="17">
        <v>0.15528309599094101</v>
      </c>
      <c r="AW17" s="17">
        <v>8.5879591546659903E-2</v>
      </c>
      <c r="AX17" s="17">
        <v>0.14096802070395101</v>
      </c>
      <c r="AY17" s="17">
        <v>0.10585837067859</v>
      </c>
      <c r="AZ17" s="17">
        <v>0.173047154807143</v>
      </c>
      <c r="BA17" s="17">
        <v>0.134166554742922</v>
      </c>
      <c r="BB17" s="17"/>
      <c r="BC17" s="17">
        <v>0.15116778796965599</v>
      </c>
      <c r="BD17" s="17">
        <v>0.127891756301661</v>
      </c>
      <c r="BE17" s="17">
        <v>0.12494027841722</v>
      </c>
      <c r="BF17" s="17">
        <v>0.15039294311107901</v>
      </c>
      <c r="BG17" s="17">
        <v>0.118424274430612</v>
      </c>
    </row>
    <row r="18" spans="2:59" x14ac:dyDescent="0.35">
      <c r="B18" s="18" t="s">
        <v>628</v>
      </c>
      <c r="C18" s="17">
        <v>0.12710261001606399</v>
      </c>
      <c r="D18" s="17">
        <v>0.138568272201883</v>
      </c>
      <c r="E18" s="17">
        <v>0.116887189174347</v>
      </c>
      <c r="F18" s="17"/>
      <c r="G18" s="17">
        <v>0.13942246207148001</v>
      </c>
      <c r="H18" s="17">
        <v>0.17290039232772</v>
      </c>
      <c r="I18" s="17">
        <v>0.141685203984071</v>
      </c>
      <c r="J18" s="17">
        <v>0.12017690892079499</v>
      </c>
      <c r="K18" s="17">
        <v>6.7192254198186793E-2</v>
      </c>
      <c r="L18" s="17">
        <v>0.111180918333691</v>
      </c>
      <c r="M18" s="17"/>
      <c r="N18" s="17">
        <v>0.17836450516397101</v>
      </c>
      <c r="O18" s="17">
        <v>0.14357512694768301</v>
      </c>
      <c r="P18" s="17">
        <v>7.5703227217296401E-2</v>
      </c>
      <c r="Q18" s="17">
        <v>9.6878232422649702E-2</v>
      </c>
      <c r="R18" s="17"/>
      <c r="S18" s="17">
        <v>0.15182402801025899</v>
      </c>
      <c r="T18" s="17">
        <v>0.114879120988304</v>
      </c>
      <c r="U18" s="17">
        <v>8.6204688828857595E-2</v>
      </c>
      <c r="V18" s="17">
        <v>0.10155276076370801</v>
      </c>
      <c r="W18" s="17">
        <v>0.17786572738943901</v>
      </c>
      <c r="X18" s="17">
        <v>0.14497730964827901</v>
      </c>
      <c r="Y18" s="17">
        <v>0.105357405703579</v>
      </c>
      <c r="Z18" s="17">
        <v>0.10526989455590199</v>
      </c>
      <c r="AA18" s="17">
        <v>0.13843830431160301</v>
      </c>
      <c r="AB18" s="17">
        <v>0.14779681846126799</v>
      </c>
      <c r="AC18" s="17">
        <v>7.0706997687054504E-2</v>
      </c>
      <c r="AD18" s="17">
        <v>0.12607422950455099</v>
      </c>
      <c r="AE18" s="17"/>
      <c r="AF18" s="17">
        <v>0.116624266676877</v>
      </c>
      <c r="AG18" s="17">
        <v>0.144894195016053</v>
      </c>
      <c r="AH18" s="17">
        <v>0.11138437910629601</v>
      </c>
      <c r="AI18" s="17"/>
      <c r="AJ18" s="17">
        <v>0.13548891120984699</v>
      </c>
      <c r="AK18" s="17">
        <v>0.13478854980372801</v>
      </c>
      <c r="AL18" s="17">
        <v>0.10891503876498</v>
      </c>
      <c r="AM18" s="17">
        <v>0.12833265683634701</v>
      </c>
      <c r="AN18" s="17">
        <v>0.112843103090351</v>
      </c>
      <c r="AO18" s="17"/>
      <c r="AP18" s="17">
        <v>0.13928787537457801</v>
      </c>
      <c r="AQ18" s="17">
        <v>0.147016639644378</v>
      </c>
      <c r="AR18" s="17">
        <v>6.6146045970001996E-2</v>
      </c>
      <c r="AS18" s="17">
        <v>9.7122610536791998E-2</v>
      </c>
      <c r="AT18" s="17">
        <v>7.8301518166359205E-2</v>
      </c>
      <c r="AU18" s="17"/>
      <c r="AV18" s="17">
        <v>0.16097175029185801</v>
      </c>
      <c r="AW18" s="17">
        <v>0.14041382504191199</v>
      </c>
      <c r="AX18" s="17">
        <v>9.9818967143902607E-2</v>
      </c>
      <c r="AY18" s="17">
        <v>9.4324723041957104E-2</v>
      </c>
      <c r="AZ18" s="17">
        <v>3.9321570475742501E-2</v>
      </c>
      <c r="BA18" s="17">
        <v>0.184096398336205</v>
      </c>
      <c r="BB18" s="17"/>
      <c r="BC18" s="17">
        <v>0.122216617410013</v>
      </c>
      <c r="BD18" s="17">
        <v>8.0559410295518802E-2</v>
      </c>
      <c r="BE18" s="17">
        <v>0.15015515094096599</v>
      </c>
      <c r="BF18" s="17">
        <v>0.188041948372489</v>
      </c>
      <c r="BG18" s="17">
        <v>0.22205082543364699</v>
      </c>
    </row>
    <row r="19" spans="2:59" ht="29" x14ac:dyDescent="0.35">
      <c r="B19" s="18" t="s">
        <v>629</v>
      </c>
      <c r="C19" s="17">
        <v>8.6196431354392894E-2</v>
      </c>
      <c r="D19" s="17">
        <v>7.9457805225571596E-2</v>
      </c>
      <c r="E19" s="17">
        <v>9.3586070595499907E-2</v>
      </c>
      <c r="F19" s="17"/>
      <c r="G19" s="17">
        <v>9.6046451439385394E-2</v>
      </c>
      <c r="H19" s="17">
        <v>9.4825272595119206E-2</v>
      </c>
      <c r="I19" s="17">
        <v>8.3863591398654E-2</v>
      </c>
      <c r="J19" s="17">
        <v>8.9470235120485603E-2</v>
      </c>
      <c r="K19" s="17">
        <v>5.9114078116285301E-2</v>
      </c>
      <c r="L19" s="17">
        <v>8.8253611693301301E-2</v>
      </c>
      <c r="M19" s="17"/>
      <c r="N19" s="17">
        <v>9.1193934278844799E-2</v>
      </c>
      <c r="O19" s="17">
        <v>9.1570127391179201E-2</v>
      </c>
      <c r="P19" s="17">
        <v>8.8399047852967996E-2</v>
      </c>
      <c r="Q19" s="17">
        <v>7.3021902658385304E-2</v>
      </c>
      <c r="R19" s="17"/>
      <c r="S19" s="17">
        <v>7.8999480778326595E-2</v>
      </c>
      <c r="T19" s="17">
        <v>5.0179491586700299E-2</v>
      </c>
      <c r="U19" s="17">
        <v>0.15278779533087999</v>
      </c>
      <c r="V19" s="17">
        <v>9.0302306435593893E-2</v>
      </c>
      <c r="W19" s="17">
        <v>0.118253365778863</v>
      </c>
      <c r="X19" s="17">
        <v>0.101048653742593</v>
      </c>
      <c r="Y19" s="17">
        <v>9.7476571468810794E-2</v>
      </c>
      <c r="Z19" s="17">
        <v>4.5189970257467502E-2</v>
      </c>
      <c r="AA19" s="17">
        <v>6.7977064610470303E-2</v>
      </c>
      <c r="AB19" s="17">
        <v>0.10738238667779</v>
      </c>
      <c r="AC19" s="17">
        <v>3.7467931696309201E-2</v>
      </c>
      <c r="AD19" s="17">
        <v>5.9205678672347897E-2</v>
      </c>
      <c r="AE19" s="17"/>
      <c r="AF19" s="17">
        <v>8.4749371036000595E-2</v>
      </c>
      <c r="AG19" s="17">
        <v>9.5098909090241601E-2</v>
      </c>
      <c r="AH19" s="17">
        <v>7.0093397792359902E-2</v>
      </c>
      <c r="AI19" s="17"/>
      <c r="AJ19" s="17">
        <v>9.6880509568624804E-2</v>
      </c>
      <c r="AK19" s="17">
        <v>8.3655735257640099E-2</v>
      </c>
      <c r="AL19" s="17">
        <v>7.2892675099498705E-2</v>
      </c>
      <c r="AM19" s="17">
        <v>0.12897752791690401</v>
      </c>
      <c r="AN19" s="17">
        <v>0.11622641505659601</v>
      </c>
      <c r="AO19" s="17"/>
      <c r="AP19" s="17">
        <v>9.2192361196999806E-2</v>
      </c>
      <c r="AQ19" s="17">
        <v>0.102642981358761</v>
      </c>
      <c r="AR19" s="17">
        <v>8.3072608816658997E-2</v>
      </c>
      <c r="AS19" s="17">
        <v>4.7835150853920601E-2</v>
      </c>
      <c r="AT19" s="17">
        <v>2.1359231118320301E-2</v>
      </c>
      <c r="AU19" s="17"/>
      <c r="AV19" s="17">
        <v>0.101850135682632</v>
      </c>
      <c r="AW19" s="17">
        <v>0.11393992103534099</v>
      </c>
      <c r="AX19" s="17">
        <v>0.13558945739255299</v>
      </c>
      <c r="AY19" s="17">
        <v>4.7333666463245098E-2</v>
      </c>
      <c r="AZ19" s="17">
        <v>4.9131704521778098E-2</v>
      </c>
      <c r="BA19" s="17">
        <v>2.40320615536633E-2</v>
      </c>
      <c r="BB19" s="17"/>
      <c r="BC19" s="17">
        <v>7.10691771306695E-2</v>
      </c>
      <c r="BD19" s="17">
        <v>0.111848754165676</v>
      </c>
      <c r="BE19" s="17">
        <v>6.0457487478884901E-2</v>
      </c>
      <c r="BF19" s="17">
        <v>0.10454257194029599</v>
      </c>
      <c r="BG19" s="17">
        <v>0.15354733134841</v>
      </c>
    </row>
    <row r="20" spans="2:59" ht="29" x14ac:dyDescent="0.35">
      <c r="B20" s="18" t="s">
        <v>630</v>
      </c>
      <c r="C20" s="17">
        <v>7.7091463136944094E-2</v>
      </c>
      <c r="D20" s="17">
        <v>7.9605269528940203E-2</v>
      </c>
      <c r="E20" s="17">
        <v>7.5275739156282301E-2</v>
      </c>
      <c r="F20" s="17"/>
      <c r="G20" s="17">
        <v>0.100629320885618</v>
      </c>
      <c r="H20" s="17">
        <v>0.152505514693415</v>
      </c>
      <c r="I20" s="17">
        <v>7.3627644467305201E-2</v>
      </c>
      <c r="J20" s="17">
        <v>7.3668850416528195E-2</v>
      </c>
      <c r="K20" s="17">
        <v>4.5548415876822498E-2</v>
      </c>
      <c r="L20" s="17">
        <v>2.21497070595486E-2</v>
      </c>
      <c r="M20" s="17"/>
      <c r="N20" s="17">
        <v>0.106350530405007</v>
      </c>
      <c r="O20" s="17">
        <v>8.2728168695380203E-2</v>
      </c>
      <c r="P20" s="17">
        <v>5.4784969477403099E-2</v>
      </c>
      <c r="Q20" s="17">
        <v>5.7548590528896597E-2</v>
      </c>
      <c r="R20" s="17"/>
      <c r="S20" s="17">
        <v>0.15919056655838801</v>
      </c>
      <c r="T20" s="17">
        <v>4.9095973643060703E-2</v>
      </c>
      <c r="U20" s="17">
        <v>7.7175295833762397E-2</v>
      </c>
      <c r="V20" s="17">
        <v>2.5097996555452601E-2</v>
      </c>
      <c r="W20" s="17">
        <v>4.79945238246803E-2</v>
      </c>
      <c r="X20" s="17">
        <v>7.5749731335903001E-2</v>
      </c>
      <c r="Y20" s="17">
        <v>9.5031881640971302E-2</v>
      </c>
      <c r="Z20" s="17">
        <v>2.0795182365917299E-2</v>
      </c>
      <c r="AA20" s="17">
        <v>0.105360375095816</v>
      </c>
      <c r="AB20" s="17">
        <v>5.6627702483280203E-2</v>
      </c>
      <c r="AC20" s="17">
        <v>5.4313148341580998E-2</v>
      </c>
      <c r="AD20" s="17">
        <v>2.72031792955791E-2</v>
      </c>
      <c r="AE20" s="17"/>
      <c r="AF20" s="17">
        <v>5.2268953939361901E-2</v>
      </c>
      <c r="AG20" s="17">
        <v>8.4121624725282701E-2</v>
      </c>
      <c r="AH20" s="17">
        <v>0.1090401650177</v>
      </c>
      <c r="AI20" s="17"/>
      <c r="AJ20" s="17">
        <v>7.0952963470497704E-2</v>
      </c>
      <c r="AK20" s="17">
        <v>0.114249053015942</v>
      </c>
      <c r="AL20" s="17">
        <v>5.9368632715792499E-2</v>
      </c>
      <c r="AM20" s="17">
        <v>3.8001815419059698E-2</v>
      </c>
      <c r="AN20" s="17">
        <v>7.8076918870194995E-2</v>
      </c>
      <c r="AO20" s="17"/>
      <c r="AP20" s="17">
        <v>7.3314347203710897E-2</v>
      </c>
      <c r="AQ20" s="17">
        <v>9.8597494689960694E-2</v>
      </c>
      <c r="AR20" s="17">
        <v>5.9575535515267203E-2</v>
      </c>
      <c r="AS20" s="17">
        <v>6.1159771216740301E-2</v>
      </c>
      <c r="AT20" s="17">
        <v>8.7604280507701901E-2</v>
      </c>
      <c r="AU20" s="17"/>
      <c r="AV20" s="17">
        <v>0.10596789478346</v>
      </c>
      <c r="AW20" s="17">
        <v>9.3343296482727198E-2</v>
      </c>
      <c r="AX20" s="17">
        <v>4.8788791438404498E-2</v>
      </c>
      <c r="AY20" s="17">
        <v>5.5788660683895701E-2</v>
      </c>
      <c r="AZ20" s="17">
        <v>0.111231453007512</v>
      </c>
      <c r="BA20" s="17">
        <v>3.1054278465569001E-2</v>
      </c>
      <c r="BB20" s="17"/>
      <c r="BC20" s="17">
        <v>4.6330460896047601E-2</v>
      </c>
      <c r="BD20" s="17">
        <v>8.1375161447465899E-2</v>
      </c>
      <c r="BE20" s="17">
        <v>9.9045790920310003E-2</v>
      </c>
      <c r="BF20" s="17">
        <v>7.3794680718295896E-2</v>
      </c>
      <c r="BG20" s="17">
        <v>0.25132807242706301</v>
      </c>
    </row>
    <row r="21" spans="2:59" ht="29" x14ac:dyDescent="0.35">
      <c r="B21" s="18" t="s">
        <v>631</v>
      </c>
      <c r="C21" s="17">
        <v>5.3922123282797101E-2</v>
      </c>
      <c r="D21" s="17">
        <v>5.0633057257337799E-2</v>
      </c>
      <c r="E21" s="17">
        <v>5.7631010428216597E-2</v>
      </c>
      <c r="F21" s="17"/>
      <c r="G21" s="17">
        <v>4.0492163194576103E-2</v>
      </c>
      <c r="H21" s="17">
        <v>7.3850148431711005E-2</v>
      </c>
      <c r="I21" s="17">
        <v>8.0791129992192706E-2</v>
      </c>
      <c r="J21" s="17">
        <v>7.6094103424595994E-2</v>
      </c>
      <c r="K21" s="17">
        <v>2.3088847658448E-2</v>
      </c>
      <c r="L21" s="17">
        <v>2.7263505682133701E-2</v>
      </c>
      <c r="M21" s="17"/>
      <c r="N21" s="17">
        <v>6.9710756506081495E-2</v>
      </c>
      <c r="O21" s="17">
        <v>6.5904704449557497E-2</v>
      </c>
      <c r="P21" s="17">
        <v>4.0873273573231603E-2</v>
      </c>
      <c r="Q21" s="17">
        <v>3.4775645048336599E-2</v>
      </c>
      <c r="R21" s="17"/>
      <c r="S21" s="17">
        <v>6.5081919771106403E-2</v>
      </c>
      <c r="T21" s="17">
        <v>5.40337637614118E-2</v>
      </c>
      <c r="U21" s="17">
        <v>5.4239042171872899E-2</v>
      </c>
      <c r="V21" s="17">
        <v>0.10473916396937</v>
      </c>
      <c r="W21" s="17">
        <v>7.2518743245418293E-2</v>
      </c>
      <c r="X21" s="17">
        <v>3.2902554730423098E-2</v>
      </c>
      <c r="Y21" s="17">
        <v>5.53435052192289E-2</v>
      </c>
      <c r="Z21" s="17">
        <v>0</v>
      </c>
      <c r="AA21" s="17">
        <v>5.9699136704776903E-2</v>
      </c>
      <c r="AB21" s="17">
        <v>1.9415565265694702E-2</v>
      </c>
      <c r="AC21" s="17">
        <v>3.5770857712384897E-2</v>
      </c>
      <c r="AD21" s="17">
        <v>5.43887520245942E-2</v>
      </c>
      <c r="AE21" s="17"/>
      <c r="AF21" s="17">
        <v>5.4346977864695799E-2</v>
      </c>
      <c r="AG21" s="17">
        <v>4.92466115323539E-2</v>
      </c>
      <c r="AH21" s="17">
        <v>5.8331362889915098E-2</v>
      </c>
      <c r="AI21" s="17"/>
      <c r="AJ21" s="17">
        <v>4.8843185011203598E-2</v>
      </c>
      <c r="AK21" s="17">
        <v>3.6446413835848998E-2</v>
      </c>
      <c r="AL21" s="17">
        <v>5.70196240163083E-2</v>
      </c>
      <c r="AM21" s="17">
        <v>5.5558502577513103E-2</v>
      </c>
      <c r="AN21" s="17">
        <v>6.4495185007090505E-2</v>
      </c>
      <c r="AO21" s="17"/>
      <c r="AP21" s="17">
        <v>4.22075900699318E-2</v>
      </c>
      <c r="AQ21" s="17">
        <v>4.7249346764993302E-2</v>
      </c>
      <c r="AR21" s="17">
        <v>4.6789185144126798E-2</v>
      </c>
      <c r="AS21" s="17">
        <v>6.3010683660712302E-2</v>
      </c>
      <c r="AT21" s="17">
        <v>3.02358145667036E-2</v>
      </c>
      <c r="AU21" s="17"/>
      <c r="AV21" s="17">
        <v>3.8929469443862198E-2</v>
      </c>
      <c r="AW21" s="17">
        <v>5.4067119736150603E-2</v>
      </c>
      <c r="AX21" s="17">
        <v>5.0255684898008003E-2</v>
      </c>
      <c r="AY21" s="17">
        <v>6.7695196430225604E-2</v>
      </c>
      <c r="AZ21" s="17">
        <v>6.1962985973781901E-2</v>
      </c>
      <c r="BA21" s="17">
        <v>3.7847145278498501E-2</v>
      </c>
      <c r="BB21" s="17"/>
      <c r="BC21" s="17">
        <v>3.0493619232927E-2</v>
      </c>
      <c r="BD21" s="17">
        <v>4.4595336854663402E-2</v>
      </c>
      <c r="BE21" s="17">
        <v>5.1779842966074498E-2</v>
      </c>
      <c r="BF21" s="17">
        <v>9.9207258112331095E-2</v>
      </c>
      <c r="BG21" s="17">
        <v>6.6729680222906707E-2</v>
      </c>
    </row>
    <row r="22" spans="2:59" x14ac:dyDescent="0.35">
      <c r="B22" s="18" t="s">
        <v>100</v>
      </c>
      <c r="C22" s="17">
        <v>2.5409344079592E-2</v>
      </c>
      <c r="D22" s="17">
        <v>2.6672841646268E-2</v>
      </c>
      <c r="E22" s="17">
        <v>2.2106034384433301E-2</v>
      </c>
      <c r="F22" s="17"/>
      <c r="G22" s="17">
        <v>2.4917841109928202E-2</v>
      </c>
      <c r="H22" s="17">
        <v>2.5324712544986399E-2</v>
      </c>
      <c r="I22" s="17">
        <v>3.7172571657829501E-2</v>
      </c>
      <c r="J22" s="17">
        <v>1.8076303842887199E-2</v>
      </c>
      <c r="K22" s="17">
        <v>1.9727292054608499E-2</v>
      </c>
      <c r="L22" s="17">
        <v>2.5743810134111401E-2</v>
      </c>
      <c r="M22" s="17"/>
      <c r="N22" s="17">
        <v>1.2773558375122999E-2</v>
      </c>
      <c r="O22" s="17">
        <v>2.99250819077015E-2</v>
      </c>
      <c r="P22" s="17">
        <v>3.8514640332688199E-2</v>
      </c>
      <c r="Q22" s="17">
        <v>2.3527519645284201E-2</v>
      </c>
      <c r="R22" s="17"/>
      <c r="S22" s="17">
        <v>3.09175971608571E-2</v>
      </c>
      <c r="T22" s="17">
        <v>4.1062541850834397E-2</v>
      </c>
      <c r="U22" s="17">
        <v>1.49245671606288E-2</v>
      </c>
      <c r="V22" s="17">
        <v>0</v>
      </c>
      <c r="W22" s="17">
        <v>2.3641116953753798E-2</v>
      </c>
      <c r="X22" s="17">
        <v>3.6933303903757798E-2</v>
      </c>
      <c r="Y22" s="17">
        <v>8.5336438530036005E-3</v>
      </c>
      <c r="Z22" s="17">
        <v>0</v>
      </c>
      <c r="AA22" s="17">
        <v>4.5179356120773999E-2</v>
      </c>
      <c r="AB22" s="17">
        <v>4.35376403988154E-2</v>
      </c>
      <c r="AC22" s="17">
        <v>0</v>
      </c>
      <c r="AD22" s="17">
        <v>0</v>
      </c>
      <c r="AE22" s="17"/>
      <c r="AF22" s="17">
        <v>2.8731998973577099E-2</v>
      </c>
      <c r="AG22" s="17">
        <v>1.81515645038944E-2</v>
      </c>
      <c r="AH22" s="17">
        <v>3.9144602974764901E-2</v>
      </c>
      <c r="AI22" s="17"/>
      <c r="AJ22" s="17">
        <v>2.5210524697572002E-2</v>
      </c>
      <c r="AK22" s="17">
        <v>1.52621054095798E-2</v>
      </c>
      <c r="AL22" s="17">
        <v>2.5008777504818801E-2</v>
      </c>
      <c r="AM22" s="17">
        <v>0</v>
      </c>
      <c r="AN22" s="17">
        <v>4.5155141293658899E-2</v>
      </c>
      <c r="AO22" s="17"/>
      <c r="AP22" s="17">
        <v>2.9563208136421E-2</v>
      </c>
      <c r="AQ22" s="17">
        <v>1.9130735470557599E-2</v>
      </c>
      <c r="AR22" s="17">
        <v>1.2587857307053399E-2</v>
      </c>
      <c r="AS22" s="17">
        <v>1.38364592678678E-2</v>
      </c>
      <c r="AT22" s="17">
        <v>2.12947900896957E-2</v>
      </c>
      <c r="AU22" s="17"/>
      <c r="AV22" s="17">
        <v>1.9794636634649199E-2</v>
      </c>
      <c r="AW22" s="17">
        <v>2.5693294763660501E-2</v>
      </c>
      <c r="AX22" s="17">
        <v>0</v>
      </c>
      <c r="AY22" s="17">
        <v>2.5302843345268999E-2</v>
      </c>
      <c r="AZ22" s="17">
        <v>2.84430506430692E-2</v>
      </c>
      <c r="BA22" s="17">
        <v>5.6994486472166803E-2</v>
      </c>
      <c r="BB22" s="17"/>
      <c r="BC22" s="17">
        <v>2.4884535857101001E-2</v>
      </c>
      <c r="BD22" s="17">
        <v>3.1966012917587397E-2</v>
      </c>
      <c r="BE22" s="17">
        <v>2.2479274847266702E-2</v>
      </c>
      <c r="BF22" s="17">
        <v>3.3876988392904601E-2</v>
      </c>
      <c r="BG22" s="17">
        <v>0</v>
      </c>
    </row>
    <row r="23" spans="2:59" x14ac:dyDescent="0.35">
      <c r="B23" s="18" t="s">
        <v>122</v>
      </c>
      <c r="C23" s="19">
        <v>4.7418592536283598E-3</v>
      </c>
      <c r="D23" s="19">
        <v>3.6820856499656701E-3</v>
      </c>
      <c r="E23" s="19">
        <v>5.8281007744989902E-3</v>
      </c>
      <c r="F23" s="19"/>
      <c r="G23" s="19">
        <v>1.01682645088243E-2</v>
      </c>
      <c r="H23" s="19">
        <v>6.4584997191100297E-3</v>
      </c>
      <c r="I23" s="19">
        <v>6.8101022643306201E-3</v>
      </c>
      <c r="J23" s="19">
        <v>5.7506578290989598E-3</v>
      </c>
      <c r="K23" s="19">
        <v>0</v>
      </c>
      <c r="L23" s="19">
        <v>0</v>
      </c>
      <c r="M23" s="19"/>
      <c r="N23" s="19">
        <v>2.2657179123878302E-3</v>
      </c>
      <c r="O23" s="19">
        <v>4.4244175305856396E-3</v>
      </c>
      <c r="P23" s="19">
        <v>0</v>
      </c>
      <c r="Q23" s="19">
        <v>1.2247817331251E-2</v>
      </c>
      <c r="R23" s="19"/>
      <c r="S23" s="19">
        <v>4.1963813386082897E-3</v>
      </c>
      <c r="T23" s="19">
        <v>7.8985808413056108E-3</v>
      </c>
      <c r="U23" s="19">
        <v>0</v>
      </c>
      <c r="V23" s="19">
        <v>1.3585057628782799E-2</v>
      </c>
      <c r="W23" s="19">
        <v>0</v>
      </c>
      <c r="X23" s="19">
        <v>0</v>
      </c>
      <c r="Y23" s="19">
        <v>1.13761802729041E-2</v>
      </c>
      <c r="Z23" s="19">
        <v>0</v>
      </c>
      <c r="AA23" s="19">
        <v>0</v>
      </c>
      <c r="AB23" s="19">
        <v>0</v>
      </c>
      <c r="AC23" s="19">
        <v>0</v>
      </c>
      <c r="AD23" s="19">
        <v>3.7766979960438797E-2</v>
      </c>
      <c r="AE23" s="19"/>
      <c r="AF23" s="19">
        <v>3.6148639247339299E-3</v>
      </c>
      <c r="AG23" s="19">
        <v>1.51273308591635E-3</v>
      </c>
      <c r="AH23" s="19">
        <v>1.39228726874793E-2</v>
      </c>
      <c r="AI23" s="19"/>
      <c r="AJ23" s="19">
        <v>0</v>
      </c>
      <c r="AK23" s="19">
        <v>2.2901037104114601E-3</v>
      </c>
      <c r="AL23" s="19">
        <v>0</v>
      </c>
      <c r="AM23" s="19">
        <v>5.0366519955459099E-2</v>
      </c>
      <c r="AN23" s="19">
        <v>1.5725904759938399E-2</v>
      </c>
      <c r="AO23" s="19"/>
      <c r="AP23" s="19">
        <v>0</v>
      </c>
      <c r="AQ23" s="19">
        <v>4.6049177031308296E-3</v>
      </c>
      <c r="AR23" s="19">
        <v>0</v>
      </c>
      <c r="AS23" s="19">
        <v>1.6862207038254098E-2</v>
      </c>
      <c r="AT23" s="19">
        <v>0</v>
      </c>
      <c r="AU23" s="19"/>
      <c r="AV23" s="19">
        <v>5.6768239159562302E-3</v>
      </c>
      <c r="AW23" s="19">
        <v>0</v>
      </c>
      <c r="AX23" s="19">
        <v>0</v>
      </c>
      <c r="AY23" s="19">
        <v>1.45152791882992E-2</v>
      </c>
      <c r="AZ23" s="19">
        <v>0</v>
      </c>
      <c r="BA23" s="19">
        <v>0</v>
      </c>
      <c r="BB23" s="19"/>
      <c r="BC23" s="19">
        <v>5.5835336805048997E-3</v>
      </c>
      <c r="BD23" s="19">
        <v>7.1894862473581202E-3</v>
      </c>
      <c r="BE23" s="19">
        <v>7.2973424583119197E-3</v>
      </c>
      <c r="BF23" s="19">
        <v>0</v>
      </c>
      <c r="BG23" s="19">
        <v>0</v>
      </c>
    </row>
    <row r="24" spans="2:59" x14ac:dyDescent="0.35">
      <c r="B24" s="16" t="s">
        <v>331</v>
      </c>
    </row>
    <row r="25" spans="2:59" x14ac:dyDescent="0.35">
      <c r="B25" t="s">
        <v>80</v>
      </c>
    </row>
    <row r="26" spans="2:59" x14ac:dyDescent="0.35">
      <c r="B26" t="s">
        <v>81</v>
      </c>
    </row>
    <row r="28" spans="2:59" x14ac:dyDescent="0.35">
      <c r="B2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G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619</v>
      </c>
      <c r="C9" s="17">
        <v>0.41275614102242802</v>
      </c>
      <c r="D9" s="17">
        <v>0.40129786707995502</v>
      </c>
      <c r="E9" s="17">
        <v>0.42300400611563599</v>
      </c>
      <c r="F9" s="17"/>
      <c r="G9" s="17">
        <v>0.42018593061234999</v>
      </c>
      <c r="H9" s="17">
        <v>0.39040233052463202</v>
      </c>
      <c r="I9" s="17">
        <v>0.41639692852461002</v>
      </c>
      <c r="J9" s="17">
        <v>0.43652452555383697</v>
      </c>
      <c r="K9" s="17">
        <v>0.40537180838502701</v>
      </c>
      <c r="L9" s="17">
        <v>0.409516689837092</v>
      </c>
      <c r="M9" s="17"/>
      <c r="N9" s="17">
        <v>0.414124556191592</v>
      </c>
      <c r="O9" s="17">
        <v>0.44062767943395997</v>
      </c>
      <c r="P9" s="17">
        <v>0.37304124310492498</v>
      </c>
      <c r="Q9" s="17">
        <v>0.41472926677268002</v>
      </c>
      <c r="R9" s="17"/>
      <c r="S9" s="17">
        <v>0.36087229162663498</v>
      </c>
      <c r="T9" s="17">
        <v>0.45877191752669</v>
      </c>
      <c r="U9" s="17">
        <v>0.47020921000516602</v>
      </c>
      <c r="V9" s="17">
        <v>0.388207482198969</v>
      </c>
      <c r="W9" s="17">
        <v>0.42593404188623302</v>
      </c>
      <c r="X9" s="17">
        <v>0.41156203255961998</v>
      </c>
      <c r="Y9" s="17">
        <v>0.37884333762697397</v>
      </c>
      <c r="Z9" s="17">
        <v>0.389289339378947</v>
      </c>
      <c r="AA9" s="17">
        <v>0.43024766902698702</v>
      </c>
      <c r="AB9" s="17">
        <v>0.446717635038137</v>
      </c>
      <c r="AC9" s="17">
        <v>0.44172493892382098</v>
      </c>
      <c r="AD9" s="17">
        <v>0.28553790281661201</v>
      </c>
      <c r="AE9" s="17"/>
      <c r="AF9" s="17">
        <v>0.30876188869933802</v>
      </c>
      <c r="AG9" s="17">
        <v>0.49925648724895499</v>
      </c>
      <c r="AH9" s="17">
        <v>0.36009189385456303</v>
      </c>
      <c r="AI9" s="17"/>
      <c r="AJ9" s="17">
        <v>0.35344989236364399</v>
      </c>
      <c r="AK9" s="17">
        <v>0.439350480833404</v>
      </c>
      <c r="AL9" s="17">
        <v>0.56979187149357602</v>
      </c>
      <c r="AM9" s="17">
        <v>0.132095170006164</v>
      </c>
      <c r="AN9" s="17">
        <v>0.39191016255173</v>
      </c>
      <c r="AO9" s="17"/>
      <c r="AP9" s="17">
        <v>0.31610193333387299</v>
      </c>
      <c r="AQ9" s="17">
        <v>0.44298826685930498</v>
      </c>
      <c r="AR9" s="17">
        <v>0.51903460693538095</v>
      </c>
      <c r="AS9" s="17">
        <v>0.30313334616260801</v>
      </c>
      <c r="AT9" s="17">
        <v>0.64402779678827604</v>
      </c>
      <c r="AU9" s="17"/>
      <c r="AV9" s="17">
        <v>0.47517406392699901</v>
      </c>
      <c r="AW9" s="17">
        <v>0.32680850406860201</v>
      </c>
      <c r="AX9" s="17">
        <v>0.56613572654570998</v>
      </c>
      <c r="AY9" s="17">
        <v>0.26348216007249597</v>
      </c>
      <c r="AZ9" s="17">
        <v>0.57496563172492499</v>
      </c>
      <c r="BA9" s="17">
        <v>0.38995754681098699</v>
      </c>
      <c r="BB9" s="17"/>
      <c r="BC9" s="17">
        <v>0.38161316144513902</v>
      </c>
      <c r="BD9" s="17">
        <v>0.41269617019999599</v>
      </c>
      <c r="BE9" s="17">
        <v>0.47725884619771097</v>
      </c>
      <c r="BF9" s="17">
        <v>0.34810484810183201</v>
      </c>
      <c r="BG9" s="17">
        <v>0.46590324529545102</v>
      </c>
    </row>
    <row r="10" spans="2:59" x14ac:dyDescent="0.35">
      <c r="B10" s="18" t="s">
        <v>620</v>
      </c>
      <c r="C10" s="17">
        <v>0.35182359540497499</v>
      </c>
      <c r="D10" s="17">
        <v>0.34726182917651599</v>
      </c>
      <c r="E10" s="17">
        <v>0.35935374274118498</v>
      </c>
      <c r="F10" s="17"/>
      <c r="G10" s="17">
        <v>0.27155084884157998</v>
      </c>
      <c r="H10" s="17">
        <v>0.29067295786741398</v>
      </c>
      <c r="I10" s="17">
        <v>0.38282592543334099</v>
      </c>
      <c r="J10" s="17">
        <v>0.33649441135068098</v>
      </c>
      <c r="K10" s="17">
        <v>0.375028829788905</v>
      </c>
      <c r="L10" s="17">
        <v>0.43277594763238197</v>
      </c>
      <c r="M10" s="17"/>
      <c r="N10" s="17">
        <v>0.348743069351928</v>
      </c>
      <c r="O10" s="17">
        <v>0.31163099445127601</v>
      </c>
      <c r="P10" s="17">
        <v>0.35386119907824298</v>
      </c>
      <c r="Q10" s="17">
        <v>0.39800731800470401</v>
      </c>
      <c r="R10" s="17"/>
      <c r="S10" s="17">
        <v>0.288042017911876</v>
      </c>
      <c r="T10" s="17">
        <v>0.33728205977804998</v>
      </c>
      <c r="U10" s="17">
        <v>0.40944201201760899</v>
      </c>
      <c r="V10" s="17">
        <v>0.34722359195915697</v>
      </c>
      <c r="W10" s="17">
        <v>0.36150078327671598</v>
      </c>
      <c r="X10" s="17">
        <v>0.34360891696608398</v>
      </c>
      <c r="Y10" s="17">
        <v>0.33634806505444498</v>
      </c>
      <c r="Z10" s="17">
        <v>0.48187059825468298</v>
      </c>
      <c r="AA10" s="17">
        <v>0.38027255844360502</v>
      </c>
      <c r="AB10" s="17">
        <v>0.31039587693454401</v>
      </c>
      <c r="AC10" s="17">
        <v>0.38438035820081501</v>
      </c>
      <c r="AD10" s="17">
        <v>0.41248912617206901</v>
      </c>
      <c r="AE10" s="17"/>
      <c r="AF10" s="17">
        <v>0.39252407037284698</v>
      </c>
      <c r="AG10" s="17">
        <v>0.34080573417997201</v>
      </c>
      <c r="AH10" s="17">
        <v>0.36143589825559802</v>
      </c>
      <c r="AI10" s="17"/>
      <c r="AJ10" s="17">
        <v>0.40122611343423498</v>
      </c>
      <c r="AK10" s="17">
        <v>0.29161348453153502</v>
      </c>
      <c r="AL10" s="17">
        <v>0.339794858970136</v>
      </c>
      <c r="AM10" s="17">
        <v>0.43371894298895503</v>
      </c>
      <c r="AN10" s="17">
        <v>0.34795043480647903</v>
      </c>
      <c r="AO10" s="17"/>
      <c r="AP10" s="17">
        <v>0.41236727098092701</v>
      </c>
      <c r="AQ10" s="17">
        <v>0.28949045297895498</v>
      </c>
      <c r="AR10" s="17">
        <v>0.317783579559484</v>
      </c>
      <c r="AS10" s="17">
        <v>0.46123930501718002</v>
      </c>
      <c r="AT10" s="17">
        <v>0.253791910435201</v>
      </c>
      <c r="AU10" s="17"/>
      <c r="AV10" s="17">
        <v>0.27662996173936499</v>
      </c>
      <c r="AW10" s="17">
        <v>0.39875363464464098</v>
      </c>
      <c r="AX10" s="17">
        <v>0.28580946163093102</v>
      </c>
      <c r="AY10" s="17">
        <v>0.46974070187993699</v>
      </c>
      <c r="AZ10" s="17">
        <v>0.27058948647893799</v>
      </c>
      <c r="BA10" s="17">
        <v>0.33792766272146302</v>
      </c>
      <c r="BB10" s="17"/>
      <c r="BC10" s="17">
        <v>0.41286347447576599</v>
      </c>
      <c r="BD10" s="17">
        <v>0.30763669864091903</v>
      </c>
      <c r="BE10" s="17">
        <v>0.29147665110216697</v>
      </c>
      <c r="BF10" s="17">
        <v>0.317062023695171</v>
      </c>
      <c r="BG10" s="17">
        <v>0.38238714900924298</v>
      </c>
    </row>
    <row r="11" spans="2:59" ht="29" x14ac:dyDescent="0.35">
      <c r="B11" s="18" t="s">
        <v>630</v>
      </c>
      <c r="C11" s="17">
        <v>0.28981867268712402</v>
      </c>
      <c r="D11" s="17">
        <v>0.319869262355924</v>
      </c>
      <c r="E11" s="17">
        <v>0.26094473842771498</v>
      </c>
      <c r="F11" s="17"/>
      <c r="G11" s="17">
        <v>0.26497321471107799</v>
      </c>
      <c r="H11" s="17">
        <v>0.37714348521355201</v>
      </c>
      <c r="I11" s="17">
        <v>0.260400986966913</v>
      </c>
      <c r="J11" s="17">
        <v>0.28971110744548001</v>
      </c>
      <c r="K11" s="17">
        <v>0.23588689038739899</v>
      </c>
      <c r="L11" s="17">
        <v>0.29116422582962698</v>
      </c>
      <c r="M11" s="17"/>
      <c r="N11" s="17">
        <v>0.32818075960978899</v>
      </c>
      <c r="O11" s="17">
        <v>0.31642935600904698</v>
      </c>
      <c r="P11" s="17">
        <v>0.241500615766889</v>
      </c>
      <c r="Q11" s="17">
        <v>0.26160793482524602</v>
      </c>
      <c r="R11" s="17"/>
      <c r="S11" s="17">
        <v>0.37101802939644102</v>
      </c>
      <c r="T11" s="17">
        <v>0.26883505484999898</v>
      </c>
      <c r="U11" s="17">
        <v>0.31052331870826699</v>
      </c>
      <c r="V11" s="17">
        <v>0.29432253535612202</v>
      </c>
      <c r="W11" s="17">
        <v>0.238582419929357</v>
      </c>
      <c r="X11" s="17">
        <v>0.255194910355099</v>
      </c>
      <c r="Y11" s="17">
        <v>0.259189109148799</v>
      </c>
      <c r="Z11" s="17">
        <v>0.22034783491326099</v>
      </c>
      <c r="AA11" s="17">
        <v>0.31470216820404301</v>
      </c>
      <c r="AB11" s="17">
        <v>0.28979287048728097</v>
      </c>
      <c r="AC11" s="17">
        <v>0.21312215493273901</v>
      </c>
      <c r="AD11" s="17">
        <v>0.34372217164211999</v>
      </c>
      <c r="AE11" s="17"/>
      <c r="AF11" s="17">
        <v>0.29117520019176701</v>
      </c>
      <c r="AG11" s="17">
        <v>0.27711113580916802</v>
      </c>
      <c r="AH11" s="17">
        <v>0.32219569665079001</v>
      </c>
      <c r="AI11" s="17"/>
      <c r="AJ11" s="17">
        <v>0.35298707711903199</v>
      </c>
      <c r="AK11" s="17">
        <v>0.26481303246084698</v>
      </c>
      <c r="AL11" s="17">
        <v>0.316182723148835</v>
      </c>
      <c r="AM11" s="17">
        <v>0.17201764159271199</v>
      </c>
      <c r="AN11" s="17">
        <v>0.24987413347971901</v>
      </c>
      <c r="AO11" s="17"/>
      <c r="AP11" s="17">
        <v>0.358771689679105</v>
      </c>
      <c r="AQ11" s="17">
        <v>0.31759892152008001</v>
      </c>
      <c r="AR11" s="17">
        <v>0.27812906283042199</v>
      </c>
      <c r="AS11" s="17">
        <v>0.17697683008884199</v>
      </c>
      <c r="AT11" s="17">
        <v>0.220120626987892</v>
      </c>
      <c r="AU11" s="17"/>
      <c r="AV11" s="17">
        <v>0.32940222241870898</v>
      </c>
      <c r="AW11" s="17">
        <v>0.38910741232581703</v>
      </c>
      <c r="AX11" s="17">
        <v>0.27005961149901098</v>
      </c>
      <c r="AY11" s="17">
        <v>0.19446993874409299</v>
      </c>
      <c r="AZ11" s="17">
        <v>0.234596908591756</v>
      </c>
      <c r="BA11" s="17">
        <v>0.27403442358079</v>
      </c>
      <c r="BB11" s="17"/>
      <c r="BC11" s="17">
        <v>0.27806452538446302</v>
      </c>
      <c r="BD11" s="17">
        <v>0.23623508367987001</v>
      </c>
      <c r="BE11" s="17">
        <v>0.33435369843409402</v>
      </c>
      <c r="BF11" s="17">
        <v>0.35546261121563699</v>
      </c>
      <c r="BG11" s="17">
        <v>0.34156948263480902</v>
      </c>
    </row>
    <row r="12" spans="2:59" x14ac:dyDescent="0.35">
      <c r="B12" s="18" t="s">
        <v>622</v>
      </c>
      <c r="C12" s="17">
        <v>0.262914929354647</v>
      </c>
      <c r="D12" s="17">
        <v>0.23453718785004199</v>
      </c>
      <c r="E12" s="17">
        <v>0.29144514417749501</v>
      </c>
      <c r="F12" s="17"/>
      <c r="G12" s="17">
        <v>0.12828726830849099</v>
      </c>
      <c r="H12" s="17">
        <v>0.21135924284215499</v>
      </c>
      <c r="I12" s="17">
        <v>0.24008614606839099</v>
      </c>
      <c r="J12" s="17">
        <v>0.29667750581244701</v>
      </c>
      <c r="K12" s="17">
        <v>0.364852851695252</v>
      </c>
      <c r="L12" s="17">
        <v>0.32939978780116502</v>
      </c>
      <c r="M12" s="17"/>
      <c r="N12" s="17">
        <v>0.23718261182025199</v>
      </c>
      <c r="O12" s="17">
        <v>0.241043338888836</v>
      </c>
      <c r="P12" s="17">
        <v>0.289003488513985</v>
      </c>
      <c r="Q12" s="17">
        <v>0.29372866046479301</v>
      </c>
      <c r="R12" s="17"/>
      <c r="S12" s="17">
        <v>0.18258510230734901</v>
      </c>
      <c r="T12" s="17">
        <v>0.22961373049452199</v>
      </c>
      <c r="U12" s="17">
        <v>0.224157130872146</v>
      </c>
      <c r="V12" s="17">
        <v>0.28115995960220103</v>
      </c>
      <c r="W12" s="17">
        <v>0.273528674827061</v>
      </c>
      <c r="X12" s="17">
        <v>0.28582601827110898</v>
      </c>
      <c r="Y12" s="17">
        <v>0.28123857364278498</v>
      </c>
      <c r="Z12" s="17">
        <v>0.27223340688733599</v>
      </c>
      <c r="AA12" s="17">
        <v>0.332415344634863</v>
      </c>
      <c r="AB12" s="17">
        <v>0.28663537417502999</v>
      </c>
      <c r="AC12" s="17">
        <v>0.300231756393947</v>
      </c>
      <c r="AD12" s="17">
        <v>0.31512912902135198</v>
      </c>
      <c r="AE12" s="17"/>
      <c r="AF12" s="17">
        <v>0.36237411195841801</v>
      </c>
      <c r="AG12" s="17">
        <v>0.21376416860492201</v>
      </c>
      <c r="AH12" s="17">
        <v>0.272581069793977</v>
      </c>
      <c r="AI12" s="17"/>
      <c r="AJ12" s="17">
        <v>0.35591561862264798</v>
      </c>
      <c r="AK12" s="17">
        <v>0.18479433992833699</v>
      </c>
      <c r="AL12" s="17">
        <v>0.22374437904083599</v>
      </c>
      <c r="AM12" s="17">
        <v>0.47028706649305502</v>
      </c>
      <c r="AN12" s="17">
        <v>0.23734439019333201</v>
      </c>
      <c r="AO12" s="17"/>
      <c r="AP12" s="17">
        <v>0.34693501809711103</v>
      </c>
      <c r="AQ12" s="17">
        <v>0.19697721550123101</v>
      </c>
      <c r="AR12" s="17">
        <v>0.20799490167974399</v>
      </c>
      <c r="AS12" s="17">
        <v>0.40376156984679401</v>
      </c>
      <c r="AT12" s="17">
        <v>8.6187285464268099E-2</v>
      </c>
      <c r="AU12" s="17"/>
      <c r="AV12" s="17">
        <v>0.18649471814980001</v>
      </c>
      <c r="AW12" s="17">
        <v>0.33042678121489599</v>
      </c>
      <c r="AX12" s="17">
        <v>0.25899798595151602</v>
      </c>
      <c r="AY12" s="17">
        <v>0.42131719467211398</v>
      </c>
      <c r="AZ12" s="17">
        <v>0.109396754128826</v>
      </c>
      <c r="BA12" s="17">
        <v>0.20361679503145699</v>
      </c>
      <c r="BB12" s="17"/>
      <c r="BC12" s="17">
        <v>0.33922992246254202</v>
      </c>
      <c r="BD12" s="17">
        <v>0.25532783840441298</v>
      </c>
      <c r="BE12" s="17">
        <v>0.23393483718042801</v>
      </c>
      <c r="BF12" s="17">
        <v>0.185658922779248</v>
      </c>
      <c r="BG12" s="17">
        <v>0.169125445730854</v>
      </c>
    </row>
    <row r="13" spans="2:59" x14ac:dyDescent="0.35">
      <c r="B13" s="18" t="s">
        <v>624</v>
      </c>
      <c r="C13" s="17">
        <v>0.23178073956474499</v>
      </c>
      <c r="D13" s="17">
        <v>0.242569471666916</v>
      </c>
      <c r="E13" s="17">
        <v>0.220490728035307</v>
      </c>
      <c r="F13" s="17"/>
      <c r="G13" s="17">
        <v>0.28976204802939298</v>
      </c>
      <c r="H13" s="17">
        <v>0.20996602242631399</v>
      </c>
      <c r="I13" s="17">
        <v>0.25331814607812098</v>
      </c>
      <c r="J13" s="17">
        <v>0.30327582706258399</v>
      </c>
      <c r="K13" s="17">
        <v>0.19639586514247701</v>
      </c>
      <c r="L13" s="17">
        <v>0.15842385240144699</v>
      </c>
      <c r="M13" s="17"/>
      <c r="N13" s="17">
        <v>0.23947268306830199</v>
      </c>
      <c r="O13" s="17">
        <v>0.241340306164991</v>
      </c>
      <c r="P13" s="17">
        <v>0.202903053564748</v>
      </c>
      <c r="Q13" s="17">
        <v>0.23548974176575399</v>
      </c>
      <c r="R13" s="17"/>
      <c r="S13" s="17">
        <v>0.27228922627303997</v>
      </c>
      <c r="T13" s="17">
        <v>0.21085225430770499</v>
      </c>
      <c r="U13" s="17">
        <v>0.23776920285400599</v>
      </c>
      <c r="V13" s="17">
        <v>0.27022699202500899</v>
      </c>
      <c r="W13" s="17">
        <v>0.19988459788320301</v>
      </c>
      <c r="X13" s="17">
        <v>0.20202002522890899</v>
      </c>
      <c r="Y13" s="17">
        <v>0.22738977910871799</v>
      </c>
      <c r="Z13" s="17">
        <v>0.27043900928586301</v>
      </c>
      <c r="AA13" s="17">
        <v>0.21250872569325499</v>
      </c>
      <c r="AB13" s="17">
        <v>0.27064763009690201</v>
      </c>
      <c r="AC13" s="17">
        <v>0.17125487617217899</v>
      </c>
      <c r="AD13" s="17">
        <v>0.170877968278563</v>
      </c>
      <c r="AE13" s="17"/>
      <c r="AF13" s="17">
        <v>0.20881669965121299</v>
      </c>
      <c r="AG13" s="17">
        <v>0.25130488175522298</v>
      </c>
      <c r="AH13" s="17">
        <v>0.15802586918797301</v>
      </c>
      <c r="AI13" s="17"/>
      <c r="AJ13" s="17">
        <v>0.17709977653015499</v>
      </c>
      <c r="AK13" s="17">
        <v>0.28024863280287199</v>
      </c>
      <c r="AL13" s="17">
        <v>0.245569823300057</v>
      </c>
      <c r="AM13" s="17">
        <v>0.17038913147718801</v>
      </c>
      <c r="AN13" s="17">
        <v>0.20879532130393599</v>
      </c>
      <c r="AO13" s="17"/>
      <c r="AP13" s="17">
        <v>0.121976350921043</v>
      </c>
      <c r="AQ13" s="17">
        <v>0.29382740037841698</v>
      </c>
      <c r="AR13" s="17">
        <v>0.29040779581510501</v>
      </c>
      <c r="AS13" s="17">
        <v>0.18227315536555799</v>
      </c>
      <c r="AT13" s="17">
        <v>0.42238556283408002</v>
      </c>
      <c r="AU13" s="17"/>
      <c r="AV13" s="17">
        <v>0.286991437122259</v>
      </c>
      <c r="AW13" s="17">
        <v>0.147978368728718</v>
      </c>
      <c r="AX13" s="17">
        <v>0.29727078790007899</v>
      </c>
      <c r="AY13" s="17">
        <v>0.162102946208183</v>
      </c>
      <c r="AZ13" s="17">
        <v>0.41243773564258102</v>
      </c>
      <c r="BA13" s="17">
        <v>0.20095444347242</v>
      </c>
      <c r="BB13" s="17"/>
      <c r="BC13" s="17">
        <v>0.17630755028925199</v>
      </c>
      <c r="BD13" s="17">
        <v>0.26299579030706999</v>
      </c>
      <c r="BE13" s="17">
        <v>0.25092059817499301</v>
      </c>
      <c r="BF13" s="17">
        <v>0.26526945684168701</v>
      </c>
      <c r="BG13" s="17">
        <v>0.17981516512971299</v>
      </c>
    </row>
    <row r="14" spans="2:59" ht="29" x14ac:dyDescent="0.35">
      <c r="B14" s="18" t="s">
        <v>621</v>
      </c>
      <c r="C14" s="17">
        <v>0.22022900155177799</v>
      </c>
      <c r="D14" s="17">
        <v>0.22827171575427099</v>
      </c>
      <c r="E14" s="17">
        <v>0.214192199838456</v>
      </c>
      <c r="F14" s="17"/>
      <c r="G14" s="17">
        <v>0.244371852194262</v>
      </c>
      <c r="H14" s="17">
        <v>0.23178914370919099</v>
      </c>
      <c r="I14" s="17">
        <v>0.21524867330533601</v>
      </c>
      <c r="J14" s="17">
        <v>0.22273746849714801</v>
      </c>
      <c r="K14" s="17">
        <v>0.21459647358782999</v>
      </c>
      <c r="L14" s="17">
        <v>0.19897126813702901</v>
      </c>
      <c r="M14" s="17"/>
      <c r="N14" s="17">
        <v>0.25753651962874702</v>
      </c>
      <c r="O14" s="17">
        <v>0.24889130735967199</v>
      </c>
      <c r="P14" s="17">
        <v>0.217294004570973</v>
      </c>
      <c r="Q14" s="17">
        <v>0.14984910196989501</v>
      </c>
      <c r="R14" s="17"/>
      <c r="S14" s="17">
        <v>0.23890060485556799</v>
      </c>
      <c r="T14" s="17">
        <v>0.201929138711093</v>
      </c>
      <c r="U14" s="17">
        <v>0.12780904214111899</v>
      </c>
      <c r="V14" s="17">
        <v>0.231416230621208</v>
      </c>
      <c r="W14" s="17">
        <v>0.23518384911142201</v>
      </c>
      <c r="X14" s="17">
        <v>0.27947020006711198</v>
      </c>
      <c r="Y14" s="17">
        <v>0.156431882694122</v>
      </c>
      <c r="Z14" s="17">
        <v>0.25297157762657202</v>
      </c>
      <c r="AA14" s="17">
        <v>0.241184353044541</v>
      </c>
      <c r="AB14" s="17">
        <v>0.22691499923396799</v>
      </c>
      <c r="AC14" s="17">
        <v>0.20593933305959999</v>
      </c>
      <c r="AD14" s="17">
        <v>0.24285990162555901</v>
      </c>
      <c r="AE14" s="17"/>
      <c r="AF14" s="17">
        <v>0.21984908477239201</v>
      </c>
      <c r="AG14" s="17">
        <v>0.23225959984508801</v>
      </c>
      <c r="AH14" s="17">
        <v>0.17619397630212399</v>
      </c>
      <c r="AI14" s="17"/>
      <c r="AJ14" s="17">
        <v>0.22318643743171199</v>
      </c>
      <c r="AK14" s="17">
        <v>0.250202823191991</v>
      </c>
      <c r="AL14" s="17">
        <v>0.180973922241498</v>
      </c>
      <c r="AM14" s="17">
        <v>0.29038593431410897</v>
      </c>
      <c r="AN14" s="17">
        <v>0.215156412851775</v>
      </c>
      <c r="AO14" s="17"/>
      <c r="AP14" s="17">
        <v>0.22286720738289201</v>
      </c>
      <c r="AQ14" s="17">
        <v>0.235496323286847</v>
      </c>
      <c r="AR14" s="17">
        <v>0.22596461754069999</v>
      </c>
      <c r="AS14" s="17">
        <v>0.21949296907098301</v>
      </c>
      <c r="AT14" s="17">
        <v>0.16366176824599499</v>
      </c>
      <c r="AU14" s="17"/>
      <c r="AV14" s="17">
        <v>0.25072051435262899</v>
      </c>
      <c r="AW14" s="17">
        <v>0.23495620270997</v>
      </c>
      <c r="AX14" s="17">
        <v>0.20906746599787299</v>
      </c>
      <c r="AY14" s="17">
        <v>0.20231374181589901</v>
      </c>
      <c r="AZ14" s="17">
        <v>0.145706207715288</v>
      </c>
      <c r="BA14" s="17">
        <v>0.20982418884937301</v>
      </c>
      <c r="BB14" s="17"/>
      <c r="BC14" s="17">
        <v>0.20079312586032999</v>
      </c>
      <c r="BD14" s="17">
        <v>0.21949707664672</v>
      </c>
      <c r="BE14" s="17">
        <v>0.216691747580007</v>
      </c>
      <c r="BF14" s="17">
        <v>0.24528336983563301</v>
      </c>
      <c r="BG14" s="17">
        <v>0.34879042169137903</v>
      </c>
    </row>
    <row r="15" spans="2:59" x14ac:dyDescent="0.35">
      <c r="B15" s="18" t="s">
        <v>623</v>
      </c>
      <c r="C15" s="17">
        <v>0.18429953112705399</v>
      </c>
      <c r="D15" s="17">
        <v>0.205992812527933</v>
      </c>
      <c r="E15" s="17">
        <v>0.1625217108825</v>
      </c>
      <c r="F15" s="17"/>
      <c r="G15" s="17">
        <v>0.20188361839381899</v>
      </c>
      <c r="H15" s="17">
        <v>0.21886214360862899</v>
      </c>
      <c r="I15" s="17">
        <v>0.166204590949867</v>
      </c>
      <c r="J15" s="17">
        <v>0.17378701967516799</v>
      </c>
      <c r="K15" s="17">
        <v>0.20659427918989401</v>
      </c>
      <c r="L15" s="17">
        <v>0.151397073554287</v>
      </c>
      <c r="M15" s="17"/>
      <c r="N15" s="17">
        <v>0.20450407506495399</v>
      </c>
      <c r="O15" s="17">
        <v>0.17609171054448799</v>
      </c>
      <c r="P15" s="17">
        <v>0.14850074665210899</v>
      </c>
      <c r="Q15" s="17">
        <v>0.19854240869756901</v>
      </c>
      <c r="R15" s="17"/>
      <c r="S15" s="17">
        <v>0.246455800061221</v>
      </c>
      <c r="T15" s="17">
        <v>0.150902774199977</v>
      </c>
      <c r="U15" s="17">
        <v>0.20432390074789</v>
      </c>
      <c r="V15" s="17">
        <v>0.13624951723333301</v>
      </c>
      <c r="W15" s="17">
        <v>0.174762709030157</v>
      </c>
      <c r="X15" s="17">
        <v>0.17085203447398201</v>
      </c>
      <c r="Y15" s="17">
        <v>0.16172777136720701</v>
      </c>
      <c r="Z15" s="17">
        <v>0.19745226078813399</v>
      </c>
      <c r="AA15" s="17">
        <v>0.14467040898299299</v>
      </c>
      <c r="AB15" s="17">
        <v>0.18619075885305</v>
      </c>
      <c r="AC15" s="17">
        <v>0.25465580484142802</v>
      </c>
      <c r="AD15" s="17">
        <v>0.210580452923358</v>
      </c>
      <c r="AE15" s="17"/>
      <c r="AF15" s="17">
        <v>0.171214409925635</v>
      </c>
      <c r="AG15" s="17">
        <v>0.20616784853554801</v>
      </c>
      <c r="AH15" s="17">
        <v>0.18151658525361899</v>
      </c>
      <c r="AI15" s="17"/>
      <c r="AJ15" s="17">
        <v>0.174623711009637</v>
      </c>
      <c r="AK15" s="17">
        <v>0.21803263460673999</v>
      </c>
      <c r="AL15" s="17">
        <v>0.19806877414038701</v>
      </c>
      <c r="AM15" s="17">
        <v>0.17979997942929599</v>
      </c>
      <c r="AN15" s="17">
        <v>0.13478543709492799</v>
      </c>
      <c r="AO15" s="17"/>
      <c r="AP15" s="17">
        <v>0.20029272434039599</v>
      </c>
      <c r="AQ15" s="17">
        <v>0.205322990909135</v>
      </c>
      <c r="AR15" s="17">
        <v>0.20627336057093801</v>
      </c>
      <c r="AS15" s="17">
        <v>0.16643503776787</v>
      </c>
      <c r="AT15" s="17">
        <v>0.119175426440949</v>
      </c>
      <c r="AU15" s="17"/>
      <c r="AV15" s="17">
        <v>0.21535528217834801</v>
      </c>
      <c r="AW15" s="17">
        <v>0.19725718285973501</v>
      </c>
      <c r="AX15" s="17">
        <v>0.18751740367679801</v>
      </c>
      <c r="AY15" s="17">
        <v>0.178151824761832</v>
      </c>
      <c r="AZ15" s="17">
        <v>0.12832414669757899</v>
      </c>
      <c r="BA15" s="17">
        <v>0.14631325050653901</v>
      </c>
      <c r="BB15" s="17"/>
      <c r="BC15" s="17">
        <v>0.190228678702764</v>
      </c>
      <c r="BD15" s="17">
        <v>0.17350628629939299</v>
      </c>
      <c r="BE15" s="17">
        <v>0.194237332471627</v>
      </c>
      <c r="BF15" s="17">
        <v>0.205243959139399</v>
      </c>
      <c r="BG15" s="17">
        <v>0.15389669928602401</v>
      </c>
    </row>
    <row r="16" spans="2:59" x14ac:dyDescent="0.35">
      <c r="B16" s="18" t="s">
        <v>628</v>
      </c>
      <c r="C16" s="17">
        <v>0.13571624638756699</v>
      </c>
      <c r="D16" s="17">
        <v>0.16279518858439801</v>
      </c>
      <c r="E16" s="17">
        <v>0.10752956581069301</v>
      </c>
      <c r="F16" s="17"/>
      <c r="G16" s="17">
        <v>0.17465291797551499</v>
      </c>
      <c r="H16" s="17">
        <v>0.18573963481485001</v>
      </c>
      <c r="I16" s="17">
        <v>8.8197074405657605E-2</v>
      </c>
      <c r="J16" s="17">
        <v>0.10476961883595701</v>
      </c>
      <c r="K16" s="17">
        <v>0.114047967951665</v>
      </c>
      <c r="L16" s="17">
        <v>0.141649420171306</v>
      </c>
      <c r="M16" s="17"/>
      <c r="N16" s="17">
        <v>0.153913724855573</v>
      </c>
      <c r="O16" s="17">
        <v>0.155451063910961</v>
      </c>
      <c r="P16" s="17">
        <v>0.11661529343449099</v>
      </c>
      <c r="Q16" s="17">
        <v>0.111276729697267</v>
      </c>
      <c r="R16" s="17"/>
      <c r="S16" s="17">
        <v>0.18756357817302499</v>
      </c>
      <c r="T16" s="17">
        <v>0.13467678514619399</v>
      </c>
      <c r="U16" s="17">
        <v>6.8001770030694506E-2</v>
      </c>
      <c r="V16" s="17">
        <v>0.130302040107666</v>
      </c>
      <c r="W16" s="17">
        <v>0.111362261865854</v>
      </c>
      <c r="X16" s="17">
        <v>0.13282295482314699</v>
      </c>
      <c r="Y16" s="17">
        <v>0.138113010714218</v>
      </c>
      <c r="Z16" s="17">
        <v>0.14435653180011901</v>
      </c>
      <c r="AA16" s="17">
        <v>0.12973313820080601</v>
      </c>
      <c r="AB16" s="17">
        <v>0.123568700443763</v>
      </c>
      <c r="AC16" s="17">
        <v>0.15378328660128401</v>
      </c>
      <c r="AD16" s="17">
        <v>0.15640460746905099</v>
      </c>
      <c r="AE16" s="17"/>
      <c r="AF16" s="17">
        <v>0.11945364715734599</v>
      </c>
      <c r="AG16" s="17">
        <v>0.138693438568679</v>
      </c>
      <c r="AH16" s="17">
        <v>0.137560246150875</v>
      </c>
      <c r="AI16" s="17"/>
      <c r="AJ16" s="17">
        <v>0.17096059193069399</v>
      </c>
      <c r="AK16" s="17">
        <v>0.14015695272505099</v>
      </c>
      <c r="AL16" s="17">
        <v>0.13057399921811599</v>
      </c>
      <c r="AM16" s="17">
        <v>8.5990349379129194E-2</v>
      </c>
      <c r="AN16" s="17">
        <v>0.103067851351135</v>
      </c>
      <c r="AO16" s="17"/>
      <c r="AP16" s="17">
        <v>0.186501450187428</v>
      </c>
      <c r="AQ16" s="17">
        <v>0.153191631850564</v>
      </c>
      <c r="AR16" s="17">
        <v>0.10071717025175</v>
      </c>
      <c r="AS16" s="17">
        <v>0.12721451036756801</v>
      </c>
      <c r="AT16" s="17">
        <v>5.1515187077836498E-2</v>
      </c>
      <c r="AU16" s="17"/>
      <c r="AV16" s="17">
        <v>0.155602401338478</v>
      </c>
      <c r="AW16" s="17">
        <v>0.17256114808724399</v>
      </c>
      <c r="AX16" s="17">
        <v>0.13609901301396199</v>
      </c>
      <c r="AY16" s="17">
        <v>0.117167867442209</v>
      </c>
      <c r="AZ16" s="17">
        <v>3.95597992478307E-2</v>
      </c>
      <c r="BA16" s="17">
        <v>9.8856725001747997E-2</v>
      </c>
      <c r="BB16" s="17"/>
      <c r="BC16" s="17">
        <v>0.101581347512359</v>
      </c>
      <c r="BD16" s="17">
        <v>0.12122724817932901</v>
      </c>
      <c r="BE16" s="17">
        <v>0.139790404090746</v>
      </c>
      <c r="BF16" s="17">
        <v>0.19206829949974399</v>
      </c>
      <c r="BG16" s="17">
        <v>0.28816052789410901</v>
      </c>
    </row>
    <row r="17" spans="2:59" ht="29" x14ac:dyDescent="0.35">
      <c r="B17" s="18" t="s">
        <v>629</v>
      </c>
      <c r="C17" s="17">
        <v>0.125517396891831</v>
      </c>
      <c r="D17" s="17">
        <v>0.11535804475052799</v>
      </c>
      <c r="E17" s="17">
        <v>0.13662003798337499</v>
      </c>
      <c r="F17" s="17"/>
      <c r="G17" s="17">
        <v>0.110543999406665</v>
      </c>
      <c r="H17" s="17">
        <v>0.15342472756127301</v>
      </c>
      <c r="I17" s="17">
        <v>0.14164804026296901</v>
      </c>
      <c r="J17" s="17">
        <v>0.10783014803166099</v>
      </c>
      <c r="K17" s="17">
        <v>0.111180197784323</v>
      </c>
      <c r="L17" s="17">
        <v>0.12253943167696101</v>
      </c>
      <c r="M17" s="17"/>
      <c r="N17" s="17">
        <v>0.13219291937515701</v>
      </c>
      <c r="O17" s="17">
        <v>0.12218247190216899</v>
      </c>
      <c r="P17" s="17">
        <v>0.121413168276572</v>
      </c>
      <c r="Q17" s="17">
        <v>0.12555961435239499</v>
      </c>
      <c r="R17" s="17"/>
      <c r="S17" s="17">
        <v>0.15493114639344899</v>
      </c>
      <c r="T17" s="17">
        <v>0.106654242008828</v>
      </c>
      <c r="U17" s="17">
        <v>0.12538811935962099</v>
      </c>
      <c r="V17" s="17">
        <v>8.1155577903950296E-2</v>
      </c>
      <c r="W17" s="17">
        <v>0.19282944747829001</v>
      </c>
      <c r="X17" s="17">
        <v>9.2308859891087905E-2</v>
      </c>
      <c r="Y17" s="17">
        <v>0.120740885345491</v>
      </c>
      <c r="Z17" s="17">
        <v>0.10300591363006301</v>
      </c>
      <c r="AA17" s="17">
        <v>0.134918945968451</v>
      </c>
      <c r="AB17" s="17">
        <v>0.11694112735644099</v>
      </c>
      <c r="AC17" s="17">
        <v>0.15902160993345499</v>
      </c>
      <c r="AD17" s="17">
        <v>8.8592156392266197E-2</v>
      </c>
      <c r="AE17" s="17"/>
      <c r="AF17" s="17">
        <v>0.117991776728056</v>
      </c>
      <c r="AG17" s="17">
        <v>0.14762538400700301</v>
      </c>
      <c r="AH17" s="17">
        <v>0.116723861886481</v>
      </c>
      <c r="AI17" s="17"/>
      <c r="AJ17" s="17">
        <v>0.13365099522503601</v>
      </c>
      <c r="AK17" s="17">
        <v>0.15344276905416501</v>
      </c>
      <c r="AL17" s="17">
        <v>6.4098800069398998E-2</v>
      </c>
      <c r="AM17" s="17">
        <v>7.8309372623720105E-2</v>
      </c>
      <c r="AN17" s="17">
        <v>0.13130894952049199</v>
      </c>
      <c r="AO17" s="17"/>
      <c r="AP17" s="17">
        <v>0.12674413749413499</v>
      </c>
      <c r="AQ17" s="17">
        <v>0.14936897155848999</v>
      </c>
      <c r="AR17" s="17">
        <v>0.113704932807895</v>
      </c>
      <c r="AS17" s="17">
        <v>0.103548445935695</v>
      </c>
      <c r="AT17" s="17">
        <v>8.32868000964129E-2</v>
      </c>
      <c r="AU17" s="17"/>
      <c r="AV17" s="17">
        <v>0.12824272462974701</v>
      </c>
      <c r="AW17" s="17">
        <v>0.138217886331334</v>
      </c>
      <c r="AX17" s="17">
        <v>0.109059573319572</v>
      </c>
      <c r="AY17" s="17">
        <v>0.10466727156594099</v>
      </c>
      <c r="AZ17" s="17">
        <v>0.11456637509472101</v>
      </c>
      <c r="BA17" s="17">
        <v>0.129354708173504</v>
      </c>
      <c r="BB17" s="17"/>
      <c r="BC17" s="17">
        <v>0.11025973098132601</v>
      </c>
      <c r="BD17" s="17">
        <v>0.12572951658954301</v>
      </c>
      <c r="BE17" s="17">
        <v>0.130057079206847</v>
      </c>
      <c r="BF17" s="17">
        <v>0.157027467535025</v>
      </c>
      <c r="BG17" s="17">
        <v>0.101144635427518</v>
      </c>
    </row>
    <row r="18" spans="2:59" x14ac:dyDescent="0.35">
      <c r="B18" s="18" t="s">
        <v>626</v>
      </c>
      <c r="C18" s="17">
        <v>0.120673485436721</v>
      </c>
      <c r="D18" s="17">
        <v>0.115293312561073</v>
      </c>
      <c r="E18" s="17">
        <v>0.12529292275767201</v>
      </c>
      <c r="F18" s="17"/>
      <c r="G18" s="17">
        <v>5.0596902625441503E-2</v>
      </c>
      <c r="H18" s="17">
        <v>7.2834155036228101E-2</v>
      </c>
      <c r="I18" s="17">
        <v>0.111161140209887</v>
      </c>
      <c r="J18" s="17">
        <v>0.15218361613238901</v>
      </c>
      <c r="K18" s="17">
        <v>0.142607189978635</v>
      </c>
      <c r="L18" s="17">
        <v>0.179726748736943</v>
      </c>
      <c r="M18" s="17"/>
      <c r="N18" s="17">
        <v>7.4690922071194099E-2</v>
      </c>
      <c r="O18" s="17">
        <v>0.11363205350158601</v>
      </c>
      <c r="P18" s="17">
        <v>0.18302500071750299</v>
      </c>
      <c r="Q18" s="17">
        <v>0.125836764808267</v>
      </c>
      <c r="R18" s="17"/>
      <c r="S18" s="17">
        <v>8.8095595535800306E-2</v>
      </c>
      <c r="T18" s="17">
        <v>0.14412018545956101</v>
      </c>
      <c r="U18" s="17">
        <v>0.137447526513885</v>
      </c>
      <c r="V18" s="17">
        <v>0.12962061079335599</v>
      </c>
      <c r="W18" s="17">
        <v>0.116918571314645</v>
      </c>
      <c r="X18" s="17">
        <v>9.3318451471564104E-2</v>
      </c>
      <c r="Y18" s="17">
        <v>0.121620827642416</v>
      </c>
      <c r="Z18" s="17">
        <v>0.189341662574216</v>
      </c>
      <c r="AA18" s="17">
        <v>0.116165646908753</v>
      </c>
      <c r="AB18" s="17">
        <v>0.13537138481138</v>
      </c>
      <c r="AC18" s="17">
        <v>0.12481068116175099</v>
      </c>
      <c r="AD18" s="17">
        <v>8.2521532549885895E-2</v>
      </c>
      <c r="AE18" s="17"/>
      <c r="AF18" s="17">
        <v>0.20580952118499801</v>
      </c>
      <c r="AG18" s="17">
        <v>8.1548974564616794E-2</v>
      </c>
      <c r="AH18" s="17">
        <v>7.81920452523681E-2</v>
      </c>
      <c r="AI18" s="17"/>
      <c r="AJ18" s="17">
        <v>0.17078443714800401</v>
      </c>
      <c r="AK18" s="17">
        <v>9.4469465875984093E-2</v>
      </c>
      <c r="AL18" s="17">
        <v>5.0621206326127099E-2</v>
      </c>
      <c r="AM18" s="17">
        <v>0.21182535176220499</v>
      </c>
      <c r="AN18" s="17">
        <v>0.115457802107146</v>
      </c>
      <c r="AO18" s="17"/>
      <c r="AP18" s="17">
        <v>0.15575193806499599</v>
      </c>
      <c r="AQ18" s="17">
        <v>9.3388740278306306E-2</v>
      </c>
      <c r="AR18" s="17">
        <v>6.1159905731430299E-2</v>
      </c>
      <c r="AS18" s="17">
        <v>0.24079068193126801</v>
      </c>
      <c r="AT18" s="17">
        <v>8.5307880284339097E-2</v>
      </c>
      <c r="AU18" s="17"/>
      <c r="AV18" s="17">
        <v>6.5311425265655407E-2</v>
      </c>
      <c r="AW18" s="17">
        <v>0.135470713783782</v>
      </c>
      <c r="AX18" s="17">
        <v>9.4840643532954697E-2</v>
      </c>
      <c r="AY18" s="17">
        <v>0.27159835530337201</v>
      </c>
      <c r="AZ18" s="17">
        <v>6.1755721260845199E-2</v>
      </c>
      <c r="BA18" s="17">
        <v>7.8091503099790002E-2</v>
      </c>
      <c r="BB18" s="17"/>
      <c r="BC18" s="17">
        <v>0.20217867463570599</v>
      </c>
      <c r="BD18" s="17">
        <v>8.3157198999951096E-2</v>
      </c>
      <c r="BE18" s="17">
        <v>8.9088407386679003E-2</v>
      </c>
      <c r="BF18" s="17">
        <v>9.4039296123825306E-2</v>
      </c>
      <c r="BG18" s="17">
        <v>0</v>
      </c>
    </row>
    <row r="19" spans="2:59" x14ac:dyDescent="0.35">
      <c r="B19" s="18" t="s">
        <v>627</v>
      </c>
      <c r="C19" s="17">
        <v>0.11384659246792</v>
      </c>
      <c r="D19" s="17">
        <v>0.119217780110341</v>
      </c>
      <c r="E19" s="17">
        <v>0.10952881321116301</v>
      </c>
      <c r="F19" s="17"/>
      <c r="G19" s="17">
        <v>0.24098585608822301</v>
      </c>
      <c r="H19" s="17">
        <v>0.16393898043715499</v>
      </c>
      <c r="I19" s="17">
        <v>6.1638709160969501E-2</v>
      </c>
      <c r="J19" s="17">
        <v>0.108522196416185</v>
      </c>
      <c r="K19" s="17">
        <v>5.80396996526506E-2</v>
      </c>
      <c r="L19" s="17">
        <v>6.25339299530982E-2</v>
      </c>
      <c r="M19" s="17"/>
      <c r="N19" s="17">
        <v>0.122526930409353</v>
      </c>
      <c r="O19" s="17">
        <v>9.5601851031702698E-2</v>
      </c>
      <c r="P19" s="17">
        <v>9.3543183433398694E-2</v>
      </c>
      <c r="Q19" s="17">
        <v>0.14206647975349801</v>
      </c>
      <c r="R19" s="17"/>
      <c r="S19" s="17">
        <v>0.13980217861348301</v>
      </c>
      <c r="T19" s="17">
        <v>0.111341774022974</v>
      </c>
      <c r="U19" s="17">
        <v>0.11634289021481201</v>
      </c>
      <c r="V19" s="17">
        <v>0.101858885935159</v>
      </c>
      <c r="W19" s="17">
        <v>0.139723570385058</v>
      </c>
      <c r="X19" s="17">
        <v>0.124807183054695</v>
      </c>
      <c r="Y19" s="17">
        <v>0.120649882134461</v>
      </c>
      <c r="Z19" s="17">
        <v>0.11100493347797399</v>
      </c>
      <c r="AA19" s="17">
        <v>8.6038288728585793E-2</v>
      </c>
      <c r="AB19" s="17">
        <v>0.12399266624375101</v>
      </c>
      <c r="AC19" s="17">
        <v>6.5642374856132404E-2</v>
      </c>
      <c r="AD19" s="17">
        <v>5.6394672233682899E-2</v>
      </c>
      <c r="AE19" s="17"/>
      <c r="AF19" s="17">
        <v>7.5867002672442396E-2</v>
      </c>
      <c r="AG19" s="17">
        <v>0.10145950866301801</v>
      </c>
      <c r="AH19" s="17">
        <v>0.13131757455974599</v>
      </c>
      <c r="AI19" s="17"/>
      <c r="AJ19" s="17">
        <v>6.5691906801116806E-2</v>
      </c>
      <c r="AK19" s="17">
        <v>0.13464168986800901</v>
      </c>
      <c r="AL19" s="17">
        <v>8.6929598980092601E-2</v>
      </c>
      <c r="AM19" s="17">
        <v>7.3124444295647004E-2</v>
      </c>
      <c r="AN19" s="17">
        <v>0.14072494489712101</v>
      </c>
      <c r="AO19" s="17"/>
      <c r="AP19" s="17">
        <v>5.2872847940377998E-2</v>
      </c>
      <c r="AQ19" s="17">
        <v>0.13728815678820699</v>
      </c>
      <c r="AR19" s="17">
        <v>0.112987517587539</v>
      </c>
      <c r="AS19" s="17">
        <v>7.8463185495954393E-2</v>
      </c>
      <c r="AT19" s="17">
        <v>0.12566859903733699</v>
      </c>
      <c r="AU19" s="17"/>
      <c r="AV19" s="17">
        <v>0.16726178348776899</v>
      </c>
      <c r="AW19" s="17">
        <v>5.5950082459729898E-2</v>
      </c>
      <c r="AX19" s="17">
        <v>0.14651948825151401</v>
      </c>
      <c r="AY19" s="17">
        <v>8.3735616068965499E-2</v>
      </c>
      <c r="AZ19" s="17">
        <v>0.161004059809573</v>
      </c>
      <c r="BA19" s="17">
        <v>7.0954415999664303E-2</v>
      </c>
      <c r="BB19" s="17"/>
      <c r="BC19" s="17">
        <v>0.10494859970732399</v>
      </c>
      <c r="BD19" s="17">
        <v>0.127492782317671</v>
      </c>
      <c r="BE19" s="17">
        <v>0.13032371498393999</v>
      </c>
      <c r="BF19" s="17">
        <v>0.11265783952544101</v>
      </c>
      <c r="BG19" s="17">
        <v>0.123519066794136</v>
      </c>
    </row>
    <row r="20" spans="2:59" ht="29" x14ac:dyDescent="0.35">
      <c r="B20" s="18" t="s">
        <v>631</v>
      </c>
      <c r="C20" s="17">
        <v>8.2546174009792195E-2</v>
      </c>
      <c r="D20" s="17">
        <v>8.6465648188024297E-2</v>
      </c>
      <c r="E20" s="17">
        <v>7.7424695382173794E-2</v>
      </c>
      <c r="F20" s="17"/>
      <c r="G20" s="17">
        <v>0.100081195500877</v>
      </c>
      <c r="H20" s="17">
        <v>0.106989184967163</v>
      </c>
      <c r="I20" s="17">
        <v>0.105804923430789</v>
      </c>
      <c r="J20" s="17">
        <v>8.3644315782690506E-2</v>
      </c>
      <c r="K20" s="17">
        <v>5.8201287579367197E-2</v>
      </c>
      <c r="L20" s="17">
        <v>4.5450972009409202E-2</v>
      </c>
      <c r="M20" s="17"/>
      <c r="N20" s="17">
        <v>7.9345874539260897E-2</v>
      </c>
      <c r="O20" s="17">
        <v>8.9902170156777303E-2</v>
      </c>
      <c r="P20" s="17">
        <v>7.7049339888278695E-2</v>
      </c>
      <c r="Q20" s="17">
        <v>8.3686058395070803E-2</v>
      </c>
      <c r="R20" s="17"/>
      <c r="S20" s="17">
        <v>8.3395469055010704E-2</v>
      </c>
      <c r="T20" s="17">
        <v>5.4371416874847402E-2</v>
      </c>
      <c r="U20" s="17">
        <v>9.8903160631357304E-2</v>
      </c>
      <c r="V20" s="17">
        <v>8.0756007202757593E-2</v>
      </c>
      <c r="W20" s="17">
        <v>0.10097971791519</v>
      </c>
      <c r="X20" s="17">
        <v>0.11139832773231299</v>
      </c>
      <c r="Y20" s="17">
        <v>9.9334873372434296E-2</v>
      </c>
      <c r="Z20" s="17">
        <v>0</v>
      </c>
      <c r="AA20" s="17">
        <v>5.4708073394906999E-2</v>
      </c>
      <c r="AB20" s="17">
        <v>8.4345730249947806E-2</v>
      </c>
      <c r="AC20" s="17">
        <v>7.07266803847061E-2</v>
      </c>
      <c r="AD20" s="17">
        <v>0.20167051187606</v>
      </c>
      <c r="AE20" s="17"/>
      <c r="AF20" s="17">
        <v>4.9906073425939203E-2</v>
      </c>
      <c r="AG20" s="17">
        <v>0.10206658558388899</v>
      </c>
      <c r="AH20" s="17">
        <v>8.6094047883155403E-2</v>
      </c>
      <c r="AI20" s="17"/>
      <c r="AJ20" s="17">
        <v>5.5582620031604302E-2</v>
      </c>
      <c r="AK20" s="17">
        <v>0.104291142205736</v>
      </c>
      <c r="AL20" s="17">
        <v>0.12859716898339099</v>
      </c>
      <c r="AM20" s="17">
        <v>0</v>
      </c>
      <c r="AN20" s="17">
        <v>7.9699914643890299E-2</v>
      </c>
      <c r="AO20" s="17"/>
      <c r="AP20" s="17">
        <v>6.7200802790345293E-2</v>
      </c>
      <c r="AQ20" s="17">
        <v>9.2771908347297399E-2</v>
      </c>
      <c r="AR20" s="17">
        <v>7.8125714243140201E-2</v>
      </c>
      <c r="AS20" s="17">
        <v>4.0190514400479001E-2</v>
      </c>
      <c r="AT20" s="17">
        <v>0.15173973679152</v>
      </c>
      <c r="AU20" s="17"/>
      <c r="AV20" s="17">
        <v>8.8959981876278599E-2</v>
      </c>
      <c r="AW20" s="17">
        <v>4.8181736924816802E-2</v>
      </c>
      <c r="AX20" s="17">
        <v>8.0924382430683603E-2</v>
      </c>
      <c r="AY20" s="17">
        <v>4.0639525080238603E-2</v>
      </c>
      <c r="AZ20" s="17">
        <v>0.19415581286374201</v>
      </c>
      <c r="BA20" s="17">
        <v>0.13217953035052801</v>
      </c>
      <c r="BB20" s="17"/>
      <c r="BC20" s="17">
        <v>5.9465063630152699E-2</v>
      </c>
      <c r="BD20" s="17">
        <v>0.119699802467176</v>
      </c>
      <c r="BE20" s="17">
        <v>5.8601366997277103E-2</v>
      </c>
      <c r="BF20" s="17">
        <v>0.13375475943031601</v>
      </c>
      <c r="BG20" s="17">
        <v>0.190248747017043</v>
      </c>
    </row>
    <row r="21" spans="2:59" x14ac:dyDescent="0.35">
      <c r="B21" s="18" t="s">
        <v>625</v>
      </c>
      <c r="C21" s="17">
        <v>6.9230975176223203E-2</v>
      </c>
      <c r="D21" s="17">
        <v>7.8260614014068697E-2</v>
      </c>
      <c r="E21" s="17">
        <v>6.0920090373088702E-2</v>
      </c>
      <c r="F21" s="17"/>
      <c r="G21" s="17">
        <v>9.6906260040042103E-2</v>
      </c>
      <c r="H21" s="17">
        <v>7.1177007131862799E-2</v>
      </c>
      <c r="I21" s="17">
        <v>5.4705427747856701E-2</v>
      </c>
      <c r="J21" s="17">
        <v>5.2228941012363299E-2</v>
      </c>
      <c r="K21" s="17">
        <v>6.4861870406082697E-2</v>
      </c>
      <c r="L21" s="17">
        <v>7.5607973916799104E-2</v>
      </c>
      <c r="M21" s="17"/>
      <c r="N21" s="17">
        <v>7.5278797081723303E-2</v>
      </c>
      <c r="O21" s="17">
        <v>8.0865479189476203E-2</v>
      </c>
      <c r="P21" s="17">
        <v>6.9600738490092406E-2</v>
      </c>
      <c r="Q21" s="17">
        <v>4.9723122771392E-2</v>
      </c>
      <c r="R21" s="17"/>
      <c r="S21" s="17">
        <v>7.4042682076446598E-2</v>
      </c>
      <c r="T21" s="17">
        <v>5.2058800974443299E-2</v>
      </c>
      <c r="U21" s="17">
        <v>0.114412494574739</v>
      </c>
      <c r="V21" s="17">
        <v>8.5518980781364703E-2</v>
      </c>
      <c r="W21" s="17">
        <v>9.7070273756977105E-2</v>
      </c>
      <c r="X21" s="17">
        <v>7.2786427298175096E-2</v>
      </c>
      <c r="Y21" s="17">
        <v>6.2522937488557695E-2</v>
      </c>
      <c r="Z21" s="17">
        <v>0</v>
      </c>
      <c r="AA21" s="17">
        <v>5.1133237940299101E-2</v>
      </c>
      <c r="AB21" s="17">
        <v>7.4461500085016896E-2</v>
      </c>
      <c r="AC21" s="17">
        <v>5.1176902751711398E-2</v>
      </c>
      <c r="AD21" s="17">
        <v>5.7868007257415803E-2</v>
      </c>
      <c r="AE21" s="17"/>
      <c r="AF21" s="17">
        <v>6.6340047576382205E-2</v>
      </c>
      <c r="AG21" s="17">
        <v>7.6573717242174294E-2</v>
      </c>
      <c r="AH21" s="17">
        <v>1.80668188759882E-2</v>
      </c>
      <c r="AI21" s="17"/>
      <c r="AJ21" s="17">
        <v>6.6507323715160702E-2</v>
      </c>
      <c r="AK21" s="17">
        <v>9.2931264391560103E-2</v>
      </c>
      <c r="AL21" s="17">
        <v>6.9772016210591106E-2</v>
      </c>
      <c r="AM21" s="17">
        <v>0</v>
      </c>
      <c r="AN21" s="17">
        <v>3.83739942476026E-2</v>
      </c>
      <c r="AO21" s="17"/>
      <c r="AP21" s="17">
        <v>6.64894998039431E-2</v>
      </c>
      <c r="AQ21" s="17">
        <v>8.1729030854176501E-2</v>
      </c>
      <c r="AR21" s="17">
        <v>7.0089903645312604E-2</v>
      </c>
      <c r="AS21" s="17">
        <v>5.5209202186329E-2</v>
      </c>
      <c r="AT21" s="17">
        <v>8.9541723601307605E-2</v>
      </c>
      <c r="AU21" s="17"/>
      <c r="AV21" s="17">
        <v>7.5299461313691196E-2</v>
      </c>
      <c r="AW21" s="17">
        <v>7.2201533887545605E-2</v>
      </c>
      <c r="AX21" s="17">
        <v>7.1180961688808997E-2</v>
      </c>
      <c r="AY21" s="17">
        <v>6.1223457722603701E-2</v>
      </c>
      <c r="AZ21" s="17">
        <v>7.3944584769388103E-2</v>
      </c>
      <c r="BA21" s="17">
        <v>4.2556693307895799E-2</v>
      </c>
      <c r="BB21" s="17"/>
      <c r="BC21" s="17">
        <v>3.7272424566140001E-2</v>
      </c>
      <c r="BD21" s="17">
        <v>8.9922970313315295E-2</v>
      </c>
      <c r="BE21" s="17">
        <v>8.7986719353934303E-2</v>
      </c>
      <c r="BF21" s="17">
        <v>4.4519367119617903E-2</v>
      </c>
      <c r="BG21" s="17">
        <v>0</v>
      </c>
    </row>
    <row r="22" spans="2:59" x14ac:dyDescent="0.35">
      <c r="B22" s="18" t="s">
        <v>100</v>
      </c>
      <c r="C22" s="17">
        <v>5.2095701522906303E-2</v>
      </c>
      <c r="D22" s="17">
        <v>4.3913457561272497E-2</v>
      </c>
      <c r="E22" s="17">
        <v>5.8339870496500003E-2</v>
      </c>
      <c r="F22" s="17"/>
      <c r="G22" s="17">
        <v>3.8104207008223701E-2</v>
      </c>
      <c r="H22" s="17">
        <v>2.6784479602236101E-2</v>
      </c>
      <c r="I22" s="17">
        <v>6.8393313467845204E-2</v>
      </c>
      <c r="J22" s="17">
        <v>5.5726611358870901E-2</v>
      </c>
      <c r="K22" s="17">
        <v>6.6245890986263295E-2</v>
      </c>
      <c r="L22" s="17">
        <v>5.8614973561228502E-2</v>
      </c>
      <c r="M22" s="17"/>
      <c r="N22" s="17">
        <v>2.5939501720132301E-2</v>
      </c>
      <c r="O22" s="17">
        <v>5.5844851846636498E-2</v>
      </c>
      <c r="P22" s="17">
        <v>7.9443317810824907E-2</v>
      </c>
      <c r="Q22" s="17">
        <v>5.3988935892066499E-2</v>
      </c>
      <c r="R22" s="17"/>
      <c r="S22" s="17">
        <v>2.5050312831868201E-2</v>
      </c>
      <c r="T22" s="17">
        <v>6.5424089425548601E-2</v>
      </c>
      <c r="U22" s="17">
        <v>7.6280613003736106E-2</v>
      </c>
      <c r="V22" s="17">
        <v>6.8671560648054505E-2</v>
      </c>
      <c r="W22" s="17">
        <v>4.7397676445230602E-2</v>
      </c>
      <c r="X22" s="17">
        <v>6.6818137719140996E-2</v>
      </c>
      <c r="Y22" s="17">
        <v>4.4987769158701299E-2</v>
      </c>
      <c r="Z22" s="17">
        <v>2.8347078263323201E-2</v>
      </c>
      <c r="AA22" s="17">
        <v>6.1902485058846102E-2</v>
      </c>
      <c r="AB22" s="17">
        <v>5.75174998039098E-2</v>
      </c>
      <c r="AC22" s="17">
        <v>3.10988352204081E-2</v>
      </c>
      <c r="AD22" s="17">
        <v>2.5400398387819999E-2</v>
      </c>
      <c r="AE22" s="17"/>
      <c r="AF22" s="17">
        <v>5.1044424212350697E-2</v>
      </c>
      <c r="AG22" s="17">
        <v>3.9967380029457898E-2</v>
      </c>
      <c r="AH22" s="17">
        <v>9.5911286107813007E-2</v>
      </c>
      <c r="AI22" s="17"/>
      <c r="AJ22" s="17">
        <v>4.0121150587154701E-2</v>
      </c>
      <c r="AK22" s="17">
        <v>2.5090050408996499E-2</v>
      </c>
      <c r="AL22" s="17">
        <v>3.46547565070702E-2</v>
      </c>
      <c r="AM22" s="17">
        <v>0</v>
      </c>
      <c r="AN22" s="17">
        <v>0.10701669194101</v>
      </c>
      <c r="AO22" s="17"/>
      <c r="AP22" s="17">
        <v>4.1694118983249602E-2</v>
      </c>
      <c r="AQ22" s="17">
        <v>3.0859832056864499E-2</v>
      </c>
      <c r="AR22" s="17">
        <v>4.0920462620746799E-2</v>
      </c>
      <c r="AS22" s="17">
        <v>4.6202109314425401E-2</v>
      </c>
      <c r="AT22" s="17">
        <v>5.8756908900717497E-2</v>
      </c>
      <c r="AU22" s="17"/>
      <c r="AV22" s="17">
        <v>2.6570508635768202E-2</v>
      </c>
      <c r="AW22" s="17">
        <v>3.5403271173574703E-2</v>
      </c>
      <c r="AX22" s="17">
        <v>1.9575201198485E-2</v>
      </c>
      <c r="AY22" s="17">
        <v>5.1804151701487798E-2</v>
      </c>
      <c r="AZ22" s="17">
        <v>6.9123398878682296E-2</v>
      </c>
      <c r="BA22" s="17">
        <v>0.15467443652159299</v>
      </c>
      <c r="BB22" s="17"/>
      <c r="BC22" s="17">
        <v>5.2749101803404502E-2</v>
      </c>
      <c r="BD22" s="17">
        <v>8.75245636665066E-2</v>
      </c>
      <c r="BE22" s="17">
        <v>3.7076726784195199E-2</v>
      </c>
      <c r="BF22" s="17">
        <v>3.9566751585847701E-2</v>
      </c>
      <c r="BG22" s="17">
        <v>0</v>
      </c>
    </row>
    <row r="23" spans="2:59" x14ac:dyDescent="0.35">
      <c r="B23" s="18" t="s">
        <v>122</v>
      </c>
      <c r="C23" s="19">
        <v>1.25363049044151E-2</v>
      </c>
      <c r="D23" s="19">
        <v>4.3178944494687201E-3</v>
      </c>
      <c r="E23" s="19">
        <v>2.0751224508045101E-2</v>
      </c>
      <c r="F23" s="19"/>
      <c r="G23" s="19">
        <v>1.22629907019072E-2</v>
      </c>
      <c r="H23" s="19">
        <v>1.35625302604105E-2</v>
      </c>
      <c r="I23" s="19">
        <v>1.81391243702437E-2</v>
      </c>
      <c r="J23" s="19">
        <v>0</v>
      </c>
      <c r="K23" s="19">
        <v>1.7089106627284498E-2</v>
      </c>
      <c r="L23" s="19">
        <v>1.43296375687017E-2</v>
      </c>
      <c r="M23" s="19"/>
      <c r="N23" s="19">
        <v>1.1415336840249301E-2</v>
      </c>
      <c r="O23" s="19">
        <v>1.1763799362027901E-2</v>
      </c>
      <c r="P23" s="19">
        <v>1.81749976832505E-2</v>
      </c>
      <c r="Q23" s="19">
        <v>9.6317787182243694E-3</v>
      </c>
      <c r="R23" s="19"/>
      <c r="S23" s="19">
        <v>1.0370819907664299E-2</v>
      </c>
      <c r="T23" s="19">
        <v>7.9227010440434207E-3</v>
      </c>
      <c r="U23" s="19">
        <v>1.5525955467051201E-2</v>
      </c>
      <c r="V23" s="19">
        <v>4.3107087420811298E-2</v>
      </c>
      <c r="W23" s="19">
        <v>0</v>
      </c>
      <c r="X23" s="19">
        <v>1.28701845420358E-2</v>
      </c>
      <c r="Y23" s="19">
        <v>0</v>
      </c>
      <c r="Z23" s="19">
        <v>2.2773305203016399E-2</v>
      </c>
      <c r="AA23" s="19">
        <v>8.4010180888165007E-3</v>
      </c>
      <c r="AB23" s="19">
        <v>0</v>
      </c>
      <c r="AC23" s="19">
        <v>1.90745502143366E-2</v>
      </c>
      <c r="AD23" s="19">
        <v>3.7766979960438797E-2</v>
      </c>
      <c r="AE23" s="19"/>
      <c r="AF23" s="19">
        <v>2.6307199079004601E-2</v>
      </c>
      <c r="AG23" s="19">
        <v>2.2854431623238101E-3</v>
      </c>
      <c r="AH23" s="19">
        <v>1.3884212053483299E-2</v>
      </c>
      <c r="AI23" s="19"/>
      <c r="AJ23" s="19">
        <v>1.0407612279932799E-2</v>
      </c>
      <c r="AK23" s="19">
        <v>1.0030557395532999E-2</v>
      </c>
      <c r="AL23" s="19">
        <v>0</v>
      </c>
      <c r="AM23" s="19">
        <v>0.10592502253297199</v>
      </c>
      <c r="AN23" s="19">
        <v>1.5682237518139401E-2</v>
      </c>
      <c r="AO23" s="19"/>
      <c r="AP23" s="19">
        <v>1.146936687162E-2</v>
      </c>
      <c r="AQ23" s="19">
        <v>3.6179506631771798E-3</v>
      </c>
      <c r="AR23" s="19">
        <v>2.4092712983285601E-2</v>
      </c>
      <c r="AS23" s="19">
        <v>3.1884657551640702E-2</v>
      </c>
      <c r="AT23" s="19">
        <v>0</v>
      </c>
      <c r="AU23" s="19"/>
      <c r="AV23" s="19">
        <v>6.8462852079941502E-3</v>
      </c>
      <c r="AW23" s="19">
        <v>1.0587928870574E-2</v>
      </c>
      <c r="AX23" s="19">
        <v>2.2257140698108201E-2</v>
      </c>
      <c r="AY23" s="19">
        <v>2.3215457973648899E-2</v>
      </c>
      <c r="AZ23" s="19">
        <v>0</v>
      </c>
      <c r="BA23" s="19">
        <v>1.06317551443675E-2</v>
      </c>
      <c r="BB23" s="19"/>
      <c r="BC23" s="19">
        <v>2.23211484035391E-2</v>
      </c>
      <c r="BD23" s="19">
        <v>5.5743704959288097E-3</v>
      </c>
      <c r="BE23" s="19">
        <v>9.5777180169026501E-3</v>
      </c>
      <c r="BF23" s="19">
        <v>1.6825533401744398E-2</v>
      </c>
      <c r="BG23" s="19">
        <v>0</v>
      </c>
    </row>
    <row r="24" spans="2:59" x14ac:dyDescent="0.35">
      <c r="B24" s="16" t="s">
        <v>331</v>
      </c>
    </row>
    <row r="25" spans="2:59" x14ac:dyDescent="0.35">
      <c r="B25" t="s">
        <v>80</v>
      </c>
    </row>
    <row r="26" spans="2:59" x14ac:dyDescent="0.35">
      <c r="B26" t="s">
        <v>81</v>
      </c>
    </row>
    <row r="28" spans="2:59" x14ac:dyDescent="0.35">
      <c r="B2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G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626</v>
      </c>
      <c r="C9" s="17">
        <v>0.33203660876443503</v>
      </c>
      <c r="D9" s="17">
        <v>0.360979027006194</v>
      </c>
      <c r="E9" s="17">
        <v>0.30173649791898599</v>
      </c>
      <c r="F9" s="17"/>
      <c r="G9" s="17">
        <v>0.35304805675083401</v>
      </c>
      <c r="H9" s="17">
        <v>0.34952696297478297</v>
      </c>
      <c r="I9" s="17">
        <v>0.37782802830751899</v>
      </c>
      <c r="J9" s="17">
        <v>0.40246147815748101</v>
      </c>
      <c r="K9" s="17">
        <v>0.29766405707010402</v>
      </c>
      <c r="L9" s="17">
        <v>0.23258689701332899</v>
      </c>
      <c r="M9" s="17"/>
      <c r="N9" s="17">
        <v>0.388956622385775</v>
      </c>
      <c r="O9" s="17">
        <v>0.38462783142511098</v>
      </c>
      <c r="P9" s="17">
        <v>0.28270294969126297</v>
      </c>
      <c r="Q9" s="17">
        <v>0.25559800910992198</v>
      </c>
      <c r="R9" s="17"/>
      <c r="S9" s="17">
        <v>0.352908098463739</v>
      </c>
      <c r="T9" s="17">
        <v>0.29666987188626898</v>
      </c>
      <c r="U9" s="17">
        <v>0.397694018284244</v>
      </c>
      <c r="V9" s="17">
        <v>0.36320936424261202</v>
      </c>
      <c r="W9" s="17">
        <v>0.25211184674846898</v>
      </c>
      <c r="X9" s="17">
        <v>0.31555114375476701</v>
      </c>
      <c r="Y9" s="17">
        <v>0.26841299384651002</v>
      </c>
      <c r="Z9" s="17">
        <v>0.215585071863727</v>
      </c>
      <c r="AA9" s="17">
        <v>0.34086253728833499</v>
      </c>
      <c r="AB9" s="17">
        <v>0.46158780154811901</v>
      </c>
      <c r="AC9" s="17">
        <v>0.325522530809841</v>
      </c>
      <c r="AD9" s="17">
        <v>0.28058626466263298</v>
      </c>
      <c r="AE9" s="17"/>
      <c r="AF9" s="17">
        <v>0.22164473499659401</v>
      </c>
      <c r="AG9" s="17">
        <v>0.415122284237183</v>
      </c>
      <c r="AH9" s="17">
        <v>0.29750913701974702</v>
      </c>
      <c r="AI9" s="17"/>
      <c r="AJ9" s="17">
        <v>0.253000120029093</v>
      </c>
      <c r="AK9" s="17">
        <v>0.43878491807730502</v>
      </c>
      <c r="AL9" s="17">
        <v>0.40460548165882798</v>
      </c>
      <c r="AM9" s="17">
        <v>5.1588953336197597E-2</v>
      </c>
      <c r="AN9" s="17">
        <v>0.25507020894027999</v>
      </c>
      <c r="AO9" s="17"/>
      <c r="AP9" s="17">
        <v>0.28182301595429099</v>
      </c>
      <c r="AQ9" s="17">
        <v>0.41645666531883901</v>
      </c>
      <c r="AR9" s="17">
        <v>0.37187528706540202</v>
      </c>
      <c r="AS9" s="17">
        <v>0.10709949660882</v>
      </c>
      <c r="AT9" s="17">
        <v>0.53725080997121999</v>
      </c>
      <c r="AU9" s="17"/>
      <c r="AV9" s="17">
        <v>0.45044511214557997</v>
      </c>
      <c r="AW9" s="17">
        <v>0.28752264579495801</v>
      </c>
      <c r="AX9" s="17">
        <v>0.38733922334223903</v>
      </c>
      <c r="AY9" s="17">
        <v>0.14345835888991301</v>
      </c>
      <c r="AZ9" s="17">
        <v>0.52288811571206595</v>
      </c>
      <c r="BA9" s="17">
        <v>0.27030593412910098</v>
      </c>
      <c r="BB9" s="17"/>
      <c r="BC9" s="17">
        <v>0.27827315386495499</v>
      </c>
      <c r="BD9" s="17">
        <v>0.30217659667237601</v>
      </c>
      <c r="BE9" s="17">
        <v>0.409508470546526</v>
      </c>
      <c r="BF9" s="17">
        <v>0.445834726625706</v>
      </c>
      <c r="BG9" s="17">
        <v>0.28495256388770002</v>
      </c>
    </row>
    <row r="10" spans="2:59" ht="29" x14ac:dyDescent="0.35">
      <c r="B10" s="18" t="s">
        <v>631</v>
      </c>
      <c r="C10" s="17">
        <v>0.262329504768052</v>
      </c>
      <c r="D10" s="17">
        <v>0.26243381099544</v>
      </c>
      <c r="E10" s="17">
        <v>0.26275893017464202</v>
      </c>
      <c r="F10" s="17"/>
      <c r="G10" s="17">
        <v>0.20517373153679899</v>
      </c>
      <c r="H10" s="17">
        <v>0.32324363777694998</v>
      </c>
      <c r="I10" s="17">
        <v>0.28511491301581599</v>
      </c>
      <c r="J10" s="17">
        <v>0.216679930585439</v>
      </c>
      <c r="K10" s="17">
        <v>0.25889687536825101</v>
      </c>
      <c r="L10" s="17">
        <v>0.271044916769763</v>
      </c>
      <c r="M10" s="17"/>
      <c r="N10" s="17">
        <v>0.28493168886043602</v>
      </c>
      <c r="O10" s="17">
        <v>0.259725856923534</v>
      </c>
      <c r="P10" s="17">
        <v>0.26401784328946698</v>
      </c>
      <c r="Q10" s="17">
        <v>0.238458494742668</v>
      </c>
      <c r="R10" s="17"/>
      <c r="S10" s="17">
        <v>0.29862999746831898</v>
      </c>
      <c r="T10" s="17">
        <v>0.25868252951218701</v>
      </c>
      <c r="U10" s="17">
        <v>0.267350776167596</v>
      </c>
      <c r="V10" s="17">
        <v>0.22962317729117701</v>
      </c>
      <c r="W10" s="17">
        <v>0.14369537895121201</v>
      </c>
      <c r="X10" s="17">
        <v>0.26022808436307598</v>
      </c>
      <c r="Y10" s="17">
        <v>0.21900372568648099</v>
      </c>
      <c r="Z10" s="17">
        <v>0.32585150066008101</v>
      </c>
      <c r="AA10" s="17">
        <v>0.32373057017781098</v>
      </c>
      <c r="AB10" s="17">
        <v>0.23396074862246399</v>
      </c>
      <c r="AC10" s="17">
        <v>0.26552514945541</v>
      </c>
      <c r="AD10" s="17">
        <v>0.35822348473197801</v>
      </c>
      <c r="AE10" s="17"/>
      <c r="AF10" s="17">
        <v>0.313759166689344</v>
      </c>
      <c r="AG10" s="17">
        <v>0.247265728746728</v>
      </c>
      <c r="AH10" s="17">
        <v>0.236220503751258</v>
      </c>
      <c r="AI10" s="17"/>
      <c r="AJ10" s="17">
        <v>0.31096058376596702</v>
      </c>
      <c r="AK10" s="17">
        <v>0.22808454193330799</v>
      </c>
      <c r="AL10" s="17">
        <v>0.29971357212741601</v>
      </c>
      <c r="AM10" s="17">
        <v>0.38587750021697598</v>
      </c>
      <c r="AN10" s="17">
        <v>0.193169909897796</v>
      </c>
      <c r="AO10" s="17"/>
      <c r="AP10" s="17">
        <v>0.29111239034743402</v>
      </c>
      <c r="AQ10" s="17">
        <v>0.24570567203327701</v>
      </c>
      <c r="AR10" s="17">
        <v>0.25860227507378197</v>
      </c>
      <c r="AS10" s="17">
        <v>0.37024785894711898</v>
      </c>
      <c r="AT10" s="17">
        <v>0.207293528597006</v>
      </c>
      <c r="AU10" s="17"/>
      <c r="AV10" s="17">
        <v>0.23897596010375</v>
      </c>
      <c r="AW10" s="17">
        <v>0.28054116166023402</v>
      </c>
      <c r="AX10" s="17">
        <v>0.29011929271421</v>
      </c>
      <c r="AY10" s="17">
        <v>0.37397202938607099</v>
      </c>
      <c r="AZ10" s="17">
        <v>0.180118109092717</v>
      </c>
      <c r="BA10" s="17">
        <v>0.21433589097015801</v>
      </c>
      <c r="BB10" s="17"/>
      <c r="BC10" s="17">
        <v>0.27249777420600202</v>
      </c>
      <c r="BD10" s="17">
        <v>0.22380914897425599</v>
      </c>
      <c r="BE10" s="17">
        <v>0.28825141505240898</v>
      </c>
      <c r="BF10" s="17">
        <v>0.30256688276559102</v>
      </c>
      <c r="BG10" s="17">
        <v>0.176342320478238</v>
      </c>
    </row>
    <row r="11" spans="2:59" x14ac:dyDescent="0.35">
      <c r="B11" s="18" t="s">
        <v>625</v>
      </c>
      <c r="C11" s="17">
        <v>0.247954588707131</v>
      </c>
      <c r="D11" s="17">
        <v>0.26375957463455002</v>
      </c>
      <c r="E11" s="17">
        <v>0.234499594693311</v>
      </c>
      <c r="F11" s="17"/>
      <c r="G11" s="17">
        <v>0.171295503585495</v>
      </c>
      <c r="H11" s="17">
        <v>0.26275556652286303</v>
      </c>
      <c r="I11" s="17">
        <v>0.26373251436539202</v>
      </c>
      <c r="J11" s="17">
        <v>0.27740405917288102</v>
      </c>
      <c r="K11" s="17">
        <v>0.25636217841016601</v>
      </c>
      <c r="L11" s="17">
        <v>0.248849461977069</v>
      </c>
      <c r="M11" s="17"/>
      <c r="N11" s="17">
        <v>0.247406698211698</v>
      </c>
      <c r="O11" s="17">
        <v>0.24952872233815801</v>
      </c>
      <c r="P11" s="17">
        <v>0.25647125653152902</v>
      </c>
      <c r="Q11" s="17">
        <v>0.240253589861851</v>
      </c>
      <c r="R11" s="17"/>
      <c r="S11" s="17">
        <v>0.25200970340450302</v>
      </c>
      <c r="T11" s="17">
        <v>0.21118619259200799</v>
      </c>
      <c r="U11" s="17">
        <v>0.22716946190040399</v>
      </c>
      <c r="V11" s="17">
        <v>0.30760932653228901</v>
      </c>
      <c r="W11" s="17">
        <v>0.17877314350758</v>
      </c>
      <c r="X11" s="17">
        <v>0.25997811828603201</v>
      </c>
      <c r="Y11" s="17">
        <v>0.209241248885528</v>
      </c>
      <c r="Z11" s="17">
        <v>0.454125197308474</v>
      </c>
      <c r="AA11" s="17">
        <v>0.25931132816385299</v>
      </c>
      <c r="AB11" s="17">
        <v>0.22021325945435999</v>
      </c>
      <c r="AC11" s="17">
        <v>0.21411628487188</v>
      </c>
      <c r="AD11" s="17">
        <v>0.30761839703857402</v>
      </c>
      <c r="AE11" s="17"/>
      <c r="AF11" s="17">
        <v>0.26507414964090298</v>
      </c>
      <c r="AG11" s="17">
        <v>0.26022955411153997</v>
      </c>
      <c r="AH11" s="17">
        <v>0.25785115060375902</v>
      </c>
      <c r="AI11" s="17"/>
      <c r="AJ11" s="17">
        <v>0.30157051877583302</v>
      </c>
      <c r="AK11" s="17">
        <v>0.23109400823625401</v>
      </c>
      <c r="AL11" s="17">
        <v>0.22240069260468801</v>
      </c>
      <c r="AM11" s="17">
        <v>0.11962482394964501</v>
      </c>
      <c r="AN11" s="17">
        <v>0.240926545340957</v>
      </c>
      <c r="AO11" s="17"/>
      <c r="AP11" s="17">
        <v>0.330344136996986</v>
      </c>
      <c r="AQ11" s="17">
        <v>0.27116209091238302</v>
      </c>
      <c r="AR11" s="17">
        <v>0.184505050672678</v>
      </c>
      <c r="AS11" s="17">
        <v>0.18128874702418599</v>
      </c>
      <c r="AT11" s="17">
        <v>0.20053296287055</v>
      </c>
      <c r="AU11" s="17"/>
      <c r="AV11" s="17">
        <v>0.26978580622188197</v>
      </c>
      <c r="AW11" s="17">
        <v>0.31514570557371202</v>
      </c>
      <c r="AX11" s="17">
        <v>0.20459146631064501</v>
      </c>
      <c r="AY11" s="17">
        <v>0.203682447201395</v>
      </c>
      <c r="AZ11" s="17">
        <v>0.18459888680589401</v>
      </c>
      <c r="BA11" s="17">
        <v>0.27138469448934799</v>
      </c>
      <c r="BB11" s="17"/>
      <c r="BC11" s="17">
        <v>0.27608433358947598</v>
      </c>
      <c r="BD11" s="17">
        <v>0.22994243837870501</v>
      </c>
      <c r="BE11" s="17">
        <v>0.26175534934232803</v>
      </c>
      <c r="BF11" s="17">
        <v>0.26950897924414402</v>
      </c>
      <c r="BG11" s="17">
        <v>0.19785442375793499</v>
      </c>
    </row>
    <row r="12" spans="2:59" ht="29" x14ac:dyDescent="0.35">
      <c r="B12" s="18" t="s">
        <v>629</v>
      </c>
      <c r="C12" s="17">
        <v>0.22014104433252399</v>
      </c>
      <c r="D12" s="17">
        <v>0.22262897841208601</v>
      </c>
      <c r="E12" s="17">
        <v>0.214972861760647</v>
      </c>
      <c r="F12" s="17"/>
      <c r="G12" s="17">
        <v>0.28031855867621902</v>
      </c>
      <c r="H12" s="17">
        <v>0.19498982959564201</v>
      </c>
      <c r="I12" s="17">
        <v>0.18436987380535999</v>
      </c>
      <c r="J12" s="17">
        <v>0.19132732789333101</v>
      </c>
      <c r="K12" s="17">
        <v>0.23144190010372201</v>
      </c>
      <c r="L12" s="17">
        <v>0.24268111275454299</v>
      </c>
      <c r="M12" s="17"/>
      <c r="N12" s="17">
        <v>0.213534750004649</v>
      </c>
      <c r="O12" s="17">
        <v>0.23215330735283399</v>
      </c>
      <c r="P12" s="17">
        <v>0.198035125708314</v>
      </c>
      <c r="Q12" s="17">
        <v>0.23579181640234601</v>
      </c>
      <c r="R12" s="17"/>
      <c r="S12" s="17">
        <v>0.20736836398317801</v>
      </c>
      <c r="T12" s="17">
        <v>0.266994484554123</v>
      </c>
      <c r="U12" s="17">
        <v>0.221997521901241</v>
      </c>
      <c r="V12" s="17">
        <v>0.19278934022737301</v>
      </c>
      <c r="W12" s="17">
        <v>0.30626277620334103</v>
      </c>
      <c r="X12" s="17">
        <v>0.201283547989866</v>
      </c>
      <c r="Y12" s="17">
        <v>0.21470574213988899</v>
      </c>
      <c r="Z12" s="17">
        <v>0.22087305923636</v>
      </c>
      <c r="AA12" s="17">
        <v>0.183422445499795</v>
      </c>
      <c r="AB12" s="17">
        <v>0.21423146040865099</v>
      </c>
      <c r="AC12" s="17">
        <v>0.181987536052474</v>
      </c>
      <c r="AD12" s="17">
        <v>0.233577696468457</v>
      </c>
      <c r="AE12" s="17"/>
      <c r="AF12" s="17">
        <v>0.24948559640252899</v>
      </c>
      <c r="AG12" s="17">
        <v>0.18551796060731701</v>
      </c>
      <c r="AH12" s="17">
        <v>0.16465879378366599</v>
      </c>
      <c r="AI12" s="17"/>
      <c r="AJ12" s="17">
        <v>0.19978451528705801</v>
      </c>
      <c r="AK12" s="17">
        <v>0.22031652918050099</v>
      </c>
      <c r="AL12" s="17">
        <v>0.35233332483046398</v>
      </c>
      <c r="AM12" s="17">
        <v>0.164725506326553</v>
      </c>
      <c r="AN12" s="17">
        <v>0.18501506136919901</v>
      </c>
      <c r="AO12" s="17"/>
      <c r="AP12" s="17">
        <v>0.205255571275888</v>
      </c>
      <c r="AQ12" s="17">
        <v>0.22366314385295399</v>
      </c>
      <c r="AR12" s="17">
        <v>0.28783868976663401</v>
      </c>
      <c r="AS12" s="17">
        <v>0.22961987982826401</v>
      </c>
      <c r="AT12" s="17">
        <v>0.23065117426470899</v>
      </c>
      <c r="AU12" s="17"/>
      <c r="AV12" s="17">
        <v>0.20464922643630601</v>
      </c>
      <c r="AW12" s="17">
        <v>0.19975954531689</v>
      </c>
      <c r="AX12" s="17">
        <v>0.35599333607262401</v>
      </c>
      <c r="AY12" s="17">
        <v>0.21848028558129901</v>
      </c>
      <c r="AZ12" s="17">
        <v>0.25062455340830198</v>
      </c>
      <c r="BA12" s="17">
        <v>0.14378065883399199</v>
      </c>
      <c r="BB12" s="17"/>
      <c r="BC12" s="17">
        <v>0.21085640911033801</v>
      </c>
      <c r="BD12" s="17">
        <v>0.24788152294162599</v>
      </c>
      <c r="BE12" s="17">
        <v>0.21909158140356999</v>
      </c>
      <c r="BF12" s="17">
        <v>0.19999338722621199</v>
      </c>
      <c r="BG12" s="17">
        <v>0.165686958524776</v>
      </c>
    </row>
    <row r="13" spans="2:59" ht="29" x14ac:dyDescent="0.35">
      <c r="B13" s="18" t="s">
        <v>621</v>
      </c>
      <c r="C13" s="17">
        <v>0.14813066140259101</v>
      </c>
      <c r="D13" s="17">
        <v>0.14610732051977299</v>
      </c>
      <c r="E13" s="17">
        <v>0.15140240730110899</v>
      </c>
      <c r="F13" s="17"/>
      <c r="G13" s="17">
        <v>0.15980398443089799</v>
      </c>
      <c r="H13" s="17">
        <v>0.177223280801623</v>
      </c>
      <c r="I13" s="17">
        <v>9.6439362034996201E-2</v>
      </c>
      <c r="J13" s="17">
        <v>0.155937631258002</v>
      </c>
      <c r="K13" s="17">
        <v>0.131415812226467</v>
      </c>
      <c r="L13" s="17">
        <v>0.16093847103542999</v>
      </c>
      <c r="M13" s="17"/>
      <c r="N13" s="17">
        <v>0.120430439291987</v>
      </c>
      <c r="O13" s="17">
        <v>0.140090573513449</v>
      </c>
      <c r="P13" s="17">
        <v>0.15689762745289301</v>
      </c>
      <c r="Q13" s="17">
        <v>0.18157194105161301</v>
      </c>
      <c r="R13" s="17"/>
      <c r="S13" s="17">
        <v>0.142056773223078</v>
      </c>
      <c r="T13" s="17">
        <v>0.13875984381217099</v>
      </c>
      <c r="U13" s="17">
        <v>0.12871608567361101</v>
      </c>
      <c r="V13" s="17">
        <v>0.187725597379575</v>
      </c>
      <c r="W13" s="17">
        <v>0.15939213190336499</v>
      </c>
      <c r="X13" s="17">
        <v>0.17992618815168099</v>
      </c>
      <c r="Y13" s="17">
        <v>0.10746186854050201</v>
      </c>
      <c r="Z13" s="17">
        <v>8.6362120800096795E-2</v>
      </c>
      <c r="AA13" s="17">
        <v>0.15272547916691501</v>
      </c>
      <c r="AB13" s="17">
        <v>0.14127201392585401</v>
      </c>
      <c r="AC13" s="17">
        <v>0.17574602776705001</v>
      </c>
      <c r="AD13" s="17">
        <v>0.18062670195835501</v>
      </c>
      <c r="AE13" s="17"/>
      <c r="AF13" s="17">
        <v>0.140693781740371</v>
      </c>
      <c r="AG13" s="17">
        <v>0.13885761558863799</v>
      </c>
      <c r="AH13" s="17">
        <v>0.14938116559667999</v>
      </c>
      <c r="AI13" s="17"/>
      <c r="AJ13" s="17">
        <v>0.146172979752862</v>
      </c>
      <c r="AK13" s="17">
        <v>0.131998790863742</v>
      </c>
      <c r="AL13" s="17">
        <v>0.171619674459706</v>
      </c>
      <c r="AM13" s="17">
        <v>3.8533453108244103E-2</v>
      </c>
      <c r="AN13" s="17">
        <v>0.17205842721555301</v>
      </c>
      <c r="AO13" s="17"/>
      <c r="AP13" s="17">
        <v>0.12734590327982001</v>
      </c>
      <c r="AQ13" s="17">
        <v>0.14446755192088701</v>
      </c>
      <c r="AR13" s="17">
        <v>0.16748554927439899</v>
      </c>
      <c r="AS13" s="17">
        <v>0.17086484440657401</v>
      </c>
      <c r="AT13" s="17">
        <v>0.12764129047439601</v>
      </c>
      <c r="AU13" s="17"/>
      <c r="AV13" s="17">
        <v>0.12554230957114801</v>
      </c>
      <c r="AW13" s="17">
        <v>0.15123480889631799</v>
      </c>
      <c r="AX13" s="17">
        <v>0.17228196525523301</v>
      </c>
      <c r="AY13" s="17">
        <v>0.15052295690371501</v>
      </c>
      <c r="AZ13" s="17">
        <v>0.148252359944618</v>
      </c>
      <c r="BA13" s="17">
        <v>0.117790499365789</v>
      </c>
      <c r="BB13" s="17"/>
      <c r="BC13" s="17">
        <v>0.195512677373397</v>
      </c>
      <c r="BD13" s="17">
        <v>0.14021140862152801</v>
      </c>
      <c r="BE13" s="17">
        <v>0.13696204613135601</v>
      </c>
      <c r="BF13" s="17">
        <v>0.116760514780998</v>
      </c>
      <c r="BG13" s="17">
        <v>0</v>
      </c>
    </row>
    <row r="14" spans="2:59" x14ac:dyDescent="0.35">
      <c r="B14" s="18" t="s">
        <v>628</v>
      </c>
      <c r="C14" s="17">
        <v>0.14298384628858701</v>
      </c>
      <c r="D14" s="17">
        <v>0.136944645695563</v>
      </c>
      <c r="E14" s="17">
        <v>0.150172655543024</v>
      </c>
      <c r="F14" s="17"/>
      <c r="G14" s="17">
        <v>0.16137680305324101</v>
      </c>
      <c r="H14" s="17">
        <v>9.0149166165775604E-2</v>
      </c>
      <c r="I14" s="17">
        <v>0.22208551420026701</v>
      </c>
      <c r="J14" s="17">
        <v>0.14172769078123401</v>
      </c>
      <c r="K14" s="17">
        <v>0.154337861431558</v>
      </c>
      <c r="L14" s="17">
        <v>0.105341492938614</v>
      </c>
      <c r="M14" s="17"/>
      <c r="N14" s="17">
        <v>0.129332965915753</v>
      </c>
      <c r="O14" s="17">
        <v>0.155970051427892</v>
      </c>
      <c r="P14" s="17">
        <v>0.116088457545216</v>
      </c>
      <c r="Q14" s="17">
        <v>0.16976301827978801</v>
      </c>
      <c r="R14" s="17"/>
      <c r="S14" s="17">
        <v>0.10823663090517099</v>
      </c>
      <c r="T14" s="17">
        <v>9.8041460876197306E-2</v>
      </c>
      <c r="U14" s="17">
        <v>0.229509355267349</v>
      </c>
      <c r="V14" s="17">
        <v>0.16435094745998299</v>
      </c>
      <c r="W14" s="17">
        <v>7.6163292704809593E-2</v>
      </c>
      <c r="X14" s="17">
        <v>0.122721000077333</v>
      </c>
      <c r="Y14" s="17">
        <v>0.126052558114542</v>
      </c>
      <c r="Z14" s="17">
        <v>0.20355333792369501</v>
      </c>
      <c r="AA14" s="17">
        <v>0.21298664181822299</v>
      </c>
      <c r="AB14" s="17">
        <v>0.139465384629964</v>
      </c>
      <c r="AC14" s="17">
        <v>0.181943316423857</v>
      </c>
      <c r="AD14" s="17">
        <v>8.9378905006118906E-2</v>
      </c>
      <c r="AE14" s="17"/>
      <c r="AF14" s="17">
        <v>0.12745641846022801</v>
      </c>
      <c r="AG14" s="17">
        <v>0.142434499271753</v>
      </c>
      <c r="AH14" s="17">
        <v>0.156181038386843</v>
      </c>
      <c r="AI14" s="17"/>
      <c r="AJ14" s="17">
        <v>0.104579450283884</v>
      </c>
      <c r="AK14" s="17">
        <v>0.17099783510022801</v>
      </c>
      <c r="AL14" s="17">
        <v>0.108412845479214</v>
      </c>
      <c r="AM14" s="17">
        <v>0.21849702875940699</v>
      </c>
      <c r="AN14" s="17">
        <v>0.143513577521861</v>
      </c>
      <c r="AO14" s="17"/>
      <c r="AP14" s="17">
        <v>9.4497033235688005E-2</v>
      </c>
      <c r="AQ14" s="17">
        <v>0.14413599625433901</v>
      </c>
      <c r="AR14" s="17">
        <v>0.143244944956191</v>
      </c>
      <c r="AS14" s="17">
        <v>0.12321940471502001</v>
      </c>
      <c r="AT14" s="17">
        <v>0.237337551683029</v>
      </c>
      <c r="AU14" s="17"/>
      <c r="AV14" s="17">
        <v>0.150578359828138</v>
      </c>
      <c r="AW14" s="17">
        <v>8.7548505357150599E-2</v>
      </c>
      <c r="AX14" s="17">
        <v>0.13938557790238801</v>
      </c>
      <c r="AY14" s="17">
        <v>0.13755484238979901</v>
      </c>
      <c r="AZ14" s="17">
        <v>0.25250046974838902</v>
      </c>
      <c r="BA14" s="17">
        <v>0.12783747435484699</v>
      </c>
      <c r="BB14" s="17"/>
      <c r="BC14" s="17">
        <v>0.146766708855225</v>
      </c>
      <c r="BD14" s="17">
        <v>0.13697488963148899</v>
      </c>
      <c r="BE14" s="17">
        <v>0.14222029483672</v>
      </c>
      <c r="BF14" s="17">
        <v>0.12928262573235599</v>
      </c>
      <c r="BG14" s="17">
        <v>4.14094726876039E-2</v>
      </c>
    </row>
    <row r="15" spans="2:59" x14ac:dyDescent="0.35">
      <c r="B15" s="18" t="s">
        <v>624</v>
      </c>
      <c r="C15" s="17">
        <v>0.13062288493660901</v>
      </c>
      <c r="D15" s="17">
        <v>0.14349574554365899</v>
      </c>
      <c r="E15" s="17">
        <v>0.117322547793297</v>
      </c>
      <c r="F15" s="17"/>
      <c r="G15" s="17">
        <v>0.127185394227362</v>
      </c>
      <c r="H15" s="17">
        <v>0.12921994698895201</v>
      </c>
      <c r="I15" s="17">
        <v>0.13555011182929999</v>
      </c>
      <c r="J15" s="17">
        <v>9.6980321157073196E-2</v>
      </c>
      <c r="K15" s="17">
        <v>0.158078132739293</v>
      </c>
      <c r="L15" s="17">
        <v>0.13934395887311199</v>
      </c>
      <c r="M15" s="17"/>
      <c r="N15" s="17">
        <v>0.15797708727652399</v>
      </c>
      <c r="O15" s="17">
        <v>0.152020639162459</v>
      </c>
      <c r="P15" s="17">
        <v>0.118834160493466</v>
      </c>
      <c r="Q15" s="17">
        <v>8.7170302498545599E-2</v>
      </c>
      <c r="R15" s="17"/>
      <c r="S15" s="17">
        <v>0.17277483649450301</v>
      </c>
      <c r="T15" s="17">
        <v>0.18424218879086199</v>
      </c>
      <c r="U15" s="17">
        <v>0.100050407049042</v>
      </c>
      <c r="V15" s="17">
        <v>0.141553273723072</v>
      </c>
      <c r="W15" s="17">
        <v>0.103164699790027</v>
      </c>
      <c r="X15" s="17">
        <v>0.12698865838008999</v>
      </c>
      <c r="Y15" s="17">
        <v>8.9817255682218197E-2</v>
      </c>
      <c r="Z15" s="17">
        <v>8.3689069481857406E-2</v>
      </c>
      <c r="AA15" s="17">
        <v>7.6406692953656805E-2</v>
      </c>
      <c r="AB15" s="17">
        <v>0.15165176422342</v>
      </c>
      <c r="AC15" s="17">
        <v>0.18332143171392801</v>
      </c>
      <c r="AD15" s="17">
        <v>5.5416684842485298E-2</v>
      </c>
      <c r="AE15" s="17"/>
      <c r="AF15" s="17">
        <v>0.17503902595444401</v>
      </c>
      <c r="AG15" s="17">
        <v>0.12205438540746601</v>
      </c>
      <c r="AH15" s="17">
        <v>9.6469943529259694E-2</v>
      </c>
      <c r="AI15" s="17"/>
      <c r="AJ15" s="17">
        <v>0.20951037966870201</v>
      </c>
      <c r="AK15" s="17">
        <v>9.6733796147860096E-2</v>
      </c>
      <c r="AL15" s="17">
        <v>0.14521803430779801</v>
      </c>
      <c r="AM15" s="17">
        <v>0.245151381737997</v>
      </c>
      <c r="AN15" s="17">
        <v>7.05594069304427E-2</v>
      </c>
      <c r="AO15" s="17"/>
      <c r="AP15" s="17">
        <v>0.235311099184394</v>
      </c>
      <c r="AQ15" s="17">
        <v>0.10753112468989801</v>
      </c>
      <c r="AR15" s="17">
        <v>0.116246214236645</v>
      </c>
      <c r="AS15" s="17">
        <v>0.148982442201997</v>
      </c>
      <c r="AT15" s="17">
        <v>2.3327092094900099E-2</v>
      </c>
      <c r="AU15" s="17"/>
      <c r="AV15" s="17">
        <v>9.0161155032211601E-2</v>
      </c>
      <c r="AW15" s="17">
        <v>0.24409554672099701</v>
      </c>
      <c r="AX15" s="17">
        <v>0.13846372039340199</v>
      </c>
      <c r="AY15" s="17">
        <v>0.16922326699642501</v>
      </c>
      <c r="AZ15" s="17">
        <v>6.3327752721198297E-2</v>
      </c>
      <c r="BA15" s="17">
        <v>5.7309144486009198E-2</v>
      </c>
      <c r="BB15" s="17"/>
      <c r="BC15" s="17">
        <v>0.13473920559587199</v>
      </c>
      <c r="BD15" s="17">
        <v>0.12338405030427201</v>
      </c>
      <c r="BE15" s="17">
        <v>0.13069790865700801</v>
      </c>
      <c r="BF15" s="17">
        <v>0.16430832128442099</v>
      </c>
      <c r="BG15" s="17">
        <v>0.10843595330289101</v>
      </c>
    </row>
    <row r="16" spans="2:59" x14ac:dyDescent="0.35">
      <c r="B16" s="18" t="s">
        <v>627</v>
      </c>
      <c r="C16" s="17">
        <v>0.12871703566689999</v>
      </c>
      <c r="D16" s="17">
        <v>0.155998910255853</v>
      </c>
      <c r="E16" s="17">
        <v>0.102913821936867</v>
      </c>
      <c r="F16" s="17"/>
      <c r="G16" s="17">
        <v>0.10236439962197499</v>
      </c>
      <c r="H16" s="17">
        <v>0.12637587898981301</v>
      </c>
      <c r="I16" s="17">
        <v>0.11636374120423799</v>
      </c>
      <c r="J16" s="17">
        <v>9.0643937855811096E-2</v>
      </c>
      <c r="K16" s="17">
        <v>0.173460303251468</v>
      </c>
      <c r="L16" s="17">
        <v>0.16080322870587399</v>
      </c>
      <c r="M16" s="17"/>
      <c r="N16" s="17">
        <v>0.17877656936814801</v>
      </c>
      <c r="O16" s="17">
        <v>0.12913776532679599</v>
      </c>
      <c r="P16" s="17">
        <v>0.108468762629216</v>
      </c>
      <c r="Q16" s="17">
        <v>8.8983390298213699E-2</v>
      </c>
      <c r="R16" s="17"/>
      <c r="S16" s="17">
        <v>0.13417980611651001</v>
      </c>
      <c r="T16" s="17">
        <v>0.119922309387839</v>
      </c>
      <c r="U16" s="17">
        <v>0.13225912983723701</v>
      </c>
      <c r="V16" s="17">
        <v>0.159512869167592</v>
      </c>
      <c r="W16" s="17">
        <v>0.12900066755808701</v>
      </c>
      <c r="X16" s="17">
        <v>0.103490045702941</v>
      </c>
      <c r="Y16" s="17">
        <v>8.1176089525393305E-2</v>
      </c>
      <c r="Z16" s="17">
        <v>0.14553724945083199</v>
      </c>
      <c r="AA16" s="17">
        <v>0.108893537899432</v>
      </c>
      <c r="AB16" s="17">
        <v>0.17919342356144299</v>
      </c>
      <c r="AC16" s="17">
        <v>0.124889026811373</v>
      </c>
      <c r="AD16" s="17">
        <v>0.14411609863279801</v>
      </c>
      <c r="AE16" s="17"/>
      <c r="AF16" s="17">
        <v>0.17000696657383799</v>
      </c>
      <c r="AG16" s="17">
        <v>0.123944946857446</v>
      </c>
      <c r="AH16" s="17">
        <v>7.4945515277945504E-2</v>
      </c>
      <c r="AI16" s="17"/>
      <c r="AJ16" s="17">
        <v>0.17771604099715399</v>
      </c>
      <c r="AK16" s="17">
        <v>0.118068159430624</v>
      </c>
      <c r="AL16" s="17">
        <v>0.12471181011461201</v>
      </c>
      <c r="AM16" s="17">
        <v>0.115536019078264</v>
      </c>
      <c r="AN16" s="17">
        <v>7.9846028918192799E-2</v>
      </c>
      <c r="AO16" s="17"/>
      <c r="AP16" s="17">
        <v>0.190382189217814</v>
      </c>
      <c r="AQ16" s="17">
        <v>0.10791073630720199</v>
      </c>
      <c r="AR16" s="17">
        <v>0.11581977856101799</v>
      </c>
      <c r="AS16" s="17">
        <v>0.168098947396458</v>
      </c>
      <c r="AT16" s="17">
        <v>3.8269786290360298E-2</v>
      </c>
      <c r="AU16" s="17"/>
      <c r="AV16" s="17">
        <v>0.106468990522273</v>
      </c>
      <c r="AW16" s="17">
        <v>0.20007661825741899</v>
      </c>
      <c r="AX16" s="17">
        <v>0.161760756810018</v>
      </c>
      <c r="AY16" s="17">
        <v>0.12940414594833899</v>
      </c>
      <c r="AZ16" s="17">
        <v>5.4449397531726597E-2</v>
      </c>
      <c r="BA16" s="17">
        <v>9.2517819301280793E-2</v>
      </c>
      <c r="BB16" s="17"/>
      <c r="BC16" s="17">
        <v>0.13572382772042199</v>
      </c>
      <c r="BD16" s="17">
        <v>0.10889033758745501</v>
      </c>
      <c r="BE16" s="17">
        <v>0.12166924344606</v>
      </c>
      <c r="BF16" s="17">
        <v>0.13246864390330601</v>
      </c>
      <c r="BG16" s="17">
        <v>7.7805444158607101E-2</v>
      </c>
    </row>
    <row r="17" spans="2:59" x14ac:dyDescent="0.35">
      <c r="B17" s="18" t="s">
        <v>619</v>
      </c>
      <c r="C17" s="17">
        <v>0.10625359638557801</v>
      </c>
      <c r="D17" s="17">
        <v>0.114277259246131</v>
      </c>
      <c r="E17" s="17">
        <v>9.7526795195901406E-2</v>
      </c>
      <c r="F17" s="17"/>
      <c r="G17" s="17">
        <v>8.6421005865812695E-2</v>
      </c>
      <c r="H17" s="17">
        <v>9.3982132968680895E-2</v>
      </c>
      <c r="I17" s="17">
        <v>0.111600454635221</v>
      </c>
      <c r="J17" s="17">
        <v>0.11197883893751299</v>
      </c>
      <c r="K17" s="17">
        <v>0.13153352364106</v>
      </c>
      <c r="L17" s="17">
        <v>0.106027298169192</v>
      </c>
      <c r="M17" s="17"/>
      <c r="N17" s="17">
        <v>0.106748029117487</v>
      </c>
      <c r="O17" s="17">
        <v>0.11605563195122801</v>
      </c>
      <c r="P17" s="17">
        <v>0.11173173206161199</v>
      </c>
      <c r="Q17" s="17">
        <v>9.06958075168873E-2</v>
      </c>
      <c r="R17" s="17"/>
      <c r="S17" s="17">
        <v>9.8067207086580996E-2</v>
      </c>
      <c r="T17" s="17">
        <v>0.13290568623746399</v>
      </c>
      <c r="U17" s="17">
        <v>8.62496672190219E-2</v>
      </c>
      <c r="V17" s="17">
        <v>0.107812034800471</v>
      </c>
      <c r="W17" s="17">
        <v>0.12991113820603201</v>
      </c>
      <c r="X17" s="17">
        <v>8.1122608226724596E-2</v>
      </c>
      <c r="Y17" s="17">
        <v>9.6833319479679505E-2</v>
      </c>
      <c r="Z17" s="17">
        <v>0.10723018968808699</v>
      </c>
      <c r="AA17" s="17">
        <v>0.101857388483633</v>
      </c>
      <c r="AB17" s="17">
        <v>8.1940855333490006E-2</v>
      </c>
      <c r="AC17" s="17">
        <v>0.13487645374132801</v>
      </c>
      <c r="AD17" s="17">
        <v>0.17113763700526899</v>
      </c>
      <c r="AE17" s="17"/>
      <c r="AF17" s="17">
        <v>0.162733610490159</v>
      </c>
      <c r="AG17" s="17">
        <v>8.8045552488532297E-2</v>
      </c>
      <c r="AH17" s="17">
        <v>6.8665361294148505E-2</v>
      </c>
      <c r="AI17" s="17"/>
      <c r="AJ17" s="17">
        <v>0.15822676427346599</v>
      </c>
      <c r="AK17" s="17">
        <v>5.82520479564047E-2</v>
      </c>
      <c r="AL17" s="17">
        <v>8.47920768093543E-2</v>
      </c>
      <c r="AM17" s="17">
        <v>0.3177364464322</v>
      </c>
      <c r="AN17" s="17">
        <v>6.4114769052663403E-2</v>
      </c>
      <c r="AO17" s="17"/>
      <c r="AP17" s="17">
        <v>0.14842888354393299</v>
      </c>
      <c r="AQ17" s="17">
        <v>6.7486889106474393E-2</v>
      </c>
      <c r="AR17" s="17">
        <v>4.40094430384812E-2</v>
      </c>
      <c r="AS17" s="17">
        <v>0.22665932857040899</v>
      </c>
      <c r="AT17" s="17">
        <v>2.2807674921939001E-2</v>
      </c>
      <c r="AU17" s="17"/>
      <c r="AV17" s="17">
        <v>4.9934299736799699E-2</v>
      </c>
      <c r="AW17" s="17">
        <v>0.16199819055006501</v>
      </c>
      <c r="AX17" s="17">
        <v>1.7454182596771499E-2</v>
      </c>
      <c r="AY17" s="17">
        <v>0.24581823179246501</v>
      </c>
      <c r="AZ17" s="17">
        <v>5.1843922256996702E-2</v>
      </c>
      <c r="BA17" s="17">
        <v>9.3199885588279005E-2</v>
      </c>
      <c r="BB17" s="17"/>
      <c r="BC17" s="17">
        <v>9.6910381558435094E-2</v>
      </c>
      <c r="BD17" s="17">
        <v>0.122651730010018</v>
      </c>
      <c r="BE17" s="17">
        <v>9.0355176608819698E-2</v>
      </c>
      <c r="BF17" s="17">
        <v>9.7736919464754601E-2</v>
      </c>
      <c r="BG17" s="17">
        <v>7.0464789557331597E-2</v>
      </c>
    </row>
    <row r="18" spans="2:59" x14ac:dyDescent="0.35">
      <c r="B18" s="18" t="s">
        <v>100</v>
      </c>
      <c r="C18" s="17">
        <v>0.10131317397749701</v>
      </c>
      <c r="D18" s="17">
        <v>7.4129608447209394E-2</v>
      </c>
      <c r="E18" s="17">
        <v>0.12672486001671801</v>
      </c>
      <c r="F18" s="17"/>
      <c r="G18" s="17">
        <v>7.9179289605576603E-2</v>
      </c>
      <c r="H18" s="17">
        <v>5.3498490683920902E-2</v>
      </c>
      <c r="I18" s="17">
        <v>9.0909472252587706E-2</v>
      </c>
      <c r="J18" s="17">
        <v>0.122412273858958</v>
      </c>
      <c r="K18" s="17">
        <v>0.14954669962112399</v>
      </c>
      <c r="L18" s="17">
        <v>0.118804087680201</v>
      </c>
      <c r="M18" s="17"/>
      <c r="N18" s="17">
        <v>7.3738155454636606E-2</v>
      </c>
      <c r="O18" s="17">
        <v>7.1843139677117404E-2</v>
      </c>
      <c r="P18" s="17">
        <v>0.11936858301162701</v>
      </c>
      <c r="Q18" s="17">
        <v>0.14896601162915299</v>
      </c>
      <c r="R18" s="17"/>
      <c r="S18" s="17">
        <v>5.1639667132192001E-2</v>
      </c>
      <c r="T18" s="17">
        <v>0.123810658894372</v>
      </c>
      <c r="U18" s="17">
        <v>0.104053979221281</v>
      </c>
      <c r="V18" s="17">
        <v>5.60168577762368E-2</v>
      </c>
      <c r="W18" s="17">
        <v>0.14928576358541801</v>
      </c>
      <c r="X18" s="17">
        <v>0.14125234446610499</v>
      </c>
      <c r="Y18" s="17">
        <v>0.154778169605918</v>
      </c>
      <c r="Z18" s="17">
        <v>6.3584705693499499E-2</v>
      </c>
      <c r="AA18" s="17">
        <v>7.9692582249857993E-2</v>
      </c>
      <c r="AB18" s="17">
        <v>9.9705162976820597E-2</v>
      </c>
      <c r="AC18" s="17">
        <v>9.97602195140255E-2</v>
      </c>
      <c r="AD18" s="17">
        <v>0.13751700346283899</v>
      </c>
      <c r="AE18" s="17"/>
      <c r="AF18" s="17">
        <v>8.3166099389313394E-2</v>
      </c>
      <c r="AG18" s="17">
        <v>9.6372020775517098E-2</v>
      </c>
      <c r="AH18" s="17">
        <v>0.170934911229636</v>
      </c>
      <c r="AI18" s="17"/>
      <c r="AJ18" s="17">
        <v>9.4298152700227303E-2</v>
      </c>
      <c r="AK18" s="17">
        <v>6.9803324556674401E-2</v>
      </c>
      <c r="AL18" s="17">
        <v>3.9221193284997E-2</v>
      </c>
      <c r="AM18" s="17">
        <v>3.9154576056574797E-2</v>
      </c>
      <c r="AN18" s="17">
        <v>0.15563762833653</v>
      </c>
      <c r="AO18" s="17"/>
      <c r="AP18" s="17">
        <v>9.3049396933835404E-2</v>
      </c>
      <c r="AQ18" s="17">
        <v>7.3362003425501393E-2</v>
      </c>
      <c r="AR18" s="17">
        <v>7.8616198333305701E-2</v>
      </c>
      <c r="AS18" s="17">
        <v>8.1253946174638894E-2</v>
      </c>
      <c r="AT18" s="17">
        <v>0.14051491313876999</v>
      </c>
      <c r="AU18" s="17"/>
      <c r="AV18" s="17">
        <v>6.5983826407531906E-2</v>
      </c>
      <c r="AW18" s="17">
        <v>6.8782513986026403E-2</v>
      </c>
      <c r="AX18" s="17">
        <v>1.0428260637058401E-2</v>
      </c>
      <c r="AY18" s="17">
        <v>9.3619889001352E-2</v>
      </c>
      <c r="AZ18" s="17">
        <v>9.6724320748879003E-2</v>
      </c>
      <c r="BA18" s="17">
        <v>0.26629694093852102</v>
      </c>
      <c r="BB18" s="17"/>
      <c r="BC18" s="17">
        <v>9.87734559082208E-2</v>
      </c>
      <c r="BD18" s="17">
        <v>0.119027975528369</v>
      </c>
      <c r="BE18" s="17">
        <v>8.3671505270269897E-2</v>
      </c>
      <c r="BF18" s="17">
        <v>6.9681987935089701E-2</v>
      </c>
      <c r="BG18" s="17">
        <v>6.0084650778193999E-2</v>
      </c>
    </row>
    <row r="19" spans="2:59" ht="29" x14ac:dyDescent="0.35">
      <c r="B19" s="18" t="s">
        <v>630</v>
      </c>
      <c r="C19" s="17">
        <v>9.9885295264631302E-2</v>
      </c>
      <c r="D19" s="17">
        <v>0.111684094449093</v>
      </c>
      <c r="E19" s="17">
        <v>8.7140700145432501E-2</v>
      </c>
      <c r="F19" s="17"/>
      <c r="G19" s="17">
        <v>0.123405945450011</v>
      </c>
      <c r="H19" s="17">
        <v>8.6155345507105102E-2</v>
      </c>
      <c r="I19" s="17">
        <v>0.100651119068522</v>
      </c>
      <c r="J19" s="17">
        <v>8.0629797353443597E-2</v>
      </c>
      <c r="K19" s="17">
        <v>0.105743422212723</v>
      </c>
      <c r="L19" s="17">
        <v>0.10556727000269001</v>
      </c>
      <c r="M19" s="17"/>
      <c r="N19" s="17">
        <v>0.105756769720472</v>
      </c>
      <c r="O19" s="17">
        <v>8.5933458858738404E-2</v>
      </c>
      <c r="P19" s="17">
        <v>0.10928936064538</v>
      </c>
      <c r="Q19" s="17">
        <v>9.9934040016212103E-2</v>
      </c>
      <c r="R19" s="17"/>
      <c r="S19" s="17">
        <v>0.102376277680476</v>
      </c>
      <c r="T19" s="17">
        <v>8.5493948999023905E-2</v>
      </c>
      <c r="U19" s="17">
        <v>0.123353336120703</v>
      </c>
      <c r="V19" s="17">
        <v>0.14232830725133799</v>
      </c>
      <c r="W19" s="17">
        <v>0.15549831778468201</v>
      </c>
      <c r="X19" s="17">
        <v>6.4821288647681094E-2</v>
      </c>
      <c r="Y19" s="17">
        <v>0.110058018357048</v>
      </c>
      <c r="Z19" s="17">
        <v>0.12162706651525999</v>
      </c>
      <c r="AA19" s="17">
        <v>7.0934912961922003E-2</v>
      </c>
      <c r="AB19" s="17">
        <v>8.7203679076064994E-2</v>
      </c>
      <c r="AC19" s="17">
        <v>3.7023085849026402E-2</v>
      </c>
      <c r="AD19" s="17">
        <v>0.11677103251709001</v>
      </c>
      <c r="AE19" s="17"/>
      <c r="AF19" s="17">
        <v>0.10636445482849299</v>
      </c>
      <c r="AG19" s="17">
        <v>9.8072493709664005E-2</v>
      </c>
      <c r="AH19" s="17">
        <v>8.8109657298823904E-2</v>
      </c>
      <c r="AI19" s="17"/>
      <c r="AJ19" s="17">
        <v>8.7935883271319598E-2</v>
      </c>
      <c r="AK19" s="17">
        <v>0.1308508968554</v>
      </c>
      <c r="AL19" s="17">
        <v>6.2599295951584102E-2</v>
      </c>
      <c r="AM19" s="17">
        <v>4.6104820627034901E-2</v>
      </c>
      <c r="AN19" s="17">
        <v>9.9360477836859501E-2</v>
      </c>
      <c r="AO19" s="17"/>
      <c r="AP19" s="17">
        <v>7.3922966120340106E-2</v>
      </c>
      <c r="AQ19" s="17">
        <v>0.123637695561945</v>
      </c>
      <c r="AR19" s="17">
        <v>0.11725873764907099</v>
      </c>
      <c r="AS19" s="17">
        <v>8.5626758941299397E-2</v>
      </c>
      <c r="AT19" s="17">
        <v>9.7293015447952602E-2</v>
      </c>
      <c r="AU19" s="17"/>
      <c r="AV19" s="17">
        <v>0.115992763101855</v>
      </c>
      <c r="AW19" s="17">
        <v>6.90326538671895E-2</v>
      </c>
      <c r="AX19" s="17">
        <v>0.18061976454564799</v>
      </c>
      <c r="AY19" s="17">
        <v>9.8270660268805501E-2</v>
      </c>
      <c r="AZ19" s="17">
        <v>0.129516223203996</v>
      </c>
      <c r="BA19" s="17">
        <v>3.4479453395580402E-2</v>
      </c>
      <c r="BB19" s="17"/>
      <c r="BC19" s="17">
        <v>7.3557070775491104E-2</v>
      </c>
      <c r="BD19" s="17">
        <v>0.12701855446747001</v>
      </c>
      <c r="BE19" s="17">
        <v>8.7259661782558104E-2</v>
      </c>
      <c r="BF19" s="17">
        <v>0.108360944077789</v>
      </c>
      <c r="BG19" s="17">
        <v>9.8536876319630706E-2</v>
      </c>
    </row>
    <row r="20" spans="2:59" x14ac:dyDescent="0.35">
      <c r="B20" s="18" t="s">
        <v>623</v>
      </c>
      <c r="C20" s="17">
        <v>7.5927456681161104E-2</v>
      </c>
      <c r="D20" s="17">
        <v>7.9474290695062705E-2</v>
      </c>
      <c r="E20" s="17">
        <v>7.3082690407220596E-2</v>
      </c>
      <c r="F20" s="17"/>
      <c r="G20" s="17">
        <v>9.9091634762899797E-2</v>
      </c>
      <c r="H20" s="17">
        <v>7.1491364580262604E-2</v>
      </c>
      <c r="I20" s="17">
        <v>5.8078205143742401E-2</v>
      </c>
      <c r="J20" s="17">
        <v>8.3806327740589007E-2</v>
      </c>
      <c r="K20" s="17">
        <v>6.6307256037851897E-2</v>
      </c>
      <c r="L20" s="17">
        <v>7.7393675450450394E-2</v>
      </c>
      <c r="M20" s="17"/>
      <c r="N20" s="17">
        <v>7.1415749683442498E-2</v>
      </c>
      <c r="O20" s="17">
        <v>7.1616431523464794E-2</v>
      </c>
      <c r="P20" s="17">
        <v>0.102733994363627</v>
      </c>
      <c r="Q20" s="17">
        <v>6.1921531843533897E-2</v>
      </c>
      <c r="R20" s="17"/>
      <c r="S20" s="17">
        <v>9.6122155944433602E-2</v>
      </c>
      <c r="T20" s="17">
        <v>8.9465704741196E-2</v>
      </c>
      <c r="U20" s="17">
        <v>0.116596977633091</v>
      </c>
      <c r="V20" s="17">
        <v>5.1575859308228097E-2</v>
      </c>
      <c r="W20" s="17">
        <v>7.1657333387027497E-2</v>
      </c>
      <c r="X20" s="17">
        <v>5.18088220472998E-2</v>
      </c>
      <c r="Y20" s="17">
        <v>5.90084919907745E-2</v>
      </c>
      <c r="Z20" s="17">
        <v>0.14564385758586099</v>
      </c>
      <c r="AA20" s="17">
        <v>7.0544757494360094E-2</v>
      </c>
      <c r="AB20" s="17">
        <v>5.2098385520294901E-2</v>
      </c>
      <c r="AC20" s="17">
        <v>3.6148952443463903E-2</v>
      </c>
      <c r="AD20" s="17">
        <v>6.3955468938052096E-2</v>
      </c>
      <c r="AE20" s="17"/>
      <c r="AF20" s="17">
        <v>9.1197623614640996E-2</v>
      </c>
      <c r="AG20" s="17">
        <v>5.6528279807016399E-2</v>
      </c>
      <c r="AH20" s="17">
        <v>8.7973068794785197E-2</v>
      </c>
      <c r="AI20" s="17"/>
      <c r="AJ20" s="17">
        <v>7.2833457024331597E-2</v>
      </c>
      <c r="AK20" s="17">
        <v>7.9590492274255603E-2</v>
      </c>
      <c r="AL20" s="17">
        <v>8.8930359847001594E-2</v>
      </c>
      <c r="AM20" s="17">
        <v>8.3199230984342801E-2</v>
      </c>
      <c r="AN20" s="17">
        <v>7.4837542442507204E-2</v>
      </c>
      <c r="AO20" s="17"/>
      <c r="AP20" s="17">
        <v>7.3137309445717003E-2</v>
      </c>
      <c r="AQ20" s="17">
        <v>6.6940282106075097E-2</v>
      </c>
      <c r="AR20" s="17">
        <v>6.6583427387972696E-2</v>
      </c>
      <c r="AS20" s="17">
        <v>0.122335448790398</v>
      </c>
      <c r="AT20" s="17">
        <v>1.6865996938414701E-2</v>
      </c>
      <c r="AU20" s="17"/>
      <c r="AV20" s="17">
        <v>5.7471028643977198E-2</v>
      </c>
      <c r="AW20" s="17">
        <v>7.9468892266720798E-2</v>
      </c>
      <c r="AX20" s="17">
        <v>0.115343547037888</v>
      </c>
      <c r="AY20" s="17">
        <v>0.10277746329152899</v>
      </c>
      <c r="AZ20" s="17">
        <v>2.4634741400471099E-2</v>
      </c>
      <c r="BA20" s="17">
        <v>9.5233527679086799E-2</v>
      </c>
      <c r="BB20" s="17"/>
      <c r="BC20" s="17">
        <v>7.86519001148311E-2</v>
      </c>
      <c r="BD20" s="17">
        <v>7.0130450414200393E-2</v>
      </c>
      <c r="BE20" s="17">
        <v>5.4678361175222401E-2</v>
      </c>
      <c r="BF20" s="17">
        <v>0.110141996385015</v>
      </c>
      <c r="BG20" s="17">
        <v>0.13278111214732399</v>
      </c>
    </row>
    <row r="21" spans="2:59" x14ac:dyDescent="0.35">
      <c r="B21" s="18" t="s">
        <v>622</v>
      </c>
      <c r="C21" s="17">
        <v>6.8298555037994493E-2</v>
      </c>
      <c r="D21" s="17">
        <v>8.4202578045839402E-2</v>
      </c>
      <c r="E21" s="17">
        <v>5.0554561077024003E-2</v>
      </c>
      <c r="F21" s="17"/>
      <c r="G21" s="17">
        <v>0.103072254163836</v>
      </c>
      <c r="H21" s="17">
        <v>0.11508015212957</v>
      </c>
      <c r="I21" s="17">
        <v>4.18304253699575E-2</v>
      </c>
      <c r="J21" s="17">
        <v>5.9739331262986098E-2</v>
      </c>
      <c r="K21" s="17">
        <v>4.9690671879676497E-2</v>
      </c>
      <c r="L21" s="17">
        <v>4.3749976677621802E-2</v>
      </c>
      <c r="M21" s="17"/>
      <c r="N21" s="17">
        <v>9.2925251244472401E-2</v>
      </c>
      <c r="O21" s="17">
        <v>6.2064828376269802E-2</v>
      </c>
      <c r="P21" s="17">
        <v>5.0192399831779901E-2</v>
      </c>
      <c r="Q21" s="17">
        <v>6.3004052364677099E-2</v>
      </c>
      <c r="R21" s="17"/>
      <c r="S21" s="17">
        <v>0.11121496036751299</v>
      </c>
      <c r="T21" s="17">
        <v>3.4657411646491901E-2</v>
      </c>
      <c r="U21" s="17">
        <v>5.24975618268761E-2</v>
      </c>
      <c r="V21" s="17">
        <v>9.3164574221799107E-2</v>
      </c>
      <c r="W21" s="17">
        <v>6.8293318320584703E-2</v>
      </c>
      <c r="X21" s="17">
        <v>7.1017685365149796E-2</v>
      </c>
      <c r="Y21" s="17">
        <v>4.7991925450964298E-2</v>
      </c>
      <c r="Z21" s="17">
        <v>6.7732963410479005E-2</v>
      </c>
      <c r="AA21" s="17">
        <v>6.3413604133875895E-2</v>
      </c>
      <c r="AB21" s="17">
        <v>6.3441034564338999E-2</v>
      </c>
      <c r="AC21" s="17">
        <v>9.02354523749124E-2</v>
      </c>
      <c r="AD21" s="17">
        <v>0</v>
      </c>
      <c r="AE21" s="17"/>
      <c r="AF21" s="17">
        <v>5.5880783120363299E-2</v>
      </c>
      <c r="AG21" s="17">
        <v>7.7271711666229898E-2</v>
      </c>
      <c r="AH21" s="17">
        <v>6.7424783463858107E-2</v>
      </c>
      <c r="AI21" s="17"/>
      <c r="AJ21" s="17">
        <v>5.5610463406139003E-2</v>
      </c>
      <c r="AK21" s="17">
        <v>9.2416267132656105E-2</v>
      </c>
      <c r="AL21" s="17">
        <v>4.07183421649365E-2</v>
      </c>
      <c r="AM21" s="17">
        <v>3.8533453108244103E-2</v>
      </c>
      <c r="AN21" s="17">
        <v>6.6712035956453905E-2</v>
      </c>
      <c r="AO21" s="17"/>
      <c r="AP21" s="17">
        <v>6.1140894085220401E-2</v>
      </c>
      <c r="AQ21" s="17">
        <v>7.4577000916740299E-2</v>
      </c>
      <c r="AR21" s="17">
        <v>8.1166431855394405E-2</v>
      </c>
      <c r="AS21" s="17">
        <v>6.6220833874398602E-2</v>
      </c>
      <c r="AT21" s="17">
        <v>5.4002045075425602E-2</v>
      </c>
      <c r="AU21" s="17"/>
      <c r="AV21" s="17">
        <v>8.3960695069230096E-2</v>
      </c>
      <c r="AW21" s="17">
        <v>6.2403749212239103E-2</v>
      </c>
      <c r="AX21" s="17">
        <v>9.5522542004188304E-2</v>
      </c>
      <c r="AY21" s="17">
        <v>5.73791865667755E-2</v>
      </c>
      <c r="AZ21" s="17">
        <v>8.1314887587709106E-2</v>
      </c>
      <c r="BA21" s="17">
        <v>4.0800033233242897E-2</v>
      </c>
      <c r="BB21" s="17"/>
      <c r="BC21" s="17">
        <v>5.9592667467090701E-2</v>
      </c>
      <c r="BD21" s="17">
        <v>5.2973284020352999E-2</v>
      </c>
      <c r="BE21" s="17">
        <v>8.2293188824523994E-2</v>
      </c>
      <c r="BF21" s="17">
        <v>5.7210674472403002E-2</v>
      </c>
      <c r="BG21" s="17">
        <v>0.27040989772035101</v>
      </c>
    </row>
    <row r="22" spans="2:59" x14ac:dyDescent="0.35">
      <c r="B22" s="18" t="s">
        <v>620</v>
      </c>
      <c r="C22" s="17">
        <v>4.1963965364713397E-2</v>
      </c>
      <c r="D22" s="17">
        <v>5.1775586246937899E-2</v>
      </c>
      <c r="E22" s="17">
        <v>3.2646854094479302E-2</v>
      </c>
      <c r="F22" s="17"/>
      <c r="G22" s="17">
        <v>7.8852311576112805E-2</v>
      </c>
      <c r="H22" s="17">
        <v>4.14165082323599E-2</v>
      </c>
      <c r="I22" s="17">
        <v>2.58844825664916E-2</v>
      </c>
      <c r="J22" s="17">
        <v>4.0545821260009503E-2</v>
      </c>
      <c r="K22" s="17">
        <v>5.47515284551221E-2</v>
      </c>
      <c r="L22" s="17">
        <v>2.2249106562201599E-2</v>
      </c>
      <c r="M22" s="17"/>
      <c r="N22" s="17">
        <v>4.9034869359769598E-2</v>
      </c>
      <c r="O22" s="17">
        <v>4.2145268095934801E-2</v>
      </c>
      <c r="P22" s="17">
        <v>4.2340949465334898E-2</v>
      </c>
      <c r="Q22" s="17">
        <v>3.34014774130241E-2</v>
      </c>
      <c r="R22" s="17"/>
      <c r="S22" s="17">
        <v>7.3641318630579197E-2</v>
      </c>
      <c r="T22" s="17">
        <v>1.85416835061098E-2</v>
      </c>
      <c r="U22" s="17">
        <v>7.8847577571122707E-2</v>
      </c>
      <c r="V22" s="17">
        <v>6.9618099619480497E-2</v>
      </c>
      <c r="W22" s="17">
        <v>5.29527310608384E-2</v>
      </c>
      <c r="X22" s="17">
        <v>1.23036361078023E-2</v>
      </c>
      <c r="Y22" s="17">
        <v>3.7500244695049603E-2</v>
      </c>
      <c r="Z22" s="17">
        <v>6.4374099428069001E-2</v>
      </c>
      <c r="AA22" s="17">
        <v>9.1499046740295496E-3</v>
      </c>
      <c r="AB22" s="17">
        <v>4.07764912884949E-2</v>
      </c>
      <c r="AC22" s="17">
        <v>1.9770528683585101E-2</v>
      </c>
      <c r="AD22" s="17">
        <v>0</v>
      </c>
      <c r="AE22" s="17"/>
      <c r="AF22" s="17">
        <v>1.48964328939198E-2</v>
      </c>
      <c r="AG22" s="17">
        <v>5.6918079907249598E-2</v>
      </c>
      <c r="AH22" s="17">
        <v>3.6274730995705801E-2</v>
      </c>
      <c r="AI22" s="17"/>
      <c r="AJ22" s="17">
        <v>3.7109471091421098E-2</v>
      </c>
      <c r="AK22" s="17">
        <v>4.7499075970401802E-2</v>
      </c>
      <c r="AL22" s="17">
        <v>8.5976464419856805E-2</v>
      </c>
      <c r="AM22" s="17">
        <v>0</v>
      </c>
      <c r="AN22" s="17">
        <v>3.6403629542405197E-2</v>
      </c>
      <c r="AO22" s="17"/>
      <c r="AP22" s="17">
        <v>3.0290519784387099E-2</v>
      </c>
      <c r="AQ22" s="17">
        <v>6.4607551851165707E-2</v>
      </c>
      <c r="AR22" s="17">
        <v>6.6591935083920195E-2</v>
      </c>
      <c r="AS22" s="17">
        <v>3.1623718748707397E-2</v>
      </c>
      <c r="AT22" s="17">
        <v>5.7107038355930902E-2</v>
      </c>
      <c r="AU22" s="17"/>
      <c r="AV22" s="17">
        <v>5.68714126700261E-2</v>
      </c>
      <c r="AW22" s="17">
        <v>3.7997406697558703E-2</v>
      </c>
      <c r="AX22" s="17">
        <v>6.1518437942225002E-2</v>
      </c>
      <c r="AY22" s="17">
        <v>3.28326123233941E-2</v>
      </c>
      <c r="AZ22" s="17">
        <v>3.87946924889696E-2</v>
      </c>
      <c r="BA22" s="17">
        <v>2.4274888527695899E-2</v>
      </c>
      <c r="BB22" s="17"/>
      <c r="BC22" s="17">
        <v>1.48661698347448E-2</v>
      </c>
      <c r="BD22" s="17">
        <v>4.6517055215531102E-2</v>
      </c>
      <c r="BE22" s="17">
        <v>5.3579895627755503E-2</v>
      </c>
      <c r="BF22" s="17">
        <v>3.4486428990123601E-2</v>
      </c>
      <c r="BG22" s="17">
        <v>6.23163225899925E-2</v>
      </c>
    </row>
    <row r="23" spans="2:59" x14ac:dyDescent="0.35">
      <c r="B23" s="18" t="s">
        <v>122</v>
      </c>
      <c r="C23" s="19">
        <v>5.6999591612535899E-2</v>
      </c>
      <c r="D23" s="19">
        <v>5.3905565082046698E-2</v>
      </c>
      <c r="E23" s="19">
        <v>6.0542590769000898E-2</v>
      </c>
      <c r="F23" s="19"/>
      <c r="G23" s="19">
        <v>6.4266560389617103E-2</v>
      </c>
      <c r="H23" s="19">
        <v>7.9376438390086804E-2</v>
      </c>
      <c r="I23" s="19">
        <v>5.2079784668275897E-2</v>
      </c>
      <c r="J23" s="19">
        <v>4.6088632066277301E-2</v>
      </c>
      <c r="K23" s="19">
        <v>1.9774898702853899E-2</v>
      </c>
      <c r="L23" s="19">
        <v>6.8791984503686399E-2</v>
      </c>
      <c r="M23" s="19"/>
      <c r="N23" s="19">
        <v>6.0596983833161901E-2</v>
      </c>
      <c r="O23" s="19">
        <v>4.8109061116720898E-2</v>
      </c>
      <c r="P23" s="19">
        <v>4.5567995314724101E-2</v>
      </c>
      <c r="Q23" s="19">
        <v>6.8745067379511304E-2</v>
      </c>
      <c r="R23" s="19"/>
      <c r="S23" s="19">
        <v>5.6507751168756198E-2</v>
      </c>
      <c r="T23" s="19">
        <v>2.7770451220323799E-2</v>
      </c>
      <c r="U23" s="19">
        <v>2.30367907823757E-2</v>
      </c>
      <c r="V23" s="19">
        <v>8.0533077208095494E-2</v>
      </c>
      <c r="W23" s="19">
        <v>9.0981588893534499E-2</v>
      </c>
      <c r="X23" s="19">
        <v>8.5783196130328906E-2</v>
      </c>
      <c r="Y23" s="19">
        <v>6.6058624770837904E-2</v>
      </c>
      <c r="Z23" s="19">
        <v>6.0017829439622299E-2</v>
      </c>
      <c r="AA23" s="19">
        <v>4.7742249588102803E-2</v>
      </c>
      <c r="AB23" s="19">
        <v>4.9704130054466999E-2</v>
      </c>
      <c r="AC23" s="19">
        <v>1.8300442599061599E-2</v>
      </c>
      <c r="AD23" s="19">
        <v>0.11708893388067</v>
      </c>
      <c r="AE23" s="19"/>
      <c r="AF23" s="19">
        <v>4.7175255392084697E-2</v>
      </c>
      <c r="AG23" s="19">
        <v>5.5988782998304502E-2</v>
      </c>
      <c r="AH23" s="19">
        <v>6.7417552003151998E-2</v>
      </c>
      <c r="AI23" s="19"/>
      <c r="AJ23" s="19">
        <v>3.6370273002313699E-2</v>
      </c>
      <c r="AK23" s="19">
        <v>5.48697582987396E-2</v>
      </c>
      <c r="AL23" s="19">
        <v>5.2711025511349603E-2</v>
      </c>
      <c r="AM23" s="19">
        <v>5.0366519955459099E-2</v>
      </c>
      <c r="AN23" s="19">
        <v>0.127698267490721</v>
      </c>
      <c r="AO23" s="19"/>
      <c r="AP23" s="19">
        <v>2.70283573094042E-2</v>
      </c>
      <c r="AQ23" s="19">
        <v>7.3177323876159203E-2</v>
      </c>
      <c r="AR23" s="19">
        <v>9.3907556675350196E-2</v>
      </c>
      <c r="AS23" s="19">
        <v>3.1970076463848203E-2</v>
      </c>
      <c r="AT23" s="19">
        <v>5.1680985876753897E-2</v>
      </c>
      <c r="AU23" s="19"/>
      <c r="AV23" s="19">
        <v>9.0668190692306999E-2</v>
      </c>
      <c r="AW23" s="19">
        <v>3.49827645577225E-2</v>
      </c>
      <c r="AX23" s="19">
        <v>6.6471904069471899E-2</v>
      </c>
      <c r="AY23" s="19">
        <v>1.4247578056542099E-2</v>
      </c>
      <c r="AZ23" s="19">
        <v>3.5108596284037903E-2</v>
      </c>
      <c r="BA23" s="19">
        <v>8.0651112355682106E-2</v>
      </c>
      <c r="BB23" s="19"/>
      <c r="BC23" s="19">
        <v>7.6941481976901996E-2</v>
      </c>
      <c r="BD23" s="19">
        <v>5.3639849350103803E-2</v>
      </c>
      <c r="BE23" s="19">
        <v>5.3967594839343103E-2</v>
      </c>
      <c r="BF23" s="19">
        <v>3.5413588925015498E-2</v>
      </c>
      <c r="BG23" s="19">
        <v>0.208832059651411</v>
      </c>
    </row>
    <row r="24" spans="2:59" x14ac:dyDescent="0.35">
      <c r="B24" s="16" t="s">
        <v>331</v>
      </c>
    </row>
    <row r="25" spans="2:59" x14ac:dyDescent="0.35">
      <c r="B25" t="s">
        <v>80</v>
      </c>
    </row>
    <row r="26" spans="2:59" x14ac:dyDescent="0.35">
      <c r="B26" t="s">
        <v>81</v>
      </c>
    </row>
    <row r="28" spans="2:59" x14ac:dyDescent="0.35">
      <c r="B2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0" t="s">
        <v>656</v>
      </c>
      <c r="E2" s="26"/>
      <c r="F2" s="26"/>
      <c r="G2" s="26"/>
      <c r="H2" s="26"/>
      <c r="I2" s="26"/>
      <c r="J2" s="26"/>
      <c r="K2" s="26"/>
      <c r="L2" s="26"/>
      <c r="M2" s="26"/>
      <c r="N2" s="26"/>
      <c r="O2" s="26"/>
      <c r="P2" s="26"/>
      <c r="Q2" s="26"/>
    </row>
    <row r="6" spans="2:17" ht="50" customHeight="1" x14ac:dyDescent="0.35">
      <c r="B6" s="20" t="s">
        <v>15</v>
      </c>
      <c r="C6" s="20" t="s">
        <v>635</v>
      </c>
      <c r="D6" s="20" t="s">
        <v>636</v>
      </c>
      <c r="E6" s="20" t="s">
        <v>637</v>
      </c>
      <c r="F6" s="20" t="s">
        <v>638</v>
      </c>
      <c r="G6" s="20" t="s">
        <v>639</v>
      </c>
      <c r="H6" s="20" t="s">
        <v>640</v>
      </c>
      <c r="I6" s="20" t="s">
        <v>641</v>
      </c>
      <c r="J6" s="20" t="s">
        <v>642</v>
      </c>
      <c r="K6" s="20" t="s">
        <v>643</v>
      </c>
      <c r="L6" s="20" t="s">
        <v>644</v>
      </c>
      <c r="M6" s="20" t="s">
        <v>645</v>
      </c>
      <c r="N6" s="20" t="s">
        <v>646</v>
      </c>
      <c r="O6" s="20" t="s">
        <v>647</v>
      </c>
      <c r="P6" s="20" t="s">
        <v>648</v>
      </c>
    </row>
    <row r="7" spans="2:17" ht="29" x14ac:dyDescent="0.35">
      <c r="B7" s="18" t="s">
        <v>649</v>
      </c>
      <c r="C7" s="17">
        <v>9.8822690293084103E-2</v>
      </c>
      <c r="D7" s="17">
        <v>0.117385481595077</v>
      </c>
      <c r="E7" s="17">
        <v>0.119767656976871</v>
      </c>
      <c r="F7" s="17">
        <v>3.1857679796466899E-2</v>
      </c>
      <c r="G7" s="17">
        <v>8.7279653902904694E-2</v>
      </c>
      <c r="H7" s="17">
        <v>9.6498948682671198E-2</v>
      </c>
      <c r="I7" s="17">
        <v>4.0406940301799803E-2</v>
      </c>
      <c r="J7" s="17">
        <v>2.2708728670466999E-2</v>
      </c>
      <c r="K7" s="17">
        <v>0.10109386849762</v>
      </c>
      <c r="L7" s="17">
        <v>4.8759124371332799E-2</v>
      </c>
      <c r="M7" s="17">
        <v>0.159751838604062</v>
      </c>
      <c r="N7" s="17">
        <v>6.12219109043678E-2</v>
      </c>
      <c r="O7" s="17">
        <v>5.5574668245430503E-2</v>
      </c>
      <c r="P7" s="17">
        <v>5.7779491705217498E-2</v>
      </c>
    </row>
    <row r="8" spans="2:17" ht="43.5" x14ac:dyDescent="0.35">
      <c r="B8" s="18" t="s">
        <v>650</v>
      </c>
      <c r="C8" s="17">
        <v>0.16179165491553901</v>
      </c>
      <c r="D8" s="17">
        <v>0.20850354677866301</v>
      </c>
      <c r="E8" s="17">
        <v>0.22804771037743199</v>
      </c>
      <c r="F8" s="17">
        <v>8.1819032931553307E-2</v>
      </c>
      <c r="G8" s="17">
        <v>0.16503931954447301</v>
      </c>
      <c r="H8" s="17">
        <v>0.20891589466039201</v>
      </c>
      <c r="I8" s="17">
        <v>7.91295934798142E-2</v>
      </c>
      <c r="J8" s="17">
        <v>5.6961116708066202E-2</v>
      </c>
      <c r="K8" s="17">
        <v>0.21948754970804801</v>
      </c>
      <c r="L8" s="17">
        <v>0.13618062068789699</v>
      </c>
      <c r="M8" s="17">
        <v>0.20795236114055199</v>
      </c>
      <c r="N8" s="17">
        <v>0.11941297442392999</v>
      </c>
      <c r="O8" s="17">
        <v>0.14968052220337899</v>
      </c>
      <c r="P8" s="17">
        <v>0.134296817471868</v>
      </c>
    </row>
    <row r="9" spans="2:17" ht="43.5" x14ac:dyDescent="0.35">
      <c r="B9" s="18" t="s">
        <v>651</v>
      </c>
      <c r="C9" s="17">
        <v>0.25480325727072001</v>
      </c>
      <c r="D9" s="17">
        <v>0.29845355359235698</v>
      </c>
      <c r="E9" s="17">
        <v>0.26647812473562599</v>
      </c>
      <c r="F9" s="17">
        <v>0.152501149356185</v>
      </c>
      <c r="G9" s="17">
        <v>0.292338228165679</v>
      </c>
      <c r="H9" s="17">
        <v>0.240717589529931</v>
      </c>
      <c r="I9" s="17">
        <v>0.172926732908599</v>
      </c>
      <c r="J9" s="17">
        <v>0.155654790340333</v>
      </c>
      <c r="K9" s="17">
        <v>0.25483322416041299</v>
      </c>
      <c r="L9" s="17">
        <v>0.21187559881842699</v>
      </c>
      <c r="M9" s="17">
        <v>0.244407980530054</v>
      </c>
      <c r="N9" s="17">
        <v>0.214221982504193</v>
      </c>
      <c r="O9" s="17">
        <v>0.28816750894533899</v>
      </c>
      <c r="P9" s="17">
        <v>0.242077294623157</v>
      </c>
    </row>
    <row r="10" spans="2:17" ht="29" x14ac:dyDescent="0.35">
      <c r="B10" s="18" t="s">
        <v>652</v>
      </c>
      <c r="C10" s="17">
        <v>0.149608544265903</v>
      </c>
      <c r="D10" s="17">
        <v>0.19611893371005601</v>
      </c>
      <c r="E10" s="17">
        <v>0.16873941252685901</v>
      </c>
      <c r="F10" s="17">
        <v>0.10893883043977801</v>
      </c>
      <c r="G10" s="17">
        <v>0.14477481450714799</v>
      </c>
      <c r="H10" s="17">
        <v>0.21095185622243801</v>
      </c>
      <c r="I10" s="17">
        <v>0.120710388808352</v>
      </c>
      <c r="J10" s="17">
        <v>0.20269809634423699</v>
      </c>
      <c r="K10" s="17">
        <v>0.16638324969441901</v>
      </c>
      <c r="L10" s="17">
        <v>0.177081486048386</v>
      </c>
      <c r="M10" s="17">
        <v>0.14417386612281499</v>
      </c>
      <c r="N10" s="17">
        <v>0.17692824515420499</v>
      </c>
      <c r="O10" s="17">
        <v>0.15932950154676001</v>
      </c>
      <c r="P10" s="17">
        <v>0.16161078984855201</v>
      </c>
    </row>
    <row r="11" spans="2:17" ht="29" x14ac:dyDescent="0.35">
      <c r="B11" s="18" t="s">
        <v>653</v>
      </c>
      <c r="C11" s="17">
        <v>0.11571712060998</v>
      </c>
      <c r="D11" s="17">
        <v>7.6476749919273307E-2</v>
      </c>
      <c r="E11" s="17">
        <v>6.1020918426373097E-2</v>
      </c>
      <c r="F11" s="17">
        <v>0.21057358842392199</v>
      </c>
      <c r="G11" s="17">
        <v>0.14263084837312201</v>
      </c>
      <c r="H11" s="17">
        <v>0.105653678352057</v>
      </c>
      <c r="I11" s="17">
        <v>0.18251448629772399</v>
      </c>
      <c r="J11" s="17">
        <v>0.221333834294862</v>
      </c>
      <c r="K11" s="17">
        <v>8.9320636606439505E-2</v>
      </c>
      <c r="L11" s="17">
        <v>0.15850774083729899</v>
      </c>
      <c r="M11" s="17">
        <v>8.1351581150036698E-2</v>
      </c>
      <c r="N11" s="17">
        <v>0.18895959586320599</v>
      </c>
      <c r="O11" s="17">
        <v>0.13427637352779601</v>
      </c>
      <c r="P11" s="17">
        <v>0.15585176907466999</v>
      </c>
    </row>
    <row r="12" spans="2:17" ht="29" x14ac:dyDescent="0.35">
      <c r="B12" s="18" t="s">
        <v>654</v>
      </c>
      <c r="C12" s="17">
        <v>5.5953222069294602E-2</v>
      </c>
      <c r="D12" s="17">
        <v>2.3168194793619201E-2</v>
      </c>
      <c r="E12" s="17">
        <v>3.2673036446090299E-2</v>
      </c>
      <c r="F12" s="17">
        <v>0.12689328088266</v>
      </c>
      <c r="G12" s="17">
        <v>6.2340030197486303E-2</v>
      </c>
      <c r="H12" s="17">
        <v>3.7149224359076201E-2</v>
      </c>
      <c r="I12" s="17">
        <v>0.12515105572485299</v>
      </c>
      <c r="J12" s="17">
        <v>0.117453814648746</v>
      </c>
      <c r="K12" s="17">
        <v>3.8082696229442901E-2</v>
      </c>
      <c r="L12" s="17">
        <v>5.7141901134934003E-2</v>
      </c>
      <c r="M12" s="17">
        <v>2.6249613271349E-2</v>
      </c>
      <c r="N12" s="17">
        <v>8.1041273271251393E-2</v>
      </c>
      <c r="O12" s="17">
        <v>6.2640169015049194E-2</v>
      </c>
      <c r="P12" s="17">
        <v>7.2228655297460406E-2</v>
      </c>
    </row>
    <row r="13" spans="2:17" ht="43.5" x14ac:dyDescent="0.35">
      <c r="B13" s="18" t="s">
        <v>655</v>
      </c>
      <c r="C13" s="17">
        <v>2.22712348336278E-2</v>
      </c>
      <c r="D13" s="17">
        <v>1.4705373319899601E-2</v>
      </c>
      <c r="E13" s="17">
        <v>2.5742672644450799E-2</v>
      </c>
      <c r="F13" s="17">
        <v>0.18410894956800999</v>
      </c>
      <c r="G13" s="17">
        <v>3.3832345948858901E-2</v>
      </c>
      <c r="H13" s="17">
        <v>1.8835149235147199E-2</v>
      </c>
      <c r="I13" s="17">
        <v>0.15890023670553199</v>
      </c>
      <c r="J13" s="17">
        <v>0.11488453014981199</v>
      </c>
      <c r="K13" s="17">
        <v>2.8525233045726399E-2</v>
      </c>
      <c r="L13" s="17">
        <v>2.48516465036316E-2</v>
      </c>
      <c r="M13" s="17">
        <v>1.42456984812194E-2</v>
      </c>
      <c r="N13" s="17">
        <v>3.8990458944710801E-2</v>
      </c>
      <c r="O13" s="17">
        <v>3.6193204496426899E-2</v>
      </c>
      <c r="P13" s="17">
        <v>6.6235844784589201E-2</v>
      </c>
    </row>
    <row r="14" spans="2:17" x14ac:dyDescent="0.35">
      <c r="B14" s="18" t="s">
        <v>123</v>
      </c>
      <c r="C14" s="17">
        <v>0.14103227574185201</v>
      </c>
      <c r="D14" s="17">
        <v>6.51881662910552E-2</v>
      </c>
      <c r="E14" s="17">
        <v>9.7530467866298404E-2</v>
      </c>
      <c r="F14" s="17">
        <v>0.103307488601425</v>
      </c>
      <c r="G14" s="17">
        <v>7.1764759360329097E-2</v>
      </c>
      <c r="H14" s="17">
        <v>8.1277658958287105E-2</v>
      </c>
      <c r="I14" s="17">
        <v>0.120260565773326</v>
      </c>
      <c r="J14" s="17">
        <v>0.108305088843478</v>
      </c>
      <c r="K14" s="17">
        <v>0.10227354205789201</v>
      </c>
      <c r="L14" s="17">
        <v>0.18560188159809199</v>
      </c>
      <c r="M14" s="17">
        <v>0.121867060699912</v>
      </c>
      <c r="N14" s="17">
        <v>0.119223558934136</v>
      </c>
      <c r="O14" s="17">
        <v>0.114138052019819</v>
      </c>
      <c r="P14" s="17">
        <v>0.109919337194486</v>
      </c>
    </row>
    <row r="15" spans="2:17" x14ac:dyDescent="0.35">
      <c r="B15" s="16" t="s">
        <v>331</v>
      </c>
      <c r="C15" s="16"/>
      <c r="D15" s="16"/>
      <c r="E15" s="16"/>
      <c r="F15" s="16"/>
      <c r="G15" s="16"/>
      <c r="H15" s="16"/>
      <c r="I15" s="16"/>
      <c r="J15" s="16"/>
      <c r="K15" s="16"/>
      <c r="L15" s="16"/>
      <c r="M15" s="16"/>
      <c r="N15" s="16"/>
      <c r="O15" s="16"/>
      <c r="P15" s="16"/>
    </row>
    <row r="16" spans="2:17" x14ac:dyDescent="0.35">
      <c r="B16" t="s">
        <v>80</v>
      </c>
    </row>
    <row r="17" spans="2:2" x14ac:dyDescent="0.35">
      <c r="B17" t="s">
        <v>81</v>
      </c>
    </row>
    <row r="21" spans="2:2" x14ac:dyDescent="0.35">
      <c r="B21"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9.8822690293084103E-2</v>
      </c>
      <c r="D9" s="17">
        <v>0.131599215046312</v>
      </c>
      <c r="E9" s="17">
        <v>6.7341870447493707E-2</v>
      </c>
      <c r="F9" s="17"/>
      <c r="G9" s="17">
        <v>9.5882339749916501E-2</v>
      </c>
      <c r="H9" s="17">
        <v>0.151733835999912</v>
      </c>
      <c r="I9" s="17">
        <v>0.116287293310397</v>
      </c>
      <c r="J9" s="17">
        <v>0.11906104379957801</v>
      </c>
      <c r="K9" s="17">
        <v>7.1067513215932299E-2</v>
      </c>
      <c r="L9" s="17">
        <v>4.4040317694210802E-2</v>
      </c>
      <c r="M9" s="17"/>
      <c r="N9" s="17">
        <v>0.168555874133512</v>
      </c>
      <c r="O9" s="17">
        <v>0.102901975241818</v>
      </c>
      <c r="P9" s="17">
        <v>5.1466563792590701E-2</v>
      </c>
      <c r="Q9" s="17">
        <v>5.66671575409083E-2</v>
      </c>
      <c r="R9" s="17"/>
      <c r="S9" s="17">
        <v>0.204226734629437</v>
      </c>
      <c r="T9" s="17">
        <v>4.8999617478172497E-2</v>
      </c>
      <c r="U9" s="17">
        <v>3.9255909659548602E-2</v>
      </c>
      <c r="V9" s="17">
        <v>8.8368756626957298E-2</v>
      </c>
      <c r="W9" s="17">
        <v>9.4368745813267499E-2</v>
      </c>
      <c r="X9" s="17">
        <v>0.13546391559106499</v>
      </c>
      <c r="Y9" s="17">
        <v>5.93103756946591E-2</v>
      </c>
      <c r="Z9" s="17">
        <v>6.2193002725827097E-2</v>
      </c>
      <c r="AA9" s="17">
        <v>7.0840987377656206E-2</v>
      </c>
      <c r="AB9" s="17">
        <v>8.7168409297295399E-2</v>
      </c>
      <c r="AC9" s="17">
        <v>9.2158370209574E-2</v>
      </c>
      <c r="AD9" s="17">
        <v>0.15257636755435799</v>
      </c>
      <c r="AE9" s="17"/>
      <c r="AF9" s="17">
        <v>7.4070093892742994E-2</v>
      </c>
      <c r="AG9" s="17">
        <v>0.124540931200262</v>
      </c>
      <c r="AH9" s="17">
        <v>7.2584078129392895E-2</v>
      </c>
      <c r="AI9" s="17"/>
      <c r="AJ9" s="17">
        <v>9.7845150809800899E-2</v>
      </c>
      <c r="AK9" s="17">
        <v>9.5422336458784604E-2</v>
      </c>
      <c r="AL9" s="17">
        <v>0.18640230863568599</v>
      </c>
      <c r="AM9" s="17">
        <v>5.0366519955459099E-2</v>
      </c>
      <c r="AN9" s="17">
        <v>6.20849938819222E-2</v>
      </c>
      <c r="AO9" s="17"/>
      <c r="AP9" s="17">
        <v>0.111929876519077</v>
      </c>
      <c r="AQ9" s="17">
        <v>0.116427689446087</v>
      </c>
      <c r="AR9" s="17">
        <v>0.12751091707440801</v>
      </c>
      <c r="AS9" s="17">
        <v>4.8197607306360697E-2</v>
      </c>
      <c r="AT9" s="17">
        <v>4.6026632728243498E-2</v>
      </c>
      <c r="AU9" s="17"/>
      <c r="AV9" s="17">
        <v>0.124539334202261</v>
      </c>
      <c r="AW9" s="17">
        <v>9.3372572585153593E-2</v>
      </c>
      <c r="AX9" s="17">
        <v>0.107790731437545</v>
      </c>
      <c r="AY9" s="17">
        <v>6.3236165191336194E-2</v>
      </c>
      <c r="AZ9" s="17">
        <v>0.102070714271466</v>
      </c>
      <c r="BA9" s="17">
        <v>5.4216973525705398E-2</v>
      </c>
      <c r="BB9" s="17"/>
      <c r="BC9" s="17">
        <v>4.1784940754329002E-2</v>
      </c>
      <c r="BD9" s="17">
        <v>7.7337260791804502E-2</v>
      </c>
      <c r="BE9" s="17">
        <v>0.12099025634999699</v>
      </c>
      <c r="BF9" s="17">
        <v>0.193338667046839</v>
      </c>
      <c r="BG9" s="17">
        <v>0.31060150093894001</v>
      </c>
    </row>
    <row r="10" spans="2:59" ht="43.5" x14ac:dyDescent="0.35">
      <c r="B10" s="18" t="s">
        <v>650</v>
      </c>
      <c r="C10" s="17">
        <v>0.16179165491553901</v>
      </c>
      <c r="D10" s="17">
        <v>0.17690508717688599</v>
      </c>
      <c r="E10" s="17">
        <v>0.148276714817518</v>
      </c>
      <c r="F10" s="17"/>
      <c r="G10" s="17">
        <v>0.206744841379847</v>
      </c>
      <c r="H10" s="17">
        <v>0.223932345391083</v>
      </c>
      <c r="I10" s="17">
        <v>0.19361147964370601</v>
      </c>
      <c r="J10" s="17">
        <v>0.150538496198203</v>
      </c>
      <c r="K10" s="17">
        <v>0.10753453946154</v>
      </c>
      <c r="L10" s="17">
        <v>9.5144781889440602E-2</v>
      </c>
      <c r="M10" s="17"/>
      <c r="N10" s="17">
        <v>0.23968707769789999</v>
      </c>
      <c r="O10" s="17">
        <v>0.12860091877122701</v>
      </c>
      <c r="P10" s="17">
        <v>0.13782337296864999</v>
      </c>
      <c r="Q10" s="17">
        <v>0.12921255942058801</v>
      </c>
      <c r="R10" s="17"/>
      <c r="S10" s="17">
        <v>0.21020274824914101</v>
      </c>
      <c r="T10" s="17">
        <v>0.14789094897056099</v>
      </c>
      <c r="U10" s="17">
        <v>0.160004863084</v>
      </c>
      <c r="V10" s="17">
        <v>0.16848509612552101</v>
      </c>
      <c r="W10" s="17">
        <v>0.13619625668734101</v>
      </c>
      <c r="X10" s="17">
        <v>0.102370743226095</v>
      </c>
      <c r="Y10" s="17">
        <v>0.17274747497679299</v>
      </c>
      <c r="Z10" s="17">
        <v>0.13808707538996701</v>
      </c>
      <c r="AA10" s="17">
        <v>0.16706152240602001</v>
      </c>
      <c r="AB10" s="17">
        <v>0.14918822975162499</v>
      </c>
      <c r="AC10" s="17">
        <v>0.23457922113145099</v>
      </c>
      <c r="AD10" s="17">
        <v>0.11136062657886001</v>
      </c>
      <c r="AE10" s="17"/>
      <c r="AF10" s="17">
        <v>0.15476158895973499</v>
      </c>
      <c r="AG10" s="17">
        <v>0.15426171884664899</v>
      </c>
      <c r="AH10" s="17">
        <v>0.17881497966955301</v>
      </c>
      <c r="AI10" s="17"/>
      <c r="AJ10" s="17">
        <v>0.15862375586421501</v>
      </c>
      <c r="AK10" s="17">
        <v>0.20946390761230299</v>
      </c>
      <c r="AL10" s="17">
        <v>0.113119650655406</v>
      </c>
      <c r="AM10" s="17">
        <v>7.6716616179674998E-2</v>
      </c>
      <c r="AN10" s="17">
        <v>0.116164265484311</v>
      </c>
      <c r="AO10" s="17"/>
      <c r="AP10" s="17">
        <v>0.13935219928245901</v>
      </c>
      <c r="AQ10" s="17">
        <v>0.23170067531643901</v>
      </c>
      <c r="AR10" s="17">
        <v>0.115599898362274</v>
      </c>
      <c r="AS10" s="17">
        <v>0.100406746371901</v>
      </c>
      <c r="AT10" s="17">
        <v>0.200065874965284</v>
      </c>
      <c r="AU10" s="17"/>
      <c r="AV10" s="17">
        <v>0.24793597317527699</v>
      </c>
      <c r="AW10" s="17">
        <v>0.163918293917759</v>
      </c>
      <c r="AX10" s="17">
        <v>0.105461005667333</v>
      </c>
      <c r="AY10" s="17">
        <v>9.1688072069202806E-2</v>
      </c>
      <c r="AZ10" s="17">
        <v>0.15944829271691299</v>
      </c>
      <c r="BA10" s="17">
        <v>0.170005255388989</v>
      </c>
      <c r="BB10" s="17"/>
      <c r="BC10" s="17">
        <v>0.136225459124975</v>
      </c>
      <c r="BD10" s="17">
        <v>0.13439135223361801</v>
      </c>
      <c r="BE10" s="17">
        <v>0.21864602938088601</v>
      </c>
      <c r="BF10" s="17">
        <v>0.16712157795770499</v>
      </c>
      <c r="BG10" s="17">
        <v>0.29911913790828298</v>
      </c>
    </row>
    <row r="11" spans="2:59" ht="43.5" x14ac:dyDescent="0.35">
      <c r="B11" s="18" t="s">
        <v>651</v>
      </c>
      <c r="C11" s="17">
        <v>0.25480325727072001</v>
      </c>
      <c r="D11" s="17">
        <v>0.24148962441215599</v>
      </c>
      <c r="E11" s="17">
        <v>0.26552087098044802</v>
      </c>
      <c r="F11" s="17"/>
      <c r="G11" s="17">
        <v>0.31875733127508199</v>
      </c>
      <c r="H11" s="17">
        <v>0.32269350725241702</v>
      </c>
      <c r="I11" s="17">
        <v>0.22334726044952299</v>
      </c>
      <c r="J11" s="17">
        <v>0.216156510749795</v>
      </c>
      <c r="K11" s="17">
        <v>0.20135538135144901</v>
      </c>
      <c r="L11" s="17">
        <v>0.24115000775482501</v>
      </c>
      <c r="M11" s="17"/>
      <c r="N11" s="17">
        <v>0.265706043839955</v>
      </c>
      <c r="O11" s="17">
        <v>0.27809435460933202</v>
      </c>
      <c r="P11" s="17">
        <v>0.22640003923420299</v>
      </c>
      <c r="Q11" s="17">
        <v>0.239766771235191</v>
      </c>
      <c r="R11" s="17"/>
      <c r="S11" s="17">
        <v>0.22914197517143001</v>
      </c>
      <c r="T11" s="17">
        <v>0.25703154322511601</v>
      </c>
      <c r="U11" s="17">
        <v>0.22103531606031801</v>
      </c>
      <c r="V11" s="17">
        <v>0.30858424396207801</v>
      </c>
      <c r="W11" s="17">
        <v>0.320579844113204</v>
      </c>
      <c r="X11" s="17">
        <v>0.28885241683239898</v>
      </c>
      <c r="Y11" s="17">
        <v>0.25357343736742899</v>
      </c>
      <c r="Z11" s="17">
        <v>0.232396167698455</v>
      </c>
      <c r="AA11" s="17">
        <v>0.32110454433647201</v>
      </c>
      <c r="AB11" s="17">
        <v>0.140971191179394</v>
      </c>
      <c r="AC11" s="17">
        <v>0.20214276369808001</v>
      </c>
      <c r="AD11" s="17">
        <v>0.262565663752161</v>
      </c>
      <c r="AE11" s="17"/>
      <c r="AF11" s="17">
        <v>0.21492922959716099</v>
      </c>
      <c r="AG11" s="17">
        <v>0.28364685305182102</v>
      </c>
      <c r="AH11" s="17">
        <v>0.233114439885755</v>
      </c>
      <c r="AI11" s="17"/>
      <c r="AJ11" s="17">
        <v>0.26083082000364299</v>
      </c>
      <c r="AK11" s="17">
        <v>0.30835588229892802</v>
      </c>
      <c r="AL11" s="17">
        <v>0.24169187897410899</v>
      </c>
      <c r="AM11" s="17">
        <v>0.139558067770058</v>
      </c>
      <c r="AN11" s="17">
        <v>0.22916753351212699</v>
      </c>
      <c r="AO11" s="17"/>
      <c r="AP11" s="17">
        <v>0.25801420386030999</v>
      </c>
      <c r="AQ11" s="17">
        <v>0.32049356005401902</v>
      </c>
      <c r="AR11" s="17">
        <v>0.29926593562298098</v>
      </c>
      <c r="AS11" s="17">
        <v>0.202999133626064</v>
      </c>
      <c r="AT11" s="17">
        <v>0.15132428405758799</v>
      </c>
      <c r="AU11" s="17"/>
      <c r="AV11" s="17">
        <v>0.322515774574481</v>
      </c>
      <c r="AW11" s="17">
        <v>0.27980690894521998</v>
      </c>
      <c r="AX11" s="17">
        <v>0.32830689872719199</v>
      </c>
      <c r="AY11" s="17">
        <v>0.17698319191183201</v>
      </c>
      <c r="AZ11" s="17">
        <v>0.20607399830726</v>
      </c>
      <c r="BA11" s="17">
        <v>0.214289066612254</v>
      </c>
      <c r="BB11" s="17"/>
      <c r="BC11" s="17">
        <v>0.21122615630896399</v>
      </c>
      <c r="BD11" s="17">
        <v>0.287339590883609</v>
      </c>
      <c r="BE11" s="17">
        <v>0.30061064744731802</v>
      </c>
      <c r="BF11" s="17">
        <v>0.25622222732109301</v>
      </c>
      <c r="BG11" s="17">
        <v>0.112412652240466</v>
      </c>
    </row>
    <row r="12" spans="2:59" ht="29" x14ac:dyDescent="0.35">
      <c r="B12" s="18" t="s">
        <v>652</v>
      </c>
      <c r="C12" s="17">
        <v>0.149608544265903</v>
      </c>
      <c r="D12" s="17">
        <v>0.13854700632442399</v>
      </c>
      <c r="E12" s="17">
        <v>0.15953283236406601</v>
      </c>
      <c r="F12" s="17"/>
      <c r="G12" s="17">
        <v>0.18336072350295499</v>
      </c>
      <c r="H12" s="17">
        <v>0.11192198706494599</v>
      </c>
      <c r="I12" s="17">
        <v>0.13173200339821101</v>
      </c>
      <c r="J12" s="17">
        <v>0.179290530154605</v>
      </c>
      <c r="K12" s="17">
        <v>0.12615996474156499</v>
      </c>
      <c r="L12" s="17">
        <v>0.163276560279807</v>
      </c>
      <c r="M12" s="17"/>
      <c r="N12" s="17">
        <v>0.117171847534187</v>
      </c>
      <c r="O12" s="17">
        <v>0.17159480583558201</v>
      </c>
      <c r="P12" s="17">
        <v>0.17781600754038601</v>
      </c>
      <c r="Q12" s="17">
        <v>0.138906936957093</v>
      </c>
      <c r="R12" s="17"/>
      <c r="S12" s="17">
        <v>0.149565194374366</v>
      </c>
      <c r="T12" s="17">
        <v>0.16937204805602801</v>
      </c>
      <c r="U12" s="17">
        <v>0.10584545895773401</v>
      </c>
      <c r="V12" s="17">
        <v>0.186516017006392</v>
      </c>
      <c r="W12" s="17">
        <v>0.14931820856203101</v>
      </c>
      <c r="X12" s="17">
        <v>0.13759035331194899</v>
      </c>
      <c r="Y12" s="17">
        <v>0.2012998351103</v>
      </c>
      <c r="Z12" s="17">
        <v>0.149977216517342</v>
      </c>
      <c r="AA12" s="17">
        <v>7.8996982613677699E-2</v>
      </c>
      <c r="AB12" s="17">
        <v>0.166200274078845</v>
      </c>
      <c r="AC12" s="17">
        <v>0.16216641927035999</v>
      </c>
      <c r="AD12" s="17">
        <v>0.174856274539582</v>
      </c>
      <c r="AE12" s="17"/>
      <c r="AF12" s="17">
        <v>0.14640075739056099</v>
      </c>
      <c r="AG12" s="17">
        <v>0.14567525409004001</v>
      </c>
      <c r="AH12" s="17">
        <v>0.13671034166857199</v>
      </c>
      <c r="AI12" s="17"/>
      <c r="AJ12" s="17">
        <v>0.16016428332972599</v>
      </c>
      <c r="AK12" s="17">
        <v>0.13866667665386401</v>
      </c>
      <c r="AL12" s="17">
        <v>0.142540736855089</v>
      </c>
      <c r="AM12" s="17">
        <v>8.9918883584117801E-2</v>
      </c>
      <c r="AN12" s="17">
        <v>0.16756932808886699</v>
      </c>
      <c r="AO12" s="17"/>
      <c r="AP12" s="17">
        <v>0.13685337714944801</v>
      </c>
      <c r="AQ12" s="17">
        <v>0.123394574420474</v>
      </c>
      <c r="AR12" s="17">
        <v>0.137772752937659</v>
      </c>
      <c r="AS12" s="17">
        <v>0.157811452500529</v>
      </c>
      <c r="AT12" s="17">
        <v>0.21706582869636301</v>
      </c>
      <c r="AU12" s="17"/>
      <c r="AV12" s="17">
        <v>0.12318804394144001</v>
      </c>
      <c r="AW12" s="17">
        <v>0.14437348351432899</v>
      </c>
      <c r="AX12" s="17">
        <v>0.17589452738230901</v>
      </c>
      <c r="AY12" s="17">
        <v>0.20329112741795</v>
      </c>
      <c r="AZ12" s="17">
        <v>0.18049415514521699</v>
      </c>
      <c r="BA12" s="17">
        <v>0.101568988706913</v>
      </c>
      <c r="BB12" s="17"/>
      <c r="BC12" s="17">
        <v>0.19572103713127201</v>
      </c>
      <c r="BD12" s="17">
        <v>0.15021928262798301</v>
      </c>
      <c r="BE12" s="17">
        <v>0.125941124838121</v>
      </c>
      <c r="BF12" s="17">
        <v>0.116167336616323</v>
      </c>
      <c r="BG12" s="17">
        <v>0.14719410288093099</v>
      </c>
    </row>
    <row r="13" spans="2:59" ht="29" x14ac:dyDescent="0.35">
      <c r="B13" s="18" t="s">
        <v>653</v>
      </c>
      <c r="C13" s="17">
        <v>0.11571712060998</v>
      </c>
      <c r="D13" s="17">
        <v>0.12699043052827</v>
      </c>
      <c r="E13" s="17">
        <v>0.1055933800976</v>
      </c>
      <c r="F13" s="17"/>
      <c r="G13" s="17">
        <v>6.9869402363132493E-2</v>
      </c>
      <c r="H13" s="17">
        <v>7.3259570391124101E-2</v>
      </c>
      <c r="I13" s="17">
        <v>0.105109600205487</v>
      </c>
      <c r="J13" s="17">
        <v>0.120093940377192</v>
      </c>
      <c r="K13" s="17">
        <v>0.13266930709025099</v>
      </c>
      <c r="L13" s="17">
        <v>0.17828184163252001</v>
      </c>
      <c r="M13" s="17"/>
      <c r="N13" s="17">
        <v>8.5769094854629802E-2</v>
      </c>
      <c r="O13" s="17">
        <v>9.5162459523780996E-2</v>
      </c>
      <c r="P13" s="17">
        <v>0.12423491890355499</v>
      </c>
      <c r="Q13" s="17">
        <v>0.165243119728888</v>
      </c>
      <c r="R13" s="17"/>
      <c r="S13" s="17">
        <v>6.1498166490323303E-2</v>
      </c>
      <c r="T13" s="17">
        <v>0.101536260429111</v>
      </c>
      <c r="U13" s="17">
        <v>0.25272261007546198</v>
      </c>
      <c r="V13" s="17">
        <v>2.82287819222031E-2</v>
      </c>
      <c r="W13" s="17">
        <v>9.4289992014125898E-2</v>
      </c>
      <c r="X13" s="17">
        <v>0.123424348217323</v>
      </c>
      <c r="Y13" s="17">
        <v>0.11525770662556301</v>
      </c>
      <c r="Z13" s="17">
        <v>0.17030546829663801</v>
      </c>
      <c r="AA13" s="17">
        <v>0.177068020980027</v>
      </c>
      <c r="AB13" s="17">
        <v>0.120281687796647</v>
      </c>
      <c r="AC13" s="17">
        <v>8.4946922202765701E-2</v>
      </c>
      <c r="AD13" s="17">
        <v>9.2168524359450693E-2</v>
      </c>
      <c r="AE13" s="17"/>
      <c r="AF13" s="17">
        <v>0.14926342051456701</v>
      </c>
      <c r="AG13" s="17">
        <v>9.97012639191176E-2</v>
      </c>
      <c r="AH13" s="17">
        <v>0.11937822490404799</v>
      </c>
      <c r="AI13" s="17"/>
      <c r="AJ13" s="17">
        <v>0.13129913815598601</v>
      </c>
      <c r="AK13" s="17">
        <v>7.4521678651534598E-2</v>
      </c>
      <c r="AL13" s="17">
        <v>0.13492956422966301</v>
      </c>
      <c r="AM13" s="17">
        <v>0.13727869943289001</v>
      </c>
      <c r="AN13" s="17">
        <v>0.15671973701179401</v>
      </c>
      <c r="AO13" s="17"/>
      <c r="AP13" s="17">
        <v>0.127349020773907</v>
      </c>
      <c r="AQ13" s="17">
        <v>6.7097472417125006E-2</v>
      </c>
      <c r="AR13" s="17">
        <v>0.16800506891988101</v>
      </c>
      <c r="AS13" s="17">
        <v>0.15990645299866599</v>
      </c>
      <c r="AT13" s="17">
        <v>0.11431233190038199</v>
      </c>
      <c r="AU13" s="17"/>
      <c r="AV13" s="17">
        <v>6.6280155349678196E-2</v>
      </c>
      <c r="AW13" s="17">
        <v>0.12068783226777</v>
      </c>
      <c r="AX13" s="17">
        <v>0.14998116306788301</v>
      </c>
      <c r="AY13" s="17">
        <v>0.16407258712535699</v>
      </c>
      <c r="AZ13" s="17">
        <v>0.123730206068869</v>
      </c>
      <c r="BA13" s="17">
        <v>9.6707335837293601E-2</v>
      </c>
      <c r="BB13" s="17"/>
      <c r="BC13" s="17">
        <v>0.14163849594734801</v>
      </c>
      <c r="BD13" s="17">
        <v>0.10827664330532399</v>
      </c>
      <c r="BE13" s="17">
        <v>6.3496923502777497E-2</v>
      </c>
      <c r="BF13" s="17">
        <v>0.113561648888448</v>
      </c>
      <c r="BG13" s="17">
        <v>6.0207816474048499E-2</v>
      </c>
    </row>
    <row r="14" spans="2:59" ht="29" x14ac:dyDescent="0.35">
      <c r="B14" s="18" t="s">
        <v>654</v>
      </c>
      <c r="C14" s="17">
        <v>5.5953222069294602E-2</v>
      </c>
      <c r="D14" s="17">
        <v>6.1119553813634403E-2</v>
      </c>
      <c r="E14" s="17">
        <v>5.1338885404207897E-2</v>
      </c>
      <c r="F14" s="17"/>
      <c r="G14" s="17">
        <v>4.3898207864092098E-2</v>
      </c>
      <c r="H14" s="17">
        <v>3.9796809976316301E-2</v>
      </c>
      <c r="I14" s="17">
        <v>7.1233047141032305E-2</v>
      </c>
      <c r="J14" s="17">
        <v>4.78134968338512E-2</v>
      </c>
      <c r="K14" s="17">
        <v>7.5528705859955095E-2</v>
      </c>
      <c r="L14" s="17">
        <v>5.99865419126656E-2</v>
      </c>
      <c r="M14" s="17"/>
      <c r="N14" s="17">
        <v>2.7496478284540202E-2</v>
      </c>
      <c r="O14" s="17">
        <v>6.9800869835169699E-2</v>
      </c>
      <c r="P14" s="17">
        <v>5.8535605431758203E-2</v>
      </c>
      <c r="Q14" s="17">
        <v>7.20532671918271E-2</v>
      </c>
      <c r="R14" s="17"/>
      <c r="S14" s="17">
        <v>2.55028100699001E-2</v>
      </c>
      <c r="T14" s="17">
        <v>5.9352092793015898E-2</v>
      </c>
      <c r="U14" s="17">
        <v>5.3448834742602001E-2</v>
      </c>
      <c r="V14" s="17">
        <v>7.4019221351869099E-2</v>
      </c>
      <c r="W14" s="17">
        <v>5.8122008945039702E-2</v>
      </c>
      <c r="X14" s="17">
        <v>5.3854977045441399E-2</v>
      </c>
      <c r="Y14" s="17">
        <v>5.0267320721931401E-2</v>
      </c>
      <c r="Z14" s="17">
        <v>0.13225421646458499</v>
      </c>
      <c r="AA14" s="17">
        <v>6.4110358441982401E-2</v>
      </c>
      <c r="AB14" s="17">
        <v>6.2652733023334295E-2</v>
      </c>
      <c r="AC14" s="17">
        <v>6.3289993237006903E-2</v>
      </c>
      <c r="AD14" s="17">
        <v>0</v>
      </c>
      <c r="AE14" s="17"/>
      <c r="AF14" s="17">
        <v>7.4482954815236105E-2</v>
      </c>
      <c r="AG14" s="17">
        <v>4.6790233766035902E-2</v>
      </c>
      <c r="AH14" s="17">
        <v>4.22874665959505E-2</v>
      </c>
      <c r="AI14" s="17"/>
      <c r="AJ14" s="17">
        <v>3.8808475390914303E-2</v>
      </c>
      <c r="AK14" s="17">
        <v>6.4675952748672993E-2</v>
      </c>
      <c r="AL14" s="17">
        <v>5.6223199690634301E-2</v>
      </c>
      <c r="AM14" s="17">
        <v>0.25895968422545901</v>
      </c>
      <c r="AN14" s="17">
        <v>3.59997223959845E-2</v>
      </c>
      <c r="AO14" s="17"/>
      <c r="AP14" s="17">
        <v>5.2358732369104502E-2</v>
      </c>
      <c r="AQ14" s="17">
        <v>4.2232800914884898E-2</v>
      </c>
      <c r="AR14" s="17">
        <v>3.2051416434882199E-2</v>
      </c>
      <c r="AS14" s="17">
        <v>0.129773473805184</v>
      </c>
      <c r="AT14" s="17">
        <v>4.3478270230698203E-2</v>
      </c>
      <c r="AU14" s="17"/>
      <c r="AV14" s="17">
        <v>3.0638950360338701E-2</v>
      </c>
      <c r="AW14" s="17">
        <v>4.9555215216438103E-2</v>
      </c>
      <c r="AX14" s="17">
        <v>4.1460625083218898E-2</v>
      </c>
      <c r="AY14" s="17">
        <v>0.110743425794391</v>
      </c>
      <c r="AZ14" s="17">
        <v>4.9168297971629103E-2</v>
      </c>
      <c r="BA14" s="17">
        <v>6.9261372270128393E-2</v>
      </c>
      <c r="BB14" s="17"/>
      <c r="BC14" s="17">
        <v>7.3574342451856595E-2</v>
      </c>
      <c r="BD14" s="17">
        <v>6.2686283136363E-2</v>
      </c>
      <c r="BE14" s="17">
        <v>5.2889980793618202E-2</v>
      </c>
      <c r="BF14" s="17">
        <v>2.80527256015187E-2</v>
      </c>
      <c r="BG14" s="17">
        <v>0</v>
      </c>
    </row>
    <row r="15" spans="2:59" ht="43.5" x14ac:dyDescent="0.35">
      <c r="B15" s="18" t="s">
        <v>655</v>
      </c>
      <c r="C15" s="17">
        <v>2.22712348336278E-2</v>
      </c>
      <c r="D15" s="17">
        <v>2.4761948984236299E-2</v>
      </c>
      <c r="E15" s="17">
        <v>1.82790002486738E-2</v>
      </c>
      <c r="F15" s="17"/>
      <c r="G15" s="17">
        <v>7.2154718105967904E-3</v>
      </c>
      <c r="H15" s="17">
        <v>1.8835338494812899E-2</v>
      </c>
      <c r="I15" s="17">
        <v>3.4928476941361898E-2</v>
      </c>
      <c r="J15" s="17">
        <v>2.9294139395112499E-2</v>
      </c>
      <c r="K15" s="17">
        <v>2.19636952955908E-2</v>
      </c>
      <c r="L15" s="17">
        <v>2.0437455699286601E-2</v>
      </c>
      <c r="M15" s="17"/>
      <c r="N15" s="17">
        <v>1.7643577605882799E-2</v>
      </c>
      <c r="O15" s="17">
        <v>1.89997219279344E-2</v>
      </c>
      <c r="P15" s="17">
        <v>3.0809842112093599E-2</v>
      </c>
      <c r="Q15" s="17">
        <v>2.3533667489510499E-2</v>
      </c>
      <c r="R15" s="17"/>
      <c r="S15" s="17">
        <v>1.45659350994539E-2</v>
      </c>
      <c r="T15" s="17">
        <v>2.59686916104814E-2</v>
      </c>
      <c r="U15" s="17">
        <v>0</v>
      </c>
      <c r="V15" s="17">
        <v>4.5509363365380397E-2</v>
      </c>
      <c r="W15" s="17">
        <v>3.60094271135383E-2</v>
      </c>
      <c r="X15" s="17">
        <v>1.29882548393705E-2</v>
      </c>
      <c r="Y15" s="17">
        <v>2.7229849956744101E-2</v>
      </c>
      <c r="Z15" s="17">
        <v>2.2773305203016399E-2</v>
      </c>
      <c r="AA15" s="17">
        <v>1.72383552955718E-2</v>
      </c>
      <c r="AB15" s="17">
        <v>9.9102336380290108E-3</v>
      </c>
      <c r="AC15" s="17">
        <v>3.6678600197535702E-2</v>
      </c>
      <c r="AD15" s="17">
        <v>5.2455120378664198E-2</v>
      </c>
      <c r="AE15" s="17"/>
      <c r="AF15" s="17">
        <v>4.0604243964607899E-2</v>
      </c>
      <c r="AG15" s="17">
        <v>9.0964457670963898E-3</v>
      </c>
      <c r="AH15" s="17">
        <v>3.0380932806909799E-2</v>
      </c>
      <c r="AI15" s="17"/>
      <c r="AJ15" s="17">
        <v>2.00129555602509E-2</v>
      </c>
      <c r="AK15" s="17">
        <v>1.6940505473975902E-2</v>
      </c>
      <c r="AL15" s="17">
        <v>0</v>
      </c>
      <c r="AM15" s="17">
        <v>0.110024072814386</v>
      </c>
      <c r="AN15" s="17">
        <v>3.0617716764466299E-2</v>
      </c>
      <c r="AO15" s="17"/>
      <c r="AP15" s="17">
        <v>1.7205927250919399E-2</v>
      </c>
      <c r="AQ15" s="17">
        <v>1.4661569686146301E-2</v>
      </c>
      <c r="AR15" s="17">
        <v>9.9835949125947308E-3</v>
      </c>
      <c r="AS15" s="17">
        <v>4.6054071190857603E-2</v>
      </c>
      <c r="AT15" s="17">
        <v>1.6769798302699999E-2</v>
      </c>
      <c r="AU15" s="17"/>
      <c r="AV15" s="17">
        <v>1.0785181010074E-2</v>
      </c>
      <c r="AW15" s="17">
        <v>1.5465105546421E-2</v>
      </c>
      <c r="AX15" s="17">
        <v>9.2229661639473201E-3</v>
      </c>
      <c r="AY15" s="17">
        <v>5.1716842522961902E-2</v>
      </c>
      <c r="AZ15" s="17">
        <v>1.1392276451116699E-2</v>
      </c>
      <c r="BA15" s="17">
        <v>0</v>
      </c>
      <c r="BB15" s="17"/>
      <c r="BC15" s="17">
        <v>2.69194013432194E-2</v>
      </c>
      <c r="BD15" s="17">
        <v>4.7467119811344702E-2</v>
      </c>
      <c r="BE15" s="17">
        <v>9.4028725265763793E-3</v>
      </c>
      <c r="BF15" s="17">
        <v>1.6563927434185E-2</v>
      </c>
      <c r="BG15" s="17">
        <v>0</v>
      </c>
    </row>
    <row r="16" spans="2:59" x14ac:dyDescent="0.35">
      <c r="B16" s="18" t="s">
        <v>123</v>
      </c>
      <c r="C16" s="19">
        <v>0.14103227574185201</v>
      </c>
      <c r="D16" s="19">
        <v>9.8587133714081995E-2</v>
      </c>
      <c r="E16" s="19">
        <v>0.18411644563999199</v>
      </c>
      <c r="F16" s="19"/>
      <c r="G16" s="19">
        <v>7.4271682054379506E-2</v>
      </c>
      <c r="H16" s="19">
        <v>5.7826605429389298E-2</v>
      </c>
      <c r="I16" s="19">
        <v>0.123750838910282</v>
      </c>
      <c r="J16" s="19">
        <v>0.137751842491663</v>
      </c>
      <c r="K16" s="19">
        <v>0.26372089298371498</v>
      </c>
      <c r="L16" s="19">
        <v>0.19768249313724401</v>
      </c>
      <c r="M16" s="19"/>
      <c r="N16" s="19">
        <v>7.7970006049392096E-2</v>
      </c>
      <c r="O16" s="19">
        <v>0.134844894255156</v>
      </c>
      <c r="P16" s="19">
        <v>0.192913650016764</v>
      </c>
      <c r="Q16" s="19">
        <v>0.17461652043599299</v>
      </c>
      <c r="R16" s="19"/>
      <c r="S16" s="19">
        <v>0.105296435915949</v>
      </c>
      <c r="T16" s="19">
        <v>0.18984879743751501</v>
      </c>
      <c r="U16" s="19">
        <v>0.16768700742033599</v>
      </c>
      <c r="V16" s="19">
        <v>0.10028851963959901</v>
      </c>
      <c r="W16" s="19">
        <v>0.111115516751452</v>
      </c>
      <c r="X16" s="19">
        <v>0.145454990936358</v>
      </c>
      <c r="Y16" s="19">
        <v>0.12031399954657999</v>
      </c>
      <c r="Z16" s="19">
        <v>9.2013547704169002E-2</v>
      </c>
      <c r="AA16" s="19">
        <v>0.103579228548593</v>
      </c>
      <c r="AB16" s="19">
        <v>0.263627241234831</v>
      </c>
      <c r="AC16" s="19">
        <v>0.124037710053227</v>
      </c>
      <c r="AD16" s="19">
        <v>0.15401742283692399</v>
      </c>
      <c r="AE16" s="19"/>
      <c r="AF16" s="19">
        <v>0.145487710865389</v>
      </c>
      <c r="AG16" s="19">
        <v>0.13628729935897799</v>
      </c>
      <c r="AH16" s="19">
        <v>0.18672953633981901</v>
      </c>
      <c r="AI16" s="19"/>
      <c r="AJ16" s="19">
        <v>0.13241542088546401</v>
      </c>
      <c r="AK16" s="19">
        <v>9.1953060101936407E-2</v>
      </c>
      <c r="AL16" s="19">
        <v>0.12509266095941299</v>
      </c>
      <c r="AM16" s="19">
        <v>0.137177456037954</v>
      </c>
      <c r="AN16" s="19">
        <v>0.201676702860528</v>
      </c>
      <c r="AO16" s="19"/>
      <c r="AP16" s="19">
        <v>0.156936662794775</v>
      </c>
      <c r="AQ16" s="19">
        <v>8.3991657744824894E-2</v>
      </c>
      <c r="AR16" s="19">
        <v>0.10981041573531999</v>
      </c>
      <c r="AS16" s="19">
        <v>0.15485106220043801</v>
      </c>
      <c r="AT16" s="19">
        <v>0.21095697911874201</v>
      </c>
      <c r="AU16" s="19"/>
      <c r="AV16" s="19">
        <v>7.4116587386450605E-2</v>
      </c>
      <c r="AW16" s="19">
        <v>0.13282058800690999</v>
      </c>
      <c r="AX16" s="19">
        <v>8.1882082470572201E-2</v>
      </c>
      <c r="AY16" s="19">
        <v>0.13826858796697</v>
      </c>
      <c r="AZ16" s="19">
        <v>0.167622059067531</v>
      </c>
      <c r="BA16" s="19">
        <v>0.29395100765871601</v>
      </c>
      <c r="BB16" s="19"/>
      <c r="BC16" s="19">
        <v>0.17291016693803599</v>
      </c>
      <c r="BD16" s="19">
        <v>0.13228246720995401</v>
      </c>
      <c r="BE16" s="19">
        <v>0.10802216516070599</v>
      </c>
      <c r="BF16" s="19">
        <v>0.108971889133888</v>
      </c>
      <c r="BG16" s="19">
        <v>7.0464789557331597E-2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0.117385481595077</v>
      </c>
      <c r="D9" s="17">
        <v>0.113056109227577</v>
      </c>
      <c r="E9" s="17">
        <v>0.118973917610615</v>
      </c>
      <c r="F9" s="17"/>
      <c r="G9" s="17">
        <v>7.2928227005381999E-2</v>
      </c>
      <c r="H9" s="17">
        <v>0.104356459407177</v>
      </c>
      <c r="I9" s="17">
        <v>9.3885765029738097E-2</v>
      </c>
      <c r="J9" s="17">
        <v>0.13739609898343699</v>
      </c>
      <c r="K9" s="17">
        <v>0.17253152423295801</v>
      </c>
      <c r="L9" s="17">
        <v>0.128301287174787</v>
      </c>
      <c r="M9" s="17"/>
      <c r="N9" s="17">
        <v>0.106830094211834</v>
      </c>
      <c r="O9" s="17">
        <v>0.107147521356954</v>
      </c>
      <c r="P9" s="17">
        <v>0.145951440134299</v>
      </c>
      <c r="Q9" s="17">
        <v>0.115315354261706</v>
      </c>
      <c r="R9" s="17"/>
      <c r="S9" s="17">
        <v>0.100126498203533</v>
      </c>
      <c r="T9" s="17">
        <v>0.156220833777345</v>
      </c>
      <c r="U9" s="17">
        <v>0.148298276396928</v>
      </c>
      <c r="V9" s="17">
        <v>0.13096007007086599</v>
      </c>
      <c r="W9" s="17">
        <v>0.106223207468731</v>
      </c>
      <c r="X9" s="17">
        <v>0.12516964328316599</v>
      </c>
      <c r="Y9" s="17">
        <v>5.9003392596447699E-2</v>
      </c>
      <c r="Z9" s="17">
        <v>4.0801094868445999E-2</v>
      </c>
      <c r="AA9" s="17">
        <v>0.103628233062073</v>
      </c>
      <c r="AB9" s="17">
        <v>0.11049922880486</v>
      </c>
      <c r="AC9" s="17">
        <v>0.220871700677164</v>
      </c>
      <c r="AD9" s="17">
        <v>9.0686145866915702E-2</v>
      </c>
      <c r="AE9" s="17"/>
      <c r="AF9" s="17">
        <v>0.16169780696581501</v>
      </c>
      <c r="AG9" s="17">
        <v>9.9437991642378001E-2</v>
      </c>
      <c r="AH9" s="17">
        <v>9.1429029604290599E-2</v>
      </c>
      <c r="AI9" s="17"/>
      <c r="AJ9" s="17">
        <v>0.10211135542109</v>
      </c>
      <c r="AK9" s="17">
        <v>0.13548055050685601</v>
      </c>
      <c r="AL9" s="17">
        <v>9.1912863336045994E-2</v>
      </c>
      <c r="AM9" s="17">
        <v>0.26053893848484999</v>
      </c>
      <c r="AN9" s="17">
        <v>0.120870675752015</v>
      </c>
      <c r="AO9" s="17"/>
      <c r="AP9" s="17">
        <v>9.6093022310730497E-2</v>
      </c>
      <c r="AQ9" s="17">
        <v>0.13670448875722799</v>
      </c>
      <c r="AR9" s="17">
        <v>0.135338603156888</v>
      </c>
      <c r="AS9" s="17">
        <v>0.14022396536416201</v>
      </c>
      <c r="AT9" s="17">
        <v>3.76312237421665E-2</v>
      </c>
      <c r="AU9" s="17"/>
      <c r="AV9" s="17">
        <v>0.13753906276824299</v>
      </c>
      <c r="AW9" s="17">
        <v>8.7155787748412206E-2</v>
      </c>
      <c r="AX9" s="17">
        <v>0.102115489437573</v>
      </c>
      <c r="AY9" s="17">
        <v>0.16436231392133999</v>
      </c>
      <c r="AZ9" s="17">
        <v>9.5970456738200302E-2</v>
      </c>
      <c r="BA9" s="17">
        <v>8.1654787235559301E-2</v>
      </c>
      <c r="BB9" s="17"/>
      <c r="BC9" s="17">
        <v>0.14032616285118099</v>
      </c>
      <c r="BD9" s="17">
        <v>0.13159571437407999</v>
      </c>
      <c r="BE9" s="17">
        <v>9.5067352155306595E-2</v>
      </c>
      <c r="BF9" s="17">
        <v>8.6515419266978796E-2</v>
      </c>
      <c r="BG9" s="17">
        <v>0.156268036741007</v>
      </c>
    </row>
    <row r="10" spans="2:59" ht="43.5" x14ac:dyDescent="0.35">
      <c r="B10" s="18" t="s">
        <v>650</v>
      </c>
      <c r="C10" s="17">
        <v>0.20850354677866301</v>
      </c>
      <c r="D10" s="17">
        <v>0.217481622994977</v>
      </c>
      <c r="E10" s="17">
        <v>0.20144307812764001</v>
      </c>
      <c r="F10" s="17"/>
      <c r="G10" s="17">
        <v>0.22051228178054399</v>
      </c>
      <c r="H10" s="17">
        <v>0.186080841084481</v>
      </c>
      <c r="I10" s="17">
        <v>0.21665303569913399</v>
      </c>
      <c r="J10" s="17">
        <v>0.21698929540353501</v>
      </c>
      <c r="K10" s="17">
        <v>0.16031414057458299</v>
      </c>
      <c r="L10" s="17">
        <v>0.23600736504247399</v>
      </c>
      <c r="M10" s="17"/>
      <c r="N10" s="17">
        <v>0.21027077936563099</v>
      </c>
      <c r="O10" s="17">
        <v>0.21260132499097201</v>
      </c>
      <c r="P10" s="17">
        <v>0.188078221696724</v>
      </c>
      <c r="Q10" s="17">
        <v>0.22134412249083299</v>
      </c>
      <c r="R10" s="17"/>
      <c r="S10" s="17">
        <v>0.21226304243462199</v>
      </c>
      <c r="T10" s="17">
        <v>0.14722694658257299</v>
      </c>
      <c r="U10" s="17">
        <v>0.21919153907528999</v>
      </c>
      <c r="V10" s="17">
        <v>0.17414119625427399</v>
      </c>
      <c r="W10" s="17">
        <v>0.20346275885786999</v>
      </c>
      <c r="X10" s="17">
        <v>0.16181591307461099</v>
      </c>
      <c r="Y10" s="17">
        <v>0.161272612624004</v>
      </c>
      <c r="Z10" s="17">
        <v>0.29519029502484601</v>
      </c>
      <c r="AA10" s="17">
        <v>0.26048433114240399</v>
      </c>
      <c r="AB10" s="17">
        <v>0.233900675859226</v>
      </c>
      <c r="AC10" s="17">
        <v>0.32914937456363602</v>
      </c>
      <c r="AD10" s="17">
        <v>0.197030850457422</v>
      </c>
      <c r="AE10" s="17"/>
      <c r="AF10" s="17">
        <v>0.21763656670887399</v>
      </c>
      <c r="AG10" s="17">
        <v>0.244274371920852</v>
      </c>
      <c r="AH10" s="17">
        <v>0.11714208513652501</v>
      </c>
      <c r="AI10" s="17"/>
      <c r="AJ10" s="17">
        <v>0.225067080508497</v>
      </c>
      <c r="AK10" s="17">
        <v>0.25987093851718501</v>
      </c>
      <c r="AL10" s="17">
        <v>0.18039005882231701</v>
      </c>
      <c r="AM10" s="17">
        <v>0.22728603854488399</v>
      </c>
      <c r="AN10" s="17">
        <v>0.12891977640021901</v>
      </c>
      <c r="AO10" s="17"/>
      <c r="AP10" s="17">
        <v>0.26676509934271803</v>
      </c>
      <c r="AQ10" s="17">
        <v>0.224535756464247</v>
      </c>
      <c r="AR10" s="17">
        <v>0.230035285321391</v>
      </c>
      <c r="AS10" s="17">
        <v>0.18371031186164699</v>
      </c>
      <c r="AT10" s="17">
        <v>0.19558940928447599</v>
      </c>
      <c r="AU10" s="17"/>
      <c r="AV10" s="17">
        <v>0.20917948380951901</v>
      </c>
      <c r="AW10" s="17">
        <v>0.237826199016759</v>
      </c>
      <c r="AX10" s="17">
        <v>0.22443937618667301</v>
      </c>
      <c r="AY10" s="17">
        <v>0.19870193626048399</v>
      </c>
      <c r="AZ10" s="17">
        <v>0.17841111251318201</v>
      </c>
      <c r="BA10" s="17">
        <v>0.20824631521436099</v>
      </c>
      <c r="BB10" s="17"/>
      <c r="BC10" s="17">
        <v>0.19575721252039499</v>
      </c>
      <c r="BD10" s="17">
        <v>0.18892549563442801</v>
      </c>
      <c r="BE10" s="17">
        <v>0.20905591610575899</v>
      </c>
      <c r="BF10" s="17">
        <v>0.250428658744069</v>
      </c>
      <c r="BG10" s="17">
        <v>3.8749461827820998E-2</v>
      </c>
    </row>
    <row r="11" spans="2:59" ht="43.5" x14ac:dyDescent="0.35">
      <c r="B11" s="18" t="s">
        <v>651</v>
      </c>
      <c r="C11" s="17">
        <v>0.29845355359235698</v>
      </c>
      <c r="D11" s="17">
        <v>0.28144353590406501</v>
      </c>
      <c r="E11" s="17">
        <v>0.312883711673688</v>
      </c>
      <c r="F11" s="17"/>
      <c r="G11" s="17">
        <v>0.29975037235541102</v>
      </c>
      <c r="H11" s="17">
        <v>0.339383758745325</v>
      </c>
      <c r="I11" s="17">
        <v>0.32125377144593098</v>
      </c>
      <c r="J11" s="17">
        <v>0.26038642439342002</v>
      </c>
      <c r="K11" s="17">
        <v>0.26931183649464102</v>
      </c>
      <c r="L11" s="17">
        <v>0.29288195188278598</v>
      </c>
      <c r="M11" s="17"/>
      <c r="N11" s="17">
        <v>0.32100087364817997</v>
      </c>
      <c r="O11" s="17">
        <v>0.30208743018545098</v>
      </c>
      <c r="P11" s="17">
        <v>0.26470550591467601</v>
      </c>
      <c r="Q11" s="17">
        <v>0.30006720564509298</v>
      </c>
      <c r="R11" s="17"/>
      <c r="S11" s="17">
        <v>0.27360233031724301</v>
      </c>
      <c r="T11" s="17">
        <v>0.28656095127211101</v>
      </c>
      <c r="U11" s="17">
        <v>0.28244534395890702</v>
      </c>
      <c r="V11" s="17">
        <v>0.29200976345701402</v>
      </c>
      <c r="W11" s="17">
        <v>0.304354843344949</v>
      </c>
      <c r="X11" s="17">
        <v>0.401531778883011</v>
      </c>
      <c r="Y11" s="17">
        <v>0.28523398175627002</v>
      </c>
      <c r="Z11" s="17">
        <v>0.31451086615645601</v>
      </c>
      <c r="AA11" s="17">
        <v>0.34473568909758001</v>
      </c>
      <c r="AB11" s="17">
        <v>0.25229847292359803</v>
      </c>
      <c r="AC11" s="17">
        <v>0.25561971037106501</v>
      </c>
      <c r="AD11" s="17">
        <v>0.25222909906715302</v>
      </c>
      <c r="AE11" s="17"/>
      <c r="AF11" s="17">
        <v>0.27219593919914697</v>
      </c>
      <c r="AG11" s="17">
        <v>0.30147199806352198</v>
      </c>
      <c r="AH11" s="17">
        <v>0.35590383988669899</v>
      </c>
      <c r="AI11" s="17"/>
      <c r="AJ11" s="17">
        <v>0.33026717332476102</v>
      </c>
      <c r="AK11" s="17">
        <v>0.29999677093062899</v>
      </c>
      <c r="AL11" s="17">
        <v>0.28307245574429901</v>
      </c>
      <c r="AM11" s="17">
        <v>0.109819453061007</v>
      </c>
      <c r="AN11" s="17">
        <v>0.30687318019320697</v>
      </c>
      <c r="AO11" s="17"/>
      <c r="AP11" s="17">
        <v>0.33924134284176399</v>
      </c>
      <c r="AQ11" s="17">
        <v>0.28404951389892102</v>
      </c>
      <c r="AR11" s="17">
        <v>0.25793939385166498</v>
      </c>
      <c r="AS11" s="17">
        <v>0.244048808916909</v>
      </c>
      <c r="AT11" s="17">
        <v>0.36560154427562502</v>
      </c>
      <c r="AU11" s="17"/>
      <c r="AV11" s="17">
        <v>0.31110784087652099</v>
      </c>
      <c r="AW11" s="17">
        <v>0.334095578199535</v>
      </c>
      <c r="AX11" s="17">
        <v>0.30572422282170197</v>
      </c>
      <c r="AY11" s="17">
        <v>0.23488212485460899</v>
      </c>
      <c r="AZ11" s="17">
        <v>0.342564716363845</v>
      </c>
      <c r="BA11" s="17">
        <v>0.23280056862670601</v>
      </c>
      <c r="BB11" s="17"/>
      <c r="BC11" s="17">
        <v>0.249684433045263</v>
      </c>
      <c r="BD11" s="17">
        <v>0.36742733984363202</v>
      </c>
      <c r="BE11" s="17">
        <v>0.29415370172873601</v>
      </c>
      <c r="BF11" s="17">
        <v>0.31633602410518802</v>
      </c>
      <c r="BG11" s="17">
        <v>0.30368721039802599</v>
      </c>
    </row>
    <row r="12" spans="2:59" ht="29" x14ac:dyDescent="0.35">
      <c r="B12" s="18" t="s">
        <v>652</v>
      </c>
      <c r="C12" s="17">
        <v>0.19611893371005601</v>
      </c>
      <c r="D12" s="17">
        <v>0.20826011714055501</v>
      </c>
      <c r="E12" s="17">
        <v>0.185831590394301</v>
      </c>
      <c r="F12" s="17"/>
      <c r="G12" s="17">
        <v>0.210081066098639</v>
      </c>
      <c r="H12" s="17">
        <v>0.192970017337246</v>
      </c>
      <c r="I12" s="17">
        <v>0.15040853722722</v>
      </c>
      <c r="J12" s="17">
        <v>0.21257014754404199</v>
      </c>
      <c r="K12" s="17">
        <v>0.210441188383165</v>
      </c>
      <c r="L12" s="17">
        <v>0.203492740030603</v>
      </c>
      <c r="M12" s="17"/>
      <c r="N12" s="17">
        <v>0.19078902941002701</v>
      </c>
      <c r="O12" s="17">
        <v>0.21037689173557</v>
      </c>
      <c r="P12" s="17">
        <v>0.20371722223459501</v>
      </c>
      <c r="Q12" s="17">
        <v>0.176878835217222</v>
      </c>
      <c r="R12" s="17"/>
      <c r="S12" s="17">
        <v>0.21875294504944101</v>
      </c>
      <c r="T12" s="17">
        <v>0.208961078707769</v>
      </c>
      <c r="U12" s="17">
        <v>0.14237155277222299</v>
      </c>
      <c r="V12" s="17">
        <v>0.18678229523519599</v>
      </c>
      <c r="W12" s="17">
        <v>0.21930600912015899</v>
      </c>
      <c r="X12" s="17">
        <v>0.141591842263945</v>
      </c>
      <c r="Y12" s="17">
        <v>0.29939645166272399</v>
      </c>
      <c r="Z12" s="17">
        <v>0.171598761913624</v>
      </c>
      <c r="AA12" s="17">
        <v>0.14519772963236299</v>
      </c>
      <c r="AB12" s="17">
        <v>0.219523686086293</v>
      </c>
      <c r="AC12" s="17">
        <v>0.123668125762358</v>
      </c>
      <c r="AD12" s="17">
        <v>0.31197640342551203</v>
      </c>
      <c r="AE12" s="17"/>
      <c r="AF12" s="17">
        <v>0.19233450159905099</v>
      </c>
      <c r="AG12" s="17">
        <v>0.2081695874859</v>
      </c>
      <c r="AH12" s="17">
        <v>0.13786417021941699</v>
      </c>
      <c r="AI12" s="17"/>
      <c r="AJ12" s="17">
        <v>0.195365136406707</v>
      </c>
      <c r="AK12" s="17">
        <v>0.13719743994685199</v>
      </c>
      <c r="AL12" s="17">
        <v>0.24851039365090399</v>
      </c>
      <c r="AM12" s="17">
        <v>0.22357469157450299</v>
      </c>
      <c r="AN12" s="17">
        <v>0.16596327166782199</v>
      </c>
      <c r="AO12" s="17"/>
      <c r="AP12" s="17">
        <v>0.17636465963805401</v>
      </c>
      <c r="AQ12" s="17">
        <v>0.163842188613188</v>
      </c>
      <c r="AR12" s="17">
        <v>0.25186079638917003</v>
      </c>
      <c r="AS12" s="17">
        <v>0.20509309753017599</v>
      </c>
      <c r="AT12" s="17">
        <v>0.23208504936493099</v>
      </c>
      <c r="AU12" s="17"/>
      <c r="AV12" s="17">
        <v>0.17481117952369399</v>
      </c>
      <c r="AW12" s="17">
        <v>0.19688103510683</v>
      </c>
      <c r="AX12" s="17">
        <v>0.24388842473269501</v>
      </c>
      <c r="AY12" s="17">
        <v>0.21486067116189</v>
      </c>
      <c r="AZ12" s="17">
        <v>0.21448592857926099</v>
      </c>
      <c r="BA12" s="17">
        <v>0.18548370942790601</v>
      </c>
      <c r="BB12" s="17"/>
      <c r="BC12" s="17">
        <v>0.23826140722403299</v>
      </c>
      <c r="BD12" s="17">
        <v>0.17969168249721801</v>
      </c>
      <c r="BE12" s="17">
        <v>0.19630957697555601</v>
      </c>
      <c r="BF12" s="17">
        <v>0.19800511478831001</v>
      </c>
      <c r="BG12" s="17">
        <v>0.190845942220083</v>
      </c>
    </row>
    <row r="13" spans="2:59" ht="29" x14ac:dyDescent="0.35">
      <c r="B13" s="18" t="s">
        <v>653</v>
      </c>
      <c r="C13" s="17">
        <v>7.6476749919273307E-2</v>
      </c>
      <c r="D13" s="17">
        <v>8.3704224980135494E-2</v>
      </c>
      <c r="E13" s="17">
        <v>7.0005994002002095E-2</v>
      </c>
      <c r="F13" s="17"/>
      <c r="G13" s="17">
        <v>0.12252529772293699</v>
      </c>
      <c r="H13" s="17">
        <v>6.2579877816772697E-2</v>
      </c>
      <c r="I13" s="17">
        <v>0.103475935311553</v>
      </c>
      <c r="J13" s="17">
        <v>6.54161017499542E-2</v>
      </c>
      <c r="K13" s="17">
        <v>8.6848868051023598E-2</v>
      </c>
      <c r="L13" s="17">
        <v>3.6258751876647503E-2</v>
      </c>
      <c r="M13" s="17"/>
      <c r="N13" s="17">
        <v>8.9045519156810804E-2</v>
      </c>
      <c r="O13" s="17">
        <v>7.9526183866063999E-2</v>
      </c>
      <c r="P13" s="17">
        <v>7.0104672135812299E-2</v>
      </c>
      <c r="Q13" s="17">
        <v>6.4695358699658603E-2</v>
      </c>
      <c r="R13" s="17"/>
      <c r="S13" s="17">
        <v>8.8907998236932906E-2</v>
      </c>
      <c r="T13" s="17">
        <v>9.2866931461688798E-2</v>
      </c>
      <c r="U13" s="17">
        <v>7.7863688706944795E-2</v>
      </c>
      <c r="V13" s="17">
        <v>0.120779465196935</v>
      </c>
      <c r="W13" s="17">
        <v>4.95759154802589E-2</v>
      </c>
      <c r="X13" s="17">
        <v>9.4051965199876505E-2</v>
      </c>
      <c r="Y13" s="17">
        <v>0.112155417311952</v>
      </c>
      <c r="Z13" s="17">
        <v>4.5189970257467502E-2</v>
      </c>
      <c r="AA13" s="17">
        <v>3.3779016491084203E-2</v>
      </c>
      <c r="AB13" s="17">
        <v>8.7445091862048796E-2</v>
      </c>
      <c r="AC13" s="17">
        <v>0</v>
      </c>
      <c r="AD13" s="17">
        <v>3.4449424532277298E-2</v>
      </c>
      <c r="AE13" s="17"/>
      <c r="AF13" s="17">
        <v>5.6095502832340098E-2</v>
      </c>
      <c r="AG13" s="17">
        <v>6.0073362776843803E-2</v>
      </c>
      <c r="AH13" s="17">
        <v>0.11157263359715699</v>
      </c>
      <c r="AI13" s="17"/>
      <c r="AJ13" s="17">
        <v>5.8589880526600899E-2</v>
      </c>
      <c r="AK13" s="17">
        <v>7.2138059192690507E-2</v>
      </c>
      <c r="AL13" s="17">
        <v>8.6676421462251296E-2</v>
      </c>
      <c r="AM13" s="17">
        <v>0.13376481042184399</v>
      </c>
      <c r="AN13" s="17">
        <v>0.112972396414338</v>
      </c>
      <c r="AO13" s="17"/>
      <c r="AP13" s="17">
        <v>4.4147600652246599E-2</v>
      </c>
      <c r="AQ13" s="17">
        <v>9.7868118453489902E-2</v>
      </c>
      <c r="AR13" s="17">
        <v>4.94662505063862E-2</v>
      </c>
      <c r="AS13" s="17">
        <v>0.102044995915151</v>
      </c>
      <c r="AT13" s="17">
        <v>9.1966796392962596E-2</v>
      </c>
      <c r="AU13" s="17"/>
      <c r="AV13" s="17">
        <v>6.4658928467174706E-2</v>
      </c>
      <c r="AW13" s="17">
        <v>6.3389060532046307E-2</v>
      </c>
      <c r="AX13" s="17">
        <v>6.3747151956374204E-2</v>
      </c>
      <c r="AY13" s="17">
        <v>8.7766510648459001E-2</v>
      </c>
      <c r="AZ13" s="17">
        <v>0.103932263187673</v>
      </c>
      <c r="BA13" s="17">
        <v>0.11674184418995399</v>
      </c>
      <c r="BB13" s="17"/>
      <c r="BC13" s="17">
        <v>9.2323182303089904E-2</v>
      </c>
      <c r="BD13" s="17">
        <v>6.03877734243305E-2</v>
      </c>
      <c r="BE13" s="17">
        <v>7.0507552222641101E-2</v>
      </c>
      <c r="BF13" s="17">
        <v>5.3183638736475303E-2</v>
      </c>
      <c r="BG13" s="17">
        <v>0.121685354257851</v>
      </c>
    </row>
    <row r="14" spans="2:59" ht="29" x14ac:dyDescent="0.35">
      <c r="B14" s="18" t="s">
        <v>654</v>
      </c>
      <c r="C14" s="17">
        <v>2.3168194793619201E-2</v>
      </c>
      <c r="D14" s="17">
        <v>2.2156413565922801E-2</v>
      </c>
      <c r="E14" s="17">
        <v>2.4365800648211599E-2</v>
      </c>
      <c r="F14" s="17"/>
      <c r="G14" s="17">
        <v>2.9729320679243401E-2</v>
      </c>
      <c r="H14" s="17">
        <v>3.08388385553021E-2</v>
      </c>
      <c r="I14" s="17">
        <v>5.4987862542225001E-3</v>
      </c>
      <c r="J14" s="17">
        <v>2.4649580262120802E-2</v>
      </c>
      <c r="K14" s="17">
        <v>3.19715890272151E-2</v>
      </c>
      <c r="L14" s="17">
        <v>1.9467693265364398E-2</v>
      </c>
      <c r="M14" s="17"/>
      <c r="N14" s="17">
        <v>2.7305899476956799E-2</v>
      </c>
      <c r="O14" s="17">
        <v>3.3502850210301902E-2</v>
      </c>
      <c r="P14" s="17">
        <v>2.2159598829520101E-2</v>
      </c>
      <c r="Q14" s="17">
        <v>8.3186470134111509E-3</v>
      </c>
      <c r="R14" s="17"/>
      <c r="S14" s="17">
        <v>4.6686769504103297E-2</v>
      </c>
      <c r="T14" s="17">
        <v>2.58576512899398E-2</v>
      </c>
      <c r="U14" s="17">
        <v>1.38218341063452E-2</v>
      </c>
      <c r="V14" s="17">
        <v>1.3845908116145699E-2</v>
      </c>
      <c r="W14" s="17">
        <v>2.5363765786032499E-2</v>
      </c>
      <c r="X14" s="17">
        <v>1.35415201752443E-2</v>
      </c>
      <c r="Y14" s="17">
        <v>3.6349828771313798E-2</v>
      </c>
      <c r="Z14" s="17">
        <v>0</v>
      </c>
      <c r="AA14" s="17">
        <v>2.6230903372426399E-2</v>
      </c>
      <c r="AB14" s="17">
        <v>0</v>
      </c>
      <c r="AC14" s="17">
        <v>0</v>
      </c>
      <c r="AD14" s="17">
        <v>6.2827279875080397E-2</v>
      </c>
      <c r="AE14" s="17"/>
      <c r="AF14" s="17">
        <v>2.81604748695315E-2</v>
      </c>
      <c r="AG14" s="17">
        <v>2.4581254001467798E-2</v>
      </c>
      <c r="AH14" s="17">
        <v>6.2899581981912603E-3</v>
      </c>
      <c r="AI14" s="17"/>
      <c r="AJ14" s="17">
        <v>2.1109585120295302E-2</v>
      </c>
      <c r="AK14" s="17">
        <v>2.9401137901886702E-2</v>
      </c>
      <c r="AL14" s="17">
        <v>5.6999640115917703E-2</v>
      </c>
      <c r="AM14" s="17">
        <v>0</v>
      </c>
      <c r="AN14" s="17">
        <v>1.47491171613181E-2</v>
      </c>
      <c r="AO14" s="17"/>
      <c r="AP14" s="17">
        <v>1.04516933331426E-2</v>
      </c>
      <c r="AQ14" s="17">
        <v>2.4858980146492501E-2</v>
      </c>
      <c r="AR14" s="17">
        <v>3.4068268412622199E-2</v>
      </c>
      <c r="AS14" s="17">
        <v>4.7910872017997402E-2</v>
      </c>
      <c r="AT14" s="17">
        <v>0</v>
      </c>
      <c r="AU14" s="17"/>
      <c r="AV14" s="17">
        <v>3.06455103260465E-2</v>
      </c>
      <c r="AW14" s="17">
        <v>1.3224105321504601E-2</v>
      </c>
      <c r="AX14" s="17">
        <v>3.1472679889836E-2</v>
      </c>
      <c r="AY14" s="17">
        <v>3.4189122757390902E-2</v>
      </c>
      <c r="AZ14" s="17">
        <v>0</v>
      </c>
      <c r="BA14" s="17">
        <v>1.3129656496929499E-2</v>
      </c>
      <c r="BB14" s="17"/>
      <c r="BC14" s="17">
        <v>1.5015213676600799E-2</v>
      </c>
      <c r="BD14" s="17">
        <v>4.2686595004571498E-3</v>
      </c>
      <c r="BE14" s="17">
        <v>4.9210725321050898E-2</v>
      </c>
      <c r="BF14" s="17">
        <v>1.7103416044417601E-2</v>
      </c>
      <c r="BG14" s="17">
        <v>4.14094726876039E-2</v>
      </c>
    </row>
    <row r="15" spans="2:59" ht="43.5" x14ac:dyDescent="0.35">
      <c r="B15" s="18" t="s">
        <v>655</v>
      </c>
      <c r="C15" s="17">
        <v>1.4705373319899601E-2</v>
      </c>
      <c r="D15" s="17">
        <v>1.7377628147787101E-2</v>
      </c>
      <c r="E15" s="17">
        <v>1.2196019340515301E-2</v>
      </c>
      <c r="F15" s="17"/>
      <c r="G15" s="17">
        <v>1.2205597005403201E-2</v>
      </c>
      <c r="H15" s="17">
        <v>3.0652904059226299E-2</v>
      </c>
      <c r="I15" s="17">
        <v>1.6150061440831798E-2</v>
      </c>
      <c r="J15" s="17">
        <v>1.14474265857239E-2</v>
      </c>
      <c r="K15" s="17">
        <v>0</v>
      </c>
      <c r="L15" s="17">
        <v>1.36534344068446E-2</v>
      </c>
      <c r="M15" s="17"/>
      <c r="N15" s="17">
        <v>1.8103365047089901E-2</v>
      </c>
      <c r="O15" s="17">
        <v>4.0313260585945502E-3</v>
      </c>
      <c r="P15" s="17">
        <v>1.76632170253073E-2</v>
      </c>
      <c r="Q15" s="17">
        <v>1.95760504694385E-2</v>
      </c>
      <c r="R15" s="17"/>
      <c r="S15" s="17">
        <v>2.23298727045502E-2</v>
      </c>
      <c r="T15" s="17">
        <v>1.6012207080363099E-2</v>
      </c>
      <c r="U15" s="17">
        <v>1.15347303221922E-2</v>
      </c>
      <c r="V15" s="17">
        <v>2.3330579625839402E-2</v>
      </c>
      <c r="W15" s="17">
        <v>1.33478535172845E-2</v>
      </c>
      <c r="X15" s="17">
        <v>1.29882548393705E-2</v>
      </c>
      <c r="Y15" s="17">
        <v>0</v>
      </c>
      <c r="Z15" s="17">
        <v>1.9022892111300999E-2</v>
      </c>
      <c r="AA15" s="17">
        <v>2.4773499102949799E-2</v>
      </c>
      <c r="AB15" s="17">
        <v>0</v>
      </c>
      <c r="AC15" s="17">
        <v>1.6651270321055098E-2</v>
      </c>
      <c r="AD15" s="17">
        <v>0</v>
      </c>
      <c r="AE15" s="17"/>
      <c r="AF15" s="17">
        <v>2.3123217805203499E-2</v>
      </c>
      <c r="AG15" s="17">
        <v>5.3111880392515097E-3</v>
      </c>
      <c r="AH15" s="17">
        <v>2.1236792335776199E-2</v>
      </c>
      <c r="AI15" s="17"/>
      <c r="AJ15" s="17">
        <v>1.20347340461151E-2</v>
      </c>
      <c r="AK15" s="17">
        <v>1.12996392462043E-2</v>
      </c>
      <c r="AL15" s="17">
        <v>0</v>
      </c>
      <c r="AM15" s="17">
        <v>0</v>
      </c>
      <c r="AN15" s="17">
        <v>2.9796126397477501E-2</v>
      </c>
      <c r="AO15" s="17"/>
      <c r="AP15" s="17">
        <v>1.5469447226979001E-2</v>
      </c>
      <c r="AQ15" s="17">
        <v>1.2364781180247199E-2</v>
      </c>
      <c r="AR15" s="17">
        <v>0</v>
      </c>
      <c r="AS15" s="17">
        <v>3.7253631290937401E-2</v>
      </c>
      <c r="AT15" s="17">
        <v>0</v>
      </c>
      <c r="AU15" s="17"/>
      <c r="AV15" s="17">
        <v>1.52429837067163E-2</v>
      </c>
      <c r="AW15" s="17">
        <v>1.42414324936348E-2</v>
      </c>
      <c r="AX15" s="17">
        <v>0</v>
      </c>
      <c r="AY15" s="17">
        <v>3.1453332999913597E-2</v>
      </c>
      <c r="AZ15" s="17">
        <v>1.22413056450779E-2</v>
      </c>
      <c r="BA15" s="17">
        <v>1.06317551443675E-2</v>
      </c>
      <c r="BB15" s="17"/>
      <c r="BC15" s="17">
        <v>1.9139060681116E-2</v>
      </c>
      <c r="BD15" s="17">
        <v>4.84143271692634E-3</v>
      </c>
      <c r="BE15" s="17">
        <v>1.5826441555503799E-2</v>
      </c>
      <c r="BF15" s="17">
        <v>1.4443842215470499E-2</v>
      </c>
      <c r="BG15" s="17">
        <v>9.2291935187599594E-2</v>
      </c>
    </row>
    <row r="16" spans="2:59" x14ac:dyDescent="0.35">
      <c r="B16" s="18" t="s">
        <v>123</v>
      </c>
      <c r="C16" s="19">
        <v>6.51881662910552E-2</v>
      </c>
      <c r="D16" s="19">
        <v>5.6520348038981698E-2</v>
      </c>
      <c r="E16" s="19">
        <v>7.4299888203027006E-2</v>
      </c>
      <c r="F16" s="19"/>
      <c r="G16" s="19">
        <v>3.2267837352439703E-2</v>
      </c>
      <c r="H16" s="19">
        <v>5.3137302994470198E-2</v>
      </c>
      <c r="I16" s="19">
        <v>9.2674107591369306E-2</v>
      </c>
      <c r="J16" s="19">
        <v>7.1144925077767596E-2</v>
      </c>
      <c r="K16" s="19">
        <v>6.8580853236413497E-2</v>
      </c>
      <c r="L16" s="19">
        <v>6.9936776320494096E-2</v>
      </c>
      <c r="M16" s="19"/>
      <c r="N16" s="19">
        <v>3.6654439683470798E-2</v>
      </c>
      <c r="O16" s="19">
        <v>5.0726471596091997E-2</v>
      </c>
      <c r="P16" s="19">
        <v>8.76201220290663E-2</v>
      </c>
      <c r="Q16" s="19">
        <v>9.3804426202637806E-2</v>
      </c>
      <c r="R16" s="19"/>
      <c r="S16" s="19">
        <v>3.7330543549573401E-2</v>
      </c>
      <c r="T16" s="19">
        <v>6.6293399828210101E-2</v>
      </c>
      <c r="U16" s="19">
        <v>0.104473034661169</v>
      </c>
      <c r="V16" s="19">
        <v>5.8150722043728897E-2</v>
      </c>
      <c r="W16" s="19">
        <v>7.8365646424715593E-2</v>
      </c>
      <c r="X16" s="19">
        <v>4.9309082280776302E-2</v>
      </c>
      <c r="Y16" s="19">
        <v>4.6588315277288302E-2</v>
      </c>
      <c r="Z16" s="19">
        <v>0.11368611966786001</v>
      </c>
      <c r="AA16" s="19">
        <v>6.1170598099119698E-2</v>
      </c>
      <c r="AB16" s="19">
        <v>9.6332844463973805E-2</v>
      </c>
      <c r="AC16" s="19">
        <v>5.4039818304722403E-2</v>
      </c>
      <c r="AD16" s="19">
        <v>5.0800796775639999E-2</v>
      </c>
      <c r="AE16" s="19"/>
      <c r="AF16" s="19">
        <v>4.8755990020037901E-2</v>
      </c>
      <c r="AG16" s="19">
        <v>5.6680246069784203E-2</v>
      </c>
      <c r="AH16" s="19">
        <v>0.158561491021944</v>
      </c>
      <c r="AI16" s="19"/>
      <c r="AJ16" s="19">
        <v>5.5455054645933803E-2</v>
      </c>
      <c r="AK16" s="19">
        <v>5.46154637576955E-2</v>
      </c>
      <c r="AL16" s="19">
        <v>5.2438166868265398E-2</v>
      </c>
      <c r="AM16" s="19">
        <v>4.5016067912911899E-2</v>
      </c>
      <c r="AN16" s="19">
        <v>0.11985545601360301</v>
      </c>
      <c r="AO16" s="19"/>
      <c r="AP16" s="19">
        <v>5.1467134654365101E-2</v>
      </c>
      <c r="AQ16" s="19">
        <v>5.5776172486186201E-2</v>
      </c>
      <c r="AR16" s="19">
        <v>4.1291402361876901E-2</v>
      </c>
      <c r="AS16" s="19">
        <v>3.9714317103019502E-2</v>
      </c>
      <c r="AT16" s="19">
        <v>7.7125976939838803E-2</v>
      </c>
      <c r="AU16" s="19"/>
      <c r="AV16" s="19">
        <v>5.6815010522086297E-2</v>
      </c>
      <c r="AW16" s="19">
        <v>5.31868015812779E-2</v>
      </c>
      <c r="AX16" s="19">
        <v>2.8612654975147402E-2</v>
      </c>
      <c r="AY16" s="19">
        <v>3.3783987395913199E-2</v>
      </c>
      <c r="AZ16" s="19">
        <v>5.2394216972760699E-2</v>
      </c>
      <c r="BA16" s="19">
        <v>0.15131136366421599</v>
      </c>
      <c r="BB16" s="19"/>
      <c r="BC16" s="19">
        <v>4.94933276983218E-2</v>
      </c>
      <c r="BD16" s="19">
        <v>6.2861902008927301E-2</v>
      </c>
      <c r="BE16" s="19">
        <v>6.9868733935445598E-2</v>
      </c>
      <c r="BF16" s="19">
        <v>6.3983886099090198E-2</v>
      </c>
      <c r="BG16" s="19">
        <v>5.5062586680008997E-2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0.119767656976871</v>
      </c>
      <c r="D9" s="17">
        <v>8.9277614763868404E-2</v>
      </c>
      <c r="E9" s="17">
        <v>0.14890958836832199</v>
      </c>
      <c r="F9" s="17"/>
      <c r="G9" s="17">
        <v>0.143742006843081</v>
      </c>
      <c r="H9" s="17">
        <v>0.136277163667027</v>
      </c>
      <c r="I9" s="17">
        <v>0.102259143017132</v>
      </c>
      <c r="J9" s="17">
        <v>0.12917578573877</v>
      </c>
      <c r="K9" s="17">
        <v>0.122885845808716</v>
      </c>
      <c r="L9" s="17">
        <v>9.3567871081474602E-2</v>
      </c>
      <c r="M9" s="17"/>
      <c r="N9" s="17">
        <v>0.114044265679596</v>
      </c>
      <c r="O9" s="17">
        <v>0.1159185813411</v>
      </c>
      <c r="P9" s="17">
        <v>0.14036586732040801</v>
      </c>
      <c r="Q9" s="17">
        <v>0.112450739938305</v>
      </c>
      <c r="R9" s="17"/>
      <c r="S9" s="17">
        <v>0.10145246923196299</v>
      </c>
      <c r="T9" s="17">
        <v>0.143526310235252</v>
      </c>
      <c r="U9" s="17">
        <v>0.13415570414373401</v>
      </c>
      <c r="V9" s="17">
        <v>0.14530884071363501</v>
      </c>
      <c r="W9" s="17">
        <v>0.15940023081927401</v>
      </c>
      <c r="X9" s="17">
        <v>8.7309032270657602E-2</v>
      </c>
      <c r="Y9" s="17">
        <v>0.11997357213691701</v>
      </c>
      <c r="Z9" s="17">
        <v>8.8624380244858095E-2</v>
      </c>
      <c r="AA9" s="17">
        <v>9.3427110053844603E-2</v>
      </c>
      <c r="AB9" s="17">
        <v>7.1940037059713594E-2</v>
      </c>
      <c r="AC9" s="17">
        <v>0.206476821788972</v>
      </c>
      <c r="AD9" s="17">
        <v>0.14320274968038599</v>
      </c>
      <c r="AE9" s="17"/>
      <c r="AF9" s="17">
        <v>0.102130756315737</v>
      </c>
      <c r="AG9" s="17">
        <v>0.109374558108857</v>
      </c>
      <c r="AH9" s="17">
        <v>0.13779568568556799</v>
      </c>
      <c r="AI9" s="17"/>
      <c r="AJ9" s="17">
        <v>0.10575885000689</v>
      </c>
      <c r="AK9" s="17">
        <v>0.137650719178567</v>
      </c>
      <c r="AL9" s="17">
        <v>7.1991079181304707E-2</v>
      </c>
      <c r="AM9" s="17">
        <v>5.0366519955459099E-2</v>
      </c>
      <c r="AN9" s="17">
        <v>9.1832901236071907E-2</v>
      </c>
      <c r="AO9" s="17"/>
      <c r="AP9" s="17">
        <v>8.5562567716969698E-2</v>
      </c>
      <c r="AQ9" s="17">
        <v>0.16116132390160201</v>
      </c>
      <c r="AR9" s="17">
        <v>9.3566976142123004E-2</v>
      </c>
      <c r="AS9" s="17">
        <v>5.0744829773135901E-2</v>
      </c>
      <c r="AT9" s="17">
        <v>0.13785925097585799</v>
      </c>
      <c r="AU9" s="17"/>
      <c r="AV9" s="17">
        <v>0.16717865809647101</v>
      </c>
      <c r="AW9" s="17">
        <v>7.4822754235198699E-2</v>
      </c>
      <c r="AX9" s="17">
        <v>0.10721329044087401</v>
      </c>
      <c r="AY9" s="17">
        <v>7.3362726461756803E-2</v>
      </c>
      <c r="AZ9" s="17">
        <v>0.12983133138088099</v>
      </c>
      <c r="BA9" s="17">
        <v>0.101095646824513</v>
      </c>
      <c r="BB9" s="17"/>
      <c r="BC9" s="17">
        <v>0.14457499653213601</v>
      </c>
      <c r="BD9" s="17">
        <v>0.114603265232053</v>
      </c>
      <c r="BE9" s="17">
        <v>0.116277011511791</v>
      </c>
      <c r="BF9" s="17">
        <v>0.100180426463697</v>
      </c>
      <c r="BG9" s="17">
        <v>0.32472088641026498</v>
      </c>
    </row>
    <row r="10" spans="2:59" ht="43.5" x14ac:dyDescent="0.35">
      <c r="B10" s="18" t="s">
        <v>650</v>
      </c>
      <c r="C10" s="17">
        <v>0.22804771037743199</v>
      </c>
      <c r="D10" s="17">
        <v>0.20561731478289799</v>
      </c>
      <c r="E10" s="17">
        <v>0.25213805565582198</v>
      </c>
      <c r="F10" s="17"/>
      <c r="G10" s="17">
        <v>0.225820715005282</v>
      </c>
      <c r="H10" s="17">
        <v>0.25614243389285202</v>
      </c>
      <c r="I10" s="17">
        <v>0.23003266330639999</v>
      </c>
      <c r="J10" s="17">
        <v>0.213857645077694</v>
      </c>
      <c r="K10" s="17">
        <v>0.152476371895958</v>
      </c>
      <c r="L10" s="17">
        <v>0.26283938862554401</v>
      </c>
      <c r="M10" s="17"/>
      <c r="N10" s="17">
        <v>0.25699901943667303</v>
      </c>
      <c r="O10" s="17">
        <v>0.22584921618502199</v>
      </c>
      <c r="P10" s="17">
        <v>0.18961423544534101</v>
      </c>
      <c r="Q10" s="17">
        <v>0.232404365444287</v>
      </c>
      <c r="R10" s="17"/>
      <c r="S10" s="17">
        <v>0.229083549703676</v>
      </c>
      <c r="T10" s="17">
        <v>0.20325526608526601</v>
      </c>
      <c r="U10" s="17">
        <v>0.19231016924622099</v>
      </c>
      <c r="V10" s="17">
        <v>0.30112313971663901</v>
      </c>
      <c r="W10" s="17">
        <v>0.23365017521332401</v>
      </c>
      <c r="X10" s="17">
        <v>0.29141984793020298</v>
      </c>
      <c r="Y10" s="17">
        <v>0.15406939246592999</v>
      </c>
      <c r="Z10" s="17">
        <v>0.16937266769327</v>
      </c>
      <c r="AA10" s="17">
        <v>0.22164457383511901</v>
      </c>
      <c r="AB10" s="17">
        <v>0.26316437875052101</v>
      </c>
      <c r="AC10" s="17">
        <v>0.23579283848492899</v>
      </c>
      <c r="AD10" s="17">
        <v>0.18385768802288199</v>
      </c>
      <c r="AE10" s="17"/>
      <c r="AF10" s="17">
        <v>0.21926964978796101</v>
      </c>
      <c r="AG10" s="17">
        <v>0.25389456118713799</v>
      </c>
      <c r="AH10" s="17">
        <v>0.195144887992801</v>
      </c>
      <c r="AI10" s="17"/>
      <c r="AJ10" s="17">
        <v>0.23379604119299299</v>
      </c>
      <c r="AK10" s="17">
        <v>0.24368674735576901</v>
      </c>
      <c r="AL10" s="17">
        <v>0.16725297933899899</v>
      </c>
      <c r="AM10" s="17">
        <v>0.21166412391792599</v>
      </c>
      <c r="AN10" s="17">
        <v>0.204198976404807</v>
      </c>
      <c r="AO10" s="17"/>
      <c r="AP10" s="17">
        <v>0.22605334031379701</v>
      </c>
      <c r="AQ10" s="17">
        <v>0.244601694273653</v>
      </c>
      <c r="AR10" s="17">
        <v>0.241314078057527</v>
      </c>
      <c r="AS10" s="17">
        <v>0.19859247306664701</v>
      </c>
      <c r="AT10" s="17">
        <v>0.26848586337418701</v>
      </c>
      <c r="AU10" s="17"/>
      <c r="AV10" s="17">
        <v>0.24308222072000199</v>
      </c>
      <c r="AW10" s="17">
        <v>0.242684871973981</v>
      </c>
      <c r="AX10" s="17">
        <v>0.233504873288365</v>
      </c>
      <c r="AY10" s="17">
        <v>0.18186379659276899</v>
      </c>
      <c r="AZ10" s="17">
        <v>0.27774734232369702</v>
      </c>
      <c r="BA10" s="17">
        <v>0.213578002592968</v>
      </c>
      <c r="BB10" s="17"/>
      <c r="BC10" s="17">
        <v>0.20861892090615</v>
      </c>
      <c r="BD10" s="17">
        <v>0.27903676389187998</v>
      </c>
      <c r="BE10" s="17">
        <v>0.223959919388622</v>
      </c>
      <c r="BF10" s="17">
        <v>0.21469163997594001</v>
      </c>
      <c r="BG10" s="17">
        <v>7.7805444158607101E-2</v>
      </c>
    </row>
    <row r="11" spans="2:59" ht="43.5" x14ac:dyDescent="0.35">
      <c r="B11" s="18" t="s">
        <v>651</v>
      </c>
      <c r="C11" s="17">
        <v>0.26647812473562599</v>
      </c>
      <c r="D11" s="17">
        <v>0.27328431198570802</v>
      </c>
      <c r="E11" s="17">
        <v>0.25713969190100699</v>
      </c>
      <c r="F11" s="17"/>
      <c r="G11" s="17">
        <v>0.28619422918177201</v>
      </c>
      <c r="H11" s="17">
        <v>0.27714571356466899</v>
      </c>
      <c r="I11" s="17">
        <v>0.29898399566537498</v>
      </c>
      <c r="J11" s="17">
        <v>0.26868745477132699</v>
      </c>
      <c r="K11" s="17">
        <v>0.23663031485123701</v>
      </c>
      <c r="L11" s="17">
        <v>0.23466205449170999</v>
      </c>
      <c r="M11" s="17"/>
      <c r="N11" s="17">
        <v>0.298115604414594</v>
      </c>
      <c r="O11" s="17">
        <v>0.27266648638648899</v>
      </c>
      <c r="P11" s="17">
        <v>0.24200324098766901</v>
      </c>
      <c r="Q11" s="17">
        <v>0.24632349499603001</v>
      </c>
      <c r="R11" s="17"/>
      <c r="S11" s="17">
        <v>0.32029906668192498</v>
      </c>
      <c r="T11" s="17">
        <v>0.22761506048893301</v>
      </c>
      <c r="U11" s="17">
        <v>0.24837012478057299</v>
      </c>
      <c r="V11" s="17">
        <v>0.24154752214755501</v>
      </c>
      <c r="W11" s="17">
        <v>0.21628242660822999</v>
      </c>
      <c r="X11" s="17">
        <v>0.23057239662359499</v>
      </c>
      <c r="Y11" s="17">
        <v>0.28362733866161999</v>
      </c>
      <c r="Z11" s="17">
        <v>0.29336049348677101</v>
      </c>
      <c r="AA11" s="17">
        <v>0.30168227709173201</v>
      </c>
      <c r="AB11" s="17">
        <v>0.26933774363456803</v>
      </c>
      <c r="AC11" s="17">
        <v>0.294674074469848</v>
      </c>
      <c r="AD11" s="17">
        <v>0.24343657804432101</v>
      </c>
      <c r="AE11" s="17"/>
      <c r="AF11" s="17">
        <v>0.26362670889913697</v>
      </c>
      <c r="AG11" s="17">
        <v>0.26833512666798998</v>
      </c>
      <c r="AH11" s="17">
        <v>0.23276404430852199</v>
      </c>
      <c r="AI11" s="17"/>
      <c r="AJ11" s="17">
        <v>0.240245980480256</v>
      </c>
      <c r="AK11" s="17">
        <v>0.313299274496606</v>
      </c>
      <c r="AL11" s="17">
        <v>0.33836905240376303</v>
      </c>
      <c r="AM11" s="17">
        <v>0.26566688478921802</v>
      </c>
      <c r="AN11" s="17">
        <v>0.23287129930814099</v>
      </c>
      <c r="AO11" s="17"/>
      <c r="AP11" s="17">
        <v>0.27737543294285999</v>
      </c>
      <c r="AQ11" s="17">
        <v>0.27764475720844001</v>
      </c>
      <c r="AR11" s="17">
        <v>0.28272046312417398</v>
      </c>
      <c r="AS11" s="17">
        <v>0.25670116890752898</v>
      </c>
      <c r="AT11" s="17">
        <v>0.21727278469476299</v>
      </c>
      <c r="AU11" s="17"/>
      <c r="AV11" s="17">
        <v>0.289672341700977</v>
      </c>
      <c r="AW11" s="17">
        <v>0.27579080502285902</v>
      </c>
      <c r="AX11" s="17">
        <v>0.29705803958747701</v>
      </c>
      <c r="AY11" s="17">
        <v>0.28211020247847002</v>
      </c>
      <c r="AZ11" s="17">
        <v>0.25799948518214999</v>
      </c>
      <c r="BA11" s="17">
        <v>0.21485560226732001</v>
      </c>
      <c r="BB11" s="17"/>
      <c r="BC11" s="17">
        <v>0.26849171255037402</v>
      </c>
      <c r="BD11" s="17">
        <v>0.24486814517691999</v>
      </c>
      <c r="BE11" s="17">
        <v>0.27246244794616098</v>
      </c>
      <c r="BF11" s="17">
        <v>0.29952733799907899</v>
      </c>
      <c r="BG11" s="17">
        <v>0.27078333293455198</v>
      </c>
    </row>
    <row r="12" spans="2:59" ht="29" x14ac:dyDescent="0.35">
      <c r="B12" s="18" t="s">
        <v>652</v>
      </c>
      <c r="C12" s="17">
        <v>0.16873941252685901</v>
      </c>
      <c r="D12" s="17">
        <v>0.20362334608243399</v>
      </c>
      <c r="E12" s="17">
        <v>0.13578195838901999</v>
      </c>
      <c r="F12" s="17"/>
      <c r="G12" s="17">
        <v>0.17398089601633199</v>
      </c>
      <c r="H12" s="17">
        <v>0.14652713896278999</v>
      </c>
      <c r="I12" s="17">
        <v>0.18284642331765799</v>
      </c>
      <c r="J12" s="17">
        <v>0.15221216603225601</v>
      </c>
      <c r="K12" s="17">
        <v>0.169271395197966</v>
      </c>
      <c r="L12" s="17">
        <v>0.185069291713684</v>
      </c>
      <c r="M12" s="17"/>
      <c r="N12" s="17">
        <v>0.189481251689918</v>
      </c>
      <c r="O12" s="17">
        <v>0.16651088977720299</v>
      </c>
      <c r="P12" s="17">
        <v>0.15237899623698001</v>
      </c>
      <c r="Q12" s="17">
        <v>0.15837617720408201</v>
      </c>
      <c r="R12" s="17"/>
      <c r="S12" s="17">
        <v>0.19046667069887499</v>
      </c>
      <c r="T12" s="17">
        <v>0.16662038110562899</v>
      </c>
      <c r="U12" s="17">
        <v>0.212870787445713</v>
      </c>
      <c r="V12" s="17">
        <v>0.119412396675732</v>
      </c>
      <c r="W12" s="17">
        <v>0.180716801485276</v>
      </c>
      <c r="X12" s="17">
        <v>0.18712160242719</v>
      </c>
      <c r="Y12" s="17">
        <v>0.201148178877328</v>
      </c>
      <c r="Z12" s="17">
        <v>0.14490466403895</v>
      </c>
      <c r="AA12" s="17">
        <v>0.18036631664507399</v>
      </c>
      <c r="AB12" s="17">
        <v>0.13670004605201999</v>
      </c>
      <c r="AC12" s="17">
        <v>8.4602585068392605E-2</v>
      </c>
      <c r="AD12" s="17">
        <v>0.14062073445510101</v>
      </c>
      <c r="AE12" s="17"/>
      <c r="AF12" s="17">
        <v>0.15057842604475499</v>
      </c>
      <c r="AG12" s="17">
        <v>0.18912211341066201</v>
      </c>
      <c r="AH12" s="17">
        <v>0.152922112728547</v>
      </c>
      <c r="AI12" s="17"/>
      <c r="AJ12" s="17">
        <v>0.190129245070183</v>
      </c>
      <c r="AK12" s="17">
        <v>0.14899668446703701</v>
      </c>
      <c r="AL12" s="17">
        <v>0.24228597129137699</v>
      </c>
      <c r="AM12" s="17">
        <v>9.0122406444441694E-2</v>
      </c>
      <c r="AN12" s="17">
        <v>0.13874137710300899</v>
      </c>
      <c r="AO12" s="17"/>
      <c r="AP12" s="17">
        <v>0.19661814584954501</v>
      </c>
      <c r="AQ12" s="17">
        <v>0.15949652731759201</v>
      </c>
      <c r="AR12" s="17">
        <v>0.22997788741988401</v>
      </c>
      <c r="AS12" s="17">
        <v>0.15047488963496899</v>
      </c>
      <c r="AT12" s="17">
        <v>0.21881160709991601</v>
      </c>
      <c r="AU12" s="17"/>
      <c r="AV12" s="17">
        <v>0.15149514500868899</v>
      </c>
      <c r="AW12" s="17">
        <v>0.16500543005728199</v>
      </c>
      <c r="AX12" s="17">
        <v>0.23817269631171201</v>
      </c>
      <c r="AY12" s="17">
        <v>0.151975879710609</v>
      </c>
      <c r="AZ12" s="17">
        <v>0.16356531082767101</v>
      </c>
      <c r="BA12" s="17">
        <v>0.23839254660142101</v>
      </c>
      <c r="BB12" s="17"/>
      <c r="BC12" s="17">
        <v>0.15308681882116301</v>
      </c>
      <c r="BD12" s="17">
        <v>0.14042615946454601</v>
      </c>
      <c r="BE12" s="17">
        <v>0.18670875308010501</v>
      </c>
      <c r="BF12" s="17">
        <v>0.17611664574542099</v>
      </c>
      <c r="BG12" s="17">
        <v>6.23163225899925E-2</v>
      </c>
    </row>
    <row r="13" spans="2:59" ht="29" x14ac:dyDescent="0.35">
      <c r="B13" s="18" t="s">
        <v>653</v>
      </c>
      <c r="C13" s="17">
        <v>6.1020918426373097E-2</v>
      </c>
      <c r="D13" s="17">
        <v>8.1702366344115304E-2</v>
      </c>
      <c r="E13" s="17">
        <v>4.1145544326068699E-2</v>
      </c>
      <c r="F13" s="17"/>
      <c r="G13" s="17">
        <v>7.2546528676180402E-2</v>
      </c>
      <c r="H13" s="17">
        <v>4.1781050344671999E-2</v>
      </c>
      <c r="I13" s="17">
        <v>4.7145129793500398E-2</v>
      </c>
      <c r="J13" s="17">
        <v>5.4003320534415401E-2</v>
      </c>
      <c r="K13" s="17">
        <v>8.11695658981052E-2</v>
      </c>
      <c r="L13" s="17">
        <v>7.2972359627740693E-2</v>
      </c>
      <c r="M13" s="17"/>
      <c r="N13" s="17">
        <v>3.6266133306130897E-2</v>
      </c>
      <c r="O13" s="17">
        <v>7.9834742675510106E-2</v>
      </c>
      <c r="P13" s="17">
        <v>5.7238380984695802E-2</v>
      </c>
      <c r="Q13" s="17">
        <v>7.3273081999547504E-2</v>
      </c>
      <c r="R13" s="17"/>
      <c r="S13" s="17">
        <v>4.2966060799758003E-2</v>
      </c>
      <c r="T13" s="17">
        <v>5.19673866073233E-2</v>
      </c>
      <c r="U13" s="17">
        <v>2.6629992662539102E-2</v>
      </c>
      <c r="V13" s="17">
        <v>0.101413925943368</v>
      </c>
      <c r="W13" s="17">
        <v>4.0967567652169599E-2</v>
      </c>
      <c r="X13" s="17">
        <v>5.5832343859906201E-2</v>
      </c>
      <c r="Y13" s="17">
        <v>8.19182845303143E-2</v>
      </c>
      <c r="Z13" s="17">
        <v>8.8480265502567504E-2</v>
      </c>
      <c r="AA13" s="17">
        <v>5.20804413908958E-2</v>
      </c>
      <c r="AB13" s="17">
        <v>7.3373630127735595E-2</v>
      </c>
      <c r="AC13" s="17">
        <v>7.6490829653757503E-2</v>
      </c>
      <c r="AD13" s="17">
        <v>0.112591615156974</v>
      </c>
      <c r="AE13" s="17"/>
      <c r="AF13" s="17">
        <v>6.4696507705105294E-2</v>
      </c>
      <c r="AG13" s="17">
        <v>5.9364508908983399E-2</v>
      </c>
      <c r="AH13" s="17">
        <v>4.2923980798731401E-2</v>
      </c>
      <c r="AI13" s="17"/>
      <c r="AJ13" s="17">
        <v>7.1553342389442401E-2</v>
      </c>
      <c r="AK13" s="17">
        <v>4.5194252210496999E-2</v>
      </c>
      <c r="AL13" s="17">
        <v>6.0401745916362701E-2</v>
      </c>
      <c r="AM13" s="17">
        <v>7.3745567243977697E-2</v>
      </c>
      <c r="AN13" s="17">
        <v>7.3784482192425893E-2</v>
      </c>
      <c r="AO13" s="17"/>
      <c r="AP13" s="17">
        <v>8.4279155417939094E-2</v>
      </c>
      <c r="AQ13" s="17">
        <v>4.3729691211653203E-2</v>
      </c>
      <c r="AR13" s="17">
        <v>4.7529351005309799E-2</v>
      </c>
      <c r="AS13" s="17">
        <v>0.10202115856281301</v>
      </c>
      <c r="AT13" s="17">
        <v>4.3449685687952003E-2</v>
      </c>
      <c r="AU13" s="17"/>
      <c r="AV13" s="17">
        <v>4.1488594785240702E-2</v>
      </c>
      <c r="AW13" s="17">
        <v>9.2576086163020099E-2</v>
      </c>
      <c r="AX13" s="17">
        <v>4.3908191383379903E-2</v>
      </c>
      <c r="AY13" s="17">
        <v>8.8768839805077104E-2</v>
      </c>
      <c r="AZ13" s="17">
        <v>5.3186977815655699E-2</v>
      </c>
      <c r="BA13" s="17">
        <v>0</v>
      </c>
      <c r="BB13" s="17"/>
      <c r="BC13" s="17">
        <v>6.7388177183006298E-2</v>
      </c>
      <c r="BD13" s="17">
        <v>7.8614678052402201E-2</v>
      </c>
      <c r="BE13" s="17">
        <v>4.3282740977445701E-2</v>
      </c>
      <c r="BF13" s="17">
        <v>6.43023702229686E-2</v>
      </c>
      <c r="BG13" s="17">
        <v>0</v>
      </c>
    </row>
    <row r="14" spans="2:59" ht="29" x14ac:dyDescent="0.35">
      <c r="B14" s="18" t="s">
        <v>654</v>
      </c>
      <c r="C14" s="17">
        <v>3.2673036446090299E-2</v>
      </c>
      <c r="D14" s="17">
        <v>3.8970864647393598E-2</v>
      </c>
      <c r="E14" s="17">
        <v>2.67420378131547E-2</v>
      </c>
      <c r="F14" s="17"/>
      <c r="G14" s="17">
        <v>5.0174727827725203E-2</v>
      </c>
      <c r="H14" s="17">
        <v>2.76613936410917E-2</v>
      </c>
      <c r="I14" s="17">
        <v>1.9425848184717199E-2</v>
      </c>
      <c r="J14" s="17">
        <v>4.1014877654568301E-2</v>
      </c>
      <c r="K14" s="17">
        <v>5.8148316650050297E-2</v>
      </c>
      <c r="L14" s="17">
        <v>1.2591953119311401E-2</v>
      </c>
      <c r="M14" s="17"/>
      <c r="N14" s="17">
        <v>2.9288025428509199E-2</v>
      </c>
      <c r="O14" s="17">
        <v>3.3387892140519598E-2</v>
      </c>
      <c r="P14" s="17">
        <v>4.6914863914524499E-2</v>
      </c>
      <c r="Q14" s="17">
        <v>2.3131714853723701E-2</v>
      </c>
      <c r="R14" s="17"/>
      <c r="S14" s="17">
        <v>3.6819050868422402E-2</v>
      </c>
      <c r="T14" s="17">
        <v>4.9962209320073003E-2</v>
      </c>
      <c r="U14" s="17">
        <v>2.3315504784964199E-2</v>
      </c>
      <c r="V14" s="17">
        <v>9.4846715096937092E-3</v>
      </c>
      <c r="W14" s="17">
        <v>4.1236911877092199E-2</v>
      </c>
      <c r="X14" s="17">
        <v>1.4878451574767E-2</v>
      </c>
      <c r="Y14" s="17">
        <v>6.00658547685178E-2</v>
      </c>
      <c r="Z14" s="17">
        <v>6.2202139539748499E-2</v>
      </c>
      <c r="AA14" s="17">
        <v>3.3860044128874403E-2</v>
      </c>
      <c r="AB14" s="17">
        <v>2.4302852692892299E-2</v>
      </c>
      <c r="AC14" s="17">
        <v>1.74177066841592E-2</v>
      </c>
      <c r="AD14" s="17">
        <v>0</v>
      </c>
      <c r="AE14" s="17"/>
      <c r="AF14" s="17">
        <v>3.92368543544932E-2</v>
      </c>
      <c r="AG14" s="17">
        <v>2.49462962148734E-2</v>
      </c>
      <c r="AH14" s="17">
        <v>4.0051649495399799E-2</v>
      </c>
      <c r="AI14" s="17"/>
      <c r="AJ14" s="17">
        <v>3.4308751869107701E-2</v>
      </c>
      <c r="AK14" s="17">
        <v>2.5739952744090799E-2</v>
      </c>
      <c r="AL14" s="17">
        <v>1.89711780943102E-2</v>
      </c>
      <c r="AM14" s="17">
        <v>8.9448272620279795E-2</v>
      </c>
      <c r="AN14" s="17">
        <v>5.2949677116637797E-2</v>
      </c>
      <c r="AO14" s="17"/>
      <c r="AP14" s="17">
        <v>2.98351458485203E-2</v>
      </c>
      <c r="AQ14" s="17">
        <v>3.4297613720915401E-2</v>
      </c>
      <c r="AR14" s="17">
        <v>0</v>
      </c>
      <c r="AS14" s="17">
        <v>4.6924344540376403E-2</v>
      </c>
      <c r="AT14" s="17">
        <v>3.4674210581707603E-2</v>
      </c>
      <c r="AU14" s="17"/>
      <c r="AV14" s="17">
        <v>2.8235527060410499E-2</v>
      </c>
      <c r="AW14" s="17">
        <v>4.0415302250768698E-2</v>
      </c>
      <c r="AX14" s="17">
        <v>1.1892494494029101E-2</v>
      </c>
      <c r="AY14" s="17">
        <v>4.0664857777969403E-2</v>
      </c>
      <c r="AZ14" s="17">
        <v>3.6671275620291703E-2</v>
      </c>
      <c r="BA14" s="17">
        <v>3.32428644937778E-2</v>
      </c>
      <c r="BB14" s="17"/>
      <c r="BC14" s="17">
        <v>2.0118054942756699E-2</v>
      </c>
      <c r="BD14" s="17">
        <v>5.13184937540999E-2</v>
      </c>
      <c r="BE14" s="17">
        <v>3.9609462368251101E-2</v>
      </c>
      <c r="BF14" s="17">
        <v>3.7132500574036602E-2</v>
      </c>
      <c r="BG14" s="17">
        <v>0</v>
      </c>
    </row>
    <row r="15" spans="2:59" ht="43.5" x14ac:dyDescent="0.35">
      <c r="B15" s="18" t="s">
        <v>655</v>
      </c>
      <c r="C15" s="17">
        <v>2.5742672644450799E-2</v>
      </c>
      <c r="D15" s="17">
        <v>2.9524452107006299E-2</v>
      </c>
      <c r="E15" s="17">
        <v>2.0506782850269301E-2</v>
      </c>
      <c r="F15" s="17"/>
      <c r="G15" s="17">
        <v>1.6847792626379501E-2</v>
      </c>
      <c r="H15" s="17">
        <v>2.8757377817162501E-2</v>
      </c>
      <c r="I15" s="17">
        <v>1.08444490574E-2</v>
      </c>
      <c r="J15" s="17">
        <v>3.5419753424328203E-2</v>
      </c>
      <c r="K15" s="17">
        <v>3.7299057477964401E-2</v>
      </c>
      <c r="L15" s="17">
        <v>2.6558509315167501E-2</v>
      </c>
      <c r="M15" s="17"/>
      <c r="N15" s="17">
        <v>2.1169026814455798E-2</v>
      </c>
      <c r="O15" s="17">
        <v>2.47923666610874E-2</v>
      </c>
      <c r="P15" s="17">
        <v>3.9175499014539601E-2</v>
      </c>
      <c r="Q15" s="17">
        <v>2.00619745584379E-2</v>
      </c>
      <c r="R15" s="17"/>
      <c r="S15" s="17">
        <v>1.8847885325760799E-2</v>
      </c>
      <c r="T15" s="17">
        <v>5.9068023247544003E-2</v>
      </c>
      <c r="U15" s="17">
        <v>2.30985230141416E-2</v>
      </c>
      <c r="V15" s="17">
        <v>2.3330579625839402E-2</v>
      </c>
      <c r="W15" s="17">
        <v>2.3906662370457001E-2</v>
      </c>
      <c r="X15" s="17">
        <v>1.29882548393705E-2</v>
      </c>
      <c r="Y15" s="17">
        <v>1.28027568342363E-2</v>
      </c>
      <c r="Z15" s="17">
        <v>2.0244022116302302E-2</v>
      </c>
      <c r="AA15" s="17">
        <v>3.4016848358724601E-2</v>
      </c>
      <c r="AB15" s="17">
        <v>9.9102336380290108E-3</v>
      </c>
      <c r="AC15" s="17">
        <v>1.7598607101011E-2</v>
      </c>
      <c r="AD15" s="17">
        <v>5.6560766396619E-2</v>
      </c>
      <c r="AE15" s="17"/>
      <c r="AF15" s="17">
        <v>4.7080554488255197E-2</v>
      </c>
      <c r="AG15" s="17">
        <v>9.3021309159113004E-3</v>
      </c>
      <c r="AH15" s="17">
        <v>3.2548180739428598E-2</v>
      </c>
      <c r="AI15" s="17"/>
      <c r="AJ15" s="17">
        <v>1.8026238989700401E-2</v>
      </c>
      <c r="AK15" s="17">
        <v>1.3293859365397899E-2</v>
      </c>
      <c r="AL15" s="17">
        <v>1.22435225052493E-2</v>
      </c>
      <c r="AM15" s="17">
        <v>3.8206435172438803E-2</v>
      </c>
      <c r="AN15" s="17">
        <v>5.9211223994443403E-2</v>
      </c>
      <c r="AO15" s="17"/>
      <c r="AP15" s="17">
        <v>1.40632046296822E-2</v>
      </c>
      <c r="AQ15" s="17">
        <v>1.1120308181826501E-2</v>
      </c>
      <c r="AR15" s="17">
        <v>2.1528963501030299E-2</v>
      </c>
      <c r="AS15" s="17">
        <v>6.9941008699542603E-2</v>
      </c>
      <c r="AT15" s="17">
        <v>0</v>
      </c>
      <c r="AU15" s="17"/>
      <c r="AV15" s="17">
        <v>1.7879823387159901E-2</v>
      </c>
      <c r="AW15" s="17">
        <v>1.28389648106885E-2</v>
      </c>
      <c r="AX15" s="17">
        <v>1.9888717806885999E-2</v>
      </c>
      <c r="AY15" s="17">
        <v>6.5988197886508601E-2</v>
      </c>
      <c r="AZ15" s="17">
        <v>0</v>
      </c>
      <c r="BA15" s="17">
        <v>2.33021749432408E-2</v>
      </c>
      <c r="BB15" s="17"/>
      <c r="BC15" s="17">
        <v>3.7091299877689297E-2</v>
      </c>
      <c r="BD15" s="17">
        <v>1.82840418533479E-2</v>
      </c>
      <c r="BE15" s="17">
        <v>1.7843906862115799E-2</v>
      </c>
      <c r="BF15" s="17">
        <v>2.7442996868211798E-2</v>
      </c>
      <c r="BG15" s="17">
        <v>0.16378765356556799</v>
      </c>
    </row>
    <row r="16" spans="2:59" x14ac:dyDescent="0.35">
      <c r="B16" s="18" t="s">
        <v>123</v>
      </c>
      <c r="C16" s="19">
        <v>9.7530467866298404E-2</v>
      </c>
      <c r="D16" s="19">
        <v>7.79997292865766E-2</v>
      </c>
      <c r="E16" s="19">
        <v>0.11763634069633599</v>
      </c>
      <c r="F16" s="19"/>
      <c r="G16" s="19">
        <v>3.0693103823248202E-2</v>
      </c>
      <c r="H16" s="19">
        <v>8.5707728109736495E-2</v>
      </c>
      <c r="I16" s="19">
        <v>0.108462347657817</v>
      </c>
      <c r="J16" s="19">
        <v>0.105628996766641</v>
      </c>
      <c r="K16" s="19">
        <v>0.142119132220004</v>
      </c>
      <c r="L16" s="19">
        <v>0.11173857202536699</v>
      </c>
      <c r="M16" s="19"/>
      <c r="N16" s="19">
        <v>5.4636673230122501E-2</v>
      </c>
      <c r="O16" s="19">
        <v>8.1039824833068805E-2</v>
      </c>
      <c r="P16" s="19">
        <v>0.132308916095842</v>
      </c>
      <c r="Q16" s="19">
        <v>0.133978451005588</v>
      </c>
      <c r="R16" s="19"/>
      <c r="S16" s="19">
        <v>6.0065246689619697E-2</v>
      </c>
      <c r="T16" s="19">
        <v>9.7985362909979806E-2</v>
      </c>
      <c r="U16" s="19">
        <v>0.13924919392211499</v>
      </c>
      <c r="V16" s="19">
        <v>5.83789236675374E-2</v>
      </c>
      <c r="W16" s="19">
        <v>0.103839223974176</v>
      </c>
      <c r="X16" s="19">
        <v>0.11987807047431</v>
      </c>
      <c r="Y16" s="19">
        <v>8.6394621725136705E-2</v>
      </c>
      <c r="Z16" s="19">
        <v>0.13281136737753299</v>
      </c>
      <c r="AA16" s="19">
        <v>8.2922388495736798E-2</v>
      </c>
      <c r="AB16" s="19">
        <v>0.151271078044521</v>
      </c>
      <c r="AC16" s="19">
        <v>6.6946536748930099E-2</v>
      </c>
      <c r="AD16" s="19">
        <v>0.119729868243716</v>
      </c>
      <c r="AE16" s="19"/>
      <c r="AF16" s="19">
        <v>0.113380542404555</v>
      </c>
      <c r="AG16" s="19">
        <v>8.5660704585585404E-2</v>
      </c>
      <c r="AH16" s="19">
        <v>0.165849458251002</v>
      </c>
      <c r="AI16" s="19"/>
      <c r="AJ16" s="19">
        <v>0.106181550001429</v>
      </c>
      <c r="AK16" s="19">
        <v>7.2138510182035098E-2</v>
      </c>
      <c r="AL16" s="19">
        <v>8.8484471268634901E-2</v>
      </c>
      <c r="AM16" s="19">
        <v>0.180779789856259</v>
      </c>
      <c r="AN16" s="19">
        <v>0.14641006264446399</v>
      </c>
      <c r="AO16" s="19"/>
      <c r="AP16" s="19">
        <v>8.6213007280686094E-2</v>
      </c>
      <c r="AQ16" s="19">
        <v>6.7948084184318094E-2</v>
      </c>
      <c r="AR16" s="19">
        <v>8.3362280749951806E-2</v>
      </c>
      <c r="AS16" s="19">
        <v>0.124600126814987</v>
      </c>
      <c r="AT16" s="19">
        <v>7.9446597585615897E-2</v>
      </c>
      <c r="AU16" s="19"/>
      <c r="AV16" s="19">
        <v>6.0967689241049901E-2</v>
      </c>
      <c r="AW16" s="19">
        <v>9.5865785486202004E-2</v>
      </c>
      <c r="AX16" s="19">
        <v>4.8361696687276703E-2</v>
      </c>
      <c r="AY16" s="19">
        <v>0.115265499286841</v>
      </c>
      <c r="AZ16" s="19">
        <v>8.0998276849653494E-2</v>
      </c>
      <c r="BA16" s="19">
        <v>0.175533162276761</v>
      </c>
      <c r="BB16" s="19"/>
      <c r="BC16" s="19">
        <v>0.100630019186724</v>
      </c>
      <c r="BD16" s="19">
        <v>7.2848452574751199E-2</v>
      </c>
      <c r="BE16" s="19">
        <v>9.9855757865508904E-2</v>
      </c>
      <c r="BF16" s="19">
        <v>8.0606082150646505E-2</v>
      </c>
      <c r="BG16" s="19">
        <v>0.10058636034101499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3.1857679796466899E-2</v>
      </c>
      <c r="D9" s="17">
        <v>2.65682870886211E-2</v>
      </c>
      <c r="E9" s="17">
        <v>3.7349722526262098E-2</v>
      </c>
      <c r="F9" s="17"/>
      <c r="G9" s="17">
        <v>3.12870400997785E-2</v>
      </c>
      <c r="H9" s="17">
        <v>7.6307471180854902E-2</v>
      </c>
      <c r="I9" s="17">
        <v>3.98536187163126E-2</v>
      </c>
      <c r="J9" s="17">
        <v>2.57459508854802E-2</v>
      </c>
      <c r="K9" s="17">
        <v>1.4545812846074599E-2</v>
      </c>
      <c r="L9" s="17">
        <v>4.0803323028162902E-3</v>
      </c>
      <c r="M9" s="17"/>
      <c r="N9" s="17">
        <v>5.3326459268774398E-2</v>
      </c>
      <c r="O9" s="17">
        <v>2.3801086886442301E-2</v>
      </c>
      <c r="P9" s="17">
        <v>2.32571109326806E-2</v>
      </c>
      <c r="Q9" s="17">
        <v>2.3456858620413999E-2</v>
      </c>
      <c r="R9" s="17"/>
      <c r="S9" s="17">
        <v>5.9013942062541701E-2</v>
      </c>
      <c r="T9" s="17">
        <v>1.77606361647277E-2</v>
      </c>
      <c r="U9" s="17">
        <v>1.25418935342907E-2</v>
      </c>
      <c r="V9" s="17">
        <v>5.3889691562109002E-2</v>
      </c>
      <c r="W9" s="17">
        <v>1.1844495373963799E-2</v>
      </c>
      <c r="X9" s="17">
        <v>4.9473736612168098E-2</v>
      </c>
      <c r="Y9" s="17">
        <v>2.1613259061846801E-2</v>
      </c>
      <c r="Z9" s="17">
        <v>2.00059125025287E-2</v>
      </c>
      <c r="AA9" s="17">
        <v>2.5797895292378501E-2</v>
      </c>
      <c r="AB9" s="17">
        <v>1.9660784323830099E-2</v>
      </c>
      <c r="AC9" s="17">
        <v>5.5802557738860302E-2</v>
      </c>
      <c r="AD9" s="17">
        <v>0</v>
      </c>
      <c r="AE9" s="17"/>
      <c r="AF9" s="17">
        <v>3.0153814714953701E-2</v>
      </c>
      <c r="AG9" s="17">
        <v>3.10613529708723E-2</v>
      </c>
      <c r="AH9" s="17">
        <v>3.47434456965377E-2</v>
      </c>
      <c r="AI9" s="17"/>
      <c r="AJ9" s="17">
        <v>2.8560568637659999E-2</v>
      </c>
      <c r="AK9" s="17">
        <v>4.8382598654014099E-2</v>
      </c>
      <c r="AL9" s="17">
        <v>3.1580093577693501E-2</v>
      </c>
      <c r="AM9" s="17">
        <v>0.122184157597406</v>
      </c>
      <c r="AN9" s="17">
        <v>1.3024645915619399E-2</v>
      </c>
      <c r="AO9" s="17"/>
      <c r="AP9" s="17">
        <v>2.0862619579121101E-2</v>
      </c>
      <c r="AQ9" s="17">
        <v>4.5642747608651703E-2</v>
      </c>
      <c r="AR9" s="17">
        <v>2.41332258954889E-2</v>
      </c>
      <c r="AS9" s="17">
        <v>6.1056123718411501E-2</v>
      </c>
      <c r="AT9" s="17">
        <v>0</v>
      </c>
      <c r="AU9" s="17"/>
      <c r="AV9" s="17">
        <v>4.9297762969989903E-2</v>
      </c>
      <c r="AW9" s="17">
        <v>1.0250895940966599E-2</v>
      </c>
      <c r="AX9" s="17">
        <v>1.06657516429387E-2</v>
      </c>
      <c r="AY9" s="17">
        <v>5.87097912623794E-2</v>
      </c>
      <c r="AZ9" s="17">
        <v>2.4624029895686801E-2</v>
      </c>
      <c r="BA9" s="17">
        <v>1.12679373916749E-2</v>
      </c>
      <c r="BB9" s="17"/>
      <c r="BC9" s="17">
        <v>1.1726522500772199E-2</v>
      </c>
      <c r="BD9" s="17">
        <v>2.3954734095753601E-2</v>
      </c>
      <c r="BE9" s="17">
        <v>3.3297708527794997E-2</v>
      </c>
      <c r="BF9" s="17">
        <v>6.6292977780051707E-2</v>
      </c>
      <c r="BG9" s="17">
        <v>0.11199804209882699</v>
      </c>
    </row>
    <row r="10" spans="2:59" ht="43.5" x14ac:dyDescent="0.35">
      <c r="B10" s="18" t="s">
        <v>650</v>
      </c>
      <c r="C10" s="17">
        <v>8.1819032931553307E-2</v>
      </c>
      <c r="D10" s="17">
        <v>0.10733814498695</v>
      </c>
      <c r="E10" s="17">
        <v>5.7350741580478898E-2</v>
      </c>
      <c r="F10" s="17"/>
      <c r="G10" s="17">
        <v>0.121841425429679</v>
      </c>
      <c r="H10" s="17">
        <v>9.8912093245566393E-2</v>
      </c>
      <c r="I10" s="17">
        <v>9.5487606058700894E-2</v>
      </c>
      <c r="J10" s="17">
        <v>9.9238112651098095E-2</v>
      </c>
      <c r="K10" s="17">
        <v>3.1095553078676501E-2</v>
      </c>
      <c r="L10" s="17">
        <v>4.6465835314381101E-2</v>
      </c>
      <c r="M10" s="17"/>
      <c r="N10" s="17">
        <v>0.11521282809707301</v>
      </c>
      <c r="O10" s="17">
        <v>0.100820380568451</v>
      </c>
      <c r="P10" s="17">
        <v>6.3890443049542001E-2</v>
      </c>
      <c r="Q10" s="17">
        <v>3.9257109557088402E-2</v>
      </c>
      <c r="R10" s="17"/>
      <c r="S10" s="17">
        <v>0.127972596998983</v>
      </c>
      <c r="T10" s="17">
        <v>6.4955319703683997E-2</v>
      </c>
      <c r="U10" s="17">
        <v>3.7380333377254299E-2</v>
      </c>
      <c r="V10" s="17">
        <v>0.11908501121661701</v>
      </c>
      <c r="W10" s="17">
        <v>8.8285013766878806E-2</v>
      </c>
      <c r="X10" s="17">
        <v>0.113655703640914</v>
      </c>
      <c r="Y10" s="17">
        <v>8.8530507432605293E-2</v>
      </c>
      <c r="Z10" s="17">
        <v>2.0795182365917299E-2</v>
      </c>
      <c r="AA10" s="17">
        <v>8.1745950358747793E-2</v>
      </c>
      <c r="AB10" s="17">
        <v>3.4604120671947701E-2</v>
      </c>
      <c r="AC10" s="17">
        <v>7.8754395394977403E-2</v>
      </c>
      <c r="AD10" s="17">
        <v>3.11620915076373E-2</v>
      </c>
      <c r="AE10" s="17"/>
      <c r="AF10" s="17">
        <v>9.35528057105144E-2</v>
      </c>
      <c r="AG10" s="17">
        <v>6.7607503241515293E-2</v>
      </c>
      <c r="AH10" s="17">
        <v>0.104365274778682</v>
      </c>
      <c r="AI10" s="17"/>
      <c r="AJ10" s="17">
        <v>8.1609294666963594E-2</v>
      </c>
      <c r="AK10" s="17">
        <v>8.9159277097625694E-2</v>
      </c>
      <c r="AL10" s="17">
        <v>7.1768242240479105E-2</v>
      </c>
      <c r="AM10" s="17">
        <v>0.181152055073146</v>
      </c>
      <c r="AN10" s="17">
        <v>7.6699247501329906E-2</v>
      </c>
      <c r="AO10" s="17"/>
      <c r="AP10" s="17">
        <v>9.9430489530593205E-2</v>
      </c>
      <c r="AQ10" s="17">
        <v>8.4671108950097301E-2</v>
      </c>
      <c r="AR10" s="17">
        <v>5.2420608582027503E-2</v>
      </c>
      <c r="AS10" s="17">
        <v>8.3760524006752796E-2</v>
      </c>
      <c r="AT10" s="17">
        <v>0.14583962872393499</v>
      </c>
      <c r="AU10" s="17"/>
      <c r="AV10" s="17">
        <v>0.107183899784821</v>
      </c>
      <c r="AW10" s="17">
        <v>9.5029795347655904E-2</v>
      </c>
      <c r="AX10" s="17">
        <v>9.3967093289965303E-2</v>
      </c>
      <c r="AY10" s="17">
        <v>6.43532513756917E-2</v>
      </c>
      <c r="AZ10" s="17">
        <v>0.112216295935958</v>
      </c>
      <c r="BA10" s="17">
        <v>3.5404383476101697E-2</v>
      </c>
      <c r="BB10" s="17"/>
      <c r="BC10" s="17">
        <v>7.4319367043686704E-2</v>
      </c>
      <c r="BD10" s="17">
        <v>5.3107232595591101E-2</v>
      </c>
      <c r="BE10" s="17">
        <v>0.11833162225157701</v>
      </c>
      <c r="BF10" s="17">
        <v>9.8511075897630695E-2</v>
      </c>
      <c r="BG10" s="17">
        <v>0.19773294711061701</v>
      </c>
    </row>
    <row r="11" spans="2:59" ht="43.5" x14ac:dyDescent="0.35">
      <c r="B11" s="18" t="s">
        <v>651</v>
      </c>
      <c r="C11" s="17">
        <v>0.152501149356185</v>
      </c>
      <c r="D11" s="17">
        <v>0.174713801755532</v>
      </c>
      <c r="E11" s="17">
        <v>0.131903256478025</v>
      </c>
      <c r="F11" s="17"/>
      <c r="G11" s="17">
        <v>0.212933458394026</v>
      </c>
      <c r="H11" s="17">
        <v>0.217430517014682</v>
      </c>
      <c r="I11" s="17">
        <v>0.16567996160248599</v>
      </c>
      <c r="J11" s="17">
        <v>0.144989597643646</v>
      </c>
      <c r="K11" s="17">
        <v>9.0188449582327898E-2</v>
      </c>
      <c r="L11" s="17">
        <v>8.9544730188012706E-2</v>
      </c>
      <c r="M11" s="17"/>
      <c r="N11" s="17">
        <v>0.184887854897306</v>
      </c>
      <c r="O11" s="17">
        <v>0.140470121378371</v>
      </c>
      <c r="P11" s="17">
        <v>0.14759760732166299</v>
      </c>
      <c r="Q11" s="17">
        <v>0.128720823148497</v>
      </c>
      <c r="R11" s="17"/>
      <c r="S11" s="17">
        <v>0.146666383248409</v>
      </c>
      <c r="T11" s="17">
        <v>0.10068488675705101</v>
      </c>
      <c r="U11" s="17">
        <v>0.136527602534708</v>
      </c>
      <c r="V11" s="17">
        <v>0.15828079394219099</v>
      </c>
      <c r="W11" s="17">
        <v>0.25683336883818197</v>
      </c>
      <c r="X11" s="17">
        <v>0.179991432975873</v>
      </c>
      <c r="Y11" s="17">
        <v>0.13153466167661501</v>
      </c>
      <c r="Z11" s="17">
        <v>0.19700300984565899</v>
      </c>
      <c r="AA11" s="17">
        <v>0.16774964135518899</v>
      </c>
      <c r="AB11" s="17">
        <v>0.126831664279832</v>
      </c>
      <c r="AC11" s="17">
        <v>0.11530037461944501</v>
      </c>
      <c r="AD11" s="17">
        <v>0.138881278059063</v>
      </c>
      <c r="AE11" s="17"/>
      <c r="AF11" s="17">
        <v>0.113302201648043</v>
      </c>
      <c r="AG11" s="17">
        <v>0.19129874544034101</v>
      </c>
      <c r="AH11" s="17">
        <v>0.12844066624202599</v>
      </c>
      <c r="AI11" s="17"/>
      <c r="AJ11" s="17">
        <v>0.132978921661254</v>
      </c>
      <c r="AK11" s="17">
        <v>0.20933603076515001</v>
      </c>
      <c r="AL11" s="17">
        <v>0.159722063556623</v>
      </c>
      <c r="AM11" s="17">
        <v>3.8533453108244103E-2</v>
      </c>
      <c r="AN11" s="17">
        <v>0.14198278746062401</v>
      </c>
      <c r="AO11" s="17"/>
      <c r="AP11" s="17">
        <v>0.143064289767834</v>
      </c>
      <c r="AQ11" s="17">
        <v>0.19927955064849101</v>
      </c>
      <c r="AR11" s="17">
        <v>0.109449719305429</v>
      </c>
      <c r="AS11" s="17">
        <v>8.6096991294218703E-2</v>
      </c>
      <c r="AT11" s="17">
        <v>0.25343705107611297</v>
      </c>
      <c r="AU11" s="17"/>
      <c r="AV11" s="17">
        <v>0.19835798569047799</v>
      </c>
      <c r="AW11" s="17">
        <v>0.14490068673110801</v>
      </c>
      <c r="AX11" s="17">
        <v>0.15870956424085</v>
      </c>
      <c r="AY11" s="17">
        <v>0.119402505625848</v>
      </c>
      <c r="AZ11" s="17">
        <v>0.22916965850281401</v>
      </c>
      <c r="BA11" s="17">
        <v>0.114869430956537</v>
      </c>
      <c r="BB11" s="17"/>
      <c r="BC11" s="17">
        <v>7.4954328199661205E-2</v>
      </c>
      <c r="BD11" s="17">
        <v>0.15459794132506299</v>
      </c>
      <c r="BE11" s="17">
        <v>0.17361037362413601</v>
      </c>
      <c r="BF11" s="17">
        <v>0.216962399812337</v>
      </c>
      <c r="BG11" s="17">
        <v>0.15124096507799101</v>
      </c>
    </row>
    <row r="12" spans="2:59" ht="29" x14ac:dyDescent="0.35">
      <c r="B12" s="18" t="s">
        <v>652</v>
      </c>
      <c r="C12" s="17">
        <v>0.10893883043977801</v>
      </c>
      <c r="D12" s="17">
        <v>0.133604164566449</v>
      </c>
      <c r="E12" s="17">
        <v>7.8660456296371001E-2</v>
      </c>
      <c r="F12" s="17"/>
      <c r="G12" s="17">
        <v>0.17703181241002</v>
      </c>
      <c r="H12" s="17">
        <v>0.16105762724943901</v>
      </c>
      <c r="I12" s="17">
        <v>0.104895449865545</v>
      </c>
      <c r="J12" s="17">
        <v>6.5107647413658806E-2</v>
      </c>
      <c r="K12" s="17">
        <v>6.7222533396915696E-2</v>
      </c>
      <c r="L12" s="17">
        <v>8.0498965786114596E-2</v>
      </c>
      <c r="M12" s="17"/>
      <c r="N12" s="17">
        <v>8.13644805346216E-2</v>
      </c>
      <c r="O12" s="17">
        <v>0.14111370912006599</v>
      </c>
      <c r="P12" s="17">
        <v>9.2943687493499405E-2</v>
      </c>
      <c r="Q12" s="17">
        <v>0.121376525301111</v>
      </c>
      <c r="R12" s="17"/>
      <c r="S12" s="17">
        <v>0.129418637043868</v>
      </c>
      <c r="T12" s="17">
        <v>0.111199118116517</v>
      </c>
      <c r="U12" s="17">
        <v>0.102083233081328</v>
      </c>
      <c r="V12" s="17">
        <v>0.15485326436973801</v>
      </c>
      <c r="W12" s="17">
        <v>6.5959132992197494E-2</v>
      </c>
      <c r="X12" s="17">
        <v>0.15010491474811399</v>
      </c>
      <c r="Y12" s="17">
        <v>0.14834892185607601</v>
      </c>
      <c r="Z12" s="17">
        <v>9.3379836220567405E-2</v>
      </c>
      <c r="AA12" s="17">
        <v>7.1034943219494703E-2</v>
      </c>
      <c r="AB12" s="17">
        <v>6.8930413222995604E-2</v>
      </c>
      <c r="AC12" s="17">
        <v>5.8340204109795298E-2</v>
      </c>
      <c r="AD12" s="17">
        <v>0.12722946299731799</v>
      </c>
      <c r="AE12" s="17"/>
      <c r="AF12" s="17">
        <v>9.4670082534394698E-2</v>
      </c>
      <c r="AG12" s="17">
        <v>9.9059577737347804E-2</v>
      </c>
      <c r="AH12" s="17">
        <v>0.11304675897090501</v>
      </c>
      <c r="AI12" s="17"/>
      <c r="AJ12" s="17">
        <v>8.96182744531136E-2</v>
      </c>
      <c r="AK12" s="17">
        <v>0.10835447342426199</v>
      </c>
      <c r="AL12" s="17">
        <v>9.2845101216146003E-2</v>
      </c>
      <c r="AM12" s="17">
        <v>3.8117863037072201E-2</v>
      </c>
      <c r="AN12" s="17">
        <v>0.101391123931083</v>
      </c>
      <c r="AO12" s="17"/>
      <c r="AP12" s="17">
        <v>9.9228575112729103E-2</v>
      </c>
      <c r="AQ12" s="17">
        <v>0.130617750978201</v>
      </c>
      <c r="AR12" s="17">
        <v>0.15160338392785899</v>
      </c>
      <c r="AS12" s="17">
        <v>0.106215191108539</v>
      </c>
      <c r="AT12" s="17">
        <v>5.8002659714454501E-2</v>
      </c>
      <c r="AU12" s="17"/>
      <c r="AV12" s="17">
        <v>0.14818328508332401</v>
      </c>
      <c r="AW12" s="17">
        <v>0.113861104405796</v>
      </c>
      <c r="AX12" s="17">
        <v>0.129375200855808</v>
      </c>
      <c r="AY12" s="17">
        <v>7.7367155849931799E-2</v>
      </c>
      <c r="AZ12" s="17">
        <v>7.6593264964936902E-2</v>
      </c>
      <c r="BA12" s="17">
        <v>8.3332739914835099E-2</v>
      </c>
      <c r="BB12" s="17"/>
      <c r="BC12" s="17">
        <v>0.102943507388917</v>
      </c>
      <c r="BD12" s="17">
        <v>0.102924682020286</v>
      </c>
      <c r="BE12" s="17">
        <v>0.105170308491989</v>
      </c>
      <c r="BF12" s="17">
        <v>0.11722671290049</v>
      </c>
      <c r="BG12" s="17">
        <v>0.117104115690342</v>
      </c>
    </row>
    <row r="13" spans="2:59" ht="29" x14ac:dyDescent="0.35">
      <c r="B13" s="18" t="s">
        <v>653</v>
      </c>
      <c r="C13" s="17">
        <v>0.21057358842392199</v>
      </c>
      <c r="D13" s="17">
        <v>0.22465432513018599</v>
      </c>
      <c r="E13" s="17">
        <v>0.19849749565074301</v>
      </c>
      <c r="F13" s="17"/>
      <c r="G13" s="17">
        <v>0.182420270257936</v>
      </c>
      <c r="H13" s="17">
        <v>0.16742001572279899</v>
      </c>
      <c r="I13" s="17">
        <v>0.18241635542220699</v>
      </c>
      <c r="J13" s="17">
        <v>0.231157899106368</v>
      </c>
      <c r="K13" s="17">
        <v>0.278320528661058</v>
      </c>
      <c r="L13" s="17">
        <v>0.230698617695138</v>
      </c>
      <c r="M13" s="17"/>
      <c r="N13" s="17">
        <v>0.22742543457553999</v>
      </c>
      <c r="O13" s="17">
        <v>0.19171155897081399</v>
      </c>
      <c r="P13" s="17">
        <v>0.217903095009187</v>
      </c>
      <c r="Q13" s="17">
        <v>0.205465130470148</v>
      </c>
      <c r="R13" s="17"/>
      <c r="S13" s="17">
        <v>0.149322156273579</v>
      </c>
      <c r="T13" s="17">
        <v>0.24413889242522899</v>
      </c>
      <c r="U13" s="17">
        <v>0.24094142711723801</v>
      </c>
      <c r="V13" s="17">
        <v>0.16993476226578799</v>
      </c>
      <c r="W13" s="17">
        <v>0.17816629874234699</v>
      </c>
      <c r="X13" s="17">
        <v>0.14895046527897801</v>
      </c>
      <c r="Y13" s="17">
        <v>0.26937651268145701</v>
      </c>
      <c r="Z13" s="17">
        <v>0.237549363539521</v>
      </c>
      <c r="AA13" s="17">
        <v>0.22905421880889801</v>
      </c>
      <c r="AB13" s="17">
        <v>0.27125799895748198</v>
      </c>
      <c r="AC13" s="17">
        <v>0.24239444793758</v>
      </c>
      <c r="AD13" s="17">
        <v>0.202962990374848</v>
      </c>
      <c r="AE13" s="17"/>
      <c r="AF13" s="17">
        <v>0.23814789240311299</v>
      </c>
      <c r="AG13" s="17">
        <v>0.20819954253814901</v>
      </c>
      <c r="AH13" s="17">
        <v>0.15973553086414199</v>
      </c>
      <c r="AI13" s="17"/>
      <c r="AJ13" s="17">
        <v>0.22286025205059701</v>
      </c>
      <c r="AK13" s="17">
        <v>0.22590496259505799</v>
      </c>
      <c r="AL13" s="17">
        <v>0.15553869979142099</v>
      </c>
      <c r="AM13" s="17">
        <v>0.190020413406603</v>
      </c>
      <c r="AN13" s="17">
        <v>0.15928498188231299</v>
      </c>
      <c r="AO13" s="17"/>
      <c r="AP13" s="17">
        <v>0.177373685947122</v>
      </c>
      <c r="AQ13" s="17">
        <v>0.20316668434679699</v>
      </c>
      <c r="AR13" s="17">
        <v>0.27731307752854001</v>
      </c>
      <c r="AS13" s="17">
        <v>0.25134913413950899</v>
      </c>
      <c r="AT13" s="17">
        <v>0.134018005302045</v>
      </c>
      <c r="AU13" s="17"/>
      <c r="AV13" s="17">
        <v>0.20111032646337801</v>
      </c>
      <c r="AW13" s="17">
        <v>0.20350916368844801</v>
      </c>
      <c r="AX13" s="17">
        <v>0.22018719631377601</v>
      </c>
      <c r="AY13" s="17">
        <v>0.25140126131347101</v>
      </c>
      <c r="AZ13" s="17">
        <v>0.14898285548228701</v>
      </c>
      <c r="BA13" s="17">
        <v>0.235930019340201</v>
      </c>
      <c r="BB13" s="17"/>
      <c r="BC13" s="17">
        <v>0.241671381546018</v>
      </c>
      <c r="BD13" s="17">
        <v>0.19206584362342499</v>
      </c>
      <c r="BE13" s="17">
        <v>0.20696938651449401</v>
      </c>
      <c r="BF13" s="17">
        <v>0.19897486388094501</v>
      </c>
      <c r="BG13" s="17">
        <v>7.0464789557331597E-2</v>
      </c>
    </row>
    <row r="14" spans="2:59" ht="29" x14ac:dyDescent="0.35">
      <c r="B14" s="18" t="s">
        <v>654</v>
      </c>
      <c r="C14" s="17">
        <v>0.12689328088266</v>
      </c>
      <c r="D14" s="17">
        <v>0.108582048324877</v>
      </c>
      <c r="E14" s="17">
        <v>0.14604908932081301</v>
      </c>
      <c r="F14" s="17"/>
      <c r="G14" s="17">
        <v>0.10715882445108101</v>
      </c>
      <c r="H14" s="17">
        <v>8.4686484799890396E-2</v>
      </c>
      <c r="I14" s="17">
        <v>0.15451174201326301</v>
      </c>
      <c r="J14" s="17">
        <v>0.13134871812412899</v>
      </c>
      <c r="K14" s="17">
        <v>0.14467030826396299</v>
      </c>
      <c r="L14" s="17">
        <v>0.13976685132403799</v>
      </c>
      <c r="M14" s="17"/>
      <c r="N14" s="17">
        <v>0.11273981480546599</v>
      </c>
      <c r="O14" s="17">
        <v>0.13980057916961999</v>
      </c>
      <c r="P14" s="17">
        <v>0.106005354900214</v>
      </c>
      <c r="Q14" s="17">
        <v>0.14885796700485299</v>
      </c>
      <c r="R14" s="17"/>
      <c r="S14" s="17">
        <v>0.166240908161358</v>
      </c>
      <c r="T14" s="17">
        <v>0.121640495119523</v>
      </c>
      <c r="U14" s="17">
        <v>0.17949454110290899</v>
      </c>
      <c r="V14" s="17">
        <v>7.6707185120635304E-2</v>
      </c>
      <c r="W14" s="17">
        <v>0.10265109041643999</v>
      </c>
      <c r="X14" s="17">
        <v>3.70778190302632E-2</v>
      </c>
      <c r="Y14" s="17">
        <v>0.154833867919732</v>
      </c>
      <c r="Z14" s="17">
        <v>6.0479593932138698E-2</v>
      </c>
      <c r="AA14" s="17">
        <v>0.12654984659329299</v>
      </c>
      <c r="AB14" s="17">
        <v>0.12781313961037499</v>
      </c>
      <c r="AC14" s="17">
        <v>0.20173074294913099</v>
      </c>
      <c r="AD14" s="17">
        <v>0.18235567073534101</v>
      </c>
      <c r="AE14" s="17"/>
      <c r="AF14" s="17">
        <v>0.116235542803077</v>
      </c>
      <c r="AG14" s="17">
        <v>0.13860458159612199</v>
      </c>
      <c r="AH14" s="17">
        <v>0.106867129195194</v>
      </c>
      <c r="AI14" s="17"/>
      <c r="AJ14" s="17">
        <v>0.104807108125793</v>
      </c>
      <c r="AK14" s="17">
        <v>0.110202502933925</v>
      </c>
      <c r="AL14" s="17">
        <v>0.25258237697185698</v>
      </c>
      <c r="AM14" s="17">
        <v>0.203277756983928</v>
      </c>
      <c r="AN14" s="17">
        <v>0.13698889156837099</v>
      </c>
      <c r="AO14" s="17"/>
      <c r="AP14" s="17">
        <v>9.2484365798293194E-2</v>
      </c>
      <c r="AQ14" s="17">
        <v>0.12157271903519699</v>
      </c>
      <c r="AR14" s="17">
        <v>0.18724099361419799</v>
      </c>
      <c r="AS14" s="17">
        <v>0.14693418861276</v>
      </c>
      <c r="AT14" s="17">
        <v>7.7843725694112006E-2</v>
      </c>
      <c r="AU14" s="17"/>
      <c r="AV14" s="17">
        <v>9.5539237124205506E-2</v>
      </c>
      <c r="AW14" s="17">
        <v>0.101928605793053</v>
      </c>
      <c r="AX14" s="17">
        <v>0.25565223583431401</v>
      </c>
      <c r="AY14" s="17">
        <v>0.117234137815869</v>
      </c>
      <c r="AZ14" s="17">
        <v>0.13501777561609701</v>
      </c>
      <c r="BA14" s="17">
        <v>9.8702013612273903E-2</v>
      </c>
      <c r="BB14" s="17"/>
      <c r="BC14" s="17">
        <v>0.136185104443449</v>
      </c>
      <c r="BD14" s="17">
        <v>0.14836415004263301</v>
      </c>
      <c r="BE14" s="17">
        <v>0.149420436197092</v>
      </c>
      <c r="BF14" s="17">
        <v>5.1848005913028801E-2</v>
      </c>
      <c r="BG14" s="17">
        <v>0.19385571800763901</v>
      </c>
    </row>
    <row r="15" spans="2:59" ht="43.5" x14ac:dyDescent="0.35">
      <c r="B15" s="18" t="s">
        <v>655</v>
      </c>
      <c r="C15" s="17">
        <v>0.18410894956800999</v>
      </c>
      <c r="D15" s="17">
        <v>0.14831961464163401</v>
      </c>
      <c r="E15" s="17">
        <v>0.21927147985408399</v>
      </c>
      <c r="F15" s="17"/>
      <c r="G15" s="17">
        <v>0.115487123413455</v>
      </c>
      <c r="H15" s="17">
        <v>0.111259483285743</v>
      </c>
      <c r="I15" s="17">
        <v>0.22063205616738299</v>
      </c>
      <c r="J15" s="17">
        <v>0.16785137722207499</v>
      </c>
      <c r="K15" s="17">
        <v>0.25713812519838602</v>
      </c>
      <c r="L15" s="17">
        <v>0.23176428786042899</v>
      </c>
      <c r="M15" s="17"/>
      <c r="N15" s="17">
        <v>0.16612627557000401</v>
      </c>
      <c r="O15" s="17">
        <v>0.20592048260514301</v>
      </c>
      <c r="P15" s="17">
        <v>0.171410167366743</v>
      </c>
      <c r="Q15" s="17">
        <v>0.19384510093634599</v>
      </c>
      <c r="R15" s="17"/>
      <c r="S15" s="17">
        <v>0.150526344498362</v>
      </c>
      <c r="T15" s="17">
        <v>0.19761850298751801</v>
      </c>
      <c r="U15" s="17">
        <v>0.172777821535886</v>
      </c>
      <c r="V15" s="17">
        <v>0.17062379579328399</v>
      </c>
      <c r="W15" s="17">
        <v>0.17829836682338299</v>
      </c>
      <c r="X15" s="17">
        <v>0.16170397085691701</v>
      </c>
      <c r="Y15" s="17">
        <v>0.110036406838323</v>
      </c>
      <c r="Z15" s="17">
        <v>0.267281521897128</v>
      </c>
      <c r="AA15" s="17">
        <v>0.20997310021858701</v>
      </c>
      <c r="AB15" s="17">
        <v>0.24372738604865499</v>
      </c>
      <c r="AC15" s="17">
        <v>0.16149268053175</v>
      </c>
      <c r="AD15" s="17">
        <v>0.29200810793797299</v>
      </c>
      <c r="AE15" s="17"/>
      <c r="AF15" s="17">
        <v>0.202721430751583</v>
      </c>
      <c r="AG15" s="17">
        <v>0.176490141208754</v>
      </c>
      <c r="AH15" s="17">
        <v>0.18271677561049501</v>
      </c>
      <c r="AI15" s="17"/>
      <c r="AJ15" s="17">
        <v>0.213052736608146</v>
      </c>
      <c r="AK15" s="17">
        <v>0.13621782322786199</v>
      </c>
      <c r="AL15" s="17">
        <v>0.182211913327293</v>
      </c>
      <c r="AM15" s="17">
        <v>0.12765470779271901</v>
      </c>
      <c r="AN15" s="17">
        <v>0.21734858642686</v>
      </c>
      <c r="AO15" s="17"/>
      <c r="AP15" s="17">
        <v>0.223810781489412</v>
      </c>
      <c r="AQ15" s="17">
        <v>0.144952531738162</v>
      </c>
      <c r="AR15" s="17">
        <v>0.16513466308594299</v>
      </c>
      <c r="AS15" s="17">
        <v>0.13515526381954901</v>
      </c>
      <c r="AT15" s="17">
        <v>0.21056756861211301</v>
      </c>
      <c r="AU15" s="17"/>
      <c r="AV15" s="17">
        <v>0.13542385363706599</v>
      </c>
      <c r="AW15" s="17">
        <v>0.21420241007948801</v>
      </c>
      <c r="AX15" s="17">
        <v>0.122776547492406</v>
      </c>
      <c r="AY15" s="17">
        <v>0.18259036909665499</v>
      </c>
      <c r="AZ15" s="17">
        <v>0.153962539052201</v>
      </c>
      <c r="BA15" s="17">
        <v>0.200399954009436</v>
      </c>
      <c r="BB15" s="17"/>
      <c r="BC15" s="17">
        <v>0.233714902337221</v>
      </c>
      <c r="BD15" s="17">
        <v>0.197548935671222</v>
      </c>
      <c r="BE15" s="17">
        <v>0.15506933264453299</v>
      </c>
      <c r="BF15" s="17">
        <v>0.163486145035387</v>
      </c>
      <c r="BG15" s="17">
        <v>9.9263798804834602E-2</v>
      </c>
    </row>
    <row r="16" spans="2:59" x14ac:dyDescent="0.35">
      <c r="B16" s="18" t="s">
        <v>123</v>
      </c>
      <c r="C16" s="19">
        <v>0.103307488601425</v>
      </c>
      <c r="D16" s="19">
        <v>7.6219613505751599E-2</v>
      </c>
      <c r="E16" s="19">
        <v>0.130917758293222</v>
      </c>
      <c r="F16" s="19"/>
      <c r="G16" s="19">
        <v>5.1840045544024597E-2</v>
      </c>
      <c r="H16" s="19">
        <v>8.2926307501025795E-2</v>
      </c>
      <c r="I16" s="19">
        <v>3.6523210154103099E-2</v>
      </c>
      <c r="J16" s="19">
        <v>0.134560696953545</v>
      </c>
      <c r="K16" s="19">
        <v>0.11681868897259901</v>
      </c>
      <c r="L16" s="19">
        <v>0.17718037952907101</v>
      </c>
      <c r="M16" s="19"/>
      <c r="N16" s="19">
        <v>5.8916852251215998E-2</v>
      </c>
      <c r="O16" s="19">
        <v>5.6362081301093402E-2</v>
      </c>
      <c r="P16" s="19">
        <v>0.17699253392647199</v>
      </c>
      <c r="Q16" s="19">
        <v>0.13902048496154301</v>
      </c>
      <c r="R16" s="19"/>
      <c r="S16" s="19">
        <v>7.0839031712899805E-2</v>
      </c>
      <c r="T16" s="19">
        <v>0.14200214872575001</v>
      </c>
      <c r="U16" s="19">
        <v>0.118253147716386</v>
      </c>
      <c r="V16" s="19">
        <v>9.6625495729637301E-2</v>
      </c>
      <c r="W16" s="19">
        <v>0.11796223304660799</v>
      </c>
      <c r="X16" s="19">
        <v>0.159041956856774</v>
      </c>
      <c r="Y16" s="19">
        <v>7.5725862533344707E-2</v>
      </c>
      <c r="Z16" s="19">
        <v>0.10350557969654101</v>
      </c>
      <c r="AA16" s="19">
        <v>8.8094404153412006E-2</v>
      </c>
      <c r="AB16" s="19">
        <v>0.107174492884883</v>
      </c>
      <c r="AC16" s="19">
        <v>8.6184596718462E-2</v>
      </c>
      <c r="AD16" s="19">
        <v>2.5400398387819999E-2</v>
      </c>
      <c r="AE16" s="19"/>
      <c r="AF16" s="19">
        <v>0.11121622943432199</v>
      </c>
      <c r="AG16" s="19">
        <v>8.76785552668988E-2</v>
      </c>
      <c r="AH16" s="19">
        <v>0.17008441864201901</v>
      </c>
      <c r="AI16" s="19"/>
      <c r="AJ16" s="19">
        <v>0.12651284379647301</v>
      </c>
      <c r="AK16" s="19">
        <v>7.2442331302103202E-2</v>
      </c>
      <c r="AL16" s="19">
        <v>5.3751509318487198E-2</v>
      </c>
      <c r="AM16" s="19">
        <v>9.9059593000882198E-2</v>
      </c>
      <c r="AN16" s="19">
        <v>0.15327973531379999</v>
      </c>
      <c r="AO16" s="19"/>
      <c r="AP16" s="19">
        <v>0.143745192774895</v>
      </c>
      <c r="AQ16" s="19">
        <v>7.0096906694403396E-2</v>
      </c>
      <c r="AR16" s="19">
        <v>3.2704328060513502E-2</v>
      </c>
      <c r="AS16" s="19">
        <v>0.129432583300259</v>
      </c>
      <c r="AT16" s="19">
        <v>0.120291360877227</v>
      </c>
      <c r="AU16" s="19"/>
      <c r="AV16" s="19">
        <v>6.4903649246736805E-2</v>
      </c>
      <c r="AW16" s="19">
        <v>0.116317338013484</v>
      </c>
      <c r="AX16" s="19">
        <v>8.6664103299422604E-3</v>
      </c>
      <c r="AY16" s="19">
        <v>0.12894152766015399</v>
      </c>
      <c r="AZ16" s="19">
        <v>0.119433580550019</v>
      </c>
      <c r="BA16" s="19">
        <v>0.220093521298941</v>
      </c>
      <c r="BB16" s="19"/>
      <c r="BC16" s="19">
        <v>0.12448488654027499</v>
      </c>
      <c r="BD16" s="19">
        <v>0.127436480626025</v>
      </c>
      <c r="BE16" s="19">
        <v>5.8130831748383703E-2</v>
      </c>
      <c r="BF16" s="19">
        <v>8.6697818780130595E-2</v>
      </c>
      <c r="BG16" s="19">
        <v>5.8339623652417703E-2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8.7279653902904694E-2</v>
      </c>
      <c r="D9" s="17">
        <v>8.7279144002883405E-2</v>
      </c>
      <c r="E9" s="17">
        <v>8.8031895426106802E-2</v>
      </c>
      <c r="F9" s="17"/>
      <c r="G9" s="17">
        <v>6.7435125158926398E-2</v>
      </c>
      <c r="H9" s="17">
        <v>0.112615400933797</v>
      </c>
      <c r="I9" s="17">
        <v>9.7059365477065798E-2</v>
      </c>
      <c r="J9" s="17">
        <v>8.4221029640219394E-2</v>
      </c>
      <c r="K9" s="17">
        <v>3.7162960866988601E-2</v>
      </c>
      <c r="L9" s="17">
        <v>0.105990268964317</v>
      </c>
      <c r="M9" s="17"/>
      <c r="N9" s="17">
        <v>0.108250545308247</v>
      </c>
      <c r="O9" s="17">
        <v>8.41774997592135E-2</v>
      </c>
      <c r="P9" s="17">
        <v>7.5278568800207599E-2</v>
      </c>
      <c r="Q9" s="17">
        <v>7.7451079713723003E-2</v>
      </c>
      <c r="R9" s="17"/>
      <c r="S9" s="17">
        <v>0.11695270255378</v>
      </c>
      <c r="T9" s="17">
        <v>3.3833038201961999E-2</v>
      </c>
      <c r="U9" s="17">
        <v>8.6173010344087503E-2</v>
      </c>
      <c r="V9" s="17">
        <v>8.8387331146461301E-2</v>
      </c>
      <c r="W9" s="17">
        <v>0.108405843494151</v>
      </c>
      <c r="X9" s="17">
        <v>0.11511939718504199</v>
      </c>
      <c r="Y9" s="17">
        <v>5.0696400242134801E-2</v>
      </c>
      <c r="Z9" s="17">
        <v>0</v>
      </c>
      <c r="AA9" s="17">
        <v>8.3728361926389494E-2</v>
      </c>
      <c r="AB9" s="17">
        <v>0.10647343833922999</v>
      </c>
      <c r="AC9" s="17">
        <v>0.16154989896395999</v>
      </c>
      <c r="AD9" s="17">
        <v>6.2118760566499301E-2</v>
      </c>
      <c r="AE9" s="17"/>
      <c r="AF9" s="17">
        <v>0.101427777709447</v>
      </c>
      <c r="AG9" s="17">
        <v>8.1174540687453001E-2</v>
      </c>
      <c r="AH9" s="17">
        <v>0.10841419846643401</v>
      </c>
      <c r="AI9" s="17"/>
      <c r="AJ9" s="17">
        <v>8.9901785584294805E-2</v>
      </c>
      <c r="AK9" s="17">
        <v>0.103201925292478</v>
      </c>
      <c r="AL9" s="17">
        <v>5.9216148483371603E-2</v>
      </c>
      <c r="AM9" s="17">
        <v>5.0366519955459099E-2</v>
      </c>
      <c r="AN9" s="17">
        <v>6.6620260679691401E-2</v>
      </c>
      <c r="AO9" s="17"/>
      <c r="AP9" s="17">
        <v>8.9599300368987403E-2</v>
      </c>
      <c r="AQ9" s="17">
        <v>0.106501609575772</v>
      </c>
      <c r="AR9" s="17">
        <v>6.8929862885948601E-2</v>
      </c>
      <c r="AS9" s="17">
        <v>6.5352917198196595E-2</v>
      </c>
      <c r="AT9" s="17">
        <v>9.49793211186125E-2</v>
      </c>
      <c r="AU9" s="17"/>
      <c r="AV9" s="17">
        <v>0.108620727181612</v>
      </c>
      <c r="AW9" s="17">
        <v>8.2264286685687998E-2</v>
      </c>
      <c r="AX9" s="17">
        <v>5.3252723109232701E-2</v>
      </c>
      <c r="AY9" s="17">
        <v>7.5460941656034897E-2</v>
      </c>
      <c r="AZ9" s="17">
        <v>7.2008715400213405E-2</v>
      </c>
      <c r="BA9" s="17">
        <v>0.10066111219091101</v>
      </c>
      <c r="BB9" s="17"/>
      <c r="BC9" s="17">
        <v>7.0016556585256004E-2</v>
      </c>
      <c r="BD9" s="17">
        <v>7.1232936846895495E-2</v>
      </c>
      <c r="BE9" s="17">
        <v>8.1903217250014398E-2</v>
      </c>
      <c r="BF9" s="17">
        <v>0.10884096174841</v>
      </c>
      <c r="BG9" s="17">
        <v>0.246495154976589</v>
      </c>
    </row>
    <row r="10" spans="2:59" ht="43.5" x14ac:dyDescent="0.35">
      <c r="B10" s="18" t="s">
        <v>650</v>
      </c>
      <c r="C10" s="17">
        <v>0.16503931954447301</v>
      </c>
      <c r="D10" s="17">
        <v>0.165855669491347</v>
      </c>
      <c r="E10" s="17">
        <v>0.16301159226238299</v>
      </c>
      <c r="F10" s="17"/>
      <c r="G10" s="17">
        <v>0.15884916874625599</v>
      </c>
      <c r="H10" s="17">
        <v>0.164570926583855</v>
      </c>
      <c r="I10" s="17">
        <v>0.16389738238913501</v>
      </c>
      <c r="J10" s="17">
        <v>0.147475826365248</v>
      </c>
      <c r="K10" s="17">
        <v>0.13983479264186999</v>
      </c>
      <c r="L10" s="17">
        <v>0.200227734889977</v>
      </c>
      <c r="M10" s="17"/>
      <c r="N10" s="17">
        <v>0.19250728371963199</v>
      </c>
      <c r="O10" s="17">
        <v>0.17970516976629899</v>
      </c>
      <c r="P10" s="17">
        <v>0.15326518225282301</v>
      </c>
      <c r="Q10" s="17">
        <v>0.128784847109114</v>
      </c>
      <c r="R10" s="17"/>
      <c r="S10" s="17">
        <v>0.21813538643022301</v>
      </c>
      <c r="T10" s="17">
        <v>0.137813741081592</v>
      </c>
      <c r="U10" s="17">
        <v>0.18518747280509301</v>
      </c>
      <c r="V10" s="17">
        <v>0.17005002843967801</v>
      </c>
      <c r="W10" s="17">
        <v>0.18764291448818901</v>
      </c>
      <c r="X10" s="17">
        <v>0.12526750419918001</v>
      </c>
      <c r="Y10" s="17">
        <v>0.134940192949148</v>
      </c>
      <c r="Z10" s="17">
        <v>0.13001968212996301</v>
      </c>
      <c r="AA10" s="17">
        <v>0.171479139310834</v>
      </c>
      <c r="AB10" s="17">
        <v>0.133892738479924</v>
      </c>
      <c r="AC10" s="17">
        <v>0.22913551676250299</v>
      </c>
      <c r="AD10" s="17">
        <v>9.2832414394703994E-2</v>
      </c>
      <c r="AE10" s="17"/>
      <c r="AF10" s="17">
        <v>0.162649465150631</v>
      </c>
      <c r="AG10" s="17">
        <v>0.18927235028796299</v>
      </c>
      <c r="AH10" s="17">
        <v>0.122796597901667</v>
      </c>
      <c r="AI10" s="17"/>
      <c r="AJ10" s="17">
        <v>0.20113676804548</v>
      </c>
      <c r="AK10" s="17">
        <v>0.17634154617314099</v>
      </c>
      <c r="AL10" s="17">
        <v>0.15540823200639001</v>
      </c>
      <c r="AM10" s="17">
        <v>0.19549139906139301</v>
      </c>
      <c r="AN10" s="17">
        <v>0.14528202251548</v>
      </c>
      <c r="AO10" s="17"/>
      <c r="AP10" s="17">
        <v>0.22629970578390299</v>
      </c>
      <c r="AQ10" s="17">
        <v>0.187666411904647</v>
      </c>
      <c r="AR10" s="17">
        <v>0.180554332759122</v>
      </c>
      <c r="AS10" s="17">
        <v>0.136406069247897</v>
      </c>
      <c r="AT10" s="17">
        <v>0.105459495687315</v>
      </c>
      <c r="AU10" s="17"/>
      <c r="AV10" s="17">
        <v>0.20876986423945201</v>
      </c>
      <c r="AW10" s="17">
        <v>0.22270520460447399</v>
      </c>
      <c r="AX10" s="17">
        <v>0.144811456375914</v>
      </c>
      <c r="AY10" s="17">
        <v>0.13493490727344901</v>
      </c>
      <c r="AZ10" s="17">
        <v>6.8180449934512596E-2</v>
      </c>
      <c r="BA10" s="17">
        <v>0.19041034392509301</v>
      </c>
      <c r="BB10" s="17"/>
      <c r="BC10" s="17">
        <v>0.12726594208490299</v>
      </c>
      <c r="BD10" s="17">
        <v>0.12035894507808099</v>
      </c>
      <c r="BE10" s="17">
        <v>0.20371833264882699</v>
      </c>
      <c r="BF10" s="17">
        <v>0.1935041344315</v>
      </c>
      <c r="BG10" s="17">
        <v>0.34481888071867101</v>
      </c>
    </row>
    <row r="11" spans="2:59" ht="43.5" x14ac:dyDescent="0.35">
      <c r="B11" s="18" t="s">
        <v>651</v>
      </c>
      <c r="C11" s="17">
        <v>0.292338228165679</v>
      </c>
      <c r="D11" s="17">
        <v>0.30526755116474102</v>
      </c>
      <c r="E11" s="17">
        <v>0.27982637109025899</v>
      </c>
      <c r="F11" s="17"/>
      <c r="G11" s="17">
        <v>0.31340936140939202</v>
      </c>
      <c r="H11" s="17">
        <v>0.352773382955683</v>
      </c>
      <c r="I11" s="17">
        <v>0.22503056889411199</v>
      </c>
      <c r="J11" s="17">
        <v>0.276983946103386</v>
      </c>
      <c r="K11" s="17">
        <v>0.32241905920398301</v>
      </c>
      <c r="L11" s="17">
        <v>0.27327294066566299</v>
      </c>
      <c r="M11" s="17"/>
      <c r="N11" s="17">
        <v>0.33418611886264599</v>
      </c>
      <c r="O11" s="17">
        <v>0.27856407859967203</v>
      </c>
      <c r="P11" s="17">
        <v>0.29373374455583401</v>
      </c>
      <c r="Q11" s="17">
        <v>0.25847940791410201</v>
      </c>
      <c r="R11" s="17"/>
      <c r="S11" s="17">
        <v>0.27572028134788301</v>
      </c>
      <c r="T11" s="17">
        <v>0.28525601556760999</v>
      </c>
      <c r="U11" s="17">
        <v>0.27999656673100298</v>
      </c>
      <c r="V11" s="17">
        <v>0.32812871902759999</v>
      </c>
      <c r="W11" s="17">
        <v>0.30806451260044998</v>
      </c>
      <c r="X11" s="17">
        <v>0.26312375835354501</v>
      </c>
      <c r="Y11" s="17">
        <v>0.29022104630101397</v>
      </c>
      <c r="Z11" s="17">
        <v>0.29056722183094102</v>
      </c>
      <c r="AA11" s="17">
        <v>0.34331701265700698</v>
      </c>
      <c r="AB11" s="17">
        <v>0.29165492987771802</v>
      </c>
      <c r="AC11" s="17">
        <v>0.204014860329438</v>
      </c>
      <c r="AD11" s="17">
        <v>0.35802896723456401</v>
      </c>
      <c r="AE11" s="17"/>
      <c r="AF11" s="17">
        <v>0.28569299244433699</v>
      </c>
      <c r="AG11" s="17">
        <v>0.30495524445362099</v>
      </c>
      <c r="AH11" s="17">
        <v>0.265952981808533</v>
      </c>
      <c r="AI11" s="17"/>
      <c r="AJ11" s="17">
        <v>0.31080080445395503</v>
      </c>
      <c r="AK11" s="17">
        <v>0.294138131999369</v>
      </c>
      <c r="AL11" s="17">
        <v>0.30433479131390201</v>
      </c>
      <c r="AM11" s="17">
        <v>0.192247859449827</v>
      </c>
      <c r="AN11" s="17">
        <v>0.21022029977654899</v>
      </c>
      <c r="AO11" s="17"/>
      <c r="AP11" s="17">
        <v>0.27296698893929</v>
      </c>
      <c r="AQ11" s="17">
        <v>0.33185231912504998</v>
      </c>
      <c r="AR11" s="17">
        <v>0.27265060740443903</v>
      </c>
      <c r="AS11" s="17">
        <v>0.25550881145462401</v>
      </c>
      <c r="AT11" s="17">
        <v>0.27838375143202199</v>
      </c>
      <c r="AU11" s="17"/>
      <c r="AV11" s="17">
        <v>0.32451138431431298</v>
      </c>
      <c r="AW11" s="17">
        <v>0.28678435963714</v>
      </c>
      <c r="AX11" s="17">
        <v>0.285725455422222</v>
      </c>
      <c r="AY11" s="17">
        <v>0.27633970032784899</v>
      </c>
      <c r="AZ11" s="17">
        <v>0.24391911015246301</v>
      </c>
      <c r="BA11" s="17">
        <v>0.28454629383284602</v>
      </c>
      <c r="BB11" s="17"/>
      <c r="BC11" s="17">
        <v>0.298199257321696</v>
      </c>
      <c r="BD11" s="17">
        <v>0.30910215232459898</v>
      </c>
      <c r="BE11" s="17">
        <v>0.288848115753288</v>
      </c>
      <c r="BF11" s="17">
        <v>0.34057597168667703</v>
      </c>
      <c r="BG11" s="17">
        <v>0.112137858660806</v>
      </c>
    </row>
    <row r="12" spans="2:59" ht="29" x14ac:dyDescent="0.35">
      <c r="B12" s="18" t="s">
        <v>652</v>
      </c>
      <c r="C12" s="17">
        <v>0.14477481450714799</v>
      </c>
      <c r="D12" s="17">
        <v>0.15921223027234399</v>
      </c>
      <c r="E12" s="17">
        <v>0.13178015629974901</v>
      </c>
      <c r="F12" s="17"/>
      <c r="G12" s="17">
        <v>0.17436923805056101</v>
      </c>
      <c r="H12" s="17">
        <v>0.14198528444025801</v>
      </c>
      <c r="I12" s="17">
        <v>0.182268521125732</v>
      </c>
      <c r="J12" s="17">
        <v>0.13657417856349199</v>
      </c>
      <c r="K12" s="17">
        <v>0.104303827078774</v>
      </c>
      <c r="L12" s="17">
        <v>0.128122759198422</v>
      </c>
      <c r="M12" s="17"/>
      <c r="N12" s="17">
        <v>0.119092887717705</v>
      </c>
      <c r="O12" s="17">
        <v>0.15313920415120899</v>
      </c>
      <c r="P12" s="17">
        <v>9.8852660352604801E-2</v>
      </c>
      <c r="Q12" s="17">
        <v>0.20348048955102899</v>
      </c>
      <c r="R12" s="17"/>
      <c r="S12" s="17">
        <v>0.12351138476696499</v>
      </c>
      <c r="T12" s="17">
        <v>0.18708179440432501</v>
      </c>
      <c r="U12" s="17">
        <v>0.13028417637992001</v>
      </c>
      <c r="V12" s="17">
        <v>0.14614040220565699</v>
      </c>
      <c r="W12" s="17">
        <v>9.5563558733722104E-2</v>
      </c>
      <c r="X12" s="17">
        <v>0.110435026178927</v>
      </c>
      <c r="Y12" s="17">
        <v>0.20734597036657901</v>
      </c>
      <c r="Z12" s="17">
        <v>0.11239518688134501</v>
      </c>
      <c r="AA12" s="17">
        <v>0.13059142482964001</v>
      </c>
      <c r="AB12" s="17">
        <v>0.19554009112505399</v>
      </c>
      <c r="AC12" s="17">
        <v>0.125845465127567</v>
      </c>
      <c r="AD12" s="17">
        <v>0.16643724734778201</v>
      </c>
      <c r="AE12" s="17"/>
      <c r="AF12" s="17">
        <v>0.1186867197808</v>
      </c>
      <c r="AG12" s="17">
        <v>0.155814649187351</v>
      </c>
      <c r="AH12" s="17">
        <v>0.13863390315367699</v>
      </c>
      <c r="AI12" s="17"/>
      <c r="AJ12" s="17">
        <v>0.134608649772715</v>
      </c>
      <c r="AK12" s="17">
        <v>0.16167994978408001</v>
      </c>
      <c r="AL12" s="17">
        <v>0.10195420321396401</v>
      </c>
      <c r="AM12" s="17">
        <v>4.3718381436317198E-2</v>
      </c>
      <c r="AN12" s="17">
        <v>0.14477706126391701</v>
      </c>
      <c r="AO12" s="17"/>
      <c r="AP12" s="17">
        <v>0.15560625929660701</v>
      </c>
      <c r="AQ12" s="17">
        <v>0.13433391547825099</v>
      </c>
      <c r="AR12" s="17">
        <v>0.13246127100625901</v>
      </c>
      <c r="AS12" s="17">
        <v>0.13903950836717799</v>
      </c>
      <c r="AT12" s="17">
        <v>0.108384031308131</v>
      </c>
      <c r="AU12" s="17"/>
      <c r="AV12" s="17">
        <v>0.14008521252643799</v>
      </c>
      <c r="AW12" s="17">
        <v>0.153051064337135</v>
      </c>
      <c r="AX12" s="17">
        <v>0.17720902241096301</v>
      </c>
      <c r="AY12" s="17">
        <v>0.13221792988042999</v>
      </c>
      <c r="AZ12" s="17">
        <v>0.18006549572494099</v>
      </c>
      <c r="BA12" s="17">
        <v>0.114798138105563</v>
      </c>
      <c r="BB12" s="17"/>
      <c r="BC12" s="17">
        <v>0.155260752002191</v>
      </c>
      <c r="BD12" s="17">
        <v>0.141670957282438</v>
      </c>
      <c r="BE12" s="17">
        <v>0.12560732913768299</v>
      </c>
      <c r="BF12" s="17">
        <v>0.13584002554090699</v>
      </c>
      <c r="BG12" s="17">
        <v>3.8749461827820998E-2</v>
      </c>
    </row>
    <row r="13" spans="2:59" ht="29" x14ac:dyDescent="0.35">
      <c r="B13" s="18" t="s">
        <v>653</v>
      </c>
      <c r="C13" s="17">
        <v>0.14263084837312201</v>
      </c>
      <c r="D13" s="17">
        <v>0.122315202146006</v>
      </c>
      <c r="E13" s="17">
        <v>0.16193329896997299</v>
      </c>
      <c r="F13" s="17"/>
      <c r="G13" s="17">
        <v>0.15624438815818401</v>
      </c>
      <c r="H13" s="17">
        <v>0.128835712186468</v>
      </c>
      <c r="I13" s="17">
        <v>0.146731609548445</v>
      </c>
      <c r="J13" s="17">
        <v>0.153765692457422</v>
      </c>
      <c r="K13" s="17">
        <v>0.172786831415563</v>
      </c>
      <c r="L13" s="17">
        <v>0.113763743551426</v>
      </c>
      <c r="M13" s="17"/>
      <c r="N13" s="17">
        <v>0.13262579187631901</v>
      </c>
      <c r="O13" s="17">
        <v>0.139384587723549</v>
      </c>
      <c r="P13" s="17">
        <v>0.172899687415078</v>
      </c>
      <c r="Q13" s="17">
        <v>0.13101270610284901</v>
      </c>
      <c r="R13" s="17"/>
      <c r="S13" s="17">
        <v>0.14141613127189701</v>
      </c>
      <c r="T13" s="17">
        <v>0.15652105623833701</v>
      </c>
      <c r="U13" s="17">
        <v>0.161540051443921</v>
      </c>
      <c r="V13" s="17">
        <v>0.15900178114365901</v>
      </c>
      <c r="W13" s="17">
        <v>8.0087594673408896E-2</v>
      </c>
      <c r="X13" s="17">
        <v>0.12537386658458199</v>
      </c>
      <c r="Y13" s="17">
        <v>0.168301883221076</v>
      </c>
      <c r="Z13" s="17">
        <v>0.16529029424146299</v>
      </c>
      <c r="AA13" s="17">
        <v>0.14924997134540799</v>
      </c>
      <c r="AB13" s="17">
        <v>0.133496949916876</v>
      </c>
      <c r="AC13" s="17">
        <v>8.6778416454555293E-2</v>
      </c>
      <c r="AD13" s="17">
        <v>0.20492423557337999</v>
      </c>
      <c r="AE13" s="17"/>
      <c r="AF13" s="17">
        <v>0.13848141836009001</v>
      </c>
      <c r="AG13" s="17">
        <v>0.13216795053123301</v>
      </c>
      <c r="AH13" s="17">
        <v>0.140691860955836</v>
      </c>
      <c r="AI13" s="17"/>
      <c r="AJ13" s="17">
        <v>0.117401760239242</v>
      </c>
      <c r="AK13" s="17">
        <v>0.12734896193675399</v>
      </c>
      <c r="AL13" s="17">
        <v>0.160048636049337</v>
      </c>
      <c r="AM13" s="17">
        <v>0.26890152147079999</v>
      </c>
      <c r="AN13" s="17">
        <v>0.18017906123288799</v>
      </c>
      <c r="AO13" s="17"/>
      <c r="AP13" s="17">
        <v>0.121911404170308</v>
      </c>
      <c r="AQ13" s="17">
        <v>0.12259853473533799</v>
      </c>
      <c r="AR13" s="17">
        <v>0.16728607419317401</v>
      </c>
      <c r="AS13" s="17">
        <v>0.17473143526283799</v>
      </c>
      <c r="AT13" s="17">
        <v>0.15961556363742699</v>
      </c>
      <c r="AU13" s="17"/>
      <c r="AV13" s="17">
        <v>0.121374687739804</v>
      </c>
      <c r="AW13" s="17">
        <v>0.104040924994662</v>
      </c>
      <c r="AX13" s="17">
        <v>0.175310272827021</v>
      </c>
      <c r="AY13" s="17">
        <v>0.17734979972934301</v>
      </c>
      <c r="AZ13" s="17">
        <v>0.175162237801854</v>
      </c>
      <c r="BA13" s="17">
        <v>0.10447453981683601</v>
      </c>
      <c r="BB13" s="17"/>
      <c r="BC13" s="17">
        <v>0.14085473058501</v>
      </c>
      <c r="BD13" s="17">
        <v>0.20344739490153699</v>
      </c>
      <c r="BE13" s="17">
        <v>0.136279940268456</v>
      </c>
      <c r="BF13" s="17">
        <v>0.103716398736918</v>
      </c>
      <c r="BG13" s="17">
        <v>0.15618135465446001</v>
      </c>
    </row>
    <row r="14" spans="2:59" ht="29" x14ac:dyDescent="0.35">
      <c r="B14" s="18" t="s">
        <v>654</v>
      </c>
      <c r="C14" s="17">
        <v>6.2340030197486303E-2</v>
      </c>
      <c r="D14" s="17">
        <v>6.07878158842712E-2</v>
      </c>
      <c r="E14" s="17">
        <v>6.4408125786649201E-2</v>
      </c>
      <c r="F14" s="17"/>
      <c r="G14" s="17">
        <v>5.7901894904987601E-2</v>
      </c>
      <c r="H14" s="17">
        <v>3.00639613748322E-2</v>
      </c>
      <c r="I14" s="17">
        <v>7.2479526864172306E-2</v>
      </c>
      <c r="J14" s="17">
        <v>8.4275494623877595E-2</v>
      </c>
      <c r="K14" s="17">
        <v>8.2348295169023505E-2</v>
      </c>
      <c r="L14" s="17">
        <v>5.4922045556232299E-2</v>
      </c>
      <c r="M14" s="17"/>
      <c r="N14" s="17">
        <v>4.8918989544994101E-2</v>
      </c>
      <c r="O14" s="17">
        <v>7.1536186513593905E-2</v>
      </c>
      <c r="P14" s="17">
        <v>5.8545353587907398E-2</v>
      </c>
      <c r="Q14" s="17">
        <v>7.1749507840418503E-2</v>
      </c>
      <c r="R14" s="17"/>
      <c r="S14" s="17">
        <v>4.8176030464363001E-2</v>
      </c>
      <c r="T14" s="17">
        <v>6.6692977936422093E-2</v>
      </c>
      <c r="U14" s="17">
        <v>3.3631724720572798E-2</v>
      </c>
      <c r="V14" s="17">
        <v>5.92730710971432E-2</v>
      </c>
      <c r="W14" s="17">
        <v>0.117382323368927</v>
      </c>
      <c r="X14" s="17">
        <v>8.8053563095550999E-2</v>
      </c>
      <c r="Y14" s="17">
        <v>7.3186569829690101E-2</v>
      </c>
      <c r="Z14" s="17">
        <v>6.6593027813555902E-2</v>
      </c>
      <c r="AA14" s="17">
        <v>6.2350800145544401E-2</v>
      </c>
      <c r="AB14" s="17">
        <v>3.03885980646975E-2</v>
      </c>
      <c r="AC14" s="17">
        <v>7.0898949357617397E-2</v>
      </c>
      <c r="AD14" s="17">
        <v>3.0408153575154299E-2</v>
      </c>
      <c r="AE14" s="17"/>
      <c r="AF14" s="17">
        <v>7.6696678587853506E-2</v>
      </c>
      <c r="AG14" s="17">
        <v>5.4542670860170901E-2</v>
      </c>
      <c r="AH14" s="17">
        <v>4.3436904605316198E-2</v>
      </c>
      <c r="AI14" s="17"/>
      <c r="AJ14" s="17">
        <v>4.8940525369320198E-2</v>
      </c>
      <c r="AK14" s="17">
        <v>6.4254290759774194E-2</v>
      </c>
      <c r="AL14" s="17">
        <v>0.10942002071772</v>
      </c>
      <c r="AM14" s="17">
        <v>9.4234177898905994E-2</v>
      </c>
      <c r="AN14" s="17">
        <v>8.7839114914142702E-2</v>
      </c>
      <c r="AO14" s="17"/>
      <c r="AP14" s="17">
        <v>4.7192154450523202E-2</v>
      </c>
      <c r="AQ14" s="17">
        <v>5.6029137499606502E-2</v>
      </c>
      <c r="AR14" s="17">
        <v>6.6306057263896906E-2</v>
      </c>
      <c r="AS14" s="17">
        <v>0.10304547350726299</v>
      </c>
      <c r="AT14" s="17">
        <v>5.3074044750215897E-2</v>
      </c>
      <c r="AU14" s="17"/>
      <c r="AV14" s="17">
        <v>4.1166066866519802E-2</v>
      </c>
      <c r="AW14" s="17">
        <v>6.8664308879899105E-2</v>
      </c>
      <c r="AX14" s="17">
        <v>8.4145809208540007E-2</v>
      </c>
      <c r="AY14" s="17">
        <v>8.4630682839257496E-2</v>
      </c>
      <c r="AZ14" s="17">
        <v>9.8585656171517197E-2</v>
      </c>
      <c r="BA14" s="17">
        <v>5.3439386023163699E-2</v>
      </c>
      <c r="BB14" s="17"/>
      <c r="BC14" s="17">
        <v>7.5299541257606503E-2</v>
      </c>
      <c r="BD14" s="17">
        <v>5.8002563300946497E-2</v>
      </c>
      <c r="BE14" s="17">
        <v>7.4276246714963301E-2</v>
      </c>
      <c r="BF14" s="17">
        <v>4.7454327332902099E-2</v>
      </c>
      <c r="BG14" s="17">
        <v>0</v>
      </c>
    </row>
    <row r="15" spans="2:59" ht="43.5" x14ac:dyDescent="0.35">
      <c r="B15" s="18" t="s">
        <v>655</v>
      </c>
      <c r="C15" s="17">
        <v>3.3832345948858901E-2</v>
      </c>
      <c r="D15" s="17">
        <v>3.5329155311961298E-2</v>
      </c>
      <c r="E15" s="17">
        <v>3.09201115728014E-2</v>
      </c>
      <c r="F15" s="17"/>
      <c r="G15" s="17">
        <v>4.3572250808529597E-2</v>
      </c>
      <c r="H15" s="17">
        <v>3.0165183437994798E-2</v>
      </c>
      <c r="I15" s="17">
        <v>3.9120805361226599E-2</v>
      </c>
      <c r="J15" s="17">
        <v>2.7598510202053599E-2</v>
      </c>
      <c r="K15" s="17">
        <v>6.3657332724432594E-2</v>
      </c>
      <c r="L15" s="17">
        <v>1.1987000034818E-2</v>
      </c>
      <c r="M15" s="17"/>
      <c r="N15" s="17">
        <v>2.7123009298646798E-2</v>
      </c>
      <c r="O15" s="17">
        <v>4.1648226240828597E-2</v>
      </c>
      <c r="P15" s="17">
        <v>3.2503688387812001E-2</v>
      </c>
      <c r="Q15" s="17">
        <v>3.45920486056173E-2</v>
      </c>
      <c r="R15" s="17"/>
      <c r="S15" s="17">
        <v>2.9941236393651399E-2</v>
      </c>
      <c r="T15" s="17">
        <v>4.4568078117102901E-2</v>
      </c>
      <c r="U15" s="17">
        <v>1.15347303221922E-2</v>
      </c>
      <c r="V15" s="17">
        <v>3.49374866383022E-2</v>
      </c>
      <c r="W15" s="17">
        <v>2.5748953746271799E-2</v>
      </c>
      <c r="X15" s="17">
        <v>6.8729528802669901E-2</v>
      </c>
      <c r="Y15" s="17">
        <v>1.3487096782329301E-2</v>
      </c>
      <c r="Z15" s="17">
        <v>8.20639596380624E-2</v>
      </c>
      <c r="AA15" s="17">
        <v>1.63938860105519E-2</v>
      </c>
      <c r="AB15" s="17">
        <v>2.1279291445452899E-2</v>
      </c>
      <c r="AC15" s="17">
        <v>5.2697596761612703E-2</v>
      </c>
      <c r="AD15" s="17">
        <v>3.4449424532277298E-2</v>
      </c>
      <c r="AE15" s="17"/>
      <c r="AF15" s="17">
        <v>4.48733203177102E-2</v>
      </c>
      <c r="AG15" s="17">
        <v>1.58248730045614E-2</v>
      </c>
      <c r="AH15" s="17">
        <v>5.4107729850819901E-2</v>
      </c>
      <c r="AI15" s="17"/>
      <c r="AJ15" s="17">
        <v>1.8969239437603699E-2</v>
      </c>
      <c r="AK15" s="17">
        <v>1.6851732660804801E-2</v>
      </c>
      <c r="AL15" s="17">
        <v>2.8775382086610998E-2</v>
      </c>
      <c r="AM15" s="17">
        <v>0.110024072814386</v>
      </c>
      <c r="AN15" s="17">
        <v>7.6306827969956206E-2</v>
      </c>
      <c r="AO15" s="17"/>
      <c r="AP15" s="17">
        <v>2.2269045350591501E-2</v>
      </c>
      <c r="AQ15" s="17">
        <v>1.10613744186002E-2</v>
      </c>
      <c r="AR15" s="17">
        <v>2.3357917128179299E-2</v>
      </c>
      <c r="AS15" s="17">
        <v>4.8772132976393497E-2</v>
      </c>
      <c r="AT15" s="17">
        <v>4.1075970073615797E-2</v>
      </c>
      <c r="AU15" s="17"/>
      <c r="AV15" s="17">
        <v>2.2084657443460699E-2</v>
      </c>
      <c r="AW15" s="17">
        <v>2.0750432595243101E-2</v>
      </c>
      <c r="AX15" s="17">
        <v>2.1578327368001401E-2</v>
      </c>
      <c r="AY15" s="17">
        <v>4.7606882489014297E-2</v>
      </c>
      <c r="AZ15" s="17">
        <v>3.8551491373347298E-2</v>
      </c>
      <c r="BA15" s="17">
        <v>1.2648397066596999E-2</v>
      </c>
      <c r="BB15" s="17"/>
      <c r="BC15" s="17">
        <v>5.2001187991371302E-2</v>
      </c>
      <c r="BD15" s="17">
        <v>2.87965180147596E-2</v>
      </c>
      <c r="BE15" s="17">
        <v>2.8426618296616E-2</v>
      </c>
      <c r="BF15" s="17">
        <v>1.47240324789193E-2</v>
      </c>
      <c r="BG15" s="17">
        <v>4.14094726876039E-2</v>
      </c>
    </row>
    <row r="16" spans="2:59" x14ac:dyDescent="0.35">
      <c r="B16" s="18" t="s">
        <v>123</v>
      </c>
      <c r="C16" s="19">
        <v>7.1764759360329097E-2</v>
      </c>
      <c r="D16" s="19">
        <v>6.3953231726446402E-2</v>
      </c>
      <c r="E16" s="19">
        <v>8.0088448592078199E-2</v>
      </c>
      <c r="F16" s="19"/>
      <c r="G16" s="19">
        <v>2.8218572763163599E-2</v>
      </c>
      <c r="H16" s="19">
        <v>3.89901480871113E-2</v>
      </c>
      <c r="I16" s="19">
        <v>7.3412220340111398E-2</v>
      </c>
      <c r="J16" s="19">
        <v>8.9105322044301202E-2</v>
      </c>
      <c r="K16" s="19">
        <v>7.7486900899365205E-2</v>
      </c>
      <c r="L16" s="19">
        <v>0.11171350713914301</v>
      </c>
      <c r="M16" s="19"/>
      <c r="N16" s="19">
        <v>3.7295373671808997E-2</v>
      </c>
      <c r="O16" s="19">
        <v>5.18450472456349E-2</v>
      </c>
      <c r="P16" s="19">
        <v>0.114921114647734</v>
      </c>
      <c r="Q16" s="19">
        <v>9.4449913163146701E-2</v>
      </c>
      <c r="R16" s="19"/>
      <c r="S16" s="19">
        <v>4.61468467712371E-2</v>
      </c>
      <c r="T16" s="19">
        <v>8.8233298452649503E-2</v>
      </c>
      <c r="U16" s="19">
        <v>0.11165226725321099</v>
      </c>
      <c r="V16" s="19">
        <v>1.40811803014991E-2</v>
      </c>
      <c r="W16" s="19">
        <v>7.7104298894880005E-2</v>
      </c>
      <c r="X16" s="19">
        <v>0.10389735560050301</v>
      </c>
      <c r="Y16" s="19">
        <v>6.18208403080273E-2</v>
      </c>
      <c r="Z16" s="19">
        <v>0.15307062746467001</v>
      </c>
      <c r="AA16" s="19">
        <v>4.2889403774624801E-2</v>
      </c>
      <c r="AB16" s="19">
        <v>8.7273962751047193E-2</v>
      </c>
      <c r="AC16" s="19">
        <v>6.9079296242746294E-2</v>
      </c>
      <c r="AD16" s="19">
        <v>5.0800796775639999E-2</v>
      </c>
      <c r="AE16" s="19"/>
      <c r="AF16" s="19">
        <v>7.1491627649132E-2</v>
      </c>
      <c r="AG16" s="19">
        <v>6.6247720987647502E-2</v>
      </c>
      <c r="AH16" s="19">
        <v>0.12596582325771799</v>
      </c>
      <c r="AI16" s="19"/>
      <c r="AJ16" s="19">
        <v>7.8240467097389105E-2</v>
      </c>
      <c r="AK16" s="19">
        <v>5.6183461393598901E-2</v>
      </c>
      <c r="AL16" s="19">
        <v>8.0842586128704305E-2</v>
      </c>
      <c r="AM16" s="19">
        <v>4.5016067912911899E-2</v>
      </c>
      <c r="AN16" s="19">
        <v>8.8775351647375697E-2</v>
      </c>
      <c r="AO16" s="19"/>
      <c r="AP16" s="19">
        <v>6.4155141639790303E-2</v>
      </c>
      <c r="AQ16" s="19">
        <v>4.9956697262734398E-2</v>
      </c>
      <c r="AR16" s="19">
        <v>8.84538773589819E-2</v>
      </c>
      <c r="AS16" s="19">
        <v>7.7143651985610004E-2</v>
      </c>
      <c r="AT16" s="19">
        <v>0.15902782199266099</v>
      </c>
      <c r="AU16" s="19"/>
      <c r="AV16" s="19">
        <v>3.3387399688401098E-2</v>
      </c>
      <c r="AW16" s="19">
        <v>6.1739418265759197E-2</v>
      </c>
      <c r="AX16" s="19">
        <v>5.7966933278105898E-2</v>
      </c>
      <c r="AY16" s="19">
        <v>7.1459155804623406E-2</v>
      </c>
      <c r="AZ16" s="19">
        <v>0.123526843441151</v>
      </c>
      <c r="BA16" s="19">
        <v>0.13902178903899001</v>
      </c>
      <c r="BB16" s="19"/>
      <c r="BC16" s="19">
        <v>8.1102032171965696E-2</v>
      </c>
      <c r="BD16" s="19">
        <v>6.7388532250744093E-2</v>
      </c>
      <c r="BE16" s="19">
        <v>6.0940199930152199E-2</v>
      </c>
      <c r="BF16" s="19">
        <v>5.5344148043767499E-2</v>
      </c>
      <c r="BG16" s="19">
        <v>6.0207816474048499E-2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9.6498948682671198E-2</v>
      </c>
      <c r="D9" s="17">
        <v>7.5550574484144095E-2</v>
      </c>
      <c r="E9" s="17">
        <v>0.11626722162599799</v>
      </c>
      <c r="F9" s="17"/>
      <c r="G9" s="17">
        <v>8.8123033143123697E-2</v>
      </c>
      <c r="H9" s="17">
        <v>9.6844434886405401E-2</v>
      </c>
      <c r="I9" s="17">
        <v>0.103643402614206</v>
      </c>
      <c r="J9" s="17">
        <v>9.8293354573632696E-2</v>
      </c>
      <c r="K9" s="17">
        <v>8.8545639553396102E-2</v>
      </c>
      <c r="L9" s="17">
        <v>0.100024380250351</v>
      </c>
      <c r="M9" s="17"/>
      <c r="N9" s="17">
        <v>7.9030059967267502E-2</v>
      </c>
      <c r="O9" s="17">
        <v>0.11668911560731</v>
      </c>
      <c r="P9" s="17">
        <v>9.2678537713121997E-2</v>
      </c>
      <c r="Q9" s="17">
        <v>9.9008092503231601E-2</v>
      </c>
      <c r="R9" s="17"/>
      <c r="S9" s="17">
        <v>9.2675725433948405E-2</v>
      </c>
      <c r="T9" s="17">
        <v>0.12377284216392399</v>
      </c>
      <c r="U9" s="17">
        <v>7.9674991336948997E-2</v>
      </c>
      <c r="V9" s="17">
        <v>8.6277742451015105E-2</v>
      </c>
      <c r="W9" s="17">
        <v>7.4053709160521106E-2</v>
      </c>
      <c r="X9" s="17">
        <v>8.3005338815517499E-2</v>
      </c>
      <c r="Y9" s="17">
        <v>9.5474597381419099E-2</v>
      </c>
      <c r="Z9" s="17">
        <v>2.00059125025287E-2</v>
      </c>
      <c r="AA9" s="17">
        <v>0.13663468948794999</v>
      </c>
      <c r="AB9" s="17">
        <v>5.8295978239441403E-2</v>
      </c>
      <c r="AC9" s="17">
        <v>0.20030939406029299</v>
      </c>
      <c r="AD9" s="17">
        <v>8.8148179153407294E-2</v>
      </c>
      <c r="AE9" s="17"/>
      <c r="AF9" s="17">
        <v>0.122341230156419</v>
      </c>
      <c r="AG9" s="17">
        <v>6.8043021665453701E-2</v>
      </c>
      <c r="AH9" s="17">
        <v>0.13441405622557101</v>
      </c>
      <c r="AI9" s="17"/>
      <c r="AJ9" s="17">
        <v>9.2289620141271497E-2</v>
      </c>
      <c r="AK9" s="17">
        <v>9.1376611048457304E-2</v>
      </c>
      <c r="AL9" s="17">
        <v>8.2756390698476998E-2</v>
      </c>
      <c r="AM9" s="17">
        <v>0.21443411785781499</v>
      </c>
      <c r="AN9" s="17">
        <v>0.103858999713594</v>
      </c>
      <c r="AO9" s="17"/>
      <c r="AP9" s="17">
        <v>8.4816049506024893E-2</v>
      </c>
      <c r="AQ9" s="17">
        <v>0.10538694513758599</v>
      </c>
      <c r="AR9" s="17">
        <v>5.6664626887567897E-2</v>
      </c>
      <c r="AS9" s="17">
        <v>0.130859148283022</v>
      </c>
      <c r="AT9" s="17">
        <v>5.6438235174528902E-2</v>
      </c>
      <c r="AU9" s="17"/>
      <c r="AV9" s="17">
        <v>9.6485287722817697E-2</v>
      </c>
      <c r="AW9" s="17">
        <v>8.6169142687305203E-2</v>
      </c>
      <c r="AX9" s="17">
        <v>6.2453312413384601E-2</v>
      </c>
      <c r="AY9" s="17">
        <v>0.14083197151956101</v>
      </c>
      <c r="AZ9" s="17">
        <v>8.3601729964418295E-2</v>
      </c>
      <c r="BA9" s="17">
        <v>4.0768106703013701E-2</v>
      </c>
      <c r="BB9" s="17"/>
      <c r="BC9" s="17">
        <v>0.116467618982382</v>
      </c>
      <c r="BD9" s="17">
        <v>0.101359361629899</v>
      </c>
      <c r="BE9" s="17">
        <v>9.9580097577401994E-2</v>
      </c>
      <c r="BF9" s="17">
        <v>6.2483705474157401E-2</v>
      </c>
      <c r="BG9" s="17">
        <v>0.16587031333188701</v>
      </c>
    </row>
    <row r="10" spans="2:59" ht="43.5" x14ac:dyDescent="0.35">
      <c r="B10" s="18" t="s">
        <v>650</v>
      </c>
      <c r="C10" s="17">
        <v>0.20891589466039201</v>
      </c>
      <c r="D10" s="17">
        <v>0.18862932471799801</v>
      </c>
      <c r="E10" s="17">
        <v>0.22580697857636201</v>
      </c>
      <c r="F10" s="17"/>
      <c r="G10" s="17">
        <v>0.24277892697375</v>
      </c>
      <c r="H10" s="17">
        <v>0.231618670887691</v>
      </c>
      <c r="I10" s="17">
        <v>0.189406935601485</v>
      </c>
      <c r="J10" s="17">
        <v>0.14849299060969301</v>
      </c>
      <c r="K10" s="17">
        <v>0.19486896478121599</v>
      </c>
      <c r="L10" s="17">
        <v>0.237356381180448</v>
      </c>
      <c r="M10" s="17"/>
      <c r="N10" s="17">
        <v>0.24394383672828901</v>
      </c>
      <c r="O10" s="17">
        <v>0.17691605408555799</v>
      </c>
      <c r="P10" s="17">
        <v>0.22863304377381299</v>
      </c>
      <c r="Q10" s="17">
        <v>0.185603171471701</v>
      </c>
      <c r="R10" s="17"/>
      <c r="S10" s="17">
        <v>0.172694368651443</v>
      </c>
      <c r="T10" s="17">
        <v>0.25475793417630599</v>
      </c>
      <c r="U10" s="17">
        <v>0.165872905812328</v>
      </c>
      <c r="V10" s="17">
        <v>0.33596838466068601</v>
      </c>
      <c r="W10" s="17">
        <v>0.26699471173552197</v>
      </c>
      <c r="X10" s="17">
        <v>0.16526774477080799</v>
      </c>
      <c r="Y10" s="17">
        <v>0.19629339148108799</v>
      </c>
      <c r="Z10" s="17">
        <v>0.16994605328675799</v>
      </c>
      <c r="AA10" s="17">
        <v>0.21575224568154799</v>
      </c>
      <c r="AB10" s="17">
        <v>0.15146521921824299</v>
      </c>
      <c r="AC10" s="17">
        <v>0.25684497354688701</v>
      </c>
      <c r="AD10" s="17">
        <v>0.110982297462447</v>
      </c>
      <c r="AE10" s="17"/>
      <c r="AF10" s="17">
        <v>0.21635075300846601</v>
      </c>
      <c r="AG10" s="17">
        <v>0.22287375503170101</v>
      </c>
      <c r="AH10" s="17">
        <v>0.14226456138406501</v>
      </c>
      <c r="AI10" s="17"/>
      <c r="AJ10" s="17">
        <v>0.23488602742620099</v>
      </c>
      <c r="AK10" s="17">
        <v>0.21845616109250501</v>
      </c>
      <c r="AL10" s="17">
        <v>0.142907016221787</v>
      </c>
      <c r="AM10" s="17">
        <v>0.23438313083554599</v>
      </c>
      <c r="AN10" s="17">
        <v>0.154107744591929</v>
      </c>
      <c r="AO10" s="17"/>
      <c r="AP10" s="17">
        <v>0.24252729886747401</v>
      </c>
      <c r="AQ10" s="17">
        <v>0.201558196981206</v>
      </c>
      <c r="AR10" s="17">
        <v>0.24035177062301799</v>
      </c>
      <c r="AS10" s="17">
        <v>0.21746286005799301</v>
      </c>
      <c r="AT10" s="17">
        <v>0.17386538697171</v>
      </c>
      <c r="AU10" s="17"/>
      <c r="AV10" s="17">
        <v>0.200544102789701</v>
      </c>
      <c r="AW10" s="17">
        <v>0.232490399058638</v>
      </c>
      <c r="AX10" s="17">
        <v>0.23752776875164899</v>
      </c>
      <c r="AY10" s="17">
        <v>0.19229691646633501</v>
      </c>
      <c r="AZ10" s="17">
        <v>0.20818621369599899</v>
      </c>
      <c r="BA10" s="17">
        <v>0.20092257660478399</v>
      </c>
      <c r="BB10" s="17"/>
      <c r="BC10" s="17">
        <v>0.188866613261051</v>
      </c>
      <c r="BD10" s="17">
        <v>0.207535529611172</v>
      </c>
      <c r="BE10" s="17">
        <v>0.20478170355748501</v>
      </c>
      <c r="BF10" s="17">
        <v>0.20097726182365599</v>
      </c>
      <c r="BG10" s="17">
        <v>0.15735440324364999</v>
      </c>
    </row>
    <row r="11" spans="2:59" ht="43.5" x14ac:dyDescent="0.35">
      <c r="B11" s="18" t="s">
        <v>651</v>
      </c>
      <c r="C11" s="17">
        <v>0.240717589529931</v>
      </c>
      <c r="D11" s="17">
        <v>0.23117978270613099</v>
      </c>
      <c r="E11" s="17">
        <v>0.25023319985592501</v>
      </c>
      <c r="F11" s="17"/>
      <c r="G11" s="17">
        <v>0.18953633395147201</v>
      </c>
      <c r="H11" s="17">
        <v>0.30915297409877601</v>
      </c>
      <c r="I11" s="17">
        <v>0.29858987030596601</v>
      </c>
      <c r="J11" s="17">
        <v>0.26791515729443099</v>
      </c>
      <c r="K11" s="17">
        <v>0.19425059530930999</v>
      </c>
      <c r="L11" s="17">
        <v>0.181074180192072</v>
      </c>
      <c r="M11" s="17"/>
      <c r="N11" s="17">
        <v>0.260193322087026</v>
      </c>
      <c r="O11" s="17">
        <v>0.243821751104176</v>
      </c>
      <c r="P11" s="17">
        <v>0.22454330143173301</v>
      </c>
      <c r="Q11" s="17">
        <v>0.23038051674722099</v>
      </c>
      <c r="R11" s="17"/>
      <c r="S11" s="17">
        <v>0.27208165294737802</v>
      </c>
      <c r="T11" s="17">
        <v>0.159560688811406</v>
      </c>
      <c r="U11" s="17">
        <v>0.34228158393631097</v>
      </c>
      <c r="V11" s="17">
        <v>0.234047670116658</v>
      </c>
      <c r="W11" s="17">
        <v>0.146651063597383</v>
      </c>
      <c r="X11" s="17">
        <v>0.338875582290115</v>
      </c>
      <c r="Y11" s="17">
        <v>0.20700689117143301</v>
      </c>
      <c r="Z11" s="17">
        <v>0.20485420944295199</v>
      </c>
      <c r="AA11" s="17">
        <v>0.25620256120700602</v>
      </c>
      <c r="AB11" s="17">
        <v>0.24485527643765101</v>
      </c>
      <c r="AC11" s="17">
        <v>0.17483989438390299</v>
      </c>
      <c r="AD11" s="17">
        <v>0.263869803068426</v>
      </c>
      <c r="AE11" s="17"/>
      <c r="AF11" s="17">
        <v>0.25059062548194999</v>
      </c>
      <c r="AG11" s="17">
        <v>0.24752829413682101</v>
      </c>
      <c r="AH11" s="17">
        <v>0.23152512441760001</v>
      </c>
      <c r="AI11" s="17"/>
      <c r="AJ11" s="17">
        <v>0.23387531559587799</v>
      </c>
      <c r="AK11" s="17">
        <v>0.29137414282423502</v>
      </c>
      <c r="AL11" s="17">
        <v>0.28577576243399599</v>
      </c>
      <c r="AM11" s="17">
        <v>0.24673798096184399</v>
      </c>
      <c r="AN11" s="17">
        <v>0.195257683965848</v>
      </c>
      <c r="AO11" s="17"/>
      <c r="AP11" s="17">
        <v>0.22915662279037699</v>
      </c>
      <c r="AQ11" s="17">
        <v>0.268124637417956</v>
      </c>
      <c r="AR11" s="17">
        <v>0.27146664815521898</v>
      </c>
      <c r="AS11" s="17">
        <v>0.202454304181205</v>
      </c>
      <c r="AT11" s="17">
        <v>0.29352264393182997</v>
      </c>
      <c r="AU11" s="17"/>
      <c r="AV11" s="17">
        <v>0.27211144885983901</v>
      </c>
      <c r="AW11" s="17">
        <v>0.21753192993070999</v>
      </c>
      <c r="AX11" s="17">
        <v>0.241655189675613</v>
      </c>
      <c r="AY11" s="17">
        <v>0.26483555386140201</v>
      </c>
      <c r="AZ11" s="17">
        <v>0.28027607499288598</v>
      </c>
      <c r="BA11" s="17">
        <v>0.22869277461121401</v>
      </c>
      <c r="BB11" s="17"/>
      <c r="BC11" s="17">
        <v>0.25681305812430399</v>
      </c>
      <c r="BD11" s="17">
        <v>0.23498646319586</v>
      </c>
      <c r="BE11" s="17">
        <v>0.235975756967815</v>
      </c>
      <c r="BF11" s="17">
        <v>0.27809454899827701</v>
      </c>
      <c r="BG11" s="17">
        <v>0.20232685282042501</v>
      </c>
    </row>
    <row r="12" spans="2:59" ht="29" x14ac:dyDescent="0.35">
      <c r="B12" s="18" t="s">
        <v>652</v>
      </c>
      <c r="C12" s="17">
        <v>0.21095185622243801</v>
      </c>
      <c r="D12" s="17">
        <v>0.23385032359807201</v>
      </c>
      <c r="E12" s="17">
        <v>0.19018088522985299</v>
      </c>
      <c r="F12" s="17"/>
      <c r="G12" s="17">
        <v>0.19768776838021401</v>
      </c>
      <c r="H12" s="17">
        <v>0.175142555639349</v>
      </c>
      <c r="I12" s="17">
        <v>0.193881857358846</v>
      </c>
      <c r="J12" s="17">
        <v>0.219332502705572</v>
      </c>
      <c r="K12" s="17">
        <v>0.221040830372775</v>
      </c>
      <c r="L12" s="17">
        <v>0.25121569025269902</v>
      </c>
      <c r="M12" s="17"/>
      <c r="N12" s="17">
        <v>0.18104930443106701</v>
      </c>
      <c r="O12" s="17">
        <v>0.214852651701641</v>
      </c>
      <c r="P12" s="17">
        <v>0.191602766670084</v>
      </c>
      <c r="Q12" s="17">
        <v>0.25977947630129899</v>
      </c>
      <c r="R12" s="17"/>
      <c r="S12" s="17">
        <v>0.21763019067172301</v>
      </c>
      <c r="T12" s="17">
        <v>0.228115167551703</v>
      </c>
      <c r="U12" s="17">
        <v>0.17900465553682199</v>
      </c>
      <c r="V12" s="17">
        <v>0.20433156844271499</v>
      </c>
      <c r="W12" s="17">
        <v>0.24575723684850501</v>
      </c>
      <c r="X12" s="17">
        <v>0.19127472076181301</v>
      </c>
      <c r="Y12" s="17">
        <v>0.22060777653066799</v>
      </c>
      <c r="Z12" s="17">
        <v>0.23129510375762199</v>
      </c>
      <c r="AA12" s="17">
        <v>0.179957923427679</v>
      </c>
      <c r="AB12" s="17">
        <v>0.240038115034441</v>
      </c>
      <c r="AC12" s="17">
        <v>0.151263956909958</v>
      </c>
      <c r="AD12" s="17">
        <v>0.25548993008218901</v>
      </c>
      <c r="AE12" s="17"/>
      <c r="AF12" s="17">
        <v>0.22060463648197701</v>
      </c>
      <c r="AG12" s="17">
        <v>0.225989937307181</v>
      </c>
      <c r="AH12" s="17">
        <v>0.142626463655945</v>
      </c>
      <c r="AI12" s="17"/>
      <c r="AJ12" s="17">
        <v>0.23043527797237101</v>
      </c>
      <c r="AK12" s="17">
        <v>0.18806103890389</v>
      </c>
      <c r="AL12" s="17">
        <v>0.21251967314738501</v>
      </c>
      <c r="AM12" s="17">
        <v>0.18683589582542101</v>
      </c>
      <c r="AN12" s="17">
        <v>0.195713663239346</v>
      </c>
      <c r="AO12" s="17"/>
      <c r="AP12" s="17">
        <v>0.23706723908555799</v>
      </c>
      <c r="AQ12" s="17">
        <v>0.19734207457138001</v>
      </c>
      <c r="AR12" s="17">
        <v>0.19334082232361399</v>
      </c>
      <c r="AS12" s="17">
        <v>0.22931859073913</v>
      </c>
      <c r="AT12" s="17">
        <v>0.14727928250408401</v>
      </c>
      <c r="AU12" s="17"/>
      <c r="AV12" s="17">
        <v>0.189691592220604</v>
      </c>
      <c r="AW12" s="17">
        <v>0.25638500156972799</v>
      </c>
      <c r="AX12" s="17">
        <v>0.19781085019733599</v>
      </c>
      <c r="AY12" s="17">
        <v>0.23095834736864199</v>
      </c>
      <c r="AZ12" s="17">
        <v>0.172913148010615</v>
      </c>
      <c r="BA12" s="17">
        <v>0.19230166348814801</v>
      </c>
      <c r="BB12" s="17"/>
      <c r="BC12" s="17">
        <v>0.231760601079775</v>
      </c>
      <c r="BD12" s="17">
        <v>0.16490908240232699</v>
      </c>
      <c r="BE12" s="17">
        <v>0.221875313150698</v>
      </c>
      <c r="BF12" s="17">
        <v>0.23731867366141701</v>
      </c>
      <c r="BG12" s="17">
        <v>0.148032887687121</v>
      </c>
    </row>
    <row r="13" spans="2:59" ht="29" x14ac:dyDescent="0.35">
      <c r="B13" s="18" t="s">
        <v>653</v>
      </c>
      <c r="C13" s="17">
        <v>0.105653678352057</v>
      </c>
      <c r="D13" s="17">
        <v>0.1406441399259</v>
      </c>
      <c r="E13" s="17">
        <v>7.20477844112518E-2</v>
      </c>
      <c r="F13" s="17"/>
      <c r="G13" s="17">
        <v>0.17804422432330899</v>
      </c>
      <c r="H13" s="17">
        <v>6.3466094905645407E-2</v>
      </c>
      <c r="I13" s="17">
        <v>9.1833556109577802E-2</v>
      </c>
      <c r="J13" s="17">
        <v>0.118438761867659</v>
      </c>
      <c r="K13" s="17">
        <v>9.0138305294223106E-2</v>
      </c>
      <c r="L13" s="17">
        <v>0.10078399036100601</v>
      </c>
      <c r="M13" s="17"/>
      <c r="N13" s="17">
        <v>0.111823979812455</v>
      </c>
      <c r="O13" s="17">
        <v>0.102992173130607</v>
      </c>
      <c r="P13" s="17">
        <v>0.113026220130618</v>
      </c>
      <c r="Q13" s="17">
        <v>9.1001701555248699E-2</v>
      </c>
      <c r="R13" s="17"/>
      <c r="S13" s="17">
        <v>0.115083573181364</v>
      </c>
      <c r="T13" s="17">
        <v>8.6182129735661805E-2</v>
      </c>
      <c r="U13" s="17">
        <v>0.114312444906585</v>
      </c>
      <c r="V13" s="17">
        <v>5.7257676402958597E-2</v>
      </c>
      <c r="W13" s="17">
        <v>0.14582368656259301</v>
      </c>
      <c r="X13" s="17">
        <v>6.2476577763694703E-2</v>
      </c>
      <c r="Y13" s="17">
        <v>0.151863288580733</v>
      </c>
      <c r="Z13" s="17">
        <v>0.15016165680642099</v>
      </c>
      <c r="AA13" s="17">
        <v>0.102652749021743</v>
      </c>
      <c r="AB13" s="17">
        <v>8.0770421127176695E-2</v>
      </c>
      <c r="AC13" s="17">
        <v>0.12077450566095201</v>
      </c>
      <c r="AD13" s="17">
        <v>0.156223651318773</v>
      </c>
      <c r="AE13" s="17"/>
      <c r="AF13" s="17">
        <v>8.3093284039182397E-2</v>
      </c>
      <c r="AG13" s="17">
        <v>0.10847901149412099</v>
      </c>
      <c r="AH13" s="17">
        <v>8.3137216005370607E-2</v>
      </c>
      <c r="AI13" s="17"/>
      <c r="AJ13" s="17">
        <v>9.9868525762090904E-2</v>
      </c>
      <c r="AK13" s="17">
        <v>9.9579521741437499E-2</v>
      </c>
      <c r="AL13" s="17">
        <v>0.13645055306525899</v>
      </c>
      <c r="AM13" s="17">
        <v>7.2592806606462501E-2</v>
      </c>
      <c r="AN13" s="17">
        <v>9.3232268024203799E-2</v>
      </c>
      <c r="AO13" s="17"/>
      <c r="AP13" s="17">
        <v>0.107094563680231</v>
      </c>
      <c r="AQ13" s="17">
        <v>0.10312635322776199</v>
      </c>
      <c r="AR13" s="17">
        <v>0.12817709686324799</v>
      </c>
      <c r="AS13" s="17">
        <v>0.12568589684534101</v>
      </c>
      <c r="AT13" s="17">
        <v>9.5648396368192598E-2</v>
      </c>
      <c r="AU13" s="17"/>
      <c r="AV13" s="17">
        <v>0.104169771587032</v>
      </c>
      <c r="AW13" s="17">
        <v>0.109252159792533</v>
      </c>
      <c r="AX13" s="17">
        <v>0.171741261886139</v>
      </c>
      <c r="AY13" s="17">
        <v>0.102880043689116</v>
      </c>
      <c r="AZ13" s="17">
        <v>9.1491407731780897E-2</v>
      </c>
      <c r="BA13" s="17">
        <v>4.8750668198536497E-2</v>
      </c>
      <c r="BB13" s="17"/>
      <c r="BC13" s="17">
        <v>0.11724026863281201</v>
      </c>
      <c r="BD13" s="17">
        <v>0.13210054029465401</v>
      </c>
      <c r="BE13" s="17">
        <v>0.10588357603536</v>
      </c>
      <c r="BF13" s="17">
        <v>7.1601784275862002E-2</v>
      </c>
      <c r="BG13" s="17">
        <v>0</v>
      </c>
    </row>
    <row r="14" spans="2:59" ht="29" x14ac:dyDescent="0.35">
      <c r="B14" s="18" t="s">
        <v>654</v>
      </c>
      <c r="C14" s="17">
        <v>3.7149224359076201E-2</v>
      </c>
      <c r="D14" s="17">
        <v>4.1959457547069999E-2</v>
      </c>
      <c r="E14" s="17">
        <v>3.2724197912709599E-2</v>
      </c>
      <c r="F14" s="17"/>
      <c r="G14" s="17">
        <v>4.7755053586603501E-2</v>
      </c>
      <c r="H14" s="17">
        <v>3.0515218440173599E-2</v>
      </c>
      <c r="I14" s="17">
        <v>4.1191468915044903E-2</v>
      </c>
      <c r="J14" s="17">
        <v>3.7349533760126702E-2</v>
      </c>
      <c r="K14" s="17">
        <v>3.1521535683012997E-2</v>
      </c>
      <c r="L14" s="17">
        <v>3.5394047442015998E-2</v>
      </c>
      <c r="M14" s="17"/>
      <c r="N14" s="17">
        <v>2.7002675247401599E-2</v>
      </c>
      <c r="O14" s="17">
        <v>5.17867755638085E-2</v>
      </c>
      <c r="P14" s="17">
        <v>3.98042269021062E-2</v>
      </c>
      <c r="Q14" s="17">
        <v>3.1021660586570299E-2</v>
      </c>
      <c r="R14" s="17"/>
      <c r="S14" s="17">
        <v>5.1238346787233199E-2</v>
      </c>
      <c r="T14" s="17">
        <v>3.4323568198961901E-2</v>
      </c>
      <c r="U14" s="17">
        <v>2.4279490901351501E-2</v>
      </c>
      <c r="V14" s="17">
        <v>1.3069212575516499E-2</v>
      </c>
      <c r="W14" s="17">
        <v>2.7543420660599401E-2</v>
      </c>
      <c r="X14" s="17">
        <v>5.2128270548236599E-2</v>
      </c>
      <c r="Y14" s="17">
        <v>6.0211138209248401E-2</v>
      </c>
      <c r="Z14" s="17">
        <v>7.0738985121118897E-2</v>
      </c>
      <c r="AA14" s="17">
        <v>2.10600710015236E-2</v>
      </c>
      <c r="AB14" s="17">
        <v>3.9262591919094501E-2</v>
      </c>
      <c r="AC14" s="17">
        <v>2.09637285666423E-2</v>
      </c>
      <c r="AD14" s="17">
        <v>2.9699634266573099E-2</v>
      </c>
      <c r="AE14" s="17"/>
      <c r="AF14" s="17">
        <v>2.6189705261787499E-2</v>
      </c>
      <c r="AG14" s="17">
        <v>3.8773305130988797E-2</v>
      </c>
      <c r="AH14" s="17">
        <v>5.1724894483146801E-2</v>
      </c>
      <c r="AI14" s="17"/>
      <c r="AJ14" s="17">
        <v>2.7399337184817098E-2</v>
      </c>
      <c r="AK14" s="17">
        <v>3.4889173439344098E-2</v>
      </c>
      <c r="AL14" s="17">
        <v>4.4041500732180099E-2</v>
      </c>
      <c r="AM14" s="17">
        <v>0</v>
      </c>
      <c r="AN14" s="17">
        <v>6.2723870315557304E-2</v>
      </c>
      <c r="AO14" s="17"/>
      <c r="AP14" s="17">
        <v>3.2085668249236199E-2</v>
      </c>
      <c r="AQ14" s="17">
        <v>2.7821609886297401E-2</v>
      </c>
      <c r="AR14" s="17">
        <v>5.8481146424666799E-2</v>
      </c>
      <c r="AS14" s="17">
        <v>3.0291911417103901E-2</v>
      </c>
      <c r="AT14" s="17">
        <v>6.22804047109922E-2</v>
      </c>
      <c r="AU14" s="17"/>
      <c r="AV14" s="17">
        <v>3.5530833202401003E-2</v>
      </c>
      <c r="AW14" s="17">
        <v>2.4846966660642698E-2</v>
      </c>
      <c r="AX14" s="17">
        <v>4.4311864582538101E-2</v>
      </c>
      <c r="AY14" s="17">
        <v>2.6075800775603401E-2</v>
      </c>
      <c r="AZ14" s="17">
        <v>5.8693308350326601E-2</v>
      </c>
      <c r="BA14" s="17">
        <v>4.3730939198346898E-2</v>
      </c>
      <c r="BB14" s="17"/>
      <c r="BC14" s="17">
        <v>2.41057129751013E-2</v>
      </c>
      <c r="BD14" s="17">
        <v>4.5201819202395598E-2</v>
      </c>
      <c r="BE14" s="17">
        <v>3.5572742279111502E-2</v>
      </c>
      <c r="BF14" s="17">
        <v>3.1446787680509097E-2</v>
      </c>
      <c r="BG14" s="17">
        <v>0.122249345484382</v>
      </c>
    </row>
    <row r="15" spans="2:59" ht="43.5" x14ac:dyDescent="0.35">
      <c r="B15" s="18" t="s">
        <v>655</v>
      </c>
      <c r="C15" s="17">
        <v>1.8835149235147199E-2</v>
      </c>
      <c r="D15" s="17">
        <v>2.0500374759135701E-2</v>
      </c>
      <c r="E15" s="17">
        <v>1.73547359791969E-2</v>
      </c>
      <c r="F15" s="17"/>
      <c r="G15" s="17">
        <v>1.70354434355602E-2</v>
      </c>
      <c r="H15" s="17">
        <v>3.3549028617480103E-2</v>
      </c>
      <c r="I15" s="17">
        <v>6.8165953371468599E-3</v>
      </c>
      <c r="J15" s="17">
        <v>2.0650839864234501E-2</v>
      </c>
      <c r="K15" s="17">
        <v>2.3715611695182E-2</v>
      </c>
      <c r="L15" s="17">
        <v>1.28099834505658E-2</v>
      </c>
      <c r="M15" s="17"/>
      <c r="N15" s="17">
        <v>2.6920447750260399E-2</v>
      </c>
      <c r="O15" s="17">
        <v>2.4759944971364901E-2</v>
      </c>
      <c r="P15" s="17">
        <v>1.3097569301394101E-2</v>
      </c>
      <c r="Q15" s="17">
        <v>8.3686286313265495E-3</v>
      </c>
      <c r="R15" s="17"/>
      <c r="S15" s="17">
        <v>2.6462893847945701E-2</v>
      </c>
      <c r="T15" s="17">
        <v>1.7108501847103399E-2</v>
      </c>
      <c r="U15" s="17">
        <v>0</v>
      </c>
      <c r="V15" s="17">
        <v>9.4846715096937092E-3</v>
      </c>
      <c r="W15" s="17">
        <v>1.41529860830324E-2</v>
      </c>
      <c r="X15" s="17">
        <v>1.23757783770185E-2</v>
      </c>
      <c r="Y15" s="17">
        <v>2.36219264420519E-2</v>
      </c>
      <c r="Z15" s="17">
        <v>2.0261849821216298E-2</v>
      </c>
      <c r="AA15" s="17">
        <v>2.9614660967124999E-2</v>
      </c>
      <c r="AB15" s="17">
        <v>3.2813559545323202E-2</v>
      </c>
      <c r="AC15" s="17">
        <v>0</v>
      </c>
      <c r="AD15" s="17">
        <v>3.2419126299926201E-2</v>
      </c>
      <c r="AE15" s="17"/>
      <c r="AF15" s="17">
        <v>1.3187875453472201E-2</v>
      </c>
      <c r="AG15" s="17">
        <v>1.2431676089372099E-2</v>
      </c>
      <c r="AH15" s="17">
        <v>4.8879274116383098E-2</v>
      </c>
      <c r="AI15" s="17"/>
      <c r="AJ15" s="17">
        <v>1.38393849462782E-2</v>
      </c>
      <c r="AK15" s="17">
        <v>1.49414591141015E-2</v>
      </c>
      <c r="AL15" s="17">
        <v>0</v>
      </c>
      <c r="AM15" s="17">
        <v>0</v>
      </c>
      <c r="AN15" s="17">
        <v>4.73092281196687E-2</v>
      </c>
      <c r="AO15" s="17"/>
      <c r="AP15" s="17">
        <v>4.5908771061039903E-3</v>
      </c>
      <c r="AQ15" s="17">
        <v>2.3284777735713101E-2</v>
      </c>
      <c r="AR15" s="17">
        <v>1.3400420359489301E-2</v>
      </c>
      <c r="AS15" s="17">
        <v>7.6341135819968696E-3</v>
      </c>
      <c r="AT15" s="17">
        <v>0</v>
      </c>
      <c r="AU15" s="17"/>
      <c r="AV15" s="17">
        <v>2.8704874147468699E-2</v>
      </c>
      <c r="AW15" s="17">
        <v>1.8638204832005598E-2</v>
      </c>
      <c r="AX15" s="17">
        <v>0</v>
      </c>
      <c r="AY15" s="17">
        <v>6.5715768847151301E-3</v>
      </c>
      <c r="AZ15" s="17">
        <v>0</v>
      </c>
      <c r="BA15" s="17">
        <v>2.7373243433378502E-2</v>
      </c>
      <c r="BB15" s="17"/>
      <c r="BC15" s="17">
        <v>9.4554695937876208E-3</v>
      </c>
      <c r="BD15" s="17">
        <v>1.92473649656358E-2</v>
      </c>
      <c r="BE15" s="17">
        <v>2.2044735005626599E-2</v>
      </c>
      <c r="BF15" s="17">
        <v>2.8294233885412998E-2</v>
      </c>
      <c r="BG15" s="17">
        <v>0.13370140787520299</v>
      </c>
    </row>
    <row r="16" spans="2:59" x14ac:dyDescent="0.35">
      <c r="B16" s="18" t="s">
        <v>123</v>
      </c>
      <c r="C16" s="19">
        <v>8.1277658958287105E-2</v>
      </c>
      <c r="D16" s="19">
        <v>6.7686022261549197E-2</v>
      </c>
      <c r="E16" s="19">
        <v>9.5384996408703404E-2</v>
      </c>
      <c r="F16" s="19"/>
      <c r="G16" s="19">
        <v>3.9039216205968098E-2</v>
      </c>
      <c r="H16" s="19">
        <v>5.9711022524479601E-2</v>
      </c>
      <c r="I16" s="19">
        <v>7.4636313757727696E-2</v>
      </c>
      <c r="J16" s="19">
        <v>8.9526859324650904E-2</v>
      </c>
      <c r="K16" s="19">
        <v>0.15591851731088399</v>
      </c>
      <c r="L16" s="19">
        <v>8.1341346870841102E-2</v>
      </c>
      <c r="M16" s="19"/>
      <c r="N16" s="19">
        <v>7.0036373976232705E-2</v>
      </c>
      <c r="O16" s="19">
        <v>6.81815338355342E-2</v>
      </c>
      <c r="P16" s="19">
        <v>9.6614334077128994E-2</v>
      </c>
      <c r="Q16" s="19">
        <v>9.4836752203402097E-2</v>
      </c>
      <c r="R16" s="19"/>
      <c r="S16" s="19">
        <v>5.2133248478965097E-2</v>
      </c>
      <c r="T16" s="19">
        <v>9.6179167514934299E-2</v>
      </c>
      <c r="U16" s="19">
        <v>9.4573927569652896E-2</v>
      </c>
      <c r="V16" s="19">
        <v>5.9563073840756597E-2</v>
      </c>
      <c r="W16" s="19">
        <v>7.9023185351843703E-2</v>
      </c>
      <c r="X16" s="19">
        <v>9.4595986672797103E-2</v>
      </c>
      <c r="Y16" s="19">
        <v>4.4920990203359101E-2</v>
      </c>
      <c r="Z16" s="19">
        <v>0.13273622926138301</v>
      </c>
      <c r="AA16" s="19">
        <v>5.81250992054246E-2</v>
      </c>
      <c r="AB16" s="19">
        <v>0.15249883847862999</v>
      </c>
      <c r="AC16" s="19">
        <v>7.5003546871364707E-2</v>
      </c>
      <c r="AD16" s="19">
        <v>6.3167378348258807E-2</v>
      </c>
      <c r="AE16" s="19"/>
      <c r="AF16" s="19">
        <v>6.7641890116745498E-2</v>
      </c>
      <c r="AG16" s="19">
        <v>7.5880999144361694E-2</v>
      </c>
      <c r="AH16" s="19">
        <v>0.16542840971191899</v>
      </c>
      <c r="AI16" s="19"/>
      <c r="AJ16" s="19">
        <v>6.7406510971092501E-2</v>
      </c>
      <c r="AK16" s="19">
        <v>6.1321891836029603E-2</v>
      </c>
      <c r="AL16" s="19">
        <v>9.5549103700915794E-2</v>
      </c>
      <c r="AM16" s="19">
        <v>4.5016067912911899E-2</v>
      </c>
      <c r="AN16" s="19">
        <v>0.14779654202985301</v>
      </c>
      <c r="AO16" s="19"/>
      <c r="AP16" s="19">
        <v>6.26616807149947E-2</v>
      </c>
      <c r="AQ16" s="19">
        <v>7.3355405042098795E-2</v>
      </c>
      <c r="AR16" s="19">
        <v>3.8117468363177302E-2</v>
      </c>
      <c r="AS16" s="19">
        <v>5.6293174894207799E-2</v>
      </c>
      <c r="AT16" s="19">
        <v>0.17096565033866201</v>
      </c>
      <c r="AU16" s="19"/>
      <c r="AV16" s="19">
        <v>7.2762089470136404E-2</v>
      </c>
      <c r="AW16" s="19">
        <v>5.4686195468437997E-2</v>
      </c>
      <c r="AX16" s="19">
        <v>4.4499752493340997E-2</v>
      </c>
      <c r="AY16" s="19">
        <v>3.5549789434625299E-2</v>
      </c>
      <c r="AZ16" s="19">
        <v>0.104838117253974</v>
      </c>
      <c r="BA16" s="19">
        <v>0.217460027762578</v>
      </c>
      <c r="BB16" s="19"/>
      <c r="BC16" s="19">
        <v>5.5290657350787399E-2</v>
      </c>
      <c r="BD16" s="19">
        <v>9.4659838698056706E-2</v>
      </c>
      <c r="BE16" s="19">
        <v>7.4286075426501605E-2</v>
      </c>
      <c r="BF16" s="19">
        <v>8.9783004200709504E-2</v>
      </c>
      <c r="BG16" s="19">
        <v>7.0464789557331597E-2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4.0406940301799803E-2</v>
      </c>
      <c r="D9" s="17">
        <v>3.5145203792986697E-2</v>
      </c>
      <c r="E9" s="17">
        <v>4.5945336603200701E-2</v>
      </c>
      <c r="F9" s="17"/>
      <c r="G9" s="17">
        <v>4.5459235925934802E-2</v>
      </c>
      <c r="H9" s="17">
        <v>7.4297350662867107E-2</v>
      </c>
      <c r="I9" s="17">
        <v>4.8723220662755397E-2</v>
      </c>
      <c r="J9" s="17">
        <v>2.6838873786069702E-2</v>
      </c>
      <c r="K9" s="17">
        <v>3.12389551465975E-2</v>
      </c>
      <c r="L9" s="17">
        <v>1.8005134821589001E-2</v>
      </c>
      <c r="M9" s="17"/>
      <c r="N9" s="17">
        <v>4.8831210591042298E-2</v>
      </c>
      <c r="O9" s="17">
        <v>2.5175335222826702E-2</v>
      </c>
      <c r="P9" s="17">
        <v>5.1838765875263197E-2</v>
      </c>
      <c r="Q9" s="17">
        <v>3.6789748872854501E-2</v>
      </c>
      <c r="R9" s="17"/>
      <c r="S9" s="17">
        <v>4.68092172979023E-2</v>
      </c>
      <c r="T9" s="17">
        <v>5.95182672894152E-2</v>
      </c>
      <c r="U9" s="17">
        <v>1.15637926919494E-2</v>
      </c>
      <c r="V9" s="17">
        <v>6.4493422569621595E-2</v>
      </c>
      <c r="W9" s="17">
        <v>1.31968538218343E-2</v>
      </c>
      <c r="X9" s="17">
        <v>4.9571172604627699E-2</v>
      </c>
      <c r="Y9" s="17">
        <v>2.1613259061846801E-2</v>
      </c>
      <c r="Z9" s="17">
        <v>2.00059125025287E-2</v>
      </c>
      <c r="AA9" s="17">
        <v>4.0566036247268303E-2</v>
      </c>
      <c r="AB9" s="17">
        <v>9.9102336380290108E-3</v>
      </c>
      <c r="AC9" s="17">
        <v>0.108802364957218</v>
      </c>
      <c r="AD9" s="17">
        <v>3.7766979960438797E-2</v>
      </c>
      <c r="AE9" s="17"/>
      <c r="AF9" s="17">
        <v>4.0210600599268703E-2</v>
      </c>
      <c r="AG9" s="17">
        <v>3.2565965211090502E-2</v>
      </c>
      <c r="AH9" s="17">
        <v>7.3079846156116707E-2</v>
      </c>
      <c r="AI9" s="17"/>
      <c r="AJ9" s="17">
        <v>4.9259125606541297E-2</v>
      </c>
      <c r="AK9" s="17">
        <v>4.7231959025639703E-2</v>
      </c>
      <c r="AL9" s="17">
        <v>1.5296346945345001E-2</v>
      </c>
      <c r="AM9" s="17">
        <v>9.8173706263157398E-2</v>
      </c>
      <c r="AN9" s="17">
        <v>3.6604506653146997E-2</v>
      </c>
      <c r="AO9" s="17"/>
      <c r="AP9" s="17">
        <v>2.8785354492025999E-2</v>
      </c>
      <c r="AQ9" s="17">
        <v>4.7494745240954102E-2</v>
      </c>
      <c r="AR9" s="17">
        <v>4.7517241167572999E-2</v>
      </c>
      <c r="AS9" s="17">
        <v>7.054267447557E-2</v>
      </c>
      <c r="AT9" s="17">
        <v>0</v>
      </c>
      <c r="AU9" s="17"/>
      <c r="AV9" s="17">
        <v>4.19799862472265E-2</v>
      </c>
      <c r="AW9" s="17">
        <v>3.2473486217966599E-2</v>
      </c>
      <c r="AX9" s="17">
        <v>3.1264838699493501E-2</v>
      </c>
      <c r="AY9" s="17">
        <v>7.2325925059982699E-2</v>
      </c>
      <c r="AZ9" s="17">
        <v>3.2190340271258298E-2</v>
      </c>
      <c r="BA9" s="17">
        <v>1.7387006650376499E-2</v>
      </c>
      <c r="BB9" s="17"/>
      <c r="BC9" s="17">
        <v>1.62542104744808E-2</v>
      </c>
      <c r="BD9" s="17">
        <v>5.2287047528805503E-2</v>
      </c>
      <c r="BE9" s="17">
        <v>4.3066032685653399E-2</v>
      </c>
      <c r="BF9" s="17">
        <v>4.5573040539357602E-2</v>
      </c>
      <c r="BG9" s="17">
        <v>0.19143256829658001</v>
      </c>
    </row>
    <row r="10" spans="2:59" ht="43.5" x14ac:dyDescent="0.35">
      <c r="B10" s="18" t="s">
        <v>650</v>
      </c>
      <c r="C10" s="17">
        <v>7.91295934798142E-2</v>
      </c>
      <c r="D10" s="17">
        <v>7.6150278399790994E-2</v>
      </c>
      <c r="E10" s="17">
        <v>8.0106111444151501E-2</v>
      </c>
      <c r="F10" s="17"/>
      <c r="G10" s="17">
        <v>0.14734831079942301</v>
      </c>
      <c r="H10" s="17">
        <v>0.122826506531235</v>
      </c>
      <c r="I10" s="17">
        <v>0.106008878613377</v>
      </c>
      <c r="J10" s="17">
        <v>3.0357789047715598E-2</v>
      </c>
      <c r="K10" s="17">
        <v>2.1849276296485101E-2</v>
      </c>
      <c r="L10" s="17">
        <v>4.6679753312982103E-2</v>
      </c>
      <c r="M10" s="17"/>
      <c r="N10" s="17">
        <v>8.7370162155811906E-2</v>
      </c>
      <c r="O10" s="17">
        <v>7.6948358409887799E-2</v>
      </c>
      <c r="P10" s="17">
        <v>8.9525024172206993E-2</v>
      </c>
      <c r="Q10" s="17">
        <v>6.2859985518257902E-2</v>
      </c>
      <c r="R10" s="17"/>
      <c r="S10" s="17">
        <v>0.11211558535832</v>
      </c>
      <c r="T10" s="17">
        <v>2.4879373989313499E-2</v>
      </c>
      <c r="U10" s="17">
        <v>9.2370237775876704E-2</v>
      </c>
      <c r="V10" s="17">
        <v>6.5564790585996902E-2</v>
      </c>
      <c r="W10" s="17">
        <v>0.10774762130416</v>
      </c>
      <c r="X10" s="17">
        <v>7.2071627514088202E-2</v>
      </c>
      <c r="Y10" s="17">
        <v>0.101021242277713</v>
      </c>
      <c r="Z10" s="17">
        <v>8.8576129960395197E-2</v>
      </c>
      <c r="AA10" s="17">
        <v>7.7926451326380999E-2</v>
      </c>
      <c r="AB10" s="17">
        <v>4.0274926385459701E-2</v>
      </c>
      <c r="AC10" s="17">
        <v>0.116485553208378</v>
      </c>
      <c r="AD10" s="17">
        <v>6.8358789370628406E-2</v>
      </c>
      <c r="AE10" s="17"/>
      <c r="AF10" s="17">
        <v>6.5529197018437194E-2</v>
      </c>
      <c r="AG10" s="17">
        <v>8.3742709363923695E-2</v>
      </c>
      <c r="AH10" s="17">
        <v>8.1622210159521202E-2</v>
      </c>
      <c r="AI10" s="17"/>
      <c r="AJ10" s="17">
        <v>5.6949487904357297E-2</v>
      </c>
      <c r="AK10" s="17">
        <v>0.13026707344909899</v>
      </c>
      <c r="AL10" s="17">
        <v>0.103304306131485</v>
      </c>
      <c r="AM10" s="17">
        <v>0.148534253821622</v>
      </c>
      <c r="AN10" s="17">
        <v>5.2877289369995702E-2</v>
      </c>
      <c r="AO10" s="17"/>
      <c r="AP10" s="17">
        <v>5.7740088117160498E-2</v>
      </c>
      <c r="AQ10" s="17">
        <v>0.111991025538689</v>
      </c>
      <c r="AR10" s="17">
        <v>5.1511579836941303E-2</v>
      </c>
      <c r="AS10" s="17">
        <v>8.1308958889385399E-2</v>
      </c>
      <c r="AT10" s="17">
        <v>8.8634514793208302E-2</v>
      </c>
      <c r="AU10" s="17"/>
      <c r="AV10" s="17">
        <v>0.12577439110518601</v>
      </c>
      <c r="AW10" s="17">
        <v>7.5257336633560906E-2</v>
      </c>
      <c r="AX10" s="17">
        <v>8.8471734289608903E-2</v>
      </c>
      <c r="AY10" s="17">
        <v>7.8771850184995398E-2</v>
      </c>
      <c r="AZ10" s="17">
        <v>6.0212345873727598E-2</v>
      </c>
      <c r="BA10" s="17">
        <v>2.37567576228668E-2</v>
      </c>
      <c r="BB10" s="17"/>
      <c r="BC10" s="17">
        <v>5.9759895237500603E-2</v>
      </c>
      <c r="BD10" s="17">
        <v>5.1194726503492403E-2</v>
      </c>
      <c r="BE10" s="17">
        <v>9.2503534198121698E-2</v>
      </c>
      <c r="BF10" s="17">
        <v>0.12685647326098401</v>
      </c>
      <c r="BG10" s="17">
        <v>0.31356162535117699</v>
      </c>
    </row>
    <row r="11" spans="2:59" ht="43.5" x14ac:dyDescent="0.35">
      <c r="B11" s="18" t="s">
        <v>651</v>
      </c>
      <c r="C11" s="17">
        <v>0.172926732908599</v>
      </c>
      <c r="D11" s="17">
        <v>0.17260135889939801</v>
      </c>
      <c r="E11" s="17">
        <v>0.17473710961782099</v>
      </c>
      <c r="F11" s="17"/>
      <c r="G11" s="17">
        <v>0.22500235792176901</v>
      </c>
      <c r="H11" s="17">
        <v>0.26264001884115301</v>
      </c>
      <c r="I11" s="17">
        <v>0.20462684032108699</v>
      </c>
      <c r="J11" s="17">
        <v>0.179379571068707</v>
      </c>
      <c r="K11" s="17">
        <v>0.115843798092461</v>
      </c>
      <c r="L11" s="17">
        <v>6.6075371233651703E-2</v>
      </c>
      <c r="M11" s="17"/>
      <c r="N11" s="17">
        <v>0.22237366730630301</v>
      </c>
      <c r="O11" s="17">
        <v>0.157298430319572</v>
      </c>
      <c r="P11" s="17">
        <v>0.14338151978878599</v>
      </c>
      <c r="Q11" s="17">
        <v>0.159634433416597</v>
      </c>
      <c r="R11" s="17"/>
      <c r="S11" s="17">
        <v>0.22981637416200901</v>
      </c>
      <c r="T11" s="17">
        <v>0.16222503910318201</v>
      </c>
      <c r="U11" s="17">
        <v>6.9144727413561702E-2</v>
      </c>
      <c r="V11" s="17">
        <v>0.17676483845036001</v>
      </c>
      <c r="W11" s="17">
        <v>0.162868693033488</v>
      </c>
      <c r="X11" s="17">
        <v>0.22771361893331199</v>
      </c>
      <c r="Y11" s="17">
        <v>0.15318988120846899</v>
      </c>
      <c r="Z11" s="17">
        <v>0.16192652521633599</v>
      </c>
      <c r="AA11" s="17">
        <v>0.21044787525563399</v>
      </c>
      <c r="AB11" s="17">
        <v>0.13390201461210999</v>
      </c>
      <c r="AC11" s="17">
        <v>0.144237642415599</v>
      </c>
      <c r="AD11" s="17">
        <v>0.14872327045954201</v>
      </c>
      <c r="AE11" s="17"/>
      <c r="AF11" s="17">
        <v>0.15704128630140601</v>
      </c>
      <c r="AG11" s="17">
        <v>0.14882335764469401</v>
      </c>
      <c r="AH11" s="17">
        <v>0.21985085277709701</v>
      </c>
      <c r="AI11" s="17"/>
      <c r="AJ11" s="17">
        <v>0.121950805340623</v>
      </c>
      <c r="AK11" s="17">
        <v>0.22538014834647099</v>
      </c>
      <c r="AL11" s="17">
        <v>0.121897594893564</v>
      </c>
      <c r="AM11" s="17">
        <v>0.14150783692031499</v>
      </c>
      <c r="AN11" s="17">
        <v>0.21622283189573999</v>
      </c>
      <c r="AO11" s="17"/>
      <c r="AP11" s="17">
        <v>0.13130599950934799</v>
      </c>
      <c r="AQ11" s="17">
        <v>0.210233821250603</v>
      </c>
      <c r="AR11" s="17">
        <v>0.164446510302242</v>
      </c>
      <c r="AS11" s="17">
        <v>0.159732329089358</v>
      </c>
      <c r="AT11" s="17">
        <v>8.51324575795019E-2</v>
      </c>
      <c r="AU11" s="17"/>
      <c r="AV11" s="17">
        <v>0.24276545664109</v>
      </c>
      <c r="AW11" s="17">
        <v>0.14512485330500899</v>
      </c>
      <c r="AX11" s="17">
        <v>0.16500880012025301</v>
      </c>
      <c r="AY11" s="17">
        <v>0.16942532055812301</v>
      </c>
      <c r="AZ11" s="17">
        <v>0.136690788854711</v>
      </c>
      <c r="BA11" s="17">
        <v>0.15533522880388401</v>
      </c>
      <c r="BB11" s="17"/>
      <c r="BC11" s="17">
        <v>0.166791363356419</v>
      </c>
      <c r="BD11" s="17">
        <v>0.15385663823551801</v>
      </c>
      <c r="BE11" s="17">
        <v>0.196052332423132</v>
      </c>
      <c r="BF11" s="17">
        <v>0.22346926213659199</v>
      </c>
      <c r="BG11" s="17">
        <v>0.135812894747602</v>
      </c>
    </row>
    <row r="12" spans="2:59" ht="29" x14ac:dyDescent="0.35">
      <c r="B12" s="18" t="s">
        <v>652</v>
      </c>
      <c r="C12" s="17">
        <v>0.120710388808352</v>
      </c>
      <c r="D12" s="17">
        <v>0.120744778313708</v>
      </c>
      <c r="E12" s="17">
        <v>0.119750009539316</v>
      </c>
      <c r="F12" s="17"/>
      <c r="G12" s="17">
        <v>0.18537806981996</v>
      </c>
      <c r="H12" s="17">
        <v>0.143725793765481</v>
      </c>
      <c r="I12" s="17">
        <v>0.16934833896103901</v>
      </c>
      <c r="J12" s="17">
        <v>9.1957849180880499E-2</v>
      </c>
      <c r="K12" s="17">
        <v>7.5003370713773401E-2</v>
      </c>
      <c r="L12" s="17">
        <v>6.7980522739988294E-2</v>
      </c>
      <c r="M12" s="17"/>
      <c r="N12" s="17">
        <v>0.11937323750758499</v>
      </c>
      <c r="O12" s="17">
        <v>0.14512436228318401</v>
      </c>
      <c r="P12" s="17">
        <v>8.7971205137458999E-2</v>
      </c>
      <c r="Q12" s="17">
        <v>0.122025430268025</v>
      </c>
      <c r="R12" s="17"/>
      <c r="S12" s="17">
        <v>0.13917981288050199</v>
      </c>
      <c r="T12" s="17">
        <v>7.8080970763395693E-2</v>
      </c>
      <c r="U12" s="17">
        <v>0.113702682530987</v>
      </c>
      <c r="V12" s="17">
        <v>0.21158245191717201</v>
      </c>
      <c r="W12" s="17">
        <v>0.105812693733253</v>
      </c>
      <c r="X12" s="17">
        <v>0.113504862986679</v>
      </c>
      <c r="Y12" s="17">
        <v>0.17703811320703</v>
      </c>
      <c r="Z12" s="17">
        <v>0.11684878257857</v>
      </c>
      <c r="AA12" s="17">
        <v>0.11423374825493</v>
      </c>
      <c r="AB12" s="17">
        <v>0.10700798573876601</v>
      </c>
      <c r="AC12" s="17">
        <v>1.49449177016757E-2</v>
      </c>
      <c r="AD12" s="17">
        <v>0.119845612806788</v>
      </c>
      <c r="AE12" s="17"/>
      <c r="AF12" s="17">
        <v>0.10356850628902201</v>
      </c>
      <c r="AG12" s="17">
        <v>0.122851041919372</v>
      </c>
      <c r="AH12" s="17">
        <v>0.107314297673124</v>
      </c>
      <c r="AI12" s="17"/>
      <c r="AJ12" s="17">
        <v>0.110284254448935</v>
      </c>
      <c r="AK12" s="17">
        <v>0.11820495125628799</v>
      </c>
      <c r="AL12" s="17">
        <v>5.4334357858724203E-2</v>
      </c>
      <c r="AM12" s="17">
        <v>0.15673854873659099</v>
      </c>
      <c r="AN12" s="17">
        <v>0.118698581934137</v>
      </c>
      <c r="AO12" s="17"/>
      <c r="AP12" s="17">
        <v>9.8762547444692095E-2</v>
      </c>
      <c r="AQ12" s="17">
        <v>0.13551341329012601</v>
      </c>
      <c r="AR12" s="17">
        <v>7.0894490667344698E-2</v>
      </c>
      <c r="AS12" s="17">
        <v>0.14294747209658101</v>
      </c>
      <c r="AT12" s="17">
        <v>0.14703544017240999</v>
      </c>
      <c r="AU12" s="17"/>
      <c r="AV12" s="17">
        <v>0.135487840941349</v>
      </c>
      <c r="AW12" s="17">
        <v>8.9563982080980695E-2</v>
      </c>
      <c r="AX12" s="17">
        <v>8.2299123664305904E-2</v>
      </c>
      <c r="AY12" s="17">
        <v>0.14037835023919601</v>
      </c>
      <c r="AZ12" s="17">
        <v>0.183813054018339</v>
      </c>
      <c r="BA12" s="17">
        <v>0.118728557559447</v>
      </c>
      <c r="BB12" s="17"/>
      <c r="BC12" s="17">
        <v>0.134167832832884</v>
      </c>
      <c r="BD12" s="17">
        <v>0.102441577868657</v>
      </c>
      <c r="BE12" s="17">
        <v>0.11982730960552899</v>
      </c>
      <c r="BF12" s="17">
        <v>0.14175715239887199</v>
      </c>
      <c r="BG12" s="17">
        <v>0</v>
      </c>
    </row>
    <row r="13" spans="2:59" ht="29" x14ac:dyDescent="0.35">
      <c r="B13" s="18" t="s">
        <v>653</v>
      </c>
      <c r="C13" s="17">
        <v>0.18251448629772399</v>
      </c>
      <c r="D13" s="17">
        <v>0.19554689531189501</v>
      </c>
      <c r="E13" s="17">
        <v>0.16722790715439001</v>
      </c>
      <c r="F13" s="17"/>
      <c r="G13" s="17">
        <v>0.187932108018665</v>
      </c>
      <c r="H13" s="17">
        <v>0.187534384026701</v>
      </c>
      <c r="I13" s="17">
        <v>0.16808207491274499</v>
      </c>
      <c r="J13" s="17">
        <v>0.22967331117498199</v>
      </c>
      <c r="K13" s="17">
        <v>0.14775815323160599</v>
      </c>
      <c r="L13" s="17">
        <v>0.170950033432096</v>
      </c>
      <c r="M13" s="17"/>
      <c r="N13" s="17">
        <v>0.20668485570451001</v>
      </c>
      <c r="O13" s="17">
        <v>0.20565506585913901</v>
      </c>
      <c r="P13" s="17">
        <v>0.13675191912898599</v>
      </c>
      <c r="Q13" s="17">
        <v>0.17173077238852</v>
      </c>
      <c r="R13" s="17"/>
      <c r="S13" s="17">
        <v>0.17827496180979899</v>
      </c>
      <c r="T13" s="17">
        <v>0.18020373191664299</v>
      </c>
      <c r="U13" s="17">
        <v>0.291675372301967</v>
      </c>
      <c r="V13" s="17">
        <v>0.14644315603968999</v>
      </c>
      <c r="W13" s="17">
        <v>0.25023735253519203</v>
      </c>
      <c r="X13" s="17">
        <v>0.16563031399177</v>
      </c>
      <c r="Y13" s="17">
        <v>0.178512905223496</v>
      </c>
      <c r="Z13" s="17">
        <v>0.12696688267861</v>
      </c>
      <c r="AA13" s="17">
        <v>0.17695938490740801</v>
      </c>
      <c r="AB13" s="17">
        <v>0.101184207448545</v>
      </c>
      <c r="AC13" s="17">
        <v>0.26732550730718901</v>
      </c>
      <c r="AD13" s="17">
        <v>0.109113264975884</v>
      </c>
      <c r="AE13" s="17"/>
      <c r="AF13" s="17">
        <v>0.17214475854299399</v>
      </c>
      <c r="AG13" s="17">
        <v>0.17963954733009199</v>
      </c>
      <c r="AH13" s="17">
        <v>0.15507851335561501</v>
      </c>
      <c r="AI13" s="17"/>
      <c r="AJ13" s="17">
        <v>0.16747280541691201</v>
      </c>
      <c r="AK13" s="17">
        <v>0.184918615363387</v>
      </c>
      <c r="AL13" s="17">
        <v>0.27474894956818102</v>
      </c>
      <c r="AM13" s="17">
        <v>0.150924828024909</v>
      </c>
      <c r="AN13" s="17">
        <v>0.164500695771718</v>
      </c>
      <c r="AO13" s="17"/>
      <c r="AP13" s="17">
        <v>0.191321882923255</v>
      </c>
      <c r="AQ13" s="17">
        <v>0.16007310972531799</v>
      </c>
      <c r="AR13" s="17">
        <v>0.27833030805466702</v>
      </c>
      <c r="AS13" s="17">
        <v>0.16373776564068601</v>
      </c>
      <c r="AT13" s="17">
        <v>0.27391788725947902</v>
      </c>
      <c r="AU13" s="17"/>
      <c r="AV13" s="17">
        <v>0.164891331680565</v>
      </c>
      <c r="AW13" s="17">
        <v>0.176756961411832</v>
      </c>
      <c r="AX13" s="17">
        <v>0.244896244810766</v>
      </c>
      <c r="AY13" s="17">
        <v>0.17254257129602499</v>
      </c>
      <c r="AZ13" s="17">
        <v>0.246233129579881</v>
      </c>
      <c r="BA13" s="17">
        <v>0.13755691612489901</v>
      </c>
      <c r="BB13" s="17"/>
      <c r="BC13" s="17">
        <v>0.15487293541893099</v>
      </c>
      <c r="BD13" s="17">
        <v>0.20268429598192</v>
      </c>
      <c r="BE13" s="17">
        <v>0.18667773240892099</v>
      </c>
      <c r="BF13" s="17">
        <v>0.17804767171800201</v>
      </c>
      <c r="BG13" s="17">
        <v>6.6729680222906707E-2</v>
      </c>
    </row>
    <row r="14" spans="2:59" ht="29" x14ac:dyDescent="0.35">
      <c r="B14" s="18" t="s">
        <v>654</v>
      </c>
      <c r="C14" s="17">
        <v>0.12515105572485299</v>
      </c>
      <c r="D14" s="17">
        <v>0.145161341129903</v>
      </c>
      <c r="E14" s="17">
        <v>0.10649009324360199</v>
      </c>
      <c r="F14" s="17"/>
      <c r="G14" s="17">
        <v>8.5198804909800696E-2</v>
      </c>
      <c r="H14" s="17">
        <v>6.5629542462082399E-2</v>
      </c>
      <c r="I14" s="17">
        <v>0.106945232058565</v>
      </c>
      <c r="J14" s="17">
        <v>0.142412394266346</v>
      </c>
      <c r="K14" s="17">
        <v>0.16161492903608199</v>
      </c>
      <c r="L14" s="17">
        <v>0.181683929902175</v>
      </c>
      <c r="M14" s="17"/>
      <c r="N14" s="17">
        <v>0.122984696431844</v>
      </c>
      <c r="O14" s="17">
        <v>0.1414330775988</v>
      </c>
      <c r="P14" s="17">
        <v>0.12016217774155601</v>
      </c>
      <c r="Q14" s="17">
        <v>0.115261719858624</v>
      </c>
      <c r="R14" s="17"/>
      <c r="S14" s="17">
        <v>0.11093484530098</v>
      </c>
      <c r="T14" s="17">
        <v>0.177487864782227</v>
      </c>
      <c r="U14" s="17">
        <v>0.14186222720924099</v>
      </c>
      <c r="V14" s="17">
        <v>0.111730732021559</v>
      </c>
      <c r="W14" s="17">
        <v>0.128196969852714</v>
      </c>
      <c r="X14" s="17">
        <v>0.102767137098123</v>
      </c>
      <c r="Y14" s="17">
        <v>0.11608481947655901</v>
      </c>
      <c r="Z14" s="17">
        <v>0.10436311303977</v>
      </c>
      <c r="AA14" s="17">
        <v>0.11380578032373501</v>
      </c>
      <c r="AB14" s="17">
        <v>0.154685673292215</v>
      </c>
      <c r="AC14" s="17">
        <v>6.8665102782982004E-2</v>
      </c>
      <c r="AD14" s="17">
        <v>0.140509199431994</v>
      </c>
      <c r="AE14" s="17"/>
      <c r="AF14" s="17">
        <v>0.14459463380048199</v>
      </c>
      <c r="AG14" s="17">
        <v>0.146992894224869</v>
      </c>
      <c r="AH14" s="17">
        <v>5.5690846477290001E-2</v>
      </c>
      <c r="AI14" s="17"/>
      <c r="AJ14" s="17">
        <v>0.15908050935062701</v>
      </c>
      <c r="AK14" s="17">
        <v>8.8281278617991898E-2</v>
      </c>
      <c r="AL14" s="17">
        <v>0.175381764234145</v>
      </c>
      <c r="AM14" s="17">
        <v>0.16705941781346301</v>
      </c>
      <c r="AN14" s="17">
        <v>0.119869854489194</v>
      </c>
      <c r="AO14" s="17"/>
      <c r="AP14" s="17">
        <v>0.170468001979136</v>
      </c>
      <c r="AQ14" s="17">
        <v>0.116336534982788</v>
      </c>
      <c r="AR14" s="17">
        <v>0.18308821963903299</v>
      </c>
      <c r="AS14" s="17">
        <v>9.0211620416734598E-2</v>
      </c>
      <c r="AT14" s="17">
        <v>7.9954237083618096E-2</v>
      </c>
      <c r="AU14" s="17"/>
      <c r="AV14" s="17">
        <v>0.110494172568614</v>
      </c>
      <c r="AW14" s="17">
        <v>0.178437601775053</v>
      </c>
      <c r="AX14" s="17">
        <v>0.16896465657377599</v>
      </c>
      <c r="AY14" s="17">
        <v>8.6422175020219302E-2</v>
      </c>
      <c r="AZ14" s="17">
        <v>7.2896933037304296E-2</v>
      </c>
      <c r="BA14" s="17">
        <v>7.9114652654222406E-2</v>
      </c>
      <c r="BB14" s="17"/>
      <c r="BC14" s="17">
        <v>0.14684636438328999</v>
      </c>
      <c r="BD14" s="17">
        <v>0.14615047350332899</v>
      </c>
      <c r="BE14" s="17">
        <v>0.135185996342542</v>
      </c>
      <c r="BF14" s="17">
        <v>0.10114276922142799</v>
      </c>
      <c r="BG14" s="17">
        <v>4.14094726876039E-2</v>
      </c>
    </row>
    <row r="15" spans="2:59" ht="43.5" x14ac:dyDescent="0.35">
      <c r="B15" s="18" t="s">
        <v>655</v>
      </c>
      <c r="C15" s="17">
        <v>0.15890023670553199</v>
      </c>
      <c r="D15" s="17">
        <v>0.16948876792711801</v>
      </c>
      <c r="E15" s="17">
        <v>0.149823922895815</v>
      </c>
      <c r="F15" s="17"/>
      <c r="G15" s="17">
        <v>5.5580853109052301E-2</v>
      </c>
      <c r="H15" s="17">
        <v>7.6204662455031796E-2</v>
      </c>
      <c r="I15" s="17">
        <v>8.9812962663364401E-2</v>
      </c>
      <c r="J15" s="17">
        <v>0.18228530185237099</v>
      </c>
      <c r="K15" s="17">
        <v>0.229092009926293</v>
      </c>
      <c r="L15" s="17">
        <v>0.29433301327953099</v>
      </c>
      <c r="M15" s="17"/>
      <c r="N15" s="17">
        <v>0.114014363352455</v>
      </c>
      <c r="O15" s="17">
        <v>0.16592198000165601</v>
      </c>
      <c r="P15" s="17">
        <v>0.18274862727199201</v>
      </c>
      <c r="Q15" s="17">
        <v>0.182614608172083</v>
      </c>
      <c r="R15" s="17"/>
      <c r="S15" s="17">
        <v>9.0021658106849201E-2</v>
      </c>
      <c r="T15" s="17">
        <v>0.18353378857966399</v>
      </c>
      <c r="U15" s="17">
        <v>0.136792628264156</v>
      </c>
      <c r="V15" s="17">
        <v>9.7775675340764201E-2</v>
      </c>
      <c r="W15" s="17">
        <v>0.1537567436085</v>
      </c>
      <c r="X15" s="17">
        <v>0.111566760711847</v>
      </c>
      <c r="Y15" s="17">
        <v>0.155233637519365</v>
      </c>
      <c r="Z15" s="17">
        <v>0.248745987629367</v>
      </c>
      <c r="AA15" s="17">
        <v>0.14719418151950101</v>
      </c>
      <c r="AB15" s="17">
        <v>0.28762551673922399</v>
      </c>
      <c r="AC15" s="17">
        <v>0.185820486296677</v>
      </c>
      <c r="AD15" s="17">
        <v>0.29761325953798301</v>
      </c>
      <c r="AE15" s="17"/>
      <c r="AF15" s="17">
        <v>0.18691848025376201</v>
      </c>
      <c r="AG15" s="17">
        <v>0.18616697263030199</v>
      </c>
      <c r="AH15" s="17">
        <v>0.10687899021012801</v>
      </c>
      <c r="AI15" s="17"/>
      <c r="AJ15" s="17">
        <v>0.18417800784362801</v>
      </c>
      <c r="AK15" s="17">
        <v>0.13430511779516299</v>
      </c>
      <c r="AL15" s="17">
        <v>0.179045606341283</v>
      </c>
      <c r="AM15" s="17">
        <v>3.8001815419059698E-2</v>
      </c>
      <c r="AN15" s="17">
        <v>0.13023375505159601</v>
      </c>
      <c r="AO15" s="17"/>
      <c r="AP15" s="17">
        <v>0.17732408481173201</v>
      </c>
      <c r="AQ15" s="17">
        <v>0.14170819865815601</v>
      </c>
      <c r="AR15" s="17">
        <v>0.139382493001206</v>
      </c>
      <c r="AS15" s="17">
        <v>0.15990429010452401</v>
      </c>
      <c r="AT15" s="17">
        <v>0.153181097840071</v>
      </c>
      <c r="AU15" s="17"/>
      <c r="AV15" s="17">
        <v>0.112264412432108</v>
      </c>
      <c r="AW15" s="17">
        <v>0.18598731652676201</v>
      </c>
      <c r="AX15" s="17">
        <v>0.149833939458063</v>
      </c>
      <c r="AY15" s="17">
        <v>0.148396816327512</v>
      </c>
      <c r="AZ15" s="17">
        <v>0.15436038947261099</v>
      </c>
      <c r="BA15" s="17">
        <v>0.198640163266984</v>
      </c>
      <c r="BB15" s="17"/>
      <c r="BC15" s="17">
        <v>0.17800038982660399</v>
      </c>
      <c r="BD15" s="17">
        <v>0.15962285687633901</v>
      </c>
      <c r="BE15" s="17">
        <v>0.14159023718209199</v>
      </c>
      <c r="BF15" s="17">
        <v>0.12380705179785099</v>
      </c>
      <c r="BG15" s="17">
        <v>0.13250631856766501</v>
      </c>
    </row>
    <row r="16" spans="2:59" x14ac:dyDescent="0.35">
      <c r="B16" s="18" t="s">
        <v>123</v>
      </c>
      <c r="C16" s="19">
        <v>0.120260565773326</v>
      </c>
      <c r="D16" s="19">
        <v>8.5161376225199398E-2</v>
      </c>
      <c r="E16" s="19">
        <v>0.15591950950170499</v>
      </c>
      <c r="F16" s="19"/>
      <c r="G16" s="19">
        <v>6.8100259495394805E-2</v>
      </c>
      <c r="H16" s="19">
        <v>6.7141741255448903E-2</v>
      </c>
      <c r="I16" s="19">
        <v>0.106452451807067</v>
      </c>
      <c r="J16" s="19">
        <v>0.117094909622928</v>
      </c>
      <c r="K16" s="19">
        <v>0.21759950755670199</v>
      </c>
      <c r="L16" s="19">
        <v>0.15429224127798699</v>
      </c>
      <c r="M16" s="19"/>
      <c r="N16" s="19">
        <v>7.8367806950448496E-2</v>
      </c>
      <c r="O16" s="19">
        <v>8.2443390304935193E-2</v>
      </c>
      <c r="P16" s="19">
        <v>0.18762076088375099</v>
      </c>
      <c r="Q16" s="19">
        <v>0.14908330150503901</v>
      </c>
      <c r="R16" s="19"/>
      <c r="S16" s="19">
        <v>9.2847545083638405E-2</v>
      </c>
      <c r="T16" s="19">
        <v>0.134070963576158</v>
      </c>
      <c r="U16" s="19">
        <v>0.14288833181226199</v>
      </c>
      <c r="V16" s="19">
        <v>0.12564493307483701</v>
      </c>
      <c r="W16" s="19">
        <v>7.8183072110858204E-2</v>
      </c>
      <c r="X16" s="19">
        <v>0.157174506159554</v>
      </c>
      <c r="Y16" s="19">
        <v>9.7306142025521597E-2</v>
      </c>
      <c r="Z16" s="19">
        <v>0.13256666639442199</v>
      </c>
      <c r="AA16" s="19">
        <v>0.118866542165142</v>
      </c>
      <c r="AB16" s="19">
        <v>0.16540944214565001</v>
      </c>
      <c r="AC16" s="19">
        <v>9.3718425330281699E-2</v>
      </c>
      <c r="AD16" s="19">
        <v>7.8069623456741802E-2</v>
      </c>
      <c r="AE16" s="19"/>
      <c r="AF16" s="19">
        <v>0.129992537194627</v>
      </c>
      <c r="AG16" s="19">
        <v>9.9217511675657497E-2</v>
      </c>
      <c r="AH16" s="19">
        <v>0.200484443191108</v>
      </c>
      <c r="AI16" s="19"/>
      <c r="AJ16" s="19">
        <v>0.15082500408837701</v>
      </c>
      <c r="AK16" s="19">
        <v>7.1410856145961502E-2</v>
      </c>
      <c r="AL16" s="19">
        <v>7.5991074027272495E-2</v>
      </c>
      <c r="AM16" s="19">
        <v>9.9059593000882198E-2</v>
      </c>
      <c r="AN16" s="19">
        <v>0.16099248483447201</v>
      </c>
      <c r="AO16" s="19"/>
      <c r="AP16" s="19">
        <v>0.14429204072265001</v>
      </c>
      <c r="AQ16" s="19">
        <v>7.6649151313364694E-2</v>
      </c>
      <c r="AR16" s="19">
        <v>6.4829157330992704E-2</v>
      </c>
      <c r="AS16" s="19">
        <v>0.131614889287161</v>
      </c>
      <c r="AT16" s="19">
        <v>0.17214436527171201</v>
      </c>
      <c r="AU16" s="19"/>
      <c r="AV16" s="19">
        <v>6.6342408383860907E-2</v>
      </c>
      <c r="AW16" s="19">
        <v>0.116398462048836</v>
      </c>
      <c r="AX16" s="19">
        <v>6.9260662383733504E-2</v>
      </c>
      <c r="AY16" s="19">
        <v>0.13173699131394601</v>
      </c>
      <c r="AZ16" s="19">
        <v>0.11360301889216801</v>
      </c>
      <c r="BA16" s="19">
        <v>0.26948071731731998</v>
      </c>
      <c r="BB16" s="19"/>
      <c r="BC16" s="19">
        <v>0.143307008469891</v>
      </c>
      <c r="BD16" s="19">
        <v>0.131762383501938</v>
      </c>
      <c r="BE16" s="19">
        <v>8.5096825154008807E-2</v>
      </c>
      <c r="BF16" s="19">
        <v>5.9346578926913598E-2</v>
      </c>
      <c r="BG16" s="19">
        <v>0.11854744012646599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2.2708728670466999E-2</v>
      </c>
      <c r="D9" s="17">
        <v>1.57842054243818E-2</v>
      </c>
      <c r="E9" s="17">
        <v>2.9734924947233E-2</v>
      </c>
      <c r="F9" s="17"/>
      <c r="G9" s="17">
        <v>2.1796894487640599E-2</v>
      </c>
      <c r="H9" s="17">
        <v>2.2643886664493601E-2</v>
      </c>
      <c r="I9" s="17">
        <v>4.09247843138709E-2</v>
      </c>
      <c r="J9" s="17">
        <v>2.1801777518008401E-2</v>
      </c>
      <c r="K9" s="17">
        <v>2.2574272921510801E-2</v>
      </c>
      <c r="L9" s="17">
        <v>9.6911777981411908E-3</v>
      </c>
      <c r="M9" s="17"/>
      <c r="N9" s="17">
        <v>1.7773156652359699E-2</v>
      </c>
      <c r="O9" s="17">
        <v>2.1325717957203099E-2</v>
      </c>
      <c r="P9" s="17">
        <v>3.4392946603926798E-2</v>
      </c>
      <c r="Q9" s="17">
        <v>1.94744520898734E-2</v>
      </c>
      <c r="R9" s="17"/>
      <c r="S9" s="17">
        <v>1.65277337905478E-2</v>
      </c>
      <c r="T9" s="17">
        <v>4.35018407780529E-2</v>
      </c>
      <c r="U9" s="17">
        <v>0</v>
      </c>
      <c r="V9" s="17">
        <v>2.66542702042993E-2</v>
      </c>
      <c r="W9" s="17">
        <v>2.741821376959E-2</v>
      </c>
      <c r="X9" s="17">
        <v>0</v>
      </c>
      <c r="Y9" s="17">
        <v>2.9332618193380899E-2</v>
      </c>
      <c r="Z9" s="17">
        <v>2.00059125025287E-2</v>
      </c>
      <c r="AA9" s="17">
        <v>3.0177184095017798E-2</v>
      </c>
      <c r="AB9" s="17">
        <v>2.1654932650831699E-2</v>
      </c>
      <c r="AC9" s="17">
        <v>4.86447896086998E-2</v>
      </c>
      <c r="AD9" s="17">
        <v>0</v>
      </c>
      <c r="AE9" s="17"/>
      <c r="AF9" s="17">
        <v>2.29901076084972E-2</v>
      </c>
      <c r="AG9" s="17">
        <v>1.98945731785076E-2</v>
      </c>
      <c r="AH9" s="17">
        <v>3.5586383850827297E-2</v>
      </c>
      <c r="AI9" s="17"/>
      <c r="AJ9" s="17">
        <v>1.4626783799318199E-2</v>
      </c>
      <c r="AK9" s="17">
        <v>2.76945421466059E-2</v>
      </c>
      <c r="AL9" s="17">
        <v>1.5296346945345001E-2</v>
      </c>
      <c r="AM9" s="17">
        <v>5.0366519955459099E-2</v>
      </c>
      <c r="AN9" s="17">
        <v>2.31967955956725E-2</v>
      </c>
      <c r="AO9" s="17"/>
      <c r="AP9" s="17">
        <v>9.6808196332072299E-3</v>
      </c>
      <c r="AQ9" s="17">
        <v>2.6049732959629E-2</v>
      </c>
      <c r="AR9" s="17">
        <v>2.2144421450794701E-2</v>
      </c>
      <c r="AS9" s="17">
        <v>3.50169183429654E-2</v>
      </c>
      <c r="AT9" s="17">
        <v>3.69713740183936E-2</v>
      </c>
      <c r="AU9" s="17"/>
      <c r="AV9" s="17">
        <v>2.7991439625664801E-2</v>
      </c>
      <c r="AW9" s="17">
        <v>4.5327396547572198E-3</v>
      </c>
      <c r="AX9" s="17">
        <v>8.8284699562606091E-3</v>
      </c>
      <c r="AY9" s="17">
        <v>3.6058717850085603E-2</v>
      </c>
      <c r="AZ9" s="17">
        <v>5.7306212626584203E-2</v>
      </c>
      <c r="BA9" s="17">
        <v>0</v>
      </c>
      <c r="BB9" s="17"/>
      <c r="BC9" s="17">
        <v>1.0473324337181299E-2</v>
      </c>
      <c r="BD9" s="17">
        <v>3.1446271146753003E-2</v>
      </c>
      <c r="BE9" s="17">
        <v>1.9257325517125001E-2</v>
      </c>
      <c r="BF9" s="17">
        <v>2.9437591794505301E-2</v>
      </c>
      <c r="BG9" s="17">
        <v>0.178268638803768</v>
      </c>
    </row>
    <row r="10" spans="2:59" ht="43.5" x14ac:dyDescent="0.35">
      <c r="B10" s="18" t="s">
        <v>650</v>
      </c>
      <c r="C10" s="17">
        <v>5.6961116708066202E-2</v>
      </c>
      <c r="D10" s="17">
        <v>4.1974782466848701E-2</v>
      </c>
      <c r="E10" s="17">
        <v>7.0507673700551304E-2</v>
      </c>
      <c r="F10" s="17"/>
      <c r="G10" s="17">
        <v>8.5249598826229206E-2</v>
      </c>
      <c r="H10" s="17">
        <v>9.9418018008597203E-2</v>
      </c>
      <c r="I10" s="17">
        <v>4.3040847776438199E-2</v>
      </c>
      <c r="J10" s="17">
        <v>4.7223048634624697E-2</v>
      </c>
      <c r="K10" s="17">
        <v>1.40724054040263E-2</v>
      </c>
      <c r="L10" s="17">
        <v>4.6789885211116801E-2</v>
      </c>
      <c r="M10" s="17"/>
      <c r="N10" s="17">
        <v>6.7695862434372894E-2</v>
      </c>
      <c r="O10" s="17">
        <v>3.4416682447878003E-2</v>
      </c>
      <c r="P10" s="17">
        <v>7.2895889356792906E-2</v>
      </c>
      <c r="Q10" s="17">
        <v>5.4495476875025303E-2</v>
      </c>
      <c r="R10" s="17"/>
      <c r="S10" s="17">
        <v>6.26406596847046E-2</v>
      </c>
      <c r="T10" s="17">
        <v>5.9626004342490803E-2</v>
      </c>
      <c r="U10" s="17">
        <v>2.4249702397140201E-2</v>
      </c>
      <c r="V10" s="17">
        <v>8.8615927700866903E-2</v>
      </c>
      <c r="W10" s="17">
        <v>5.5596235202105299E-2</v>
      </c>
      <c r="X10" s="17">
        <v>6.4103282535828393E-2</v>
      </c>
      <c r="Y10" s="17">
        <v>4.63645028399257E-2</v>
      </c>
      <c r="Z10" s="17">
        <v>2.0795182365917299E-2</v>
      </c>
      <c r="AA10" s="17">
        <v>7.7176845894838697E-2</v>
      </c>
      <c r="AB10" s="17">
        <v>9.7645134862143802E-3</v>
      </c>
      <c r="AC10" s="17">
        <v>0.14489052095990601</v>
      </c>
      <c r="AD10" s="17">
        <v>0</v>
      </c>
      <c r="AE10" s="17"/>
      <c r="AF10" s="17">
        <v>5.9099340272682301E-2</v>
      </c>
      <c r="AG10" s="17">
        <v>5.59711839210143E-2</v>
      </c>
      <c r="AH10" s="17">
        <v>5.0925525533003099E-2</v>
      </c>
      <c r="AI10" s="17"/>
      <c r="AJ10" s="17">
        <v>4.8318532590461101E-2</v>
      </c>
      <c r="AK10" s="17">
        <v>8.1114212890108103E-2</v>
      </c>
      <c r="AL10" s="17">
        <v>1.34738575147285E-2</v>
      </c>
      <c r="AM10" s="17">
        <v>0.14317351175509399</v>
      </c>
      <c r="AN10" s="17">
        <v>5.95866908247734E-2</v>
      </c>
      <c r="AO10" s="17"/>
      <c r="AP10" s="17">
        <v>6.5212269351144395E-2</v>
      </c>
      <c r="AQ10" s="17">
        <v>6.7711721161657995E-2</v>
      </c>
      <c r="AR10" s="17">
        <v>1.10880719675743E-2</v>
      </c>
      <c r="AS10" s="17">
        <v>5.8510356766647002E-2</v>
      </c>
      <c r="AT10" s="17">
        <v>9.5804800626684603E-2</v>
      </c>
      <c r="AU10" s="17"/>
      <c r="AV10" s="17">
        <v>6.68273702915166E-2</v>
      </c>
      <c r="AW10" s="17">
        <v>6.7913743618561201E-2</v>
      </c>
      <c r="AX10" s="17">
        <v>3.2246989125025403E-2</v>
      </c>
      <c r="AY10" s="17">
        <v>6.21699609002049E-2</v>
      </c>
      <c r="AZ10" s="17">
        <v>6.5083357258243602E-2</v>
      </c>
      <c r="BA10" s="17">
        <v>5.2217211372688602E-2</v>
      </c>
      <c r="BB10" s="17"/>
      <c r="BC10" s="17">
        <v>5.7173777824577998E-2</v>
      </c>
      <c r="BD10" s="17">
        <v>4.4874862266934497E-2</v>
      </c>
      <c r="BE10" s="17">
        <v>5.0167378459315203E-2</v>
      </c>
      <c r="BF10" s="17">
        <v>0.116789808934105</v>
      </c>
      <c r="BG10" s="17">
        <v>0.119443726222019</v>
      </c>
    </row>
    <row r="11" spans="2:59" ht="43.5" x14ac:dyDescent="0.35">
      <c r="B11" s="18" t="s">
        <v>651</v>
      </c>
      <c r="C11" s="17">
        <v>0.155654790340333</v>
      </c>
      <c r="D11" s="17">
        <v>0.16965371267381399</v>
      </c>
      <c r="E11" s="17">
        <v>0.13894445493983701</v>
      </c>
      <c r="F11" s="17"/>
      <c r="G11" s="17">
        <v>0.197075470937638</v>
      </c>
      <c r="H11" s="17">
        <v>0.22454767958319599</v>
      </c>
      <c r="I11" s="17">
        <v>0.21707719307450499</v>
      </c>
      <c r="J11" s="17">
        <v>0.117255987159682</v>
      </c>
      <c r="K11" s="17">
        <v>0.12789894299688401</v>
      </c>
      <c r="L11" s="17">
        <v>6.6803194718185299E-2</v>
      </c>
      <c r="M11" s="17"/>
      <c r="N11" s="17">
        <v>0.19654158380508599</v>
      </c>
      <c r="O11" s="17">
        <v>0.137010043356318</v>
      </c>
      <c r="P11" s="17">
        <v>0.118066144225819</v>
      </c>
      <c r="Q11" s="17">
        <v>0.16269807945430101</v>
      </c>
      <c r="R11" s="17"/>
      <c r="S11" s="17">
        <v>0.16599022981868899</v>
      </c>
      <c r="T11" s="17">
        <v>0.130814884816921</v>
      </c>
      <c r="U11" s="17">
        <v>0.13349437197220401</v>
      </c>
      <c r="V11" s="17">
        <v>0.173329387047816</v>
      </c>
      <c r="W11" s="17">
        <v>0.16814509805504901</v>
      </c>
      <c r="X11" s="17">
        <v>0.18074347597312099</v>
      </c>
      <c r="Y11" s="17">
        <v>0.118218252771758</v>
      </c>
      <c r="Z11" s="17">
        <v>0.13052304994324801</v>
      </c>
      <c r="AA11" s="17">
        <v>0.22298633206183899</v>
      </c>
      <c r="AB11" s="17">
        <v>0.119243773040037</v>
      </c>
      <c r="AC11" s="17">
        <v>0.163044910250915</v>
      </c>
      <c r="AD11" s="17">
        <v>8.9029283220534799E-2</v>
      </c>
      <c r="AE11" s="17"/>
      <c r="AF11" s="17">
        <v>0.15263581208813401</v>
      </c>
      <c r="AG11" s="17">
        <v>0.154043905510545</v>
      </c>
      <c r="AH11" s="17">
        <v>0.16730676959903701</v>
      </c>
      <c r="AI11" s="17"/>
      <c r="AJ11" s="17">
        <v>0.124261423620909</v>
      </c>
      <c r="AK11" s="17">
        <v>0.210119312729488</v>
      </c>
      <c r="AL11" s="17">
        <v>0.13584030500258801</v>
      </c>
      <c r="AM11" s="17">
        <v>0.17814044774700299</v>
      </c>
      <c r="AN11" s="17">
        <v>0.14622042545125599</v>
      </c>
      <c r="AO11" s="17"/>
      <c r="AP11" s="17">
        <v>0.144377561143814</v>
      </c>
      <c r="AQ11" s="17">
        <v>0.207833757135262</v>
      </c>
      <c r="AR11" s="17">
        <v>7.8781588578294995E-2</v>
      </c>
      <c r="AS11" s="17">
        <v>0.175485320840608</v>
      </c>
      <c r="AT11" s="17">
        <v>0.120094804133455</v>
      </c>
      <c r="AU11" s="17"/>
      <c r="AV11" s="17">
        <v>0.21931336975660301</v>
      </c>
      <c r="AW11" s="17">
        <v>0.121263323109824</v>
      </c>
      <c r="AX11" s="17">
        <v>8.1341903547061598E-2</v>
      </c>
      <c r="AY11" s="17">
        <v>0.17474624121381299</v>
      </c>
      <c r="AZ11" s="17">
        <v>0.12929401952271199</v>
      </c>
      <c r="BA11" s="17">
        <v>0.12371240909269</v>
      </c>
      <c r="BB11" s="17"/>
      <c r="BC11" s="17">
        <v>0.13259137052780401</v>
      </c>
      <c r="BD11" s="17">
        <v>0.150336431315612</v>
      </c>
      <c r="BE11" s="17">
        <v>0.14750166346580701</v>
      </c>
      <c r="BF11" s="17">
        <v>0.18540195698656201</v>
      </c>
      <c r="BG11" s="17">
        <v>0.15040218027180099</v>
      </c>
    </row>
    <row r="12" spans="2:59" ht="29" x14ac:dyDescent="0.35">
      <c r="B12" s="18" t="s">
        <v>652</v>
      </c>
      <c r="C12" s="17">
        <v>0.20269809634423699</v>
      </c>
      <c r="D12" s="17">
        <v>0.22198275833300399</v>
      </c>
      <c r="E12" s="17">
        <v>0.185420827351267</v>
      </c>
      <c r="F12" s="17"/>
      <c r="G12" s="17">
        <v>0.23683864300590801</v>
      </c>
      <c r="H12" s="17">
        <v>0.21807681666158599</v>
      </c>
      <c r="I12" s="17">
        <v>0.205995166668964</v>
      </c>
      <c r="J12" s="17">
        <v>0.14313277960870299</v>
      </c>
      <c r="K12" s="17">
        <v>0.21308924550057901</v>
      </c>
      <c r="L12" s="17">
        <v>0.20295303197386799</v>
      </c>
      <c r="M12" s="17"/>
      <c r="N12" s="17">
        <v>0.18095473817924501</v>
      </c>
      <c r="O12" s="17">
        <v>0.226835649781604</v>
      </c>
      <c r="P12" s="17">
        <v>0.19495724808911799</v>
      </c>
      <c r="Q12" s="17">
        <v>0.20991598005375001</v>
      </c>
      <c r="R12" s="17"/>
      <c r="S12" s="17">
        <v>0.23017381576243501</v>
      </c>
      <c r="T12" s="17">
        <v>0.20879252136971499</v>
      </c>
      <c r="U12" s="17">
        <v>0.16547477851300799</v>
      </c>
      <c r="V12" s="17">
        <v>0.21203776584808301</v>
      </c>
      <c r="W12" s="17">
        <v>0.18003815284143301</v>
      </c>
      <c r="X12" s="17">
        <v>0.190379155143927</v>
      </c>
      <c r="Y12" s="17">
        <v>0.23366679197509199</v>
      </c>
      <c r="Z12" s="17">
        <v>0.261971684738736</v>
      </c>
      <c r="AA12" s="17">
        <v>0.19537214244158699</v>
      </c>
      <c r="AB12" s="17">
        <v>0.23220589320500601</v>
      </c>
      <c r="AC12" s="17">
        <v>0.136232675835915</v>
      </c>
      <c r="AD12" s="17">
        <v>9.6119747419343995E-2</v>
      </c>
      <c r="AE12" s="17"/>
      <c r="AF12" s="17">
        <v>0.18931920955898801</v>
      </c>
      <c r="AG12" s="17">
        <v>0.19863377751012301</v>
      </c>
      <c r="AH12" s="17">
        <v>0.19034313390895799</v>
      </c>
      <c r="AI12" s="17"/>
      <c r="AJ12" s="17">
        <v>0.17905075297710199</v>
      </c>
      <c r="AK12" s="17">
        <v>0.2198165173868</v>
      </c>
      <c r="AL12" s="17">
        <v>0.17412724331243301</v>
      </c>
      <c r="AM12" s="17">
        <v>0.16194004408638901</v>
      </c>
      <c r="AN12" s="17">
        <v>0.195347346903293</v>
      </c>
      <c r="AO12" s="17"/>
      <c r="AP12" s="17">
        <v>0.13961690515136599</v>
      </c>
      <c r="AQ12" s="17">
        <v>0.20472135666607599</v>
      </c>
      <c r="AR12" s="17">
        <v>0.276827672347563</v>
      </c>
      <c r="AS12" s="17">
        <v>0.18129531249731001</v>
      </c>
      <c r="AT12" s="17">
        <v>0.18727837986110599</v>
      </c>
      <c r="AU12" s="17"/>
      <c r="AV12" s="17">
        <v>0.233779766450118</v>
      </c>
      <c r="AW12" s="17">
        <v>0.16129456622373001</v>
      </c>
      <c r="AX12" s="17">
        <v>0.26200728565259801</v>
      </c>
      <c r="AY12" s="17">
        <v>0.18982938801632901</v>
      </c>
      <c r="AZ12" s="17">
        <v>0.24719099469101899</v>
      </c>
      <c r="BA12" s="17">
        <v>0.17753914334687201</v>
      </c>
      <c r="BB12" s="17"/>
      <c r="BC12" s="17">
        <v>0.199703822714451</v>
      </c>
      <c r="BD12" s="17">
        <v>0.20921184798866799</v>
      </c>
      <c r="BE12" s="17">
        <v>0.204203192193008</v>
      </c>
      <c r="BF12" s="17">
        <v>0.20420135670164599</v>
      </c>
      <c r="BG12" s="17">
        <v>0</v>
      </c>
    </row>
    <row r="13" spans="2:59" ht="29" x14ac:dyDescent="0.35">
      <c r="B13" s="18" t="s">
        <v>653</v>
      </c>
      <c r="C13" s="17">
        <v>0.221333834294862</v>
      </c>
      <c r="D13" s="17">
        <v>0.21203799765777101</v>
      </c>
      <c r="E13" s="17">
        <v>0.23240993744487801</v>
      </c>
      <c r="F13" s="17"/>
      <c r="G13" s="17">
        <v>0.22212607167026399</v>
      </c>
      <c r="H13" s="17">
        <v>0.20986305327615901</v>
      </c>
      <c r="I13" s="17">
        <v>0.18561701029348801</v>
      </c>
      <c r="J13" s="17">
        <v>0.246050737221922</v>
      </c>
      <c r="K13" s="17">
        <v>0.17522188037579101</v>
      </c>
      <c r="L13" s="17">
        <v>0.26851154992458998</v>
      </c>
      <c r="M13" s="17"/>
      <c r="N13" s="17">
        <v>0.25815722800076801</v>
      </c>
      <c r="O13" s="17">
        <v>0.24114755452689901</v>
      </c>
      <c r="P13" s="17">
        <v>0.21712436168816299</v>
      </c>
      <c r="Q13" s="17">
        <v>0.15800198515825201</v>
      </c>
      <c r="R13" s="17"/>
      <c r="S13" s="17">
        <v>0.21289136756496799</v>
      </c>
      <c r="T13" s="17">
        <v>0.184106841164171</v>
      </c>
      <c r="U13" s="17">
        <v>0.200225435982546</v>
      </c>
      <c r="V13" s="17">
        <v>0.216327507081714</v>
      </c>
      <c r="W13" s="17">
        <v>0.258650738766739</v>
      </c>
      <c r="X13" s="17">
        <v>0.215492855226633</v>
      </c>
      <c r="Y13" s="17">
        <v>0.24400212881581701</v>
      </c>
      <c r="Z13" s="17">
        <v>0.26473889604627199</v>
      </c>
      <c r="AA13" s="17">
        <v>0.19967491765824</v>
      </c>
      <c r="AB13" s="17">
        <v>0.24626271351728199</v>
      </c>
      <c r="AC13" s="17">
        <v>0.222284550957981</v>
      </c>
      <c r="AD13" s="17">
        <v>0.28931488649707698</v>
      </c>
      <c r="AE13" s="17"/>
      <c r="AF13" s="17">
        <v>0.22624943427712599</v>
      </c>
      <c r="AG13" s="17">
        <v>0.22755219989088199</v>
      </c>
      <c r="AH13" s="17">
        <v>0.180128914416532</v>
      </c>
      <c r="AI13" s="17"/>
      <c r="AJ13" s="17">
        <v>0.23960143585093299</v>
      </c>
      <c r="AK13" s="17">
        <v>0.18219547569837499</v>
      </c>
      <c r="AL13" s="17">
        <v>0.249322200154656</v>
      </c>
      <c r="AM13" s="17">
        <v>0.32811326770397697</v>
      </c>
      <c r="AN13" s="17">
        <v>0.22982570126240001</v>
      </c>
      <c r="AO13" s="17"/>
      <c r="AP13" s="17">
        <v>0.25049623487800998</v>
      </c>
      <c r="AQ13" s="17">
        <v>0.197502023770041</v>
      </c>
      <c r="AR13" s="17">
        <v>0.26761920768026498</v>
      </c>
      <c r="AS13" s="17">
        <v>0.222296394799952</v>
      </c>
      <c r="AT13" s="17">
        <v>0.307453821786007</v>
      </c>
      <c r="AU13" s="17"/>
      <c r="AV13" s="17">
        <v>0.16649063068333</v>
      </c>
      <c r="AW13" s="17">
        <v>0.29683934368302001</v>
      </c>
      <c r="AX13" s="17">
        <v>0.332430356315634</v>
      </c>
      <c r="AY13" s="17">
        <v>0.205160595329341</v>
      </c>
      <c r="AZ13" s="17">
        <v>0.2218673376459</v>
      </c>
      <c r="BA13" s="17">
        <v>0.14699591135119999</v>
      </c>
      <c r="BB13" s="17"/>
      <c r="BC13" s="17">
        <v>0.20729870944564599</v>
      </c>
      <c r="BD13" s="17">
        <v>0.23089206722231201</v>
      </c>
      <c r="BE13" s="17">
        <v>0.25112836812907002</v>
      </c>
      <c r="BF13" s="17">
        <v>0.18494690681202999</v>
      </c>
      <c r="BG13" s="17">
        <v>0.15244624532003501</v>
      </c>
    </row>
    <row r="14" spans="2:59" ht="29" x14ac:dyDescent="0.35">
      <c r="B14" s="18" t="s">
        <v>654</v>
      </c>
      <c r="C14" s="17">
        <v>0.117453814648746</v>
      </c>
      <c r="D14" s="17">
        <v>0.131109653273559</v>
      </c>
      <c r="E14" s="17">
        <v>0.104994817669433</v>
      </c>
      <c r="F14" s="17"/>
      <c r="G14" s="17">
        <v>5.74463147758437E-2</v>
      </c>
      <c r="H14" s="17">
        <v>8.2614839836395004E-2</v>
      </c>
      <c r="I14" s="17">
        <v>9.8592982452316E-2</v>
      </c>
      <c r="J14" s="17">
        <v>0.17951188327394499</v>
      </c>
      <c r="K14" s="17">
        <v>0.100500779734766</v>
      </c>
      <c r="L14" s="17">
        <v>0.166435965227206</v>
      </c>
      <c r="M14" s="17"/>
      <c r="N14" s="17">
        <v>0.12780403344754501</v>
      </c>
      <c r="O14" s="17">
        <v>0.120697492846501</v>
      </c>
      <c r="P14" s="17">
        <v>0.115831498713342</v>
      </c>
      <c r="Q14" s="17">
        <v>0.103925799903154</v>
      </c>
      <c r="R14" s="17"/>
      <c r="S14" s="17">
        <v>0.12072541904098399</v>
      </c>
      <c r="T14" s="17">
        <v>0.103058159778554</v>
      </c>
      <c r="U14" s="17">
        <v>0.19317080197363101</v>
      </c>
      <c r="V14" s="17">
        <v>9.2958710115467996E-2</v>
      </c>
      <c r="W14" s="17">
        <v>9.1017092120042303E-2</v>
      </c>
      <c r="X14" s="17">
        <v>0.12973092393265501</v>
      </c>
      <c r="Y14" s="17">
        <v>0.10827928355304101</v>
      </c>
      <c r="Z14" s="17">
        <v>4.0611764932415001E-2</v>
      </c>
      <c r="AA14" s="17">
        <v>0.116554536596855</v>
      </c>
      <c r="AB14" s="17">
        <v>0.120031836804759</v>
      </c>
      <c r="AC14" s="17">
        <v>0.12621246168237599</v>
      </c>
      <c r="AD14" s="17">
        <v>0.16403911183132</v>
      </c>
      <c r="AE14" s="17"/>
      <c r="AF14" s="17">
        <v>0.111542295410509</v>
      </c>
      <c r="AG14" s="17">
        <v>0.13891480427745201</v>
      </c>
      <c r="AH14" s="17">
        <v>8.8654445000254295E-2</v>
      </c>
      <c r="AI14" s="17"/>
      <c r="AJ14" s="17">
        <v>0.138864157947239</v>
      </c>
      <c r="AK14" s="17">
        <v>0.113850455231641</v>
      </c>
      <c r="AL14" s="17">
        <v>0.182661798794094</v>
      </c>
      <c r="AM14" s="17">
        <v>4.6104820627034901E-2</v>
      </c>
      <c r="AN14" s="17">
        <v>7.5868372219483504E-2</v>
      </c>
      <c r="AO14" s="17"/>
      <c r="AP14" s="17">
        <v>0.15640756780583501</v>
      </c>
      <c r="AQ14" s="17">
        <v>0.10936459889007499</v>
      </c>
      <c r="AR14" s="17">
        <v>0.16105815557549699</v>
      </c>
      <c r="AS14" s="17">
        <v>9.9723395875496904E-2</v>
      </c>
      <c r="AT14" s="17">
        <v>7.65249005240453E-2</v>
      </c>
      <c r="AU14" s="17"/>
      <c r="AV14" s="17">
        <v>0.11108869535886801</v>
      </c>
      <c r="AW14" s="17">
        <v>0.128841256391829</v>
      </c>
      <c r="AX14" s="17">
        <v>0.15629376012700899</v>
      </c>
      <c r="AY14" s="17">
        <v>0.11761681278541899</v>
      </c>
      <c r="AZ14" s="17">
        <v>0.12507156200203501</v>
      </c>
      <c r="BA14" s="17">
        <v>5.9075394013278597E-2</v>
      </c>
      <c r="BB14" s="17"/>
      <c r="BC14" s="17">
        <v>0.136551298997239</v>
      </c>
      <c r="BD14" s="17">
        <v>0.110894011404812</v>
      </c>
      <c r="BE14" s="17">
        <v>0.13940340570446799</v>
      </c>
      <c r="BF14" s="17">
        <v>0.112663617550483</v>
      </c>
      <c r="BG14" s="17">
        <v>5.5062586680008997E-2</v>
      </c>
    </row>
    <row r="15" spans="2:59" ht="43.5" x14ac:dyDescent="0.35">
      <c r="B15" s="18" t="s">
        <v>655</v>
      </c>
      <c r="C15" s="17">
        <v>0.11488453014981199</v>
      </c>
      <c r="D15" s="17">
        <v>0.12916776762085</v>
      </c>
      <c r="E15" s="17">
        <v>9.9140583499296997E-2</v>
      </c>
      <c r="F15" s="17"/>
      <c r="G15" s="17">
        <v>0.13936954114160499</v>
      </c>
      <c r="H15" s="17">
        <v>6.2331993102146099E-2</v>
      </c>
      <c r="I15" s="17">
        <v>9.0594379364577496E-2</v>
      </c>
      <c r="J15" s="17">
        <v>0.12601298462850999</v>
      </c>
      <c r="K15" s="17">
        <v>0.182473638305091</v>
      </c>
      <c r="L15" s="17">
        <v>0.110120917532487</v>
      </c>
      <c r="M15" s="17"/>
      <c r="N15" s="17">
        <v>8.1619537372121798E-2</v>
      </c>
      <c r="O15" s="17">
        <v>0.149122023054435</v>
      </c>
      <c r="P15" s="17">
        <v>0.103632119878641</v>
      </c>
      <c r="Q15" s="17">
        <v>0.12746618367298601</v>
      </c>
      <c r="R15" s="17"/>
      <c r="S15" s="17">
        <v>0.101251498692355</v>
      </c>
      <c r="T15" s="17">
        <v>0.135438229869665</v>
      </c>
      <c r="U15" s="17">
        <v>0.11557849848228099</v>
      </c>
      <c r="V15" s="17">
        <v>0.136104882763048</v>
      </c>
      <c r="W15" s="17">
        <v>0.12968343956132999</v>
      </c>
      <c r="X15" s="17">
        <v>8.6215140778390403E-2</v>
      </c>
      <c r="Y15" s="17">
        <v>9.5164482134768094E-2</v>
      </c>
      <c r="Z15" s="17">
        <v>0.15465188500580401</v>
      </c>
      <c r="AA15" s="17">
        <v>7.5165275730108005E-2</v>
      </c>
      <c r="AB15" s="17">
        <v>0.102481128964581</v>
      </c>
      <c r="AC15" s="17">
        <v>8.6117481008142094E-2</v>
      </c>
      <c r="AD15" s="17">
        <v>0.31069617425608398</v>
      </c>
      <c r="AE15" s="17"/>
      <c r="AF15" s="17">
        <v>0.12104759812893801</v>
      </c>
      <c r="AG15" s="17">
        <v>0.10034158479593699</v>
      </c>
      <c r="AH15" s="17">
        <v>0.13633089951083799</v>
      </c>
      <c r="AI15" s="17"/>
      <c r="AJ15" s="17">
        <v>0.13722622288814801</v>
      </c>
      <c r="AK15" s="17">
        <v>7.8541624818477707E-2</v>
      </c>
      <c r="AL15" s="17">
        <v>0.12655246249351401</v>
      </c>
      <c r="AM15" s="17">
        <v>0</v>
      </c>
      <c r="AN15" s="17">
        <v>0.12855002844688199</v>
      </c>
      <c r="AO15" s="17"/>
      <c r="AP15" s="17">
        <v>0.118791534311223</v>
      </c>
      <c r="AQ15" s="17">
        <v>0.115793300549052</v>
      </c>
      <c r="AR15" s="17">
        <v>9.6567253804227995E-2</v>
      </c>
      <c r="AS15" s="17">
        <v>0.114769284235057</v>
      </c>
      <c r="AT15" s="17">
        <v>2.08232460013167E-2</v>
      </c>
      <c r="AU15" s="17"/>
      <c r="AV15" s="17">
        <v>0.120745025362194</v>
      </c>
      <c r="AW15" s="17">
        <v>0.109751413509814</v>
      </c>
      <c r="AX15" s="17">
        <v>7.9312562635362904E-2</v>
      </c>
      <c r="AY15" s="17">
        <v>0.105048403504287</v>
      </c>
      <c r="AZ15" s="17">
        <v>3.8140189279636798E-2</v>
      </c>
      <c r="BA15" s="17">
        <v>0.15406525911701799</v>
      </c>
      <c r="BB15" s="17"/>
      <c r="BC15" s="17">
        <v>0.12883604646476701</v>
      </c>
      <c r="BD15" s="17">
        <v>0.11449487444143901</v>
      </c>
      <c r="BE15" s="17">
        <v>0.122171986823999</v>
      </c>
      <c r="BF15" s="17">
        <v>7.6039118008989603E-2</v>
      </c>
      <c r="BG15" s="17">
        <v>0.15536439301857</v>
      </c>
    </row>
    <row r="16" spans="2:59" x14ac:dyDescent="0.35">
      <c r="B16" s="18" t="s">
        <v>123</v>
      </c>
      <c r="C16" s="19">
        <v>0.108305088843478</v>
      </c>
      <c r="D16" s="19">
        <v>7.8289122549771495E-2</v>
      </c>
      <c r="E16" s="19">
        <v>0.13884678044750401</v>
      </c>
      <c r="F16" s="19"/>
      <c r="G16" s="19">
        <v>4.0097465154870698E-2</v>
      </c>
      <c r="H16" s="19">
        <v>8.0503712867427094E-2</v>
      </c>
      <c r="I16" s="19">
        <v>0.11815763605584</v>
      </c>
      <c r="J16" s="19">
        <v>0.119010801954606</v>
      </c>
      <c r="K16" s="19">
        <v>0.16416883476135199</v>
      </c>
      <c r="L16" s="19">
        <v>0.12869427761440499</v>
      </c>
      <c r="M16" s="19"/>
      <c r="N16" s="19">
        <v>6.9453860108501006E-2</v>
      </c>
      <c r="O16" s="19">
        <v>6.9444836029162904E-2</v>
      </c>
      <c r="P16" s="19">
        <v>0.14309979144419799</v>
      </c>
      <c r="Q16" s="19">
        <v>0.164022042792659</v>
      </c>
      <c r="R16" s="19"/>
      <c r="S16" s="19">
        <v>8.9799275645316104E-2</v>
      </c>
      <c r="T16" s="19">
        <v>0.13466151788043099</v>
      </c>
      <c r="U16" s="19">
        <v>0.167806410679191</v>
      </c>
      <c r="V16" s="19">
        <v>5.39715492387055E-2</v>
      </c>
      <c r="W16" s="19">
        <v>8.9451029683711297E-2</v>
      </c>
      <c r="X16" s="19">
        <v>0.13333516640944501</v>
      </c>
      <c r="Y16" s="19">
        <v>0.12497193971621701</v>
      </c>
      <c r="Z16" s="19">
        <v>0.106701624465078</v>
      </c>
      <c r="AA16" s="19">
        <v>8.2892765521515005E-2</v>
      </c>
      <c r="AB16" s="19">
        <v>0.14835520833128901</v>
      </c>
      <c r="AC16" s="19">
        <v>7.2572609696065202E-2</v>
      </c>
      <c r="AD16" s="19">
        <v>5.0800796775639999E-2</v>
      </c>
      <c r="AE16" s="19"/>
      <c r="AF16" s="19">
        <v>0.117116202655126</v>
      </c>
      <c r="AG16" s="19">
        <v>0.10464797091554</v>
      </c>
      <c r="AH16" s="19">
        <v>0.150723928180549</v>
      </c>
      <c r="AI16" s="19"/>
      <c r="AJ16" s="19">
        <v>0.11805069032589</v>
      </c>
      <c r="AK16" s="19">
        <v>8.6667859098504801E-2</v>
      </c>
      <c r="AL16" s="19">
        <v>0.10272578578264099</v>
      </c>
      <c r="AM16" s="19">
        <v>9.2161388125042501E-2</v>
      </c>
      <c r="AN16" s="19">
        <v>0.14140463929624</v>
      </c>
      <c r="AO16" s="19"/>
      <c r="AP16" s="19">
        <v>0.11541710772539999</v>
      </c>
      <c r="AQ16" s="19">
        <v>7.1023508868207394E-2</v>
      </c>
      <c r="AR16" s="19">
        <v>8.5913628595782304E-2</v>
      </c>
      <c r="AS16" s="19">
        <v>0.112903016641965</v>
      </c>
      <c r="AT16" s="19">
        <v>0.155048673048992</v>
      </c>
      <c r="AU16" s="19"/>
      <c r="AV16" s="19">
        <v>5.3763702471705602E-2</v>
      </c>
      <c r="AW16" s="19">
        <v>0.10956361380846499</v>
      </c>
      <c r="AX16" s="19">
        <v>4.7538672641047601E-2</v>
      </c>
      <c r="AY16" s="19">
        <v>0.10936988040052099</v>
      </c>
      <c r="AZ16" s="19">
        <v>0.116046326973869</v>
      </c>
      <c r="BA16" s="19">
        <v>0.28639467170625199</v>
      </c>
      <c r="BB16" s="19"/>
      <c r="BC16" s="19">
        <v>0.12737164968833301</v>
      </c>
      <c r="BD16" s="19">
        <v>0.10784963421347001</v>
      </c>
      <c r="BE16" s="19">
        <v>6.61666797072087E-2</v>
      </c>
      <c r="BF16" s="19">
        <v>9.0519643211679005E-2</v>
      </c>
      <c r="BG16" s="19">
        <v>0.18901222968379799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0.10109386849762</v>
      </c>
      <c r="D9" s="17">
        <v>0.108826119222134</v>
      </c>
      <c r="E9" s="17">
        <v>9.4337210089827497E-2</v>
      </c>
      <c r="F9" s="17"/>
      <c r="G9" s="17">
        <v>9.1954462883018395E-2</v>
      </c>
      <c r="H9" s="17">
        <v>0.11695496583793499</v>
      </c>
      <c r="I9" s="17">
        <v>0.11612119337251101</v>
      </c>
      <c r="J9" s="17">
        <v>0.13973952424410599</v>
      </c>
      <c r="K9" s="17">
        <v>7.3191288840398203E-2</v>
      </c>
      <c r="L9" s="17">
        <v>6.9567842646409805E-2</v>
      </c>
      <c r="M9" s="17"/>
      <c r="N9" s="17">
        <v>0.123841831641093</v>
      </c>
      <c r="O9" s="17">
        <v>0.11216842234254901</v>
      </c>
      <c r="P9" s="17">
        <v>6.5557135580682699E-2</v>
      </c>
      <c r="Q9" s="17">
        <v>9.5312488571884096E-2</v>
      </c>
      <c r="R9" s="17"/>
      <c r="S9" s="17">
        <v>8.9254862013150804E-2</v>
      </c>
      <c r="T9" s="17">
        <v>0.11131143978090199</v>
      </c>
      <c r="U9" s="17">
        <v>6.3506235677747103E-2</v>
      </c>
      <c r="V9" s="17">
        <v>0.108268374341807</v>
      </c>
      <c r="W9" s="17">
        <v>0.190812346964746</v>
      </c>
      <c r="X9" s="17">
        <v>9.1299484123573305E-2</v>
      </c>
      <c r="Y9" s="17">
        <v>7.7890650357374705E-2</v>
      </c>
      <c r="Z9" s="17">
        <v>9.1770070293255401E-2</v>
      </c>
      <c r="AA9" s="17">
        <v>0.128264378732736</v>
      </c>
      <c r="AB9" s="17">
        <v>7.6830729102349699E-2</v>
      </c>
      <c r="AC9" s="17">
        <v>9.5235023615618697E-2</v>
      </c>
      <c r="AD9" s="17">
        <v>6.0207865646002501E-2</v>
      </c>
      <c r="AE9" s="17"/>
      <c r="AF9" s="17">
        <v>0.105023864838515</v>
      </c>
      <c r="AG9" s="17">
        <v>9.8362034618281899E-2</v>
      </c>
      <c r="AH9" s="17">
        <v>0.10606531690042501</v>
      </c>
      <c r="AI9" s="17"/>
      <c r="AJ9" s="17">
        <v>0.104635530398485</v>
      </c>
      <c r="AK9" s="17">
        <v>0.115083972052412</v>
      </c>
      <c r="AL9" s="17">
        <v>0.135853637543904</v>
      </c>
      <c r="AM9" s="17">
        <v>0.168288978224441</v>
      </c>
      <c r="AN9" s="17">
        <v>6.1204490089493899E-2</v>
      </c>
      <c r="AO9" s="17"/>
      <c r="AP9" s="17">
        <v>7.6596608426309304E-2</v>
      </c>
      <c r="AQ9" s="17">
        <v>0.133541874431375</v>
      </c>
      <c r="AR9" s="17">
        <v>9.9034800087164296E-2</v>
      </c>
      <c r="AS9" s="17">
        <v>0.138105680878889</v>
      </c>
      <c r="AT9" s="17">
        <v>7.9938345968008598E-2</v>
      </c>
      <c r="AU9" s="17"/>
      <c r="AV9" s="17">
        <v>0.12430674910900801</v>
      </c>
      <c r="AW9" s="17">
        <v>7.7858605003232995E-2</v>
      </c>
      <c r="AX9" s="17">
        <v>9.3182422822211106E-2</v>
      </c>
      <c r="AY9" s="17">
        <v>0.14203790123750501</v>
      </c>
      <c r="AZ9" s="17">
        <v>0.103740177029377</v>
      </c>
      <c r="BA9" s="17">
        <v>7.5646514820437799E-2</v>
      </c>
      <c r="BB9" s="17"/>
      <c r="BC9" s="17">
        <v>8.5211928927201405E-2</v>
      </c>
      <c r="BD9" s="17">
        <v>0.128950657893071</v>
      </c>
      <c r="BE9" s="17">
        <v>9.7604750843097998E-2</v>
      </c>
      <c r="BF9" s="17">
        <v>0.133430657804297</v>
      </c>
      <c r="BG9" s="17">
        <v>0.191126047793615</v>
      </c>
    </row>
    <row r="10" spans="2:59" ht="43.5" x14ac:dyDescent="0.35">
      <c r="B10" s="18" t="s">
        <v>650</v>
      </c>
      <c r="C10" s="17">
        <v>0.21948754970804801</v>
      </c>
      <c r="D10" s="17">
        <v>0.22525665828701499</v>
      </c>
      <c r="E10" s="17">
        <v>0.21396000698121201</v>
      </c>
      <c r="F10" s="17"/>
      <c r="G10" s="17">
        <v>0.27512495188594199</v>
      </c>
      <c r="H10" s="17">
        <v>0.31327559508463998</v>
      </c>
      <c r="I10" s="17">
        <v>0.188449545817509</v>
      </c>
      <c r="J10" s="17">
        <v>0.20750658404965999</v>
      </c>
      <c r="K10" s="17">
        <v>0.14056151199735201</v>
      </c>
      <c r="L10" s="17">
        <v>0.18473702952540599</v>
      </c>
      <c r="M10" s="17"/>
      <c r="N10" s="17">
        <v>0.25663600586507102</v>
      </c>
      <c r="O10" s="17">
        <v>0.21516930763998399</v>
      </c>
      <c r="P10" s="17">
        <v>0.232260234267091</v>
      </c>
      <c r="Q10" s="17">
        <v>0.17040824712371</v>
      </c>
      <c r="R10" s="17"/>
      <c r="S10" s="17">
        <v>0.31380293140430299</v>
      </c>
      <c r="T10" s="17">
        <v>0.17353286066902501</v>
      </c>
      <c r="U10" s="17">
        <v>0.14337606902680899</v>
      </c>
      <c r="V10" s="17">
        <v>0.20936764789645701</v>
      </c>
      <c r="W10" s="17">
        <v>0.16951692955339301</v>
      </c>
      <c r="X10" s="17">
        <v>0.25922777314530698</v>
      </c>
      <c r="Y10" s="17">
        <v>0.266433626614417</v>
      </c>
      <c r="Z10" s="17">
        <v>0.172217694648895</v>
      </c>
      <c r="AA10" s="17">
        <v>0.16278456121153101</v>
      </c>
      <c r="AB10" s="17">
        <v>0.20945454818818299</v>
      </c>
      <c r="AC10" s="17">
        <v>0.29014908523510602</v>
      </c>
      <c r="AD10" s="17">
        <v>0.22899262814312701</v>
      </c>
      <c r="AE10" s="17"/>
      <c r="AF10" s="17">
        <v>0.212905218067308</v>
      </c>
      <c r="AG10" s="17">
        <v>0.23731358443901501</v>
      </c>
      <c r="AH10" s="17">
        <v>0.16468606127725899</v>
      </c>
      <c r="AI10" s="17"/>
      <c r="AJ10" s="17">
        <v>0.18962103091584601</v>
      </c>
      <c r="AK10" s="17">
        <v>0.27544429864867198</v>
      </c>
      <c r="AL10" s="17">
        <v>0.161495387502021</v>
      </c>
      <c r="AM10" s="17">
        <v>0.276450963380936</v>
      </c>
      <c r="AN10" s="17">
        <v>0.22578085460221201</v>
      </c>
      <c r="AO10" s="17"/>
      <c r="AP10" s="17">
        <v>0.188608135391543</v>
      </c>
      <c r="AQ10" s="17">
        <v>0.25062755626440097</v>
      </c>
      <c r="AR10" s="17">
        <v>0.21394338373196201</v>
      </c>
      <c r="AS10" s="17">
        <v>0.216535224592451</v>
      </c>
      <c r="AT10" s="17">
        <v>0.14523009514173299</v>
      </c>
      <c r="AU10" s="17"/>
      <c r="AV10" s="17">
        <v>0.24649182106140799</v>
      </c>
      <c r="AW10" s="17">
        <v>0.19367028128829999</v>
      </c>
      <c r="AX10" s="17">
        <v>0.22262927216758399</v>
      </c>
      <c r="AY10" s="17">
        <v>0.24188963995346299</v>
      </c>
      <c r="AZ10" s="17">
        <v>0.17253381225315501</v>
      </c>
      <c r="BA10" s="17">
        <v>0.20064737237642299</v>
      </c>
      <c r="BB10" s="17"/>
      <c r="BC10" s="17">
        <v>0.20476402761003801</v>
      </c>
      <c r="BD10" s="17">
        <v>0.165300095259721</v>
      </c>
      <c r="BE10" s="17">
        <v>0.26612852842037099</v>
      </c>
      <c r="BF10" s="17">
        <v>0.229697527430128</v>
      </c>
      <c r="BG10" s="17">
        <v>0.27083546458578101</v>
      </c>
    </row>
    <row r="11" spans="2:59" ht="43.5" x14ac:dyDescent="0.35">
      <c r="B11" s="18" t="s">
        <v>651</v>
      </c>
      <c r="C11" s="17">
        <v>0.25483322416041299</v>
      </c>
      <c r="D11" s="17">
        <v>0.245365412151127</v>
      </c>
      <c r="E11" s="17">
        <v>0.266367500004351</v>
      </c>
      <c r="F11" s="17"/>
      <c r="G11" s="17">
        <v>0.264695047264356</v>
      </c>
      <c r="H11" s="17">
        <v>0.266884358216809</v>
      </c>
      <c r="I11" s="17">
        <v>0.23424922689149499</v>
      </c>
      <c r="J11" s="17">
        <v>0.22801442113730799</v>
      </c>
      <c r="K11" s="17">
        <v>0.31589683913503702</v>
      </c>
      <c r="L11" s="17">
        <v>0.23674342664810799</v>
      </c>
      <c r="M11" s="17"/>
      <c r="N11" s="17">
        <v>0.22649467346685601</v>
      </c>
      <c r="O11" s="17">
        <v>0.24676839760791699</v>
      </c>
      <c r="P11" s="17">
        <v>0.27149493326026602</v>
      </c>
      <c r="Q11" s="17">
        <v>0.28236565553923598</v>
      </c>
      <c r="R11" s="17"/>
      <c r="S11" s="17">
        <v>0.256305397551989</v>
      </c>
      <c r="T11" s="17">
        <v>0.26591039529624999</v>
      </c>
      <c r="U11" s="17">
        <v>0.27149925628094701</v>
      </c>
      <c r="V11" s="17">
        <v>0.275966695441002</v>
      </c>
      <c r="W11" s="17">
        <v>0.256571139875309</v>
      </c>
      <c r="X11" s="17">
        <v>0.24741323923403</v>
      </c>
      <c r="Y11" s="17">
        <v>0.22812849721574399</v>
      </c>
      <c r="Z11" s="17">
        <v>0.18105099185979201</v>
      </c>
      <c r="AA11" s="17">
        <v>0.26089496484253399</v>
      </c>
      <c r="AB11" s="17">
        <v>0.22933472777217101</v>
      </c>
      <c r="AC11" s="17">
        <v>0.286151413375345</v>
      </c>
      <c r="AD11" s="17">
        <v>0.291502856334941</v>
      </c>
      <c r="AE11" s="17"/>
      <c r="AF11" s="17">
        <v>0.24681206428979</v>
      </c>
      <c r="AG11" s="17">
        <v>0.25242734872348299</v>
      </c>
      <c r="AH11" s="17">
        <v>0.26883281624049099</v>
      </c>
      <c r="AI11" s="17"/>
      <c r="AJ11" s="17">
        <v>0.26257931073573698</v>
      </c>
      <c r="AK11" s="17">
        <v>0.242061629963055</v>
      </c>
      <c r="AL11" s="17">
        <v>0.266686514123601</v>
      </c>
      <c r="AM11" s="17">
        <v>0.215712750928022</v>
      </c>
      <c r="AN11" s="17">
        <v>0.27257940132235697</v>
      </c>
      <c r="AO11" s="17"/>
      <c r="AP11" s="17">
        <v>0.26331512616552999</v>
      </c>
      <c r="AQ11" s="17">
        <v>0.241325922244844</v>
      </c>
      <c r="AR11" s="17">
        <v>0.28503006941960601</v>
      </c>
      <c r="AS11" s="17">
        <v>0.22582081577985699</v>
      </c>
      <c r="AT11" s="17">
        <v>0.214521678949008</v>
      </c>
      <c r="AU11" s="17"/>
      <c r="AV11" s="17">
        <v>0.272770076560652</v>
      </c>
      <c r="AW11" s="17">
        <v>0.27601164615625301</v>
      </c>
      <c r="AX11" s="17">
        <v>0.25862295303793797</v>
      </c>
      <c r="AY11" s="17">
        <v>0.240888991899991</v>
      </c>
      <c r="AZ11" s="17">
        <v>0.19471310964830399</v>
      </c>
      <c r="BA11" s="17">
        <v>0.23552450550159801</v>
      </c>
      <c r="BB11" s="17"/>
      <c r="BC11" s="17">
        <v>0.257800040162732</v>
      </c>
      <c r="BD11" s="17">
        <v>0.26651326451148</v>
      </c>
      <c r="BE11" s="17">
        <v>0.24005992807244</v>
      </c>
      <c r="BF11" s="17">
        <v>0.23951049161419199</v>
      </c>
      <c r="BG11" s="17">
        <v>0.18925381928694801</v>
      </c>
    </row>
    <row r="12" spans="2:59" ht="29" x14ac:dyDescent="0.35">
      <c r="B12" s="18" t="s">
        <v>652</v>
      </c>
      <c r="C12" s="17">
        <v>0.16638324969441901</v>
      </c>
      <c r="D12" s="17">
        <v>0.17452309837492599</v>
      </c>
      <c r="E12" s="17">
        <v>0.15554492571055301</v>
      </c>
      <c r="F12" s="17"/>
      <c r="G12" s="17">
        <v>0.17658172650204701</v>
      </c>
      <c r="H12" s="17">
        <v>0.114377803565423</v>
      </c>
      <c r="I12" s="17">
        <v>0.24679616792117301</v>
      </c>
      <c r="J12" s="17">
        <v>0.165558048241816</v>
      </c>
      <c r="K12" s="17">
        <v>0.14057657274521199</v>
      </c>
      <c r="L12" s="17">
        <v>0.155755611446285</v>
      </c>
      <c r="M12" s="17"/>
      <c r="N12" s="17">
        <v>0.12820952490248599</v>
      </c>
      <c r="O12" s="17">
        <v>0.19331378515668601</v>
      </c>
      <c r="P12" s="17">
        <v>0.16947287036177</v>
      </c>
      <c r="Q12" s="17">
        <v>0.179759335557718</v>
      </c>
      <c r="R12" s="17"/>
      <c r="S12" s="17">
        <v>0.113555657127033</v>
      </c>
      <c r="T12" s="17">
        <v>0.16872078496198001</v>
      </c>
      <c r="U12" s="17">
        <v>0.204057825027428</v>
      </c>
      <c r="V12" s="17">
        <v>0.177762250318454</v>
      </c>
      <c r="W12" s="17">
        <v>0.15766291096225199</v>
      </c>
      <c r="X12" s="17">
        <v>0.143529931646911</v>
      </c>
      <c r="Y12" s="17">
        <v>0.19848743697952501</v>
      </c>
      <c r="Z12" s="17">
        <v>0.24933133652872899</v>
      </c>
      <c r="AA12" s="17">
        <v>0.207768761026004</v>
      </c>
      <c r="AB12" s="17">
        <v>0.159673252217157</v>
      </c>
      <c r="AC12" s="17">
        <v>0.12833471438532701</v>
      </c>
      <c r="AD12" s="17">
        <v>0.117230206462131</v>
      </c>
      <c r="AE12" s="17"/>
      <c r="AF12" s="17">
        <v>0.16625838562742501</v>
      </c>
      <c r="AG12" s="17">
        <v>0.162586671488607</v>
      </c>
      <c r="AH12" s="17">
        <v>0.156425650678576</v>
      </c>
      <c r="AI12" s="17"/>
      <c r="AJ12" s="17">
        <v>0.16768016348478801</v>
      </c>
      <c r="AK12" s="17">
        <v>0.15678949463595099</v>
      </c>
      <c r="AL12" s="17">
        <v>0.21140007957496701</v>
      </c>
      <c r="AM12" s="17">
        <v>0.12450987477152101</v>
      </c>
      <c r="AN12" s="17">
        <v>0.16344172384656799</v>
      </c>
      <c r="AO12" s="17"/>
      <c r="AP12" s="17">
        <v>0.181423504179475</v>
      </c>
      <c r="AQ12" s="17">
        <v>0.165147274609588</v>
      </c>
      <c r="AR12" s="17">
        <v>0.14511948197802699</v>
      </c>
      <c r="AS12" s="17">
        <v>0.17439528533205101</v>
      </c>
      <c r="AT12" s="17">
        <v>0.28943138978170102</v>
      </c>
      <c r="AU12" s="17"/>
      <c r="AV12" s="17">
        <v>0.179227118664472</v>
      </c>
      <c r="AW12" s="17">
        <v>0.16357481976962801</v>
      </c>
      <c r="AX12" s="17">
        <v>0.16248891851043501</v>
      </c>
      <c r="AY12" s="17">
        <v>0.159123993238903</v>
      </c>
      <c r="AZ12" s="17">
        <v>0.25368845246976002</v>
      </c>
      <c r="BA12" s="17">
        <v>0.141099027835354</v>
      </c>
      <c r="BB12" s="17"/>
      <c r="BC12" s="17">
        <v>0.14980489109435099</v>
      </c>
      <c r="BD12" s="17">
        <v>0.227441972215597</v>
      </c>
      <c r="BE12" s="17">
        <v>0.16176516967472501</v>
      </c>
      <c r="BF12" s="17">
        <v>0.14081426518367299</v>
      </c>
      <c r="BG12" s="17">
        <v>8.5716565097128605E-2</v>
      </c>
    </row>
    <row r="13" spans="2:59" ht="29" x14ac:dyDescent="0.35">
      <c r="B13" s="18" t="s">
        <v>653</v>
      </c>
      <c r="C13" s="17">
        <v>8.9320636606439505E-2</v>
      </c>
      <c r="D13" s="17">
        <v>9.0737301272618406E-2</v>
      </c>
      <c r="E13" s="17">
        <v>8.6048572598784401E-2</v>
      </c>
      <c r="F13" s="17"/>
      <c r="G13" s="17">
        <v>0.12976327015202499</v>
      </c>
      <c r="H13" s="17">
        <v>7.1085349435612497E-2</v>
      </c>
      <c r="I13" s="17">
        <v>6.6510257742938603E-2</v>
      </c>
      <c r="J13" s="17">
        <v>8.7181859575842999E-2</v>
      </c>
      <c r="K13" s="17">
        <v>9.2040534684892594E-2</v>
      </c>
      <c r="L13" s="17">
        <v>9.4227343053916002E-2</v>
      </c>
      <c r="M13" s="17"/>
      <c r="N13" s="17">
        <v>0.112088035818613</v>
      </c>
      <c r="O13" s="17">
        <v>8.9643021142315801E-2</v>
      </c>
      <c r="P13" s="17">
        <v>7.1748292957943105E-2</v>
      </c>
      <c r="Q13" s="17">
        <v>7.4643439035652098E-2</v>
      </c>
      <c r="R13" s="17"/>
      <c r="S13" s="17">
        <v>0.118575481450806</v>
      </c>
      <c r="T13" s="17">
        <v>7.8594469587997096E-2</v>
      </c>
      <c r="U13" s="17">
        <v>9.2324373592454698E-2</v>
      </c>
      <c r="V13" s="17">
        <v>8.4817356617534895E-2</v>
      </c>
      <c r="W13" s="17">
        <v>0.12959142789653799</v>
      </c>
      <c r="X13" s="17">
        <v>2.871690183239E-2</v>
      </c>
      <c r="Y13" s="17">
        <v>7.0901518804608293E-2</v>
      </c>
      <c r="Z13" s="17">
        <v>6.9780613787275902E-2</v>
      </c>
      <c r="AA13" s="17">
        <v>7.5765131515116699E-2</v>
      </c>
      <c r="AB13" s="17">
        <v>0.11294753300131399</v>
      </c>
      <c r="AC13" s="17">
        <v>9.0819125064956097E-2</v>
      </c>
      <c r="AD13" s="17">
        <v>0.12389772453433701</v>
      </c>
      <c r="AE13" s="17"/>
      <c r="AF13" s="17">
        <v>6.5749819436922402E-2</v>
      </c>
      <c r="AG13" s="17">
        <v>9.4756351872951103E-2</v>
      </c>
      <c r="AH13" s="17">
        <v>9.2728444822727796E-2</v>
      </c>
      <c r="AI13" s="17"/>
      <c r="AJ13" s="17">
        <v>8.3151234182626002E-2</v>
      </c>
      <c r="AK13" s="17">
        <v>9.2670413843811195E-2</v>
      </c>
      <c r="AL13" s="17">
        <v>6.28291777002669E-2</v>
      </c>
      <c r="AM13" s="17">
        <v>0</v>
      </c>
      <c r="AN13" s="17">
        <v>9.4393855991234094E-2</v>
      </c>
      <c r="AO13" s="17"/>
      <c r="AP13" s="17">
        <v>9.2571068016838495E-2</v>
      </c>
      <c r="AQ13" s="17">
        <v>7.9690329914262503E-2</v>
      </c>
      <c r="AR13" s="17">
        <v>0.105628533780439</v>
      </c>
      <c r="AS13" s="17">
        <v>5.9900396029007402E-2</v>
      </c>
      <c r="AT13" s="17">
        <v>9.5634930580720007E-2</v>
      </c>
      <c r="AU13" s="17"/>
      <c r="AV13" s="17">
        <v>8.7393242172259106E-2</v>
      </c>
      <c r="AW13" s="17">
        <v>9.2459968650785193E-2</v>
      </c>
      <c r="AX13" s="17">
        <v>0.13509007005332899</v>
      </c>
      <c r="AY13" s="17">
        <v>5.1068965977535997E-2</v>
      </c>
      <c r="AZ13" s="17">
        <v>9.9205510223158197E-2</v>
      </c>
      <c r="BA13" s="17">
        <v>6.2484396622137901E-2</v>
      </c>
      <c r="BB13" s="17"/>
      <c r="BC13" s="17">
        <v>0.108665018055134</v>
      </c>
      <c r="BD13" s="17">
        <v>8.0419052930009602E-2</v>
      </c>
      <c r="BE13" s="17">
        <v>8.90031228667649E-2</v>
      </c>
      <c r="BF13" s="17">
        <v>7.9049444668590804E-2</v>
      </c>
      <c r="BG13" s="17">
        <v>0.22165863054892401</v>
      </c>
    </row>
    <row r="14" spans="2:59" ht="29" x14ac:dyDescent="0.35">
      <c r="B14" s="18" t="s">
        <v>654</v>
      </c>
      <c r="C14" s="17">
        <v>3.8082696229442901E-2</v>
      </c>
      <c r="D14" s="17">
        <v>4.1849422881483099E-2</v>
      </c>
      <c r="E14" s="17">
        <v>3.4695063273997302E-2</v>
      </c>
      <c r="F14" s="17"/>
      <c r="G14" s="17">
        <v>2.98003547693532E-2</v>
      </c>
      <c r="H14" s="17">
        <v>3.30815838661557E-2</v>
      </c>
      <c r="I14" s="17">
        <v>3.2872940788796601E-2</v>
      </c>
      <c r="J14" s="17">
        <v>3.00100982840238E-2</v>
      </c>
      <c r="K14" s="17">
        <v>3.9162635301938503E-2</v>
      </c>
      <c r="L14" s="17">
        <v>5.7919431097995397E-2</v>
      </c>
      <c r="M14" s="17"/>
      <c r="N14" s="17">
        <v>5.7207426426401198E-2</v>
      </c>
      <c r="O14" s="17">
        <v>2.5483911649276901E-2</v>
      </c>
      <c r="P14" s="17">
        <v>1.7386432472554999E-2</v>
      </c>
      <c r="Q14" s="17">
        <v>4.8188956423720203E-2</v>
      </c>
      <c r="R14" s="17"/>
      <c r="S14" s="17">
        <v>5.0435157409951602E-2</v>
      </c>
      <c r="T14" s="17">
        <v>6.2824973584392693E-2</v>
      </c>
      <c r="U14" s="17">
        <v>2.75044142280065E-2</v>
      </c>
      <c r="V14" s="17">
        <v>0</v>
      </c>
      <c r="W14" s="17">
        <v>2.7579104629732999E-2</v>
      </c>
      <c r="X14" s="17">
        <v>4.3705686333150799E-2</v>
      </c>
      <c r="Y14" s="17">
        <v>5.0023982818070398E-2</v>
      </c>
      <c r="Z14" s="17">
        <v>8.2734338877460997E-2</v>
      </c>
      <c r="AA14" s="17">
        <v>2.5010236559179201E-2</v>
      </c>
      <c r="AB14" s="17">
        <v>2.17426948486515E-2</v>
      </c>
      <c r="AC14" s="17">
        <v>3.5718149283220799E-2</v>
      </c>
      <c r="AD14" s="17">
        <v>2.76757714376826E-2</v>
      </c>
      <c r="AE14" s="17"/>
      <c r="AF14" s="17">
        <v>4.3427923711573502E-2</v>
      </c>
      <c r="AG14" s="17">
        <v>3.15232626091849E-2</v>
      </c>
      <c r="AH14" s="17">
        <v>3.4186327997243401E-2</v>
      </c>
      <c r="AI14" s="17"/>
      <c r="AJ14" s="17">
        <v>5.0694442480747899E-2</v>
      </c>
      <c r="AK14" s="17">
        <v>2.9004460769042499E-2</v>
      </c>
      <c r="AL14" s="17">
        <v>5.8315146160479503E-2</v>
      </c>
      <c r="AM14" s="17">
        <v>0</v>
      </c>
      <c r="AN14" s="17">
        <v>3.2761069693957902E-2</v>
      </c>
      <c r="AO14" s="17"/>
      <c r="AP14" s="17">
        <v>3.77457138042201E-2</v>
      </c>
      <c r="AQ14" s="17">
        <v>3.6317963275090202E-2</v>
      </c>
      <c r="AR14" s="17">
        <v>5.7827888466060101E-2</v>
      </c>
      <c r="AS14" s="17">
        <v>3.4060208010844403E-2</v>
      </c>
      <c r="AT14" s="17">
        <v>1.8883392420167702E-2</v>
      </c>
      <c r="AU14" s="17"/>
      <c r="AV14" s="17">
        <v>3.06235296126172E-2</v>
      </c>
      <c r="AW14" s="17">
        <v>6.0561044791342201E-2</v>
      </c>
      <c r="AX14" s="17">
        <v>5.3422105296174902E-2</v>
      </c>
      <c r="AY14" s="17">
        <v>4.2798998881214002E-2</v>
      </c>
      <c r="AZ14" s="17">
        <v>2.34142611766468E-2</v>
      </c>
      <c r="BA14" s="17">
        <v>2.3195065863945801E-2</v>
      </c>
      <c r="BB14" s="17"/>
      <c r="BC14" s="17">
        <v>3.4652401351301702E-2</v>
      </c>
      <c r="BD14" s="17">
        <v>1.30738483226363E-2</v>
      </c>
      <c r="BE14" s="17">
        <v>3.7862270685501902E-2</v>
      </c>
      <c r="BF14" s="17">
        <v>7.3584140674177803E-2</v>
      </c>
      <c r="BG14" s="17">
        <v>4.14094726876039E-2</v>
      </c>
    </row>
    <row r="15" spans="2:59" ht="43.5" x14ac:dyDescent="0.35">
      <c r="B15" s="18" t="s">
        <v>655</v>
      </c>
      <c r="C15" s="17">
        <v>2.8525233045726399E-2</v>
      </c>
      <c r="D15" s="17">
        <v>3.44501384669436E-2</v>
      </c>
      <c r="E15" s="17">
        <v>2.2926374282651901E-2</v>
      </c>
      <c r="F15" s="17"/>
      <c r="G15" s="17">
        <v>5.81823729216963E-3</v>
      </c>
      <c r="H15" s="17">
        <v>4.43259931166025E-2</v>
      </c>
      <c r="I15" s="17">
        <v>3.4104634628411699E-2</v>
      </c>
      <c r="J15" s="17">
        <v>3.9497504274897399E-2</v>
      </c>
      <c r="K15" s="17">
        <v>2.25221374931086E-2</v>
      </c>
      <c r="L15" s="17">
        <v>2.2024512544758401E-2</v>
      </c>
      <c r="M15" s="17"/>
      <c r="N15" s="17">
        <v>3.02227748807842E-2</v>
      </c>
      <c r="O15" s="17">
        <v>4.8015879831020902E-2</v>
      </c>
      <c r="P15" s="17">
        <v>1.83859663126631E-2</v>
      </c>
      <c r="Q15" s="17">
        <v>1.49651438786989E-2</v>
      </c>
      <c r="R15" s="17"/>
      <c r="S15" s="17">
        <v>1.30530812150826E-2</v>
      </c>
      <c r="T15" s="17">
        <v>1.71866243459785E-2</v>
      </c>
      <c r="U15" s="17">
        <v>2.0729246662954601E-2</v>
      </c>
      <c r="V15" s="17">
        <v>4.5509363365380397E-2</v>
      </c>
      <c r="W15" s="17">
        <v>0</v>
      </c>
      <c r="X15" s="17">
        <v>2.3922551100099099E-2</v>
      </c>
      <c r="Y15" s="17">
        <v>5.1684947701481E-2</v>
      </c>
      <c r="Z15" s="17">
        <v>4.1940289718532302E-2</v>
      </c>
      <c r="AA15" s="17">
        <v>4.6944995089421002E-2</v>
      </c>
      <c r="AB15" s="17">
        <v>3.3170490289346898E-2</v>
      </c>
      <c r="AC15" s="17">
        <v>0</v>
      </c>
      <c r="AD15" s="17">
        <v>9.9692150666139803E-2</v>
      </c>
      <c r="AE15" s="17"/>
      <c r="AF15" s="17">
        <v>3.1568903115747497E-2</v>
      </c>
      <c r="AG15" s="17">
        <v>2.3159084607854302E-2</v>
      </c>
      <c r="AH15" s="17">
        <v>5.2085145441267397E-2</v>
      </c>
      <c r="AI15" s="17"/>
      <c r="AJ15" s="17">
        <v>2.24807206960023E-2</v>
      </c>
      <c r="AK15" s="17">
        <v>1.9396678300493499E-2</v>
      </c>
      <c r="AL15" s="17">
        <v>1.5357965921505901E-2</v>
      </c>
      <c r="AM15" s="17">
        <v>0.114462862204655</v>
      </c>
      <c r="AN15" s="17">
        <v>4.9603730666776001E-2</v>
      </c>
      <c r="AO15" s="17"/>
      <c r="AP15" s="17">
        <v>3.1089718789495201E-2</v>
      </c>
      <c r="AQ15" s="17">
        <v>2.2853842929522299E-2</v>
      </c>
      <c r="AR15" s="17">
        <v>9.9835949125947308E-3</v>
      </c>
      <c r="AS15" s="17">
        <v>3.7443831215391597E-2</v>
      </c>
      <c r="AT15" s="17">
        <v>1.7987775340165501E-2</v>
      </c>
      <c r="AU15" s="17"/>
      <c r="AV15" s="17">
        <v>0</v>
      </c>
      <c r="AW15" s="17">
        <v>2.3657452693440099E-2</v>
      </c>
      <c r="AX15" s="17">
        <v>9.2229661639473201E-3</v>
      </c>
      <c r="AY15" s="17">
        <v>2.5640652155265301E-2</v>
      </c>
      <c r="AZ15" s="17">
        <v>4.3209747948074202E-2</v>
      </c>
      <c r="BA15" s="17">
        <v>5.1129913751960597E-2</v>
      </c>
      <c r="BB15" s="17"/>
      <c r="BC15" s="17">
        <v>2.4388829520788601E-2</v>
      </c>
      <c r="BD15" s="17">
        <v>2.91687522513789E-2</v>
      </c>
      <c r="BE15" s="17">
        <v>2.9123214353529599E-2</v>
      </c>
      <c r="BF15" s="17">
        <v>2.74116030755596E-2</v>
      </c>
      <c r="BG15" s="17">
        <v>0</v>
      </c>
    </row>
    <row r="16" spans="2:59" x14ac:dyDescent="0.35">
      <c r="B16" s="18" t="s">
        <v>123</v>
      </c>
      <c r="C16" s="19">
        <v>0.10227354205789201</v>
      </c>
      <c r="D16" s="19">
        <v>7.8991849343753404E-2</v>
      </c>
      <c r="E16" s="19">
        <v>0.12612034705862399</v>
      </c>
      <c r="F16" s="19"/>
      <c r="G16" s="19">
        <v>2.6261949251089399E-2</v>
      </c>
      <c r="H16" s="19">
        <v>4.0014350876821599E-2</v>
      </c>
      <c r="I16" s="19">
        <v>8.0896032837164997E-2</v>
      </c>
      <c r="J16" s="19">
        <v>0.10249196019234499</v>
      </c>
      <c r="K16" s="19">
        <v>0.17604847980206201</v>
      </c>
      <c r="L16" s="19">
        <v>0.17902480303712101</v>
      </c>
      <c r="M16" s="19"/>
      <c r="N16" s="19">
        <v>6.5299726998694699E-2</v>
      </c>
      <c r="O16" s="19">
        <v>6.9437274630250706E-2</v>
      </c>
      <c r="P16" s="19">
        <v>0.15369413478702801</v>
      </c>
      <c r="Q16" s="19">
        <v>0.13435673386938099</v>
      </c>
      <c r="R16" s="19"/>
      <c r="S16" s="19">
        <v>4.50174318276838E-2</v>
      </c>
      <c r="T16" s="19">
        <v>0.121918451773475</v>
      </c>
      <c r="U16" s="19">
        <v>0.177002579503654</v>
      </c>
      <c r="V16" s="19">
        <v>9.8308312019363603E-2</v>
      </c>
      <c r="W16" s="19">
        <v>6.8266140118029103E-2</v>
      </c>
      <c r="X16" s="19">
        <v>0.16218443258453799</v>
      </c>
      <c r="Y16" s="19">
        <v>5.6449339508778999E-2</v>
      </c>
      <c r="Z16" s="19">
        <v>0.11117466428606</v>
      </c>
      <c r="AA16" s="19">
        <v>9.2566971023477704E-2</v>
      </c>
      <c r="AB16" s="19">
        <v>0.156846024580828</v>
      </c>
      <c r="AC16" s="19">
        <v>7.3592489040425493E-2</v>
      </c>
      <c r="AD16" s="19">
        <v>5.0800796775639999E-2</v>
      </c>
      <c r="AE16" s="19"/>
      <c r="AF16" s="19">
        <v>0.128253820912718</v>
      </c>
      <c r="AG16" s="19">
        <v>9.98716616406225E-2</v>
      </c>
      <c r="AH16" s="19">
        <v>0.12499023664201001</v>
      </c>
      <c r="AI16" s="19"/>
      <c r="AJ16" s="19">
        <v>0.119157567105767</v>
      </c>
      <c r="AK16" s="19">
        <v>6.95490517865619E-2</v>
      </c>
      <c r="AL16" s="19">
        <v>8.8062091473255402E-2</v>
      </c>
      <c r="AM16" s="19">
        <v>0.10057457049042499</v>
      </c>
      <c r="AN16" s="19">
        <v>0.10023487378740099</v>
      </c>
      <c r="AO16" s="19"/>
      <c r="AP16" s="19">
        <v>0.128650125226589</v>
      </c>
      <c r="AQ16" s="19">
        <v>7.0495236330917505E-2</v>
      </c>
      <c r="AR16" s="19">
        <v>8.3432247624146902E-2</v>
      </c>
      <c r="AS16" s="19">
        <v>0.113738558161508</v>
      </c>
      <c r="AT16" s="19">
        <v>0.138372391818496</v>
      </c>
      <c r="AU16" s="19"/>
      <c r="AV16" s="19">
        <v>5.9187462819583599E-2</v>
      </c>
      <c r="AW16" s="19">
        <v>0.112206181647019</v>
      </c>
      <c r="AX16" s="19">
        <v>6.5341291948381106E-2</v>
      </c>
      <c r="AY16" s="19">
        <v>9.6550856656121897E-2</v>
      </c>
      <c r="AZ16" s="19">
        <v>0.109494929251525</v>
      </c>
      <c r="BA16" s="19">
        <v>0.210273203228142</v>
      </c>
      <c r="BB16" s="19"/>
      <c r="BC16" s="19">
        <v>0.134712863278453</v>
      </c>
      <c r="BD16" s="19">
        <v>8.9132356616106995E-2</v>
      </c>
      <c r="BE16" s="19">
        <v>7.8453015083570596E-2</v>
      </c>
      <c r="BF16" s="19">
        <v>7.6501869549382207E-2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4.8759124371332799E-2</v>
      </c>
      <c r="D9" s="17">
        <v>5.2592087292291201E-2</v>
      </c>
      <c r="E9" s="17">
        <v>4.5398109444694301E-2</v>
      </c>
      <c r="F9" s="17"/>
      <c r="G9" s="17">
        <v>4.3473711712579903E-2</v>
      </c>
      <c r="H9" s="17">
        <v>0.1072225393656</v>
      </c>
      <c r="I9" s="17">
        <v>4.7196368138560499E-2</v>
      </c>
      <c r="J9" s="17">
        <v>3.8886672463795999E-2</v>
      </c>
      <c r="K9" s="17">
        <v>1.9040147947690201E-2</v>
      </c>
      <c r="L9" s="17">
        <v>3.0839094381931598E-2</v>
      </c>
      <c r="M9" s="17"/>
      <c r="N9" s="17">
        <v>7.0892249981913402E-2</v>
      </c>
      <c r="O9" s="17">
        <v>3.8741248616987703E-2</v>
      </c>
      <c r="P9" s="17">
        <v>4.4526532124817102E-2</v>
      </c>
      <c r="Q9" s="17">
        <v>3.7817977248456799E-2</v>
      </c>
      <c r="R9" s="17"/>
      <c r="S9" s="17">
        <v>6.3557913722958798E-2</v>
      </c>
      <c r="T9" s="17">
        <v>6.1542162644839998E-2</v>
      </c>
      <c r="U9" s="17">
        <v>0</v>
      </c>
      <c r="V9" s="17">
        <v>3.0418367228672499E-2</v>
      </c>
      <c r="W9" s="17">
        <v>2.97885485982449E-2</v>
      </c>
      <c r="X9" s="17">
        <v>0.106672004488553</v>
      </c>
      <c r="Y9" s="17">
        <v>3.4416015896083202E-2</v>
      </c>
      <c r="Z9" s="17">
        <v>1.9125247709673599E-2</v>
      </c>
      <c r="AA9" s="17">
        <v>5.0152772380306201E-2</v>
      </c>
      <c r="AB9" s="17">
        <v>5.6468708410147797E-2</v>
      </c>
      <c r="AC9" s="17">
        <v>5.04876901331478E-2</v>
      </c>
      <c r="AD9" s="17">
        <v>2.4415511126636799E-2</v>
      </c>
      <c r="AE9" s="17"/>
      <c r="AF9" s="17">
        <v>2.1917775187155802E-2</v>
      </c>
      <c r="AG9" s="17">
        <v>6.3929335291777495E-2</v>
      </c>
      <c r="AH9" s="17">
        <v>8.2326353806199001E-2</v>
      </c>
      <c r="AI9" s="17"/>
      <c r="AJ9" s="17">
        <v>4.9675552878700797E-2</v>
      </c>
      <c r="AK9" s="17">
        <v>5.2470387715211703E-2</v>
      </c>
      <c r="AL9" s="17">
        <v>3.4267525039655203E-2</v>
      </c>
      <c r="AM9" s="17">
        <v>0</v>
      </c>
      <c r="AN9" s="17">
        <v>2.96934106509146E-2</v>
      </c>
      <c r="AO9" s="17"/>
      <c r="AP9" s="17">
        <v>3.0243176251714299E-2</v>
      </c>
      <c r="AQ9" s="17">
        <v>7.3514392243284502E-2</v>
      </c>
      <c r="AR9" s="17">
        <v>2.59882776665427E-2</v>
      </c>
      <c r="AS9" s="17">
        <v>3.9986711285670801E-2</v>
      </c>
      <c r="AT9" s="17">
        <v>0</v>
      </c>
      <c r="AU9" s="17"/>
      <c r="AV9" s="17">
        <v>7.5029432935591903E-2</v>
      </c>
      <c r="AW9" s="17">
        <v>5.0641292052914101E-2</v>
      </c>
      <c r="AX9" s="17">
        <v>9.9692338799391902E-3</v>
      </c>
      <c r="AY9" s="17">
        <v>2.7445683794521201E-2</v>
      </c>
      <c r="AZ9" s="17">
        <v>4.1442927916157703E-2</v>
      </c>
      <c r="BA9" s="17">
        <v>1.7387006650376499E-2</v>
      </c>
      <c r="BB9" s="17"/>
      <c r="BC9" s="17">
        <v>4.3524044579559502E-2</v>
      </c>
      <c r="BD9" s="17">
        <v>5.1105473740983801E-2</v>
      </c>
      <c r="BE9" s="17">
        <v>5.6491973063326401E-2</v>
      </c>
      <c r="BF9" s="17">
        <v>4.74790602935748E-2</v>
      </c>
      <c r="BG9" s="17">
        <v>0.207439172645803</v>
      </c>
    </row>
    <row r="10" spans="2:59" ht="43.5" x14ac:dyDescent="0.35">
      <c r="B10" s="18" t="s">
        <v>650</v>
      </c>
      <c r="C10" s="17">
        <v>0.13618062068789699</v>
      </c>
      <c r="D10" s="17">
        <v>0.140809349496992</v>
      </c>
      <c r="E10" s="17">
        <v>0.13278759303135901</v>
      </c>
      <c r="F10" s="17"/>
      <c r="G10" s="17">
        <v>0.19652732385677901</v>
      </c>
      <c r="H10" s="17">
        <v>0.23667060733096901</v>
      </c>
      <c r="I10" s="17">
        <v>0.13469786696456201</v>
      </c>
      <c r="J10" s="17">
        <v>6.3641569668950598E-2</v>
      </c>
      <c r="K10" s="17">
        <v>7.4424975481465899E-2</v>
      </c>
      <c r="L10" s="17">
        <v>0.10540290102663601</v>
      </c>
      <c r="M10" s="17"/>
      <c r="N10" s="17">
        <v>0.17332029156491</v>
      </c>
      <c r="O10" s="17">
        <v>0.12859972382308599</v>
      </c>
      <c r="P10" s="17">
        <v>0.12905221206945</v>
      </c>
      <c r="Q10" s="17">
        <v>0.10406486163617901</v>
      </c>
      <c r="R10" s="17"/>
      <c r="S10" s="17">
        <v>0.13560410486590799</v>
      </c>
      <c r="T10" s="17">
        <v>0.101222939036846</v>
      </c>
      <c r="U10" s="17">
        <v>8.9128450069689502E-2</v>
      </c>
      <c r="V10" s="17">
        <v>0.17760268035631099</v>
      </c>
      <c r="W10" s="17">
        <v>0.11946495515286901</v>
      </c>
      <c r="X10" s="17">
        <v>0.220233948318658</v>
      </c>
      <c r="Y10" s="17">
        <v>0.18658874302108699</v>
      </c>
      <c r="Z10" s="17">
        <v>6.7813547586398695E-2</v>
      </c>
      <c r="AA10" s="17">
        <v>0.11097801117658899</v>
      </c>
      <c r="AB10" s="17">
        <v>9.6757883884916907E-2</v>
      </c>
      <c r="AC10" s="17">
        <v>0.21672852369773399</v>
      </c>
      <c r="AD10" s="17">
        <v>0.11540715610813999</v>
      </c>
      <c r="AE10" s="17"/>
      <c r="AF10" s="17">
        <v>0.12209089724325201</v>
      </c>
      <c r="AG10" s="17">
        <v>0.157151197523794</v>
      </c>
      <c r="AH10" s="17">
        <v>0.11008949459513701</v>
      </c>
      <c r="AI10" s="17"/>
      <c r="AJ10" s="17">
        <v>0.133793951102815</v>
      </c>
      <c r="AK10" s="17">
        <v>0.18382642358821599</v>
      </c>
      <c r="AL10" s="17">
        <v>0.129355975408286</v>
      </c>
      <c r="AM10" s="17">
        <v>0.19333541195717399</v>
      </c>
      <c r="AN10" s="17">
        <v>9.6230580456725501E-2</v>
      </c>
      <c r="AO10" s="17"/>
      <c r="AP10" s="17">
        <v>0.14677029619499801</v>
      </c>
      <c r="AQ10" s="17">
        <v>0.16739604473015501</v>
      </c>
      <c r="AR10" s="17">
        <v>0.15897001059105401</v>
      </c>
      <c r="AS10" s="17">
        <v>0.116102313998057</v>
      </c>
      <c r="AT10" s="17">
        <v>0.13277982369677899</v>
      </c>
      <c r="AU10" s="17"/>
      <c r="AV10" s="17">
        <v>0.17880867527045199</v>
      </c>
      <c r="AW10" s="17">
        <v>0.14749340179742801</v>
      </c>
      <c r="AX10" s="17">
        <v>0.13688846159183601</v>
      </c>
      <c r="AY10" s="17">
        <v>0.105482923650196</v>
      </c>
      <c r="AZ10" s="17">
        <v>0.14109934754399001</v>
      </c>
      <c r="BA10" s="17">
        <v>9.8598108115602906E-2</v>
      </c>
      <c r="BB10" s="17"/>
      <c r="BC10" s="17">
        <v>8.9794467939700501E-2</v>
      </c>
      <c r="BD10" s="17">
        <v>9.5967259221089396E-2</v>
      </c>
      <c r="BE10" s="17">
        <v>0.170536471506925</v>
      </c>
      <c r="BF10" s="17">
        <v>0.203644210946197</v>
      </c>
      <c r="BG10" s="17">
        <v>0.43018180122643701</v>
      </c>
    </row>
    <row r="11" spans="2:59" ht="43.5" x14ac:dyDescent="0.35">
      <c r="B11" s="18" t="s">
        <v>651</v>
      </c>
      <c r="C11" s="17">
        <v>0.21187559881842699</v>
      </c>
      <c r="D11" s="17">
        <v>0.22933044545919401</v>
      </c>
      <c r="E11" s="17">
        <v>0.191872308985895</v>
      </c>
      <c r="F11" s="17"/>
      <c r="G11" s="17">
        <v>0.233378250147079</v>
      </c>
      <c r="H11" s="17">
        <v>0.23618693135050001</v>
      </c>
      <c r="I11" s="17">
        <v>0.24416235297927</v>
      </c>
      <c r="J11" s="17">
        <v>0.228008920874893</v>
      </c>
      <c r="K11" s="17">
        <v>0.18920660980444701</v>
      </c>
      <c r="L11" s="17">
        <v>0.15211399497144901</v>
      </c>
      <c r="M11" s="17"/>
      <c r="N11" s="17">
        <v>0.22019123274563199</v>
      </c>
      <c r="O11" s="17">
        <v>0.249014205794376</v>
      </c>
      <c r="P11" s="17">
        <v>0.19700105929344899</v>
      </c>
      <c r="Q11" s="17">
        <v>0.17678712218859199</v>
      </c>
      <c r="R11" s="17"/>
      <c r="S11" s="17">
        <v>0.25696171696207998</v>
      </c>
      <c r="T11" s="17">
        <v>0.19282664461313201</v>
      </c>
      <c r="U11" s="17">
        <v>0.22367648764638901</v>
      </c>
      <c r="V11" s="17">
        <v>0.19643986783739101</v>
      </c>
      <c r="W11" s="17">
        <v>0.26896766259558902</v>
      </c>
      <c r="X11" s="17">
        <v>0.16722099960714401</v>
      </c>
      <c r="Y11" s="17">
        <v>0.21997277446850999</v>
      </c>
      <c r="Z11" s="17">
        <v>0.13497927415437899</v>
      </c>
      <c r="AA11" s="17">
        <v>0.22735070849587299</v>
      </c>
      <c r="AB11" s="17">
        <v>0.147294155196353</v>
      </c>
      <c r="AC11" s="17">
        <v>0.23536362250088599</v>
      </c>
      <c r="AD11" s="17">
        <v>0.24716078310520101</v>
      </c>
      <c r="AE11" s="17"/>
      <c r="AF11" s="17">
        <v>0.22876185063387</v>
      </c>
      <c r="AG11" s="17">
        <v>0.218532838950458</v>
      </c>
      <c r="AH11" s="17">
        <v>0.13023706862331</v>
      </c>
      <c r="AI11" s="17"/>
      <c r="AJ11" s="17">
        <v>0.21372810016319399</v>
      </c>
      <c r="AK11" s="17">
        <v>0.24759901814753801</v>
      </c>
      <c r="AL11" s="17">
        <v>0.205889395277429</v>
      </c>
      <c r="AM11" s="17">
        <v>0.19929856134916499</v>
      </c>
      <c r="AN11" s="17">
        <v>0.161398012088459</v>
      </c>
      <c r="AO11" s="17"/>
      <c r="AP11" s="17">
        <v>0.207055577478512</v>
      </c>
      <c r="AQ11" s="17">
        <v>0.24498572626912901</v>
      </c>
      <c r="AR11" s="17">
        <v>0.182936660206515</v>
      </c>
      <c r="AS11" s="17">
        <v>0.23105843763176701</v>
      </c>
      <c r="AT11" s="17">
        <v>0.16497026234305201</v>
      </c>
      <c r="AU11" s="17"/>
      <c r="AV11" s="17">
        <v>0.26908370388259201</v>
      </c>
      <c r="AW11" s="17">
        <v>0.216765305861255</v>
      </c>
      <c r="AX11" s="17">
        <v>0.22618582102935</v>
      </c>
      <c r="AY11" s="17">
        <v>0.20633117976921</v>
      </c>
      <c r="AZ11" s="17">
        <v>0.17540181904997401</v>
      </c>
      <c r="BA11" s="17">
        <v>0.16772472368892299</v>
      </c>
      <c r="BB11" s="17"/>
      <c r="BC11" s="17">
        <v>0.17061301826901201</v>
      </c>
      <c r="BD11" s="17">
        <v>0.21184835325752199</v>
      </c>
      <c r="BE11" s="17">
        <v>0.24488130054041701</v>
      </c>
      <c r="BF11" s="17">
        <v>0.228505724226851</v>
      </c>
      <c r="BG11" s="17">
        <v>3.8828312837524998E-2</v>
      </c>
    </row>
    <row r="12" spans="2:59" ht="29" x14ac:dyDescent="0.35">
      <c r="B12" s="18" t="s">
        <v>652</v>
      </c>
      <c r="C12" s="17">
        <v>0.177081486048386</v>
      </c>
      <c r="D12" s="17">
        <v>0.19727650431679999</v>
      </c>
      <c r="E12" s="17">
        <v>0.15640977311973001</v>
      </c>
      <c r="F12" s="17"/>
      <c r="G12" s="17">
        <v>0.19047552500342699</v>
      </c>
      <c r="H12" s="17">
        <v>0.12320107067462301</v>
      </c>
      <c r="I12" s="17">
        <v>0.16602021155272301</v>
      </c>
      <c r="J12" s="17">
        <v>0.20515021200851699</v>
      </c>
      <c r="K12" s="17">
        <v>0.189315888069163</v>
      </c>
      <c r="L12" s="17">
        <v>0.192231314460376</v>
      </c>
      <c r="M12" s="17"/>
      <c r="N12" s="17">
        <v>0.165736110007351</v>
      </c>
      <c r="O12" s="17">
        <v>0.19065460536297199</v>
      </c>
      <c r="P12" s="17">
        <v>0.144520488346744</v>
      </c>
      <c r="Q12" s="17">
        <v>0.205806629060069</v>
      </c>
      <c r="R12" s="17"/>
      <c r="S12" s="17">
        <v>0.166510755145376</v>
      </c>
      <c r="T12" s="17">
        <v>0.17176236399071501</v>
      </c>
      <c r="U12" s="17">
        <v>0.23503678094408001</v>
      </c>
      <c r="V12" s="17">
        <v>0.112297333490082</v>
      </c>
      <c r="W12" s="17">
        <v>0.158799152455951</v>
      </c>
      <c r="X12" s="17">
        <v>0.16456109890871601</v>
      </c>
      <c r="Y12" s="17">
        <v>0.17492878716287</v>
      </c>
      <c r="Z12" s="17">
        <v>0.19532508002621801</v>
      </c>
      <c r="AA12" s="17">
        <v>0.18901725003398501</v>
      </c>
      <c r="AB12" s="17">
        <v>0.17535887544402201</v>
      </c>
      <c r="AC12" s="17">
        <v>0.180721565349798</v>
      </c>
      <c r="AD12" s="17">
        <v>0.29624540575334701</v>
      </c>
      <c r="AE12" s="17"/>
      <c r="AF12" s="17">
        <v>0.17137518718303099</v>
      </c>
      <c r="AG12" s="17">
        <v>0.169817685004017</v>
      </c>
      <c r="AH12" s="17">
        <v>0.1645744002283</v>
      </c>
      <c r="AI12" s="17"/>
      <c r="AJ12" s="17">
        <v>0.161018166086109</v>
      </c>
      <c r="AK12" s="17">
        <v>0.15254049553114801</v>
      </c>
      <c r="AL12" s="17">
        <v>0.206306946295367</v>
      </c>
      <c r="AM12" s="17">
        <v>0</v>
      </c>
      <c r="AN12" s="17">
        <v>0.19348891928449699</v>
      </c>
      <c r="AO12" s="17"/>
      <c r="AP12" s="17">
        <v>0.18227284586765299</v>
      </c>
      <c r="AQ12" s="17">
        <v>0.13579484231828801</v>
      </c>
      <c r="AR12" s="17">
        <v>0.24735559436551399</v>
      </c>
      <c r="AS12" s="17">
        <v>0.13262363959956899</v>
      </c>
      <c r="AT12" s="17">
        <v>0.18715071527593899</v>
      </c>
      <c r="AU12" s="17"/>
      <c r="AV12" s="17">
        <v>0.115618641731878</v>
      </c>
      <c r="AW12" s="17">
        <v>0.17231432054982099</v>
      </c>
      <c r="AX12" s="17">
        <v>0.29070970114779598</v>
      </c>
      <c r="AY12" s="17">
        <v>0.171513722763104</v>
      </c>
      <c r="AZ12" s="17">
        <v>0.161065602815155</v>
      </c>
      <c r="BA12" s="17">
        <v>0.214422697383266</v>
      </c>
      <c r="BB12" s="17"/>
      <c r="BC12" s="17">
        <v>0.19965552675644699</v>
      </c>
      <c r="BD12" s="17">
        <v>0.18730717269545399</v>
      </c>
      <c r="BE12" s="17">
        <v>0.16520334997757999</v>
      </c>
      <c r="BF12" s="17">
        <v>0.17548178990725899</v>
      </c>
      <c r="BG12" s="17">
        <v>0.174190584834928</v>
      </c>
    </row>
    <row r="13" spans="2:59" ht="29" x14ac:dyDescent="0.35">
      <c r="B13" s="18" t="s">
        <v>653</v>
      </c>
      <c r="C13" s="17">
        <v>0.15850774083729899</v>
      </c>
      <c r="D13" s="17">
        <v>0.156922192451147</v>
      </c>
      <c r="E13" s="17">
        <v>0.16143700964859201</v>
      </c>
      <c r="F13" s="17"/>
      <c r="G13" s="17">
        <v>0.150658825523039</v>
      </c>
      <c r="H13" s="17">
        <v>0.15129115395192899</v>
      </c>
      <c r="I13" s="17">
        <v>0.15632353745087799</v>
      </c>
      <c r="J13" s="17">
        <v>0.16838898156674201</v>
      </c>
      <c r="K13" s="17">
        <v>0.15551629315236201</v>
      </c>
      <c r="L13" s="17">
        <v>0.166038233061998</v>
      </c>
      <c r="M13" s="17"/>
      <c r="N13" s="17">
        <v>0.16281856232056099</v>
      </c>
      <c r="O13" s="17">
        <v>0.17585772224819099</v>
      </c>
      <c r="P13" s="17">
        <v>0.14368646296846599</v>
      </c>
      <c r="Q13" s="17">
        <v>0.148963807640667</v>
      </c>
      <c r="R13" s="17"/>
      <c r="S13" s="17">
        <v>0.16565165500710599</v>
      </c>
      <c r="T13" s="17">
        <v>0.17930629420239799</v>
      </c>
      <c r="U13" s="17">
        <v>0.16264114686143299</v>
      </c>
      <c r="V13" s="17">
        <v>0.12443659031913901</v>
      </c>
      <c r="W13" s="17">
        <v>0.16891839555308999</v>
      </c>
      <c r="X13" s="17">
        <v>0.114225525765744</v>
      </c>
      <c r="Y13" s="17">
        <v>0.19031428349481599</v>
      </c>
      <c r="Z13" s="17">
        <v>0.15395100138972601</v>
      </c>
      <c r="AA13" s="17">
        <v>0.175777977675553</v>
      </c>
      <c r="AB13" s="17">
        <v>0.14539540848555499</v>
      </c>
      <c r="AC13" s="17">
        <v>0.17787060435640101</v>
      </c>
      <c r="AD13" s="17">
        <v>0.10365783608213799</v>
      </c>
      <c r="AE13" s="17"/>
      <c r="AF13" s="17">
        <v>0.170859790401932</v>
      </c>
      <c r="AG13" s="17">
        <v>0.15225508973304999</v>
      </c>
      <c r="AH13" s="17">
        <v>0.15955417202127001</v>
      </c>
      <c r="AI13" s="17"/>
      <c r="AJ13" s="17">
        <v>0.149576015306742</v>
      </c>
      <c r="AK13" s="17">
        <v>0.148498977034593</v>
      </c>
      <c r="AL13" s="17">
        <v>0.23968558744664201</v>
      </c>
      <c r="AM13" s="17">
        <v>0.210255431674819</v>
      </c>
      <c r="AN13" s="17">
        <v>0.158897858271386</v>
      </c>
      <c r="AO13" s="17"/>
      <c r="AP13" s="17">
        <v>0.144400779224096</v>
      </c>
      <c r="AQ13" s="17">
        <v>0.141930807970476</v>
      </c>
      <c r="AR13" s="17">
        <v>0.25114327378509399</v>
      </c>
      <c r="AS13" s="17">
        <v>0.194391401661062</v>
      </c>
      <c r="AT13" s="17">
        <v>0.15286527318471499</v>
      </c>
      <c r="AU13" s="17"/>
      <c r="AV13" s="17">
        <v>0.14783741430376299</v>
      </c>
      <c r="AW13" s="17">
        <v>0.13651667601157799</v>
      </c>
      <c r="AX13" s="17">
        <v>0.21358206778431599</v>
      </c>
      <c r="AY13" s="17">
        <v>0.203804134283741</v>
      </c>
      <c r="AZ13" s="17">
        <v>0.15703984629727999</v>
      </c>
      <c r="BA13" s="17">
        <v>0.119879072193838</v>
      </c>
      <c r="BB13" s="17"/>
      <c r="BC13" s="17">
        <v>0.205412021504981</v>
      </c>
      <c r="BD13" s="17">
        <v>0.16449506293337199</v>
      </c>
      <c r="BE13" s="17">
        <v>0.144801422919975</v>
      </c>
      <c r="BF13" s="17">
        <v>0.159746306875514</v>
      </c>
      <c r="BG13" s="17">
        <v>8.9152311981259294E-2</v>
      </c>
    </row>
    <row r="14" spans="2:59" ht="29" x14ac:dyDescent="0.35">
      <c r="B14" s="18" t="s">
        <v>654</v>
      </c>
      <c r="C14" s="17">
        <v>5.7141901134934003E-2</v>
      </c>
      <c r="D14" s="17">
        <v>5.6804791282103202E-2</v>
      </c>
      <c r="E14" s="17">
        <v>5.7966601245035103E-2</v>
      </c>
      <c r="F14" s="17"/>
      <c r="G14" s="17">
        <v>7.3213798014657397E-2</v>
      </c>
      <c r="H14" s="17">
        <v>3.10931066542963E-2</v>
      </c>
      <c r="I14" s="17">
        <v>5.3609468901274999E-2</v>
      </c>
      <c r="J14" s="17">
        <v>4.5797439555833902E-2</v>
      </c>
      <c r="K14" s="17">
        <v>8.08824872081573E-2</v>
      </c>
      <c r="L14" s="17">
        <v>6.4500517453236095E-2</v>
      </c>
      <c r="M14" s="17"/>
      <c r="N14" s="17">
        <v>5.8183769438677597E-2</v>
      </c>
      <c r="O14" s="17">
        <v>6.05265460147267E-2</v>
      </c>
      <c r="P14" s="17">
        <v>3.48616086563713E-2</v>
      </c>
      <c r="Q14" s="17">
        <v>7.2633414843771504E-2</v>
      </c>
      <c r="R14" s="17"/>
      <c r="S14" s="17">
        <v>3.0890279338803499E-2</v>
      </c>
      <c r="T14" s="17">
        <v>8.7529227999402506E-2</v>
      </c>
      <c r="U14" s="17">
        <v>5.2737952812116198E-2</v>
      </c>
      <c r="V14" s="17">
        <v>9.0485414179353393E-2</v>
      </c>
      <c r="W14" s="17">
        <v>6.7045035176667905E-2</v>
      </c>
      <c r="X14" s="17">
        <v>4.1592319481478103E-2</v>
      </c>
      <c r="Y14" s="17">
        <v>2.65911409629421E-2</v>
      </c>
      <c r="Z14" s="17">
        <v>0.105803459947566</v>
      </c>
      <c r="AA14" s="17">
        <v>5.8118570296064299E-2</v>
      </c>
      <c r="AB14" s="17">
        <v>6.4191795319131703E-2</v>
      </c>
      <c r="AC14" s="17">
        <v>1.6059357282384199E-2</v>
      </c>
      <c r="AD14" s="17">
        <v>6.2827279875080397E-2</v>
      </c>
      <c r="AE14" s="17"/>
      <c r="AF14" s="17">
        <v>6.5498758348033106E-2</v>
      </c>
      <c r="AG14" s="17">
        <v>4.8993421735982701E-2</v>
      </c>
      <c r="AH14" s="17">
        <v>1.9807226402789001E-2</v>
      </c>
      <c r="AI14" s="17"/>
      <c r="AJ14" s="17">
        <v>5.07779033757381E-2</v>
      </c>
      <c r="AK14" s="17">
        <v>5.1267325193788099E-2</v>
      </c>
      <c r="AL14" s="17">
        <v>5.61593920216358E-2</v>
      </c>
      <c r="AM14" s="17">
        <v>0.25984456684552099</v>
      </c>
      <c r="AN14" s="17">
        <v>6.8827503246926894E-2</v>
      </c>
      <c r="AO14" s="17"/>
      <c r="AP14" s="17">
        <v>5.1297099586530101E-2</v>
      </c>
      <c r="AQ14" s="17">
        <v>5.4830956442163903E-2</v>
      </c>
      <c r="AR14" s="17">
        <v>4.2972375729900703E-2</v>
      </c>
      <c r="AS14" s="17">
        <v>7.5603475960374797E-2</v>
      </c>
      <c r="AT14" s="17">
        <v>3.79692494188128E-2</v>
      </c>
      <c r="AU14" s="17"/>
      <c r="AV14" s="17">
        <v>5.8409033666496399E-2</v>
      </c>
      <c r="AW14" s="17">
        <v>7.3754447841719098E-2</v>
      </c>
      <c r="AX14" s="17">
        <v>3.19843929735023E-2</v>
      </c>
      <c r="AY14" s="17">
        <v>6.9726168837773703E-2</v>
      </c>
      <c r="AZ14" s="17">
        <v>2.5793761988829302E-2</v>
      </c>
      <c r="BA14" s="17">
        <v>3.1383747180844003E-2</v>
      </c>
      <c r="BB14" s="17"/>
      <c r="BC14" s="17">
        <v>4.1495110834591301E-2</v>
      </c>
      <c r="BD14" s="17">
        <v>6.4393579885232199E-2</v>
      </c>
      <c r="BE14" s="17">
        <v>5.5379877712236597E-2</v>
      </c>
      <c r="BF14" s="17">
        <v>4.9474373697960802E-2</v>
      </c>
      <c r="BG14" s="17">
        <v>0</v>
      </c>
    </row>
    <row r="15" spans="2:59" ht="43.5" x14ac:dyDescent="0.35">
      <c r="B15" s="18" t="s">
        <v>655</v>
      </c>
      <c r="C15" s="17">
        <v>2.48516465036316E-2</v>
      </c>
      <c r="D15" s="17">
        <v>2.1156559555654701E-2</v>
      </c>
      <c r="E15" s="17">
        <v>2.6983540362998298E-2</v>
      </c>
      <c r="F15" s="17"/>
      <c r="G15" s="17">
        <v>1.1452959089346E-2</v>
      </c>
      <c r="H15" s="17">
        <v>1.90754608623417E-2</v>
      </c>
      <c r="I15" s="17">
        <v>2.7524224638436099E-2</v>
      </c>
      <c r="J15" s="17">
        <v>5.1392231524180397E-2</v>
      </c>
      <c r="K15" s="17">
        <v>3.0375603969938599E-2</v>
      </c>
      <c r="L15" s="17">
        <v>1.28841776201286E-2</v>
      </c>
      <c r="M15" s="17"/>
      <c r="N15" s="17">
        <v>2.5867720843841299E-2</v>
      </c>
      <c r="O15" s="17">
        <v>2.02552943054705E-2</v>
      </c>
      <c r="P15" s="17">
        <v>3.4841962888803799E-2</v>
      </c>
      <c r="Q15" s="17">
        <v>1.9686637864320899E-2</v>
      </c>
      <c r="R15" s="17"/>
      <c r="S15" s="17">
        <v>1.60833417162893E-2</v>
      </c>
      <c r="T15" s="17">
        <v>1.54874812096854E-2</v>
      </c>
      <c r="U15" s="17">
        <v>2.5635134182657501E-2</v>
      </c>
      <c r="V15" s="17">
        <v>2.6138425151033099E-2</v>
      </c>
      <c r="W15" s="17">
        <v>2.5997481456996301E-2</v>
      </c>
      <c r="X15" s="17">
        <v>1.29882548393705E-2</v>
      </c>
      <c r="Y15" s="17">
        <v>3.88081235010308E-2</v>
      </c>
      <c r="Z15" s="17">
        <v>0.10620248725029501</v>
      </c>
      <c r="AA15" s="17">
        <v>1.8741718962021699E-2</v>
      </c>
      <c r="AB15" s="17">
        <v>1.0957549497076099E-2</v>
      </c>
      <c r="AC15" s="17">
        <v>3.2543524802686699E-2</v>
      </c>
      <c r="AD15" s="17">
        <v>3.4449424532277298E-2</v>
      </c>
      <c r="AE15" s="17"/>
      <c r="AF15" s="17">
        <v>2.3019810422170599E-2</v>
      </c>
      <c r="AG15" s="17">
        <v>2.3201029951267899E-2</v>
      </c>
      <c r="AH15" s="17">
        <v>4.0886181063664602E-2</v>
      </c>
      <c r="AI15" s="17"/>
      <c r="AJ15" s="17">
        <v>2.3324926593589399E-2</v>
      </c>
      <c r="AK15" s="17">
        <v>2.8067318050349899E-2</v>
      </c>
      <c r="AL15" s="17">
        <v>1.27652549995695E-2</v>
      </c>
      <c r="AM15" s="17">
        <v>3.8206435172438803E-2</v>
      </c>
      <c r="AN15" s="17">
        <v>4.3908470914089802E-2</v>
      </c>
      <c r="AO15" s="17"/>
      <c r="AP15" s="17">
        <v>2.5625132005735001E-2</v>
      </c>
      <c r="AQ15" s="17">
        <v>2.5243271174739301E-2</v>
      </c>
      <c r="AR15" s="17">
        <v>1.0504940100854E-2</v>
      </c>
      <c r="AS15" s="17">
        <v>3.1356589007977602E-2</v>
      </c>
      <c r="AT15" s="17">
        <v>1.7634754647141999E-2</v>
      </c>
      <c r="AU15" s="17"/>
      <c r="AV15" s="17">
        <v>1.94821885847009E-2</v>
      </c>
      <c r="AW15" s="17">
        <v>2.3151395864128E-2</v>
      </c>
      <c r="AX15" s="17">
        <v>9.7045911770962702E-3</v>
      </c>
      <c r="AY15" s="17">
        <v>3.2933613378580202E-2</v>
      </c>
      <c r="AZ15" s="17">
        <v>5.8813167430122E-2</v>
      </c>
      <c r="BA15" s="17">
        <v>1.2648397066596999E-2</v>
      </c>
      <c r="BB15" s="17"/>
      <c r="BC15" s="17">
        <v>1.56389782655466E-2</v>
      </c>
      <c r="BD15" s="17">
        <v>3.7610118601451699E-2</v>
      </c>
      <c r="BE15" s="17">
        <v>1.6898357289399198E-2</v>
      </c>
      <c r="BF15" s="17">
        <v>1.9565278035544701E-2</v>
      </c>
      <c r="BG15" s="17">
        <v>6.0207816474048499E-2</v>
      </c>
    </row>
    <row r="16" spans="2:59" x14ac:dyDescent="0.35">
      <c r="B16" s="18" t="s">
        <v>123</v>
      </c>
      <c r="C16" s="19">
        <v>0.18560188159809199</v>
      </c>
      <c r="D16" s="19">
        <v>0.145108070145818</v>
      </c>
      <c r="E16" s="19">
        <v>0.227145064161696</v>
      </c>
      <c r="F16" s="19"/>
      <c r="G16" s="19">
        <v>0.100819606653093</v>
      </c>
      <c r="H16" s="19">
        <v>9.5259129809741605E-2</v>
      </c>
      <c r="I16" s="19">
        <v>0.17046596937429601</v>
      </c>
      <c r="J16" s="19">
        <v>0.19873397233708701</v>
      </c>
      <c r="K16" s="19">
        <v>0.26123799436677603</v>
      </c>
      <c r="L16" s="19">
        <v>0.27598976702424499</v>
      </c>
      <c r="M16" s="19"/>
      <c r="N16" s="19">
        <v>0.12299006309711299</v>
      </c>
      <c r="O16" s="19">
        <v>0.13635065383419101</v>
      </c>
      <c r="P16" s="19">
        <v>0.27150967365189899</v>
      </c>
      <c r="Q16" s="19">
        <v>0.23423954951794301</v>
      </c>
      <c r="R16" s="19"/>
      <c r="S16" s="19">
        <v>0.16474023324147899</v>
      </c>
      <c r="T16" s="19">
        <v>0.190322886302981</v>
      </c>
      <c r="U16" s="19">
        <v>0.21114404748363499</v>
      </c>
      <c r="V16" s="19">
        <v>0.24218132143801699</v>
      </c>
      <c r="W16" s="19">
        <v>0.16101876901059201</v>
      </c>
      <c r="X16" s="19">
        <v>0.17250584859033499</v>
      </c>
      <c r="Y16" s="19">
        <v>0.128380131492662</v>
      </c>
      <c r="Z16" s="19">
        <v>0.216799901935744</v>
      </c>
      <c r="AA16" s="19">
        <v>0.169862990979608</v>
      </c>
      <c r="AB16" s="19">
        <v>0.30357562376279801</v>
      </c>
      <c r="AC16" s="19">
        <v>9.0225111876962805E-2</v>
      </c>
      <c r="AD16" s="19">
        <v>0.11583660341718099</v>
      </c>
      <c r="AE16" s="19"/>
      <c r="AF16" s="19">
        <v>0.19647593058055501</v>
      </c>
      <c r="AG16" s="19">
        <v>0.16611940180965201</v>
      </c>
      <c r="AH16" s="19">
        <v>0.29252510325933101</v>
      </c>
      <c r="AI16" s="19"/>
      <c r="AJ16" s="19">
        <v>0.21810538449311101</v>
      </c>
      <c r="AK16" s="19">
        <v>0.135730054739155</v>
      </c>
      <c r="AL16" s="19">
        <v>0.115569923511415</v>
      </c>
      <c r="AM16" s="19">
        <v>9.9059593000882198E-2</v>
      </c>
      <c r="AN16" s="19">
        <v>0.247555245087002</v>
      </c>
      <c r="AO16" s="19"/>
      <c r="AP16" s="19">
        <v>0.21233509339076101</v>
      </c>
      <c r="AQ16" s="19">
        <v>0.15630395885176501</v>
      </c>
      <c r="AR16" s="19">
        <v>8.0128867554525293E-2</v>
      </c>
      <c r="AS16" s="19">
        <v>0.17887743085552099</v>
      </c>
      <c r="AT16" s="19">
        <v>0.30662992143355999</v>
      </c>
      <c r="AU16" s="19"/>
      <c r="AV16" s="19">
        <v>0.135730909624526</v>
      </c>
      <c r="AW16" s="19">
        <v>0.17936316002115699</v>
      </c>
      <c r="AX16" s="19">
        <v>8.0975730416164807E-2</v>
      </c>
      <c r="AY16" s="19">
        <v>0.18276257352287401</v>
      </c>
      <c r="AZ16" s="19">
        <v>0.23934352695849101</v>
      </c>
      <c r="BA16" s="19">
        <v>0.33795624772055199</v>
      </c>
      <c r="BB16" s="19"/>
      <c r="BC16" s="19">
        <v>0.23386683185016199</v>
      </c>
      <c r="BD16" s="19">
        <v>0.18727297966489501</v>
      </c>
      <c r="BE16" s="19">
        <v>0.145807246990141</v>
      </c>
      <c r="BF16" s="19">
        <v>0.11610325601709801</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0.159751838604062</v>
      </c>
      <c r="D9" s="17">
        <v>0.16281987567150999</v>
      </c>
      <c r="E9" s="17">
        <v>0.15349128949781701</v>
      </c>
      <c r="F9" s="17"/>
      <c r="G9" s="17">
        <v>0.13768575127911001</v>
      </c>
      <c r="H9" s="17">
        <v>0.200892450252318</v>
      </c>
      <c r="I9" s="17">
        <v>0.19886483374302</v>
      </c>
      <c r="J9" s="17">
        <v>0.12882831707327899</v>
      </c>
      <c r="K9" s="17">
        <v>0.130065870845715</v>
      </c>
      <c r="L9" s="17">
        <v>0.15228920272115501</v>
      </c>
      <c r="M9" s="17"/>
      <c r="N9" s="17">
        <v>0.18464411442463999</v>
      </c>
      <c r="O9" s="17">
        <v>0.199587153667699</v>
      </c>
      <c r="P9" s="17">
        <v>0.107846472902385</v>
      </c>
      <c r="Q9" s="17">
        <v>0.13571597317282399</v>
      </c>
      <c r="R9" s="17"/>
      <c r="S9" s="17">
        <v>0.20764652924466701</v>
      </c>
      <c r="T9" s="17">
        <v>0.155236031518524</v>
      </c>
      <c r="U9" s="17">
        <v>0.122043364476185</v>
      </c>
      <c r="V9" s="17">
        <v>0.19278656674533501</v>
      </c>
      <c r="W9" s="17">
        <v>0.187193930958161</v>
      </c>
      <c r="X9" s="17">
        <v>0.12239732805267201</v>
      </c>
      <c r="Y9" s="17">
        <v>0.121166901673673</v>
      </c>
      <c r="Z9" s="17">
        <v>0.128185577770554</v>
      </c>
      <c r="AA9" s="17">
        <v>0.14594327759645201</v>
      </c>
      <c r="AB9" s="17">
        <v>0.13764411653190001</v>
      </c>
      <c r="AC9" s="17">
        <v>0.26088102794457702</v>
      </c>
      <c r="AD9" s="17">
        <v>8.3939565485915205E-2</v>
      </c>
      <c r="AE9" s="17"/>
      <c r="AF9" s="17">
        <v>0.145371627619406</v>
      </c>
      <c r="AG9" s="17">
        <v>0.18733562809677801</v>
      </c>
      <c r="AH9" s="17">
        <v>0.137648915372789</v>
      </c>
      <c r="AI9" s="17"/>
      <c r="AJ9" s="17">
        <v>0.161006416235946</v>
      </c>
      <c r="AK9" s="17">
        <v>0.16806344332628401</v>
      </c>
      <c r="AL9" s="17">
        <v>0.163079983078667</v>
      </c>
      <c r="AM9" s="17">
        <v>0.19400179523935299</v>
      </c>
      <c r="AN9" s="17">
        <v>0.12181285627051899</v>
      </c>
      <c r="AO9" s="17"/>
      <c r="AP9" s="17">
        <v>0.14251758973682799</v>
      </c>
      <c r="AQ9" s="17">
        <v>0.187384505536349</v>
      </c>
      <c r="AR9" s="17">
        <v>0.16233896568876999</v>
      </c>
      <c r="AS9" s="17">
        <v>0.151846329175367</v>
      </c>
      <c r="AT9" s="17">
        <v>0.129366750741051</v>
      </c>
      <c r="AU9" s="17"/>
      <c r="AV9" s="17">
        <v>0.188456956546841</v>
      </c>
      <c r="AW9" s="17">
        <v>0.14095343861842799</v>
      </c>
      <c r="AX9" s="17">
        <v>0.146533432064786</v>
      </c>
      <c r="AY9" s="17">
        <v>0.15399709924602401</v>
      </c>
      <c r="AZ9" s="17">
        <v>0.156739501424002</v>
      </c>
      <c r="BA9" s="17">
        <v>0.15027239523375299</v>
      </c>
      <c r="BB9" s="17"/>
      <c r="BC9" s="17">
        <v>0.13748490942459299</v>
      </c>
      <c r="BD9" s="17">
        <v>0.14336864929344301</v>
      </c>
      <c r="BE9" s="17">
        <v>0.19328290306985901</v>
      </c>
      <c r="BF9" s="17">
        <v>0.169147407059133</v>
      </c>
      <c r="BG9" s="17">
        <v>0.28730943375642798</v>
      </c>
    </row>
    <row r="10" spans="2:59" ht="43.5" x14ac:dyDescent="0.35">
      <c r="B10" s="18" t="s">
        <v>650</v>
      </c>
      <c r="C10" s="17">
        <v>0.20795236114055199</v>
      </c>
      <c r="D10" s="17">
        <v>0.196836823502377</v>
      </c>
      <c r="E10" s="17">
        <v>0.220708230322639</v>
      </c>
      <c r="F10" s="17"/>
      <c r="G10" s="17">
        <v>0.19024138781338401</v>
      </c>
      <c r="H10" s="17">
        <v>0.25013252730212399</v>
      </c>
      <c r="I10" s="17">
        <v>0.179569821361618</v>
      </c>
      <c r="J10" s="17">
        <v>0.29233296784781698</v>
      </c>
      <c r="K10" s="17">
        <v>0.16473606908458699</v>
      </c>
      <c r="L10" s="17">
        <v>0.168808877079828</v>
      </c>
      <c r="M10" s="17"/>
      <c r="N10" s="17">
        <v>0.25898255759223499</v>
      </c>
      <c r="O10" s="17">
        <v>0.17623433022870999</v>
      </c>
      <c r="P10" s="17">
        <v>0.177805178958512</v>
      </c>
      <c r="Q10" s="17">
        <v>0.21072179740007499</v>
      </c>
      <c r="R10" s="17"/>
      <c r="S10" s="17">
        <v>0.15621609774774201</v>
      </c>
      <c r="T10" s="17">
        <v>0.197891857311362</v>
      </c>
      <c r="U10" s="17">
        <v>0.28143097923475502</v>
      </c>
      <c r="V10" s="17">
        <v>0.190255222646076</v>
      </c>
      <c r="W10" s="17">
        <v>0.21549490604372301</v>
      </c>
      <c r="X10" s="17">
        <v>0.21209230775177201</v>
      </c>
      <c r="Y10" s="17">
        <v>0.239797967614025</v>
      </c>
      <c r="Z10" s="17">
        <v>0.14860469054578099</v>
      </c>
      <c r="AA10" s="17">
        <v>0.23442197816814</v>
      </c>
      <c r="AB10" s="17">
        <v>0.13001793886332</v>
      </c>
      <c r="AC10" s="17">
        <v>0.286902451932319</v>
      </c>
      <c r="AD10" s="17">
        <v>0.33406584268071399</v>
      </c>
      <c r="AE10" s="17"/>
      <c r="AF10" s="17">
        <v>0.22691252004485599</v>
      </c>
      <c r="AG10" s="17">
        <v>0.21204106357158101</v>
      </c>
      <c r="AH10" s="17">
        <v>0.15367627964230701</v>
      </c>
      <c r="AI10" s="17"/>
      <c r="AJ10" s="17">
        <v>0.21987196054309599</v>
      </c>
      <c r="AK10" s="17">
        <v>0.194197329581552</v>
      </c>
      <c r="AL10" s="17">
        <v>0.16988585808637199</v>
      </c>
      <c r="AM10" s="17">
        <v>0.28576246227942897</v>
      </c>
      <c r="AN10" s="17">
        <v>0.171582877438644</v>
      </c>
      <c r="AO10" s="17"/>
      <c r="AP10" s="17">
        <v>0.237549074508484</v>
      </c>
      <c r="AQ10" s="17">
        <v>0.20973876801024599</v>
      </c>
      <c r="AR10" s="17">
        <v>0.14036457844461001</v>
      </c>
      <c r="AS10" s="17">
        <v>0.14417491473557401</v>
      </c>
      <c r="AT10" s="17">
        <v>0.24759454928493799</v>
      </c>
      <c r="AU10" s="17"/>
      <c r="AV10" s="17">
        <v>0.215555643333328</v>
      </c>
      <c r="AW10" s="17">
        <v>0.24264620226854899</v>
      </c>
      <c r="AX10" s="17">
        <v>0.148559975571465</v>
      </c>
      <c r="AY10" s="17">
        <v>0.16609620312895201</v>
      </c>
      <c r="AZ10" s="17">
        <v>0.25607297102408799</v>
      </c>
      <c r="BA10" s="17">
        <v>0.185850984087504</v>
      </c>
      <c r="BB10" s="17"/>
      <c r="BC10" s="17">
        <v>0.204440675137433</v>
      </c>
      <c r="BD10" s="17">
        <v>0.20610467941441199</v>
      </c>
      <c r="BE10" s="17">
        <v>0.19926718773584001</v>
      </c>
      <c r="BF10" s="17">
        <v>0.25441540881941399</v>
      </c>
      <c r="BG10" s="17">
        <v>0.34247927018699398</v>
      </c>
    </row>
    <row r="11" spans="2:59" ht="43.5" x14ac:dyDescent="0.35">
      <c r="B11" s="18" t="s">
        <v>651</v>
      </c>
      <c r="C11" s="17">
        <v>0.244407980530054</v>
      </c>
      <c r="D11" s="17">
        <v>0.26775481842625098</v>
      </c>
      <c r="E11" s="17">
        <v>0.21947995445247301</v>
      </c>
      <c r="F11" s="17"/>
      <c r="G11" s="17">
        <v>0.26885916847734498</v>
      </c>
      <c r="H11" s="17">
        <v>0.256579579869811</v>
      </c>
      <c r="I11" s="17">
        <v>0.23661422075112601</v>
      </c>
      <c r="J11" s="17">
        <v>0.203262629199433</v>
      </c>
      <c r="K11" s="17">
        <v>0.25587694852234399</v>
      </c>
      <c r="L11" s="17">
        <v>0.247996786115845</v>
      </c>
      <c r="M11" s="17"/>
      <c r="N11" s="17">
        <v>0.21083027173903099</v>
      </c>
      <c r="O11" s="17">
        <v>0.24254963380238201</v>
      </c>
      <c r="P11" s="17">
        <v>0.26970415455424301</v>
      </c>
      <c r="Q11" s="17">
        <v>0.25942005771282001</v>
      </c>
      <c r="R11" s="17"/>
      <c r="S11" s="17">
        <v>0.23735242402737999</v>
      </c>
      <c r="T11" s="17">
        <v>0.199752793093391</v>
      </c>
      <c r="U11" s="17">
        <v>0.259409452273691</v>
      </c>
      <c r="V11" s="17">
        <v>0.212941839363083</v>
      </c>
      <c r="W11" s="17">
        <v>0.264260671575203</v>
      </c>
      <c r="X11" s="17">
        <v>0.25554736861977101</v>
      </c>
      <c r="Y11" s="17">
        <v>0.23365692996021101</v>
      </c>
      <c r="Z11" s="17">
        <v>0.294139969333861</v>
      </c>
      <c r="AA11" s="17">
        <v>0.26763101417169</v>
      </c>
      <c r="AB11" s="17">
        <v>0.29287493162574502</v>
      </c>
      <c r="AC11" s="17">
        <v>0.17943472337916799</v>
      </c>
      <c r="AD11" s="17">
        <v>0.258087361111625</v>
      </c>
      <c r="AE11" s="17"/>
      <c r="AF11" s="17">
        <v>0.24401102548534601</v>
      </c>
      <c r="AG11" s="17">
        <v>0.24865867370415001</v>
      </c>
      <c r="AH11" s="17">
        <v>0.22777503136065699</v>
      </c>
      <c r="AI11" s="17"/>
      <c r="AJ11" s="17">
        <v>0.249407761247016</v>
      </c>
      <c r="AK11" s="17">
        <v>0.25298848541515701</v>
      </c>
      <c r="AL11" s="17">
        <v>0.22423856351718599</v>
      </c>
      <c r="AM11" s="17">
        <v>0.20110299587571401</v>
      </c>
      <c r="AN11" s="17">
        <v>0.235378864565773</v>
      </c>
      <c r="AO11" s="17"/>
      <c r="AP11" s="17">
        <v>0.24753959067269199</v>
      </c>
      <c r="AQ11" s="17">
        <v>0.22868432872515701</v>
      </c>
      <c r="AR11" s="17">
        <v>0.24834693150174</v>
      </c>
      <c r="AS11" s="17">
        <v>0.26244923882791099</v>
      </c>
      <c r="AT11" s="17">
        <v>0.26612856258323903</v>
      </c>
      <c r="AU11" s="17"/>
      <c r="AV11" s="17">
        <v>0.23676719418414899</v>
      </c>
      <c r="AW11" s="17">
        <v>0.25270712512134902</v>
      </c>
      <c r="AX11" s="17">
        <v>0.23494648440035101</v>
      </c>
      <c r="AY11" s="17">
        <v>0.279005337488612</v>
      </c>
      <c r="AZ11" s="17">
        <v>0.241729181931118</v>
      </c>
      <c r="BA11" s="17">
        <v>0.24318825408782799</v>
      </c>
      <c r="BB11" s="17"/>
      <c r="BC11" s="17">
        <v>0.24141057220638901</v>
      </c>
      <c r="BD11" s="17">
        <v>0.24785152834898999</v>
      </c>
      <c r="BE11" s="17">
        <v>0.228666502567754</v>
      </c>
      <c r="BF11" s="17">
        <v>0.217809122695235</v>
      </c>
      <c r="BG11" s="17">
        <v>0.112412652240466</v>
      </c>
    </row>
    <row r="12" spans="2:59" ht="29" x14ac:dyDescent="0.35">
      <c r="B12" s="18" t="s">
        <v>652</v>
      </c>
      <c r="C12" s="17">
        <v>0.14417386612281499</v>
      </c>
      <c r="D12" s="17">
        <v>0.134614686824234</v>
      </c>
      <c r="E12" s="17">
        <v>0.154845162415543</v>
      </c>
      <c r="F12" s="17"/>
      <c r="G12" s="17">
        <v>0.16390221967423199</v>
      </c>
      <c r="H12" s="17">
        <v>0.122519527325367</v>
      </c>
      <c r="I12" s="17">
        <v>0.13120171776997999</v>
      </c>
      <c r="J12" s="17">
        <v>0.15604311756632</v>
      </c>
      <c r="K12" s="17">
        <v>0.13746379523063099</v>
      </c>
      <c r="L12" s="17">
        <v>0.15374701140793501</v>
      </c>
      <c r="M12" s="17"/>
      <c r="N12" s="17">
        <v>0.15068182775828001</v>
      </c>
      <c r="O12" s="17">
        <v>0.141278679977101</v>
      </c>
      <c r="P12" s="17">
        <v>0.14860698861417199</v>
      </c>
      <c r="Q12" s="17">
        <v>0.136321214435069</v>
      </c>
      <c r="R12" s="17"/>
      <c r="S12" s="17">
        <v>0.151229128409196</v>
      </c>
      <c r="T12" s="17">
        <v>0.12136540908547599</v>
      </c>
      <c r="U12" s="17">
        <v>0.13109363472580199</v>
      </c>
      <c r="V12" s="17">
        <v>0.18246936747169801</v>
      </c>
      <c r="W12" s="17">
        <v>0.16372601055254599</v>
      </c>
      <c r="X12" s="17">
        <v>0.16466805903973999</v>
      </c>
      <c r="Y12" s="17">
        <v>0.16418511634912</v>
      </c>
      <c r="Z12" s="17">
        <v>0.145287533073994</v>
      </c>
      <c r="AA12" s="17">
        <v>0.13601125573908701</v>
      </c>
      <c r="AB12" s="17">
        <v>0.15262575482034499</v>
      </c>
      <c r="AC12" s="17">
        <v>5.3042082413103299E-2</v>
      </c>
      <c r="AD12" s="17">
        <v>0.115960235367997</v>
      </c>
      <c r="AE12" s="17"/>
      <c r="AF12" s="17">
        <v>0.16709663826594301</v>
      </c>
      <c r="AG12" s="17">
        <v>0.12519377391691899</v>
      </c>
      <c r="AH12" s="17">
        <v>9.9359754107907206E-2</v>
      </c>
      <c r="AI12" s="17"/>
      <c r="AJ12" s="17">
        <v>0.14488994685698101</v>
      </c>
      <c r="AK12" s="17">
        <v>0.13483846176231801</v>
      </c>
      <c r="AL12" s="17">
        <v>0.21288034267428699</v>
      </c>
      <c r="AM12" s="17">
        <v>0.12803674662119</v>
      </c>
      <c r="AN12" s="17">
        <v>0.106165265065646</v>
      </c>
      <c r="AO12" s="17"/>
      <c r="AP12" s="17">
        <v>0.149071414101067</v>
      </c>
      <c r="AQ12" s="17">
        <v>0.13129752575173101</v>
      </c>
      <c r="AR12" s="17">
        <v>0.22221365482548899</v>
      </c>
      <c r="AS12" s="17">
        <v>0.19113914884081301</v>
      </c>
      <c r="AT12" s="17">
        <v>0.11708791058300599</v>
      </c>
      <c r="AU12" s="17"/>
      <c r="AV12" s="17">
        <v>0.120287200497447</v>
      </c>
      <c r="AW12" s="17">
        <v>0.154185436912224</v>
      </c>
      <c r="AX12" s="17">
        <v>0.25023905522197998</v>
      </c>
      <c r="AY12" s="17">
        <v>0.188793484788221</v>
      </c>
      <c r="AZ12" s="17">
        <v>0.116733395607312</v>
      </c>
      <c r="BA12" s="17">
        <v>0.104890799147545</v>
      </c>
      <c r="BB12" s="17"/>
      <c r="BC12" s="17">
        <v>0.16318266742911899</v>
      </c>
      <c r="BD12" s="17">
        <v>0.14232470791468199</v>
      </c>
      <c r="BE12" s="17">
        <v>0.13698138634719401</v>
      </c>
      <c r="BF12" s="17">
        <v>0.16493851171257601</v>
      </c>
      <c r="BG12" s="17">
        <v>8.5716565097128605E-2</v>
      </c>
    </row>
    <row r="13" spans="2:59" ht="29" x14ac:dyDescent="0.35">
      <c r="B13" s="18" t="s">
        <v>653</v>
      </c>
      <c r="C13" s="17">
        <v>8.1351581150036698E-2</v>
      </c>
      <c r="D13" s="17">
        <v>0.101156051931199</v>
      </c>
      <c r="E13" s="17">
        <v>6.2516397526963294E-2</v>
      </c>
      <c r="F13" s="17"/>
      <c r="G13" s="17">
        <v>0.11091760210698499</v>
      </c>
      <c r="H13" s="17">
        <v>7.5017061060920098E-2</v>
      </c>
      <c r="I13" s="17">
        <v>7.1213131692999407E-2</v>
      </c>
      <c r="J13" s="17">
        <v>6.8698611022241701E-2</v>
      </c>
      <c r="K13" s="17">
        <v>6.4271927161301798E-2</v>
      </c>
      <c r="L13" s="17">
        <v>9.4449086542590599E-2</v>
      </c>
      <c r="M13" s="17"/>
      <c r="N13" s="17">
        <v>8.0571016682950095E-2</v>
      </c>
      <c r="O13" s="17">
        <v>9.9028415254652793E-2</v>
      </c>
      <c r="P13" s="17">
        <v>5.2704610193738198E-2</v>
      </c>
      <c r="Q13" s="17">
        <v>8.95082076325973E-2</v>
      </c>
      <c r="R13" s="17"/>
      <c r="S13" s="17">
        <v>0.106059688741478</v>
      </c>
      <c r="T13" s="17">
        <v>9.2680454224092504E-2</v>
      </c>
      <c r="U13" s="17">
        <v>4.9225077328615002E-2</v>
      </c>
      <c r="V13" s="17">
        <v>7.1894095705008404E-2</v>
      </c>
      <c r="W13" s="17">
        <v>4.5161322941829701E-2</v>
      </c>
      <c r="X13" s="17">
        <v>3.1888887588720098E-2</v>
      </c>
      <c r="Y13" s="17">
        <v>8.5911804512537604E-2</v>
      </c>
      <c r="Z13" s="17">
        <v>6.2513029723952104E-2</v>
      </c>
      <c r="AA13" s="17">
        <v>0.10642617012196</v>
      </c>
      <c r="AB13" s="17">
        <v>8.7826995219276602E-2</v>
      </c>
      <c r="AC13" s="17">
        <v>0.13383669073853799</v>
      </c>
      <c r="AD13" s="17">
        <v>8.8217127110033197E-2</v>
      </c>
      <c r="AE13" s="17"/>
      <c r="AF13" s="17">
        <v>6.6844397053678395E-2</v>
      </c>
      <c r="AG13" s="17">
        <v>8.0601033926989904E-2</v>
      </c>
      <c r="AH13" s="17">
        <v>9.5649718768949302E-2</v>
      </c>
      <c r="AI13" s="17"/>
      <c r="AJ13" s="17">
        <v>6.5953714795647905E-2</v>
      </c>
      <c r="AK13" s="17">
        <v>9.20535403663887E-2</v>
      </c>
      <c r="AL13" s="17">
        <v>9.8809122864485802E-2</v>
      </c>
      <c r="AM13" s="17">
        <v>9.0521429493888597E-2</v>
      </c>
      <c r="AN13" s="17">
        <v>0.103583905234722</v>
      </c>
      <c r="AO13" s="17"/>
      <c r="AP13" s="17">
        <v>9.4399810188768002E-2</v>
      </c>
      <c r="AQ13" s="17">
        <v>8.68606628841017E-2</v>
      </c>
      <c r="AR13" s="17">
        <v>0.115145475723858</v>
      </c>
      <c r="AS13" s="17">
        <v>7.5652406261404403E-2</v>
      </c>
      <c r="AT13" s="17">
        <v>5.6807064005632402E-2</v>
      </c>
      <c r="AU13" s="17"/>
      <c r="AV13" s="17">
        <v>7.6275106375720006E-2</v>
      </c>
      <c r="AW13" s="17">
        <v>9.7177867365430201E-2</v>
      </c>
      <c r="AX13" s="17">
        <v>0.12685909656747499</v>
      </c>
      <c r="AY13" s="17">
        <v>5.5428435520797702E-2</v>
      </c>
      <c r="AZ13" s="17">
        <v>6.4883966142645105E-2</v>
      </c>
      <c r="BA13" s="17">
        <v>4.9521996679407598E-2</v>
      </c>
      <c r="BB13" s="17"/>
      <c r="BC13" s="17">
        <v>7.1437829264414304E-2</v>
      </c>
      <c r="BD13" s="17">
        <v>8.7058577124095093E-2</v>
      </c>
      <c r="BE13" s="17">
        <v>0.10609155784164399</v>
      </c>
      <c r="BF13" s="17">
        <v>6.09353721377143E-2</v>
      </c>
      <c r="BG13" s="17">
        <v>0</v>
      </c>
    </row>
    <row r="14" spans="2:59" ht="29" x14ac:dyDescent="0.35">
      <c r="B14" s="18" t="s">
        <v>654</v>
      </c>
      <c r="C14" s="17">
        <v>2.6249613271349E-2</v>
      </c>
      <c r="D14" s="17">
        <v>3.3861536245770998E-2</v>
      </c>
      <c r="E14" s="17">
        <v>1.8967018004749901E-2</v>
      </c>
      <c r="F14" s="17"/>
      <c r="G14" s="17">
        <v>5.052846352583E-2</v>
      </c>
      <c r="H14" s="17">
        <v>2.1540253380123098E-2</v>
      </c>
      <c r="I14" s="17">
        <v>1.6645213453859699E-2</v>
      </c>
      <c r="J14" s="17">
        <v>1.9567323290695399E-2</v>
      </c>
      <c r="K14" s="17">
        <v>2.2811962630240601E-2</v>
      </c>
      <c r="L14" s="17">
        <v>2.8076371361464101E-2</v>
      </c>
      <c r="M14" s="17"/>
      <c r="N14" s="17">
        <v>2.23241320954893E-2</v>
      </c>
      <c r="O14" s="17">
        <v>2.6018862048185099E-2</v>
      </c>
      <c r="P14" s="17">
        <v>4.6746228190597199E-2</v>
      </c>
      <c r="Q14" s="17">
        <v>1.2681842578638801E-2</v>
      </c>
      <c r="R14" s="17"/>
      <c r="S14" s="17">
        <v>1.5621317756208199E-2</v>
      </c>
      <c r="T14" s="17">
        <v>4.4381860754977298E-2</v>
      </c>
      <c r="U14" s="17">
        <v>2.3385398284143401E-2</v>
      </c>
      <c r="V14" s="17">
        <v>5.2298576072512898E-2</v>
      </c>
      <c r="W14" s="17">
        <v>2.7458392560515701E-2</v>
      </c>
      <c r="X14" s="17">
        <v>1.31826126403825E-2</v>
      </c>
      <c r="Y14" s="17">
        <v>3.4832317520535901E-2</v>
      </c>
      <c r="Z14" s="17">
        <v>4.3853805412923698E-2</v>
      </c>
      <c r="AA14" s="17">
        <v>9.3681862890500796E-3</v>
      </c>
      <c r="AB14" s="17">
        <v>1.96525287390539E-2</v>
      </c>
      <c r="AC14" s="17">
        <v>3.4388702699219197E-2</v>
      </c>
      <c r="AD14" s="17">
        <v>0</v>
      </c>
      <c r="AE14" s="17"/>
      <c r="AF14" s="17">
        <v>2.82762376020694E-2</v>
      </c>
      <c r="AG14" s="17">
        <v>2.30625820402886E-2</v>
      </c>
      <c r="AH14" s="17">
        <v>1.8395510625939301E-2</v>
      </c>
      <c r="AI14" s="17"/>
      <c r="AJ14" s="17">
        <v>1.8697062685246402E-2</v>
      </c>
      <c r="AK14" s="17">
        <v>3.6117883874880997E-2</v>
      </c>
      <c r="AL14" s="17">
        <v>3.1276245732610598E-2</v>
      </c>
      <c r="AM14" s="17">
        <v>0</v>
      </c>
      <c r="AN14" s="17">
        <v>2.2412583634291501E-2</v>
      </c>
      <c r="AO14" s="17"/>
      <c r="AP14" s="17">
        <v>3.2153929045466399E-2</v>
      </c>
      <c r="AQ14" s="17">
        <v>2.2035926604526301E-2</v>
      </c>
      <c r="AR14" s="17">
        <v>2.57382314737735E-2</v>
      </c>
      <c r="AS14" s="17">
        <v>2.2824157525000499E-2</v>
      </c>
      <c r="AT14" s="17">
        <v>2.0642010766012998E-2</v>
      </c>
      <c r="AU14" s="17"/>
      <c r="AV14" s="17">
        <v>3.74611976761548E-2</v>
      </c>
      <c r="AW14" s="17">
        <v>2.04262500696623E-2</v>
      </c>
      <c r="AX14" s="17">
        <v>2.37772906533887E-2</v>
      </c>
      <c r="AY14" s="17">
        <v>2.57042977556542E-2</v>
      </c>
      <c r="AZ14" s="17">
        <v>2.6493199396709799E-2</v>
      </c>
      <c r="BA14" s="17">
        <v>0</v>
      </c>
      <c r="BB14" s="17"/>
      <c r="BC14" s="17">
        <v>2.90527029152081E-2</v>
      </c>
      <c r="BD14" s="17">
        <v>4.9083455386638497E-2</v>
      </c>
      <c r="BE14" s="17">
        <v>2.3313520123078999E-2</v>
      </c>
      <c r="BF14" s="17">
        <v>6.1883114869204399E-3</v>
      </c>
      <c r="BG14" s="17">
        <v>4.14094726876039E-2</v>
      </c>
    </row>
    <row r="15" spans="2:59" ht="43.5" x14ac:dyDescent="0.35">
      <c r="B15" s="18" t="s">
        <v>655</v>
      </c>
      <c r="C15" s="17">
        <v>1.42456984812194E-2</v>
      </c>
      <c r="D15" s="17">
        <v>1.03871135065467E-2</v>
      </c>
      <c r="E15" s="17">
        <v>1.81746476815886E-2</v>
      </c>
      <c r="F15" s="17"/>
      <c r="G15" s="17">
        <v>5.8434643291296502E-3</v>
      </c>
      <c r="H15" s="17">
        <v>1.95871846548883E-2</v>
      </c>
      <c r="I15" s="17">
        <v>1.7965257179640801E-2</v>
      </c>
      <c r="J15" s="17">
        <v>6.6874235645438401E-3</v>
      </c>
      <c r="K15" s="17">
        <v>1.6384238214318999E-2</v>
      </c>
      <c r="L15" s="17">
        <v>1.7279277906462501E-2</v>
      </c>
      <c r="M15" s="17"/>
      <c r="N15" s="17">
        <v>7.8256237757427394E-3</v>
      </c>
      <c r="O15" s="17">
        <v>8.3476174752797894E-3</v>
      </c>
      <c r="P15" s="17">
        <v>2.7395921701932099E-2</v>
      </c>
      <c r="Q15" s="17">
        <v>1.62066226733159E-2</v>
      </c>
      <c r="R15" s="17"/>
      <c r="S15" s="17">
        <v>1.50488339714458E-2</v>
      </c>
      <c r="T15" s="17">
        <v>1.6804232037975101E-2</v>
      </c>
      <c r="U15" s="17">
        <v>1.5525955467051201E-2</v>
      </c>
      <c r="V15" s="17">
        <v>1.3069212575516499E-2</v>
      </c>
      <c r="W15" s="17">
        <v>0</v>
      </c>
      <c r="X15" s="17">
        <v>2.5364033216389002E-2</v>
      </c>
      <c r="Y15" s="17">
        <v>1.3151322480528299E-2</v>
      </c>
      <c r="Z15" s="17">
        <v>2.0261849821216298E-2</v>
      </c>
      <c r="AA15" s="17">
        <v>1.5931341614489801E-2</v>
      </c>
      <c r="AB15" s="17">
        <v>1.0565623959343301E-2</v>
      </c>
      <c r="AC15" s="17">
        <v>1.49449177016757E-2</v>
      </c>
      <c r="AD15" s="17">
        <v>0</v>
      </c>
      <c r="AE15" s="17"/>
      <c r="AF15" s="17">
        <v>1.3752988949285901E-2</v>
      </c>
      <c r="AG15" s="17">
        <v>1.5932042863751598E-2</v>
      </c>
      <c r="AH15" s="17">
        <v>2.1399048655930401E-2</v>
      </c>
      <c r="AI15" s="17"/>
      <c r="AJ15" s="17">
        <v>1.18975796358795E-2</v>
      </c>
      <c r="AK15" s="17">
        <v>1.4545780693296999E-2</v>
      </c>
      <c r="AL15" s="17">
        <v>2.5486716585646801E-2</v>
      </c>
      <c r="AM15" s="17">
        <v>5.5558502577513103E-2</v>
      </c>
      <c r="AN15" s="17">
        <v>2.4100995867939099E-2</v>
      </c>
      <c r="AO15" s="17"/>
      <c r="AP15" s="17">
        <v>0</v>
      </c>
      <c r="AQ15" s="17">
        <v>2.1091198707290301E-2</v>
      </c>
      <c r="AR15" s="17">
        <v>3.2519209777561099E-2</v>
      </c>
      <c r="AS15" s="17">
        <v>1.0179362293213701E-2</v>
      </c>
      <c r="AT15" s="17">
        <v>0</v>
      </c>
      <c r="AU15" s="17"/>
      <c r="AV15" s="17">
        <v>1.9118554249187399E-2</v>
      </c>
      <c r="AW15" s="17">
        <v>0</v>
      </c>
      <c r="AX15" s="17">
        <v>3.0041640719855801E-2</v>
      </c>
      <c r="AY15" s="17">
        <v>8.7625709558445501E-3</v>
      </c>
      <c r="AZ15" s="17">
        <v>9.2795087181771901E-3</v>
      </c>
      <c r="BA15" s="17">
        <v>1.0179966806951799E-2</v>
      </c>
      <c r="BB15" s="17"/>
      <c r="BC15" s="17">
        <v>1.0791997284743299E-2</v>
      </c>
      <c r="BD15" s="17">
        <v>2.32772855151827E-2</v>
      </c>
      <c r="BE15" s="17">
        <v>3.0406835170740201E-3</v>
      </c>
      <c r="BF15" s="17">
        <v>1.8649398226957398E-2</v>
      </c>
      <c r="BG15" s="17">
        <v>0</v>
      </c>
    </row>
    <row r="16" spans="2:59" x14ac:dyDescent="0.35">
      <c r="B16" s="18" t="s">
        <v>123</v>
      </c>
      <c r="C16" s="19">
        <v>0.121867060699912</v>
      </c>
      <c r="D16" s="19">
        <v>9.2569093892110696E-2</v>
      </c>
      <c r="E16" s="19">
        <v>0.151817300098226</v>
      </c>
      <c r="F16" s="19"/>
      <c r="G16" s="19">
        <v>7.2021942793984398E-2</v>
      </c>
      <c r="H16" s="19">
        <v>5.3731416154448597E-2</v>
      </c>
      <c r="I16" s="19">
        <v>0.14792580404775599</v>
      </c>
      <c r="J16" s="19">
        <v>0.12457961043566999</v>
      </c>
      <c r="K16" s="19">
        <v>0.20838918831086201</v>
      </c>
      <c r="L16" s="19">
        <v>0.13735338686471901</v>
      </c>
      <c r="M16" s="19"/>
      <c r="N16" s="19">
        <v>8.4140455931632302E-2</v>
      </c>
      <c r="O16" s="19">
        <v>0.106955307545991</v>
      </c>
      <c r="P16" s="19">
        <v>0.169190444884421</v>
      </c>
      <c r="Q16" s="19">
        <v>0.13942428439466001</v>
      </c>
      <c r="R16" s="19"/>
      <c r="S16" s="19">
        <v>0.11082598010188301</v>
      </c>
      <c r="T16" s="19">
        <v>0.17188736197420201</v>
      </c>
      <c r="U16" s="19">
        <v>0.117886138209758</v>
      </c>
      <c r="V16" s="19">
        <v>8.4285119420770604E-2</v>
      </c>
      <c r="W16" s="19">
        <v>9.67047653680215E-2</v>
      </c>
      <c r="X16" s="19">
        <v>0.17485940309055301</v>
      </c>
      <c r="Y16" s="19">
        <v>0.10729763988937099</v>
      </c>
      <c r="Z16" s="19">
        <v>0.157153544317717</v>
      </c>
      <c r="AA16" s="19">
        <v>8.4266776299131693E-2</v>
      </c>
      <c r="AB16" s="19">
        <v>0.16879211024101501</v>
      </c>
      <c r="AC16" s="19">
        <v>3.6569403191399098E-2</v>
      </c>
      <c r="AD16" s="19">
        <v>0.119729868243716</v>
      </c>
      <c r="AE16" s="19"/>
      <c r="AF16" s="19">
        <v>0.107734564979416</v>
      </c>
      <c r="AG16" s="19">
        <v>0.10717520187954201</v>
      </c>
      <c r="AH16" s="19">
        <v>0.24609574146552199</v>
      </c>
      <c r="AI16" s="19"/>
      <c r="AJ16" s="19">
        <v>0.128275558000188</v>
      </c>
      <c r="AK16" s="19">
        <v>0.107195074980122</v>
      </c>
      <c r="AL16" s="19">
        <v>7.4343167460744097E-2</v>
      </c>
      <c r="AM16" s="19">
        <v>4.5016067912911899E-2</v>
      </c>
      <c r="AN16" s="19">
        <v>0.214962651922465</v>
      </c>
      <c r="AO16" s="19"/>
      <c r="AP16" s="19">
        <v>9.6768591746694194E-2</v>
      </c>
      <c r="AQ16" s="19">
        <v>0.11290708378059899</v>
      </c>
      <c r="AR16" s="19">
        <v>5.3332952564198503E-2</v>
      </c>
      <c r="AS16" s="19">
        <v>0.141734442340716</v>
      </c>
      <c r="AT16" s="19">
        <v>0.16237315203611999</v>
      </c>
      <c r="AU16" s="19"/>
      <c r="AV16" s="19">
        <v>0.10607814713717199</v>
      </c>
      <c r="AW16" s="19">
        <v>9.1903679644357195E-2</v>
      </c>
      <c r="AX16" s="19">
        <v>3.9043024800697802E-2</v>
      </c>
      <c r="AY16" s="19">
        <v>0.12221257111589399</v>
      </c>
      <c r="AZ16" s="19">
        <v>0.12806827575594701</v>
      </c>
      <c r="BA16" s="19">
        <v>0.25609560395700898</v>
      </c>
      <c r="BB16" s="19"/>
      <c r="BC16" s="19">
        <v>0.142198646338101</v>
      </c>
      <c r="BD16" s="19">
        <v>0.100931117002557</v>
      </c>
      <c r="BE16" s="19">
        <v>0.10935625879755601</v>
      </c>
      <c r="BF16" s="19">
        <v>0.10791646786205</v>
      </c>
      <c r="BG16" s="19">
        <v>0.13067260603138001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6.12219109043678E-2</v>
      </c>
      <c r="D9" s="17">
        <v>5.1573968985373198E-2</v>
      </c>
      <c r="E9" s="17">
        <v>6.9539178084927003E-2</v>
      </c>
      <c r="F9" s="17"/>
      <c r="G9" s="17">
        <v>6.7179970904832798E-2</v>
      </c>
      <c r="H9" s="17">
        <v>8.2917017971243706E-2</v>
      </c>
      <c r="I9" s="17">
        <v>8.8495039825458602E-2</v>
      </c>
      <c r="J9" s="17">
        <v>5.0921302096902897E-2</v>
      </c>
      <c r="K9" s="17">
        <v>5.8399087043101497E-2</v>
      </c>
      <c r="L9" s="17">
        <v>2.6824131868815899E-2</v>
      </c>
      <c r="M9" s="17"/>
      <c r="N9" s="17">
        <v>7.5194126188970506E-2</v>
      </c>
      <c r="O9" s="17">
        <v>7.1657360710686901E-2</v>
      </c>
      <c r="P9" s="17">
        <v>4.1354975862263603E-2</v>
      </c>
      <c r="Q9" s="17">
        <v>5.20136741543617E-2</v>
      </c>
      <c r="R9" s="17"/>
      <c r="S9" s="17">
        <v>7.8573304065618604E-2</v>
      </c>
      <c r="T9" s="17">
        <v>5.30993815325604E-2</v>
      </c>
      <c r="U9" s="17">
        <v>8.3790289992176595E-2</v>
      </c>
      <c r="V9" s="17">
        <v>7.4462254159264593E-2</v>
      </c>
      <c r="W9" s="17">
        <v>5.8481740246228403E-2</v>
      </c>
      <c r="X9" s="17">
        <v>4.90657218275476E-2</v>
      </c>
      <c r="Y9" s="17">
        <v>3.3582844593398199E-2</v>
      </c>
      <c r="Z9" s="17">
        <v>4.5167989893146597E-2</v>
      </c>
      <c r="AA9" s="17">
        <v>9.5308843863945003E-2</v>
      </c>
      <c r="AB9" s="17">
        <v>1.98778289101199E-2</v>
      </c>
      <c r="AC9" s="17">
        <v>8.9176110027285205E-2</v>
      </c>
      <c r="AD9" s="17">
        <v>0</v>
      </c>
      <c r="AE9" s="17"/>
      <c r="AF9" s="17">
        <v>4.1452302750923001E-2</v>
      </c>
      <c r="AG9" s="17">
        <v>6.9094212882528594E-2</v>
      </c>
      <c r="AH9" s="17">
        <v>7.1854234075442794E-2</v>
      </c>
      <c r="AI9" s="17"/>
      <c r="AJ9" s="17">
        <v>5.3602340324109099E-2</v>
      </c>
      <c r="AK9" s="17">
        <v>8.1053943094746894E-2</v>
      </c>
      <c r="AL9" s="17">
        <v>6.3297477893456106E-2</v>
      </c>
      <c r="AM9" s="17">
        <v>8.8572955127898007E-2</v>
      </c>
      <c r="AN9" s="17">
        <v>5.1634075682007501E-2</v>
      </c>
      <c r="AO9" s="17"/>
      <c r="AP9" s="17">
        <v>3.6425668390898301E-2</v>
      </c>
      <c r="AQ9" s="17">
        <v>8.07312202166382E-2</v>
      </c>
      <c r="AR9" s="17">
        <v>6.5198739445470402E-2</v>
      </c>
      <c r="AS9" s="17">
        <v>7.2114543929205105E-2</v>
      </c>
      <c r="AT9" s="17">
        <v>7.3439387751952398E-2</v>
      </c>
      <c r="AU9" s="17"/>
      <c r="AV9" s="17">
        <v>7.6644988708380005E-2</v>
      </c>
      <c r="AW9" s="17">
        <v>3.8835158597926002E-2</v>
      </c>
      <c r="AX9" s="17">
        <v>5.74652534215018E-2</v>
      </c>
      <c r="AY9" s="17">
        <v>6.2046156926517403E-2</v>
      </c>
      <c r="AZ9" s="17">
        <v>9.3855044384271405E-2</v>
      </c>
      <c r="BA9" s="17">
        <v>3.52524773193671E-2</v>
      </c>
      <c r="BB9" s="17"/>
      <c r="BC9" s="17">
        <v>2.7819123343757302E-2</v>
      </c>
      <c r="BD9" s="17">
        <v>8.6695726490085806E-2</v>
      </c>
      <c r="BE9" s="17">
        <v>6.299184752136E-2</v>
      </c>
      <c r="BF9" s="17">
        <v>8.5223071751849205E-2</v>
      </c>
      <c r="BG9" s="17">
        <v>9.9140633108980206E-2</v>
      </c>
    </row>
    <row r="10" spans="2:59" ht="43.5" x14ac:dyDescent="0.35">
      <c r="B10" s="18" t="s">
        <v>650</v>
      </c>
      <c r="C10" s="17">
        <v>0.11941297442392999</v>
      </c>
      <c r="D10" s="17">
        <v>9.7314606916063695E-2</v>
      </c>
      <c r="E10" s="17">
        <v>0.13959619431988601</v>
      </c>
      <c r="F10" s="17"/>
      <c r="G10" s="17">
        <v>0.136551071012292</v>
      </c>
      <c r="H10" s="17">
        <v>0.14768719612328299</v>
      </c>
      <c r="I10" s="17">
        <v>0.15762019033071401</v>
      </c>
      <c r="J10" s="17">
        <v>0.13097004997728601</v>
      </c>
      <c r="K10" s="17">
        <v>4.8439226458839801E-2</v>
      </c>
      <c r="L10" s="17">
        <v>8.8544102839760094E-2</v>
      </c>
      <c r="M10" s="17"/>
      <c r="N10" s="17">
        <v>0.16004885342168501</v>
      </c>
      <c r="O10" s="17">
        <v>9.8234506192778806E-2</v>
      </c>
      <c r="P10" s="17">
        <v>0.11154299302633799</v>
      </c>
      <c r="Q10" s="17">
        <v>0.102518122311116</v>
      </c>
      <c r="R10" s="17"/>
      <c r="S10" s="17">
        <v>0.10907063148354899</v>
      </c>
      <c r="T10" s="17">
        <v>0.102739838347765</v>
      </c>
      <c r="U10" s="17">
        <v>0.117249576058317</v>
      </c>
      <c r="V10" s="17">
        <v>0.15997414010393701</v>
      </c>
      <c r="W10" s="17">
        <v>0.12732423660102801</v>
      </c>
      <c r="X10" s="17">
        <v>9.1285370218397804E-2</v>
      </c>
      <c r="Y10" s="17">
        <v>0.13884846525023001</v>
      </c>
      <c r="Z10" s="17">
        <v>0.11266328433214801</v>
      </c>
      <c r="AA10" s="17">
        <v>0.124946082266463</v>
      </c>
      <c r="AB10" s="17">
        <v>0.12955190165555999</v>
      </c>
      <c r="AC10" s="17">
        <v>0.15129674070424701</v>
      </c>
      <c r="AD10" s="17">
        <v>5.4823664701791001E-2</v>
      </c>
      <c r="AE10" s="17"/>
      <c r="AF10" s="17">
        <v>0.11187825578221</v>
      </c>
      <c r="AG10" s="17">
        <v>0.14201288756424699</v>
      </c>
      <c r="AH10" s="17">
        <v>6.4132961320916504E-2</v>
      </c>
      <c r="AI10" s="17"/>
      <c r="AJ10" s="17">
        <v>9.7978472976035694E-2</v>
      </c>
      <c r="AK10" s="17">
        <v>0.16543128027481899</v>
      </c>
      <c r="AL10" s="17">
        <v>0.148139781880162</v>
      </c>
      <c r="AM10" s="17">
        <v>0.19908199885149599</v>
      </c>
      <c r="AN10" s="17">
        <v>6.1491130930211198E-2</v>
      </c>
      <c r="AO10" s="17"/>
      <c r="AP10" s="17">
        <v>9.6865755912477397E-2</v>
      </c>
      <c r="AQ10" s="17">
        <v>0.158375969449602</v>
      </c>
      <c r="AR10" s="17">
        <v>0.120082024108979</v>
      </c>
      <c r="AS10" s="17">
        <v>0.108522662888106</v>
      </c>
      <c r="AT10" s="17">
        <v>0.13987018213864499</v>
      </c>
      <c r="AU10" s="17"/>
      <c r="AV10" s="17">
        <v>0.153856893730452</v>
      </c>
      <c r="AW10" s="17">
        <v>0.10438860583619999</v>
      </c>
      <c r="AX10" s="17">
        <v>0.149168673426156</v>
      </c>
      <c r="AY10" s="17">
        <v>0.10635364955304299</v>
      </c>
      <c r="AZ10" s="17">
        <v>0.15700815181785299</v>
      </c>
      <c r="BA10" s="17">
        <v>8.1431833146863697E-2</v>
      </c>
      <c r="BB10" s="17"/>
      <c r="BC10" s="17">
        <v>7.0605722740895396E-2</v>
      </c>
      <c r="BD10" s="17">
        <v>8.3815542133858001E-2</v>
      </c>
      <c r="BE10" s="17">
        <v>0.172959958260367</v>
      </c>
      <c r="BF10" s="17">
        <v>0.15526411939322701</v>
      </c>
      <c r="BG10" s="17">
        <v>0.202985089549721</v>
      </c>
    </row>
    <row r="11" spans="2:59" ht="43.5" x14ac:dyDescent="0.35">
      <c r="B11" s="18" t="s">
        <v>651</v>
      </c>
      <c r="C11" s="17">
        <v>0.214221982504193</v>
      </c>
      <c r="D11" s="17">
        <v>0.228058677951192</v>
      </c>
      <c r="E11" s="17">
        <v>0.20014224540602099</v>
      </c>
      <c r="F11" s="17"/>
      <c r="G11" s="17">
        <v>0.28531725524165102</v>
      </c>
      <c r="H11" s="17">
        <v>0.27149407022986999</v>
      </c>
      <c r="I11" s="17">
        <v>0.229205666379701</v>
      </c>
      <c r="J11" s="17">
        <v>0.19852806983802199</v>
      </c>
      <c r="K11" s="17">
        <v>0.14228470383417299</v>
      </c>
      <c r="L11" s="17">
        <v>0.16116104752247101</v>
      </c>
      <c r="M11" s="17"/>
      <c r="N11" s="17">
        <v>0.229303415586604</v>
      </c>
      <c r="O11" s="17">
        <v>0.22705662842919799</v>
      </c>
      <c r="P11" s="17">
        <v>0.218359020880809</v>
      </c>
      <c r="Q11" s="17">
        <v>0.180154665580296</v>
      </c>
      <c r="R11" s="17"/>
      <c r="S11" s="17">
        <v>0.252783597886168</v>
      </c>
      <c r="T11" s="17">
        <v>0.22725602745076001</v>
      </c>
      <c r="U11" s="17">
        <v>0.17895962155002099</v>
      </c>
      <c r="V11" s="17">
        <v>0.20279045587244901</v>
      </c>
      <c r="W11" s="17">
        <v>0.16140984527734001</v>
      </c>
      <c r="X11" s="17">
        <v>0.29511071771898501</v>
      </c>
      <c r="Y11" s="17">
        <v>0.18039188688707899</v>
      </c>
      <c r="Z11" s="17">
        <v>0.12868578274991199</v>
      </c>
      <c r="AA11" s="17">
        <v>0.22365920502171199</v>
      </c>
      <c r="AB11" s="17">
        <v>0.22356321021185099</v>
      </c>
      <c r="AC11" s="17">
        <v>0.15966801245262799</v>
      </c>
      <c r="AD11" s="17">
        <v>0.215307266218246</v>
      </c>
      <c r="AE11" s="17"/>
      <c r="AF11" s="17">
        <v>0.15041455449921101</v>
      </c>
      <c r="AG11" s="17">
        <v>0.23827507661397901</v>
      </c>
      <c r="AH11" s="17">
        <v>0.242095125104374</v>
      </c>
      <c r="AI11" s="17"/>
      <c r="AJ11" s="17">
        <v>0.179618577935755</v>
      </c>
      <c r="AK11" s="17">
        <v>0.25475266079516901</v>
      </c>
      <c r="AL11" s="17">
        <v>0.213758802027122</v>
      </c>
      <c r="AM11" s="17">
        <v>7.3745567243977697E-2</v>
      </c>
      <c r="AN11" s="17">
        <v>0.25689690178353503</v>
      </c>
      <c r="AO11" s="17"/>
      <c r="AP11" s="17">
        <v>0.19229395212754999</v>
      </c>
      <c r="AQ11" s="17">
        <v>0.22563504821827801</v>
      </c>
      <c r="AR11" s="17">
        <v>0.28295715458100201</v>
      </c>
      <c r="AS11" s="17">
        <v>0.14845950477007999</v>
      </c>
      <c r="AT11" s="17">
        <v>0.19403910937989399</v>
      </c>
      <c r="AU11" s="17"/>
      <c r="AV11" s="17">
        <v>0.253795053420866</v>
      </c>
      <c r="AW11" s="17">
        <v>0.22216824813598501</v>
      </c>
      <c r="AX11" s="17">
        <v>0.225903314023679</v>
      </c>
      <c r="AY11" s="17">
        <v>0.146246284958956</v>
      </c>
      <c r="AZ11" s="17">
        <v>0.20167198211364901</v>
      </c>
      <c r="BA11" s="17">
        <v>0.17461210588784501</v>
      </c>
      <c r="BB11" s="17"/>
      <c r="BC11" s="17">
        <v>0.159399485183049</v>
      </c>
      <c r="BD11" s="17">
        <v>0.24595950869538799</v>
      </c>
      <c r="BE11" s="17">
        <v>0.23271706666013101</v>
      </c>
      <c r="BF11" s="17">
        <v>0.234180642435661</v>
      </c>
      <c r="BG11" s="17">
        <v>0.209580588730408</v>
      </c>
    </row>
    <row r="12" spans="2:59" ht="29" x14ac:dyDescent="0.35">
      <c r="B12" s="18" t="s">
        <v>652</v>
      </c>
      <c r="C12" s="17">
        <v>0.17692824515420499</v>
      </c>
      <c r="D12" s="17">
        <v>0.17552685188275399</v>
      </c>
      <c r="E12" s="17">
        <v>0.17786837888814</v>
      </c>
      <c r="F12" s="17"/>
      <c r="G12" s="17">
        <v>0.17335525076716701</v>
      </c>
      <c r="H12" s="17">
        <v>0.19593425717295701</v>
      </c>
      <c r="I12" s="17">
        <v>0.125623757446508</v>
      </c>
      <c r="J12" s="17">
        <v>0.16957159266262001</v>
      </c>
      <c r="K12" s="17">
        <v>0.21526574208583901</v>
      </c>
      <c r="L12" s="17">
        <v>0.18600872721876199</v>
      </c>
      <c r="M12" s="17"/>
      <c r="N12" s="17">
        <v>0.16502973915184699</v>
      </c>
      <c r="O12" s="17">
        <v>0.186119425023655</v>
      </c>
      <c r="P12" s="17">
        <v>0.158767004246891</v>
      </c>
      <c r="Q12" s="17">
        <v>0.198001085890606</v>
      </c>
      <c r="R12" s="17"/>
      <c r="S12" s="17">
        <v>0.18417965320990101</v>
      </c>
      <c r="T12" s="17">
        <v>0.158735450451956</v>
      </c>
      <c r="U12" s="17">
        <v>0.16039811880407201</v>
      </c>
      <c r="V12" s="17">
        <v>0.21912267326259099</v>
      </c>
      <c r="W12" s="17">
        <v>0.15366305584029499</v>
      </c>
      <c r="X12" s="17">
        <v>0.14970787555173701</v>
      </c>
      <c r="Y12" s="17">
        <v>0.15626532778892799</v>
      </c>
      <c r="Z12" s="17">
        <v>0.25538248247088302</v>
      </c>
      <c r="AA12" s="17">
        <v>0.156371852484394</v>
      </c>
      <c r="AB12" s="17">
        <v>0.21763979537975101</v>
      </c>
      <c r="AC12" s="17">
        <v>0.12634039074323999</v>
      </c>
      <c r="AD12" s="17">
        <v>0.26089686560633302</v>
      </c>
      <c r="AE12" s="17"/>
      <c r="AF12" s="17">
        <v>0.18271622821657599</v>
      </c>
      <c r="AG12" s="17">
        <v>0.16003003866683299</v>
      </c>
      <c r="AH12" s="17">
        <v>0.18057445651567899</v>
      </c>
      <c r="AI12" s="17"/>
      <c r="AJ12" s="17">
        <v>0.19321870090589099</v>
      </c>
      <c r="AK12" s="17">
        <v>0.158993271289537</v>
      </c>
      <c r="AL12" s="17">
        <v>0.15308036786154</v>
      </c>
      <c r="AM12" s="17">
        <v>0.132612049784329</v>
      </c>
      <c r="AN12" s="17">
        <v>0.17467885278985401</v>
      </c>
      <c r="AO12" s="17"/>
      <c r="AP12" s="17">
        <v>0.21386956187725101</v>
      </c>
      <c r="AQ12" s="17">
        <v>0.17400667209147699</v>
      </c>
      <c r="AR12" s="17">
        <v>0.16696583991435399</v>
      </c>
      <c r="AS12" s="17">
        <v>0.16463505028869099</v>
      </c>
      <c r="AT12" s="17">
        <v>0.119042844858726</v>
      </c>
      <c r="AU12" s="17"/>
      <c r="AV12" s="17">
        <v>0.177877503396701</v>
      </c>
      <c r="AW12" s="17">
        <v>0.20835472643021899</v>
      </c>
      <c r="AX12" s="17">
        <v>0.16889242983373601</v>
      </c>
      <c r="AY12" s="17">
        <v>0.18760207693539999</v>
      </c>
      <c r="AZ12" s="17">
        <v>0.16906711053269199</v>
      </c>
      <c r="BA12" s="17">
        <v>0.13173153857397099</v>
      </c>
      <c r="BB12" s="17"/>
      <c r="BC12" s="17">
        <v>0.25663426061017602</v>
      </c>
      <c r="BD12" s="17">
        <v>0.136945425879062</v>
      </c>
      <c r="BE12" s="17">
        <v>0.16138189735366101</v>
      </c>
      <c r="BF12" s="17">
        <v>0.20968813611579201</v>
      </c>
      <c r="BG12" s="17">
        <v>0.14775809410746199</v>
      </c>
    </row>
    <row r="13" spans="2:59" ht="29" x14ac:dyDescent="0.35">
      <c r="B13" s="18" t="s">
        <v>653</v>
      </c>
      <c r="C13" s="17">
        <v>0.18895959586320599</v>
      </c>
      <c r="D13" s="17">
        <v>0.22164358380854501</v>
      </c>
      <c r="E13" s="17">
        <v>0.15834640576433601</v>
      </c>
      <c r="F13" s="17"/>
      <c r="G13" s="17">
        <v>0.17018224246295999</v>
      </c>
      <c r="H13" s="17">
        <v>0.14790829000074601</v>
      </c>
      <c r="I13" s="17">
        <v>0.16404522746722999</v>
      </c>
      <c r="J13" s="17">
        <v>0.20862552445697399</v>
      </c>
      <c r="K13" s="17">
        <v>0.225515567739175</v>
      </c>
      <c r="L13" s="17">
        <v>0.21838028279816599</v>
      </c>
      <c r="M13" s="17"/>
      <c r="N13" s="17">
        <v>0.19826791199813301</v>
      </c>
      <c r="O13" s="17">
        <v>0.16937940167121701</v>
      </c>
      <c r="P13" s="17">
        <v>0.21782832969910801</v>
      </c>
      <c r="Q13" s="17">
        <v>0.16973183480273299</v>
      </c>
      <c r="R13" s="17"/>
      <c r="S13" s="17">
        <v>0.16292991528436601</v>
      </c>
      <c r="T13" s="17">
        <v>0.20237335708269399</v>
      </c>
      <c r="U13" s="17">
        <v>0.19024582148220001</v>
      </c>
      <c r="V13" s="17">
        <v>0.16366686198944599</v>
      </c>
      <c r="W13" s="17">
        <v>0.23523699465094899</v>
      </c>
      <c r="X13" s="17">
        <v>0.18380422640432201</v>
      </c>
      <c r="Y13" s="17">
        <v>0.27323396430056901</v>
      </c>
      <c r="Z13" s="17">
        <v>0.241510441913212</v>
      </c>
      <c r="AA13" s="17">
        <v>0.172565952996073</v>
      </c>
      <c r="AB13" s="17">
        <v>0.13721045728790399</v>
      </c>
      <c r="AC13" s="17">
        <v>0.15577885866041999</v>
      </c>
      <c r="AD13" s="17">
        <v>0.20828035777589199</v>
      </c>
      <c r="AE13" s="17"/>
      <c r="AF13" s="17">
        <v>0.221056514295909</v>
      </c>
      <c r="AG13" s="17">
        <v>0.18641999170954601</v>
      </c>
      <c r="AH13" s="17">
        <v>0.14240772561794501</v>
      </c>
      <c r="AI13" s="17"/>
      <c r="AJ13" s="17">
        <v>0.20972223600360099</v>
      </c>
      <c r="AK13" s="17">
        <v>0.16462311233126201</v>
      </c>
      <c r="AL13" s="17">
        <v>0.234359647445498</v>
      </c>
      <c r="AM13" s="17">
        <v>0.16559878674428999</v>
      </c>
      <c r="AN13" s="17">
        <v>0.15713797430429499</v>
      </c>
      <c r="AO13" s="17"/>
      <c r="AP13" s="17">
        <v>0.19682935013984501</v>
      </c>
      <c r="AQ13" s="17">
        <v>0.18141834081281799</v>
      </c>
      <c r="AR13" s="17">
        <v>0.21947899402017801</v>
      </c>
      <c r="AS13" s="17">
        <v>0.22046240145995799</v>
      </c>
      <c r="AT13" s="17">
        <v>0.20593684021849601</v>
      </c>
      <c r="AU13" s="17"/>
      <c r="AV13" s="17">
        <v>0.16941402089947499</v>
      </c>
      <c r="AW13" s="17">
        <v>0.20570263866541499</v>
      </c>
      <c r="AX13" s="17">
        <v>0.27187737157063202</v>
      </c>
      <c r="AY13" s="17">
        <v>0.212639992619474</v>
      </c>
      <c r="AZ13" s="17">
        <v>0.16966968979477401</v>
      </c>
      <c r="BA13" s="17">
        <v>0.15938271603771201</v>
      </c>
      <c r="BB13" s="17"/>
      <c r="BC13" s="17">
        <v>0.19117948472221599</v>
      </c>
      <c r="BD13" s="17">
        <v>0.20692688990328401</v>
      </c>
      <c r="BE13" s="17">
        <v>0.18762943898395101</v>
      </c>
      <c r="BF13" s="17">
        <v>0.1607703579817</v>
      </c>
      <c r="BG13" s="17">
        <v>6.1477537783802702E-2</v>
      </c>
    </row>
    <row r="14" spans="2:59" ht="29" x14ac:dyDescent="0.35">
      <c r="B14" s="18" t="s">
        <v>654</v>
      </c>
      <c r="C14" s="17">
        <v>8.1041273271251393E-2</v>
      </c>
      <c r="D14" s="17">
        <v>7.9205485626720099E-2</v>
      </c>
      <c r="E14" s="17">
        <v>8.3550169667591503E-2</v>
      </c>
      <c r="F14" s="17"/>
      <c r="G14" s="17">
        <v>5.8110669789394602E-2</v>
      </c>
      <c r="H14" s="17">
        <v>7.1999244312860797E-2</v>
      </c>
      <c r="I14" s="17">
        <v>6.4346607356552593E-2</v>
      </c>
      <c r="J14" s="17">
        <v>9.9038714508540196E-2</v>
      </c>
      <c r="K14" s="17">
        <v>8.0208964299055205E-2</v>
      </c>
      <c r="L14" s="17">
        <v>0.104638416367064</v>
      </c>
      <c r="M14" s="17"/>
      <c r="N14" s="17">
        <v>7.6062988626257599E-2</v>
      </c>
      <c r="O14" s="17">
        <v>7.7337083054928396E-2</v>
      </c>
      <c r="P14" s="17">
        <v>5.9259971948340699E-2</v>
      </c>
      <c r="Q14" s="17">
        <v>0.110747810751711</v>
      </c>
      <c r="R14" s="17"/>
      <c r="S14" s="17">
        <v>8.7529583614673195E-2</v>
      </c>
      <c r="T14" s="17">
        <v>5.9641211685012303E-2</v>
      </c>
      <c r="U14" s="17">
        <v>8.8957353940091799E-2</v>
      </c>
      <c r="V14" s="17">
        <v>5.9234141474930099E-2</v>
      </c>
      <c r="W14" s="17">
        <v>9.4413063609731701E-2</v>
      </c>
      <c r="X14" s="17">
        <v>7.0167623977094196E-2</v>
      </c>
      <c r="Y14" s="17">
        <v>8.8208252805077103E-2</v>
      </c>
      <c r="Z14" s="17">
        <v>4.1624432881758197E-2</v>
      </c>
      <c r="AA14" s="17">
        <v>0.104893341465106</v>
      </c>
      <c r="AB14" s="17">
        <v>7.0899735085711693E-2</v>
      </c>
      <c r="AC14" s="17">
        <v>0.107140461797507</v>
      </c>
      <c r="AD14" s="17">
        <v>0.110643726958087</v>
      </c>
      <c r="AE14" s="17"/>
      <c r="AF14" s="17">
        <v>9.8811589896636506E-2</v>
      </c>
      <c r="AG14" s="17">
        <v>7.6929873292290701E-2</v>
      </c>
      <c r="AH14" s="17">
        <v>6.9047418383243006E-2</v>
      </c>
      <c r="AI14" s="17"/>
      <c r="AJ14" s="17">
        <v>8.3606890782245397E-2</v>
      </c>
      <c r="AK14" s="17">
        <v>7.9166062897178799E-2</v>
      </c>
      <c r="AL14" s="17">
        <v>5.0305085350867397E-2</v>
      </c>
      <c r="AM14" s="17">
        <v>9.7693773963232505E-2</v>
      </c>
      <c r="AN14" s="17">
        <v>5.8316384994378703E-2</v>
      </c>
      <c r="AO14" s="17"/>
      <c r="AP14" s="17">
        <v>9.3810341608903502E-2</v>
      </c>
      <c r="AQ14" s="17">
        <v>6.24694686319332E-2</v>
      </c>
      <c r="AR14" s="17">
        <v>5.5413077816359797E-2</v>
      </c>
      <c r="AS14" s="17">
        <v>0.105921793652186</v>
      </c>
      <c r="AT14" s="17">
        <v>5.7341393068626401E-2</v>
      </c>
      <c r="AU14" s="17"/>
      <c r="AV14" s="17">
        <v>7.4594129340016205E-2</v>
      </c>
      <c r="AW14" s="17">
        <v>7.0870818166410596E-2</v>
      </c>
      <c r="AX14" s="17">
        <v>6.0823719093487501E-2</v>
      </c>
      <c r="AY14" s="17">
        <v>0.112328644458687</v>
      </c>
      <c r="AZ14" s="17">
        <v>5.6686162971698199E-2</v>
      </c>
      <c r="BA14" s="17">
        <v>6.4146479197022294E-2</v>
      </c>
      <c r="BB14" s="17"/>
      <c r="BC14" s="17">
        <v>9.9348362911529098E-2</v>
      </c>
      <c r="BD14" s="17">
        <v>8.1666691756076507E-2</v>
      </c>
      <c r="BE14" s="17">
        <v>6.3994368115861802E-2</v>
      </c>
      <c r="BF14" s="17">
        <v>7.2050351584889802E-2</v>
      </c>
      <c r="BG14" s="17">
        <v>9.6472059367612897E-2</v>
      </c>
    </row>
    <row r="15" spans="2:59" ht="43.5" x14ac:dyDescent="0.35">
      <c r="B15" s="18" t="s">
        <v>655</v>
      </c>
      <c r="C15" s="17">
        <v>3.8990458944710801E-2</v>
      </c>
      <c r="D15" s="17">
        <v>3.9217625365880998E-2</v>
      </c>
      <c r="E15" s="17">
        <v>3.9102197892692099E-2</v>
      </c>
      <c r="F15" s="17"/>
      <c r="G15" s="17">
        <v>3.6145959786073302E-2</v>
      </c>
      <c r="H15" s="17">
        <v>1.96086178627322E-2</v>
      </c>
      <c r="I15" s="17">
        <v>5.757290495563E-2</v>
      </c>
      <c r="J15" s="17">
        <v>1.83220721765836E-2</v>
      </c>
      <c r="K15" s="17">
        <v>5.7096457858168699E-2</v>
      </c>
      <c r="L15" s="17">
        <v>4.7297783981576601E-2</v>
      </c>
      <c r="M15" s="17"/>
      <c r="N15" s="17">
        <v>2.6512524919016699E-2</v>
      </c>
      <c r="O15" s="17">
        <v>7.5089344674139205E-2</v>
      </c>
      <c r="P15" s="17">
        <v>8.1738462516342605E-3</v>
      </c>
      <c r="Q15" s="17">
        <v>4.2790827318173401E-2</v>
      </c>
      <c r="R15" s="17"/>
      <c r="S15" s="17">
        <v>2.3190172450571801E-2</v>
      </c>
      <c r="T15" s="17">
        <v>3.78086154857082E-2</v>
      </c>
      <c r="U15" s="17">
        <v>3.6437903271832203E-2</v>
      </c>
      <c r="V15" s="17">
        <v>4.8226547938388403E-2</v>
      </c>
      <c r="W15" s="17">
        <v>1.41529860830324E-2</v>
      </c>
      <c r="X15" s="17">
        <v>4.3581126653338603E-2</v>
      </c>
      <c r="Y15" s="17">
        <v>4.9012980563712699E-2</v>
      </c>
      <c r="Z15" s="17">
        <v>0</v>
      </c>
      <c r="AA15" s="17">
        <v>1.6890150949331099E-2</v>
      </c>
      <c r="AB15" s="17">
        <v>6.3036037267056103E-2</v>
      </c>
      <c r="AC15" s="17">
        <v>0.11792694347772301</v>
      </c>
      <c r="AD15" s="17">
        <v>6.1480342003571803E-2</v>
      </c>
      <c r="AE15" s="17"/>
      <c r="AF15" s="17">
        <v>6.2361297510484297E-2</v>
      </c>
      <c r="AG15" s="17">
        <v>2.67090664733921E-2</v>
      </c>
      <c r="AH15" s="17">
        <v>4.0895918044522299E-2</v>
      </c>
      <c r="AI15" s="17"/>
      <c r="AJ15" s="17">
        <v>4.5294159756846399E-2</v>
      </c>
      <c r="AK15" s="17">
        <v>2.63017189294464E-2</v>
      </c>
      <c r="AL15" s="17">
        <v>1.44211646558651E-2</v>
      </c>
      <c r="AM15" s="17">
        <v>0.143635275283894</v>
      </c>
      <c r="AN15" s="17">
        <v>3.6342620589472199E-2</v>
      </c>
      <c r="AO15" s="17"/>
      <c r="AP15" s="17">
        <v>4.4825906938881999E-2</v>
      </c>
      <c r="AQ15" s="17">
        <v>3.7120574847099699E-2</v>
      </c>
      <c r="AR15" s="17">
        <v>1.27385841777003E-2</v>
      </c>
      <c r="AS15" s="17">
        <v>4.3697469876825698E-2</v>
      </c>
      <c r="AT15" s="17">
        <v>2.22675625589678E-2</v>
      </c>
      <c r="AU15" s="17"/>
      <c r="AV15" s="17">
        <v>2.4943155461336901E-2</v>
      </c>
      <c r="AW15" s="17">
        <v>3.7099619526661999E-2</v>
      </c>
      <c r="AX15" s="17">
        <v>0</v>
      </c>
      <c r="AY15" s="17">
        <v>4.2536301689959102E-2</v>
      </c>
      <c r="AZ15" s="17">
        <v>2.82430308939377E-2</v>
      </c>
      <c r="BA15" s="17">
        <v>0.12110226319655799</v>
      </c>
      <c r="BB15" s="17"/>
      <c r="BC15" s="17">
        <v>3.2435912916339502E-2</v>
      </c>
      <c r="BD15" s="17">
        <v>3.2691662569751402E-2</v>
      </c>
      <c r="BE15" s="17">
        <v>4.0295510030405803E-2</v>
      </c>
      <c r="BF15" s="17">
        <v>1.8564623059604799E-2</v>
      </c>
      <c r="BG15" s="17">
        <v>5.1913391320632898E-2</v>
      </c>
    </row>
    <row r="16" spans="2:59" x14ac:dyDescent="0.35">
      <c r="B16" s="18" t="s">
        <v>123</v>
      </c>
      <c r="C16" s="19">
        <v>0.119223558934136</v>
      </c>
      <c r="D16" s="19">
        <v>0.107459199463471</v>
      </c>
      <c r="E16" s="19">
        <v>0.131855229976406</v>
      </c>
      <c r="F16" s="19"/>
      <c r="G16" s="19">
        <v>7.3157580035629194E-2</v>
      </c>
      <c r="H16" s="19">
        <v>6.24513063263087E-2</v>
      </c>
      <c r="I16" s="19">
        <v>0.11309060623820701</v>
      </c>
      <c r="J16" s="19">
        <v>0.124022674283072</v>
      </c>
      <c r="K16" s="19">
        <v>0.17279025068164799</v>
      </c>
      <c r="L16" s="19">
        <v>0.16714550740338399</v>
      </c>
      <c r="M16" s="19"/>
      <c r="N16" s="19">
        <v>6.9580440107486694E-2</v>
      </c>
      <c r="O16" s="19">
        <v>9.5126250243397006E-2</v>
      </c>
      <c r="P16" s="19">
        <v>0.18471385808461599</v>
      </c>
      <c r="Q16" s="19">
        <v>0.14404197919100301</v>
      </c>
      <c r="R16" s="19"/>
      <c r="S16" s="19">
        <v>0.101743142005152</v>
      </c>
      <c r="T16" s="19">
        <v>0.158346117963544</v>
      </c>
      <c r="U16" s="19">
        <v>0.14396131490128899</v>
      </c>
      <c r="V16" s="19">
        <v>7.2522925198994698E-2</v>
      </c>
      <c r="W16" s="19">
        <v>0.155318077691395</v>
      </c>
      <c r="X16" s="19">
        <v>0.11727733764857801</v>
      </c>
      <c r="Y16" s="19">
        <v>8.0456277811005894E-2</v>
      </c>
      <c r="Z16" s="19">
        <v>0.174965585758941</v>
      </c>
      <c r="AA16" s="19">
        <v>0.10536457095297599</v>
      </c>
      <c r="AB16" s="19">
        <v>0.13822103420204501</v>
      </c>
      <c r="AC16" s="19">
        <v>9.2672482136950202E-2</v>
      </c>
      <c r="AD16" s="19">
        <v>8.8567776736078796E-2</v>
      </c>
      <c r="AE16" s="19"/>
      <c r="AF16" s="19">
        <v>0.13130925704804999</v>
      </c>
      <c r="AG16" s="19">
        <v>0.100528852797183</v>
      </c>
      <c r="AH16" s="19">
        <v>0.18899216093787699</v>
      </c>
      <c r="AI16" s="19"/>
      <c r="AJ16" s="19">
        <v>0.136958621315516</v>
      </c>
      <c r="AK16" s="19">
        <v>6.9677950387841303E-2</v>
      </c>
      <c r="AL16" s="19">
        <v>0.12263767288548801</v>
      </c>
      <c r="AM16" s="19">
        <v>9.9059593000882198E-2</v>
      </c>
      <c r="AN16" s="19">
        <v>0.20350205892624701</v>
      </c>
      <c r="AO16" s="19"/>
      <c r="AP16" s="19">
        <v>0.12507946300419401</v>
      </c>
      <c r="AQ16" s="19">
        <v>8.0242705732153904E-2</v>
      </c>
      <c r="AR16" s="19">
        <v>7.7165585935955697E-2</v>
      </c>
      <c r="AS16" s="19">
        <v>0.136186573134948</v>
      </c>
      <c r="AT16" s="19">
        <v>0.18806268002469201</v>
      </c>
      <c r="AU16" s="19"/>
      <c r="AV16" s="19">
        <v>6.8874255042772503E-2</v>
      </c>
      <c r="AW16" s="19">
        <v>0.112580184641182</v>
      </c>
      <c r="AX16" s="19">
        <v>6.5869238630807805E-2</v>
      </c>
      <c r="AY16" s="19">
        <v>0.13024689285796401</v>
      </c>
      <c r="AZ16" s="19">
        <v>0.123798827491125</v>
      </c>
      <c r="BA16" s="19">
        <v>0.23234058664066101</v>
      </c>
      <c r="BB16" s="19"/>
      <c r="BC16" s="19">
        <v>0.16257764757203799</v>
      </c>
      <c r="BD16" s="19">
        <v>0.125298552572495</v>
      </c>
      <c r="BE16" s="19">
        <v>7.8029913074262505E-2</v>
      </c>
      <c r="BF16" s="19">
        <v>6.4258697677275906E-2</v>
      </c>
      <c r="BG16" s="19">
        <v>0.13067260603138001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5.5574668245430503E-2</v>
      </c>
      <c r="D9" s="17">
        <v>5.1181724793161999E-2</v>
      </c>
      <c r="E9" s="17">
        <v>6.0386694332608098E-2</v>
      </c>
      <c r="F9" s="17"/>
      <c r="G9" s="17">
        <v>6.9466150185370695E-2</v>
      </c>
      <c r="H9" s="17">
        <v>0.113009522620643</v>
      </c>
      <c r="I9" s="17">
        <v>6.6155775287779703E-2</v>
      </c>
      <c r="J9" s="17">
        <v>3.3145628776250699E-2</v>
      </c>
      <c r="K9" s="17">
        <v>2.1244577401742501E-2</v>
      </c>
      <c r="L9" s="17">
        <v>2.7984694078452398E-2</v>
      </c>
      <c r="M9" s="17"/>
      <c r="N9" s="17">
        <v>8.6932035825516701E-2</v>
      </c>
      <c r="O9" s="17">
        <v>4.89298362873564E-2</v>
      </c>
      <c r="P9" s="17">
        <v>4.0101091213621202E-2</v>
      </c>
      <c r="Q9" s="17">
        <v>4.0486759904460302E-2</v>
      </c>
      <c r="R9" s="17"/>
      <c r="S9" s="17">
        <v>7.3315717020788998E-2</v>
      </c>
      <c r="T9" s="17">
        <v>4.3333160399826202E-2</v>
      </c>
      <c r="U9" s="17">
        <v>4.0347694104644199E-2</v>
      </c>
      <c r="V9" s="17">
        <v>7.0355630796622104E-2</v>
      </c>
      <c r="W9" s="17">
        <v>5.6841841036736097E-2</v>
      </c>
      <c r="X9" s="17">
        <v>9.1831192208314497E-2</v>
      </c>
      <c r="Y9" s="17">
        <v>5.55880387317986E-2</v>
      </c>
      <c r="Z9" s="17">
        <v>0</v>
      </c>
      <c r="AA9" s="17">
        <v>3.0356578727725101E-2</v>
      </c>
      <c r="AB9" s="17">
        <v>4.5983090350830202E-2</v>
      </c>
      <c r="AC9" s="17">
        <v>5.8364023141625102E-2</v>
      </c>
      <c r="AD9" s="17">
        <v>9.2038899981129699E-2</v>
      </c>
      <c r="AE9" s="17"/>
      <c r="AF9" s="17">
        <v>5.4808520222895799E-2</v>
      </c>
      <c r="AG9" s="17">
        <v>6.0258076781634397E-2</v>
      </c>
      <c r="AH9" s="17">
        <v>7.0704172626951806E-2</v>
      </c>
      <c r="AI9" s="17"/>
      <c r="AJ9" s="17">
        <v>4.9007288969389502E-2</v>
      </c>
      <c r="AK9" s="17">
        <v>7.7514850382041298E-2</v>
      </c>
      <c r="AL9" s="17">
        <v>7.7202110010255204E-2</v>
      </c>
      <c r="AM9" s="17">
        <v>9.8173706263157398E-2</v>
      </c>
      <c r="AN9" s="17">
        <v>4.3544468637941897E-2</v>
      </c>
      <c r="AO9" s="17"/>
      <c r="AP9" s="17">
        <v>5.3163229450787101E-2</v>
      </c>
      <c r="AQ9" s="17">
        <v>6.9294883263913407E-2</v>
      </c>
      <c r="AR9" s="17">
        <v>4.06497094244678E-2</v>
      </c>
      <c r="AS9" s="17">
        <v>3.9365552678844999E-2</v>
      </c>
      <c r="AT9" s="17">
        <v>1.93758041678408E-2</v>
      </c>
      <c r="AU9" s="17"/>
      <c r="AV9" s="17">
        <v>9.6872129381595798E-2</v>
      </c>
      <c r="AW9" s="17">
        <v>5.4949408933599897E-2</v>
      </c>
      <c r="AX9" s="17">
        <v>4.3551786750715402E-2</v>
      </c>
      <c r="AY9" s="17">
        <v>2.7532979752821998E-2</v>
      </c>
      <c r="AZ9" s="17">
        <v>3.4705730662868799E-2</v>
      </c>
      <c r="BA9" s="17">
        <v>2.2875042150282899E-2</v>
      </c>
      <c r="BB9" s="17"/>
      <c r="BC9" s="17">
        <v>4.1024026931307897E-2</v>
      </c>
      <c r="BD9" s="17">
        <v>3.9565329413672301E-2</v>
      </c>
      <c r="BE9" s="17">
        <v>7.0856218688911302E-2</v>
      </c>
      <c r="BF9" s="17">
        <v>8.2197358390197595E-2</v>
      </c>
      <c r="BG9" s="17">
        <v>0.349946156674526</v>
      </c>
    </row>
    <row r="10" spans="2:59" ht="43.5" x14ac:dyDescent="0.35">
      <c r="B10" s="18" t="s">
        <v>650</v>
      </c>
      <c r="C10" s="17">
        <v>0.14968052220337899</v>
      </c>
      <c r="D10" s="17">
        <v>0.17751454310842901</v>
      </c>
      <c r="E10" s="17">
        <v>0.123513209130253</v>
      </c>
      <c r="F10" s="17"/>
      <c r="G10" s="17">
        <v>0.199496253937686</v>
      </c>
      <c r="H10" s="17">
        <v>0.21252032519707001</v>
      </c>
      <c r="I10" s="17">
        <v>0.15853719841521899</v>
      </c>
      <c r="J10" s="17">
        <v>0.121225958384666</v>
      </c>
      <c r="K10" s="17">
        <v>9.3605866728323397E-2</v>
      </c>
      <c r="L10" s="17">
        <v>0.11185951278619299</v>
      </c>
      <c r="M10" s="17"/>
      <c r="N10" s="17">
        <v>0.198561408817166</v>
      </c>
      <c r="O10" s="17">
        <v>0.17861645624894701</v>
      </c>
      <c r="P10" s="17">
        <v>9.1473743324360604E-2</v>
      </c>
      <c r="Q10" s="17">
        <v>0.115115942549154</v>
      </c>
      <c r="R10" s="17"/>
      <c r="S10" s="17">
        <v>0.21556314180450201</v>
      </c>
      <c r="T10" s="17">
        <v>0.14946009384759201</v>
      </c>
      <c r="U10" s="17">
        <v>0.13864908452604</v>
      </c>
      <c r="V10" s="17">
        <v>8.9343086912693603E-2</v>
      </c>
      <c r="W10" s="17">
        <v>0.16196113797487199</v>
      </c>
      <c r="X10" s="17">
        <v>0.16561981385490701</v>
      </c>
      <c r="Y10" s="17">
        <v>0.104899651089021</v>
      </c>
      <c r="Z10" s="17">
        <v>0.103780132710484</v>
      </c>
      <c r="AA10" s="17">
        <v>0.14805029039553599</v>
      </c>
      <c r="AB10" s="17">
        <v>0.131176257932171</v>
      </c>
      <c r="AC10" s="17">
        <v>0.20380361748353501</v>
      </c>
      <c r="AD10" s="17">
        <v>8.83762386368451E-2</v>
      </c>
      <c r="AE10" s="17"/>
      <c r="AF10" s="17">
        <v>0.13240341046200299</v>
      </c>
      <c r="AG10" s="17">
        <v>0.17053150832168901</v>
      </c>
      <c r="AH10" s="17">
        <v>0.11039539982070699</v>
      </c>
      <c r="AI10" s="17"/>
      <c r="AJ10" s="17">
        <v>0.12894096792996401</v>
      </c>
      <c r="AK10" s="17">
        <v>0.19105560388010401</v>
      </c>
      <c r="AL10" s="17">
        <v>0.14473595167364001</v>
      </c>
      <c r="AM10" s="17">
        <v>0.100878271711275</v>
      </c>
      <c r="AN10" s="17">
        <v>0.124160650907016</v>
      </c>
      <c r="AO10" s="17"/>
      <c r="AP10" s="17">
        <v>0.12343665266727701</v>
      </c>
      <c r="AQ10" s="17">
        <v>0.21197319490486799</v>
      </c>
      <c r="AR10" s="17">
        <v>0.14620047923489801</v>
      </c>
      <c r="AS10" s="17">
        <v>0.125944264582869</v>
      </c>
      <c r="AT10" s="17">
        <v>0.10478234541829801</v>
      </c>
      <c r="AU10" s="17"/>
      <c r="AV10" s="17">
        <v>0.22208427363135499</v>
      </c>
      <c r="AW10" s="17">
        <v>0.13336620108189101</v>
      </c>
      <c r="AX10" s="17">
        <v>0.114231351376303</v>
      </c>
      <c r="AY10" s="17">
        <v>0.14265752817115601</v>
      </c>
      <c r="AZ10" s="17">
        <v>0.128205672934011</v>
      </c>
      <c r="BA10" s="17">
        <v>0.100005799848163</v>
      </c>
      <c r="BB10" s="17"/>
      <c r="BC10" s="17">
        <v>9.0615869204282204E-2</v>
      </c>
      <c r="BD10" s="17">
        <v>0.13358275574281001</v>
      </c>
      <c r="BE10" s="17">
        <v>0.19734231983103701</v>
      </c>
      <c r="BF10" s="17">
        <v>0.20588908950135901</v>
      </c>
      <c r="BG10" s="17">
        <v>0.21569402689606801</v>
      </c>
    </row>
    <row r="11" spans="2:59" ht="43.5" x14ac:dyDescent="0.35">
      <c r="B11" s="18" t="s">
        <v>651</v>
      </c>
      <c r="C11" s="17">
        <v>0.28816750894533899</v>
      </c>
      <c r="D11" s="17">
        <v>0.29959082590553998</v>
      </c>
      <c r="E11" s="17">
        <v>0.27741497569405899</v>
      </c>
      <c r="F11" s="17"/>
      <c r="G11" s="17">
        <v>0.32881258374380301</v>
      </c>
      <c r="H11" s="17">
        <v>0.313206187584885</v>
      </c>
      <c r="I11" s="17">
        <v>0.32607941759431602</v>
      </c>
      <c r="J11" s="17">
        <v>0.324462696981688</v>
      </c>
      <c r="K11" s="17">
        <v>0.18020467563742301</v>
      </c>
      <c r="L11" s="17">
        <v>0.247537389080901</v>
      </c>
      <c r="M11" s="17"/>
      <c r="N11" s="17">
        <v>0.29297497273495099</v>
      </c>
      <c r="O11" s="17">
        <v>0.31389360277952799</v>
      </c>
      <c r="P11" s="17">
        <v>0.26643502596357299</v>
      </c>
      <c r="Q11" s="17">
        <v>0.27172138252484401</v>
      </c>
      <c r="R11" s="17"/>
      <c r="S11" s="17">
        <v>0.30064225908686698</v>
      </c>
      <c r="T11" s="17">
        <v>0.29186070537208503</v>
      </c>
      <c r="U11" s="17">
        <v>0.22539830370035299</v>
      </c>
      <c r="V11" s="17">
        <v>0.26523026203414102</v>
      </c>
      <c r="W11" s="17">
        <v>0.344517195425385</v>
      </c>
      <c r="X11" s="17">
        <v>0.21388787661002601</v>
      </c>
      <c r="Y11" s="17">
        <v>0.33590203856162298</v>
      </c>
      <c r="Z11" s="17">
        <v>0.355088695098697</v>
      </c>
      <c r="AA11" s="17">
        <v>0.31555349813475497</v>
      </c>
      <c r="AB11" s="17">
        <v>0.27444004488340601</v>
      </c>
      <c r="AC11" s="17">
        <v>0.26316820753945602</v>
      </c>
      <c r="AD11" s="17">
        <v>0.295821477356288</v>
      </c>
      <c r="AE11" s="17"/>
      <c r="AF11" s="17">
        <v>0.28982323126020398</v>
      </c>
      <c r="AG11" s="17">
        <v>0.27485863290465301</v>
      </c>
      <c r="AH11" s="17">
        <v>0.24936689397909501</v>
      </c>
      <c r="AI11" s="17"/>
      <c r="AJ11" s="17">
        <v>0.31521365240168597</v>
      </c>
      <c r="AK11" s="17">
        <v>0.31277254769409402</v>
      </c>
      <c r="AL11" s="17">
        <v>0.24077370291226199</v>
      </c>
      <c r="AM11" s="17">
        <v>0.25349162927315599</v>
      </c>
      <c r="AN11" s="17">
        <v>0.22707945936002699</v>
      </c>
      <c r="AO11" s="17"/>
      <c r="AP11" s="17">
        <v>0.30162763548438898</v>
      </c>
      <c r="AQ11" s="17">
        <v>0.31624801315372197</v>
      </c>
      <c r="AR11" s="17">
        <v>0.30527212060924902</v>
      </c>
      <c r="AS11" s="17">
        <v>0.312449078352045</v>
      </c>
      <c r="AT11" s="17">
        <v>0.268033920385365</v>
      </c>
      <c r="AU11" s="17"/>
      <c r="AV11" s="17">
        <v>0.33470037205797099</v>
      </c>
      <c r="AW11" s="17">
        <v>0.30108698378391202</v>
      </c>
      <c r="AX11" s="17">
        <v>0.33260777212952197</v>
      </c>
      <c r="AY11" s="17">
        <v>0.33998526833185599</v>
      </c>
      <c r="AZ11" s="17">
        <v>0.29469363735993997</v>
      </c>
      <c r="BA11" s="17">
        <v>0.17305779807841101</v>
      </c>
      <c r="BB11" s="17"/>
      <c r="BC11" s="17">
        <v>0.29960468700748499</v>
      </c>
      <c r="BD11" s="17">
        <v>0.29887389096195999</v>
      </c>
      <c r="BE11" s="17">
        <v>0.30751197883842502</v>
      </c>
      <c r="BF11" s="17">
        <v>0.30012198951827801</v>
      </c>
      <c r="BG11" s="17">
        <v>0.15124096507799101</v>
      </c>
    </row>
    <row r="12" spans="2:59" ht="29" x14ac:dyDescent="0.35">
      <c r="B12" s="18" t="s">
        <v>652</v>
      </c>
      <c r="C12" s="17">
        <v>0.15932950154676001</v>
      </c>
      <c r="D12" s="17">
        <v>0.16989658972907101</v>
      </c>
      <c r="E12" s="17">
        <v>0.14535830697229499</v>
      </c>
      <c r="F12" s="17"/>
      <c r="G12" s="17">
        <v>0.16496863863415101</v>
      </c>
      <c r="H12" s="17">
        <v>0.15523946804831101</v>
      </c>
      <c r="I12" s="17">
        <v>0.143330142374576</v>
      </c>
      <c r="J12" s="17">
        <v>0.13562372043427101</v>
      </c>
      <c r="K12" s="17">
        <v>0.20986478698123601</v>
      </c>
      <c r="L12" s="17">
        <v>0.15833998059486001</v>
      </c>
      <c r="M12" s="17"/>
      <c r="N12" s="17">
        <v>0.14449451798763699</v>
      </c>
      <c r="O12" s="17">
        <v>0.158533602680059</v>
      </c>
      <c r="P12" s="17">
        <v>0.154142128302555</v>
      </c>
      <c r="Q12" s="17">
        <v>0.182723678663091</v>
      </c>
      <c r="R12" s="17"/>
      <c r="S12" s="17">
        <v>0.18243774983522101</v>
      </c>
      <c r="T12" s="17">
        <v>0.14047817321709899</v>
      </c>
      <c r="U12" s="17">
        <v>0.14748220574559601</v>
      </c>
      <c r="V12" s="17">
        <v>0.17219532990363601</v>
      </c>
      <c r="W12" s="17">
        <v>0.23008086286849599</v>
      </c>
      <c r="X12" s="17">
        <v>0.175968903799852</v>
      </c>
      <c r="Y12" s="17">
        <v>0.17068924374788599</v>
      </c>
      <c r="Z12" s="17">
        <v>8.9086316899210996E-2</v>
      </c>
      <c r="AA12" s="17">
        <v>0.122041799440731</v>
      </c>
      <c r="AB12" s="17">
        <v>0.17148723031090901</v>
      </c>
      <c r="AC12" s="17">
        <v>8.5942047775723507E-2</v>
      </c>
      <c r="AD12" s="17">
        <v>0.17079045858837499</v>
      </c>
      <c r="AE12" s="17"/>
      <c r="AF12" s="17">
        <v>0.15842346191794701</v>
      </c>
      <c r="AG12" s="17">
        <v>0.138534347362194</v>
      </c>
      <c r="AH12" s="17">
        <v>0.19371745370644899</v>
      </c>
      <c r="AI12" s="17"/>
      <c r="AJ12" s="17">
        <v>0.16295484514769801</v>
      </c>
      <c r="AK12" s="17">
        <v>0.12539519028994101</v>
      </c>
      <c r="AL12" s="17">
        <v>0.117324797249954</v>
      </c>
      <c r="AM12" s="17">
        <v>0.16351768365160599</v>
      </c>
      <c r="AN12" s="17">
        <v>0.227322516147549</v>
      </c>
      <c r="AO12" s="17"/>
      <c r="AP12" s="17">
        <v>0.160013481135937</v>
      </c>
      <c r="AQ12" s="17">
        <v>0.137736077768706</v>
      </c>
      <c r="AR12" s="17">
        <v>0.195334409399534</v>
      </c>
      <c r="AS12" s="17">
        <v>0.13625485409361601</v>
      </c>
      <c r="AT12" s="17">
        <v>5.7329901979250399E-2</v>
      </c>
      <c r="AU12" s="17"/>
      <c r="AV12" s="17">
        <v>0.13461998223503099</v>
      </c>
      <c r="AW12" s="17">
        <v>0.15387500849383401</v>
      </c>
      <c r="AX12" s="17">
        <v>0.19775743567516099</v>
      </c>
      <c r="AY12" s="17">
        <v>0.138733111321618</v>
      </c>
      <c r="AZ12" s="17">
        <v>0.11574054670263199</v>
      </c>
      <c r="BA12" s="17">
        <v>0.223221951731843</v>
      </c>
      <c r="BB12" s="17"/>
      <c r="BC12" s="17">
        <v>0.17104622247288601</v>
      </c>
      <c r="BD12" s="17">
        <v>0.123888928463182</v>
      </c>
      <c r="BE12" s="17">
        <v>0.142278197840884</v>
      </c>
      <c r="BF12" s="17">
        <v>0.20842532800039801</v>
      </c>
      <c r="BG12" s="17">
        <v>8.5716565097128605E-2</v>
      </c>
    </row>
    <row r="13" spans="2:59" ht="29" x14ac:dyDescent="0.35">
      <c r="B13" s="18" t="s">
        <v>653</v>
      </c>
      <c r="C13" s="17">
        <v>0.13427637352779601</v>
      </c>
      <c r="D13" s="17">
        <v>0.125256381539218</v>
      </c>
      <c r="E13" s="17">
        <v>0.14433054850398999</v>
      </c>
      <c r="F13" s="17"/>
      <c r="G13" s="17">
        <v>9.9432170000995496E-2</v>
      </c>
      <c r="H13" s="17">
        <v>8.7741539678413194E-2</v>
      </c>
      <c r="I13" s="17">
        <v>7.5781367242201997E-2</v>
      </c>
      <c r="J13" s="17">
        <v>0.15029624138467201</v>
      </c>
      <c r="K13" s="17">
        <v>0.23715095465517899</v>
      </c>
      <c r="L13" s="17">
        <v>0.16767523564234599</v>
      </c>
      <c r="M13" s="17"/>
      <c r="N13" s="17">
        <v>0.10349721829979799</v>
      </c>
      <c r="O13" s="17">
        <v>0.112066944047841</v>
      </c>
      <c r="P13" s="17">
        <v>0.161865280009687</v>
      </c>
      <c r="Q13" s="17">
        <v>0.16942169427182799</v>
      </c>
      <c r="R13" s="17"/>
      <c r="S13" s="17">
        <v>8.9181801001190206E-2</v>
      </c>
      <c r="T13" s="17">
        <v>0.165936117530113</v>
      </c>
      <c r="U13" s="17">
        <v>0.104545247320112</v>
      </c>
      <c r="V13" s="17">
        <v>9.6941423194446402E-2</v>
      </c>
      <c r="W13" s="17">
        <v>0.103553109128139</v>
      </c>
      <c r="X13" s="17">
        <v>0.16945658436043101</v>
      </c>
      <c r="Y13" s="17">
        <v>0.100354522537886</v>
      </c>
      <c r="Z13" s="17">
        <v>0.25577026763331501</v>
      </c>
      <c r="AA13" s="17">
        <v>0.157423420767241</v>
      </c>
      <c r="AB13" s="17">
        <v>0.12780506394532301</v>
      </c>
      <c r="AC13" s="17">
        <v>0.19729675804347899</v>
      </c>
      <c r="AD13" s="17">
        <v>0.139319784370598</v>
      </c>
      <c r="AE13" s="17"/>
      <c r="AF13" s="17">
        <v>0.113414694930958</v>
      </c>
      <c r="AG13" s="17">
        <v>0.15703254991790799</v>
      </c>
      <c r="AH13" s="17">
        <v>0.148936089743891</v>
      </c>
      <c r="AI13" s="17"/>
      <c r="AJ13" s="17">
        <v>0.13492743631326601</v>
      </c>
      <c r="AK13" s="17">
        <v>0.13901318802929699</v>
      </c>
      <c r="AL13" s="17">
        <v>0.15374236797695301</v>
      </c>
      <c r="AM13" s="17">
        <v>0</v>
      </c>
      <c r="AN13" s="17">
        <v>0.136386875037632</v>
      </c>
      <c r="AO13" s="17"/>
      <c r="AP13" s="17">
        <v>0.123022228829058</v>
      </c>
      <c r="AQ13" s="17">
        <v>0.11798278568613001</v>
      </c>
      <c r="AR13" s="17">
        <v>0.14718089037021001</v>
      </c>
      <c r="AS13" s="17">
        <v>0.16398243150874001</v>
      </c>
      <c r="AT13" s="17">
        <v>0.17023507547983399</v>
      </c>
      <c r="AU13" s="17"/>
      <c r="AV13" s="17">
        <v>8.8603399472313105E-2</v>
      </c>
      <c r="AW13" s="17">
        <v>0.13873887901068399</v>
      </c>
      <c r="AX13" s="17">
        <v>0.17146687951710801</v>
      </c>
      <c r="AY13" s="17">
        <v>0.149376648500646</v>
      </c>
      <c r="AZ13" s="17">
        <v>0.14935001454556401</v>
      </c>
      <c r="BA13" s="17">
        <v>0.127762271574657</v>
      </c>
      <c r="BB13" s="17"/>
      <c r="BC13" s="17">
        <v>0.13621774243947599</v>
      </c>
      <c r="BD13" s="17">
        <v>0.16660802170480499</v>
      </c>
      <c r="BE13" s="17">
        <v>0.109237453743218</v>
      </c>
      <c r="BF13" s="17">
        <v>8.0541426901024102E-2</v>
      </c>
      <c r="BG13" s="17">
        <v>6.6729680222906707E-2</v>
      </c>
    </row>
    <row r="14" spans="2:59" ht="29" x14ac:dyDescent="0.35">
      <c r="B14" s="18" t="s">
        <v>654</v>
      </c>
      <c r="C14" s="17">
        <v>6.2640169015049194E-2</v>
      </c>
      <c r="D14" s="17">
        <v>5.9346633598408402E-2</v>
      </c>
      <c r="E14" s="17">
        <v>6.6428553349529601E-2</v>
      </c>
      <c r="F14" s="17"/>
      <c r="G14" s="17">
        <v>6.6980497662593994E-2</v>
      </c>
      <c r="H14" s="17">
        <v>3.8743057744497503E-2</v>
      </c>
      <c r="I14" s="17">
        <v>8.3422914724788702E-2</v>
      </c>
      <c r="J14" s="17">
        <v>7.1629270514037197E-2</v>
      </c>
      <c r="K14" s="17">
        <v>4.4525252940229999E-2</v>
      </c>
      <c r="L14" s="17">
        <v>6.7491773280848502E-2</v>
      </c>
      <c r="M14" s="17"/>
      <c r="N14" s="17">
        <v>6.0734562489954402E-2</v>
      </c>
      <c r="O14" s="17">
        <v>7.8662496003926496E-2</v>
      </c>
      <c r="P14" s="17">
        <v>6.14439433327061E-2</v>
      </c>
      <c r="Q14" s="17">
        <v>4.9048986990694099E-2</v>
      </c>
      <c r="R14" s="17"/>
      <c r="S14" s="17">
        <v>5.3901287338583903E-2</v>
      </c>
      <c r="T14" s="17">
        <v>6.0655779977242599E-2</v>
      </c>
      <c r="U14" s="17">
        <v>0.15557127798671599</v>
      </c>
      <c r="V14" s="17">
        <v>9.3438728515464503E-2</v>
      </c>
      <c r="W14" s="17">
        <v>2.6734174563350002E-2</v>
      </c>
      <c r="X14" s="17">
        <v>2.6900135852756302E-2</v>
      </c>
      <c r="Y14" s="17">
        <v>9.7524268989389207E-2</v>
      </c>
      <c r="Z14" s="17">
        <v>0</v>
      </c>
      <c r="AA14" s="17">
        <v>7.57620066903225E-2</v>
      </c>
      <c r="AB14" s="17">
        <v>3.18785046030731E-2</v>
      </c>
      <c r="AC14" s="17">
        <v>3.4388702699219197E-2</v>
      </c>
      <c r="AD14" s="17">
        <v>6.6868550832203499E-2</v>
      </c>
      <c r="AE14" s="17"/>
      <c r="AF14" s="17">
        <v>7.4074253047127697E-2</v>
      </c>
      <c r="AG14" s="17">
        <v>5.4633189270410297E-2</v>
      </c>
      <c r="AH14" s="17">
        <v>6.2351746923336802E-2</v>
      </c>
      <c r="AI14" s="17"/>
      <c r="AJ14" s="17">
        <v>4.8334996227743697E-2</v>
      </c>
      <c r="AK14" s="17">
        <v>6.1453936754977102E-2</v>
      </c>
      <c r="AL14" s="17">
        <v>7.08814407672856E-2</v>
      </c>
      <c r="AM14" s="17">
        <v>0.249043524277688</v>
      </c>
      <c r="AN14" s="17">
        <v>5.4065708984387201E-2</v>
      </c>
      <c r="AO14" s="17"/>
      <c r="AP14" s="17">
        <v>5.31099824805659E-2</v>
      </c>
      <c r="AQ14" s="17">
        <v>5.57326740814994E-2</v>
      </c>
      <c r="AR14" s="17">
        <v>4.85237201514849E-2</v>
      </c>
      <c r="AS14" s="17">
        <v>6.5115569818629093E-2</v>
      </c>
      <c r="AT14" s="17">
        <v>0.14687475438429401</v>
      </c>
      <c r="AU14" s="17"/>
      <c r="AV14" s="17">
        <v>6.3981174743937899E-2</v>
      </c>
      <c r="AW14" s="17">
        <v>4.0445425425019998E-2</v>
      </c>
      <c r="AX14" s="17">
        <v>4.2434944405357701E-2</v>
      </c>
      <c r="AY14" s="17">
        <v>6.8850599535024606E-2</v>
      </c>
      <c r="AZ14" s="17">
        <v>9.7132436559657101E-2</v>
      </c>
      <c r="BA14" s="17">
        <v>5.3778437344598098E-2</v>
      </c>
      <c r="BB14" s="17"/>
      <c r="BC14" s="17">
        <v>7.7811372470981605E-2</v>
      </c>
      <c r="BD14" s="17">
        <v>7.3271896943015294E-2</v>
      </c>
      <c r="BE14" s="17">
        <v>5.75091071899691E-2</v>
      </c>
      <c r="BF14" s="17">
        <v>3.7078986268490897E-2</v>
      </c>
      <c r="BG14" s="17">
        <v>0</v>
      </c>
    </row>
    <row r="15" spans="2:59" ht="43.5" x14ac:dyDescent="0.35">
      <c r="B15" s="18" t="s">
        <v>655</v>
      </c>
      <c r="C15" s="17">
        <v>3.6193204496426899E-2</v>
      </c>
      <c r="D15" s="17">
        <v>3.02823925590094E-2</v>
      </c>
      <c r="E15" s="17">
        <v>4.06084562729103E-2</v>
      </c>
      <c r="F15" s="17"/>
      <c r="G15" s="17">
        <v>1.95253070352806E-2</v>
      </c>
      <c r="H15" s="17">
        <v>3.6311704137421102E-2</v>
      </c>
      <c r="I15" s="17">
        <v>2.3294964922328701E-2</v>
      </c>
      <c r="J15" s="17">
        <v>6.52533416222391E-2</v>
      </c>
      <c r="K15" s="17">
        <v>3.81297963106225E-2</v>
      </c>
      <c r="L15" s="17">
        <v>3.4256871494826903E-2</v>
      </c>
      <c r="M15" s="17"/>
      <c r="N15" s="17">
        <v>2.53206233402819E-2</v>
      </c>
      <c r="O15" s="17">
        <v>4.50494796601692E-2</v>
      </c>
      <c r="P15" s="17">
        <v>3.9201155615656201E-2</v>
      </c>
      <c r="Q15" s="17">
        <v>3.6769847338828501E-2</v>
      </c>
      <c r="R15" s="17"/>
      <c r="S15" s="17">
        <v>1.7654361708335599E-2</v>
      </c>
      <c r="T15" s="17">
        <v>1.6970772090549299E-2</v>
      </c>
      <c r="U15" s="17">
        <v>4.6219428710290701E-2</v>
      </c>
      <c r="V15" s="17">
        <v>5.4807114730340799E-2</v>
      </c>
      <c r="W15" s="17">
        <v>2.4720801618275001E-2</v>
      </c>
      <c r="X15" s="17">
        <v>1.38872568484115E-2</v>
      </c>
      <c r="Y15" s="17">
        <v>6.5638120459453206E-2</v>
      </c>
      <c r="Z15" s="17">
        <v>6.4713594921548698E-2</v>
      </c>
      <c r="AA15" s="17">
        <v>2.63546204383764E-2</v>
      </c>
      <c r="AB15" s="17">
        <v>5.6070434973726498E-2</v>
      </c>
      <c r="AC15" s="17">
        <v>4.8908799405805503E-2</v>
      </c>
      <c r="AD15" s="17">
        <v>6.4821701951283103E-2</v>
      </c>
      <c r="AE15" s="17"/>
      <c r="AF15" s="17">
        <v>5.1872764678298898E-2</v>
      </c>
      <c r="AG15" s="17">
        <v>2.75086426124477E-2</v>
      </c>
      <c r="AH15" s="17">
        <v>3.5702158334384101E-2</v>
      </c>
      <c r="AI15" s="17"/>
      <c r="AJ15" s="17">
        <v>3.0004491131664299E-2</v>
      </c>
      <c r="AK15" s="17">
        <v>3.5244927367795498E-2</v>
      </c>
      <c r="AL15" s="17">
        <v>2.3714209580085101E-2</v>
      </c>
      <c r="AM15" s="17">
        <v>8.0851659735147199E-2</v>
      </c>
      <c r="AN15" s="17">
        <v>4.3794431996307899E-2</v>
      </c>
      <c r="AO15" s="17"/>
      <c r="AP15" s="17">
        <v>4.3779108468509499E-2</v>
      </c>
      <c r="AQ15" s="17">
        <v>1.6941794408246801E-2</v>
      </c>
      <c r="AR15" s="17">
        <v>2.9498782912074101E-2</v>
      </c>
      <c r="AS15" s="17">
        <v>5.6257338909040402E-2</v>
      </c>
      <c r="AT15" s="17">
        <v>8.0344509838035705E-2</v>
      </c>
      <c r="AU15" s="17"/>
      <c r="AV15" s="17">
        <v>1.39367291585891E-2</v>
      </c>
      <c r="AW15" s="17">
        <v>4.4450842194807903E-2</v>
      </c>
      <c r="AX15" s="17">
        <v>3.88104264561017E-2</v>
      </c>
      <c r="AY15" s="17">
        <v>4.6247024329188299E-2</v>
      </c>
      <c r="AZ15" s="17">
        <v>5.1905895142823399E-2</v>
      </c>
      <c r="BA15" s="17">
        <v>2.4226399513267299E-2</v>
      </c>
      <c r="BB15" s="17"/>
      <c r="BC15" s="17">
        <v>3.9268455867817603E-2</v>
      </c>
      <c r="BD15" s="17">
        <v>5.2425691963339301E-2</v>
      </c>
      <c r="BE15" s="17">
        <v>2.43386304549577E-2</v>
      </c>
      <c r="BF15" s="17">
        <v>2.04670307870338E-2</v>
      </c>
      <c r="BG15" s="17">
        <v>7.0464789557331597E-2</v>
      </c>
    </row>
    <row r="16" spans="2:59" x14ac:dyDescent="0.35">
      <c r="B16" s="18" t="s">
        <v>123</v>
      </c>
      <c r="C16" s="19">
        <v>0.114138052019819</v>
      </c>
      <c r="D16" s="19">
        <v>8.6930908767162099E-2</v>
      </c>
      <c r="E16" s="19">
        <v>0.141959255744355</v>
      </c>
      <c r="F16" s="19"/>
      <c r="G16" s="19">
        <v>5.1318398800119798E-2</v>
      </c>
      <c r="H16" s="19">
        <v>4.3228194988759502E-2</v>
      </c>
      <c r="I16" s="19">
        <v>0.12339821943878899</v>
      </c>
      <c r="J16" s="19">
        <v>9.8363141902175405E-2</v>
      </c>
      <c r="K16" s="19">
        <v>0.17527408934524299</v>
      </c>
      <c r="L16" s="19">
        <v>0.18485454304157101</v>
      </c>
      <c r="M16" s="19"/>
      <c r="N16" s="19">
        <v>8.7484660504694195E-2</v>
      </c>
      <c r="O16" s="19">
        <v>6.4247582292174102E-2</v>
      </c>
      <c r="P16" s="19">
        <v>0.185337632237841</v>
      </c>
      <c r="Q16" s="19">
        <v>0.13471170775709901</v>
      </c>
      <c r="R16" s="19"/>
      <c r="S16" s="19">
        <v>6.7303682204510995E-2</v>
      </c>
      <c r="T16" s="19">
        <v>0.131305197565493</v>
      </c>
      <c r="U16" s="19">
        <v>0.14178675790624701</v>
      </c>
      <c r="V16" s="19">
        <v>0.157688423912656</v>
      </c>
      <c r="W16" s="19">
        <v>5.1590877384746103E-2</v>
      </c>
      <c r="X16" s="19">
        <v>0.142448236465301</v>
      </c>
      <c r="Y16" s="19">
        <v>6.9404115882942902E-2</v>
      </c>
      <c r="Z16" s="19">
        <v>0.13156099273674399</v>
      </c>
      <c r="AA16" s="19">
        <v>0.12445778540531199</v>
      </c>
      <c r="AB16" s="19">
        <v>0.16115937300056099</v>
      </c>
      <c r="AC16" s="19">
        <v>0.108127843911157</v>
      </c>
      <c r="AD16" s="19">
        <v>8.1962888283277302E-2</v>
      </c>
      <c r="AE16" s="19"/>
      <c r="AF16" s="19">
        <v>0.125179663480566</v>
      </c>
      <c r="AG16" s="19">
        <v>0.116643052829063</v>
      </c>
      <c r="AH16" s="19">
        <v>0.12882608486518601</v>
      </c>
      <c r="AI16" s="19"/>
      <c r="AJ16" s="19">
        <v>0.13061632187858799</v>
      </c>
      <c r="AK16" s="19">
        <v>5.7549755601749901E-2</v>
      </c>
      <c r="AL16" s="19">
        <v>0.171625419829565</v>
      </c>
      <c r="AM16" s="19">
        <v>5.40435250879703E-2</v>
      </c>
      <c r="AN16" s="19">
        <v>0.14364588892913899</v>
      </c>
      <c r="AO16" s="19"/>
      <c r="AP16" s="19">
        <v>0.14184768148347701</v>
      </c>
      <c r="AQ16" s="19">
        <v>7.4090576732914401E-2</v>
      </c>
      <c r="AR16" s="19">
        <v>8.7339887898083002E-2</v>
      </c>
      <c r="AS16" s="19">
        <v>0.10063091005621499</v>
      </c>
      <c r="AT16" s="19">
        <v>0.15302368834708199</v>
      </c>
      <c r="AU16" s="19"/>
      <c r="AV16" s="19">
        <v>4.5201939319206401E-2</v>
      </c>
      <c r="AW16" s="19">
        <v>0.133087251076251</v>
      </c>
      <c r="AX16" s="19">
        <v>5.9139403689731897E-2</v>
      </c>
      <c r="AY16" s="19">
        <v>8.6616840057688604E-2</v>
      </c>
      <c r="AZ16" s="19">
        <v>0.12826606609250399</v>
      </c>
      <c r="BA16" s="19">
        <v>0.275072299758778</v>
      </c>
      <c r="BB16" s="19"/>
      <c r="BC16" s="19">
        <v>0.14441162360576401</v>
      </c>
      <c r="BD16" s="19">
        <v>0.111783484807216</v>
      </c>
      <c r="BE16" s="19">
        <v>9.0926093412598497E-2</v>
      </c>
      <c r="BF16" s="19">
        <v>6.52787906332193E-2</v>
      </c>
      <c r="BG16" s="19">
        <v>6.0207816474048499E-2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5.7779491705217498E-2</v>
      </c>
      <c r="D9" s="17">
        <v>5.3671271821384897E-2</v>
      </c>
      <c r="E9" s="17">
        <v>6.2329646031453502E-2</v>
      </c>
      <c r="F9" s="17"/>
      <c r="G9" s="17">
        <v>7.1100518557040901E-2</v>
      </c>
      <c r="H9" s="17">
        <v>0.108526775097414</v>
      </c>
      <c r="I9" s="17">
        <v>0.100357821090908</v>
      </c>
      <c r="J9" s="17">
        <v>2.6114130914680199E-2</v>
      </c>
      <c r="K9" s="17">
        <v>2.2621752614228899E-2</v>
      </c>
      <c r="L9" s="17">
        <v>1.8466173846077402E-2</v>
      </c>
      <c r="M9" s="17"/>
      <c r="N9" s="17">
        <v>9.0006573842943402E-2</v>
      </c>
      <c r="O9" s="17">
        <v>6.5878065641707395E-2</v>
      </c>
      <c r="P9" s="17">
        <v>2.7021027552070101E-2</v>
      </c>
      <c r="Q9" s="17">
        <v>3.9699535327147602E-2</v>
      </c>
      <c r="R9" s="17"/>
      <c r="S9" s="17">
        <v>0.100165349108886</v>
      </c>
      <c r="T9" s="17">
        <v>4.6034333969399002E-2</v>
      </c>
      <c r="U9" s="17">
        <v>3.8130446854503897E-2</v>
      </c>
      <c r="V9" s="17">
        <v>4.1157248122080402E-2</v>
      </c>
      <c r="W9" s="17">
        <v>3.9131079764001597E-2</v>
      </c>
      <c r="X9" s="17">
        <v>0.12579179415394001</v>
      </c>
      <c r="Y9" s="17">
        <v>5.7231816501737802E-2</v>
      </c>
      <c r="Z9" s="17">
        <v>0</v>
      </c>
      <c r="AA9" s="17">
        <v>2.0657905324845401E-2</v>
      </c>
      <c r="AB9" s="17">
        <v>3.2141290912564902E-2</v>
      </c>
      <c r="AC9" s="17">
        <v>9.2054136254814095E-2</v>
      </c>
      <c r="AD9" s="17">
        <v>6.4149058798850495E-2</v>
      </c>
      <c r="AE9" s="17"/>
      <c r="AF9" s="17">
        <v>3.52313826654512E-2</v>
      </c>
      <c r="AG9" s="17">
        <v>7.3003448985603403E-2</v>
      </c>
      <c r="AH9" s="17">
        <v>7.0907195304852302E-2</v>
      </c>
      <c r="AI9" s="17"/>
      <c r="AJ9" s="17">
        <v>4.2531378919571601E-2</v>
      </c>
      <c r="AK9" s="17">
        <v>8.2582944876402303E-2</v>
      </c>
      <c r="AL9" s="17">
        <v>9.2475324630261396E-2</v>
      </c>
      <c r="AM9" s="17">
        <v>0</v>
      </c>
      <c r="AN9" s="17">
        <v>6.2574157934621497E-2</v>
      </c>
      <c r="AO9" s="17"/>
      <c r="AP9" s="17">
        <v>3.6834229270292201E-2</v>
      </c>
      <c r="AQ9" s="17">
        <v>8.5481065817210794E-2</v>
      </c>
      <c r="AR9" s="17">
        <v>5.1006956357807803E-2</v>
      </c>
      <c r="AS9" s="17">
        <v>3.2650332115405203E-2</v>
      </c>
      <c r="AT9" s="17">
        <v>0</v>
      </c>
      <c r="AU9" s="17"/>
      <c r="AV9" s="17">
        <v>0.114785657998685</v>
      </c>
      <c r="AW9" s="17">
        <v>3.5678128784691898E-2</v>
      </c>
      <c r="AX9" s="17">
        <v>2.9364345308133401E-2</v>
      </c>
      <c r="AY9" s="17">
        <v>3.5652202125355303E-2</v>
      </c>
      <c r="AZ9" s="17">
        <v>5.2308108648451701E-2</v>
      </c>
      <c r="BA9" s="17">
        <v>2.1907466200701699E-2</v>
      </c>
      <c r="BB9" s="17"/>
      <c r="BC9" s="17">
        <v>4.2225249199048999E-2</v>
      </c>
      <c r="BD9" s="17">
        <v>2.7637856129959702E-2</v>
      </c>
      <c r="BE9" s="17">
        <v>8.7985574797455599E-2</v>
      </c>
      <c r="BF9" s="17">
        <v>8.1880734620691106E-2</v>
      </c>
      <c r="BG9" s="17">
        <v>0.30483477862900599</v>
      </c>
    </row>
    <row r="10" spans="2:59" ht="43.5" x14ac:dyDescent="0.35">
      <c r="B10" s="18" t="s">
        <v>650</v>
      </c>
      <c r="C10" s="17">
        <v>0.134296817471868</v>
      </c>
      <c r="D10" s="17">
        <v>0.175518170415287</v>
      </c>
      <c r="E10" s="17">
        <v>9.4791244415044801E-2</v>
      </c>
      <c r="F10" s="17"/>
      <c r="G10" s="17">
        <v>0.22173166724353999</v>
      </c>
      <c r="H10" s="17">
        <v>0.19283903539539499</v>
      </c>
      <c r="I10" s="17">
        <v>0.103882750699662</v>
      </c>
      <c r="J10" s="17">
        <v>0.126630625145423</v>
      </c>
      <c r="K10" s="17">
        <v>5.6910448045460402E-2</v>
      </c>
      <c r="L10" s="17">
        <v>0.101929338422723</v>
      </c>
      <c r="M10" s="17"/>
      <c r="N10" s="17">
        <v>0.174337064140347</v>
      </c>
      <c r="O10" s="17">
        <v>0.152155059168503</v>
      </c>
      <c r="P10" s="17">
        <v>9.5242955478627198E-2</v>
      </c>
      <c r="Q10" s="17">
        <v>0.10037584646118999</v>
      </c>
      <c r="R10" s="17"/>
      <c r="S10" s="17">
        <v>0.191700459217299</v>
      </c>
      <c r="T10" s="17">
        <v>7.4148976738853206E-2</v>
      </c>
      <c r="U10" s="17">
        <v>0.14788416705033</v>
      </c>
      <c r="V10" s="17">
        <v>0.119957427814307</v>
      </c>
      <c r="W10" s="17">
        <v>0.20762482230398599</v>
      </c>
      <c r="X10" s="17">
        <v>9.3208743107536601E-2</v>
      </c>
      <c r="Y10" s="17">
        <v>0.11901016338449701</v>
      </c>
      <c r="Z10" s="17">
        <v>0.12721174080050701</v>
      </c>
      <c r="AA10" s="17">
        <v>0.122814429444742</v>
      </c>
      <c r="AB10" s="17">
        <v>0.12711607217239501</v>
      </c>
      <c r="AC10" s="17">
        <v>0.14618345502153299</v>
      </c>
      <c r="AD10" s="17">
        <v>0.11996365139363301</v>
      </c>
      <c r="AE10" s="17"/>
      <c r="AF10" s="17">
        <v>0.115039947175079</v>
      </c>
      <c r="AG10" s="17">
        <v>0.138142187846888</v>
      </c>
      <c r="AH10" s="17">
        <v>0.134746984882048</v>
      </c>
      <c r="AI10" s="17"/>
      <c r="AJ10" s="17">
        <v>0.13466539726692101</v>
      </c>
      <c r="AK10" s="17">
        <v>0.16301755191740699</v>
      </c>
      <c r="AL10" s="17">
        <v>0.142563709866243</v>
      </c>
      <c r="AM10" s="17">
        <v>8.6340639415942402E-2</v>
      </c>
      <c r="AN10" s="17">
        <v>9.6350413294811699E-2</v>
      </c>
      <c r="AO10" s="17"/>
      <c r="AP10" s="17">
        <v>0.158410730871447</v>
      </c>
      <c r="AQ10" s="17">
        <v>0.16815650476878699</v>
      </c>
      <c r="AR10" s="17">
        <v>0.126581828215275</v>
      </c>
      <c r="AS10" s="17">
        <v>0.11363606163032</v>
      </c>
      <c r="AT10" s="17">
        <v>0.109497339924448</v>
      </c>
      <c r="AU10" s="17"/>
      <c r="AV10" s="17">
        <v>0.19220614201551101</v>
      </c>
      <c r="AW10" s="17">
        <v>0.147913275297723</v>
      </c>
      <c r="AX10" s="17">
        <v>0.11757898098411899</v>
      </c>
      <c r="AY10" s="17">
        <v>0.116672438088223</v>
      </c>
      <c r="AZ10" s="17">
        <v>8.72211157425581E-2</v>
      </c>
      <c r="BA10" s="17">
        <v>9.2237325585706006E-2</v>
      </c>
      <c r="BB10" s="17"/>
      <c r="BC10" s="17">
        <v>7.0895033400392396E-2</v>
      </c>
      <c r="BD10" s="17">
        <v>0.123748476165936</v>
      </c>
      <c r="BE10" s="17">
        <v>0.163661836827421</v>
      </c>
      <c r="BF10" s="17">
        <v>0.18791330021816199</v>
      </c>
      <c r="BG10" s="17">
        <v>0.30832057474198199</v>
      </c>
    </row>
    <row r="11" spans="2:59" ht="43.5" x14ac:dyDescent="0.35">
      <c r="B11" s="18" t="s">
        <v>651</v>
      </c>
      <c r="C11" s="17">
        <v>0.242077294623157</v>
      </c>
      <c r="D11" s="17">
        <v>0.245186049553927</v>
      </c>
      <c r="E11" s="17">
        <v>0.23912957899336701</v>
      </c>
      <c r="F11" s="17"/>
      <c r="G11" s="17">
        <v>0.22897541507206401</v>
      </c>
      <c r="H11" s="17">
        <v>0.27420679532255698</v>
      </c>
      <c r="I11" s="17">
        <v>0.31281050542565603</v>
      </c>
      <c r="J11" s="17">
        <v>0.23871909073781999</v>
      </c>
      <c r="K11" s="17">
        <v>0.19444058205617701</v>
      </c>
      <c r="L11" s="17">
        <v>0.20043153881227799</v>
      </c>
      <c r="M11" s="17"/>
      <c r="N11" s="17">
        <v>0.26125480247393901</v>
      </c>
      <c r="O11" s="17">
        <v>0.25305880994368102</v>
      </c>
      <c r="P11" s="17">
        <v>0.210232386901087</v>
      </c>
      <c r="Q11" s="17">
        <v>0.237791690259053</v>
      </c>
      <c r="R11" s="17"/>
      <c r="S11" s="17">
        <v>0.30420346975991203</v>
      </c>
      <c r="T11" s="17">
        <v>0.26243840213188402</v>
      </c>
      <c r="U11" s="17">
        <v>0.14868530674890901</v>
      </c>
      <c r="V11" s="17">
        <v>0.22343052876160299</v>
      </c>
      <c r="W11" s="17">
        <v>0.20211700399022101</v>
      </c>
      <c r="X11" s="17">
        <v>0.19780918199306599</v>
      </c>
      <c r="Y11" s="17">
        <v>0.21953700772797599</v>
      </c>
      <c r="Z11" s="17">
        <v>0.21986229955071401</v>
      </c>
      <c r="AA11" s="17">
        <v>0.31144819297458698</v>
      </c>
      <c r="AB11" s="17">
        <v>0.25769457248273298</v>
      </c>
      <c r="AC11" s="17">
        <v>0.21450390034494299</v>
      </c>
      <c r="AD11" s="17">
        <v>0.22829541255232799</v>
      </c>
      <c r="AE11" s="17"/>
      <c r="AF11" s="17">
        <v>0.24921742948436301</v>
      </c>
      <c r="AG11" s="17">
        <v>0.22804028519061001</v>
      </c>
      <c r="AH11" s="17">
        <v>0.249972265006701</v>
      </c>
      <c r="AI11" s="17"/>
      <c r="AJ11" s="17">
        <v>0.25029921573782199</v>
      </c>
      <c r="AK11" s="17">
        <v>0.26765089470870601</v>
      </c>
      <c r="AL11" s="17">
        <v>0.17930657842617201</v>
      </c>
      <c r="AM11" s="17">
        <v>0.39255306405586099</v>
      </c>
      <c r="AN11" s="17">
        <v>0.25036555077248102</v>
      </c>
      <c r="AO11" s="17"/>
      <c r="AP11" s="17">
        <v>0.222596230489497</v>
      </c>
      <c r="AQ11" s="17">
        <v>0.28291185765284899</v>
      </c>
      <c r="AR11" s="17">
        <v>0.26890013098705701</v>
      </c>
      <c r="AS11" s="17">
        <v>0.246978731356609</v>
      </c>
      <c r="AT11" s="17">
        <v>0.25015299245733003</v>
      </c>
      <c r="AU11" s="17"/>
      <c r="AV11" s="17">
        <v>0.27608521805532199</v>
      </c>
      <c r="AW11" s="17">
        <v>0.25119816024071001</v>
      </c>
      <c r="AX11" s="17">
        <v>0.27800286182425799</v>
      </c>
      <c r="AY11" s="17">
        <v>0.267133294095729</v>
      </c>
      <c r="AZ11" s="17">
        <v>0.28396965590490297</v>
      </c>
      <c r="BA11" s="17">
        <v>0.13173795557974699</v>
      </c>
      <c r="BB11" s="17"/>
      <c r="BC11" s="17">
        <v>0.21962875337938101</v>
      </c>
      <c r="BD11" s="17">
        <v>0.230113465192713</v>
      </c>
      <c r="BE11" s="17">
        <v>0.27727025944229899</v>
      </c>
      <c r="BF11" s="17">
        <v>0.30649935457774302</v>
      </c>
      <c r="BG11" s="17">
        <v>8.5716565097128605E-2</v>
      </c>
    </row>
    <row r="12" spans="2:59" ht="29" x14ac:dyDescent="0.35">
      <c r="B12" s="18" t="s">
        <v>652</v>
      </c>
      <c r="C12" s="17">
        <v>0.16161078984855201</v>
      </c>
      <c r="D12" s="17">
        <v>0.17243119575860799</v>
      </c>
      <c r="E12" s="17">
        <v>0.14740936198871299</v>
      </c>
      <c r="F12" s="17"/>
      <c r="G12" s="17">
        <v>0.181807135971011</v>
      </c>
      <c r="H12" s="17">
        <v>0.157966927135271</v>
      </c>
      <c r="I12" s="17">
        <v>0.14998553999825001</v>
      </c>
      <c r="J12" s="17">
        <v>0.17206597586570599</v>
      </c>
      <c r="K12" s="17">
        <v>0.20533245386172999</v>
      </c>
      <c r="L12" s="17">
        <v>0.124090693841056</v>
      </c>
      <c r="M12" s="17"/>
      <c r="N12" s="17">
        <v>0.145419845417122</v>
      </c>
      <c r="O12" s="17">
        <v>0.18815778115606299</v>
      </c>
      <c r="P12" s="17">
        <v>0.177806357679405</v>
      </c>
      <c r="Q12" s="17">
        <v>0.138063511661244</v>
      </c>
      <c r="R12" s="17"/>
      <c r="S12" s="17">
        <v>0.118275474253118</v>
      </c>
      <c r="T12" s="17">
        <v>0.153682238538625</v>
      </c>
      <c r="U12" s="17">
        <v>0.195561161645911</v>
      </c>
      <c r="V12" s="17">
        <v>0.16639745178239199</v>
      </c>
      <c r="W12" s="17">
        <v>0.216787160144333</v>
      </c>
      <c r="X12" s="17">
        <v>0.17270970378563999</v>
      </c>
      <c r="Y12" s="17">
        <v>0.169122386438981</v>
      </c>
      <c r="Z12" s="17">
        <v>0.153965686472156</v>
      </c>
      <c r="AA12" s="17">
        <v>0.17391934438374099</v>
      </c>
      <c r="AB12" s="17">
        <v>0.146145345256846</v>
      </c>
      <c r="AC12" s="17">
        <v>0.132557404085238</v>
      </c>
      <c r="AD12" s="17">
        <v>0.172711235586679</v>
      </c>
      <c r="AE12" s="17"/>
      <c r="AF12" s="17">
        <v>0.16339350710336301</v>
      </c>
      <c r="AG12" s="17">
        <v>0.16800294531271601</v>
      </c>
      <c r="AH12" s="17">
        <v>0.101551792820109</v>
      </c>
      <c r="AI12" s="17"/>
      <c r="AJ12" s="17">
        <v>0.16587559167879301</v>
      </c>
      <c r="AK12" s="17">
        <v>0.155367121773968</v>
      </c>
      <c r="AL12" s="17">
        <v>0.163376070708006</v>
      </c>
      <c r="AM12" s="17">
        <v>0.14630203197028599</v>
      </c>
      <c r="AN12" s="17">
        <v>0.11798883314854799</v>
      </c>
      <c r="AO12" s="17"/>
      <c r="AP12" s="17">
        <v>0.15719545739518101</v>
      </c>
      <c r="AQ12" s="17">
        <v>0.140260078828748</v>
      </c>
      <c r="AR12" s="17">
        <v>0.22047758544468801</v>
      </c>
      <c r="AS12" s="17">
        <v>0.172542911909466</v>
      </c>
      <c r="AT12" s="17">
        <v>6.2207568782762103E-2</v>
      </c>
      <c r="AU12" s="17"/>
      <c r="AV12" s="17">
        <v>0.14734041729547101</v>
      </c>
      <c r="AW12" s="17">
        <v>0.14003368475980099</v>
      </c>
      <c r="AX12" s="17">
        <v>0.20933434038464599</v>
      </c>
      <c r="AY12" s="17">
        <v>0.16837001438148999</v>
      </c>
      <c r="AZ12" s="17">
        <v>0.145331060914241</v>
      </c>
      <c r="BA12" s="17">
        <v>0.175435223563015</v>
      </c>
      <c r="BB12" s="17"/>
      <c r="BC12" s="17">
        <v>0.15965224713884299</v>
      </c>
      <c r="BD12" s="17">
        <v>0.15579002557559801</v>
      </c>
      <c r="BE12" s="17">
        <v>0.15770100529952799</v>
      </c>
      <c r="BF12" s="17">
        <v>0.18359980289407199</v>
      </c>
      <c r="BG12" s="17">
        <v>6.23163225899925E-2</v>
      </c>
    </row>
    <row r="13" spans="2:59" ht="29" x14ac:dyDescent="0.35">
      <c r="B13" s="18" t="s">
        <v>653</v>
      </c>
      <c r="C13" s="17">
        <v>0.15585176907466999</v>
      </c>
      <c r="D13" s="17">
        <v>0.144115606946111</v>
      </c>
      <c r="E13" s="17">
        <v>0.16877110351781599</v>
      </c>
      <c r="F13" s="17"/>
      <c r="G13" s="17">
        <v>0.121242786059366</v>
      </c>
      <c r="H13" s="17">
        <v>0.13551876486857001</v>
      </c>
      <c r="I13" s="17">
        <v>0.112029037060241</v>
      </c>
      <c r="J13" s="17">
        <v>0.18087010706672699</v>
      </c>
      <c r="K13" s="17">
        <v>0.201118032667261</v>
      </c>
      <c r="L13" s="17">
        <v>0.184433537130021</v>
      </c>
      <c r="M13" s="17"/>
      <c r="N13" s="17">
        <v>0.14532099833783799</v>
      </c>
      <c r="O13" s="17">
        <v>0.102402849066161</v>
      </c>
      <c r="P13" s="17">
        <v>0.16973683579504201</v>
      </c>
      <c r="Q13" s="17">
        <v>0.21336809754785699</v>
      </c>
      <c r="R13" s="17"/>
      <c r="S13" s="17">
        <v>8.6752800588886694E-2</v>
      </c>
      <c r="T13" s="17">
        <v>0.19645165153598701</v>
      </c>
      <c r="U13" s="17">
        <v>0.117795129608945</v>
      </c>
      <c r="V13" s="17">
        <v>0.19442907184017799</v>
      </c>
      <c r="W13" s="17">
        <v>0.14995509446376201</v>
      </c>
      <c r="X13" s="17">
        <v>0.20519779592881199</v>
      </c>
      <c r="Y13" s="17">
        <v>0.15861955078238199</v>
      </c>
      <c r="Z13" s="17">
        <v>0.174333452289021</v>
      </c>
      <c r="AA13" s="17">
        <v>0.173468822906793</v>
      </c>
      <c r="AB13" s="17">
        <v>0.115211817183935</v>
      </c>
      <c r="AC13" s="17">
        <v>0.186923136957869</v>
      </c>
      <c r="AD13" s="17">
        <v>0.17333765941946599</v>
      </c>
      <c r="AE13" s="17"/>
      <c r="AF13" s="17">
        <v>0.140262223858799</v>
      </c>
      <c r="AG13" s="17">
        <v>0.16528242494311399</v>
      </c>
      <c r="AH13" s="17">
        <v>0.17587035723616201</v>
      </c>
      <c r="AI13" s="17"/>
      <c r="AJ13" s="17">
        <v>0.14744276409047699</v>
      </c>
      <c r="AK13" s="17">
        <v>0.137966241752395</v>
      </c>
      <c r="AL13" s="17">
        <v>0.21268301330562001</v>
      </c>
      <c r="AM13" s="17">
        <v>7.2708854224474997E-2</v>
      </c>
      <c r="AN13" s="17">
        <v>0.15541214918865601</v>
      </c>
      <c r="AO13" s="17"/>
      <c r="AP13" s="17">
        <v>0.15872870566038</v>
      </c>
      <c r="AQ13" s="17">
        <v>0.15066570078688399</v>
      </c>
      <c r="AR13" s="17">
        <v>0.16085659359514801</v>
      </c>
      <c r="AS13" s="17">
        <v>0.169698349089865</v>
      </c>
      <c r="AT13" s="17">
        <v>0.135175729279113</v>
      </c>
      <c r="AU13" s="17"/>
      <c r="AV13" s="17">
        <v>0.12993608204909801</v>
      </c>
      <c r="AW13" s="17">
        <v>0.17012205314933301</v>
      </c>
      <c r="AX13" s="17">
        <v>0.16584887149076</v>
      </c>
      <c r="AY13" s="17">
        <v>0.17530074341798901</v>
      </c>
      <c r="AZ13" s="17">
        <v>8.9328302534304196E-2</v>
      </c>
      <c r="BA13" s="17">
        <v>0.16220669815257899</v>
      </c>
      <c r="BB13" s="17"/>
      <c r="BC13" s="17">
        <v>0.20756373112739199</v>
      </c>
      <c r="BD13" s="17">
        <v>0.20590847157299999</v>
      </c>
      <c r="BE13" s="17">
        <v>0.110600844653891</v>
      </c>
      <c r="BF13" s="17">
        <v>9.4267084438986196E-2</v>
      </c>
      <c r="BG13" s="17">
        <v>6.6729680222906707E-2</v>
      </c>
    </row>
    <row r="14" spans="2:59" ht="29" x14ac:dyDescent="0.35">
      <c r="B14" s="18" t="s">
        <v>654</v>
      </c>
      <c r="C14" s="17">
        <v>7.2228655297460406E-2</v>
      </c>
      <c r="D14" s="17">
        <v>7.0867676108911107E-2</v>
      </c>
      <c r="E14" s="17">
        <v>7.4193280075339998E-2</v>
      </c>
      <c r="F14" s="17"/>
      <c r="G14" s="17">
        <v>9.77909897787929E-2</v>
      </c>
      <c r="H14" s="17">
        <v>5.8224069431564503E-2</v>
      </c>
      <c r="I14" s="17">
        <v>4.8165597259402303E-2</v>
      </c>
      <c r="J14" s="17">
        <v>6.4349675828541397E-2</v>
      </c>
      <c r="K14" s="17">
        <v>6.4936597453638195E-2</v>
      </c>
      <c r="L14" s="17">
        <v>9.5843660315567597E-2</v>
      </c>
      <c r="M14" s="17"/>
      <c r="N14" s="17">
        <v>6.2853312150802601E-2</v>
      </c>
      <c r="O14" s="17">
        <v>6.3403633850800001E-2</v>
      </c>
      <c r="P14" s="17">
        <v>7.7819135603475795E-2</v>
      </c>
      <c r="Q14" s="17">
        <v>8.7802819691928297E-2</v>
      </c>
      <c r="R14" s="17"/>
      <c r="S14" s="17">
        <v>7.8107848946435701E-2</v>
      </c>
      <c r="T14" s="17">
        <v>0.11098523467181901</v>
      </c>
      <c r="U14" s="17">
        <v>0.110435279292458</v>
      </c>
      <c r="V14" s="17">
        <v>2.57223247634146E-2</v>
      </c>
      <c r="W14" s="17">
        <v>7.9594006748883006E-2</v>
      </c>
      <c r="X14" s="17">
        <v>4.22223812824878E-2</v>
      </c>
      <c r="Y14" s="17">
        <v>0.10387495197862601</v>
      </c>
      <c r="Z14" s="17">
        <v>0.128040920321986</v>
      </c>
      <c r="AA14" s="17">
        <v>5.7915322347995603E-2</v>
      </c>
      <c r="AB14" s="17">
        <v>3.3190438478115397E-2</v>
      </c>
      <c r="AC14" s="17">
        <v>5.2950316641171002E-2</v>
      </c>
      <c r="AD14" s="17">
        <v>2.7889841182279201E-2</v>
      </c>
      <c r="AE14" s="17"/>
      <c r="AF14" s="17">
        <v>9.2380109422555007E-2</v>
      </c>
      <c r="AG14" s="17">
        <v>5.4030556013827002E-2</v>
      </c>
      <c r="AH14" s="17">
        <v>5.4303409304662598E-2</v>
      </c>
      <c r="AI14" s="17"/>
      <c r="AJ14" s="17">
        <v>5.64321288124882E-2</v>
      </c>
      <c r="AK14" s="17">
        <v>5.2151255302366598E-2</v>
      </c>
      <c r="AL14" s="17">
        <v>6.9106502435963002E-2</v>
      </c>
      <c r="AM14" s="17">
        <v>8.7661292475620295E-2</v>
      </c>
      <c r="AN14" s="17">
        <v>0.12557224644731399</v>
      </c>
      <c r="AO14" s="17"/>
      <c r="AP14" s="17">
        <v>6.0147559261559402E-2</v>
      </c>
      <c r="AQ14" s="17">
        <v>6.1863485899277697E-2</v>
      </c>
      <c r="AR14" s="17">
        <v>4.3658035921145401E-2</v>
      </c>
      <c r="AS14" s="17">
        <v>7.0657335031737906E-2</v>
      </c>
      <c r="AT14" s="17">
        <v>7.0802443566835294E-2</v>
      </c>
      <c r="AU14" s="17"/>
      <c r="AV14" s="17">
        <v>6.0627163604263602E-2</v>
      </c>
      <c r="AW14" s="17">
        <v>7.8838323521981293E-2</v>
      </c>
      <c r="AX14" s="17">
        <v>7.1588610027224706E-2</v>
      </c>
      <c r="AY14" s="17">
        <v>7.2886966385538099E-2</v>
      </c>
      <c r="AZ14" s="17">
        <v>9.6947999403101101E-2</v>
      </c>
      <c r="BA14" s="17">
        <v>3.5742231097859803E-2</v>
      </c>
      <c r="BB14" s="17"/>
      <c r="BC14" s="17">
        <v>9.1342588228093893E-2</v>
      </c>
      <c r="BD14" s="17">
        <v>5.6480826513592201E-2</v>
      </c>
      <c r="BE14" s="17">
        <v>6.5665462444862197E-2</v>
      </c>
      <c r="BF14" s="17">
        <v>5.6524181511485402E-2</v>
      </c>
      <c r="BG14" s="17">
        <v>6.0207816474048499E-2</v>
      </c>
    </row>
    <row r="15" spans="2:59" ht="43.5" x14ac:dyDescent="0.35">
      <c r="B15" s="18" t="s">
        <v>655</v>
      </c>
      <c r="C15" s="17">
        <v>6.6235844784589201E-2</v>
      </c>
      <c r="D15" s="17">
        <v>5.2116639740224402E-2</v>
      </c>
      <c r="E15" s="17">
        <v>7.9006916523472706E-2</v>
      </c>
      <c r="F15" s="17"/>
      <c r="G15" s="17">
        <v>3.22099445321384E-2</v>
      </c>
      <c r="H15" s="17">
        <v>3.0754596742070199E-2</v>
      </c>
      <c r="I15" s="17">
        <v>6.7374682404839001E-2</v>
      </c>
      <c r="J15" s="17">
        <v>9.0644475723948098E-2</v>
      </c>
      <c r="K15" s="17">
        <v>6.4501732134321602E-2</v>
      </c>
      <c r="L15" s="17">
        <v>0.101301354753703</v>
      </c>
      <c r="M15" s="17"/>
      <c r="N15" s="17">
        <v>3.73444977698087E-2</v>
      </c>
      <c r="O15" s="17">
        <v>9.5058337421791803E-2</v>
      </c>
      <c r="P15" s="17">
        <v>6.7211732080209002E-2</v>
      </c>
      <c r="Q15" s="17">
        <v>6.8312331631221801E-2</v>
      </c>
      <c r="R15" s="17"/>
      <c r="S15" s="17">
        <v>4.3520563450918801E-2</v>
      </c>
      <c r="T15" s="17">
        <v>5.1588551995608301E-2</v>
      </c>
      <c r="U15" s="17">
        <v>0.114251822130193</v>
      </c>
      <c r="V15" s="17">
        <v>0.12616930536460499</v>
      </c>
      <c r="W15" s="17">
        <v>1.15959676632394E-2</v>
      </c>
      <c r="X15" s="17">
        <v>1.38872568484115E-2</v>
      </c>
      <c r="Y15" s="17">
        <v>8.9108493148122206E-2</v>
      </c>
      <c r="Z15" s="17">
        <v>8.4353632374480805E-2</v>
      </c>
      <c r="AA15" s="17">
        <v>3.7300425987587899E-2</v>
      </c>
      <c r="AB15" s="17">
        <v>0.10920062484781801</v>
      </c>
      <c r="AC15" s="17">
        <v>8.7663535349916694E-2</v>
      </c>
      <c r="AD15" s="17">
        <v>9.9271126483560401E-2</v>
      </c>
      <c r="AE15" s="17"/>
      <c r="AF15" s="17">
        <v>8.4572932953107097E-2</v>
      </c>
      <c r="AG15" s="17">
        <v>6.59559070928976E-2</v>
      </c>
      <c r="AH15" s="17">
        <v>5.8087046357455797E-2</v>
      </c>
      <c r="AI15" s="17"/>
      <c r="AJ15" s="17">
        <v>7.1655083985403198E-2</v>
      </c>
      <c r="AK15" s="17">
        <v>6.8986728062868402E-2</v>
      </c>
      <c r="AL15" s="17">
        <v>3.6800941013766103E-2</v>
      </c>
      <c r="AM15" s="17">
        <v>0.16039059276984499</v>
      </c>
      <c r="AN15" s="17">
        <v>4.4131651023739199E-2</v>
      </c>
      <c r="AO15" s="17"/>
      <c r="AP15" s="17">
        <v>8.1704506208025898E-2</v>
      </c>
      <c r="AQ15" s="17">
        <v>3.95326642590908E-2</v>
      </c>
      <c r="AR15" s="17">
        <v>6.3589606560176995E-2</v>
      </c>
      <c r="AS15" s="17">
        <v>0.10087713316890801</v>
      </c>
      <c r="AT15" s="17">
        <v>0.162172959512276</v>
      </c>
      <c r="AU15" s="17"/>
      <c r="AV15" s="17">
        <v>2.9326438484249501E-2</v>
      </c>
      <c r="AW15" s="17">
        <v>6.5377718142803604E-2</v>
      </c>
      <c r="AX15" s="17">
        <v>7.0303943146256598E-2</v>
      </c>
      <c r="AY15" s="17">
        <v>9.1099934369052796E-2</v>
      </c>
      <c r="AZ15" s="17">
        <v>0.120344238978354</v>
      </c>
      <c r="BA15" s="17">
        <v>8.6692631489653005E-2</v>
      </c>
      <c r="BB15" s="17"/>
      <c r="BC15" s="17">
        <v>6.42942212571877E-2</v>
      </c>
      <c r="BD15" s="17">
        <v>0.100048874174823</v>
      </c>
      <c r="BE15" s="17">
        <v>5.4594254866402903E-2</v>
      </c>
      <c r="BF15" s="17">
        <v>3.56232928152539E-2</v>
      </c>
      <c r="BG15" s="17">
        <v>0.111874262244935</v>
      </c>
    </row>
    <row r="16" spans="2:59" x14ac:dyDescent="0.35">
      <c r="B16" s="18" t="s">
        <v>123</v>
      </c>
      <c r="C16" s="19">
        <v>0.109919337194486</v>
      </c>
      <c r="D16" s="19">
        <v>8.6093389655547206E-2</v>
      </c>
      <c r="E16" s="19">
        <v>0.13436886845479401</v>
      </c>
      <c r="F16" s="19"/>
      <c r="G16" s="19">
        <v>4.5141542786046499E-2</v>
      </c>
      <c r="H16" s="19">
        <v>4.1963036007158401E-2</v>
      </c>
      <c r="I16" s="19">
        <v>0.105394066061042</v>
      </c>
      <c r="J16" s="19">
        <v>0.100605918717155</v>
      </c>
      <c r="K16" s="19">
        <v>0.190138401167183</v>
      </c>
      <c r="L16" s="19">
        <v>0.173503702878575</v>
      </c>
      <c r="M16" s="19"/>
      <c r="N16" s="19">
        <v>8.3462905867198997E-2</v>
      </c>
      <c r="O16" s="19">
        <v>7.9885463751293406E-2</v>
      </c>
      <c r="P16" s="19">
        <v>0.17492956891008299</v>
      </c>
      <c r="Q16" s="19">
        <v>0.114586167420359</v>
      </c>
      <c r="R16" s="19"/>
      <c r="S16" s="19">
        <v>7.7274034674543607E-2</v>
      </c>
      <c r="T16" s="19">
        <v>0.10467061041782499</v>
      </c>
      <c r="U16" s="19">
        <v>0.12725668666875001</v>
      </c>
      <c r="V16" s="19">
        <v>0.102736641551421</v>
      </c>
      <c r="W16" s="19">
        <v>9.3194864921574402E-2</v>
      </c>
      <c r="X16" s="19">
        <v>0.149173142900106</v>
      </c>
      <c r="Y16" s="19">
        <v>8.3495630037677099E-2</v>
      </c>
      <c r="Z16" s="19">
        <v>0.11223226819113501</v>
      </c>
      <c r="AA16" s="19">
        <v>0.102475556629708</v>
      </c>
      <c r="AB16" s="19">
        <v>0.17929983866559299</v>
      </c>
      <c r="AC16" s="19">
        <v>8.7164115344514903E-2</v>
      </c>
      <c r="AD16" s="19">
        <v>0.114382014583203</v>
      </c>
      <c r="AE16" s="19"/>
      <c r="AF16" s="19">
        <v>0.11990246733728201</v>
      </c>
      <c r="AG16" s="19">
        <v>0.107542244614343</v>
      </c>
      <c r="AH16" s="19">
        <v>0.15456094908800999</v>
      </c>
      <c r="AI16" s="19"/>
      <c r="AJ16" s="19">
        <v>0.13109843950852301</v>
      </c>
      <c r="AK16" s="19">
        <v>7.2277261605886101E-2</v>
      </c>
      <c r="AL16" s="19">
        <v>0.10368785961396899</v>
      </c>
      <c r="AM16" s="19">
        <v>5.40435250879703E-2</v>
      </c>
      <c r="AN16" s="19">
        <v>0.147604998189829</v>
      </c>
      <c r="AO16" s="19"/>
      <c r="AP16" s="19">
        <v>0.124382580843617</v>
      </c>
      <c r="AQ16" s="19">
        <v>7.1128641987152796E-2</v>
      </c>
      <c r="AR16" s="19">
        <v>6.4929262918701602E-2</v>
      </c>
      <c r="AS16" s="19">
        <v>9.2959145697688594E-2</v>
      </c>
      <c r="AT16" s="19">
        <v>0.209990966477236</v>
      </c>
      <c r="AU16" s="19"/>
      <c r="AV16" s="19">
        <v>4.9692880497399797E-2</v>
      </c>
      <c r="AW16" s="19">
        <v>0.110838656102956</v>
      </c>
      <c r="AX16" s="19">
        <v>5.7978046834602497E-2</v>
      </c>
      <c r="AY16" s="19">
        <v>7.2884407136623405E-2</v>
      </c>
      <c r="AZ16" s="19">
        <v>0.124549517874087</v>
      </c>
      <c r="BA16" s="19">
        <v>0.29404046833073799</v>
      </c>
      <c r="BB16" s="19"/>
      <c r="BC16" s="19">
        <v>0.144398176269661</v>
      </c>
      <c r="BD16" s="19">
        <v>0.100272004674378</v>
      </c>
      <c r="BE16" s="19">
        <v>8.2520761668139805E-2</v>
      </c>
      <c r="BF16" s="19">
        <v>5.3692248923605197E-2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679</v>
      </c>
      <c r="E2" s="26"/>
      <c r="F2" s="26"/>
      <c r="G2" s="26"/>
      <c r="H2" s="26"/>
      <c r="I2" s="26"/>
      <c r="J2" s="26"/>
      <c r="K2" s="26"/>
    </row>
    <row r="6" spans="2:11" ht="50" customHeight="1" x14ac:dyDescent="0.35">
      <c r="B6" s="20" t="s">
        <v>15</v>
      </c>
      <c r="C6" s="20" t="s">
        <v>671</v>
      </c>
      <c r="D6" s="20" t="s">
        <v>672</v>
      </c>
      <c r="E6" s="20" t="s">
        <v>673</v>
      </c>
      <c r="F6" s="20" t="s">
        <v>674</v>
      </c>
      <c r="G6" s="20" t="s">
        <v>675</v>
      </c>
      <c r="H6" s="20" t="s">
        <v>676</v>
      </c>
      <c r="I6" s="20" t="s">
        <v>677</v>
      </c>
      <c r="J6" s="20" t="s">
        <v>678</v>
      </c>
    </row>
    <row r="7" spans="2:11" ht="29" x14ac:dyDescent="0.35">
      <c r="B7" s="18" t="s">
        <v>649</v>
      </c>
      <c r="C7" s="17">
        <v>6.0207679496745103E-2</v>
      </c>
      <c r="D7" s="17">
        <v>0.115054441690967</v>
      </c>
      <c r="E7" s="17">
        <v>3.1082833471069101E-2</v>
      </c>
      <c r="F7" s="17">
        <v>6.4904307545968196E-2</v>
      </c>
      <c r="G7" s="17">
        <v>6.2972086019762605E-2</v>
      </c>
      <c r="H7" s="17">
        <v>0.12963658072873199</v>
      </c>
      <c r="I7" s="17">
        <v>5.1329698025561497E-2</v>
      </c>
      <c r="J7" s="17">
        <v>6.3375355476235296E-2</v>
      </c>
    </row>
    <row r="8" spans="2:11" ht="43.5" x14ac:dyDescent="0.35">
      <c r="B8" s="18" t="s">
        <v>650</v>
      </c>
      <c r="C8" s="17">
        <v>0.110650216633303</v>
      </c>
      <c r="D8" s="17">
        <v>0.12537565803364001</v>
      </c>
      <c r="E8" s="17">
        <v>0.115486120241936</v>
      </c>
      <c r="F8" s="17">
        <v>0.10908256955135701</v>
      </c>
      <c r="G8" s="17">
        <v>0.13927647225370399</v>
      </c>
      <c r="H8" s="17">
        <v>0.21239630033440701</v>
      </c>
      <c r="I8" s="17">
        <v>0.142262676595731</v>
      </c>
      <c r="J8" s="17">
        <v>0.14428902715564401</v>
      </c>
    </row>
    <row r="9" spans="2:11" ht="43.5" x14ac:dyDescent="0.35">
      <c r="B9" s="18" t="s">
        <v>651</v>
      </c>
      <c r="C9" s="17">
        <v>0.179638855297099</v>
      </c>
      <c r="D9" s="17">
        <v>0.191447722654501</v>
      </c>
      <c r="E9" s="17">
        <v>0.210352301491259</v>
      </c>
      <c r="F9" s="17">
        <v>0.19949711280896601</v>
      </c>
      <c r="G9" s="17">
        <v>0.22550831759971099</v>
      </c>
      <c r="H9" s="17">
        <v>0.27693501688123101</v>
      </c>
      <c r="I9" s="17">
        <v>0.25159605387954898</v>
      </c>
      <c r="J9" s="17">
        <v>0.250158689971057</v>
      </c>
    </row>
    <row r="10" spans="2:11" ht="29" x14ac:dyDescent="0.35">
      <c r="B10" s="18" t="s">
        <v>652</v>
      </c>
      <c r="C10" s="17">
        <v>0.21060172484447101</v>
      </c>
      <c r="D10" s="17">
        <v>0.21969293529712</v>
      </c>
      <c r="E10" s="17">
        <v>0.14946861481331999</v>
      </c>
      <c r="F10" s="17">
        <v>0.21711733765789301</v>
      </c>
      <c r="G10" s="17">
        <v>0.248246100135321</v>
      </c>
      <c r="H10" s="17">
        <v>0.215382550764289</v>
      </c>
      <c r="I10" s="17">
        <v>0.21390600464540699</v>
      </c>
      <c r="J10" s="17">
        <v>0.26765005361359401</v>
      </c>
    </row>
    <row r="11" spans="2:11" ht="29" x14ac:dyDescent="0.35">
      <c r="B11" s="18" t="s">
        <v>653</v>
      </c>
      <c r="C11" s="17">
        <v>0.19413391080213299</v>
      </c>
      <c r="D11" s="17">
        <v>0.15307163055589201</v>
      </c>
      <c r="E11" s="17">
        <v>0.209209477931035</v>
      </c>
      <c r="F11" s="17">
        <v>0.180728544649915</v>
      </c>
      <c r="G11" s="17">
        <v>0.17217353662507601</v>
      </c>
      <c r="H11" s="17">
        <v>0.105013382370427</v>
      </c>
      <c r="I11" s="17">
        <v>0.19208639832035601</v>
      </c>
      <c r="J11" s="17">
        <v>0.180877445277842</v>
      </c>
    </row>
    <row r="12" spans="2:11" ht="29" x14ac:dyDescent="0.35">
      <c r="B12" s="18" t="s">
        <v>654</v>
      </c>
      <c r="C12" s="17">
        <v>0.117104381918104</v>
      </c>
      <c r="D12" s="17">
        <v>0.105786043802492</v>
      </c>
      <c r="E12" s="17">
        <v>0.15185436884805201</v>
      </c>
      <c r="F12" s="17">
        <v>0.13194506024750799</v>
      </c>
      <c r="G12" s="17">
        <v>8.3056418594522105E-2</v>
      </c>
      <c r="H12" s="17">
        <v>3.24183297623519E-2</v>
      </c>
      <c r="I12" s="17">
        <v>7.7663616170472197E-2</v>
      </c>
      <c r="J12" s="17">
        <v>4.7667089803710101E-2</v>
      </c>
    </row>
    <row r="13" spans="2:11" ht="43.5" x14ac:dyDescent="0.35">
      <c r="B13" s="18" t="s">
        <v>655</v>
      </c>
      <c r="C13" s="17">
        <v>0.127663231008145</v>
      </c>
      <c r="D13" s="17">
        <v>8.9571567965388801E-2</v>
      </c>
      <c r="E13" s="17">
        <v>0.13254628320332901</v>
      </c>
      <c r="F13" s="17">
        <v>9.67250675383928E-2</v>
      </c>
      <c r="G13" s="17">
        <v>6.87670687719035E-2</v>
      </c>
      <c r="H13" s="17">
        <v>2.8217839158562099E-2</v>
      </c>
      <c r="I13" s="17">
        <v>7.1155552362923702E-2</v>
      </c>
      <c r="J13" s="17">
        <v>4.5982338701918299E-2</v>
      </c>
    </row>
    <row r="14" spans="2:11" x14ac:dyDescent="0.35">
      <c r="B14" s="16" t="s">
        <v>331</v>
      </c>
      <c r="C14" s="16"/>
      <c r="D14" s="16"/>
      <c r="E14" s="16"/>
      <c r="F14" s="16"/>
      <c r="G14" s="16"/>
      <c r="H14" s="16"/>
      <c r="I14" s="16"/>
      <c r="J14" s="16"/>
    </row>
    <row r="15" spans="2:11" x14ac:dyDescent="0.35">
      <c r="B15" t="s">
        <v>80</v>
      </c>
    </row>
    <row r="16" spans="2:11" x14ac:dyDescent="0.35">
      <c r="B16" t="s">
        <v>81</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6.0207679496745103E-2</v>
      </c>
      <c r="D9" s="17">
        <v>5.2232048742091197E-2</v>
      </c>
      <c r="E9" s="17">
        <v>6.6866581422451096E-2</v>
      </c>
      <c r="F9" s="17"/>
      <c r="G9" s="17">
        <v>6.4947925067105505E-2</v>
      </c>
      <c r="H9" s="17">
        <v>7.6176239011513602E-2</v>
      </c>
      <c r="I9" s="17">
        <v>5.85513971439693E-2</v>
      </c>
      <c r="J9" s="17">
        <v>5.1514631582365397E-2</v>
      </c>
      <c r="K9" s="17">
        <v>6.1417705621166399E-2</v>
      </c>
      <c r="L9" s="17">
        <v>5.0751880455246999E-2</v>
      </c>
      <c r="M9" s="17"/>
      <c r="N9" s="17">
        <v>5.4245221418553702E-2</v>
      </c>
      <c r="O9" s="17">
        <v>5.6228251695464797E-2</v>
      </c>
      <c r="P9" s="17">
        <v>6.7474589293160497E-2</v>
      </c>
      <c r="Q9" s="17">
        <v>6.5078825691703895E-2</v>
      </c>
      <c r="R9" s="17"/>
      <c r="S9" s="17">
        <v>4.6409431856388697E-2</v>
      </c>
      <c r="T9" s="17">
        <v>5.79425002807347E-2</v>
      </c>
      <c r="U9" s="17">
        <v>7.7084289909582701E-2</v>
      </c>
      <c r="V9" s="17">
        <v>9.6430370972282894E-2</v>
      </c>
      <c r="W9" s="17">
        <v>2.6374651134950799E-2</v>
      </c>
      <c r="X9" s="17">
        <v>5.1759878631052199E-2</v>
      </c>
      <c r="Y9" s="17">
        <v>4.7447785705769699E-2</v>
      </c>
      <c r="Z9" s="17">
        <v>4.0801094868445999E-2</v>
      </c>
      <c r="AA9" s="17">
        <v>0.10200916723187201</v>
      </c>
      <c r="AB9" s="17">
        <v>2.0106882861105999E-2</v>
      </c>
      <c r="AC9" s="17">
        <v>0.124324285658517</v>
      </c>
      <c r="AD9" s="17">
        <v>2.7054721990844199E-2</v>
      </c>
      <c r="AE9" s="17"/>
      <c r="AF9" s="17">
        <v>6.0131844000001197E-2</v>
      </c>
      <c r="AG9" s="17">
        <v>5.5902819753497097E-2</v>
      </c>
      <c r="AH9" s="17">
        <v>5.9052923285877502E-2</v>
      </c>
      <c r="AI9" s="17"/>
      <c r="AJ9" s="17">
        <v>4.9134062218727799E-2</v>
      </c>
      <c r="AK9" s="17">
        <v>7.0893911330619896E-2</v>
      </c>
      <c r="AL9" s="17">
        <v>4.20853659032226E-2</v>
      </c>
      <c r="AM9" s="17">
        <v>0.156128893441421</v>
      </c>
      <c r="AN9" s="17">
        <v>5.1270160964984601E-2</v>
      </c>
      <c r="AO9" s="17"/>
      <c r="AP9" s="17">
        <v>4.5248786477367499E-2</v>
      </c>
      <c r="AQ9" s="17">
        <v>7.1655890433167294E-2</v>
      </c>
      <c r="AR9" s="17">
        <v>3.4546886122506698E-2</v>
      </c>
      <c r="AS9" s="17">
        <v>9.5922634802691503E-2</v>
      </c>
      <c r="AT9" s="17">
        <v>0.10075330673247</v>
      </c>
      <c r="AU9" s="17"/>
      <c r="AV9" s="17">
        <v>6.1276486110196302E-2</v>
      </c>
      <c r="AW9" s="17">
        <v>4.1429820970162699E-2</v>
      </c>
      <c r="AX9" s="17">
        <v>3.0900597488456399E-2</v>
      </c>
      <c r="AY9" s="17">
        <v>8.1612659626461498E-2</v>
      </c>
      <c r="AZ9" s="17">
        <v>0.112028209226518</v>
      </c>
      <c r="BA9" s="17">
        <v>2.9020398441370599E-2</v>
      </c>
      <c r="BB9" s="17"/>
      <c r="BC9" s="17">
        <v>4.4602117361863799E-2</v>
      </c>
      <c r="BD9" s="17">
        <v>8.5666783101965793E-2</v>
      </c>
      <c r="BE9" s="17">
        <v>3.9995785738175499E-2</v>
      </c>
      <c r="BF9" s="17">
        <v>8.7032892361467606E-2</v>
      </c>
      <c r="BG9" s="17">
        <v>0.13951917697594701</v>
      </c>
    </row>
    <row r="10" spans="2:59" ht="43.5" x14ac:dyDescent="0.35">
      <c r="B10" s="18" t="s">
        <v>650</v>
      </c>
      <c r="C10" s="17">
        <v>0.110650216633303</v>
      </c>
      <c r="D10" s="17">
        <v>0.12284030789816</v>
      </c>
      <c r="E10" s="17">
        <v>9.9578487854381406E-2</v>
      </c>
      <c r="F10" s="17"/>
      <c r="G10" s="17">
        <v>0.12905345564528101</v>
      </c>
      <c r="H10" s="17">
        <v>0.152533279136877</v>
      </c>
      <c r="I10" s="17">
        <v>0.131608086220038</v>
      </c>
      <c r="J10" s="17">
        <v>0.105022209803075</v>
      </c>
      <c r="K10" s="17">
        <v>8.3686224791294103E-2</v>
      </c>
      <c r="L10" s="17">
        <v>6.69762198200054E-2</v>
      </c>
      <c r="M10" s="17"/>
      <c r="N10" s="17">
        <v>0.132981687603246</v>
      </c>
      <c r="O10" s="17">
        <v>0.13705354522221699</v>
      </c>
      <c r="P10" s="17">
        <v>5.7890771403841697E-2</v>
      </c>
      <c r="Q10" s="17">
        <v>0.104519825122617</v>
      </c>
      <c r="R10" s="17"/>
      <c r="S10" s="17">
        <v>0.144629283059905</v>
      </c>
      <c r="T10" s="17">
        <v>0.15455100206248501</v>
      </c>
      <c r="U10" s="17">
        <v>6.5360342433656696E-2</v>
      </c>
      <c r="V10" s="17">
        <v>0.12649687689320599</v>
      </c>
      <c r="W10" s="17">
        <v>0.104748429538827</v>
      </c>
      <c r="X10" s="17">
        <v>0.107188721924213</v>
      </c>
      <c r="Y10" s="17">
        <v>7.88899279784573E-2</v>
      </c>
      <c r="Z10" s="17">
        <v>0.146845016181257</v>
      </c>
      <c r="AA10" s="17">
        <v>7.7227506756237199E-2</v>
      </c>
      <c r="AB10" s="17">
        <v>8.6262319664548601E-2</v>
      </c>
      <c r="AC10" s="17">
        <v>0.12845092528455701</v>
      </c>
      <c r="AD10" s="17">
        <v>6.2266069117835901E-2</v>
      </c>
      <c r="AE10" s="17"/>
      <c r="AF10" s="17">
        <v>9.8687497506982996E-2</v>
      </c>
      <c r="AG10" s="17">
        <v>0.12431428614593</v>
      </c>
      <c r="AH10" s="17">
        <v>0.1008037663259</v>
      </c>
      <c r="AI10" s="17"/>
      <c r="AJ10" s="17">
        <v>0.108658691517769</v>
      </c>
      <c r="AK10" s="17">
        <v>0.15058144357297501</v>
      </c>
      <c r="AL10" s="17">
        <v>7.6327576074135206E-2</v>
      </c>
      <c r="AM10" s="17">
        <v>0.146059863338661</v>
      </c>
      <c r="AN10" s="17">
        <v>6.5948005859695402E-2</v>
      </c>
      <c r="AO10" s="17"/>
      <c r="AP10" s="17">
        <v>0.109094541418275</v>
      </c>
      <c r="AQ10" s="17">
        <v>0.138862294827274</v>
      </c>
      <c r="AR10" s="17">
        <v>6.3568398247304606E-2</v>
      </c>
      <c r="AS10" s="17">
        <v>9.4186104009944802E-2</v>
      </c>
      <c r="AT10" s="17">
        <v>0.254409058919631</v>
      </c>
      <c r="AU10" s="17"/>
      <c r="AV10" s="17">
        <v>0.13143174228246099</v>
      </c>
      <c r="AW10" s="17">
        <v>0.10464922661434201</v>
      </c>
      <c r="AX10" s="17">
        <v>6.4235732252088201E-2</v>
      </c>
      <c r="AY10" s="17">
        <v>9.6941285503993196E-2</v>
      </c>
      <c r="AZ10" s="17">
        <v>0.21312543103495801</v>
      </c>
      <c r="BA10" s="17">
        <v>0.10022722584603699</v>
      </c>
      <c r="BB10" s="17"/>
      <c r="BC10" s="17">
        <v>7.4618400492984197E-2</v>
      </c>
      <c r="BD10" s="17">
        <v>0.140546262458283</v>
      </c>
      <c r="BE10" s="17">
        <v>0.11274042874045</v>
      </c>
      <c r="BF10" s="17">
        <v>0.138315006475456</v>
      </c>
      <c r="BG10" s="17">
        <v>5.7127403632026799E-2</v>
      </c>
    </row>
    <row r="11" spans="2:59" ht="43.5" x14ac:dyDescent="0.35">
      <c r="B11" s="18" t="s">
        <v>651</v>
      </c>
      <c r="C11" s="17">
        <v>0.179638855297099</v>
      </c>
      <c r="D11" s="17">
        <v>0.16871071202433999</v>
      </c>
      <c r="E11" s="17">
        <v>0.18969020863517999</v>
      </c>
      <c r="F11" s="17"/>
      <c r="G11" s="17">
        <v>0.24378591346546899</v>
      </c>
      <c r="H11" s="17">
        <v>0.24720085041416401</v>
      </c>
      <c r="I11" s="17">
        <v>0.14575476714747701</v>
      </c>
      <c r="J11" s="17">
        <v>0.16902758302463999</v>
      </c>
      <c r="K11" s="17">
        <v>0.14328987387580699</v>
      </c>
      <c r="L11" s="17">
        <v>0.13546170858690201</v>
      </c>
      <c r="M11" s="17"/>
      <c r="N11" s="17">
        <v>0.21395645357249099</v>
      </c>
      <c r="O11" s="17">
        <v>0.15553850018894999</v>
      </c>
      <c r="P11" s="17">
        <v>0.17185842193107401</v>
      </c>
      <c r="Q11" s="17">
        <v>0.17336673021419799</v>
      </c>
      <c r="R11" s="17"/>
      <c r="S11" s="17">
        <v>0.211565085760789</v>
      </c>
      <c r="T11" s="17">
        <v>0.157679054056312</v>
      </c>
      <c r="U11" s="17">
        <v>0.103307084906373</v>
      </c>
      <c r="V11" s="17">
        <v>0.17940489896144099</v>
      </c>
      <c r="W11" s="17">
        <v>0.22836077002512101</v>
      </c>
      <c r="X11" s="17">
        <v>0.28430989666562501</v>
      </c>
      <c r="Y11" s="17">
        <v>0.172838579355136</v>
      </c>
      <c r="Z11" s="17">
        <v>8.6372426333085506E-2</v>
      </c>
      <c r="AA11" s="17">
        <v>0.18902784355392099</v>
      </c>
      <c r="AB11" s="17">
        <v>0.19217485082045099</v>
      </c>
      <c r="AC11" s="17">
        <v>0.116028030902907</v>
      </c>
      <c r="AD11" s="17">
        <v>5.0300592766190498E-2</v>
      </c>
      <c r="AE11" s="17"/>
      <c r="AF11" s="17">
        <v>0.18873971754042501</v>
      </c>
      <c r="AG11" s="17">
        <v>0.15841278434345399</v>
      </c>
      <c r="AH11" s="17">
        <v>0.21432533100138099</v>
      </c>
      <c r="AI11" s="17"/>
      <c r="AJ11" s="17">
        <v>0.145107046185116</v>
      </c>
      <c r="AK11" s="17">
        <v>0.22810878255083</v>
      </c>
      <c r="AL11" s="17">
        <v>0.10480184413305201</v>
      </c>
      <c r="AM11" s="17">
        <v>0.255801215366951</v>
      </c>
      <c r="AN11" s="17">
        <v>0.14204303296443099</v>
      </c>
      <c r="AO11" s="17"/>
      <c r="AP11" s="17">
        <v>0.153477556581432</v>
      </c>
      <c r="AQ11" s="17">
        <v>0.22480994892153</v>
      </c>
      <c r="AR11" s="17">
        <v>0.139045943849464</v>
      </c>
      <c r="AS11" s="17">
        <v>0.19784887125404499</v>
      </c>
      <c r="AT11" s="17">
        <v>0.17742900865619399</v>
      </c>
      <c r="AU11" s="17"/>
      <c r="AV11" s="17">
        <v>0.23771189581364999</v>
      </c>
      <c r="AW11" s="17">
        <v>0.15724858634922001</v>
      </c>
      <c r="AX11" s="17">
        <v>0.185557053783378</v>
      </c>
      <c r="AY11" s="17">
        <v>0.21213535824149601</v>
      </c>
      <c r="AZ11" s="17">
        <v>0.124593462481198</v>
      </c>
      <c r="BA11" s="17">
        <v>0.13455767314620701</v>
      </c>
      <c r="BB11" s="17"/>
      <c r="BC11" s="17">
        <v>0.168264620076403</v>
      </c>
      <c r="BD11" s="17">
        <v>0.164064391264058</v>
      </c>
      <c r="BE11" s="17">
        <v>0.211290878026719</v>
      </c>
      <c r="BF11" s="17">
        <v>0.18589343201411401</v>
      </c>
      <c r="BG11" s="17">
        <v>0.139894097255338</v>
      </c>
    </row>
    <row r="12" spans="2:59" ht="29" x14ac:dyDescent="0.35">
      <c r="B12" s="18" t="s">
        <v>652</v>
      </c>
      <c r="C12" s="17">
        <v>0.21060172484447101</v>
      </c>
      <c r="D12" s="17">
        <v>0.21806625122658199</v>
      </c>
      <c r="E12" s="17">
        <v>0.20308621619227499</v>
      </c>
      <c r="F12" s="17"/>
      <c r="G12" s="17">
        <v>0.27185120283602898</v>
      </c>
      <c r="H12" s="17">
        <v>0.159878433716093</v>
      </c>
      <c r="I12" s="17">
        <v>0.238594754495426</v>
      </c>
      <c r="J12" s="17">
        <v>0.214823554526724</v>
      </c>
      <c r="K12" s="17">
        <v>0.18585473693292501</v>
      </c>
      <c r="L12" s="17">
        <v>0.19996254260826901</v>
      </c>
      <c r="M12" s="17"/>
      <c r="N12" s="17">
        <v>0.17401872956804901</v>
      </c>
      <c r="O12" s="17">
        <v>0.191502905571689</v>
      </c>
      <c r="P12" s="17">
        <v>0.27063606828303799</v>
      </c>
      <c r="Q12" s="17">
        <v>0.21608751434666901</v>
      </c>
      <c r="R12" s="17"/>
      <c r="S12" s="17">
        <v>0.17902984556173601</v>
      </c>
      <c r="T12" s="17">
        <v>0.233321122053194</v>
      </c>
      <c r="U12" s="17">
        <v>0.164411871549271</v>
      </c>
      <c r="V12" s="17">
        <v>0.17569278743720701</v>
      </c>
      <c r="W12" s="17">
        <v>0.215934545836027</v>
      </c>
      <c r="X12" s="17">
        <v>0.217767629727107</v>
      </c>
      <c r="Y12" s="17">
        <v>0.25973232316750999</v>
      </c>
      <c r="Z12" s="17">
        <v>0.31837934583525401</v>
      </c>
      <c r="AA12" s="17">
        <v>0.22938545596618801</v>
      </c>
      <c r="AB12" s="17">
        <v>0.20038414137558</v>
      </c>
      <c r="AC12" s="17">
        <v>0.194913755827157</v>
      </c>
      <c r="AD12" s="17">
        <v>0.17741053139926</v>
      </c>
      <c r="AE12" s="17"/>
      <c r="AF12" s="17">
        <v>0.18972293860065201</v>
      </c>
      <c r="AG12" s="17">
        <v>0.20051619279292801</v>
      </c>
      <c r="AH12" s="17">
        <v>0.21256445700792601</v>
      </c>
      <c r="AI12" s="17"/>
      <c r="AJ12" s="17">
        <v>0.173357116239128</v>
      </c>
      <c r="AK12" s="17">
        <v>0.16908318360326099</v>
      </c>
      <c r="AL12" s="17">
        <v>0.26166395442173401</v>
      </c>
      <c r="AM12" s="17">
        <v>0.17305281453410201</v>
      </c>
      <c r="AN12" s="17">
        <v>0.28643646359144198</v>
      </c>
      <c r="AO12" s="17"/>
      <c r="AP12" s="17">
        <v>0.16944340811360001</v>
      </c>
      <c r="AQ12" s="17">
        <v>0.192549446230737</v>
      </c>
      <c r="AR12" s="17">
        <v>0.29497493367396099</v>
      </c>
      <c r="AS12" s="17">
        <v>0.178013746106682</v>
      </c>
      <c r="AT12" s="17">
        <v>0.15201274409992799</v>
      </c>
      <c r="AU12" s="17"/>
      <c r="AV12" s="17">
        <v>0.209477527815813</v>
      </c>
      <c r="AW12" s="17">
        <v>0.17306750947264199</v>
      </c>
      <c r="AX12" s="17">
        <v>0.25266086209702199</v>
      </c>
      <c r="AY12" s="17">
        <v>0.20667139113955799</v>
      </c>
      <c r="AZ12" s="17">
        <v>0.23240689769775499</v>
      </c>
      <c r="BA12" s="17">
        <v>0.19798747636623701</v>
      </c>
      <c r="BB12" s="17"/>
      <c r="BC12" s="17">
        <v>0.26118976459619198</v>
      </c>
      <c r="BD12" s="17">
        <v>0.202764654734472</v>
      </c>
      <c r="BE12" s="17">
        <v>0.20053266268578501</v>
      </c>
      <c r="BF12" s="17">
        <v>0.22974094704176601</v>
      </c>
      <c r="BG12" s="17">
        <v>0.290741801128649</v>
      </c>
    </row>
    <row r="13" spans="2:59" ht="29" x14ac:dyDescent="0.35">
      <c r="B13" s="18" t="s">
        <v>653</v>
      </c>
      <c r="C13" s="17">
        <v>0.19413391080213299</v>
      </c>
      <c r="D13" s="17">
        <v>0.183034702944601</v>
      </c>
      <c r="E13" s="17">
        <v>0.20675465354814401</v>
      </c>
      <c r="F13" s="17"/>
      <c r="G13" s="17">
        <v>0.118430191804096</v>
      </c>
      <c r="H13" s="17">
        <v>0.16781113446948201</v>
      </c>
      <c r="I13" s="17">
        <v>0.16495767440908099</v>
      </c>
      <c r="J13" s="17">
        <v>0.22722335039605199</v>
      </c>
      <c r="K13" s="17">
        <v>0.213770413133159</v>
      </c>
      <c r="L13" s="17">
        <v>0.25491228708998898</v>
      </c>
      <c r="M13" s="17"/>
      <c r="N13" s="17">
        <v>0.198730989381185</v>
      </c>
      <c r="O13" s="17">
        <v>0.19768463445446799</v>
      </c>
      <c r="P13" s="17">
        <v>0.19420940602737199</v>
      </c>
      <c r="Q13" s="17">
        <v>0.18573736573665001</v>
      </c>
      <c r="R13" s="17"/>
      <c r="S13" s="17">
        <v>0.21983805161415901</v>
      </c>
      <c r="T13" s="17">
        <v>0.20224393381970901</v>
      </c>
      <c r="U13" s="17">
        <v>0.30812722990720598</v>
      </c>
      <c r="V13" s="17">
        <v>0.18731974809509899</v>
      </c>
      <c r="W13" s="17">
        <v>0.18739797190843399</v>
      </c>
      <c r="X13" s="17">
        <v>0.18238392382260499</v>
      </c>
      <c r="Y13" s="17">
        <v>9.4781271368199999E-2</v>
      </c>
      <c r="Z13" s="17">
        <v>0.14317878879714699</v>
      </c>
      <c r="AA13" s="17">
        <v>0.178139248092927</v>
      </c>
      <c r="AB13" s="17">
        <v>0.157509734408532</v>
      </c>
      <c r="AC13" s="17">
        <v>0.231441891256844</v>
      </c>
      <c r="AD13" s="17">
        <v>0.227354288382943</v>
      </c>
      <c r="AE13" s="17"/>
      <c r="AF13" s="17">
        <v>0.229991266545717</v>
      </c>
      <c r="AG13" s="17">
        <v>0.20675963098299999</v>
      </c>
      <c r="AH13" s="17">
        <v>0.16108167733935799</v>
      </c>
      <c r="AI13" s="17"/>
      <c r="AJ13" s="17">
        <v>0.24656010429417499</v>
      </c>
      <c r="AK13" s="17">
        <v>0.17570821345238499</v>
      </c>
      <c r="AL13" s="17">
        <v>0.25162274260744699</v>
      </c>
      <c r="AM13" s="17">
        <v>0.18259360731984101</v>
      </c>
      <c r="AN13" s="17">
        <v>0.174156844157632</v>
      </c>
      <c r="AO13" s="17"/>
      <c r="AP13" s="17">
        <v>0.24059781803133501</v>
      </c>
      <c r="AQ13" s="17">
        <v>0.16418703299050999</v>
      </c>
      <c r="AR13" s="17">
        <v>0.17943057000524801</v>
      </c>
      <c r="AS13" s="17">
        <v>0.196090201076353</v>
      </c>
      <c r="AT13" s="17">
        <v>0.145620001712115</v>
      </c>
      <c r="AU13" s="17"/>
      <c r="AV13" s="17">
        <v>0.17034809636283499</v>
      </c>
      <c r="AW13" s="17">
        <v>0.258937050962261</v>
      </c>
      <c r="AX13" s="17">
        <v>0.162779794066155</v>
      </c>
      <c r="AY13" s="17">
        <v>0.175208118670408</v>
      </c>
      <c r="AZ13" s="17">
        <v>0.16706453425401999</v>
      </c>
      <c r="BA13" s="17">
        <v>0.17455480582361199</v>
      </c>
      <c r="BB13" s="17"/>
      <c r="BC13" s="17">
        <v>0.214558681314517</v>
      </c>
      <c r="BD13" s="17">
        <v>0.187928938371627</v>
      </c>
      <c r="BE13" s="17">
        <v>0.18835599142906201</v>
      </c>
      <c r="BF13" s="17">
        <v>0.123186619346507</v>
      </c>
      <c r="BG13" s="17">
        <v>0.14719410288093099</v>
      </c>
    </row>
    <row r="14" spans="2:59" ht="29" x14ac:dyDescent="0.35">
      <c r="B14" s="18" t="s">
        <v>654</v>
      </c>
      <c r="C14" s="17">
        <v>0.117104381918104</v>
      </c>
      <c r="D14" s="17">
        <v>0.122374194785111</v>
      </c>
      <c r="E14" s="17">
        <v>0.110270730805223</v>
      </c>
      <c r="F14" s="17"/>
      <c r="G14" s="17">
        <v>9.2185885635338402E-2</v>
      </c>
      <c r="H14" s="17">
        <v>7.3929796230196701E-2</v>
      </c>
      <c r="I14" s="17">
        <v>0.130541864374251</v>
      </c>
      <c r="J14" s="17">
        <v>0.134522031300914</v>
      </c>
      <c r="K14" s="17">
        <v>0.12630525795077299</v>
      </c>
      <c r="L14" s="17">
        <v>0.14101522560822699</v>
      </c>
      <c r="M14" s="17"/>
      <c r="N14" s="17">
        <v>0.118511043036227</v>
      </c>
      <c r="O14" s="17">
        <v>0.109450678367971</v>
      </c>
      <c r="P14" s="17">
        <v>0.13987016117150999</v>
      </c>
      <c r="Q14" s="17">
        <v>0.103621531771665</v>
      </c>
      <c r="R14" s="17"/>
      <c r="S14" s="17">
        <v>0.108080468715041</v>
      </c>
      <c r="T14" s="17">
        <v>9.5550840905860704E-2</v>
      </c>
      <c r="U14" s="17">
        <v>0.12259163627576899</v>
      </c>
      <c r="V14" s="17">
        <v>0.15367031956759999</v>
      </c>
      <c r="W14" s="17">
        <v>9.1127904899034204E-2</v>
      </c>
      <c r="X14" s="17">
        <v>8.7878861786168702E-2</v>
      </c>
      <c r="Y14" s="17">
        <v>0.18956390897160399</v>
      </c>
      <c r="Z14" s="17">
        <v>0.174106165084918</v>
      </c>
      <c r="AA14" s="17">
        <v>5.4333403999479502E-2</v>
      </c>
      <c r="AB14" s="17">
        <v>0.17708178665400301</v>
      </c>
      <c r="AC14" s="17">
        <v>7.0099175587106599E-2</v>
      </c>
      <c r="AD14" s="17">
        <v>0.14671384027034501</v>
      </c>
      <c r="AE14" s="17"/>
      <c r="AF14" s="17">
        <v>0.13361224208849101</v>
      </c>
      <c r="AG14" s="17">
        <v>9.9228328446383296E-2</v>
      </c>
      <c r="AH14" s="17">
        <v>0.120624064555977</v>
      </c>
      <c r="AI14" s="17"/>
      <c r="AJ14" s="17">
        <v>0.14626549764541799</v>
      </c>
      <c r="AK14" s="17">
        <v>8.92989064206548E-2</v>
      </c>
      <c r="AL14" s="17">
        <v>9.5155854350250105E-2</v>
      </c>
      <c r="AM14" s="17">
        <v>4.3718381436317198E-2</v>
      </c>
      <c r="AN14" s="17">
        <v>0.11681696740679</v>
      </c>
      <c r="AO14" s="17"/>
      <c r="AP14" s="17">
        <v>0.148022754845515</v>
      </c>
      <c r="AQ14" s="17">
        <v>9.3413252955990803E-2</v>
      </c>
      <c r="AR14" s="17">
        <v>0.136890586877502</v>
      </c>
      <c r="AS14" s="17">
        <v>0.12377124364614001</v>
      </c>
      <c r="AT14" s="17">
        <v>9.1137622036696994E-2</v>
      </c>
      <c r="AU14" s="17"/>
      <c r="AV14" s="17">
        <v>7.82343669250192E-2</v>
      </c>
      <c r="AW14" s="17">
        <v>0.12996028242150101</v>
      </c>
      <c r="AX14" s="17">
        <v>0.153796303294256</v>
      </c>
      <c r="AY14" s="17">
        <v>0.13680009758818501</v>
      </c>
      <c r="AZ14" s="17">
        <v>8.32722225809302E-2</v>
      </c>
      <c r="BA14" s="17">
        <v>0.15698068365654799</v>
      </c>
      <c r="BB14" s="17"/>
      <c r="BC14" s="17">
        <v>0.114530734042325</v>
      </c>
      <c r="BD14" s="17">
        <v>0.10609279140190001</v>
      </c>
      <c r="BE14" s="17">
        <v>0.123277088760666</v>
      </c>
      <c r="BF14" s="17">
        <v>9.0108800876371201E-2</v>
      </c>
      <c r="BG14" s="17">
        <v>0</v>
      </c>
    </row>
    <row r="15" spans="2:59" ht="43.5" x14ac:dyDescent="0.35">
      <c r="B15" s="18" t="s">
        <v>655</v>
      </c>
      <c r="C15" s="19">
        <v>0.127663231008145</v>
      </c>
      <c r="D15" s="19">
        <v>0.13274178237911399</v>
      </c>
      <c r="E15" s="19">
        <v>0.123753121542345</v>
      </c>
      <c r="F15" s="19"/>
      <c r="G15" s="19">
        <v>7.9745425546682305E-2</v>
      </c>
      <c r="H15" s="19">
        <v>0.122470267021674</v>
      </c>
      <c r="I15" s="19">
        <v>0.12999145620975799</v>
      </c>
      <c r="J15" s="19">
        <v>9.7866639366228997E-2</v>
      </c>
      <c r="K15" s="19">
        <v>0.185675787694876</v>
      </c>
      <c r="L15" s="19">
        <v>0.15092013583135999</v>
      </c>
      <c r="M15" s="19"/>
      <c r="N15" s="19">
        <v>0.107555875420249</v>
      </c>
      <c r="O15" s="19">
        <v>0.15254148449924099</v>
      </c>
      <c r="P15" s="19">
        <v>9.8060581890004703E-2</v>
      </c>
      <c r="Q15" s="19">
        <v>0.15158820711649701</v>
      </c>
      <c r="R15" s="19"/>
      <c r="S15" s="19">
        <v>9.0447833431980304E-2</v>
      </c>
      <c r="T15" s="19">
        <v>9.8711546821704604E-2</v>
      </c>
      <c r="U15" s="19">
        <v>0.15911754501814099</v>
      </c>
      <c r="V15" s="19">
        <v>8.0984998073163394E-2</v>
      </c>
      <c r="W15" s="19">
        <v>0.14605572665760599</v>
      </c>
      <c r="X15" s="19">
        <v>6.8711087443229499E-2</v>
      </c>
      <c r="Y15" s="19">
        <v>0.15674620345332399</v>
      </c>
      <c r="Z15" s="19">
        <v>9.0317162899891501E-2</v>
      </c>
      <c r="AA15" s="19">
        <v>0.169877374399374</v>
      </c>
      <c r="AB15" s="19">
        <v>0.16648028421578001</v>
      </c>
      <c r="AC15" s="19">
        <v>0.134741935482912</v>
      </c>
      <c r="AD15" s="19">
        <v>0.30889995607258097</v>
      </c>
      <c r="AE15" s="19"/>
      <c r="AF15" s="19">
        <v>9.9114493717729998E-2</v>
      </c>
      <c r="AG15" s="19">
        <v>0.154865957534809</v>
      </c>
      <c r="AH15" s="19">
        <v>0.13154778048358101</v>
      </c>
      <c r="AI15" s="19"/>
      <c r="AJ15" s="19">
        <v>0.13091748189966601</v>
      </c>
      <c r="AK15" s="19">
        <v>0.116325559069273</v>
      </c>
      <c r="AL15" s="19">
        <v>0.16834266251016</v>
      </c>
      <c r="AM15" s="19">
        <v>4.2645224562708403E-2</v>
      </c>
      <c r="AN15" s="19">
        <v>0.16332852505502499</v>
      </c>
      <c r="AO15" s="19"/>
      <c r="AP15" s="19">
        <v>0.13411513453247501</v>
      </c>
      <c r="AQ15" s="19">
        <v>0.114522133640791</v>
      </c>
      <c r="AR15" s="19">
        <v>0.15154268122401399</v>
      </c>
      <c r="AS15" s="19">
        <v>0.114167199104143</v>
      </c>
      <c r="AT15" s="19">
        <v>7.8638257842965603E-2</v>
      </c>
      <c r="AU15" s="19"/>
      <c r="AV15" s="19">
        <v>0.11151988469002599</v>
      </c>
      <c r="AW15" s="19">
        <v>0.13470752320987001</v>
      </c>
      <c r="AX15" s="19">
        <v>0.150069657018644</v>
      </c>
      <c r="AY15" s="19">
        <v>9.0631089229898099E-2</v>
      </c>
      <c r="AZ15" s="19">
        <v>6.7509242724620305E-2</v>
      </c>
      <c r="BA15" s="19">
        <v>0.20667173671998801</v>
      </c>
      <c r="BB15" s="19"/>
      <c r="BC15" s="19">
        <v>0.12223568211571401</v>
      </c>
      <c r="BD15" s="19">
        <v>0.112936178667694</v>
      </c>
      <c r="BE15" s="19">
        <v>0.123807164619142</v>
      </c>
      <c r="BF15" s="19">
        <v>0.14572230188431801</v>
      </c>
      <c r="BG15" s="19">
        <v>0.22552341812710799</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0.115054441690967</v>
      </c>
      <c r="D9" s="17">
        <v>0.121056374713197</v>
      </c>
      <c r="E9" s="17">
        <v>0.108397751287925</v>
      </c>
      <c r="F9" s="17"/>
      <c r="G9" s="17">
        <v>9.8077125563239401E-2</v>
      </c>
      <c r="H9" s="17">
        <v>0.104611502690134</v>
      </c>
      <c r="I9" s="17">
        <v>0.114995981587939</v>
      </c>
      <c r="J9" s="17">
        <v>0.11614033303252499</v>
      </c>
      <c r="K9" s="17">
        <v>0.15858617784425</v>
      </c>
      <c r="L9" s="17">
        <v>0.10775021148261101</v>
      </c>
      <c r="M9" s="17"/>
      <c r="N9" s="17">
        <v>9.0733736606002396E-2</v>
      </c>
      <c r="O9" s="17">
        <v>0.12191126347824301</v>
      </c>
      <c r="P9" s="17">
        <v>0.11437737443526</v>
      </c>
      <c r="Q9" s="17">
        <v>0.13288500949023799</v>
      </c>
      <c r="R9" s="17"/>
      <c r="S9" s="17">
        <v>8.8240588034558601E-2</v>
      </c>
      <c r="T9" s="17">
        <v>0.162085430749352</v>
      </c>
      <c r="U9" s="17">
        <v>0.12571616697492899</v>
      </c>
      <c r="V9" s="17">
        <v>0.16289571379138201</v>
      </c>
      <c r="W9" s="17">
        <v>0.11803588805427701</v>
      </c>
      <c r="X9" s="17">
        <v>6.36642198594152E-2</v>
      </c>
      <c r="Y9" s="17">
        <v>8.5492536841259098E-2</v>
      </c>
      <c r="Z9" s="17">
        <v>6.5992575044727095E-2</v>
      </c>
      <c r="AA9" s="17">
        <v>0.160139096873265</v>
      </c>
      <c r="AB9" s="17">
        <v>9.4956629367649995E-2</v>
      </c>
      <c r="AC9" s="17">
        <v>0.13745227336297799</v>
      </c>
      <c r="AD9" s="17">
        <v>5.6560766396619E-2</v>
      </c>
      <c r="AE9" s="17"/>
      <c r="AF9" s="17">
        <v>0.123044008967716</v>
      </c>
      <c r="AG9" s="17">
        <v>0.114808424826255</v>
      </c>
      <c r="AH9" s="17">
        <v>0.10317799908922801</v>
      </c>
      <c r="AI9" s="17"/>
      <c r="AJ9" s="17">
        <v>9.0258064055256104E-2</v>
      </c>
      <c r="AK9" s="17">
        <v>0.12755693666027099</v>
      </c>
      <c r="AL9" s="17">
        <v>0.130908267055412</v>
      </c>
      <c r="AM9" s="17">
        <v>0.32511609909639799</v>
      </c>
      <c r="AN9" s="17">
        <v>0.11038051635639599</v>
      </c>
      <c r="AO9" s="17"/>
      <c r="AP9" s="17">
        <v>9.5410492212715595E-2</v>
      </c>
      <c r="AQ9" s="17">
        <v>0.13593139778955901</v>
      </c>
      <c r="AR9" s="17">
        <v>8.4497118915160499E-2</v>
      </c>
      <c r="AS9" s="17">
        <v>0.17013729154726401</v>
      </c>
      <c r="AT9" s="17">
        <v>0.162671404004707</v>
      </c>
      <c r="AU9" s="17"/>
      <c r="AV9" s="17">
        <v>0.13600877559945601</v>
      </c>
      <c r="AW9" s="17">
        <v>7.0823827272406201E-2</v>
      </c>
      <c r="AX9" s="17">
        <v>6.78141313770938E-2</v>
      </c>
      <c r="AY9" s="17">
        <v>0.15799680825180301</v>
      </c>
      <c r="AZ9" s="17">
        <v>0.16406394144184999</v>
      </c>
      <c r="BA9" s="17">
        <v>6.4496624307380193E-2</v>
      </c>
      <c r="BB9" s="17"/>
      <c r="BC9" s="17">
        <v>0.108488271035884</v>
      </c>
      <c r="BD9" s="17">
        <v>0.15171832739740701</v>
      </c>
      <c r="BE9" s="17">
        <v>0.114492247010872</v>
      </c>
      <c r="BF9" s="17">
        <v>5.6631292441431898E-2</v>
      </c>
      <c r="BG9" s="17">
        <v>0.13951917697594701</v>
      </c>
    </row>
    <row r="10" spans="2:59" ht="43.5" x14ac:dyDescent="0.35">
      <c r="B10" s="18" t="s">
        <v>650</v>
      </c>
      <c r="C10" s="17">
        <v>0.12537565803364001</v>
      </c>
      <c r="D10" s="17">
        <v>0.12032281108493099</v>
      </c>
      <c r="E10" s="17">
        <v>0.12947369919238</v>
      </c>
      <c r="F10" s="17"/>
      <c r="G10" s="17">
        <v>0.149555840220709</v>
      </c>
      <c r="H10" s="17">
        <v>0.177785640265397</v>
      </c>
      <c r="I10" s="17">
        <v>0.152083252376328</v>
      </c>
      <c r="J10" s="17">
        <v>0.124609891360128</v>
      </c>
      <c r="K10" s="17">
        <v>5.5088363938092098E-2</v>
      </c>
      <c r="L10" s="17">
        <v>8.7546092638765602E-2</v>
      </c>
      <c r="M10" s="17"/>
      <c r="N10" s="17">
        <v>0.161283110930829</v>
      </c>
      <c r="O10" s="17">
        <v>0.13153532793669301</v>
      </c>
      <c r="P10" s="17">
        <v>9.9037471929760396E-2</v>
      </c>
      <c r="Q10" s="17">
        <v>0.10139523389994499</v>
      </c>
      <c r="R10" s="17"/>
      <c r="S10" s="17">
        <v>0.128510927222383</v>
      </c>
      <c r="T10" s="17">
        <v>0.15774760912823299</v>
      </c>
      <c r="U10" s="17">
        <v>9.7709300589008702E-2</v>
      </c>
      <c r="V10" s="17">
        <v>0.115441800438911</v>
      </c>
      <c r="W10" s="17">
        <v>0.17039150006346901</v>
      </c>
      <c r="X10" s="17">
        <v>0.157109704751563</v>
      </c>
      <c r="Y10" s="17">
        <v>7.60078621736794E-2</v>
      </c>
      <c r="Z10" s="17">
        <v>0.135938836063552</v>
      </c>
      <c r="AA10" s="17">
        <v>0.123241859437069</v>
      </c>
      <c r="AB10" s="17">
        <v>8.8697877729360594E-2</v>
      </c>
      <c r="AC10" s="17">
        <v>0.12872197588464501</v>
      </c>
      <c r="AD10" s="17">
        <v>9.3853481874624195E-2</v>
      </c>
      <c r="AE10" s="17"/>
      <c r="AF10" s="17">
        <v>0.104643510542997</v>
      </c>
      <c r="AG10" s="17">
        <v>0.14881778320824399</v>
      </c>
      <c r="AH10" s="17">
        <v>9.0993277919545298E-2</v>
      </c>
      <c r="AI10" s="17"/>
      <c r="AJ10" s="17">
        <v>0.113898274791111</v>
      </c>
      <c r="AK10" s="17">
        <v>0.14474514502052599</v>
      </c>
      <c r="AL10" s="17">
        <v>0.157570655969128</v>
      </c>
      <c r="AM10" s="17">
        <v>5.7159890274957298E-2</v>
      </c>
      <c r="AN10" s="17">
        <v>8.4362104015286404E-2</v>
      </c>
      <c r="AO10" s="17"/>
      <c r="AP10" s="17">
        <v>0.104171508731894</v>
      </c>
      <c r="AQ10" s="17">
        <v>0.155989947788373</v>
      </c>
      <c r="AR10" s="17">
        <v>0.110235494359047</v>
      </c>
      <c r="AS10" s="17">
        <v>0.10789573875573299</v>
      </c>
      <c r="AT10" s="17">
        <v>0.103047670527268</v>
      </c>
      <c r="AU10" s="17"/>
      <c r="AV10" s="17">
        <v>0.15039209469548101</v>
      </c>
      <c r="AW10" s="17">
        <v>9.9079257508745106E-2</v>
      </c>
      <c r="AX10" s="17">
        <v>0.127103128181356</v>
      </c>
      <c r="AY10" s="17">
        <v>0.11245847003201601</v>
      </c>
      <c r="AZ10" s="17">
        <v>0.16373730812558299</v>
      </c>
      <c r="BA10" s="17">
        <v>0.14056639255846301</v>
      </c>
      <c r="BB10" s="17"/>
      <c r="BC10" s="17">
        <v>9.2093448305094194E-2</v>
      </c>
      <c r="BD10" s="17">
        <v>0.106986539680454</v>
      </c>
      <c r="BE10" s="17">
        <v>0.15385040785218301</v>
      </c>
      <c r="BF10" s="17">
        <v>0.174473999882539</v>
      </c>
      <c r="BG10" s="17">
        <v>0.112189990312036</v>
      </c>
    </row>
    <row r="11" spans="2:59" ht="43.5" x14ac:dyDescent="0.35">
      <c r="B11" s="18" t="s">
        <v>651</v>
      </c>
      <c r="C11" s="17">
        <v>0.191447722654501</v>
      </c>
      <c r="D11" s="17">
        <v>0.17861900906763101</v>
      </c>
      <c r="E11" s="17">
        <v>0.20310744683791501</v>
      </c>
      <c r="F11" s="17"/>
      <c r="G11" s="17">
        <v>0.270190736060967</v>
      </c>
      <c r="H11" s="17">
        <v>0.23405465539900999</v>
      </c>
      <c r="I11" s="17">
        <v>0.20423924925258199</v>
      </c>
      <c r="J11" s="17">
        <v>0.17282863991890601</v>
      </c>
      <c r="K11" s="17">
        <v>0.14395780779808101</v>
      </c>
      <c r="L11" s="17">
        <v>0.13403140490389101</v>
      </c>
      <c r="M11" s="17"/>
      <c r="N11" s="17">
        <v>0.204137374574695</v>
      </c>
      <c r="O11" s="17">
        <v>0.18606013330693499</v>
      </c>
      <c r="P11" s="17">
        <v>0.17786101917377301</v>
      </c>
      <c r="Q11" s="17">
        <v>0.195529715481678</v>
      </c>
      <c r="R11" s="17"/>
      <c r="S11" s="17">
        <v>0.21372705216858401</v>
      </c>
      <c r="T11" s="17">
        <v>0.15759983213130699</v>
      </c>
      <c r="U11" s="17">
        <v>0.15585953405023401</v>
      </c>
      <c r="V11" s="17">
        <v>0.25954466489568201</v>
      </c>
      <c r="W11" s="17">
        <v>0.138136239724966</v>
      </c>
      <c r="X11" s="17">
        <v>0.239597581215022</v>
      </c>
      <c r="Y11" s="17">
        <v>0.26028824224076003</v>
      </c>
      <c r="Z11" s="17">
        <v>0.18040749151393201</v>
      </c>
      <c r="AA11" s="17">
        <v>0.14496079198719</v>
      </c>
      <c r="AB11" s="17">
        <v>0.19497659525306499</v>
      </c>
      <c r="AC11" s="17">
        <v>0.21889277919615099</v>
      </c>
      <c r="AD11" s="17">
        <v>5.8770116426795298E-2</v>
      </c>
      <c r="AE11" s="17"/>
      <c r="AF11" s="17">
        <v>0.20046396170749201</v>
      </c>
      <c r="AG11" s="17">
        <v>0.156016163337621</v>
      </c>
      <c r="AH11" s="17">
        <v>0.23850812098537</v>
      </c>
      <c r="AI11" s="17"/>
      <c r="AJ11" s="17">
        <v>0.14927330626572999</v>
      </c>
      <c r="AK11" s="17">
        <v>0.23983203815568699</v>
      </c>
      <c r="AL11" s="17">
        <v>0.14364672995644601</v>
      </c>
      <c r="AM11" s="17">
        <v>0.21756120873957699</v>
      </c>
      <c r="AN11" s="17">
        <v>0.20079553671261099</v>
      </c>
      <c r="AO11" s="17"/>
      <c r="AP11" s="17">
        <v>0.16436131293235601</v>
      </c>
      <c r="AQ11" s="17">
        <v>0.20471897744311901</v>
      </c>
      <c r="AR11" s="17">
        <v>0.173176738318777</v>
      </c>
      <c r="AS11" s="17">
        <v>0.194347857789825</v>
      </c>
      <c r="AT11" s="17">
        <v>0.24146288993275</v>
      </c>
      <c r="AU11" s="17"/>
      <c r="AV11" s="17">
        <v>0.240385354060559</v>
      </c>
      <c r="AW11" s="17">
        <v>0.17514199921778101</v>
      </c>
      <c r="AX11" s="17">
        <v>0.173402617936779</v>
      </c>
      <c r="AY11" s="17">
        <v>0.20683795360767901</v>
      </c>
      <c r="AZ11" s="17">
        <v>0.200465553879415</v>
      </c>
      <c r="BA11" s="17">
        <v>0.15372547073364501</v>
      </c>
      <c r="BB11" s="17"/>
      <c r="BC11" s="17">
        <v>0.16360212686139</v>
      </c>
      <c r="BD11" s="17">
        <v>0.18859079906463799</v>
      </c>
      <c r="BE11" s="17">
        <v>0.24701442568792301</v>
      </c>
      <c r="BF11" s="17">
        <v>0.16159393499496499</v>
      </c>
      <c r="BG11" s="17">
        <v>0.210084093233011</v>
      </c>
    </row>
    <row r="12" spans="2:59" ht="29" x14ac:dyDescent="0.35">
      <c r="B12" s="18" t="s">
        <v>652</v>
      </c>
      <c r="C12" s="17">
        <v>0.21969293529712</v>
      </c>
      <c r="D12" s="17">
        <v>0.22971175715982001</v>
      </c>
      <c r="E12" s="17">
        <v>0.20942641140346899</v>
      </c>
      <c r="F12" s="17"/>
      <c r="G12" s="17">
        <v>0.202409272907142</v>
      </c>
      <c r="H12" s="17">
        <v>0.201132452625681</v>
      </c>
      <c r="I12" s="17">
        <v>0.20692856355540701</v>
      </c>
      <c r="J12" s="17">
        <v>0.24086033025721501</v>
      </c>
      <c r="K12" s="17">
        <v>0.20762219604020399</v>
      </c>
      <c r="L12" s="17">
        <v>0.248759249497742</v>
      </c>
      <c r="M12" s="17"/>
      <c r="N12" s="17">
        <v>0.221767356765665</v>
      </c>
      <c r="O12" s="17">
        <v>0.180616200888608</v>
      </c>
      <c r="P12" s="17">
        <v>0.29109965314962799</v>
      </c>
      <c r="Q12" s="17">
        <v>0.19562501019518799</v>
      </c>
      <c r="R12" s="17"/>
      <c r="S12" s="17">
        <v>0.21618017115638799</v>
      </c>
      <c r="T12" s="17">
        <v>0.16209431274956301</v>
      </c>
      <c r="U12" s="17">
        <v>0.206495691936497</v>
      </c>
      <c r="V12" s="17">
        <v>0.23337685998959501</v>
      </c>
      <c r="W12" s="17">
        <v>0.22608960253613</v>
      </c>
      <c r="X12" s="17">
        <v>0.278780674545411</v>
      </c>
      <c r="Y12" s="17">
        <v>0.21947870779407</v>
      </c>
      <c r="Z12" s="17">
        <v>0.35900389885981698</v>
      </c>
      <c r="AA12" s="17">
        <v>0.20443283298519099</v>
      </c>
      <c r="AB12" s="17">
        <v>0.21141435844675999</v>
      </c>
      <c r="AC12" s="17">
        <v>0.13894563752828501</v>
      </c>
      <c r="AD12" s="17">
        <v>0.282130042426955</v>
      </c>
      <c r="AE12" s="17"/>
      <c r="AF12" s="17">
        <v>0.241996307435591</v>
      </c>
      <c r="AG12" s="17">
        <v>0.217038162137632</v>
      </c>
      <c r="AH12" s="17">
        <v>0.168486003353432</v>
      </c>
      <c r="AI12" s="17"/>
      <c r="AJ12" s="17">
        <v>0.228887214023928</v>
      </c>
      <c r="AK12" s="17">
        <v>0.20945170525145501</v>
      </c>
      <c r="AL12" s="17">
        <v>0.18947582903082999</v>
      </c>
      <c r="AM12" s="17">
        <v>0.132209818722829</v>
      </c>
      <c r="AN12" s="17">
        <v>0.19913406707816</v>
      </c>
      <c r="AO12" s="17"/>
      <c r="AP12" s="17">
        <v>0.20433010043425101</v>
      </c>
      <c r="AQ12" s="17">
        <v>0.19106745257108801</v>
      </c>
      <c r="AR12" s="17">
        <v>0.28219460099469301</v>
      </c>
      <c r="AS12" s="17">
        <v>0.26125405592852602</v>
      </c>
      <c r="AT12" s="17">
        <v>0.22276801001222701</v>
      </c>
      <c r="AU12" s="17"/>
      <c r="AV12" s="17">
        <v>0.19768265940183</v>
      </c>
      <c r="AW12" s="17">
        <v>0.23884140209042101</v>
      </c>
      <c r="AX12" s="17">
        <v>0.23799092224266999</v>
      </c>
      <c r="AY12" s="17">
        <v>0.23442948685362</v>
      </c>
      <c r="AZ12" s="17">
        <v>0.25407520429865099</v>
      </c>
      <c r="BA12" s="17">
        <v>0.19371391699902299</v>
      </c>
      <c r="BB12" s="17"/>
      <c r="BC12" s="17">
        <v>0.23689350278604299</v>
      </c>
      <c r="BD12" s="17">
        <v>0.22984804828415101</v>
      </c>
      <c r="BE12" s="17">
        <v>0.181455012447723</v>
      </c>
      <c r="BF12" s="17">
        <v>0.28340455818263599</v>
      </c>
      <c r="BG12" s="17">
        <v>0.108139152910511</v>
      </c>
    </row>
    <row r="13" spans="2:59" ht="29" x14ac:dyDescent="0.35">
      <c r="B13" s="18" t="s">
        <v>653</v>
      </c>
      <c r="C13" s="17">
        <v>0.15307163055589201</v>
      </c>
      <c r="D13" s="17">
        <v>0.157180186793766</v>
      </c>
      <c r="E13" s="17">
        <v>0.15033720244756399</v>
      </c>
      <c r="F13" s="17"/>
      <c r="G13" s="17">
        <v>0.123577188128497</v>
      </c>
      <c r="H13" s="17">
        <v>0.114314946675486</v>
      </c>
      <c r="I13" s="17">
        <v>0.16543186423470099</v>
      </c>
      <c r="J13" s="17">
        <v>0.16785729868930299</v>
      </c>
      <c r="K13" s="17">
        <v>0.189690670764285</v>
      </c>
      <c r="L13" s="17">
        <v>0.16221422896836199</v>
      </c>
      <c r="M13" s="17"/>
      <c r="N13" s="17">
        <v>0.149719886218382</v>
      </c>
      <c r="O13" s="17">
        <v>0.189560574863464</v>
      </c>
      <c r="P13" s="17">
        <v>0.12553902179836399</v>
      </c>
      <c r="Q13" s="17">
        <v>0.143379595904879</v>
      </c>
      <c r="R13" s="17"/>
      <c r="S13" s="17">
        <v>0.19394247568321399</v>
      </c>
      <c r="T13" s="17">
        <v>0.152866003677878</v>
      </c>
      <c r="U13" s="17">
        <v>0.20591788918296999</v>
      </c>
      <c r="V13" s="17">
        <v>9.1053917575731502E-2</v>
      </c>
      <c r="W13" s="17">
        <v>8.7577633674377001E-2</v>
      </c>
      <c r="X13" s="17">
        <v>0.13257053877516101</v>
      </c>
      <c r="Y13" s="17">
        <v>0.11788755668362801</v>
      </c>
      <c r="Z13" s="17">
        <v>5.9185970636195101E-2</v>
      </c>
      <c r="AA13" s="17">
        <v>0.169275482929652</v>
      </c>
      <c r="AB13" s="17">
        <v>0.147153883135557</v>
      </c>
      <c r="AC13" s="17">
        <v>0.26459876949947297</v>
      </c>
      <c r="AD13" s="17">
        <v>0.20603625778972501</v>
      </c>
      <c r="AE13" s="17"/>
      <c r="AF13" s="17">
        <v>0.139963488866267</v>
      </c>
      <c r="AG13" s="17">
        <v>0.17723755982907699</v>
      </c>
      <c r="AH13" s="17">
        <v>0.148225254510682</v>
      </c>
      <c r="AI13" s="17"/>
      <c r="AJ13" s="17">
        <v>0.18219629353245601</v>
      </c>
      <c r="AK13" s="17">
        <v>0.14026257307084899</v>
      </c>
      <c r="AL13" s="17">
        <v>0.15804941785284701</v>
      </c>
      <c r="AM13" s="17">
        <v>0.136573309254301</v>
      </c>
      <c r="AN13" s="17">
        <v>0.14204441508853599</v>
      </c>
      <c r="AO13" s="17"/>
      <c r="AP13" s="17">
        <v>0.177891697537789</v>
      </c>
      <c r="AQ13" s="17">
        <v>0.15653952877535901</v>
      </c>
      <c r="AR13" s="17">
        <v>0.13943385159984001</v>
      </c>
      <c r="AS13" s="17">
        <v>0.12163679698666199</v>
      </c>
      <c r="AT13" s="17">
        <v>0.134203270215597</v>
      </c>
      <c r="AU13" s="17"/>
      <c r="AV13" s="17">
        <v>0.14936759684482401</v>
      </c>
      <c r="AW13" s="17">
        <v>0.17466298351322199</v>
      </c>
      <c r="AX13" s="17">
        <v>0.17322460071227899</v>
      </c>
      <c r="AY13" s="17">
        <v>0.137508788635267</v>
      </c>
      <c r="AZ13" s="17">
        <v>9.1592629406596598E-2</v>
      </c>
      <c r="BA13" s="17">
        <v>0.15313691630338</v>
      </c>
      <c r="BB13" s="17"/>
      <c r="BC13" s="17">
        <v>0.21276843707132001</v>
      </c>
      <c r="BD13" s="17">
        <v>0.12356930772878499</v>
      </c>
      <c r="BE13" s="17">
        <v>0.116399559589936</v>
      </c>
      <c r="BF13" s="17">
        <v>0.14785693483880399</v>
      </c>
      <c r="BG13" s="17">
        <v>0.18400167684784399</v>
      </c>
    </row>
    <row r="14" spans="2:59" ht="29" x14ac:dyDescent="0.35">
      <c r="B14" s="18" t="s">
        <v>654</v>
      </c>
      <c r="C14" s="17">
        <v>0.105786043802492</v>
      </c>
      <c r="D14" s="17">
        <v>0.111418761809028</v>
      </c>
      <c r="E14" s="17">
        <v>0.10114085590249</v>
      </c>
      <c r="F14" s="17"/>
      <c r="G14" s="17">
        <v>0.10220309813091601</v>
      </c>
      <c r="H14" s="17">
        <v>8.8286140394266494E-2</v>
      </c>
      <c r="I14" s="17">
        <v>6.0251738423564301E-2</v>
      </c>
      <c r="J14" s="17">
        <v>9.6681064251108201E-2</v>
      </c>
      <c r="K14" s="17">
        <v>0.15014355241747199</v>
      </c>
      <c r="L14" s="17">
        <v>0.138613200314781</v>
      </c>
      <c r="M14" s="17"/>
      <c r="N14" s="17">
        <v>9.5833209833462704E-2</v>
      </c>
      <c r="O14" s="17">
        <v>9.6281353427648E-2</v>
      </c>
      <c r="P14" s="17">
        <v>0.11842870934963599</v>
      </c>
      <c r="Q14" s="17">
        <v>0.116538629761471</v>
      </c>
      <c r="R14" s="17"/>
      <c r="S14" s="17">
        <v>8.4472026424556701E-2</v>
      </c>
      <c r="T14" s="17">
        <v>0.13848389230289801</v>
      </c>
      <c r="U14" s="17">
        <v>7.5347233790163795E-2</v>
      </c>
      <c r="V14" s="17">
        <v>9.8633565385172595E-2</v>
      </c>
      <c r="W14" s="17">
        <v>0.138829127856607</v>
      </c>
      <c r="X14" s="17">
        <v>8.5111537433560605E-2</v>
      </c>
      <c r="Y14" s="17">
        <v>0.13093275508146701</v>
      </c>
      <c r="Z14" s="17">
        <v>0.131927370184902</v>
      </c>
      <c r="AA14" s="17">
        <v>7.4869000846437897E-2</v>
      </c>
      <c r="AB14" s="17">
        <v>0.142713682564686</v>
      </c>
      <c r="AC14" s="17">
        <v>5.3835508669632798E-2</v>
      </c>
      <c r="AD14" s="17">
        <v>0.150650215583612</v>
      </c>
      <c r="AE14" s="17"/>
      <c r="AF14" s="17">
        <v>0.11820740087726</v>
      </c>
      <c r="AG14" s="17">
        <v>9.3712042008958399E-2</v>
      </c>
      <c r="AH14" s="17">
        <v>0.103388138541225</v>
      </c>
      <c r="AI14" s="17"/>
      <c r="AJ14" s="17">
        <v>0.147813224992557</v>
      </c>
      <c r="AK14" s="17">
        <v>7.2840474155615703E-2</v>
      </c>
      <c r="AL14" s="17">
        <v>0.104573400375677</v>
      </c>
      <c r="AM14" s="17">
        <v>4.3718381436317198E-2</v>
      </c>
      <c r="AN14" s="17">
        <v>9.7572757490691303E-2</v>
      </c>
      <c r="AO14" s="17"/>
      <c r="AP14" s="17">
        <v>0.15390180551077801</v>
      </c>
      <c r="AQ14" s="17">
        <v>8.1052672577721002E-2</v>
      </c>
      <c r="AR14" s="17">
        <v>0.123517677353131</v>
      </c>
      <c r="AS14" s="17">
        <v>6.6406576960626601E-2</v>
      </c>
      <c r="AT14" s="17">
        <v>5.5316221347720601E-2</v>
      </c>
      <c r="AU14" s="17"/>
      <c r="AV14" s="17">
        <v>5.4098728307788502E-2</v>
      </c>
      <c r="AW14" s="17">
        <v>0.147177683221555</v>
      </c>
      <c r="AX14" s="17">
        <v>0.14069222193894301</v>
      </c>
      <c r="AY14" s="17">
        <v>9.0107081963697405E-2</v>
      </c>
      <c r="AZ14" s="17">
        <v>7.4333341089391006E-2</v>
      </c>
      <c r="BA14" s="17">
        <v>0.14325433122996101</v>
      </c>
      <c r="BB14" s="17"/>
      <c r="BC14" s="17">
        <v>9.8576310917773496E-2</v>
      </c>
      <c r="BD14" s="17">
        <v>0.11205551194350399</v>
      </c>
      <c r="BE14" s="17">
        <v>9.9969099363549294E-2</v>
      </c>
      <c r="BF14" s="17">
        <v>7.8617786103475307E-2</v>
      </c>
      <c r="BG14" s="17">
        <v>0.135812894747602</v>
      </c>
    </row>
    <row r="15" spans="2:59" ht="43.5" x14ac:dyDescent="0.35">
      <c r="B15" s="18" t="s">
        <v>655</v>
      </c>
      <c r="C15" s="19">
        <v>8.9571567965388801E-2</v>
      </c>
      <c r="D15" s="19">
        <v>8.1691099371626399E-2</v>
      </c>
      <c r="E15" s="19">
        <v>9.8116632928256897E-2</v>
      </c>
      <c r="F15" s="19"/>
      <c r="G15" s="19">
        <v>5.3986738988530902E-2</v>
      </c>
      <c r="H15" s="19">
        <v>7.9814661950026497E-2</v>
      </c>
      <c r="I15" s="19">
        <v>9.6069350569479101E-2</v>
      </c>
      <c r="J15" s="19">
        <v>8.1022442490815E-2</v>
      </c>
      <c r="K15" s="19">
        <v>9.4911231197615797E-2</v>
      </c>
      <c r="L15" s="19">
        <v>0.121085612193847</v>
      </c>
      <c r="M15" s="19"/>
      <c r="N15" s="19">
        <v>7.6525325070964295E-2</v>
      </c>
      <c r="O15" s="19">
        <v>9.40351460984091E-2</v>
      </c>
      <c r="P15" s="19">
        <v>7.3656750163577894E-2</v>
      </c>
      <c r="Q15" s="19">
        <v>0.114646805266601</v>
      </c>
      <c r="R15" s="19"/>
      <c r="S15" s="19">
        <v>7.4926759310316296E-2</v>
      </c>
      <c r="T15" s="19">
        <v>6.91229192607698E-2</v>
      </c>
      <c r="U15" s="19">
        <v>0.132954183476197</v>
      </c>
      <c r="V15" s="19">
        <v>3.90534779235263E-2</v>
      </c>
      <c r="W15" s="19">
        <v>0.12094000809017399</v>
      </c>
      <c r="X15" s="19">
        <v>4.3165743419868702E-2</v>
      </c>
      <c r="Y15" s="19">
        <v>0.109912339185136</v>
      </c>
      <c r="Z15" s="19">
        <v>6.7543857696875098E-2</v>
      </c>
      <c r="AA15" s="19">
        <v>0.123080934941195</v>
      </c>
      <c r="AB15" s="19">
        <v>0.120086973502921</v>
      </c>
      <c r="AC15" s="19">
        <v>5.7553055858834898E-2</v>
      </c>
      <c r="AD15" s="19">
        <v>0.15199911950167</v>
      </c>
      <c r="AE15" s="19"/>
      <c r="AF15" s="19">
        <v>7.1681321602677997E-2</v>
      </c>
      <c r="AG15" s="19">
        <v>9.23698646522116E-2</v>
      </c>
      <c r="AH15" s="19">
        <v>0.14722120560051799</v>
      </c>
      <c r="AI15" s="19"/>
      <c r="AJ15" s="19">
        <v>8.7673622338961699E-2</v>
      </c>
      <c r="AK15" s="19">
        <v>6.5311127685595702E-2</v>
      </c>
      <c r="AL15" s="19">
        <v>0.11577569975966</v>
      </c>
      <c r="AM15" s="19">
        <v>8.7661292475620295E-2</v>
      </c>
      <c r="AN15" s="19">
        <v>0.16571060325831999</v>
      </c>
      <c r="AO15" s="19"/>
      <c r="AP15" s="19">
        <v>9.9933082640216206E-2</v>
      </c>
      <c r="AQ15" s="19">
        <v>7.4700023054782599E-2</v>
      </c>
      <c r="AR15" s="19">
        <v>8.6944518459351194E-2</v>
      </c>
      <c r="AS15" s="19">
        <v>7.83216820313625E-2</v>
      </c>
      <c r="AT15" s="19">
        <v>8.0530533959730796E-2</v>
      </c>
      <c r="AU15" s="19"/>
      <c r="AV15" s="19">
        <v>7.2064791090061794E-2</v>
      </c>
      <c r="AW15" s="19">
        <v>9.4272847175870006E-2</v>
      </c>
      <c r="AX15" s="19">
        <v>7.9772377610879103E-2</v>
      </c>
      <c r="AY15" s="19">
        <v>6.0661410655917798E-2</v>
      </c>
      <c r="AZ15" s="19">
        <v>5.17320217585127E-2</v>
      </c>
      <c r="BA15" s="19">
        <v>0.151106347868147</v>
      </c>
      <c r="BB15" s="19"/>
      <c r="BC15" s="19">
        <v>8.75779030224942E-2</v>
      </c>
      <c r="BD15" s="19">
        <v>8.7231465901061303E-2</v>
      </c>
      <c r="BE15" s="19">
        <v>8.6819248047812395E-2</v>
      </c>
      <c r="BF15" s="19">
        <v>9.7421493556148306E-2</v>
      </c>
      <c r="BG15" s="19">
        <v>0.110253014973051</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3.1082833471069101E-2</v>
      </c>
      <c r="D9" s="17">
        <v>3.2316135153571797E-2</v>
      </c>
      <c r="E9" s="17">
        <v>3.0133975042566999E-2</v>
      </c>
      <c r="F9" s="17"/>
      <c r="G9" s="17">
        <v>3.8478355451208097E-2</v>
      </c>
      <c r="H9" s="17">
        <v>4.6753170261169603E-2</v>
      </c>
      <c r="I9" s="17">
        <v>3.7957914088974101E-2</v>
      </c>
      <c r="J9" s="17">
        <v>1.6616023284423902E-2</v>
      </c>
      <c r="K9" s="17">
        <v>2.89357682266894E-2</v>
      </c>
      <c r="L9" s="17">
        <v>1.9816917274714799E-2</v>
      </c>
      <c r="M9" s="17"/>
      <c r="N9" s="17">
        <v>2.6296681662964699E-2</v>
      </c>
      <c r="O9" s="17">
        <v>3.6214778397227303E-2</v>
      </c>
      <c r="P9" s="17">
        <v>2.1711699491171702E-2</v>
      </c>
      <c r="Q9" s="17">
        <v>3.9721120937083597E-2</v>
      </c>
      <c r="R9" s="17"/>
      <c r="S9" s="17">
        <v>2.38539926686775E-2</v>
      </c>
      <c r="T9" s="17">
        <v>2.7063195733846499E-2</v>
      </c>
      <c r="U9" s="17">
        <v>2.4207404025686E-2</v>
      </c>
      <c r="V9" s="17">
        <v>8.2572229183384402E-2</v>
      </c>
      <c r="W9" s="17">
        <v>2.4969329328999399E-2</v>
      </c>
      <c r="X9" s="17">
        <v>8.8132396983712103E-3</v>
      </c>
      <c r="Y9" s="17">
        <v>2.1613259061846801E-2</v>
      </c>
      <c r="Z9" s="17">
        <v>4.4751705072773901E-2</v>
      </c>
      <c r="AA9" s="17">
        <v>5.1454342884217803E-2</v>
      </c>
      <c r="AB9" s="17">
        <v>1.8380508737830301E-2</v>
      </c>
      <c r="AC9" s="17">
        <v>3.81875479524698E-2</v>
      </c>
      <c r="AD9" s="17">
        <v>0</v>
      </c>
      <c r="AE9" s="17"/>
      <c r="AF9" s="17">
        <v>3.3099376440966402E-2</v>
      </c>
      <c r="AG9" s="17">
        <v>2.45306554094912E-2</v>
      </c>
      <c r="AH9" s="17">
        <v>4.1916485074097502E-2</v>
      </c>
      <c r="AI9" s="17"/>
      <c r="AJ9" s="17">
        <v>2.8104895644558099E-2</v>
      </c>
      <c r="AK9" s="17">
        <v>3.59374695472989E-2</v>
      </c>
      <c r="AL9" s="17">
        <v>1.5296346945345001E-2</v>
      </c>
      <c r="AM9" s="17">
        <v>0.122184157597406</v>
      </c>
      <c r="AN9" s="17">
        <v>2.3565742271953599E-2</v>
      </c>
      <c r="AO9" s="17"/>
      <c r="AP9" s="17">
        <v>1.6388163373893101E-2</v>
      </c>
      <c r="AQ9" s="17">
        <v>3.9076803352912699E-2</v>
      </c>
      <c r="AR9" s="17">
        <v>1.2587857307053399E-2</v>
      </c>
      <c r="AS9" s="17">
        <v>7.0144099878865093E-2</v>
      </c>
      <c r="AT9" s="17">
        <v>1.93863938701926E-2</v>
      </c>
      <c r="AU9" s="17"/>
      <c r="AV9" s="17">
        <v>4.0888372316860197E-2</v>
      </c>
      <c r="AW9" s="17">
        <v>1.06561910676806E-2</v>
      </c>
      <c r="AX9" s="17">
        <v>0</v>
      </c>
      <c r="AY9" s="17">
        <v>6.0381253227637398E-2</v>
      </c>
      <c r="AZ9" s="17">
        <v>4.5360156292474897E-2</v>
      </c>
      <c r="BA9" s="17">
        <v>9.8684392722632602E-3</v>
      </c>
      <c r="BB9" s="17"/>
      <c r="BC9" s="17">
        <v>2.96071933386358E-2</v>
      </c>
      <c r="BD9" s="17">
        <v>4.0794620246931597E-2</v>
      </c>
      <c r="BE9" s="17">
        <v>2.1778589031034998E-2</v>
      </c>
      <c r="BF9" s="17">
        <v>3.57112312014898E-2</v>
      </c>
      <c r="BG9" s="17">
        <v>0.19143256829658001</v>
      </c>
    </row>
    <row r="10" spans="2:59" ht="43.5" x14ac:dyDescent="0.35">
      <c r="B10" s="18" t="s">
        <v>650</v>
      </c>
      <c r="C10" s="17">
        <v>0.115486120241936</v>
      </c>
      <c r="D10" s="17">
        <v>0.13973187623541899</v>
      </c>
      <c r="E10" s="17">
        <v>8.9919957690632796E-2</v>
      </c>
      <c r="F10" s="17"/>
      <c r="G10" s="17">
        <v>0.20651532788416399</v>
      </c>
      <c r="H10" s="17">
        <v>0.19092964948849001</v>
      </c>
      <c r="I10" s="17">
        <v>0.121990619649922</v>
      </c>
      <c r="J10" s="17">
        <v>0.10622729858260201</v>
      </c>
      <c r="K10" s="17">
        <v>3.4009666850775999E-2</v>
      </c>
      <c r="L10" s="17">
        <v>4.0746475438399897E-2</v>
      </c>
      <c r="M10" s="17"/>
      <c r="N10" s="17">
        <v>0.16414182725642401</v>
      </c>
      <c r="O10" s="17">
        <v>0.12651109025972801</v>
      </c>
      <c r="P10" s="17">
        <v>8.81657840232246E-2</v>
      </c>
      <c r="Q10" s="17">
        <v>7.2358105566703801E-2</v>
      </c>
      <c r="R10" s="17"/>
      <c r="S10" s="17">
        <v>0.15718837481645301</v>
      </c>
      <c r="T10" s="17">
        <v>0.117274859715309</v>
      </c>
      <c r="U10" s="17">
        <v>0.11119882829699999</v>
      </c>
      <c r="V10" s="17">
        <v>0.112587339937555</v>
      </c>
      <c r="W10" s="17">
        <v>7.2810880467936795E-2</v>
      </c>
      <c r="X10" s="17">
        <v>0.13476202094752801</v>
      </c>
      <c r="Y10" s="17">
        <v>0.11708580850230001</v>
      </c>
      <c r="Z10" s="17">
        <v>6.3329604837369796E-2</v>
      </c>
      <c r="AA10" s="17">
        <v>0.12844895350121999</v>
      </c>
      <c r="AB10" s="17">
        <v>8.5177278600603604E-2</v>
      </c>
      <c r="AC10" s="17">
        <v>0.14427638066248899</v>
      </c>
      <c r="AD10" s="17">
        <v>3.2419126299926201E-2</v>
      </c>
      <c r="AE10" s="17"/>
      <c r="AF10" s="17">
        <v>9.03095950356127E-2</v>
      </c>
      <c r="AG10" s="17">
        <v>0.124531495040378</v>
      </c>
      <c r="AH10" s="17">
        <v>0.118226760666862</v>
      </c>
      <c r="AI10" s="17"/>
      <c r="AJ10" s="17">
        <v>0.114367444051198</v>
      </c>
      <c r="AK10" s="17">
        <v>0.15922080364941699</v>
      </c>
      <c r="AL10" s="17">
        <v>5.4460456740717103E-2</v>
      </c>
      <c r="AM10" s="17">
        <v>0</v>
      </c>
      <c r="AN10" s="17">
        <v>8.34670697173516E-2</v>
      </c>
      <c r="AO10" s="17"/>
      <c r="AP10" s="17">
        <v>0.11446688979851399</v>
      </c>
      <c r="AQ10" s="17">
        <v>0.17250131361684501</v>
      </c>
      <c r="AR10" s="17">
        <v>7.8950692642521705E-2</v>
      </c>
      <c r="AS10" s="17">
        <v>7.38216151770648E-2</v>
      </c>
      <c r="AT10" s="17">
        <v>9.2225211047489694E-2</v>
      </c>
      <c r="AU10" s="17"/>
      <c r="AV10" s="17">
        <v>0.19221621261334801</v>
      </c>
      <c r="AW10" s="17">
        <v>9.6789489684683899E-2</v>
      </c>
      <c r="AX10" s="17">
        <v>7.4968523351183397E-2</v>
      </c>
      <c r="AY10" s="17">
        <v>9.55621984153944E-2</v>
      </c>
      <c r="AZ10" s="17">
        <v>0.116751215196121</v>
      </c>
      <c r="BA10" s="17">
        <v>9.1959833068717606E-2</v>
      </c>
      <c r="BB10" s="17"/>
      <c r="BC10" s="17">
        <v>6.7307123481641501E-2</v>
      </c>
      <c r="BD10" s="17">
        <v>0.102157470029339</v>
      </c>
      <c r="BE10" s="17">
        <v>0.14279192464656401</v>
      </c>
      <c r="BF10" s="17">
        <v>0.17938139569484199</v>
      </c>
      <c r="BG10" s="17">
        <v>0.15735440324364999</v>
      </c>
    </row>
    <row r="11" spans="2:59" ht="43.5" x14ac:dyDescent="0.35">
      <c r="B11" s="18" t="s">
        <v>651</v>
      </c>
      <c r="C11" s="17">
        <v>0.210352301491259</v>
      </c>
      <c r="D11" s="17">
        <v>0.229670388388312</v>
      </c>
      <c r="E11" s="17">
        <v>0.193107986501038</v>
      </c>
      <c r="F11" s="17"/>
      <c r="G11" s="17">
        <v>0.28077035404494499</v>
      </c>
      <c r="H11" s="17">
        <v>0.23433635329392499</v>
      </c>
      <c r="I11" s="17">
        <v>0.23281849955331099</v>
      </c>
      <c r="J11" s="17">
        <v>0.19765681980667599</v>
      </c>
      <c r="K11" s="17">
        <v>0.18826084562161399</v>
      </c>
      <c r="L11" s="17">
        <v>0.146249955474858</v>
      </c>
      <c r="M11" s="17"/>
      <c r="N11" s="17">
        <v>0.20792030651681501</v>
      </c>
      <c r="O11" s="17">
        <v>0.202153717643104</v>
      </c>
      <c r="P11" s="17">
        <v>0.23998105732211</v>
      </c>
      <c r="Q11" s="17">
        <v>0.19197164993955099</v>
      </c>
      <c r="R11" s="17"/>
      <c r="S11" s="17">
        <v>0.25059824292591598</v>
      </c>
      <c r="T11" s="17">
        <v>0.107291106885354</v>
      </c>
      <c r="U11" s="17">
        <v>0.18958449624688001</v>
      </c>
      <c r="V11" s="17">
        <v>0.22714623546066601</v>
      </c>
      <c r="W11" s="17">
        <v>0.32748184756747101</v>
      </c>
      <c r="X11" s="17">
        <v>0.234533327523442</v>
      </c>
      <c r="Y11" s="17">
        <v>0.16654882047933101</v>
      </c>
      <c r="Z11" s="17">
        <v>0.216276036755747</v>
      </c>
      <c r="AA11" s="17">
        <v>0.20592631336841999</v>
      </c>
      <c r="AB11" s="17">
        <v>0.15022905085527699</v>
      </c>
      <c r="AC11" s="17">
        <v>0.22485053118329301</v>
      </c>
      <c r="AD11" s="17">
        <v>0.32741528585191898</v>
      </c>
      <c r="AE11" s="17"/>
      <c r="AF11" s="17">
        <v>0.19594001012807899</v>
      </c>
      <c r="AG11" s="17">
        <v>0.215534387936449</v>
      </c>
      <c r="AH11" s="17">
        <v>0.190979273983818</v>
      </c>
      <c r="AI11" s="17"/>
      <c r="AJ11" s="17">
        <v>0.163936641895221</v>
      </c>
      <c r="AK11" s="17">
        <v>0.25231126810001397</v>
      </c>
      <c r="AL11" s="17">
        <v>0.189195179253242</v>
      </c>
      <c r="AM11" s="17">
        <v>0.25780337121846297</v>
      </c>
      <c r="AN11" s="17">
        <v>0.1943462561656</v>
      </c>
      <c r="AO11" s="17"/>
      <c r="AP11" s="17">
        <v>0.182383321890007</v>
      </c>
      <c r="AQ11" s="17">
        <v>0.248444022324917</v>
      </c>
      <c r="AR11" s="17">
        <v>0.208616716512244</v>
      </c>
      <c r="AS11" s="17">
        <v>0.186329299570828</v>
      </c>
      <c r="AT11" s="17">
        <v>0.28141585977478101</v>
      </c>
      <c r="AU11" s="17"/>
      <c r="AV11" s="17">
        <v>0.27121864940030899</v>
      </c>
      <c r="AW11" s="17">
        <v>0.21603368816417801</v>
      </c>
      <c r="AX11" s="17">
        <v>0.22175726997178</v>
      </c>
      <c r="AY11" s="17">
        <v>0.14788298640615799</v>
      </c>
      <c r="AZ11" s="17">
        <v>0.205607216539514</v>
      </c>
      <c r="BA11" s="17">
        <v>0.187245238808631</v>
      </c>
      <c r="BB11" s="17"/>
      <c r="BC11" s="17">
        <v>0.18802086379174199</v>
      </c>
      <c r="BD11" s="17">
        <v>0.19690111702519</v>
      </c>
      <c r="BE11" s="17">
        <v>0.26258885335241799</v>
      </c>
      <c r="BF11" s="17">
        <v>0.19935074490589499</v>
      </c>
      <c r="BG11" s="17">
        <v>0.101144635427518</v>
      </c>
    </row>
    <row r="12" spans="2:59" ht="29" x14ac:dyDescent="0.35">
      <c r="B12" s="18" t="s">
        <v>652</v>
      </c>
      <c r="C12" s="17">
        <v>0.14946861481331999</v>
      </c>
      <c r="D12" s="17">
        <v>0.15317432853259799</v>
      </c>
      <c r="E12" s="17">
        <v>0.14340727582218801</v>
      </c>
      <c r="F12" s="17"/>
      <c r="G12" s="17">
        <v>0.138183937671328</v>
      </c>
      <c r="H12" s="17">
        <v>0.167208781836684</v>
      </c>
      <c r="I12" s="17">
        <v>0.15599721160197699</v>
      </c>
      <c r="J12" s="17">
        <v>0.15006696116165699</v>
      </c>
      <c r="K12" s="17">
        <v>0.110453779665867</v>
      </c>
      <c r="L12" s="17">
        <v>0.16130108575525401</v>
      </c>
      <c r="M12" s="17"/>
      <c r="N12" s="17">
        <v>0.14928826438384599</v>
      </c>
      <c r="O12" s="17">
        <v>0.131148421767257</v>
      </c>
      <c r="P12" s="17">
        <v>0.13408857894908899</v>
      </c>
      <c r="Q12" s="17">
        <v>0.18375650054401699</v>
      </c>
      <c r="R12" s="17"/>
      <c r="S12" s="17">
        <v>0.177335039284718</v>
      </c>
      <c r="T12" s="17">
        <v>0.18699747128015001</v>
      </c>
      <c r="U12" s="17">
        <v>8.9775498614082003E-2</v>
      </c>
      <c r="V12" s="17">
        <v>0.20438230327147999</v>
      </c>
      <c r="W12" s="17">
        <v>0.14378780849151501</v>
      </c>
      <c r="X12" s="17">
        <v>0.111876365688643</v>
      </c>
      <c r="Y12" s="17">
        <v>0.184869112320728</v>
      </c>
      <c r="Z12" s="17">
        <v>0.163558526271426</v>
      </c>
      <c r="AA12" s="17">
        <v>9.2392937936654804E-2</v>
      </c>
      <c r="AB12" s="17">
        <v>0.14031188871035799</v>
      </c>
      <c r="AC12" s="17">
        <v>0.15051337627286299</v>
      </c>
      <c r="AD12" s="17">
        <v>0.117388971770821</v>
      </c>
      <c r="AE12" s="17"/>
      <c r="AF12" s="17">
        <v>0.17325870387699199</v>
      </c>
      <c r="AG12" s="17">
        <v>0.122435408143858</v>
      </c>
      <c r="AH12" s="17">
        <v>0.140948517881758</v>
      </c>
      <c r="AI12" s="17"/>
      <c r="AJ12" s="17">
        <v>0.14384861992317799</v>
      </c>
      <c r="AK12" s="17">
        <v>0.15505225275988599</v>
      </c>
      <c r="AL12" s="17">
        <v>0.13166874187138999</v>
      </c>
      <c r="AM12" s="17">
        <v>0.128125318756557</v>
      </c>
      <c r="AN12" s="17">
        <v>0.13644494626704001</v>
      </c>
      <c r="AO12" s="17"/>
      <c r="AP12" s="17">
        <v>0.16304432571841601</v>
      </c>
      <c r="AQ12" s="17">
        <v>0.11736721968434401</v>
      </c>
      <c r="AR12" s="17">
        <v>0.17545377599547399</v>
      </c>
      <c r="AS12" s="17">
        <v>0.15451210701668</v>
      </c>
      <c r="AT12" s="17">
        <v>0.19277891930992699</v>
      </c>
      <c r="AU12" s="17"/>
      <c r="AV12" s="17">
        <v>0.12118460589737499</v>
      </c>
      <c r="AW12" s="17">
        <v>0.160597726695487</v>
      </c>
      <c r="AX12" s="17">
        <v>0.15446808585941399</v>
      </c>
      <c r="AY12" s="17">
        <v>0.13904861342841801</v>
      </c>
      <c r="AZ12" s="17">
        <v>0.244985968100734</v>
      </c>
      <c r="BA12" s="17">
        <v>0.19795764439848801</v>
      </c>
      <c r="BB12" s="17"/>
      <c r="BC12" s="17">
        <v>0.16183930008940101</v>
      </c>
      <c r="BD12" s="17">
        <v>0.11446107429595299</v>
      </c>
      <c r="BE12" s="17">
        <v>0.12100400798404801</v>
      </c>
      <c r="BF12" s="17">
        <v>0.17875347684680101</v>
      </c>
      <c r="BG12" s="17">
        <v>0.24768715699253699</v>
      </c>
    </row>
    <row r="13" spans="2:59" ht="29" x14ac:dyDescent="0.35">
      <c r="B13" s="18" t="s">
        <v>653</v>
      </c>
      <c r="C13" s="17">
        <v>0.209209477931035</v>
      </c>
      <c r="D13" s="17">
        <v>0.201964049940944</v>
      </c>
      <c r="E13" s="17">
        <v>0.21588275586046299</v>
      </c>
      <c r="F13" s="17"/>
      <c r="G13" s="17">
        <v>0.16556059515395499</v>
      </c>
      <c r="H13" s="17">
        <v>0.204391294710039</v>
      </c>
      <c r="I13" s="17">
        <v>0.170613495118145</v>
      </c>
      <c r="J13" s="17">
        <v>0.24154117892805199</v>
      </c>
      <c r="K13" s="17">
        <v>0.23338388309967301</v>
      </c>
      <c r="L13" s="17">
        <v>0.23446977083162501</v>
      </c>
      <c r="M13" s="17"/>
      <c r="N13" s="17">
        <v>0.20248670017414899</v>
      </c>
      <c r="O13" s="17">
        <v>0.225406379965024</v>
      </c>
      <c r="P13" s="17">
        <v>0.21997320450076599</v>
      </c>
      <c r="Q13" s="17">
        <v>0.19084380346760599</v>
      </c>
      <c r="R13" s="17"/>
      <c r="S13" s="17">
        <v>0.21235660127018299</v>
      </c>
      <c r="T13" s="17">
        <v>0.23672343494084</v>
      </c>
      <c r="U13" s="17">
        <v>0.26921837325943399</v>
      </c>
      <c r="V13" s="17">
        <v>0.13626596044731301</v>
      </c>
      <c r="W13" s="17">
        <v>0.136684928102733</v>
      </c>
      <c r="X13" s="17">
        <v>0.32286736563771201</v>
      </c>
      <c r="Y13" s="17">
        <v>0.12748710813074399</v>
      </c>
      <c r="Z13" s="17">
        <v>0.14385629697786601</v>
      </c>
      <c r="AA13" s="17">
        <v>0.22926419585623001</v>
      </c>
      <c r="AB13" s="17">
        <v>0.21406586593697599</v>
      </c>
      <c r="AC13" s="17">
        <v>0.20834914393460099</v>
      </c>
      <c r="AD13" s="17">
        <v>0.177382023146053</v>
      </c>
      <c r="AE13" s="17"/>
      <c r="AF13" s="17">
        <v>0.20756236240898601</v>
      </c>
      <c r="AG13" s="17">
        <v>0.23166078570278201</v>
      </c>
      <c r="AH13" s="17">
        <v>0.19269210610361401</v>
      </c>
      <c r="AI13" s="17"/>
      <c r="AJ13" s="17">
        <v>0.25041905133842401</v>
      </c>
      <c r="AK13" s="17">
        <v>0.169425297605236</v>
      </c>
      <c r="AL13" s="17">
        <v>0.25070831337959898</v>
      </c>
      <c r="AM13" s="17">
        <v>0.13625431439195099</v>
      </c>
      <c r="AN13" s="17">
        <v>0.20070227848903799</v>
      </c>
      <c r="AO13" s="17"/>
      <c r="AP13" s="17">
        <v>0.247215874191207</v>
      </c>
      <c r="AQ13" s="17">
        <v>0.17232518517245099</v>
      </c>
      <c r="AR13" s="17">
        <v>0.26416060996929103</v>
      </c>
      <c r="AS13" s="17">
        <v>0.19741415219229799</v>
      </c>
      <c r="AT13" s="17">
        <v>0.16418641403984099</v>
      </c>
      <c r="AU13" s="17"/>
      <c r="AV13" s="17">
        <v>0.15366570707742599</v>
      </c>
      <c r="AW13" s="17">
        <v>0.235803586331991</v>
      </c>
      <c r="AX13" s="17">
        <v>0.26550931537081601</v>
      </c>
      <c r="AY13" s="17">
        <v>0.218172339227516</v>
      </c>
      <c r="AZ13" s="17">
        <v>0.16175063277525001</v>
      </c>
      <c r="BA13" s="17">
        <v>0.19143377115910601</v>
      </c>
      <c r="BB13" s="17"/>
      <c r="BC13" s="17">
        <v>0.23549013723612999</v>
      </c>
      <c r="BD13" s="17">
        <v>0.22860321504342301</v>
      </c>
      <c r="BE13" s="17">
        <v>0.188144711683639</v>
      </c>
      <c r="BF13" s="17">
        <v>0.21814645379692399</v>
      </c>
      <c r="BG13" s="17">
        <v>6.2041529010333198E-2</v>
      </c>
    </row>
    <row r="14" spans="2:59" ht="29" x14ac:dyDescent="0.35">
      <c r="B14" s="18" t="s">
        <v>654</v>
      </c>
      <c r="C14" s="17">
        <v>0.15185436884805201</v>
      </c>
      <c r="D14" s="17">
        <v>0.12932724876389501</v>
      </c>
      <c r="E14" s="17">
        <v>0.17538387447397699</v>
      </c>
      <c r="F14" s="17"/>
      <c r="G14" s="17">
        <v>0.11550977858132799</v>
      </c>
      <c r="H14" s="17">
        <v>0.102962931919449</v>
      </c>
      <c r="I14" s="17">
        <v>0.15318519795204799</v>
      </c>
      <c r="J14" s="17">
        <v>0.123513011718034</v>
      </c>
      <c r="K14" s="17">
        <v>0.17694113454242</v>
      </c>
      <c r="L14" s="17">
        <v>0.22404158588982701</v>
      </c>
      <c r="M14" s="17"/>
      <c r="N14" s="17">
        <v>0.14518084511743501</v>
      </c>
      <c r="O14" s="17">
        <v>0.15503529531468699</v>
      </c>
      <c r="P14" s="17">
        <v>0.152780805819169</v>
      </c>
      <c r="Q14" s="17">
        <v>0.15598530549904599</v>
      </c>
      <c r="R14" s="17"/>
      <c r="S14" s="17">
        <v>8.2078251520636206E-2</v>
      </c>
      <c r="T14" s="17">
        <v>0.15810168306508399</v>
      </c>
      <c r="U14" s="17">
        <v>0.213585971801693</v>
      </c>
      <c r="V14" s="17">
        <v>0.118174628433244</v>
      </c>
      <c r="W14" s="17">
        <v>0.203272019990102</v>
      </c>
      <c r="X14" s="17">
        <v>0.13570725843071199</v>
      </c>
      <c r="Y14" s="17">
        <v>0.243031094429803</v>
      </c>
      <c r="Z14" s="17">
        <v>0.144913470597336</v>
      </c>
      <c r="AA14" s="17">
        <v>9.8198546087187602E-2</v>
      </c>
      <c r="AB14" s="17">
        <v>0.22392151668840701</v>
      </c>
      <c r="AC14" s="17">
        <v>7.5527519603455204E-2</v>
      </c>
      <c r="AD14" s="17">
        <v>0.20615539874764499</v>
      </c>
      <c r="AE14" s="17"/>
      <c r="AF14" s="17">
        <v>0.16976307627550999</v>
      </c>
      <c r="AG14" s="17">
        <v>0.14957237775099699</v>
      </c>
      <c r="AH14" s="17">
        <v>0.12570748814406599</v>
      </c>
      <c r="AI14" s="17"/>
      <c r="AJ14" s="17">
        <v>0.15826173465825</v>
      </c>
      <c r="AK14" s="17">
        <v>0.13649286050845899</v>
      </c>
      <c r="AL14" s="17">
        <v>0.21972444506033001</v>
      </c>
      <c r="AM14" s="17">
        <v>0.14340806930668101</v>
      </c>
      <c r="AN14" s="17">
        <v>0.15106801456055599</v>
      </c>
      <c r="AO14" s="17"/>
      <c r="AP14" s="17">
        <v>0.12290409402491401</v>
      </c>
      <c r="AQ14" s="17">
        <v>0.14572269048970199</v>
      </c>
      <c r="AR14" s="17">
        <v>0.140494730021232</v>
      </c>
      <c r="AS14" s="17">
        <v>0.17814984079693399</v>
      </c>
      <c r="AT14" s="17">
        <v>0.127505749839293</v>
      </c>
      <c r="AU14" s="17"/>
      <c r="AV14" s="17">
        <v>0.12899307087061099</v>
      </c>
      <c r="AW14" s="17">
        <v>0.135431146336634</v>
      </c>
      <c r="AX14" s="17">
        <v>0.176990423934105</v>
      </c>
      <c r="AY14" s="17">
        <v>0.20006063818527001</v>
      </c>
      <c r="AZ14" s="17">
        <v>0.13428960648046501</v>
      </c>
      <c r="BA14" s="17">
        <v>0.156782240173267</v>
      </c>
      <c r="BB14" s="17"/>
      <c r="BC14" s="17">
        <v>0.16320644090160699</v>
      </c>
      <c r="BD14" s="17">
        <v>0.140783333663586</v>
      </c>
      <c r="BE14" s="17">
        <v>0.181951867426703</v>
      </c>
      <c r="BF14" s="17">
        <v>0.10575052154682001</v>
      </c>
      <c r="BG14" s="17">
        <v>0.11340221033242701</v>
      </c>
    </row>
    <row r="15" spans="2:59" ht="43.5" x14ac:dyDescent="0.35">
      <c r="B15" s="18" t="s">
        <v>655</v>
      </c>
      <c r="C15" s="19">
        <v>0.13254628320332901</v>
      </c>
      <c r="D15" s="19">
        <v>0.11381597298526</v>
      </c>
      <c r="E15" s="19">
        <v>0.15216417460913401</v>
      </c>
      <c r="F15" s="19"/>
      <c r="G15" s="19">
        <v>5.4981651213072399E-2</v>
      </c>
      <c r="H15" s="19">
        <v>5.3417818490244497E-2</v>
      </c>
      <c r="I15" s="19">
        <v>0.12743706203562299</v>
      </c>
      <c r="J15" s="19">
        <v>0.16437870651855399</v>
      </c>
      <c r="K15" s="19">
        <v>0.22801492199296</v>
      </c>
      <c r="L15" s="19">
        <v>0.17337420933532199</v>
      </c>
      <c r="M15" s="19"/>
      <c r="N15" s="19">
        <v>0.104685374888367</v>
      </c>
      <c r="O15" s="19">
        <v>0.123530316652972</v>
      </c>
      <c r="P15" s="19">
        <v>0.14329886989446899</v>
      </c>
      <c r="Q15" s="19">
        <v>0.165363514045992</v>
      </c>
      <c r="R15" s="19"/>
      <c r="S15" s="19">
        <v>9.6589497513415695E-2</v>
      </c>
      <c r="T15" s="19">
        <v>0.16654824837941601</v>
      </c>
      <c r="U15" s="19">
        <v>0.102429427755225</v>
      </c>
      <c r="V15" s="19">
        <v>0.118871303266358</v>
      </c>
      <c r="W15" s="19">
        <v>9.0993186051242098E-2</v>
      </c>
      <c r="X15" s="19">
        <v>5.1440422073591799E-2</v>
      </c>
      <c r="Y15" s="19">
        <v>0.13936479707524599</v>
      </c>
      <c r="Z15" s="19">
        <v>0.22331435948748199</v>
      </c>
      <c r="AA15" s="19">
        <v>0.19431471036607001</v>
      </c>
      <c r="AB15" s="19">
        <v>0.167913890470549</v>
      </c>
      <c r="AC15" s="19">
        <v>0.15829550039082901</v>
      </c>
      <c r="AD15" s="19">
        <v>0.13923919418363501</v>
      </c>
      <c r="AE15" s="19"/>
      <c r="AF15" s="19">
        <v>0.13006687583385401</v>
      </c>
      <c r="AG15" s="19">
        <v>0.13173489001604499</v>
      </c>
      <c r="AH15" s="19">
        <v>0.189529368145785</v>
      </c>
      <c r="AI15" s="19"/>
      <c r="AJ15" s="19">
        <v>0.14106161248917001</v>
      </c>
      <c r="AK15" s="19">
        <v>9.1560047829689406E-2</v>
      </c>
      <c r="AL15" s="19">
        <v>0.138946516749377</v>
      </c>
      <c r="AM15" s="19">
        <v>0.212224768728943</v>
      </c>
      <c r="AN15" s="19">
        <v>0.210405692528461</v>
      </c>
      <c r="AO15" s="19"/>
      <c r="AP15" s="19">
        <v>0.15359733100304901</v>
      </c>
      <c r="AQ15" s="19">
        <v>0.104562765358828</v>
      </c>
      <c r="AR15" s="19">
        <v>0.119735617552184</v>
      </c>
      <c r="AS15" s="19">
        <v>0.13962888536733101</v>
      </c>
      <c r="AT15" s="19">
        <v>0.122501452118476</v>
      </c>
      <c r="AU15" s="19"/>
      <c r="AV15" s="19">
        <v>9.1833381824069901E-2</v>
      </c>
      <c r="AW15" s="19">
        <v>0.144688171719345</v>
      </c>
      <c r="AX15" s="19">
        <v>0.106306381512702</v>
      </c>
      <c r="AY15" s="19">
        <v>0.13889197110960599</v>
      </c>
      <c r="AZ15" s="19">
        <v>9.1255204615440302E-2</v>
      </c>
      <c r="BA15" s="19">
        <v>0.16475283311952699</v>
      </c>
      <c r="BB15" s="19"/>
      <c r="BC15" s="19">
        <v>0.15452894116084301</v>
      </c>
      <c r="BD15" s="19">
        <v>0.17629916969557699</v>
      </c>
      <c r="BE15" s="19">
        <v>8.1740045875592401E-2</v>
      </c>
      <c r="BF15" s="19">
        <v>8.2906176007229396E-2</v>
      </c>
      <c r="BG15" s="19">
        <v>0.126937496696955</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6.4904307545968196E-2</v>
      </c>
      <c r="D9" s="17">
        <v>6.8298522684315299E-2</v>
      </c>
      <c r="E9" s="17">
        <v>6.21151479434746E-2</v>
      </c>
      <c r="F9" s="17"/>
      <c r="G9" s="17">
        <v>5.8104526346135402E-2</v>
      </c>
      <c r="H9" s="17">
        <v>8.8149012304771998E-2</v>
      </c>
      <c r="I9" s="17">
        <v>9.4956722644521097E-2</v>
      </c>
      <c r="J9" s="17">
        <v>3.8277180126120199E-2</v>
      </c>
      <c r="K9" s="17">
        <v>5.0608321567540498E-2</v>
      </c>
      <c r="L9" s="17">
        <v>5.5938161790886197E-2</v>
      </c>
      <c r="M9" s="17"/>
      <c r="N9" s="17">
        <v>7.5652206935824098E-2</v>
      </c>
      <c r="O9" s="17">
        <v>8.1125833117405205E-2</v>
      </c>
      <c r="P9" s="17">
        <v>5.0880439172678302E-2</v>
      </c>
      <c r="Q9" s="17">
        <v>4.7994966226867497E-2</v>
      </c>
      <c r="R9" s="17"/>
      <c r="S9" s="17">
        <v>4.6414392166115197E-2</v>
      </c>
      <c r="T9" s="17">
        <v>9.5909122100703903E-2</v>
      </c>
      <c r="U9" s="17">
        <v>4.1601821871034401E-2</v>
      </c>
      <c r="V9" s="17">
        <v>5.9012248738243199E-2</v>
      </c>
      <c r="W9" s="17">
        <v>8.7151298771164704E-2</v>
      </c>
      <c r="X9" s="17">
        <v>5.4589384135502801E-2</v>
      </c>
      <c r="Y9" s="17">
        <v>4.8185636207257999E-2</v>
      </c>
      <c r="Z9" s="17">
        <v>6.91481731317692E-2</v>
      </c>
      <c r="AA9" s="17">
        <v>9.6221719263184999E-2</v>
      </c>
      <c r="AB9" s="17">
        <v>6.3019257944883597E-2</v>
      </c>
      <c r="AC9" s="17">
        <v>5.3660603602553501E-2</v>
      </c>
      <c r="AD9" s="17">
        <v>3.7850557991199102E-2</v>
      </c>
      <c r="AE9" s="17"/>
      <c r="AF9" s="17">
        <v>7.1927924438966104E-2</v>
      </c>
      <c r="AG9" s="17">
        <v>5.6535019281763799E-2</v>
      </c>
      <c r="AH9" s="17">
        <v>8.9060515803450105E-2</v>
      </c>
      <c r="AI9" s="17"/>
      <c r="AJ9" s="17">
        <v>6.5686291606679006E-2</v>
      </c>
      <c r="AK9" s="17">
        <v>7.0202328157892901E-2</v>
      </c>
      <c r="AL9" s="17">
        <v>2.9444366820011902E-2</v>
      </c>
      <c r="AM9" s="17">
        <v>0.122184157597406</v>
      </c>
      <c r="AN9" s="17">
        <v>5.9604224620817499E-2</v>
      </c>
      <c r="AO9" s="17"/>
      <c r="AP9" s="17">
        <v>6.30751205800682E-2</v>
      </c>
      <c r="AQ9" s="17">
        <v>8.6159098743051402E-2</v>
      </c>
      <c r="AR9" s="17">
        <v>4.55765549199936E-2</v>
      </c>
      <c r="AS9" s="17">
        <v>4.7452731557738402E-2</v>
      </c>
      <c r="AT9" s="17">
        <v>0.101494810276946</v>
      </c>
      <c r="AU9" s="17"/>
      <c r="AV9" s="17">
        <v>7.9522130444642694E-2</v>
      </c>
      <c r="AW9" s="17">
        <v>6.2393510713119098E-2</v>
      </c>
      <c r="AX9" s="17">
        <v>3.9906522301791397E-2</v>
      </c>
      <c r="AY9" s="17">
        <v>4.6523481279759402E-2</v>
      </c>
      <c r="AZ9" s="17">
        <v>0.101139108536554</v>
      </c>
      <c r="BA9" s="17">
        <v>5.2493789905511401E-2</v>
      </c>
      <c r="BB9" s="17"/>
      <c r="BC9" s="17">
        <v>6.7800578648171905E-2</v>
      </c>
      <c r="BD9" s="17">
        <v>7.9183215717821498E-2</v>
      </c>
      <c r="BE9" s="17">
        <v>4.2841454267033799E-2</v>
      </c>
      <c r="BF9" s="17">
        <v>5.4616952500555697E-2</v>
      </c>
      <c r="BG9" s="17">
        <v>0.26337626083088</v>
      </c>
    </row>
    <row r="10" spans="2:59" ht="43.5" x14ac:dyDescent="0.35">
      <c r="B10" s="18" t="s">
        <v>650</v>
      </c>
      <c r="C10" s="17">
        <v>0.10908256955135701</v>
      </c>
      <c r="D10" s="17">
        <v>0.100773334186577</v>
      </c>
      <c r="E10" s="17">
        <v>0.116252500733088</v>
      </c>
      <c r="F10" s="17"/>
      <c r="G10" s="17">
        <v>0.16326471028561701</v>
      </c>
      <c r="H10" s="17">
        <v>0.15360001100408099</v>
      </c>
      <c r="I10" s="17">
        <v>0.120875942880871</v>
      </c>
      <c r="J10" s="17">
        <v>9.1291923041650097E-2</v>
      </c>
      <c r="K10" s="17">
        <v>6.2849419234605797E-2</v>
      </c>
      <c r="L10" s="17">
        <v>6.6775965552583805E-2</v>
      </c>
      <c r="M10" s="17"/>
      <c r="N10" s="17">
        <v>0.151545675326029</v>
      </c>
      <c r="O10" s="17">
        <v>8.8218124854057597E-2</v>
      </c>
      <c r="P10" s="17">
        <v>8.8432712487555507E-2</v>
      </c>
      <c r="Q10" s="17">
        <v>0.10120992058705</v>
      </c>
      <c r="R10" s="17"/>
      <c r="S10" s="17">
        <v>0.16850173352101999</v>
      </c>
      <c r="T10" s="17">
        <v>7.1485609571918504E-2</v>
      </c>
      <c r="U10" s="17">
        <v>0.11103462554306601</v>
      </c>
      <c r="V10" s="17">
        <v>0.15390229577353001</v>
      </c>
      <c r="W10" s="17">
        <v>0.13448953417510601</v>
      </c>
      <c r="X10" s="17">
        <v>8.9535184854715899E-2</v>
      </c>
      <c r="Y10" s="17">
        <v>0.10150322246279</v>
      </c>
      <c r="Z10" s="17">
        <v>0.146494011502562</v>
      </c>
      <c r="AA10" s="17">
        <v>8.5278137145161595E-2</v>
      </c>
      <c r="AB10" s="17">
        <v>4.8665345725522703E-2</v>
      </c>
      <c r="AC10" s="17">
        <v>0.12648026342206101</v>
      </c>
      <c r="AD10" s="17">
        <v>2.7030917471294501E-2</v>
      </c>
      <c r="AE10" s="17"/>
      <c r="AF10" s="17">
        <v>9.2086425996991003E-2</v>
      </c>
      <c r="AG10" s="17">
        <v>0.117875671707315</v>
      </c>
      <c r="AH10" s="17">
        <v>0.11424229580980801</v>
      </c>
      <c r="AI10" s="17"/>
      <c r="AJ10" s="17">
        <v>9.7774829401558294E-2</v>
      </c>
      <c r="AK10" s="17">
        <v>0.13226155362964001</v>
      </c>
      <c r="AL10" s="17">
        <v>0.111004643235245</v>
      </c>
      <c r="AM10" s="17">
        <v>0.14973686847117201</v>
      </c>
      <c r="AN10" s="17">
        <v>8.8248195674078406E-2</v>
      </c>
      <c r="AO10" s="17"/>
      <c r="AP10" s="17">
        <v>9.0419541235450707E-2</v>
      </c>
      <c r="AQ10" s="17">
        <v>0.133107951691226</v>
      </c>
      <c r="AR10" s="17">
        <v>7.9093544394834403E-2</v>
      </c>
      <c r="AS10" s="17">
        <v>8.6714631099842204E-2</v>
      </c>
      <c r="AT10" s="17">
        <v>0.142031392009351</v>
      </c>
      <c r="AU10" s="17"/>
      <c r="AV10" s="17">
        <v>0.136153264169081</v>
      </c>
      <c r="AW10" s="17">
        <v>8.6893283989576506E-2</v>
      </c>
      <c r="AX10" s="17">
        <v>7.2867737078710498E-2</v>
      </c>
      <c r="AY10" s="17">
        <v>8.8575547707100605E-2</v>
      </c>
      <c r="AZ10" s="17">
        <v>0.154442129381686</v>
      </c>
      <c r="BA10" s="17">
        <v>0.13942980590149801</v>
      </c>
      <c r="BB10" s="17"/>
      <c r="BC10" s="17">
        <v>8.7247340168899803E-2</v>
      </c>
      <c r="BD10" s="17">
        <v>7.7029882928704399E-2</v>
      </c>
      <c r="BE10" s="17">
        <v>0.135669190980823</v>
      </c>
      <c r="BF10" s="17">
        <v>0.154497744019782</v>
      </c>
      <c r="BG10" s="17">
        <v>9.3812048507829995E-2</v>
      </c>
    </row>
    <row r="11" spans="2:59" ht="43.5" x14ac:dyDescent="0.35">
      <c r="B11" s="18" t="s">
        <v>651</v>
      </c>
      <c r="C11" s="17">
        <v>0.19949711280896601</v>
      </c>
      <c r="D11" s="17">
        <v>0.195991660942124</v>
      </c>
      <c r="E11" s="17">
        <v>0.20239748724564799</v>
      </c>
      <c r="F11" s="17"/>
      <c r="G11" s="17">
        <v>0.32024895606981801</v>
      </c>
      <c r="H11" s="17">
        <v>0.23902815364691901</v>
      </c>
      <c r="I11" s="17">
        <v>0.19377809690547701</v>
      </c>
      <c r="J11" s="17">
        <v>0.15160341710394801</v>
      </c>
      <c r="K11" s="17">
        <v>0.18143711937635101</v>
      </c>
      <c r="L11" s="17">
        <v>0.134112925861961</v>
      </c>
      <c r="M11" s="17"/>
      <c r="N11" s="17">
        <v>0.20168096651307801</v>
      </c>
      <c r="O11" s="17">
        <v>0.183169392351545</v>
      </c>
      <c r="P11" s="17">
        <v>0.204046378514638</v>
      </c>
      <c r="Q11" s="17">
        <v>0.20702067185123299</v>
      </c>
      <c r="R11" s="17"/>
      <c r="S11" s="17">
        <v>0.25358121900387498</v>
      </c>
      <c r="T11" s="17">
        <v>0.18190567039063299</v>
      </c>
      <c r="U11" s="17">
        <v>0.18128721135608</v>
      </c>
      <c r="V11" s="17">
        <v>0.14252756023413901</v>
      </c>
      <c r="W11" s="17">
        <v>0.19489766615627299</v>
      </c>
      <c r="X11" s="17">
        <v>0.26737480982258099</v>
      </c>
      <c r="Y11" s="17">
        <v>0.17448664488882801</v>
      </c>
      <c r="Z11" s="17">
        <v>9.0852216860976304E-2</v>
      </c>
      <c r="AA11" s="17">
        <v>0.23705622996594</v>
      </c>
      <c r="AB11" s="17">
        <v>0.16354754632197699</v>
      </c>
      <c r="AC11" s="17">
        <v>0.211908098515108</v>
      </c>
      <c r="AD11" s="17">
        <v>0.175905974129549</v>
      </c>
      <c r="AE11" s="17"/>
      <c r="AF11" s="17">
        <v>0.17453574695634499</v>
      </c>
      <c r="AG11" s="17">
        <v>0.17800499655126201</v>
      </c>
      <c r="AH11" s="17">
        <v>0.202411587251623</v>
      </c>
      <c r="AI11" s="17"/>
      <c r="AJ11" s="17">
        <v>0.15430404364720199</v>
      </c>
      <c r="AK11" s="17">
        <v>0.25230053647032402</v>
      </c>
      <c r="AL11" s="17">
        <v>0.14097750145572499</v>
      </c>
      <c r="AM11" s="17">
        <v>0.132095170006164</v>
      </c>
      <c r="AN11" s="17">
        <v>0.20993197213568601</v>
      </c>
      <c r="AO11" s="17"/>
      <c r="AP11" s="17">
        <v>0.18675607876619901</v>
      </c>
      <c r="AQ11" s="17">
        <v>0.23794294765492199</v>
      </c>
      <c r="AR11" s="17">
        <v>0.126115385288561</v>
      </c>
      <c r="AS11" s="17">
        <v>0.184100735924348</v>
      </c>
      <c r="AT11" s="17">
        <v>0.245262033325059</v>
      </c>
      <c r="AU11" s="17"/>
      <c r="AV11" s="17">
        <v>0.27080930473374598</v>
      </c>
      <c r="AW11" s="17">
        <v>0.18502504778766499</v>
      </c>
      <c r="AX11" s="17">
        <v>0.16484898302783799</v>
      </c>
      <c r="AY11" s="17">
        <v>0.180712548268742</v>
      </c>
      <c r="AZ11" s="17">
        <v>0.23053178923558601</v>
      </c>
      <c r="BA11" s="17">
        <v>0.118574990811735</v>
      </c>
      <c r="BB11" s="17"/>
      <c r="BC11" s="17">
        <v>0.163049819491488</v>
      </c>
      <c r="BD11" s="17">
        <v>0.23349362626276399</v>
      </c>
      <c r="BE11" s="17">
        <v>0.199275484616387</v>
      </c>
      <c r="BF11" s="17">
        <v>0.23137126972687699</v>
      </c>
      <c r="BG11" s="17">
        <v>0.26293526077787199</v>
      </c>
    </row>
    <row r="12" spans="2:59" ht="29" x14ac:dyDescent="0.35">
      <c r="B12" s="18" t="s">
        <v>652</v>
      </c>
      <c r="C12" s="17">
        <v>0.21711733765789301</v>
      </c>
      <c r="D12" s="17">
        <v>0.21810655396657699</v>
      </c>
      <c r="E12" s="17">
        <v>0.21801156688266901</v>
      </c>
      <c r="F12" s="17"/>
      <c r="G12" s="17">
        <v>0.19396902200429</v>
      </c>
      <c r="H12" s="17">
        <v>0.197892695912812</v>
      </c>
      <c r="I12" s="17">
        <v>0.28038621551037102</v>
      </c>
      <c r="J12" s="17">
        <v>0.257156963364643</v>
      </c>
      <c r="K12" s="17">
        <v>0.161468135589971</v>
      </c>
      <c r="L12" s="17">
        <v>0.202930437922684</v>
      </c>
      <c r="M12" s="17"/>
      <c r="N12" s="17">
        <v>0.20347197417608801</v>
      </c>
      <c r="O12" s="17">
        <v>0.20537787402501501</v>
      </c>
      <c r="P12" s="17">
        <v>0.19265607249182601</v>
      </c>
      <c r="Q12" s="17">
        <v>0.26845085668525298</v>
      </c>
      <c r="R12" s="17"/>
      <c r="S12" s="17">
        <v>0.211420150183179</v>
      </c>
      <c r="T12" s="17">
        <v>0.25442941692466298</v>
      </c>
      <c r="U12" s="17">
        <v>0.21529393657266799</v>
      </c>
      <c r="V12" s="17">
        <v>0.187918387408646</v>
      </c>
      <c r="W12" s="17">
        <v>0.193027086672239</v>
      </c>
      <c r="X12" s="17">
        <v>0.25440060771624501</v>
      </c>
      <c r="Y12" s="17">
        <v>0.25979187556358102</v>
      </c>
      <c r="Z12" s="17">
        <v>0.25287089256345002</v>
      </c>
      <c r="AA12" s="17">
        <v>0.18288805675366099</v>
      </c>
      <c r="AB12" s="17">
        <v>0.190190410452516</v>
      </c>
      <c r="AC12" s="17">
        <v>0.202879403919937</v>
      </c>
      <c r="AD12" s="17">
        <v>0.19694820579919101</v>
      </c>
      <c r="AE12" s="17"/>
      <c r="AF12" s="17">
        <v>0.19569341407392099</v>
      </c>
      <c r="AG12" s="17">
        <v>0.247000393533511</v>
      </c>
      <c r="AH12" s="17">
        <v>0.195497976303347</v>
      </c>
      <c r="AI12" s="17"/>
      <c r="AJ12" s="17">
        <v>0.187747705006055</v>
      </c>
      <c r="AK12" s="17">
        <v>0.25697839161356201</v>
      </c>
      <c r="AL12" s="17">
        <v>0.242727733105364</v>
      </c>
      <c r="AM12" s="17">
        <v>0.17609882810771799</v>
      </c>
      <c r="AN12" s="17">
        <v>0.190033056207702</v>
      </c>
      <c r="AO12" s="17"/>
      <c r="AP12" s="17">
        <v>0.16567920391258301</v>
      </c>
      <c r="AQ12" s="17">
        <v>0.224524084359181</v>
      </c>
      <c r="AR12" s="17">
        <v>0.27682203383770898</v>
      </c>
      <c r="AS12" s="17">
        <v>0.18577784592725199</v>
      </c>
      <c r="AT12" s="17">
        <v>0.21998789449598899</v>
      </c>
      <c r="AU12" s="17"/>
      <c r="AV12" s="17">
        <v>0.25536456141981401</v>
      </c>
      <c r="AW12" s="17">
        <v>0.15669008762047201</v>
      </c>
      <c r="AX12" s="17">
        <v>0.23949795264099599</v>
      </c>
      <c r="AY12" s="17">
        <v>0.21225425786723701</v>
      </c>
      <c r="AZ12" s="17">
        <v>0.24451045191736601</v>
      </c>
      <c r="BA12" s="17">
        <v>0.177065763382733</v>
      </c>
      <c r="BB12" s="17"/>
      <c r="BC12" s="17">
        <v>0.26739771546239599</v>
      </c>
      <c r="BD12" s="17">
        <v>0.22601024319788901</v>
      </c>
      <c r="BE12" s="17">
        <v>0.216299013117602</v>
      </c>
      <c r="BF12" s="17">
        <v>0.19950262845244501</v>
      </c>
      <c r="BG12" s="17">
        <v>0.111573867434276</v>
      </c>
    </row>
    <row r="13" spans="2:59" ht="29" x14ac:dyDescent="0.35">
      <c r="B13" s="18" t="s">
        <v>653</v>
      </c>
      <c r="C13" s="17">
        <v>0.180728544649915</v>
      </c>
      <c r="D13" s="17">
        <v>0.17129514952564401</v>
      </c>
      <c r="E13" s="17">
        <v>0.18894667676041199</v>
      </c>
      <c r="F13" s="17"/>
      <c r="G13" s="17">
        <v>0.155108200444142</v>
      </c>
      <c r="H13" s="17">
        <v>0.15804398408988499</v>
      </c>
      <c r="I13" s="17">
        <v>0.140469386342644</v>
      </c>
      <c r="J13" s="17">
        <v>0.199261716805952</v>
      </c>
      <c r="K13" s="17">
        <v>0.184735097734367</v>
      </c>
      <c r="L13" s="17">
        <v>0.23303288368220201</v>
      </c>
      <c r="M13" s="17"/>
      <c r="N13" s="17">
        <v>0.162724426599235</v>
      </c>
      <c r="O13" s="17">
        <v>0.182450533751876</v>
      </c>
      <c r="P13" s="17">
        <v>0.242347770531228</v>
      </c>
      <c r="Q13" s="17">
        <v>0.14497151313433401</v>
      </c>
      <c r="R13" s="17"/>
      <c r="S13" s="17">
        <v>0.204879142379048</v>
      </c>
      <c r="T13" s="17">
        <v>0.18327377036460701</v>
      </c>
      <c r="U13" s="17">
        <v>0.20310059351091</v>
      </c>
      <c r="V13" s="17">
        <v>0.27184577176541802</v>
      </c>
      <c r="W13" s="17">
        <v>0.11617563848366699</v>
      </c>
      <c r="X13" s="17">
        <v>0.19014220312852401</v>
      </c>
      <c r="Y13" s="17">
        <v>0.149379067498386</v>
      </c>
      <c r="Z13" s="17">
        <v>0.11957666687511199</v>
      </c>
      <c r="AA13" s="17">
        <v>0.17999201779240501</v>
      </c>
      <c r="AB13" s="17">
        <v>0.159219638546888</v>
      </c>
      <c r="AC13" s="17">
        <v>0.14793851309623099</v>
      </c>
      <c r="AD13" s="17">
        <v>0.154899918888463</v>
      </c>
      <c r="AE13" s="17"/>
      <c r="AF13" s="17">
        <v>0.208303974558531</v>
      </c>
      <c r="AG13" s="17">
        <v>0.18081976127951399</v>
      </c>
      <c r="AH13" s="17">
        <v>0.14017132612139899</v>
      </c>
      <c r="AI13" s="17"/>
      <c r="AJ13" s="17">
        <v>0.21287180772596101</v>
      </c>
      <c r="AK13" s="17">
        <v>0.12915836104584399</v>
      </c>
      <c r="AL13" s="17">
        <v>0.34212547186021303</v>
      </c>
      <c r="AM13" s="17">
        <v>3.8117863037072201E-2</v>
      </c>
      <c r="AN13" s="17">
        <v>0.16801357401202899</v>
      </c>
      <c r="AO13" s="17"/>
      <c r="AP13" s="17">
        <v>0.231091264129927</v>
      </c>
      <c r="AQ13" s="17">
        <v>0.13903890864351701</v>
      </c>
      <c r="AR13" s="17">
        <v>0.25793015551243997</v>
      </c>
      <c r="AS13" s="17">
        <v>0.184793434712407</v>
      </c>
      <c r="AT13" s="17">
        <v>0.20372584534076399</v>
      </c>
      <c r="AU13" s="17"/>
      <c r="AV13" s="17">
        <v>0.11457685927325199</v>
      </c>
      <c r="AW13" s="17">
        <v>0.23302194615146499</v>
      </c>
      <c r="AX13" s="17">
        <v>0.289390027927106</v>
      </c>
      <c r="AY13" s="17">
        <v>0.195317795908623</v>
      </c>
      <c r="AZ13" s="17">
        <v>0.17456050635265</v>
      </c>
      <c r="BA13" s="17">
        <v>0.21372800142741999</v>
      </c>
      <c r="BB13" s="17"/>
      <c r="BC13" s="17">
        <v>0.19105302728794801</v>
      </c>
      <c r="BD13" s="17">
        <v>0.16446754066760999</v>
      </c>
      <c r="BE13" s="17">
        <v>0.19080137577527301</v>
      </c>
      <c r="BF13" s="17">
        <v>0.13009888771148001</v>
      </c>
      <c r="BG13" s="17">
        <v>0.14592438157117699</v>
      </c>
    </row>
    <row r="14" spans="2:59" ht="29" x14ac:dyDescent="0.35">
      <c r="B14" s="18" t="s">
        <v>654</v>
      </c>
      <c r="C14" s="17">
        <v>0.13194506024750799</v>
      </c>
      <c r="D14" s="17">
        <v>0.145442962556905</v>
      </c>
      <c r="E14" s="17">
        <v>0.118039546689771</v>
      </c>
      <c r="F14" s="17"/>
      <c r="G14" s="17">
        <v>5.6471608827380997E-2</v>
      </c>
      <c r="H14" s="17">
        <v>9.1277793935612403E-2</v>
      </c>
      <c r="I14" s="17">
        <v>9.4701097670031195E-2</v>
      </c>
      <c r="J14" s="17">
        <v>0.15816838983356299</v>
      </c>
      <c r="K14" s="17">
        <v>0.198274502395623</v>
      </c>
      <c r="L14" s="17">
        <v>0.18714550817834399</v>
      </c>
      <c r="M14" s="17"/>
      <c r="N14" s="17">
        <v>0.13505458925640201</v>
      </c>
      <c r="O14" s="17">
        <v>0.16051106956753</v>
      </c>
      <c r="P14" s="17">
        <v>0.110012088103288</v>
      </c>
      <c r="Q14" s="17">
        <v>0.11809803896710699</v>
      </c>
      <c r="R14" s="17"/>
      <c r="S14" s="17">
        <v>6.8095113675353994E-2</v>
      </c>
      <c r="T14" s="17">
        <v>0.12291179631082901</v>
      </c>
      <c r="U14" s="17">
        <v>0.12511659160622901</v>
      </c>
      <c r="V14" s="17">
        <v>8.8032013473866202E-2</v>
      </c>
      <c r="W14" s="17">
        <v>0.19670262279168499</v>
      </c>
      <c r="X14" s="17">
        <v>0.127157292203327</v>
      </c>
      <c r="Y14" s="17">
        <v>0.13638690248982999</v>
      </c>
      <c r="Z14" s="17">
        <v>0.214233504306791</v>
      </c>
      <c r="AA14" s="17">
        <v>0.10084155171478799</v>
      </c>
      <c r="AB14" s="17">
        <v>0.18648563447612401</v>
      </c>
      <c r="AC14" s="17">
        <v>0.181789054207806</v>
      </c>
      <c r="AD14" s="17">
        <v>0.22294617991870699</v>
      </c>
      <c r="AE14" s="17"/>
      <c r="AF14" s="17">
        <v>0.15528239871697599</v>
      </c>
      <c r="AG14" s="17">
        <v>0.12516027016325901</v>
      </c>
      <c r="AH14" s="17">
        <v>0.123453617627485</v>
      </c>
      <c r="AI14" s="17"/>
      <c r="AJ14" s="17">
        <v>0.17438432993199099</v>
      </c>
      <c r="AK14" s="17">
        <v>9.6177593016261206E-2</v>
      </c>
      <c r="AL14" s="17">
        <v>9.76804983795969E-2</v>
      </c>
      <c r="AM14" s="17">
        <v>0.165582575391899</v>
      </c>
      <c r="AN14" s="17">
        <v>0.13175544028173999</v>
      </c>
      <c r="AO14" s="17"/>
      <c r="AP14" s="17">
        <v>0.14534944039658401</v>
      </c>
      <c r="AQ14" s="17">
        <v>0.103863114844715</v>
      </c>
      <c r="AR14" s="17">
        <v>0.15060573001861799</v>
      </c>
      <c r="AS14" s="17">
        <v>0.18447677251587899</v>
      </c>
      <c r="AT14" s="17">
        <v>6.5230461992924593E-2</v>
      </c>
      <c r="AU14" s="17"/>
      <c r="AV14" s="17">
        <v>7.4086112166595594E-2</v>
      </c>
      <c r="AW14" s="17">
        <v>0.16858204651216299</v>
      </c>
      <c r="AX14" s="17">
        <v>0.14447646542345999</v>
      </c>
      <c r="AY14" s="17">
        <v>0.15795802748960799</v>
      </c>
      <c r="AZ14" s="17">
        <v>5.9568769610620499E-2</v>
      </c>
      <c r="BA14" s="17">
        <v>0.14376451194654599</v>
      </c>
      <c r="BB14" s="17"/>
      <c r="BC14" s="17">
        <v>0.13210445038761601</v>
      </c>
      <c r="BD14" s="17">
        <v>0.133987983790991</v>
      </c>
      <c r="BE14" s="17">
        <v>0.124625666542795</v>
      </c>
      <c r="BF14" s="17">
        <v>0.114234282242713</v>
      </c>
      <c r="BG14" s="17">
        <v>7.0464789557331597E-2</v>
      </c>
    </row>
    <row r="15" spans="2:59" ht="43.5" x14ac:dyDescent="0.35">
      <c r="B15" s="18" t="s">
        <v>655</v>
      </c>
      <c r="C15" s="19">
        <v>9.67250675383928E-2</v>
      </c>
      <c r="D15" s="19">
        <v>0.100091816137857</v>
      </c>
      <c r="E15" s="19">
        <v>9.4237073744937602E-2</v>
      </c>
      <c r="F15" s="19"/>
      <c r="G15" s="19">
        <v>5.2832976022617197E-2</v>
      </c>
      <c r="H15" s="19">
        <v>7.2008349105918801E-2</v>
      </c>
      <c r="I15" s="19">
        <v>7.4832538046085695E-2</v>
      </c>
      <c r="J15" s="19">
        <v>0.104240409724124</v>
      </c>
      <c r="K15" s="19">
        <v>0.160627404101542</v>
      </c>
      <c r="L15" s="19">
        <v>0.120064117011339</v>
      </c>
      <c r="M15" s="19"/>
      <c r="N15" s="19">
        <v>6.9870161193344493E-2</v>
      </c>
      <c r="O15" s="19">
        <v>9.9147172332571004E-2</v>
      </c>
      <c r="P15" s="19">
        <v>0.111624538698787</v>
      </c>
      <c r="Q15" s="19">
        <v>0.112254032548156</v>
      </c>
      <c r="R15" s="19"/>
      <c r="S15" s="19">
        <v>4.7108249071409598E-2</v>
      </c>
      <c r="T15" s="19">
        <v>9.0084614336645899E-2</v>
      </c>
      <c r="U15" s="19">
        <v>0.12256521954001399</v>
      </c>
      <c r="V15" s="19">
        <v>9.6761722606157494E-2</v>
      </c>
      <c r="W15" s="19">
        <v>7.75561529498663E-2</v>
      </c>
      <c r="X15" s="19">
        <v>1.6800518139103798E-2</v>
      </c>
      <c r="Y15" s="19">
        <v>0.13026665088932701</v>
      </c>
      <c r="Z15" s="19">
        <v>0.10682453475934001</v>
      </c>
      <c r="AA15" s="19">
        <v>0.11772228736486</v>
      </c>
      <c r="AB15" s="19">
        <v>0.18887216653208999</v>
      </c>
      <c r="AC15" s="19">
        <v>7.5344063236303799E-2</v>
      </c>
      <c r="AD15" s="19">
        <v>0.18441824580159599</v>
      </c>
      <c r="AE15" s="19"/>
      <c r="AF15" s="19">
        <v>0.10217011525826999</v>
      </c>
      <c r="AG15" s="19">
        <v>9.4603887483375407E-2</v>
      </c>
      <c r="AH15" s="19">
        <v>0.13516268108288801</v>
      </c>
      <c r="AI15" s="19"/>
      <c r="AJ15" s="19">
        <v>0.107230992680553</v>
      </c>
      <c r="AK15" s="19">
        <v>6.2921236066476802E-2</v>
      </c>
      <c r="AL15" s="19">
        <v>3.6039785143843497E-2</v>
      </c>
      <c r="AM15" s="19">
        <v>0.21618453738856899</v>
      </c>
      <c r="AN15" s="19">
        <v>0.152413537067947</v>
      </c>
      <c r="AO15" s="19"/>
      <c r="AP15" s="19">
        <v>0.117629350979187</v>
      </c>
      <c r="AQ15" s="19">
        <v>7.5363894063388406E-2</v>
      </c>
      <c r="AR15" s="19">
        <v>6.3856596027843895E-2</v>
      </c>
      <c r="AS15" s="19">
        <v>0.12668384826253301</v>
      </c>
      <c r="AT15" s="19">
        <v>2.22675625589678E-2</v>
      </c>
      <c r="AU15" s="19"/>
      <c r="AV15" s="19">
        <v>6.9487767792867194E-2</v>
      </c>
      <c r="AW15" s="19">
        <v>0.10739407722553999</v>
      </c>
      <c r="AX15" s="19">
        <v>4.9012311600098397E-2</v>
      </c>
      <c r="AY15" s="19">
        <v>0.11865834147892999</v>
      </c>
      <c r="AZ15" s="19">
        <v>3.5247244965537099E-2</v>
      </c>
      <c r="BA15" s="19">
        <v>0.154943136624556</v>
      </c>
      <c r="BB15" s="19"/>
      <c r="BC15" s="19">
        <v>9.1347068553479793E-2</v>
      </c>
      <c r="BD15" s="19">
        <v>8.5827507434218506E-2</v>
      </c>
      <c r="BE15" s="19">
        <v>9.0487814700087196E-2</v>
      </c>
      <c r="BF15" s="19">
        <v>0.11567823534614601</v>
      </c>
      <c r="BG15" s="19">
        <v>5.1913391320632898E-2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6.2972086019762605E-2</v>
      </c>
      <c r="D9" s="17">
        <v>5.33666339233696E-2</v>
      </c>
      <c r="E9" s="17">
        <v>7.1023504408376195E-2</v>
      </c>
      <c r="F9" s="17"/>
      <c r="G9" s="17">
        <v>6.4722883140794704E-2</v>
      </c>
      <c r="H9" s="17">
        <v>7.7822701393054097E-2</v>
      </c>
      <c r="I9" s="17">
        <v>6.9107552199510994E-2</v>
      </c>
      <c r="J9" s="17">
        <v>5.4859159982469999E-2</v>
      </c>
      <c r="K9" s="17">
        <v>6.0034610995057199E-2</v>
      </c>
      <c r="L9" s="17">
        <v>5.2512823919261903E-2</v>
      </c>
      <c r="M9" s="17"/>
      <c r="N9" s="17">
        <v>5.9059220555101599E-2</v>
      </c>
      <c r="O9" s="17">
        <v>6.0663809222437901E-2</v>
      </c>
      <c r="P9" s="17">
        <v>6.5576640963752098E-2</v>
      </c>
      <c r="Q9" s="17">
        <v>6.3760268285275798E-2</v>
      </c>
      <c r="R9" s="17"/>
      <c r="S9" s="17">
        <v>3.91828283494009E-2</v>
      </c>
      <c r="T9" s="17">
        <v>9.2864584505659098E-2</v>
      </c>
      <c r="U9" s="17">
        <v>3.8176626367351599E-2</v>
      </c>
      <c r="V9" s="17">
        <v>6.5396146632994007E-2</v>
      </c>
      <c r="W9" s="17">
        <v>8.8511394431509002E-2</v>
      </c>
      <c r="X9" s="17">
        <v>6.1193752776974197E-2</v>
      </c>
      <c r="Y9" s="17">
        <v>4.8185636207257999E-2</v>
      </c>
      <c r="Z9" s="17">
        <v>2.00059125025287E-2</v>
      </c>
      <c r="AA9" s="17">
        <v>0.109776373251898</v>
      </c>
      <c r="AB9" s="17">
        <v>4.5922686608683698E-2</v>
      </c>
      <c r="AC9" s="17">
        <v>7.3286537613071495E-2</v>
      </c>
      <c r="AD9" s="17">
        <v>2.8361962851640998E-2</v>
      </c>
      <c r="AE9" s="17"/>
      <c r="AF9" s="17">
        <v>5.0609608355766701E-2</v>
      </c>
      <c r="AG9" s="17">
        <v>5.8656937299895198E-2</v>
      </c>
      <c r="AH9" s="17">
        <v>9.56574192709021E-2</v>
      </c>
      <c r="AI9" s="17"/>
      <c r="AJ9" s="17">
        <v>5.8216901663505599E-2</v>
      </c>
      <c r="AK9" s="17">
        <v>5.9960763284585002E-2</v>
      </c>
      <c r="AL9" s="17">
        <v>1.5296346945345001E-2</v>
      </c>
      <c r="AM9" s="17">
        <v>0.122184157597406</v>
      </c>
      <c r="AN9" s="17">
        <v>8.3775063702130503E-2</v>
      </c>
      <c r="AO9" s="17"/>
      <c r="AP9" s="17">
        <v>4.9003712665036697E-2</v>
      </c>
      <c r="AQ9" s="17">
        <v>6.9030951828163795E-2</v>
      </c>
      <c r="AR9" s="17">
        <v>3.8067692867651499E-2</v>
      </c>
      <c r="AS9" s="17">
        <v>5.3159079915807497E-2</v>
      </c>
      <c r="AT9" s="17">
        <v>0.13193166293915701</v>
      </c>
      <c r="AU9" s="17"/>
      <c r="AV9" s="17">
        <v>6.1096799975411099E-2</v>
      </c>
      <c r="AW9" s="17">
        <v>3.9778067203635602E-2</v>
      </c>
      <c r="AX9" s="17">
        <v>4.3597317151777497E-2</v>
      </c>
      <c r="AY9" s="17">
        <v>6.6483400373114704E-2</v>
      </c>
      <c r="AZ9" s="17">
        <v>0.16065537955001399</v>
      </c>
      <c r="BA9" s="17">
        <v>2.9675327474496801E-2</v>
      </c>
      <c r="BB9" s="17"/>
      <c r="BC9" s="17">
        <v>5.7199265083388399E-2</v>
      </c>
      <c r="BD9" s="17">
        <v>7.2984804329793193E-2</v>
      </c>
      <c r="BE9" s="17">
        <v>4.45534866823908E-2</v>
      </c>
      <c r="BF9" s="17">
        <v>5.5735109641914603E-2</v>
      </c>
      <c r="BG9" s="17">
        <v>0.194581763655956</v>
      </c>
    </row>
    <row r="10" spans="2:59" ht="43.5" x14ac:dyDescent="0.35">
      <c r="B10" s="18" t="s">
        <v>650</v>
      </c>
      <c r="C10" s="17">
        <v>0.13927647225370399</v>
      </c>
      <c r="D10" s="17">
        <v>0.13692336663068999</v>
      </c>
      <c r="E10" s="17">
        <v>0.142797249292449</v>
      </c>
      <c r="F10" s="17"/>
      <c r="G10" s="17">
        <v>0.25762330648777398</v>
      </c>
      <c r="H10" s="17">
        <v>0.161201411292521</v>
      </c>
      <c r="I10" s="17">
        <v>0.16456008500128999</v>
      </c>
      <c r="J10" s="17">
        <v>0.104448365635307</v>
      </c>
      <c r="K10" s="17">
        <v>7.0403567211746607E-2</v>
      </c>
      <c r="L10" s="17">
        <v>8.7395921469908197E-2</v>
      </c>
      <c r="M10" s="17"/>
      <c r="N10" s="17">
        <v>0.1864230188115</v>
      </c>
      <c r="O10" s="17">
        <v>0.156412421591867</v>
      </c>
      <c r="P10" s="17">
        <v>0.10112038480395</v>
      </c>
      <c r="Q10" s="17">
        <v>0.101228373776432</v>
      </c>
      <c r="R10" s="17"/>
      <c r="S10" s="17">
        <v>0.173895602888822</v>
      </c>
      <c r="T10" s="17">
        <v>0.104388893218316</v>
      </c>
      <c r="U10" s="17">
        <v>0.13031030762519</v>
      </c>
      <c r="V10" s="17">
        <v>0.15348491740997899</v>
      </c>
      <c r="W10" s="17">
        <v>0.155323999150147</v>
      </c>
      <c r="X10" s="17">
        <v>0.15570286731275099</v>
      </c>
      <c r="Y10" s="17">
        <v>0.12176968112218101</v>
      </c>
      <c r="Z10" s="17">
        <v>0.14211385244007199</v>
      </c>
      <c r="AA10" s="17">
        <v>0.18755444470113</v>
      </c>
      <c r="AB10" s="17">
        <v>7.0728416596682095E-2</v>
      </c>
      <c r="AC10" s="17">
        <v>0.121365804607881</v>
      </c>
      <c r="AD10" s="17">
        <v>9.6034560808311006E-2</v>
      </c>
      <c r="AE10" s="17"/>
      <c r="AF10" s="17">
        <v>0.12602800049621901</v>
      </c>
      <c r="AG10" s="17">
        <v>0.13098697938810899</v>
      </c>
      <c r="AH10" s="17">
        <v>0.120830627253524</v>
      </c>
      <c r="AI10" s="17"/>
      <c r="AJ10" s="17">
        <v>0.11708189252646101</v>
      </c>
      <c r="AK10" s="17">
        <v>0.19575220146341399</v>
      </c>
      <c r="AL10" s="17">
        <v>9.6349856513755702E-2</v>
      </c>
      <c r="AM10" s="17">
        <v>0.100148345715005</v>
      </c>
      <c r="AN10" s="17">
        <v>9.1080528620053405E-2</v>
      </c>
      <c r="AO10" s="17"/>
      <c r="AP10" s="17">
        <v>0.123204884635255</v>
      </c>
      <c r="AQ10" s="17">
        <v>0.18609406162177</v>
      </c>
      <c r="AR10" s="17">
        <v>0.13221715216208799</v>
      </c>
      <c r="AS10" s="17">
        <v>8.3639793031932405E-2</v>
      </c>
      <c r="AT10" s="17">
        <v>0.22920469568023599</v>
      </c>
      <c r="AU10" s="17"/>
      <c r="AV10" s="17">
        <v>0.18681793946211001</v>
      </c>
      <c r="AW10" s="17">
        <v>0.122250995768435</v>
      </c>
      <c r="AX10" s="17">
        <v>8.8840441134212703E-2</v>
      </c>
      <c r="AY10" s="17">
        <v>0.10265553476938501</v>
      </c>
      <c r="AZ10" s="17">
        <v>0.25967077663224603</v>
      </c>
      <c r="BA10" s="17">
        <v>0.117891181447146</v>
      </c>
      <c r="BB10" s="17"/>
      <c r="BC10" s="17">
        <v>0.117338314291553</v>
      </c>
      <c r="BD10" s="17">
        <v>0.14081935386132399</v>
      </c>
      <c r="BE10" s="17">
        <v>0.15742927371668</v>
      </c>
      <c r="BF10" s="17">
        <v>0.16853530128447999</v>
      </c>
      <c r="BG10" s="17">
        <v>9.5876865459847804E-2</v>
      </c>
    </row>
    <row r="11" spans="2:59" ht="43.5" x14ac:dyDescent="0.35">
      <c r="B11" s="18" t="s">
        <v>651</v>
      </c>
      <c r="C11" s="17">
        <v>0.22550831759971099</v>
      </c>
      <c r="D11" s="17">
        <v>0.22658129624613699</v>
      </c>
      <c r="E11" s="17">
        <v>0.226392191953636</v>
      </c>
      <c r="F11" s="17"/>
      <c r="G11" s="17">
        <v>0.24111791697732901</v>
      </c>
      <c r="H11" s="17">
        <v>0.30525625910617799</v>
      </c>
      <c r="I11" s="17">
        <v>0.23316173415404101</v>
      </c>
      <c r="J11" s="17">
        <v>0.25955744354661903</v>
      </c>
      <c r="K11" s="17">
        <v>0.16668476717413899</v>
      </c>
      <c r="L11" s="17">
        <v>0.15153325401208101</v>
      </c>
      <c r="M11" s="17"/>
      <c r="N11" s="17">
        <v>0.22354249922021999</v>
      </c>
      <c r="O11" s="17">
        <v>0.20010418618965101</v>
      </c>
      <c r="P11" s="17">
        <v>0.219245354170922</v>
      </c>
      <c r="Q11" s="17">
        <v>0.26154056126986103</v>
      </c>
      <c r="R11" s="17"/>
      <c r="S11" s="17">
        <v>0.25370065898579103</v>
      </c>
      <c r="T11" s="17">
        <v>0.23693843831074399</v>
      </c>
      <c r="U11" s="17">
        <v>0.220052547771065</v>
      </c>
      <c r="V11" s="17">
        <v>0.188116841908331</v>
      </c>
      <c r="W11" s="17">
        <v>0.217925249048463</v>
      </c>
      <c r="X11" s="17">
        <v>0.28878345350578</v>
      </c>
      <c r="Y11" s="17">
        <v>0.22802998564784899</v>
      </c>
      <c r="Z11" s="17">
        <v>0.20671688967926999</v>
      </c>
      <c r="AA11" s="17">
        <v>0.172124660236987</v>
      </c>
      <c r="AB11" s="17">
        <v>0.17327104117011999</v>
      </c>
      <c r="AC11" s="17">
        <v>0.31989445006280798</v>
      </c>
      <c r="AD11" s="17">
        <v>0.193701443315833</v>
      </c>
      <c r="AE11" s="17"/>
      <c r="AF11" s="17">
        <v>0.203388670535435</v>
      </c>
      <c r="AG11" s="17">
        <v>0.24810941248358101</v>
      </c>
      <c r="AH11" s="17">
        <v>0.188762114102864</v>
      </c>
      <c r="AI11" s="17"/>
      <c r="AJ11" s="17">
        <v>0.17131084750207901</v>
      </c>
      <c r="AK11" s="17">
        <v>0.31246206448220998</v>
      </c>
      <c r="AL11" s="17">
        <v>0.16157726637008801</v>
      </c>
      <c r="AM11" s="17">
        <v>0.223263752349566</v>
      </c>
      <c r="AN11" s="17">
        <v>0.21141376068078699</v>
      </c>
      <c r="AO11" s="17"/>
      <c r="AP11" s="17">
        <v>0.191032518296681</v>
      </c>
      <c r="AQ11" s="17">
        <v>0.28424416852238299</v>
      </c>
      <c r="AR11" s="17">
        <v>0.174535755278098</v>
      </c>
      <c r="AS11" s="17">
        <v>0.186690545261159</v>
      </c>
      <c r="AT11" s="17">
        <v>0.217381742875426</v>
      </c>
      <c r="AU11" s="17"/>
      <c r="AV11" s="17">
        <v>0.30966730910240498</v>
      </c>
      <c r="AW11" s="17">
        <v>0.18283989978050899</v>
      </c>
      <c r="AX11" s="17">
        <v>0.220975042909762</v>
      </c>
      <c r="AY11" s="17">
        <v>0.20021325648772101</v>
      </c>
      <c r="AZ11" s="17">
        <v>0.225275524522004</v>
      </c>
      <c r="BA11" s="17">
        <v>0.21014463417838999</v>
      </c>
      <c r="BB11" s="17"/>
      <c r="BC11" s="17">
        <v>0.22210669324349999</v>
      </c>
      <c r="BD11" s="17">
        <v>0.23253347701494101</v>
      </c>
      <c r="BE11" s="17">
        <v>0.24543157418113801</v>
      </c>
      <c r="BF11" s="17">
        <v>0.23794572139418699</v>
      </c>
      <c r="BG11" s="17">
        <v>0.16309482694545499</v>
      </c>
    </row>
    <row r="12" spans="2:59" ht="29" x14ac:dyDescent="0.35">
      <c r="B12" s="18" t="s">
        <v>652</v>
      </c>
      <c r="C12" s="17">
        <v>0.248246100135321</v>
      </c>
      <c r="D12" s="17">
        <v>0.235235294229794</v>
      </c>
      <c r="E12" s="17">
        <v>0.25829885138838599</v>
      </c>
      <c r="F12" s="17"/>
      <c r="G12" s="17">
        <v>0.22018654074534</v>
      </c>
      <c r="H12" s="17">
        <v>0.229080872943628</v>
      </c>
      <c r="I12" s="17">
        <v>0.25298878519453299</v>
      </c>
      <c r="J12" s="17">
        <v>0.22288673662411601</v>
      </c>
      <c r="K12" s="17">
        <v>0.24560322956497399</v>
      </c>
      <c r="L12" s="17">
        <v>0.30188590159997197</v>
      </c>
      <c r="M12" s="17"/>
      <c r="N12" s="17">
        <v>0.24835350122035901</v>
      </c>
      <c r="O12" s="17">
        <v>0.243374859190325</v>
      </c>
      <c r="P12" s="17">
        <v>0.26643643394295602</v>
      </c>
      <c r="Q12" s="17">
        <v>0.23796041979857899</v>
      </c>
      <c r="R12" s="17"/>
      <c r="S12" s="17">
        <v>0.28568840660903499</v>
      </c>
      <c r="T12" s="17">
        <v>0.26789315722241003</v>
      </c>
      <c r="U12" s="17">
        <v>0.227948555129902</v>
      </c>
      <c r="V12" s="17">
        <v>0.23187156035106499</v>
      </c>
      <c r="W12" s="17">
        <v>0.25312873953366999</v>
      </c>
      <c r="X12" s="17">
        <v>0.258224932199624</v>
      </c>
      <c r="Y12" s="17">
        <v>0.19296071572052101</v>
      </c>
      <c r="Z12" s="17">
        <v>0.27055022122099698</v>
      </c>
      <c r="AA12" s="17">
        <v>0.20672455861905201</v>
      </c>
      <c r="AB12" s="17">
        <v>0.30198951416110398</v>
      </c>
      <c r="AC12" s="17">
        <v>0.19348469155296699</v>
      </c>
      <c r="AD12" s="17">
        <v>0.22990029351762201</v>
      </c>
      <c r="AE12" s="17"/>
      <c r="AF12" s="17">
        <v>0.22882776562983401</v>
      </c>
      <c r="AG12" s="17">
        <v>0.27579257544717201</v>
      </c>
      <c r="AH12" s="17">
        <v>0.219542841316507</v>
      </c>
      <c r="AI12" s="17"/>
      <c r="AJ12" s="17">
        <v>0.24685831419121301</v>
      </c>
      <c r="AK12" s="17">
        <v>0.21776425076066999</v>
      </c>
      <c r="AL12" s="17">
        <v>0.39282754901186501</v>
      </c>
      <c r="AM12" s="17">
        <v>0.15395050397128199</v>
      </c>
      <c r="AN12" s="17">
        <v>0.229334483730914</v>
      </c>
      <c r="AO12" s="17"/>
      <c r="AP12" s="17">
        <v>0.23551897587287801</v>
      </c>
      <c r="AQ12" s="17">
        <v>0.234520630844405</v>
      </c>
      <c r="AR12" s="17">
        <v>0.34530267650740498</v>
      </c>
      <c r="AS12" s="17">
        <v>0.24087155661635101</v>
      </c>
      <c r="AT12" s="17">
        <v>0.15463515754027499</v>
      </c>
      <c r="AU12" s="17"/>
      <c r="AV12" s="17">
        <v>0.25955610516917499</v>
      </c>
      <c r="AW12" s="17">
        <v>0.23565648772402201</v>
      </c>
      <c r="AX12" s="17">
        <v>0.317808325992124</v>
      </c>
      <c r="AY12" s="17">
        <v>0.24289903818567801</v>
      </c>
      <c r="AZ12" s="17">
        <v>0.16125448178330601</v>
      </c>
      <c r="BA12" s="17">
        <v>0.25433405478291998</v>
      </c>
      <c r="BB12" s="17"/>
      <c r="BC12" s="17">
        <v>0.26940244901839799</v>
      </c>
      <c r="BD12" s="17">
        <v>0.21185065021636501</v>
      </c>
      <c r="BE12" s="17">
        <v>0.25898125499958002</v>
      </c>
      <c r="BF12" s="17">
        <v>0.25408126809885101</v>
      </c>
      <c r="BG12" s="17">
        <v>0.424068363060777</v>
      </c>
    </row>
    <row r="13" spans="2:59" ht="29" x14ac:dyDescent="0.35">
      <c r="B13" s="18" t="s">
        <v>653</v>
      </c>
      <c r="C13" s="17">
        <v>0.17217353662507601</v>
      </c>
      <c r="D13" s="17">
        <v>0.17776525235360399</v>
      </c>
      <c r="E13" s="17">
        <v>0.16814058951493599</v>
      </c>
      <c r="F13" s="17"/>
      <c r="G13" s="17">
        <v>0.14319723861436201</v>
      </c>
      <c r="H13" s="17">
        <v>0.115763407873372</v>
      </c>
      <c r="I13" s="17">
        <v>0.14772089308417199</v>
      </c>
      <c r="J13" s="17">
        <v>0.21373578153893399</v>
      </c>
      <c r="K13" s="17">
        <v>0.22290465347121399</v>
      </c>
      <c r="L13" s="17">
        <v>0.19539593311294701</v>
      </c>
      <c r="M13" s="17"/>
      <c r="N13" s="17">
        <v>0.14972391009997699</v>
      </c>
      <c r="O13" s="17">
        <v>0.17908124589931601</v>
      </c>
      <c r="P13" s="17">
        <v>0.21199240252138701</v>
      </c>
      <c r="Q13" s="17">
        <v>0.15564259556396901</v>
      </c>
      <c r="R13" s="17"/>
      <c r="S13" s="17">
        <v>0.160255376249715</v>
      </c>
      <c r="T13" s="17">
        <v>0.15547202568594301</v>
      </c>
      <c r="U13" s="17">
        <v>0.235715341279364</v>
      </c>
      <c r="V13" s="17">
        <v>0.177141270078435</v>
      </c>
      <c r="W13" s="17">
        <v>0.14160798823340001</v>
      </c>
      <c r="X13" s="17">
        <v>0.18013535374664399</v>
      </c>
      <c r="Y13" s="17">
        <v>0.228617634774511</v>
      </c>
      <c r="Z13" s="17">
        <v>0.122533284934757</v>
      </c>
      <c r="AA13" s="17">
        <v>0.15140830730155</v>
      </c>
      <c r="AB13" s="17">
        <v>0.182195205745666</v>
      </c>
      <c r="AC13" s="17">
        <v>0.12362990981843699</v>
      </c>
      <c r="AD13" s="17">
        <v>0.21559731752882799</v>
      </c>
      <c r="AE13" s="17"/>
      <c r="AF13" s="17">
        <v>0.21417422311876599</v>
      </c>
      <c r="AG13" s="17">
        <v>0.150085874164475</v>
      </c>
      <c r="AH13" s="17">
        <v>0.17469654342328</v>
      </c>
      <c r="AI13" s="17"/>
      <c r="AJ13" s="17">
        <v>0.23412120069792</v>
      </c>
      <c r="AK13" s="17">
        <v>0.118544785375577</v>
      </c>
      <c r="AL13" s="17">
        <v>0.216066560332561</v>
      </c>
      <c r="AM13" s="17">
        <v>0.111242307332719</v>
      </c>
      <c r="AN13" s="17">
        <v>0.164465334028921</v>
      </c>
      <c r="AO13" s="17"/>
      <c r="AP13" s="17">
        <v>0.21168243133200099</v>
      </c>
      <c r="AQ13" s="17">
        <v>0.137367437261112</v>
      </c>
      <c r="AR13" s="17">
        <v>0.181762111014904</v>
      </c>
      <c r="AS13" s="17">
        <v>0.215265222653195</v>
      </c>
      <c r="AT13" s="17">
        <v>0.18698634613682799</v>
      </c>
      <c r="AU13" s="17"/>
      <c r="AV13" s="17">
        <v>0.111621418153091</v>
      </c>
      <c r="AW13" s="17">
        <v>0.21296246929101201</v>
      </c>
      <c r="AX13" s="17">
        <v>0.22578629127929301</v>
      </c>
      <c r="AY13" s="17">
        <v>0.21578766828549301</v>
      </c>
      <c r="AZ13" s="17">
        <v>0.113502229171836</v>
      </c>
      <c r="BA13" s="17">
        <v>0.16198276177104601</v>
      </c>
      <c r="BB13" s="17"/>
      <c r="BC13" s="17">
        <v>0.19039055560676299</v>
      </c>
      <c r="BD13" s="17">
        <v>0.182381525098682</v>
      </c>
      <c r="BE13" s="17">
        <v>0.15584120693106099</v>
      </c>
      <c r="BF13" s="17">
        <v>9.9257430821772893E-2</v>
      </c>
      <c r="BG13" s="17">
        <v>0</v>
      </c>
    </row>
    <row r="14" spans="2:59" ht="29" x14ac:dyDescent="0.35">
      <c r="B14" s="18" t="s">
        <v>654</v>
      </c>
      <c r="C14" s="17">
        <v>8.3056418594522105E-2</v>
      </c>
      <c r="D14" s="17">
        <v>0.101354774660189</v>
      </c>
      <c r="E14" s="17">
        <v>6.3994482348443904E-2</v>
      </c>
      <c r="F14" s="17"/>
      <c r="G14" s="17">
        <v>6.1105459570346098E-2</v>
      </c>
      <c r="H14" s="17">
        <v>4.9277094104931897E-2</v>
      </c>
      <c r="I14" s="17">
        <v>9.0872387162959506E-2</v>
      </c>
      <c r="J14" s="17">
        <v>7.9980455224186106E-2</v>
      </c>
      <c r="K14" s="17">
        <v>0.117987354724597</v>
      </c>
      <c r="L14" s="17">
        <v>0.101290753407262</v>
      </c>
      <c r="M14" s="17"/>
      <c r="N14" s="17">
        <v>8.3280303535951006E-2</v>
      </c>
      <c r="O14" s="17">
        <v>9.2814180358002096E-2</v>
      </c>
      <c r="P14" s="17">
        <v>6.2525446961177095E-2</v>
      </c>
      <c r="Q14" s="17">
        <v>9.1209726914291495E-2</v>
      </c>
      <c r="R14" s="17"/>
      <c r="S14" s="17">
        <v>8.0391855378276297E-2</v>
      </c>
      <c r="T14" s="17">
        <v>5.9143055326660303E-2</v>
      </c>
      <c r="U14" s="17">
        <v>8.4122445656173703E-2</v>
      </c>
      <c r="V14" s="17">
        <v>8.7771162986503296E-2</v>
      </c>
      <c r="W14" s="17">
        <v>4.8684987384661003E-2</v>
      </c>
      <c r="X14" s="17">
        <v>4.29713856188568E-2</v>
      </c>
      <c r="Y14" s="17">
        <v>9.45215448971755E-2</v>
      </c>
      <c r="Z14" s="17">
        <v>8.7160882561096303E-2</v>
      </c>
      <c r="AA14" s="17">
        <v>9.4903085186150496E-2</v>
      </c>
      <c r="AB14" s="17">
        <v>0.120057810481557</v>
      </c>
      <c r="AC14" s="17">
        <v>0.132756591589898</v>
      </c>
      <c r="AD14" s="17">
        <v>0.11742249217083001</v>
      </c>
      <c r="AE14" s="17"/>
      <c r="AF14" s="17">
        <v>9.0232373598479507E-2</v>
      </c>
      <c r="AG14" s="17">
        <v>8.4015221400991102E-2</v>
      </c>
      <c r="AH14" s="17">
        <v>9.1111131904778805E-2</v>
      </c>
      <c r="AI14" s="17"/>
      <c r="AJ14" s="17">
        <v>8.8653744006928006E-2</v>
      </c>
      <c r="AK14" s="17">
        <v>6.4907294150293601E-2</v>
      </c>
      <c r="AL14" s="17">
        <v>7.7224303522709301E-2</v>
      </c>
      <c r="AM14" s="17">
        <v>0.15783125912208401</v>
      </c>
      <c r="AN14" s="17">
        <v>0.107251856050563</v>
      </c>
      <c r="AO14" s="17"/>
      <c r="AP14" s="17">
        <v>9.3017466655000602E-2</v>
      </c>
      <c r="AQ14" s="17">
        <v>6.2650737542147394E-2</v>
      </c>
      <c r="AR14" s="17">
        <v>8.5964634286545993E-2</v>
      </c>
      <c r="AS14" s="17">
        <v>0.11483965293651099</v>
      </c>
      <c r="AT14" s="17">
        <v>5.7592832269109301E-2</v>
      </c>
      <c r="AU14" s="17"/>
      <c r="AV14" s="17">
        <v>5.3282109623654803E-2</v>
      </c>
      <c r="AW14" s="17">
        <v>0.100216716479348</v>
      </c>
      <c r="AX14" s="17">
        <v>7.3823370723678797E-2</v>
      </c>
      <c r="AY14" s="17">
        <v>8.46731732899446E-2</v>
      </c>
      <c r="AZ14" s="17">
        <v>5.1960673750627802E-2</v>
      </c>
      <c r="BA14" s="17">
        <v>0.103736470735476</v>
      </c>
      <c r="BB14" s="17"/>
      <c r="BC14" s="17">
        <v>5.7459879720462903E-2</v>
      </c>
      <c r="BD14" s="17">
        <v>0.111029427968516</v>
      </c>
      <c r="BE14" s="17">
        <v>8.1613593882878796E-2</v>
      </c>
      <c r="BF14" s="17">
        <v>0.11396892736657201</v>
      </c>
      <c r="BG14" s="17">
        <v>7.0464789557331597E-2</v>
      </c>
    </row>
    <row r="15" spans="2:59" ht="43.5" x14ac:dyDescent="0.35">
      <c r="B15" s="18" t="s">
        <v>655</v>
      </c>
      <c r="C15" s="19">
        <v>6.87670687719035E-2</v>
      </c>
      <c r="D15" s="19">
        <v>6.8773381956217197E-2</v>
      </c>
      <c r="E15" s="19">
        <v>6.9353131093772696E-2</v>
      </c>
      <c r="F15" s="19"/>
      <c r="G15" s="19">
        <v>1.20466544640539E-2</v>
      </c>
      <c r="H15" s="19">
        <v>6.15982532863147E-2</v>
      </c>
      <c r="I15" s="19">
        <v>4.1588563203493502E-2</v>
      </c>
      <c r="J15" s="19">
        <v>6.45320574483675E-2</v>
      </c>
      <c r="K15" s="19">
        <v>0.11638181685827299</v>
      </c>
      <c r="L15" s="19">
        <v>0.10998541247856899</v>
      </c>
      <c r="M15" s="19"/>
      <c r="N15" s="19">
        <v>4.9617546556891101E-2</v>
      </c>
      <c r="O15" s="19">
        <v>6.7549297548401097E-2</v>
      </c>
      <c r="P15" s="19">
        <v>7.3103336635856095E-2</v>
      </c>
      <c r="Q15" s="19">
        <v>8.8658054391591995E-2</v>
      </c>
      <c r="R15" s="19"/>
      <c r="S15" s="19">
        <v>6.8852715389595897E-3</v>
      </c>
      <c r="T15" s="19">
        <v>8.3299845730267594E-2</v>
      </c>
      <c r="U15" s="19">
        <v>6.3674176170954402E-2</v>
      </c>
      <c r="V15" s="19">
        <v>9.6218100632693995E-2</v>
      </c>
      <c r="W15" s="19">
        <v>9.48176422181497E-2</v>
      </c>
      <c r="X15" s="19">
        <v>1.29882548393705E-2</v>
      </c>
      <c r="Y15" s="19">
        <v>8.5914801630504301E-2</v>
      </c>
      <c r="Z15" s="19">
        <v>0.150918956661278</v>
      </c>
      <c r="AA15" s="19">
        <v>7.7508570703232402E-2</v>
      </c>
      <c r="AB15" s="19">
        <v>0.10583532523618901</v>
      </c>
      <c r="AC15" s="19">
        <v>3.5582014754937802E-2</v>
      </c>
      <c r="AD15" s="19">
        <v>0.11898192980693501</v>
      </c>
      <c r="AE15" s="19"/>
      <c r="AF15" s="19">
        <v>8.6739358265499902E-2</v>
      </c>
      <c r="AG15" s="19">
        <v>5.2352999815776298E-2</v>
      </c>
      <c r="AH15" s="19">
        <v>0.109399322728143</v>
      </c>
      <c r="AI15" s="19"/>
      <c r="AJ15" s="19">
        <v>8.3757099411892605E-2</v>
      </c>
      <c r="AK15" s="19">
        <v>3.0608640483251098E-2</v>
      </c>
      <c r="AL15" s="19">
        <v>4.06581173036763E-2</v>
      </c>
      <c r="AM15" s="19">
        <v>0.131379673911937</v>
      </c>
      <c r="AN15" s="19">
        <v>0.112678973186631</v>
      </c>
      <c r="AO15" s="19"/>
      <c r="AP15" s="19">
        <v>9.6540010543146995E-2</v>
      </c>
      <c r="AQ15" s="19">
        <v>2.6092012380018698E-2</v>
      </c>
      <c r="AR15" s="19">
        <v>4.2149977883308001E-2</v>
      </c>
      <c r="AS15" s="19">
        <v>0.10553414958504501</v>
      </c>
      <c r="AT15" s="19">
        <v>2.22675625589678E-2</v>
      </c>
      <c r="AU15" s="19"/>
      <c r="AV15" s="19">
        <v>1.7958318514153901E-2</v>
      </c>
      <c r="AW15" s="19">
        <v>0.106295363753038</v>
      </c>
      <c r="AX15" s="19">
        <v>2.9169210809152399E-2</v>
      </c>
      <c r="AY15" s="19">
        <v>8.7287928608662996E-2</v>
      </c>
      <c r="AZ15" s="19">
        <v>2.7680934589965601E-2</v>
      </c>
      <c r="BA15" s="19">
        <v>0.12223556961052399</v>
      </c>
      <c r="BB15" s="19"/>
      <c r="BC15" s="19">
        <v>8.6102843035933505E-2</v>
      </c>
      <c r="BD15" s="19">
        <v>4.8400761510379101E-2</v>
      </c>
      <c r="BE15" s="19">
        <v>5.6149609606271002E-2</v>
      </c>
      <c r="BF15" s="19">
        <v>7.0476241392222E-2</v>
      </c>
      <c r="BG15" s="19">
        <v>5.1913391320632898E-2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0.12963658072873199</v>
      </c>
      <c r="D9" s="17">
        <v>0.105992480574561</v>
      </c>
      <c r="E9" s="17">
        <v>0.15234943163268899</v>
      </c>
      <c r="F9" s="17"/>
      <c r="G9" s="17">
        <v>0.132579946540795</v>
      </c>
      <c r="H9" s="17">
        <v>0.15978755245491699</v>
      </c>
      <c r="I9" s="17">
        <v>0.16777877611852199</v>
      </c>
      <c r="J9" s="17">
        <v>0.14045302281549299</v>
      </c>
      <c r="K9" s="17">
        <v>6.2461618080947197E-2</v>
      </c>
      <c r="L9" s="17">
        <v>0.105466714372147</v>
      </c>
      <c r="M9" s="17"/>
      <c r="N9" s="17">
        <v>0.15025291664826601</v>
      </c>
      <c r="O9" s="17">
        <v>0.113982634901294</v>
      </c>
      <c r="P9" s="17">
        <v>0.118903215375302</v>
      </c>
      <c r="Q9" s="17">
        <v>0.13267797684152599</v>
      </c>
      <c r="R9" s="17"/>
      <c r="S9" s="17">
        <v>0.17358908366275699</v>
      </c>
      <c r="T9" s="17">
        <v>0.13564131598382601</v>
      </c>
      <c r="U9" s="17">
        <v>0.15346544343731</v>
      </c>
      <c r="V9" s="17">
        <v>0.14753097815966301</v>
      </c>
      <c r="W9" s="17">
        <v>0.16873560782668001</v>
      </c>
      <c r="X9" s="17">
        <v>7.7520018626001802E-2</v>
      </c>
      <c r="Y9" s="17">
        <v>6.7192446639026807E-2</v>
      </c>
      <c r="Z9" s="17">
        <v>8.6414373416323395E-2</v>
      </c>
      <c r="AA9" s="17">
        <v>0.16272931701683699</v>
      </c>
      <c r="AB9" s="17">
        <v>6.0651451272564202E-2</v>
      </c>
      <c r="AC9" s="17">
        <v>0.179221264860977</v>
      </c>
      <c r="AD9" s="17">
        <v>5.5416684842485298E-2</v>
      </c>
      <c r="AE9" s="17"/>
      <c r="AF9" s="17">
        <v>0.15370245709897201</v>
      </c>
      <c r="AG9" s="17">
        <v>0.109441841414054</v>
      </c>
      <c r="AH9" s="17">
        <v>0.14160253150178301</v>
      </c>
      <c r="AI9" s="17"/>
      <c r="AJ9" s="17">
        <v>0.11002096043993601</v>
      </c>
      <c r="AK9" s="17">
        <v>0.159886644748574</v>
      </c>
      <c r="AL9" s="17">
        <v>0.10423027506388</v>
      </c>
      <c r="AM9" s="17">
        <v>0.31146248997953602</v>
      </c>
      <c r="AN9" s="17">
        <v>0.13210378713919199</v>
      </c>
      <c r="AO9" s="17"/>
      <c r="AP9" s="17">
        <v>0.110645373156342</v>
      </c>
      <c r="AQ9" s="17">
        <v>0.145412200580602</v>
      </c>
      <c r="AR9" s="17">
        <v>0.12135784384727601</v>
      </c>
      <c r="AS9" s="17">
        <v>0.14879046014438899</v>
      </c>
      <c r="AT9" s="17">
        <v>6.4445396068677094E-2</v>
      </c>
      <c r="AU9" s="17"/>
      <c r="AV9" s="17">
        <v>0.13567815771075201</v>
      </c>
      <c r="AW9" s="17">
        <v>0.102873107724893</v>
      </c>
      <c r="AX9" s="17">
        <v>0.148441963136486</v>
      </c>
      <c r="AY9" s="17">
        <v>0.17723058547691001</v>
      </c>
      <c r="AZ9" s="17">
        <v>0.110880234261061</v>
      </c>
      <c r="BA9" s="17">
        <v>0.122078535288137</v>
      </c>
      <c r="BB9" s="17"/>
      <c r="BC9" s="17">
        <v>0.13766376154482299</v>
      </c>
      <c r="BD9" s="17">
        <v>0.147783830725258</v>
      </c>
      <c r="BE9" s="17">
        <v>0.12227207578555301</v>
      </c>
      <c r="BF9" s="17">
        <v>0.117411080025476</v>
      </c>
      <c r="BG9" s="17">
        <v>0.30962064769365399</v>
      </c>
    </row>
    <row r="10" spans="2:59" ht="43.5" x14ac:dyDescent="0.35">
      <c r="B10" s="18" t="s">
        <v>650</v>
      </c>
      <c r="C10" s="17">
        <v>0.21239630033440701</v>
      </c>
      <c r="D10" s="17">
        <v>0.20822887905819501</v>
      </c>
      <c r="E10" s="17">
        <v>0.21637043247950499</v>
      </c>
      <c r="F10" s="17"/>
      <c r="G10" s="17">
        <v>0.26779895914839502</v>
      </c>
      <c r="H10" s="17">
        <v>0.226896096544488</v>
      </c>
      <c r="I10" s="17">
        <v>0.21017194191699201</v>
      </c>
      <c r="J10" s="17">
        <v>0.19347457328510101</v>
      </c>
      <c r="K10" s="17">
        <v>0.172423830630277</v>
      </c>
      <c r="L10" s="17">
        <v>0.20263014533545701</v>
      </c>
      <c r="M10" s="17"/>
      <c r="N10" s="17">
        <v>0.24181420146560301</v>
      </c>
      <c r="O10" s="17">
        <v>0.216458889437604</v>
      </c>
      <c r="P10" s="17">
        <v>0.21940634250803701</v>
      </c>
      <c r="Q10" s="17">
        <v>0.16848486489468301</v>
      </c>
      <c r="R10" s="17"/>
      <c r="S10" s="17">
        <v>0.25013543938324101</v>
      </c>
      <c r="T10" s="17">
        <v>0.234022792334876</v>
      </c>
      <c r="U10" s="17">
        <v>0.17866780278406599</v>
      </c>
      <c r="V10" s="17">
        <v>0.182897254883162</v>
      </c>
      <c r="W10" s="17">
        <v>0.16773739802524901</v>
      </c>
      <c r="X10" s="17">
        <v>0.27800229783151797</v>
      </c>
      <c r="Y10" s="17">
        <v>0.24610064486604699</v>
      </c>
      <c r="Z10" s="17">
        <v>0.28590258927310402</v>
      </c>
      <c r="AA10" s="17">
        <v>0.14296694626547801</v>
      </c>
      <c r="AB10" s="17">
        <v>0.20017101322969599</v>
      </c>
      <c r="AC10" s="17">
        <v>0.199012431422912</v>
      </c>
      <c r="AD10" s="17">
        <v>0.14008891158832601</v>
      </c>
      <c r="AE10" s="17"/>
      <c r="AF10" s="17">
        <v>0.20593557524082801</v>
      </c>
      <c r="AG10" s="17">
        <v>0.21508927028923</v>
      </c>
      <c r="AH10" s="17">
        <v>0.213137632350545</v>
      </c>
      <c r="AI10" s="17"/>
      <c r="AJ10" s="17">
        <v>0.215301661048693</v>
      </c>
      <c r="AK10" s="17">
        <v>0.23190654742746</v>
      </c>
      <c r="AL10" s="17">
        <v>0.20302572629322699</v>
      </c>
      <c r="AM10" s="17">
        <v>0.186536069240682</v>
      </c>
      <c r="AN10" s="17">
        <v>0.217189945360102</v>
      </c>
      <c r="AO10" s="17"/>
      <c r="AP10" s="17">
        <v>0.17853020479889001</v>
      </c>
      <c r="AQ10" s="17">
        <v>0.23146799758831099</v>
      </c>
      <c r="AR10" s="17">
        <v>0.168255976483804</v>
      </c>
      <c r="AS10" s="17">
        <v>0.2494250024787</v>
      </c>
      <c r="AT10" s="17">
        <v>0.19273762070324801</v>
      </c>
      <c r="AU10" s="17"/>
      <c r="AV10" s="17">
        <v>0.24229884707021801</v>
      </c>
      <c r="AW10" s="17">
        <v>0.197144283514612</v>
      </c>
      <c r="AX10" s="17">
        <v>0.121853304774847</v>
      </c>
      <c r="AY10" s="17">
        <v>0.266723246024271</v>
      </c>
      <c r="AZ10" s="17">
        <v>0.216740275600525</v>
      </c>
      <c r="BA10" s="17">
        <v>0.17001748074169501</v>
      </c>
      <c r="BB10" s="17"/>
      <c r="BC10" s="17">
        <v>0.169362135121437</v>
      </c>
      <c r="BD10" s="17">
        <v>0.21784132981861401</v>
      </c>
      <c r="BE10" s="17">
        <v>0.22281144674506401</v>
      </c>
      <c r="BF10" s="17">
        <v>0.25395856094135999</v>
      </c>
      <c r="BG10" s="17">
        <v>0.21774798337246801</v>
      </c>
    </row>
    <row r="11" spans="2:59" ht="43.5" x14ac:dyDescent="0.35">
      <c r="B11" s="18" t="s">
        <v>651</v>
      </c>
      <c r="C11" s="17">
        <v>0.27693501688123101</v>
      </c>
      <c r="D11" s="17">
        <v>0.28161549093563598</v>
      </c>
      <c r="E11" s="17">
        <v>0.26978353137977401</v>
      </c>
      <c r="F11" s="17"/>
      <c r="G11" s="17">
        <v>0.261973601162381</v>
      </c>
      <c r="H11" s="17">
        <v>0.297670638474272</v>
      </c>
      <c r="I11" s="17">
        <v>0.26641845971550998</v>
      </c>
      <c r="J11" s="17">
        <v>0.28023182759846998</v>
      </c>
      <c r="K11" s="17">
        <v>0.24991453862097501</v>
      </c>
      <c r="L11" s="17">
        <v>0.29279228669198099</v>
      </c>
      <c r="M11" s="17"/>
      <c r="N11" s="17">
        <v>0.26530659614190999</v>
      </c>
      <c r="O11" s="17">
        <v>0.29717820185594401</v>
      </c>
      <c r="P11" s="17">
        <v>0.27208541790649898</v>
      </c>
      <c r="Q11" s="17">
        <v>0.27428595344048701</v>
      </c>
      <c r="R11" s="17"/>
      <c r="S11" s="17">
        <v>0.28748492481452897</v>
      </c>
      <c r="T11" s="17">
        <v>0.20773521565493899</v>
      </c>
      <c r="U11" s="17">
        <v>0.246611303136864</v>
      </c>
      <c r="V11" s="17">
        <v>0.31047017121499698</v>
      </c>
      <c r="W11" s="17">
        <v>0.37790999099900802</v>
      </c>
      <c r="X11" s="17">
        <v>0.24856296689451601</v>
      </c>
      <c r="Y11" s="17">
        <v>0.23224991982173901</v>
      </c>
      <c r="Z11" s="17">
        <v>0.23544643424523301</v>
      </c>
      <c r="AA11" s="17">
        <v>0.27318636015810199</v>
      </c>
      <c r="AB11" s="17">
        <v>0.29313951659040499</v>
      </c>
      <c r="AC11" s="17">
        <v>0.31674505308346101</v>
      </c>
      <c r="AD11" s="17">
        <v>0.39025197199647799</v>
      </c>
      <c r="AE11" s="17"/>
      <c r="AF11" s="17">
        <v>0.26621215905301199</v>
      </c>
      <c r="AG11" s="17">
        <v>0.28518289111265399</v>
      </c>
      <c r="AH11" s="17">
        <v>0.24492873721302399</v>
      </c>
      <c r="AI11" s="17"/>
      <c r="AJ11" s="17">
        <v>0.29488075094988497</v>
      </c>
      <c r="AK11" s="17">
        <v>0.28364541198852</v>
      </c>
      <c r="AL11" s="17">
        <v>0.248621425509819</v>
      </c>
      <c r="AM11" s="17">
        <v>7.3745567243977697E-2</v>
      </c>
      <c r="AN11" s="17">
        <v>0.241538898674208</v>
      </c>
      <c r="AO11" s="17"/>
      <c r="AP11" s="17">
        <v>0.315896351920885</v>
      </c>
      <c r="AQ11" s="17">
        <v>0.27969836705711398</v>
      </c>
      <c r="AR11" s="17">
        <v>0.32999375397234798</v>
      </c>
      <c r="AS11" s="17">
        <v>0.23724901779445401</v>
      </c>
      <c r="AT11" s="17">
        <v>0.27789738766347599</v>
      </c>
      <c r="AU11" s="17"/>
      <c r="AV11" s="17">
        <v>0.30840446029910301</v>
      </c>
      <c r="AW11" s="17">
        <v>0.321649775722124</v>
      </c>
      <c r="AX11" s="17">
        <v>0.31386042957688598</v>
      </c>
      <c r="AY11" s="17">
        <v>0.22478806380824001</v>
      </c>
      <c r="AZ11" s="17">
        <v>0.19665522433258001</v>
      </c>
      <c r="BA11" s="17">
        <v>0.25983579962187697</v>
      </c>
      <c r="BB11" s="17"/>
      <c r="BC11" s="17">
        <v>0.26527405191074099</v>
      </c>
      <c r="BD11" s="17">
        <v>0.30909460798180399</v>
      </c>
      <c r="BE11" s="17">
        <v>0.29694283320911902</v>
      </c>
      <c r="BF11" s="17">
        <v>0.25141703748045802</v>
      </c>
      <c r="BG11" s="17">
        <v>0.20627768430493301</v>
      </c>
    </row>
    <row r="12" spans="2:59" ht="29" x14ac:dyDescent="0.35">
      <c r="B12" s="18" t="s">
        <v>652</v>
      </c>
      <c r="C12" s="17">
        <v>0.215382550764289</v>
      </c>
      <c r="D12" s="17">
        <v>0.24296248754970901</v>
      </c>
      <c r="E12" s="17">
        <v>0.19003176640953501</v>
      </c>
      <c r="F12" s="17"/>
      <c r="G12" s="17">
        <v>0.219872417652135</v>
      </c>
      <c r="H12" s="17">
        <v>0.18747482061547899</v>
      </c>
      <c r="I12" s="17">
        <v>0.20402395402238499</v>
      </c>
      <c r="J12" s="17">
        <v>0.20008013143928799</v>
      </c>
      <c r="K12" s="17">
        <v>0.30042656035251902</v>
      </c>
      <c r="L12" s="17">
        <v>0.20337249707333399</v>
      </c>
      <c r="M12" s="17"/>
      <c r="N12" s="17">
        <v>0.17785950442685999</v>
      </c>
      <c r="O12" s="17">
        <v>0.20806023412909599</v>
      </c>
      <c r="P12" s="17">
        <v>0.20912261459693601</v>
      </c>
      <c r="Q12" s="17">
        <v>0.273274153218803</v>
      </c>
      <c r="R12" s="17"/>
      <c r="S12" s="17">
        <v>0.15330579259619101</v>
      </c>
      <c r="T12" s="17">
        <v>0.25834590359223297</v>
      </c>
      <c r="U12" s="17">
        <v>0.19111650343611999</v>
      </c>
      <c r="V12" s="17">
        <v>0.26173639894473599</v>
      </c>
      <c r="W12" s="17">
        <v>0.14419902352203201</v>
      </c>
      <c r="X12" s="17">
        <v>0.251007729523121</v>
      </c>
      <c r="Y12" s="17">
        <v>0.30208687150132202</v>
      </c>
      <c r="Z12" s="17">
        <v>0.24064151581214199</v>
      </c>
      <c r="AA12" s="17">
        <v>0.22968792994828299</v>
      </c>
      <c r="AB12" s="17">
        <v>0.19612139593766001</v>
      </c>
      <c r="AC12" s="17">
        <v>0.16472747116751499</v>
      </c>
      <c r="AD12" s="17">
        <v>0.19525247159596601</v>
      </c>
      <c r="AE12" s="17"/>
      <c r="AF12" s="17">
        <v>0.21145158303348099</v>
      </c>
      <c r="AG12" s="17">
        <v>0.21379685652501701</v>
      </c>
      <c r="AH12" s="17">
        <v>0.215907730363434</v>
      </c>
      <c r="AI12" s="17"/>
      <c r="AJ12" s="17">
        <v>0.20150475999595999</v>
      </c>
      <c r="AK12" s="17">
        <v>0.19056128482482801</v>
      </c>
      <c r="AL12" s="17">
        <v>0.164938520400771</v>
      </c>
      <c r="AM12" s="17">
        <v>0.185487191813725</v>
      </c>
      <c r="AN12" s="17">
        <v>0.253329249456759</v>
      </c>
      <c r="AO12" s="17"/>
      <c r="AP12" s="17">
        <v>0.2154231365248</v>
      </c>
      <c r="AQ12" s="17">
        <v>0.18172752845602499</v>
      </c>
      <c r="AR12" s="17">
        <v>0.194483721549395</v>
      </c>
      <c r="AS12" s="17">
        <v>0.209060190845793</v>
      </c>
      <c r="AT12" s="17">
        <v>0.25925963377564198</v>
      </c>
      <c r="AU12" s="17"/>
      <c r="AV12" s="17">
        <v>0.172221982740865</v>
      </c>
      <c r="AW12" s="17">
        <v>0.21617060536201699</v>
      </c>
      <c r="AX12" s="17">
        <v>0.231115324070403</v>
      </c>
      <c r="AY12" s="17">
        <v>0.19619228838269301</v>
      </c>
      <c r="AZ12" s="17">
        <v>0.276273028348473</v>
      </c>
      <c r="BA12" s="17">
        <v>0.21684030059557899</v>
      </c>
      <c r="BB12" s="17"/>
      <c r="BC12" s="17">
        <v>0.28504574396730098</v>
      </c>
      <c r="BD12" s="17">
        <v>0.18295194005095999</v>
      </c>
      <c r="BE12" s="17">
        <v>0.19724446256632699</v>
      </c>
      <c r="BF12" s="17">
        <v>0.222214126163054</v>
      </c>
      <c r="BG12" s="17">
        <v>0.103725795277596</v>
      </c>
    </row>
    <row r="13" spans="2:59" ht="29" x14ac:dyDescent="0.35">
      <c r="B13" s="18" t="s">
        <v>653</v>
      </c>
      <c r="C13" s="17">
        <v>0.105013382370427</v>
      </c>
      <c r="D13" s="17">
        <v>0.109068322173463</v>
      </c>
      <c r="E13" s="17">
        <v>0.10191791842510101</v>
      </c>
      <c r="F13" s="17"/>
      <c r="G13" s="17">
        <v>7.9702519380960193E-2</v>
      </c>
      <c r="H13" s="17">
        <v>9.8135679445001303E-2</v>
      </c>
      <c r="I13" s="17">
        <v>0.101210255377455</v>
      </c>
      <c r="J13" s="17">
        <v>0.129310974908979</v>
      </c>
      <c r="K13" s="17">
        <v>9.5425977755497701E-2</v>
      </c>
      <c r="L13" s="17">
        <v>0.118776292024365</v>
      </c>
      <c r="M13" s="17"/>
      <c r="N13" s="17">
        <v>0.122704036417717</v>
      </c>
      <c r="O13" s="17">
        <v>9.2657161852999395E-2</v>
      </c>
      <c r="P13" s="17">
        <v>0.119306047675124</v>
      </c>
      <c r="Q13" s="17">
        <v>8.1127528547181804E-2</v>
      </c>
      <c r="R13" s="17"/>
      <c r="S13" s="17">
        <v>8.5197986799731201E-2</v>
      </c>
      <c r="T13" s="17">
        <v>8.9368723821959095E-2</v>
      </c>
      <c r="U13" s="17">
        <v>0.166624353006745</v>
      </c>
      <c r="V13" s="17">
        <v>5.48830521265024E-2</v>
      </c>
      <c r="W13" s="17">
        <v>0.101725598040697</v>
      </c>
      <c r="X13" s="17">
        <v>0.120706068463254</v>
      </c>
      <c r="Y13" s="17">
        <v>9.21154972543754E-2</v>
      </c>
      <c r="Z13" s="17">
        <v>6.2202139539748499E-2</v>
      </c>
      <c r="AA13" s="17">
        <v>0.11898023015704901</v>
      </c>
      <c r="AB13" s="17">
        <v>0.15177729098701601</v>
      </c>
      <c r="AC13" s="17">
        <v>8.9309514810671994E-2</v>
      </c>
      <c r="AD13" s="17">
        <v>0.13166439088322399</v>
      </c>
      <c r="AE13" s="17"/>
      <c r="AF13" s="17">
        <v>9.9936126567856207E-2</v>
      </c>
      <c r="AG13" s="17">
        <v>0.112446419821132</v>
      </c>
      <c r="AH13" s="17">
        <v>9.8294690044616495E-2</v>
      </c>
      <c r="AI13" s="17"/>
      <c r="AJ13" s="17">
        <v>0.12133686447539099</v>
      </c>
      <c r="AK13" s="17">
        <v>8.11867809131228E-2</v>
      </c>
      <c r="AL13" s="17">
        <v>0.22773510833823099</v>
      </c>
      <c r="AM13" s="17">
        <v>5.5558502577513103E-2</v>
      </c>
      <c r="AN13" s="17">
        <v>9.5177249550283602E-2</v>
      </c>
      <c r="AO13" s="17"/>
      <c r="AP13" s="17">
        <v>0.111761165612084</v>
      </c>
      <c r="AQ13" s="17">
        <v>0.102257477677017</v>
      </c>
      <c r="AR13" s="17">
        <v>0.176223154381077</v>
      </c>
      <c r="AS13" s="17">
        <v>8.40965210095731E-2</v>
      </c>
      <c r="AT13" s="17">
        <v>0.16579682937943699</v>
      </c>
      <c r="AU13" s="17"/>
      <c r="AV13" s="17">
        <v>0.10190961298823201</v>
      </c>
      <c r="AW13" s="17">
        <v>0.107281912110958</v>
      </c>
      <c r="AX13" s="17">
        <v>0.17578135000151901</v>
      </c>
      <c r="AY13" s="17">
        <v>7.8507155362271E-2</v>
      </c>
      <c r="AZ13" s="17">
        <v>0.14608760942155499</v>
      </c>
      <c r="BA13" s="17">
        <v>7.6386336793903095E-2</v>
      </c>
      <c r="BB13" s="17"/>
      <c r="BC13" s="17">
        <v>7.4642302115795506E-2</v>
      </c>
      <c r="BD13" s="17">
        <v>8.7476063781929098E-2</v>
      </c>
      <c r="BE13" s="17">
        <v>0.104522734119131</v>
      </c>
      <c r="BF13" s="17">
        <v>0.120084783008391</v>
      </c>
      <c r="BG13" s="17">
        <v>6.0207816474048499E-2</v>
      </c>
    </row>
    <row r="14" spans="2:59" ht="29" x14ac:dyDescent="0.35">
      <c r="B14" s="18" t="s">
        <v>654</v>
      </c>
      <c r="C14" s="17">
        <v>3.24183297623519E-2</v>
      </c>
      <c r="D14" s="17">
        <v>3.3522313378349003E-2</v>
      </c>
      <c r="E14" s="17">
        <v>3.1608538078389203E-2</v>
      </c>
      <c r="F14" s="17"/>
      <c r="G14" s="17">
        <v>3.2688839812264302E-2</v>
      </c>
      <c r="H14" s="17">
        <v>1.2682328841957699E-2</v>
      </c>
      <c r="I14" s="17">
        <v>2.6492602087476901E-2</v>
      </c>
      <c r="J14" s="17">
        <v>4.4555610683169003E-2</v>
      </c>
      <c r="K14" s="17">
        <v>5.9602665472348999E-2</v>
      </c>
      <c r="L14" s="17">
        <v>2.7051966235909702E-2</v>
      </c>
      <c r="M14" s="17"/>
      <c r="N14" s="17">
        <v>3.3657289681448897E-2</v>
      </c>
      <c r="O14" s="17">
        <v>3.4869148025817601E-2</v>
      </c>
      <c r="P14" s="17">
        <v>1.5334384108223201E-2</v>
      </c>
      <c r="Q14" s="17">
        <v>4.3893741065917799E-2</v>
      </c>
      <c r="R14" s="17"/>
      <c r="S14" s="17">
        <v>3.93095928327604E-2</v>
      </c>
      <c r="T14" s="17">
        <v>3.4118088998532803E-2</v>
      </c>
      <c r="U14" s="17">
        <v>5.0187134292366799E-2</v>
      </c>
      <c r="V14" s="17">
        <v>1.42533627487357E-2</v>
      </c>
      <c r="W14" s="17">
        <v>1.41529860830324E-2</v>
      </c>
      <c r="X14" s="17">
        <v>1.09342962607286E-2</v>
      </c>
      <c r="Y14" s="17">
        <v>2.79687536195584E-2</v>
      </c>
      <c r="Z14" s="17">
        <v>4.4626460089643799E-2</v>
      </c>
      <c r="AA14" s="17">
        <v>3.4190221718122901E-2</v>
      </c>
      <c r="AB14" s="17">
        <v>4.4000386696939502E-2</v>
      </c>
      <c r="AC14" s="17">
        <v>5.0984264654462701E-2</v>
      </c>
      <c r="AD14" s="17">
        <v>2.9506044405774801E-2</v>
      </c>
      <c r="AE14" s="17"/>
      <c r="AF14" s="17">
        <v>3.08112346326813E-2</v>
      </c>
      <c r="AG14" s="17">
        <v>4.2227454485806899E-2</v>
      </c>
      <c r="AH14" s="17">
        <v>2.6364750556951401E-2</v>
      </c>
      <c r="AI14" s="17"/>
      <c r="AJ14" s="17">
        <v>3.6597710347284797E-2</v>
      </c>
      <c r="AK14" s="17">
        <v>2.9121871683342199E-2</v>
      </c>
      <c r="AL14" s="17">
        <v>3.9679385368672902E-2</v>
      </c>
      <c r="AM14" s="17">
        <v>9.0521429493888597E-2</v>
      </c>
      <c r="AN14" s="17">
        <v>2.14001687445304E-2</v>
      </c>
      <c r="AO14" s="17"/>
      <c r="AP14" s="17">
        <v>3.7081891359363503E-2</v>
      </c>
      <c r="AQ14" s="17">
        <v>4.2070133639611103E-2</v>
      </c>
      <c r="AR14" s="17">
        <v>0</v>
      </c>
      <c r="AS14" s="17">
        <v>3.91633659712581E-2</v>
      </c>
      <c r="AT14" s="17">
        <v>0</v>
      </c>
      <c r="AU14" s="17"/>
      <c r="AV14" s="17">
        <v>2.5130930890530902E-2</v>
      </c>
      <c r="AW14" s="17">
        <v>2.38181726539279E-2</v>
      </c>
      <c r="AX14" s="17">
        <v>0</v>
      </c>
      <c r="AY14" s="17">
        <v>4.2462611479591197E-2</v>
      </c>
      <c r="AZ14" s="17">
        <v>2.62832889393236E-2</v>
      </c>
      <c r="BA14" s="17">
        <v>9.3487953866463094E-2</v>
      </c>
      <c r="BB14" s="17"/>
      <c r="BC14" s="17">
        <v>3.5019710973404297E-2</v>
      </c>
      <c r="BD14" s="17">
        <v>3.7080138022986701E-2</v>
      </c>
      <c r="BE14" s="17">
        <v>2.9636403322808098E-2</v>
      </c>
      <c r="BF14" s="17">
        <v>1.1630304747100801E-2</v>
      </c>
      <c r="BG14" s="17">
        <v>6.2041529010333198E-2</v>
      </c>
    </row>
    <row r="15" spans="2:59" ht="43.5" x14ac:dyDescent="0.35">
      <c r="B15" s="18" t="s">
        <v>655</v>
      </c>
      <c r="C15" s="19">
        <v>2.8217839158562099E-2</v>
      </c>
      <c r="D15" s="19">
        <v>1.8610026330087001E-2</v>
      </c>
      <c r="E15" s="19">
        <v>3.79383815950066E-2</v>
      </c>
      <c r="F15" s="19"/>
      <c r="G15" s="19">
        <v>5.38371630307011E-3</v>
      </c>
      <c r="H15" s="19">
        <v>1.73528836238846E-2</v>
      </c>
      <c r="I15" s="19">
        <v>2.39040107616591E-2</v>
      </c>
      <c r="J15" s="19">
        <v>1.18938592694999E-2</v>
      </c>
      <c r="K15" s="19">
        <v>5.97448090874345E-2</v>
      </c>
      <c r="L15" s="19">
        <v>4.9910098266806403E-2</v>
      </c>
      <c r="M15" s="19"/>
      <c r="N15" s="19">
        <v>8.4054552181949908E-3</v>
      </c>
      <c r="O15" s="19">
        <v>3.6793729797245503E-2</v>
      </c>
      <c r="P15" s="19">
        <v>4.58419778298794E-2</v>
      </c>
      <c r="Q15" s="19">
        <v>2.6255781991401599E-2</v>
      </c>
      <c r="R15" s="19"/>
      <c r="S15" s="19">
        <v>1.0977179910790599E-2</v>
      </c>
      <c r="T15" s="19">
        <v>4.07679596136344E-2</v>
      </c>
      <c r="U15" s="19">
        <v>1.33274599065271E-2</v>
      </c>
      <c r="V15" s="19">
        <v>2.82287819222031E-2</v>
      </c>
      <c r="W15" s="19">
        <v>2.55393955033014E-2</v>
      </c>
      <c r="X15" s="19">
        <v>1.32666224008606E-2</v>
      </c>
      <c r="Y15" s="19">
        <v>3.2285866297932501E-2</v>
      </c>
      <c r="Z15" s="19">
        <v>4.4766487623805799E-2</v>
      </c>
      <c r="AA15" s="19">
        <v>3.8258994736127497E-2</v>
      </c>
      <c r="AB15" s="19">
        <v>5.41389452857182E-2</v>
      </c>
      <c r="AC15" s="19">
        <v>0</v>
      </c>
      <c r="AD15" s="19">
        <v>5.7819524687746197E-2</v>
      </c>
      <c r="AE15" s="19"/>
      <c r="AF15" s="19">
        <v>3.1950864373168797E-2</v>
      </c>
      <c r="AG15" s="19">
        <v>2.1815266352106E-2</v>
      </c>
      <c r="AH15" s="19">
        <v>5.9763927969645497E-2</v>
      </c>
      <c r="AI15" s="19"/>
      <c r="AJ15" s="19">
        <v>2.0357292742850201E-2</v>
      </c>
      <c r="AK15" s="19">
        <v>2.3691458414153901E-2</v>
      </c>
      <c r="AL15" s="19">
        <v>1.1769559025398601E-2</v>
      </c>
      <c r="AM15" s="19">
        <v>9.6688749650678696E-2</v>
      </c>
      <c r="AN15" s="19">
        <v>3.92607010749247E-2</v>
      </c>
      <c r="AO15" s="19"/>
      <c r="AP15" s="19">
        <v>3.0661876627635601E-2</v>
      </c>
      <c r="AQ15" s="19">
        <v>1.736629500132E-2</v>
      </c>
      <c r="AR15" s="19">
        <v>9.6855497660993002E-3</v>
      </c>
      <c r="AS15" s="19">
        <v>3.2215441755832401E-2</v>
      </c>
      <c r="AT15" s="19">
        <v>3.98631324095206E-2</v>
      </c>
      <c r="AU15" s="19"/>
      <c r="AV15" s="19">
        <v>1.4356008300299899E-2</v>
      </c>
      <c r="AW15" s="19">
        <v>3.1062142911467899E-2</v>
      </c>
      <c r="AX15" s="19">
        <v>8.9476284398587406E-3</v>
      </c>
      <c r="AY15" s="19">
        <v>1.40960494660235E-2</v>
      </c>
      <c r="AZ15" s="19">
        <v>2.70803390964823E-2</v>
      </c>
      <c r="BA15" s="19">
        <v>6.1353593092344498E-2</v>
      </c>
      <c r="BB15" s="19"/>
      <c r="BC15" s="19">
        <v>3.2992294366498698E-2</v>
      </c>
      <c r="BD15" s="19">
        <v>1.77720896184481E-2</v>
      </c>
      <c r="BE15" s="19">
        <v>2.6570044251997601E-2</v>
      </c>
      <c r="BF15" s="19">
        <v>2.3284107634160101E-2</v>
      </c>
      <c r="BG15" s="19">
        <v>4.0378543866966703E-2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5.1329698025561497E-2</v>
      </c>
      <c r="D9" s="17">
        <v>5.44258471189192E-2</v>
      </c>
      <c r="E9" s="17">
        <v>4.6990520151848403E-2</v>
      </c>
      <c r="F9" s="17"/>
      <c r="G9" s="17">
        <v>5.9539244512808398E-2</v>
      </c>
      <c r="H9" s="17">
        <v>7.9963026143303501E-2</v>
      </c>
      <c r="I9" s="17">
        <v>7.3314877291302594E-2</v>
      </c>
      <c r="J9" s="17">
        <v>2.7537581871524199E-2</v>
      </c>
      <c r="K9" s="17">
        <v>3.5712851195345903E-2</v>
      </c>
      <c r="L9" s="17">
        <v>3.2258828449770599E-2</v>
      </c>
      <c r="M9" s="17"/>
      <c r="N9" s="17">
        <v>8.5182487303079701E-2</v>
      </c>
      <c r="O9" s="17">
        <v>2.6911775377311799E-2</v>
      </c>
      <c r="P9" s="17">
        <v>4.3369920101343801E-2</v>
      </c>
      <c r="Q9" s="17">
        <v>4.55679167935173E-2</v>
      </c>
      <c r="R9" s="17"/>
      <c r="S9" s="17">
        <v>7.89349114966124E-2</v>
      </c>
      <c r="T9" s="17">
        <v>2.5788636410451201E-2</v>
      </c>
      <c r="U9" s="17">
        <v>4.84176455009677E-2</v>
      </c>
      <c r="V9" s="17">
        <v>4.9116846058432001E-2</v>
      </c>
      <c r="W9" s="17">
        <v>4.4186831895704499E-2</v>
      </c>
      <c r="X9" s="17">
        <v>4.9114829077306299E-2</v>
      </c>
      <c r="Y9" s="17">
        <v>5.6819763445981698E-2</v>
      </c>
      <c r="Z9" s="17">
        <v>6.3073667518682305E-2</v>
      </c>
      <c r="AA9" s="17">
        <v>5.6833668672348098E-2</v>
      </c>
      <c r="AB9" s="17">
        <v>1.61001339896692E-2</v>
      </c>
      <c r="AC9" s="17">
        <v>0.116544802117831</v>
      </c>
      <c r="AD9" s="17">
        <v>0</v>
      </c>
      <c r="AE9" s="17"/>
      <c r="AF9" s="17">
        <v>5.0687059830924801E-2</v>
      </c>
      <c r="AG9" s="17">
        <v>5.1252170988578399E-2</v>
      </c>
      <c r="AH9" s="17">
        <v>6.7423732640590206E-2</v>
      </c>
      <c r="AI9" s="17"/>
      <c r="AJ9" s="17">
        <v>3.37935057813512E-2</v>
      </c>
      <c r="AK9" s="17">
        <v>6.8980314911093396E-2</v>
      </c>
      <c r="AL9" s="17">
        <v>8.3858979041206899E-2</v>
      </c>
      <c r="AM9" s="17">
        <v>8.8572955127898007E-2</v>
      </c>
      <c r="AN9" s="17">
        <v>3.4067311317378501E-2</v>
      </c>
      <c r="AO9" s="17"/>
      <c r="AP9" s="17">
        <v>2.0480961458072398E-2</v>
      </c>
      <c r="AQ9" s="17">
        <v>8.3305647390144899E-2</v>
      </c>
      <c r="AR9" s="17">
        <v>2.31929908790925E-2</v>
      </c>
      <c r="AS9" s="17">
        <v>5.75155180819516E-2</v>
      </c>
      <c r="AT9" s="17">
        <v>1.7634754647141999E-2</v>
      </c>
      <c r="AU9" s="17"/>
      <c r="AV9" s="17">
        <v>8.3724227318832903E-2</v>
      </c>
      <c r="AW9" s="17">
        <v>2.52815881529997E-2</v>
      </c>
      <c r="AX9" s="17">
        <v>4.0809982638527302E-2</v>
      </c>
      <c r="AY9" s="17">
        <v>7.1319583725087204E-2</v>
      </c>
      <c r="AZ9" s="17">
        <v>4.41702100622689E-2</v>
      </c>
      <c r="BA9" s="17">
        <v>2.1255061157466001E-2</v>
      </c>
      <c r="BB9" s="17"/>
      <c r="BC9" s="17">
        <v>4.5729932579233398E-2</v>
      </c>
      <c r="BD9" s="17">
        <v>4.1106639213188502E-2</v>
      </c>
      <c r="BE9" s="17">
        <v>3.6095810100548603E-2</v>
      </c>
      <c r="BF9" s="17">
        <v>9.7627635101721594E-2</v>
      </c>
      <c r="BG9" s="17">
        <v>0.31003750971240901</v>
      </c>
    </row>
    <row r="10" spans="2:59" ht="43.5" x14ac:dyDescent="0.35">
      <c r="B10" s="18" t="s">
        <v>650</v>
      </c>
      <c r="C10" s="17">
        <v>0.142262676595731</v>
      </c>
      <c r="D10" s="17">
        <v>0.16007821949492201</v>
      </c>
      <c r="E10" s="17">
        <v>0.123947938393472</v>
      </c>
      <c r="F10" s="17"/>
      <c r="G10" s="17">
        <v>0.20553424710500201</v>
      </c>
      <c r="H10" s="17">
        <v>0.27057145795820098</v>
      </c>
      <c r="I10" s="17">
        <v>0.118839476097052</v>
      </c>
      <c r="J10" s="17">
        <v>9.4019929746713707E-2</v>
      </c>
      <c r="K10" s="17">
        <v>6.6719174844975596E-2</v>
      </c>
      <c r="L10" s="17">
        <v>9.3150983216163899E-2</v>
      </c>
      <c r="M10" s="17"/>
      <c r="N10" s="17">
        <v>0.180670624779177</v>
      </c>
      <c r="O10" s="17">
        <v>0.17213324445796199</v>
      </c>
      <c r="P10" s="17">
        <v>8.5156420738686595E-2</v>
      </c>
      <c r="Q10" s="17">
        <v>0.117824044323063</v>
      </c>
      <c r="R10" s="17"/>
      <c r="S10" s="17">
        <v>0.17241985251407499</v>
      </c>
      <c r="T10" s="17">
        <v>0.14830261946378501</v>
      </c>
      <c r="U10" s="17">
        <v>6.2663686108063402E-2</v>
      </c>
      <c r="V10" s="17">
        <v>0.107728685306775</v>
      </c>
      <c r="W10" s="17">
        <v>0.179712046269558</v>
      </c>
      <c r="X10" s="17">
        <v>0.14794642819916001</v>
      </c>
      <c r="Y10" s="17">
        <v>0.17702941286941201</v>
      </c>
      <c r="Z10" s="17">
        <v>4.4162705503038698E-2</v>
      </c>
      <c r="AA10" s="17">
        <v>0.15693814431153</v>
      </c>
      <c r="AB10" s="17">
        <v>0.15489004329294401</v>
      </c>
      <c r="AC10" s="17">
        <v>0.16024849171112299</v>
      </c>
      <c r="AD10" s="17">
        <v>9.45147704361438E-2</v>
      </c>
      <c r="AE10" s="17"/>
      <c r="AF10" s="17">
        <v>0.13513985497382799</v>
      </c>
      <c r="AG10" s="17">
        <v>0.15520983125096699</v>
      </c>
      <c r="AH10" s="17">
        <v>0.13945396639066601</v>
      </c>
      <c r="AI10" s="17"/>
      <c r="AJ10" s="17">
        <v>0.14493980563386</v>
      </c>
      <c r="AK10" s="17">
        <v>0.18901229441341999</v>
      </c>
      <c r="AL10" s="17">
        <v>8.9910734435967907E-2</v>
      </c>
      <c r="AM10" s="17">
        <v>0.14179816401023601</v>
      </c>
      <c r="AN10" s="17">
        <v>9.5156260676534293E-2</v>
      </c>
      <c r="AO10" s="17"/>
      <c r="AP10" s="17">
        <v>0.119105435100235</v>
      </c>
      <c r="AQ10" s="17">
        <v>0.20692857619545399</v>
      </c>
      <c r="AR10" s="17">
        <v>8.6212172524245595E-2</v>
      </c>
      <c r="AS10" s="17">
        <v>0.117068043006091</v>
      </c>
      <c r="AT10" s="17">
        <v>0.124749352159832</v>
      </c>
      <c r="AU10" s="17"/>
      <c r="AV10" s="17">
        <v>0.22594098151741901</v>
      </c>
      <c r="AW10" s="17">
        <v>0.138485601037909</v>
      </c>
      <c r="AX10" s="17">
        <v>6.0223701940058903E-2</v>
      </c>
      <c r="AY10" s="17">
        <v>0.12043392071400701</v>
      </c>
      <c r="AZ10" s="17">
        <v>0.113569916866034</v>
      </c>
      <c r="BA10" s="17">
        <v>0.13617891408344501</v>
      </c>
      <c r="BB10" s="17"/>
      <c r="BC10" s="17">
        <v>9.1314108875651695E-2</v>
      </c>
      <c r="BD10" s="17">
        <v>0.13494118624220899</v>
      </c>
      <c r="BE10" s="17">
        <v>0.184541757953507</v>
      </c>
      <c r="BF10" s="17">
        <v>0.18308274094891</v>
      </c>
      <c r="BG10" s="17">
        <v>0.13264036134535501</v>
      </c>
    </row>
    <row r="11" spans="2:59" ht="43.5" x14ac:dyDescent="0.35">
      <c r="B11" s="18" t="s">
        <v>651</v>
      </c>
      <c r="C11" s="17">
        <v>0.25159605387954898</v>
      </c>
      <c r="D11" s="17">
        <v>0.25405033233430702</v>
      </c>
      <c r="E11" s="17">
        <v>0.251342056262223</v>
      </c>
      <c r="F11" s="17"/>
      <c r="G11" s="17">
        <v>0.30184814965472001</v>
      </c>
      <c r="H11" s="17">
        <v>0.26624083551237299</v>
      </c>
      <c r="I11" s="17">
        <v>0.27585682216851598</v>
      </c>
      <c r="J11" s="17">
        <v>0.22467583001344499</v>
      </c>
      <c r="K11" s="17">
        <v>0.25620129893725202</v>
      </c>
      <c r="L11" s="17">
        <v>0.20254101944292</v>
      </c>
      <c r="M11" s="17"/>
      <c r="N11" s="17">
        <v>0.25001284489043901</v>
      </c>
      <c r="O11" s="17">
        <v>0.23630898362039399</v>
      </c>
      <c r="P11" s="17">
        <v>0.23379984465842199</v>
      </c>
      <c r="Q11" s="17">
        <v>0.28273465359904298</v>
      </c>
      <c r="R11" s="17"/>
      <c r="S11" s="17">
        <v>0.25576927434262597</v>
      </c>
      <c r="T11" s="17">
        <v>0.30145783347341498</v>
      </c>
      <c r="U11" s="17">
        <v>0.24954970744017399</v>
      </c>
      <c r="V11" s="17">
        <v>0.24495794812298299</v>
      </c>
      <c r="W11" s="17">
        <v>0.193715667024005</v>
      </c>
      <c r="X11" s="17">
        <v>0.29062809563945802</v>
      </c>
      <c r="Y11" s="17">
        <v>0.162830087468774</v>
      </c>
      <c r="Z11" s="17">
        <v>0.15284374105805301</v>
      </c>
      <c r="AA11" s="17">
        <v>0.271750228839644</v>
      </c>
      <c r="AB11" s="17">
        <v>0.212416388397344</v>
      </c>
      <c r="AC11" s="17">
        <v>0.322158621835961</v>
      </c>
      <c r="AD11" s="17">
        <v>0.37602162840172099</v>
      </c>
      <c r="AE11" s="17"/>
      <c r="AF11" s="17">
        <v>0.27202867517506202</v>
      </c>
      <c r="AG11" s="17">
        <v>0.220315817767329</v>
      </c>
      <c r="AH11" s="17">
        <v>0.251116825966549</v>
      </c>
      <c r="AI11" s="17"/>
      <c r="AJ11" s="17">
        <v>0.222407015342383</v>
      </c>
      <c r="AK11" s="17">
        <v>0.256731990824417</v>
      </c>
      <c r="AL11" s="17">
        <v>0.162769761790545</v>
      </c>
      <c r="AM11" s="17">
        <v>0.35401526236381198</v>
      </c>
      <c r="AN11" s="17">
        <v>0.27584403380462502</v>
      </c>
      <c r="AO11" s="17"/>
      <c r="AP11" s="17">
        <v>0.29293662544288102</v>
      </c>
      <c r="AQ11" s="17">
        <v>0.23343815668302501</v>
      </c>
      <c r="AR11" s="17">
        <v>0.23475738906431901</v>
      </c>
      <c r="AS11" s="17">
        <v>0.23351640937889601</v>
      </c>
      <c r="AT11" s="17">
        <v>0.19211294034401499</v>
      </c>
      <c r="AU11" s="17"/>
      <c r="AV11" s="17">
        <v>0.23488948760709299</v>
      </c>
      <c r="AW11" s="17">
        <v>0.27385217218517699</v>
      </c>
      <c r="AX11" s="17">
        <v>0.26507549732830299</v>
      </c>
      <c r="AY11" s="17">
        <v>0.29460249544012501</v>
      </c>
      <c r="AZ11" s="17">
        <v>0.218197586940507</v>
      </c>
      <c r="BA11" s="17">
        <v>0.19970048226155701</v>
      </c>
      <c r="BB11" s="17"/>
      <c r="BC11" s="17">
        <v>0.3064865044276</v>
      </c>
      <c r="BD11" s="17">
        <v>0.24392858267657999</v>
      </c>
      <c r="BE11" s="17">
        <v>0.26322510946857303</v>
      </c>
      <c r="BF11" s="17">
        <v>0.208222961678007</v>
      </c>
      <c r="BG11" s="17">
        <v>0</v>
      </c>
    </row>
    <row r="12" spans="2:59" ht="29" x14ac:dyDescent="0.35">
      <c r="B12" s="18" t="s">
        <v>652</v>
      </c>
      <c r="C12" s="17">
        <v>0.21390600464540699</v>
      </c>
      <c r="D12" s="17">
        <v>0.184687547569755</v>
      </c>
      <c r="E12" s="17">
        <v>0.23965081271528901</v>
      </c>
      <c r="F12" s="17"/>
      <c r="G12" s="17">
        <v>0.248988830782431</v>
      </c>
      <c r="H12" s="17">
        <v>0.15647530132704399</v>
      </c>
      <c r="I12" s="17">
        <v>0.214110340356791</v>
      </c>
      <c r="J12" s="17">
        <v>0.27237060538448299</v>
      </c>
      <c r="K12" s="17">
        <v>0.16994147195716</v>
      </c>
      <c r="L12" s="17">
        <v>0.21926795915402</v>
      </c>
      <c r="M12" s="17"/>
      <c r="N12" s="17">
        <v>0.19162553050874201</v>
      </c>
      <c r="O12" s="17">
        <v>0.25286781092584198</v>
      </c>
      <c r="P12" s="17">
        <v>0.24807776408359</v>
      </c>
      <c r="Q12" s="17">
        <v>0.16815410387779001</v>
      </c>
      <c r="R12" s="17"/>
      <c r="S12" s="17">
        <v>0.21571117467232601</v>
      </c>
      <c r="T12" s="17">
        <v>0.22330035357636899</v>
      </c>
      <c r="U12" s="17">
        <v>0.19069511409412301</v>
      </c>
      <c r="V12" s="17">
        <v>0.24621323412846899</v>
      </c>
      <c r="W12" s="17">
        <v>0.20200718364637099</v>
      </c>
      <c r="X12" s="17">
        <v>0.21512078252658101</v>
      </c>
      <c r="Y12" s="17">
        <v>0.193806810606757</v>
      </c>
      <c r="Z12" s="17">
        <v>0.247821728514177</v>
      </c>
      <c r="AA12" s="17">
        <v>0.23619682780846399</v>
      </c>
      <c r="AB12" s="17">
        <v>0.19826753698109401</v>
      </c>
      <c r="AC12" s="17">
        <v>0.17399765691235999</v>
      </c>
      <c r="AD12" s="17">
        <v>0.20159210568579</v>
      </c>
      <c r="AE12" s="17"/>
      <c r="AF12" s="17">
        <v>0.20342615794034499</v>
      </c>
      <c r="AG12" s="17">
        <v>0.21155199901941199</v>
      </c>
      <c r="AH12" s="17">
        <v>0.19122595728737199</v>
      </c>
      <c r="AI12" s="17"/>
      <c r="AJ12" s="17">
        <v>0.22988562123829201</v>
      </c>
      <c r="AK12" s="17">
        <v>0.195954910492071</v>
      </c>
      <c r="AL12" s="17">
        <v>0.183619371949269</v>
      </c>
      <c r="AM12" s="17">
        <v>0.16363675361242999</v>
      </c>
      <c r="AN12" s="17">
        <v>0.21188329166751599</v>
      </c>
      <c r="AO12" s="17"/>
      <c r="AP12" s="17">
        <v>0.202873459295695</v>
      </c>
      <c r="AQ12" s="17">
        <v>0.192232370201218</v>
      </c>
      <c r="AR12" s="17">
        <v>0.253796911741904</v>
      </c>
      <c r="AS12" s="17">
        <v>0.21127072238198599</v>
      </c>
      <c r="AT12" s="17">
        <v>0.26860934414214999</v>
      </c>
      <c r="AU12" s="17"/>
      <c r="AV12" s="17">
        <v>0.18531735621238499</v>
      </c>
      <c r="AW12" s="17">
        <v>0.20626166468704599</v>
      </c>
      <c r="AX12" s="17">
        <v>0.19489179871819401</v>
      </c>
      <c r="AY12" s="17">
        <v>0.19397650454478499</v>
      </c>
      <c r="AZ12" s="17">
        <v>0.29476665574034699</v>
      </c>
      <c r="BA12" s="17">
        <v>0.26058661142793099</v>
      </c>
      <c r="BB12" s="17"/>
      <c r="BC12" s="17">
        <v>0.18203832929938801</v>
      </c>
      <c r="BD12" s="17">
        <v>0.231124406634337</v>
      </c>
      <c r="BE12" s="17">
        <v>0.23931589129282099</v>
      </c>
      <c r="BF12" s="17">
        <v>0.22714606111399599</v>
      </c>
      <c r="BG12" s="17">
        <v>0.177222367435206</v>
      </c>
    </row>
    <row r="13" spans="2:59" ht="29" x14ac:dyDescent="0.35">
      <c r="B13" s="18" t="s">
        <v>653</v>
      </c>
      <c r="C13" s="17">
        <v>0.19208639832035601</v>
      </c>
      <c r="D13" s="17">
        <v>0.21033499581662801</v>
      </c>
      <c r="E13" s="17">
        <v>0.17573974331077699</v>
      </c>
      <c r="F13" s="17"/>
      <c r="G13" s="17">
        <v>0.11437295966976201</v>
      </c>
      <c r="H13" s="17">
        <v>0.12949164951901601</v>
      </c>
      <c r="I13" s="17">
        <v>0.19918270406068</v>
      </c>
      <c r="J13" s="17">
        <v>0.19283843122455299</v>
      </c>
      <c r="K13" s="17">
        <v>0.246044373154783</v>
      </c>
      <c r="L13" s="17">
        <v>0.259654676393126</v>
      </c>
      <c r="M13" s="17"/>
      <c r="N13" s="17">
        <v>0.14394973400084499</v>
      </c>
      <c r="O13" s="17">
        <v>0.165043398148008</v>
      </c>
      <c r="P13" s="17">
        <v>0.20500761656952701</v>
      </c>
      <c r="Q13" s="17">
        <v>0.26599749486199398</v>
      </c>
      <c r="R13" s="17"/>
      <c r="S13" s="17">
        <v>0.194626308236584</v>
      </c>
      <c r="T13" s="17">
        <v>0.19073083037674199</v>
      </c>
      <c r="U13" s="17">
        <v>0.26239241078030001</v>
      </c>
      <c r="V13" s="17">
        <v>0.204179438857297</v>
      </c>
      <c r="W13" s="17">
        <v>0.19421318975618601</v>
      </c>
      <c r="X13" s="17">
        <v>0.174517014962976</v>
      </c>
      <c r="Y13" s="17">
        <v>0.25111026316092999</v>
      </c>
      <c r="Z13" s="17">
        <v>0.25739568526093298</v>
      </c>
      <c r="AA13" s="17">
        <v>0.10036651699028699</v>
      </c>
      <c r="AB13" s="17">
        <v>0.21354009907063101</v>
      </c>
      <c r="AC13" s="17">
        <v>0.14157128364744401</v>
      </c>
      <c r="AD13" s="17">
        <v>0.116541911476195</v>
      </c>
      <c r="AE13" s="17"/>
      <c r="AF13" s="17">
        <v>0.187508125092334</v>
      </c>
      <c r="AG13" s="17">
        <v>0.199239979813364</v>
      </c>
      <c r="AH13" s="17">
        <v>0.18685531161623101</v>
      </c>
      <c r="AI13" s="17"/>
      <c r="AJ13" s="17">
        <v>0.22409002091271299</v>
      </c>
      <c r="AK13" s="17">
        <v>0.18231640870171301</v>
      </c>
      <c r="AL13" s="17">
        <v>0.27886644655790299</v>
      </c>
      <c r="AM13" s="17">
        <v>3.8117863037072201E-2</v>
      </c>
      <c r="AN13" s="17">
        <v>0.20351409150479499</v>
      </c>
      <c r="AO13" s="17"/>
      <c r="AP13" s="17">
        <v>0.210455355992029</v>
      </c>
      <c r="AQ13" s="17">
        <v>0.151510056333475</v>
      </c>
      <c r="AR13" s="17">
        <v>0.27966863980023199</v>
      </c>
      <c r="AS13" s="17">
        <v>0.22175069324195301</v>
      </c>
      <c r="AT13" s="17">
        <v>0.223961881963922</v>
      </c>
      <c r="AU13" s="17"/>
      <c r="AV13" s="17">
        <v>0.15157065673558201</v>
      </c>
      <c r="AW13" s="17">
        <v>0.20451883389205699</v>
      </c>
      <c r="AX13" s="17">
        <v>0.28973928326917098</v>
      </c>
      <c r="AY13" s="17">
        <v>0.19752004706000001</v>
      </c>
      <c r="AZ13" s="17">
        <v>0.12995654445660501</v>
      </c>
      <c r="BA13" s="17">
        <v>0.21936567950262401</v>
      </c>
      <c r="BB13" s="17"/>
      <c r="BC13" s="17">
        <v>0.223658681118099</v>
      </c>
      <c r="BD13" s="17">
        <v>0.198157011161814</v>
      </c>
      <c r="BE13" s="17">
        <v>0.145102114753351</v>
      </c>
      <c r="BF13" s="17">
        <v>0.160018091349486</v>
      </c>
      <c r="BG13" s="17">
        <v>0.184565668074374</v>
      </c>
    </row>
    <row r="14" spans="2:59" ht="29" x14ac:dyDescent="0.35">
      <c r="B14" s="18" t="s">
        <v>654</v>
      </c>
      <c r="C14" s="17">
        <v>7.7663616170472197E-2</v>
      </c>
      <c r="D14" s="17">
        <v>7.4538258825249198E-2</v>
      </c>
      <c r="E14" s="17">
        <v>8.1415500181736294E-2</v>
      </c>
      <c r="F14" s="17"/>
      <c r="G14" s="17">
        <v>4.8526119009394998E-2</v>
      </c>
      <c r="H14" s="17">
        <v>6.00447292571984E-2</v>
      </c>
      <c r="I14" s="17">
        <v>5.1410488482553203E-2</v>
      </c>
      <c r="J14" s="17">
        <v>0.102377100641353</v>
      </c>
      <c r="K14" s="17">
        <v>0.109921185618095</v>
      </c>
      <c r="L14" s="17">
        <v>9.4494059188945503E-2</v>
      </c>
      <c r="M14" s="17"/>
      <c r="N14" s="17">
        <v>8.0133501264321894E-2</v>
      </c>
      <c r="O14" s="17">
        <v>8.3371470203695994E-2</v>
      </c>
      <c r="P14" s="17">
        <v>8.5405469607441206E-2</v>
      </c>
      <c r="Q14" s="17">
        <v>6.2035063267842E-2</v>
      </c>
      <c r="R14" s="17"/>
      <c r="S14" s="17">
        <v>5.6614011035610499E-2</v>
      </c>
      <c r="T14" s="17">
        <v>6.0622216786527197E-2</v>
      </c>
      <c r="U14" s="17">
        <v>6.4571042586945807E-2</v>
      </c>
      <c r="V14" s="17">
        <v>5.6627925662904997E-2</v>
      </c>
      <c r="W14" s="17">
        <v>0.105500425273057</v>
      </c>
      <c r="X14" s="17">
        <v>8.2001481995340603E-2</v>
      </c>
      <c r="Y14" s="17">
        <v>8.51430395611351E-2</v>
      </c>
      <c r="Z14" s="17">
        <v>0.150490895087109</v>
      </c>
      <c r="AA14" s="17">
        <v>9.5790628577119202E-2</v>
      </c>
      <c r="AB14" s="17">
        <v>6.4567162432426106E-2</v>
      </c>
      <c r="AC14" s="17">
        <v>6.9460147211203999E-2</v>
      </c>
      <c r="AD14" s="17">
        <v>0.12679707872549201</v>
      </c>
      <c r="AE14" s="17"/>
      <c r="AF14" s="17">
        <v>6.67104439352217E-2</v>
      </c>
      <c r="AG14" s="17">
        <v>9.3328667455001596E-2</v>
      </c>
      <c r="AH14" s="17">
        <v>6.7650769090361704E-2</v>
      </c>
      <c r="AI14" s="17"/>
      <c r="AJ14" s="17">
        <v>6.4660777889475399E-2</v>
      </c>
      <c r="AK14" s="17">
        <v>5.9404131572111302E-2</v>
      </c>
      <c r="AL14" s="17">
        <v>0.119342026310732</v>
      </c>
      <c r="AM14" s="17">
        <v>9.9396139643895903E-2</v>
      </c>
      <c r="AN14" s="17">
        <v>0.111235168121444</v>
      </c>
      <c r="AO14" s="17"/>
      <c r="AP14" s="17">
        <v>7.0414574235493202E-2</v>
      </c>
      <c r="AQ14" s="17">
        <v>6.7537475463543495E-2</v>
      </c>
      <c r="AR14" s="17">
        <v>7.6964519837739401E-2</v>
      </c>
      <c r="AS14" s="17">
        <v>8.4049023906281398E-2</v>
      </c>
      <c r="AT14" s="17">
        <v>4.92812689617005E-2</v>
      </c>
      <c r="AU14" s="17"/>
      <c r="AV14" s="17">
        <v>6.8625234056061704E-2</v>
      </c>
      <c r="AW14" s="17">
        <v>8.1177964755517307E-2</v>
      </c>
      <c r="AX14" s="17">
        <v>9.7175425241251695E-2</v>
      </c>
      <c r="AY14" s="17">
        <v>4.4775156284503299E-2</v>
      </c>
      <c r="AZ14" s="17">
        <v>7.5889408752250101E-2</v>
      </c>
      <c r="BA14" s="17">
        <v>9.4137413610494602E-2</v>
      </c>
      <c r="BB14" s="17"/>
      <c r="BC14" s="17">
        <v>6.9418751716932195E-2</v>
      </c>
      <c r="BD14" s="17">
        <v>8.7616646431061596E-2</v>
      </c>
      <c r="BE14" s="17">
        <v>7.08799937501777E-2</v>
      </c>
      <c r="BF14" s="17">
        <v>6.5199589116627404E-2</v>
      </c>
      <c r="BG14" s="17">
        <v>0.19553409343265599</v>
      </c>
    </row>
    <row r="15" spans="2:59" ht="43.5" x14ac:dyDescent="0.35">
      <c r="B15" s="18" t="s">
        <v>655</v>
      </c>
      <c r="C15" s="19">
        <v>7.1155552362923702E-2</v>
      </c>
      <c r="D15" s="19">
        <v>6.1884798840218899E-2</v>
      </c>
      <c r="E15" s="19">
        <v>8.0913428984654603E-2</v>
      </c>
      <c r="F15" s="19"/>
      <c r="G15" s="19">
        <v>2.1190449265881799E-2</v>
      </c>
      <c r="H15" s="19">
        <v>3.7213000282863701E-2</v>
      </c>
      <c r="I15" s="19">
        <v>6.7285291543104697E-2</v>
      </c>
      <c r="J15" s="19">
        <v>8.6180521117927802E-2</v>
      </c>
      <c r="K15" s="19">
        <v>0.115459644292388</v>
      </c>
      <c r="L15" s="19">
        <v>9.8632474155054106E-2</v>
      </c>
      <c r="M15" s="19"/>
      <c r="N15" s="19">
        <v>6.8425277253394701E-2</v>
      </c>
      <c r="O15" s="19">
        <v>6.3363317266785693E-2</v>
      </c>
      <c r="P15" s="19">
        <v>9.9182964240989296E-2</v>
      </c>
      <c r="Q15" s="19">
        <v>5.7686723276749799E-2</v>
      </c>
      <c r="R15" s="19"/>
      <c r="S15" s="19">
        <v>2.5924467702166099E-2</v>
      </c>
      <c r="T15" s="19">
        <v>4.9797509912711299E-2</v>
      </c>
      <c r="U15" s="19">
        <v>0.121710393489427</v>
      </c>
      <c r="V15" s="19">
        <v>9.1175921863139497E-2</v>
      </c>
      <c r="W15" s="19">
        <v>8.0664656135117294E-2</v>
      </c>
      <c r="X15" s="19">
        <v>4.0671367599178498E-2</v>
      </c>
      <c r="Y15" s="19">
        <v>7.3260622887010698E-2</v>
      </c>
      <c r="Z15" s="19">
        <v>8.4211577058008205E-2</v>
      </c>
      <c r="AA15" s="19">
        <v>8.2123984800608604E-2</v>
      </c>
      <c r="AB15" s="19">
        <v>0.140218635835892</v>
      </c>
      <c r="AC15" s="19">
        <v>1.60189965640769E-2</v>
      </c>
      <c r="AD15" s="19">
        <v>8.4532505274657804E-2</v>
      </c>
      <c r="AE15" s="19"/>
      <c r="AF15" s="19">
        <v>8.4499683052283794E-2</v>
      </c>
      <c r="AG15" s="19">
        <v>6.9101533705347107E-2</v>
      </c>
      <c r="AH15" s="19">
        <v>9.6273437008230905E-2</v>
      </c>
      <c r="AI15" s="19"/>
      <c r="AJ15" s="19">
        <v>8.0223253201924805E-2</v>
      </c>
      <c r="AK15" s="19">
        <v>4.7599949085174398E-2</v>
      </c>
      <c r="AL15" s="19">
        <v>8.1632679914376297E-2</v>
      </c>
      <c r="AM15" s="19">
        <v>0.114462862204655</v>
      </c>
      <c r="AN15" s="19">
        <v>6.8299842907707506E-2</v>
      </c>
      <c r="AO15" s="19"/>
      <c r="AP15" s="19">
        <v>8.3733588475594395E-2</v>
      </c>
      <c r="AQ15" s="19">
        <v>6.5047717733139901E-2</v>
      </c>
      <c r="AR15" s="19">
        <v>4.54073761524676E-2</v>
      </c>
      <c r="AS15" s="19">
        <v>7.4829590002841201E-2</v>
      </c>
      <c r="AT15" s="19">
        <v>0.123650457781238</v>
      </c>
      <c r="AU15" s="19"/>
      <c r="AV15" s="19">
        <v>4.9932056552627099E-2</v>
      </c>
      <c r="AW15" s="19">
        <v>7.0422175289294897E-2</v>
      </c>
      <c r="AX15" s="19">
        <v>5.2084310864493999E-2</v>
      </c>
      <c r="AY15" s="19">
        <v>7.7372292231492903E-2</v>
      </c>
      <c r="AZ15" s="19">
        <v>0.123449677181989</v>
      </c>
      <c r="BA15" s="19">
        <v>6.8775837956482497E-2</v>
      </c>
      <c r="BB15" s="19"/>
      <c r="BC15" s="19">
        <v>8.13536919830955E-2</v>
      </c>
      <c r="BD15" s="19">
        <v>6.3125527640810197E-2</v>
      </c>
      <c r="BE15" s="19">
        <v>6.0839322681021803E-2</v>
      </c>
      <c r="BF15" s="19">
        <v>5.8702920691251603E-2</v>
      </c>
      <c r="BG15" s="19">
        <v>0</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B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649</v>
      </c>
      <c r="C9" s="17">
        <v>6.3375355476235296E-2</v>
      </c>
      <c r="D9" s="17">
        <v>5.5845368203319999E-2</v>
      </c>
      <c r="E9" s="17">
        <v>6.7655808096300299E-2</v>
      </c>
      <c r="F9" s="17"/>
      <c r="G9" s="17">
        <v>3.7240840458141702E-2</v>
      </c>
      <c r="H9" s="17">
        <v>7.2402323566632704E-2</v>
      </c>
      <c r="I9" s="17">
        <v>0.102561958167353</v>
      </c>
      <c r="J9" s="17">
        <v>7.1334768606274093E-2</v>
      </c>
      <c r="K9" s="17">
        <v>3.1515794473036103E-2</v>
      </c>
      <c r="L9" s="17">
        <v>5.6799557771138799E-2</v>
      </c>
      <c r="M9" s="17"/>
      <c r="N9" s="17">
        <v>6.1065300612134998E-2</v>
      </c>
      <c r="O9" s="17">
        <v>6.7018029938510804E-2</v>
      </c>
      <c r="P9" s="17">
        <v>6.3876568802117506E-2</v>
      </c>
      <c r="Q9" s="17">
        <v>6.19685290317969E-2</v>
      </c>
      <c r="R9" s="17"/>
      <c r="S9" s="17">
        <v>4.0135814762424199E-2</v>
      </c>
      <c r="T9" s="17">
        <v>8.9635722738821103E-2</v>
      </c>
      <c r="U9" s="17">
        <v>7.4343893523600796E-2</v>
      </c>
      <c r="V9" s="17">
        <v>0.116320432399487</v>
      </c>
      <c r="W9" s="17">
        <v>6.4108256361385701E-2</v>
      </c>
      <c r="X9" s="17">
        <v>9.0368541188155696E-2</v>
      </c>
      <c r="Y9" s="17">
        <v>1.19695855315514E-2</v>
      </c>
      <c r="Z9" s="17">
        <v>2.00059125025287E-2</v>
      </c>
      <c r="AA9" s="17">
        <v>8.8473262484387E-2</v>
      </c>
      <c r="AB9" s="17">
        <v>1.9475707878937699E-2</v>
      </c>
      <c r="AC9" s="17">
        <v>7.4866148150005599E-2</v>
      </c>
      <c r="AD9" s="17">
        <v>2.7054721990844199E-2</v>
      </c>
      <c r="AE9" s="17"/>
      <c r="AF9" s="17">
        <v>8.6457383973690696E-2</v>
      </c>
      <c r="AG9" s="17">
        <v>4.9442812518633798E-2</v>
      </c>
      <c r="AH9" s="17">
        <v>6.7753594661042096E-2</v>
      </c>
      <c r="AI9" s="17"/>
      <c r="AJ9" s="17">
        <v>6.5406719949949094E-2</v>
      </c>
      <c r="AK9" s="17">
        <v>7.0562448811509998E-2</v>
      </c>
      <c r="AL9" s="17">
        <v>4.8275416306431299E-2</v>
      </c>
      <c r="AM9" s="17">
        <v>0.16039059276984499</v>
      </c>
      <c r="AN9" s="17">
        <v>7.12271919159468E-2</v>
      </c>
      <c r="AO9" s="17"/>
      <c r="AP9" s="17">
        <v>5.4172794272320697E-2</v>
      </c>
      <c r="AQ9" s="17">
        <v>6.7465270687618206E-2</v>
      </c>
      <c r="AR9" s="17">
        <v>6.36519921860947E-2</v>
      </c>
      <c r="AS9" s="17">
        <v>0.10220153709428199</v>
      </c>
      <c r="AT9" s="17">
        <v>2.0642010766012998E-2</v>
      </c>
      <c r="AU9" s="17"/>
      <c r="AV9" s="17">
        <v>7.0684147301721997E-2</v>
      </c>
      <c r="AW9" s="17">
        <v>3.9476522827903399E-2</v>
      </c>
      <c r="AX9" s="17">
        <v>6.40871555555481E-2</v>
      </c>
      <c r="AY9" s="17">
        <v>0.10833655055255299</v>
      </c>
      <c r="AZ9" s="17">
        <v>7.2381975930131404E-2</v>
      </c>
      <c r="BA9" s="17">
        <v>1.3128022217734099E-2</v>
      </c>
      <c r="BB9" s="17"/>
      <c r="BC9" s="17">
        <v>7.4368661020989102E-2</v>
      </c>
      <c r="BD9" s="17">
        <v>6.7053189766454996E-2</v>
      </c>
      <c r="BE9" s="17">
        <v>4.9379940136948901E-2</v>
      </c>
      <c r="BF9" s="17">
        <v>7.8433970403728806E-2</v>
      </c>
      <c r="BG9" s="17">
        <v>9.9140633108980206E-2</v>
      </c>
    </row>
    <row r="10" spans="2:59" ht="43.5" x14ac:dyDescent="0.35">
      <c r="B10" s="18" t="s">
        <v>650</v>
      </c>
      <c r="C10" s="17">
        <v>0.14428902715564401</v>
      </c>
      <c r="D10" s="17">
        <v>0.143645024786697</v>
      </c>
      <c r="E10" s="17">
        <v>0.146167054492196</v>
      </c>
      <c r="F10" s="17"/>
      <c r="G10" s="17">
        <v>0.21294613021194</v>
      </c>
      <c r="H10" s="17">
        <v>0.21820537583612301</v>
      </c>
      <c r="I10" s="17">
        <v>0.14423003446549501</v>
      </c>
      <c r="J10" s="17">
        <v>9.11692417616385E-2</v>
      </c>
      <c r="K10" s="17">
        <v>8.6788065589271296E-2</v>
      </c>
      <c r="L10" s="17">
        <v>0.11106441541364299</v>
      </c>
      <c r="M10" s="17"/>
      <c r="N10" s="17">
        <v>0.20867428480126901</v>
      </c>
      <c r="O10" s="17">
        <v>0.13937410213333101</v>
      </c>
      <c r="P10" s="17">
        <v>9.6662356236754399E-2</v>
      </c>
      <c r="Q10" s="17">
        <v>0.118389706752283</v>
      </c>
      <c r="R10" s="17"/>
      <c r="S10" s="17">
        <v>0.22321651497199599</v>
      </c>
      <c r="T10" s="17">
        <v>0.18959564616277499</v>
      </c>
      <c r="U10" s="17">
        <v>0.13911348828375</v>
      </c>
      <c r="V10" s="17">
        <v>0.108397748788473</v>
      </c>
      <c r="W10" s="17">
        <v>6.8387895008780397E-2</v>
      </c>
      <c r="X10" s="17">
        <v>0.11493185768195199</v>
      </c>
      <c r="Y10" s="17">
        <v>0.159811077232417</v>
      </c>
      <c r="Z10" s="17">
        <v>4.1039204482219503E-2</v>
      </c>
      <c r="AA10" s="17">
        <v>0.142227678627181</v>
      </c>
      <c r="AB10" s="17">
        <v>0.110395273628685</v>
      </c>
      <c r="AC10" s="17">
        <v>0.21823463475941299</v>
      </c>
      <c r="AD10" s="17">
        <v>5.5565612619961798E-2</v>
      </c>
      <c r="AE10" s="17"/>
      <c r="AF10" s="17">
        <v>0.13572711505452101</v>
      </c>
      <c r="AG10" s="17">
        <v>0.14792959038378101</v>
      </c>
      <c r="AH10" s="17">
        <v>0.13630168624523301</v>
      </c>
      <c r="AI10" s="17"/>
      <c r="AJ10" s="17">
        <v>0.120791690288006</v>
      </c>
      <c r="AK10" s="17">
        <v>0.183020161832565</v>
      </c>
      <c r="AL10" s="17">
        <v>0.119097480155886</v>
      </c>
      <c r="AM10" s="17">
        <v>0.15402901842953501</v>
      </c>
      <c r="AN10" s="17">
        <v>0.122070890592285</v>
      </c>
      <c r="AO10" s="17"/>
      <c r="AP10" s="17">
        <v>0.14226049463663301</v>
      </c>
      <c r="AQ10" s="17">
        <v>0.17094297003009901</v>
      </c>
      <c r="AR10" s="17">
        <v>9.9267533015386406E-2</v>
      </c>
      <c r="AS10" s="17">
        <v>0.119096152257016</v>
      </c>
      <c r="AT10" s="17">
        <v>0.20111380871564299</v>
      </c>
      <c r="AU10" s="17"/>
      <c r="AV10" s="17">
        <v>0.18579943302406199</v>
      </c>
      <c r="AW10" s="17">
        <v>0.14955605036417999</v>
      </c>
      <c r="AX10" s="17">
        <v>9.9159606591165003E-2</v>
      </c>
      <c r="AY10" s="17">
        <v>0.11440931377001901</v>
      </c>
      <c r="AZ10" s="17">
        <v>0.17694441149227799</v>
      </c>
      <c r="BA10" s="17">
        <v>0.133809692209822</v>
      </c>
      <c r="BB10" s="17"/>
      <c r="BC10" s="17">
        <v>9.7533239949284797E-2</v>
      </c>
      <c r="BD10" s="17">
        <v>0.139496728550873</v>
      </c>
      <c r="BE10" s="17">
        <v>0.13896381104000499</v>
      </c>
      <c r="BF10" s="17">
        <v>0.22097299211302299</v>
      </c>
      <c r="BG10" s="17">
        <v>0.30148238321362703</v>
      </c>
    </row>
    <row r="11" spans="2:59" ht="43.5" x14ac:dyDescent="0.35">
      <c r="B11" s="18" t="s">
        <v>651</v>
      </c>
      <c r="C11" s="17">
        <v>0.250158689971057</v>
      </c>
      <c r="D11" s="17">
        <v>0.24705163786766901</v>
      </c>
      <c r="E11" s="17">
        <v>0.25537821487041601</v>
      </c>
      <c r="F11" s="17"/>
      <c r="G11" s="17">
        <v>0.27657999117427501</v>
      </c>
      <c r="H11" s="17">
        <v>0.28209157952744801</v>
      </c>
      <c r="I11" s="17">
        <v>0.29075810405476399</v>
      </c>
      <c r="J11" s="17">
        <v>0.244701039430409</v>
      </c>
      <c r="K11" s="17">
        <v>0.25513569509066197</v>
      </c>
      <c r="L11" s="17">
        <v>0.173392136311421</v>
      </c>
      <c r="M11" s="17"/>
      <c r="N11" s="17">
        <v>0.245050856444019</v>
      </c>
      <c r="O11" s="17">
        <v>0.25853793109158302</v>
      </c>
      <c r="P11" s="17">
        <v>0.25547035780824801</v>
      </c>
      <c r="Q11" s="17">
        <v>0.24336606831388699</v>
      </c>
      <c r="R11" s="17"/>
      <c r="S11" s="17">
        <v>0.28570094693116099</v>
      </c>
      <c r="T11" s="17">
        <v>0.18105082178113299</v>
      </c>
      <c r="U11" s="17">
        <v>0.19700522084073799</v>
      </c>
      <c r="V11" s="17">
        <v>0.185092113734767</v>
      </c>
      <c r="W11" s="17">
        <v>0.28332397398071002</v>
      </c>
      <c r="X11" s="17">
        <v>0.28138633962144499</v>
      </c>
      <c r="Y11" s="17">
        <v>0.246278410939201</v>
      </c>
      <c r="Z11" s="17">
        <v>0.33113707695017902</v>
      </c>
      <c r="AA11" s="17">
        <v>0.28437507963972702</v>
      </c>
      <c r="AB11" s="17">
        <v>0.26048660721381001</v>
      </c>
      <c r="AC11" s="17">
        <v>0.282814325945489</v>
      </c>
      <c r="AD11" s="17">
        <v>0.18111544883492101</v>
      </c>
      <c r="AE11" s="17"/>
      <c r="AF11" s="17">
        <v>0.238219351222487</v>
      </c>
      <c r="AG11" s="17">
        <v>0.252005502888903</v>
      </c>
      <c r="AH11" s="17">
        <v>0.25471297600051301</v>
      </c>
      <c r="AI11" s="17"/>
      <c r="AJ11" s="17">
        <v>0.21273863081865599</v>
      </c>
      <c r="AK11" s="17">
        <v>0.27836416936319403</v>
      </c>
      <c r="AL11" s="17">
        <v>0.23580946270161099</v>
      </c>
      <c r="AM11" s="17">
        <v>0.31893366798839901</v>
      </c>
      <c r="AN11" s="17">
        <v>0.26072846262671301</v>
      </c>
      <c r="AO11" s="17"/>
      <c r="AP11" s="17">
        <v>0.22026590102108701</v>
      </c>
      <c r="AQ11" s="17">
        <v>0.28826456063922101</v>
      </c>
      <c r="AR11" s="17">
        <v>0.156276647477678</v>
      </c>
      <c r="AS11" s="17">
        <v>0.26782540809760202</v>
      </c>
      <c r="AT11" s="17">
        <v>0.24536041667491701</v>
      </c>
      <c r="AU11" s="17"/>
      <c r="AV11" s="17">
        <v>0.30070824102076599</v>
      </c>
      <c r="AW11" s="17">
        <v>0.234097306799424</v>
      </c>
      <c r="AX11" s="17">
        <v>0.22014244856470899</v>
      </c>
      <c r="AY11" s="17">
        <v>0.25972923618404498</v>
      </c>
      <c r="AZ11" s="17">
        <v>0.23713316871146001</v>
      </c>
      <c r="BA11" s="17">
        <v>0.249480737817492</v>
      </c>
      <c r="BB11" s="17"/>
      <c r="BC11" s="17">
        <v>0.219882365018228</v>
      </c>
      <c r="BD11" s="17">
        <v>0.30809198892168999</v>
      </c>
      <c r="BE11" s="17">
        <v>0.27990415019750797</v>
      </c>
      <c r="BF11" s="17">
        <v>0.220124494892185</v>
      </c>
      <c r="BG11" s="17">
        <v>0.13264036134535501</v>
      </c>
    </row>
    <row r="12" spans="2:59" ht="29" x14ac:dyDescent="0.35">
      <c r="B12" s="18" t="s">
        <v>652</v>
      </c>
      <c r="C12" s="17">
        <v>0.26765005361359401</v>
      </c>
      <c r="D12" s="17">
        <v>0.27793407808461601</v>
      </c>
      <c r="E12" s="17">
        <v>0.25489104709642402</v>
      </c>
      <c r="F12" s="17"/>
      <c r="G12" s="17">
        <v>0.28710439874178401</v>
      </c>
      <c r="H12" s="17">
        <v>0.18956318817950801</v>
      </c>
      <c r="I12" s="17">
        <v>0.28090661258760602</v>
      </c>
      <c r="J12" s="17">
        <v>0.26328574777123098</v>
      </c>
      <c r="K12" s="17">
        <v>0.262703915892601</v>
      </c>
      <c r="L12" s="17">
        <v>0.31561601062579198</v>
      </c>
      <c r="M12" s="17"/>
      <c r="N12" s="17">
        <v>0.25437424089906302</v>
      </c>
      <c r="O12" s="17">
        <v>0.25223753862263498</v>
      </c>
      <c r="P12" s="17">
        <v>0.27874741802835301</v>
      </c>
      <c r="Q12" s="17">
        <v>0.28650644116582502</v>
      </c>
      <c r="R12" s="17"/>
      <c r="S12" s="17">
        <v>0.22105703531455501</v>
      </c>
      <c r="T12" s="17">
        <v>0.27292218899272003</v>
      </c>
      <c r="U12" s="17">
        <v>0.320356541818756</v>
      </c>
      <c r="V12" s="17">
        <v>0.30348955026695001</v>
      </c>
      <c r="W12" s="17">
        <v>0.24068557355534201</v>
      </c>
      <c r="X12" s="17">
        <v>0.28129088058294099</v>
      </c>
      <c r="Y12" s="17">
        <v>0.286323941108584</v>
      </c>
      <c r="Z12" s="17">
        <v>0.245568633305948</v>
      </c>
      <c r="AA12" s="17">
        <v>0.23659049269728399</v>
      </c>
      <c r="AB12" s="17">
        <v>0.30106865662251697</v>
      </c>
      <c r="AC12" s="17">
        <v>0.233114322832362</v>
      </c>
      <c r="AD12" s="17">
        <v>0.31796939065517199</v>
      </c>
      <c r="AE12" s="17"/>
      <c r="AF12" s="17">
        <v>0.26062351213649598</v>
      </c>
      <c r="AG12" s="17">
        <v>0.27206309204384599</v>
      </c>
      <c r="AH12" s="17">
        <v>0.249485048887408</v>
      </c>
      <c r="AI12" s="17"/>
      <c r="AJ12" s="17">
        <v>0.29155406747693102</v>
      </c>
      <c r="AK12" s="17">
        <v>0.237215445392262</v>
      </c>
      <c r="AL12" s="17">
        <v>0.26599007786149298</v>
      </c>
      <c r="AM12" s="17">
        <v>0.15873177837298</v>
      </c>
      <c r="AN12" s="17">
        <v>0.24884774151188299</v>
      </c>
      <c r="AO12" s="17"/>
      <c r="AP12" s="17">
        <v>0.27854965874490001</v>
      </c>
      <c r="AQ12" s="17">
        <v>0.22921631117872299</v>
      </c>
      <c r="AR12" s="17">
        <v>0.36463270020746502</v>
      </c>
      <c r="AS12" s="17">
        <v>0.25675886787457602</v>
      </c>
      <c r="AT12" s="17">
        <v>0.33105568624070703</v>
      </c>
      <c r="AU12" s="17"/>
      <c r="AV12" s="17">
        <v>0.235557319041689</v>
      </c>
      <c r="AW12" s="17">
        <v>0.249794583319394</v>
      </c>
      <c r="AX12" s="17">
        <v>0.25632716852233201</v>
      </c>
      <c r="AY12" s="17">
        <v>0.27782252566344501</v>
      </c>
      <c r="AZ12" s="17">
        <v>0.33755353461885801</v>
      </c>
      <c r="BA12" s="17">
        <v>0.29398393985017102</v>
      </c>
      <c r="BB12" s="17"/>
      <c r="BC12" s="17">
        <v>0.30876377761152002</v>
      </c>
      <c r="BD12" s="17">
        <v>0.26206026257116399</v>
      </c>
      <c r="BE12" s="17">
        <v>0.26661566626717798</v>
      </c>
      <c r="BF12" s="17">
        <v>0.224993540368879</v>
      </c>
      <c r="BG12" s="17">
        <v>0.25219534166005703</v>
      </c>
    </row>
    <row r="13" spans="2:59" ht="29" x14ac:dyDescent="0.35">
      <c r="B13" s="18" t="s">
        <v>653</v>
      </c>
      <c r="C13" s="17">
        <v>0.180877445277842</v>
      </c>
      <c r="D13" s="17">
        <v>0.19420228010444099</v>
      </c>
      <c r="E13" s="17">
        <v>0.169291229625636</v>
      </c>
      <c r="F13" s="17"/>
      <c r="G13" s="17">
        <v>0.108886421234691</v>
      </c>
      <c r="H13" s="17">
        <v>0.16771065661745699</v>
      </c>
      <c r="I13" s="17">
        <v>0.111808682641354</v>
      </c>
      <c r="J13" s="17">
        <v>0.256978016787835</v>
      </c>
      <c r="K13" s="17">
        <v>0.21584603207624001</v>
      </c>
      <c r="L13" s="17">
        <v>0.21654963581190401</v>
      </c>
      <c r="M13" s="17"/>
      <c r="N13" s="17">
        <v>0.15548627830192999</v>
      </c>
      <c r="O13" s="17">
        <v>0.17943004326842399</v>
      </c>
      <c r="P13" s="17">
        <v>0.20650668674110301</v>
      </c>
      <c r="Q13" s="17">
        <v>0.18952308636495299</v>
      </c>
      <c r="R13" s="17"/>
      <c r="S13" s="17">
        <v>0.15485314538450001</v>
      </c>
      <c r="T13" s="17">
        <v>0.17441415096926499</v>
      </c>
      <c r="U13" s="17">
        <v>0.17750542884616299</v>
      </c>
      <c r="V13" s="17">
        <v>0.13483763015473599</v>
      </c>
      <c r="W13" s="17">
        <v>0.22574907377654399</v>
      </c>
      <c r="X13" s="17">
        <v>0.16776333793575199</v>
      </c>
      <c r="Y13" s="17">
        <v>0.22314356649009701</v>
      </c>
      <c r="Z13" s="17">
        <v>0.230465894978437</v>
      </c>
      <c r="AA13" s="17">
        <v>0.182416322362081</v>
      </c>
      <c r="AB13" s="17">
        <v>0.19502081268839799</v>
      </c>
      <c r="AC13" s="17">
        <v>0.104068828538811</v>
      </c>
      <c r="AD13" s="17">
        <v>0.301463212399805</v>
      </c>
      <c r="AE13" s="17"/>
      <c r="AF13" s="17">
        <v>0.19686273232725901</v>
      </c>
      <c r="AG13" s="17">
        <v>0.190522572989241</v>
      </c>
      <c r="AH13" s="17">
        <v>0.13983162573990901</v>
      </c>
      <c r="AI13" s="17"/>
      <c r="AJ13" s="17">
        <v>0.204341799468999</v>
      </c>
      <c r="AK13" s="17">
        <v>0.160412806503681</v>
      </c>
      <c r="AL13" s="17">
        <v>0.228404972619664</v>
      </c>
      <c r="AM13" s="17">
        <v>0.16289887452632901</v>
      </c>
      <c r="AN13" s="17">
        <v>0.18619699018521799</v>
      </c>
      <c r="AO13" s="17"/>
      <c r="AP13" s="17">
        <v>0.21075210049694099</v>
      </c>
      <c r="AQ13" s="17">
        <v>0.154848056793359</v>
      </c>
      <c r="AR13" s="17">
        <v>0.22669742367083701</v>
      </c>
      <c r="AS13" s="17">
        <v>0.173516094901489</v>
      </c>
      <c r="AT13" s="17">
        <v>0.121510669444236</v>
      </c>
      <c r="AU13" s="17"/>
      <c r="AV13" s="17">
        <v>0.123788148972532</v>
      </c>
      <c r="AW13" s="17">
        <v>0.215407371576326</v>
      </c>
      <c r="AX13" s="17">
        <v>0.28532025999360899</v>
      </c>
      <c r="AY13" s="17">
        <v>0.17213818950048401</v>
      </c>
      <c r="AZ13" s="17">
        <v>8.6735724438241804E-2</v>
      </c>
      <c r="BA13" s="17">
        <v>0.19938489978090099</v>
      </c>
      <c r="BB13" s="17"/>
      <c r="BC13" s="17">
        <v>0.19557178031077699</v>
      </c>
      <c r="BD13" s="17">
        <v>0.141782034464283</v>
      </c>
      <c r="BE13" s="17">
        <v>0.19059906316679101</v>
      </c>
      <c r="BF13" s="17">
        <v>0.18617757382719399</v>
      </c>
      <c r="BG13" s="17">
        <v>6.2041529010333198E-2</v>
      </c>
    </row>
    <row r="14" spans="2:59" ht="29" x14ac:dyDescent="0.35">
      <c r="B14" s="18" t="s">
        <v>654</v>
      </c>
      <c r="C14" s="17">
        <v>4.7667089803710101E-2</v>
      </c>
      <c r="D14" s="17">
        <v>4.3010440650717199E-2</v>
      </c>
      <c r="E14" s="17">
        <v>5.2671137092921698E-2</v>
      </c>
      <c r="F14" s="17"/>
      <c r="G14" s="17">
        <v>6.5538571721883807E-2</v>
      </c>
      <c r="H14" s="17">
        <v>4.2103051674144E-2</v>
      </c>
      <c r="I14" s="17">
        <v>3.94939298668157E-2</v>
      </c>
      <c r="J14" s="17">
        <v>2.50800646968092E-2</v>
      </c>
      <c r="K14" s="17">
        <v>5.6251106766681602E-2</v>
      </c>
      <c r="L14" s="17">
        <v>5.8473927590735601E-2</v>
      </c>
      <c r="M14" s="17"/>
      <c r="N14" s="17">
        <v>5.0269000444707099E-2</v>
      </c>
      <c r="O14" s="17">
        <v>5.4605048530743397E-2</v>
      </c>
      <c r="P14" s="17">
        <v>5.1108713185656997E-2</v>
      </c>
      <c r="Q14" s="17">
        <v>3.4322034647522703E-2</v>
      </c>
      <c r="R14" s="17"/>
      <c r="S14" s="17">
        <v>4.3763854535312098E-2</v>
      </c>
      <c r="T14" s="17">
        <v>4.2629252681857702E-2</v>
      </c>
      <c r="U14" s="17">
        <v>3.8211355840112697E-2</v>
      </c>
      <c r="V14" s="17">
        <v>4.3107087420811298E-2</v>
      </c>
      <c r="W14" s="17">
        <v>6.4928011775867905E-2</v>
      </c>
      <c r="X14" s="17">
        <v>6.4259042989753698E-2</v>
      </c>
      <c r="Y14" s="17">
        <v>4.0187552400216799E-2</v>
      </c>
      <c r="Z14" s="17">
        <v>8.7160882561096303E-2</v>
      </c>
      <c r="AA14" s="17">
        <v>3.1275163848050097E-2</v>
      </c>
      <c r="AB14" s="17">
        <v>4.2061334825944499E-2</v>
      </c>
      <c r="AC14" s="17">
        <v>5.4367408858831998E-2</v>
      </c>
      <c r="AD14" s="17">
        <v>5.9012088811549603E-2</v>
      </c>
      <c r="AE14" s="17"/>
      <c r="AF14" s="17">
        <v>3.8395117410274897E-2</v>
      </c>
      <c r="AG14" s="17">
        <v>4.5251393518455502E-2</v>
      </c>
      <c r="AH14" s="17">
        <v>6.3683314317398695E-2</v>
      </c>
      <c r="AI14" s="17"/>
      <c r="AJ14" s="17">
        <v>5.9575941767777502E-2</v>
      </c>
      <c r="AK14" s="17">
        <v>2.3085400157421099E-2</v>
      </c>
      <c r="AL14" s="17">
        <v>7.5295065408010606E-2</v>
      </c>
      <c r="AM14" s="17">
        <v>0</v>
      </c>
      <c r="AN14" s="17">
        <v>5.8591816230453099E-2</v>
      </c>
      <c r="AO14" s="17"/>
      <c r="AP14" s="17">
        <v>3.4199049903908298E-2</v>
      </c>
      <c r="AQ14" s="17">
        <v>4.9081412543677302E-2</v>
      </c>
      <c r="AR14" s="17">
        <v>7.9788153676439696E-2</v>
      </c>
      <c r="AS14" s="17">
        <v>4.1760136057692403E-2</v>
      </c>
      <c r="AT14" s="17">
        <v>4.0454275748963202E-2</v>
      </c>
      <c r="AU14" s="17"/>
      <c r="AV14" s="17">
        <v>5.1731827607214002E-2</v>
      </c>
      <c r="AW14" s="17">
        <v>4.4847439349364797E-2</v>
      </c>
      <c r="AX14" s="17">
        <v>6.6015732332778299E-2</v>
      </c>
      <c r="AY14" s="17">
        <v>3.5947846710908803E-2</v>
      </c>
      <c r="AZ14" s="17">
        <v>3.5477067293603497E-2</v>
      </c>
      <c r="BA14" s="17">
        <v>3.7910618464262601E-2</v>
      </c>
      <c r="BB14" s="17"/>
      <c r="BC14" s="17">
        <v>3.9292746556924898E-2</v>
      </c>
      <c r="BD14" s="17">
        <v>5.85233463742693E-2</v>
      </c>
      <c r="BE14" s="17">
        <v>3.7700110863438302E-2</v>
      </c>
      <c r="BF14" s="17">
        <v>3.05896119839658E-2</v>
      </c>
      <c r="BG14" s="17">
        <v>6.0207816474048499E-2</v>
      </c>
    </row>
    <row r="15" spans="2:59" ht="43.5" x14ac:dyDescent="0.35">
      <c r="B15" s="18" t="s">
        <v>655</v>
      </c>
      <c r="C15" s="19">
        <v>4.5982338701918299E-2</v>
      </c>
      <c r="D15" s="19">
        <v>3.8311170302539999E-2</v>
      </c>
      <c r="E15" s="19">
        <v>5.3945508726106199E-2</v>
      </c>
      <c r="F15" s="19"/>
      <c r="G15" s="19">
        <v>1.1703646457284E-2</v>
      </c>
      <c r="H15" s="19">
        <v>2.7923824598687402E-2</v>
      </c>
      <c r="I15" s="19">
        <v>3.0240678216612599E-2</v>
      </c>
      <c r="J15" s="19">
        <v>4.74511209458034E-2</v>
      </c>
      <c r="K15" s="19">
        <v>9.1759390111508299E-2</v>
      </c>
      <c r="L15" s="19">
        <v>6.8104316475364898E-2</v>
      </c>
      <c r="M15" s="19"/>
      <c r="N15" s="19">
        <v>2.5080038496877E-2</v>
      </c>
      <c r="O15" s="19">
        <v>4.8797306414772701E-2</v>
      </c>
      <c r="P15" s="19">
        <v>4.7627899197766999E-2</v>
      </c>
      <c r="Q15" s="19">
        <v>6.5924133723732403E-2</v>
      </c>
      <c r="R15" s="19"/>
      <c r="S15" s="19">
        <v>3.1272688100052397E-2</v>
      </c>
      <c r="T15" s="19">
        <v>4.9752216673428599E-2</v>
      </c>
      <c r="U15" s="19">
        <v>5.34640708468802E-2</v>
      </c>
      <c r="V15" s="19">
        <v>0.108755437234776</v>
      </c>
      <c r="W15" s="19">
        <v>5.2817215541369499E-2</v>
      </c>
      <c r="X15" s="19">
        <v>0</v>
      </c>
      <c r="Y15" s="19">
        <v>3.2285866297932501E-2</v>
      </c>
      <c r="Z15" s="19">
        <v>4.4622395219591E-2</v>
      </c>
      <c r="AA15" s="19">
        <v>3.4642000341289399E-2</v>
      </c>
      <c r="AB15" s="19">
        <v>7.1491607141707797E-2</v>
      </c>
      <c r="AC15" s="19">
        <v>3.2534330915086403E-2</v>
      </c>
      <c r="AD15" s="19">
        <v>5.7819524687746197E-2</v>
      </c>
      <c r="AE15" s="19"/>
      <c r="AF15" s="19">
        <v>4.37147878752717E-2</v>
      </c>
      <c r="AG15" s="19">
        <v>4.2785035657139703E-2</v>
      </c>
      <c r="AH15" s="19">
        <v>8.8231754148497002E-2</v>
      </c>
      <c r="AI15" s="19"/>
      <c r="AJ15" s="19">
        <v>4.55911502296815E-2</v>
      </c>
      <c r="AK15" s="19">
        <v>4.7339567939366403E-2</v>
      </c>
      <c r="AL15" s="19">
        <v>2.7127524946904499E-2</v>
      </c>
      <c r="AM15" s="19">
        <v>4.5016067912911899E-2</v>
      </c>
      <c r="AN15" s="19">
        <v>5.2336906937500101E-2</v>
      </c>
      <c r="AO15" s="19"/>
      <c r="AP15" s="19">
        <v>5.9800000924210402E-2</v>
      </c>
      <c r="AQ15" s="19">
        <v>4.01814181273034E-2</v>
      </c>
      <c r="AR15" s="19">
        <v>9.6855497660993002E-3</v>
      </c>
      <c r="AS15" s="19">
        <v>3.8841803717342499E-2</v>
      </c>
      <c r="AT15" s="19">
        <v>3.98631324095206E-2</v>
      </c>
      <c r="AU15" s="19"/>
      <c r="AV15" s="19">
        <v>3.1730883032014601E-2</v>
      </c>
      <c r="AW15" s="19">
        <v>6.6820725763407501E-2</v>
      </c>
      <c r="AX15" s="19">
        <v>8.9476284398587406E-3</v>
      </c>
      <c r="AY15" s="19">
        <v>3.1616337618544897E-2</v>
      </c>
      <c r="AZ15" s="19">
        <v>5.3774117515428099E-2</v>
      </c>
      <c r="BA15" s="19">
        <v>7.2302089659617097E-2</v>
      </c>
      <c r="BB15" s="19"/>
      <c r="BC15" s="19">
        <v>6.4587429532276294E-2</v>
      </c>
      <c r="BD15" s="19">
        <v>2.29924493512659E-2</v>
      </c>
      <c r="BE15" s="19">
        <v>3.68372583281312E-2</v>
      </c>
      <c r="BF15" s="19">
        <v>3.8707816411023797E-2</v>
      </c>
      <c r="BG15" s="19">
        <v>9.2291935187599594E-2</v>
      </c>
    </row>
    <row r="16" spans="2:59" x14ac:dyDescent="0.35">
      <c r="B16" s="16" t="s">
        <v>331</v>
      </c>
    </row>
    <row r="17" spans="2:2" x14ac:dyDescent="0.35">
      <c r="B17" t="s">
        <v>80</v>
      </c>
    </row>
    <row r="18" spans="2:2" x14ac:dyDescent="0.35">
      <c r="B18" t="s">
        <v>81</v>
      </c>
    </row>
    <row r="20" spans="2:2" x14ac:dyDescent="0.35">
      <c r="B20"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93</v>
      </c>
      <c r="D7" s="10">
        <v>43</v>
      </c>
      <c r="E7" s="10">
        <v>49</v>
      </c>
      <c r="F7" s="10"/>
      <c r="G7" s="10">
        <v>13</v>
      </c>
      <c r="H7" s="10">
        <v>15</v>
      </c>
      <c r="I7" s="10">
        <v>17</v>
      </c>
      <c r="J7" s="10">
        <v>12</v>
      </c>
      <c r="K7" s="10">
        <v>19</v>
      </c>
      <c r="L7" s="10">
        <v>17</v>
      </c>
      <c r="M7" s="10"/>
      <c r="N7" s="10">
        <v>17</v>
      </c>
      <c r="O7" s="10">
        <v>26</v>
      </c>
      <c r="P7" s="10">
        <v>24</v>
      </c>
      <c r="Q7" s="10">
        <v>26</v>
      </c>
      <c r="R7" s="10"/>
      <c r="S7" s="10">
        <v>18</v>
      </c>
      <c r="T7" s="10">
        <v>14</v>
      </c>
      <c r="U7" s="10">
        <v>13</v>
      </c>
      <c r="V7" s="10">
        <v>5</v>
      </c>
      <c r="W7" s="10">
        <v>5</v>
      </c>
      <c r="X7" s="10">
        <v>9</v>
      </c>
      <c r="Y7" s="10">
        <v>5</v>
      </c>
      <c r="Z7" s="10">
        <v>4</v>
      </c>
      <c r="AA7" s="10">
        <v>8</v>
      </c>
      <c r="AB7" s="10">
        <v>9</v>
      </c>
      <c r="AC7" s="10">
        <v>1</v>
      </c>
      <c r="AD7" s="10">
        <v>2</v>
      </c>
      <c r="AE7" s="10"/>
      <c r="AF7" s="10">
        <v>34</v>
      </c>
      <c r="AG7" s="10">
        <v>38</v>
      </c>
      <c r="AH7" s="10">
        <v>11</v>
      </c>
      <c r="AI7" s="10"/>
      <c r="AJ7" s="10">
        <v>31</v>
      </c>
      <c r="AK7" s="10">
        <v>27</v>
      </c>
      <c r="AL7" s="10">
        <v>7</v>
      </c>
      <c r="AM7" s="10">
        <v>1</v>
      </c>
      <c r="AN7" s="10">
        <v>9</v>
      </c>
      <c r="AO7" s="10"/>
      <c r="AP7" s="10">
        <v>14</v>
      </c>
      <c r="AQ7" s="10">
        <v>31</v>
      </c>
      <c r="AR7" s="10">
        <v>12</v>
      </c>
      <c r="AS7" s="10">
        <v>13</v>
      </c>
      <c r="AT7" s="10">
        <v>5</v>
      </c>
      <c r="AU7" s="10"/>
      <c r="AV7" s="10">
        <v>31</v>
      </c>
      <c r="AW7" s="10">
        <v>14</v>
      </c>
      <c r="AX7" s="10">
        <v>9</v>
      </c>
      <c r="AY7" s="10">
        <v>14</v>
      </c>
      <c r="AZ7" s="10">
        <v>8</v>
      </c>
      <c r="BA7" s="10">
        <v>7</v>
      </c>
      <c r="BB7" s="10"/>
      <c r="BC7" s="10">
        <v>21</v>
      </c>
      <c r="BD7" s="10">
        <v>29</v>
      </c>
      <c r="BE7" s="10">
        <v>27</v>
      </c>
      <c r="BF7" s="10">
        <v>5</v>
      </c>
      <c r="BG7" s="10">
        <v>1</v>
      </c>
    </row>
    <row r="8" spans="2:59" ht="30" customHeight="1" x14ac:dyDescent="0.35">
      <c r="B8" s="11" t="s">
        <v>20</v>
      </c>
      <c r="C8" s="11">
        <v>96</v>
      </c>
      <c r="D8" s="11">
        <v>43</v>
      </c>
      <c r="E8" s="11">
        <v>52</v>
      </c>
      <c r="F8" s="11"/>
      <c r="G8" s="11">
        <v>13</v>
      </c>
      <c r="H8" s="11">
        <v>17</v>
      </c>
      <c r="I8" s="11">
        <v>19</v>
      </c>
      <c r="J8" s="11">
        <v>12</v>
      </c>
      <c r="K8" s="11">
        <v>18</v>
      </c>
      <c r="L8" s="11">
        <v>17</v>
      </c>
      <c r="M8" s="11"/>
      <c r="N8" s="11">
        <v>18</v>
      </c>
      <c r="O8" s="11">
        <v>29</v>
      </c>
      <c r="P8" s="11">
        <v>24</v>
      </c>
      <c r="Q8" s="11">
        <v>25</v>
      </c>
      <c r="R8" s="11"/>
      <c r="S8" s="11">
        <v>17</v>
      </c>
      <c r="T8" s="11">
        <v>15</v>
      </c>
      <c r="U8" s="11">
        <v>15</v>
      </c>
      <c r="V8" s="11">
        <v>6</v>
      </c>
      <c r="W8" s="11">
        <v>6</v>
      </c>
      <c r="X8" s="11">
        <v>11</v>
      </c>
      <c r="Y8" s="11">
        <v>5</v>
      </c>
      <c r="Z8" s="11">
        <v>3</v>
      </c>
      <c r="AA8" s="11">
        <v>8</v>
      </c>
      <c r="AB8" s="11">
        <v>9</v>
      </c>
      <c r="AC8" s="11">
        <v>1</v>
      </c>
      <c r="AD8" s="11">
        <v>2</v>
      </c>
      <c r="AE8" s="11"/>
      <c r="AF8" s="11">
        <v>34</v>
      </c>
      <c r="AG8" s="11">
        <v>40</v>
      </c>
      <c r="AH8" s="11">
        <v>11</v>
      </c>
      <c r="AI8" s="11"/>
      <c r="AJ8" s="11">
        <v>32</v>
      </c>
      <c r="AK8" s="11">
        <v>29</v>
      </c>
      <c r="AL8" s="11">
        <v>7</v>
      </c>
      <c r="AM8" s="11">
        <v>1</v>
      </c>
      <c r="AN8" s="11">
        <v>9</v>
      </c>
      <c r="AO8" s="11"/>
      <c r="AP8" s="11">
        <v>15</v>
      </c>
      <c r="AQ8" s="11">
        <v>32</v>
      </c>
      <c r="AR8" s="11">
        <v>12</v>
      </c>
      <c r="AS8" s="11">
        <v>13</v>
      </c>
      <c r="AT8" s="11">
        <v>6</v>
      </c>
      <c r="AU8" s="11"/>
      <c r="AV8" s="11">
        <v>32</v>
      </c>
      <c r="AW8" s="11">
        <v>15</v>
      </c>
      <c r="AX8" s="11">
        <v>9</v>
      </c>
      <c r="AY8" s="11">
        <v>14</v>
      </c>
      <c r="AZ8" s="11">
        <v>9</v>
      </c>
      <c r="BA8" s="11">
        <v>7</v>
      </c>
      <c r="BB8" s="11"/>
      <c r="BC8" s="11">
        <v>21</v>
      </c>
      <c r="BD8" s="11">
        <v>29</v>
      </c>
      <c r="BE8" s="11">
        <v>28</v>
      </c>
      <c r="BF8" s="11">
        <v>6</v>
      </c>
      <c r="BG8" s="11">
        <v>1</v>
      </c>
    </row>
    <row r="9" spans="2:59" x14ac:dyDescent="0.35">
      <c r="B9" s="18" t="s">
        <v>688</v>
      </c>
      <c r="C9" s="17">
        <v>0.22869387140182301</v>
      </c>
      <c r="D9" s="17">
        <v>0.29356379649241798</v>
      </c>
      <c r="E9" s="17">
        <v>0.17803474656514101</v>
      </c>
      <c r="F9" s="17"/>
      <c r="G9" s="17">
        <v>0.23467280888162501</v>
      </c>
      <c r="H9" s="17">
        <v>9.68057057513627E-2</v>
      </c>
      <c r="I9" s="17">
        <v>0.25388555013485598</v>
      </c>
      <c r="J9" s="17">
        <v>0.29885911429886602</v>
      </c>
      <c r="K9" s="17">
        <v>0.23741280912328899</v>
      </c>
      <c r="L9" s="17">
        <v>0.26877793159992402</v>
      </c>
      <c r="M9" s="17"/>
      <c r="N9" s="17">
        <v>0.22714958212473499</v>
      </c>
      <c r="O9" s="17">
        <v>0.21515413220353</v>
      </c>
      <c r="P9" s="17">
        <v>0.21618786158051501</v>
      </c>
      <c r="Q9" s="17">
        <v>0.25776514385924398</v>
      </c>
      <c r="R9" s="17"/>
      <c r="S9" s="17">
        <v>0.26587706069771</v>
      </c>
      <c r="T9" s="17">
        <v>0.13607054706917199</v>
      </c>
      <c r="U9" s="17">
        <v>0.14443759935874301</v>
      </c>
      <c r="V9" s="17">
        <v>0.40686593805875099</v>
      </c>
      <c r="W9" s="17">
        <v>0.17865307626115601</v>
      </c>
      <c r="X9" s="17">
        <v>0.24084930844769301</v>
      </c>
      <c r="Y9" s="17">
        <v>0.41213246022241001</v>
      </c>
      <c r="Z9" s="17">
        <v>0</v>
      </c>
      <c r="AA9" s="17">
        <v>0.24074925525291599</v>
      </c>
      <c r="AB9" s="17">
        <v>0.30029459459450802</v>
      </c>
      <c r="AC9" s="17">
        <v>1</v>
      </c>
      <c r="AD9" s="17">
        <v>0</v>
      </c>
      <c r="AE9" s="17"/>
      <c r="AF9" s="17">
        <v>0.26644529567549902</v>
      </c>
      <c r="AG9" s="17">
        <v>0.238519246262</v>
      </c>
      <c r="AH9" s="17">
        <v>9.3737885245183603E-2</v>
      </c>
      <c r="AI9" s="17"/>
      <c r="AJ9" s="17">
        <v>0.348422658205846</v>
      </c>
      <c r="AK9" s="17">
        <v>0.17294534725364399</v>
      </c>
      <c r="AL9" s="17">
        <v>0</v>
      </c>
      <c r="AM9" s="17">
        <v>0</v>
      </c>
      <c r="AN9" s="17">
        <v>0.20149185272985301</v>
      </c>
      <c r="AO9" s="17"/>
      <c r="AP9" s="17">
        <v>0.21426451856702899</v>
      </c>
      <c r="AQ9" s="17">
        <v>0.18024085603340401</v>
      </c>
      <c r="AR9" s="17">
        <v>0.26028198865883301</v>
      </c>
      <c r="AS9" s="17">
        <v>0.37349295750563499</v>
      </c>
      <c r="AT9" s="17">
        <v>0</v>
      </c>
      <c r="AU9" s="17"/>
      <c r="AV9" s="17">
        <v>0.19294046593139999</v>
      </c>
      <c r="AW9" s="17">
        <v>0.27267056760650399</v>
      </c>
      <c r="AX9" s="17">
        <v>0.21910602334676299</v>
      </c>
      <c r="AY9" s="17">
        <v>0.28161489593878197</v>
      </c>
      <c r="AZ9" s="17">
        <v>0.126539904667541</v>
      </c>
      <c r="BA9" s="17">
        <v>0.26628960142854302</v>
      </c>
      <c r="BB9" s="17"/>
      <c r="BC9" s="17">
        <v>0.21976113660773899</v>
      </c>
      <c r="BD9" s="17">
        <v>0.31550930702039098</v>
      </c>
      <c r="BE9" s="17">
        <v>0.21407788493548299</v>
      </c>
      <c r="BF9" s="17">
        <v>0</v>
      </c>
      <c r="BG9" s="17">
        <v>1</v>
      </c>
    </row>
    <row r="10" spans="2:59" x14ac:dyDescent="0.35">
      <c r="B10" s="18" t="s">
        <v>689</v>
      </c>
      <c r="C10" s="17">
        <v>0.25543003429190803</v>
      </c>
      <c r="D10" s="17">
        <v>0.19762846876721901</v>
      </c>
      <c r="E10" s="17">
        <v>0.29135222941708899</v>
      </c>
      <c r="F10" s="17"/>
      <c r="G10" s="17">
        <v>0.273750678878521</v>
      </c>
      <c r="H10" s="17">
        <v>0.28180682211858898</v>
      </c>
      <c r="I10" s="17">
        <v>0.243886769469635</v>
      </c>
      <c r="J10" s="17">
        <v>0.11049935016051</v>
      </c>
      <c r="K10" s="17">
        <v>0.31290229476619602</v>
      </c>
      <c r="L10" s="17">
        <v>0.268657779393073</v>
      </c>
      <c r="M10" s="17"/>
      <c r="N10" s="17">
        <v>0.26243193008415999</v>
      </c>
      <c r="O10" s="17">
        <v>0.39491956505701797</v>
      </c>
      <c r="P10" s="17">
        <v>0.239862129802841</v>
      </c>
      <c r="Q10" s="17">
        <v>0.102404522533001</v>
      </c>
      <c r="R10" s="17"/>
      <c r="S10" s="17">
        <v>0.35215715124258301</v>
      </c>
      <c r="T10" s="17">
        <v>0.38361242993860201</v>
      </c>
      <c r="U10" s="17">
        <v>0.24392816321859001</v>
      </c>
      <c r="V10" s="17">
        <v>0</v>
      </c>
      <c r="W10" s="17">
        <v>0.44155960336023498</v>
      </c>
      <c r="X10" s="17">
        <v>0.11956581960793899</v>
      </c>
      <c r="Y10" s="17">
        <v>0</v>
      </c>
      <c r="Z10" s="17">
        <v>0.540842103288944</v>
      </c>
      <c r="AA10" s="17">
        <v>0.112158862897174</v>
      </c>
      <c r="AB10" s="17">
        <v>0.218377426444409</v>
      </c>
      <c r="AC10" s="17">
        <v>0</v>
      </c>
      <c r="AD10" s="17">
        <v>0.50759965266084295</v>
      </c>
      <c r="AE10" s="17"/>
      <c r="AF10" s="17">
        <v>0.25118008007626003</v>
      </c>
      <c r="AG10" s="17">
        <v>0.27246812439887902</v>
      </c>
      <c r="AH10" s="17">
        <v>0.28402441248042998</v>
      </c>
      <c r="AI10" s="17"/>
      <c r="AJ10" s="17">
        <v>0.31235210870601798</v>
      </c>
      <c r="AK10" s="17">
        <v>0.25737330703148198</v>
      </c>
      <c r="AL10" s="17">
        <v>0.32422319552857298</v>
      </c>
      <c r="AM10" s="17">
        <v>0</v>
      </c>
      <c r="AN10" s="17">
        <v>0.20702880175882099</v>
      </c>
      <c r="AO10" s="17"/>
      <c r="AP10" s="17">
        <v>0.303596769286121</v>
      </c>
      <c r="AQ10" s="17">
        <v>0.28956280522630601</v>
      </c>
      <c r="AR10" s="17">
        <v>0.32973874098101702</v>
      </c>
      <c r="AS10" s="17">
        <v>0.18203357434792899</v>
      </c>
      <c r="AT10" s="17">
        <v>0.23806523111785599</v>
      </c>
      <c r="AU10" s="17"/>
      <c r="AV10" s="17">
        <v>0.313474641505051</v>
      </c>
      <c r="AW10" s="17">
        <v>0.243263551822512</v>
      </c>
      <c r="AX10" s="17">
        <v>0.208265871245981</v>
      </c>
      <c r="AY10" s="17">
        <v>0.17140387845694899</v>
      </c>
      <c r="AZ10" s="17">
        <v>0.26213011853064699</v>
      </c>
      <c r="BA10" s="17">
        <v>0.32965845583304898</v>
      </c>
      <c r="BB10" s="17"/>
      <c r="BC10" s="17">
        <v>0.107757691081608</v>
      </c>
      <c r="BD10" s="17">
        <v>0.24309454060917199</v>
      </c>
      <c r="BE10" s="17">
        <v>0.38208666574022099</v>
      </c>
      <c r="BF10" s="17">
        <v>0.21349079555776301</v>
      </c>
      <c r="BG10" s="17">
        <v>0</v>
      </c>
    </row>
    <row r="11" spans="2:59" x14ac:dyDescent="0.35">
      <c r="B11" s="18" t="s">
        <v>690</v>
      </c>
      <c r="C11" s="17">
        <v>0.22405048257412499</v>
      </c>
      <c r="D11" s="17">
        <v>0.206648553974383</v>
      </c>
      <c r="E11" s="17">
        <v>0.242504430331209</v>
      </c>
      <c r="F11" s="17"/>
      <c r="G11" s="17">
        <v>0.17288619806765701</v>
      </c>
      <c r="H11" s="17">
        <v>0.35462404687729598</v>
      </c>
      <c r="I11" s="17">
        <v>0.18810879850276299</v>
      </c>
      <c r="J11" s="17">
        <v>0.26840495074016402</v>
      </c>
      <c r="K11" s="17">
        <v>0.194098427998806</v>
      </c>
      <c r="L11" s="17">
        <v>0.17334564375950201</v>
      </c>
      <c r="M11" s="17"/>
      <c r="N11" s="17">
        <v>0.29405668331531898</v>
      </c>
      <c r="O11" s="17">
        <v>0.205793430134949</v>
      </c>
      <c r="P11" s="17">
        <v>0.12768445203701301</v>
      </c>
      <c r="Q11" s="17">
        <v>0.28837899507829401</v>
      </c>
      <c r="R11" s="17"/>
      <c r="S11" s="17">
        <v>0.212254314487097</v>
      </c>
      <c r="T11" s="17">
        <v>0.21285314373327599</v>
      </c>
      <c r="U11" s="17">
        <v>9.5343853262484596E-2</v>
      </c>
      <c r="V11" s="17">
        <v>0.59313406194124896</v>
      </c>
      <c r="W11" s="17">
        <v>0</v>
      </c>
      <c r="X11" s="17">
        <v>0.32375045365726701</v>
      </c>
      <c r="Y11" s="17">
        <v>0</v>
      </c>
      <c r="Z11" s="17">
        <v>0</v>
      </c>
      <c r="AA11" s="17">
        <v>0.162232554992812</v>
      </c>
      <c r="AB11" s="17">
        <v>0.48132797896108298</v>
      </c>
      <c r="AC11" s="17">
        <v>0</v>
      </c>
      <c r="AD11" s="17">
        <v>0.492400347339157</v>
      </c>
      <c r="AE11" s="17"/>
      <c r="AF11" s="17">
        <v>0.20182500923580701</v>
      </c>
      <c r="AG11" s="17">
        <v>0.22483345391300599</v>
      </c>
      <c r="AH11" s="17">
        <v>0.19452782329563501</v>
      </c>
      <c r="AI11" s="17"/>
      <c r="AJ11" s="17">
        <v>0.150765274832834</v>
      </c>
      <c r="AK11" s="17">
        <v>0.24987950100703399</v>
      </c>
      <c r="AL11" s="17">
        <v>0.26797671017991198</v>
      </c>
      <c r="AM11" s="17">
        <v>0</v>
      </c>
      <c r="AN11" s="17">
        <v>0.23687497121375201</v>
      </c>
      <c r="AO11" s="17"/>
      <c r="AP11" s="17">
        <v>0.20205662196975699</v>
      </c>
      <c r="AQ11" s="17">
        <v>0.23685061226044701</v>
      </c>
      <c r="AR11" s="17">
        <v>0.16419643600153599</v>
      </c>
      <c r="AS11" s="17">
        <v>8.3440890452183905E-2</v>
      </c>
      <c r="AT11" s="17">
        <v>0.41585975913095702</v>
      </c>
      <c r="AU11" s="17"/>
      <c r="AV11" s="17">
        <v>0.103907384861421</v>
      </c>
      <c r="AW11" s="17">
        <v>0.27453489643575502</v>
      </c>
      <c r="AX11" s="17">
        <v>0.334477450971642</v>
      </c>
      <c r="AY11" s="17">
        <v>0.13758718384340801</v>
      </c>
      <c r="AZ11" s="17">
        <v>0.39670403721900999</v>
      </c>
      <c r="BA11" s="17">
        <v>0.168626818442767</v>
      </c>
      <c r="BB11" s="17"/>
      <c r="BC11" s="17">
        <v>0.34445539913877998</v>
      </c>
      <c r="BD11" s="17">
        <v>0.182057974497631</v>
      </c>
      <c r="BE11" s="17">
        <v>0.189254168360807</v>
      </c>
      <c r="BF11" s="17">
        <v>0.57909465500199497</v>
      </c>
      <c r="BG11" s="17">
        <v>0</v>
      </c>
    </row>
    <row r="12" spans="2:59" x14ac:dyDescent="0.35">
      <c r="B12" s="18" t="s">
        <v>691</v>
      </c>
      <c r="C12" s="17">
        <v>0.11347008372484201</v>
      </c>
      <c r="D12" s="17">
        <v>0.14115200934559299</v>
      </c>
      <c r="E12" s="17">
        <v>9.2122972237174902E-2</v>
      </c>
      <c r="F12" s="17"/>
      <c r="G12" s="17">
        <v>0.14312184505061001</v>
      </c>
      <c r="H12" s="17">
        <v>6.8342360137334801E-2</v>
      </c>
      <c r="I12" s="17">
        <v>0.165956074598371</v>
      </c>
      <c r="J12" s="17">
        <v>0</v>
      </c>
      <c r="K12" s="17">
        <v>0.143236796342154</v>
      </c>
      <c r="L12" s="17">
        <v>0.126831391528541</v>
      </c>
      <c r="M12" s="17"/>
      <c r="N12" s="17">
        <v>9.0609160920635701E-2</v>
      </c>
      <c r="O12" s="17">
        <v>7.2993857379943197E-2</v>
      </c>
      <c r="P12" s="17">
        <v>0.17949206928312</v>
      </c>
      <c r="Q12" s="17">
        <v>0.113242838260963</v>
      </c>
      <c r="R12" s="17"/>
      <c r="S12" s="17">
        <v>3.9970864790922898E-2</v>
      </c>
      <c r="T12" s="17">
        <v>0.13734463753371701</v>
      </c>
      <c r="U12" s="17">
        <v>0.156333551413087</v>
      </c>
      <c r="V12" s="17">
        <v>0</v>
      </c>
      <c r="W12" s="17">
        <v>0.20858423391084399</v>
      </c>
      <c r="X12" s="17">
        <v>0.102257806421072</v>
      </c>
      <c r="Y12" s="17">
        <v>0.172813274966437</v>
      </c>
      <c r="Z12" s="17">
        <v>0</v>
      </c>
      <c r="AA12" s="17">
        <v>0.36505519642134399</v>
      </c>
      <c r="AB12" s="17">
        <v>0</v>
      </c>
      <c r="AC12" s="17">
        <v>0</v>
      </c>
      <c r="AD12" s="17">
        <v>0</v>
      </c>
      <c r="AE12" s="17"/>
      <c r="AF12" s="17">
        <v>5.6446991203583E-2</v>
      </c>
      <c r="AG12" s="17">
        <v>0.13114921734922699</v>
      </c>
      <c r="AH12" s="17">
        <v>0.16610071636688301</v>
      </c>
      <c r="AI12" s="17"/>
      <c r="AJ12" s="17">
        <v>6.7137433819173795E-2</v>
      </c>
      <c r="AK12" s="17">
        <v>0.212639739552098</v>
      </c>
      <c r="AL12" s="17">
        <v>0</v>
      </c>
      <c r="AM12" s="17">
        <v>0</v>
      </c>
      <c r="AN12" s="17">
        <v>0</v>
      </c>
      <c r="AO12" s="17"/>
      <c r="AP12" s="17">
        <v>0.14752655391981501</v>
      </c>
      <c r="AQ12" s="17">
        <v>0.186190531131462</v>
      </c>
      <c r="AR12" s="17">
        <v>0</v>
      </c>
      <c r="AS12" s="17">
        <v>6.5745044922103396E-2</v>
      </c>
      <c r="AT12" s="17">
        <v>0</v>
      </c>
      <c r="AU12" s="17"/>
      <c r="AV12" s="17">
        <v>0.245999394038728</v>
      </c>
      <c r="AW12" s="17">
        <v>7.8611196807385694E-2</v>
      </c>
      <c r="AX12" s="17">
        <v>0</v>
      </c>
      <c r="AY12" s="17">
        <v>0.13134957354430099</v>
      </c>
      <c r="AZ12" s="17">
        <v>0</v>
      </c>
      <c r="BA12" s="17">
        <v>0</v>
      </c>
      <c r="BB12" s="17"/>
      <c r="BC12" s="17">
        <v>0.13235722169803699</v>
      </c>
      <c r="BD12" s="17">
        <v>0.10113818645959199</v>
      </c>
      <c r="BE12" s="17">
        <v>0.104857700624143</v>
      </c>
      <c r="BF12" s="17">
        <v>0</v>
      </c>
      <c r="BG12" s="17">
        <v>0</v>
      </c>
    </row>
    <row r="13" spans="2:59" x14ac:dyDescent="0.35">
      <c r="B13" s="18" t="s">
        <v>692</v>
      </c>
      <c r="C13" s="17">
        <v>0.100791401399709</v>
      </c>
      <c r="D13" s="17">
        <v>0.134709425348816</v>
      </c>
      <c r="E13" s="17">
        <v>7.3983522868765597E-2</v>
      </c>
      <c r="F13" s="17"/>
      <c r="G13" s="17">
        <v>0.17556846912158799</v>
      </c>
      <c r="H13" s="17">
        <v>5.9990787881648799E-2</v>
      </c>
      <c r="I13" s="17">
        <v>5.0176799050790498E-2</v>
      </c>
      <c r="J13" s="17">
        <v>0.227224319004181</v>
      </c>
      <c r="K13" s="17">
        <v>5.0389912092684501E-2</v>
      </c>
      <c r="L13" s="17">
        <v>0.10322036583116501</v>
      </c>
      <c r="M13" s="17"/>
      <c r="N13" s="17">
        <v>6.9157231318928605E-2</v>
      </c>
      <c r="O13" s="17">
        <v>7.1838791004394803E-2</v>
      </c>
      <c r="P13" s="17">
        <v>0.114572518446864</v>
      </c>
      <c r="Q13" s="17">
        <v>0.14408232925043901</v>
      </c>
      <c r="R13" s="17"/>
      <c r="S13" s="17">
        <v>6.3172418628512306E-2</v>
      </c>
      <c r="T13" s="17">
        <v>6.1955498122705302E-2</v>
      </c>
      <c r="U13" s="17">
        <v>0.128187789739684</v>
      </c>
      <c r="V13" s="17">
        <v>0</v>
      </c>
      <c r="W13" s="17">
        <v>0.171203086467766</v>
      </c>
      <c r="X13" s="17">
        <v>0.11076859158140601</v>
      </c>
      <c r="Y13" s="17">
        <v>0.41505426481115199</v>
      </c>
      <c r="Z13" s="17">
        <v>0.22968697528587201</v>
      </c>
      <c r="AA13" s="17">
        <v>0.119804130435754</v>
      </c>
      <c r="AB13" s="17">
        <v>0</v>
      </c>
      <c r="AC13" s="17">
        <v>0</v>
      </c>
      <c r="AD13" s="17">
        <v>0</v>
      </c>
      <c r="AE13" s="17"/>
      <c r="AF13" s="17">
        <v>0.16165132283685599</v>
      </c>
      <c r="AG13" s="17">
        <v>4.8792970528844501E-2</v>
      </c>
      <c r="AH13" s="17">
        <v>8.6244776466786605E-2</v>
      </c>
      <c r="AI13" s="17"/>
      <c r="AJ13" s="17">
        <v>5.8355758450143201E-2</v>
      </c>
      <c r="AK13" s="17">
        <v>7.9575899526870705E-2</v>
      </c>
      <c r="AL13" s="17">
        <v>0.240186102837224</v>
      </c>
      <c r="AM13" s="17">
        <v>1</v>
      </c>
      <c r="AN13" s="17">
        <v>0.10501957301942901</v>
      </c>
      <c r="AO13" s="17"/>
      <c r="AP13" s="17">
        <v>6.4084762657350802E-2</v>
      </c>
      <c r="AQ13" s="17">
        <v>7.1564845005280306E-2</v>
      </c>
      <c r="AR13" s="17">
        <v>0.14476117577031</v>
      </c>
      <c r="AS13" s="17">
        <v>0.13397748737013401</v>
      </c>
      <c r="AT13" s="17">
        <v>0.34607500975118699</v>
      </c>
      <c r="AU13" s="17"/>
      <c r="AV13" s="17">
        <v>7.2329325533288205E-2</v>
      </c>
      <c r="AW13" s="17">
        <v>6.3293950105347094E-2</v>
      </c>
      <c r="AX13" s="17">
        <v>0.103503135549813</v>
      </c>
      <c r="AY13" s="17">
        <v>0.126153985842552</v>
      </c>
      <c r="AZ13" s="17">
        <v>0.21462593958280199</v>
      </c>
      <c r="BA13" s="17">
        <v>0.11776795105365299</v>
      </c>
      <c r="BB13" s="17"/>
      <c r="BC13" s="17">
        <v>8.6125886951228706E-2</v>
      </c>
      <c r="BD13" s="17">
        <v>6.2461647313166099E-2</v>
      </c>
      <c r="BE13" s="17">
        <v>6.9341003440846205E-2</v>
      </c>
      <c r="BF13" s="17">
        <v>0.20741454944024201</v>
      </c>
      <c r="BG13" s="17">
        <v>0</v>
      </c>
    </row>
    <row r="14" spans="2:59" x14ac:dyDescent="0.35">
      <c r="B14" s="18" t="s">
        <v>598</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v>0</v>
      </c>
      <c r="AA14" s="17">
        <v>0</v>
      </c>
      <c r="AB14" s="17">
        <v>0</v>
      </c>
      <c r="AC14" s="17">
        <v>0</v>
      </c>
      <c r="AD14" s="17">
        <v>0</v>
      </c>
      <c r="AE14" s="17"/>
      <c r="AF14" s="17">
        <v>0</v>
      </c>
      <c r="AG14" s="17">
        <v>0</v>
      </c>
      <c r="AH14" s="17">
        <v>0</v>
      </c>
      <c r="AI14" s="17"/>
      <c r="AJ14" s="17">
        <v>0</v>
      </c>
      <c r="AK14" s="17">
        <v>0</v>
      </c>
      <c r="AL14" s="17">
        <v>0</v>
      </c>
      <c r="AM14" s="17">
        <v>0</v>
      </c>
      <c r="AN14" s="17">
        <v>0</v>
      </c>
      <c r="AO14" s="17"/>
      <c r="AP14" s="17">
        <v>0</v>
      </c>
      <c r="AQ14" s="17">
        <v>0</v>
      </c>
      <c r="AR14" s="17">
        <v>0</v>
      </c>
      <c r="AS14" s="17">
        <v>0</v>
      </c>
      <c r="AT14" s="17">
        <v>0</v>
      </c>
      <c r="AU14" s="17"/>
      <c r="AV14" s="17">
        <v>0</v>
      </c>
      <c r="AW14" s="17">
        <v>0</v>
      </c>
      <c r="AX14" s="17">
        <v>0</v>
      </c>
      <c r="AY14" s="17">
        <v>0</v>
      </c>
      <c r="AZ14" s="17">
        <v>0</v>
      </c>
      <c r="BA14" s="17">
        <v>0</v>
      </c>
      <c r="BB14" s="17"/>
      <c r="BC14" s="17">
        <v>0</v>
      </c>
      <c r="BD14" s="17">
        <v>0</v>
      </c>
      <c r="BE14" s="17">
        <v>0</v>
      </c>
      <c r="BF14" s="17">
        <v>0</v>
      </c>
      <c r="BG14" s="17">
        <v>0</v>
      </c>
    </row>
    <row r="15" spans="2:59" x14ac:dyDescent="0.35">
      <c r="B15" s="18" t="s">
        <v>693</v>
      </c>
      <c r="C15" s="17">
        <v>2.2474725200434999E-2</v>
      </c>
      <c r="D15" s="17">
        <v>2.6297746071570899E-2</v>
      </c>
      <c r="E15" s="17">
        <v>1.9642537723531899E-2</v>
      </c>
      <c r="F15" s="17"/>
      <c r="G15" s="17">
        <v>0</v>
      </c>
      <c r="H15" s="17">
        <v>0</v>
      </c>
      <c r="I15" s="17">
        <v>5.4723122323463297E-2</v>
      </c>
      <c r="J15" s="17">
        <v>0</v>
      </c>
      <c r="K15" s="17">
        <v>6.19597596768705E-2</v>
      </c>
      <c r="L15" s="17">
        <v>0</v>
      </c>
      <c r="M15" s="17"/>
      <c r="N15" s="17">
        <v>5.6595412236221602E-2</v>
      </c>
      <c r="O15" s="17">
        <v>3.9300224220164999E-2</v>
      </c>
      <c r="P15" s="17">
        <v>0</v>
      </c>
      <c r="Q15" s="17">
        <v>0</v>
      </c>
      <c r="R15" s="17"/>
      <c r="S15" s="17">
        <v>0</v>
      </c>
      <c r="T15" s="17">
        <v>0</v>
      </c>
      <c r="U15" s="17">
        <v>0.14853791795936799</v>
      </c>
      <c r="V15" s="17">
        <v>0</v>
      </c>
      <c r="W15" s="17">
        <v>0</v>
      </c>
      <c r="X15" s="17">
        <v>0</v>
      </c>
      <c r="Y15" s="17">
        <v>0</v>
      </c>
      <c r="Z15" s="17">
        <v>0</v>
      </c>
      <c r="AA15" s="17">
        <v>0</v>
      </c>
      <c r="AB15" s="17">
        <v>0</v>
      </c>
      <c r="AC15" s="17">
        <v>0</v>
      </c>
      <c r="AD15" s="17">
        <v>0</v>
      </c>
      <c r="AE15" s="17"/>
      <c r="AF15" s="17">
        <v>3.3395114573776398E-2</v>
      </c>
      <c r="AG15" s="17">
        <v>2.5474463001247599E-2</v>
      </c>
      <c r="AH15" s="17">
        <v>0</v>
      </c>
      <c r="AI15" s="17"/>
      <c r="AJ15" s="17">
        <v>3.1806599161975098E-2</v>
      </c>
      <c r="AK15" s="17">
        <v>0</v>
      </c>
      <c r="AL15" s="17">
        <v>0</v>
      </c>
      <c r="AM15" s="17">
        <v>0</v>
      </c>
      <c r="AN15" s="17">
        <v>0</v>
      </c>
      <c r="AO15" s="17"/>
      <c r="AP15" s="17">
        <v>0</v>
      </c>
      <c r="AQ15" s="17">
        <v>0</v>
      </c>
      <c r="AR15" s="17">
        <v>0</v>
      </c>
      <c r="AS15" s="17">
        <v>0.16131004540201499</v>
      </c>
      <c r="AT15" s="17">
        <v>0</v>
      </c>
      <c r="AU15" s="17"/>
      <c r="AV15" s="17">
        <v>0</v>
      </c>
      <c r="AW15" s="17">
        <v>0</v>
      </c>
      <c r="AX15" s="17">
        <v>0</v>
      </c>
      <c r="AY15" s="17">
        <v>0.15189048237400801</v>
      </c>
      <c r="AZ15" s="17">
        <v>0</v>
      </c>
      <c r="BA15" s="17">
        <v>0</v>
      </c>
      <c r="BB15" s="17"/>
      <c r="BC15" s="17">
        <v>5.3228165608406298E-2</v>
      </c>
      <c r="BD15" s="17">
        <v>3.4559410592017198E-2</v>
      </c>
      <c r="BE15" s="17">
        <v>0</v>
      </c>
      <c r="BF15" s="17">
        <v>0</v>
      </c>
      <c r="BG15" s="17">
        <v>0</v>
      </c>
    </row>
    <row r="16" spans="2:59" x14ac:dyDescent="0.35">
      <c r="B16" s="18" t="s">
        <v>100</v>
      </c>
      <c r="C16" s="19">
        <v>5.5089401407158199E-2</v>
      </c>
      <c r="D16" s="19">
        <v>0</v>
      </c>
      <c r="E16" s="19">
        <v>0.102359560857089</v>
      </c>
      <c r="F16" s="19"/>
      <c r="G16" s="19">
        <v>0</v>
      </c>
      <c r="H16" s="19">
        <v>0.13843027723376899</v>
      </c>
      <c r="I16" s="19">
        <v>4.3262885920120099E-2</v>
      </c>
      <c r="J16" s="19">
        <v>9.5012265796279693E-2</v>
      </c>
      <c r="K16" s="19">
        <v>0</v>
      </c>
      <c r="L16" s="19">
        <v>5.9166887887794298E-2</v>
      </c>
      <c r="M16" s="19"/>
      <c r="N16" s="19">
        <v>0</v>
      </c>
      <c r="O16" s="19">
        <v>0</v>
      </c>
      <c r="P16" s="19">
        <v>0.122200968849648</v>
      </c>
      <c r="Q16" s="19">
        <v>9.4126171018059701E-2</v>
      </c>
      <c r="R16" s="19"/>
      <c r="S16" s="19">
        <v>6.6568190153175097E-2</v>
      </c>
      <c r="T16" s="19">
        <v>6.8163743602527901E-2</v>
      </c>
      <c r="U16" s="19">
        <v>8.3231125048043794E-2</v>
      </c>
      <c r="V16" s="19">
        <v>0</v>
      </c>
      <c r="W16" s="19">
        <v>0</v>
      </c>
      <c r="X16" s="19">
        <v>0.102808020284624</v>
      </c>
      <c r="Y16" s="19">
        <v>0</v>
      </c>
      <c r="Z16" s="19">
        <v>0.22947092142518499</v>
      </c>
      <c r="AA16" s="19">
        <v>0</v>
      </c>
      <c r="AB16" s="19">
        <v>0</v>
      </c>
      <c r="AC16" s="19">
        <v>0</v>
      </c>
      <c r="AD16" s="19">
        <v>0</v>
      </c>
      <c r="AE16" s="19"/>
      <c r="AF16" s="19">
        <v>2.9056186398219601E-2</v>
      </c>
      <c r="AG16" s="19">
        <v>5.8762524546796702E-2</v>
      </c>
      <c r="AH16" s="19">
        <v>0.17536438614508201</v>
      </c>
      <c r="AI16" s="19"/>
      <c r="AJ16" s="19">
        <v>3.1160166824009999E-2</v>
      </c>
      <c r="AK16" s="19">
        <v>2.7586205628870299E-2</v>
      </c>
      <c r="AL16" s="19">
        <v>0.16761399145429101</v>
      </c>
      <c r="AM16" s="19">
        <v>0</v>
      </c>
      <c r="AN16" s="19">
        <v>0.249584801278146</v>
      </c>
      <c r="AO16" s="19"/>
      <c r="AP16" s="19">
        <v>6.8470773599927107E-2</v>
      </c>
      <c r="AQ16" s="19">
        <v>3.55903503431012E-2</v>
      </c>
      <c r="AR16" s="19">
        <v>0.101021658588306</v>
      </c>
      <c r="AS16" s="19">
        <v>0</v>
      </c>
      <c r="AT16" s="19">
        <v>0</v>
      </c>
      <c r="AU16" s="19"/>
      <c r="AV16" s="19">
        <v>7.1348788130111196E-2</v>
      </c>
      <c r="AW16" s="19">
        <v>6.7625837222496099E-2</v>
      </c>
      <c r="AX16" s="19">
        <v>0.13464751888580101</v>
      </c>
      <c r="AY16" s="19">
        <v>0</v>
      </c>
      <c r="AZ16" s="19">
        <v>0</v>
      </c>
      <c r="BA16" s="19">
        <v>0.117657173241987</v>
      </c>
      <c r="BB16" s="19"/>
      <c r="BC16" s="19">
        <v>5.6314498914200102E-2</v>
      </c>
      <c r="BD16" s="19">
        <v>6.1178933508031101E-2</v>
      </c>
      <c r="BE16" s="19">
        <v>4.0382576898498702E-2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17</v>
      </c>
      <c r="H7" s="10">
        <v>20</v>
      </c>
      <c r="I7" s="10">
        <v>16</v>
      </c>
      <c r="J7" s="10">
        <v>23</v>
      </c>
      <c r="K7" s="10">
        <v>17</v>
      </c>
      <c r="L7" s="10">
        <v>23</v>
      </c>
      <c r="M7" s="10"/>
      <c r="N7" s="10">
        <v>29</v>
      </c>
      <c r="O7" s="10">
        <v>29</v>
      </c>
      <c r="P7" s="10">
        <v>30</v>
      </c>
      <c r="Q7" s="10">
        <v>28</v>
      </c>
      <c r="R7" s="10"/>
      <c r="S7" s="10">
        <v>14</v>
      </c>
      <c r="T7" s="10">
        <v>18</v>
      </c>
      <c r="U7" s="10">
        <v>7</v>
      </c>
      <c r="V7" s="10">
        <v>6</v>
      </c>
      <c r="W7" s="10">
        <v>6</v>
      </c>
      <c r="X7" s="10">
        <v>9</v>
      </c>
      <c r="Y7" s="10">
        <v>10</v>
      </c>
      <c r="Z7" s="10">
        <v>5</v>
      </c>
      <c r="AA7" s="10">
        <v>20</v>
      </c>
      <c r="AB7" s="10">
        <v>11</v>
      </c>
      <c r="AC7" s="10">
        <v>9</v>
      </c>
      <c r="AD7" s="10">
        <v>1</v>
      </c>
      <c r="AE7" s="10"/>
      <c r="AF7" s="10">
        <v>44</v>
      </c>
      <c r="AG7" s="10">
        <v>40</v>
      </c>
      <c r="AH7" s="10">
        <v>18</v>
      </c>
      <c r="AI7" s="10"/>
      <c r="AJ7" s="10">
        <v>36</v>
      </c>
      <c r="AK7" s="10">
        <v>38</v>
      </c>
      <c r="AL7" s="10">
        <v>5</v>
      </c>
      <c r="AM7" s="10">
        <v>1</v>
      </c>
      <c r="AN7" s="10">
        <v>12</v>
      </c>
      <c r="AO7" s="10"/>
      <c r="AP7" s="10">
        <v>22</v>
      </c>
      <c r="AQ7" s="10">
        <v>42</v>
      </c>
      <c r="AR7" s="10">
        <v>6</v>
      </c>
      <c r="AS7" s="10">
        <v>16</v>
      </c>
      <c r="AT7" s="10">
        <v>6</v>
      </c>
      <c r="AU7" s="10"/>
      <c r="AV7" s="10">
        <v>39</v>
      </c>
      <c r="AW7" s="10">
        <v>22</v>
      </c>
      <c r="AX7" s="10">
        <v>5</v>
      </c>
      <c r="AY7" s="10">
        <v>12</v>
      </c>
      <c r="AZ7" s="10">
        <v>8</v>
      </c>
      <c r="BA7" s="10">
        <v>15</v>
      </c>
      <c r="BB7" s="10"/>
      <c r="BC7" s="10">
        <v>27</v>
      </c>
      <c r="BD7" s="10">
        <v>31</v>
      </c>
      <c r="BE7" s="10">
        <v>33</v>
      </c>
      <c r="BF7" s="10">
        <v>9</v>
      </c>
      <c r="BG7" s="10">
        <v>6</v>
      </c>
    </row>
    <row r="8" spans="2:59" ht="30" customHeight="1" x14ac:dyDescent="0.35">
      <c r="B8" s="11" t="s">
        <v>20</v>
      </c>
      <c r="C8" s="11">
        <v>115</v>
      </c>
      <c r="D8" s="11">
        <v>56</v>
      </c>
      <c r="E8" s="11">
        <v>59</v>
      </c>
      <c r="F8" s="11"/>
      <c r="G8" s="11">
        <v>16</v>
      </c>
      <c r="H8" s="11">
        <v>20</v>
      </c>
      <c r="I8" s="11">
        <v>17</v>
      </c>
      <c r="J8" s="11">
        <v>22</v>
      </c>
      <c r="K8" s="11">
        <v>17</v>
      </c>
      <c r="L8" s="11">
        <v>24</v>
      </c>
      <c r="M8" s="11"/>
      <c r="N8" s="11">
        <v>27</v>
      </c>
      <c r="O8" s="11">
        <v>33</v>
      </c>
      <c r="P8" s="11">
        <v>28</v>
      </c>
      <c r="Q8" s="11">
        <v>27</v>
      </c>
      <c r="R8" s="11"/>
      <c r="S8" s="11">
        <v>14</v>
      </c>
      <c r="T8" s="11">
        <v>18</v>
      </c>
      <c r="U8" s="11">
        <v>7</v>
      </c>
      <c r="V8" s="11">
        <v>8</v>
      </c>
      <c r="W8" s="11">
        <v>6</v>
      </c>
      <c r="X8" s="11">
        <v>11</v>
      </c>
      <c r="Y8" s="11">
        <v>10</v>
      </c>
      <c r="Z8" s="11">
        <v>4</v>
      </c>
      <c r="AA8" s="11">
        <v>19</v>
      </c>
      <c r="AB8" s="11">
        <v>10</v>
      </c>
      <c r="AC8" s="11">
        <v>8</v>
      </c>
      <c r="AD8" s="11">
        <v>1</v>
      </c>
      <c r="AE8" s="11"/>
      <c r="AF8" s="11">
        <v>44</v>
      </c>
      <c r="AG8" s="11">
        <v>40</v>
      </c>
      <c r="AH8" s="11">
        <v>18</v>
      </c>
      <c r="AI8" s="11"/>
      <c r="AJ8" s="11">
        <v>36</v>
      </c>
      <c r="AK8" s="11">
        <v>38</v>
      </c>
      <c r="AL8" s="11">
        <v>5</v>
      </c>
      <c r="AM8" s="11">
        <v>1</v>
      </c>
      <c r="AN8" s="11">
        <v>12</v>
      </c>
      <c r="AO8" s="11"/>
      <c r="AP8" s="11">
        <v>21</v>
      </c>
      <c r="AQ8" s="11">
        <v>42</v>
      </c>
      <c r="AR8" s="11">
        <v>6</v>
      </c>
      <c r="AS8" s="11">
        <v>16</v>
      </c>
      <c r="AT8" s="11">
        <v>6</v>
      </c>
      <c r="AU8" s="11"/>
      <c r="AV8" s="11">
        <v>39</v>
      </c>
      <c r="AW8" s="11">
        <v>21</v>
      </c>
      <c r="AX8" s="11">
        <v>6</v>
      </c>
      <c r="AY8" s="11">
        <v>12</v>
      </c>
      <c r="AZ8" s="11">
        <v>8</v>
      </c>
      <c r="BA8" s="11">
        <v>14</v>
      </c>
      <c r="BB8" s="11"/>
      <c r="BC8" s="11">
        <v>28</v>
      </c>
      <c r="BD8" s="11">
        <v>30</v>
      </c>
      <c r="BE8" s="11">
        <v>32</v>
      </c>
      <c r="BF8" s="11">
        <v>10</v>
      </c>
      <c r="BG8" s="11">
        <v>6</v>
      </c>
    </row>
    <row r="9" spans="2:59" x14ac:dyDescent="0.35">
      <c r="B9" s="18" t="s">
        <v>688</v>
      </c>
      <c r="C9" s="17">
        <v>8.5045508488756402E-2</v>
      </c>
      <c r="D9" s="17">
        <v>0.100508285348533</v>
      </c>
      <c r="E9" s="17">
        <v>7.05769603879597E-2</v>
      </c>
      <c r="F9" s="17"/>
      <c r="G9" s="17">
        <v>3.4791608269196701E-2</v>
      </c>
      <c r="H9" s="17">
        <v>0.11020413214514101</v>
      </c>
      <c r="I9" s="17">
        <v>0.11780839219136</v>
      </c>
      <c r="J9" s="17">
        <v>9.7889283624762902E-2</v>
      </c>
      <c r="K9" s="17">
        <v>6.0260578506122903E-2</v>
      </c>
      <c r="L9" s="17">
        <v>8.0001794398624898E-2</v>
      </c>
      <c r="M9" s="17"/>
      <c r="N9" s="17">
        <v>2.0474430214325001E-2</v>
      </c>
      <c r="O9" s="17">
        <v>9.4596010541084199E-2</v>
      </c>
      <c r="P9" s="17">
        <v>0.106567429678388</v>
      </c>
      <c r="Q9" s="17">
        <v>0.115713967931106</v>
      </c>
      <c r="R9" s="17"/>
      <c r="S9" s="17">
        <v>0</v>
      </c>
      <c r="T9" s="17">
        <v>0.22312917544100799</v>
      </c>
      <c r="U9" s="17">
        <v>0</v>
      </c>
      <c r="V9" s="17">
        <v>0.14267872785309499</v>
      </c>
      <c r="W9" s="17">
        <v>0</v>
      </c>
      <c r="X9" s="17">
        <v>0.107408235662866</v>
      </c>
      <c r="Y9" s="17">
        <v>0.10181929238207101</v>
      </c>
      <c r="Z9" s="17">
        <v>0</v>
      </c>
      <c r="AA9" s="17">
        <v>0</v>
      </c>
      <c r="AB9" s="17">
        <v>0.18708908519971401</v>
      </c>
      <c r="AC9" s="17">
        <v>7.2764635117346405E-2</v>
      </c>
      <c r="AD9" s="17">
        <v>0</v>
      </c>
      <c r="AE9" s="17"/>
      <c r="AF9" s="17">
        <v>0.10952635046067601</v>
      </c>
      <c r="AG9" s="17">
        <v>3.0238115625437899E-2</v>
      </c>
      <c r="AH9" s="17">
        <v>0.12275375266399299</v>
      </c>
      <c r="AI9" s="17"/>
      <c r="AJ9" s="17">
        <v>5.6324552104055299E-2</v>
      </c>
      <c r="AK9" s="17">
        <v>9.6748942780226596E-2</v>
      </c>
      <c r="AL9" s="17">
        <v>0</v>
      </c>
      <c r="AM9" s="17">
        <v>0</v>
      </c>
      <c r="AN9" s="17">
        <v>0.16519589678931301</v>
      </c>
      <c r="AO9" s="17"/>
      <c r="AP9" s="17">
        <v>4.7748647765330603E-2</v>
      </c>
      <c r="AQ9" s="17">
        <v>8.64029973329421E-2</v>
      </c>
      <c r="AR9" s="17">
        <v>0.16290256926312899</v>
      </c>
      <c r="AS9" s="17">
        <v>0.184197293308206</v>
      </c>
      <c r="AT9" s="17">
        <v>0</v>
      </c>
      <c r="AU9" s="17"/>
      <c r="AV9" s="17">
        <v>9.34347666784969E-2</v>
      </c>
      <c r="AW9" s="17">
        <v>4.7677906445853298E-2</v>
      </c>
      <c r="AX9" s="17">
        <v>0</v>
      </c>
      <c r="AY9" s="17">
        <v>0.26053044335613101</v>
      </c>
      <c r="AZ9" s="17">
        <v>0</v>
      </c>
      <c r="BA9" s="17">
        <v>7.5705867970240495E-2</v>
      </c>
      <c r="BB9" s="17"/>
      <c r="BC9" s="17">
        <v>0.15365098732354801</v>
      </c>
      <c r="BD9" s="17">
        <v>3.4099520459389299E-2</v>
      </c>
      <c r="BE9" s="17">
        <v>8.4068237397739401E-2</v>
      </c>
      <c r="BF9" s="17">
        <v>0</v>
      </c>
      <c r="BG9" s="17">
        <v>0.15671176518603799</v>
      </c>
    </row>
    <row r="10" spans="2:59" x14ac:dyDescent="0.35">
      <c r="B10" s="18" t="s">
        <v>689</v>
      </c>
      <c r="C10" s="17">
        <v>0.118692928145104</v>
      </c>
      <c r="D10" s="17">
        <v>8.5852000074071802E-2</v>
      </c>
      <c r="E10" s="17">
        <v>0.149422243570108</v>
      </c>
      <c r="F10" s="17"/>
      <c r="G10" s="17">
        <v>0.20060976944266801</v>
      </c>
      <c r="H10" s="17">
        <v>0.116847003205109</v>
      </c>
      <c r="I10" s="17">
        <v>6.2655657226512604E-2</v>
      </c>
      <c r="J10" s="17">
        <v>3.93464768050832E-2</v>
      </c>
      <c r="K10" s="17">
        <v>0.11220588009213001</v>
      </c>
      <c r="L10" s="17">
        <v>0.18335558224163601</v>
      </c>
      <c r="M10" s="17"/>
      <c r="N10" s="17">
        <v>9.5359004741228798E-2</v>
      </c>
      <c r="O10" s="17">
        <v>0.10405955905689</v>
      </c>
      <c r="P10" s="17">
        <v>0.17394427559112599</v>
      </c>
      <c r="Q10" s="17">
        <v>0.10300023588910399</v>
      </c>
      <c r="R10" s="17"/>
      <c r="S10" s="17">
        <v>6.3178508762745805E-2</v>
      </c>
      <c r="T10" s="17">
        <v>5.74065673249625E-2</v>
      </c>
      <c r="U10" s="17">
        <v>0.139662154988107</v>
      </c>
      <c r="V10" s="17">
        <v>0.18167774641755399</v>
      </c>
      <c r="W10" s="17">
        <v>0</v>
      </c>
      <c r="X10" s="17">
        <v>0.114496180138416</v>
      </c>
      <c r="Y10" s="17">
        <v>0.297973524931825</v>
      </c>
      <c r="Z10" s="17">
        <v>0.42457557373227001</v>
      </c>
      <c r="AA10" s="17">
        <v>0.13606034894661301</v>
      </c>
      <c r="AB10" s="17">
        <v>0</v>
      </c>
      <c r="AC10" s="17">
        <v>9.0903710225917297E-2</v>
      </c>
      <c r="AD10" s="17">
        <v>0</v>
      </c>
      <c r="AE10" s="17"/>
      <c r="AF10" s="17">
        <v>0.15300465361632401</v>
      </c>
      <c r="AG10" s="17">
        <v>0.12639478363757201</v>
      </c>
      <c r="AH10" s="17">
        <v>5.7833509938202701E-2</v>
      </c>
      <c r="AI10" s="17"/>
      <c r="AJ10" s="17">
        <v>0.15679106671821699</v>
      </c>
      <c r="AK10" s="17">
        <v>0.124021869182234</v>
      </c>
      <c r="AL10" s="17">
        <v>0.27051643741188802</v>
      </c>
      <c r="AM10" s="17">
        <v>0</v>
      </c>
      <c r="AN10" s="17">
        <v>0</v>
      </c>
      <c r="AO10" s="17"/>
      <c r="AP10" s="17">
        <v>0.10924107978144</v>
      </c>
      <c r="AQ10" s="17">
        <v>0.14006733626651999</v>
      </c>
      <c r="AR10" s="17">
        <v>0.22070740150604601</v>
      </c>
      <c r="AS10" s="17">
        <v>0.13160085257700499</v>
      </c>
      <c r="AT10" s="17">
        <v>0.31256302787298801</v>
      </c>
      <c r="AU10" s="17"/>
      <c r="AV10" s="17">
        <v>0.124123491781693</v>
      </c>
      <c r="AW10" s="17">
        <v>0.10907923523742601</v>
      </c>
      <c r="AX10" s="17">
        <v>0.47076186610787002</v>
      </c>
      <c r="AY10" s="17">
        <v>7.0986330039961104E-2</v>
      </c>
      <c r="AZ10" s="17">
        <v>0.35179608947415297</v>
      </c>
      <c r="BA10" s="17">
        <v>0</v>
      </c>
      <c r="BB10" s="17"/>
      <c r="BC10" s="17">
        <v>3.1080970070404099E-2</v>
      </c>
      <c r="BD10" s="17">
        <v>0.13840021570394501</v>
      </c>
      <c r="BE10" s="17">
        <v>0.171460421847905</v>
      </c>
      <c r="BF10" s="17">
        <v>0.13206979783115599</v>
      </c>
      <c r="BG10" s="17">
        <v>0</v>
      </c>
    </row>
    <row r="11" spans="2:59" x14ac:dyDescent="0.35">
      <c r="B11" s="18" t="s">
        <v>690</v>
      </c>
      <c r="C11" s="17">
        <v>0.111261486519407</v>
      </c>
      <c r="D11" s="17">
        <v>9.9234499667846199E-2</v>
      </c>
      <c r="E11" s="17">
        <v>0.122515159733959</v>
      </c>
      <c r="F11" s="17"/>
      <c r="G11" s="17">
        <v>0.31445138378626503</v>
      </c>
      <c r="H11" s="17">
        <v>0.24846425462556601</v>
      </c>
      <c r="I11" s="17">
        <v>5.0900895830271603E-2</v>
      </c>
      <c r="J11" s="17">
        <v>4.6248967411328799E-2</v>
      </c>
      <c r="K11" s="17">
        <v>5.7269931977511603E-2</v>
      </c>
      <c r="L11" s="17">
        <v>0</v>
      </c>
      <c r="M11" s="17"/>
      <c r="N11" s="17">
        <v>0.199546941812624</v>
      </c>
      <c r="O11" s="17">
        <v>0.10538043701041</v>
      </c>
      <c r="P11" s="17">
        <v>6.5656398407841807E-2</v>
      </c>
      <c r="Q11" s="17">
        <v>7.7200092718278907E-2</v>
      </c>
      <c r="R11" s="17"/>
      <c r="S11" s="17">
        <v>0.21068886455144101</v>
      </c>
      <c r="T11" s="17">
        <v>0.122402183840305</v>
      </c>
      <c r="U11" s="17">
        <v>0.152774098334922</v>
      </c>
      <c r="V11" s="17">
        <v>0.17533414750236001</v>
      </c>
      <c r="W11" s="17">
        <v>0.163615610886437</v>
      </c>
      <c r="X11" s="17">
        <v>8.9950863796171204E-2</v>
      </c>
      <c r="Y11" s="17">
        <v>8.8365775735865695E-2</v>
      </c>
      <c r="Z11" s="17">
        <v>0</v>
      </c>
      <c r="AA11" s="17">
        <v>3.2530310862955499E-2</v>
      </c>
      <c r="AB11" s="17">
        <v>9.5683349104473195E-2</v>
      </c>
      <c r="AC11" s="17">
        <v>0.112458229156515</v>
      </c>
      <c r="AD11" s="17">
        <v>0</v>
      </c>
      <c r="AE11" s="17"/>
      <c r="AF11" s="17">
        <v>4.6881881632667197E-2</v>
      </c>
      <c r="AG11" s="17">
        <v>0.10870905429365001</v>
      </c>
      <c r="AH11" s="17">
        <v>0.18152254958512601</v>
      </c>
      <c r="AI11" s="17"/>
      <c r="AJ11" s="17">
        <v>2.88253198693132E-2</v>
      </c>
      <c r="AK11" s="17">
        <v>0.103389807686652</v>
      </c>
      <c r="AL11" s="17">
        <v>0.54854054072854397</v>
      </c>
      <c r="AM11" s="17">
        <v>0</v>
      </c>
      <c r="AN11" s="17">
        <v>9.7281351157901597E-2</v>
      </c>
      <c r="AO11" s="17"/>
      <c r="AP11" s="17">
        <v>9.0396230728108998E-2</v>
      </c>
      <c r="AQ11" s="17">
        <v>0.18253989453348801</v>
      </c>
      <c r="AR11" s="17">
        <v>0.159467017266744</v>
      </c>
      <c r="AS11" s="17">
        <v>0</v>
      </c>
      <c r="AT11" s="17">
        <v>0.165412780700119</v>
      </c>
      <c r="AU11" s="17"/>
      <c r="AV11" s="17">
        <v>0.196508323660784</v>
      </c>
      <c r="AW11" s="17">
        <v>9.0262305498039402E-2</v>
      </c>
      <c r="AX11" s="17">
        <v>0.177184213006951</v>
      </c>
      <c r="AY11" s="17">
        <v>0</v>
      </c>
      <c r="AZ11" s="17">
        <v>0.120735293487402</v>
      </c>
      <c r="BA11" s="17">
        <v>0</v>
      </c>
      <c r="BB11" s="17"/>
      <c r="BC11" s="17">
        <v>4.8552533715780798E-2</v>
      </c>
      <c r="BD11" s="17">
        <v>0.13178721163002299</v>
      </c>
      <c r="BE11" s="17">
        <v>2.96712865334142E-2</v>
      </c>
      <c r="BF11" s="17">
        <v>0.29536330506175501</v>
      </c>
      <c r="BG11" s="17">
        <v>0.430382142927903</v>
      </c>
    </row>
    <row r="12" spans="2:59" x14ac:dyDescent="0.35">
      <c r="B12" s="18" t="s">
        <v>691</v>
      </c>
      <c r="C12" s="17">
        <v>0.12754315883141101</v>
      </c>
      <c r="D12" s="17">
        <v>0.195367920157241</v>
      </c>
      <c r="E12" s="17">
        <v>6.4079407749252804E-2</v>
      </c>
      <c r="F12" s="17"/>
      <c r="G12" s="17">
        <v>0</v>
      </c>
      <c r="H12" s="17">
        <v>9.7056799383067299E-2</v>
      </c>
      <c r="I12" s="17">
        <v>0.117500806974915</v>
      </c>
      <c r="J12" s="17">
        <v>8.5381907989142802E-2</v>
      </c>
      <c r="K12" s="17">
        <v>0.221103885088591</v>
      </c>
      <c r="L12" s="17">
        <v>0.21876786445591501</v>
      </c>
      <c r="M12" s="17"/>
      <c r="N12" s="17">
        <v>0.14416825751033499</v>
      </c>
      <c r="O12" s="17">
        <v>0.10808125482577</v>
      </c>
      <c r="P12" s="17">
        <v>3.3280839578814198E-2</v>
      </c>
      <c r="Q12" s="17">
        <v>0.232552500830462</v>
      </c>
      <c r="R12" s="17"/>
      <c r="S12" s="17">
        <v>7.4475077678557197E-2</v>
      </c>
      <c r="T12" s="17">
        <v>0.170244775638945</v>
      </c>
      <c r="U12" s="17">
        <v>0.128202531837357</v>
      </c>
      <c r="V12" s="17">
        <v>0.15859693848220099</v>
      </c>
      <c r="W12" s="17">
        <v>0</v>
      </c>
      <c r="X12" s="17">
        <v>0.33284708551895498</v>
      </c>
      <c r="Y12" s="17">
        <v>0</v>
      </c>
      <c r="Z12" s="17">
        <v>0</v>
      </c>
      <c r="AA12" s="17">
        <v>0.103575435742758</v>
      </c>
      <c r="AB12" s="17">
        <v>0.27533250076402899</v>
      </c>
      <c r="AC12" s="17">
        <v>0</v>
      </c>
      <c r="AD12" s="17">
        <v>0</v>
      </c>
      <c r="AE12" s="17"/>
      <c r="AF12" s="17">
        <v>0.100887611687765</v>
      </c>
      <c r="AG12" s="17">
        <v>0.18417595928156499</v>
      </c>
      <c r="AH12" s="17">
        <v>0.16224947721753</v>
      </c>
      <c r="AI12" s="17"/>
      <c r="AJ12" s="17">
        <v>9.2044868868114402E-2</v>
      </c>
      <c r="AK12" s="17">
        <v>0.115166579110818</v>
      </c>
      <c r="AL12" s="17">
        <v>0</v>
      </c>
      <c r="AM12" s="17">
        <v>0</v>
      </c>
      <c r="AN12" s="17">
        <v>0.24645178848010599</v>
      </c>
      <c r="AO12" s="17"/>
      <c r="AP12" s="17">
        <v>9.9497239788830502E-2</v>
      </c>
      <c r="AQ12" s="17">
        <v>0.110157132293662</v>
      </c>
      <c r="AR12" s="17">
        <v>0.14847360561452799</v>
      </c>
      <c r="AS12" s="17">
        <v>0</v>
      </c>
      <c r="AT12" s="17">
        <v>0</v>
      </c>
      <c r="AU12" s="17"/>
      <c r="AV12" s="17">
        <v>0.14265385131928501</v>
      </c>
      <c r="AW12" s="17">
        <v>8.5755032898632705E-2</v>
      </c>
      <c r="AX12" s="17">
        <v>0</v>
      </c>
      <c r="AY12" s="17">
        <v>9.9828839529038996E-2</v>
      </c>
      <c r="AZ12" s="17">
        <v>0.1045491397137</v>
      </c>
      <c r="BA12" s="17">
        <v>7.6015426857518206E-2</v>
      </c>
      <c r="BB12" s="17"/>
      <c r="BC12" s="17">
        <v>0.222980829907336</v>
      </c>
      <c r="BD12" s="17">
        <v>3.07312560637313E-2</v>
      </c>
      <c r="BE12" s="17">
        <v>0.122206560449946</v>
      </c>
      <c r="BF12" s="17">
        <v>0.121632451980724</v>
      </c>
      <c r="BG12" s="17">
        <v>0.22741791820049301</v>
      </c>
    </row>
    <row r="13" spans="2:59" x14ac:dyDescent="0.35">
      <c r="B13" s="18" t="s">
        <v>692</v>
      </c>
      <c r="C13" s="17">
        <v>9.1869003973548399E-2</v>
      </c>
      <c r="D13" s="17">
        <v>8.9950403830460698E-2</v>
      </c>
      <c r="E13" s="17">
        <v>9.3664241575965701E-2</v>
      </c>
      <c r="F13" s="17"/>
      <c r="G13" s="17">
        <v>0.113975316227162</v>
      </c>
      <c r="H13" s="17">
        <v>5.0812633230522701E-2</v>
      </c>
      <c r="I13" s="17">
        <v>0</v>
      </c>
      <c r="J13" s="17">
        <v>8.5515540939714002E-2</v>
      </c>
      <c r="K13" s="17">
        <v>4.7613892885001501E-2</v>
      </c>
      <c r="L13" s="17">
        <v>0.214678818354094</v>
      </c>
      <c r="M13" s="17"/>
      <c r="N13" s="17">
        <v>0.110373226703799</v>
      </c>
      <c r="O13" s="17">
        <v>7.4113393107302403E-2</v>
      </c>
      <c r="P13" s="17">
        <v>2.88059304806258E-2</v>
      </c>
      <c r="Q13" s="17">
        <v>0.160577381659674</v>
      </c>
      <c r="R13" s="17"/>
      <c r="S13" s="17">
        <v>0</v>
      </c>
      <c r="T13" s="17">
        <v>0.15524349129664</v>
      </c>
      <c r="U13" s="17">
        <v>0.13904629285252099</v>
      </c>
      <c r="V13" s="17">
        <v>0</v>
      </c>
      <c r="W13" s="17">
        <v>0</v>
      </c>
      <c r="X13" s="17">
        <v>0.13035165230916901</v>
      </c>
      <c r="Y13" s="17">
        <v>8.6812885412849497E-2</v>
      </c>
      <c r="Z13" s="17">
        <v>0</v>
      </c>
      <c r="AA13" s="17">
        <v>9.7343628879619004E-2</v>
      </c>
      <c r="AB13" s="17">
        <v>8.0535306353109001E-2</v>
      </c>
      <c r="AC13" s="17">
        <v>0.238446949373705</v>
      </c>
      <c r="AD13" s="17">
        <v>0</v>
      </c>
      <c r="AE13" s="17"/>
      <c r="AF13" s="17">
        <v>0.11475105866795</v>
      </c>
      <c r="AG13" s="17">
        <v>0.11512590337541299</v>
      </c>
      <c r="AH13" s="17">
        <v>0</v>
      </c>
      <c r="AI13" s="17"/>
      <c r="AJ13" s="17">
        <v>0.14576203037664701</v>
      </c>
      <c r="AK13" s="17">
        <v>6.6898661911714105E-2</v>
      </c>
      <c r="AL13" s="17">
        <v>0.18094302185956901</v>
      </c>
      <c r="AM13" s="17">
        <v>0</v>
      </c>
      <c r="AN13" s="17">
        <v>0</v>
      </c>
      <c r="AO13" s="17"/>
      <c r="AP13" s="17">
        <v>4.74043052031215E-2</v>
      </c>
      <c r="AQ13" s="17">
        <v>4.29108658081154E-2</v>
      </c>
      <c r="AR13" s="17">
        <v>0.14762675627903299</v>
      </c>
      <c r="AS13" s="17">
        <v>0.25726140523234098</v>
      </c>
      <c r="AT13" s="17">
        <v>0.16585974327174099</v>
      </c>
      <c r="AU13" s="17"/>
      <c r="AV13" s="17">
        <v>5.2135428520903797E-2</v>
      </c>
      <c r="AW13" s="17">
        <v>4.7334074039393999E-2</v>
      </c>
      <c r="AX13" s="17">
        <v>0.16402846857238099</v>
      </c>
      <c r="AY13" s="17">
        <v>0.33105945075402299</v>
      </c>
      <c r="AZ13" s="17">
        <v>0</v>
      </c>
      <c r="BA13" s="17">
        <v>6.5543661534927897E-2</v>
      </c>
      <c r="BB13" s="17"/>
      <c r="BC13" s="17">
        <v>0.13187935289991001</v>
      </c>
      <c r="BD13" s="17">
        <v>0.103561934178506</v>
      </c>
      <c r="BE13" s="17">
        <v>0.119216281783596</v>
      </c>
      <c r="BF13" s="17">
        <v>0</v>
      </c>
      <c r="BG13" s="17">
        <v>0</v>
      </c>
    </row>
    <row r="14" spans="2:59" x14ac:dyDescent="0.35">
      <c r="B14" s="18" t="s">
        <v>598</v>
      </c>
      <c r="C14" s="17">
        <v>0.105791852905975</v>
      </c>
      <c r="D14" s="17">
        <v>5.8448096301956902E-2</v>
      </c>
      <c r="E14" s="17">
        <v>0.15009149105696701</v>
      </c>
      <c r="F14" s="17"/>
      <c r="G14" s="17">
        <v>6.6350102902257194E-2</v>
      </c>
      <c r="H14" s="17">
        <v>9.4371534264746496E-2</v>
      </c>
      <c r="I14" s="17">
        <v>0.17582894608705499</v>
      </c>
      <c r="J14" s="17">
        <v>0.145643731313889</v>
      </c>
      <c r="K14" s="17">
        <v>0.12366923794881</v>
      </c>
      <c r="L14" s="17">
        <v>4.2406029065152499E-2</v>
      </c>
      <c r="M14" s="17"/>
      <c r="N14" s="17">
        <v>0.15280255464776099</v>
      </c>
      <c r="O14" s="17">
        <v>9.5609160714028696E-2</v>
      </c>
      <c r="P14" s="17">
        <v>0.17459125516441901</v>
      </c>
      <c r="Q14" s="17">
        <v>0</v>
      </c>
      <c r="R14" s="17"/>
      <c r="S14" s="17">
        <v>0.25038649150995701</v>
      </c>
      <c r="T14" s="17">
        <v>0.220179514993459</v>
      </c>
      <c r="U14" s="17">
        <v>0</v>
      </c>
      <c r="V14" s="17">
        <v>0</v>
      </c>
      <c r="W14" s="17">
        <v>0.18467483863154899</v>
      </c>
      <c r="X14" s="17">
        <v>0.102680100837772</v>
      </c>
      <c r="Y14" s="17">
        <v>0</v>
      </c>
      <c r="Z14" s="17">
        <v>0</v>
      </c>
      <c r="AA14" s="17">
        <v>4.5679901098100897E-2</v>
      </c>
      <c r="AB14" s="17">
        <v>7.0374045066843E-2</v>
      </c>
      <c r="AC14" s="17">
        <v>0.13173246291256399</v>
      </c>
      <c r="AD14" s="17">
        <v>0</v>
      </c>
      <c r="AE14" s="17"/>
      <c r="AF14" s="17">
        <v>4.9583339402407597E-2</v>
      </c>
      <c r="AG14" s="17">
        <v>0.15340986694407499</v>
      </c>
      <c r="AH14" s="17">
        <v>0.15791318149370301</v>
      </c>
      <c r="AI14" s="17"/>
      <c r="AJ14" s="17">
        <v>0.14618995170272001</v>
      </c>
      <c r="AK14" s="17">
        <v>8.8574911014836805E-2</v>
      </c>
      <c r="AL14" s="17">
        <v>0</v>
      </c>
      <c r="AM14" s="17">
        <v>0</v>
      </c>
      <c r="AN14" s="17">
        <v>6.8431285959738797E-2</v>
      </c>
      <c r="AO14" s="17"/>
      <c r="AP14" s="17">
        <v>0.20171666794602999</v>
      </c>
      <c r="AQ14" s="17">
        <v>7.7176779335069196E-2</v>
      </c>
      <c r="AR14" s="17">
        <v>0.16082265007051899</v>
      </c>
      <c r="AS14" s="17">
        <v>0.12222597056333601</v>
      </c>
      <c r="AT14" s="17">
        <v>0.15071688626738799</v>
      </c>
      <c r="AU14" s="17"/>
      <c r="AV14" s="17">
        <v>5.5651718380165097E-2</v>
      </c>
      <c r="AW14" s="17">
        <v>0.15776199369767499</v>
      </c>
      <c r="AX14" s="17">
        <v>0.18802545231279799</v>
      </c>
      <c r="AY14" s="17">
        <v>0</v>
      </c>
      <c r="AZ14" s="17">
        <v>0.110008715287787</v>
      </c>
      <c r="BA14" s="17">
        <v>0.19297006485586499</v>
      </c>
      <c r="BB14" s="17"/>
      <c r="BC14" s="17">
        <v>7.5059910428267304E-2</v>
      </c>
      <c r="BD14" s="17">
        <v>0.165168810739137</v>
      </c>
      <c r="BE14" s="17">
        <v>9.4513601574940695E-2</v>
      </c>
      <c r="BF14" s="17">
        <v>0.12145204062281099</v>
      </c>
      <c r="BG14" s="17">
        <v>0</v>
      </c>
    </row>
    <row r="15" spans="2:59" x14ac:dyDescent="0.35">
      <c r="B15" s="18" t="s">
        <v>693</v>
      </c>
      <c r="C15" s="17">
        <v>0.32803856740769399</v>
      </c>
      <c r="D15" s="17">
        <v>0.32369296493233901</v>
      </c>
      <c r="E15" s="17">
        <v>0.33210475545475499</v>
      </c>
      <c r="F15" s="17"/>
      <c r="G15" s="17">
        <v>0.26982181937245198</v>
      </c>
      <c r="H15" s="17">
        <v>0.28224364314584799</v>
      </c>
      <c r="I15" s="17">
        <v>0.41315082837431999</v>
      </c>
      <c r="J15" s="17">
        <v>0.41851096626580297</v>
      </c>
      <c r="K15" s="17">
        <v>0.32896322099981101</v>
      </c>
      <c r="L15" s="17">
        <v>0.26078991148457698</v>
      </c>
      <c r="M15" s="17"/>
      <c r="N15" s="17">
        <v>0.277275584369927</v>
      </c>
      <c r="O15" s="17">
        <v>0.35715478299993603</v>
      </c>
      <c r="P15" s="17">
        <v>0.41715387109878599</v>
      </c>
      <c r="Q15" s="17">
        <v>0.25065502081568802</v>
      </c>
      <c r="R15" s="17"/>
      <c r="S15" s="17">
        <v>0.26684869046630999</v>
      </c>
      <c r="T15" s="17">
        <v>5.1394291464681399E-2</v>
      </c>
      <c r="U15" s="17">
        <v>0.44031492198709299</v>
      </c>
      <c r="V15" s="17">
        <v>0.34171243974479099</v>
      </c>
      <c r="W15" s="17">
        <v>0.65170955048201396</v>
      </c>
      <c r="X15" s="17">
        <v>0.122265881736651</v>
      </c>
      <c r="Y15" s="17">
        <v>0.42502852153738901</v>
      </c>
      <c r="Z15" s="17">
        <v>0.57542442626773005</v>
      </c>
      <c r="AA15" s="17">
        <v>0.531348468584946</v>
      </c>
      <c r="AB15" s="17">
        <v>0.290985713511831</v>
      </c>
      <c r="AC15" s="17">
        <v>0.353694013213953</v>
      </c>
      <c r="AD15" s="17">
        <v>0</v>
      </c>
      <c r="AE15" s="17"/>
      <c r="AF15" s="17">
        <v>0.38288043223149998</v>
      </c>
      <c r="AG15" s="17">
        <v>0.25709196205132401</v>
      </c>
      <c r="AH15" s="17">
        <v>0.27331323678727898</v>
      </c>
      <c r="AI15" s="17"/>
      <c r="AJ15" s="17">
        <v>0.37406221036093201</v>
      </c>
      <c r="AK15" s="17">
        <v>0.378928926627706</v>
      </c>
      <c r="AL15" s="17">
        <v>0</v>
      </c>
      <c r="AM15" s="17">
        <v>0</v>
      </c>
      <c r="AN15" s="17">
        <v>0.33814117005057298</v>
      </c>
      <c r="AO15" s="17"/>
      <c r="AP15" s="17">
        <v>0.35496832257442101</v>
      </c>
      <c r="AQ15" s="17">
        <v>0.36074499443020402</v>
      </c>
      <c r="AR15" s="17">
        <v>0</v>
      </c>
      <c r="AS15" s="17">
        <v>0.30471447831911203</v>
      </c>
      <c r="AT15" s="17">
        <v>0.205447561887765</v>
      </c>
      <c r="AU15" s="17"/>
      <c r="AV15" s="17">
        <v>0.33549241965867099</v>
      </c>
      <c r="AW15" s="17">
        <v>0.41317458196400197</v>
      </c>
      <c r="AX15" s="17">
        <v>0</v>
      </c>
      <c r="AY15" s="17">
        <v>0.237594936320846</v>
      </c>
      <c r="AZ15" s="17">
        <v>0.312910762036958</v>
      </c>
      <c r="BA15" s="17">
        <v>0.53457231374283798</v>
      </c>
      <c r="BB15" s="17"/>
      <c r="BC15" s="17">
        <v>0.30703960720453799</v>
      </c>
      <c r="BD15" s="17">
        <v>0.36348898956638898</v>
      </c>
      <c r="BE15" s="17">
        <v>0.320977998419958</v>
      </c>
      <c r="BF15" s="17">
        <v>0.32948240450355398</v>
      </c>
      <c r="BG15" s="17">
        <v>0.185488173685566</v>
      </c>
    </row>
    <row r="16" spans="2:59" x14ac:dyDescent="0.35">
      <c r="B16" s="18" t="s">
        <v>100</v>
      </c>
      <c r="C16" s="19">
        <v>3.1757493728104498E-2</v>
      </c>
      <c r="D16" s="19">
        <v>4.6945829687550997E-2</v>
      </c>
      <c r="E16" s="19">
        <v>1.7545740471032301E-2</v>
      </c>
      <c r="F16" s="19"/>
      <c r="G16" s="19">
        <v>0</v>
      </c>
      <c r="H16" s="19">
        <v>0</v>
      </c>
      <c r="I16" s="19">
        <v>6.2154473315566901E-2</v>
      </c>
      <c r="J16" s="19">
        <v>8.1463125650275706E-2</v>
      </c>
      <c r="K16" s="19">
        <v>4.8913372502020998E-2</v>
      </c>
      <c r="L16" s="19">
        <v>0</v>
      </c>
      <c r="M16" s="19"/>
      <c r="N16" s="19">
        <v>0</v>
      </c>
      <c r="O16" s="19">
        <v>6.1005401744578899E-2</v>
      </c>
      <c r="P16" s="19">
        <v>0</v>
      </c>
      <c r="Q16" s="19">
        <v>6.0300800155686701E-2</v>
      </c>
      <c r="R16" s="19"/>
      <c r="S16" s="19">
        <v>0.134422367030989</v>
      </c>
      <c r="T16" s="19">
        <v>0</v>
      </c>
      <c r="U16" s="19">
        <v>0</v>
      </c>
      <c r="V16" s="19">
        <v>0</v>
      </c>
      <c r="W16" s="19">
        <v>0</v>
      </c>
      <c r="X16" s="19">
        <v>0</v>
      </c>
      <c r="Y16" s="19">
        <v>0</v>
      </c>
      <c r="Z16" s="19">
        <v>0</v>
      </c>
      <c r="AA16" s="19">
        <v>5.3461905885007703E-2</v>
      </c>
      <c r="AB16" s="19">
        <v>0</v>
      </c>
      <c r="AC16" s="19">
        <v>0</v>
      </c>
      <c r="AD16" s="19">
        <v>1</v>
      </c>
      <c r="AE16" s="19"/>
      <c r="AF16" s="19">
        <v>4.2484672300710999E-2</v>
      </c>
      <c r="AG16" s="19">
        <v>2.48543547909633E-2</v>
      </c>
      <c r="AH16" s="19">
        <v>4.4414292314166402E-2</v>
      </c>
      <c r="AI16" s="19"/>
      <c r="AJ16" s="19">
        <v>0</v>
      </c>
      <c r="AK16" s="19">
        <v>2.6270301685812101E-2</v>
      </c>
      <c r="AL16" s="19">
        <v>0</v>
      </c>
      <c r="AM16" s="19">
        <v>1</v>
      </c>
      <c r="AN16" s="19">
        <v>8.4498507562366904E-2</v>
      </c>
      <c r="AO16" s="19"/>
      <c r="AP16" s="19">
        <v>4.9027506212716697E-2</v>
      </c>
      <c r="AQ16" s="19">
        <v>0</v>
      </c>
      <c r="AR16" s="19">
        <v>0</v>
      </c>
      <c r="AS16" s="19">
        <v>0</v>
      </c>
      <c r="AT16" s="19">
        <v>0</v>
      </c>
      <c r="AU16" s="19"/>
      <c r="AV16" s="19">
        <v>0</v>
      </c>
      <c r="AW16" s="19">
        <v>4.89548702189768E-2</v>
      </c>
      <c r="AX16" s="19">
        <v>0</v>
      </c>
      <c r="AY16" s="19">
        <v>0</v>
      </c>
      <c r="AZ16" s="19">
        <v>0</v>
      </c>
      <c r="BA16" s="19">
        <v>5.5192665038610297E-2</v>
      </c>
      <c r="BB16" s="19"/>
      <c r="BC16" s="19">
        <v>2.97558084502157E-2</v>
      </c>
      <c r="BD16" s="19">
        <v>3.2762061658879002E-2</v>
      </c>
      <c r="BE16" s="19">
        <v>5.7885611992499697E-2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127</v>
      </c>
      <c r="D7" s="10">
        <v>56</v>
      </c>
      <c r="E7" s="10">
        <v>70</v>
      </c>
      <c r="F7" s="10"/>
      <c r="G7" s="10">
        <v>18</v>
      </c>
      <c r="H7" s="10">
        <v>27</v>
      </c>
      <c r="I7" s="10">
        <v>19</v>
      </c>
      <c r="J7" s="10">
        <v>19</v>
      </c>
      <c r="K7" s="10">
        <v>16</v>
      </c>
      <c r="L7" s="10">
        <v>28</v>
      </c>
      <c r="M7" s="10"/>
      <c r="N7" s="10">
        <v>34</v>
      </c>
      <c r="O7" s="10">
        <v>26</v>
      </c>
      <c r="P7" s="10">
        <v>28</v>
      </c>
      <c r="Q7" s="10">
        <v>39</v>
      </c>
      <c r="R7" s="10"/>
      <c r="S7" s="10">
        <v>18</v>
      </c>
      <c r="T7" s="10">
        <v>17</v>
      </c>
      <c r="U7" s="10">
        <v>12</v>
      </c>
      <c r="V7" s="10">
        <v>10</v>
      </c>
      <c r="W7" s="10">
        <v>4</v>
      </c>
      <c r="X7" s="10">
        <v>8</v>
      </c>
      <c r="Y7" s="10">
        <v>11</v>
      </c>
      <c r="Z7" s="10">
        <v>7</v>
      </c>
      <c r="AA7" s="10">
        <v>20</v>
      </c>
      <c r="AB7" s="10">
        <v>10</v>
      </c>
      <c r="AC7" s="10">
        <v>7</v>
      </c>
      <c r="AD7" s="10">
        <v>3</v>
      </c>
      <c r="AE7" s="10"/>
      <c r="AF7" s="10">
        <v>44</v>
      </c>
      <c r="AG7" s="10">
        <v>52</v>
      </c>
      <c r="AH7" s="10">
        <v>19</v>
      </c>
      <c r="AI7" s="10"/>
      <c r="AJ7" s="10">
        <v>45</v>
      </c>
      <c r="AK7" s="10">
        <v>32</v>
      </c>
      <c r="AL7" s="10">
        <v>6</v>
      </c>
      <c r="AM7" s="10">
        <v>3</v>
      </c>
      <c r="AN7" s="10">
        <v>15</v>
      </c>
      <c r="AO7" s="10"/>
      <c r="AP7" s="10">
        <v>28</v>
      </c>
      <c r="AQ7" s="10">
        <v>42</v>
      </c>
      <c r="AR7" s="10">
        <v>9</v>
      </c>
      <c r="AS7" s="10">
        <v>19</v>
      </c>
      <c r="AT7" s="10">
        <v>11</v>
      </c>
      <c r="AU7" s="10"/>
      <c r="AV7" s="10">
        <v>34</v>
      </c>
      <c r="AW7" s="10">
        <v>25</v>
      </c>
      <c r="AX7" s="10">
        <v>10</v>
      </c>
      <c r="AY7" s="10">
        <v>24</v>
      </c>
      <c r="AZ7" s="10">
        <v>15</v>
      </c>
      <c r="BA7" s="10">
        <v>8</v>
      </c>
      <c r="BB7" s="10"/>
      <c r="BC7" s="10">
        <v>30</v>
      </c>
      <c r="BD7" s="10">
        <v>29</v>
      </c>
      <c r="BE7" s="10">
        <v>37</v>
      </c>
      <c r="BF7" s="10">
        <v>14</v>
      </c>
      <c r="BG7" s="10" t="s">
        <v>696</v>
      </c>
    </row>
    <row r="8" spans="2:59" ht="30" customHeight="1" x14ac:dyDescent="0.35">
      <c r="B8" s="11" t="s">
        <v>20</v>
      </c>
      <c r="C8" s="11">
        <v>127</v>
      </c>
      <c r="D8" s="11">
        <v>54</v>
      </c>
      <c r="E8" s="11">
        <v>72</v>
      </c>
      <c r="F8" s="11"/>
      <c r="G8" s="11">
        <v>17</v>
      </c>
      <c r="H8" s="11">
        <v>29</v>
      </c>
      <c r="I8" s="11">
        <v>21</v>
      </c>
      <c r="J8" s="11">
        <v>18</v>
      </c>
      <c r="K8" s="11">
        <v>16</v>
      </c>
      <c r="L8" s="11">
        <v>27</v>
      </c>
      <c r="M8" s="11"/>
      <c r="N8" s="11">
        <v>33</v>
      </c>
      <c r="O8" s="11">
        <v>28</v>
      </c>
      <c r="P8" s="11">
        <v>27</v>
      </c>
      <c r="Q8" s="11">
        <v>39</v>
      </c>
      <c r="R8" s="11"/>
      <c r="S8" s="11">
        <v>17</v>
      </c>
      <c r="T8" s="11">
        <v>17</v>
      </c>
      <c r="U8" s="11">
        <v>12</v>
      </c>
      <c r="V8" s="11">
        <v>12</v>
      </c>
      <c r="W8" s="11">
        <v>5</v>
      </c>
      <c r="X8" s="11">
        <v>10</v>
      </c>
      <c r="Y8" s="11">
        <v>11</v>
      </c>
      <c r="Z8" s="11">
        <v>6</v>
      </c>
      <c r="AA8" s="11">
        <v>19</v>
      </c>
      <c r="AB8" s="11">
        <v>9</v>
      </c>
      <c r="AC8" s="11">
        <v>6</v>
      </c>
      <c r="AD8" s="11">
        <v>2</v>
      </c>
      <c r="AE8" s="11"/>
      <c r="AF8" s="11">
        <v>45</v>
      </c>
      <c r="AG8" s="11">
        <v>51</v>
      </c>
      <c r="AH8" s="11">
        <v>20</v>
      </c>
      <c r="AI8" s="11"/>
      <c r="AJ8" s="11">
        <v>46</v>
      </c>
      <c r="AK8" s="11">
        <v>33</v>
      </c>
      <c r="AL8" s="11">
        <v>6</v>
      </c>
      <c r="AM8" s="11">
        <v>3</v>
      </c>
      <c r="AN8" s="11">
        <v>15</v>
      </c>
      <c r="AO8" s="11"/>
      <c r="AP8" s="11">
        <v>28</v>
      </c>
      <c r="AQ8" s="11">
        <v>41</v>
      </c>
      <c r="AR8" s="11">
        <v>10</v>
      </c>
      <c r="AS8" s="11">
        <v>19</v>
      </c>
      <c r="AT8" s="11">
        <v>11</v>
      </c>
      <c r="AU8" s="11"/>
      <c r="AV8" s="11">
        <v>33</v>
      </c>
      <c r="AW8" s="11">
        <v>26</v>
      </c>
      <c r="AX8" s="11">
        <v>10</v>
      </c>
      <c r="AY8" s="11">
        <v>24</v>
      </c>
      <c r="AZ8" s="11">
        <v>16</v>
      </c>
      <c r="BA8" s="11">
        <v>8</v>
      </c>
      <c r="BB8" s="11"/>
      <c r="BC8" s="11">
        <v>30</v>
      </c>
      <c r="BD8" s="11">
        <v>29</v>
      </c>
      <c r="BE8" s="11">
        <v>37</v>
      </c>
      <c r="BF8" s="11">
        <v>15</v>
      </c>
      <c r="BG8" s="11" t="s">
        <v>696</v>
      </c>
    </row>
    <row r="9" spans="2:59" x14ac:dyDescent="0.35">
      <c r="B9" s="18" t="s">
        <v>688</v>
      </c>
      <c r="C9" s="17">
        <v>0.34054260419798099</v>
      </c>
      <c r="D9" s="17">
        <v>0.23096687366305299</v>
      </c>
      <c r="E9" s="17">
        <v>0.41539826190799001</v>
      </c>
      <c r="F9" s="17"/>
      <c r="G9" s="17">
        <v>0.28185330295924499</v>
      </c>
      <c r="H9" s="17">
        <v>0.29955122941450102</v>
      </c>
      <c r="I9" s="17">
        <v>0.19722096469754</v>
      </c>
      <c r="J9" s="17">
        <v>0.31381316145660099</v>
      </c>
      <c r="K9" s="17">
        <v>0.54975958798801905</v>
      </c>
      <c r="L9" s="17">
        <v>0.428100284939464</v>
      </c>
      <c r="M9" s="17"/>
      <c r="N9" s="17">
        <v>0.33886075175589903</v>
      </c>
      <c r="O9" s="17">
        <v>0.41751068076279702</v>
      </c>
      <c r="P9" s="17">
        <v>0.43220694434673601</v>
      </c>
      <c r="Q9" s="17">
        <v>0.221950114523745</v>
      </c>
      <c r="R9" s="17"/>
      <c r="S9" s="17">
        <v>0.37304732696375897</v>
      </c>
      <c r="T9" s="17">
        <v>0.18870120132649401</v>
      </c>
      <c r="U9" s="17">
        <v>0.27278445685252201</v>
      </c>
      <c r="V9" s="17">
        <v>0.43354697218922</v>
      </c>
      <c r="W9" s="17">
        <v>0.48978699264059</v>
      </c>
      <c r="X9" s="17">
        <v>0.10596081339029</v>
      </c>
      <c r="Y9" s="17">
        <v>0.47716256776980698</v>
      </c>
      <c r="Z9" s="17">
        <v>0</v>
      </c>
      <c r="AA9" s="17">
        <v>0.33694829459141901</v>
      </c>
      <c r="AB9" s="17">
        <v>0.75944614143835798</v>
      </c>
      <c r="AC9" s="17">
        <v>0.43667241764763498</v>
      </c>
      <c r="AD9" s="17">
        <v>0.31840805771936298</v>
      </c>
      <c r="AE9" s="17"/>
      <c r="AF9" s="17">
        <v>0.370134505868082</v>
      </c>
      <c r="AG9" s="17">
        <v>0.40008953946325299</v>
      </c>
      <c r="AH9" s="17">
        <v>0.21271950177358101</v>
      </c>
      <c r="AI9" s="17"/>
      <c r="AJ9" s="17">
        <v>0.39998758310356802</v>
      </c>
      <c r="AK9" s="17">
        <v>0.41212459644134097</v>
      </c>
      <c r="AL9" s="17">
        <v>0.17511758070581501</v>
      </c>
      <c r="AM9" s="17">
        <v>0.65221103928860902</v>
      </c>
      <c r="AN9" s="17">
        <v>0.18399998201485501</v>
      </c>
      <c r="AO9" s="17"/>
      <c r="AP9" s="17">
        <v>0.45694690358510898</v>
      </c>
      <c r="AQ9" s="17">
        <v>0.34632167271322201</v>
      </c>
      <c r="AR9" s="17">
        <v>0.22216166602510601</v>
      </c>
      <c r="AS9" s="17">
        <v>0.32013778372481999</v>
      </c>
      <c r="AT9" s="17">
        <v>0.2070461143008</v>
      </c>
      <c r="AU9" s="17"/>
      <c r="AV9" s="17">
        <v>0.40169720275472298</v>
      </c>
      <c r="AW9" s="17">
        <v>0.45389786323936698</v>
      </c>
      <c r="AX9" s="17">
        <v>0.20131608467037099</v>
      </c>
      <c r="AY9" s="17">
        <v>0.340363041873468</v>
      </c>
      <c r="AZ9" s="17">
        <v>0.22237471491277599</v>
      </c>
      <c r="BA9" s="17">
        <v>0.25312564209383598</v>
      </c>
      <c r="BB9" s="17"/>
      <c r="BC9" s="17">
        <v>0.40742724280741499</v>
      </c>
      <c r="BD9" s="17">
        <v>0.35927304502039697</v>
      </c>
      <c r="BE9" s="17">
        <v>0.29030175872464498</v>
      </c>
      <c r="BF9" s="17">
        <v>0.20615328443901401</v>
      </c>
      <c r="BG9" s="17" t="s">
        <v>697</v>
      </c>
    </row>
    <row r="10" spans="2:59" x14ac:dyDescent="0.35">
      <c r="B10" s="18" t="s">
        <v>689</v>
      </c>
      <c r="C10" s="17">
        <v>0.199573251750222</v>
      </c>
      <c r="D10" s="17">
        <v>0.25893491109049899</v>
      </c>
      <c r="E10" s="17">
        <v>0.15705152606762099</v>
      </c>
      <c r="F10" s="17"/>
      <c r="G10" s="17">
        <v>0.17997129821055999</v>
      </c>
      <c r="H10" s="17">
        <v>0.141826864165424</v>
      </c>
      <c r="I10" s="17">
        <v>0.44791393880063701</v>
      </c>
      <c r="J10" s="17">
        <v>0.27298689098624501</v>
      </c>
      <c r="K10" s="17">
        <v>6.3599129077901106E-2</v>
      </c>
      <c r="L10" s="17">
        <v>0.112800376379489</v>
      </c>
      <c r="M10" s="17"/>
      <c r="N10" s="17">
        <v>0.255241128655877</v>
      </c>
      <c r="O10" s="17">
        <v>0.189690390244343</v>
      </c>
      <c r="P10" s="17">
        <v>0.118493849600908</v>
      </c>
      <c r="Q10" s="17">
        <v>0.21682283614970299</v>
      </c>
      <c r="R10" s="17"/>
      <c r="S10" s="17">
        <v>0.35100903557610902</v>
      </c>
      <c r="T10" s="17">
        <v>0.247557201572078</v>
      </c>
      <c r="U10" s="17">
        <v>0.25311533672018199</v>
      </c>
      <c r="V10" s="17">
        <v>0.18880916732987801</v>
      </c>
      <c r="W10" s="17">
        <v>0</v>
      </c>
      <c r="X10" s="17">
        <v>0.39140831655335201</v>
      </c>
      <c r="Y10" s="17">
        <v>9.5088306764471095E-2</v>
      </c>
      <c r="Z10" s="17">
        <v>0</v>
      </c>
      <c r="AA10" s="17">
        <v>0.10101584036014701</v>
      </c>
      <c r="AB10" s="17">
        <v>0</v>
      </c>
      <c r="AC10" s="17">
        <v>0.28308867688030498</v>
      </c>
      <c r="AD10" s="17">
        <v>0.358799267161789</v>
      </c>
      <c r="AE10" s="17"/>
      <c r="AF10" s="17">
        <v>0.19703505304278901</v>
      </c>
      <c r="AG10" s="17">
        <v>0.17923044728352</v>
      </c>
      <c r="AH10" s="17">
        <v>0.222522502726788</v>
      </c>
      <c r="AI10" s="17"/>
      <c r="AJ10" s="17">
        <v>0.16563348928213401</v>
      </c>
      <c r="AK10" s="17">
        <v>0.148224060846538</v>
      </c>
      <c r="AL10" s="17">
        <v>0.31872132682289001</v>
      </c>
      <c r="AM10" s="17">
        <v>0</v>
      </c>
      <c r="AN10" s="17">
        <v>0.15422237402866201</v>
      </c>
      <c r="AO10" s="17"/>
      <c r="AP10" s="17">
        <v>0.16232816776572301</v>
      </c>
      <c r="AQ10" s="17">
        <v>0.15877702568149599</v>
      </c>
      <c r="AR10" s="17">
        <v>0.30244280711774302</v>
      </c>
      <c r="AS10" s="17">
        <v>0.111463994577561</v>
      </c>
      <c r="AT10" s="17">
        <v>0.51045420042304201</v>
      </c>
      <c r="AU10" s="17"/>
      <c r="AV10" s="17">
        <v>0.16877023047770801</v>
      </c>
      <c r="AW10" s="17">
        <v>0.17736678835469699</v>
      </c>
      <c r="AX10" s="17">
        <v>0.198741888945697</v>
      </c>
      <c r="AY10" s="17">
        <v>8.96917417718502E-2</v>
      </c>
      <c r="AZ10" s="17">
        <v>0.49829482688580001</v>
      </c>
      <c r="BA10" s="17">
        <v>0.119085432050738</v>
      </c>
      <c r="BB10" s="17"/>
      <c r="BC10" s="17">
        <v>0.11475152228676</v>
      </c>
      <c r="BD10" s="17">
        <v>0.21404393663653901</v>
      </c>
      <c r="BE10" s="17">
        <v>0.17941886454612199</v>
      </c>
      <c r="BF10" s="17">
        <v>0.34326813942130702</v>
      </c>
      <c r="BG10" s="17" t="s">
        <v>697</v>
      </c>
    </row>
    <row r="11" spans="2:59" x14ac:dyDescent="0.35">
      <c r="B11" s="18" t="s">
        <v>690</v>
      </c>
      <c r="C11" s="17">
        <v>0.147514385483595</v>
      </c>
      <c r="D11" s="17">
        <v>0.117934329132542</v>
      </c>
      <c r="E11" s="17">
        <v>0.17178747253986301</v>
      </c>
      <c r="F11" s="17"/>
      <c r="G11" s="17">
        <v>6.5918710004339603E-2</v>
      </c>
      <c r="H11" s="17">
        <v>0.16093614720768501</v>
      </c>
      <c r="I11" s="17">
        <v>0.14963923531338899</v>
      </c>
      <c r="J11" s="17">
        <v>9.6500391308927902E-2</v>
      </c>
      <c r="K11" s="17">
        <v>0.211755568228156</v>
      </c>
      <c r="L11" s="17">
        <v>0.178017077338398</v>
      </c>
      <c r="M11" s="17"/>
      <c r="N11" s="17">
        <v>0.102441877423014</v>
      </c>
      <c r="O11" s="17">
        <v>0.16360520246629601</v>
      </c>
      <c r="P11" s="17">
        <v>6.3698568417201604E-2</v>
      </c>
      <c r="Q11" s="17">
        <v>0.231964539505669</v>
      </c>
      <c r="R11" s="17"/>
      <c r="S11" s="17">
        <v>0.183238447689097</v>
      </c>
      <c r="T11" s="17">
        <v>0.25923741553276902</v>
      </c>
      <c r="U11" s="17">
        <v>9.3308772185591707E-2</v>
      </c>
      <c r="V11" s="17">
        <v>9.8331153196370993E-2</v>
      </c>
      <c r="W11" s="17">
        <v>0.28010455499069198</v>
      </c>
      <c r="X11" s="17">
        <v>0.113183593169334</v>
      </c>
      <c r="Y11" s="17">
        <v>0.175390993635198</v>
      </c>
      <c r="Z11" s="17">
        <v>0.13792570806070201</v>
      </c>
      <c r="AA11" s="17">
        <v>9.4924596894203003E-2</v>
      </c>
      <c r="AB11" s="17">
        <v>0</v>
      </c>
      <c r="AC11" s="17">
        <v>0.15828829064073899</v>
      </c>
      <c r="AD11" s="17">
        <v>0.32279267511884802</v>
      </c>
      <c r="AE11" s="17"/>
      <c r="AF11" s="17">
        <v>0.187292078824005</v>
      </c>
      <c r="AG11" s="17">
        <v>0.15999888196473999</v>
      </c>
      <c r="AH11" s="17">
        <v>5.64208445913593E-2</v>
      </c>
      <c r="AI11" s="17"/>
      <c r="AJ11" s="17">
        <v>0.18437428148087001</v>
      </c>
      <c r="AK11" s="17">
        <v>0.20039255844429099</v>
      </c>
      <c r="AL11" s="17">
        <v>0.17641173713845801</v>
      </c>
      <c r="AM11" s="17">
        <v>0</v>
      </c>
      <c r="AN11" s="17">
        <v>0</v>
      </c>
      <c r="AO11" s="17"/>
      <c r="AP11" s="17">
        <v>0.182486298670022</v>
      </c>
      <c r="AQ11" s="17">
        <v>0.15054013357573701</v>
      </c>
      <c r="AR11" s="17">
        <v>0.100143590913169</v>
      </c>
      <c r="AS11" s="17">
        <v>0.175533863905528</v>
      </c>
      <c r="AT11" s="17">
        <v>0</v>
      </c>
      <c r="AU11" s="17"/>
      <c r="AV11" s="17">
        <v>0.13235369210988299</v>
      </c>
      <c r="AW11" s="17">
        <v>0.20623176808048199</v>
      </c>
      <c r="AX11" s="17">
        <v>9.9290809781750505E-2</v>
      </c>
      <c r="AY11" s="17">
        <v>0.17841702178484001</v>
      </c>
      <c r="AZ11" s="17">
        <v>0</v>
      </c>
      <c r="BA11" s="17">
        <v>0.10512123991024699</v>
      </c>
      <c r="BB11" s="17"/>
      <c r="BC11" s="17">
        <v>0.127473334455908</v>
      </c>
      <c r="BD11" s="17">
        <v>0.130405782217067</v>
      </c>
      <c r="BE11" s="17">
        <v>0.153162905334152</v>
      </c>
      <c r="BF11" s="17">
        <v>0.24310936274022199</v>
      </c>
      <c r="BG11" s="17" t="s">
        <v>697</v>
      </c>
    </row>
    <row r="12" spans="2:59" x14ac:dyDescent="0.35">
      <c r="B12" s="18" t="s">
        <v>691</v>
      </c>
      <c r="C12" s="17">
        <v>0.122125534178655</v>
      </c>
      <c r="D12" s="17">
        <v>0.17767469321064999</v>
      </c>
      <c r="E12" s="17">
        <v>8.1527573140986104E-2</v>
      </c>
      <c r="F12" s="17"/>
      <c r="G12" s="17">
        <v>0.32295870835094698</v>
      </c>
      <c r="H12" s="17">
        <v>0.130320310143788</v>
      </c>
      <c r="I12" s="17">
        <v>9.7083921203793694E-2</v>
      </c>
      <c r="J12" s="17">
        <v>4.8127131238716099E-2</v>
      </c>
      <c r="K12" s="17">
        <v>0.115635220218027</v>
      </c>
      <c r="L12" s="17">
        <v>6.0458432303877499E-2</v>
      </c>
      <c r="M12" s="17"/>
      <c r="N12" s="17">
        <v>0.110566245980898</v>
      </c>
      <c r="O12" s="17">
        <v>0.10613976911322701</v>
      </c>
      <c r="P12" s="17">
        <v>0.15990871066609</v>
      </c>
      <c r="Q12" s="17">
        <v>0.117056086193288</v>
      </c>
      <c r="R12" s="17"/>
      <c r="S12" s="17">
        <v>4.86743258292925E-2</v>
      </c>
      <c r="T12" s="17">
        <v>3.8075162842941601E-2</v>
      </c>
      <c r="U12" s="17">
        <v>0.248335925115204</v>
      </c>
      <c r="V12" s="17">
        <v>8.6402781158916003E-2</v>
      </c>
      <c r="W12" s="17">
        <v>0</v>
      </c>
      <c r="X12" s="17">
        <v>0</v>
      </c>
      <c r="Y12" s="17">
        <v>0</v>
      </c>
      <c r="Z12" s="17">
        <v>0.57378773562317098</v>
      </c>
      <c r="AA12" s="17">
        <v>0.29751160409449601</v>
      </c>
      <c r="AB12" s="17">
        <v>0</v>
      </c>
      <c r="AC12" s="17">
        <v>0.121950614831322</v>
      </c>
      <c r="AD12" s="17">
        <v>0</v>
      </c>
      <c r="AE12" s="17"/>
      <c r="AF12" s="17">
        <v>7.7482288396864704E-2</v>
      </c>
      <c r="AG12" s="17">
        <v>8.9955676369334603E-2</v>
      </c>
      <c r="AH12" s="17">
        <v>0.23384714595570999</v>
      </c>
      <c r="AI12" s="17"/>
      <c r="AJ12" s="17">
        <v>9.6536076747340605E-2</v>
      </c>
      <c r="AK12" s="17">
        <v>8.0336563960101304E-2</v>
      </c>
      <c r="AL12" s="17">
        <v>0</v>
      </c>
      <c r="AM12" s="17">
        <v>0.34778896071139098</v>
      </c>
      <c r="AN12" s="17">
        <v>0.257617266685568</v>
      </c>
      <c r="AO12" s="17"/>
      <c r="AP12" s="17">
        <v>5.8137095066565399E-2</v>
      </c>
      <c r="AQ12" s="17">
        <v>0.125043343898502</v>
      </c>
      <c r="AR12" s="17">
        <v>0</v>
      </c>
      <c r="AS12" s="17">
        <v>0.25114406827687502</v>
      </c>
      <c r="AT12" s="17">
        <v>9.1025557394161294E-2</v>
      </c>
      <c r="AU12" s="17"/>
      <c r="AV12" s="17">
        <v>0.13016529245014499</v>
      </c>
      <c r="AW12" s="17">
        <v>3.0474777415781001E-2</v>
      </c>
      <c r="AX12" s="17">
        <v>0.19388580371356401</v>
      </c>
      <c r="AY12" s="17">
        <v>0.23813138037234499</v>
      </c>
      <c r="AZ12" s="17">
        <v>6.4280065960283503E-2</v>
      </c>
      <c r="BA12" s="17">
        <v>0.10386309350940499</v>
      </c>
      <c r="BB12" s="17"/>
      <c r="BC12" s="17">
        <v>0.17352029782845799</v>
      </c>
      <c r="BD12" s="17">
        <v>0.17063430473965199</v>
      </c>
      <c r="BE12" s="17">
        <v>0.1032781232387</v>
      </c>
      <c r="BF12" s="17">
        <v>5.9156373709051899E-2</v>
      </c>
      <c r="BG12" s="17" t="s">
        <v>697</v>
      </c>
    </row>
    <row r="13" spans="2:59" x14ac:dyDescent="0.35">
      <c r="B13" s="18" t="s">
        <v>692</v>
      </c>
      <c r="C13" s="17">
        <v>3.9599787034485599E-2</v>
      </c>
      <c r="D13" s="17">
        <v>9.2473413698667697E-2</v>
      </c>
      <c r="E13" s="17">
        <v>0</v>
      </c>
      <c r="F13" s="17"/>
      <c r="G13" s="17">
        <v>0.149297980474909</v>
      </c>
      <c r="H13" s="17">
        <v>0</v>
      </c>
      <c r="I13" s="17">
        <v>7.1289543320607801E-2</v>
      </c>
      <c r="J13" s="17">
        <v>0</v>
      </c>
      <c r="K13" s="17">
        <v>0</v>
      </c>
      <c r="L13" s="17">
        <v>3.88669690537271E-2</v>
      </c>
      <c r="M13" s="17"/>
      <c r="N13" s="17">
        <v>2.0156810457881501E-2</v>
      </c>
      <c r="O13" s="17">
        <v>0</v>
      </c>
      <c r="P13" s="17">
        <v>0</v>
      </c>
      <c r="Q13" s="17">
        <v>0.11231210612605901</v>
      </c>
      <c r="R13" s="17"/>
      <c r="S13" s="17">
        <v>0</v>
      </c>
      <c r="T13" s="17">
        <v>5.6112160224809401E-2</v>
      </c>
      <c r="U13" s="17">
        <v>5.4768934735614803E-2</v>
      </c>
      <c r="V13" s="17">
        <v>0</v>
      </c>
      <c r="W13" s="17">
        <v>0.23010845236871799</v>
      </c>
      <c r="X13" s="17">
        <v>0.142825362440923</v>
      </c>
      <c r="Y13" s="17">
        <v>8.20052960348467E-2</v>
      </c>
      <c r="Z13" s="17">
        <v>0</v>
      </c>
      <c r="AA13" s="17">
        <v>0</v>
      </c>
      <c r="AB13" s="17">
        <v>0</v>
      </c>
      <c r="AC13" s="17">
        <v>0</v>
      </c>
      <c r="AD13" s="17">
        <v>0</v>
      </c>
      <c r="AE13" s="17"/>
      <c r="AF13" s="17">
        <v>2.35095294926711E-2</v>
      </c>
      <c r="AG13" s="17">
        <v>2.9134719448000002E-2</v>
      </c>
      <c r="AH13" s="17">
        <v>4.8526888254591297E-2</v>
      </c>
      <c r="AI13" s="17"/>
      <c r="AJ13" s="17">
        <v>2.2958292065958601E-2</v>
      </c>
      <c r="AK13" s="17">
        <v>6.5507380154723405E-2</v>
      </c>
      <c r="AL13" s="17">
        <v>0</v>
      </c>
      <c r="AM13" s="17">
        <v>0</v>
      </c>
      <c r="AN13" s="17">
        <v>6.2220915188367802E-2</v>
      </c>
      <c r="AO13" s="17"/>
      <c r="AP13" s="17">
        <v>3.1189137677670901E-2</v>
      </c>
      <c r="AQ13" s="17">
        <v>1.5901852712325401E-2</v>
      </c>
      <c r="AR13" s="17">
        <v>0.152270453196405</v>
      </c>
      <c r="AS13" s="17">
        <v>5.5191382010300799E-2</v>
      </c>
      <c r="AT13" s="17">
        <v>0</v>
      </c>
      <c r="AU13" s="17"/>
      <c r="AV13" s="17">
        <v>4.90781994656651E-2</v>
      </c>
      <c r="AW13" s="17">
        <v>9.1910427264544306E-2</v>
      </c>
      <c r="AX13" s="17">
        <v>0</v>
      </c>
      <c r="AY13" s="17">
        <v>4.4410853944902101E-2</v>
      </c>
      <c r="AZ13" s="17">
        <v>0</v>
      </c>
      <c r="BA13" s="17">
        <v>0</v>
      </c>
      <c r="BB13" s="17"/>
      <c r="BC13" s="17">
        <v>3.5399072923404197E-2</v>
      </c>
      <c r="BD13" s="17">
        <v>3.0694129578004301E-2</v>
      </c>
      <c r="BE13" s="17">
        <v>8.3767398557724596E-2</v>
      </c>
      <c r="BF13" s="17">
        <v>0</v>
      </c>
      <c r="BG13" s="17" t="s">
        <v>697</v>
      </c>
    </row>
    <row r="14" spans="2:59" x14ac:dyDescent="0.35">
      <c r="B14" s="18" t="s">
        <v>598</v>
      </c>
      <c r="C14" s="17">
        <v>8.1264085654124702E-3</v>
      </c>
      <c r="D14" s="17">
        <v>0</v>
      </c>
      <c r="E14" s="17">
        <v>1.43902032555372E-2</v>
      </c>
      <c r="F14" s="17"/>
      <c r="G14" s="17">
        <v>0</v>
      </c>
      <c r="H14" s="17">
        <v>0</v>
      </c>
      <c r="I14" s="17">
        <v>0</v>
      </c>
      <c r="J14" s="17">
        <v>0</v>
      </c>
      <c r="K14" s="17">
        <v>0</v>
      </c>
      <c r="L14" s="17">
        <v>3.8292123098034099E-2</v>
      </c>
      <c r="M14" s="17"/>
      <c r="N14" s="17">
        <v>0</v>
      </c>
      <c r="O14" s="17">
        <v>3.6410691298923298E-2</v>
      </c>
      <c r="P14" s="17">
        <v>0</v>
      </c>
      <c r="Q14" s="17">
        <v>0</v>
      </c>
      <c r="R14" s="17"/>
      <c r="S14" s="17">
        <v>0</v>
      </c>
      <c r="T14" s="17">
        <v>0</v>
      </c>
      <c r="U14" s="17">
        <v>0</v>
      </c>
      <c r="V14" s="17">
        <v>0</v>
      </c>
      <c r="W14" s="17">
        <v>0</v>
      </c>
      <c r="X14" s="17">
        <v>0</v>
      </c>
      <c r="Y14" s="17">
        <v>0</v>
      </c>
      <c r="Z14" s="17">
        <v>0.16181953025002699</v>
      </c>
      <c r="AA14" s="17">
        <v>0</v>
      </c>
      <c r="AB14" s="17">
        <v>0</v>
      </c>
      <c r="AC14" s="17">
        <v>0</v>
      </c>
      <c r="AD14" s="17">
        <v>0</v>
      </c>
      <c r="AE14" s="17"/>
      <c r="AF14" s="17">
        <v>2.31618214444714E-2</v>
      </c>
      <c r="AG14" s="17">
        <v>0</v>
      </c>
      <c r="AH14" s="17">
        <v>0</v>
      </c>
      <c r="AI14" s="17"/>
      <c r="AJ14" s="17">
        <v>2.26187368687038E-2</v>
      </c>
      <c r="AK14" s="17">
        <v>0</v>
      </c>
      <c r="AL14" s="17">
        <v>0</v>
      </c>
      <c r="AM14" s="17">
        <v>0</v>
      </c>
      <c r="AN14" s="17">
        <v>0</v>
      </c>
      <c r="AO14" s="17"/>
      <c r="AP14" s="17">
        <v>3.6716808555993699E-2</v>
      </c>
      <c r="AQ14" s="17">
        <v>0</v>
      </c>
      <c r="AR14" s="17">
        <v>0</v>
      </c>
      <c r="AS14" s="17">
        <v>0</v>
      </c>
      <c r="AT14" s="17">
        <v>0</v>
      </c>
      <c r="AU14" s="17"/>
      <c r="AV14" s="17">
        <v>0</v>
      </c>
      <c r="AW14" s="17">
        <v>4.0118375645129302E-2</v>
      </c>
      <c r="AX14" s="17">
        <v>0</v>
      </c>
      <c r="AY14" s="17">
        <v>0</v>
      </c>
      <c r="AZ14" s="17">
        <v>0</v>
      </c>
      <c r="BA14" s="17">
        <v>0</v>
      </c>
      <c r="BB14" s="17"/>
      <c r="BC14" s="17">
        <v>0</v>
      </c>
      <c r="BD14" s="17">
        <v>3.6134069853277398E-2</v>
      </c>
      <c r="BE14" s="17">
        <v>0</v>
      </c>
      <c r="BF14" s="17">
        <v>0</v>
      </c>
      <c r="BG14" s="17" t="s">
        <v>697</v>
      </c>
    </row>
    <row r="15" spans="2:59" x14ac:dyDescent="0.35">
      <c r="B15" s="18" t="s">
        <v>693</v>
      </c>
      <c r="C15" s="17">
        <v>1.44007862213444E-2</v>
      </c>
      <c r="D15" s="17">
        <v>1.6525710526536098E-2</v>
      </c>
      <c r="E15" s="17">
        <v>1.2969301500568201E-2</v>
      </c>
      <c r="F15" s="17"/>
      <c r="G15" s="17">
        <v>0</v>
      </c>
      <c r="H15" s="17">
        <v>0</v>
      </c>
      <c r="I15" s="17">
        <v>0</v>
      </c>
      <c r="J15" s="17">
        <v>5.2654250982011E-2</v>
      </c>
      <c r="K15" s="17">
        <v>0</v>
      </c>
      <c r="L15" s="17">
        <v>3.3346241761067701E-2</v>
      </c>
      <c r="M15" s="17"/>
      <c r="N15" s="17">
        <v>0</v>
      </c>
      <c r="O15" s="17">
        <v>0</v>
      </c>
      <c r="P15" s="17">
        <v>6.7305061163039595E-2</v>
      </c>
      <c r="Q15" s="17">
        <v>0</v>
      </c>
      <c r="R15" s="17"/>
      <c r="S15" s="17">
        <v>0</v>
      </c>
      <c r="T15" s="17">
        <v>5.4298017243003503E-2</v>
      </c>
      <c r="U15" s="17">
        <v>0</v>
      </c>
      <c r="V15" s="17">
        <v>0</v>
      </c>
      <c r="W15" s="17">
        <v>0</v>
      </c>
      <c r="X15" s="17">
        <v>0</v>
      </c>
      <c r="Y15" s="17">
        <v>8.4069972709620605E-2</v>
      </c>
      <c r="Z15" s="17">
        <v>0</v>
      </c>
      <c r="AA15" s="17">
        <v>0</v>
      </c>
      <c r="AB15" s="17">
        <v>0</v>
      </c>
      <c r="AC15" s="17">
        <v>0</v>
      </c>
      <c r="AD15" s="17">
        <v>0</v>
      </c>
      <c r="AE15" s="17"/>
      <c r="AF15" s="17">
        <v>0</v>
      </c>
      <c r="AG15" s="17">
        <v>3.5815815062884497E-2</v>
      </c>
      <c r="AH15" s="17">
        <v>0</v>
      </c>
      <c r="AI15" s="17"/>
      <c r="AJ15" s="17">
        <v>0</v>
      </c>
      <c r="AK15" s="17">
        <v>0</v>
      </c>
      <c r="AL15" s="17">
        <v>0.329749355332836</v>
      </c>
      <c r="AM15" s="17">
        <v>0</v>
      </c>
      <c r="AN15" s="17">
        <v>0</v>
      </c>
      <c r="AO15" s="17"/>
      <c r="AP15" s="17">
        <v>0</v>
      </c>
      <c r="AQ15" s="17">
        <v>4.4334686526605098E-2</v>
      </c>
      <c r="AR15" s="17">
        <v>0</v>
      </c>
      <c r="AS15" s="17">
        <v>0</v>
      </c>
      <c r="AT15" s="17">
        <v>0</v>
      </c>
      <c r="AU15" s="17"/>
      <c r="AV15" s="17">
        <v>0</v>
      </c>
      <c r="AW15" s="17">
        <v>0</v>
      </c>
      <c r="AX15" s="17">
        <v>0.18559468347795</v>
      </c>
      <c r="AY15" s="17">
        <v>0</v>
      </c>
      <c r="AZ15" s="17">
        <v>0</v>
      </c>
      <c r="BA15" s="17">
        <v>0</v>
      </c>
      <c r="BB15" s="17"/>
      <c r="BC15" s="17">
        <v>3.0370931218993698E-2</v>
      </c>
      <c r="BD15" s="17">
        <v>0</v>
      </c>
      <c r="BE15" s="17">
        <v>0</v>
      </c>
      <c r="BF15" s="17">
        <v>0</v>
      </c>
      <c r="BG15" s="17" t="s">
        <v>697</v>
      </c>
    </row>
    <row r="16" spans="2:59" x14ac:dyDescent="0.35">
      <c r="B16" s="18" t="s">
        <v>100</v>
      </c>
      <c r="C16" s="19">
        <v>0.12811724256830401</v>
      </c>
      <c r="D16" s="19">
        <v>0.105490068678052</v>
      </c>
      <c r="E16" s="19">
        <v>0.14687566158743501</v>
      </c>
      <c r="F16" s="19"/>
      <c r="G16" s="19">
        <v>0</v>
      </c>
      <c r="H16" s="19">
        <v>0.26736544906860299</v>
      </c>
      <c r="I16" s="19">
        <v>3.6852396664032297E-2</v>
      </c>
      <c r="J16" s="19">
        <v>0.21591817402749899</v>
      </c>
      <c r="K16" s="19">
        <v>5.9250494487896703E-2</v>
      </c>
      <c r="L16" s="19">
        <v>0.110118495125943</v>
      </c>
      <c r="M16" s="19"/>
      <c r="N16" s="19">
        <v>0.17273318572643001</v>
      </c>
      <c r="O16" s="19">
        <v>8.6643266114412601E-2</v>
      </c>
      <c r="P16" s="19">
        <v>0.15838686580602401</v>
      </c>
      <c r="Q16" s="19">
        <v>9.9894317501535407E-2</v>
      </c>
      <c r="R16" s="19"/>
      <c r="S16" s="19">
        <v>4.40308639417425E-2</v>
      </c>
      <c r="T16" s="19">
        <v>0.156018841257904</v>
      </c>
      <c r="U16" s="19">
        <v>7.7686574390884902E-2</v>
      </c>
      <c r="V16" s="19">
        <v>0.192909926125615</v>
      </c>
      <c r="W16" s="19">
        <v>0</v>
      </c>
      <c r="X16" s="19">
        <v>0.24662191444610099</v>
      </c>
      <c r="Y16" s="19">
        <v>8.6282863086056802E-2</v>
      </c>
      <c r="Z16" s="19">
        <v>0.1264670260661</v>
      </c>
      <c r="AA16" s="19">
        <v>0.16959966405973501</v>
      </c>
      <c r="AB16" s="19">
        <v>0.24055385856164199</v>
      </c>
      <c r="AC16" s="19">
        <v>0</v>
      </c>
      <c r="AD16" s="19">
        <v>0</v>
      </c>
      <c r="AE16" s="19"/>
      <c r="AF16" s="19">
        <v>0.121384722931117</v>
      </c>
      <c r="AG16" s="19">
        <v>0.105774920408267</v>
      </c>
      <c r="AH16" s="19">
        <v>0.22596311669797101</v>
      </c>
      <c r="AI16" s="19"/>
      <c r="AJ16" s="19">
        <v>0.107891540451425</v>
      </c>
      <c r="AK16" s="19">
        <v>9.3414840153005205E-2</v>
      </c>
      <c r="AL16" s="19">
        <v>0</v>
      </c>
      <c r="AM16" s="19">
        <v>0</v>
      </c>
      <c r="AN16" s="19">
        <v>0.341939462082547</v>
      </c>
      <c r="AO16" s="19"/>
      <c r="AP16" s="19">
        <v>7.21955886789169E-2</v>
      </c>
      <c r="AQ16" s="19">
        <v>0.15908128489211201</v>
      </c>
      <c r="AR16" s="19">
        <v>0.22298148274757701</v>
      </c>
      <c r="AS16" s="19">
        <v>8.6528907504914598E-2</v>
      </c>
      <c r="AT16" s="19">
        <v>0.191474127881997</v>
      </c>
      <c r="AU16" s="19"/>
      <c r="AV16" s="19">
        <v>0.117935382741876</v>
      </c>
      <c r="AW16" s="19">
        <v>0</v>
      </c>
      <c r="AX16" s="19">
        <v>0.121170729410668</v>
      </c>
      <c r="AY16" s="19">
        <v>0.10898596025259499</v>
      </c>
      <c r="AZ16" s="19">
        <v>0.215050392241141</v>
      </c>
      <c r="BA16" s="19">
        <v>0.418804592435774</v>
      </c>
      <c r="BB16" s="19"/>
      <c r="BC16" s="19">
        <v>0.11105759847906101</v>
      </c>
      <c r="BD16" s="19">
        <v>5.8814731955062899E-2</v>
      </c>
      <c r="BE16" s="19">
        <v>0.190070949598656</v>
      </c>
      <c r="BF16" s="19">
        <v>0.14831283969040601</v>
      </c>
      <c r="BG16" s="19" t="s">
        <v>697</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61</v>
      </c>
      <c r="F7" s="10"/>
      <c r="G7" s="10">
        <v>10</v>
      </c>
      <c r="H7" s="10">
        <v>27</v>
      </c>
      <c r="I7" s="10">
        <v>22</v>
      </c>
      <c r="J7" s="10">
        <v>21</v>
      </c>
      <c r="K7" s="10">
        <v>24</v>
      </c>
      <c r="L7" s="10">
        <v>29</v>
      </c>
      <c r="M7" s="10"/>
      <c r="N7" s="10">
        <v>29</v>
      </c>
      <c r="O7" s="10">
        <v>34</v>
      </c>
      <c r="P7" s="10">
        <v>35</v>
      </c>
      <c r="Q7" s="10">
        <v>35</v>
      </c>
      <c r="R7" s="10"/>
      <c r="S7" s="10">
        <v>19</v>
      </c>
      <c r="T7" s="10">
        <v>10</v>
      </c>
      <c r="U7" s="10">
        <v>11</v>
      </c>
      <c r="V7" s="10">
        <v>13</v>
      </c>
      <c r="W7" s="10">
        <v>12</v>
      </c>
      <c r="X7" s="10">
        <v>10</v>
      </c>
      <c r="Y7" s="10">
        <v>12</v>
      </c>
      <c r="Z7" s="10">
        <v>7</v>
      </c>
      <c r="AA7" s="10">
        <v>11</v>
      </c>
      <c r="AB7" s="10">
        <v>15</v>
      </c>
      <c r="AC7" s="10">
        <v>8</v>
      </c>
      <c r="AD7" s="10">
        <v>5</v>
      </c>
      <c r="AE7" s="10"/>
      <c r="AF7" s="10">
        <v>53</v>
      </c>
      <c r="AG7" s="10">
        <v>50</v>
      </c>
      <c r="AH7" s="10">
        <v>20</v>
      </c>
      <c r="AI7" s="10"/>
      <c r="AJ7" s="10">
        <v>44</v>
      </c>
      <c r="AK7" s="10">
        <v>33</v>
      </c>
      <c r="AL7" s="10">
        <v>9</v>
      </c>
      <c r="AM7" s="10">
        <v>3</v>
      </c>
      <c r="AN7" s="10">
        <v>22</v>
      </c>
      <c r="AO7" s="10"/>
      <c r="AP7" s="10">
        <v>20</v>
      </c>
      <c r="AQ7" s="10">
        <v>49</v>
      </c>
      <c r="AR7" s="10">
        <v>7</v>
      </c>
      <c r="AS7" s="10">
        <v>22</v>
      </c>
      <c r="AT7" s="10">
        <v>6</v>
      </c>
      <c r="AU7" s="10"/>
      <c r="AV7" s="10">
        <v>43</v>
      </c>
      <c r="AW7" s="10">
        <v>18</v>
      </c>
      <c r="AX7" s="10">
        <v>8</v>
      </c>
      <c r="AY7" s="10">
        <v>31</v>
      </c>
      <c r="AZ7" s="10">
        <v>9</v>
      </c>
      <c r="BA7" s="10">
        <v>10</v>
      </c>
      <c r="BB7" s="10"/>
      <c r="BC7" s="10">
        <v>31</v>
      </c>
      <c r="BD7" s="10">
        <v>33</v>
      </c>
      <c r="BE7" s="10">
        <v>28</v>
      </c>
      <c r="BF7" s="10">
        <v>17</v>
      </c>
      <c r="BG7" s="10">
        <v>1</v>
      </c>
    </row>
    <row r="8" spans="2:59" ht="30" customHeight="1" x14ac:dyDescent="0.35">
      <c r="B8" s="11" t="s">
        <v>20</v>
      </c>
      <c r="C8" s="11">
        <v>136</v>
      </c>
      <c r="D8" s="11">
        <v>74</v>
      </c>
      <c r="E8" s="11">
        <v>61</v>
      </c>
      <c r="F8" s="11"/>
      <c r="G8" s="11">
        <v>10</v>
      </c>
      <c r="H8" s="11">
        <v>29</v>
      </c>
      <c r="I8" s="11">
        <v>25</v>
      </c>
      <c r="J8" s="11">
        <v>19</v>
      </c>
      <c r="K8" s="11">
        <v>23</v>
      </c>
      <c r="L8" s="11">
        <v>29</v>
      </c>
      <c r="M8" s="11"/>
      <c r="N8" s="11">
        <v>27</v>
      </c>
      <c r="O8" s="11">
        <v>39</v>
      </c>
      <c r="P8" s="11">
        <v>33</v>
      </c>
      <c r="Q8" s="11">
        <v>36</v>
      </c>
      <c r="R8" s="11"/>
      <c r="S8" s="11">
        <v>19</v>
      </c>
      <c r="T8" s="11">
        <v>10</v>
      </c>
      <c r="U8" s="11">
        <v>12</v>
      </c>
      <c r="V8" s="11">
        <v>16</v>
      </c>
      <c r="W8" s="11">
        <v>13</v>
      </c>
      <c r="X8" s="11">
        <v>13</v>
      </c>
      <c r="Y8" s="11">
        <v>12</v>
      </c>
      <c r="Z8" s="11">
        <v>6</v>
      </c>
      <c r="AA8" s="11">
        <v>11</v>
      </c>
      <c r="AB8" s="11">
        <v>14</v>
      </c>
      <c r="AC8" s="11">
        <v>7</v>
      </c>
      <c r="AD8" s="11">
        <v>5</v>
      </c>
      <c r="AE8" s="11"/>
      <c r="AF8" s="11">
        <v>54</v>
      </c>
      <c r="AG8" s="11">
        <v>51</v>
      </c>
      <c r="AH8" s="11">
        <v>21</v>
      </c>
      <c r="AI8" s="11"/>
      <c r="AJ8" s="11">
        <v>45</v>
      </c>
      <c r="AK8" s="11">
        <v>35</v>
      </c>
      <c r="AL8" s="11">
        <v>9</v>
      </c>
      <c r="AM8" s="11">
        <v>3</v>
      </c>
      <c r="AN8" s="11">
        <v>22</v>
      </c>
      <c r="AO8" s="11"/>
      <c r="AP8" s="11">
        <v>20</v>
      </c>
      <c r="AQ8" s="11">
        <v>51</v>
      </c>
      <c r="AR8" s="11">
        <v>7</v>
      </c>
      <c r="AS8" s="11">
        <v>22</v>
      </c>
      <c r="AT8" s="11">
        <v>7</v>
      </c>
      <c r="AU8" s="11"/>
      <c r="AV8" s="11">
        <v>44</v>
      </c>
      <c r="AW8" s="11">
        <v>19</v>
      </c>
      <c r="AX8" s="11">
        <v>9</v>
      </c>
      <c r="AY8" s="11">
        <v>32</v>
      </c>
      <c r="AZ8" s="11">
        <v>10</v>
      </c>
      <c r="BA8" s="11">
        <v>9</v>
      </c>
      <c r="BB8" s="11"/>
      <c r="BC8" s="11">
        <v>32</v>
      </c>
      <c r="BD8" s="11">
        <v>35</v>
      </c>
      <c r="BE8" s="11">
        <v>29</v>
      </c>
      <c r="BF8" s="11">
        <v>16</v>
      </c>
      <c r="BG8" s="11">
        <v>1</v>
      </c>
    </row>
    <row r="9" spans="2:59" x14ac:dyDescent="0.35">
      <c r="B9" s="18" t="s">
        <v>688</v>
      </c>
      <c r="C9" s="17">
        <v>2.58506478789935E-2</v>
      </c>
      <c r="D9" s="17">
        <v>3.1465754133389798E-2</v>
      </c>
      <c r="E9" s="17">
        <v>1.9570515575198299E-2</v>
      </c>
      <c r="F9" s="17"/>
      <c r="G9" s="17">
        <v>8.7850151973148105E-2</v>
      </c>
      <c r="H9" s="17">
        <v>4.1652253622144697E-2</v>
      </c>
      <c r="I9" s="17">
        <v>5.6148734097680501E-2</v>
      </c>
      <c r="J9" s="17">
        <v>0</v>
      </c>
      <c r="K9" s="17">
        <v>0</v>
      </c>
      <c r="L9" s="17">
        <v>0</v>
      </c>
      <c r="M9" s="17"/>
      <c r="N9" s="17">
        <v>3.4110513749652203E-2</v>
      </c>
      <c r="O9" s="17">
        <v>3.55436303026034E-2</v>
      </c>
      <c r="P9" s="17">
        <v>0</v>
      </c>
      <c r="Q9" s="17">
        <v>3.2968197994527597E-2</v>
      </c>
      <c r="R9" s="17"/>
      <c r="S9" s="17">
        <v>0</v>
      </c>
      <c r="T9" s="17">
        <v>0.117919738188712</v>
      </c>
      <c r="U9" s="17">
        <v>0</v>
      </c>
      <c r="V9" s="17">
        <v>0</v>
      </c>
      <c r="W9" s="17">
        <v>0.106197810033012</v>
      </c>
      <c r="X9" s="17">
        <v>0</v>
      </c>
      <c r="Y9" s="17">
        <v>0</v>
      </c>
      <c r="Z9" s="17">
        <v>0</v>
      </c>
      <c r="AA9" s="17">
        <v>8.5171592942841504E-2</v>
      </c>
      <c r="AB9" s="17">
        <v>0</v>
      </c>
      <c r="AC9" s="17">
        <v>0</v>
      </c>
      <c r="AD9" s="17">
        <v>0</v>
      </c>
      <c r="AE9" s="17"/>
      <c r="AF9" s="17">
        <v>2.21995769349164E-2</v>
      </c>
      <c r="AG9" s="17">
        <v>1.8033237506188699E-2</v>
      </c>
      <c r="AH9" s="17">
        <v>0</v>
      </c>
      <c r="AI9" s="17"/>
      <c r="AJ9" s="17">
        <v>0</v>
      </c>
      <c r="AK9" s="17">
        <v>0.100493733768482</v>
      </c>
      <c r="AL9" s="17">
        <v>0</v>
      </c>
      <c r="AM9" s="17">
        <v>0</v>
      </c>
      <c r="AN9" s="17">
        <v>0</v>
      </c>
      <c r="AO9" s="17"/>
      <c r="AP9" s="17">
        <v>0</v>
      </c>
      <c r="AQ9" s="17">
        <v>6.8723543746873506E-2</v>
      </c>
      <c r="AR9" s="17">
        <v>0</v>
      </c>
      <c r="AS9" s="17">
        <v>0</v>
      </c>
      <c r="AT9" s="17">
        <v>0</v>
      </c>
      <c r="AU9" s="17"/>
      <c r="AV9" s="17">
        <v>7.9458975373548693E-2</v>
      </c>
      <c r="AW9" s="17">
        <v>0</v>
      </c>
      <c r="AX9" s="17">
        <v>0</v>
      </c>
      <c r="AY9" s="17">
        <v>0</v>
      </c>
      <c r="AZ9" s="17">
        <v>0</v>
      </c>
      <c r="BA9" s="17">
        <v>0</v>
      </c>
      <c r="BB9" s="17"/>
      <c r="BC9" s="17">
        <v>0</v>
      </c>
      <c r="BD9" s="17">
        <v>0</v>
      </c>
      <c r="BE9" s="17">
        <v>4.8033060088068298E-2</v>
      </c>
      <c r="BF9" s="17">
        <v>5.6915092511252E-2</v>
      </c>
      <c r="BG9" s="17">
        <v>0</v>
      </c>
    </row>
    <row r="10" spans="2:59" x14ac:dyDescent="0.35">
      <c r="B10" s="18" t="s">
        <v>689</v>
      </c>
      <c r="C10" s="17">
        <v>5.9804693594374E-2</v>
      </c>
      <c r="D10" s="17">
        <v>6.2137346674233998E-2</v>
      </c>
      <c r="E10" s="17">
        <v>5.8065329461466503E-2</v>
      </c>
      <c r="F10" s="17"/>
      <c r="G10" s="17">
        <v>0.130561104203713</v>
      </c>
      <c r="H10" s="17">
        <v>4.3675642452839898E-2</v>
      </c>
      <c r="I10" s="17">
        <v>9.1654784109321402E-2</v>
      </c>
      <c r="J10" s="17">
        <v>0.109294039670197</v>
      </c>
      <c r="K10" s="17">
        <v>0</v>
      </c>
      <c r="L10" s="17">
        <v>3.7595575240414E-2</v>
      </c>
      <c r="M10" s="17"/>
      <c r="N10" s="17">
        <v>8.1428139357979004E-2</v>
      </c>
      <c r="O10" s="17">
        <v>3.4532008958158403E-2</v>
      </c>
      <c r="P10" s="17">
        <v>3.2451641011288501E-2</v>
      </c>
      <c r="Q10" s="17">
        <v>9.6287410806498205E-2</v>
      </c>
      <c r="R10" s="17"/>
      <c r="S10" s="17">
        <v>0.10871093391219</v>
      </c>
      <c r="T10" s="17">
        <v>0.11818069364545999</v>
      </c>
      <c r="U10" s="17">
        <v>0.10951087952919</v>
      </c>
      <c r="V10" s="17">
        <v>6.7193156872583301E-2</v>
      </c>
      <c r="W10" s="17">
        <v>0</v>
      </c>
      <c r="X10" s="17">
        <v>0.20384942649704799</v>
      </c>
      <c r="Y10" s="17">
        <v>0</v>
      </c>
      <c r="Z10" s="17">
        <v>0</v>
      </c>
      <c r="AA10" s="17">
        <v>0</v>
      </c>
      <c r="AB10" s="17">
        <v>0</v>
      </c>
      <c r="AC10" s="17">
        <v>0</v>
      </c>
      <c r="AD10" s="17">
        <v>0</v>
      </c>
      <c r="AE10" s="17"/>
      <c r="AF10" s="17">
        <v>4.4483918615521797E-2</v>
      </c>
      <c r="AG10" s="17">
        <v>5.1593141254617003E-2</v>
      </c>
      <c r="AH10" s="17">
        <v>0.15047572449769001</v>
      </c>
      <c r="AI10" s="17"/>
      <c r="AJ10" s="17">
        <v>5.4691291028384902E-2</v>
      </c>
      <c r="AK10" s="17">
        <v>7.0331612080855893E-2</v>
      </c>
      <c r="AL10" s="17">
        <v>0</v>
      </c>
      <c r="AM10" s="17">
        <v>0</v>
      </c>
      <c r="AN10" s="17">
        <v>9.3224239870231096E-2</v>
      </c>
      <c r="AO10" s="17"/>
      <c r="AP10" s="17">
        <v>0.12182490405322401</v>
      </c>
      <c r="AQ10" s="17">
        <v>4.8096905532061501E-2</v>
      </c>
      <c r="AR10" s="17">
        <v>0.17378847172065501</v>
      </c>
      <c r="AS10" s="17">
        <v>0</v>
      </c>
      <c r="AT10" s="17">
        <v>0.13032768680076301</v>
      </c>
      <c r="AU10" s="17"/>
      <c r="AV10" s="17">
        <v>2.71680486645519E-2</v>
      </c>
      <c r="AW10" s="17">
        <v>0.13072649320163199</v>
      </c>
      <c r="AX10" s="17">
        <v>0.13568124635703499</v>
      </c>
      <c r="AY10" s="17">
        <v>0</v>
      </c>
      <c r="AZ10" s="17">
        <v>0.21942845187326401</v>
      </c>
      <c r="BA10" s="17">
        <v>0.114327480850588</v>
      </c>
      <c r="BB10" s="17"/>
      <c r="BC10" s="17">
        <v>0.104987261485675</v>
      </c>
      <c r="BD10" s="17">
        <v>7.4117068351688506E-2</v>
      </c>
      <c r="BE10" s="17">
        <v>0</v>
      </c>
      <c r="BF10" s="17">
        <v>0.13586690949871</v>
      </c>
      <c r="BG10" s="17">
        <v>0</v>
      </c>
    </row>
    <row r="11" spans="2:59" x14ac:dyDescent="0.35">
      <c r="B11" s="18" t="s">
        <v>690</v>
      </c>
      <c r="C11" s="17">
        <v>7.42921099831335E-2</v>
      </c>
      <c r="D11" s="17">
        <v>6.3811720326360497E-2</v>
      </c>
      <c r="E11" s="17">
        <v>8.8185461860769296E-2</v>
      </c>
      <c r="F11" s="17"/>
      <c r="G11" s="17">
        <v>0.18685453614856901</v>
      </c>
      <c r="H11" s="17">
        <v>0.15024684533666399</v>
      </c>
      <c r="I11" s="17">
        <v>4.3422838141454902E-2</v>
      </c>
      <c r="J11" s="17">
        <v>4.9837607740596403E-2</v>
      </c>
      <c r="K11" s="17">
        <v>7.6848802332808996E-2</v>
      </c>
      <c r="L11" s="17">
        <v>0</v>
      </c>
      <c r="M11" s="17"/>
      <c r="N11" s="17">
        <v>6.1594979728853298E-2</v>
      </c>
      <c r="O11" s="17">
        <v>9.1319834814551304E-2</v>
      </c>
      <c r="P11" s="17">
        <v>6.30514072737485E-2</v>
      </c>
      <c r="Q11" s="17">
        <v>7.5528635368896702E-2</v>
      </c>
      <c r="R11" s="17"/>
      <c r="S11" s="17">
        <v>0.15899888895535899</v>
      </c>
      <c r="T11" s="17">
        <v>0</v>
      </c>
      <c r="U11" s="17">
        <v>0.18312778268784299</v>
      </c>
      <c r="V11" s="17">
        <v>9.9122762964133707E-2</v>
      </c>
      <c r="W11" s="17">
        <v>0</v>
      </c>
      <c r="X11" s="17">
        <v>0</v>
      </c>
      <c r="Y11" s="17">
        <v>8.5381232078637806E-2</v>
      </c>
      <c r="Z11" s="17">
        <v>0</v>
      </c>
      <c r="AA11" s="17">
        <v>0</v>
      </c>
      <c r="AB11" s="17">
        <v>0.121151731530499</v>
      </c>
      <c r="AC11" s="17">
        <v>0.106741511165236</v>
      </c>
      <c r="AD11" s="17">
        <v>0</v>
      </c>
      <c r="AE11" s="17"/>
      <c r="AF11" s="17">
        <v>0</v>
      </c>
      <c r="AG11" s="17">
        <v>0.11802213361863</v>
      </c>
      <c r="AH11" s="17">
        <v>0.15045759641447501</v>
      </c>
      <c r="AI11" s="17"/>
      <c r="AJ11" s="17">
        <v>2.2308011290647699E-2</v>
      </c>
      <c r="AK11" s="17">
        <v>0.123207451401569</v>
      </c>
      <c r="AL11" s="17">
        <v>0.12693758733458901</v>
      </c>
      <c r="AM11" s="17">
        <v>0</v>
      </c>
      <c r="AN11" s="17">
        <v>9.3993215872366698E-2</v>
      </c>
      <c r="AO11" s="17"/>
      <c r="AP11" s="17">
        <v>0</v>
      </c>
      <c r="AQ11" s="17">
        <v>0.109685833741004</v>
      </c>
      <c r="AR11" s="17">
        <v>0</v>
      </c>
      <c r="AS11" s="17">
        <v>4.4826380577532798E-2</v>
      </c>
      <c r="AT11" s="17">
        <v>0</v>
      </c>
      <c r="AU11" s="17"/>
      <c r="AV11" s="17">
        <v>9.2670811976557702E-2</v>
      </c>
      <c r="AW11" s="17">
        <v>0</v>
      </c>
      <c r="AX11" s="17">
        <v>0.39899775042836599</v>
      </c>
      <c r="AY11" s="17">
        <v>3.10079554577068E-2</v>
      </c>
      <c r="AZ11" s="17">
        <v>0</v>
      </c>
      <c r="BA11" s="17">
        <v>0</v>
      </c>
      <c r="BB11" s="17"/>
      <c r="BC11" s="17">
        <v>0.12838560543527799</v>
      </c>
      <c r="BD11" s="17">
        <v>4.8191949466843902E-2</v>
      </c>
      <c r="BE11" s="17">
        <v>0.11238003089354</v>
      </c>
      <c r="BF11" s="17">
        <v>0</v>
      </c>
      <c r="BG11" s="17">
        <v>0</v>
      </c>
    </row>
    <row r="12" spans="2:59" x14ac:dyDescent="0.35">
      <c r="B12" s="18" t="s">
        <v>691</v>
      </c>
      <c r="C12" s="17">
        <v>0.16005378806237799</v>
      </c>
      <c r="D12" s="17">
        <v>0.14655237976781099</v>
      </c>
      <c r="E12" s="17">
        <v>0.17909233071921599</v>
      </c>
      <c r="F12" s="17"/>
      <c r="G12" s="17">
        <v>0.19151116745864</v>
      </c>
      <c r="H12" s="17">
        <v>0.20917519243942101</v>
      </c>
      <c r="I12" s="17">
        <v>0.13495340178114801</v>
      </c>
      <c r="J12" s="17">
        <v>0.22128644145781301</v>
      </c>
      <c r="K12" s="17">
        <v>8.58976075118289E-2</v>
      </c>
      <c r="L12" s="17">
        <v>0.13962873756696001</v>
      </c>
      <c r="M12" s="17"/>
      <c r="N12" s="17">
        <v>0.15695539665688199</v>
      </c>
      <c r="O12" s="17">
        <v>0.133661958268221</v>
      </c>
      <c r="P12" s="17">
        <v>0.24888498637272399</v>
      </c>
      <c r="Q12" s="17">
        <v>0.109471619452481</v>
      </c>
      <c r="R12" s="17"/>
      <c r="S12" s="17">
        <v>0.149563077905459</v>
      </c>
      <c r="T12" s="17">
        <v>0.18520927522611599</v>
      </c>
      <c r="U12" s="17">
        <v>8.8854896441607503E-2</v>
      </c>
      <c r="V12" s="17">
        <v>0.138031784685858</v>
      </c>
      <c r="W12" s="17">
        <v>0.161589726134589</v>
      </c>
      <c r="X12" s="17">
        <v>0.15073254251262799</v>
      </c>
      <c r="Y12" s="17">
        <v>0.19309068597527601</v>
      </c>
      <c r="Z12" s="17">
        <v>0.2766592271021</v>
      </c>
      <c r="AA12" s="17">
        <v>0.37176735826103502</v>
      </c>
      <c r="AB12" s="17">
        <v>6.9775339644743098E-2</v>
      </c>
      <c r="AC12" s="17">
        <v>0</v>
      </c>
      <c r="AD12" s="17">
        <v>0.21728407469785399</v>
      </c>
      <c r="AE12" s="17"/>
      <c r="AF12" s="17">
        <v>9.5268679747460394E-2</v>
      </c>
      <c r="AG12" s="17">
        <v>0.217259559216503</v>
      </c>
      <c r="AH12" s="17">
        <v>0.12328765082063101</v>
      </c>
      <c r="AI12" s="17"/>
      <c r="AJ12" s="17">
        <v>0.12858349345643599</v>
      </c>
      <c r="AK12" s="17">
        <v>0.30236529943845097</v>
      </c>
      <c r="AL12" s="17">
        <v>0.212402822206914</v>
      </c>
      <c r="AM12" s="17">
        <v>0</v>
      </c>
      <c r="AN12" s="17">
        <v>0.11543862303654</v>
      </c>
      <c r="AO12" s="17"/>
      <c r="AP12" s="17">
        <v>0.15167550677216099</v>
      </c>
      <c r="AQ12" s="17">
        <v>0.25500662722827</v>
      </c>
      <c r="AR12" s="17">
        <v>0.14753186469149299</v>
      </c>
      <c r="AS12" s="17">
        <v>4.6480301642429403E-2</v>
      </c>
      <c r="AT12" s="17">
        <v>0.14709331373179901</v>
      </c>
      <c r="AU12" s="17"/>
      <c r="AV12" s="17">
        <v>0.27229440567021201</v>
      </c>
      <c r="AW12" s="17">
        <v>0.21549409372421899</v>
      </c>
      <c r="AX12" s="17">
        <v>0.115182020306242</v>
      </c>
      <c r="AY12" s="17">
        <v>3.2152029773994201E-2</v>
      </c>
      <c r="AZ12" s="17">
        <v>0</v>
      </c>
      <c r="BA12" s="17">
        <v>0.110946735455921</v>
      </c>
      <c r="BB12" s="17"/>
      <c r="BC12" s="17">
        <v>6.2098706396138202E-2</v>
      </c>
      <c r="BD12" s="17">
        <v>0.19876160922448499</v>
      </c>
      <c r="BE12" s="17">
        <v>0.191666522743346</v>
      </c>
      <c r="BF12" s="17">
        <v>0.141403450120927</v>
      </c>
      <c r="BG12" s="17">
        <v>1</v>
      </c>
    </row>
    <row r="13" spans="2:59" x14ac:dyDescent="0.35">
      <c r="B13" s="18" t="s">
        <v>692</v>
      </c>
      <c r="C13" s="17">
        <v>0.104980458494654</v>
      </c>
      <c r="D13" s="17">
        <v>7.2244840370133706E-2</v>
      </c>
      <c r="E13" s="17">
        <v>0.14612449872443301</v>
      </c>
      <c r="F13" s="17"/>
      <c r="G13" s="17">
        <v>0.19330064232272601</v>
      </c>
      <c r="H13" s="17">
        <v>0.140422971198294</v>
      </c>
      <c r="I13" s="17">
        <v>3.5204211585114803E-2</v>
      </c>
      <c r="J13" s="17">
        <v>9.3455833370867505E-2</v>
      </c>
      <c r="K13" s="17">
        <v>0.13106941672820499</v>
      </c>
      <c r="L13" s="17">
        <v>8.5188174952318202E-2</v>
      </c>
      <c r="M13" s="17"/>
      <c r="N13" s="17">
        <v>0.232421927528075</v>
      </c>
      <c r="O13" s="17">
        <v>3.48488035271824E-2</v>
      </c>
      <c r="P13" s="17">
        <v>5.0615900194772898E-2</v>
      </c>
      <c r="Q13" s="17">
        <v>0.13676390407880801</v>
      </c>
      <c r="R13" s="17"/>
      <c r="S13" s="17">
        <v>8.6768620897830107E-2</v>
      </c>
      <c r="T13" s="17">
        <v>0.18993386534715101</v>
      </c>
      <c r="U13" s="17">
        <v>6.1664874569990001E-2</v>
      </c>
      <c r="V13" s="17">
        <v>0</v>
      </c>
      <c r="W13" s="17">
        <v>7.9894896487030506E-2</v>
      </c>
      <c r="X13" s="17">
        <v>0.20659707217312501</v>
      </c>
      <c r="Y13" s="17">
        <v>0.15054648085751701</v>
      </c>
      <c r="Z13" s="17">
        <v>0</v>
      </c>
      <c r="AA13" s="17">
        <v>9.1597909023784799E-2</v>
      </c>
      <c r="AB13" s="17">
        <v>0.200880806087503</v>
      </c>
      <c r="AC13" s="17">
        <v>0.119215844081519</v>
      </c>
      <c r="AD13" s="17">
        <v>0</v>
      </c>
      <c r="AE13" s="17"/>
      <c r="AF13" s="17">
        <v>8.1763811221000099E-2</v>
      </c>
      <c r="AG13" s="17">
        <v>0.135122606593398</v>
      </c>
      <c r="AH13" s="17">
        <v>4.6483891833801597E-2</v>
      </c>
      <c r="AI13" s="17"/>
      <c r="AJ13" s="17">
        <v>0.1155100118637</v>
      </c>
      <c r="AK13" s="17">
        <v>5.5934133046937798E-2</v>
      </c>
      <c r="AL13" s="17">
        <v>0.30662600647138799</v>
      </c>
      <c r="AM13" s="17">
        <v>0.30869499499123398</v>
      </c>
      <c r="AN13" s="17">
        <v>4.45661132862658E-2</v>
      </c>
      <c r="AO13" s="17"/>
      <c r="AP13" s="17">
        <v>4.5640928469688001E-2</v>
      </c>
      <c r="AQ13" s="17">
        <v>0.177121982641683</v>
      </c>
      <c r="AR13" s="17">
        <v>0.110810377434626</v>
      </c>
      <c r="AS13" s="17">
        <v>7.5433798636542204E-2</v>
      </c>
      <c r="AT13" s="17">
        <v>0</v>
      </c>
      <c r="AU13" s="17"/>
      <c r="AV13" s="17">
        <v>0.20758536354143201</v>
      </c>
      <c r="AW13" s="17">
        <v>4.8975852447231502E-2</v>
      </c>
      <c r="AX13" s="17">
        <v>0</v>
      </c>
      <c r="AY13" s="17">
        <v>7.8038876069686097E-2</v>
      </c>
      <c r="AZ13" s="17">
        <v>0.16517465041822399</v>
      </c>
      <c r="BA13" s="17">
        <v>0</v>
      </c>
      <c r="BB13" s="17"/>
      <c r="BC13" s="17">
        <v>0.120141350073397</v>
      </c>
      <c r="BD13" s="17">
        <v>8.2900943229550897E-2</v>
      </c>
      <c r="BE13" s="17">
        <v>0.177672304992045</v>
      </c>
      <c r="BF13" s="17">
        <v>0.14657145308331301</v>
      </c>
      <c r="BG13" s="17">
        <v>0</v>
      </c>
    </row>
    <row r="14" spans="2:59" x14ac:dyDescent="0.35">
      <c r="B14" s="18" t="s">
        <v>598</v>
      </c>
      <c r="C14" s="17">
        <v>0.117593621514752</v>
      </c>
      <c r="D14" s="17">
        <v>9.6886692122438903E-2</v>
      </c>
      <c r="E14" s="17">
        <v>0.126804173185979</v>
      </c>
      <c r="F14" s="17"/>
      <c r="G14" s="17">
        <v>0.10430530232008001</v>
      </c>
      <c r="H14" s="17">
        <v>0.13828182242433301</v>
      </c>
      <c r="I14" s="17">
        <v>0.132441561282447</v>
      </c>
      <c r="J14" s="17">
        <v>9.2116113769241198E-2</v>
      </c>
      <c r="K14" s="17">
        <v>0.125998886005771</v>
      </c>
      <c r="L14" s="17">
        <v>9.9629713055781194E-2</v>
      </c>
      <c r="M14" s="17"/>
      <c r="N14" s="17">
        <v>9.9944570351155296E-2</v>
      </c>
      <c r="O14" s="17">
        <v>0.18702735065963699</v>
      </c>
      <c r="P14" s="17">
        <v>0.103069057723311</v>
      </c>
      <c r="Q14" s="17">
        <v>6.8778021439695594E-2</v>
      </c>
      <c r="R14" s="17"/>
      <c r="S14" s="17">
        <v>9.8712191586251705E-2</v>
      </c>
      <c r="T14" s="17">
        <v>0</v>
      </c>
      <c r="U14" s="17">
        <v>0</v>
      </c>
      <c r="V14" s="17">
        <v>8.6529952346929395E-2</v>
      </c>
      <c r="W14" s="17">
        <v>0.106197810033012</v>
      </c>
      <c r="X14" s="17">
        <v>8.6458171933033998E-2</v>
      </c>
      <c r="Y14" s="17">
        <v>0.14717670513890699</v>
      </c>
      <c r="Z14" s="17">
        <v>0.139732063776843</v>
      </c>
      <c r="AA14" s="17">
        <v>0.175684433293811</v>
      </c>
      <c r="AB14" s="17">
        <v>0.29139743897295101</v>
      </c>
      <c r="AC14" s="17">
        <v>0.25487142276216801</v>
      </c>
      <c r="AD14" s="17">
        <v>0</v>
      </c>
      <c r="AE14" s="17"/>
      <c r="AF14" s="17">
        <v>6.7314165656946395E-2</v>
      </c>
      <c r="AG14" s="17">
        <v>0.147715886115735</v>
      </c>
      <c r="AH14" s="17">
        <v>0.18237379134544399</v>
      </c>
      <c r="AI14" s="17"/>
      <c r="AJ14" s="17">
        <v>9.9828699360354503E-2</v>
      </c>
      <c r="AK14" s="17">
        <v>0.137919334542385</v>
      </c>
      <c r="AL14" s="17">
        <v>0.120498417332184</v>
      </c>
      <c r="AM14" s="17">
        <v>0</v>
      </c>
      <c r="AN14" s="17">
        <v>0.15153428655433199</v>
      </c>
      <c r="AO14" s="17"/>
      <c r="AP14" s="17">
        <v>4.3212113253566498E-2</v>
      </c>
      <c r="AQ14" s="17">
        <v>8.7578374744763501E-2</v>
      </c>
      <c r="AR14" s="17">
        <v>0.43078424542723998</v>
      </c>
      <c r="AS14" s="17">
        <v>4.0198383578496699E-2</v>
      </c>
      <c r="AT14" s="17">
        <v>0.152849616345346</v>
      </c>
      <c r="AU14" s="17"/>
      <c r="AV14" s="17">
        <v>0.133283203605401</v>
      </c>
      <c r="AW14" s="17">
        <v>0.120758795752201</v>
      </c>
      <c r="AX14" s="17">
        <v>0.22751433694991799</v>
      </c>
      <c r="AY14" s="17">
        <v>2.7806610112496501E-2</v>
      </c>
      <c r="AZ14" s="17">
        <v>0.10913663457339</v>
      </c>
      <c r="BA14" s="17">
        <v>0.10183975962705601</v>
      </c>
      <c r="BB14" s="17"/>
      <c r="BC14" s="17">
        <v>0.105953394043793</v>
      </c>
      <c r="BD14" s="17">
        <v>8.3330007138512505E-2</v>
      </c>
      <c r="BE14" s="17">
        <v>0.118061400714535</v>
      </c>
      <c r="BF14" s="17">
        <v>0.27857743609282898</v>
      </c>
      <c r="BG14" s="17">
        <v>0</v>
      </c>
    </row>
    <row r="15" spans="2:59" x14ac:dyDescent="0.35">
      <c r="B15" s="18" t="s">
        <v>693</v>
      </c>
      <c r="C15" s="17">
        <v>0.39057258589813199</v>
      </c>
      <c r="D15" s="17">
        <v>0.49932562217160198</v>
      </c>
      <c r="E15" s="17">
        <v>0.26698811912234399</v>
      </c>
      <c r="F15" s="17"/>
      <c r="G15" s="17">
        <v>0.105617095573124</v>
      </c>
      <c r="H15" s="17">
        <v>0.27654527252630301</v>
      </c>
      <c r="I15" s="17">
        <v>0.34198740754684498</v>
      </c>
      <c r="J15" s="17">
        <v>0.346498685854008</v>
      </c>
      <c r="K15" s="17">
        <v>0.48278332698374099</v>
      </c>
      <c r="L15" s="17">
        <v>0.60227488319495903</v>
      </c>
      <c r="M15" s="17"/>
      <c r="N15" s="17">
        <v>0.30210403255901203</v>
      </c>
      <c r="O15" s="17">
        <v>0.37204579263243198</v>
      </c>
      <c r="P15" s="17">
        <v>0.44290248011640099</v>
      </c>
      <c r="Q15" s="17">
        <v>0.427869197938684</v>
      </c>
      <c r="R15" s="17"/>
      <c r="S15" s="17">
        <v>0.39724628674291101</v>
      </c>
      <c r="T15" s="17">
        <v>0.38875642759256102</v>
      </c>
      <c r="U15" s="17">
        <v>0.36908671051136199</v>
      </c>
      <c r="V15" s="17">
        <v>0.60912234313049596</v>
      </c>
      <c r="W15" s="17">
        <v>0.36372807078320502</v>
      </c>
      <c r="X15" s="17">
        <v>0.352362786884165</v>
      </c>
      <c r="Y15" s="17">
        <v>0.350580536752787</v>
      </c>
      <c r="Z15" s="17">
        <v>0.44475520622449199</v>
      </c>
      <c r="AA15" s="17">
        <v>0.18164955797525301</v>
      </c>
      <c r="AB15" s="17">
        <v>0.31679468376430397</v>
      </c>
      <c r="AC15" s="17">
        <v>0.51917122199107801</v>
      </c>
      <c r="AD15" s="17">
        <v>0.37205862853335597</v>
      </c>
      <c r="AE15" s="17"/>
      <c r="AF15" s="17">
        <v>0.65432095302564697</v>
      </c>
      <c r="AG15" s="17">
        <v>0.22546060478181901</v>
      </c>
      <c r="AH15" s="17">
        <v>0.25161912014585702</v>
      </c>
      <c r="AI15" s="17"/>
      <c r="AJ15" s="17">
        <v>0.52685585699286497</v>
      </c>
      <c r="AK15" s="17">
        <v>0.157935107540564</v>
      </c>
      <c r="AL15" s="17">
        <v>0.111170365832833</v>
      </c>
      <c r="AM15" s="17">
        <v>0.69130500500876602</v>
      </c>
      <c r="AN15" s="17">
        <v>0.32099618021882198</v>
      </c>
      <c r="AO15" s="17"/>
      <c r="AP15" s="17">
        <v>0.58594376532918002</v>
      </c>
      <c r="AQ15" s="17">
        <v>0.21225040542017701</v>
      </c>
      <c r="AR15" s="17">
        <v>0.13708504072598601</v>
      </c>
      <c r="AS15" s="17">
        <v>0.79306113556499902</v>
      </c>
      <c r="AT15" s="17">
        <v>0.56972938312209198</v>
      </c>
      <c r="AU15" s="17"/>
      <c r="AV15" s="17">
        <v>0.16467556211633799</v>
      </c>
      <c r="AW15" s="17">
        <v>0.418363419067114</v>
      </c>
      <c r="AX15" s="17">
        <v>0.122624645958439</v>
      </c>
      <c r="AY15" s="17">
        <v>0.76049974179949098</v>
      </c>
      <c r="AZ15" s="17">
        <v>0.50626026313512196</v>
      </c>
      <c r="BA15" s="17">
        <v>0.38898072490232199</v>
      </c>
      <c r="BB15" s="17"/>
      <c r="BC15" s="17">
        <v>0.40386732088770999</v>
      </c>
      <c r="BD15" s="17">
        <v>0.43537107550897602</v>
      </c>
      <c r="BE15" s="17">
        <v>0.28851543281113401</v>
      </c>
      <c r="BF15" s="17">
        <v>0.24066565869296899</v>
      </c>
      <c r="BG15" s="17">
        <v>0</v>
      </c>
    </row>
    <row r="16" spans="2:59" x14ac:dyDescent="0.35">
      <c r="B16" s="18" t="s">
        <v>100</v>
      </c>
      <c r="C16" s="19">
        <v>6.6852094573583806E-2</v>
      </c>
      <c r="D16" s="19">
        <v>2.7575644434030201E-2</v>
      </c>
      <c r="E16" s="19">
        <v>0.115169571350593</v>
      </c>
      <c r="F16" s="19"/>
      <c r="G16" s="19">
        <v>0</v>
      </c>
      <c r="H16" s="19">
        <v>0</v>
      </c>
      <c r="I16" s="19">
        <v>0.16418706145598899</v>
      </c>
      <c r="J16" s="19">
        <v>8.7511278137277396E-2</v>
      </c>
      <c r="K16" s="19">
        <v>9.7401960437644999E-2</v>
      </c>
      <c r="L16" s="19">
        <v>3.5682915989567902E-2</v>
      </c>
      <c r="M16" s="19"/>
      <c r="N16" s="19">
        <v>3.1440440068391098E-2</v>
      </c>
      <c r="O16" s="19">
        <v>0.11102062083721501</v>
      </c>
      <c r="P16" s="19">
        <v>5.9024527307754301E-2</v>
      </c>
      <c r="Q16" s="19">
        <v>5.23330129204084E-2</v>
      </c>
      <c r="R16" s="19"/>
      <c r="S16" s="19">
        <v>0</v>
      </c>
      <c r="T16" s="19">
        <v>0</v>
      </c>
      <c r="U16" s="19">
        <v>0.18775485626000801</v>
      </c>
      <c r="V16" s="19">
        <v>0</v>
      </c>
      <c r="W16" s="19">
        <v>0.182391686529152</v>
      </c>
      <c r="X16" s="19">
        <v>0</v>
      </c>
      <c r="Y16" s="19">
        <v>7.3224359196876698E-2</v>
      </c>
      <c r="Z16" s="19">
        <v>0.13885350289656501</v>
      </c>
      <c r="AA16" s="19">
        <v>9.4129148503274002E-2</v>
      </c>
      <c r="AB16" s="19">
        <v>0</v>
      </c>
      <c r="AC16" s="19">
        <v>0</v>
      </c>
      <c r="AD16" s="19">
        <v>0.41065729676878998</v>
      </c>
      <c r="AE16" s="19"/>
      <c r="AF16" s="19">
        <v>3.4648894798508099E-2</v>
      </c>
      <c r="AG16" s="19">
        <v>8.6792830913109006E-2</v>
      </c>
      <c r="AH16" s="19">
        <v>9.5302224942100097E-2</v>
      </c>
      <c r="AI16" s="19"/>
      <c r="AJ16" s="19">
        <v>5.2222636007611699E-2</v>
      </c>
      <c r="AK16" s="19">
        <v>5.18133281807555E-2</v>
      </c>
      <c r="AL16" s="19">
        <v>0.122364800822093</v>
      </c>
      <c r="AM16" s="19">
        <v>0</v>
      </c>
      <c r="AN16" s="19">
        <v>0.180247341161443</v>
      </c>
      <c r="AO16" s="19"/>
      <c r="AP16" s="19">
        <v>5.1702782122180498E-2</v>
      </c>
      <c r="AQ16" s="19">
        <v>4.1536326945167401E-2</v>
      </c>
      <c r="AR16" s="19">
        <v>0</v>
      </c>
      <c r="AS16" s="19">
        <v>0</v>
      </c>
      <c r="AT16" s="19">
        <v>0</v>
      </c>
      <c r="AU16" s="19"/>
      <c r="AV16" s="19">
        <v>2.28636290519591E-2</v>
      </c>
      <c r="AW16" s="19">
        <v>6.5681345807601599E-2</v>
      </c>
      <c r="AX16" s="19">
        <v>0</v>
      </c>
      <c r="AY16" s="19">
        <v>7.0494786786625796E-2</v>
      </c>
      <c r="AZ16" s="19">
        <v>0</v>
      </c>
      <c r="BA16" s="19">
        <v>0.283905299164113</v>
      </c>
      <c r="BB16" s="19"/>
      <c r="BC16" s="19">
        <v>7.4566361678009105E-2</v>
      </c>
      <c r="BD16" s="19">
        <v>7.7327347079942696E-2</v>
      </c>
      <c r="BE16" s="19">
        <v>6.3671247757330296E-2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62</v>
      </c>
      <c r="F7" s="10"/>
      <c r="G7" s="10">
        <v>21</v>
      </c>
      <c r="H7" s="10">
        <v>25</v>
      </c>
      <c r="I7" s="10">
        <v>19</v>
      </c>
      <c r="J7" s="10">
        <v>20</v>
      </c>
      <c r="K7" s="10">
        <v>14</v>
      </c>
      <c r="L7" s="10">
        <v>34</v>
      </c>
      <c r="M7" s="10"/>
      <c r="N7" s="10">
        <v>34</v>
      </c>
      <c r="O7" s="10">
        <v>33</v>
      </c>
      <c r="P7" s="10">
        <v>33</v>
      </c>
      <c r="Q7" s="10">
        <v>33</v>
      </c>
      <c r="R7" s="10"/>
      <c r="S7" s="10">
        <v>18</v>
      </c>
      <c r="T7" s="10">
        <v>12</v>
      </c>
      <c r="U7" s="10">
        <v>13</v>
      </c>
      <c r="V7" s="10">
        <v>16</v>
      </c>
      <c r="W7" s="10">
        <v>8</v>
      </c>
      <c r="X7" s="10">
        <v>7</v>
      </c>
      <c r="Y7" s="10">
        <v>11</v>
      </c>
      <c r="Z7" s="10">
        <v>1</v>
      </c>
      <c r="AA7" s="10">
        <v>19</v>
      </c>
      <c r="AB7" s="10">
        <v>14</v>
      </c>
      <c r="AC7" s="10">
        <v>10</v>
      </c>
      <c r="AD7" s="10">
        <v>4</v>
      </c>
      <c r="AE7" s="10"/>
      <c r="AF7" s="10">
        <v>44</v>
      </c>
      <c r="AG7" s="10">
        <v>51</v>
      </c>
      <c r="AH7" s="10">
        <v>23</v>
      </c>
      <c r="AI7" s="10"/>
      <c r="AJ7" s="10">
        <v>49</v>
      </c>
      <c r="AK7" s="10">
        <v>30</v>
      </c>
      <c r="AL7" s="10">
        <v>6</v>
      </c>
      <c r="AM7" s="10">
        <v>2</v>
      </c>
      <c r="AN7" s="10">
        <v>16</v>
      </c>
      <c r="AO7" s="10"/>
      <c r="AP7" s="10">
        <v>23</v>
      </c>
      <c r="AQ7" s="10">
        <v>37</v>
      </c>
      <c r="AR7" s="10">
        <v>13</v>
      </c>
      <c r="AS7" s="10">
        <v>20</v>
      </c>
      <c r="AT7" s="10">
        <v>9</v>
      </c>
      <c r="AU7" s="10"/>
      <c r="AV7" s="10">
        <v>36</v>
      </c>
      <c r="AW7" s="10">
        <v>28</v>
      </c>
      <c r="AX7" s="10">
        <v>13</v>
      </c>
      <c r="AY7" s="10">
        <v>21</v>
      </c>
      <c r="AZ7" s="10">
        <v>7</v>
      </c>
      <c r="BA7" s="10">
        <v>11</v>
      </c>
      <c r="BB7" s="10"/>
      <c r="BC7" s="10">
        <v>29</v>
      </c>
      <c r="BD7" s="10">
        <v>33</v>
      </c>
      <c r="BE7" s="10">
        <v>37</v>
      </c>
      <c r="BF7" s="10">
        <v>9</v>
      </c>
      <c r="BG7" s="10">
        <v>2</v>
      </c>
    </row>
    <row r="8" spans="2:59" ht="30" customHeight="1" x14ac:dyDescent="0.35">
      <c r="B8" s="11" t="s">
        <v>20</v>
      </c>
      <c r="C8" s="11">
        <v>134</v>
      </c>
      <c r="D8" s="11">
        <v>71</v>
      </c>
      <c r="E8" s="11">
        <v>64</v>
      </c>
      <c r="F8" s="11"/>
      <c r="G8" s="11">
        <v>20</v>
      </c>
      <c r="H8" s="11">
        <v>27</v>
      </c>
      <c r="I8" s="11">
        <v>21</v>
      </c>
      <c r="J8" s="11">
        <v>19</v>
      </c>
      <c r="K8" s="11">
        <v>13</v>
      </c>
      <c r="L8" s="11">
        <v>34</v>
      </c>
      <c r="M8" s="11"/>
      <c r="N8" s="11">
        <v>30</v>
      </c>
      <c r="O8" s="11">
        <v>37</v>
      </c>
      <c r="P8" s="11">
        <v>33</v>
      </c>
      <c r="Q8" s="11">
        <v>34</v>
      </c>
      <c r="R8" s="11"/>
      <c r="S8" s="11">
        <v>17</v>
      </c>
      <c r="T8" s="11">
        <v>12</v>
      </c>
      <c r="U8" s="11">
        <v>14</v>
      </c>
      <c r="V8" s="11">
        <v>20</v>
      </c>
      <c r="W8" s="11">
        <v>9</v>
      </c>
      <c r="X8" s="11">
        <v>9</v>
      </c>
      <c r="Y8" s="11">
        <v>10</v>
      </c>
      <c r="Z8" s="11">
        <v>1</v>
      </c>
      <c r="AA8" s="11">
        <v>18</v>
      </c>
      <c r="AB8" s="11">
        <v>13</v>
      </c>
      <c r="AC8" s="11">
        <v>8</v>
      </c>
      <c r="AD8" s="11">
        <v>3</v>
      </c>
      <c r="AE8" s="11"/>
      <c r="AF8" s="11">
        <v>43</v>
      </c>
      <c r="AG8" s="11">
        <v>52</v>
      </c>
      <c r="AH8" s="11">
        <v>24</v>
      </c>
      <c r="AI8" s="11"/>
      <c r="AJ8" s="11">
        <v>49</v>
      </c>
      <c r="AK8" s="11">
        <v>32</v>
      </c>
      <c r="AL8" s="11">
        <v>6</v>
      </c>
      <c r="AM8" s="11">
        <v>2</v>
      </c>
      <c r="AN8" s="11">
        <v>17</v>
      </c>
      <c r="AO8" s="11"/>
      <c r="AP8" s="11">
        <v>23</v>
      </c>
      <c r="AQ8" s="11">
        <v>37</v>
      </c>
      <c r="AR8" s="11">
        <v>13</v>
      </c>
      <c r="AS8" s="11">
        <v>19</v>
      </c>
      <c r="AT8" s="11">
        <v>10</v>
      </c>
      <c r="AU8" s="11"/>
      <c r="AV8" s="11">
        <v>38</v>
      </c>
      <c r="AW8" s="11">
        <v>29</v>
      </c>
      <c r="AX8" s="11">
        <v>13</v>
      </c>
      <c r="AY8" s="11">
        <v>20</v>
      </c>
      <c r="AZ8" s="11">
        <v>7</v>
      </c>
      <c r="BA8" s="11">
        <v>10</v>
      </c>
      <c r="BB8" s="11"/>
      <c r="BC8" s="11">
        <v>30</v>
      </c>
      <c r="BD8" s="11">
        <v>33</v>
      </c>
      <c r="BE8" s="11">
        <v>38</v>
      </c>
      <c r="BF8" s="11">
        <v>9</v>
      </c>
      <c r="BG8" s="11">
        <v>2</v>
      </c>
    </row>
    <row r="9" spans="2:59" x14ac:dyDescent="0.35">
      <c r="B9" s="18" t="s">
        <v>688</v>
      </c>
      <c r="C9" s="17">
        <v>0.31355210236955899</v>
      </c>
      <c r="D9" s="17">
        <v>0.35910481415293399</v>
      </c>
      <c r="E9" s="17">
        <v>0.262740511500416</v>
      </c>
      <c r="F9" s="17"/>
      <c r="G9" s="17">
        <v>0.56298395611277496</v>
      </c>
      <c r="H9" s="17">
        <v>0.44685404544815799</v>
      </c>
      <c r="I9" s="17">
        <v>0.205291349438946</v>
      </c>
      <c r="J9" s="17">
        <v>0.28450775502733899</v>
      </c>
      <c r="K9" s="17">
        <v>8.7939353395799599E-2</v>
      </c>
      <c r="L9" s="17">
        <v>0.235293493897068</v>
      </c>
      <c r="M9" s="17"/>
      <c r="N9" s="17">
        <v>0.31193944107994198</v>
      </c>
      <c r="O9" s="17">
        <v>0.37516284392517002</v>
      </c>
      <c r="P9" s="17">
        <v>0.239409125992877</v>
      </c>
      <c r="Q9" s="17">
        <v>0.31961078136308202</v>
      </c>
      <c r="R9" s="17"/>
      <c r="S9" s="17">
        <v>0.49489854692338697</v>
      </c>
      <c r="T9" s="17">
        <v>0.25554033295982997</v>
      </c>
      <c r="U9" s="17">
        <v>0.24431900424988701</v>
      </c>
      <c r="V9" s="17">
        <v>0.26334329298476999</v>
      </c>
      <c r="W9" s="17">
        <v>0.41788113596529303</v>
      </c>
      <c r="X9" s="17">
        <v>0.26736200456800202</v>
      </c>
      <c r="Y9" s="17">
        <v>0.36794733533729701</v>
      </c>
      <c r="Z9" s="17">
        <v>0</v>
      </c>
      <c r="AA9" s="17">
        <v>0.41011998213441597</v>
      </c>
      <c r="AB9" s="17">
        <v>0.202763716736551</v>
      </c>
      <c r="AC9" s="17">
        <v>0.16716592732176799</v>
      </c>
      <c r="AD9" s="17">
        <v>0.22763026634080599</v>
      </c>
      <c r="AE9" s="17"/>
      <c r="AF9" s="17">
        <v>0.237455858938598</v>
      </c>
      <c r="AG9" s="17">
        <v>0.25864385994893702</v>
      </c>
      <c r="AH9" s="17">
        <v>0.445742380538585</v>
      </c>
      <c r="AI9" s="17"/>
      <c r="AJ9" s="17">
        <v>0.265946112742944</v>
      </c>
      <c r="AK9" s="17">
        <v>0.488472173320394</v>
      </c>
      <c r="AL9" s="17">
        <v>0</v>
      </c>
      <c r="AM9" s="17">
        <v>0</v>
      </c>
      <c r="AN9" s="17">
        <v>0.26201306996513801</v>
      </c>
      <c r="AO9" s="17"/>
      <c r="AP9" s="17">
        <v>0.28928135339097999</v>
      </c>
      <c r="AQ9" s="17">
        <v>0.435469010738472</v>
      </c>
      <c r="AR9" s="17">
        <v>0.15296789442811901</v>
      </c>
      <c r="AS9" s="17">
        <v>0.18293267859764001</v>
      </c>
      <c r="AT9" s="17">
        <v>0.31681777577785603</v>
      </c>
      <c r="AU9" s="17"/>
      <c r="AV9" s="17">
        <v>0.51997755586932903</v>
      </c>
      <c r="AW9" s="17">
        <v>0.29120447633889901</v>
      </c>
      <c r="AX9" s="17">
        <v>0.39236128481151</v>
      </c>
      <c r="AY9" s="17">
        <v>0.18729096500442999</v>
      </c>
      <c r="AZ9" s="17">
        <v>0.137965721293376</v>
      </c>
      <c r="BA9" s="17">
        <v>0.32513364745213502</v>
      </c>
      <c r="BB9" s="17"/>
      <c r="BC9" s="17">
        <v>0.10775513380370801</v>
      </c>
      <c r="BD9" s="17">
        <v>0.36995342500941297</v>
      </c>
      <c r="BE9" s="17">
        <v>0.53841496485265605</v>
      </c>
      <c r="BF9" s="17">
        <v>0</v>
      </c>
      <c r="BG9" s="17">
        <v>0.45000946127982899</v>
      </c>
    </row>
    <row r="10" spans="2:59" x14ac:dyDescent="0.35">
      <c r="B10" s="18" t="s">
        <v>689</v>
      </c>
      <c r="C10" s="17">
        <v>0.14899867025701899</v>
      </c>
      <c r="D10" s="17">
        <v>0.192973392730936</v>
      </c>
      <c r="E10" s="17">
        <v>9.9947241276137494E-2</v>
      </c>
      <c r="F10" s="17"/>
      <c r="G10" s="17">
        <v>0.228743116153417</v>
      </c>
      <c r="H10" s="17">
        <v>0.24815740723368801</v>
      </c>
      <c r="I10" s="17">
        <v>6.5922124666371804E-2</v>
      </c>
      <c r="J10" s="17">
        <v>0.106510177843936</v>
      </c>
      <c r="K10" s="17">
        <v>0.14505893468394701</v>
      </c>
      <c r="L10" s="17">
        <v>0.10174355465898</v>
      </c>
      <c r="M10" s="17"/>
      <c r="N10" s="17">
        <v>0.15253688506410501</v>
      </c>
      <c r="O10" s="17">
        <v>0.156314003097517</v>
      </c>
      <c r="P10" s="17">
        <v>0.13809253508553501</v>
      </c>
      <c r="Q10" s="17">
        <v>0.14840642510820901</v>
      </c>
      <c r="R10" s="17"/>
      <c r="S10" s="17">
        <v>0.18072707150686801</v>
      </c>
      <c r="T10" s="17">
        <v>0.25473594263550497</v>
      </c>
      <c r="U10" s="17">
        <v>9.6849618141332597E-2</v>
      </c>
      <c r="V10" s="17">
        <v>0.178478074386626</v>
      </c>
      <c r="W10" s="17">
        <v>0.20801042371366499</v>
      </c>
      <c r="X10" s="17">
        <v>0</v>
      </c>
      <c r="Y10" s="17">
        <v>0.17310002857626999</v>
      </c>
      <c r="Z10" s="17">
        <v>0</v>
      </c>
      <c r="AA10" s="17">
        <v>0.15961588045410799</v>
      </c>
      <c r="AB10" s="17">
        <v>5.8346102063808199E-2</v>
      </c>
      <c r="AC10" s="17">
        <v>9.9276426933326403E-2</v>
      </c>
      <c r="AD10" s="17">
        <v>0.28282959680747899</v>
      </c>
      <c r="AE10" s="17"/>
      <c r="AF10" s="17">
        <v>6.3856258432408705E-2</v>
      </c>
      <c r="AG10" s="17">
        <v>0.224472400527581</v>
      </c>
      <c r="AH10" s="17">
        <v>9.0344448267159705E-2</v>
      </c>
      <c r="AI10" s="17"/>
      <c r="AJ10" s="17">
        <v>0.151148649160428</v>
      </c>
      <c r="AK10" s="17">
        <v>0.109406223930541</v>
      </c>
      <c r="AL10" s="17">
        <v>0.123177204660911</v>
      </c>
      <c r="AM10" s="17">
        <v>0</v>
      </c>
      <c r="AN10" s="17">
        <v>0.117764114062497</v>
      </c>
      <c r="AO10" s="17"/>
      <c r="AP10" s="17">
        <v>0.127787761259092</v>
      </c>
      <c r="AQ10" s="17">
        <v>0.12231921669309199</v>
      </c>
      <c r="AR10" s="17">
        <v>0.165513841950434</v>
      </c>
      <c r="AS10" s="17">
        <v>8.9825283451285501E-2</v>
      </c>
      <c r="AT10" s="17">
        <v>0.57093459647815004</v>
      </c>
      <c r="AU10" s="17"/>
      <c r="AV10" s="17">
        <v>0.10082905598094399</v>
      </c>
      <c r="AW10" s="17">
        <v>0.151208109783561</v>
      </c>
      <c r="AX10" s="17">
        <v>0.14697405627200799</v>
      </c>
      <c r="AY10" s="17">
        <v>0.134480394332956</v>
      </c>
      <c r="AZ10" s="17">
        <v>0.602861372209331</v>
      </c>
      <c r="BA10" s="17">
        <v>0</v>
      </c>
      <c r="BB10" s="17"/>
      <c r="BC10" s="17">
        <v>0.19721589236582299</v>
      </c>
      <c r="BD10" s="17">
        <v>0.11446121376611</v>
      </c>
      <c r="BE10" s="17">
        <v>7.5795434045732704E-2</v>
      </c>
      <c r="BF10" s="17">
        <v>0.54617405093640203</v>
      </c>
      <c r="BG10" s="17">
        <v>0</v>
      </c>
    </row>
    <row r="11" spans="2:59" x14ac:dyDescent="0.35">
      <c r="B11" s="18" t="s">
        <v>690</v>
      </c>
      <c r="C11" s="17">
        <v>0.16720466509190801</v>
      </c>
      <c r="D11" s="17">
        <v>0.1312202791008</v>
      </c>
      <c r="E11" s="17">
        <v>0.20734330507787499</v>
      </c>
      <c r="F11" s="17"/>
      <c r="G11" s="17">
        <v>6.3403935607172002E-2</v>
      </c>
      <c r="H11" s="17">
        <v>4.1862727710965102E-2</v>
      </c>
      <c r="I11" s="17">
        <v>0.24153017551349801</v>
      </c>
      <c r="J11" s="17">
        <v>0.28698359159818898</v>
      </c>
      <c r="K11" s="17">
        <v>0.20618642829198</v>
      </c>
      <c r="L11" s="17">
        <v>0.19663541859977399</v>
      </c>
      <c r="M11" s="17"/>
      <c r="N11" s="17">
        <v>0.28792336718762901</v>
      </c>
      <c r="O11" s="17">
        <v>0.14015191640949601</v>
      </c>
      <c r="P11" s="17">
        <v>0.171232611191901</v>
      </c>
      <c r="Q11" s="17">
        <v>8.3849779450739806E-2</v>
      </c>
      <c r="R11" s="17"/>
      <c r="S11" s="17">
        <v>0.154998865737454</v>
      </c>
      <c r="T11" s="17">
        <v>0.227612827412848</v>
      </c>
      <c r="U11" s="17">
        <v>0.205508563418487</v>
      </c>
      <c r="V11" s="17">
        <v>0</v>
      </c>
      <c r="W11" s="17">
        <v>0.37410844032104301</v>
      </c>
      <c r="X11" s="17">
        <v>0</v>
      </c>
      <c r="Y11" s="17">
        <v>0.18841780693323101</v>
      </c>
      <c r="Z11" s="17">
        <v>1</v>
      </c>
      <c r="AA11" s="17">
        <v>0.20692274345463399</v>
      </c>
      <c r="AB11" s="17">
        <v>0.28565335747770698</v>
      </c>
      <c r="AC11" s="17">
        <v>0.108271475217254</v>
      </c>
      <c r="AD11" s="17">
        <v>0</v>
      </c>
      <c r="AE11" s="17"/>
      <c r="AF11" s="17">
        <v>0.208656685674872</v>
      </c>
      <c r="AG11" s="17">
        <v>0.19980307603745101</v>
      </c>
      <c r="AH11" s="17">
        <v>0.107134498690654</v>
      </c>
      <c r="AI11" s="17"/>
      <c r="AJ11" s="17">
        <v>0.18462911564634901</v>
      </c>
      <c r="AK11" s="17">
        <v>0.18545523783585799</v>
      </c>
      <c r="AL11" s="17">
        <v>0.70244300301944596</v>
      </c>
      <c r="AM11" s="17">
        <v>0</v>
      </c>
      <c r="AN11" s="17">
        <v>5.90855124833723E-2</v>
      </c>
      <c r="AO11" s="17"/>
      <c r="AP11" s="17">
        <v>0.16853998236577</v>
      </c>
      <c r="AQ11" s="17">
        <v>0.180717523899039</v>
      </c>
      <c r="AR11" s="17">
        <v>0.44008884238788099</v>
      </c>
      <c r="AS11" s="17">
        <v>0.182259987086419</v>
      </c>
      <c r="AT11" s="17">
        <v>0</v>
      </c>
      <c r="AU11" s="17"/>
      <c r="AV11" s="17">
        <v>0.17209910709152601</v>
      </c>
      <c r="AW11" s="17">
        <v>0.100165239937492</v>
      </c>
      <c r="AX11" s="17">
        <v>0.38380467506927601</v>
      </c>
      <c r="AY11" s="17">
        <v>0.212181773233244</v>
      </c>
      <c r="AZ11" s="17">
        <v>0</v>
      </c>
      <c r="BA11" s="17">
        <v>0.276338274576859</v>
      </c>
      <c r="BB11" s="17"/>
      <c r="BC11" s="17">
        <v>0.21375375615470599</v>
      </c>
      <c r="BD11" s="17">
        <v>0.14191418924747601</v>
      </c>
      <c r="BE11" s="17">
        <v>0.111381409023495</v>
      </c>
      <c r="BF11" s="17">
        <v>0.17524017806394601</v>
      </c>
      <c r="BG11" s="17">
        <v>0.54999053872017101</v>
      </c>
    </row>
    <row r="12" spans="2:59" x14ac:dyDescent="0.35">
      <c r="B12" s="18" t="s">
        <v>691</v>
      </c>
      <c r="C12" s="17">
        <v>0.192754198065997</v>
      </c>
      <c r="D12" s="17">
        <v>0.19915527428624899</v>
      </c>
      <c r="E12" s="17">
        <v>0.18561414309907501</v>
      </c>
      <c r="F12" s="17"/>
      <c r="G12" s="17">
        <v>0</v>
      </c>
      <c r="H12" s="17">
        <v>9.2665173174897003E-2</v>
      </c>
      <c r="I12" s="17">
        <v>0.27658863904842002</v>
      </c>
      <c r="J12" s="17">
        <v>0.103515265247262</v>
      </c>
      <c r="K12" s="17">
        <v>0.42395664530639798</v>
      </c>
      <c r="L12" s="17">
        <v>0.291907981502259</v>
      </c>
      <c r="M12" s="17"/>
      <c r="N12" s="17">
        <v>0.17367906005817599</v>
      </c>
      <c r="O12" s="17">
        <v>0.122927293974838</v>
      </c>
      <c r="P12" s="17">
        <v>0.18014769507154901</v>
      </c>
      <c r="Q12" s="17">
        <v>0.29987727315503898</v>
      </c>
      <c r="R12" s="17"/>
      <c r="S12" s="17">
        <v>0</v>
      </c>
      <c r="T12" s="17">
        <v>0.18570487223109999</v>
      </c>
      <c r="U12" s="17">
        <v>0.30801455991876497</v>
      </c>
      <c r="V12" s="17">
        <v>0.30338214139259001</v>
      </c>
      <c r="W12" s="17">
        <v>0</v>
      </c>
      <c r="X12" s="17">
        <v>0.31165283697448798</v>
      </c>
      <c r="Y12" s="17">
        <v>8.8571250662271006E-2</v>
      </c>
      <c r="Z12" s="17">
        <v>0</v>
      </c>
      <c r="AA12" s="17">
        <v>4.74050752049055E-2</v>
      </c>
      <c r="AB12" s="17">
        <v>0.45323682372193402</v>
      </c>
      <c r="AC12" s="17">
        <v>0.22423973851177401</v>
      </c>
      <c r="AD12" s="17">
        <v>0.247652160377136</v>
      </c>
      <c r="AE12" s="17"/>
      <c r="AF12" s="17">
        <v>0.25899116919480297</v>
      </c>
      <c r="AG12" s="17">
        <v>0.184327161076736</v>
      </c>
      <c r="AH12" s="17">
        <v>0.21855403841141</v>
      </c>
      <c r="AI12" s="17"/>
      <c r="AJ12" s="17">
        <v>0.24695618088371299</v>
      </c>
      <c r="AK12" s="17">
        <v>7.9848355369289095E-2</v>
      </c>
      <c r="AL12" s="17">
        <v>0.17437979231964401</v>
      </c>
      <c r="AM12" s="17">
        <v>0.53339574572686399</v>
      </c>
      <c r="AN12" s="17">
        <v>0.24482457183464801</v>
      </c>
      <c r="AO12" s="17"/>
      <c r="AP12" s="17">
        <v>0.23726287176213801</v>
      </c>
      <c r="AQ12" s="17">
        <v>8.7125011445874298E-2</v>
      </c>
      <c r="AR12" s="17">
        <v>0.18434216599751499</v>
      </c>
      <c r="AS12" s="17">
        <v>0.35362639008942698</v>
      </c>
      <c r="AT12" s="17">
        <v>0</v>
      </c>
      <c r="AU12" s="17"/>
      <c r="AV12" s="17">
        <v>6.1091060451527901E-2</v>
      </c>
      <c r="AW12" s="17">
        <v>0.31470985989407002</v>
      </c>
      <c r="AX12" s="17">
        <v>7.6859983847207297E-2</v>
      </c>
      <c r="AY12" s="17">
        <v>0.21745036786878499</v>
      </c>
      <c r="AZ12" s="17">
        <v>0</v>
      </c>
      <c r="BA12" s="17">
        <v>8.2248705538257597E-2</v>
      </c>
      <c r="BB12" s="17"/>
      <c r="BC12" s="17">
        <v>0.253039156282443</v>
      </c>
      <c r="BD12" s="17">
        <v>0.18798145694159399</v>
      </c>
      <c r="BE12" s="17">
        <v>0.168391250500245</v>
      </c>
      <c r="BF12" s="17">
        <v>0.21148090127143901</v>
      </c>
      <c r="BG12" s="17">
        <v>0</v>
      </c>
    </row>
    <row r="13" spans="2:59" x14ac:dyDescent="0.35">
      <c r="B13" s="18" t="s">
        <v>692</v>
      </c>
      <c r="C13" s="17">
        <v>6.4886726993753502E-2</v>
      </c>
      <c r="D13" s="17">
        <v>5.24639021403338E-2</v>
      </c>
      <c r="E13" s="17">
        <v>7.8743717481888298E-2</v>
      </c>
      <c r="F13" s="17"/>
      <c r="G13" s="17">
        <v>8.7491078818977705E-2</v>
      </c>
      <c r="H13" s="17">
        <v>0</v>
      </c>
      <c r="I13" s="17">
        <v>4.4450321564117601E-2</v>
      </c>
      <c r="J13" s="17">
        <v>0.10670942515899901</v>
      </c>
      <c r="K13" s="17">
        <v>6.4569460719097402E-2</v>
      </c>
      <c r="L13" s="17">
        <v>9.1052903261190504E-2</v>
      </c>
      <c r="M13" s="17"/>
      <c r="N13" s="17">
        <v>1.8792141244627501E-2</v>
      </c>
      <c r="O13" s="17">
        <v>2.4607829194911099E-2</v>
      </c>
      <c r="P13" s="17">
        <v>0.195439285776145</v>
      </c>
      <c r="Q13" s="17">
        <v>2.2921193377008001E-2</v>
      </c>
      <c r="R13" s="17"/>
      <c r="S13" s="17">
        <v>0</v>
      </c>
      <c r="T13" s="17">
        <v>0</v>
      </c>
      <c r="U13" s="17">
        <v>6.5075494071332299E-2</v>
      </c>
      <c r="V13" s="17">
        <v>0.118237190755294</v>
      </c>
      <c r="W13" s="17">
        <v>0</v>
      </c>
      <c r="X13" s="17">
        <v>0.26144085378406501</v>
      </c>
      <c r="Y13" s="17">
        <v>0</v>
      </c>
      <c r="Z13" s="17">
        <v>0</v>
      </c>
      <c r="AA13" s="17">
        <v>4.8580433790913001E-2</v>
      </c>
      <c r="AB13" s="17">
        <v>0</v>
      </c>
      <c r="AC13" s="17">
        <v>0.175598166243635</v>
      </c>
      <c r="AD13" s="17">
        <v>0.24188797647457899</v>
      </c>
      <c r="AE13" s="17"/>
      <c r="AF13" s="17">
        <v>0.10938200613957801</v>
      </c>
      <c r="AG13" s="17">
        <v>1.4940929909018699E-2</v>
      </c>
      <c r="AH13" s="17">
        <v>8.5941489020099099E-2</v>
      </c>
      <c r="AI13" s="17"/>
      <c r="AJ13" s="17">
        <v>8.4532529695369396E-2</v>
      </c>
      <c r="AK13" s="17">
        <v>0</v>
      </c>
      <c r="AL13" s="17">
        <v>0</v>
      </c>
      <c r="AM13" s="17">
        <v>0</v>
      </c>
      <c r="AN13" s="17">
        <v>0.12178492570610699</v>
      </c>
      <c r="AO13" s="17"/>
      <c r="AP13" s="17">
        <v>9.1315582449739599E-2</v>
      </c>
      <c r="AQ13" s="17">
        <v>4.69025136956783E-2</v>
      </c>
      <c r="AR13" s="17">
        <v>0</v>
      </c>
      <c r="AS13" s="17">
        <v>4.52056201710542E-2</v>
      </c>
      <c r="AT13" s="17">
        <v>0</v>
      </c>
      <c r="AU13" s="17"/>
      <c r="AV13" s="17">
        <v>3.0581884872145401E-2</v>
      </c>
      <c r="AW13" s="17">
        <v>7.3573098452857602E-2</v>
      </c>
      <c r="AX13" s="17">
        <v>0</v>
      </c>
      <c r="AY13" s="17">
        <v>4.2318621185863797E-2</v>
      </c>
      <c r="AZ13" s="17">
        <v>0</v>
      </c>
      <c r="BA13" s="17">
        <v>5.56955674360846E-2</v>
      </c>
      <c r="BB13" s="17"/>
      <c r="BC13" s="17">
        <v>3.9431723063357002E-2</v>
      </c>
      <c r="BD13" s="17">
        <v>8.0274924528814004E-2</v>
      </c>
      <c r="BE13" s="17">
        <v>0</v>
      </c>
      <c r="BF13" s="17">
        <v>6.7104869728211794E-2</v>
      </c>
      <c r="BG13" s="17">
        <v>0</v>
      </c>
    </row>
    <row r="14" spans="2:59" x14ac:dyDescent="0.35">
      <c r="B14" s="18" t="s">
        <v>598</v>
      </c>
      <c r="C14" s="17">
        <v>1.9708807684206801E-2</v>
      </c>
      <c r="D14" s="17">
        <v>1.2858613831901801E-2</v>
      </c>
      <c r="E14" s="17">
        <v>2.7349829124442299E-2</v>
      </c>
      <c r="F14" s="17"/>
      <c r="G14" s="17">
        <v>0</v>
      </c>
      <c r="H14" s="17">
        <v>2.8909149371465801E-2</v>
      </c>
      <c r="I14" s="17">
        <v>0</v>
      </c>
      <c r="J14" s="17">
        <v>0</v>
      </c>
      <c r="K14" s="17">
        <v>7.2289177602777796E-2</v>
      </c>
      <c r="L14" s="17">
        <v>2.6697240515166799E-2</v>
      </c>
      <c r="M14" s="17"/>
      <c r="N14" s="17">
        <v>5.51291053655198E-2</v>
      </c>
      <c r="O14" s="17">
        <v>0</v>
      </c>
      <c r="P14" s="17">
        <v>0</v>
      </c>
      <c r="Q14" s="17">
        <v>2.8852876206496299E-2</v>
      </c>
      <c r="R14" s="17"/>
      <c r="S14" s="17">
        <v>4.4949855984223103E-2</v>
      </c>
      <c r="T14" s="17">
        <v>0</v>
      </c>
      <c r="U14" s="17">
        <v>0</v>
      </c>
      <c r="V14" s="17">
        <v>0</v>
      </c>
      <c r="W14" s="17">
        <v>0</v>
      </c>
      <c r="X14" s="17">
        <v>0</v>
      </c>
      <c r="Y14" s="17">
        <v>9.4988373358041903E-2</v>
      </c>
      <c r="Z14" s="17">
        <v>0</v>
      </c>
      <c r="AA14" s="17">
        <v>0</v>
      </c>
      <c r="AB14" s="17">
        <v>0</v>
      </c>
      <c r="AC14" s="17">
        <v>0.107421367842403</v>
      </c>
      <c r="AD14" s="17">
        <v>0</v>
      </c>
      <c r="AE14" s="17"/>
      <c r="AF14" s="17">
        <v>4.3718240979421202E-2</v>
      </c>
      <c r="AG14" s="17">
        <v>1.48915955824601E-2</v>
      </c>
      <c r="AH14" s="17">
        <v>0</v>
      </c>
      <c r="AI14" s="17"/>
      <c r="AJ14" s="17">
        <v>1.86339535848341E-2</v>
      </c>
      <c r="AK14" s="17">
        <v>3.0555111907509799E-2</v>
      </c>
      <c r="AL14" s="17">
        <v>0</v>
      </c>
      <c r="AM14" s="17">
        <v>0</v>
      </c>
      <c r="AN14" s="17">
        <v>0</v>
      </c>
      <c r="AO14" s="17"/>
      <c r="AP14" s="17">
        <v>0</v>
      </c>
      <c r="AQ14" s="17">
        <v>2.6399698540858101E-2</v>
      </c>
      <c r="AR14" s="17">
        <v>5.7087255236051099E-2</v>
      </c>
      <c r="AS14" s="17">
        <v>4.7557006686950398E-2</v>
      </c>
      <c r="AT14" s="17">
        <v>0</v>
      </c>
      <c r="AU14" s="17"/>
      <c r="AV14" s="17">
        <v>2.57766637713778E-2</v>
      </c>
      <c r="AW14" s="17">
        <v>0</v>
      </c>
      <c r="AX14" s="17">
        <v>0</v>
      </c>
      <c r="AY14" s="17">
        <v>4.4519839416057999E-2</v>
      </c>
      <c r="AZ14" s="17">
        <v>0.103936508337133</v>
      </c>
      <c r="BA14" s="17">
        <v>0</v>
      </c>
      <c r="BB14" s="17"/>
      <c r="BC14" s="17">
        <v>3.2506590286920899E-2</v>
      </c>
      <c r="BD14" s="17">
        <v>0</v>
      </c>
      <c r="BE14" s="17">
        <v>4.47185820680693E-2</v>
      </c>
      <c r="BF14" s="17">
        <v>0</v>
      </c>
      <c r="BG14" s="17">
        <v>0</v>
      </c>
    </row>
    <row r="15" spans="2:59" x14ac:dyDescent="0.35">
      <c r="B15" s="18" t="s">
        <v>693</v>
      </c>
      <c r="C15" s="17">
        <v>2.2105320021100501E-2</v>
      </c>
      <c r="D15" s="17">
        <v>1.4128123042369401E-2</v>
      </c>
      <c r="E15" s="17">
        <v>3.1003452608539098E-2</v>
      </c>
      <c r="F15" s="17"/>
      <c r="G15" s="17">
        <v>0</v>
      </c>
      <c r="H15" s="17">
        <v>4.0728576940988699E-2</v>
      </c>
      <c r="I15" s="17">
        <v>0</v>
      </c>
      <c r="J15" s="17">
        <v>4.5823563222487297E-2</v>
      </c>
      <c r="K15" s="17">
        <v>0</v>
      </c>
      <c r="L15" s="17">
        <v>2.9333013948535401E-2</v>
      </c>
      <c r="M15" s="17"/>
      <c r="N15" s="17">
        <v>0</v>
      </c>
      <c r="O15" s="17">
        <v>2.6861082378200101E-2</v>
      </c>
      <c r="P15" s="17">
        <v>3.27239958892395E-2</v>
      </c>
      <c r="Q15" s="17">
        <v>2.6418863046267699E-2</v>
      </c>
      <c r="R15" s="17"/>
      <c r="S15" s="17">
        <v>6.3327483089031605E-2</v>
      </c>
      <c r="T15" s="17">
        <v>0</v>
      </c>
      <c r="U15" s="17">
        <v>0</v>
      </c>
      <c r="V15" s="17">
        <v>0</v>
      </c>
      <c r="W15" s="17">
        <v>0</v>
      </c>
      <c r="X15" s="17">
        <v>0</v>
      </c>
      <c r="Y15" s="17">
        <v>8.6975205132888395E-2</v>
      </c>
      <c r="Z15" s="17">
        <v>0</v>
      </c>
      <c r="AA15" s="17">
        <v>0</v>
      </c>
      <c r="AB15" s="17">
        <v>0</v>
      </c>
      <c r="AC15" s="17">
        <v>0.11802689792984</v>
      </c>
      <c r="AD15" s="17">
        <v>0</v>
      </c>
      <c r="AE15" s="17"/>
      <c r="AF15" s="17">
        <v>2.0637617287065198E-2</v>
      </c>
      <c r="AG15" s="17">
        <v>4.0397594689443699E-2</v>
      </c>
      <c r="AH15" s="17">
        <v>0</v>
      </c>
      <c r="AI15" s="17"/>
      <c r="AJ15" s="17">
        <v>0</v>
      </c>
      <c r="AK15" s="17">
        <v>3.40847034141393E-2</v>
      </c>
      <c r="AL15" s="17">
        <v>0</v>
      </c>
      <c r="AM15" s="17">
        <v>0.46660425427313601</v>
      </c>
      <c r="AN15" s="17">
        <v>5.8968607263658698E-2</v>
      </c>
      <c r="AO15" s="17"/>
      <c r="AP15" s="17">
        <v>0</v>
      </c>
      <c r="AQ15" s="17">
        <v>0</v>
      </c>
      <c r="AR15" s="17">
        <v>0</v>
      </c>
      <c r="AS15" s="17">
        <v>9.8593033917224404E-2</v>
      </c>
      <c r="AT15" s="17">
        <v>0</v>
      </c>
      <c r="AU15" s="17"/>
      <c r="AV15" s="17">
        <v>2.87542700649531E-2</v>
      </c>
      <c r="AW15" s="17">
        <v>0</v>
      </c>
      <c r="AX15" s="17">
        <v>0</v>
      </c>
      <c r="AY15" s="17">
        <v>9.2296516188038802E-2</v>
      </c>
      <c r="AZ15" s="17">
        <v>0</v>
      </c>
      <c r="BA15" s="17">
        <v>0</v>
      </c>
      <c r="BB15" s="17"/>
      <c r="BC15" s="17">
        <v>2.9764351766703199E-2</v>
      </c>
      <c r="BD15" s="17">
        <v>0</v>
      </c>
      <c r="BE15" s="17">
        <v>0</v>
      </c>
      <c r="BF15" s="17">
        <v>0</v>
      </c>
      <c r="BG15" s="17">
        <v>0</v>
      </c>
    </row>
    <row r="16" spans="2:59" x14ac:dyDescent="0.35">
      <c r="B16" s="18" t="s">
        <v>100</v>
      </c>
      <c r="C16" s="19">
        <v>7.0789509516457294E-2</v>
      </c>
      <c r="D16" s="19">
        <v>3.8095600714475597E-2</v>
      </c>
      <c r="E16" s="19">
        <v>0.10725779983162601</v>
      </c>
      <c r="F16" s="19"/>
      <c r="G16" s="19">
        <v>5.7377913307658901E-2</v>
      </c>
      <c r="H16" s="19">
        <v>0.100822920119837</v>
      </c>
      <c r="I16" s="19">
        <v>0.166217389768646</v>
      </c>
      <c r="J16" s="19">
        <v>6.5950221901788397E-2</v>
      </c>
      <c r="K16" s="19">
        <v>0</v>
      </c>
      <c r="L16" s="19">
        <v>2.7336393617026899E-2</v>
      </c>
      <c r="M16" s="19"/>
      <c r="N16" s="19">
        <v>0</v>
      </c>
      <c r="O16" s="19">
        <v>0.15397503101986701</v>
      </c>
      <c r="P16" s="19">
        <v>4.2954750992753303E-2</v>
      </c>
      <c r="Q16" s="19">
        <v>7.0062808293158196E-2</v>
      </c>
      <c r="R16" s="19"/>
      <c r="S16" s="19">
        <v>6.1098176759036602E-2</v>
      </c>
      <c r="T16" s="19">
        <v>7.6406024760716701E-2</v>
      </c>
      <c r="U16" s="19">
        <v>8.0232760200196096E-2</v>
      </c>
      <c r="V16" s="19">
        <v>0.13655930048071999</v>
      </c>
      <c r="W16" s="19">
        <v>0</v>
      </c>
      <c r="X16" s="19">
        <v>0.15954430467344499</v>
      </c>
      <c r="Y16" s="19">
        <v>0</v>
      </c>
      <c r="Z16" s="19">
        <v>0</v>
      </c>
      <c r="AA16" s="19">
        <v>0.12735588496102301</v>
      </c>
      <c r="AB16" s="19">
        <v>0</v>
      </c>
      <c r="AC16" s="19">
        <v>0</v>
      </c>
      <c r="AD16" s="19">
        <v>0</v>
      </c>
      <c r="AE16" s="19"/>
      <c r="AF16" s="19">
        <v>5.7302163353253999E-2</v>
      </c>
      <c r="AG16" s="19">
        <v>6.2523382228373406E-2</v>
      </c>
      <c r="AH16" s="19">
        <v>5.2283145072091898E-2</v>
      </c>
      <c r="AI16" s="19"/>
      <c r="AJ16" s="19">
        <v>4.8153458286362298E-2</v>
      </c>
      <c r="AK16" s="19">
        <v>7.2178194222269398E-2</v>
      </c>
      <c r="AL16" s="19">
        <v>0</v>
      </c>
      <c r="AM16" s="19">
        <v>0</v>
      </c>
      <c r="AN16" s="19">
        <v>0.13555919868458</v>
      </c>
      <c r="AO16" s="19"/>
      <c r="AP16" s="19">
        <v>8.5812448772280905E-2</v>
      </c>
      <c r="AQ16" s="19">
        <v>0.101067024986986</v>
      </c>
      <c r="AR16" s="19">
        <v>0</v>
      </c>
      <c r="AS16" s="19">
        <v>0</v>
      </c>
      <c r="AT16" s="19">
        <v>0.11224762774399399</v>
      </c>
      <c r="AU16" s="19"/>
      <c r="AV16" s="19">
        <v>6.08904018981965E-2</v>
      </c>
      <c r="AW16" s="19">
        <v>6.9139215593119502E-2</v>
      </c>
      <c r="AX16" s="19">
        <v>0</v>
      </c>
      <c r="AY16" s="19">
        <v>6.9461522770623493E-2</v>
      </c>
      <c r="AZ16" s="19">
        <v>0.15523639816015899</v>
      </c>
      <c r="BA16" s="19">
        <v>0.260583804996664</v>
      </c>
      <c r="BB16" s="19"/>
      <c r="BC16" s="19">
        <v>0.126533396276338</v>
      </c>
      <c r="BD16" s="19">
        <v>0.105414790506593</v>
      </c>
      <c r="BE16" s="19">
        <v>6.1298359509802301E-2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60</v>
      </c>
      <c r="E7" s="10">
        <v>60</v>
      </c>
      <c r="F7" s="10"/>
      <c r="G7" s="10">
        <v>11</v>
      </c>
      <c r="H7" s="10">
        <v>17</v>
      </c>
      <c r="I7" s="10">
        <v>14</v>
      </c>
      <c r="J7" s="10">
        <v>19</v>
      </c>
      <c r="K7" s="10">
        <v>21</v>
      </c>
      <c r="L7" s="10">
        <v>38</v>
      </c>
      <c r="M7" s="10"/>
      <c r="N7" s="10">
        <v>27</v>
      </c>
      <c r="O7" s="10">
        <v>29</v>
      </c>
      <c r="P7" s="10">
        <v>27</v>
      </c>
      <c r="Q7" s="10">
        <v>37</v>
      </c>
      <c r="R7" s="10"/>
      <c r="S7" s="10">
        <v>13</v>
      </c>
      <c r="T7" s="10">
        <v>11</v>
      </c>
      <c r="U7" s="10">
        <v>9</v>
      </c>
      <c r="V7" s="10">
        <v>10</v>
      </c>
      <c r="W7" s="10">
        <v>8</v>
      </c>
      <c r="X7" s="10">
        <v>3</v>
      </c>
      <c r="Y7" s="10">
        <v>15</v>
      </c>
      <c r="Z7" s="10">
        <v>6</v>
      </c>
      <c r="AA7" s="10">
        <v>13</v>
      </c>
      <c r="AB7" s="10">
        <v>18</v>
      </c>
      <c r="AC7" s="10">
        <v>8</v>
      </c>
      <c r="AD7" s="10">
        <v>6</v>
      </c>
      <c r="AE7" s="10"/>
      <c r="AF7" s="10">
        <v>46</v>
      </c>
      <c r="AG7" s="10">
        <v>47</v>
      </c>
      <c r="AH7" s="10">
        <v>16</v>
      </c>
      <c r="AI7" s="10"/>
      <c r="AJ7" s="10">
        <v>42</v>
      </c>
      <c r="AK7" s="10">
        <v>39</v>
      </c>
      <c r="AL7" s="10">
        <v>4</v>
      </c>
      <c r="AM7" s="10">
        <v>2</v>
      </c>
      <c r="AN7" s="10">
        <v>15</v>
      </c>
      <c r="AO7" s="10"/>
      <c r="AP7" s="10">
        <v>24</v>
      </c>
      <c r="AQ7" s="10">
        <v>46</v>
      </c>
      <c r="AR7" s="10">
        <v>5</v>
      </c>
      <c r="AS7" s="10">
        <v>22</v>
      </c>
      <c r="AT7" s="10">
        <v>1</v>
      </c>
      <c r="AU7" s="10"/>
      <c r="AV7" s="10">
        <v>37</v>
      </c>
      <c r="AW7" s="10">
        <v>22</v>
      </c>
      <c r="AX7" s="10">
        <v>7</v>
      </c>
      <c r="AY7" s="10">
        <v>23</v>
      </c>
      <c r="AZ7" s="10">
        <v>4</v>
      </c>
      <c r="BA7" s="10">
        <v>8</v>
      </c>
      <c r="BB7" s="10"/>
      <c r="BC7" s="10">
        <v>31</v>
      </c>
      <c r="BD7" s="10">
        <v>30</v>
      </c>
      <c r="BE7" s="10">
        <v>28</v>
      </c>
      <c r="BF7" s="10">
        <v>14</v>
      </c>
      <c r="BG7" s="10">
        <v>1</v>
      </c>
    </row>
    <row r="8" spans="2:59" ht="30" customHeight="1" x14ac:dyDescent="0.35">
      <c r="B8" s="11" t="s">
        <v>20</v>
      </c>
      <c r="C8" s="11">
        <v>119</v>
      </c>
      <c r="D8" s="11">
        <v>58</v>
      </c>
      <c r="E8" s="11">
        <v>61</v>
      </c>
      <c r="F8" s="11"/>
      <c r="G8" s="11">
        <v>10</v>
      </c>
      <c r="H8" s="11">
        <v>18</v>
      </c>
      <c r="I8" s="11">
        <v>15</v>
      </c>
      <c r="J8" s="11">
        <v>18</v>
      </c>
      <c r="K8" s="11">
        <v>20</v>
      </c>
      <c r="L8" s="11">
        <v>37</v>
      </c>
      <c r="M8" s="11"/>
      <c r="N8" s="11">
        <v>27</v>
      </c>
      <c r="O8" s="11">
        <v>31</v>
      </c>
      <c r="P8" s="11">
        <v>25</v>
      </c>
      <c r="Q8" s="11">
        <v>35</v>
      </c>
      <c r="R8" s="11"/>
      <c r="S8" s="11">
        <v>13</v>
      </c>
      <c r="T8" s="11">
        <v>11</v>
      </c>
      <c r="U8" s="11">
        <v>10</v>
      </c>
      <c r="V8" s="11">
        <v>11</v>
      </c>
      <c r="W8" s="11">
        <v>9</v>
      </c>
      <c r="X8" s="11">
        <v>4</v>
      </c>
      <c r="Y8" s="11">
        <v>14</v>
      </c>
      <c r="Z8" s="11">
        <v>5</v>
      </c>
      <c r="AA8" s="11">
        <v>12</v>
      </c>
      <c r="AB8" s="11">
        <v>16</v>
      </c>
      <c r="AC8" s="11">
        <v>8</v>
      </c>
      <c r="AD8" s="11">
        <v>6</v>
      </c>
      <c r="AE8" s="11"/>
      <c r="AF8" s="11">
        <v>44</v>
      </c>
      <c r="AG8" s="11">
        <v>47</v>
      </c>
      <c r="AH8" s="11">
        <v>17</v>
      </c>
      <c r="AI8" s="11"/>
      <c r="AJ8" s="11">
        <v>42</v>
      </c>
      <c r="AK8" s="11">
        <v>39</v>
      </c>
      <c r="AL8" s="11">
        <v>4</v>
      </c>
      <c r="AM8" s="11">
        <v>2</v>
      </c>
      <c r="AN8" s="11">
        <v>15</v>
      </c>
      <c r="AO8" s="11"/>
      <c r="AP8" s="11">
        <v>25</v>
      </c>
      <c r="AQ8" s="11">
        <v>45</v>
      </c>
      <c r="AR8" s="11">
        <v>5</v>
      </c>
      <c r="AS8" s="11">
        <v>21</v>
      </c>
      <c r="AT8" s="11">
        <v>1</v>
      </c>
      <c r="AU8" s="11"/>
      <c r="AV8" s="11">
        <v>36</v>
      </c>
      <c r="AW8" s="11">
        <v>23</v>
      </c>
      <c r="AX8" s="11">
        <v>7</v>
      </c>
      <c r="AY8" s="11">
        <v>22</v>
      </c>
      <c r="AZ8" s="11">
        <v>5</v>
      </c>
      <c r="BA8" s="11">
        <v>8</v>
      </c>
      <c r="BB8" s="11"/>
      <c r="BC8" s="11">
        <v>31</v>
      </c>
      <c r="BD8" s="11">
        <v>30</v>
      </c>
      <c r="BE8" s="11">
        <v>28</v>
      </c>
      <c r="BF8" s="11">
        <v>13</v>
      </c>
      <c r="BG8" s="11">
        <v>1</v>
      </c>
    </row>
    <row r="9" spans="2:59" x14ac:dyDescent="0.35">
      <c r="B9" s="18" t="s">
        <v>688</v>
      </c>
      <c r="C9" s="17">
        <v>0.33613077397317898</v>
      </c>
      <c r="D9" s="17">
        <v>0.36364074005463298</v>
      </c>
      <c r="E9" s="17">
        <v>0.31008296702029098</v>
      </c>
      <c r="F9" s="17"/>
      <c r="G9" s="17">
        <v>0.39325057730513902</v>
      </c>
      <c r="H9" s="17">
        <v>0.389380716929699</v>
      </c>
      <c r="I9" s="17">
        <v>0.36463891387480002</v>
      </c>
      <c r="J9" s="17">
        <v>0.37929515462330499</v>
      </c>
      <c r="K9" s="17">
        <v>0.405697303984831</v>
      </c>
      <c r="L9" s="17">
        <v>0.22415422322272099</v>
      </c>
      <c r="M9" s="17"/>
      <c r="N9" s="17">
        <v>0.32431534521546102</v>
      </c>
      <c r="O9" s="17">
        <v>0.269320056175056</v>
      </c>
      <c r="P9" s="17">
        <v>0.52885505899037899</v>
      </c>
      <c r="Q9" s="17">
        <v>0.26473686921968198</v>
      </c>
      <c r="R9" s="17"/>
      <c r="S9" s="17">
        <v>0.52820844440816594</v>
      </c>
      <c r="T9" s="17">
        <v>0.27172685621418402</v>
      </c>
      <c r="U9" s="17">
        <v>0.32540946711291902</v>
      </c>
      <c r="V9" s="17">
        <v>0.21282703759362601</v>
      </c>
      <c r="W9" s="17">
        <v>0.48623513216659298</v>
      </c>
      <c r="X9" s="17">
        <v>0.63701210521376295</v>
      </c>
      <c r="Y9" s="17">
        <v>0.26843706401774597</v>
      </c>
      <c r="Z9" s="17">
        <v>0.16957557591494099</v>
      </c>
      <c r="AA9" s="17">
        <v>0.15140611213598401</v>
      </c>
      <c r="AB9" s="17">
        <v>0.46553685585163801</v>
      </c>
      <c r="AC9" s="17">
        <v>0.23379806069721601</v>
      </c>
      <c r="AD9" s="17">
        <v>0.33276716434862602</v>
      </c>
      <c r="AE9" s="17"/>
      <c r="AF9" s="17">
        <v>0.32912027801632499</v>
      </c>
      <c r="AG9" s="17">
        <v>0.29200329709786299</v>
      </c>
      <c r="AH9" s="17">
        <v>0.33494124036225797</v>
      </c>
      <c r="AI9" s="17"/>
      <c r="AJ9" s="17">
        <v>0.223604999184572</v>
      </c>
      <c r="AK9" s="17">
        <v>0.40668352897932403</v>
      </c>
      <c r="AL9" s="17">
        <v>0</v>
      </c>
      <c r="AM9" s="17">
        <v>0.51442860965638904</v>
      </c>
      <c r="AN9" s="17">
        <v>0.282255821662316</v>
      </c>
      <c r="AO9" s="17"/>
      <c r="AP9" s="17">
        <v>0.14709947360371101</v>
      </c>
      <c r="AQ9" s="17">
        <v>0.40783241862326702</v>
      </c>
      <c r="AR9" s="17">
        <v>0.438260248627861</v>
      </c>
      <c r="AS9" s="17">
        <v>0.259911398547718</v>
      </c>
      <c r="AT9" s="17">
        <v>1</v>
      </c>
      <c r="AU9" s="17"/>
      <c r="AV9" s="17">
        <v>0.420108774479661</v>
      </c>
      <c r="AW9" s="17">
        <v>0.12524405573931799</v>
      </c>
      <c r="AX9" s="17">
        <v>0.41959264377354799</v>
      </c>
      <c r="AY9" s="17">
        <v>0.248557526883214</v>
      </c>
      <c r="AZ9" s="17">
        <v>1</v>
      </c>
      <c r="BA9" s="17">
        <v>0.108764033957331</v>
      </c>
      <c r="BB9" s="17"/>
      <c r="BC9" s="17">
        <v>0.40793574233744001</v>
      </c>
      <c r="BD9" s="17">
        <v>0.338951987825868</v>
      </c>
      <c r="BE9" s="17">
        <v>0.241127012111021</v>
      </c>
      <c r="BF9" s="17">
        <v>0.56946828134921101</v>
      </c>
      <c r="BG9" s="17">
        <v>0</v>
      </c>
    </row>
    <row r="10" spans="2:59" x14ac:dyDescent="0.35">
      <c r="B10" s="18" t="s">
        <v>689</v>
      </c>
      <c r="C10" s="17">
        <v>0.12373540363253301</v>
      </c>
      <c r="D10" s="17">
        <v>0.11604457131370299</v>
      </c>
      <c r="E10" s="17">
        <v>0.13101746697476899</v>
      </c>
      <c r="F10" s="17"/>
      <c r="G10" s="17">
        <v>8.1337813255621699E-2</v>
      </c>
      <c r="H10" s="17">
        <v>0.18303720138378499</v>
      </c>
      <c r="I10" s="17">
        <v>6.6852622216303906E-2</v>
      </c>
      <c r="J10" s="17">
        <v>6.3491689033635501E-2</v>
      </c>
      <c r="K10" s="17">
        <v>5.97997551563174E-2</v>
      </c>
      <c r="L10" s="17">
        <v>0.19323257560100701</v>
      </c>
      <c r="M10" s="17"/>
      <c r="N10" s="17">
        <v>8.9988648761503906E-2</v>
      </c>
      <c r="O10" s="17">
        <v>0.110634636346475</v>
      </c>
      <c r="P10" s="17">
        <v>6.8675889585708097E-2</v>
      </c>
      <c r="Q10" s="17">
        <v>0.201074975019119</v>
      </c>
      <c r="R10" s="17"/>
      <c r="S10" s="17">
        <v>0.16730938536933199</v>
      </c>
      <c r="T10" s="17">
        <v>0.289089678542927</v>
      </c>
      <c r="U10" s="17">
        <v>0.22193231404858699</v>
      </c>
      <c r="V10" s="17">
        <v>0.113721801995772</v>
      </c>
      <c r="W10" s="17">
        <v>0.25566373886456401</v>
      </c>
      <c r="X10" s="17">
        <v>0</v>
      </c>
      <c r="Y10" s="17">
        <v>0</v>
      </c>
      <c r="Z10" s="17">
        <v>0</v>
      </c>
      <c r="AA10" s="17">
        <v>0.29608284628216502</v>
      </c>
      <c r="AB10" s="17">
        <v>0</v>
      </c>
      <c r="AC10" s="17">
        <v>0</v>
      </c>
      <c r="AD10" s="17">
        <v>0</v>
      </c>
      <c r="AE10" s="17"/>
      <c r="AF10" s="17">
        <v>0.11828693488019699</v>
      </c>
      <c r="AG10" s="17">
        <v>0.17885247492526499</v>
      </c>
      <c r="AH10" s="17">
        <v>6.3393610380671206E-2</v>
      </c>
      <c r="AI10" s="17"/>
      <c r="AJ10" s="17">
        <v>0.15598885779375099</v>
      </c>
      <c r="AK10" s="17">
        <v>0.15630163240178299</v>
      </c>
      <c r="AL10" s="17">
        <v>0.26283922071654198</v>
      </c>
      <c r="AM10" s="17">
        <v>0</v>
      </c>
      <c r="AN10" s="17">
        <v>7.7045837552535107E-2</v>
      </c>
      <c r="AO10" s="17"/>
      <c r="AP10" s="17">
        <v>0.22729365852782099</v>
      </c>
      <c r="AQ10" s="17">
        <v>0.15429058684406599</v>
      </c>
      <c r="AR10" s="17">
        <v>0</v>
      </c>
      <c r="AS10" s="17">
        <v>9.98060473885308E-2</v>
      </c>
      <c r="AT10" s="17">
        <v>0</v>
      </c>
      <c r="AU10" s="17"/>
      <c r="AV10" s="17">
        <v>0.11372663942457401</v>
      </c>
      <c r="AW10" s="17">
        <v>0.195822134068104</v>
      </c>
      <c r="AX10" s="17">
        <v>0.173221438455294</v>
      </c>
      <c r="AY10" s="17">
        <v>0.18280668757072299</v>
      </c>
      <c r="AZ10" s="17">
        <v>0</v>
      </c>
      <c r="BA10" s="17">
        <v>0.12328474508967301</v>
      </c>
      <c r="BB10" s="17"/>
      <c r="BC10" s="17">
        <v>9.6684152825947306E-2</v>
      </c>
      <c r="BD10" s="17">
        <v>7.0121324889953401E-2</v>
      </c>
      <c r="BE10" s="17">
        <v>0.29993803051656298</v>
      </c>
      <c r="BF10" s="17">
        <v>0</v>
      </c>
      <c r="BG10" s="17">
        <v>0</v>
      </c>
    </row>
    <row r="11" spans="2:59" x14ac:dyDescent="0.35">
      <c r="B11" s="18" t="s">
        <v>690</v>
      </c>
      <c r="C11" s="17">
        <v>0.16057708060933701</v>
      </c>
      <c r="D11" s="17">
        <v>0.16917619458184699</v>
      </c>
      <c r="E11" s="17">
        <v>0.152435010929621</v>
      </c>
      <c r="F11" s="17"/>
      <c r="G11" s="17">
        <v>0.441852975048042</v>
      </c>
      <c r="H11" s="17">
        <v>0.25019615458669098</v>
      </c>
      <c r="I11" s="17">
        <v>0</v>
      </c>
      <c r="J11" s="17">
        <v>0.22476183457613</v>
      </c>
      <c r="K11" s="17">
        <v>0</v>
      </c>
      <c r="L11" s="17">
        <v>0.15977556883795599</v>
      </c>
      <c r="M11" s="17"/>
      <c r="N11" s="17">
        <v>0.19183543629487901</v>
      </c>
      <c r="O11" s="17">
        <v>0.14494857893462401</v>
      </c>
      <c r="P11" s="17">
        <v>0.146604619566616</v>
      </c>
      <c r="Q11" s="17">
        <v>0.16001072590809401</v>
      </c>
      <c r="R11" s="17"/>
      <c r="S11" s="17">
        <v>0.135486683454662</v>
      </c>
      <c r="T11" s="17">
        <v>0.18164536469926201</v>
      </c>
      <c r="U11" s="17">
        <v>0</v>
      </c>
      <c r="V11" s="17">
        <v>0.30773389653168198</v>
      </c>
      <c r="W11" s="17">
        <v>0</v>
      </c>
      <c r="X11" s="17">
        <v>0</v>
      </c>
      <c r="Y11" s="17">
        <v>0.39583263646330802</v>
      </c>
      <c r="Z11" s="17">
        <v>0.16562864969605801</v>
      </c>
      <c r="AA11" s="17">
        <v>0</v>
      </c>
      <c r="AB11" s="17">
        <v>0.13121033655077499</v>
      </c>
      <c r="AC11" s="17">
        <v>0.40892049626224802</v>
      </c>
      <c r="AD11" s="17">
        <v>0</v>
      </c>
      <c r="AE11" s="17"/>
      <c r="AF11" s="17">
        <v>9.7847763921210695E-2</v>
      </c>
      <c r="AG11" s="17">
        <v>0.190537947715231</v>
      </c>
      <c r="AH11" s="17">
        <v>0.18267814419991099</v>
      </c>
      <c r="AI11" s="17"/>
      <c r="AJ11" s="17">
        <v>0.14886858132681899</v>
      </c>
      <c r="AK11" s="17">
        <v>0.126477952460017</v>
      </c>
      <c r="AL11" s="17">
        <v>0.22792233343465901</v>
      </c>
      <c r="AM11" s="17">
        <v>0</v>
      </c>
      <c r="AN11" s="17">
        <v>0.14050569423895001</v>
      </c>
      <c r="AO11" s="17"/>
      <c r="AP11" s="17">
        <v>0.127339087234106</v>
      </c>
      <c r="AQ11" s="17">
        <v>0.149766881119377</v>
      </c>
      <c r="AR11" s="17">
        <v>0.173684002884954</v>
      </c>
      <c r="AS11" s="17">
        <v>0.199375785621244</v>
      </c>
      <c r="AT11" s="17">
        <v>0</v>
      </c>
      <c r="AU11" s="17"/>
      <c r="AV11" s="17">
        <v>0.19242454941253401</v>
      </c>
      <c r="AW11" s="17">
        <v>0.14369043045028701</v>
      </c>
      <c r="AX11" s="17">
        <v>0.11416542785669299</v>
      </c>
      <c r="AY11" s="17">
        <v>0.186610173511012</v>
      </c>
      <c r="AZ11" s="17">
        <v>0</v>
      </c>
      <c r="BA11" s="17">
        <v>0.131983338069772</v>
      </c>
      <c r="BB11" s="17"/>
      <c r="BC11" s="17">
        <v>0.20721028716031401</v>
      </c>
      <c r="BD11" s="17">
        <v>0.13196876670479701</v>
      </c>
      <c r="BE11" s="17">
        <v>0.141678570010108</v>
      </c>
      <c r="BF11" s="17">
        <v>0</v>
      </c>
      <c r="BG11" s="17">
        <v>1</v>
      </c>
    </row>
    <row r="12" spans="2:59" x14ac:dyDescent="0.35">
      <c r="B12" s="18" t="s">
        <v>691</v>
      </c>
      <c r="C12" s="17">
        <v>0.18846550820341601</v>
      </c>
      <c r="D12" s="17">
        <v>0.21883114120056801</v>
      </c>
      <c r="E12" s="17">
        <v>0.15971381349139299</v>
      </c>
      <c r="F12" s="17"/>
      <c r="G12" s="17">
        <v>8.3558634391196707E-2</v>
      </c>
      <c r="H12" s="17">
        <v>0.17738592709982401</v>
      </c>
      <c r="I12" s="17">
        <v>0.28856449981632798</v>
      </c>
      <c r="J12" s="17">
        <v>0.159199778586602</v>
      </c>
      <c r="K12" s="17">
        <v>0.30256854107779502</v>
      </c>
      <c r="L12" s="17">
        <v>0.13475597188432101</v>
      </c>
      <c r="M12" s="17"/>
      <c r="N12" s="17">
        <v>0.129560616402704</v>
      </c>
      <c r="O12" s="17">
        <v>0.30451100085904498</v>
      </c>
      <c r="P12" s="17">
        <v>0.19161022068414499</v>
      </c>
      <c r="Q12" s="17">
        <v>0.13063514207257601</v>
      </c>
      <c r="R12" s="17"/>
      <c r="S12" s="17">
        <v>0.16899548676783999</v>
      </c>
      <c r="T12" s="17">
        <v>0.17280367806295499</v>
      </c>
      <c r="U12" s="17">
        <v>0.33997899308085</v>
      </c>
      <c r="V12" s="17">
        <v>9.1404087724138106E-2</v>
      </c>
      <c r="W12" s="17">
        <v>0</v>
      </c>
      <c r="X12" s="17">
        <v>0.362987894786237</v>
      </c>
      <c r="Y12" s="17">
        <v>0.136038815251667</v>
      </c>
      <c r="Z12" s="17">
        <v>0.335204225610999</v>
      </c>
      <c r="AA12" s="17">
        <v>0.251676839745616</v>
      </c>
      <c r="AB12" s="17">
        <v>0.17737698281832501</v>
      </c>
      <c r="AC12" s="17">
        <v>0.24945235058690701</v>
      </c>
      <c r="AD12" s="17">
        <v>0.18399330902460201</v>
      </c>
      <c r="AE12" s="17"/>
      <c r="AF12" s="17">
        <v>0.20350453717745201</v>
      </c>
      <c r="AG12" s="17">
        <v>0.153399190685785</v>
      </c>
      <c r="AH12" s="17">
        <v>0.29923615570492601</v>
      </c>
      <c r="AI12" s="17"/>
      <c r="AJ12" s="17">
        <v>0.17871098478934699</v>
      </c>
      <c r="AK12" s="17">
        <v>0.23583506272607799</v>
      </c>
      <c r="AL12" s="17">
        <v>0.50923844584879896</v>
      </c>
      <c r="AM12" s="17">
        <v>0</v>
      </c>
      <c r="AN12" s="17">
        <v>0.189641733270007</v>
      </c>
      <c r="AO12" s="17"/>
      <c r="AP12" s="17">
        <v>0.179662612790813</v>
      </c>
      <c r="AQ12" s="17">
        <v>0.183359011455034</v>
      </c>
      <c r="AR12" s="17">
        <v>0.38805574848718499</v>
      </c>
      <c r="AS12" s="17">
        <v>0.14589822149225701</v>
      </c>
      <c r="AT12" s="17">
        <v>0</v>
      </c>
      <c r="AU12" s="17"/>
      <c r="AV12" s="17">
        <v>0.16959455487741301</v>
      </c>
      <c r="AW12" s="17">
        <v>0.233946148875816</v>
      </c>
      <c r="AX12" s="17">
        <v>0.293020489914465</v>
      </c>
      <c r="AY12" s="17">
        <v>0.140487344290636</v>
      </c>
      <c r="AZ12" s="17">
        <v>0</v>
      </c>
      <c r="BA12" s="17">
        <v>0.38141282111165697</v>
      </c>
      <c r="BB12" s="17"/>
      <c r="BC12" s="17">
        <v>6.1728503372764497E-2</v>
      </c>
      <c r="BD12" s="17">
        <v>0.30146666690126001</v>
      </c>
      <c r="BE12" s="17">
        <v>0.159368636453812</v>
      </c>
      <c r="BF12" s="17">
        <v>0.15985897101506999</v>
      </c>
      <c r="BG12" s="17">
        <v>0</v>
      </c>
    </row>
    <row r="13" spans="2:59" x14ac:dyDescent="0.35">
      <c r="B13" s="18" t="s">
        <v>692</v>
      </c>
      <c r="C13" s="17">
        <v>4.7073762714518498E-2</v>
      </c>
      <c r="D13" s="17">
        <v>8.0350337911271205E-2</v>
      </c>
      <c r="E13" s="17">
        <v>1.55658428497009E-2</v>
      </c>
      <c r="F13" s="17"/>
      <c r="G13" s="17">
        <v>0</v>
      </c>
      <c r="H13" s="17">
        <v>0</v>
      </c>
      <c r="I13" s="17">
        <v>0</v>
      </c>
      <c r="J13" s="17">
        <v>4.4096860630430203E-2</v>
      </c>
      <c r="K13" s="17">
        <v>0</v>
      </c>
      <c r="L13" s="17">
        <v>0.129006727187852</v>
      </c>
      <c r="M13" s="17"/>
      <c r="N13" s="17">
        <v>7.2316085994687904E-2</v>
      </c>
      <c r="O13" s="17">
        <v>3.3353933528869201E-2</v>
      </c>
      <c r="P13" s="17">
        <v>3.1042809182442101E-2</v>
      </c>
      <c r="Q13" s="17">
        <v>5.0998092637924701E-2</v>
      </c>
      <c r="R13" s="17"/>
      <c r="S13" s="17">
        <v>0</v>
      </c>
      <c r="T13" s="17">
        <v>0</v>
      </c>
      <c r="U13" s="17">
        <v>0.112679225757644</v>
      </c>
      <c r="V13" s="17">
        <v>0</v>
      </c>
      <c r="W13" s="17">
        <v>0</v>
      </c>
      <c r="X13" s="17">
        <v>0</v>
      </c>
      <c r="Y13" s="17">
        <v>6.6507735489056002E-2</v>
      </c>
      <c r="Z13" s="17">
        <v>0.211395743932801</v>
      </c>
      <c r="AA13" s="17">
        <v>6.8220606688006502E-2</v>
      </c>
      <c r="AB13" s="17">
        <v>4.8341482777740398E-2</v>
      </c>
      <c r="AC13" s="17">
        <v>0</v>
      </c>
      <c r="AD13" s="17">
        <v>0.16244589817697</v>
      </c>
      <c r="AE13" s="17"/>
      <c r="AF13" s="17">
        <v>4.4343356219841E-2</v>
      </c>
      <c r="AG13" s="17">
        <v>6.03542101050841E-2</v>
      </c>
      <c r="AH13" s="17">
        <v>4.7655393745296697E-2</v>
      </c>
      <c r="AI13" s="17"/>
      <c r="AJ13" s="17">
        <v>7.0497762906828298E-2</v>
      </c>
      <c r="AK13" s="17">
        <v>0</v>
      </c>
      <c r="AL13" s="17">
        <v>0</v>
      </c>
      <c r="AM13" s="17">
        <v>0</v>
      </c>
      <c r="AN13" s="17">
        <v>0.10984753173900901</v>
      </c>
      <c r="AO13" s="17"/>
      <c r="AP13" s="17">
        <v>0.118913490161972</v>
      </c>
      <c r="AQ13" s="17">
        <v>1.7507920374888901E-2</v>
      </c>
      <c r="AR13" s="17">
        <v>0</v>
      </c>
      <c r="AS13" s="17">
        <v>4.5197327813349002E-2</v>
      </c>
      <c r="AT13" s="17">
        <v>0</v>
      </c>
      <c r="AU13" s="17"/>
      <c r="AV13" s="17">
        <v>2.1805571535304699E-2</v>
      </c>
      <c r="AW13" s="17">
        <v>0.13064951478881201</v>
      </c>
      <c r="AX13" s="17">
        <v>0</v>
      </c>
      <c r="AY13" s="17">
        <v>4.3521110049087597E-2</v>
      </c>
      <c r="AZ13" s="17">
        <v>0</v>
      </c>
      <c r="BA13" s="17">
        <v>0</v>
      </c>
      <c r="BB13" s="17"/>
      <c r="BC13" s="17">
        <v>6.4034430632297995E-2</v>
      </c>
      <c r="BD13" s="17">
        <v>2.6046838784758601E-2</v>
      </c>
      <c r="BE13" s="17">
        <v>3.1444602484680902E-2</v>
      </c>
      <c r="BF13" s="17">
        <v>8.1596194352409099E-2</v>
      </c>
      <c r="BG13" s="17">
        <v>0</v>
      </c>
    </row>
    <row r="14" spans="2:59" x14ac:dyDescent="0.35">
      <c r="B14" s="18" t="s">
        <v>598</v>
      </c>
      <c r="C14" s="17">
        <v>3.7691581862998903E-2</v>
      </c>
      <c r="D14" s="17">
        <v>0</v>
      </c>
      <c r="E14" s="17">
        <v>7.3379850078577599E-2</v>
      </c>
      <c r="F14" s="17"/>
      <c r="G14" s="17">
        <v>0</v>
      </c>
      <c r="H14" s="17">
        <v>0</v>
      </c>
      <c r="I14" s="17">
        <v>0.130797947967282</v>
      </c>
      <c r="J14" s="17">
        <v>3.2091734306604697E-2</v>
      </c>
      <c r="K14" s="17">
        <v>4.5490208332126802E-2</v>
      </c>
      <c r="L14" s="17">
        <v>2.7919106520406599E-2</v>
      </c>
      <c r="M14" s="17"/>
      <c r="N14" s="17">
        <v>5.46887827280838E-2</v>
      </c>
      <c r="O14" s="17">
        <v>6.6687541827261804E-2</v>
      </c>
      <c r="P14" s="17">
        <v>0</v>
      </c>
      <c r="Q14" s="17">
        <v>2.6336357305716099E-2</v>
      </c>
      <c r="R14" s="17"/>
      <c r="S14" s="17">
        <v>0</v>
      </c>
      <c r="T14" s="17">
        <v>0</v>
      </c>
      <c r="U14" s="17">
        <v>0</v>
      </c>
      <c r="V14" s="17">
        <v>0</v>
      </c>
      <c r="W14" s="17">
        <v>0</v>
      </c>
      <c r="X14" s="17">
        <v>0</v>
      </c>
      <c r="Y14" s="17">
        <v>7.0899710693288001E-2</v>
      </c>
      <c r="Z14" s="17">
        <v>0.11819580484520099</v>
      </c>
      <c r="AA14" s="17">
        <v>7.433182303718E-2</v>
      </c>
      <c r="AB14" s="17">
        <v>0.12063274777037</v>
      </c>
      <c r="AC14" s="17">
        <v>0</v>
      </c>
      <c r="AD14" s="17">
        <v>0</v>
      </c>
      <c r="AE14" s="17"/>
      <c r="AF14" s="17">
        <v>3.3704009163307298E-2</v>
      </c>
      <c r="AG14" s="17">
        <v>6.3516210305870499E-2</v>
      </c>
      <c r="AH14" s="17">
        <v>0</v>
      </c>
      <c r="AI14" s="17"/>
      <c r="AJ14" s="17">
        <v>5.9943651011938298E-2</v>
      </c>
      <c r="AK14" s="17">
        <v>2.38710154340851E-2</v>
      </c>
      <c r="AL14" s="17">
        <v>0</v>
      </c>
      <c r="AM14" s="17">
        <v>0</v>
      </c>
      <c r="AN14" s="17">
        <v>6.7770806947270001E-2</v>
      </c>
      <c r="AO14" s="17"/>
      <c r="AP14" s="17">
        <v>0</v>
      </c>
      <c r="AQ14" s="17">
        <v>4.3584491200884E-2</v>
      </c>
      <c r="AR14" s="17">
        <v>0</v>
      </c>
      <c r="AS14" s="17">
        <v>0.11965701881851799</v>
      </c>
      <c r="AT14" s="17">
        <v>0</v>
      </c>
      <c r="AU14" s="17"/>
      <c r="AV14" s="17">
        <v>5.4283131312034098E-2</v>
      </c>
      <c r="AW14" s="17">
        <v>0</v>
      </c>
      <c r="AX14" s="17">
        <v>0</v>
      </c>
      <c r="AY14" s="17">
        <v>7.2689941475825304E-2</v>
      </c>
      <c r="AZ14" s="17">
        <v>0</v>
      </c>
      <c r="BA14" s="17">
        <v>0</v>
      </c>
      <c r="BB14" s="17"/>
      <c r="BC14" s="17">
        <v>0</v>
      </c>
      <c r="BD14" s="17">
        <v>3.0659106141796202E-2</v>
      </c>
      <c r="BE14" s="17">
        <v>6.8854157943486899E-2</v>
      </c>
      <c r="BF14" s="17">
        <v>0.119476530813298</v>
      </c>
      <c r="BG14" s="17">
        <v>0</v>
      </c>
    </row>
    <row r="15" spans="2:59" x14ac:dyDescent="0.35">
      <c r="B15" s="18" t="s">
        <v>693</v>
      </c>
      <c r="C15" s="17">
        <v>7.2751969970482694E-2</v>
      </c>
      <c r="D15" s="17">
        <v>5.1957014937976997E-2</v>
      </c>
      <c r="E15" s="17">
        <v>9.2441669793336304E-2</v>
      </c>
      <c r="F15" s="17"/>
      <c r="G15" s="17">
        <v>0</v>
      </c>
      <c r="H15" s="17">
        <v>0</v>
      </c>
      <c r="I15" s="17">
        <v>0</v>
      </c>
      <c r="J15" s="17">
        <v>4.9742483217712602E-2</v>
      </c>
      <c r="K15" s="17">
        <v>0.18644419144893001</v>
      </c>
      <c r="L15" s="17">
        <v>0.106053424584405</v>
      </c>
      <c r="M15" s="17"/>
      <c r="N15" s="17">
        <v>6.2815797178618807E-2</v>
      </c>
      <c r="O15" s="17">
        <v>3.7572828473234898E-2</v>
      </c>
      <c r="P15" s="17">
        <v>3.3211401990709703E-2</v>
      </c>
      <c r="Q15" s="17">
        <v>0.13968641510077201</v>
      </c>
      <c r="R15" s="17"/>
      <c r="S15" s="17">
        <v>0</v>
      </c>
      <c r="T15" s="17">
        <v>0</v>
      </c>
      <c r="U15" s="17">
        <v>0</v>
      </c>
      <c r="V15" s="17">
        <v>0.16848310202240199</v>
      </c>
      <c r="W15" s="17">
        <v>0.25810112896884302</v>
      </c>
      <c r="X15" s="17">
        <v>0</v>
      </c>
      <c r="Y15" s="17">
        <v>6.2284038084934802E-2</v>
      </c>
      <c r="Z15" s="17">
        <v>0</v>
      </c>
      <c r="AA15" s="17">
        <v>7.6611293818321102E-2</v>
      </c>
      <c r="AB15" s="17">
        <v>5.6901594231151598E-2</v>
      </c>
      <c r="AC15" s="17">
        <v>0.107829092453629</v>
      </c>
      <c r="AD15" s="17">
        <v>0.16746024233409701</v>
      </c>
      <c r="AE15" s="17"/>
      <c r="AF15" s="17">
        <v>0.173193120621667</v>
      </c>
      <c r="AG15" s="17">
        <v>1.9726889214255201E-2</v>
      </c>
      <c r="AH15" s="17">
        <v>0</v>
      </c>
      <c r="AI15" s="17"/>
      <c r="AJ15" s="17">
        <v>0.14010347124860401</v>
      </c>
      <c r="AK15" s="17">
        <v>2.46030475567326E-2</v>
      </c>
      <c r="AL15" s="17">
        <v>0</v>
      </c>
      <c r="AM15" s="17">
        <v>0.48557139034361102</v>
      </c>
      <c r="AN15" s="17">
        <v>0</v>
      </c>
      <c r="AO15" s="17"/>
      <c r="AP15" s="17">
        <v>0.162107595264702</v>
      </c>
      <c r="AQ15" s="17">
        <v>2.1131610494409099E-2</v>
      </c>
      <c r="AR15" s="17">
        <v>0</v>
      </c>
      <c r="AS15" s="17">
        <v>0.13015420031838301</v>
      </c>
      <c r="AT15" s="17">
        <v>0</v>
      </c>
      <c r="AU15" s="17"/>
      <c r="AV15" s="17">
        <v>0</v>
      </c>
      <c r="AW15" s="17">
        <v>0.12935431761749799</v>
      </c>
      <c r="AX15" s="17">
        <v>0</v>
      </c>
      <c r="AY15" s="17">
        <v>0.12532721621950299</v>
      </c>
      <c r="AZ15" s="17">
        <v>0</v>
      </c>
      <c r="BA15" s="17">
        <v>0.144077007935629</v>
      </c>
      <c r="BB15" s="17"/>
      <c r="BC15" s="17">
        <v>0.132119930448196</v>
      </c>
      <c r="BD15" s="17">
        <v>2.7866422409899099E-2</v>
      </c>
      <c r="BE15" s="17">
        <v>2.7908294149135902E-2</v>
      </c>
      <c r="BF15" s="17">
        <v>6.9600022470012596E-2</v>
      </c>
      <c r="BG15" s="17">
        <v>0</v>
      </c>
    </row>
    <row r="16" spans="2:59" x14ac:dyDescent="0.35">
      <c r="B16" s="18" t="s">
        <v>100</v>
      </c>
      <c r="C16" s="19">
        <v>3.3573919033534197E-2</v>
      </c>
      <c r="D16" s="19">
        <v>0</v>
      </c>
      <c r="E16" s="19">
        <v>6.5363378862311902E-2</v>
      </c>
      <c r="F16" s="19"/>
      <c r="G16" s="19">
        <v>0</v>
      </c>
      <c r="H16" s="19">
        <v>0</v>
      </c>
      <c r="I16" s="19">
        <v>0.149146016125286</v>
      </c>
      <c r="J16" s="19">
        <v>4.7320465025580599E-2</v>
      </c>
      <c r="K16" s="19">
        <v>0</v>
      </c>
      <c r="L16" s="19">
        <v>2.5102402161331298E-2</v>
      </c>
      <c r="M16" s="19"/>
      <c r="N16" s="19">
        <v>7.4479287424061E-2</v>
      </c>
      <c r="O16" s="19">
        <v>3.2971423855434501E-2</v>
      </c>
      <c r="P16" s="19">
        <v>0</v>
      </c>
      <c r="Q16" s="19">
        <v>2.65214227361158E-2</v>
      </c>
      <c r="R16" s="19"/>
      <c r="S16" s="19">
        <v>0</v>
      </c>
      <c r="T16" s="19">
        <v>8.4734422480671895E-2</v>
      </c>
      <c r="U16" s="19">
        <v>0</v>
      </c>
      <c r="V16" s="19">
        <v>0.10583007413237901</v>
      </c>
      <c r="W16" s="19">
        <v>0</v>
      </c>
      <c r="X16" s="19">
        <v>0</v>
      </c>
      <c r="Y16" s="19">
        <v>0</v>
      </c>
      <c r="Z16" s="19">
        <v>0</v>
      </c>
      <c r="AA16" s="19">
        <v>8.1670478292728096E-2</v>
      </c>
      <c r="AB16" s="19">
        <v>0</v>
      </c>
      <c r="AC16" s="19">
        <v>0</v>
      </c>
      <c r="AD16" s="19">
        <v>0.15333338611570399</v>
      </c>
      <c r="AE16" s="19"/>
      <c r="AF16" s="19">
        <v>0</v>
      </c>
      <c r="AG16" s="19">
        <v>4.1609779950646297E-2</v>
      </c>
      <c r="AH16" s="19">
        <v>7.2095455606937101E-2</v>
      </c>
      <c r="AI16" s="19"/>
      <c r="AJ16" s="19">
        <v>2.2281691738140701E-2</v>
      </c>
      <c r="AK16" s="19">
        <v>2.6227760441980299E-2</v>
      </c>
      <c r="AL16" s="19">
        <v>0</v>
      </c>
      <c r="AM16" s="19">
        <v>0</v>
      </c>
      <c r="AN16" s="19">
        <v>0.13293257458991301</v>
      </c>
      <c r="AO16" s="19"/>
      <c r="AP16" s="19">
        <v>3.7584082416874297E-2</v>
      </c>
      <c r="AQ16" s="19">
        <v>2.2527079888073901E-2</v>
      </c>
      <c r="AR16" s="19">
        <v>0</v>
      </c>
      <c r="AS16" s="19">
        <v>0</v>
      </c>
      <c r="AT16" s="19">
        <v>0</v>
      </c>
      <c r="AU16" s="19"/>
      <c r="AV16" s="19">
        <v>2.8056778958479599E-2</v>
      </c>
      <c r="AW16" s="19">
        <v>4.12933984601659E-2</v>
      </c>
      <c r="AX16" s="19">
        <v>0</v>
      </c>
      <c r="AY16" s="19">
        <v>0</v>
      </c>
      <c r="AZ16" s="19">
        <v>0</v>
      </c>
      <c r="BA16" s="19">
        <v>0.11047805383593801</v>
      </c>
      <c r="BB16" s="19"/>
      <c r="BC16" s="19">
        <v>3.02869532230403E-2</v>
      </c>
      <c r="BD16" s="19">
        <v>7.2918886341667696E-2</v>
      </c>
      <c r="BE16" s="19">
        <v>2.9680696331192101E-2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13</v>
      </c>
      <c r="H7" s="10">
        <v>17</v>
      </c>
      <c r="I7" s="10">
        <v>17</v>
      </c>
      <c r="J7" s="10">
        <v>28</v>
      </c>
      <c r="K7" s="10">
        <v>16</v>
      </c>
      <c r="L7" s="10">
        <v>25</v>
      </c>
      <c r="M7" s="10"/>
      <c r="N7" s="10">
        <v>30</v>
      </c>
      <c r="O7" s="10">
        <v>29</v>
      </c>
      <c r="P7" s="10">
        <v>18</v>
      </c>
      <c r="Q7" s="10">
        <v>39</v>
      </c>
      <c r="R7" s="10"/>
      <c r="S7" s="10">
        <v>10</v>
      </c>
      <c r="T7" s="10">
        <v>16</v>
      </c>
      <c r="U7" s="10">
        <v>9</v>
      </c>
      <c r="V7" s="10">
        <v>12</v>
      </c>
      <c r="W7" s="10">
        <v>10</v>
      </c>
      <c r="X7" s="10">
        <v>13</v>
      </c>
      <c r="Y7" s="10">
        <v>11</v>
      </c>
      <c r="Z7" s="10">
        <v>5</v>
      </c>
      <c r="AA7" s="10">
        <v>11</v>
      </c>
      <c r="AB7" s="10">
        <v>10</v>
      </c>
      <c r="AC7" s="10">
        <v>5</v>
      </c>
      <c r="AD7" s="10">
        <v>4</v>
      </c>
      <c r="AE7" s="10"/>
      <c r="AF7" s="10">
        <v>38</v>
      </c>
      <c r="AG7" s="10">
        <v>49</v>
      </c>
      <c r="AH7" s="10">
        <v>17</v>
      </c>
      <c r="AI7" s="10"/>
      <c r="AJ7" s="10">
        <v>40</v>
      </c>
      <c r="AK7" s="10">
        <v>30</v>
      </c>
      <c r="AL7" s="10">
        <v>5</v>
      </c>
      <c r="AM7" s="10">
        <v>2</v>
      </c>
      <c r="AN7" s="10">
        <v>17</v>
      </c>
      <c r="AO7" s="10"/>
      <c r="AP7" s="10">
        <v>21</v>
      </c>
      <c r="AQ7" s="10">
        <v>37</v>
      </c>
      <c r="AR7" s="10">
        <v>9</v>
      </c>
      <c r="AS7" s="10">
        <v>24</v>
      </c>
      <c r="AT7" s="10">
        <v>8</v>
      </c>
      <c r="AU7" s="10"/>
      <c r="AV7" s="10">
        <v>27</v>
      </c>
      <c r="AW7" s="10">
        <v>20</v>
      </c>
      <c r="AX7" s="10">
        <v>9</v>
      </c>
      <c r="AY7" s="10">
        <v>29</v>
      </c>
      <c r="AZ7" s="10">
        <v>9</v>
      </c>
      <c r="BA7" s="10">
        <v>9</v>
      </c>
      <c r="BB7" s="10"/>
      <c r="BC7" s="10">
        <v>26</v>
      </c>
      <c r="BD7" s="10">
        <v>28</v>
      </c>
      <c r="BE7" s="10">
        <v>30</v>
      </c>
      <c r="BF7" s="10">
        <v>16</v>
      </c>
      <c r="BG7" s="10">
        <v>1</v>
      </c>
    </row>
    <row r="8" spans="2:59" ht="30" customHeight="1" x14ac:dyDescent="0.35">
      <c r="B8" s="11" t="s">
        <v>20</v>
      </c>
      <c r="C8" s="11">
        <v>119</v>
      </c>
      <c r="D8" s="11">
        <v>58</v>
      </c>
      <c r="E8" s="11">
        <v>60</v>
      </c>
      <c r="F8" s="11"/>
      <c r="G8" s="11">
        <v>14</v>
      </c>
      <c r="H8" s="11">
        <v>19</v>
      </c>
      <c r="I8" s="11">
        <v>19</v>
      </c>
      <c r="J8" s="11">
        <v>27</v>
      </c>
      <c r="K8" s="11">
        <v>15</v>
      </c>
      <c r="L8" s="11">
        <v>25</v>
      </c>
      <c r="M8" s="11"/>
      <c r="N8" s="11">
        <v>30</v>
      </c>
      <c r="O8" s="11">
        <v>34</v>
      </c>
      <c r="P8" s="11">
        <v>17</v>
      </c>
      <c r="Q8" s="11">
        <v>37</v>
      </c>
      <c r="R8" s="11"/>
      <c r="S8" s="11">
        <v>10</v>
      </c>
      <c r="T8" s="11">
        <v>16</v>
      </c>
      <c r="U8" s="11">
        <v>9</v>
      </c>
      <c r="V8" s="11">
        <v>15</v>
      </c>
      <c r="W8" s="11">
        <v>11</v>
      </c>
      <c r="X8" s="11">
        <v>17</v>
      </c>
      <c r="Y8" s="11">
        <v>10</v>
      </c>
      <c r="Z8" s="11">
        <v>4</v>
      </c>
      <c r="AA8" s="11">
        <v>10</v>
      </c>
      <c r="AB8" s="11">
        <v>9</v>
      </c>
      <c r="AC8" s="11">
        <v>4</v>
      </c>
      <c r="AD8" s="11">
        <v>4</v>
      </c>
      <c r="AE8" s="11"/>
      <c r="AF8" s="11">
        <v>39</v>
      </c>
      <c r="AG8" s="11">
        <v>50</v>
      </c>
      <c r="AH8" s="11">
        <v>17</v>
      </c>
      <c r="AI8" s="11"/>
      <c r="AJ8" s="11">
        <v>40</v>
      </c>
      <c r="AK8" s="11">
        <v>33</v>
      </c>
      <c r="AL8" s="11">
        <v>5</v>
      </c>
      <c r="AM8" s="11">
        <v>2</v>
      </c>
      <c r="AN8" s="11">
        <v>17</v>
      </c>
      <c r="AO8" s="11"/>
      <c r="AP8" s="11">
        <v>20</v>
      </c>
      <c r="AQ8" s="11">
        <v>40</v>
      </c>
      <c r="AR8" s="11">
        <v>9</v>
      </c>
      <c r="AS8" s="11">
        <v>25</v>
      </c>
      <c r="AT8" s="11">
        <v>8</v>
      </c>
      <c r="AU8" s="11"/>
      <c r="AV8" s="11">
        <v>30</v>
      </c>
      <c r="AW8" s="11">
        <v>19</v>
      </c>
      <c r="AX8" s="11">
        <v>9</v>
      </c>
      <c r="AY8" s="11">
        <v>30</v>
      </c>
      <c r="AZ8" s="11">
        <v>9</v>
      </c>
      <c r="BA8" s="11">
        <v>10</v>
      </c>
      <c r="BB8" s="11"/>
      <c r="BC8" s="11">
        <v>27</v>
      </c>
      <c r="BD8" s="11">
        <v>28</v>
      </c>
      <c r="BE8" s="11">
        <v>31</v>
      </c>
      <c r="BF8" s="11">
        <v>17</v>
      </c>
      <c r="BG8" s="11">
        <v>1</v>
      </c>
    </row>
    <row r="9" spans="2:59" x14ac:dyDescent="0.35">
      <c r="B9" s="18" t="s">
        <v>688</v>
      </c>
      <c r="C9" s="17">
        <v>0.32286708575002099</v>
      </c>
      <c r="D9" s="17">
        <v>0.34328984436800197</v>
      </c>
      <c r="E9" s="17">
        <v>0.30314051621767402</v>
      </c>
      <c r="F9" s="17"/>
      <c r="G9" s="17">
        <v>0.166209737574427</v>
      </c>
      <c r="H9" s="17">
        <v>0.36248697326059198</v>
      </c>
      <c r="I9" s="17">
        <v>0.33837274628368602</v>
      </c>
      <c r="J9" s="17">
        <v>0.17660259838748801</v>
      </c>
      <c r="K9" s="17">
        <v>0.36251238725790003</v>
      </c>
      <c r="L9" s="17">
        <v>0.49941558835806699</v>
      </c>
      <c r="M9" s="17"/>
      <c r="N9" s="17">
        <v>0.35946581148460999</v>
      </c>
      <c r="O9" s="17">
        <v>0.37980386274988298</v>
      </c>
      <c r="P9" s="17">
        <v>0.24120944410283501</v>
      </c>
      <c r="Q9" s="17">
        <v>0.27941772200717502</v>
      </c>
      <c r="R9" s="17"/>
      <c r="S9" s="17">
        <v>0.45322422450079303</v>
      </c>
      <c r="T9" s="17">
        <v>0.471358705641927</v>
      </c>
      <c r="U9" s="17">
        <v>0.122972258429774</v>
      </c>
      <c r="V9" s="17">
        <v>0.44144680120728602</v>
      </c>
      <c r="W9" s="17">
        <v>0.21110803265063499</v>
      </c>
      <c r="X9" s="17">
        <v>0.226104655229277</v>
      </c>
      <c r="Y9" s="17">
        <v>0.200853832897331</v>
      </c>
      <c r="Z9" s="17">
        <v>0.58847145520031496</v>
      </c>
      <c r="AA9" s="17">
        <v>0.27134252820794802</v>
      </c>
      <c r="AB9" s="17">
        <v>0.31933496430820102</v>
      </c>
      <c r="AC9" s="17">
        <v>0.36431353584999998</v>
      </c>
      <c r="AD9" s="17">
        <v>0.27127393382812598</v>
      </c>
      <c r="AE9" s="17"/>
      <c r="AF9" s="17">
        <v>0.31469908642116601</v>
      </c>
      <c r="AG9" s="17">
        <v>0.34661676314749801</v>
      </c>
      <c r="AH9" s="17">
        <v>0.27175289095973398</v>
      </c>
      <c r="AI9" s="17"/>
      <c r="AJ9" s="17">
        <v>0.34865157515070699</v>
      </c>
      <c r="AK9" s="17">
        <v>0.36562559986539001</v>
      </c>
      <c r="AL9" s="17">
        <v>0.38986449893005498</v>
      </c>
      <c r="AM9" s="17">
        <v>0.50138448540013503</v>
      </c>
      <c r="AN9" s="17">
        <v>0.31416660967552801</v>
      </c>
      <c r="AO9" s="17"/>
      <c r="AP9" s="17">
        <v>0.35695976999331602</v>
      </c>
      <c r="AQ9" s="17">
        <v>0.298410102845095</v>
      </c>
      <c r="AR9" s="17">
        <v>0.35077183854310401</v>
      </c>
      <c r="AS9" s="17">
        <v>0.42364828364430901</v>
      </c>
      <c r="AT9" s="17">
        <v>0.127245044600825</v>
      </c>
      <c r="AU9" s="17"/>
      <c r="AV9" s="17">
        <v>0.25843616461834501</v>
      </c>
      <c r="AW9" s="17">
        <v>0.33390108441107302</v>
      </c>
      <c r="AX9" s="17">
        <v>0.46511891138449701</v>
      </c>
      <c r="AY9" s="17">
        <v>0.334918713007611</v>
      </c>
      <c r="AZ9" s="17">
        <v>0.20372889122232299</v>
      </c>
      <c r="BA9" s="17">
        <v>0.56875966878105</v>
      </c>
      <c r="BB9" s="17"/>
      <c r="BC9" s="17">
        <v>0.20285128985074599</v>
      </c>
      <c r="BD9" s="17">
        <v>0.35426213821309799</v>
      </c>
      <c r="BE9" s="17">
        <v>0.37124011218532899</v>
      </c>
      <c r="BF9" s="17">
        <v>0.232298772897231</v>
      </c>
      <c r="BG9" s="17">
        <v>0</v>
      </c>
    </row>
    <row r="10" spans="2:59" x14ac:dyDescent="0.35">
      <c r="B10" s="18" t="s">
        <v>689</v>
      </c>
      <c r="C10" s="17">
        <v>0.18364551059977</v>
      </c>
      <c r="D10" s="17">
        <v>0.17794680980598701</v>
      </c>
      <c r="E10" s="17">
        <v>0.18914994903315599</v>
      </c>
      <c r="F10" s="17"/>
      <c r="G10" s="17">
        <v>7.3690615629179904E-2</v>
      </c>
      <c r="H10" s="17">
        <v>0.42012899444958901</v>
      </c>
      <c r="I10" s="17">
        <v>0.145842913633321</v>
      </c>
      <c r="J10" s="17">
        <v>0.13886980809043001</v>
      </c>
      <c r="K10" s="17">
        <v>0.14720404152625899</v>
      </c>
      <c r="L10" s="17">
        <v>0.16302381010403799</v>
      </c>
      <c r="M10" s="17"/>
      <c r="N10" s="17">
        <v>0.237578382942674</v>
      </c>
      <c r="O10" s="17">
        <v>0.17695605461157299</v>
      </c>
      <c r="P10" s="17">
        <v>0.175948531860317</v>
      </c>
      <c r="Q10" s="17">
        <v>0.14945953919761101</v>
      </c>
      <c r="R10" s="17"/>
      <c r="S10" s="17">
        <v>0.32531282758637697</v>
      </c>
      <c r="T10" s="17">
        <v>0.20196996236072601</v>
      </c>
      <c r="U10" s="17">
        <v>0</v>
      </c>
      <c r="V10" s="17">
        <v>7.5494160386651202E-2</v>
      </c>
      <c r="W10" s="17">
        <v>0.203840275840627</v>
      </c>
      <c r="X10" s="17">
        <v>0.34727576377282299</v>
      </c>
      <c r="Y10" s="17">
        <v>0.20213524137851699</v>
      </c>
      <c r="Z10" s="17">
        <v>0</v>
      </c>
      <c r="AA10" s="17">
        <v>0.155115599428158</v>
      </c>
      <c r="AB10" s="17">
        <v>0.27848646837292801</v>
      </c>
      <c r="AC10" s="17">
        <v>0</v>
      </c>
      <c r="AD10" s="17">
        <v>0</v>
      </c>
      <c r="AE10" s="17"/>
      <c r="AF10" s="17">
        <v>0.13049732248938001</v>
      </c>
      <c r="AG10" s="17">
        <v>0.27137291175510397</v>
      </c>
      <c r="AH10" s="17">
        <v>6.8763798929744394E-2</v>
      </c>
      <c r="AI10" s="17"/>
      <c r="AJ10" s="17">
        <v>0.14352309654404699</v>
      </c>
      <c r="AK10" s="17">
        <v>0.30054486523017798</v>
      </c>
      <c r="AL10" s="17">
        <v>0.21767121243664</v>
      </c>
      <c r="AM10" s="17">
        <v>0</v>
      </c>
      <c r="AN10" s="17">
        <v>0.14886241873054201</v>
      </c>
      <c r="AO10" s="17"/>
      <c r="AP10" s="17">
        <v>0.12650619052739401</v>
      </c>
      <c r="AQ10" s="17">
        <v>0.27402805652166701</v>
      </c>
      <c r="AR10" s="17">
        <v>0.109463357282278</v>
      </c>
      <c r="AS10" s="17">
        <v>0.130578618609727</v>
      </c>
      <c r="AT10" s="17">
        <v>0.252428715506193</v>
      </c>
      <c r="AU10" s="17"/>
      <c r="AV10" s="17">
        <v>0.37398070364848401</v>
      </c>
      <c r="AW10" s="17">
        <v>8.0796862213938503E-2</v>
      </c>
      <c r="AX10" s="17">
        <v>0.107854773870539</v>
      </c>
      <c r="AY10" s="17">
        <v>0.181935320535801</v>
      </c>
      <c r="AZ10" s="17">
        <v>0.108371242944151</v>
      </c>
      <c r="BA10" s="17">
        <v>0</v>
      </c>
      <c r="BB10" s="17"/>
      <c r="BC10" s="17">
        <v>0.19558969667031401</v>
      </c>
      <c r="BD10" s="17">
        <v>9.0389762561306597E-2</v>
      </c>
      <c r="BE10" s="17">
        <v>0.27321466053389998</v>
      </c>
      <c r="BF10" s="17">
        <v>0.169671929838241</v>
      </c>
      <c r="BG10" s="17">
        <v>1</v>
      </c>
    </row>
    <row r="11" spans="2:59" x14ac:dyDescent="0.35">
      <c r="B11" s="18" t="s">
        <v>690</v>
      </c>
      <c r="C11" s="17">
        <v>0.16047618464008401</v>
      </c>
      <c r="D11" s="17">
        <v>0.14245780435774899</v>
      </c>
      <c r="E11" s="17">
        <v>0.177880338415216</v>
      </c>
      <c r="F11" s="17"/>
      <c r="G11" s="17">
        <v>0.30745327830985097</v>
      </c>
      <c r="H11" s="17">
        <v>6.3242037089195804E-2</v>
      </c>
      <c r="I11" s="17">
        <v>0.226408693850879</v>
      </c>
      <c r="J11" s="17">
        <v>0.18027028074946699</v>
      </c>
      <c r="K11" s="17">
        <v>5.6065356220017099E-2</v>
      </c>
      <c r="L11" s="17">
        <v>0.14854646658626999</v>
      </c>
      <c r="M11" s="17"/>
      <c r="N11" s="17">
        <v>0.14351652273089999</v>
      </c>
      <c r="O11" s="17">
        <v>0.16674241010327001</v>
      </c>
      <c r="P11" s="17">
        <v>0.10556014724375599</v>
      </c>
      <c r="Q11" s="17">
        <v>0.19380345053074999</v>
      </c>
      <c r="R11" s="17"/>
      <c r="S11" s="17">
        <v>0.22146294791283</v>
      </c>
      <c r="T11" s="17">
        <v>0.20125721410111899</v>
      </c>
      <c r="U11" s="17">
        <v>0.41238374000233602</v>
      </c>
      <c r="V11" s="17">
        <v>5.3965116295571498E-2</v>
      </c>
      <c r="W11" s="17">
        <v>0.10384118003413401</v>
      </c>
      <c r="X11" s="17">
        <v>0.20254220751680099</v>
      </c>
      <c r="Y11" s="17">
        <v>0</v>
      </c>
      <c r="Z11" s="17">
        <v>0</v>
      </c>
      <c r="AA11" s="17">
        <v>0.189499434481954</v>
      </c>
      <c r="AB11" s="17">
        <v>0.20211784465944599</v>
      </c>
      <c r="AC11" s="17">
        <v>0</v>
      </c>
      <c r="AD11" s="17">
        <v>0.22606991014674499</v>
      </c>
      <c r="AE11" s="17"/>
      <c r="AF11" s="17">
        <v>0.182764296133481</v>
      </c>
      <c r="AG11" s="17">
        <v>0.107443965243825</v>
      </c>
      <c r="AH11" s="17">
        <v>0.25299137623719398</v>
      </c>
      <c r="AI11" s="17"/>
      <c r="AJ11" s="17">
        <v>0.12810489959779101</v>
      </c>
      <c r="AK11" s="17">
        <v>8.0971705931471197E-2</v>
      </c>
      <c r="AL11" s="17">
        <v>0.15538935045086999</v>
      </c>
      <c r="AM11" s="17">
        <v>0</v>
      </c>
      <c r="AN11" s="17">
        <v>0.17824581375537099</v>
      </c>
      <c r="AO11" s="17"/>
      <c r="AP11" s="17">
        <v>0.156687423245082</v>
      </c>
      <c r="AQ11" s="17">
        <v>6.6921187271218194E-2</v>
      </c>
      <c r="AR11" s="17">
        <v>0.18451248027126099</v>
      </c>
      <c r="AS11" s="17">
        <v>0.17512198678497601</v>
      </c>
      <c r="AT11" s="17">
        <v>0.256390232693889</v>
      </c>
      <c r="AU11" s="17"/>
      <c r="AV11" s="17">
        <v>2.9960503985171898E-2</v>
      </c>
      <c r="AW11" s="17">
        <v>0.25603762418604897</v>
      </c>
      <c r="AX11" s="17">
        <v>7.6994486625772698E-2</v>
      </c>
      <c r="AY11" s="17">
        <v>0.13583337721661701</v>
      </c>
      <c r="AZ11" s="17">
        <v>0.36729816692663297</v>
      </c>
      <c r="BA11" s="17">
        <v>0.21704565843656001</v>
      </c>
      <c r="BB11" s="17"/>
      <c r="BC11" s="17">
        <v>0.17897080275465799</v>
      </c>
      <c r="BD11" s="17">
        <v>0.148384295090979</v>
      </c>
      <c r="BE11" s="17">
        <v>6.7711887191158698E-2</v>
      </c>
      <c r="BF11" s="17">
        <v>0.240705972760861</v>
      </c>
      <c r="BG11" s="17">
        <v>0</v>
      </c>
    </row>
    <row r="12" spans="2:59" x14ac:dyDescent="0.35">
      <c r="B12" s="18" t="s">
        <v>691</v>
      </c>
      <c r="C12" s="17">
        <v>0.133734233781238</v>
      </c>
      <c r="D12" s="17">
        <v>8.6316652842761896E-2</v>
      </c>
      <c r="E12" s="17">
        <v>0.17953540221962</v>
      </c>
      <c r="F12" s="17"/>
      <c r="G12" s="17">
        <v>0.13145960132330001</v>
      </c>
      <c r="H12" s="17">
        <v>5.4205221922153803E-2</v>
      </c>
      <c r="I12" s="17">
        <v>0.16052053857505799</v>
      </c>
      <c r="J12" s="17">
        <v>0.162626560243149</v>
      </c>
      <c r="K12" s="17">
        <v>6.0127377103269798E-2</v>
      </c>
      <c r="L12" s="17">
        <v>0.189014134951625</v>
      </c>
      <c r="M12" s="17"/>
      <c r="N12" s="17">
        <v>0.13800536755807599</v>
      </c>
      <c r="O12" s="17">
        <v>6.2721710956938501E-2</v>
      </c>
      <c r="P12" s="17">
        <v>0.214569082369304</v>
      </c>
      <c r="Q12" s="17">
        <v>0.15708570747876799</v>
      </c>
      <c r="R12" s="17"/>
      <c r="S12" s="17">
        <v>0</v>
      </c>
      <c r="T12" s="17">
        <v>5.7981537679445597E-2</v>
      </c>
      <c r="U12" s="17">
        <v>0.119324078949404</v>
      </c>
      <c r="V12" s="17">
        <v>0.158371958194995</v>
      </c>
      <c r="W12" s="17">
        <v>0.20407459195958999</v>
      </c>
      <c r="X12" s="17">
        <v>7.1511367501481696E-2</v>
      </c>
      <c r="Y12" s="17">
        <v>0.25974066077042601</v>
      </c>
      <c r="Z12" s="17">
        <v>0.19675876218067201</v>
      </c>
      <c r="AA12" s="17">
        <v>0.10515279271608501</v>
      </c>
      <c r="AB12" s="17">
        <v>0.10235146724166901</v>
      </c>
      <c r="AC12" s="17">
        <v>0.19289888056430199</v>
      </c>
      <c r="AD12" s="17">
        <v>0.50265615602512903</v>
      </c>
      <c r="AE12" s="17"/>
      <c r="AF12" s="17">
        <v>0.13771128086138801</v>
      </c>
      <c r="AG12" s="17">
        <v>0.131435393255801</v>
      </c>
      <c r="AH12" s="17">
        <v>0.179017723801315</v>
      </c>
      <c r="AI12" s="17"/>
      <c r="AJ12" s="17">
        <v>0.15221882129244901</v>
      </c>
      <c r="AK12" s="17">
        <v>9.5662283560179001E-2</v>
      </c>
      <c r="AL12" s="17">
        <v>0</v>
      </c>
      <c r="AM12" s="17">
        <v>0</v>
      </c>
      <c r="AN12" s="17">
        <v>0.129174394790432</v>
      </c>
      <c r="AO12" s="17"/>
      <c r="AP12" s="17">
        <v>0.15745199582116301</v>
      </c>
      <c r="AQ12" s="17">
        <v>0.12032675259752799</v>
      </c>
      <c r="AR12" s="17">
        <v>9.2757029353895307E-2</v>
      </c>
      <c r="AS12" s="17">
        <v>8.5625417509200705E-2</v>
      </c>
      <c r="AT12" s="17">
        <v>0.107259984888883</v>
      </c>
      <c r="AU12" s="17"/>
      <c r="AV12" s="17">
        <v>0.13491611395019601</v>
      </c>
      <c r="AW12" s="17">
        <v>0.164668110146972</v>
      </c>
      <c r="AX12" s="17">
        <v>9.1393948388306903E-2</v>
      </c>
      <c r="AY12" s="17">
        <v>0.10623283113789</v>
      </c>
      <c r="AZ12" s="17">
        <v>9.44884064777127E-2</v>
      </c>
      <c r="BA12" s="17">
        <v>0.119884115979578</v>
      </c>
      <c r="BB12" s="17"/>
      <c r="BC12" s="17">
        <v>0.18671926310523301</v>
      </c>
      <c r="BD12" s="17">
        <v>0.10643174114774399</v>
      </c>
      <c r="BE12" s="17">
        <v>6.3773716225928104E-2</v>
      </c>
      <c r="BF12" s="17">
        <v>0.294788781301971</v>
      </c>
      <c r="BG12" s="17">
        <v>0</v>
      </c>
    </row>
    <row r="13" spans="2:59" x14ac:dyDescent="0.35">
      <c r="B13" s="18" t="s">
        <v>692</v>
      </c>
      <c r="C13" s="17">
        <v>8.7297554943936206E-2</v>
      </c>
      <c r="D13" s="17">
        <v>0.10164360309749899</v>
      </c>
      <c r="E13" s="17">
        <v>7.3440547587129396E-2</v>
      </c>
      <c r="F13" s="17"/>
      <c r="G13" s="17">
        <v>0.13686944623882799</v>
      </c>
      <c r="H13" s="17">
        <v>5.5331035513817399E-2</v>
      </c>
      <c r="I13" s="17">
        <v>0</v>
      </c>
      <c r="J13" s="17">
        <v>0.15974430541873</v>
      </c>
      <c r="K13" s="17">
        <v>0.203607372378902</v>
      </c>
      <c r="L13" s="17">
        <v>0</v>
      </c>
      <c r="M13" s="17"/>
      <c r="N13" s="17">
        <v>6.2726337303444596E-2</v>
      </c>
      <c r="O13" s="17">
        <v>0.137360598509636</v>
      </c>
      <c r="P13" s="17">
        <v>0.16578568930902399</v>
      </c>
      <c r="Q13" s="17">
        <v>2.61208360877144E-2</v>
      </c>
      <c r="R13" s="17"/>
      <c r="S13" s="17">
        <v>0</v>
      </c>
      <c r="T13" s="17">
        <v>6.7432580216782403E-2</v>
      </c>
      <c r="U13" s="17">
        <v>0.34531992261848599</v>
      </c>
      <c r="V13" s="17">
        <v>0</v>
      </c>
      <c r="W13" s="17">
        <v>9.0925747735904699E-2</v>
      </c>
      <c r="X13" s="17">
        <v>8.1918504955029794E-2</v>
      </c>
      <c r="Y13" s="17">
        <v>8.5677784864032699E-2</v>
      </c>
      <c r="Z13" s="17">
        <v>0</v>
      </c>
      <c r="AA13" s="17">
        <v>0.18890517940191601</v>
      </c>
      <c r="AB13" s="17">
        <v>0</v>
      </c>
      <c r="AC13" s="17">
        <v>0.23641091711310599</v>
      </c>
      <c r="AD13" s="17">
        <v>0</v>
      </c>
      <c r="AE13" s="17"/>
      <c r="AF13" s="17">
        <v>0.107474794830756</v>
      </c>
      <c r="AG13" s="17">
        <v>6.1658708564516003E-2</v>
      </c>
      <c r="AH13" s="17">
        <v>0.12236597508717099</v>
      </c>
      <c r="AI13" s="17"/>
      <c r="AJ13" s="17">
        <v>8.0505867514313295E-2</v>
      </c>
      <c r="AK13" s="17">
        <v>8.9034883089948197E-2</v>
      </c>
      <c r="AL13" s="17">
        <v>0.237074938182435</v>
      </c>
      <c r="AM13" s="17">
        <v>0</v>
      </c>
      <c r="AN13" s="17">
        <v>0.123483022288531</v>
      </c>
      <c r="AO13" s="17"/>
      <c r="AP13" s="17">
        <v>0.113353191538746</v>
      </c>
      <c r="AQ13" s="17">
        <v>0.14865632002044099</v>
      </c>
      <c r="AR13" s="17">
        <v>0.11922117936698599</v>
      </c>
      <c r="AS13" s="17">
        <v>4.1655544421061202E-2</v>
      </c>
      <c r="AT13" s="17">
        <v>0</v>
      </c>
      <c r="AU13" s="17"/>
      <c r="AV13" s="17">
        <v>0.12791488685076099</v>
      </c>
      <c r="AW13" s="17">
        <v>0.118548232637292</v>
      </c>
      <c r="AX13" s="17">
        <v>0.117469203032447</v>
      </c>
      <c r="AY13" s="17">
        <v>7.3329565839899302E-2</v>
      </c>
      <c r="AZ13" s="17">
        <v>0</v>
      </c>
      <c r="BA13" s="17">
        <v>0</v>
      </c>
      <c r="BB13" s="17"/>
      <c r="BC13" s="17">
        <v>0.116575588444519</v>
      </c>
      <c r="BD13" s="17">
        <v>8.3882316124082201E-2</v>
      </c>
      <c r="BE13" s="17">
        <v>0.12365780065368</v>
      </c>
      <c r="BF13" s="17">
        <v>6.2534543201695506E-2</v>
      </c>
      <c r="BG13" s="17">
        <v>0</v>
      </c>
    </row>
    <row r="14" spans="2:59" x14ac:dyDescent="0.35">
      <c r="B14" s="18" t="s">
        <v>598</v>
      </c>
      <c r="C14" s="17">
        <v>3.8736984671504299E-2</v>
      </c>
      <c r="D14" s="17">
        <v>2.99120003968825E-2</v>
      </c>
      <c r="E14" s="17">
        <v>4.7261135065267801E-2</v>
      </c>
      <c r="F14" s="17"/>
      <c r="G14" s="17">
        <v>0</v>
      </c>
      <c r="H14" s="17">
        <v>4.4605737764652202E-2</v>
      </c>
      <c r="I14" s="17">
        <v>5.2677770320839798E-2</v>
      </c>
      <c r="J14" s="17">
        <v>0.10214268616186201</v>
      </c>
      <c r="K14" s="17">
        <v>0</v>
      </c>
      <c r="L14" s="17">
        <v>0</v>
      </c>
      <c r="M14" s="17"/>
      <c r="N14" s="17">
        <v>5.8707577980295397E-2</v>
      </c>
      <c r="O14" s="17">
        <v>0</v>
      </c>
      <c r="P14" s="17">
        <v>4.9172637066705403E-2</v>
      </c>
      <c r="Q14" s="17">
        <v>5.2621555906945498E-2</v>
      </c>
      <c r="R14" s="17"/>
      <c r="S14" s="17">
        <v>0</v>
      </c>
      <c r="T14" s="17">
        <v>0</v>
      </c>
      <c r="U14" s="17">
        <v>0</v>
      </c>
      <c r="V14" s="17">
        <v>0</v>
      </c>
      <c r="W14" s="17">
        <v>0.18621017177911001</v>
      </c>
      <c r="X14" s="17">
        <v>0</v>
      </c>
      <c r="Y14" s="17">
        <v>8.0698645205530897E-2</v>
      </c>
      <c r="Z14" s="17">
        <v>0</v>
      </c>
      <c r="AA14" s="17">
        <v>8.9984465763939203E-2</v>
      </c>
      <c r="AB14" s="17">
        <v>9.7709255417755603E-2</v>
      </c>
      <c r="AC14" s="17">
        <v>0</v>
      </c>
      <c r="AD14" s="17">
        <v>0</v>
      </c>
      <c r="AE14" s="17"/>
      <c r="AF14" s="17">
        <v>4.6756460305313198E-2</v>
      </c>
      <c r="AG14" s="17">
        <v>3.7572837251785098E-2</v>
      </c>
      <c r="AH14" s="17">
        <v>5.2918430365476797E-2</v>
      </c>
      <c r="AI14" s="17"/>
      <c r="AJ14" s="17">
        <v>4.6402416698790201E-2</v>
      </c>
      <c r="AK14" s="17">
        <v>2.9743047990886399E-2</v>
      </c>
      <c r="AL14" s="17">
        <v>0</v>
      </c>
      <c r="AM14" s="17">
        <v>0.49861551459986497</v>
      </c>
      <c r="AN14" s="17">
        <v>5.3401508970440201E-2</v>
      </c>
      <c r="AO14" s="17"/>
      <c r="AP14" s="17">
        <v>4.4030159219597402E-2</v>
      </c>
      <c r="AQ14" s="17">
        <v>2.4581921076227701E-2</v>
      </c>
      <c r="AR14" s="17">
        <v>0</v>
      </c>
      <c r="AS14" s="17">
        <v>7.3835861919098994E-2</v>
      </c>
      <c r="AT14" s="17">
        <v>0</v>
      </c>
      <c r="AU14" s="17"/>
      <c r="AV14" s="17">
        <v>3.2636580599322097E-2</v>
      </c>
      <c r="AW14" s="17">
        <v>4.6048086404674698E-2</v>
      </c>
      <c r="AX14" s="17">
        <v>0</v>
      </c>
      <c r="AY14" s="17">
        <v>6.1698090929420697E-2</v>
      </c>
      <c r="AZ14" s="17">
        <v>0</v>
      </c>
      <c r="BA14" s="17">
        <v>0</v>
      </c>
      <c r="BB14" s="17"/>
      <c r="BC14" s="17">
        <v>0</v>
      </c>
      <c r="BD14" s="17">
        <v>6.9312733631883602E-2</v>
      </c>
      <c r="BE14" s="17">
        <v>5.8076126449669301E-2</v>
      </c>
      <c r="BF14" s="17">
        <v>0</v>
      </c>
      <c r="BG14" s="17">
        <v>0</v>
      </c>
    </row>
    <row r="15" spans="2:59" x14ac:dyDescent="0.35">
      <c r="B15" s="18" t="s">
        <v>693</v>
      </c>
      <c r="C15" s="17">
        <v>2.0949654720252099E-2</v>
      </c>
      <c r="D15" s="17">
        <v>4.2638663586196703E-2</v>
      </c>
      <c r="E15" s="17">
        <v>0</v>
      </c>
      <c r="F15" s="17"/>
      <c r="G15" s="17">
        <v>0.184317320924415</v>
      </c>
      <c r="H15" s="17">
        <v>0</v>
      </c>
      <c r="I15" s="17">
        <v>0</v>
      </c>
      <c r="J15" s="17">
        <v>0</v>
      </c>
      <c r="K15" s="17">
        <v>0</v>
      </c>
      <c r="L15" s="17">
        <v>0</v>
      </c>
      <c r="M15" s="17"/>
      <c r="N15" s="17">
        <v>0</v>
      </c>
      <c r="O15" s="17">
        <v>3.8546377689066602E-2</v>
      </c>
      <c r="P15" s="17">
        <v>0</v>
      </c>
      <c r="Q15" s="17">
        <v>3.1717884354174601E-2</v>
      </c>
      <c r="R15" s="17"/>
      <c r="S15" s="17">
        <v>0</v>
      </c>
      <c r="T15" s="17">
        <v>0</v>
      </c>
      <c r="U15" s="17">
        <v>0</v>
      </c>
      <c r="V15" s="17">
        <v>8.8027870769396999E-2</v>
      </c>
      <c r="W15" s="17">
        <v>0</v>
      </c>
      <c r="X15" s="17">
        <v>7.0647501024587694E-2</v>
      </c>
      <c r="Y15" s="17">
        <v>0</v>
      </c>
      <c r="Z15" s="17">
        <v>0</v>
      </c>
      <c r="AA15" s="17">
        <v>0</v>
      </c>
      <c r="AB15" s="17">
        <v>0</v>
      </c>
      <c r="AC15" s="17">
        <v>0</v>
      </c>
      <c r="AD15" s="17">
        <v>0</v>
      </c>
      <c r="AE15" s="17"/>
      <c r="AF15" s="17">
        <v>0</v>
      </c>
      <c r="AG15" s="17">
        <v>0</v>
      </c>
      <c r="AH15" s="17">
        <v>0</v>
      </c>
      <c r="AI15" s="17"/>
      <c r="AJ15" s="17">
        <v>0</v>
      </c>
      <c r="AK15" s="17">
        <v>0</v>
      </c>
      <c r="AL15" s="17">
        <v>0</v>
      </c>
      <c r="AM15" s="17">
        <v>0</v>
      </c>
      <c r="AN15" s="17">
        <v>0</v>
      </c>
      <c r="AO15" s="17"/>
      <c r="AP15" s="17">
        <v>0</v>
      </c>
      <c r="AQ15" s="17">
        <v>0</v>
      </c>
      <c r="AR15" s="17">
        <v>0.14327411518247599</v>
      </c>
      <c r="AS15" s="17">
        <v>0</v>
      </c>
      <c r="AT15" s="17">
        <v>0.14693923728799901</v>
      </c>
      <c r="AU15" s="17"/>
      <c r="AV15" s="17">
        <v>0</v>
      </c>
      <c r="AW15" s="17">
        <v>0</v>
      </c>
      <c r="AX15" s="17">
        <v>0.14116867669843799</v>
      </c>
      <c r="AY15" s="17">
        <v>0</v>
      </c>
      <c r="AZ15" s="17">
        <v>0.12944300145834201</v>
      </c>
      <c r="BA15" s="17">
        <v>0</v>
      </c>
      <c r="BB15" s="17"/>
      <c r="BC15" s="17">
        <v>0</v>
      </c>
      <c r="BD15" s="17">
        <v>4.1778568339854397E-2</v>
      </c>
      <c r="BE15" s="17">
        <v>4.2325696760334403E-2</v>
      </c>
      <c r="BF15" s="17">
        <v>0</v>
      </c>
      <c r="BG15" s="17">
        <v>0</v>
      </c>
    </row>
    <row r="16" spans="2:59" x14ac:dyDescent="0.35">
      <c r="B16" s="18" t="s">
        <v>100</v>
      </c>
      <c r="C16" s="19">
        <v>5.2292790893194302E-2</v>
      </c>
      <c r="D16" s="19">
        <v>7.57946215449216E-2</v>
      </c>
      <c r="E16" s="19">
        <v>2.9592111461936198E-2</v>
      </c>
      <c r="F16" s="19"/>
      <c r="G16" s="19">
        <v>0</v>
      </c>
      <c r="H16" s="19">
        <v>0</v>
      </c>
      <c r="I16" s="19">
        <v>7.6177337336216094E-2</v>
      </c>
      <c r="J16" s="19">
        <v>7.9743760948873907E-2</v>
      </c>
      <c r="K16" s="19">
        <v>0.17048346551365201</v>
      </c>
      <c r="L16" s="19">
        <v>0</v>
      </c>
      <c r="M16" s="19"/>
      <c r="N16" s="19">
        <v>0</v>
      </c>
      <c r="O16" s="19">
        <v>3.7868985379632202E-2</v>
      </c>
      <c r="P16" s="19">
        <v>4.7754468048058399E-2</v>
      </c>
      <c r="Q16" s="19">
        <v>0.10977330443686099</v>
      </c>
      <c r="R16" s="19"/>
      <c r="S16" s="19">
        <v>0</v>
      </c>
      <c r="T16" s="19">
        <v>0</v>
      </c>
      <c r="U16" s="19">
        <v>0</v>
      </c>
      <c r="V16" s="19">
        <v>0.1826940931461</v>
      </c>
      <c r="W16" s="19">
        <v>0</v>
      </c>
      <c r="X16" s="19">
        <v>0</v>
      </c>
      <c r="Y16" s="19">
        <v>0.17089383488416299</v>
      </c>
      <c r="Z16" s="19">
        <v>0.214769782619013</v>
      </c>
      <c r="AA16" s="19">
        <v>0</v>
      </c>
      <c r="AB16" s="19">
        <v>0</v>
      </c>
      <c r="AC16" s="19">
        <v>0.20637666647259301</v>
      </c>
      <c r="AD16" s="19">
        <v>0</v>
      </c>
      <c r="AE16" s="19"/>
      <c r="AF16" s="19">
        <v>8.0096758958515493E-2</v>
      </c>
      <c r="AG16" s="19">
        <v>4.3899420781470501E-2</v>
      </c>
      <c r="AH16" s="19">
        <v>5.21898046193651E-2</v>
      </c>
      <c r="AI16" s="19"/>
      <c r="AJ16" s="19">
        <v>0.10059332320190301</v>
      </c>
      <c r="AK16" s="19">
        <v>3.8417614331947403E-2</v>
      </c>
      <c r="AL16" s="19">
        <v>0</v>
      </c>
      <c r="AM16" s="19">
        <v>0</v>
      </c>
      <c r="AN16" s="19">
        <v>5.2666231789156699E-2</v>
      </c>
      <c r="AO16" s="19"/>
      <c r="AP16" s="19">
        <v>4.5011269654701397E-2</v>
      </c>
      <c r="AQ16" s="19">
        <v>6.7075659667823598E-2</v>
      </c>
      <c r="AR16" s="19">
        <v>0</v>
      </c>
      <c r="AS16" s="19">
        <v>6.9534287111627804E-2</v>
      </c>
      <c r="AT16" s="19">
        <v>0.109736785022211</v>
      </c>
      <c r="AU16" s="19"/>
      <c r="AV16" s="19">
        <v>4.2155046347719903E-2</v>
      </c>
      <c r="AW16" s="19">
        <v>0</v>
      </c>
      <c r="AX16" s="19">
        <v>0</v>
      </c>
      <c r="AY16" s="19">
        <v>0.106052101332761</v>
      </c>
      <c r="AZ16" s="19">
        <v>9.6670290970838096E-2</v>
      </c>
      <c r="BA16" s="19">
        <v>9.4310556802811599E-2</v>
      </c>
      <c r="BB16" s="19"/>
      <c r="BC16" s="19">
        <v>0.11929335917453</v>
      </c>
      <c r="BD16" s="19">
        <v>0.105558444891052</v>
      </c>
      <c r="BE16" s="19">
        <v>0</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65</v>
      </c>
      <c r="E7" s="10">
        <v>58</v>
      </c>
      <c r="F7" s="10"/>
      <c r="G7" s="10">
        <v>21</v>
      </c>
      <c r="H7" s="10">
        <v>14</v>
      </c>
      <c r="I7" s="10">
        <v>17</v>
      </c>
      <c r="J7" s="10">
        <v>23</v>
      </c>
      <c r="K7" s="10">
        <v>21</v>
      </c>
      <c r="L7" s="10">
        <v>28</v>
      </c>
      <c r="M7" s="10"/>
      <c r="N7" s="10">
        <v>36</v>
      </c>
      <c r="O7" s="10">
        <v>31</v>
      </c>
      <c r="P7" s="10">
        <v>30</v>
      </c>
      <c r="Q7" s="10">
        <v>27</v>
      </c>
      <c r="R7" s="10"/>
      <c r="S7" s="10">
        <v>20</v>
      </c>
      <c r="T7" s="10">
        <v>19</v>
      </c>
      <c r="U7" s="10">
        <v>11</v>
      </c>
      <c r="V7" s="10">
        <v>3</v>
      </c>
      <c r="W7" s="10">
        <v>5</v>
      </c>
      <c r="X7" s="10">
        <v>11</v>
      </c>
      <c r="Y7" s="10">
        <v>12</v>
      </c>
      <c r="Z7" s="10">
        <v>6</v>
      </c>
      <c r="AA7" s="10">
        <v>10</v>
      </c>
      <c r="AB7" s="10">
        <v>14</v>
      </c>
      <c r="AC7" s="10">
        <v>7</v>
      </c>
      <c r="AD7" s="10">
        <v>6</v>
      </c>
      <c r="AE7" s="10"/>
      <c r="AF7" s="10">
        <v>41</v>
      </c>
      <c r="AG7" s="10">
        <v>51</v>
      </c>
      <c r="AH7" s="10">
        <v>15</v>
      </c>
      <c r="AI7" s="10"/>
      <c r="AJ7" s="10">
        <v>41</v>
      </c>
      <c r="AK7" s="10">
        <v>30</v>
      </c>
      <c r="AL7" s="10">
        <v>11</v>
      </c>
      <c r="AM7" s="10">
        <v>2</v>
      </c>
      <c r="AN7" s="10">
        <v>19</v>
      </c>
      <c r="AO7" s="10"/>
      <c r="AP7" s="10">
        <v>25</v>
      </c>
      <c r="AQ7" s="10">
        <v>42</v>
      </c>
      <c r="AR7" s="10">
        <v>8</v>
      </c>
      <c r="AS7" s="10">
        <v>16</v>
      </c>
      <c r="AT7" s="10">
        <v>7</v>
      </c>
      <c r="AU7" s="10"/>
      <c r="AV7" s="10">
        <v>34</v>
      </c>
      <c r="AW7" s="10">
        <v>22</v>
      </c>
      <c r="AX7" s="10">
        <v>9</v>
      </c>
      <c r="AY7" s="10">
        <v>19</v>
      </c>
      <c r="AZ7" s="10">
        <v>10</v>
      </c>
      <c r="BA7" s="10">
        <v>11</v>
      </c>
      <c r="BB7" s="10"/>
      <c r="BC7" s="10">
        <v>31</v>
      </c>
      <c r="BD7" s="10">
        <v>32</v>
      </c>
      <c r="BE7" s="10">
        <v>36</v>
      </c>
      <c r="BF7" s="10">
        <v>10</v>
      </c>
      <c r="BG7" s="10" t="s">
        <v>696</v>
      </c>
    </row>
    <row r="8" spans="2:59" ht="30" customHeight="1" x14ac:dyDescent="0.35">
      <c r="B8" s="11" t="s">
        <v>20</v>
      </c>
      <c r="C8" s="11">
        <v>122</v>
      </c>
      <c r="D8" s="11">
        <v>64</v>
      </c>
      <c r="E8" s="11">
        <v>58</v>
      </c>
      <c r="F8" s="11"/>
      <c r="G8" s="11">
        <v>20</v>
      </c>
      <c r="H8" s="11">
        <v>14</v>
      </c>
      <c r="I8" s="11">
        <v>19</v>
      </c>
      <c r="J8" s="11">
        <v>22</v>
      </c>
      <c r="K8" s="11">
        <v>20</v>
      </c>
      <c r="L8" s="11">
        <v>27</v>
      </c>
      <c r="M8" s="11"/>
      <c r="N8" s="11">
        <v>33</v>
      </c>
      <c r="O8" s="11">
        <v>34</v>
      </c>
      <c r="P8" s="11">
        <v>28</v>
      </c>
      <c r="Q8" s="11">
        <v>26</v>
      </c>
      <c r="R8" s="11"/>
      <c r="S8" s="11">
        <v>19</v>
      </c>
      <c r="T8" s="11">
        <v>19</v>
      </c>
      <c r="U8" s="11">
        <v>11</v>
      </c>
      <c r="V8" s="11">
        <v>4</v>
      </c>
      <c r="W8" s="11">
        <v>6</v>
      </c>
      <c r="X8" s="11">
        <v>14</v>
      </c>
      <c r="Y8" s="11">
        <v>11</v>
      </c>
      <c r="Z8" s="11">
        <v>5</v>
      </c>
      <c r="AA8" s="11">
        <v>9</v>
      </c>
      <c r="AB8" s="11">
        <v>12</v>
      </c>
      <c r="AC8" s="11">
        <v>6</v>
      </c>
      <c r="AD8" s="11">
        <v>5</v>
      </c>
      <c r="AE8" s="11"/>
      <c r="AF8" s="11">
        <v>40</v>
      </c>
      <c r="AG8" s="11">
        <v>50</v>
      </c>
      <c r="AH8" s="11">
        <v>15</v>
      </c>
      <c r="AI8" s="11"/>
      <c r="AJ8" s="11">
        <v>40</v>
      </c>
      <c r="AK8" s="11">
        <v>30</v>
      </c>
      <c r="AL8" s="11">
        <v>11</v>
      </c>
      <c r="AM8" s="11">
        <v>2</v>
      </c>
      <c r="AN8" s="11">
        <v>19</v>
      </c>
      <c r="AO8" s="11"/>
      <c r="AP8" s="11">
        <v>25</v>
      </c>
      <c r="AQ8" s="11">
        <v>41</v>
      </c>
      <c r="AR8" s="11">
        <v>8</v>
      </c>
      <c r="AS8" s="11">
        <v>15</v>
      </c>
      <c r="AT8" s="11">
        <v>7</v>
      </c>
      <c r="AU8" s="11"/>
      <c r="AV8" s="11">
        <v>34</v>
      </c>
      <c r="AW8" s="11">
        <v>21</v>
      </c>
      <c r="AX8" s="11">
        <v>10</v>
      </c>
      <c r="AY8" s="11">
        <v>18</v>
      </c>
      <c r="AZ8" s="11">
        <v>10</v>
      </c>
      <c r="BA8" s="11">
        <v>10</v>
      </c>
      <c r="BB8" s="11"/>
      <c r="BC8" s="11">
        <v>30</v>
      </c>
      <c r="BD8" s="11">
        <v>33</v>
      </c>
      <c r="BE8" s="11">
        <v>34</v>
      </c>
      <c r="BF8" s="11">
        <v>10</v>
      </c>
      <c r="BG8" s="11" t="s">
        <v>696</v>
      </c>
    </row>
    <row r="9" spans="2:59" x14ac:dyDescent="0.35">
      <c r="B9" s="18" t="s">
        <v>688</v>
      </c>
      <c r="C9" s="17">
        <v>0.242178131398882</v>
      </c>
      <c r="D9" s="17">
        <v>0.245679742993378</v>
      </c>
      <c r="E9" s="17">
        <v>0.24170848782733501</v>
      </c>
      <c r="F9" s="17"/>
      <c r="G9" s="17">
        <v>0.155862201020666</v>
      </c>
      <c r="H9" s="17">
        <v>0.300451866368659</v>
      </c>
      <c r="I9" s="17">
        <v>0.16079053902165799</v>
      </c>
      <c r="J9" s="17">
        <v>0.31676934933977002</v>
      </c>
      <c r="K9" s="17">
        <v>0.25459913752197999</v>
      </c>
      <c r="L9" s="17">
        <v>0.26106940372576898</v>
      </c>
      <c r="M9" s="17"/>
      <c r="N9" s="17">
        <v>0.27196075446950002</v>
      </c>
      <c r="O9" s="17">
        <v>0.15418179755588299</v>
      </c>
      <c r="P9" s="17">
        <v>0.239917626378122</v>
      </c>
      <c r="Q9" s="17">
        <v>0.32196078620066798</v>
      </c>
      <c r="R9" s="17"/>
      <c r="S9" s="17">
        <v>0.14787751958228701</v>
      </c>
      <c r="T9" s="17">
        <v>9.6671091573807003E-2</v>
      </c>
      <c r="U9" s="17">
        <v>0.24873349901419001</v>
      </c>
      <c r="V9" s="17">
        <v>0.36960765532391998</v>
      </c>
      <c r="W9" s="17">
        <v>0</v>
      </c>
      <c r="X9" s="17">
        <v>0.25021799502715197</v>
      </c>
      <c r="Y9" s="17">
        <v>0.413228961591463</v>
      </c>
      <c r="Z9" s="17">
        <v>0.34868367237111902</v>
      </c>
      <c r="AA9" s="17">
        <v>0.107338724477564</v>
      </c>
      <c r="AB9" s="17">
        <v>0.40996516543699502</v>
      </c>
      <c r="AC9" s="17">
        <v>0.46658028460753398</v>
      </c>
      <c r="AD9" s="17">
        <v>0.34669443665531302</v>
      </c>
      <c r="AE9" s="17"/>
      <c r="AF9" s="17">
        <v>0.29207881393047402</v>
      </c>
      <c r="AG9" s="17">
        <v>0.21701503933208899</v>
      </c>
      <c r="AH9" s="17">
        <v>0.24635891037458299</v>
      </c>
      <c r="AI9" s="17"/>
      <c r="AJ9" s="17">
        <v>0.22684649687938099</v>
      </c>
      <c r="AK9" s="17">
        <v>0.203986946151613</v>
      </c>
      <c r="AL9" s="17">
        <v>0.25016198557529101</v>
      </c>
      <c r="AM9" s="17">
        <v>0.499922760469526</v>
      </c>
      <c r="AN9" s="17">
        <v>0.24953086128707699</v>
      </c>
      <c r="AO9" s="17"/>
      <c r="AP9" s="17">
        <v>0.22509076926692601</v>
      </c>
      <c r="AQ9" s="17">
        <v>0.23124190783406201</v>
      </c>
      <c r="AR9" s="17">
        <v>0.118339027522817</v>
      </c>
      <c r="AS9" s="17">
        <v>0.30600417013032499</v>
      </c>
      <c r="AT9" s="17">
        <v>0</v>
      </c>
      <c r="AU9" s="17"/>
      <c r="AV9" s="17">
        <v>0.20304603079887401</v>
      </c>
      <c r="AW9" s="17">
        <v>0.26040478511676002</v>
      </c>
      <c r="AX9" s="17">
        <v>9.7645943406644703E-2</v>
      </c>
      <c r="AY9" s="17">
        <v>0.30660232073375199</v>
      </c>
      <c r="AZ9" s="17">
        <v>9.9617811115612895E-2</v>
      </c>
      <c r="BA9" s="17">
        <v>8.6264621790858101E-2</v>
      </c>
      <c r="BB9" s="17"/>
      <c r="BC9" s="17">
        <v>0.249580926040324</v>
      </c>
      <c r="BD9" s="17">
        <v>0.29207696283058698</v>
      </c>
      <c r="BE9" s="17">
        <v>0.161149293181167</v>
      </c>
      <c r="BF9" s="17">
        <v>0.204673227905633</v>
      </c>
      <c r="BG9" s="17" t="s">
        <v>697</v>
      </c>
    </row>
    <row r="10" spans="2:59" x14ac:dyDescent="0.35">
      <c r="B10" s="18" t="s">
        <v>689</v>
      </c>
      <c r="C10" s="17">
        <v>8.3706819352707795E-2</v>
      </c>
      <c r="D10" s="17">
        <v>0.124702557437897</v>
      </c>
      <c r="E10" s="17">
        <v>3.9309835635629398E-2</v>
      </c>
      <c r="F10" s="17"/>
      <c r="G10" s="17">
        <v>0.20010895237368601</v>
      </c>
      <c r="H10" s="17">
        <v>0.114468169876703</v>
      </c>
      <c r="I10" s="17">
        <v>0.24716624246406399</v>
      </c>
      <c r="J10" s="17">
        <v>0</v>
      </c>
      <c r="K10" s="17">
        <v>0</v>
      </c>
      <c r="L10" s="17">
        <v>0</v>
      </c>
      <c r="M10" s="17"/>
      <c r="N10" s="17">
        <v>0.112173401727953</v>
      </c>
      <c r="O10" s="17">
        <v>7.6277062970857998E-2</v>
      </c>
      <c r="P10" s="17">
        <v>0.107557935271394</v>
      </c>
      <c r="Q10" s="17">
        <v>3.1717625698726E-2</v>
      </c>
      <c r="R10" s="17"/>
      <c r="S10" s="17">
        <v>3.3058937406198897E-2</v>
      </c>
      <c r="T10" s="17">
        <v>4.9100952642208498E-2</v>
      </c>
      <c r="U10" s="17">
        <v>0.18609099556675701</v>
      </c>
      <c r="V10" s="17">
        <v>0</v>
      </c>
      <c r="W10" s="17">
        <v>0</v>
      </c>
      <c r="X10" s="17">
        <v>0.20816894298851801</v>
      </c>
      <c r="Y10" s="17">
        <v>0</v>
      </c>
      <c r="Z10" s="17">
        <v>0.165198734895</v>
      </c>
      <c r="AA10" s="17">
        <v>0.136797328178282</v>
      </c>
      <c r="AB10" s="17">
        <v>7.0115586395333204E-2</v>
      </c>
      <c r="AC10" s="17">
        <v>0.10759410220938601</v>
      </c>
      <c r="AD10" s="17">
        <v>0</v>
      </c>
      <c r="AE10" s="17"/>
      <c r="AF10" s="17">
        <v>8.4570445547001993E-2</v>
      </c>
      <c r="AG10" s="17">
        <v>0.100652736049056</v>
      </c>
      <c r="AH10" s="17">
        <v>0</v>
      </c>
      <c r="AI10" s="17"/>
      <c r="AJ10" s="17">
        <v>0.134786726868212</v>
      </c>
      <c r="AK10" s="17">
        <v>7.8485256089045094E-2</v>
      </c>
      <c r="AL10" s="17">
        <v>7.9890005600822697E-2</v>
      </c>
      <c r="AM10" s="17">
        <v>0</v>
      </c>
      <c r="AN10" s="17">
        <v>0</v>
      </c>
      <c r="AO10" s="17"/>
      <c r="AP10" s="17">
        <v>0.13385045770859599</v>
      </c>
      <c r="AQ10" s="17">
        <v>7.9404504923470606E-2</v>
      </c>
      <c r="AR10" s="17">
        <v>0</v>
      </c>
      <c r="AS10" s="17">
        <v>0.13500779105508201</v>
      </c>
      <c r="AT10" s="17">
        <v>9.1984642786539006E-2</v>
      </c>
      <c r="AU10" s="17"/>
      <c r="AV10" s="17">
        <v>6.9728027564816594E-2</v>
      </c>
      <c r="AW10" s="17">
        <v>0.15484997359466801</v>
      </c>
      <c r="AX10" s="17">
        <v>0</v>
      </c>
      <c r="AY10" s="17">
        <v>0.113668704594131</v>
      </c>
      <c r="AZ10" s="17">
        <v>6.2257244651715102E-2</v>
      </c>
      <c r="BA10" s="17">
        <v>9.3262035526861103E-2</v>
      </c>
      <c r="BB10" s="17"/>
      <c r="BC10" s="17">
        <v>0</v>
      </c>
      <c r="BD10" s="17">
        <v>0.13248884016322601</v>
      </c>
      <c r="BE10" s="17">
        <v>0.16990808310182601</v>
      </c>
      <c r="BF10" s="17">
        <v>0</v>
      </c>
      <c r="BG10" s="17" t="s">
        <v>697</v>
      </c>
    </row>
    <row r="11" spans="2:59" x14ac:dyDescent="0.35">
      <c r="B11" s="18" t="s">
        <v>690</v>
      </c>
      <c r="C11" s="17">
        <v>0.116117220384203</v>
      </c>
      <c r="D11" s="17">
        <v>0.146061612419216</v>
      </c>
      <c r="E11" s="17">
        <v>8.4465628834871298E-2</v>
      </c>
      <c r="F11" s="17"/>
      <c r="G11" s="17">
        <v>0.14813021822757999</v>
      </c>
      <c r="H11" s="17">
        <v>0.23733943968232801</v>
      </c>
      <c r="I11" s="17">
        <v>5.1164393445683E-2</v>
      </c>
      <c r="J11" s="17">
        <v>0.14688499671354299</v>
      </c>
      <c r="K11" s="17">
        <v>0</v>
      </c>
      <c r="L11" s="17">
        <v>0.13477679151822999</v>
      </c>
      <c r="M11" s="17"/>
      <c r="N11" s="17">
        <v>8.1264587440435396E-2</v>
      </c>
      <c r="O11" s="17">
        <v>0.19258889756070599</v>
      </c>
      <c r="P11" s="17">
        <v>6.5073201471716399E-2</v>
      </c>
      <c r="Q11" s="17">
        <v>0.115168014128238</v>
      </c>
      <c r="R11" s="17"/>
      <c r="S11" s="17">
        <v>0.20889191287897199</v>
      </c>
      <c r="T11" s="17">
        <v>0.113223168062135</v>
      </c>
      <c r="U11" s="17">
        <v>0.107546071424777</v>
      </c>
      <c r="V11" s="17">
        <v>0</v>
      </c>
      <c r="W11" s="17">
        <v>0.16534050496910099</v>
      </c>
      <c r="X11" s="17">
        <v>9.5586130679421205E-2</v>
      </c>
      <c r="Y11" s="17">
        <v>0.25288305679710299</v>
      </c>
      <c r="Z11" s="17">
        <v>0</v>
      </c>
      <c r="AA11" s="17">
        <v>0</v>
      </c>
      <c r="AB11" s="17">
        <v>0</v>
      </c>
      <c r="AC11" s="17">
        <v>0.141908808523036</v>
      </c>
      <c r="AD11" s="17">
        <v>0.158729512666797</v>
      </c>
      <c r="AE11" s="17"/>
      <c r="AF11" s="17">
        <v>9.1782941113436101E-2</v>
      </c>
      <c r="AG11" s="17">
        <v>8.7920815638911104E-2</v>
      </c>
      <c r="AH11" s="17">
        <v>0.151565007588564</v>
      </c>
      <c r="AI11" s="17"/>
      <c r="AJ11" s="17">
        <v>0.142773555542378</v>
      </c>
      <c r="AK11" s="17">
        <v>0.13268313704535001</v>
      </c>
      <c r="AL11" s="17">
        <v>0.122331134272449</v>
      </c>
      <c r="AM11" s="17">
        <v>0</v>
      </c>
      <c r="AN11" s="17">
        <v>0.163091830359893</v>
      </c>
      <c r="AO11" s="17"/>
      <c r="AP11" s="17">
        <v>0.15544633230284</v>
      </c>
      <c r="AQ11" s="17">
        <v>7.1171168610521196E-2</v>
      </c>
      <c r="AR11" s="17">
        <v>0</v>
      </c>
      <c r="AS11" s="17">
        <v>0.121166905370479</v>
      </c>
      <c r="AT11" s="17">
        <v>0.19908723160314301</v>
      </c>
      <c r="AU11" s="17"/>
      <c r="AV11" s="17">
        <v>8.7557087196287103E-2</v>
      </c>
      <c r="AW11" s="17">
        <v>0.17983397938681001</v>
      </c>
      <c r="AX11" s="17">
        <v>0</v>
      </c>
      <c r="AY11" s="17">
        <v>0.10201548418433801</v>
      </c>
      <c r="AZ11" s="17">
        <v>0.23923623518248099</v>
      </c>
      <c r="BA11" s="17">
        <v>0.18540992729806499</v>
      </c>
      <c r="BB11" s="17"/>
      <c r="BC11" s="17">
        <v>0.12460690025429801</v>
      </c>
      <c r="BD11" s="17">
        <v>0.16348604392496599</v>
      </c>
      <c r="BE11" s="17">
        <v>0.117783907858758</v>
      </c>
      <c r="BF11" s="17">
        <v>9.3892211925036606E-2</v>
      </c>
      <c r="BG11" s="17" t="s">
        <v>697</v>
      </c>
    </row>
    <row r="12" spans="2:59" x14ac:dyDescent="0.35">
      <c r="B12" s="18" t="s">
        <v>691</v>
      </c>
      <c r="C12" s="17">
        <v>0.13527260739616101</v>
      </c>
      <c r="D12" s="17">
        <v>0.14692709792297601</v>
      </c>
      <c r="E12" s="17">
        <v>0.124227074062807</v>
      </c>
      <c r="F12" s="17"/>
      <c r="G12" s="17">
        <v>8.6299244548111706E-2</v>
      </c>
      <c r="H12" s="17">
        <v>0.14477161664615201</v>
      </c>
      <c r="I12" s="17">
        <v>0.18316186738628201</v>
      </c>
      <c r="J12" s="17">
        <v>8.3604264037156595E-2</v>
      </c>
      <c r="K12" s="17">
        <v>0.124767443628317</v>
      </c>
      <c r="L12" s="17">
        <v>0.18421779594190801</v>
      </c>
      <c r="M12" s="17"/>
      <c r="N12" s="17">
        <v>0.13036875842492701</v>
      </c>
      <c r="O12" s="17">
        <v>0.12722481532353999</v>
      </c>
      <c r="P12" s="17">
        <v>0.12565963364250299</v>
      </c>
      <c r="Q12" s="17">
        <v>0.16234673834792601</v>
      </c>
      <c r="R12" s="17"/>
      <c r="S12" s="17">
        <v>0.13252574338760301</v>
      </c>
      <c r="T12" s="17">
        <v>0.15744064166449701</v>
      </c>
      <c r="U12" s="17">
        <v>9.3047985521547999E-2</v>
      </c>
      <c r="V12" s="17">
        <v>0</v>
      </c>
      <c r="W12" s="17">
        <v>0.41058937695815201</v>
      </c>
      <c r="X12" s="17">
        <v>0.17086648742298499</v>
      </c>
      <c r="Y12" s="17">
        <v>0</v>
      </c>
      <c r="Z12" s="17">
        <v>0.162791233913084</v>
      </c>
      <c r="AA12" s="17">
        <v>9.3988278840172204E-2</v>
      </c>
      <c r="AB12" s="17">
        <v>6.6726350849323296E-2</v>
      </c>
      <c r="AC12" s="17">
        <v>0.146728809380921</v>
      </c>
      <c r="AD12" s="17">
        <v>0.33632542664770398</v>
      </c>
      <c r="AE12" s="17"/>
      <c r="AF12" s="17">
        <v>0.15932725325501201</v>
      </c>
      <c r="AG12" s="17">
        <v>0.15740928478139601</v>
      </c>
      <c r="AH12" s="17">
        <v>7.8118141111173295E-2</v>
      </c>
      <c r="AI12" s="17"/>
      <c r="AJ12" s="17">
        <v>0.121654507435069</v>
      </c>
      <c r="AK12" s="17">
        <v>0.15018947346873501</v>
      </c>
      <c r="AL12" s="17">
        <v>0.30376471009730499</v>
      </c>
      <c r="AM12" s="17">
        <v>0</v>
      </c>
      <c r="AN12" s="17">
        <v>9.6311965817258094E-2</v>
      </c>
      <c r="AO12" s="17"/>
      <c r="AP12" s="17">
        <v>0.122710606177113</v>
      </c>
      <c r="AQ12" s="17">
        <v>0.124390807776129</v>
      </c>
      <c r="AR12" s="17">
        <v>0.42804358067249398</v>
      </c>
      <c r="AS12" s="17">
        <v>0.18997663186342001</v>
      </c>
      <c r="AT12" s="17">
        <v>0.16659500164867699</v>
      </c>
      <c r="AU12" s="17"/>
      <c r="AV12" s="17">
        <v>9.7735818936237506E-2</v>
      </c>
      <c r="AW12" s="17">
        <v>0.18082435340267</v>
      </c>
      <c r="AX12" s="17">
        <v>0.44882532352333299</v>
      </c>
      <c r="AY12" s="17">
        <v>0.15994927017405</v>
      </c>
      <c r="AZ12" s="17">
        <v>0.112755188922823</v>
      </c>
      <c r="BA12" s="17">
        <v>0</v>
      </c>
      <c r="BB12" s="17"/>
      <c r="BC12" s="17">
        <v>0.114194706175862</v>
      </c>
      <c r="BD12" s="17">
        <v>0.12549193126793701</v>
      </c>
      <c r="BE12" s="17">
        <v>0.16274780114391099</v>
      </c>
      <c r="BF12" s="17">
        <v>0.118210982461361</v>
      </c>
      <c r="BG12" s="17" t="s">
        <v>697</v>
      </c>
    </row>
    <row r="13" spans="2:59" x14ac:dyDescent="0.35">
      <c r="B13" s="18" t="s">
        <v>692</v>
      </c>
      <c r="C13" s="17">
        <v>0.113682059141792</v>
      </c>
      <c r="D13" s="17">
        <v>0.15091894913534001</v>
      </c>
      <c r="E13" s="17">
        <v>7.3888022253930805E-2</v>
      </c>
      <c r="F13" s="17"/>
      <c r="G13" s="17">
        <v>0.17292018093321601</v>
      </c>
      <c r="H13" s="17">
        <v>0.12652447193639699</v>
      </c>
      <c r="I13" s="17">
        <v>0</v>
      </c>
      <c r="J13" s="17">
        <v>4.8692907885206999E-2</v>
      </c>
      <c r="K13" s="17">
        <v>0.25496409652253899</v>
      </c>
      <c r="L13" s="17">
        <v>8.8835761358921905E-2</v>
      </c>
      <c r="M13" s="17"/>
      <c r="N13" s="17">
        <v>0.131139963966413</v>
      </c>
      <c r="O13" s="17">
        <v>0.13874142592982999</v>
      </c>
      <c r="P13" s="17">
        <v>0.10327543252140101</v>
      </c>
      <c r="Q13" s="17">
        <v>7.0004050437545901E-2</v>
      </c>
      <c r="R13" s="17"/>
      <c r="S13" s="17">
        <v>0.102150013635144</v>
      </c>
      <c r="T13" s="17">
        <v>0.26038159354621998</v>
      </c>
      <c r="U13" s="17">
        <v>0</v>
      </c>
      <c r="V13" s="17">
        <v>0</v>
      </c>
      <c r="W13" s="17">
        <v>0.21902352185365101</v>
      </c>
      <c r="X13" s="17">
        <v>0.10433861963428701</v>
      </c>
      <c r="Y13" s="17">
        <v>0</v>
      </c>
      <c r="Z13" s="17">
        <v>0</v>
      </c>
      <c r="AA13" s="17">
        <v>0.160097615648084</v>
      </c>
      <c r="AB13" s="17">
        <v>0.154601794933825</v>
      </c>
      <c r="AC13" s="17">
        <v>0</v>
      </c>
      <c r="AD13" s="17">
        <v>0.158250624030186</v>
      </c>
      <c r="AE13" s="17"/>
      <c r="AF13" s="17">
        <v>0.104874177322875</v>
      </c>
      <c r="AG13" s="17">
        <v>7.9288961005225506E-2</v>
      </c>
      <c r="AH13" s="17">
        <v>0.191129625930059</v>
      </c>
      <c r="AI13" s="17"/>
      <c r="AJ13" s="17">
        <v>7.4634950254894306E-2</v>
      </c>
      <c r="AK13" s="17">
        <v>0.16961650215052201</v>
      </c>
      <c r="AL13" s="17">
        <v>0</v>
      </c>
      <c r="AM13" s="17">
        <v>0</v>
      </c>
      <c r="AN13" s="17">
        <v>0.21904098793382301</v>
      </c>
      <c r="AO13" s="17"/>
      <c r="AP13" s="17">
        <v>3.8667402818137998E-2</v>
      </c>
      <c r="AQ13" s="17">
        <v>0.175183111020839</v>
      </c>
      <c r="AR13" s="17">
        <v>0.15413532191726401</v>
      </c>
      <c r="AS13" s="17">
        <v>0</v>
      </c>
      <c r="AT13" s="17">
        <v>8.8744239974858599E-2</v>
      </c>
      <c r="AU13" s="17"/>
      <c r="AV13" s="17">
        <v>0.18334118464135299</v>
      </c>
      <c r="AW13" s="17">
        <v>4.4733850058239398E-2</v>
      </c>
      <c r="AX13" s="17">
        <v>0.23381825502759301</v>
      </c>
      <c r="AY13" s="17">
        <v>0</v>
      </c>
      <c r="AZ13" s="17">
        <v>6.0064068220242198E-2</v>
      </c>
      <c r="BA13" s="17">
        <v>9.28892401504504E-2</v>
      </c>
      <c r="BB13" s="17"/>
      <c r="BC13" s="17">
        <v>0.106128070151241</v>
      </c>
      <c r="BD13" s="17">
        <v>0.163436390348488</v>
      </c>
      <c r="BE13" s="17">
        <v>0.12859215752300801</v>
      </c>
      <c r="BF13" s="17">
        <v>8.3242003150086202E-2</v>
      </c>
      <c r="BG13" s="17" t="s">
        <v>697</v>
      </c>
    </row>
    <row r="14" spans="2:59" x14ac:dyDescent="0.35">
      <c r="B14" s="18" t="s">
        <v>598</v>
      </c>
      <c r="C14" s="17">
        <v>9.6167775695365498E-2</v>
      </c>
      <c r="D14" s="17">
        <v>0.110165584540673</v>
      </c>
      <c r="E14" s="17">
        <v>6.78275500286145E-2</v>
      </c>
      <c r="F14" s="17"/>
      <c r="G14" s="17">
        <v>5.1631246500266098E-2</v>
      </c>
      <c r="H14" s="17">
        <v>0</v>
      </c>
      <c r="I14" s="17">
        <v>6.3686893596285293E-2</v>
      </c>
      <c r="J14" s="17">
        <v>0.12381638425269199</v>
      </c>
      <c r="K14" s="17">
        <v>0.186686033461027</v>
      </c>
      <c r="L14" s="17">
        <v>0.11172541658813</v>
      </c>
      <c r="M14" s="17"/>
      <c r="N14" s="17">
        <v>6.3881885748686806E-2</v>
      </c>
      <c r="O14" s="17">
        <v>9.1838708713158801E-2</v>
      </c>
      <c r="P14" s="17">
        <v>0.16003126636932699</v>
      </c>
      <c r="Q14" s="17">
        <v>7.4006979624890695E-2</v>
      </c>
      <c r="R14" s="17"/>
      <c r="S14" s="17">
        <v>0.118711597831008</v>
      </c>
      <c r="T14" s="17">
        <v>0.10672871306506</v>
      </c>
      <c r="U14" s="17">
        <v>8.8253574179736005E-2</v>
      </c>
      <c r="V14" s="17">
        <v>0.320135213450568</v>
      </c>
      <c r="W14" s="17">
        <v>0</v>
      </c>
      <c r="X14" s="17">
        <v>0</v>
      </c>
      <c r="Y14" s="17">
        <v>0</v>
      </c>
      <c r="Z14" s="17">
        <v>0.32332635882079702</v>
      </c>
      <c r="AA14" s="17">
        <v>0.19479880771067901</v>
      </c>
      <c r="AB14" s="17">
        <v>0.15434030903885801</v>
      </c>
      <c r="AC14" s="17">
        <v>0</v>
      </c>
      <c r="AD14" s="17">
        <v>0</v>
      </c>
      <c r="AE14" s="17"/>
      <c r="AF14" s="17">
        <v>9.4410546827941103E-2</v>
      </c>
      <c r="AG14" s="17">
        <v>0.11536067820620299</v>
      </c>
      <c r="AH14" s="17">
        <v>7.7233529138691095E-2</v>
      </c>
      <c r="AI14" s="17"/>
      <c r="AJ14" s="17">
        <v>9.9875600663968694E-2</v>
      </c>
      <c r="AK14" s="17">
        <v>9.4172991594987598E-2</v>
      </c>
      <c r="AL14" s="17">
        <v>0</v>
      </c>
      <c r="AM14" s="17">
        <v>0</v>
      </c>
      <c r="AN14" s="17">
        <v>0.15989543419614399</v>
      </c>
      <c r="AO14" s="17"/>
      <c r="AP14" s="17">
        <v>3.9829726056702999E-2</v>
      </c>
      <c r="AQ14" s="17">
        <v>0.169663181056773</v>
      </c>
      <c r="AR14" s="17">
        <v>0.101237750480011</v>
      </c>
      <c r="AS14" s="17">
        <v>0.11693027682297</v>
      </c>
      <c r="AT14" s="17">
        <v>0</v>
      </c>
      <c r="AU14" s="17"/>
      <c r="AV14" s="17">
        <v>0.146034383104791</v>
      </c>
      <c r="AW14" s="17">
        <v>0</v>
      </c>
      <c r="AX14" s="17">
        <v>0</v>
      </c>
      <c r="AY14" s="17">
        <v>0.15204835204168399</v>
      </c>
      <c r="AZ14" s="17">
        <v>0.119070443527044</v>
      </c>
      <c r="BA14" s="17">
        <v>0.27257159742452203</v>
      </c>
      <c r="BB14" s="17"/>
      <c r="BC14" s="17">
        <v>0.16212244446638099</v>
      </c>
      <c r="BD14" s="17">
        <v>0</v>
      </c>
      <c r="BE14" s="17">
        <v>8.1472324095680407E-2</v>
      </c>
      <c r="BF14" s="17">
        <v>0.116872358053806</v>
      </c>
      <c r="BG14" s="17" t="s">
        <v>697</v>
      </c>
    </row>
    <row r="15" spans="2:59" x14ac:dyDescent="0.35">
      <c r="B15" s="18" t="s">
        <v>693</v>
      </c>
      <c r="C15" s="17">
        <v>0.15615476000043799</v>
      </c>
      <c r="D15" s="17">
        <v>6.2852090745583303E-2</v>
      </c>
      <c r="E15" s="17">
        <v>0.26209898450062602</v>
      </c>
      <c r="F15" s="17"/>
      <c r="G15" s="17">
        <v>9.5733436537694797E-2</v>
      </c>
      <c r="H15" s="17">
        <v>7.6444435489760598E-2</v>
      </c>
      <c r="I15" s="17">
        <v>0.16805590124344999</v>
      </c>
      <c r="J15" s="17">
        <v>0.28023209777163199</v>
      </c>
      <c r="K15" s="17">
        <v>0.13879641364215001</v>
      </c>
      <c r="L15" s="17">
        <v>0.145655737269863</v>
      </c>
      <c r="M15" s="17"/>
      <c r="N15" s="17">
        <v>0.15265936527304799</v>
      </c>
      <c r="O15" s="17">
        <v>0.18544546330263301</v>
      </c>
      <c r="P15" s="17">
        <v>0.15988541323529001</v>
      </c>
      <c r="Q15" s="17">
        <v>0.11826725301301801</v>
      </c>
      <c r="R15" s="17"/>
      <c r="S15" s="17">
        <v>0.222769710494752</v>
      </c>
      <c r="T15" s="17">
        <v>0.16281247471537699</v>
      </c>
      <c r="U15" s="17">
        <v>0.27632787429299199</v>
      </c>
      <c r="V15" s="17">
        <v>0</v>
      </c>
      <c r="W15" s="17">
        <v>0</v>
      </c>
      <c r="X15" s="17">
        <v>8.1749350103618904E-2</v>
      </c>
      <c r="Y15" s="17">
        <v>0.26211435381009002</v>
      </c>
      <c r="Z15" s="17">
        <v>0</v>
      </c>
      <c r="AA15" s="17">
        <v>0.203887693397897</v>
      </c>
      <c r="AB15" s="17">
        <v>0.14425079334566501</v>
      </c>
      <c r="AC15" s="17">
        <v>0.13718799527912201</v>
      </c>
      <c r="AD15" s="17">
        <v>0</v>
      </c>
      <c r="AE15" s="17"/>
      <c r="AF15" s="17">
        <v>0.14672525776789899</v>
      </c>
      <c r="AG15" s="17">
        <v>0.18596661703554501</v>
      </c>
      <c r="AH15" s="17">
        <v>0.131259245460805</v>
      </c>
      <c r="AI15" s="17"/>
      <c r="AJ15" s="17">
        <v>0.175734061200127</v>
      </c>
      <c r="AK15" s="17">
        <v>0.10315746590678899</v>
      </c>
      <c r="AL15" s="17">
        <v>0.185697447070058</v>
      </c>
      <c r="AM15" s="17">
        <v>0.500077239530474</v>
      </c>
      <c r="AN15" s="17">
        <v>0</v>
      </c>
      <c r="AO15" s="17"/>
      <c r="AP15" s="17">
        <v>0.24602685902895899</v>
      </c>
      <c r="AQ15" s="17">
        <v>9.8806129344996399E-2</v>
      </c>
      <c r="AR15" s="17">
        <v>0.119034633054619</v>
      </c>
      <c r="AS15" s="17">
        <v>0.13091422475772499</v>
      </c>
      <c r="AT15" s="17">
        <v>0.45358888398678199</v>
      </c>
      <c r="AU15" s="17"/>
      <c r="AV15" s="17">
        <v>0.118540655292339</v>
      </c>
      <c r="AW15" s="17">
        <v>0.13495419241774001</v>
      </c>
      <c r="AX15" s="17">
        <v>0.21971047804242899</v>
      </c>
      <c r="AY15" s="17">
        <v>0.16571586827204601</v>
      </c>
      <c r="AZ15" s="17">
        <v>0.30699900838008198</v>
      </c>
      <c r="BA15" s="17">
        <v>0.20726130215326799</v>
      </c>
      <c r="BB15" s="17"/>
      <c r="BC15" s="17">
        <v>0.178253562967636</v>
      </c>
      <c r="BD15" s="17">
        <v>8.5514534487393004E-2</v>
      </c>
      <c r="BE15" s="17">
        <v>0.11883238046075099</v>
      </c>
      <c r="BF15" s="17">
        <v>0.320234830125181</v>
      </c>
      <c r="BG15" s="17" t="s">
        <v>697</v>
      </c>
    </row>
    <row r="16" spans="2:59" x14ac:dyDescent="0.35">
      <c r="B16" s="18" t="s">
        <v>100</v>
      </c>
      <c r="C16" s="19">
        <v>5.6720626630450403E-2</v>
      </c>
      <c r="D16" s="19">
        <v>1.2692364804935401E-2</v>
      </c>
      <c r="E16" s="19">
        <v>0.106474416856186</v>
      </c>
      <c r="F16" s="19"/>
      <c r="G16" s="19">
        <v>8.9314519858778793E-2</v>
      </c>
      <c r="H16" s="19">
        <v>0</v>
      </c>
      <c r="I16" s="19">
        <v>0.12597416284257701</v>
      </c>
      <c r="J16" s="19">
        <v>0</v>
      </c>
      <c r="K16" s="19">
        <v>4.0186875223986097E-2</v>
      </c>
      <c r="L16" s="19">
        <v>7.3719093597178098E-2</v>
      </c>
      <c r="M16" s="19"/>
      <c r="N16" s="19">
        <v>5.6551282949036198E-2</v>
      </c>
      <c r="O16" s="19">
        <v>3.3701828643390899E-2</v>
      </c>
      <c r="P16" s="19">
        <v>3.8599491110246499E-2</v>
      </c>
      <c r="Q16" s="19">
        <v>0.10652855254898801</v>
      </c>
      <c r="R16" s="19"/>
      <c r="S16" s="19">
        <v>3.4014564784036201E-2</v>
      </c>
      <c r="T16" s="19">
        <v>5.3641364730695001E-2</v>
      </c>
      <c r="U16" s="19">
        <v>0</v>
      </c>
      <c r="V16" s="19">
        <v>0.31025713122551302</v>
      </c>
      <c r="W16" s="19">
        <v>0.20504659621909599</v>
      </c>
      <c r="X16" s="19">
        <v>8.9072474144017796E-2</v>
      </c>
      <c r="Y16" s="19">
        <v>7.1773627801343998E-2</v>
      </c>
      <c r="Z16" s="19">
        <v>0</v>
      </c>
      <c r="AA16" s="19">
        <v>0.103091551747322</v>
      </c>
      <c r="AB16" s="19">
        <v>0</v>
      </c>
      <c r="AC16" s="19">
        <v>0</v>
      </c>
      <c r="AD16" s="19">
        <v>0</v>
      </c>
      <c r="AE16" s="19"/>
      <c r="AF16" s="19">
        <v>2.62305642353616E-2</v>
      </c>
      <c r="AG16" s="19">
        <v>5.6385867951572702E-2</v>
      </c>
      <c r="AH16" s="19">
        <v>0.124335540396123</v>
      </c>
      <c r="AI16" s="19"/>
      <c r="AJ16" s="19">
        <v>2.3694101155970398E-2</v>
      </c>
      <c r="AK16" s="19">
        <v>6.7708227592957707E-2</v>
      </c>
      <c r="AL16" s="19">
        <v>5.8154717384073802E-2</v>
      </c>
      <c r="AM16" s="19">
        <v>0</v>
      </c>
      <c r="AN16" s="19">
        <v>0.11212892040580399</v>
      </c>
      <c r="AO16" s="19"/>
      <c r="AP16" s="19">
        <v>3.8377846640724203E-2</v>
      </c>
      <c r="AQ16" s="19">
        <v>5.0139189433207998E-2</v>
      </c>
      <c r="AR16" s="19">
        <v>7.9209686352796294E-2</v>
      </c>
      <c r="AS16" s="19">
        <v>0</v>
      </c>
      <c r="AT16" s="19">
        <v>0</v>
      </c>
      <c r="AU16" s="19"/>
      <c r="AV16" s="19">
        <v>9.4016812465301802E-2</v>
      </c>
      <c r="AW16" s="19">
        <v>4.4398866023113298E-2</v>
      </c>
      <c r="AX16" s="19">
        <v>0</v>
      </c>
      <c r="AY16" s="19">
        <v>0</v>
      </c>
      <c r="AZ16" s="19">
        <v>0</v>
      </c>
      <c r="BA16" s="19">
        <v>6.23412756559759E-2</v>
      </c>
      <c r="BB16" s="19"/>
      <c r="BC16" s="19">
        <v>6.5113389944256805E-2</v>
      </c>
      <c r="BD16" s="19">
        <v>3.7505296977402403E-2</v>
      </c>
      <c r="BE16" s="19">
        <v>5.9514052634898902E-2</v>
      </c>
      <c r="BF16" s="19">
        <v>6.2874386378897099E-2</v>
      </c>
      <c r="BG16" s="19" t="s">
        <v>697</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70</v>
      </c>
      <c r="E7" s="10">
        <v>70</v>
      </c>
      <c r="F7" s="10"/>
      <c r="G7" s="10">
        <v>13</v>
      </c>
      <c r="H7" s="10">
        <v>23</v>
      </c>
      <c r="I7" s="10">
        <v>24</v>
      </c>
      <c r="J7" s="10">
        <v>23</v>
      </c>
      <c r="K7" s="10">
        <v>20</v>
      </c>
      <c r="L7" s="10">
        <v>37</v>
      </c>
      <c r="M7" s="10"/>
      <c r="N7" s="10">
        <v>31</v>
      </c>
      <c r="O7" s="10">
        <v>34</v>
      </c>
      <c r="P7" s="10">
        <v>32</v>
      </c>
      <c r="Q7" s="10">
        <v>43</v>
      </c>
      <c r="R7" s="10"/>
      <c r="S7" s="10">
        <v>16</v>
      </c>
      <c r="T7" s="10">
        <v>22</v>
      </c>
      <c r="U7" s="10">
        <v>10</v>
      </c>
      <c r="V7" s="10">
        <v>10</v>
      </c>
      <c r="W7" s="10">
        <v>14</v>
      </c>
      <c r="X7" s="10">
        <v>10</v>
      </c>
      <c r="Y7" s="10">
        <v>8</v>
      </c>
      <c r="Z7" s="10">
        <v>5</v>
      </c>
      <c r="AA7" s="10">
        <v>17</v>
      </c>
      <c r="AB7" s="10">
        <v>17</v>
      </c>
      <c r="AC7" s="10">
        <v>5</v>
      </c>
      <c r="AD7" s="10">
        <v>6</v>
      </c>
      <c r="AE7" s="10"/>
      <c r="AF7" s="10">
        <v>55</v>
      </c>
      <c r="AG7" s="10">
        <v>48</v>
      </c>
      <c r="AH7" s="10">
        <v>22</v>
      </c>
      <c r="AI7" s="10"/>
      <c r="AJ7" s="10">
        <v>49</v>
      </c>
      <c r="AK7" s="10">
        <v>34</v>
      </c>
      <c r="AL7" s="10">
        <v>8</v>
      </c>
      <c r="AM7" s="10">
        <v>2</v>
      </c>
      <c r="AN7" s="10">
        <v>16</v>
      </c>
      <c r="AO7" s="10"/>
      <c r="AP7" s="10">
        <v>24</v>
      </c>
      <c r="AQ7" s="10">
        <v>44</v>
      </c>
      <c r="AR7" s="10">
        <v>11</v>
      </c>
      <c r="AS7" s="10">
        <v>18</v>
      </c>
      <c r="AT7" s="10">
        <v>9</v>
      </c>
      <c r="AU7" s="10"/>
      <c r="AV7" s="10">
        <v>39</v>
      </c>
      <c r="AW7" s="10">
        <v>24</v>
      </c>
      <c r="AX7" s="10">
        <v>10</v>
      </c>
      <c r="AY7" s="10">
        <v>22</v>
      </c>
      <c r="AZ7" s="10">
        <v>12</v>
      </c>
      <c r="BA7" s="10">
        <v>12</v>
      </c>
      <c r="BB7" s="10"/>
      <c r="BC7" s="10">
        <v>31</v>
      </c>
      <c r="BD7" s="10">
        <v>37</v>
      </c>
      <c r="BE7" s="10">
        <v>38</v>
      </c>
      <c r="BF7" s="10">
        <v>12</v>
      </c>
      <c r="BG7" s="10" t="s">
        <v>696</v>
      </c>
    </row>
    <row r="8" spans="2:59" ht="30" customHeight="1" x14ac:dyDescent="0.35">
      <c r="B8" s="11" t="s">
        <v>20</v>
      </c>
      <c r="C8" s="11">
        <v>144</v>
      </c>
      <c r="D8" s="11">
        <v>72</v>
      </c>
      <c r="E8" s="11">
        <v>71</v>
      </c>
      <c r="F8" s="11"/>
      <c r="G8" s="11">
        <v>13</v>
      </c>
      <c r="H8" s="11">
        <v>25</v>
      </c>
      <c r="I8" s="11">
        <v>27</v>
      </c>
      <c r="J8" s="11">
        <v>22</v>
      </c>
      <c r="K8" s="11">
        <v>20</v>
      </c>
      <c r="L8" s="11">
        <v>37</v>
      </c>
      <c r="M8" s="11"/>
      <c r="N8" s="11">
        <v>30</v>
      </c>
      <c r="O8" s="11">
        <v>39</v>
      </c>
      <c r="P8" s="11">
        <v>32</v>
      </c>
      <c r="Q8" s="11">
        <v>42</v>
      </c>
      <c r="R8" s="11"/>
      <c r="S8" s="11">
        <v>15</v>
      </c>
      <c r="T8" s="11">
        <v>23</v>
      </c>
      <c r="U8" s="11">
        <v>11</v>
      </c>
      <c r="V8" s="11">
        <v>13</v>
      </c>
      <c r="W8" s="11">
        <v>15</v>
      </c>
      <c r="X8" s="11">
        <v>13</v>
      </c>
      <c r="Y8" s="11">
        <v>7</v>
      </c>
      <c r="Z8" s="11">
        <v>4</v>
      </c>
      <c r="AA8" s="11">
        <v>16</v>
      </c>
      <c r="AB8" s="11">
        <v>16</v>
      </c>
      <c r="AC8" s="11">
        <v>4</v>
      </c>
      <c r="AD8" s="11">
        <v>6</v>
      </c>
      <c r="AE8" s="11"/>
      <c r="AF8" s="11">
        <v>58</v>
      </c>
      <c r="AG8" s="11">
        <v>49</v>
      </c>
      <c r="AH8" s="11">
        <v>23</v>
      </c>
      <c r="AI8" s="11"/>
      <c r="AJ8" s="11">
        <v>50</v>
      </c>
      <c r="AK8" s="11">
        <v>34</v>
      </c>
      <c r="AL8" s="11">
        <v>9</v>
      </c>
      <c r="AM8" s="11">
        <v>2</v>
      </c>
      <c r="AN8" s="11">
        <v>16</v>
      </c>
      <c r="AO8" s="11"/>
      <c r="AP8" s="11">
        <v>24</v>
      </c>
      <c r="AQ8" s="11">
        <v>46</v>
      </c>
      <c r="AR8" s="11">
        <v>11</v>
      </c>
      <c r="AS8" s="11">
        <v>18</v>
      </c>
      <c r="AT8" s="11">
        <v>11</v>
      </c>
      <c r="AU8" s="11"/>
      <c r="AV8" s="11">
        <v>40</v>
      </c>
      <c r="AW8" s="11">
        <v>24</v>
      </c>
      <c r="AX8" s="11">
        <v>10</v>
      </c>
      <c r="AY8" s="11">
        <v>22</v>
      </c>
      <c r="AZ8" s="11">
        <v>14</v>
      </c>
      <c r="BA8" s="11">
        <v>12</v>
      </c>
      <c r="BB8" s="11"/>
      <c r="BC8" s="11">
        <v>32</v>
      </c>
      <c r="BD8" s="11">
        <v>39</v>
      </c>
      <c r="BE8" s="11">
        <v>39</v>
      </c>
      <c r="BF8" s="11">
        <v>12</v>
      </c>
      <c r="BG8" s="11" t="s">
        <v>696</v>
      </c>
    </row>
    <row r="9" spans="2:59" x14ac:dyDescent="0.35">
      <c r="B9" s="18" t="s">
        <v>688</v>
      </c>
      <c r="C9" s="17">
        <v>0.147678744589815</v>
      </c>
      <c r="D9" s="17">
        <v>0.123620025823548</v>
      </c>
      <c r="E9" s="17">
        <v>0.172049493139452</v>
      </c>
      <c r="F9" s="17"/>
      <c r="G9" s="17">
        <v>7.2168971296755494E-2</v>
      </c>
      <c r="H9" s="17">
        <v>0.123875611946172</v>
      </c>
      <c r="I9" s="17">
        <v>0.212153937523235</v>
      </c>
      <c r="J9" s="17">
        <v>0.34558676576203401</v>
      </c>
      <c r="K9" s="17">
        <v>0.14179367271092599</v>
      </c>
      <c r="L9" s="17">
        <v>2.7289592347335499E-2</v>
      </c>
      <c r="M9" s="17"/>
      <c r="N9" s="17">
        <v>0.194230474272202</v>
      </c>
      <c r="O9" s="17">
        <v>0.14341936715605699</v>
      </c>
      <c r="P9" s="17">
        <v>0.18696004547297301</v>
      </c>
      <c r="Q9" s="17">
        <v>8.9161905760952107E-2</v>
      </c>
      <c r="R9" s="17"/>
      <c r="S9" s="17">
        <v>0</v>
      </c>
      <c r="T9" s="17">
        <v>9.3502288810825798E-2</v>
      </c>
      <c r="U9" s="17">
        <v>0.10638963280590399</v>
      </c>
      <c r="V9" s="17">
        <v>0.203024494175986</v>
      </c>
      <c r="W9" s="17">
        <v>6.6944242074786803E-2</v>
      </c>
      <c r="X9" s="17">
        <v>9.0472659993112506E-2</v>
      </c>
      <c r="Y9" s="17">
        <v>0.37632997031102</v>
      </c>
      <c r="Z9" s="17">
        <v>0.32943145266051899</v>
      </c>
      <c r="AA9" s="17">
        <v>0.23207305487143101</v>
      </c>
      <c r="AB9" s="17">
        <v>0.22644969018971101</v>
      </c>
      <c r="AC9" s="17">
        <v>0.38170883096529601</v>
      </c>
      <c r="AD9" s="17">
        <v>0</v>
      </c>
      <c r="AE9" s="17"/>
      <c r="AF9" s="17">
        <v>0.116337703724156</v>
      </c>
      <c r="AG9" s="17">
        <v>0.107365251612171</v>
      </c>
      <c r="AH9" s="17">
        <v>0.32353679485620301</v>
      </c>
      <c r="AI9" s="17"/>
      <c r="AJ9" s="17">
        <v>0.116741094680004</v>
      </c>
      <c r="AK9" s="17">
        <v>0.16294216697542999</v>
      </c>
      <c r="AL9" s="17">
        <v>0</v>
      </c>
      <c r="AM9" s="17">
        <v>0.50007795835095303</v>
      </c>
      <c r="AN9" s="17">
        <v>0.30643904621749901</v>
      </c>
      <c r="AO9" s="17"/>
      <c r="AP9" s="17">
        <v>0.162845597807036</v>
      </c>
      <c r="AQ9" s="17">
        <v>0.18514291034025199</v>
      </c>
      <c r="AR9" s="17">
        <v>0</v>
      </c>
      <c r="AS9" s="17">
        <v>0.16551447604174199</v>
      </c>
      <c r="AT9" s="17">
        <v>7.9112058707749303E-2</v>
      </c>
      <c r="AU9" s="17"/>
      <c r="AV9" s="17">
        <v>0.16336369961695901</v>
      </c>
      <c r="AW9" s="17">
        <v>0.162398102132947</v>
      </c>
      <c r="AX9" s="17">
        <v>0</v>
      </c>
      <c r="AY9" s="17">
        <v>0.17391741237959199</v>
      </c>
      <c r="AZ9" s="17">
        <v>0.14036044946663401</v>
      </c>
      <c r="BA9" s="17">
        <v>7.3914208511842799E-2</v>
      </c>
      <c r="BB9" s="17"/>
      <c r="BC9" s="17">
        <v>0.16777566832215501</v>
      </c>
      <c r="BD9" s="17">
        <v>0.123846362979669</v>
      </c>
      <c r="BE9" s="17">
        <v>0.15029783201158001</v>
      </c>
      <c r="BF9" s="17">
        <v>0.28674299069077602</v>
      </c>
      <c r="BG9" s="17" t="s">
        <v>697</v>
      </c>
    </row>
    <row r="10" spans="2:59" x14ac:dyDescent="0.35">
      <c r="B10" s="18" t="s">
        <v>689</v>
      </c>
      <c r="C10" s="17">
        <v>0.14496644418962201</v>
      </c>
      <c r="D10" s="17">
        <v>0.13897707654142799</v>
      </c>
      <c r="E10" s="17">
        <v>0.15103349099887101</v>
      </c>
      <c r="F10" s="17"/>
      <c r="G10" s="17">
        <v>0</v>
      </c>
      <c r="H10" s="17">
        <v>0.31358199198262399</v>
      </c>
      <c r="I10" s="17">
        <v>0.15973799229150301</v>
      </c>
      <c r="J10" s="17">
        <v>4.4762325158950601E-2</v>
      </c>
      <c r="K10" s="17">
        <v>0</v>
      </c>
      <c r="L10" s="17">
        <v>0.207125986693942</v>
      </c>
      <c r="M10" s="17"/>
      <c r="N10" s="17">
        <v>0.15857913873075599</v>
      </c>
      <c r="O10" s="17">
        <v>0.15157398087367599</v>
      </c>
      <c r="P10" s="17">
        <v>0.13476982788082001</v>
      </c>
      <c r="Q10" s="17">
        <v>0.13676629060569201</v>
      </c>
      <c r="R10" s="17"/>
      <c r="S10" s="17">
        <v>0.12511305639335299</v>
      </c>
      <c r="T10" s="17">
        <v>8.2799604347603195E-2</v>
      </c>
      <c r="U10" s="17">
        <v>0.19315070248935901</v>
      </c>
      <c r="V10" s="17">
        <v>0.12908613510524899</v>
      </c>
      <c r="W10" s="17">
        <v>6.9477014670248902E-2</v>
      </c>
      <c r="X10" s="17">
        <v>0.10730533574670199</v>
      </c>
      <c r="Y10" s="17">
        <v>0.271905265979905</v>
      </c>
      <c r="Z10" s="17">
        <v>0.236874631713935</v>
      </c>
      <c r="AA10" s="17">
        <v>0.25215112000434697</v>
      </c>
      <c r="AB10" s="17">
        <v>0.11644017456529999</v>
      </c>
      <c r="AC10" s="17">
        <v>0</v>
      </c>
      <c r="AD10" s="17">
        <v>0.34345933557937902</v>
      </c>
      <c r="AE10" s="17"/>
      <c r="AF10" s="17">
        <v>0.150569724701205</v>
      </c>
      <c r="AG10" s="17">
        <v>0.20101176843969201</v>
      </c>
      <c r="AH10" s="17">
        <v>0.10181962162509101</v>
      </c>
      <c r="AI10" s="17"/>
      <c r="AJ10" s="17">
        <v>0.16316231089982899</v>
      </c>
      <c r="AK10" s="17">
        <v>0.160583830784675</v>
      </c>
      <c r="AL10" s="17">
        <v>0.35262907437455698</v>
      </c>
      <c r="AM10" s="17">
        <v>0</v>
      </c>
      <c r="AN10" s="17">
        <v>7.6474454740086101E-2</v>
      </c>
      <c r="AO10" s="17"/>
      <c r="AP10" s="17">
        <v>0.15557717182476499</v>
      </c>
      <c r="AQ10" s="17">
        <v>0.12920743594352299</v>
      </c>
      <c r="AR10" s="17">
        <v>0.36011550821557198</v>
      </c>
      <c r="AS10" s="17">
        <v>0.104282199203723</v>
      </c>
      <c r="AT10" s="17">
        <v>9.5225490698091594E-2</v>
      </c>
      <c r="AU10" s="17"/>
      <c r="AV10" s="17">
        <v>0.139686587632503</v>
      </c>
      <c r="AW10" s="17">
        <v>0.155371121243911</v>
      </c>
      <c r="AX10" s="17">
        <v>0.38986919472619602</v>
      </c>
      <c r="AY10" s="17">
        <v>0.10900052603209801</v>
      </c>
      <c r="AZ10" s="17">
        <v>7.3818476551243406E-2</v>
      </c>
      <c r="BA10" s="17">
        <v>0.17967511785427301</v>
      </c>
      <c r="BB10" s="17"/>
      <c r="BC10" s="17">
        <v>5.7891433901967097E-2</v>
      </c>
      <c r="BD10" s="17">
        <v>0.17451323329818999</v>
      </c>
      <c r="BE10" s="17">
        <v>0.248403533117111</v>
      </c>
      <c r="BF10" s="17">
        <v>0.12111476071150599</v>
      </c>
      <c r="BG10" s="17" t="s">
        <v>697</v>
      </c>
    </row>
    <row r="11" spans="2:59" x14ac:dyDescent="0.35">
      <c r="B11" s="18" t="s">
        <v>690</v>
      </c>
      <c r="C11" s="17">
        <v>0.16494625409668401</v>
      </c>
      <c r="D11" s="17">
        <v>0.218043760657918</v>
      </c>
      <c r="E11" s="17">
        <v>0.11116009891576401</v>
      </c>
      <c r="F11" s="17"/>
      <c r="G11" s="17">
        <v>0.17126946653311201</v>
      </c>
      <c r="H11" s="17">
        <v>0.12586672649769401</v>
      </c>
      <c r="I11" s="17">
        <v>0.25087585684525898</v>
      </c>
      <c r="J11" s="17">
        <v>5.19778509565035E-2</v>
      </c>
      <c r="K11" s="17">
        <v>0.299927355373314</v>
      </c>
      <c r="L11" s="17">
        <v>0.12206992475452701</v>
      </c>
      <c r="M11" s="17"/>
      <c r="N11" s="17">
        <v>0.156558199632962</v>
      </c>
      <c r="O11" s="17">
        <v>0.15730002423737</v>
      </c>
      <c r="P11" s="17">
        <v>0.16459888544332099</v>
      </c>
      <c r="Q11" s="17">
        <v>0.17828569604988301</v>
      </c>
      <c r="R11" s="17"/>
      <c r="S11" s="17">
        <v>0.25091802400056901</v>
      </c>
      <c r="T11" s="17">
        <v>0.105002326258823</v>
      </c>
      <c r="U11" s="17">
        <v>0</v>
      </c>
      <c r="V11" s="17">
        <v>9.2472035142957695E-2</v>
      </c>
      <c r="W11" s="17">
        <v>0.24097901651895601</v>
      </c>
      <c r="X11" s="17">
        <v>0.60451961480505301</v>
      </c>
      <c r="Y11" s="17">
        <v>0</v>
      </c>
      <c r="Z11" s="17">
        <v>0</v>
      </c>
      <c r="AA11" s="17">
        <v>0</v>
      </c>
      <c r="AB11" s="17">
        <v>0.226082757985794</v>
      </c>
      <c r="AC11" s="17">
        <v>0.22493805557697399</v>
      </c>
      <c r="AD11" s="17">
        <v>0</v>
      </c>
      <c r="AE11" s="17"/>
      <c r="AF11" s="17">
        <v>0.13490947426378899</v>
      </c>
      <c r="AG11" s="17">
        <v>0.23075096141158499</v>
      </c>
      <c r="AH11" s="17">
        <v>6.20175376896272E-2</v>
      </c>
      <c r="AI11" s="17"/>
      <c r="AJ11" s="17">
        <v>0.18845619387367901</v>
      </c>
      <c r="AK11" s="17">
        <v>0.119383719295556</v>
      </c>
      <c r="AL11" s="17">
        <v>0.27160865353269098</v>
      </c>
      <c r="AM11" s="17">
        <v>0</v>
      </c>
      <c r="AN11" s="17">
        <v>0.14802535356454399</v>
      </c>
      <c r="AO11" s="17"/>
      <c r="AP11" s="17">
        <v>0.11198830728744399</v>
      </c>
      <c r="AQ11" s="17">
        <v>0.19164999969826399</v>
      </c>
      <c r="AR11" s="17">
        <v>0.19565289374650099</v>
      </c>
      <c r="AS11" s="17">
        <v>0.12738521230953101</v>
      </c>
      <c r="AT11" s="17">
        <v>0.37156057266100401</v>
      </c>
      <c r="AU11" s="17"/>
      <c r="AV11" s="17">
        <v>0.161814045317418</v>
      </c>
      <c r="AW11" s="17">
        <v>0.25399665569322</v>
      </c>
      <c r="AX11" s="17">
        <v>0.13096227396215401</v>
      </c>
      <c r="AY11" s="17">
        <v>0</v>
      </c>
      <c r="AZ11" s="17">
        <v>0.36055193114517697</v>
      </c>
      <c r="BA11" s="17">
        <v>0.100972311325101</v>
      </c>
      <c r="BB11" s="17"/>
      <c r="BC11" s="17">
        <v>0.20577785718223701</v>
      </c>
      <c r="BD11" s="17">
        <v>0.15579601514647701</v>
      </c>
      <c r="BE11" s="17">
        <v>0.169511295168497</v>
      </c>
      <c r="BF11" s="17">
        <v>0.18357769659241599</v>
      </c>
      <c r="BG11" s="17" t="s">
        <v>697</v>
      </c>
    </row>
    <row r="12" spans="2:59" x14ac:dyDescent="0.35">
      <c r="B12" s="18" t="s">
        <v>691</v>
      </c>
      <c r="C12" s="17">
        <v>0.199784653461582</v>
      </c>
      <c r="D12" s="17">
        <v>0.154906835155151</v>
      </c>
      <c r="E12" s="17">
        <v>0.245244515062185</v>
      </c>
      <c r="F12" s="17"/>
      <c r="G12" s="17">
        <v>0.23103932008251299</v>
      </c>
      <c r="H12" s="17">
        <v>0.176433771907613</v>
      </c>
      <c r="I12" s="17">
        <v>4.0958699932423397E-2</v>
      </c>
      <c r="J12" s="17">
        <v>0.20486335093382299</v>
      </c>
      <c r="K12" s="17">
        <v>0.27082110169053603</v>
      </c>
      <c r="L12" s="17">
        <v>0.28010279850341802</v>
      </c>
      <c r="M12" s="17"/>
      <c r="N12" s="17">
        <v>0.13938785901895401</v>
      </c>
      <c r="O12" s="17">
        <v>0.229619274932368</v>
      </c>
      <c r="P12" s="17">
        <v>0.24405454839350499</v>
      </c>
      <c r="Q12" s="17">
        <v>0.181844718702424</v>
      </c>
      <c r="R12" s="17"/>
      <c r="S12" s="17">
        <v>0.188571448831932</v>
      </c>
      <c r="T12" s="17">
        <v>0.32141413886616299</v>
      </c>
      <c r="U12" s="17">
        <v>0.32155608725902601</v>
      </c>
      <c r="V12" s="17">
        <v>0.17373501570650601</v>
      </c>
      <c r="W12" s="17">
        <v>0.49444096558850098</v>
      </c>
      <c r="X12" s="17">
        <v>0</v>
      </c>
      <c r="Y12" s="17">
        <v>0.22384950758123201</v>
      </c>
      <c r="Z12" s="17">
        <v>0</v>
      </c>
      <c r="AA12" s="17">
        <v>5.2738873787260103E-2</v>
      </c>
      <c r="AB12" s="17">
        <v>0.17779941857155601</v>
      </c>
      <c r="AC12" s="17">
        <v>0</v>
      </c>
      <c r="AD12" s="17">
        <v>0</v>
      </c>
      <c r="AE12" s="17"/>
      <c r="AF12" s="17">
        <v>0.25481051709778701</v>
      </c>
      <c r="AG12" s="17">
        <v>0.12762477147475801</v>
      </c>
      <c r="AH12" s="17">
        <v>0.21908416817672599</v>
      </c>
      <c r="AI12" s="17"/>
      <c r="AJ12" s="17">
        <v>0.21346367860401999</v>
      </c>
      <c r="AK12" s="17">
        <v>0.240402020404832</v>
      </c>
      <c r="AL12" s="17">
        <v>0.25419458587900001</v>
      </c>
      <c r="AM12" s="17">
        <v>0.49992204164904702</v>
      </c>
      <c r="AN12" s="17">
        <v>0.17302261719336401</v>
      </c>
      <c r="AO12" s="17"/>
      <c r="AP12" s="17">
        <v>0.27693889761701401</v>
      </c>
      <c r="AQ12" s="17">
        <v>0.17653743655842999</v>
      </c>
      <c r="AR12" s="17">
        <v>0.185023544966504</v>
      </c>
      <c r="AS12" s="17">
        <v>0.220723134310057</v>
      </c>
      <c r="AT12" s="17">
        <v>0</v>
      </c>
      <c r="AU12" s="17"/>
      <c r="AV12" s="17">
        <v>0.20849995191518</v>
      </c>
      <c r="AW12" s="17">
        <v>0.26722765223477102</v>
      </c>
      <c r="AX12" s="17">
        <v>0.30192703048664599</v>
      </c>
      <c r="AY12" s="17">
        <v>0.13368132312483</v>
      </c>
      <c r="AZ12" s="17">
        <v>0</v>
      </c>
      <c r="BA12" s="17">
        <v>8.0997079344509601E-2</v>
      </c>
      <c r="BB12" s="17"/>
      <c r="BC12" s="17">
        <v>0.15617601381519</v>
      </c>
      <c r="BD12" s="17">
        <v>0.21084242344325699</v>
      </c>
      <c r="BE12" s="17">
        <v>0.21103562856038499</v>
      </c>
      <c r="BF12" s="17">
        <v>8.1108218133133306E-2</v>
      </c>
      <c r="BG12" s="17" t="s">
        <v>697</v>
      </c>
    </row>
    <row r="13" spans="2:59" x14ac:dyDescent="0.35">
      <c r="B13" s="18" t="s">
        <v>692</v>
      </c>
      <c r="C13" s="17">
        <v>0.129077513765114</v>
      </c>
      <c r="D13" s="17">
        <v>0.14591643652521799</v>
      </c>
      <c r="E13" s="17">
        <v>0.112020198435061</v>
      </c>
      <c r="F13" s="17"/>
      <c r="G13" s="17">
        <v>0.166474848595384</v>
      </c>
      <c r="H13" s="17">
        <v>7.3556484807917599E-2</v>
      </c>
      <c r="I13" s="17">
        <v>0.16377499960660999</v>
      </c>
      <c r="J13" s="17">
        <v>0.15487423268542</v>
      </c>
      <c r="K13" s="17">
        <v>4.5176378257316803E-2</v>
      </c>
      <c r="L13" s="17">
        <v>0.15759642363888099</v>
      </c>
      <c r="M13" s="17"/>
      <c r="N13" s="17">
        <v>0.20190500560551899</v>
      </c>
      <c r="O13" s="17">
        <v>5.7450254654076799E-2</v>
      </c>
      <c r="P13" s="17">
        <v>0.103771998441887</v>
      </c>
      <c r="Q13" s="17">
        <v>0.16288752392425901</v>
      </c>
      <c r="R13" s="17"/>
      <c r="S13" s="17">
        <v>0.267371459344736</v>
      </c>
      <c r="T13" s="17">
        <v>0.21175924227714699</v>
      </c>
      <c r="U13" s="17">
        <v>0.10982066831109499</v>
      </c>
      <c r="V13" s="17">
        <v>0.27231051815841201</v>
      </c>
      <c r="W13" s="17">
        <v>0.12815876114750699</v>
      </c>
      <c r="X13" s="17">
        <v>8.57037916199474E-2</v>
      </c>
      <c r="Y13" s="17">
        <v>0</v>
      </c>
      <c r="Z13" s="17">
        <v>0</v>
      </c>
      <c r="AA13" s="17">
        <v>0</v>
      </c>
      <c r="AB13" s="17">
        <v>6.0609821649160102E-2</v>
      </c>
      <c r="AC13" s="17">
        <v>0</v>
      </c>
      <c r="AD13" s="17">
        <v>0.158644668757248</v>
      </c>
      <c r="AE13" s="17"/>
      <c r="AF13" s="17">
        <v>0.160499158940095</v>
      </c>
      <c r="AG13" s="17">
        <v>0.12281362699604099</v>
      </c>
      <c r="AH13" s="17">
        <v>5.0848804810592001E-2</v>
      </c>
      <c r="AI13" s="17"/>
      <c r="AJ13" s="17">
        <v>0.179653398271195</v>
      </c>
      <c r="AK13" s="17">
        <v>0.12586412609205</v>
      </c>
      <c r="AL13" s="17">
        <v>0</v>
      </c>
      <c r="AM13" s="17">
        <v>0</v>
      </c>
      <c r="AN13" s="17">
        <v>6.9878292881466395E-2</v>
      </c>
      <c r="AO13" s="17"/>
      <c r="AP13" s="17">
        <v>0.159477847177626</v>
      </c>
      <c r="AQ13" s="17">
        <v>0.114011674750761</v>
      </c>
      <c r="AR13" s="17">
        <v>8.5273673298189301E-2</v>
      </c>
      <c r="AS13" s="17">
        <v>0.285561163401641</v>
      </c>
      <c r="AT13" s="17">
        <v>0.11808382965352</v>
      </c>
      <c r="AU13" s="17"/>
      <c r="AV13" s="17">
        <v>0.13171383329243999</v>
      </c>
      <c r="AW13" s="17">
        <v>0.12236355493554001</v>
      </c>
      <c r="AX13" s="17">
        <v>0</v>
      </c>
      <c r="AY13" s="17">
        <v>0.27142651899772202</v>
      </c>
      <c r="AZ13" s="17">
        <v>9.1538183174036503E-2</v>
      </c>
      <c r="BA13" s="17">
        <v>0.17787001241228101</v>
      </c>
      <c r="BB13" s="17"/>
      <c r="BC13" s="17">
        <v>0.20424937311705799</v>
      </c>
      <c r="BD13" s="17">
        <v>8.3575490881619599E-2</v>
      </c>
      <c r="BE13" s="17">
        <v>7.3704172663091594E-2</v>
      </c>
      <c r="BF13" s="17">
        <v>0.254248021017837</v>
      </c>
      <c r="BG13" s="17" t="s">
        <v>697</v>
      </c>
    </row>
    <row r="14" spans="2:59" x14ac:dyDescent="0.35">
      <c r="B14" s="18" t="s">
        <v>598</v>
      </c>
      <c r="C14" s="17">
        <v>9.9560260202634698E-2</v>
      </c>
      <c r="D14" s="17">
        <v>8.9710206283210803E-2</v>
      </c>
      <c r="E14" s="17">
        <v>0.109538064490668</v>
      </c>
      <c r="F14" s="17"/>
      <c r="G14" s="17">
        <v>0.245923964767924</v>
      </c>
      <c r="H14" s="17">
        <v>3.8768651575208202E-2</v>
      </c>
      <c r="I14" s="17">
        <v>0.10262022125554</v>
      </c>
      <c r="J14" s="17">
        <v>7.6283845435299896E-2</v>
      </c>
      <c r="K14" s="17">
        <v>0.15287889887618999</v>
      </c>
      <c r="L14" s="17">
        <v>7.3700079110661204E-2</v>
      </c>
      <c r="M14" s="17"/>
      <c r="N14" s="17">
        <v>0</v>
      </c>
      <c r="O14" s="17">
        <v>0.20511954401928101</v>
      </c>
      <c r="P14" s="17">
        <v>8.5254482385619501E-2</v>
      </c>
      <c r="Q14" s="17">
        <v>8.2808546266503094E-2</v>
      </c>
      <c r="R14" s="17"/>
      <c r="S14" s="17">
        <v>6.9888627926152094E-2</v>
      </c>
      <c r="T14" s="17">
        <v>5.2538250271400397E-2</v>
      </c>
      <c r="U14" s="17">
        <v>8.9009001907736099E-2</v>
      </c>
      <c r="V14" s="17">
        <v>0.129371801710889</v>
      </c>
      <c r="W14" s="17">
        <v>0</v>
      </c>
      <c r="X14" s="17">
        <v>0</v>
      </c>
      <c r="Y14" s="17">
        <v>0.12791525612784199</v>
      </c>
      <c r="Z14" s="17">
        <v>0</v>
      </c>
      <c r="AA14" s="17">
        <v>0.29217517855878899</v>
      </c>
      <c r="AB14" s="17">
        <v>6.0809297682887703E-2</v>
      </c>
      <c r="AC14" s="17">
        <v>0.393353113457731</v>
      </c>
      <c r="AD14" s="17">
        <v>0.20351047914831799</v>
      </c>
      <c r="AE14" s="17"/>
      <c r="AF14" s="17">
        <v>7.5401016341941102E-2</v>
      </c>
      <c r="AG14" s="17">
        <v>0.121873148650068</v>
      </c>
      <c r="AH14" s="17">
        <v>8.5824314032409504E-2</v>
      </c>
      <c r="AI14" s="17"/>
      <c r="AJ14" s="17">
        <v>4.3246283985247103E-2</v>
      </c>
      <c r="AK14" s="17">
        <v>7.7866673636245498E-2</v>
      </c>
      <c r="AL14" s="17">
        <v>0</v>
      </c>
      <c r="AM14" s="17">
        <v>0</v>
      </c>
      <c r="AN14" s="17">
        <v>0.173159637873671</v>
      </c>
      <c r="AO14" s="17"/>
      <c r="AP14" s="17">
        <v>8.9532096458668303E-2</v>
      </c>
      <c r="AQ14" s="17">
        <v>0.11560703414885901</v>
      </c>
      <c r="AR14" s="17">
        <v>8.2860499891453304E-2</v>
      </c>
      <c r="AS14" s="17">
        <v>0</v>
      </c>
      <c r="AT14" s="17">
        <v>0</v>
      </c>
      <c r="AU14" s="17"/>
      <c r="AV14" s="17">
        <v>0.142442811632435</v>
      </c>
      <c r="AW14" s="17">
        <v>3.8642913759610702E-2</v>
      </c>
      <c r="AX14" s="17">
        <v>0.11643427286375301</v>
      </c>
      <c r="AY14" s="17">
        <v>0.11148439442422001</v>
      </c>
      <c r="AZ14" s="17">
        <v>0</v>
      </c>
      <c r="BA14" s="17">
        <v>0.15967830814220699</v>
      </c>
      <c r="BB14" s="17"/>
      <c r="BC14" s="17">
        <v>0.122073876000919</v>
      </c>
      <c r="BD14" s="17">
        <v>0.172947499614166</v>
      </c>
      <c r="BE14" s="17">
        <v>2.0995154689959598E-2</v>
      </c>
      <c r="BF14" s="17">
        <v>0</v>
      </c>
      <c r="BG14" s="17" t="s">
        <v>697</v>
      </c>
    </row>
    <row r="15" spans="2:59" x14ac:dyDescent="0.35">
      <c r="B15" s="18" t="s">
        <v>693</v>
      </c>
      <c r="C15" s="17">
        <v>5.37104818673622E-2</v>
      </c>
      <c r="D15" s="17">
        <v>6.2986338014061102E-2</v>
      </c>
      <c r="E15" s="17">
        <v>4.4314322415564399E-2</v>
      </c>
      <c r="F15" s="17"/>
      <c r="G15" s="17">
        <v>0.113123428724312</v>
      </c>
      <c r="H15" s="17">
        <v>5.9432380684417502E-2</v>
      </c>
      <c r="I15" s="17">
        <v>4.0237852696293402E-2</v>
      </c>
      <c r="J15" s="17">
        <v>0</v>
      </c>
      <c r="K15" s="17">
        <v>8.9402593091716498E-2</v>
      </c>
      <c r="L15" s="17">
        <v>5.2438495727965398E-2</v>
      </c>
      <c r="M15" s="17"/>
      <c r="N15" s="17">
        <v>0.115738641089478</v>
      </c>
      <c r="O15" s="17">
        <v>0</v>
      </c>
      <c r="P15" s="17">
        <v>2.8437938271589299E-2</v>
      </c>
      <c r="Q15" s="17">
        <v>7.8499801616732104E-2</v>
      </c>
      <c r="R15" s="17"/>
      <c r="S15" s="17">
        <v>4.1398476649819299E-2</v>
      </c>
      <c r="T15" s="17">
        <v>4.4842424003277002E-2</v>
      </c>
      <c r="U15" s="17">
        <v>0</v>
      </c>
      <c r="V15" s="17">
        <v>0</v>
      </c>
      <c r="W15" s="17">
        <v>0</v>
      </c>
      <c r="X15" s="17">
        <v>0.111998597835185</v>
      </c>
      <c r="Y15" s="17">
        <v>0</v>
      </c>
      <c r="Z15" s="17">
        <v>0.24973294647796301</v>
      </c>
      <c r="AA15" s="17">
        <v>5.61737476176256E-2</v>
      </c>
      <c r="AB15" s="17">
        <v>5.6531334788529501E-2</v>
      </c>
      <c r="AC15" s="17">
        <v>0</v>
      </c>
      <c r="AD15" s="17">
        <v>0.29438551651505501</v>
      </c>
      <c r="AE15" s="17"/>
      <c r="AF15" s="17">
        <v>7.4867128693617904E-2</v>
      </c>
      <c r="AG15" s="17">
        <v>2.2303931581814301E-2</v>
      </c>
      <c r="AH15" s="17">
        <v>3.8054056171129301E-2</v>
      </c>
      <c r="AI15" s="17"/>
      <c r="AJ15" s="17">
        <v>5.72865314762942E-2</v>
      </c>
      <c r="AK15" s="17">
        <v>3.1598930131742101E-2</v>
      </c>
      <c r="AL15" s="17">
        <v>0</v>
      </c>
      <c r="AM15" s="17">
        <v>0</v>
      </c>
      <c r="AN15" s="17">
        <v>0</v>
      </c>
      <c r="AO15" s="17"/>
      <c r="AP15" s="17">
        <v>0</v>
      </c>
      <c r="AQ15" s="17">
        <v>6.6218265786988903E-2</v>
      </c>
      <c r="AR15" s="17">
        <v>0</v>
      </c>
      <c r="AS15" s="17">
        <v>4.9592857208317701E-2</v>
      </c>
      <c r="AT15" s="17">
        <v>0.13501074786253001</v>
      </c>
      <c r="AU15" s="17"/>
      <c r="AV15" s="17">
        <v>2.7496158731382201E-2</v>
      </c>
      <c r="AW15" s="17">
        <v>0</v>
      </c>
      <c r="AX15" s="17">
        <v>6.0807227961252E-2</v>
      </c>
      <c r="AY15" s="17">
        <v>0.116285257300144</v>
      </c>
      <c r="AZ15" s="17">
        <v>0.17791078395478599</v>
      </c>
      <c r="BA15" s="17">
        <v>0</v>
      </c>
      <c r="BB15" s="17"/>
      <c r="BC15" s="17">
        <v>0</v>
      </c>
      <c r="BD15" s="17">
        <v>5.8095242358486801E-2</v>
      </c>
      <c r="BE15" s="17">
        <v>7.0352398384503606E-2</v>
      </c>
      <c r="BF15" s="17">
        <v>7.3208312854332006E-2</v>
      </c>
      <c r="BG15" s="17" t="s">
        <v>697</v>
      </c>
    </row>
    <row r="16" spans="2:59" x14ac:dyDescent="0.35">
      <c r="B16" s="18" t="s">
        <v>100</v>
      </c>
      <c r="C16" s="19">
        <v>6.0275647827186897E-2</v>
      </c>
      <c r="D16" s="19">
        <v>6.5839320999465295E-2</v>
      </c>
      <c r="E16" s="19">
        <v>5.4639816542435701E-2</v>
      </c>
      <c r="F16" s="19"/>
      <c r="G16" s="19">
        <v>0</v>
      </c>
      <c r="H16" s="19">
        <v>8.8484380598353798E-2</v>
      </c>
      <c r="I16" s="19">
        <v>2.9640439849137001E-2</v>
      </c>
      <c r="J16" s="19">
        <v>0.121651629067969</v>
      </c>
      <c r="K16" s="19">
        <v>0</v>
      </c>
      <c r="L16" s="19">
        <v>7.9676699223269407E-2</v>
      </c>
      <c r="M16" s="19"/>
      <c r="N16" s="19">
        <v>3.3600681650129E-2</v>
      </c>
      <c r="O16" s="19">
        <v>5.5517554127170202E-2</v>
      </c>
      <c r="P16" s="19">
        <v>5.21522737102844E-2</v>
      </c>
      <c r="Q16" s="19">
        <v>8.9745517073555006E-2</v>
      </c>
      <c r="R16" s="19"/>
      <c r="S16" s="19">
        <v>5.6738906853438402E-2</v>
      </c>
      <c r="T16" s="19">
        <v>8.8141725164760501E-2</v>
      </c>
      <c r="U16" s="19">
        <v>0.18007390722687999</v>
      </c>
      <c r="V16" s="19">
        <v>0</v>
      </c>
      <c r="W16" s="19">
        <v>0</v>
      </c>
      <c r="X16" s="19">
        <v>0</v>
      </c>
      <c r="Y16" s="19">
        <v>0</v>
      </c>
      <c r="Z16" s="19">
        <v>0.183960969147583</v>
      </c>
      <c r="AA16" s="19">
        <v>0.11468802516054701</v>
      </c>
      <c r="AB16" s="19">
        <v>7.5277504567062101E-2</v>
      </c>
      <c r="AC16" s="19">
        <v>0</v>
      </c>
      <c r="AD16" s="19">
        <v>0</v>
      </c>
      <c r="AE16" s="19"/>
      <c r="AF16" s="19">
        <v>3.2605276237409497E-2</v>
      </c>
      <c r="AG16" s="19">
        <v>6.6256539833871406E-2</v>
      </c>
      <c r="AH16" s="19">
        <v>0.118814702638222</v>
      </c>
      <c r="AI16" s="19"/>
      <c r="AJ16" s="19">
        <v>3.7990508209731801E-2</v>
      </c>
      <c r="AK16" s="19">
        <v>8.1358532679469506E-2</v>
      </c>
      <c r="AL16" s="19">
        <v>0.121567686213753</v>
      </c>
      <c r="AM16" s="19">
        <v>0</v>
      </c>
      <c r="AN16" s="19">
        <v>5.3000597529370197E-2</v>
      </c>
      <c r="AO16" s="19"/>
      <c r="AP16" s="19">
        <v>4.3640081827447302E-2</v>
      </c>
      <c r="AQ16" s="19">
        <v>2.1625242772921702E-2</v>
      </c>
      <c r="AR16" s="19">
        <v>9.1073879881781297E-2</v>
      </c>
      <c r="AS16" s="19">
        <v>4.6940957524988801E-2</v>
      </c>
      <c r="AT16" s="19">
        <v>0.20100730041710499</v>
      </c>
      <c r="AU16" s="19"/>
      <c r="AV16" s="19">
        <v>2.49829118616831E-2</v>
      </c>
      <c r="AW16" s="19">
        <v>0</v>
      </c>
      <c r="AX16" s="19">
        <v>0</v>
      </c>
      <c r="AY16" s="19">
        <v>8.4204567741394495E-2</v>
      </c>
      <c r="AZ16" s="19">
        <v>0.15582017570812301</v>
      </c>
      <c r="BA16" s="19">
        <v>0.22689296240978599</v>
      </c>
      <c r="BB16" s="19"/>
      <c r="BC16" s="19">
        <v>8.6055777660472704E-2</v>
      </c>
      <c r="BD16" s="19">
        <v>2.0383732278135499E-2</v>
      </c>
      <c r="BE16" s="19">
        <v>5.5699985404871297E-2</v>
      </c>
      <c r="BF16" s="19">
        <v>0</v>
      </c>
      <c r="BG16" s="19" t="s">
        <v>697</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106</v>
      </c>
      <c r="D7" s="10">
        <v>53</v>
      </c>
      <c r="E7" s="10">
        <v>52</v>
      </c>
      <c r="F7" s="10"/>
      <c r="G7" s="10">
        <v>16</v>
      </c>
      <c r="H7" s="10">
        <v>13</v>
      </c>
      <c r="I7" s="10">
        <v>18</v>
      </c>
      <c r="J7" s="10">
        <v>21</v>
      </c>
      <c r="K7" s="10">
        <v>21</v>
      </c>
      <c r="L7" s="10">
        <v>17</v>
      </c>
      <c r="M7" s="10"/>
      <c r="N7" s="10">
        <v>29</v>
      </c>
      <c r="O7" s="10">
        <v>21</v>
      </c>
      <c r="P7" s="10">
        <v>25</v>
      </c>
      <c r="Q7" s="10">
        <v>31</v>
      </c>
      <c r="R7" s="10"/>
      <c r="S7" s="10">
        <v>10</v>
      </c>
      <c r="T7" s="10">
        <v>13</v>
      </c>
      <c r="U7" s="10">
        <v>4</v>
      </c>
      <c r="V7" s="10">
        <v>11</v>
      </c>
      <c r="W7" s="10">
        <v>7</v>
      </c>
      <c r="X7" s="10">
        <v>10</v>
      </c>
      <c r="Y7" s="10">
        <v>14</v>
      </c>
      <c r="Z7" s="10">
        <v>1</v>
      </c>
      <c r="AA7" s="10">
        <v>17</v>
      </c>
      <c r="AB7" s="10">
        <v>9</v>
      </c>
      <c r="AC7" s="10">
        <v>6</v>
      </c>
      <c r="AD7" s="10">
        <v>4</v>
      </c>
      <c r="AE7" s="10"/>
      <c r="AF7" s="10">
        <v>41</v>
      </c>
      <c r="AG7" s="10">
        <v>45</v>
      </c>
      <c r="AH7" s="10">
        <v>9</v>
      </c>
      <c r="AI7" s="10"/>
      <c r="AJ7" s="10">
        <v>41</v>
      </c>
      <c r="AK7" s="10">
        <v>27</v>
      </c>
      <c r="AL7" s="10">
        <v>8</v>
      </c>
      <c r="AM7" s="10">
        <v>3</v>
      </c>
      <c r="AN7" s="10">
        <v>8</v>
      </c>
      <c r="AO7" s="10"/>
      <c r="AP7" s="10">
        <v>20</v>
      </c>
      <c r="AQ7" s="10">
        <v>36</v>
      </c>
      <c r="AR7" s="10">
        <v>11</v>
      </c>
      <c r="AS7" s="10">
        <v>18</v>
      </c>
      <c r="AT7" s="10">
        <v>4</v>
      </c>
      <c r="AU7" s="10"/>
      <c r="AV7" s="10">
        <v>28</v>
      </c>
      <c r="AW7" s="10">
        <v>20</v>
      </c>
      <c r="AX7" s="10">
        <v>10</v>
      </c>
      <c r="AY7" s="10">
        <v>23</v>
      </c>
      <c r="AZ7" s="10">
        <v>5</v>
      </c>
      <c r="BA7" s="10">
        <v>7</v>
      </c>
      <c r="BB7" s="10"/>
      <c r="BC7" s="10">
        <v>24</v>
      </c>
      <c r="BD7" s="10">
        <v>23</v>
      </c>
      <c r="BE7" s="10">
        <v>30</v>
      </c>
      <c r="BF7" s="10">
        <v>14</v>
      </c>
      <c r="BG7" s="10">
        <v>1</v>
      </c>
    </row>
    <row r="8" spans="2:59" ht="30" customHeight="1" x14ac:dyDescent="0.35">
      <c r="B8" s="11" t="s">
        <v>20</v>
      </c>
      <c r="C8" s="11">
        <v>105</v>
      </c>
      <c r="D8" s="11">
        <v>52</v>
      </c>
      <c r="E8" s="11">
        <v>53</v>
      </c>
      <c r="F8" s="11"/>
      <c r="G8" s="11">
        <v>15</v>
      </c>
      <c r="H8" s="11">
        <v>13</v>
      </c>
      <c r="I8" s="11">
        <v>20</v>
      </c>
      <c r="J8" s="11">
        <v>20</v>
      </c>
      <c r="K8" s="11">
        <v>21</v>
      </c>
      <c r="L8" s="11">
        <v>16</v>
      </c>
      <c r="M8" s="11"/>
      <c r="N8" s="11">
        <v>29</v>
      </c>
      <c r="O8" s="11">
        <v>24</v>
      </c>
      <c r="P8" s="11">
        <v>23</v>
      </c>
      <c r="Q8" s="11">
        <v>30</v>
      </c>
      <c r="R8" s="11"/>
      <c r="S8" s="11">
        <v>9</v>
      </c>
      <c r="T8" s="11">
        <v>13</v>
      </c>
      <c r="U8" s="11">
        <v>4</v>
      </c>
      <c r="V8" s="11">
        <v>14</v>
      </c>
      <c r="W8" s="11">
        <v>7</v>
      </c>
      <c r="X8" s="11">
        <v>12</v>
      </c>
      <c r="Y8" s="11">
        <v>13</v>
      </c>
      <c r="Z8" s="11">
        <v>1</v>
      </c>
      <c r="AA8" s="11">
        <v>15</v>
      </c>
      <c r="AB8" s="11">
        <v>8</v>
      </c>
      <c r="AC8" s="11">
        <v>5</v>
      </c>
      <c r="AD8" s="11">
        <v>4</v>
      </c>
      <c r="AE8" s="11"/>
      <c r="AF8" s="11">
        <v>41</v>
      </c>
      <c r="AG8" s="11">
        <v>45</v>
      </c>
      <c r="AH8" s="11">
        <v>9</v>
      </c>
      <c r="AI8" s="11"/>
      <c r="AJ8" s="11">
        <v>40</v>
      </c>
      <c r="AK8" s="11">
        <v>27</v>
      </c>
      <c r="AL8" s="11">
        <v>8</v>
      </c>
      <c r="AM8" s="11">
        <v>3</v>
      </c>
      <c r="AN8" s="11">
        <v>9</v>
      </c>
      <c r="AO8" s="11"/>
      <c r="AP8" s="11">
        <v>19</v>
      </c>
      <c r="AQ8" s="11">
        <v>38</v>
      </c>
      <c r="AR8" s="11">
        <v>11</v>
      </c>
      <c r="AS8" s="11">
        <v>17</v>
      </c>
      <c r="AT8" s="11">
        <v>3</v>
      </c>
      <c r="AU8" s="11"/>
      <c r="AV8" s="11">
        <v>29</v>
      </c>
      <c r="AW8" s="11">
        <v>19</v>
      </c>
      <c r="AX8" s="11">
        <v>11</v>
      </c>
      <c r="AY8" s="11">
        <v>22</v>
      </c>
      <c r="AZ8" s="11">
        <v>5</v>
      </c>
      <c r="BA8" s="11">
        <v>7</v>
      </c>
      <c r="BB8" s="11"/>
      <c r="BC8" s="11">
        <v>24</v>
      </c>
      <c r="BD8" s="11">
        <v>22</v>
      </c>
      <c r="BE8" s="11">
        <v>31</v>
      </c>
      <c r="BF8" s="11">
        <v>15</v>
      </c>
      <c r="BG8" s="11">
        <v>1</v>
      </c>
    </row>
    <row r="9" spans="2:59" x14ac:dyDescent="0.35">
      <c r="B9" s="18" t="s">
        <v>688</v>
      </c>
      <c r="C9" s="17">
        <v>0.21263881579584601</v>
      </c>
      <c r="D9" s="17">
        <v>0.174866956217687</v>
      </c>
      <c r="E9" s="17">
        <v>0.23609943832206501</v>
      </c>
      <c r="F9" s="17"/>
      <c r="G9" s="17">
        <v>0.24110032963671199</v>
      </c>
      <c r="H9" s="17">
        <v>0.21775187145542799</v>
      </c>
      <c r="I9" s="17">
        <v>0.15881378754952299</v>
      </c>
      <c r="J9" s="17">
        <v>0.123239931812285</v>
      </c>
      <c r="K9" s="17">
        <v>0.27572307341542301</v>
      </c>
      <c r="L9" s="17">
        <v>0.27703111785777301</v>
      </c>
      <c r="M9" s="17"/>
      <c r="N9" s="17">
        <v>0.21441194557141499</v>
      </c>
      <c r="O9" s="17">
        <v>8.5453990402664104E-2</v>
      </c>
      <c r="P9" s="17">
        <v>0.24002761570864001</v>
      </c>
      <c r="Q9" s="17">
        <v>0.29193142987444998</v>
      </c>
      <c r="R9" s="17"/>
      <c r="S9" s="17">
        <v>0.28989703639445402</v>
      </c>
      <c r="T9" s="17">
        <v>0.16227538069727401</v>
      </c>
      <c r="U9" s="17">
        <v>0</v>
      </c>
      <c r="V9" s="17">
        <v>0</v>
      </c>
      <c r="W9" s="17">
        <v>0.13570821308467601</v>
      </c>
      <c r="X9" s="17">
        <v>0.19064700633682199</v>
      </c>
      <c r="Y9" s="17">
        <v>0.49801262602930602</v>
      </c>
      <c r="Z9" s="17">
        <v>0</v>
      </c>
      <c r="AA9" s="17">
        <v>0.215405683401344</v>
      </c>
      <c r="AB9" s="17">
        <v>0.23068565191204299</v>
      </c>
      <c r="AC9" s="17">
        <v>0.173074933160551</v>
      </c>
      <c r="AD9" s="17">
        <v>0.490387630981864</v>
      </c>
      <c r="AE9" s="17"/>
      <c r="AF9" s="17">
        <v>0.30283039310345</v>
      </c>
      <c r="AG9" s="17">
        <v>9.8996593876467601E-2</v>
      </c>
      <c r="AH9" s="17">
        <v>9.2965110360099107E-2</v>
      </c>
      <c r="AI9" s="17"/>
      <c r="AJ9" s="17">
        <v>0.30431932990409299</v>
      </c>
      <c r="AK9" s="17">
        <v>0.13741972754673401</v>
      </c>
      <c r="AL9" s="17">
        <v>0</v>
      </c>
      <c r="AM9" s="17">
        <v>0</v>
      </c>
      <c r="AN9" s="17">
        <v>0</v>
      </c>
      <c r="AO9" s="17"/>
      <c r="AP9" s="17">
        <v>0.331826939601852</v>
      </c>
      <c r="AQ9" s="17">
        <v>0.15025002061130499</v>
      </c>
      <c r="AR9" s="17">
        <v>0.17199194392968001</v>
      </c>
      <c r="AS9" s="17">
        <v>0.224636811849247</v>
      </c>
      <c r="AT9" s="17">
        <v>0.25818114122556601</v>
      </c>
      <c r="AU9" s="17"/>
      <c r="AV9" s="17">
        <v>0.20198453133357699</v>
      </c>
      <c r="AW9" s="17">
        <v>0.27713592867512199</v>
      </c>
      <c r="AX9" s="17">
        <v>7.4800709835012205E-2</v>
      </c>
      <c r="AY9" s="17">
        <v>0.31140172485802597</v>
      </c>
      <c r="AZ9" s="17">
        <v>0.18512421945082899</v>
      </c>
      <c r="BA9" s="17">
        <v>0</v>
      </c>
      <c r="BB9" s="17"/>
      <c r="BC9" s="17">
        <v>0.32438526544814</v>
      </c>
      <c r="BD9" s="17">
        <v>0.21974827384082599</v>
      </c>
      <c r="BE9" s="17">
        <v>0.10821375114656</v>
      </c>
      <c r="BF9" s="17">
        <v>0.19998611370279301</v>
      </c>
      <c r="BG9" s="17">
        <v>0</v>
      </c>
    </row>
    <row r="10" spans="2:59" x14ac:dyDescent="0.35">
      <c r="B10" s="18" t="s">
        <v>689</v>
      </c>
      <c r="C10" s="17">
        <v>0.188515437288998</v>
      </c>
      <c r="D10" s="17">
        <v>0.25129312946778898</v>
      </c>
      <c r="E10" s="17">
        <v>0.13057620052685101</v>
      </c>
      <c r="F10" s="17"/>
      <c r="G10" s="17">
        <v>0.197355062714275</v>
      </c>
      <c r="H10" s="17">
        <v>0.22481257023229401</v>
      </c>
      <c r="I10" s="17">
        <v>9.3602073866360894E-2</v>
      </c>
      <c r="J10" s="17">
        <v>0.10886208073187501</v>
      </c>
      <c r="K10" s="17">
        <v>0.25273789778184702</v>
      </c>
      <c r="L10" s="17">
        <v>0.28289844703244199</v>
      </c>
      <c r="M10" s="17"/>
      <c r="N10" s="17">
        <v>8.8136237954580102E-2</v>
      </c>
      <c r="O10" s="17">
        <v>0.31218550748831703</v>
      </c>
      <c r="P10" s="17">
        <v>0.17238471954055701</v>
      </c>
      <c r="Q10" s="17">
        <v>0.20037528392112899</v>
      </c>
      <c r="R10" s="17"/>
      <c r="S10" s="17">
        <v>0.40178659008891499</v>
      </c>
      <c r="T10" s="17">
        <v>0.16098487321646801</v>
      </c>
      <c r="U10" s="17">
        <v>0.253894701816123</v>
      </c>
      <c r="V10" s="17">
        <v>0.172775514448542</v>
      </c>
      <c r="W10" s="17">
        <v>0.295237815434093</v>
      </c>
      <c r="X10" s="17">
        <v>0</v>
      </c>
      <c r="Y10" s="17">
        <v>0.157883578817513</v>
      </c>
      <c r="Z10" s="17">
        <v>0</v>
      </c>
      <c r="AA10" s="17">
        <v>0.12820082328687801</v>
      </c>
      <c r="AB10" s="17">
        <v>0.45931124081256802</v>
      </c>
      <c r="AC10" s="17">
        <v>0</v>
      </c>
      <c r="AD10" s="17">
        <v>0.220066411643216</v>
      </c>
      <c r="AE10" s="17"/>
      <c r="AF10" s="17">
        <v>0.189246626320726</v>
      </c>
      <c r="AG10" s="17">
        <v>0.18083085861770401</v>
      </c>
      <c r="AH10" s="17">
        <v>0.34734463998833998</v>
      </c>
      <c r="AI10" s="17"/>
      <c r="AJ10" s="17">
        <v>0.19718041202075201</v>
      </c>
      <c r="AK10" s="17">
        <v>0.17587783003846799</v>
      </c>
      <c r="AL10" s="17">
        <v>0.265424613690036</v>
      </c>
      <c r="AM10" s="17">
        <v>0</v>
      </c>
      <c r="AN10" s="17">
        <v>0.36526061154685302</v>
      </c>
      <c r="AO10" s="17"/>
      <c r="AP10" s="17">
        <v>0.17018255893711401</v>
      </c>
      <c r="AQ10" s="17">
        <v>0.15966401042206699</v>
      </c>
      <c r="AR10" s="17">
        <v>0.46326941991022402</v>
      </c>
      <c r="AS10" s="17">
        <v>9.3417903299933394E-2</v>
      </c>
      <c r="AT10" s="17">
        <v>0.319998928114888</v>
      </c>
      <c r="AU10" s="17"/>
      <c r="AV10" s="17">
        <v>0.12827317535084101</v>
      </c>
      <c r="AW10" s="17">
        <v>0.21891957937321599</v>
      </c>
      <c r="AX10" s="17">
        <v>0.29184639545681301</v>
      </c>
      <c r="AY10" s="17">
        <v>7.3554013571545604E-2</v>
      </c>
      <c r="AZ10" s="17">
        <v>0.22944956982979001</v>
      </c>
      <c r="BA10" s="17">
        <v>0.445214590590638</v>
      </c>
      <c r="BB10" s="17"/>
      <c r="BC10" s="17">
        <v>0.135883182260707</v>
      </c>
      <c r="BD10" s="17">
        <v>0.174482225410652</v>
      </c>
      <c r="BE10" s="17">
        <v>0.19007651906782999</v>
      </c>
      <c r="BF10" s="17">
        <v>0.186413814163636</v>
      </c>
      <c r="BG10" s="17">
        <v>1</v>
      </c>
    </row>
    <row r="11" spans="2:59" x14ac:dyDescent="0.35">
      <c r="B11" s="18" t="s">
        <v>690</v>
      </c>
      <c r="C11" s="17">
        <v>0.24815715411783601</v>
      </c>
      <c r="D11" s="17">
        <v>0.27439162334955902</v>
      </c>
      <c r="E11" s="17">
        <v>0.226809778449611</v>
      </c>
      <c r="F11" s="17"/>
      <c r="G11" s="17">
        <v>0.25225622810464499</v>
      </c>
      <c r="H11" s="17">
        <v>0.22763051770985801</v>
      </c>
      <c r="I11" s="17">
        <v>0.22061470370585901</v>
      </c>
      <c r="J11" s="17">
        <v>0.13804153863042301</v>
      </c>
      <c r="K11" s="17">
        <v>0.28641001926874998</v>
      </c>
      <c r="L11" s="17">
        <v>0.38009925129028399</v>
      </c>
      <c r="M11" s="17"/>
      <c r="N11" s="17">
        <v>0.27419978144656099</v>
      </c>
      <c r="O11" s="17">
        <v>0.26037357793321603</v>
      </c>
      <c r="P11" s="17">
        <v>0.27272419667857101</v>
      </c>
      <c r="Q11" s="17">
        <v>0.194052489734057</v>
      </c>
      <c r="R11" s="17"/>
      <c r="S11" s="17">
        <v>0.20514635937918699</v>
      </c>
      <c r="T11" s="17">
        <v>0.30321568247314101</v>
      </c>
      <c r="U11" s="17">
        <v>0.24931954339013801</v>
      </c>
      <c r="V11" s="17">
        <v>0.50913400146416499</v>
      </c>
      <c r="W11" s="17">
        <v>0.43419901944434902</v>
      </c>
      <c r="X11" s="17">
        <v>0.20344323580155099</v>
      </c>
      <c r="Y11" s="17">
        <v>0</v>
      </c>
      <c r="Z11" s="17">
        <v>0</v>
      </c>
      <c r="AA11" s="17">
        <v>0.120109519248931</v>
      </c>
      <c r="AB11" s="17">
        <v>0.20342974622266699</v>
      </c>
      <c r="AC11" s="17">
        <v>0.65251141375121002</v>
      </c>
      <c r="AD11" s="17">
        <v>0</v>
      </c>
      <c r="AE11" s="17"/>
      <c r="AF11" s="17">
        <v>0.184961819212592</v>
      </c>
      <c r="AG11" s="17">
        <v>0.32029450354155597</v>
      </c>
      <c r="AH11" s="17">
        <v>0.21540213865383701</v>
      </c>
      <c r="AI11" s="17"/>
      <c r="AJ11" s="17">
        <v>0.21396667453447399</v>
      </c>
      <c r="AK11" s="17">
        <v>0.32409239120066802</v>
      </c>
      <c r="AL11" s="17">
        <v>0.40116492830404399</v>
      </c>
      <c r="AM11" s="17">
        <v>0</v>
      </c>
      <c r="AN11" s="17">
        <v>8.7586893971801E-2</v>
      </c>
      <c r="AO11" s="17"/>
      <c r="AP11" s="17">
        <v>0.154368729684357</v>
      </c>
      <c r="AQ11" s="17">
        <v>0.34615129839106301</v>
      </c>
      <c r="AR11" s="17">
        <v>0.27861546622893801</v>
      </c>
      <c r="AS11" s="17">
        <v>0.17205232338252599</v>
      </c>
      <c r="AT11" s="17">
        <v>0.17181297074725899</v>
      </c>
      <c r="AU11" s="17"/>
      <c r="AV11" s="17">
        <v>0.33752971700798401</v>
      </c>
      <c r="AW11" s="17">
        <v>0.15253314413468899</v>
      </c>
      <c r="AX11" s="17">
        <v>0.401937470793225</v>
      </c>
      <c r="AY11" s="17">
        <v>0.135468025743019</v>
      </c>
      <c r="AZ11" s="17">
        <v>0.123195450876583</v>
      </c>
      <c r="BA11" s="17">
        <v>0.13146534252049399</v>
      </c>
      <c r="BB11" s="17"/>
      <c r="BC11" s="17">
        <v>0.24122256260731401</v>
      </c>
      <c r="BD11" s="17">
        <v>0.292645578124689</v>
      </c>
      <c r="BE11" s="17">
        <v>0.234490810552415</v>
      </c>
      <c r="BF11" s="17">
        <v>0.32873208098093198</v>
      </c>
      <c r="BG11" s="17">
        <v>0</v>
      </c>
    </row>
    <row r="12" spans="2:59" x14ac:dyDescent="0.35">
      <c r="B12" s="18" t="s">
        <v>691</v>
      </c>
      <c r="C12" s="17">
        <v>0.21332346686290299</v>
      </c>
      <c r="D12" s="17">
        <v>0.14119279889238001</v>
      </c>
      <c r="E12" s="17">
        <v>0.28716727264570602</v>
      </c>
      <c r="F12" s="17"/>
      <c r="G12" s="17">
        <v>0.180961905770849</v>
      </c>
      <c r="H12" s="17">
        <v>0.208796520634181</v>
      </c>
      <c r="I12" s="17">
        <v>0.31134501293315903</v>
      </c>
      <c r="J12" s="17">
        <v>0.39826751865356202</v>
      </c>
      <c r="K12" s="17">
        <v>0.135991783597883</v>
      </c>
      <c r="L12" s="17">
        <v>0</v>
      </c>
      <c r="M12" s="17"/>
      <c r="N12" s="17">
        <v>0.27121940521909399</v>
      </c>
      <c r="O12" s="17">
        <v>0.14667260067611201</v>
      </c>
      <c r="P12" s="17">
        <v>0.23674848374287999</v>
      </c>
      <c r="Q12" s="17">
        <v>0.19197379869310199</v>
      </c>
      <c r="R12" s="17"/>
      <c r="S12" s="17">
        <v>0.103170014137444</v>
      </c>
      <c r="T12" s="17">
        <v>0.29069391007815298</v>
      </c>
      <c r="U12" s="17">
        <v>0.25993989713431698</v>
      </c>
      <c r="V12" s="17">
        <v>0.197827642415874</v>
      </c>
      <c r="W12" s="17">
        <v>0</v>
      </c>
      <c r="X12" s="17">
        <v>0.47853276716381199</v>
      </c>
      <c r="Y12" s="17">
        <v>0.131787512129839</v>
      </c>
      <c r="Z12" s="17">
        <v>0</v>
      </c>
      <c r="AA12" s="17">
        <v>0.23904744522854099</v>
      </c>
      <c r="AB12" s="17">
        <v>0.106573361052722</v>
      </c>
      <c r="AC12" s="17">
        <v>0.174413653088239</v>
      </c>
      <c r="AD12" s="17">
        <v>0.28954595737492</v>
      </c>
      <c r="AE12" s="17"/>
      <c r="AF12" s="17">
        <v>0.15002835262650899</v>
      </c>
      <c r="AG12" s="17">
        <v>0.27812287943290298</v>
      </c>
      <c r="AH12" s="17">
        <v>0.24099896449111</v>
      </c>
      <c r="AI12" s="17"/>
      <c r="AJ12" s="17">
        <v>0.118120232748749</v>
      </c>
      <c r="AK12" s="17">
        <v>0.11705906905327899</v>
      </c>
      <c r="AL12" s="17">
        <v>0.33341045800592101</v>
      </c>
      <c r="AM12" s="17">
        <v>1</v>
      </c>
      <c r="AN12" s="17">
        <v>0.54715249448134595</v>
      </c>
      <c r="AO12" s="17"/>
      <c r="AP12" s="17">
        <v>0.149929442716872</v>
      </c>
      <c r="AQ12" s="17">
        <v>0.16572394404180299</v>
      </c>
      <c r="AR12" s="17">
        <v>8.6123169931157498E-2</v>
      </c>
      <c r="AS12" s="17">
        <v>0.39761725321114999</v>
      </c>
      <c r="AT12" s="17">
        <v>0.250006959912287</v>
      </c>
      <c r="AU12" s="17"/>
      <c r="AV12" s="17">
        <v>0.18605562927066299</v>
      </c>
      <c r="AW12" s="17">
        <v>5.7028523358287501E-2</v>
      </c>
      <c r="AX12" s="17">
        <v>8.4170302876963199E-2</v>
      </c>
      <c r="AY12" s="17">
        <v>0.39560455952546297</v>
      </c>
      <c r="AZ12" s="17">
        <v>0.46223075984279799</v>
      </c>
      <c r="BA12" s="17">
        <v>0.278305573118376</v>
      </c>
      <c r="BB12" s="17"/>
      <c r="BC12" s="17">
        <v>0.26188344993076401</v>
      </c>
      <c r="BD12" s="17">
        <v>0.22432445996615899</v>
      </c>
      <c r="BE12" s="17">
        <v>0.25636818624831897</v>
      </c>
      <c r="BF12" s="17">
        <v>5.85004119719051E-2</v>
      </c>
      <c r="BG12" s="17">
        <v>0</v>
      </c>
    </row>
    <row r="13" spans="2:59" x14ac:dyDescent="0.35">
      <c r="B13" s="18" t="s">
        <v>692</v>
      </c>
      <c r="C13" s="17">
        <v>5.7856682695360102E-2</v>
      </c>
      <c r="D13" s="17">
        <v>6.7725465397602005E-2</v>
      </c>
      <c r="E13" s="17">
        <v>4.9225902539107698E-2</v>
      </c>
      <c r="F13" s="17"/>
      <c r="G13" s="17">
        <v>0.128326473773519</v>
      </c>
      <c r="H13" s="17">
        <v>0.121008519968239</v>
      </c>
      <c r="I13" s="17">
        <v>0.12573308392607399</v>
      </c>
      <c r="J13" s="17">
        <v>0</v>
      </c>
      <c r="K13" s="17">
        <v>0</v>
      </c>
      <c r="L13" s="17">
        <v>0</v>
      </c>
      <c r="M13" s="17"/>
      <c r="N13" s="17">
        <v>5.3091509029140997E-2</v>
      </c>
      <c r="O13" s="17">
        <v>0.114420456169343</v>
      </c>
      <c r="P13" s="17">
        <v>3.7075063441048203E-2</v>
      </c>
      <c r="Q13" s="17">
        <v>3.3054644421407202E-2</v>
      </c>
      <c r="R13" s="17"/>
      <c r="S13" s="17">
        <v>0</v>
      </c>
      <c r="T13" s="17">
        <v>8.2830153534963993E-2</v>
      </c>
      <c r="U13" s="17">
        <v>0</v>
      </c>
      <c r="V13" s="17">
        <v>0.120262841671419</v>
      </c>
      <c r="W13" s="17">
        <v>0.134854952036882</v>
      </c>
      <c r="X13" s="17">
        <v>0.127376990697814</v>
      </c>
      <c r="Y13" s="17">
        <v>0</v>
      </c>
      <c r="Z13" s="17">
        <v>0</v>
      </c>
      <c r="AA13" s="17">
        <v>5.4345617167949598E-2</v>
      </c>
      <c r="AB13" s="17">
        <v>0</v>
      </c>
      <c r="AC13" s="17">
        <v>0</v>
      </c>
      <c r="AD13" s="17">
        <v>0</v>
      </c>
      <c r="AE13" s="17"/>
      <c r="AF13" s="17">
        <v>3.80525319908517E-2</v>
      </c>
      <c r="AG13" s="17">
        <v>7.7029344261138499E-2</v>
      </c>
      <c r="AH13" s="17">
        <v>0</v>
      </c>
      <c r="AI13" s="17"/>
      <c r="AJ13" s="17">
        <v>2.46622243626415E-2</v>
      </c>
      <c r="AK13" s="17">
        <v>0.14609027026640201</v>
      </c>
      <c r="AL13" s="17">
        <v>0</v>
      </c>
      <c r="AM13" s="17">
        <v>0</v>
      </c>
      <c r="AN13" s="17">
        <v>0</v>
      </c>
      <c r="AO13" s="17"/>
      <c r="AP13" s="17">
        <v>0</v>
      </c>
      <c r="AQ13" s="17">
        <v>0.10602626377049</v>
      </c>
      <c r="AR13" s="17">
        <v>0</v>
      </c>
      <c r="AS13" s="17">
        <v>5.6206014534306202E-2</v>
      </c>
      <c r="AT13" s="17">
        <v>0</v>
      </c>
      <c r="AU13" s="17"/>
      <c r="AV13" s="17">
        <v>8.2367195157357298E-2</v>
      </c>
      <c r="AW13" s="17">
        <v>5.6510103078369699E-2</v>
      </c>
      <c r="AX13" s="17">
        <v>0.14724512103798701</v>
      </c>
      <c r="AY13" s="17">
        <v>4.42546643611278E-2</v>
      </c>
      <c r="AZ13" s="17">
        <v>0</v>
      </c>
      <c r="BA13" s="17">
        <v>0</v>
      </c>
      <c r="BB13" s="17"/>
      <c r="BC13" s="17">
        <v>0</v>
      </c>
      <c r="BD13" s="17">
        <v>4.5629568023568497E-2</v>
      </c>
      <c r="BE13" s="17">
        <v>0.1161460971922</v>
      </c>
      <c r="BF13" s="17">
        <v>0.10541353595521601</v>
      </c>
      <c r="BG13" s="17">
        <v>0</v>
      </c>
    </row>
    <row r="14" spans="2:59" x14ac:dyDescent="0.35">
      <c r="B14" s="18" t="s">
        <v>598</v>
      </c>
      <c r="C14" s="17">
        <v>2.5783519035521001E-2</v>
      </c>
      <c r="D14" s="17">
        <v>3.5608401608927101E-2</v>
      </c>
      <c r="E14" s="17">
        <v>1.66529475748808E-2</v>
      </c>
      <c r="F14" s="17"/>
      <c r="G14" s="17">
        <v>0</v>
      </c>
      <c r="H14" s="17">
        <v>0</v>
      </c>
      <c r="I14" s="17">
        <v>4.3760083914150198E-2</v>
      </c>
      <c r="J14" s="17">
        <v>9.2902171683643994E-2</v>
      </c>
      <c r="K14" s="17">
        <v>0</v>
      </c>
      <c r="L14" s="17">
        <v>0</v>
      </c>
      <c r="M14" s="17"/>
      <c r="N14" s="17">
        <v>3.07354840459571E-2</v>
      </c>
      <c r="O14" s="17">
        <v>3.9385378468990699E-2</v>
      </c>
      <c r="P14" s="17">
        <v>0</v>
      </c>
      <c r="Q14" s="17">
        <v>2.9665386149390901E-2</v>
      </c>
      <c r="R14" s="17"/>
      <c r="S14" s="17">
        <v>0</v>
      </c>
      <c r="T14" s="17">
        <v>0</v>
      </c>
      <c r="U14" s="17">
        <v>0</v>
      </c>
      <c r="V14" s="17">
        <v>0</v>
      </c>
      <c r="W14" s="17">
        <v>0</v>
      </c>
      <c r="X14" s="17">
        <v>0</v>
      </c>
      <c r="Y14" s="17">
        <v>0.13691349094053701</v>
      </c>
      <c r="Z14" s="17">
        <v>1</v>
      </c>
      <c r="AA14" s="17">
        <v>0</v>
      </c>
      <c r="AB14" s="17">
        <v>0</v>
      </c>
      <c r="AC14" s="17">
        <v>0</v>
      </c>
      <c r="AD14" s="17">
        <v>0</v>
      </c>
      <c r="AE14" s="17"/>
      <c r="AF14" s="17">
        <v>4.5042009169437097E-2</v>
      </c>
      <c r="AG14" s="17">
        <v>0</v>
      </c>
      <c r="AH14" s="17">
        <v>0.103289146506613</v>
      </c>
      <c r="AI14" s="17"/>
      <c r="AJ14" s="17">
        <v>4.6083625545180799E-2</v>
      </c>
      <c r="AK14" s="17">
        <v>3.2086130362931099E-2</v>
      </c>
      <c r="AL14" s="17">
        <v>0</v>
      </c>
      <c r="AM14" s="17">
        <v>0</v>
      </c>
      <c r="AN14" s="17">
        <v>0</v>
      </c>
      <c r="AO14" s="17"/>
      <c r="AP14" s="17">
        <v>4.6638734326791297E-2</v>
      </c>
      <c r="AQ14" s="17">
        <v>2.3286783678548899E-2</v>
      </c>
      <c r="AR14" s="17">
        <v>0</v>
      </c>
      <c r="AS14" s="17">
        <v>0</v>
      </c>
      <c r="AT14" s="17">
        <v>0</v>
      </c>
      <c r="AU14" s="17"/>
      <c r="AV14" s="17">
        <v>0</v>
      </c>
      <c r="AW14" s="17">
        <v>9.4226021760802706E-2</v>
      </c>
      <c r="AX14" s="17">
        <v>0</v>
      </c>
      <c r="AY14" s="17">
        <v>3.97170119408186E-2</v>
      </c>
      <c r="AZ14" s="17">
        <v>0</v>
      </c>
      <c r="BA14" s="17">
        <v>0</v>
      </c>
      <c r="BB14" s="17"/>
      <c r="BC14" s="17">
        <v>0</v>
      </c>
      <c r="BD14" s="17">
        <v>0</v>
      </c>
      <c r="BE14" s="17">
        <v>3.0561553089313302E-2</v>
      </c>
      <c r="BF14" s="17">
        <v>0.120954043225519</v>
      </c>
      <c r="BG14" s="17">
        <v>0</v>
      </c>
    </row>
    <row r="15" spans="2:59" x14ac:dyDescent="0.35">
      <c r="B15" s="18" t="s">
        <v>693</v>
      </c>
      <c r="C15" s="17">
        <v>1.7734483891877401E-2</v>
      </c>
      <c r="D15" s="17">
        <v>1.9010059546522299E-2</v>
      </c>
      <c r="E15" s="17">
        <v>1.67924163221463E-2</v>
      </c>
      <c r="F15" s="17"/>
      <c r="G15" s="17">
        <v>0</v>
      </c>
      <c r="H15" s="17">
        <v>0</v>
      </c>
      <c r="I15" s="17">
        <v>0</v>
      </c>
      <c r="J15" s="17">
        <v>4.4993633422812498E-2</v>
      </c>
      <c r="K15" s="17">
        <v>0</v>
      </c>
      <c r="L15" s="17">
        <v>5.9971183819500798E-2</v>
      </c>
      <c r="M15" s="17"/>
      <c r="N15" s="17">
        <v>3.3549825234606097E-2</v>
      </c>
      <c r="O15" s="17">
        <v>0</v>
      </c>
      <c r="P15" s="17">
        <v>0</v>
      </c>
      <c r="Q15" s="17">
        <v>2.9913834312984701E-2</v>
      </c>
      <c r="R15" s="17"/>
      <c r="S15" s="17">
        <v>0</v>
      </c>
      <c r="T15" s="17">
        <v>0</v>
      </c>
      <c r="U15" s="17">
        <v>0</v>
      </c>
      <c r="V15" s="17">
        <v>0</v>
      </c>
      <c r="W15" s="17">
        <v>0</v>
      </c>
      <c r="X15" s="17">
        <v>0</v>
      </c>
      <c r="Y15" s="17">
        <v>7.5402792082804093E-2</v>
      </c>
      <c r="Z15" s="17">
        <v>0</v>
      </c>
      <c r="AA15" s="17">
        <v>5.7543211991211998E-2</v>
      </c>
      <c r="AB15" s="17">
        <v>0</v>
      </c>
      <c r="AC15" s="17">
        <v>0</v>
      </c>
      <c r="AD15" s="17">
        <v>0</v>
      </c>
      <c r="AE15" s="17"/>
      <c r="AF15" s="17">
        <v>4.5860711224806901E-2</v>
      </c>
      <c r="AG15" s="17">
        <v>0</v>
      </c>
      <c r="AH15" s="17">
        <v>0</v>
      </c>
      <c r="AI15" s="17"/>
      <c r="AJ15" s="17">
        <v>4.6921260447540698E-2</v>
      </c>
      <c r="AK15" s="17">
        <v>0</v>
      </c>
      <c r="AL15" s="17">
        <v>0</v>
      </c>
      <c r="AM15" s="17">
        <v>0</v>
      </c>
      <c r="AN15" s="17">
        <v>0</v>
      </c>
      <c r="AO15" s="17"/>
      <c r="AP15" s="17">
        <v>4.61839594241885E-2</v>
      </c>
      <c r="AQ15" s="17">
        <v>0</v>
      </c>
      <c r="AR15" s="17">
        <v>0</v>
      </c>
      <c r="AS15" s="17">
        <v>5.6069693722837197E-2</v>
      </c>
      <c r="AT15" s="17">
        <v>0</v>
      </c>
      <c r="AU15" s="17"/>
      <c r="AV15" s="17">
        <v>0</v>
      </c>
      <c r="AW15" s="17">
        <v>9.5938712626671904E-2</v>
      </c>
      <c r="AX15" s="17">
        <v>0</v>
      </c>
      <c r="AY15" s="17">
        <v>0</v>
      </c>
      <c r="AZ15" s="17">
        <v>0</v>
      </c>
      <c r="BA15" s="17">
        <v>0</v>
      </c>
      <c r="BB15" s="17"/>
      <c r="BC15" s="17">
        <v>3.6625539753074601E-2</v>
      </c>
      <c r="BD15" s="17">
        <v>0</v>
      </c>
      <c r="BE15" s="17">
        <v>3.1934076841140802E-2</v>
      </c>
      <c r="BF15" s="17">
        <v>0</v>
      </c>
      <c r="BG15" s="17">
        <v>0</v>
      </c>
    </row>
    <row r="16" spans="2:59" x14ac:dyDescent="0.35">
      <c r="B16" s="18" t="s">
        <v>100</v>
      </c>
      <c r="C16" s="19">
        <v>3.5990440311657601E-2</v>
      </c>
      <c r="D16" s="19">
        <v>3.5911565519533797E-2</v>
      </c>
      <c r="E16" s="19">
        <v>3.6676043619632101E-2</v>
      </c>
      <c r="F16" s="19"/>
      <c r="G16" s="19">
        <v>0</v>
      </c>
      <c r="H16" s="19">
        <v>0</v>
      </c>
      <c r="I16" s="19">
        <v>4.6131254104874002E-2</v>
      </c>
      <c r="J16" s="19">
        <v>9.3693125065398994E-2</v>
      </c>
      <c r="K16" s="19">
        <v>4.9137225936096499E-2</v>
      </c>
      <c r="L16" s="19">
        <v>0</v>
      </c>
      <c r="M16" s="19"/>
      <c r="N16" s="19">
        <v>3.46558114986453E-2</v>
      </c>
      <c r="O16" s="19">
        <v>4.1508488861357301E-2</v>
      </c>
      <c r="P16" s="19">
        <v>4.1039920888302203E-2</v>
      </c>
      <c r="Q16" s="19">
        <v>2.9033132893479301E-2</v>
      </c>
      <c r="R16" s="19"/>
      <c r="S16" s="19">
        <v>0</v>
      </c>
      <c r="T16" s="19">
        <v>0</v>
      </c>
      <c r="U16" s="19">
        <v>0.23684585765942101</v>
      </c>
      <c r="V16" s="19">
        <v>0</v>
      </c>
      <c r="W16" s="19">
        <v>0</v>
      </c>
      <c r="X16" s="19">
        <v>0</v>
      </c>
      <c r="Y16" s="19">
        <v>0</v>
      </c>
      <c r="Z16" s="19">
        <v>0</v>
      </c>
      <c r="AA16" s="19">
        <v>0.185347699675144</v>
      </c>
      <c r="AB16" s="19">
        <v>0</v>
      </c>
      <c r="AC16" s="19">
        <v>0</v>
      </c>
      <c r="AD16" s="19">
        <v>0</v>
      </c>
      <c r="AE16" s="19"/>
      <c r="AF16" s="19">
        <v>4.3977556351627402E-2</v>
      </c>
      <c r="AG16" s="19">
        <v>4.4725820270230601E-2</v>
      </c>
      <c r="AH16" s="19">
        <v>0</v>
      </c>
      <c r="AI16" s="19"/>
      <c r="AJ16" s="19">
        <v>4.8746240436569201E-2</v>
      </c>
      <c r="AK16" s="19">
        <v>6.7374581531517402E-2</v>
      </c>
      <c r="AL16" s="19">
        <v>0</v>
      </c>
      <c r="AM16" s="19">
        <v>0</v>
      </c>
      <c r="AN16" s="19">
        <v>0</v>
      </c>
      <c r="AO16" s="19"/>
      <c r="AP16" s="19">
        <v>0.10086963530882501</v>
      </c>
      <c r="AQ16" s="19">
        <v>4.8897679084723498E-2</v>
      </c>
      <c r="AR16" s="19">
        <v>0</v>
      </c>
      <c r="AS16" s="19">
        <v>0</v>
      </c>
      <c r="AT16" s="19">
        <v>0</v>
      </c>
      <c r="AU16" s="19"/>
      <c r="AV16" s="19">
        <v>6.3789751879577403E-2</v>
      </c>
      <c r="AW16" s="19">
        <v>4.7707986992840401E-2</v>
      </c>
      <c r="AX16" s="19">
        <v>0</v>
      </c>
      <c r="AY16" s="19">
        <v>0</v>
      </c>
      <c r="AZ16" s="19">
        <v>0</v>
      </c>
      <c r="BA16" s="19">
        <v>0.145014493770492</v>
      </c>
      <c r="BB16" s="19"/>
      <c r="BC16" s="19">
        <v>0</v>
      </c>
      <c r="BD16" s="19">
        <v>4.3169894634106601E-2</v>
      </c>
      <c r="BE16" s="19">
        <v>3.2209005862221599E-2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56</v>
      </c>
      <c r="E7" s="10">
        <v>61</v>
      </c>
      <c r="F7" s="10"/>
      <c r="G7" s="10">
        <v>18</v>
      </c>
      <c r="H7" s="10">
        <v>12</v>
      </c>
      <c r="I7" s="10">
        <v>22</v>
      </c>
      <c r="J7" s="10">
        <v>27</v>
      </c>
      <c r="K7" s="10">
        <v>16</v>
      </c>
      <c r="L7" s="10">
        <v>23</v>
      </c>
      <c r="M7" s="10"/>
      <c r="N7" s="10">
        <v>32</v>
      </c>
      <c r="O7" s="10">
        <v>30</v>
      </c>
      <c r="P7" s="10">
        <v>27</v>
      </c>
      <c r="Q7" s="10">
        <v>29</v>
      </c>
      <c r="R7" s="10"/>
      <c r="S7" s="10">
        <v>9</v>
      </c>
      <c r="T7" s="10">
        <v>16</v>
      </c>
      <c r="U7" s="10">
        <v>13</v>
      </c>
      <c r="V7" s="10">
        <v>6</v>
      </c>
      <c r="W7" s="10">
        <v>7</v>
      </c>
      <c r="X7" s="10">
        <v>7</v>
      </c>
      <c r="Y7" s="10">
        <v>16</v>
      </c>
      <c r="Z7" s="10">
        <v>3</v>
      </c>
      <c r="AA7" s="10">
        <v>14</v>
      </c>
      <c r="AB7" s="10">
        <v>8</v>
      </c>
      <c r="AC7" s="10">
        <v>16</v>
      </c>
      <c r="AD7" s="10">
        <v>3</v>
      </c>
      <c r="AE7" s="10"/>
      <c r="AF7" s="10">
        <v>41</v>
      </c>
      <c r="AG7" s="10">
        <v>48</v>
      </c>
      <c r="AH7" s="10">
        <v>15</v>
      </c>
      <c r="AI7" s="10"/>
      <c r="AJ7" s="10">
        <v>41</v>
      </c>
      <c r="AK7" s="10">
        <v>30</v>
      </c>
      <c r="AL7" s="10">
        <v>5</v>
      </c>
      <c r="AM7" s="10" t="s">
        <v>696</v>
      </c>
      <c r="AN7" s="10">
        <v>15</v>
      </c>
      <c r="AO7" s="10"/>
      <c r="AP7" s="10">
        <v>22</v>
      </c>
      <c r="AQ7" s="10">
        <v>42</v>
      </c>
      <c r="AR7" s="10">
        <v>8</v>
      </c>
      <c r="AS7" s="10">
        <v>12</v>
      </c>
      <c r="AT7" s="10">
        <v>7</v>
      </c>
      <c r="AU7" s="10"/>
      <c r="AV7" s="10">
        <v>36</v>
      </c>
      <c r="AW7" s="10">
        <v>22</v>
      </c>
      <c r="AX7" s="10">
        <v>9</v>
      </c>
      <c r="AY7" s="10">
        <v>18</v>
      </c>
      <c r="AZ7" s="10">
        <v>9</v>
      </c>
      <c r="BA7" s="10">
        <v>9</v>
      </c>
      <c r="BB7" s="10"/>
      <c r="BC7" s="10">
        <v>31</v>
      </c>
      <c r="BD7" s="10">
        <v>25</v>
      </c>
      <c r="BE7" s="10">
        <v>28</v>
      </c>
      <c r="BF7" s="10">
        <v>13</v>
      </c>
      <c r="BG7" s="10">
        <v>5</v>
      </c>
    </row>
    <row r="8" spans="2:59" ht="30" customHeight="1" x14ac:dyDescent="0.35">
      <c r="B8" s="11" t="s">
        <v>20</v>
      </c>
      <c r="C8" s="11">
        <v>115</v>
      </c>
      <c r="D8" s="11">
        <v>56</v>
      </c>
      <c r="E8" s="11">
        <v>59</v>
      </c>
      <c r="F8" s="11"/>
      <c r="G8" s="11">
        <v>17</v>
      </c>
      <c r="H8" s="11">
        <v>13</v>
      </c>
      <c r="I8" s="11">
        <v>23</v>
      </c>
      <c r="J8" s="11">
        <v>25</v>
      </c>
      <c r="K8" s="11">
        <v>15</v>
      </c>
      <c r="L8" s="11">
        <v>23</v>
      </c>
      <c r="M8" s="11"/>
      <c r="N8" s="11">
        <v>31</v>
      </c>
      <c r="O8" s="11">
        <v>32</v>
      </c>
      <c r="P8" s="11">
        <v>26</v>
      </c>
      <c r="Q8" s="11">
        <v>27</v>
      </c>
      <c r="R8" s="11"/>
      <c r="S8" s="11">
        <v>8</v>
      </c>
      <c r="T8" s="11">
        <v>16</v>
      </c>
      <c r="U8" s="11">
        <v>13</v>
      </c>
      <c r="V8" s="11">
        <v>7</v>
      </c>
      <c r="W8" s="11">
        <v>7</v>
      </c>
      <c r="X8" s="11">
        <v>9</v>
      </c>
      <c r="Y8" s="11">
        <v>15</v>
      </c>
      <c r="Z8" s="11">
        <v>3</v>
      </c>
      <c r="AA8" s="11">
        <v>13</v>
      </c>
      <c r="AB8" s="11">
        <v>7</v>
      </c>
      <c r="AC8" s="11">
        <v>14</v>
      </c>
      <c r="AD8" s="11">
        <v>3</v>
      </c>
      <c r="AE8" s="11"/>
      <c r="AF8" s="11">
        <v>40</v>
      </c>
      <c r="AG8" s="11">
        <v>48</v>
      </c>
      <c r="AH8" s="11">
        <v>15</v>
      </c>
      <c r="AI8" s="11"/>
      <c r="AJ8" s="11">
        <v>41</v>
      </c>
      <c r="AK8" s="11">
        <v>29</v>
      </c>
      <c r="AL8" s="11">
        <v>5</v>
      </c>
      <c r="AM8" s="11" t="s">
        <v>696</v>
      </c>
      <c r="AN8" s="11">
        <v>15</v>
      </c>
      <c r="AO8" s="11"/>
      <c r="AP8" s="11">
        <v>22</v>
      </c>
      <c r="AQ8" s="11">
        <v>40</v>
      </c>
      <c r="AR8" s="11">
        <v>8</v>
      </c>
      <c r="AS8" s="11">
        <v>12</v>
      </c>
      <c r="AT8" s="11">
        <v>8</v>
      </c>
      <c r="AU8" s="11"/>
      <c r="AV8" s="11">
        <v>34</v>
      </c>
      <c r="AW8" s="11">
        <v>22</v>
      </c>
      <c r="AX8" s="11">
        <v>9</v>
      </c>
      <c r="AY8" s="11">
        <v>18</v>
      </c>
      <c r="AZ8" s="11">
        <v>10</v>
      </c>
      <c r="BA8" s="11">
        <v>9</v>
      </c>
      <c r="BB8" s="11"/>
      <c r="BC8" s="11">
        <v>31</v>
      </c>
      <c r="BD8" s="11">
        <v>24</v>
      </c>
      <c r="BE8" s="11">
        <v>27</v>
      </c>
      <c r="BF8" s="11">
        <v>14</v>
      </c>
      <c r="BG8" s="11">
        <v>5</v>
      </c>
    </row>
    <row r="9" spans="2:59" x14ac:dyDescent="0.35">
      <c r="B9" s="18" t="s">
        <v>688</v>
      </c>
      <c r="C9" s="17">
        <v>2.0375713760164501E-2</v>
      </c>
      <c r="D9" s="17">
        <v>4.2286358460693702E-2</v>
      </c>
      <c r="E9" s="17">
        <v>0</v>
      </c>
      <c r="F9" s="17"/>
      <c r="G9" s="17">
        <v>0</v>
      </c>
      <c r="H9" s="17">
        <v>0</v>
      </c>
      <c r="I9" s="17">
        <v>0.10231912685007601</v>
      </c>
      <c r="J9" s="17">
        <v>0</v>
      </c>
      <c r="K9" s="17">
        <v>0</v>
      </c>
      <c r="L9" s="17">
        <v>0</v>
      </c>
      <c r="M9" s="17"/>
      <c r="N9" s="17">
        <v>3.69140799737094E-2</v>
      </c>
      <c r="O9" s="17">
        <v>0</v>
      </c>
      <c r="P9" s="17">
        <v>0</v>
      </c>
      <c r="Q9" s="17">
        <v>4.4947416145293503E-2</v>
      </c>
      <c r="R9" s="17"/>
      <c r="S9" s="17">
        <v>0</v>
      </c>
      <c r="T9" s="17">
        <v>7.4129879703357701E-2</v>
      </c>
      <c r="U9" s="17">
        <v>0</v>
      </c>
      <c r="V9" s="17">
        <v>0</v>
      </c>
      <c r="W9" s="17">
        <v>0</v>
      </c>
      <c r="X9" s="17">
        <v>0</v>
      </c>
      <c r="Y9" s="17">
        <v>0</v>
      </c>
      <c r="Z9" s="17">
        <v>0</v>
      </c>
      <c r="AA9" s="17">
        <v>8.6307110344834695E-2</v>
      </c>
      <c r="AB9" s="17">
        <v>0</v>
      </c>
      <c r="AC9" s="17">
        <v>0</v>
      </c>
      <c r="AD9" s="17">
        <v>0</v>
      </c>
      <c r="AE9" s="17"/>
      <c r="AF9" s="17">
        <v>3.0195348231202301E-2</v>
      </c>
      <c r="AG9" s="17">
        <v>2.3912876194838999E-2</v>
      </c>
      <c r="AH9" s="17">
        <v>0</v>
      </c>
      <c r="AI9" s="17"/>
      <c r="AJ9" s="17">
        <v>0</v>
      </c>
      <c r="AK9" s="17">
        <v>3.96716759869397E-2</v>
      </c>
      <c r="AL9" s="17">
        <v>0</v>
      </c>
      <c r="AM9" s="17" t="s">
        <v>697</v>
      </c>
      <c r="AN9" s="17">
        <v>0</v>
      </c>
      <c r="AO9" s="17"/>
      <c r="AP9" s="17">
        <v>0</v>
      </c>
      <c r="AQ9" s="17">
        <v>2.8835269261834499E-2</v>
      </c>
      <c r="AR9" s="17">
        <v>0.146323815673045</v>
      </c>
      <c r="AS9" s="17">
        <v>0</v>
      </c>
      <c r="AT9" s="17">
        <v>0</v>
      </c>
      <c r="AU9" s="17"/>
      <c r="AV9" s="17">
        <v>3.3766234471640497E-2</v>
      </c>
      <c r="AW9" s="17">
        <v>0</v>
      </c>
      <c r="AX9" s="17">
        <v>0.13339996504730101</v>
      </c>
      <c r="AY9" s="17">
        <v>0</v>
      </c>
      <c r="AZ9" s="17">
        <v>0</v>
      </c>
      <c r="BA9" s="17">
        <v>0</v>
      </c>
      <c r="BB9" s="17"/>
      <c r="BC9" s="17">
        <v>3.92604881891125E-2</v>
      </c>
      <c r="BD9" s="17">
        <v>0</v>
      </c>
      <c r="BE9" s="17">
        <v>0</v>
      </c>
      <c r="BF9" s="17">
        <v>8.2552580419527399E-2</v>
      </c>
      <c r="BG9" s="17">
        <v>0</v>
      </c>
    </row>
    <row r="10" spans="2:59" x14ac:dyDescent="0.35">
      <c r="B10" s="18" t="s">
        <v>689</v>
      </c>
      <c r="C10" s="17">
        <v>2.9893214071139498E-2</v>
      </c>
      <c r="D10" s="17">
        <v>6.2038325657370698E-2</v>
      </c>
      <c r="E10" s="17">
        <v>0</v>
      </c>
      <c r="F10" s="17"/>
      <c r="G10" s="17">
        <v>5.9679818685592599E-2</v>
      </c>
      <c r="H10" s="17">
        <v>0</v>
      </c>
      <c r="I10" s="17">
        <v>5.9136497994697203E-2</v>
      </c>
      <c r="J10" s="17">
        <v>4.3246465674052499E-2</v>
      </c>
      <c r="K10" s="17">
        <v>0</v>
      </c>
      <c r="L10" s="17">
        <v>0</v>
      </c>
      <c r="M10" s="17"/>
      <c r="N10" s="17">
        <v>3.2445639130157598E-2</v>
      </c>
      <c r="O10" s="17">
        <v>3.4221375668660597E-2</v>
      </c>
      <c r="P10" s="17">
        <v>5.2459041223941502E-2</v>
      </c>
      <c r="Q10" s="17">
        <v>0</v>
      </c>
      <c r="R10" s="17"/>
      <c r="S10" s="17">
        <v>0</v>
      </c>
      <c r="T10" s="17">
        <v>6.6631416356250001E-2</v>
      </c>
      <c r="U10" s="17">
        <v>7.52777887380911E-2</v>
      </c>
      <c r="V10" s="17">
        <v>0.192468409594555</v>
      </c>
      <c r="W10" s="17">
        <v>0</v>
      </c>
      <c r="X10" s="17">
        <v>0</v>
      </c>
      <c r="Y10" s="17">
        <v>0</v>
      </c>
      <c r="Z10" s="17">
        <v>0</v>
      </c>
      <c r="AA10" s="17">
        <v>0</v>
      </c>
      <c r="AB10" s="17">
        <v>0</v>
      </c>
      <c r="AC10" s="17">
        <v>0</v>
      </c>
      <c r="AD10" s="17">
        <v>0</v>
      </c>
      <c r="AE10" s="17"/>
      <c r="AF10" s="17">
        <v>0</v>
      </c>
      <c r="AG10" s="17">
        <v>5.0883728805217299E-2</v>
      </c>
      <c r="AH10" s="17">
        <v>0</v>
      </c>
      <c r="AI10" s="17"/>
      <c r="AJ10" s="17">
        <v>2.6335702436251301E-2</v>
      </c>
      <c r="AK10" s="17">
        <v>0</v>
      </c>
      <c r="AL10" s="17">
        <v>0</v>
      </c>
      <c r="AM10" s="17" t="s">
        <v>697</v>
      </c>
      <c r="AN10" s="17">
        <v>9.1609503256039601E-2</v>
      </c>
      <c r="AO10" s="17"/>
      <c r="AP10" s="17">
        <v>0</v>
      </c>
      <c r="AQ10" s="17">
        <v>0</v>
      </c>
      <c r="AR10" s="17">
        <v>0</v>
      </c>
      <c r="AS10" s="17">
        <v>9.17342174392166E-2</v>
      </c>
      <c r="AT10" s="17">
        <v>0</v>
      </c>
      <c r="AU10" s="17"/>
      <c r="AV10" s="17">
        <v>2.9678839598099398E-2</v>
      </c>
      <c r="AW10" s="17">
        <v>4.9336000804081098E-2</v>
      </c>
      <c r="AX10" s="17">
        <v>0</v>
      </c>
      <c r="AY10" s="17">
        <v>7.4479151639609997E-2</v>
      </c>
      <c r="AZ10" s="17">
        <v>0</v>
      </c>
      <c r="BA10" s="17">
        <v>0</v>
      </c>
      <c r="BB10" s="17"/>
      <c r="BC10" s="17">
        <v>6.8169427729289703E-2</v>
      </c>
      <c r="BD10" s="17">
        <v>0</v>
      </c>
      <c r="BE10" s="17">
        <v>0</v>
      </c>
      <c r="BF10" s="17">
        <v>9.7786419303048405E-2</v>
      </c>
      <c r="BG10" s="17">
        <v>0</v>
      </c>
    </row>
    <row r="11" spans="2:59" x14ac:dyDescent="0.35">
      <c r="B11" s="18" t="s">
        <v>690</v>
      </c>
      <c r="C11" s="17">
        <v>3.84578274095735E-2</v>
      </c>
      <c r="D11" s="17">
        <v>4.5134122212918897E-2</v>
      </c>
      <c r="E11" s="17">
        <v>3.2730994909095798E-2</v>
      </c>
      <c r="F11" s="17"/>
      <c r="G11" s="17">
        <v>0.130740941586731</v>
      </c>
      <c r="H11" s="17">
        <v>0.109932764343194</v>
      </c>
      <c r="I11" s="17">
        <v>3.7188180613390097E-2</v>
      </c>
      <c r="J11" s="17">
        <v>0</v>
      </c>
      <c r="K11" s="17">
        <v>0</v>
      </c>
      <c r="L11" s="17">
        <v>0</v>
      </c>
      <c r="M11" s="17"/>
      <c r="N11" s="17">
        <v>2.7497250401622202E-2</v>
      </c>
      <c r="O11" s="17">
        <v>7.7405900483383902E-2</v>
      </c>
      <c r="P11" s="17">
        <v>0</v>
      </c>
      <c r="Q11" s="17">
        <v>4.2383602442504102E-2</v>
      </c>
      <c r="R11" s="17"/>
      <c r="S11" s="17">
        <v>0.12922754430539701</v>
      </c>
      <c r="T11" s="17">
        <v>0</v>
      </c>
      <c r="U11" s="17">
        <v>0</v>
      </c>
      <c r="V11" s="17">
        <v>0.160801269124277</v>
      </c>
      <c r="W11" s="17">
        <v>0</v>
      </c>
      <c r="X11" s="17">
        <v>0.15519468871766101</v>
      </c>
      <c r="Y11" s="17">
        <v>0</v>
      </c>
      <c r="Z11" s="17">
        <v>0</v>
      </c>
      <c r="AA11" s="17">
        <v>0</v>
      </c>
      <c r="AB11" s="17">
        <v>0</v>
      </c>
      <c r="AC11" s="17">
        <v>6.2808711688497804E-2</v>
      </c>
      <c r="AD11" s="17">
        <v>0</v>
      </c>
      <c r="AE11" s="17"/>
      <c r="AF11" s="17">
        <v>2.6926226014962699E-2</v>
      </c>
      <c r="AG11" s="17">
        <v>4.6457606640438402E-2</v>
      </c>
      <c r="AH11" s="17">
        <v>0</v>
      </c>
      <c r="AI11" s="17"/>
      <c r="AJ11" s="17">
        <v>3.3441860487634298E-2</v>
      </c>
      <c r="AK11" s="17">
        <v>6.6679312214140196E-2</v>
      </c>
      <c r="AL11" s="17">
        <v>0</v>
      </c>
      <c r="AM11" s="17" t="s">
        <v>697</v>
      </c>
      <c r="AN11" s="17">
        <v>0</v>
      </c>
      <c r="AO11" s="17"/>
      <c r="AP11" s="17">
        <v>9.0142166619813599E-2</v>
      </c>
      <c r="AQ11" s="17">
        <v>6.1527764058221399E-2</v>
      </c>
      <c r="AR11" s="17">
        <v>0</v>
      </c>
      <c r="AS11" s="17">
        <v>0</v>
      </c>
      <c r="AT11" s="17">
        <v>0</v>
      </c>
      <c r="AU11" s="17"/>
      <c r="AV11" s="17">
        <v>7.2049297991313405E-2</v>
      </c>
      <c r="AW11" s="17">
        <v>9.0714727183217506E-2</v>
      </c>
      <c r="AX11" s="17">
        <v>0</v>
      </c>
      <c r="AY11" s="17">
        <v>0</v>
      </c>
      <c r="AZ11" s="17">
        <v>0</v>
      </c>
      <c r="BA11" s="17">
        <v>0</v>
      </c>
      <c r="BB11" s="17"/>
      <c r="BC11" s="17">
        <v>0</v>
      </c>
      <c r="BD11" s="17">
        <v>8.4268789481047199E-2</v>
      </c>
      <c r="BE11" s="17">
        <v>0</v>
      </c>
      <c r="BF11" s="17">
        <v>9.8888706338022603E-2</v>
      </c>
      <c r="BG11" s="17">
        <v>0</v>
      </c>
    </row>
    <row r="12" spans="2:59" x14ac:dyDescent="0.35">
      <c r="B12" s="18" t="s">
        <v>691</v>
      </c>
      <c r="C12" s="17">
        <v>5.3124068629190301E-2</v>
      </c>
      <c r="D12" s="17">
        <v>1.8513876028858001E-2</v>
      </c>
      <c r="E12" s="17">
        <v>7.1645427057415598E-2</v>
      </c>
      <c r="F12" s="17"/>
      <c r="G12" s="17">
        <v>0.123332436905701</v>
      </c>
      <c r="H12" s="17">
        <v>0</v>
      </c>
      <c r="I12" s="17">
        <v>0</v>
      </c>
      <c r="J12" s="17">
        <v>3.2877799440680998E-2</v>
      </c>
      <c r="K12" s="17">
        <v>0.14257446918187999</v>
      </c>
      <c r="L12" s="17">
        <v>4.5542765952039203E-2</v>
      </c>
      <c r="M12" s="17"/>
      <c r="N12" s="17">
        <v>0</v>
      </c>
      <c r="O12" s="17">
        <v>9.8444926842343197E-2</v>
      </c>
      <c r="P12" s="17">
        <v>0</v>
      </c>
      <c r="Q12" s="17">
        <v>0.112626770349935</v>
      </c>
      <c r="R12" s="17"/>
      <c r="S12" s="17">
        <v>9.9027888330025807E-2</v>
      </c>
      <c r="T12" s="17">
        <v>5.4184057057411202E-2</v>
      </c>
      <c r="U12" s="17">
        <v>0</v>
      </c>
      <c r="V12" s="17">
        <v>0</v>
      </c>
      <c r="W12" s="17">
        <v>0</v>
      </c>
      <c r="X12" s="17">
        <v>0.148407947948407</v>
      </c>
      <c r="Y12" s="17">
        <v>0</v>
      </c>
      <c r="Z12" s="17">
        <v>0</v>
      </c>
      <c r="AA12" s="17">
        <v>0.15676917709331001</v>
      </c>
      <c r="AB12" s="17">
        <v>0.14174027284818999</v>
      </c>
      <c r="AC12" s="17">
        <v>0</v>
      </c>
      <c r="AD12" s="17">
        <v>0</v>
      </c>
      <c r="AE12" s="17"/>
      <c r="AF12" s="17">
        <v>4.7887552765341401E-2</v>
      </c>
      <c r="AG12" s="17">
        <v>1.7149618170860401E-2</v>
      </c>
      <c r="AH12" s="17">
        <v>0.23068803367853899</v>
      </c>
      <c r="AI12" s="17"/>
      <c r="AJ12" s="17">
        <v>4.6466692222458597E-2</v>
      </c>
      <c r="AK12" s="17">
        <v>2.8451370292334199E-2</v>
      </c>
      <c r="AL12" s="17">
        <v>0</v>
      </c>
      <c r="AM12" s="17" t="s">
        <v>697</v>
      </c>
      <c r="AN12" s="17">
        <v>0.15882961913850999</v>
      </c>
      <c r="AO12" s="17"/>
      <c r="AP12" s="17">
        <v>0</v>
      </c>
      <c r="AQ12" s="17">
        <v>4.6554209202890801E-2</v>
      </c>
      <c r="AR12" s="17">
        <v>0.10695306682019699</v>
      </c>
      <c r="AS12" s="17">
        <v>0</v>
      </c>
      <c r="AT12" s="17">
        <v>0</v>
      </c>
      <c r="AU12" s="17"/>
      <c r="AV12" s="17">
        <v>5.0118894833581798E-2</v>
      </c>
      <c r="AW12" s="17">
        <v>0</v>
      </c>
      <c r="AX12" s="17">
        <v>0</v>
      </c>
      <c r="AY12" s="17">
        <v>0.11352456988014301</v>
      </c>
      <c r="AZ12" s="17">
        <v>0</v>
      </c>
      <c r="BA12" s="17">
        <v>0.116315277825742</v>
      </c>
      <c r="BB12" s="17"/>
      <c r="BC12" s="17">
        <v>0.10365460178889099</v>
      </c>
      <c r="BD12" s="17">
        <v>4.4123147752877297E-2</v>
      </c>
      <c r="BE12" s="17">
        <v>0</v>
      </c>
      <c r="BF12" s="17">
        <v>0</v>
      </c>
      <c r="BG12" s="17">
        <v>0.22045281961070601</v>
      </c>
    </row>
    <row r="13" spans="2:59" x14ac:dyDescent="0.35">
      <c r="B13" s="18" t="s">
        <v>692</v>
      </c>
      <c r="C13" s="17">
        <v>2.7828047593773102E-2</v>
      </c>
      <c r="D13" s="17">
        <v>1.78162195107705E-2</v>
      </c>
      <c r="E13" s="17">
        <v>3.7693305371427899E-2</v>
      </c>
      <c r="F13" s="17"/>
      <c r="G13" s="17">
        <v>0</v>
      </c>
      <c r="H13" s="17">
        <v>0.100771249680999</v>
      </c>
      <c r="I13" s="17">
        <v>4.1813246661154102E-2</v>
      </c>
      <c r="J13" s="17">
        <v>3.9586260999123199E-2</v>
      </c>
      <c r="K13" s="17">
        <v>0</v>
      </c>
      <c r="L13" s="17">
        <v>0</v>
      </c>
      <c r="M13" s="17"/>
      <c r="N13" s="17">
        <v>7.2409282644453302E-2</v>
      </c>
      <c r="O13" s="17">
        <v>3.0383172834678299E-2</v>
      </c>
      <c r="P13" s="17">
        <v>0</v>
      </c>
      <c r="Q13" s="17">
        <v>0</v>
      </c>
      <c r="R13" s="17"/>
      <c r="S13" s="17">
        <v>0</v>
      </c>
      <c r="T13" s="17">
        <v>0</v>
      </c>
      <c r="U13" s="17">
        <v>0.16799825269952701</v>
      </c>
      <c r="V13" s="17">
        <v>0</v>
      </c>
      <c r="W13" s="17">
        <v>0</v>
      </c>
      <c r="X13" s="17">
        <v>0</v>
      </c>
      <c r="Y13" s="17">
        <v>0</v>
      </c>
      <c r="Z13" s="17">
        <v>0.35135340946696503</v>
      </c>
      <c r="AA13" s="17">
        <v>0</v>
      </c>
      <c r="AB13" s="17">
        <v>0</v>
      </c>
      <c r="AC13" s="17">
        <v>0</v>
      </c>
      <c r="AD13" s="17">
        <v>0</v>
      </c>
      <c r="AE13" s="17"/>
      <c r="AF13" s="17">
        <v>2.4843893302975002E-2</v>
      </c>
      <c r="AG13" s="17">
        <v>2.6257740592227002E-2</v>
      </c>
      <c r="AH13" s="17">
        <v>6.5231710795635695E-2</v>
      </c>
      <c r="AI13" s="17"/>
      <c r="AJ13" s="17">
        <v>2.4106755869814301E-2</v>
      </c>
      <c r="AK13" s="17">
        <v>0</v>
      </c>
      <c r="AL13" s="17">
        <v>0</v>
      </c>
      <c r="AM13" s="17" t="s">
        <v>697</v>
      </c>
      <c r="AN13" s="17">
        <v>8.4921601484674397E-2</v>
      </c>
      <c r="AO13" s="17"/>
      <c r="AP13" s="17">
        <v>5.70649125278508E-2</v>
      </c>
      <c r="AQ13" s="17">
        <v>2.4899371947677901E-2</v>
      </c>
      <c r="AR13" s="17">
        <v>0</v>
      </c>
      <c r="AS13" s="17">
        <v>0</v>
      </c>
      <c r="AT13" s="17">
        <v>0.122533807291086</v>
      </c>
      <c r="AU13" s="17"/>
      <c r="AV13" s="17">
        <v>2.91572804036438E-2</v>
      </c>
      <c r="AW13" s="17">
        <v>0</v>
      </c>
      <c r="AX13" s="17">
        <v>0</v>
      </c>
      <c r="AY13" s="17">
        <v>6.9041841835755194E-2</v>
      </c>
      <c r="AZ13" s="17">
        <v>9.5743455290446006E-2</v>
      </c>
      <c r="BA13" s="17">
        <v>0</v>
      </c>
      <c r="BB13" s="17"/>
      <c r="BC13" s="17">
        <v>0</v>
      </c>
      <c r="BD13" s="17">
        <v>0</v>
      </c>
      <c r="BE13" s="17">
        <v>4.7059598249999203E-2</v>
      </c>
      <c r="BF13" s="17">
        <v>7.1284487980384906E-2</v>
      </c>
      <c r="BG13" s="17">
        <v>0.205766968135116</v>
      </c>
    </row>
    <row r="14" spans="2:59" x14ac:dyDescent="0.35">
      <c r="B14" s="18" t="s">
        <v>598</v>
      </c>
      <c r="C14" s="17">
        <v>4.30004740760183E-2</v>
      </c>
      <c r="D14" s="17">
        <v>5.7715955291710801E-2</v>
      </c>
      <c r="E14" s="17">
        <v>2.9753812804323099E-2</v>
      </c>
      <c r="F14" s="17"/>
      <c r="G14" s="17">
        <v>0</v>
      </c>
      <c r="H14" s="17">
        <v>0</v>
      </c>
      <c r="I14" s="17">
        <v>0.10092465861481301</v>
      </c>
      <c r="J14" s="17">
        <v>0</v>
      </c>
      <c r="K14" s="17">
        <v>6.1574405719123801E-2</v>
      </c>
      <c r="L14" s="17">
        <v>7.4996892307462801E-2</v>
      </c>
      <c r="M14" s="17"/>
      <c r="N14" s="17">
        <v>6.3872307401879005E-2</v>
      </c>
      <c r="O14" s="17">
        <v>3.2996747252694698E-2</v>
      </c>
      <c r="P14" s="17">
        <v>7.4638428419685598E-2</v>
      </c>
      <c r="Q14" s="17">
        <v>0</v>
      </c>
      <c r="R14" s="17"/>
      <c r="S14" s="17">
        <v>0.125596941353603</v>
      </c>
      <c r="T14" s="17">
        <v>0.119041545015102</v>
      </c>
      <c r="U14" s="17">
        <v>5.2955209703734601E-2</v>
      </c>
      <c r="V14" s="17">
        <v>0</v>
      </c>
      <c r="W14" s="17">
        <v>0.17514387401586801</v>
      </c>
      <c r="X14" s="17">
        <v>0</v>
      </c>
      <c r="Y14" s="17">
        <v>0</v>
      </c>
      <c r="Z14" s="17">
        <v>0</v>
      </c>
      <c r="AA14" s="17">
        <v>0</v>
      </c>
      <c r="AB14" s="17">
        <v>0</v>
      </c>
      <c r="AC14" s="17">
        <v>0</v>
      </c>
      <c r="AD14" s="17">
        <v>0</v>
      </c>
      <c r="AE14" s="17"/>
      <c r="AF14" s="17">
        <v>2.3765286738476402E-2</v>
      </c>
      <c r="AG14" s="17">
        <v>6.3127206904718403E-2</v>
      </c>
      <c r="AH14" s="17">
        <v>0</v>
      </c>
      <c r="AI14" s="17"/>
      <c r="AJ14" s="17">
        <v>5.50341056612779E-2</v>
      </c>
      <c r="AK14" s="17">
        <v>6.8854223944151596E-2</v>
      </c>
      <c r="AL14" s="17">
        <v>0.148412212750554</v>
      </c>
      <c r="AM14" s="17" t="s">
        <v>697</v>
      </c>
      <c r="AN14" s="17">
        <v>0</v>
      </c>
      <c r="AO14" s="17"/>
      <c r="AP14" s="17">
        <v>4.4658703456982203E-2</v>
      </c>
      <c r="AQ14" s="17">
        <v>4.1647486066534102E-2</v>
      </c>
      <c r="AR14" s="17">
        <v>0</v>
      </c>
      <c r="AS14" s="17">
        <v>0.108133555005477</v>
      </c>
      <c r="AT14" s="17">
        <v>0.133074221415072</v>
      </c>
      <c r="AU14" s="17"/>
      <c r="AV14" s="17">
        <v>4.8769399963199803E-2</v>
      </c>
      <c r="AW14" s="17">
        <v>4.4942364404694603E-2</v>
      </c>
      <c r="AX14" s="17">
        <v>0</v>
      </c>
      <c r="AY14" s="17">
        <v>6.9917593106331694E-2</v>
      </c>
      <c r="AZ14" s="17">
        <v>0.10397935108714799</v>
      </c>
      <c r="BA14" s="17">
        <v>0</v>
      </c>
      <c r="BB14" s="17"/>
      <c r="BC14" s="17">
        <v>0</v>
      </c>
      <c r="BD14" s="17">
        <v>0</v>
      </c>
      <c r="BE14" s="17">
        <v>0.102309801192753</v>
      </c>
      <c r="BF14" s="17">
        <v>9.1797381222043797E-2</v>
      </c>
      <c r="BG14" s="17">
        <v>0</v>
      </c>
    </row>
    <row r="15" spans="2:59" x14ac:dyDescent="0.35">
      <c r="B15" s="18" t="s">
        <v>693</v>
      </c>
      <c r="C15" s="17">
        <v>0.75856757460887803</v>
      </c>
      <c r="D15" s="17">
        <v>0.69682297352125699</v>
      </c>
      <c r="E15" s="17">
        <v>0.82817645985773802</v>
      </c>
      <c r="F15" s="17"/>
      <c r="G15" s="17">
        <v>0.68624680282197503</v>
      </c>
      <c r="H15" s="17">
        <v>0.72640804272161297</v>
      </c>
      <c r="I15" s="17">
        <v>0.62513624402238099</v>
      </c>
      <c r="J15" s="17">
        <v>0.81386318146520398</v>
      </c>
      <c r="K15" s="17">
        <v>0.79585112509899603</v>
      </c>
      <c r="L15" s="17">
        <v>0.87946034174049803</v>
      </c>
      <c r="M15" s="17"/>
      <c r="N15" s="17">
        <v>0.74210453739906401</v>
      </c>
      <c r="O15" s="17">
        <v>0.69527296644077496</v>
      </c>
      <c r="P15" s="17">
        <v>0.84255462343773502</v>
      </c>
      <c r="Q15" s="17">
        <v>0.77117229847299296</v>
      </c>
      <c r="R15" s="17"/>
      <c r="S15" s="17">
        <v>0.55354162177517896</v>
      </c>
      <c r="T15" s="17">
        <v>0.686013101867879</v>
      </c>
      <c r="U15" s="17">
        <v>0.70376874885864704</v>
      </c>
      <c r="V15" s="17">
        <v>0.64673032128116903</v>
      </c>
      <c r="W15" s="17">
        <v>0.82485612598413205</v>
      </c>
      <c r="X15" s="17">
        <v>0.69639736333393198</v>
      </c>
      <c r="Y15" s="17">
        <v>0.94762973551032503</v>
      </c>
      <c r="Z15" s="17">
        <v>0.64864659053303497</v>
      </c>
      <c r="AA15" s="17">
        <v>0.68251638510578405</v>
      </c>
      <c r="AB15" s="17">
        <v>0.85825972715180998</v>
      </c>
      <c r="AC15" s="17">
        <v>0.87941110028497804</v>
      </c>
      <c r="AD15" s="17">
        <v>1</v>
      </c>
      <c r="AE15" s="17"/>
      <c r="AF15" s="17">
        <v>0.82708603725847796</v>
      </c>
      <c r="AG15" s="17">
        <v>0.73520881533674098</v>
      </c>
      <c r="AH15" s="17">
        <v>0.65157798362192798</v>
      </c>
      <c r="AI15" s="17"/>
      <c r="AJ15" s="17">
        <v>0.79589174458744005</v>
      </c>
      <c r="AK15" s="17">
        <v>0.76214156126001198</v>
      </c>
      <c r="AL15" s="17">
        <v>0.85158778724944595</v>
      </c>
      <c r="AM15" s="17" t="s">
        <v>697</v>
      </c>
      <c r="AN15" s="17">
        <v>0.55950891305668304</v>
      </c>
      <c r="AO15" s="17"/>
      <c r="AP15" s="17">
        <v>0.77252192726084201</v>
      </c>
      <c r="AQ15" s="17">
        <v>0.77167635644631705</v>
      </c>
      <c r="AR15" s="17">
        <v>0.74672311750675902</v>
      </c>
      <c r="AS15" s="17">
        <v>0.73491458302769197</v>
      </c>
      <c r="AT15" s="17">
        <v>0.74439197129384205</v>
      </c>
      <c r="AU15" s="17"/>
      <c r="AV15" s="17">
        <v>0.70734941219857705</v>
      </c>
      <c r="AW15" s="17">
        <v>0.77916841708728202</v>
      </c>
      <c r="AX15" s="17">
        <v>0.86660003495269899</v>
      </c>
      <c r="AY15" s="17">
        <v>0.63086805760298803</v>
      </c>
      <c r="AZ15" s="17">
        <v>0.80027719362240601</v>
      </c>
      <c r="BA15" s="17">
        <v>0.88368472217425797</v>
      </c>
      <c r="BB15" s="17"/>
      <c r="BC15" s="17">
        <v>0.78891548229270703</v>
      </c>
      <c r="BD15" s="17">
        <v>0.83885832042751296</v>
      </c>
      <c r="BE15" s="17">
        <v>0.78493986725968701</v>
      </c>
      <c r="BF15" s="17">
        <v>0.50112032582404398</v>
      </c>
      <c r="BG15" s="17">
        <v>0.57378021225417797</v>
      </c>
    </row>
    <row r="16" spans="2:59" x14ac:dyDescent="0.35">
      <c r="B16" s="18" t="s">
        <v>100</v>
      </c>
      <c r="C16" s="19">
        <v>2.87530798512627E-2</v>
      </c>
      <c r="D16" s="19">
        <v>5.9672169316419901E-2</v>
      </c>
      <c r="E16" s="19">
        <v>0</v>
      </c>
      <c r="F16" s="19"/>
      <c r="G16" s="19">
        <v>0</v>
      </c>
      <c r="H16" s="19">
        <v>6.2887943254194306E-2</v>
      </c>
      <c r="I16" s="19">
        <v>3.3482045243489002E-2</v>
      </c>
      <c r="J16" s="19">
        <v>7.0426292420939396E-2</v>
      </c>
      <c r="K16" s="19">
        <v>0</v>
      </c>
      <c r="L16" s="19">
        <v>0</v>
      </c>
      <c r="M16" s="19"/>
      <c r="N16" s="19">
        <v>2.4756903049114602E-2</v>
      </c>
      <c r="O16" s="19">
        <v>3.12749104774648E-2</v>
      </c>
      <c r="P16" s="19">
        <v>3.0347906918637799E-2</v>
      </c>
      <c r="Q16" s="19">
        <v>2.8869912589274599E-2</v>
      </c>
      <c r="R16" s="19"/>
      <c r="S16" s="19">
        <v>9.2606004235795097E-2</v>
      </c>
      <c r="T16" s="19">
        <v>0</v>
      </c>
      <c r="U16" s="19">
        <v>0</v>
      </c>
      <c r="V16" s="19">
        <v>0</v>
      </c>
      <c r="W16" s="19">
        <v>0</v>
      </c>
      <c r="X16" s="19">
        <v>0</v>
      </c>
      <c r="Y16" s="19">
        <v>5.23702644896748E-2</v>
      </c>
      <c r="Z16" s="19">
        <v>0</v>
      </c>
      <c r="AA16" s="19">
        <v>7.4407327456070801E-2</v>
      </c>
      <c r="AB16" s="19">
        <v>0</v>
      </c>
      <c r="AC16" s="19">
        <v>5.7780188026523897E-2</v>
      </c>
      <c r="AD16" s="19">
        <v>0</v>
      </c>
      <c r="AE16" s="19"/>
      <c r="AF16" s="19">
        <v>1.92956556885641E-2</v>
      </c>
      <c r="AG16" s="19">
        <v>3.7002407354958702E-2</v>
      </c>
      <c r="AH16" s="19">
        <v>5.2502271903897599E-2</v>
      </c>
      <c r="AI16" s="19"/>
      <c r="AJ16" s="19">
        <v>1.8723138735123698E-2</v>
      </c>
      <c r="AK16" s="19">
        <v>3.4201856302422597E-2</v>
      </c>
      <c r="AL16" s="19">
        <v>0</v>
      </c>
      <c r="AM16" s="19" t="s">
        <v>697</v>
      </c>
      <c r="AN16" s="19">
        <v>0.105130363064092</v>
      </c>
      <c r="AO16" s="19"/>
      <c r="AP16" s="19">
        <v>3.5612290134511698E-2</v>
      </c>
      <c r="AQ16" s="19">
        <v>2.4859543016523902E-2</v>
      </c>
      <c r="AR16" s="19">
        <v>0</v>
      </c>
      <c r="AS16" s="19">
        <v>6.5217644527613999E-2</v>
      </c>
      <c r="AT16" s="19">
        <v>0</v>
      </c>
      <c r="AU16" s="19"/>
      <c r="AV16" s="19">
        <v>2.91106405399446E-2</v>
      </c>
      <c r="AW16" s="19">
        <v>3.58384905207252E-2</v>
      </c>
      <c r="AX16" s="19">
        <v>0</v>
      </c>
      <c r="AY16" s="19">
        <v>4.2168785935171801E-2</v>
      </c>
      <c r="AZ16" s="19">
        <v>0</v>
      </c>
      <c r="BA16" s="19">
        <v>0</v>
      </c>
      <c r="BB16" s="19"/>
      <c r="BC16" s="19">
        <v>0</v>
      </c>
      <c r="BD16" s="19">
        <v>3.2749742338563002E-2</v>
      </c>
      <c r="BE16" s="19">
        <v>6.5690733297560505E-2</v>
      </c>
      <c r="BF16" s="19">
        <v>5.6570098912929301E-2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75</v>
      </c>
      <c r="E7" s="10">
        <v>65</v>
      </c>
      <c r="F7" s="10"/>
      <c r="G7" s="10">
        <v>23</v>
      </c>
      <c r="H7" s="10">
        <v>26</v>
      </c>
      <c r="I7" s="10">
        <v>19</v>
      </c>
      <c r="J7" s="10">
        <v>28</v>
      </c>
      <c r="K7" s="10">
        <v>18</v>
      </c>
      <c r="L7" s="10">
        <v>26</v>
      </c>
      <c r="M7" s="10"/>
      <c r="N7" s="10">
        <v>43</v>
      </c>
      <c r="O7" s="10">
        <v>35</v>
      </c>
      <c r="P7" s="10">
        <v>32</v>
      </c>
      <c r="Q7" s="10">
        <v>30</v>
      </c>
      <c r="R7" s="10"/>
      <c r="S7" s="10">
        <v>27</v>
      </c>
      <c r="T7" s="10">
        <v>11</v>
      </c>
      <c r="U7" s="10">
        <v>10</v>
      </c>
      <c r="V7" s="10">
        <v>13</v>
      </c>
      <c r="W7" s="10">
        <v>12</v>
      </c>
      <c r="X7" s="10">
        <v>7</v>
      </c>
      <c r="Y7" s="10">
        <v>12</v>
      </c>
      <c r="Z7" s="10">
        <v>7</v>
      </c>
      <c r="AA7" s="10">
        <v>19</v>
      </c>
      <c r="AB7" s="10">
        <v>10</v>
      </c>
      <c r="AC7" s="10">
        <v>9</v>
      </c>
      <c r="AD7" s="10">
        <v>3</v>
      </c>
      <c r="AE7" s="10"/>
      <c r="AF7" s="10">
        <v>50</v>
      </c>
      <c r="AG7" s="10">
        <v>58</v>
      </c>
      <c r="AH7" s="10">
        <v>17</v>
      </c>
      <c r="AI7" s="10"/>
      <c r="AJ7" s="10">
        <v>53</v>
      </c>
      <c r="AK7" s="10">
        <v>41</v>
      </c>
      <c r="AL7" s="10">
        <v>6</v>
      </c>
      <c r="AM7" s="10">
        <v>2</v>
      </c>
      <c r="AN7" s="10">
        <v>16</v>
      </c>
      <c r="AO7" s="10"/>
      <c r="AP7" s="10">
        <v>31</v>
      </c>
      <c r="AQ7" s="10">
        <v>56</v>
      </c>
      <c r="AR7" s="10">
        <v>9</v>
      </c>
      <c r="AS7" s="10">
        <v>19</v>
      </c>
      <c r="AT7" s="10">
        <v>3</v>
      </c>
      <c r="AU7" s="10"/>
      <c r="AV7" s="10">
        <v>47</v>
      </c>
      <c r="AW7" s="10">
        <v>31</v>
      </c>
      <c r="AX7" s="10">
        <v>6</v>
      </c>
      <c r="AY7" s="10">
        <v>21</v>
      </c>
      <c r="AZ7" s="10">
        <v>6</v>
      </c>
      <c r="BA7" s="10">
        <v>17</v>
      </c>
      <c r="BB7" s="10"/>
      <c r="BC7" s="10">
        <v>36</v>
      </c>
      <c r="BD7" s="10">
        <v>26</v>
      </c>
      <c r="BE7" s="10">
        <v>40</v>
      </c>
      <c r="BF7" s="10">
        <v>17</v>
      </c>
      <c r="BG7" s="10">
        <v>4</v>
      </c>
    </row>
    <row r="8" spans="2:59" ht="30" customHeight="1" x14ac:dyDescent="0.35">
      <c r="B8" s="11" t="s">
        <v>20</v>
      </c>
      <c r="C8" s="11">
        <v>141</v>
      </c>
      <c r="D8" s="11">
        <v>74</v>
      </c>
      <c r="E8" s="11">
        <v>67</v>
      </c>
      <c r="F8" s="11"/>
      <c r="G8" s="11">
        <v>21</v>
      </c>
      <c r="H8" s="11">
        <v>28</v>
      </c>
      <c r="I8" s="11">
        <v>21</v>
      </c>
      <c r="J8" s="11">
        <v>27</v>
      </c>
      <c r="K8" s="11">
        <v>17</v>
      </c>
      <c r="L8" s="11">
        <v>27</v>
      </c>
      <c r="M8" s="11"/>
      <c r="N8" s="11">
        <v>40</v>
      </c>
      <c r="O8" s="11">
        <v>40</v>
      </c>
      <c r="P8" s="11">
        <v>30</v>
      </c>
      <c r="Q8" s="11">
        <v>30</v>
      </c>
      <c r="R8" s="11"/>
      <c r="S8" s="11">
        <v>26</v>
      </c>
      <c r="T8" s="11">
        <v>11</v>
      </c>
      <c r="U8" s="11">
        <v>10</v>
      </c>
      <c r="V8" s="11">
        <v>16</v>
      </c>
      <c r="W8" s="11">
        <v>13</v>
      </c>
      <c r="X8" s="11">
        <v>9</v>
      </c>
      <c r="Y8" s="11">
        <v>12</v>
      </c>
      <c r="Z8" s="11">
        <v>6</v>
      </c>
      <c r="AA8" s="11">
        <v>18</v>
      </c>
      <c r="AB8" s="11">
        <v>10</v>
      </c>
      <c r="AC8" s="11">
        <v>8</v>
      </c>
      <c r="AD8" s="11">
        <v>3</v>
      </c>
      <c r="AE8" s="11"/>
      <c r="AF8" s="11">
        <v>51</v>
      </c>
      <c r="AG8" s="11">
        <v>58</v>
      </c>
      <c r="AH8" s="11">
        <v>17</v>
      </c>
      <c r="AI8" s="11"/>
      <c r="AJ8" s="11">
        <v>54</v>
      </c>
      <c r="AK8" s="11">
        <v>41</v>
      </c>
      <c r="AL8" s="11">
        <v>5</v>
      </c>
      <c r="AM8" s="11">
        <v>2</v>
      </c>
      <c r="AN8" s="11">
        <v>16</v>
      </c>
      <c r="AO8" s="11"/>
      <c r="AP8" s="11">
        <v>33</v>
      </c>
      <c r="AQ8" s="11">
        <v>55</v>
      </c>
      <c r="AR8" s="11">
        <v>9</v>
      </c>
      <c r="AS8" s="11">
        <v>18</v>
      </c>
      <c r="AT8" s="11">
        <v>3</v>
      </c>
      <c r="AU8" s="11"/>
      <c r="AV8" s="11">
        <v>47</v>
      </c>
      <c r="AW8" s="11">
        <v>33</v>
      </c>
      <c r="AX8" s="11">
        <v>6</v>
      </c>
      <c r="AY8" s="11">
        <v>20</v>
      </c>
      <c r="AZ8" s="11">
        <v>6</v>
      </c>
      <c r="BA8" s="11">
        <v>16</v>
      </c>
      <c r="BB8" s="11"/>
      <c r="BC8" s="11">
        <v>36</v>
      </c>
      <c r="BD8" s="11">
        <v>26</v>
      </c>
      <c r="BE8" s="11">
        <v>39</v>
      </c>
      <c r="BF8" s="11">
        <v>17</v>
      </c>
      <c r="BG8" s="11">
        <v>4</v>
      </c>
    </row>
    <row r="9" spans="2:59" x14ac:dyDescent="0.35">
      <c r="B9" s="18" t="s">
        <v>688</v>
      </c>
      <c r="C9" s="17">
        <v>0.122585135212452</v>
      </c>
      <c r="D9" s="17">
        <v>0.136220900568471</v>
      </c>
      <c r="E9" s="17">
        <v>0.107561616768237</v>
      </c>
      <c r="F9" s="17"/>
      <c r="G9" s="17">
        <v>0.196893967135329</v>
      </c>
      <c r="H9" s="17">
        <v>0.18755262408666101</v>
      </c>
      <c r="I9" s="17">
        <v>0.103719736976643</v>
      </c>
      <c r="J9" s="17">
        <v>3.31795972065487E-2</v>
      </c>
      <c r="K9" s="17">
        <v>0.16567384728137799</v>
      </c>
      <c r="L9" s="17">
        <v>7.1233377748617904E-2</v>
      </c>
      <c r="M9" s="17"/>
      <c r="N9" s="17">
        <v>0.13322737139888399</v>
      </c>
      <c r="O9" s="17">
        <v>0.20118911917073401</v>
      </c>
      <c r="P9" s="17">
        <v>9.1120043300864095E-2</v>
      </c>
      <c r="Q9" s="17">
        <v>3.7178470081160202E-2</v>
      </c>
      <c r="R9" s="17"/>
      <c r="S9" s="17">
        <v>0.15287293095950799</v>
      </c>
      <c r="T9" s="17">
        <v>0.171308396445813</v>
      </c>
      <c r="U9" s="17">
        <v>0</v>
      </c>
      <c r="V9" s="17">
        <v>0.163139695188495</v>
      </c>
      <c r="W9" s="17">
        <v>0.111690002214894</v>
      </c>
      <c r="X9" s="17">
        <v>0</v>
      </c>
      <c r="Y9" s="17">
        <v>8.4746506232776603E-2</v>
      </c>
      <c r="Z9" s="17">
        <v>0.28602031852667398</v>
      </c>
      <c r="AA9" s="17">
        <v>0.10887501691771501</v>
      </c>
      <c r="AB9" s="17">
        <v>0.10315512387465001</v>
      </c>
      <c r="AC9" s="17">
        <v>0.21115974590432199</v>
      </c>
      <c r="AD9" s="17">
        <v>0</v>
      </c>
      <c r="AE9" s="17"/>
      <c r="AF9" s="17">
        <v>8.2912215389896002E-2</v>
      </c>
      <c r="AG9" s="17">
        <v>0.14433576455330299</v>
      </c>
      <c r="AH9" s="17">
        <v>0.144561995504595</v>
      </c>
      <c r="AI9" s="17"/>
      <c r="AJ9" s="17">
        <v>0.125102824068551</v>
      </c>
      <c r="AK9" s="17">
        <v>0.149250067540112</v>
      </c>
      <c r="AL9" s="17">
        <v>0</v>
      </c>
      <c r="AM9" s="17">
        <v>0.46833128164885601</v>
      </c>
      <c r="AN9" s="17">
        <v>7.2379035385841395E-2</v>
      </c>
      <c r="AO9" s="17"/>
      <c r="AP9" s="17">
        <v>0.197745576679102</v>
      </c>
      <c r="AQ9" s="17">
        <v>0.101953083009219</v>
      </c>
      <c r="AR9" s="17">
        <v>0</v>
      </c>
      <c r="AS9" s="17">
        <v>0.10864274508079901</v>
      </c>
      <c r="AT9" s="17">
        <v>0</v>
      </c>
      <c r="AU9" s="17"/>
      <c r="AV9" s="17">
        <v>0.130918155031059</v>
      </c>
      <c r="AW9" s="17">
        <v>0.14654838519043101</v>
      </c>
      <c r="AX9" s="17">
        <v>0</v>
      </c>
      <c r="AY9" s="17">
        <v>9.73719604243444E-2</v>
      </c>
      <c r="AZ9" s="17">
        <v>0</v>
      </c>
      <c r="BA9" s="17">
        <v>7.9550616651203707E-2</v>
      </c>
      <c r="BB9" s="17"/>
      <c r="BC9" s="17">
        <v>5.1118022294607997E-2</v>
      </c>
      <c r="BD9" s="17">
        <v>0.20156025995996901</v>
      </c>
      <c r="BE9" s="17">
        <v>7.5501607614494301E-2</v>
      </c>
      <c r="BF9" s="17">
        <v>0.19528791968613299</v>
      </c>
      <c r="BG9" s="17">
        <v>0</v>
      </c>
    </row>
    <row r="10" spans="2:59" x14ac:dyDescent="0.35">
      <c r="B10" s="18" t="s">
        <v>689</v>
      </c>
      <c r="C10" s="17">
        <v>0.10161030088388499</v>
      </c>
      <c r="D10" s="17">
        <v>0.137811111218196</v>
      </c>
      <c r="E10" s="17">
        <v>6.1725224575133499E-2</v>
      </c>
      <c r="F10" s="17"/>
      <c r="G10" s="17">
        <v>0.14918075460408001</v>
      </c>
      <c r="H10" s="17">
        <v>0.14825651182341501</v>
      </c>
      <c r="I10" s="17">
        <v>0.16184952959129201</v>
      </c>
      <c r="J10" s="17">
        <v>7.1613075569682799E-2</v>
      </c>
      <c r="K10" s="17">
        <v>4.7192989455835298E-2</v>
      </c>
      <c r="L10" s="17">
        <v>3.29570697013091E-2</v>
      </c>
      <c r="M10" s="17"/>
      <c r="N10" s="17">
        <v>5.4129111893853901E-2</v>
      </c>
      <c r="O10" s="17">
        <v>0.138593107888908</v>
      </c>
      <c r="P10" s="17">
        <v>6.2777622980762296E-2</v>
      </c>
      <c r="Q10" s="17">
        <v>0.15451599103983699</v>
      </c>
      <c r="R10" s="17"/>
      <c r="S10" s="17">
        <v>0.13876218121749201</v>
      </c>
      <c r="T10" s="17">
        <v>0.100484093262595</v>
      </c>
      <c r="U10" s="17">
        <v>0.16974306904311601</v>
      </c>
      <c r="V10" s="17">
        <v>6.2603352555259797E-2</v>
      </c>
      <c r="W10" s="17">
        <v>0</v>
      </c>
      <c r="X10" s="17">
        <v>0</v>
      </c>
      <c r="Y10" s="17">
        <v>0.167499677434127</v>
      </c>
      <c r="Z10" s="17">
        <v>0.12806349545631401</v>
      </c>
      <c r="AA10" s="17">
        <v>0.111383001210711</v>
      </c>
      <c r="AB10" s="17">
        <v>0.21345634651588</v>
      </c>
      <c r="AC10" s="17">
        <v>0</v>
      </c>
      <c r="AD10" s="17">
        <v>0</v>
      </c>
      <c r="AE10" s="17"/>
      <c r="AF10" s="17">
        <v>9.4975989701989505E-2</v>
      </c>
      <c r="AG10" s="17">
        <v>5.46992642396135E-2</v>
      </c>
      <c r="AH10" s="17">
        <v>0.33533767576336398</v>
      </c>
      <c r="AI10" s="17"/>
      <c r="AJ10" s="17">
        <v>0.110358162176406</v>
      </c>
      <c r="AK10" s="17">
        <v>0.127204752001188</v>
      </c>
      <c r="AL10" s="17">
        <v>0</v>
      </c>
      <c r="AM10" s="17">
        <v>0</v>
      </c>
      <c r="AN10" s="17">
        <v>0.13338987601369601</v>
      </c>
      <c r="AO10" s="17"/>
      <c r="AP10" s="17">
        <v>0.12881815116207701</v>
      </c>
      <c r="AQ10" s="17">
        <v>0.110504989227645</v>
      </c>
      <c r="AR10" s="17">
        <v>9.83515522522736E-2</v>
      </c>
      <c r="AS10" s="17">
        <v>4.9305441563973998E-2</v>
      </c>
      <c r="AT10" s="17">
        <v>0</v>
      </c>
      <c r="AU10" s="17"/>
      <c r="AV10" s="17">
        <v>0.106997962830575</v>
      </c>
      <c r="AW10" s="17">
        <v>0.129866295169734</v>
      </c>
      <c r="AX10" s="17">
        <v>0.17494753449935599</v>
      </c>
      <c r="AY10" s="17">
        <v>0</v>
      </c>
      <c r="AZ10" s="17">
        <v>0.137768003340654</v>
      </c>
      <c r="BA10" s="17">
        <v>0.1193397064682</v>
      </c>
      <c r="BB10" s="17"/>
      <c r="BC10" s="17">
        <v>7.9872210906079003E-2</v>
      </c>
      <c r="BD10" s="17">
        <v>0.119707923218084</v>
      </c>
      <c r="BE10" s="17">
        <v>0.16052493933579401</v>
      </c>
      <c r="BF10" s="17">
        <v>5.3688221801370999E-2</v>
      </c>
      <c r="BG10" s="17">
        <v>0.249238863436198</v>
      </c>
    </row>
    <row r="11" spans="2:59" x14ac:dyDescent="0.35">
      <c r="B11" s="18" t="s">
        <v>690</v>
      </c>
      <c r="C11" s="17">
        <v>0.14159417535979699</v>
      </c>
      <c r="D11" s="17">
        <v>0.122603571148174</v>
      </c>
      <c r="E11" s="17">
        <v>0.16251751080823101</v>
      </c>
      <c r="F11" s="17"/>
      <c r="G11" s="17">
        <v>0.33288020449446398</v>
      </c>
      <c r="H11" s="17">
        <v>6.4164459789836301E-2</v>
      </c>
      <c r="I11" s="17">
        <v>6.7662261955397193E-2</v>
      </c>
      <c r="J11" s="17">
        <v>0.24563525578317899</v>
      </c>
      <c r="K11" s="17">
        <v>0.11502527754905</v>
      </c>
      <c r="L11" s="17">
        <v>4.06522264598893E-2</v>
      </c>
      <c r="M11" s="17"/>
      <c r="N11" s="17">
        <v>0.16417774198205301</v>
      </c>
      <c r="O11" s="17">
        <v>0.137812184924718</v>
      </c>
      <c r="P11" s="17">
        <v>0.15219923083565301</v>
      </c>
      <c r="Q11" s="17">
        <v>0.10622104392612</v>
      </c>
      <c r="R11" s="17"/>
      <c r="S11" s="17">
        <v>0.20747591145584199</v>
      </c>
      <c r="T11" s="17">
        <v>0.27770804905284702</v>
      </c>
      <c r="U11" s="17">
        <v>0.10750675144095</v>
      </c>
      <c r="V11" s="17">
        <v>0.163927207495347</v>
      </c>
      <c r="W11" s="17">
        <v>0.235740163295694</v>
      </c>
      <c r="X11" s="17">
        <v>0.26378250298513101</v>
      </c>
      <c r="Y11" s="17">
        <v>7.9026273113356998E-2</v>
      </c>
      <c r="Z11" s="17">
        <v>0</v>
      </c>
      <c r="AA11" s="17">
        <v>0</v>
      </c>
      <c r="AB11" s="17">
        <v>0</v>
      </c>
      <c r="AC11" s="17">
        <v>0.20581143455223</v>
      </c>
      <c r="AD11" s="17">
        <v>0</v>
      </c>
      <c r="AE11" s="17"/>
      <c r="AF11" s="17">
        <v>0.13615771028769499</v>
      </c>
      <c r="AG11" s="17">
        <v>9.2804074252537297E-2</v>
      </c>
      <c r="AH11" s="17">
        <v>6.6454078778682604E-2</v>
      </c>
      <c r="AI11" s="17"/>
      <c r="AJ11" s="17">
        <v>7.1265110534673201E-2</v>
      </c>
      <c r="AK11" s="17">
        <v>0.23983406356981199</v>
      </c>
      <c r="AL11" s="17">
        <v>0.18623145170844099</v>
      </c>
      <c r="AM11" s="17">
        <v>0</v>
      </c>
      <c r="AN11" s="17">
        <v>0</v>
      </c>
      <c r="AO11" s="17"/>
      <c r="AP11" s="17">
        <v>1.8875527374504101E-2</v>
      </c>
      <c r="AQ11" s="17">
        <v>0.20762451881878</v>
      </c>
      <c r="AR11" s="17">
        <v>0.117196695187477</v>
      </c>
      <c r="AS11" s="17">
        <v>0.26779156585789898</v>
      </c>
      <c r="AT11" s="17">
        <v>0</v>
      </c>
      <c r="AU11" s="17"/>
      <c r="AV11" s="17">
        <v>0.20227228143971801</v>
      </c>
      <c r="AW11" s="17">
        <v>5.57351133649754E-2</v>
      </c>
      <c r="AX11" s="17">
        <v>0.158198840674841</v>
      </c>
      <c r="AY11" s="17">
        <v>0.28087307508308401</v>
      </c>
      <c r="AZ11" s="17">
        <v>0.182694836844842</v>
      </c>
      <c r="BA11" s="17">
        <v>0</v>
      </c>
      <c r="BB11" s="17"/>
      <c r="BC11" s="17">
        <v>6.1035326422095401E-2</v>
      </c>
      <c r="BD11" s="17">
        <v>0.16556751350844701</v>
      </c>
      <c r="BE11" s="17">
        <v>0.147910499334519</v>
      </c>
      <c r="BF11" s="17">
        <v>0.17600897167371701</v>
      </c>
      <c r="BG11" s="17">
        <v>0.23990191297553901</v>
      </c>
    </row>
    <row r="12" spans="2:59" x14ac:dyDescent="0.35">
      <c r="B12" s="18" t="s">
        <v>691</v>
      </c>
      <c r="C12" s="17">
        <v>0.17917141565948899</v>
      </c>
      <c r="D12" s="17">
        <v>0.14038905435634899</v>
      </c>
      <c r="E12" s="17">
        <v>0.221900775188306</v>
      </c>
      <c r="F12" s="17"/>
      <c r="G12" s="17">
        <v>5.5509449616816503E-2</v>
      </c>
      <c r="H12" s="17">
        <v>0.180667895399902</v>
      </c>
      <c r="I12" s="17">
        <v>0.26110962904318102</v>
      </c>
      <c r="J12" s="17">
        <v>0.191357412543675</v>
      </c>
      <c r="K12" s="17">
        <v>0.12251881256486</v>
      </c>
      <c r="L12" s="17">
        <v>0.23710071765956001</v>
      </c>
      <c r="M12" s="17"/>
      <c r="N12" s="17">
        <v>0.16185797623644299</v>
      </c>
      <c r="O12" s="17">
        <v>0.18963410382160201</v>
      </c>
      <c r="P12" s="17">
        <v>0.100085659963737</v>
      </c>
      <c r="Q12" s="17">
        <v>0.267181963542654</v>
      </c>
      <c r="R12" s="17"/>
      <c r="S12" s="17">
        <v>0.11467841996365701</v>
      </c>
      <c r="T12" s="17">
        <v>0.26953000243995101</v>
      </c>
      <c r="U12" s="17">
        <v>0.32344702051788898</v>
      </c>
      <c r="V12" s="17">
        <v>0.24366837447572101</v>
      </c>
      <c r="W12" s="17">
        <v>0.17278235586739199</v>
      </c>
      <c r="X12" s="17">
        <v>0.16180775932355199</v>
      </c>
      <c r="Y12" s="17">
        <v>0.18628227734411301</v>
      </c>
      <c r="Z12" s="17">
        <v>0.28858310651713098</v>
      </c>
      <c r="AA12" s="17">
        <v>0.16457614642907301</v>
      </c>
      <c r="AB12" s="17">
        <v>0</v>
      </c>
      <c r="AC12" s="17">
        <v>0.194660185384436</v>
      </c>
      <c r="AD12" s="17">
        <v>0</v>
      </c>
      <c r="AE12" s="17"/>
      <c r="AF12" s="17">
        <v>0.201887252440695</v>
      </c>
      <c r="AG12" s="17">
        <v>0.21209089850257101</v>
      </c>
      <c r="AH12" s="17">
        <v>0.16039469740707299</v>
      </c>
      <c r="AI12" s="17"/>
      <c r="AJ12" s="17">
        <v>0.176583874449872</v>
      </c>
      <c r="AK12" s="17">
        <v>0.17089169195541201</v>
      </c>
      <c r="AL12" s="17">
        <v>0</v>
      </c>
      <c r="AM12" s="17">
        <v>0.53166871835114404</v>
      </c>
      <c r="AN12" s="17">
        <v>0.30044255372881501</v>
      </c>
      <c r="AO12" s="17"/>
      <c r="AP12" s="17">
        <v>0.139394953224632</v>
      </c>
      <c r="AQ12" s="17">
        <v>0.176886322923824</v>
      </c>
      <c r="AR12" s="17">
        <v>0.431175948431544</v>
      </c>
      <c r="AS12" s="17">
        <v>0.21992856600477501</v>
      </c>
      <c r="AT12" s="17">
        <v>0</v>
      </c>
      <c r="AU12" s="17"/>
      <c r="AV12" s="17">
        <v>0.114371972029972</v>
      </c>
      <c r="AW12" s="17">
        <v>0.106834971362388</v>
      </c>
      <c r="AX12" s="17">
        <v>0.66685362482580302</v>
      </c>
      <c r="AY12" s="17">
        <v>0.24798166835018401</v>
      </c>
      <c r="AZ12" s="17">
        <v>0</v>
      </c>
      <c r="BA12" s="17">
        <v>0.244911213033178</v>
      </c>
      <c r="BB12" s="17"/>
      <c r="BC12" s="17">
        <v>0.164977891782394</v>
      </c>
      <c r="BD12" s="17">
        <v>0.246897286536088</v>
      </c>
      <c r="BE12" s="17">
        <v>0.17107327881303599</v>
      </c>
      <c r="BF12" s="17">
        <v>0.228037852815071</v>
      </c>
      <c r="BG12" s="17">
        <v>0.272559768117694</v>
      </c>
    </row>
    <row r="13" spans="2:59" x14ac:dyDescent="0.35">
      <c r="B13" s="18" t="s">
        <v>692</v>
      </c>
      <c r="C13" s="17">
        <v>0.140950461065705</v>
      </c>
      <c r="D13" s="17">
        <v>0.183563673516878</v>
      </c>
      <c r="E13" s="17">
        <v>9.4000373079273503E-2</v>
      </c>
      <c r="F13" s="17"/>
      <c r="G13" s="17">
        <v>0.126584419648369</v>
      </c>
      <c r="H13" s="17">
        <v>8.5085691876223002E-2</v>
      </c>
      <c r="I13" s="17">
        <v>0.15563421664628199</v>
      </c>
      <c r="J13" s="17">
        <v>0.18024106418650099</v>
      </c>
      <c r="K13" s="17">
        <v>9.6337844324516697E-2</v>
      </c>
      <c r="L13" s="17">
        <v>0.1889332558473</v>
      </c>
      <c r="M13" s="17"/>
      <c r="N13" s="17">
        <v>0.15067349291406701</v>
      </c>
      <c r="O13" s="17">
        <v>0.11141778599297</v>
      </c>
      <c r="P13" s="17">
        <v>0.229251013508074</v>
      </c>
      <c r="Q13" s="17">
        <v>7.86785451555473E-2</v>
      </c>
      <c r="R13" s="17"/>
      <c r="S13" s="17">
        <v>0.108991777262198</v>
      </c>
      <c r="T13" s="17">
        <v>0</v>
      </c>
      <c r="U13" s="17">
        <v>0.20857530080957801</v>
      </c>
      <c r="V13" s="17">
        <v>0.145508792560058</v>
      </c>
      <c r="W13" s="17">
        <v>0.23227370704279199</v>
      </c>
      <c r="X13" s="17">
        <v>0</v>
      </c>
      <c r="Y13" s="17">
        <v>0.24087650222188101</v>
      </c>
      <c r="Z13" s="17">
        <v>0</v>
      </c>
      <c r="AA13" s="17">
        <v>9.9519054132089599E-2</v>
      </c>
      <c r="AB13" s="17">
        <v>0.21609952070988001</v>
      </c>
      <c r="AC13" s="17">
        <v>0.23533188718759901</v>
      </c>
      <c r="AD13" s="17">
        <v>0.37496934864258902</v>
      </c>
      <c r="AE13" s="17"/>
      <c r="AF13" s="17">
        <v>0.198225163487357</v>
      </c>
      <c r="AG13" s="17">
        <v>0.107331021273011</v>
      </c>
      <c r="AH13" s="17">
        <v>0.15991548250719201</v>
      </c>
      <c r="AI13" s="17"/>
      <c r="AJ13" s="17">
        <v>0.16833993229303801</v>
      </c>
      <c r="AK13" s="17">
        <v>7.2108665683434006E-2</v>
      </c>
      <c r="AL13" s="17">
        <v>0.350089820649779</v>
      </c>
      <c r="AM13" s="17">
        <v>0</v>
      </c>
      <c r="AN13" s="17">
        <v>0.16834491416241401</v>
      </c>
      <c r="AO13" s="17"/>
      <c r="AP13" s="17">
        <v>0.1336814009974</v>
      </c>
      <c r="AQ13" s="17">
        <v>0.192140158495061</v>
      </c>
      <c r="AR13" s="17">
        <v>0</v>
      </c>
      <c r="AS13" s="17">
        <v>0.15450277403375101</v>
      </c>
      <c r="AT13" s="17">
        <v>0.36068699358415901</v>
      </c>
      <c r="AU13" s="17"/>
      <c r="AV13" s="17">
        <v>0.16688409424365</v>
      </c>
      <c r="AW13" s="17">
        <v>0.137384189495802</v>
      </c>
      <c r="AX13" s="17">
        <v>0</v>
      </c>
      <c r="AY13" s="17">
        <v>0.23198996902532301</v>
      </c>
      <c r="AZ13" s="17">
        <v>0.186984577537537</v>
      </c>
      <c r="BA13" s="17">
        <v>4.8558372589935603E-2</v>
      </c>
      <c r="BB13" s="17"/>
      <c r="BC13" s="17">
        <v>0.18339219895480299</v>
      </c>
      <c r="BD13" s="17">
        <v>0</v>
      </c>
      <c r="BE13" s="17">
        <v>0.17629225467500401</v>
      </c>
      <c r="BF13" s="17">
        <v>5.3688221801370999E-2</v>
      </c>
      <c r="BG13" s="17">
        <v>0</v>
      </c>
    </row>
    <row r="14" spans="2:59" x14ac:dyDescent="0.35">
      <c r="B14" s="18" t="s">
        <v>598</v>
      </c>
      <c r="C14" s="17">
        <v>9.6635362778008202E-2</v>
      </c>
      <c r="D14" s="17">
        <v>0.103839376366455</v>
      </c>
      <c r="E14" s="17">
        <v>8.8698174934670804E-2</v>
      </c>
      <c r="F14" s="17"/>
      <c r="G14" s="17">
        <v>4.0494509102355997E-2</v>
      </c>
      <c r="H14" s="17">
        <v>8.0623444324346497E-2</v>
      </c>
      <c r="I14" s="17">
        <v>0.15455894452414401</v>
      </c>
      <c r="J14" s="17">
        <v>3.2063069261823597E-2</v>
      </c>
      <c r="K14" s="17">
        <v>0.10132628410176001</v>
      </c>
      <c r="L14" s="17">
        <v>0.17381540100912399</v>
      </c>
      <c r="M14" s="17"/>
      <c r="N14" s="17">
        <v>0.15273982835171901</v>
      </c>
      <c r="O14" s="17">
        <v>3.2643208195138503E-2</v>
      </c>
      <c r="P14" s="17">
        <v>0.14441393217305101</v>
      </c>
      <c r="Q14" s="17">
        <v>5.8766763723765499E-2</v>
      </c>
      <c r="R14" s="17"/>
      <c r="S14" s="17">
        <v>8.2884865759839499E-2</v>
      </c>
      <c r="T14" s="17">
        <v>9.1154900579830694E-2</v>
      </c>
      <c r="U14" s="17">
        <v>0</v>
      </c>
      <c r="V14" s="17">
        <v>0</v>
      </c>
      <c r="W14" s="17">
        <v>7.5047090700510605E-2</v>
      </c>
      <c r="X14" s="17">
        <v>0.15602027982376501</v>
      </c>
      <c r="Y14" s="17">
        <v>0.159781331141363</v>
      </c>
      <c r="Z14" s="17">
        <v>0.29733307949988103</v>
      </c>
      <c r="AA14" s="17">
        <v>0.21318281713818299</v>
      </c>
      <c r="AB14" s="17">
        <v>6.3568704230229506E-2</v>
      </c>
      <c r="AC14" s="17">
        <v>0</v>
      </c>
      <c r="AD14" s="17">
        <v>0</v>
      </c>
      <c r="AE14" s="17"/>
      <c r="AF14" s="17">
        <v>7.4111075784341507E-2</v>
      </c>
      <c r="AG14" s="17">
        <v>0.13536101246770199</v>
      </c>
      <c r="AH14" s="17">
        <v>0</v>
      </c>
      <c r="AI14" s="17"/>
      <c r="AJ14" s="17">
        <v>0.144029212295571</v>
      </c>
      <c r="AK14" s="17">
        <v>8.2871503267848007E-2</v>
      </c>
      <c r="AL14" s="17">
        <v>0.11269066397411601</v>
      </c>
      <c r="AM14" s="17">
        <v>0</v>
      </c>
      <c r="AN14" s="17">
        <v>0</v>
      </c>
      <c r="AO14" s="17"/>
      <c r="AP14" s="17">
        <v>0.14052026243016899</v>
      </c>
      <c r="AQ14" s="17">
        <v>6.1073302266721301E-2</v>
      </c>
      <c r="AR14" s="17">
        <v>0.109621999065418</v>
      </c>
      <c r="AS14" s="17">
        <v>0.15566021370630501</v>
      </c>
      <c r="AT14" s="17">
        <v>0</v>
      </c>
      <c r="AU14" s="17"/>
      <c r="AV14" s="17">
        <v>2.7727952817574501E-2</v>
      </c>
      <c r="AW14" s="17">
        <v>0.153860730042749</v>
      </c>
      <c r="AX14" s="17">
        <v>0</v>
      </c>
      <c r="AY14" s="17">
        <v>4.2765497744011199E-2</v>
      </c>
      <c r="AZ14" s="17">
        <v>0</v>
      </c>
      <c r="BA14" s="17">
        <v>0.38904783019190398</v>
      </c>
      <c r="BB14" s="17"/>
      <c r="BC14" s="17">
        <v>9.9987641718634293E-2</v>
      </c>
      <c r="BD14" s="17">
        <v>6.5065805942255805E-2</v>
      </c>
      <c r="BE14" s="17">
        <v>0.105929240300421</v>
      </c>
      <c r="BF14" s="17">
        <v>0.12868068071605701</v>
      </c>
      <c r="BG14" s="17">
        <v>0</v>
      </c>
    </row>
    <row r="15" spans="2:59" x14ac:dyDescent="0.35">
      <c r="B15" s="18" t="s">
        <v>693</v>
      </c>
      <c r="C15" s="17">
        <v>0.123899187351453</v>
      </c>
      <c r="D15" s="17">
        <v>9.4075775965400496E-2</v>
      </c>
      <c r="E15" s="17">
        <v>0.15675781752947801</v>
      </c>
      <c r="F15" s="17"/>
      <c r="G15" s="17">
        <v>4.4264970330455101E-2</v>
      </c>
      <c r="H15" s="17">
        <v>0.139153528318995</v>
      </c>
      <c r="I15" s="17">
        <v>9.5465681263061E-2</v>
      </c>
      <c r="J15" s="17">
        <v>6.6961852009080503E-2</v>
      </c>
      <c r="K15" s="17">
        <v>0.231265756463434</v>
      </c>
      <c r="L15" s="17">
        <v>0.180862819534714</v>
      </c>
      <c r="M15" s="17"/>
      <c r="N15" s="17">
        <v>0.11058771481667801</v>
      </c>
      <c r="O15" s="17">
        <v>5.4163569673914697E-2</v>
      </c>
      <c r="P15" s="17">
        <v>0.15940494262076099</v>
      </c>
      <c r="Q15" s="17">
        <v>0.19719405922980901</v>
      </c>
      <c r="R15" s="17"/>
      <c r="S15" s="17">
        <v>8.29189519092874E-2</v>
      </c>
      <c r="T15" s="17">
        <v>0</v>
      </c>
      <c r="U15" s="17">
        <v>9.9642069645105205E-2</v>
      </c>
      <c r="V15" s="17">
        <v>0.22115257772511901</v>
      </c>
      <c r="W15" s="17">
        <v>0</v>
      </c>
      <c r="X15" s="17">
        <v>0.28928659251456201</v>
      </c>
      <c r="Y15" s="17">
        <v>8.1787432512381603E-2</v>
      </c>
      <c r="Z15" s="17">
        <v>0</v>
      </c>
      <c r="AA15" s="17">
        <v>0.141570284436945</v>
      </c>
      <c r="AB15" s="17">
        <v>0.27870117701434599</v>
      </c>
      <c r="AC15" s="17">
        <v>0.15303674697141301</v>
      </c>
      <c r="AD15" s="17">
        <v>0.30132657791559297</v>
      </c>
      <c r="AE15" s="17"/>
      <c r="AF15" s="17">
        <v>0.132684920331369</v>
      </c>
      <c r="AG15" s="17">
        <v>0.12981697416368199</v>
      </c>
      <c r="AH15" s="17">
        <v>0.13333607003909401</v>
      </c>
      <c r="AI15" s="17"/>
      <c r="AJ15" s="17">
        <v>0.14865893237122099</v>
      </c>
      <c r="AK15" s="17">
        <v>6.1492287012556601E-2</v>
      </c>
      <c r="AL15" s="17">
        <v>0.17489397995137199</v>
      </c>
      <c r="AM15" s="17">
        <v>0</v>
      </c>
      <c r="AN15" s="17">
        <v>0.19429920859569599</v>
      </c>
      <c r="AO15" s="17"/>
      <c r="AP15" s="17">
        <v>0.21058402089171999</v>
      </c>
      <c r="AQ15" s="17">
        <v>7.8360416527325796E-2</v>
      </c>
      <c r="AR15" s="17">
        <v>0.12809258488635999</v>
      </c>
      <c r="AS15" s="17">
        <v>4.4168693752496997E-2</v>
      </c>
      <c r="AT15" s="17">
        <v>0.33988050269512099</v>
      </c>
      <c r="AU15" s="17"/>
      <c r="AV15" s="17">
        <v>9.4769236309370994E-2</v>
      </c>
      <c r="AW15" s="17">
        <v>0.20874515136591201</v>
      </c>
      <c r="AX15" s="17">
        <v>0</v>
      </c>
      <c r="AY15" s="17">
        <v>9.9017829373053701E-2</v>
      </c>
      <c r="AZ15" s="17">
        <v>0.33732308632853097</v>
      </c>
      <c r="BA15" s="17">
        <v>0</v>
      </c>
      <c r="BB15" s="17"/>
      <c r="BC15" s="17">
        <v>0.27690379809446403</v>
      </c>
      <c r="BD15" s="17">
        <v>4.1703016743022903E-2</v>
      </c>
      <c r="BE15" s="17">
        <v>6.3666353618955299E-2</v>
      </c>
      <c r="BF15" s="17">
        <v>0.16460813150628101</v>
      </c>
      <c r="BG15" s="17">
        <v>0</v>
      </c>
    </row>
    <row r="16" spans="2:59" x14ac:dyDescent="0.35">
      <c r="B16" s="18" t="s">
        <v>100</v>
      </c>
      <c r="C16" s="19">
        <v>9.3553961689210499E-2</v>
      </c>
      <c r="D16" s="19">
        <v>8.1496536860076699E-2</v>
      </c>
      <c r="E16" s="19">
        <v>0.10683850711667101</v>
      </c>
      <c r="F16" s="19"/>
      <c r="G16" s="19">
        <v>5.4191725068129901E-2</v>
      </c>
      <c r="H16" s="19">
        <v>0.11449584438062101</v>
      </c>
      <c r="I16" s="19">
        <v>0</v>
      </c>
      <c r="J16" s="19">
        <v>0.17894867343950899</v>
      </c>
      <c r="K16" s="19">
        <v>0.12065918825916599</v>
      </c>
      <c r="L16" s="19">
        <v>7.4445132039485204E-2</v>
      </c>
      <c r="M16" s="19"/>
      <c r="N16" s="19">
        <v>7.2606762406301206E-2</v>
      </c>
      <c r="O16" s="19">
        <v>0.13454692033201501</v>
      </c>
      <c r="P16" s="19">
        <v>6.0747554617096702E-2</v>
      </c>
      <c r="Q16" s="19">
        <v>0.100263163301107</v>
      </c>
      <c r="R16" s="19"/>
      <c r="S16" s="19">
        <v>0.111414961472175</v>
      </c>
      <c r="T16" s="19">
        <v>8.9814558218963697E-2</v>
      </c>
      <c r="U16" s="19">
        <v>9.1085788543360996E-2</v>
      </c>
      <c r="V16" s="19">
        <v>0</v>
      </c>
      <c r="W16" s="19">
        <v>0.172466680878717</v>
      </c>
      <c r="X16" s="19">
        <v>0.12910286535299101</v>
      </c>
      <c r="Y16" s="19">
        <v>0</v>
      </c>
      <c r="Z16" s="19">
        <v>0</v>
      </c>
      <c r="AA16" s="19">
        <v>0.16089367973528201</v>
      </c>
      <c r="AB16" s="19">
        <v>0.125019127655013</v>
      </c>
      <c r="AC16" s="19">
        <v>0</v>
      </c>
      <c r="AD16" s="19">
        <v>0.32370407344181801</v>
      </c>
      <c r="AE16" s="19"/>
      <c r="AF16" s="19">
        <v>7.9045672576657205E-2</v>
      </c>
      <c r="AG16" s="19">
        <v>0.123560990547581</v>
      </c>
      <c r="AH16" s="19">
        <v>0</v>
      </c>
      <c r="AI16" s="19"/>
      <c r="AJ16" s="19">
        <v>5.5661951810667902E-2</v>
      </c>
      <c r="AK16" s="19">
        <v>9.6346968969636598E-2</v>
      </c>
      <c r="AL16" s="19">
        <v>0.17609408371629201</v>
      </c>
      <c r="AM16" s="19">
        <v>0</v>
      </c>
      <c r="AN16" s="19">
        <v>0.131144412113537</v>
      </c>
      <c r="AO16" s="19"/>
      <c r="AP16" s="19">
        <v>3.0380107240395301E-2</v>
      </c>
      <c r="AQ16" s="19">
        <v>7.1457208731423597E-2</v>
      </c>
      <c r="AR16" s="19">
        <v>0.11556122017692801</v>
      </c>
      <c r="AS16" s="19">
        <v>0</v>
      </c>
      <c r="AT16" s="19">
        <v>0.29943250372072</v>
      </c>
      <c r="AU16" s="19"/>
      <c r="AV16" s="19">
        <v>0.15605834529807999</v>
      </c>
      <c r="AW16" s="19">
        <v>6.1025164008008399E-2</v>
      </c>
      <c r="AX16" s="19">
        <v>0</v>
      </c>
      <c r="AY16" s="19">
        <v>0</v>
      </c>
      <c r="AZ16" s="19">
        <v>0.15522949594843599</v>
      </c>
      <c r="BA16" s="19">
        <v>0.118592261065579</v>
      </c>
      <c r="BB16" s="19"/>
      <c r="BC16" s="19">
        <v>8.2712909826922101E-2</v>
      </c>
      <c r="BD16" s="19">
        <v>0.15949819409213301</v>
      </c>
      <c r="BE16" s="19">
        <v>9.9101826307776295E-2</v>
      </c>
      <c r="BF16" s="19">
        <v>0</v>
      </c>
      <c r="BG16" s="19">
        <v>0.23829945547056899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55</v>
      </c>
      <c r="E7" s="10">
        <v>73</v>
      </c>
      <c r="F7" s="10"/>
      <c r="G7" s="10">
        <v>22</v>
      </c>
      <c r="H7" s="10">
        <v>18</v>
      </c>
      <c r="I7" s="10">
        <v>19</v>
      </c>
      <c r="J7" s="10">
        <v>24</v>
      </c>
      <c r="K7" s="10">
        <v>19</v>
      </c>
      <c r="L7" s="10">
        <v>27</v>
      </c>
      <c r="M7" s="10"/>
      <c r="N7" s="10">
        <v>30</v>
      </c>
      <c r="O7" s="10">
        <v>32</v>
      </c>
      <c r="P7" s="10">
        <v>21</v>
      </c>
      <c r="Q7" s="10">
        <v>46</v>
      </c>
      <c r="R7" s="10"/>
      <c r="S7" s="10">
        <v>19</v>
      </c>
      <c r="T7" s="10">
        <v>12</v>
      </c>
      <c r="U7" s="10">
        <v>16</v>
      </c>
      <c r="V7" s="10">
        <v>15</v>
      </c>
      <c r="W7" s="10">
        <v>4</v>
      </c>
      <c r="X7" s="10">
        <v>12</v>
      </c>
      <c r="Y7" s="10">
        <v>8</v>
      </c>
      <c r="Z7" s="10">
        <v>5</v>
      </c>
      <c r="AA7" s="10">
        <v>10</v>
      </c>
      <c r="AB7" s="10">
        <v>15</v>
      </c>
      <c r="AC7" s="10">
        <v>10</v>
      </c>
      <c r="AD7" s="10">
        <v>3</v>
      </c>
      <c r="AE7" s="10"/>
      <c r="AF7" s="10">
        <v>57</v>
      </c>
      <c r="AG7" s="10">
        <v>46</v>
      </c>
      <c r="AH7" s="10">
        <v>11</v>
      </c>
      <c r="AI7" s="10"/>
      <c r="AJ7" s="10">
        <v>45</v>
      </c>
      <c r="AK7" s="10">
        <v>28</v>
      </c>
      <c r="AL7" s="10">
        <v>9</v>
      </c>
      <c r="AM7" s="10">
        <v>4</v>
      </c>
      <c r="AN7" s="10">
        <v>16</v>
      </c>
      <c r="AO7" s="10"/>
      <c r="AP7" s="10">
        <v>31</v>
      </c>
      <c r="AQ7" s="10">
        <v>42</v>
      </c>
      <c r="AR7" s="10">
        <v>8</v>
      </c>
      <c r="AS7" s="10">
        <v>22</v>
      </c>
      <c r="AT7" s="10">
        <v>13</v>
      </c>
      <c r="AU7" s="10"/>
      <c r="AV7" s="10">
        <v>37</v>
      </c>
      <c r="AW7" s="10">
        <v>29</v>
      </c>
      <c r="AX7" s="10">
        <v>9</v>
      </c>
      <c r="AY7" s="10">
        <v>24</v>
      </c>
      <c r="AZ7" s="10">
        <v>14</v>
      </c>
      <c r="BA7" s="10">
        <v>9</v>
      </c>
      <c r="BB7" s="10"/>
      <c r="BC7" s="10">
        <v>36</v>
      </c>
      <c r="BD7" s="10">
        <v>27</v>
      </c>
      <c r="BE7" s="10">
        <v>37</v>
      </c>
      <c r="BF7" s="10">
        <v>13</v>
      </c>
      <c r="BG7" s="10">
        <v>2</v>
      </c>
    </row>
    <row r="8" spans="2:59" ht="30" customHeight="1" x14ac:dyDescent="0.35">
      <c r="B8" s="11" t="s">
        <v>20</v>
      </c>
      <c r="C8" s="11">
        <v>131</v>
      </c>
      <c r="D8" s="11">
        <v>55</v>
      </c>
      <c r="E8" s="11">
        <v>75</v>
      </c>
      <c r="F8" s="11"/>
      <c r="G8" s="11">
        <v>22</v>
      </c>
      <c r="H8" s="11">
        <v>20</v>
      </c>
      <c r="I8" s="11">
        <v>22</v>
      </c>
      <c r="J8" s="11">
        <v>22</v>
      </c>
      <c r="K8" s="11">
        <v>20</v>
      </c>
      <c r="L8" s="11">
        <v>26</v>
      </c>
      <c r="M8" s="11"/>
      <c r="N8" s="11">
        <v>29</v>
      </c>
      <c r="O8" s="11">
        <v>36</v>
      </c>
      <c r="P8" s="11">
        <v>20</v>
      </c>
      <c r="Q8" s="11">
        <v>45</v>
      </c>
      <c r="R8" s="11"/>
      <c r="S8" s="11">
        <v>19</v>
      </c>
      <c r="T8" s="11">
        <v>12</v>
      </c>
      <c r="U8" s="11">
        <v>17</v>
      </c>
      <c r="V8" s="11">
        <v>18</v>
      </c>
      <c r="W8" s="11">
        <v>4</v>
      </c>
      <c r="X8" s="11">
        <v>15</v>
      </c>
      <c r="Y8" s="11">
        <v>8</v>
      </c>
      <c r="Z8" s="11">
        <v>4</v>
      </c>
      <c r="AA8" s="11">
        <v>10</v>
      </c>
      <c r="AB8" s="11">
        <v>14</v>
      </c>
      <c r="AC8" s="11">
        <v>8</v>
      </c>
      <c r="AD8" s="11">
        <v>3</v>
      </c>
      <c r="AE8" s="11"/>
      <c r="AF8" s="11">
        <v>57</v>
      </c>
      <c r="AG8" s="11">
        <v>48</v>
      </c>
      <c r="AH8" s="11">
        <v>11</v>
      </c>
      <c r="AI8" s="11"/>
      <c r="AJ8" s="11">
        <v>45</v>
      </c>
      <c r="AK8" s="11">
        <v>30</v>
      </c>
      <c r="AL8" s="11">
        <v>9</v>
      </c>
      <c r="AM8" s="11">
        <v>4</v>
      </c>
      <c r="AN8" s="11">
        <v>16</v>
      </c>
      <c r="AO8" s="11"/>
      <c r="AP8" s="11">
        <v>31</v>
      </c>
      <c r="AQ8" s="11">
        <v>44</v>
      </c>
      <c r="AR8" s="11">
        <v>8</v>
      </c>
      <c r="AS8" s="11">
        <v>22</v>
      </c>
      <c r="AT8" s="11">
        <v>14</v>
      </c>
      <c r="AU8" s="11"/>
      <c r="AV8" s="11">
        <v>39</v>
      </c>
      <c r="AW8" s="11">
        <v>29</v>
      </c>
      <c r="AX8" s="11">
        <v>9</v>
      </c>
      <c r="AY8" s="11">
        <v>24</v>
      </c>
      <c r="AZ8" s="11">
        <v>15</v>
      </c>
      <c r="BA8" s="11">
        <v>8</v>
      </c>
      <c r="BB8" s="11"/>
      <c r="BC8" s="11">
        <v>38</v>
      </c>
      <c r="BD8" s="11">
        <v>27</v>
      </c>
      <c r="BE8" s="11">
        <v>38</v>
      </c>
      <c r="BF8" s="11">
        <v>12</v>
      </c>
      <c r="BG8" s="11">
        <v>2</v>
      </c>
    </row>
    <row r="9" spans="2:59" x14ac:dyDescent="0.35">
      <c r="B9" s="18" t="s">
        <v>688</v>
      </c>
      <c r="C9" s="17">
        <v>8.1900187174342096E-3</v>
      </c>
      <c r="D9" s="17">
        <v>0</v>
      </c>
      <c r="E9" s="17">
        <v>1.43316568193238E-2</v>
      </c>
      <c r="F9" s="17"/>
      <c r="G9" s="17">
        <v>4.9277125477311001E-2</v>
      </c>
      <c r="H9" s="17">
        <v>0</v>
      </c>
      <c r="I9" s="17">
        <v>0</v>
      </c>
      <c r="J9" s="17">
        <v>0</v>
      </c>
      <c r="K9" s="17">
        <v>0</v>
      </c>
      <c r="L9" s="17">
        <v>0</v>
      </c>
      <c r="M9" s="17"/>
      <c r="N9" s="17">
        <v>0</v>
      </c>
      <c r="O9" s="17">
        <v>2.9850067713487E-2</v>
      </c>
      <c r="P9" s="17">
        <v>0</v>
      </c>
      <c r="Q9" s="17">
        <v>0</v>
      </c>
      <c r="R9" s="17"/>
      <c r="S9" s="17">
        <v>5.6460731459145298E-2</v>
      </c>
      <c r="T9" s="17">
        <v>0</v>
      </c>
      <c r="U9" s="17">
        <v>0</v>
      </c>
      <c r="V9" s="17">
        <v>0</v>
      </c>
      <c r="W9" s="17">
        <v>0</v>
      </c>
      <c r="X9" s="17">
        <v>0</v>
      </c>
      <c r="Y9" s="17">
        <v>0</v>
      </c>
      <c r="Z9" s="17">
        <v>0</v>
      </c>
      <c r="AA9" s="17">
        <v>0</v>
      </c>
      <c r="AB9" s="17">
        <v>0</v>
      </c>
      <c r="AC9" s="17">
        <v>0</v>
      </c>
      <c r="AD9" s="17">
        <v>0</v>
      </c>
      <c r="AE9" s="17"/>
      <c r="AF9" s="17">
        <v>0</v>
      </c>
      <c r="AG9" s="17">
        <v>0</v>
      </c>
      <c r="AH9" s="17">
        <v>0</v>
      </c>
      <c r="AI9" s="17"/>
      <c r="AJ9" s="17">
        <v>0</v>
      </c>
      <c r="AK9" s="17">
        <v>3.57682722728076E-2</v>
      </c>
      <c r="AL9" s="17">
        <v>0</v>
      </c>
      <c r="AM9" s="17">
        <v>0</v>
      </c>
      <c r="AN9" s="17">
        <v>0</v>
      </c>
      <c r="AO9" s="17"/>
      <c r="AP9" s="17">
        <v>0</v>
      </c>
      <c r="AQ9" s="17">
        <v>2.45803021660175E-2</v>
      </c>
      <c r="AR9" s="17">
        <v>0</v>
      </c>
      <c r="AS9" s="17">
        <v>0</v>
      </c>
      <c r="AT9" s="17">
        <v>0</v>
      </c>
      <c r="AU9" s="17"/>
      <c r="AV9" s="17">
        <v>2.7212658090967901E-2</v>
      </c>
      <c r="AW9" s="17">
        <v>0</v>
      </c>
      <c r="AX9" s="17">
        <v>0</v>
      </c>
      <c r="AY9" s="17">
        <v>0</v>
      </c>
      <c r="AZ9" s="17">
        <v>0</v>
      </c>
      <c r="BA9" s="17">
        <v>0</v>
      </c>
      <c r="BB9" s="17"/>
      <c r="BC9" s="17">
        <v>0</v>
      </c>
      <c r="BD9" s="17">
        <v>0</v>
      </c>
      <c r="BE9" s="17">
        <v>2.79072693453685E-2</v>
      </c>
      <c r="BF9" s="17">
        <v>0</v>
      </c>
      <c r="BG9" s="17">
        <v>0</v>
      </c>
    </row>
    <row r="10" spans="2:59" x14ac:dyDescent="0.35">
      <c r="B10" s="18" t="s">
        <v>689</v>
      </c>
      <c r="C10" s="17">
        <v>4.0362870868960198E-2</v>
      </c>
      <c r="D10" s="17">
        <v>7.7134975664962996E-2</v>
      </c>
      <c r="E10" s="17">
        <v>1.3907859474806199E-2</v>
      </c>
      <c r="F10" s="17"/>
      <c r="G10" s="17">
        <v>9.9977486134348301E-2</v>
      </c>
      <c r="H10" s="17">
        <v>4.6276427213350797E-2</v>
      </c>
      <c r="I10" s="17">
        <v>5.9668399004785502E-2</v>
      </c>
      <c r="J10" s="17">
        <v>4.04600937367567E-2</v>
      </c>
      <c r="K10" s="17">
        <v>0</v>
      </c>
      <c r="L10" s="17">
        <v>0</v>
      </c>
      <c r="M10" s="17"/>
      <c r="N10" s="17">
        <v>3.0624619685079801E-2</v>
      </c>
      <c r="O10" s="17">
        <v>6.5079378760380904E-2</v>
      </c>
      <c r="P10" s="17">
        <v>5.5507063703388898E-2</v>
      </c>
      <c r="Q10" s="17">
        <v>2.0193608625382602E-2</v>
      </c>
      <c r="R10" s="17"/>
      <c r="S10" s="17">
        <v>0.116365780643072</v>
      </c>
      <c r="T10" s="17">
        <v>0</v>
      </c>
      <c r="U10" s="17">
        <v>0</v>
      </c>
      <c r="V10" s="17">
        <v>0</v>
      </c>
      <c r="W10" s="17">
        <v>0</v>
      </c>
      <c r="X10" s="17">
        <v>7.72048548289236E-2</v>
      </c>
      <c r="Y10" s="17">
        <v>0</v>
      </c>
      <c r="Z10" s="17">
        <v>0</v>
      </c>
      <c r="AA10" s="17">
        <v>0.20250238577452301</v>
      </c>
      <c r="AB10" s="17">
        <v>0</v>
      </c>
      <c r="AC10" s="17">
        <v>0</v>
      </c>
      <c r="AD10" s="17">
        <v>0</v>
      </c>
      <c r="AE10" s="17"/>
      <c r="AF10" s="17">
        <v>3.8634787086471202E-2</v>
      </c>
      <c r="AG10" s="17">
        <v>1.8899513577835401E-2</v>
      </c>
      <c r="AH10" s="17">
        <v>9.8613411511102297E-2</v>
      </c>
      <c r="AI10" s="17"/>
      <c r="AJ10" s="17">
        <v>1.98504608296706E-2</v>
      </c>
      <c r="AK10" s="17">
        <v>3.7859034522686602E-2</v>
      </c>
      <c r="AL10" s="17">
        <v>0.107280277727773</v>
      </c>
      <c r="AM10" s="17">
        <v>0</v>
      </c>
      <c r="AN10" s="17">
        <v>0</v>
      </c>
      <c r="AO10" s="17"/>
      <c r="AP10" s="17">
        <v>0</v>
      </c>
      <c r="AQ10" s="17">
        <v>7.0479012498079502E-2</v>
      </c>
      <c r="AR10" s="17">
        <v>0.120623435485434</v>
      </c>
      <c r="AS10" s="17">
        <v>0</v>
      </c>
      <c r="AT10" s="17">
        <v>9.38843666514175E-2</v>
      </c>
      <c r="AU10" s="17"/>
      <c r="AV10" s="17">
        <v>7.8026757228022506E-2</v>
      </c>
      <c r="AW10" s="17">
        <v>0</v>
      </c>
      <c r="AX10" s="17">
        <v>0.105475246283113</v>
      </c>
      <c r="AY10" s="17">
        <v>0</v>
      </c>
      <c r="AZ10" s="17">
        <v>8.8843777562926093E-2</v>
      </c>
      <c r="BA10" s="17">
        <v>0</v>
      </c>
      <c r="BB10" s="17"/>
      <c r="BC10" s="17">
        <v>3.4521004586238302E-2</v>
      </c>
      <c r="BD10" s="17">
        <v>4.2078609941976798E-2</v>
      </c>
      <c r="BE10" s="17">
        <v>5.0479881077495403E-2</v>
      </c>
      <c r="BF10" s="17">
        <v>7.3436049469539494E-2</v>
      </c>
      <c r="BG10" s="17">
        <v>0</v>
      </c>
    </row>
    <row r="11" spans="2:59" x14ac:dyDescent="0.35">
      <c r="B11" s="18" t="s">
        <v>690</v>
      </c>
      <c r="C11" s="17">
        <v>3.4325972092882802E-2</v>
      </c>
      <c r="D11" s="17">
        <v>4.6404738407977597E-2</v>
      </c>
      <c r="E11" s="17">
        <v>2.5942066929188198E-2</v>
      </c>
      <c r="F11" s="17"/>
      <c r="G11" s="17">
        <v>8.7234944072927006E-2</v>
      </c>
      <c r="H11" s="17">
        <v>5.30377144432621E-2</v>
      </c>
      <c r="I11" s="17">
        <v>7.1285130151818199E-2</v>
      </c>
      <c r="J11" s="17">
        <v>0</v>
      </c>
      <c r="K11" s="17">
        <v>0</v>
      </c>
      <c r="L11" s="17">
        <v>0</v>
      </c>
      <c r="M11" s="17"/>
      <c r="N11" s="17">
        <v>5.2792578167740599E-2</v>
      </c>
      <c r="O11" s="17">
        <v>2.7932595716629201E-2</v>
      </c>
      <c r="P11" s="17">
        <v>9.4925929333243703E-2</v>
      </c>
      <c r="Q11" s="17">
        <v>0</v>
      </c>
      <c r="R11" s="17"/>
      <c r="S11" s="17">
        <v>4.7118154230774797E-2</v>
      </c>
      <c r="T11" s="17">
        <v>0</v>
      </c>
      <c r="U11" s="17">
        <v>0</v>
      </c>
      <c r="V11" s="17">
        <v>0</v>
      </c>
      <c r="W11" s="17">
        <v>0</v>
      </c>
      <c r="X11" s="17">
        <v>0.105422620810255</v>
      </c>
      <c r="Y11" s="17">
        <v>0.27238792113002602</v>
      </c>
      <c r="Z11" s="17">
        <v>0</v>
      </c>
      <c r="AA11" s="17">
        <v>0</v>
      </c>
      <c r="AB11" s="17">
        <v>0</v>
      </c>
      <c r="AC11" s="17">
        <v>0</v>
      </c>
      <c r="AD11" s="17">
        <v>0</v>
      </c>
      <c r="AE11" s="17"/>
      <c r="AF11" s="17">
        <v>1.8288106142526999E-2</v>
      </c>
      <c r="AG11" s="17">
        <v>5.13920776621756E-2</v>
      </c>
      <c r="AH11" s="17">
        <v>0</v>
      </c>
      <c r="AI11" s="17"/>
      <c r="AJ11" s="17">
        <v>4.5253668560545197E-2</v>
      </c>
      <c r="AK11" s="17">
        <v>8.1545896863753298E-2</v>
      </c>
      <c r="AL11" s="17">
        <v>0</v>
      </c>
      <c r="AM11" s="17">
        <v>0</v>
      </c>
      <c r="AN11" s="17">
        <v>0</v>
      </c>
      <c r="AO11" s="17"/>
      <c r="AP11" s="17">
        <v>0</v>
      </c>
      <c r="AQ11" s="17">
        <v>5.6039127918230403E-2</v>
      </c>
      <c r="AR11" s="17">
        <v>0</v>
      </c>
      <c r="AS11" s="17">
        <v>4.6293331207237602E-2</v>
      </c>
      <c r="AT11" s="17">
        <v>7.5710492363712495E-2</v>
      </c>
      <c r="AU11" s="17"/>
      <c r="AV11" s="17">
        <v>6.2040475233176899E-2</v>
      </c>
      <c r="AW11" s="17">
        <v>0</v>
      </c>
      <c r="AX11" s="17">
        <v>0</v>
      </c>
      <c r="AY11" s="17">
        <v>4.1840793264876198E-2</v>
      </c>
      <c r="AZ11" s="17">
        <v>7.16456464761136E-2</v>
      </c>
      <c r="BA11" s="17">
        <v>0</v>
      </c>
      <c r="BB11" s="17"/>
      <c r="BC11" s="17">
        <v>2.67019631738598E-2</v>
      </c>
      <c r="BD11" s="17">
        <v>3.8784554785265601E-2</v>
      </c>
      <c r="BE11" s="17">
        <v>0</v>
      </c>
      <c r="BF11" s="17">
        <v>0.196684183833292</v>
      </c>
      <c r="BG11" s="17">
        <v>0</v>
      </c>
    </row>
    <row r="12" spans="2:59" x14ac:dyDescent="0.35">
      <c r="B12" s="18" t="s">
        <v>691</v>
      </c>
      <c r="C12" s="17">
        <v>7.8037981235641193E-2</v>
      </c>
      <c r="D12" s="17">
        <v>4.5648015221455403E-2</v>
      </c>
      <c r="E12" s="17">
        <v>0.102989880373342</v>
      </c>
      <c r="F12" s="17"/>
      <c r="G12" s="17">
        <v>0.144448858083399</v>
      </c>
      <c r="H12" s="17">
        <v>6.0722930081351698E-2</v>
      </c>
      <c r="I12" s="17">
        <v>0.102864836830517</v>
      </c>
      <c r="J12" s="17">
        <v>4.3152891731919801E-2</v>
      </c>
      <c r="K12" s="17">
        <v>4.5062529250070003E-2</v>
      </c>
      <c r="L12" s="17">
        <v>6.9813642334553894E-2</v>
      </c>
      <c r="M12" s="17"/>
      <c r="N12" s="17">
        <v>2.6209248885841599E-2</v>
      </c>
      <c r="O12" s="17">
        <v>9.4230990660368302E-2</v>
      </c>
      <c r="P12" s="17">
        <v>4.8811990251329103E-2</v>
      </c>
      <c r="Q12" s="17">
        <v>0.112050814994927</v>
      </c>
      <c r="R12" s="17"/>
      <c r="S12" s="17">
        <v>5.4874486828421602E-2</v>
      </c>
      <c r="T12" s="17">
        <v>0</v>
      </c>
      <c r="U12" s="17">
        <v>0.126242058700091</v>
      </c>
      <c r="V12" s="17">
        <v>4.2552953167278501E-2</v>
      </c>
      <c r="W12" s="17">
        <v>0.21753386821595799</v>
      </c>
      <c r="X12" s="17">
        <v>0.164815117927614</v>
      </c>
      <c r="Y12" s="17">
        <v>0</v>
      </c>
      <c r="Z12" s="17">
        <v>0</v>
      </c>
      <c r="AA12" s="17">
        <v>0</v>
      </c>
      <c r="AB12" s="17">
        <v>8.7098906619434605E-2</v>
      </c>
      <c r="AC12" s="17">
        <v>0.21169793631266501</v>
      </c>
      <c r="AD12" s="17">
        <v>0</v>
      </c>
      <c r="AE12" s="17"/>
      <c r="AF12" s="17">
        <v>3.7700669296742401E-2</v>
      </c>
      <c r="AG12" s="17">
        <v>8.44618861934366E-2</v>
      </c>
      <c r="AH12" s="17">
        <v>0.158174879882099</v>
      </c>
      <c r="AI12" s="17"/>
      <c r="AJ12" s="17">
        <v>1.7295367363799701E-2</v>
      </c>
      <c r="AK12" s="17">
        <v>3.4763375092471502E-2</v>
      </c>
      <c r="AL12" s="17">
        <v>0.25766567771126297</v>
      </c>
      <c r="AM12" s="17">
        <v>0.246748511717996</v>
      </c>
      <c r="AN12" s="17">
        <v>0.106177605058647</v>
      </c>
      <c r="AO12" s="17"/>
      <c r="AP12" s="17">
        <v>2.5045521191825199E-2</v>
      </c>
      <c r="AQ12" s="17">
        <v>5.5621168758055298E-2</v>
      </c>
      <c r="AR12" s="17">
        <v>0.28971326240488399</v>
      </c>
      <c r="AS12" s="17">
        <v>7.9735125011299396E-2</v>
      </c>
      <c r="AT12" s="17">
        <v>0.15830173691084201</v>
      </c>
      <c r="AU12" s="17"/>
      <c r="AV12" s="17">
        <v>3.0395401289235398E-2</v>
      </c>
      <c r="AW12" s="17">
        <v>2.6810040905746901E-2</v>
      </c>
      <c r="AX12" s="17">
        <v>0.25333035475788002</v>
      </c>
      <c r="AY12" s="17">
        <v>7.2066122582797695E-2</v>
      </c>
      <c r="AZ12" s="17">
        <v>0.233953519196061</v>
      </c>
      <c r="BA12" s="17">
        <v>0</v>
      </c>
      <c r="BB12" s="17"/>
      <c r="BC12" s="17">
        <v>0.12264971708451999</v>
      </c>
      <c r="BD12" s="17">
        <v>8.8010149185599601E-2</v>
      </c>
      <c r="BE12" s="17">
        <v>5.82030988769415E-2</v>
      </c>
      <c r="BF12" s="17">
        <v>0</v>
      </c>
      <c r="BG12" s="17">
        <v>0</v>
      </c>
    </row>
    <row r="13" spans="2:59" x14ac:dyDescent="0.35">
      <c r="B13" s="18" t="s">
        <v>692</v>
      </c>
      <c r="C13" s="17">
        <v>6.7457184694602407E-2</v>
      </c>
      <c r="D13" s="17">
        <v>5.73575049573012E-2</v>
      </c>
      <c r="E13" s="17">
        <v>7.5863795319517896E-2</v>
      </c>
      <c r="F13" s="17"/>
      <c r="G13" s="17">
        <v>0</v>
      </c>
      <c r="H13" s="17">
        <v>0.19875175867101699</v>
      </c>
      <c r="I13" s="17">
        <v>0.13688888570345401</v>
      </c>
      <c r="J13" s="17">
        <v>0</v>
      </c>
      <c r="K13" s="17">
        <v>4.7247088844287501E-2</v>
      </c>
      <c r="L13" s="17">
        <v>3.8892209494963803E-2</v>
      </c>
      <c r="M13" s="17"/>
      <c r="N13" s="17">
        <v>0.13361880375311</v>
      </c>
      <c r="O13" s="17">
        <v>2.6713530340742701E-2</v>
      </c>
      <c r="P13" s="17">
        <v>0.15621700688478499</v>
      </c>
      <c r="Q13" s="17">
        <v>1.6715672233995799E-2</v>
      </c>
      <c r="R13" s="17"/>
      <c r="S13" s="17">
        <v>9.0479102770783401E-2</v>
      </c>
      <c r="T13" s="17">
        <v>8.3545368821811905E-2</v>
      </c>
      <c r="U13" s="17">
        <v>0.14221981817219001</v>
      </c>
      <c r="V13" s="17">
        <v>0</v>
      </c>
      <c r="W13" s="17">
        <v>0</v>
      </c>
      <c r="X13" s="17">
        <v>0</v>
      </c>
      <c r="Y13" s="17">
        <v>0</v>
      </c>
      <c r="Z13" s="17">
        <v>0.22229948709171299</v>
      </c>
      <c r="AA13" s="17">
        <v>0.20792469293544699</v>
      </c>
      <c r="AB13" s="17">
        <v>5.4945194778602303E-2</v>
      </c>
      <c r="AC13" s="17">
        <v>0</v>
      </c>
      <c r="AD13" s="17">
        <v>0</v>
      </c>
      <c r="AE13" s="17"/>
      <c r="AF13" s="17">
        <v>4.7047643751322699E-2</v>
      </c>
      <c r="AG13" s="17">
        <v>8.7049322815220501E-2</v>
      </c>
      <c r="AH13" s="17">
        <v>9.9339948856526805E-2</v>
      </c>
      <c r="AI13" s="17"/>
      <c r="AJ13" s="17">
        <v>8.42405658676567E-2</v>
      </c>
      <c r="AK13" s="17">
        <v>7.40692948915984E-2</v>
      </c>
      <c r="AL13" s="17">
        <v>0</v>
      </c>
      <c r="AM13" s="17">
        <v>0</v>
      </c>
      <c r="AN13" s="17">
        <v>0.114747815336673</v>
      </c>
      <c r="AO13" s="17"/>
      <c r="AP13" s="17">
        <v>6.8615565173174006E-2</v>
      </c>
      <c r="AQ13" s="17">
        <v>0.13126610068917099</v>
      </c>
      <c r="AR13" s="17">
        <v>0</v>
      </c>
      <c r="AS13" s="17">
        <v>4.4272946213959198E-2</v>
      </c>
      <c r="AT13" s="17">
        <v>0</v>
      </c>
      <c r="AU13" s="17"/>
      <c r="AV13" s="17">
        <v>0.16967691192333401</v>
      </c>
      <c r="AW13" s="17">
        <v>7.3449703640592404E-2</v>
      </c>
      <c r="AX13" s="17">
        <v>0</v>
      </c>
      <c r="AY13" s="17">
        <v>0</v>
      </c>
      <c r="AZ13" s="17">
        <v>0</v>
      </c>
      <c r="BA13" s="17">
        <v>0</v>
      </c>
      <c r="BB13" s="17"/>
      <c r="BC13" s="17">
        <v>2.5536606430660001E-2</v>
      </c>
      <c r="BD13" s="17">
        <v>0.135058205647582</v>
      </c>
      <c r="BE13" s="17">
        <v>3.2815777429509599E-2</v>
      </c>
      <c r="BF13" s="17">
        <v>0.146023186126083</v>
      </c>
      <c r="BG13" s="17">
        <v>0</v>
      </c>
    </row>
    <row r="14" spans="2:59" x14ac:dyDescent="0.35">
      <c r="B14" s="18" t="s">
        <v>598</v>
      </c>
      <c r="C14" s="17">
        <v>9.9263989208110304E-2</v>
      </c>
      <c r="D14" s="17">
        <v>0.116911448971434</v>
      </c>
      <c r="E14" s="17">
        <v>8.77280399355959E-2</v>
      </c>
      <c r="F14" s="17"/>
      <c r="G14" s="17">
        <v>0.10092570430638501</v>
      </c>
      <c r="H14" s="17">
        <v>0.11597775969171201</v>
      </c>
      <c r="I14" s="17">
        <v>0.111819133370666</v>
      </c>
      <c r="J14" s="17">
        <v>0.13181513805887399</v>
      </c>
      <c r="K14" s="17">
        <v>0.106002013417499</v>
      </c>
      <c r="L14" s="17">
        <v>4.0611244825503497E-2</v>
      </c>
      <c r="M14" s="17"/>
      <c r="N14" s="17">
        <v>0.15273548789581701</v>
      </c>
      <c r="O14" s="17">
        <v>0.114530621372447</v>
      </c>
      <c r="P14" s="17">
        <v>0.10350226209136799</v>
      </c>
      <c r="Q14" s="17">
        <v>5.0485702419415003E-2</v>
      </c>
      <c r="R14" s="17"/>
      <c r="S14" s="17">
        <v>0.108817585894494</v>
      </c>
      <c r="T14" s="17">
        <v>7.9675408125075897E-2</v>
      </c>
      <c r="U14" s="17">
        <v>5.9863143191299401E-2</v>
      </c>
      <c r="V14" s="17">
        <v>7.8517453575844096E-2</v>
      </c>
      <c r="W14" s="17">
        <v>0.52732953051165699</v>
      </c>
      <c r="X14" s="17">
        <v>7.9582981361553701E-2</v>
      </c>
      <c r="Y14" s="17">
        <v>0</v>
      </c>
      <c r="Z14" s="17">
        <v>0</v>
      </c>
      <c r="AA14" s="17">
        <v>0.19561526161131099</v>
      </c>
      <c r="AB14" s="17">
        <v>7.5357264981421798E-2</v>
      </c>
      <c r="AC14" s="17">
        <v>0.143780788636066</v>
      </c>
      <c r="AD14" s="17">
        <v>0</v>
      </c>
      <c r="AE14" s="17"/>
      <c r="AF14" s="17">
        <v>8.3438508596411498E-2</v>
      </c>
      <c r="AG14" s="17">
        <v>0.12059353911614901</v>
      </c>
      <c r="AH14" s="17">
        <v>8.1717311844770796E-2</v>
      </c>
      <c r="AI14" s="17"/>
      <c r="AJ14" s="17">
        <v>2.5832066923612399E-2</v>
      </c>
      <c r="AK14" s="17">
        <v>0.12699197386552899</v>
      </c>
      <c r="AL14" s="17">
        <v>0.16686100094682499</v>
      </c>
      <c r="AM14" s="17">
        <v>0.26988337067405899</v>
      </c>
      <c r="AN14" s="17">
        <v>5.4854149217471899E-2</v>
      </c>
      <c r="AO14" s="17"/>
      <c r="AP14" s="17">
        <v>3.7407565040691003E-2</v>
      </c>
      <c r="AQ14" s="17">
        <v>0.14427899225554999</v>
      </c>
      <c r="AR14" s="17">
        <v>0</v>
      </c>
      <c r="AS14" s="17">
        <v>4.8385547872434202E-2</v>
      </c>
      <c r="AT14" s="17">
        <v>0.24949262899764801</v>
      </c>
      <c r="AU14" s="17"/>
      <c r="AV14" s="17">
        <v>0.15651360419563701</v>
      </c>
      <c r="AW14" s="17">
        <v>4.0043021714104197E-2</v>
      </c>
      <c r="AX14" s="17">
        <v>0</v>
      </c>
      <c r="AY14" s="17">
        <v>4.3731778481773599E-2</v>
      </c>
      <c r="AZ14" s="17">
        <v>0.205635972608393</v>
      </c>
      <c r="BA14" s="17">
        <v>7.3445309464760203E-2</v>
      </c>
      <c r="BB14" s="17"/>
      <c r="BC14" s="17">
        <v>0.124397196519462</v>
      </c>
      <c r="BD14" s="17">
        <v>3.9044784568707601E-2</v>
      </c>
      <c r="BE14" s="17">
        <v>0.12722231902720799</v>
      </c>
      <c r="BF14" s="17">
        <v>0.115357537130337</v>
      </c>
      <c r="BG14" s="17">
        <v>0</v>
      </c>
    </row>
    <row r="15" spans="2:59" x14ac:dyDescent="0.35">
      <c r="B15" s="18" t="s">
        <v>693</v>
      </c>
      <c r="C15" s="17">
        <v>0.64059491616458597</v>
      </c>
      <c r="D15" s="17">
        <v>0.65654331677686895</v>
      </c>
      <c r="E15" s="17">
        <v>0.623647731408002</v>
      </c>
      <c r="F15" s="17"/>
      <c r="G15" s="17">
        <v>0.429032619397194</v>
      </c>
      <c r="H15" s="17">
        <v>0.46550627696073499</v>
      </c>
      <c r="I15" s="17">
        <v>0.46953757550327702</v>
      </c>
      <c r="J15" s="17">
        <v>0.78457187647244897</v>
      </c>
      <c r="K15" s="17">
        <v>0.80168836848814395</v>
      </c>
      <c r="L15" s="17">
        <v>0.85068290334497898</v>
      </c>
      <c r="M15" s="17"/>
      <c r="N15" s="17">
        <v>0.56388937183591004</v>
      </c>
      <c r="O15" s="17">
        <v>0.58280130728873802</v>
      </c>
      <c r="P15" s="17">
        <v>0.49865198591587301</v>
      </c>
      <c r="Q15" s="17">
        <v>0.80055420172628</v>
      </c>
      <c r="R15" s="17"/>
      <c r="S15" s="17">
        <v>0.35251885649607001</v>
      </c>
      <c r="T15" s="17">
        <v>0.83677922305311203</v>
      </c>
      <c r="U15" s="17">
        <v>0.671674979936419</v>
      </c>
      <c r="V15" s="17">
        <v>0.87892959325687703</v>
      </c>
      <c r="W15" s="17">
        <v>0.25513660127238502</v>
      </c>
      <c r="X15" s="17">
        <v>0.57297442507165297</v>
      </c>
      <c r="Y15" s="17">
        <v>0.612434256585352</v>
      </c>
      <c r="Z15" s="17">
        <v>0.77770051290828701</v>
      </c>
      <c r="AA15" s="17">
        <v>0.39395765967871998</v>
      </c>
      <c r="AB15" s="17">
        <v>0.78259863362054105</v>
      </c>
      <c r="AC15" s="17">
        <v>0.64452127505126899</v>
      </c>
      <c r="AD15" s="17">
        <v>1</v>
      </c>
      <c r="AE15" s="17"/>
      <c r="AF15" s="17">
        <v>0.75667131986560998</v>
      </c>
      <c r="AG15" s="17">
        <v>0.61283811564206303</v>
      </c>
      <c r="AH15" s="17">
        <v>0.46053610943148698</v>
      </c>
      <c r="AI15" s="17"/>
      <c r="AJ15" s="17">
        <v>0.80752787045471497</v>
      </c>
      <c r="AK15" s="17">
        <v>0.56970565642304605</v>
      </c>
      <c r="AL15" s="17">
        <v>0.46819304361413899</v>
      </c>
      <c r="AM15" s="17">
        <v>0.48336811760794601</v>
      </c>
      <c r="AN15" s="17">
        <v>0.53458044670889504</v>
      </c>
      <c r="AO15" s="17"/>
      <c r="AP15" s="17">
        <v>0.835608950720232</v>
      </c>
      <c r="AQ15" s="17">
        <v>0.49073036408016002</v>
      </c>
      <c r="AR15" s="17">
        <v>0.58966330210968299</v>
      </c>
      <c r="AS15" s="17">
        <v>0.78131304969506998</v>
      </c>
      <c r="AT15" s="17">
        <v>0.35989022031289097</v>
      </c>
      <c r="AU15" s="17"/>
      <c r="AV15" s="17">
        <v>0.44623724584333402</v>
      </c>
      <c r="AW15" s="17">
        <v>0.82402718945342701</v>
      </c>
      <c r="AX15" s="17">
        <v>0.64119439895900798</v>
      </c>
      <c r="AY15" s="17">
        <v>0.84236130567055301</v>
      </c>
      <c r="AZ15" s="17">
        <v>0.34056795418631303</v>
      </c>
      <c r="BA15" s="17">
        <v>0.78875670486717098</v>
      </c>
      <c r="BB15" s="17"/>
      <c r="BC15" s="17">
        <v>0.66619351220526002</v>
      </c>
      <c r="BD15" s="17">
        <v>0.58513873293676599</v>
      </c>
      <c r="BE15" s="17">
        <v>0.67624842993282896</v>
      </c>
      <c r="BF15" s="17">
        <v>0.37371807279819902</v>
      </c>
      <c r="BG15" s="17">
        <v>1</v>
      </c>
    </row>
    <row r="16" spans="2:59" x14ac:dyDescent="0.35">
      <c r="B16" s="18" t="s">
        <v>100</v>
      </c>
      <c r="C16" s="19">
        <v>3.1767067017782702E-2</v>
      </c>
      <c r="D16" s="19">
        <v>0</v>
      </c>
      <c r="E16" s="19">
        <v>5.5588969740224398E-2</v>
      </c>
      <c r="F16" s="19"/>
      <c r="G16" s="19">
        <v>8.91032625284362E-2</v>
      </c>
      <c r="H16" s="19">
        <v>5.9727132938571501E-2</v>
      </c>
      <c r="I16" s="19">
        <v>4.7936039435481498E-2</v>
      </c>
      <c r="J16" s="19">
        <v>0</v>
      </c>
      <c r="K16" s="19">
        <v>0</v>
      </c>
      <c r="L16" s="19">
        <v>0</v>
      </c>
      <c r="M16" s="19"/>
      <c r="N16" s="19">
        <v>4.0129889776500297E-2</v>
      </c>
      <c r="O16" s="19">
        <v>5.8861508147206601E-2</v>
      </c>
      <c r="P16" s="19">
        <v>4.2383761820012397E-2</v>
      </c>
      <c r="Q16" s="19">
        <v>0</v>
      </c>
      <c r="R16" s="19"/>
      <c r="S16" s="19">
        <v>0.17336530167723899</v>
      </c>
      <c r="T16" s="19">
        <v>0</v>
      </c>
      <c r="U16" s="19">
        <v>0</v>
      </c>
      <c r="V16" s="19">
        <v>0</v>
      </c>
      <c r="W16" s="19">
        <v>0</v>
      </c>
      <c r="X16" s="19">
        <v>0</v>
      </c>
      <c r="Y16" s="19">
        <v>0.11517782228462201</v>
      </c>
      <c r="Z16" s="19">
        <v>0</v>
      </c>
      <c r="AA16" s="19">
        <v>0</v>
      </c>
      <c r="AB16" s="19">
        <v>0</v>
      </c>
      <c r="AC16" s="19">
        <v>0</v>
      </c>
      <c r="AD16" s="19">
        <v>0</v>
      </c>
      <c r="AE16" s="19"/>
      <c r="AF16" s="19">
        <v>1.8218965260915501E-2</v>
      </c>
      <c r="AG16" s="19">
        <v>2.4765544993119198E-2</v>
      </c>
      <c r="AH16" s="19">
        <v>0.101618338474013</v>
      </c>
      <c r="AI16" s="19"/>
      <c r="AJ16" s="19">
        <v>0</v>
      </c>
      <c r="AK16" s="19">
        <v>3.9296496068107097E-2</v>
      </c>
      <c r="AL16" s="19">
        <v>0</v>
      </c>
      <c r="AM16" s="19">
        <v>0</v>
      </c>
      <c r="AN16" s="19">
        <v>0.189639983678313</v>
      </c>
      <c r="AO16" s="19"/>
      <c r="AP16" s="19">
        <v>3.3322397874077897E-2</v>
      </c>
      <c r="AQ16" s="19">
        <v>2.7004931634735999E-2</v>
      </c>
      <c r="AR16" s="19">
        <v>0</v>
      </c>
      <c r="AS16" s="19">
        <v>0</v>
      </c>
      <c r="AT16" s="19">
        <v>6.27205547634897E-2</v>
      </c>
      <c r="AU16" s="19"/>
      <c r="AV16" s="19">
        <v>2.9896946196292299E-2</v>
      </c>
      <c r="AW16" s="19">
        <v>3.5670044286129597E-2</v>
      </c>
      <c r="AX16" s="19">
        <v>0</v>
      </c>
      <c r="AY16" s="19">
        <v>0</v>
      </c>
      <c r="AZ16" s="19">
        <v>5.9353129970192701E-2</v>
      </c>
      <c r="BA16" s="19">
        <v>0.137797985668069</v>
      </c>
      <c r="BB16" s="19"/>
      <c r="BC16" s="19">
        <v>0</v>
      </c>
      <c r="BD16" s="19">
        <v>7.1884962934102001E-2</v>
      </c>
      <c r="BE16" s="19">
        <v>2.71232243106477E-2</v>
      </c>
      <c r="BF16" s="19">
        <v>9.4780970642549894E-2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123</v>
      </c>
      <c r="D7" s="10">
        <v>63</v>
      </c>
      <c r="E7" s="10">
        <v>60</v>
      </c>
      <c r="F7" s="10"/>
      <c r="G7" s="10">
        <v>20</v>
      </c>
      <c r="H7" s="10">
        <v>20</v>
      </c>
      <c r="I7" s="10">
        <v>25</v>
      </c>
      <c r="J7" s="10">
        <v>20</v>
      </c>
      <c r="K7" s="10">
        <v>18</v>
      </c>
      <c r="L7" s="10">
        <v>20</v>
      </c>
      <c r="M7" s="10"/>
      <c r="N7" s="10">
        <v>40</v>
      </c>
      <c r="O7" s="10">
        <v>30</v>
      </c>
      <c r="P7" s="10">
        <v>21</v>
      </c>
      <c r="Q7" s="10">
        <v>32</v>
      </c>
      <c r="R7" s="10"/>
      <c r="S7" s="10">
        <v>15</v>
      </c>
      <c r="T7" s="10">
        <v>19</v>
      </c>
      <c r="U7" s="10">
        <v>7</v>
      </c>
      <c r="V7" s="10">
        <v>8</v>
      </c>
      <c r="W7" s="10">
        <v>7</v>
      </c>
      <c r="X7" s="10">
        <v>7</v>
      </c>
      <c r="Y7" s="10">
        <v>11</v>
      </c>
      <c r="Z7" s="10">
        <v>3</v>
      </c>
      <c r="AA7" s="10">
        <v>23</v>
      </c>
      <c r="AB7" s="10">
        <v>10</v>
      </c>
      <c r="AC7" s="10">
        <v>9</v>
      </c>
      <c r="AD7" s="10">
        <v>4</v>
      </c>
      <c r="AE7" s="10"/>
      <c r="AF7" s="10">
        <v>32</v>
      </c>
      <c r="AG7" s="10">
        <v>55</v>
      </c>
      <c r="AH7" s="10">
        <v>21</v>
      </c>
      <c r="AI7" s="10"/>
      <c r="AJ7" s="10">
        <v>37</v>
      </c>
      <c r="AK7" s="10">
        <v>39</v>
      </c>
      <c r="AL7" s="10">
        <v>10</v>
      </c>
      <c r="AM7" s="10">
        <v>1</v>
      </c>
      <c r="AN7" s="10">
        <v>20</v>
      </c>
      <c r="AO7" s="10"/>
      <c r="AP7" s="10">
        <v>24</v>
      </c>
      <c r="AQ7" s="10">
        <v>48</v>
      </c>
      <c r="AR7" s="10">
        <v>9</v>
      </c>
      <c r="AS7" s="10">
        <v>13</v>
      </c>
      <c r="AT7" s="10">
        <v>8</v>
      </c>
      <c r="AU7" s="10"/>
      <c r="AV7" s="10">
        <v>33</v>
      </c>
      <c r="AW7" s="10">
        <v>28</v>
      </c>
      <c r="AX7" s="10">
        <v>11</v>
      </c>
      <c r="AY7" s="10">
        <v>19</v>
      </c>
      <c r="AZ7" s="10">
        <v>11</v>
      </c>
      <c r="BA7" s="10">
        <v>6</v>
      </c>
      <c r="BB7" s="10"/>
      <c r="BC7" s="10">
        <v>27</v>
      </c>
      <c r="BD7" s="10">
        <v>29</v>
      </c>
      <c r="BE7" s="10">
        <v>32</v>
      </c>
      <c r="BF7" s="10">
        <v>19</v>
      </c>
      <c r="BG7" s="10">
        <v>2</v>
      </c>
    </row>
    <row r="8" spans="2:59" ht="30" customHeight="1" x14ac:dyDescent="0.35">
      <c r="B8" s="11" t="s">
        <v>20</v>
      </c>
      <c r="C8" s="11">
        <v>122</v>
      </c>
      <c r="D8" s="11">
        <v>61</v>
      </c>
      <c r="E8" s="11">
        <v>61</v>
      </c>
      <c r="F8" s="11"/>
      <c r="G8" s="11">
        <v>19</v>
      </c>
      <c r="H8" s="11">
        <v>20</v>
      </c>
      <c r="I8" s="11">
        <v>27</v>
      </c>
      <c r="J8" s="11">
        <v>19</v>
      </c>
      <c r="K8" s="11">
        <v>17</v>
      </c>
      <c r="L8" s="11">
        <v>21</v>
      </c>
      <c r="M8" s="11"/>
      <c r="N8" s="11">
        <v>38</v>
      </c>
      <c r="O8" s="11">
        <v>34</v>
      </c>
      <c r="P8" s="11">
        <v>19</v>
      </c>
      <c r="Q8" s="11">
        <v>31</v>
      </c>
      <c r="R8" s="11"/>
      <c r="S8" s="11">
        <v>14</v>
      </c>
      <c r="T8" s="11">
        <v>19</v>
      </c>
      <c r="U8" s="11">
        <v>8</v>
      </c>
      <c r="V8" s="11">
        <v>9</v>
      </c>
      <c r="W8" s="11">
        <v>8</v>
      </c>
      <c r="X8" s="11">
        <v>9</v>
      </c>
      <c r="Y8" s="11">
        <v>10</v>
      </c>
      <c r="Z8" s="11">
        <v>3</v>
      </c>
      <c r="AA8" s="11">
        <v>22</v>
      </c>
      <c r="AB8" s="11">
        <v>9</v>
      </c>
      <c r="AC8" s="11">
        <v>7</v>
      </c>
      <c r="AD8" s="11">
        <v>4</v>
      </c>
      <c r="AE8" s="11"/>
      <c r="AF8" s="11">
        <v>31</v>
      </c>
      <c r="AG8" s="11">
        <v>55</v>
      </c>
      <c r="AH8" s="11">
        <v>21</v>
      </c>
      <c r="AI8" s="11"/>
      <c r="AJ8" s="11">
        <v>37</v>
      </c>
      <c r="AK8" s="11">
        <v>38</v>
      </c>
      <c r="AL8" s="11">
        <v>11</v>
      </c>
      <c r="AM8" s="11">
        <v>1</v>
      </c>
      <c r="AN8" s="11">
        <v>20</v>
      </c>
      <c r="AO8" s="11"/>
      <c r="AP8" s="11">
        <v>24</v>
      </c>
      <c r="AQ8" s="11">
        <v>47</v>
      </c>
      <c r="AR8" s="11">
        <v>9</v>
      </c>
      <c r="AS8" s="11">
        <v>12</v>
      </c>
      <c r="AT8" s="11">
        <v>9</v>
      </c>
      <c r="AU8" s="11"/>
      <c r="AV8" s="11">
        <v>32</v>
      </c>
      <c r="AW8" s="11">
        <v>28</v>
      </c>
      <c r="AX8" s="11">
        <v>12</v>
      </c>
      <c r="AY8" s="11">
        <v>18</v>
      </c>
      <c r="AZ8" s="11">
        <v>11</v>
      </c>
      <c r="BA8" s="11">
        <v>6</v>
      </c>
      <c r="BB8" s="11"/>
      <c r="BC8" s="11">
        <v>27</v>
      </c>
      <c r="BD8" s="11">
        <v>29</v>
      </c>
      <c r="BE8" s="11">
        <v>31</v>
      </c>
      <c r="BF8" s="11">
        <v>18</v>
      </c>
      <c r="BG8" s="11">
        <v>2</v>
      </c>
    </row>
    <row r="9" spans="2:59" x14ac:dyDescent="0.35">
      <c r="B9" s="18" t="s">
        <v>688</v>
      </c>
      <c r="C9" s="17">
        <v>4.8444919183395503E-2</v>
      </c>
      <c r="D9" s="17">
        <v>3.0228456500479301E-2</v>
      </c>
      <c r="E9" s="17">
        <v>6.6843457252422203E-2</v>
      </c>
      <c r="F9" s="17"/>
      <c r="G9" s="17">
        <v>5.4269729692762302E-2</v>
      </c>
      <c r="H9" s="17">
        <v>0.107163209200645</v>
      </c>
      <c r="I9" s="17">
        <v>3.1928032495213997E-2</v>
      </c>
      <c r="J9" s="17">
        <v>4.8582959227996998E-2</v>
      </c>
      <c r="K9" s="17">
        <v>0</v>
      </c>
      <c r="L9" s="17">
        <v>4.9108420305205402E-2</v>
      </c>
      <c r="M9" s="17"/>
      <c r="N9" s="17">
        <v>0.106096657265713</v>
      </c>
      <c r="O9" s="17">
        <v>0</v>
      </c>
      <c r="P9" s="17">
        <v>9.9188983654710405E-2</v>
      </c>
      <c r="Q9" s="17">
        <v>0</v>
      </c>
      <c r="R9" s="17"/>
      <c r="S9" s="17">
        <v>6.6876460866316698E-2</v>
      </c>
      <c r="T9" s="17">
        <v>4.7334601210237498E-2</v>
      </c>
      <c r="U9" s="17">
        <v>0</v>
      </c>
      <c r="V9" s="17">
        <v>0</v>
      </c>
      <c r="W9" s="17">
        <v>0.27073261885570599</v>
      </c>
      <c r="X9" s="17">
        <v>0</v>
      </c>
      <c r="Y9" s="17">
        <v>0</v>
      </c>
      <c r="Z9" s="17">
        <v>0</v>
      </c>
      <c r="AA9" s="17">
        <v>5.1553095879825497E-2</v>
      </c>
      <c r="AB9" s="17">
        <v>0</v>
      </c>
      <c r="AC9" s="17">
        <v>0.120030253592322</v>
      </c>
      <c r="AD9" s="17">
        <v>0</v>
      </c>
      <c r="AE9" s="17"/>
      <c r="AF9" s="17">
        <v>3.2330458849261501E-2</v>
      </c>
      <c r="AG9" s="17">
        <v>3.1861470777569602E-2</v>
      </c>
      <c r="AH9" s="17">
        <v>9.4179627462720794E-2</v>
      </c>
      <c r="AI9" s="17"/>
      <c r="AJ9" s="17">
        <v>2.7468133718876998E-2</v>
      </c>
      <c r="AK9" s="17">
        <v>7.6595647616350807E-2</v>
      </c>
      <c r="AL9" s="17">
        <v>0</v>
      </c>
      <c r="AM9" s="17">
        <v>0</v>
      </c>
      <c r="AN9" s="17">
        <v>4.7097076182080401E-2</v>
      </c>
      <c r="AO9" s="17"/>
      <c r="AP9" s="17">
        <v>4.4490257775344301E-2</v>
      </c>
      <c r="AQ9" s="17">
        <v>6.1514938935919E-2</v>
      </c>
      <c r="AR9" s="17">
        <v>0</v>
      </c>
      <c r="AS9" s="17">
        <v>8.30020783632026E-2</v>
      </c>
      <c r="AT9" s="17">
        <v>0</v>
      </c>
      <c r="AU9" s="17"/>
      <c r="AV9" s="17">
        <v>5.4124200176442497E-2</v>
      </c>
      <c r="AW9" s="17">
        <v>3.7366900471711199E-2</v>
      </c>
      <c r="AX9" s="17">
        <v>0</v>
      </c>
      <c r="AY9" s="17">
        <v>5.5518405282981999E-2</v>
      </c>
      <c r="AZ9" s="17">
        <v>0</v>
      </c>
      <c r="BA9" s="17">
        <v>0.18475162365734399</v>
      </c>
      <c r="BB9" s="17"/>
      <c r="BC9" s="17">
        <v>3.6743345985870202E-2</v>
      </c>
      <c r="BD9" s="17">
        <v>0.129153106156042</v>
      </c>
      <c r="BE9" s="17">
        <v>0</v>
      </c>
      <c r="BF9" s="17">
        <v>6.1954954710435502E-2</v>
      </c>
      <c r="BG9" s="17">
        <v>0</v>
      </c>
    </row>
    <row r="10" spans="2:59" x14ac:dyDescent="0.35">
      <c r="B10" s="18" t="s">
        <v>689</v>
      </c>
      <c r="C10" s="17">
        <v>6.4005724072593695E-2</v>
      </c>
      <c r="D10" s="17">
        <v>4.4234100024313598E-2</v>
      </c>
      <c r="E10" s="17">
        <v>8.3974967502050399E-2</v>
      </c>
      <c r="F10" s="17"/>
      <c r="G10" s="17">
        <v>0</v>
      </c>
      <c r="H10" s="17">
        <v>0</v>
      </c>
      <c r="I10" s="17">
        <v>0.14847173814341899</v>
      </c>
      <c r="J10" s="17">
        <v>0.155967606570283</v>
      </c>
      <c r="K10" s="17">
        <v>5.4872286967554598E-2</v>
      </c>
      <c r="L10" s="17">
        <v>0</v>
      </c>
      <c r="M10" s="17"/>
      <c r="N10" s="17">
        <v>0</v>
      </c>
      <c r="O10" s="17">
        <v>0.123993654134869</v>
      </c>
      <c r="P10" s="17">
        <v>0.140826034829171</v>
      </c>
      <c r="Q10" s="17">
        <v>2.8424534034132101E-2</v>
      </c>
      <c r="R10" s="17"/>
      <c r="S10" s="17">
        <v>0</v>
      </c>
      <c r="T10" s="17">
        <v>0.108106095406219</v>
      </c>
      <c r="U10" s="17">
        <v>0</v>
      </c>
      <c r="V10" s="17">
        <v>0</v>
      </c>
      <c r="W10" s="17">
        <v>0.147682049226147</v>
      </c>
      <c r="X10" s="17">
        <v>0</v>
      </c>
      <c r="Y10" s="17">
        <v>0</v>
      </c>
      <c r="Z10" s="17">
        <v>0.335341526779738</v>
      </c>
      <c r="AA10" s="17">
        <v>8.5706829725116895E-2</v>
      </c>
      <c r="AB10" s="17">
        <v>0.114364480287634</v>
      </c>
      <c r="AC10" s="17">
        <v>0.10749390964123599</v>
      </c>
      <c r="AD10" s="17">
        <v>0</v>
      </c>
      <c r="AE10" s="17"/>
      <c r="AF10" s="17">
        <v>3.5700676810818802E-2</v>
      </c>
      <c r="AG10" s="17">
        <v>0.10114368429267601</v>
      </c>
      <c r="AH10" s="17">
        <v>5.2831171722611897E-2</v>
      </c>
      <c r="AI10" s="17"/>
      <c r="AJ10" s="17">
        <v>5.1149315932219802E-2</v>
      </c>
      <c r="AK10" s="17">
        <v>0.12988092689274</v>
      </c>
      <c r="AL10" s="17">
        <v>0</v>
      </c>
      <c r="AM10" s="17">
        <v>0</v>
      </c>
      <c r="AN10" s="17">
        <v>0</v>
      </c>
      <c r="AO10" s="17"/>
      <c r="AP10" s="17">
        <v>3.2289539097456903E-2</v>
      </c>
      <c r="AQ10" s="17">
        <v>6.5208622852984399E-2</v>
      </c>
      <c r="AR10" s="17">
        <v>0</v>
      </c>
      <c r="AS10" s="17">
        <v>0.17063333866174701</v>
      </c>
      <c r="AT10" s="17">
        <v>0.11407501920437101</v>
      </c>
      <c r="AU10" s="17"/>
      <c r="AV10" s="17">
        <v>0.124324989022708</v>
      </c>
      <c r="AW10" s="17">
        <v>2.7119644930462799E-2</v>
      </c>
      <c r="AX10" s="17">
        <v>0</v>
      </c>
      <c r="AY10" s="17">
        <v>6.13057999981051E-2</v>
      </c>
      <c r="AZ10" s="17">
        <v>9.2895662952963101E-2</v>
      </c>
      <c r="BA10" s="17">
        <v>0</v>
      </c>
      <c r="BB10" s="17"/>
      <c r="BC10" s="17">
        <v>3.49623617324804E-2</v>
      </c>
      <c r="BD10" s="17">
        <v>9.5615439391434701E-2</v>
      </c>
      <c r="BE10" s="17">
        <v>2.8700223022384501E-2</v>
      </c>
      <c r="BF10" s="17">
        <v>0</v>
      </c>
      <c r="BG10" s="17">
        <v>0.49534184246172902</v>
      </c>
    </row>
    <row r="11" spans="2:59" x14ac:dyDescent="0.35">
      <c r="B11" s="18" t="s">
        <v>690</v>
      </c>
      <c r="C11" s="17">
        <v>0.13093086498756401</v>
      </c>
      <c r="D11" s="17">
        <v>0.11367717901082799</v>
      </c>
      <c r="E11" s="17">
        <v>0.14835700329990001</v>
      </c>
      <c r="F11" s="17"/>
      <c r="G11" s="17">
        <v>6.3317299262778001E-2</v>
      </c>
      <c r="H11" s="17">
        <v>0.21248616854081401</v>
      </c>
      <c r="I11" s="17">
        <v>8.7536475964675106E-2</v>
      </c>
      <c r="J11" s="17">
        <v>8.9492745455271194E-2</v>
      </c>
      <c r="K11" s="17">
        <v>0.16862798119876099</v>
      </c>
      <c r="L11" s="17">
        <v>0.17947697700507001</v>
      </c>
      <c r="M11" s="17"/>
      <c r="N11" s="17">
        <v>6.9363065515922098E-2</v>
      </c>
      <c r="O11" s="17">
        <v>0.101458575525449</v>
      </c>
      <c r="P11" s="17">
        <v>0.14099305925531599</v>
      </c>
      <c r="Q11" s="17">
        <v>0.23171222192141699</v>
      </c>
      <c r="R11" s="17"/>
      <c r="S11" s="17">
        <v>0</v>
      </c>
      <c r="T11" s="17">
        <v>7.2127040043602597E-2</v>
      </c>
      <c r="U11" s="17">
        <v>0.280294175750958</v>
      </c>
      <c r="V11" s="17">
        <v>0</v>
      </c>
      <c r="W11" s="17">
        <v>0</v>
      </c>
      <c r="X11" s="17">
        <v>0.266813034958305</v>
      </c>
      <c r="Y11" s="17">
        <v>0.18194070613715299</v>
      </c>
      <c r="Z11" s="17">
        <v>0</v>
      </c>
      <c r="AA11" s="17">
        <v>0.18155054455830899</v>
      </c>
      <c r="AB11" s="17">
        <v>0.38432973555823802</v>
      </c>
      <c r="AC11" s="17">
        <v>0.10749390964123599</v>
      </c>
      <c r="AD11" s="17">
        <v>0</v>
      </c>
      <c r="AE11" s="17"/>
      <c r="AF11" s="17">
        <v>0.179495773851407</v>
      </c>
      <c r="AG11" s="17">
        <v>0.13400089116213201</v>
      </c>
      <c r="AH11" s="17">
        <v>5.6100231305471697E-2</v>
      </c>
      <c r="AI11" s="17"/>
      <c r="AJ11" s="17">
        <v>7.1133972834323905E-2</v>
      </c>
      <c r="AK11" s="17">
        <v>0.158408993191446</v>
      </c>
      <c r="AL11" s="17">
        <v>0.22103249255357699</v>
      </c>
      <c r="AM11" s="17">
        <v>0</v>
      </c>
      <c r="AN11" s="17">
        <v>4.8908524987216602E-2</v>
      </c>
      <c r="AO11" s="17"/>
      <c r="AP11" s="17">
        <v>0</v>
      </c>
      <c r="AQ11" s="17">
        <v>0.17723249450588199</v>
      </c>
      <c r="AR11" s="17">
        <v>0.25628709128565602</v>
      </c>
      <c r="AS11" s="17">
        <v>0.266493071308471</v>
      </c>
      <c r="AT11" s="17">
        <v>0</v>
      </c>
      <c r="AU11" s="17"/>
      <c r="AV11" s="17">
        <v>0.186101754060639</v>
      </c>
      <c r="AW11" s="17">
        <v>0</v>
      </c>
      <c r="AX11" s="17">
        <v>0.28840714023113601</v>
      </c>
      <c r="AY11" s="17">
        <v>0.178251805614659</v>
      </c>
      <c r="AZ11" s="17">
        <v>0.11215180862504801</v>
      </c>
      <c r="BA11" s="17">
        <v>0</v>
      </c>
      <c r="BB11" s="17"/>
      <c r="BC11" s="17">
        <v>0.17926692644383699</v>
      </c>
      <c r="BD11" s="17">
        <v>0.167392489532877</v>
      </c>
      <c r="BE11" s="17">
        <v>0.100557129195971</v>
      </c>
      <c r="BF11" s="17">
        <v>0.113338886481061</v>
      </c>
      <c r="BG11" s="17">
        <v>0</v>
      </c>
    </row>
    <row r="12" spans="2:59" x14ac:dyDescent="0.35">
      <c r="B12" s="18" t="s">
        <v>691</v>
      </c>
      <c r="C12" s="17">
        <v>0.20068365497643101</v>
      </c>
      <c r="D12" s="17">
        <v>0.194419297617557</v>
      </c>
      <c r="E12" s="17">
        <v>0.20701062522040201</v>
      </c>
      <c r="F12" s="17"/>
      <c r="G12" s="17">
        <v>0.31333942044923502</v>
      </c>
      <c r="H12" s="17">
        <v>0.164359920089345</v>
      </c>
      <c r="I12" s="17">
        <v>0.124366916449408</v>
      </c>
      <c r="J12" s="17">
        <v>0.195292677586071</v>
      </c>
      <c r="K12" s="17">
        <v>0.20447161853527401</v>
      </c>
      <c r="L12" s="17">
        <v>0.22983711506407301</v>
      </c>
      <c r="M12" s="17"/>
      <c r="N12" s="17">
        <v>0.15829268725443699</v>
      </c>
      <c r="O12" s="17">
        <v>0.20451826781573601</v>
      </c>
      <c r="P12" s="17">
        <v>0.13618606239689901</v>
      </c>
      <c r="Q12" s="17">
        <v>0.28795764274843</v>
      </c>
      <c r="R12" s="17"/>
      <c r="S12" s="17">
        <v>0.19115395276729399</v>
      </c>
      <c r="T12" s="17">
        <v>0.18991875234211</v>
      </c>
      <c r="U12" s="17">
        <v>0.16336936022764301</v>
      </c>
      <c r="V12" s="17">
        <v>0.20519313265914399</v>
      </c>
      <c r="W12" s="17">
        <v>0</v>
      </c>
      <c r="X12" s="17">
        <v>0.31125052427711503</v>
      </c>
      <c r="Y12" s="17">
        <v>8.4761444650496204E-2</v>
      </c>
      <c r="Z12" s="17">
        <v>0</v>
      </c>
      <c r="AA12" s="17">
        <v>0.24805636012972501</v>
      </c>
      <c r="AB12" s="17">
        <v>0.40715033205286</v>
      </c>
      <c r="AC12" s="17">
        <v>0.30852011667638302</v>
      </c>
      <c r="AD12" s="17">
        <v>0</v>
      </c>
      <c r="AE12" s="17"/>
      <c r="AF12" s="17">
        <v>0.10955550275265299</v>
      </c>
      <c r="AG12" s="17">
        <v>0.27091597640263898</v>
      </c>
      <c r="AH12" s="17">
        <v>0.17122491466074699</v>
      </c>
      <c r="AI12" s="17"/>
      <c r="AJ12" s="17">
        <v>0.18399969092811999</v>
      </c>
      <c r="AK12" s="17">
        <v>0.21378964822385901</v>
      </c>
      <c r="AL12" s="17">
        <v>0.19027886956141099</v>
      </c>
      <c r="AM12" s="17">
        <v>0</v>
      </c>
      <c r="AN12" s="17">
        <v>0.228269897653023</v>
      </c>
      <c r="AO12" s="17"/>
      <c r="AP12" s="17">
        <v>0.16883264116288699</v>
      </c>
      <c r="AQ12" s="17">
        <v>0.22718882707670399</v>
      </c>
      <c r="AR12" s="17">
        <v>0.236184581054975</v>
      </c>
      <c r="AS12" s="17">
        <v>0.15327663470872499</v>
      </c>
      <c r="AT12" s="17">
        <v>0.336661577332588</v>
      </c>
      <c r="AU12" s="17"/>
      <c r="AV12" s="17">
        <v>0.18184970495413</v>
      </c>
      <c r="AW12" s="17">
        <v>0.20511850285942401</v>
      </c>
      <c r="AX12" s="17">
        <v>0.170914868199813</v>
      </c>
      <c r="AY12" s="17">
        <v>0.209521512609432</v>
      </c>
      <c r="AZ12" s="17">
        <v>0.40341356995366401</v>
      </c>
      <c r="BA12" s="17">
        <v>0.26976567563748299</v>
      </c>
      <c r="BB12" s="17"/>
      <c r="BC12" s="17">
        <v>0.20159744019567499</v>
      </c>
      <c r="BD12" s="17">
        <v>0.15197026724357701</v>
      </c>
      <c r="BE12" s="17">
        <v>0.27941408538654899</v>
      </c>
      <c r="BF12" s="17">
        <v>0.17902113151767499</v>
      </c>
      <c r="BG12" s="17">
        <v>0</v>
      </c>
    </row>
    <row r="13" spans="2:59" x14ac:dyDescent="0.35">
      <c r="B13" s="18" t="s">
        <v>692</v>
      </c>
      <c r="C13" s="17">
        <v>0.234399424908211</v>
      </c>
      <c r="D13" s="17">
        <v>0.21662327004721799</v>
      </c>
      <c r="E13" s="17">
        <v>0.25235325423412203</v>
      </c>
      <c r="F13" s="17"/>
      <c r="G13" s="17">
        <v>0.212979926358382</v>
      </c>
      <c r="H13" s="17">
        <v>0.21136624888663</v>
      </c>
      <c r="I13" s="17">
        <v>0.20818776647910001</v>
      </c>
      <c r="J13" s="17">
        <v>0.37277196408139102</v>
      </c>
      <c r="K13" s="17">
        <v>0.22101867085140001</v>
      </c>
      <c r="L13" s="17">
        <v>0.19682360726054399</v>
      </c>
      <c r="M13" s="17"/>
      <c r="N13" s="17">
        <v>0.26609532559010801</v>
      </c>
      <c r="O13" s="17">
        <v>0.26701094794729102</v>
      </c>
      <c r="P13" s="17">
        <v>0.15642206785798399</v>
      </c>
      <c r="Q13" s="17">
        <v>0.208570911974122</v>
      </c>
      <c r="R13" s="17"/>
      <c r="S13" s="17">
        <v>0.273782958003425</v>
      </c>
      <c r="T13" s="17">
        <v>0.15102982600050499</v>
      </c>
      <c r="U13" s="17">
        <v>0.402255150694523</v>
      </c>
      <c r="V13" s="17">
        <v>0.108806527289803</v>
      </c>
      <c r="W13" s="17">
        <v>0.33150932287753798</v>
      </c>
      <c r="X13" s="17">
        <v>0.42193644076457898</v>
      </c>
      <c r="Y13" s="17">
        <v>0.38692002932272601</v>
      </c>
      <c r="Z13" s="17">
        <v>0.35751856104690299</v>
      </c>
      <c r="AA13" s="17">
        <v>0.15981580165048001</v>
      </c>
      <c r="AB13" s="17">
        <v>0</v>
      </c>
      <c r="AC13" s="17">
        <v>0.12880777833575299</v>
      </c>
      <c r="AD13" s="17">
        <v>0.50624840627228196</v>
      </c>
      <c r="AE13" s="17"/>
      <c r="AF13" s="17">
        <v>0.23417044108981899</v>
      </c>
      <c r="AG13" s="17">
        <v>0.19862440841142301</v>
      </c>
      <c r="AH13" s="17">
        <v>0.23954432912957899</v>
      </c>
      <c r="AI13" s="17"/>
      <c r="AJ13" s="17">
        <v>0.28217536503832402</v>
      </c>
      <c r="AK13" s="17">
        <v>0.21145472715187799</v>
      </c>
      <c r="AL13" s="17">
        <v>8.7013302550392899E-2</v>
      </c>
      <c r="AM13" s="17">
        <v>1</v>
      </c>
      <c r="AN13" s="17">
        <v>0.26815057023445399</v>
      </c>
      <c r="AO13" s="17"/>
      <c r="AP13" s="17">
        <v>0.36204667256197398</v>
      </c>
      <c r="AQ13" s="17">
        <v>0.20931622330716701</v>
      </c>
      <c r="AR13" s="17">
        <v>0</v>
      </c>
      <c r="AS13" s="17">
        <v>0.150731877926781</v>
      </c>
      <c r="AT13" s="17">
        <v>0.124331935535219</v>
      </c>
      <c r="AU13" s="17"/>
      <c r="AV13" s="17">
        <v>0.234295846513004</v>
      </c>
      <c r="AW13" s="17">
        <v>0.27776424229936503</v>
      </c>
      <c r="AX13" s="17">
        <v>0</v>
      </c>
      <c r="AY13" s="17">
        <v>0.21297899828842101</v>
      </c>
      <c r="AZ13" s="17">
        <v>0.10124826327731801</v>
      </c>
      <c r="BA13" s="17">
        <v>0.54548270070517302</v>
      </c>
      <c r="BB13" s="17"/>
      <c r="BC13" s="17">
        <v>0.22492654190848599</v>
      </c>
      <c r="BD13" s="17">
        <v>0.223166675056444</v>
      </c>
      <c r="BE13" s="17">
        <v>0.191054702509872</v>
      </c>
      <c r="BF13" s="17">
        <v>0.32141515525359199</v>
      </c>
      <c r="BG13" s="17">
        <v>0</v>
      </c>
    </row>
    <row r="14" spans="2:59" x14ac:dyDescent="0.35">
      <c r="B14" s="18" t="s">
        <v>598</v>
      </c>
      <c r="C14" s="17">
        <v>0.12576291561018699</v>
      </c>
      <c r="D14" s="17">
        <v>0.13985191719027701</v>
      </c>
      <c r="E14" s="17">
        <v>0.11153309303497499</v>
      </c>
      <c r="F14" s="17"/>
      <c r="G14" s="17">
        <v>0.20846772941021799</v>
      </c>
      <c r="H14" s="17">
        <v>0.12689877301050601</v>
      </c>
      <c r="I14" s="17">
        <v>0.107747476615826</v>
      </c>
      <c r="J14" s="17">
        <v>9.2993741848252098E-2</v>
      </c>
      <c r="K14" s="17">
        <v>0.17027512997463301</v>
      </c>
      <c r="L14" s="17">
        <v>6.22214386118305E-2</v>
      </c>
      <c r="M14" s="17"/>
      <c r="N14" s="17">
        <v>0.17099762419942399</v>
      </c>
      <c r="O14" s="17">
        <v>0.120507654736059</v>
      </c>
      <c r="P14" s="17">
        <v>8.6823999790371295E-2</v>
      </c>
      <c r="Q14" s="17">
        <v>0.100734987928379</v>
      </c>
      <c r="R14" s="17"/>
      <c r="S14" s="17">
        <v>0.181360552874687</v>
      </c>
      <c r="T14" s="17">
        <v>0.1028563386043</v>
      </c>
      <c r="U14" s="17">
        <v>0</v>
      </c>
      <c r="V14" s="17">
        <v>0.25920117277416599</v>
      </c>
      <c r="W14" s="17">
        <v>8.7767259457853006E-2</v>
      </c>
      <c r="X14" s="17">
        <v>0</v>
      </c>
      <c r="Y14" s="17">
        <v>8.2665806756259799E-2</v>
      </c>
      <c r="Z14" s="17">
        <v>0.30713991217335801</v>
      </c>
      <c r="AA14" s="17">
        <v>0.23180929782083901</v>
      </c>
      <c r="AB14" s="17">
        <v>9.4155452101268605E-2</v>
      </c>
      <c r="AC14" s="17">
        <v>0</v>
      </c>
      <c r="AD14" s="17">
        <v>0</v>
      </c>
      <c r="AE14" s="17"/>
      <c r="AF14" s="17">
        <v>0.116308542995126</v>
      </c>
      <c r="AG14" s="17">
        <v>0.10277019108469</v>
      </c>
      <c r="AH14" s="17">
        <v>0.19061926520927899</v>
      </c>
      <c r="AI14" s="17"/>
      <c r="AJ14" s="17">
        <v>9.4053325755265801E-2</v>
      </c>
      <c r="AK14" s="17">
        <v>0.16119017026117</v>
      </c>
      <c r="AL14" s="17">
        <v>0.19855186266755601</v>
      </c>
      <c r="AM14" s="17">
        <v>0</v>
      </c>
      <c r="AN14" s="17">
        <v>5.1498810972288499E-2</v>
      </c>
      <c r="AO14" s="17"/>
      <c r="AP14" s="17">
        <v>0.14588163227326201</v>
      </c>
      <c r="AQ14" s="17">
        <v>0.15681446919328901</v>
      </c>
      <c r="AR14" s="17">
        <v>0.17566558717147601</v>
      </c>
      <c r="AS14" s="17">
        <v>0</v>
      </c>
      <c r="AT14" s="17">
        <v>0.11140939087792499</v>
      </c>
      <c r="AU14" s="17"/>
      <c r="AV14" s="17">
        <v>0.18843107091654901</v>
      </c>
      <c r="AW14" s="17">
        <v>9.5259928101328106E-2</v>
      </c>
      <c r="AX14" s="17">
        <v>0.26439539733496098</v>
      </c>
      <c r="AY14" s="17">
        <v>4.2301632800748903E-2</v>
      </c>
      <c r="AZ14" s="17">
        <v>0.16070790894618001</v>
      </c>
      <c r="BA14" s="17">
        <v>0</v>
      </c>
      <c r="BB14" s="17"/>
      <c r="BC14" s="17">
        <v>6.7095393326606495E-2</v>
      </c>
      <c r="BD14" s="17">
        <v>0.10785997949635399</v>
      </c>
      <c r="BE14" s="17">
        <v>0.24433759320718601</v>
      </c>
      <c r="BF14" s="17">
        <v>4.7631161201518599E-2</v>
      </c>
      <c r="BG14" s="17">
        <v>0.50465815753827103</v>
      </c>
    </row>
    <row r="15" spans="2:59" x14ac:dyDescent="0.35">
      <c r="B15" s="18" t="s">
        <v>693</v>
      </c>
      <c r="C15" s="17">
        <v>0.16117142901716</v>
      </c>
      <c r="D15" s="17">
        <v>0.222784552235336</v>
      </c>
      <c r="E15" s="17">
        <v>9.8942476403633198E-2</v>
      </c>
      <c r="F15" s="17"/>
      <c r="G15" s="17">
        <v>0.147625894826625</v>
      </c>
      <c r="H15" s="17">
        <v>0.13057984274661999</v>
      </c>
      <c r="I15" s="17">
        <v>0.23865186013919801</v>
      </c>
      <c r="J15" s="17">
        <v>4.4898305230733897E-2</v>
      </c>
      <c r="K15" s="17">
        <v>7.1661718023049797E-2</v>
      </c>
      <c r="L15" s="17">
        <v>0.28253244175327802</v>
      </c>
      <c r="M15" s="17"/>
      <c r="N15" s="17">
        <v>0.20471834545746101</v>
      </c>
      <c r="O15" s="17">
        <v>0.15274104275585401</v>
      </c>
      <c r="P15" s="17">
        <v>0.23955979221554799</v>
      </c>
      <c r="Q15" s="17">
        <v>6.8910294591143201E-2</v>
      </c>
      <c r="R15" s="17"/>
      <c r="S15" s="17">
        <v>0.28682607548827699</v>
      </c>
      <c r="T15" s="17">
        <v>0.32862734639302599</v>
      </c>
      <c r="U15" s="17">
        <v>0.154081313326876</v>
      </c>
      <c r="V15" s="17">
        <v>0.27639355302114499</v>
      </c>
      <c r="W15" s="17">
        <v>0.16230874958275501</v>
      </c>
      <c r="X15" s="17">
        <v>0</v>
      </c>
      <c r="Y15" s="17">
        <v>8.9066737799065293E-2</v>
      </c>
      <c r="Z15" s="17">
        <v>0</v>
      </c>
      <c r="AA15" s="17">
        <v>4.1508070235705699E-2</v>
      </c>
      <c r="AB15" s="17">
        <v>0</v>
      </c>
      <c r="AC15" s="17">
        <v>0.227654032113069</v>
      </c>
      <c r="AD15" s="17">
        <v>0.224067192333719</v>
      </c>
      <c r="AE15" s="17"/>
      <c r="AF15" s="17">
        <v>0.23213016061005501</v>
      </c>
      <c r="AG15" s="17">
        <v>0.13491635255849899</v>
      </c>
      <c r="AH15" s="17">
        <v>0.15220479438915599</v>
      </c>
      <c r="AI15" s="17"/>
      <c r="AJ15" s="17">
        <v>0.26634880848076697</v>
      </c>
      <c r="AK15" s="17">
        <v>4.86798866625568E-2</v>
      </c>
      <c r="AL15" s="17">
        <v>0.17242398291941399</v>
      </c>
      <c r="AM15" s="17">
        <v>0</v>
      </c>
      <c r="AN15" s="17">
        <v>0.260372809801517</v>
      </c>
      <c r="AO15" s="17"/>
      <c r="AP15" s="17">
        <v>0.24645925712907599</v>
      </c>
      <c r="AQ15" s="17">
        <v>8.4280680834454405E-2</v>
      </c>
      <c r="AR15" s="17">
        <v>0.33186274048789299</v>
      </c>
      <c r="AS15" s="17">
        <v>0.175862999031073</v>
      </c>
      <c r="AT15" s="17">
        <v>0.15439560806803099</v>
      </c>
      <c r="AU15" s="17"/>
      <c r="AV15" s="17">
        <v>3.0872434356528099E-2</v>
      </c>
      <c r="AW15" s="17">
        <v>0.357370781337708</v>
      </c>
      <c r="AX15" s="17">
        <v>0.27628259423408902</v>
      </c>
      <c r="AY15" s="17">
        <v>0.19227739816894099</v>
      </c>
      <c r="AZ15" s="17">
        <v>0</v>
      </c>
      <c r="BA15" s="17">
        <v>0</v>
      </c>
      <c r="BB15" s="17"/>
      <c r="BC15" s="17">
        <v>0.20368379185701899</v>
      </c>
      <c r="BD15" s="17">
        <v>0.124842043123271</v>
      </c>
      <c r="BE15" s="17">
        <v>9.3073505371394499E-2</v>
      </c>
      <c r="BF15" s="17">
        <v>0.276638710835718</v>
      </c>
      <c r="BG15" s="17">
        <v>0</v>
      </c>
    </row>
    <row r="16" spans="2:59" x14ac:dyDescent="0.35">
      <c r="B16" s="18" t="s">
        <v>100</v>
      </c>
      <c r="C16" s="19">
        <v>3.4601067244458703E-2</v>
      </c>
      <c r="D16" s="19">
        <v>3.8181227373991197E-2</v>
      </c>
      <c r="E16" s="19">
        <v>3.09851230524948E-2</v>
      </c>
      <c r="F16" s="19"/>
      <c r="G16" s="19">
        <v>0</v>
      </c>
      <c r="H16" s="19">
        <v>4.7145837525440701E-2</v>
      </c>
      <c r="I16" s="19">
        <v>5.3109733713159801E-2</v>
      </c>
      <c r="J16" s="19">
        <v>0</v>
      </c>
      <c r="K16" s="19">
        <v>0.109072594449326</v>
      </c>
      <c r="L16" s="19">
        <v>0</v>
      </c>
      <c r="M16" s="19"/>
      <c r="N16" s="19">
        <v>2.44362947169348E-2</v>
      </c>
      <c r="O16" s="19">
        <v>2.97698570847422E-2</v>
      </c>
      <c r="P16" s="19">
        <v>0</v>
      </c>
      <c r="Q16" s="19">
        <v>7.3689406802376206E-2</v>
      </c>
      <c r="R16" s="19"/>
      <c r="S16" s="19">
        <v>0</v>
      </c>
      <c r="T16" s="19">
        <v>0</v>
      </c>
      <c r="U16" s="19">
        <v>0</v>
      </c>
      <c r="V16" s="19">
        <v>0.150405614255742</v>
      </c>
      <c r="W16" s="19">
        <v>0</v>
      </c>
      <c r="X16" s="19">
        <v>0</v>
      </c>
      <c r="Y16" s="19">
        <v>0.17464527533429999</v>
      </c>
      <c r="Z16" s="19">
        <v>0</v>
      </c>
      <c r="AA16" s="19">
        <v>0</v>
      </c>
      <c r="AB16" s="19">
        <v>0</v>
      </c>
      <c r="AC16" s="19">
        <v>0</v>
      </c>
      <c r="AD16" s="19">
        <v>0.26968440139399802</v>
      </c>
      <c r="AE16" s="19"/>
      <c r="AF16" s="19">
        <v>6.03084430408585E-2</v>
      </c>
      <c r="AG16" s="19">
        <v>2.57670253103701E-2</v>
      </c>
      <c r="AH16" s="19">
        <v>4.3295666120433798E-2</v>
      </c>
      <c r="AI16" s="19"/>
      <c r="AJ16" s="19">
        <v>2.3671387312102301E-2</v>
      </c>
      <c r="AK16" s="19">
        <v>0</v>
      </c>
      <c r="AL16" s="19">
        <v>0.130699489747648</v>
      </c>
      <c r="AM16" s="19">
        <v>0</v>
      </c>
      <c r="AN16" s="19">
        <v>9.5702310169421198E-2</v>
      </c>
      <c r="AO16" s="19"/>
      <c r="AP16" s="19">
        <v>0</v>
      </c>
      <c r="AQ16" s="19">
        <v>1.8443743293599799E-2</v>
      </c>
      <c r="AR16" s="19">
        <v>0</v>
      </c>
      <c r="AS16" s="19">
        <v>0</v>
      </c>
      <c r="AT16" s="19">
        <v>0.159126468981866</v>
      </c>
      <c r="AU16" s="19"/>
      <c r="AV16" s="19">
        <v>0</v>
      </c>
      <c r="AW16" s="19">
        <v>0</v>
      </c>
      <c r="AX16" s="19">
        <v>0</v>
      </c>
      <c r="AY16" s="19">
        <v>4.7844447236711003E-2</v>
      </c>
      <c r="AZ16" s="19">
        <v>0.129582786244827</v>
      </c>
      <c r="BA16" s="19">
        <v>0</v>
      </c>
      <c r="BB16" s="19"/>
      <c r="BC16" s="19">
        <v>5.1724198550025302E-2</v>
      </c>
      <c r="BD16" s="19">
        <v>0</v>
      </c>
      <c r="BE16" s="19">
        <v>6.2862761306642798E-2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61</v>
      </c>
      <c r="E7" s="10">
        <v>63</v>
      </c>
      <c r="F7" s="10"/>
      <c r="G7" s="10">
        <v>17</v>
      </c>
      <c r="H7" s="10">
        <v>21</v>
      </c>
      <c r="I7" s="10">
        <v>21</v>
      </c>
      <c r="J7" s="10">
        <v>24</v>
      </c>
      <c r="K7" s="10">
        <v>16</v>
      </c>
      <c r="L7" s="10">
        <v>25</v>
      </c>
      <c r="M7" s="10"/>
      <c r="N7" s="10">
        <v>32</v>
      </c>
      <c r="O7" s="10">
        <v>32</v>
      </c>
      <c r="P7" s="10">
        <v>28</v>
      </c>
      <c r="Q7" s="10">
        <v>32</v>
      </c>
      <c r="R7" s="10"/>
      <c r="S7" s="10">
        <v>11</v>
      </c>
      <c r="T7" s="10">
        <v>17</v>
      </c>
      <c r="U7" s="10">
        <v>5</v>
      </c>
      <c r="V7" s="10">
        <v>8</v>
      </c>
      <c r="W7" s="10">
        <v>6</v>
      </c>
      <c r="X7" s="10">
        <v>11</v>
      </c>
      <c r="Y7" s="10">
        <v>20</v>
      </c>
      <c r="Z7" s="10">
        <v>8</v>
      </c>
      <c r="AA7" s="10">
        <v>16</v>
      </c>
      <c r="AB7" s="10">
        <v>12</v>
      </c>
      <c r="AC7" s="10">
        <v>3</v>
      </c>
      <c r="AD7" s="10">
        <v>7</v>
      </c>
      <c r="AE7" s="10"/>
      <c r="AF7" s="10">
        <v>45</v>
      </c>
      <c r="AG7" s="10">
        <v>51</v>
      </c>
      <c r="AH7" s="10">
        <v>16</v>
      </c>
      <c r="AI7" s="10"/>
      <c r="AJ7" s="10">
        <v>47</v>
      </c>
      <c r="AK7" s="10">
        <v>27</v>
      </c>
      <c r="AL7" s="10">
        <v>6</v>
      </c>
      <c r="AM7" s="10">
        <v>2</v>
      </c>
      <c r="AN7" s="10">
        <v>12</v>
      </c>
      <c r="AO7" s="10"/>
      <c r="AP7" s="10">
        <v>22</v>
      </c>
      <c r="AQ7" s="10">
        <v>32</v>
      </c>
      <c r="AR7" s="10">
        <v>15</v>
      </c>
      <c r="AS7" s="10">
        <v>16</v>
      </c>
      <c r="AT7" s="10">
        <v>8</v>
      </c>
      <c r="AU7" s="10"/>
      <c r="AV7" s="10">
        <v>29</v>
      </c>
      <c r="AW7" s="10">
        <v>19</v>
      </c>
      <c r="AX7" s="10">
        <v>14</v>
      </c>
      <c r="AY7" s="10">
        <v>22</v>
      </c>
      <c r="AZ7" s="10">
        <v>10</v>
      </c>
      <c r="BA7" s="10">
        <v>11</v>
      </c>
      <c r="BB7" s="10"/>
      <c r="BC7" s="10">
        <v>28</v>
      </c>
      <c r="BD7" s="10">
        <v>30</v>
      </c>
      <c r="BE7" s="10">
        <v>31</v>
      </c>
      <c r="BF7" s="10">
        <v>11</v>
      </c>
      <c r="BG7" s="10">
        <v>4</v>
      </c>
    </row>
    <row r="8" spans="2:59" ht="30" customHeight="1" x14ac:dyDescent="0.35">
      <c r="B8" s="11" t="s">
        <v>20</v>
      </c>
      <c r="C8" s="11">
        <v>124</v>
      </c>
      <c r="D8" s="11">
        <v>61</v>
      </c>
      <c r="E8" s="11">
        <v>63</v>
      </c>
      <c r="F8" s="11"/>
      <c r="G8" s="11">
        <v>17</v>
      </c>
      <c r="H8" s="11">
        <v>22</v>
      </c>
      <c r="I8" s="11">
        <v>22</v>
      </c>
      <c r="J8" s="11">
        <v>22</v>
      </c>
      <c r="K8" s="11">
        <v>16</v>
      </c>
      <c r="L8" s="11">
        <v>25</v>
      </c>
      <c r="M8" s="11"/>
      <c r="N8" s="11">
        <v>30</v>
      </c>
      <c r="O8" s="11">
        <v>36</v>
      </c>
      <c r="P8" s="11">
        <v>27</v>
      </c>
      <c r="Q8" s="11">
        <v>31</v>
      </c>
      <c r="R8" s="11"/>
      <c r="S8" s="11">
        <v>11</v>
      </c>
      <c r="T8" s="11">
        <v>18</v>
      </c>
      <c r="U8" s="11">
        <v>5</v>
      </c>
      <c r="V8" s="11">
        <v>9</v>
      </c>
      <c r="W8" s="11">
        <v>6</v>
      </c>
      <c r="X8" s="11">
        <v>14</v>
      </c>
      <c r="Y8" s="11">
        <v>19</v>
      </c>
      <c r="Z8" s="11">
        <v>7</v>
      </c>
      <c r="AA8" s="11">
        <v>15</v>
      </c>
      <c r="AB8" s="11">
        <v>11</v>
      </c>
      <c r="AC8" s="11">
        <v>2</v>
      </c>
      <c r="AD8" s="11">
        <v>6</v>
      </c>
      <c r="AE8" s="11"/>
      <c r="AF8" s="11">
        <v>45</v>
      </c>
      <c r="AG8" s="11">
        <v>51</v>
      </c>
      <c r="AH8" s="11">
        <v>17</v>
      </c>
      <c r="AI8" s="11"/>
      <c r="AJ8" s="11">
        <v>45</v>
      </c>
      <c r="AK8" s="11">
        <v>28</v>
      </c>
      <c r="AL8" s="11">
        <v>6</v>
      </c>
      <c r="AM8" s="11">
        <v>2</v>
      </c>
      <c r="AN8" s="11">
        <v>13</v>
      </c>
      <c r="AO8" s="11"/>
      <c r="AP8" s="11">
        <v>22</v>
      </c>
      <c r="AQ8" s="11">
        <v>32</v>
      </c>
      <c r="AR8" s="11">
        <v>15</v>
      </c>
      <c r="AS8" s="11">
        <v>16</v>
      </c>
      <c r="AT8" s="11">
        <v>9</v>
      </c>
      <c r="AU8" s="11"/>
      <c r="AV8" s="11">
        <v>31</v>
      </c>
      <c r="AW8" s="11">
        <v>19</v>
      </c>
      <c r="AX8" s="11">
        <v>14</v>
      </c>
      <c r="AY8" s="11">
        <v>21</v>
      </c>
      <c r="AZ8" s="11">
        <v>10</v>
      </c>
      <c r="BA8" s="11">
        <v>11</v>
      </c>
      <c r="BB8" s="11"/>
      <c r="BC8" s="11">
        <v>28</v>
      </c>
      <c r="BD8" s="11">
        <v>30</v>
      </c>
      <c r="BE8" s="11">
        <v>31</v>
      </c>
      <c r="BF8" s="11">
        <v>11</v>
      </c>
      <c r="BG8" s="11">
        <v>4</v>
      </c>
    </row>
    <row r="9" spans="2:59" x14ac:dyDescent="0.35">
      <c r="B9" s="18" t="s">
        <v>688</v>
      </c>
      <c r="C9" s="17">
        <v>0.21007011976014001</v>
      </c>
      <c r="D9" s="17">
        <v>0.212057812255775</v>
      </c>
      <c r="E9" s="17">
        <v>0.208164873255789</v>
      </c>
      <c r="F9" s="17"/>
      <c r="G9" s="17">
        <v>0.157059541768265</v>
      </c>
      <c r="H9" s="17">
        <v>0.26142379607723598</v>
      </c>
      <c r="I9" s="17">
        <v>4.88790942376073E-2</v>
      </c>
      <c r="J9" s="17">
        <v>0.169476841108395</v>
      </c>
      <c r="K9" s="17">
        <v>0.27448556245289502</v>
      </c>
      <c r="L9" s="17">
        <v>0.34241120534631603</v>
      </c>
      <c r="M9" s="17"/>
      <c r="N9" s="17">
        <v>0.136704245791232</v>
      </c>
      <c r="O9" s="17">
        <v>0.223849667571447</v>
      </c>
      <c r="P9" s="17">
        <v>0.13234570722441699</v>
      </c>
      <c r="Q9" s="17">
        <v>0.33322194535212402</v>
      </c>
      <c r="R9" s="17"/>
      <c r="S9" s="17">
        <v>0.14338308503230601</v>
      </c>
      <c r="T9" s="17">
        <v>0.35784220414742801</v>
      </c>
      <c r="U9" s="17">
        <v>0.21455190749671299</v>
      </c>
      <c r="V9" s="17">
        <v>0</v>
      </c>
      <c r="W9" s="17">
        <v>0</v>
      </c>
      <c r="X9" s="17">
        <v>0.187998814006198</v>
      </c>
      <c r="Y9" s="17">
        <v>0.35090180562225398</v>
      </c>
      <c r="Z9" s="17">
        <v>0.13891567226275001</v>
      </c>
      <c r="AA9" s="17">
        <v>0.17163156357673701</v>
      </c>
      <c r="AB9" s="17">
        <v>0.231106525540441</v>
      </c>
      <c r="AC9" s="17">
        <v>0.368558178595568</v>
      </c>
      <c r="AD9" s="17">
        <v>0.12908808837508801</v>
      </c>
      <c r="AE9" s="17"/>
      <c r="AF9" s="17">
        <v>0.26139139278554302</v>
      </c>
      <c r="AG9" s="17">
        <v>0.19378925650874601</v>
      </c>
      <c r="AH9" s="17">
        <v>0.17286838589633299</v>
      </c>
      <c r="AI9" s="17"/>
      <c r="AJ9" s="17">
        <v>0.27134021720220403</v>
      </c>
      <c r="AK9" s="17">
        <v>0.212796431560385</v>
      </c>
      <c r="AL9" s="17">
        <v>0.11480818650871601</v>
      </c>
      <c r="AM9" s="17">
        <v>0</v>
      </c>
      <c r="AN9" s="17">
        <v>8.5006285998073805E-2</v>
      </c>
      <c r="AO9" s="17"/>
      <c r="AP9" s="17">
        <v>0.34706304371616498</v>
      </c>
      <c r="AQ9" s="17">
        <v>0.191639011802515</v>
      </c>
      <c r="AR9" s="17">
        <v>0.162342641486871</v>
      </c>
      <c r="AS9" s="17">
        <v>0.175871071889702</v>
      </c>
      <c r="AT9" s="17">
        <v>0.13980306264429701</v>
      </c>
      <c r="AU9" s="17"/>
      <c r="AV9" s="17">
        <v>0.169990268428482</v>
      </c>
      <c r="AW9" s="17">
        <v>0.292269895650488</v>
      </c>
      <c r="AX9" s="17">
        <v>0.20549149722266899</v>
      </c>
      <c r="AY9" s="17">
        <v>7.20046736655304E-2</v>
      </c>
      <c r="AZ9" s="17">
        <v>0.119872041424882</v>
      </c>
      <c r="BA9" s="17">
        <v>0.25317645563988</v>
      </c>
      <c r="BB9" s="17"/>
      <c r="BC9" s="17">
        <v>0.124269217542209</v>
      </c>
      <c r="BD9" s="17">
        <v>0.21250197348498401</v>
      </c>
      <c r="BE9" s="17">
        <v>0.118113419099383</v>
      </c>
      <c r="BF9" s="17">
        <v>0.42755431309273501</v>
      </c>
      <c r="BG9" s="17">
        <v>0.31884482264109099</v>
      </c>
    </row>
    <row r="10" spans="2:59" x14ac:dyDescent="0.35">
      <c r="B10" s="18" t="s">
        <v>689</v>
      </c>
      <c r="C10" s="17">
        <v>8.4122558023035698E-2</v>
      </c>
      <c r="D10" s="17">
        <v>0.103816644803888</v>
      </c>
      <c r="E10" s="17">
        <v>6.5245347348844906E-2</v>
      </c>
      <c r="F10" s="17"/>
      <c r="G10" s="17">
        <v>7.8273085563214301E-2</v>
      </c>
      <c r="H10" s="17">
        <v>5.7021833630388701E-2</v>
      </c>
      <c r="I10" s="17">
        <v>9.1963162289531997E-2</v>
      </c>
      <c r="J10" s="17">
        <v>7.5402396231548499E-2</v>
      </c>
      <c r="K10" s="17">
        <v>5.8101016067894903E-2</v>
      </c>
      <c r="L10" s="17">
        <v>0.12945357685057601</v>
      </c>
      <c r="M10" s="17"/>
      <c r="N10" s="17">
        <v>9.8159790421639997E-2</v>
      </c>
      <c r="O10" s="17">
        <v>6.39831854004205E-2</v>
      </c>
      <c r="P10" s="17">
        <v>0.119578874185979</v>
      </c>
      <c r="Q10" s="17">
        <v>6.3019200601407602E-2</v>
      </c>
      <c r="R10" s="17"/>
      <c r="S10" s="17">
        <v>9.6246293095669094E-2</v>
      </c>
      <c r="T10" s="17">
        <v>0.12912543531540599</v>
      </c>
      <c r="U10" s="17">
        <v>0</v>
      </c>
      <c r="V10" s="17">
        <v>0.124899834035056</v>
      </c>
      <c r="W10" s="17">
        <v>0.154421668490546</v>
      </c>
      <c r="X10" s="17">
        <v>0.156218609037307</v>
      </c>
      <c r="Y10" s="17">
        <v>0</v>
      </c>
      <c r="Z10" s="17">
        <v>0.14203877798949499</v>
      </c>
      <c r="AA10" s="17">
        <v>5.97579515516483E-2</v>
      </c>
      <c r="AB10" s="17">
        <v>8.0266132641803503E-2</v>
      </c>
      <c r="AC10" s="17">
        <v>0</v>
      </c>
      <c r="AD10" s="17">
        <v>0</v>
      </c>
      <c r="AE10" s="17"/>
      <c r="AF10" s="17">
        <v>6.8472130342639603E-2</v>
      </c>
      <c r="AG10" s="17">
        <v>7.8994126347101803E-2</v>
      </c>
      <c r="AH10" s="17">
        <v>0.12220054038726499</v>
      </c>
      <c r="AI10" s="17"/>
      <c r="AJ10" s="17">
        <v>0.13548994070380399</v>
      </c>
      <c r="AK10" s="17">
        <v>8.01864804229976E-2</v>
      </c>
      <c r="AL10" s="17">
        <v>0</v>
      </c>
      <c r="AM10" s="17">
        <v>0</v>
      </c>
      <c r="AN10" s="17">
        <v>8.4782092052069394E-2</v>
      </c>
      <c r="AO10" s="17"/>
      <c r="AP10" s="17">
        <v>8.8199975339367506E-2</v>
      </c>
      <c r="AQ10" s="17">
        <v>0.13574806538689699</v>
      </c>
      <c r="AR10" s="17">
        <v>0</v>
      </c>
      <c r="AS10" s="17">
        <v>0.13828001839758799</v>
      </c>
      <c r="AT10" s="17">
        <v>0.113000348597298</v>
      </c>
      <c r="AU10" s="17"/>
      <c r="AV10" s="17">
        <v>6.9001095376692398E-2</v>
      </c>
      <c r="AW10" s="17">
        <v>9.8919833593601403E-2</v>
      </c>
      <c r="AX10" s="17">
        <v>0</v>
      </c>
      <c r="AY10" s="17">
        <v>0.21186955478611699</v>
      </c>
      <c r="AZ10" s="17">
        <v>9.6890455844631601E-2</v>
      </c>
      <c r="BA10" s="17">
        <v>9.69442686742156E-2</v>
      </c>
      <c r="BB10" s="17"/>
      <c r="BC10" s="17">
        <v>0.112018733110401</v>
      </c>
      <c r="BD10" s="17">
        <v>4.4706658981276501E-2</v>
      </c>
      <c r="BE10" s="17">
        <v>6.5134099397134895E-2</v>
      </c>
      <c r="BF10" s="17">
        <v>0</v>
      </c>
      <c r="BG10" s="17">
        <v>0.21825285746411999</v>
      </c>
    </row>
    <row r="11" spans="2:59" x14ac:dyDescent="0.35">
      <c r="B11" s="18" t="s">
        <v>690</v>
      </c>
      <c r="C11" s="17">
        <v>0.150695407169738</v>
      </c>
      <c r="D11" s="17">
        <v>0.13727954344055099</v>
      </c>
      <c r="E11" s="17">
        <v>0.16355480445026199</v>
      </c>
      <c r="F11" s="17"/>
      <c r="G11" s="17">
        <v>0.183226589677217</v>
      </c>
      <c r="H11" s="17">
        <v>0.155215791452298</v>
      </c>
      <c r="I11" s="17">
        <v>0.13673209728810001</v>
      </c>
      <c r="J11" s="17">
        <v>0.19388977199929999</v>
      </c>
      <c r="K11" s="17">
        <v>0.17573256511339899</v>
      </c>
      <c r="L11" s="17">
        <v>8.1803332188686503E-2</v>
      </c>
      <c r="M11" s="17"/>
      <c r="N11" s="17">
        <v>0.18298866301501401</v>
      </c>
      <c r="O11" s="17">
        <v>0.153627366822083</v>
      </c>
      <c r="P11" s="17">
        <v>0.155144730764147</v>
      </c>
      <c r="Q11" s="17">
        <v>0.11211037954247099</v>
      </c>
      <c r="R11" s="17"/>
      <c r="S11" s="17">
        <v>8.4861152328608594E-2</v>
      </c>
      <c r="T11" s="17">
        <v>5.6816675830950798E-2</v>
      </c>
      <c r="U11" s="17">
        <v>0</v>
      </c>
      <c r="V11" s="17">
        <v>0.14443913006174799</v>
      </c>
      <c r="W11" s="17">
        <v>0.16253276689238899</v>
      </c>
      <c r="X11" s="17">
        <v>0</v>
      </c>
      <c r="Y11" s="17">
        <v>0.187861660964596</v>
      </c>
      <c r="Z11" s="17">
        <v>0.49142545253565501</v>
      </c>
      <c r="AA11" s="17">
        <v>0.24269473403694899</v>
      </c>
      <c r="AB11" s="17">
        <v>0.16318470765868101</v>
      </c>
      <c r="AC11" s="17">
        <v>0</v>
      </c>
      <c r="AD11" s="17">
        <v>0.32390493892649103</v>
      </c>
      <c r="AE11" s="17"/>
      <c r="AF11" s="17">
        <v>8.4764594119980705E-2</v>
      </c>
      <c r="AG11" s="17">
        <v>0.232628609747005</v>
      </c>
      <c r="AH11" s="17">
        <v>0</v>
      </c>
      <c r="AI11" s="17"/>
      <c r="AJ11" s="17">
        <v>0.104278608291099</v>
      </c>
      <c r="AK11" s="17">
        <v>0.15528246639981</v>
      </c>
      <c r="AL11" s="17">
        <v>0.15418840394028299</v>
      </c>
      <c r="AM11" s="17">
        <v>0</v>
      </c>
      <c r="AN11" s="17">
        <v>0</v>
      </c>
      <c r="AO11" s="17"/>
      <c r="AP11" s="17">
        <v>9.1978972870050593E-2</v>
      </c>
      <c r="AQ11" s="17">
        <v>0.13380302633181199</v>
      </c>
      <c r="AR11" s="17">
        <v>0.18799687900475601</v>
      </c>
      <c r="AS11" s="17">
        <v>0.112992065412603</v>
      </c>
      <c r="AT11" s="17">
        <v>0.13498515088230001</v>
      </c>
      <c r="AU11" s="17"/>
      <c r="AV11" s="17">
        <v>0.15348904926969001</v>
      </c>
      <c r="AW11" s="17">
        <v>0</v>
      </c>
      <c r="AX11" s="17">
        <v>0.27100094022243998</v>
      </c>
      <c r="AY11" s="17">
        <v>0.18132794189868101</v>
      </c>
      <c r="AZ11" s="17">
        <v>0.200600608018245</v>
      </c>
      <c r="BA11" s="17">
        <v>0</v>
      </c>
      <c r="BB11" s="17"/>
      <c r="BC11" s="17">
        <v>0.17156928805062999</v>
      </c>
      <c r="BD11" s="17">
        <v>0.24412569424470601</v>
      </c>
      <c r="BE11" s="17">
        <v>9.70726372474041E-2</v>
      </c>
      <c r="BF11" s="17">
        <v>0.14327610819570499</v>
      </c>
      <c r="BG11" s="17">
        <v>0.229072477077332</v>
      </c>
    </row>
    <row r="12" spans="2:59" x14ac:dyDescent="0.35">
      <c r="B12" s="18" t="s">
        <v>691</v>
      </c>
      <c r="C12" s="17">
        <v>0.24407235414706799</v>
      </c>
      <c r="D12" s="17">
        <v>0.21737179526224701</v>
      </c>
      <c r="E12" s="17">
        <v>0.26966542077646</v>
      </c>
      <c r="F12" s="17"/>
      <c r="G12" s="17">
        <v>0.29417499611892201</v>
      </c>
      <c r="H12" s="17">
        <v>0.24428923348148701</v>
      </c>
      <c r="I12" s="17">
        <v>0.29028106784858498</v>
      </c>
      <c r="J12" s="17">
        <v>0.30800767401807699</v>
      </c>
      <c r="K12" s="17">
        <v>8.4283465337830807E-2</v>
      </c>
      <c r="L12" s="17">
        <v>0.210377499420069</v>
      </c>
      <c r="M12" s="17"/>
      <c r="N12" s="17">
        <v>0.20495175391248399</v>
      </c>
      <c r="O12" s="17">
        <v>0.26142651273705297</v>
      </c>
      <c r="P12" s="17">
        <v>0.21806559562530101</v>
      </c>
      <c r="Q12" s="17">
        <v>0.28438136376435202</v>
      </c>
      <c r="R12" s="17"/>
      <c r="S12" s="17">
        <v>0.20828803321401099</v>
      </c>
      <c r="T12" s="17">
        <v>0.234265049641774</v>
      </c>
      <c r="U12" s="17">
        <v>0.60185654139951505</v>
      </c>
      <c r="V12" s="17">
        <v>0.26867263933539098</v>
      </c>
      <c r="W12" s="17">
        <v>0.147982149629695</v>
      </c>
      <c r="X12" s="17">
        <v>0.38379781213585001</v>
      </c>
      <c r="Y12" s="17">
        <v>0.160189721606457</v>
      </c>
      <c r="Z12" s="17">
        <v>0.2276200972121</v>
      </c>
      <c r="AA12" s="17">
        <v>0.250094228711644</v>
      </c>
      <c r="AB12" s="17">
        <v>0.16795213415559199</v>
      </c>
      <c r="AC12" s="17">
        <v>0</v>
      </c>
      <c r="AD12" s="17">
        <v>0.29069041841542098</v>
      </c>
      <c r="AE12" s="17"/>
      <c r="AF12" s="17">
        <v>0.104165147193782</v>
      </c>
      <c r="AG12" s="17">
        <v>0.37540954309555102</v>
      </c>
      <c r="AH12" s="17">
        <v>0.34416763561698799</v>
      </c>
      <c r="AI12" s="17"/>
      <c r="AJ12" s="17">
        <v>0.141771686073179</v>
      </c>
      <c r="AK12" s="17">
        <v>0.28646002475953702</v>
      </c>
      <c r="AL12" s="17">
        <v>0.35677595492210201</v>
      </c>
      <c r="AM12" s="17">
        <v>0.46182826875048599</v>
      </c>
      <c r="AN12" s="17">
        <v>0.526168472020897</v>
      </c>
      <c r="AO12" s="17"/>
      <c r="AP12" s="17">
        <v>5.1122453051117601E-2</v>
      </c>
      <c r="AQ12" s="17">
        <v>0.29324439792610102</v>
      </c>
      <c r="AR12" s="17">
        <v>0.35969383904109398</v>
      </c>
      <c r="AS12" s="17">
        <v>0.18610870970156901</v>
      </c>
      <c r="AT12" s="17">
        <v>0.22798884421811899</v>
      </c>
      <c r="AU12" s="17"/>
      <c r="AV12" s="17">
        <v>0.32187928621595602</v>
      </c>
      <c r="AW12" s="17">
        <v>0.24558645876997501</v>
      </c>
      <c r="AX12" s="17">
        <v>0.26684607211494499</v>
      </c>
      <c r="AY12" s="17">
        <v>8.4739035751004901E-2</v>
      </c>
      <c r="AZ12" s="17">
        <v>0.19548561856659999</v>
      </c>
      <c r="BA12" s="17">
        <v>0.35185600634516601</v>
      </c>
      <c r="BB12" s="17"/>
      <c r="BC12" s="17">
        <v>0.26963765397885903</v>
      </c>
      <c r="BD12" s="17">
        <v>0.18945132325484901</v>
      </c>
      <c r="BE12" s="17">
        <v>0.38065624848419999</v>
      </c>
      <c r="BF12" s="17">
        <v>0</v>
      </c>
      <c r="BG12" s="17">
        <v>0</v>
      </c>
    </row>
    <row r="13" spans="2:59" x14ac:dyDescent="0.35">
      <c r="B13" s="18" t="s">
        <v>692</v>
      </c>
      <c r="C13" s="17">
        <v>0.112552801522559</v>
      </c>
      <c r="D13" s="17">
        <v>0.15636409118125699</v>
      </c>
      <c r="E13" s="17">
        <v>7.0558727159114404E-2</v>
      </c>
      <c r="F13" s="17"/>
      <c r="G13" s="17">
        <v>0.148485018687638</v>
      </c>
      <c r="H13" s="17">
        <v>5.4595512591138498E-2</v>
      </c>
      <c r="I13" s="17">
        <v>0.25786666905179401</v>
      </c>
      <c r="J13" s="17">
        <v>4.1711982481784898E-2</v>
      </c>
      <c r="K13" s="17">
        <v>0.159436021569136</v>
      </c>
      <c r="L13" s="17">
        <v>4.2327215078715903E-2</v>
      </c>
      <c r="M13" s="17"/>
      <c r="N13" s="17">
        <v>0.17463082742647801</v>
      </c>
      <c r="O13" s="17">
        <v>0.139371005905258</v>
      </c>
      <c r="P13" s="17">
        <v>6.2252172736037899E-2</v>
      </c>
      <c r="Q13" s="17">
        <v>6.5285450717323099E-2</v>
      </c>
      <c r="R13" s="17"/>
      <c r="S13" s="17">
        <v>0.30265951149477299</v>
      </c>
      <c r="T13" s="17">
        <v>5.4495319230654697E-2</v>
      </c>
      <c r="U13" s="17">
        <v>0</v>
      </c>
      <c r="V13" s="17">
        <v>0.22477924659894999</v>
      </c>
      <c r="W13" s="17">
        <v>0.31949882477226399</v>
      </c>
      <c r="X13" s="17">
        <v>9.3018132563928796E-2</v>
      </c>
      <c r="Y13" s="17">
        <v>0</v>
      </c>
      <c r="Z13" s="17">
        <v>0</v>
      </c>
      <c r="AA13" s="17">
        <v>0.14027472612330499</v>
      </c>
      <c r="AB13" s="17">
        <v>0.18379257583762501</v>
      </c>
      <c r="AC13" s="17">
        <v>0</v>
      </c>
      <c r="AD13" s="17">
        <v>0</v>
      </c>
      <c r="AE13" s="17"/>
      <c r="AF13" s="17">
        <v>0.17306195679318501</v>
      </c>
      <c r="AG13" s="17">
        <v>5.5796420405916002E-2</v>
      </c>
      <c r="AH13" s="17">
        <v>0.12845415712993899</v>
      </c>
      <c r="AI13" s="17"/>
      <c r="AJ13" s="17">
        <v>0.115941948661988</v>
      </c>
      <c r="AK13" s="17">
        <v>0.151202153304688</v>
      </c>
      <c r="AL13" s="17">
        <v>0.18500872084255901</v>
      </c>
      <c r="AM13" s="17">
        <v>0</v>
      </c>
      <c r="AN13" s="17">
        <v>0</v>
      </c>
      <c r="AO13" s="17"/>
      <c r="AP13" s="17">
        <v>0</v>
      </c>
      <c r="AQ13" s="17">
        <v>9.5454513473381297E-2</v>
      </c>
      <c r="AR13" s="17">
        <v>0.154705125479143</v>
      </c>
      <c r="AS13" s="17">
        <v>0.28244224386848099</v>
      </c>
      <c r="AT13" s="17">
        <v>0.148239492436741</v>
      </c>
      <c r="AU13" s="17"/>
      <c r="AV13" s="17">
        <v>0.167499039126972</v>
      </c>
      <c r="AW13" s="17">
        <v>4.4591445132754301E-2</v>
      </c>
      <c r="AX13" s="17">
        <v>0.182578467845492</v>
      </c>
      <c r="AY13" s="17">
        <v>0.150838450779224</v>
      </c>
      <c r="AZ13" s="17">
        <v>0.12710573174918599</v>
      </c>
      <c r="BA13" s="17">
        <v>8.2960024172431202E-2</v>
      </c>
      <c r="BB13" s="17"/>
      <c r="BC13" s="17">
        <v>0.14698062393320499</v>
      </c>
      <c r="BD13" s="17">
        <v>0.115781106815062</v>
      </c>
      <c r="BE13" s="17">
        <v>6.6716963901974999E-2</v>
      </c>
      <c r="BF13" s="17">
        <v>0.222808755614121</v>
      </c>
      <c r="BG13" s="17">
        <v>0</v>
      </c>
    </row>
    <row r="14" spans="2:59" x14ac:dyDescent="0.35">
      <c r="B14" s="18" t="s">
        <v>598</v>
      </c>
      <c r="C14" s="17">
        <v>4.69711468328705E-2</v>
      </c>
      <c r="D14" s="17">
        <v>3.4304529385631E-2</v>
      </c>
      <c r="E14" s="17">
        <v>5.9112375250397399E-2</v>
      </c>
      <c r="F14" s="17"/>
      <c r="G14" s="17">
        <v>0</v>
      </c>
      <c r="H14" s="17">
        <v>0.12830203443066601</v>
      </c>
      <c r="I14" s="17">
        <v>9.0575904805401605E-2</v>
      </c>
      <c r="J14" s="17">
        <v>0</v>
      </c>
      <c r="K14" s="17">
        <v>0</v>
      </c>
      <c r="L14" s="17">
        <v>4.0430251846270103E-2</v>
      </c>
      <c r="M14" s="17"/>
      <c r="N14" s="17">
        <v>0</v>
      </c>
      <c r="O14" s="17">
        <v>6.6103844273289802E-2</v>
      </c>
      <c r="P14" s="17">
        <v>0.126346695040189</v>
      </c>
      <c r="Q14" s="17">
        <v>0</v>
      </c>
      <c r="R14" s="17"/>
      <c r="S14" s="17">
        <v>9.6246293095669094E-2</v>
      </c>
      <c r="T14" s="17">
        <v>0</v>
      </c>
      <c r="U14" s="17">
        <v>0.18359155110377301</v>
      </c>
      <c r="V14" s="17">
        <v>0</v>
      </c>
      <c r="W14" s="17">
        <v>0.21556459021510699</v>
      </c>
      <c r="X14" s="17">
        <v>0.102954629420189</v>
      </c>
      <c r="Y14" s="17">
        <v>0</v>
      </c>
      <c r="Z14" s="17">
        <v>0</v>
      </c>
      <c r="AA14" s="17">
        <v>0</v>
      </c>
      <c r="AB14" s="17">
        <v>0</v>
      </c>
      <c r="AC14" s="17">
        <v>0.40176582464607202</v>
      </c>
      <c r="AD14" s="17">
        <v>0</v>
      </c>
      <c r="AE14" s="17"/>
      <c r="AF14" s="17">
        <v>9.9078591500236998E-2</v>
      </c>
      <c r="AG14" s="17">
        <v>0</v>
      </c>
      <c r="AH14" s="17">
        <v>0</v>
      </c>
      <c r="AI14" s="17"/>
      <c r="AJ14" s="17">
        <v>6.6590340258674205E-2</v>
      </c>
      <c r="AK14" s="17">
        <v>4.94538950710404E-2</v>
      </c>
      <c r="AL14" s="17">
        <v>0</v>
      </c>
      <c r="AM14" s="17">
        <v>0</v>
      </c>
      <c r="AN14" s="17">
        <v>0</v>
      </c>
      <c r="AO14" s="17"/>
      <c r="AP14" s="17">
        <v>0.20234979966465</v>
      </c>
      <c r="AQ14" s="17">
        <v>0</v>
      </c>
      <c r="AR14" s="17">
        <v>0</v>
      </c>
      <c r="AS14" s="17">
        <v>0</v>
      </c>
      <c r="AT14" s="17">
        <v>0</v>
      </c>
      <c r="AU14" s="17"/>
      <c r="AV14" s="17">
        <v>4.4708793637804597E-2</v>
      </c>
      <c r="AW14" s="17">
        <v>0.16280857761888801</v>
      </c>
      <c r="AX14" s="17">
        <v>0</v>
      </c>
      <c r="AY14" s="17">
        <v>0</v>
      </c>
      <c r="AZ14" s="17">
        <v>0</v>
      </c>
      <c r="BA14" s="17">
        <v>0.12697171532013499</v>
      </c>
      <c r="BB14" s="17"/>
      <c r="BC14" s="17">
        <v>5.0426296630541101E-2</v>
      </c>
      <c r="BD14" s="17">
        <v>6.3396208982006E-2</v>
      </c>
      <c r="BE14" s="17">
        <v>0</v>
      </c>
      <c r="BF14" s="17">
        <v>0.126419877631651</v>
      </c>
      <c r="BG14" s="17">
        <v>0</v>
      </c>
    </row>
    <row r="15" spans="2:59" x14ac:dyDescent="0.35">
      <c r="B15" s="18" t="s">
        <v>693</v>
      </c>
      <c r="C15" s="17">
        <v>3.4253914312078297E-2</v>
      </c>
      <c r="D15" s="17">
        <v>6.0574773528322599E-2</v>
      </c>
      <c r="E15" s="17">
        <v>9.0247980763437808E-3</v>
      </c>
      <c r="F15" s="17"/>
      <c r="G15" s="17">
        <v>7.8891839332090596E-2</v>
      </c>
      <c r="H15" s="17">
        <v>0</v>
      </c>
      <c r="I15" s="17">
        <v>0</v>
      </c>
      <c r="J15" s="17">
        <v>4.0396327116096198E-2</v>
      </c>
      <c r="K15" s="17">
        <v>0.127184951403647</v>
      </c>
      <c r="L15" s="17">
        <v>0</v>
      </c>
      <c r="M15" s="17"/>
      <c r="N15" s="17">
        <v>4.9278373882542602E-2</v>
      </c>
      <c r="O15" s="17">
        <v>0</v>
      </c>
      <c r="P15" s="17">
        <v>7.2969504263437304E-2</v>
      </c>
      <c r="Q15" s="17">
        <v>2.5924753642854501E-2</v>
      </c>
      <c r="R15" s="17"/>
      <c r="S15" s="17">
        <v>0</v>
      </c>
      <c r="T15" s="17">
        <v>0</v>
      </c>
      <c r="U15" s="17">
        <v>0</v>
      </c>
      <c r="V15" s="17">
        <v>0.12005690781056</v>
      </c>
      <c r="W15" s="17">
        <v>0</v>
      </c>
      <c r="X15" s="17">
        <v>0</v>
      </c>
      <c r="Y15" s="17">
        <v>9.31165750231637E-2</v>
      </c>
      <c r="Z15" s="17">
        <v>0</v>
      </c>
      <c r="AA15" s="17">
        <v>0</v>
      </c>
      <c r="AB15" s="17">
        <v>0</v>
      </c>
      <c r="AC15" s="17">
        <v>0.22967599675836001</v>
      </c>
      <c r="AD15" s="17">
        <v>0.13010283060171801</v>
      </c>
      <c r="AE15" s="17"/>
      <c r="AF15" s="17">
        <v>4.4517392976817199E-2</v>
      </c>
      <c r="AG15" s="17">
        <v>1.7784117978564402E-2</v>
      </c>
      <c r="AH15" s="17">
        <v>0</v>
      </c>
      <c r="AI15" s="17"/>
      <c r="AJ15" s="17">
        <v>1.9841213489558501E-2</v>
      </c>
      <c r="AK15" s="17">
        <v>2.0235408999825E-2</v>
      </c>
      <c r="AL15" s="17">
        <v>0</v>
      </c>
      <c r="AM15" s="17">
        <v>0.53817173124951401</v>
      </c>
      <c r="AN15" s="17">
        <v>0</v>
      </c>
      <c r="AO15" s="17"/>
      <c r="AP15" s="17">
        <v>4.1186885724802398E-2</v>
      </c>
      <c r="AQ15" s="17">
        <v>1.80126832068573E-2</v>
      </c>
      <c r="AR15" s="17">
        <v>0</v>
      </c>
      <c r="AS15" s="17">
        <v>5.5181677097499299E-2</v>
      </c>
      <c r="AT15" s="17">
        <v>0.13157573587760599</v>
      </c>
      <c r="AU15" s="17"/>
      <c r="AV15" s="17">
        <v>0</v>
      </c>
      <c r="AW15" s="17">
        <v>4.8510335491894797E-2</v>
      </c>
      <c r="AX15" s="17">
        <v>0</v>
      </c>
      <c r="AY15" s="17">
        <v>7.9934729870239807E-2</v>
      </c>
      <c r="AZ15" s="17">
        <v>0.17052301329583799</v>
      </c>
      <c r="BA15" s="17">
        <v>0</v>
      </c>
      <c r="BB15" s="17"/>
      <c r="BC15" s="17">
        <v>3.06978236917629E-2</v>
      </c>
      <c r="BD15" s="17">
        <v>6.3003094787173294E-2</v>
      </c>
      <c r="BE15" s="17">
        <v>4.6839473064122797E-2</v>
      </c>
      <c r="BF15" s="17">
        <v>0</v>
      </c>
      <c r="BG15" s="17">
        <v>0</v>
      </c>
    </row>
    <row r="16" spans="2:59" x14ac:dyDescent="0.35">
      <c r="B16" s="18" t="s">
        <v>100</v>
      </c>
      <c r="C16" s="19">
        <v>0.11726169823251099</v>
      </c>
      <c r="D16" s="19">
        <v>7.8230810142329105E-2</v>
      </c>
      <c r="E16" s="19">
        <v>0.15467365368278799</v>
      </c>
      <c r="F16" s="19"/>
      <c r="G16" s="19">
        <v>5.9888928852653803E-2</v>
      </c>
      <c r="H16" s="19">
        <v>9.9151798336785099E-2</v>
      </c>
      <c r="I16" s="19">
        <v>8.3702004478980296E-2</v>
      </c>
      <c r="J16" s="19">
        <v>0.17111500704479801</v>
      </c>
      <c r="K16" s="19">
        <v>0.120776418055197</v>
      </c>
      <c r="L16" s="19">
        <v>0.15319691926936599</v>
      </c>
      <c r="M16" s="19"/>
      <c r="N16" s="19">
        <v>0.15328634555060999</v>
      </c>
      <c r="O16" s="19">
        <v>9.1638417290448401E-2</v>
      </c>
      <c r="P16" s="19">
        <v>0.113296720160492</v>
      </c>
      <c r="Q16" s="19">
        <v>0.116056906379469</v>
      </c>
      <c r="R16" s="19"/>
      <c r="S16" s="19">
        <v>6.8315631738962407E-2</v>
      </c>
      <c r="T16" s="19">
        <v>0.16745531583378601</v>
      </c>
      <c r="U16" s="19">
        <v>0</v>
      </c>
      <c r="V16" s="19">
        <v>0.11715224215829401</v>
      </c>
      <c r="W16" s="19">
        <v>0</v>
      </c>
      <c r="X16" s="19">
        <v>7.6012002836527801E-2</v>
      </c>
      <c r="Y16" s="19">
        <v>0.20793023678352901</v>
      </c>
      <c r="Z16" s="19">
        <v>0</v>
      </c>
      <c r="AA16" s="19">
        <v>0.135546795999717</v>
      </c>
      <c r="AB16" s="19">
        <v>0.173697924165858</v>
      </c>
      <c r="AC16" s="19">
        <v>0</v>
      </c>
      <c r="AD16" s="19">
        <v>0.126213723681282</v>
      </c>
      <c r="AE16" s="19"/>
      <c r="AF16" s="19">
        <v>0.16454879428781599</v>
      </c>
      <c r="AG16" s="19">
        <v>4.5597925917116602E-2</v>
      </c>
      <c r="AH16" s="19">
        <v>0.23230928096947501</v>
      </c>
      <c r="AI16" s="19"/>
      <c r="AJ16" s="19">
        <v>0.144746045319494</v>
      </c>
      <c r="AK16" s="19">
        <v>4.4383139481716898E-2</v>
      </c>
      <c r="AL16" s="19">
        <v>0.18921873378633899</v>
      </c>
      <c r="AM16" s="19">
        <v>0</v>
      </c>
      <c r="AN16" s="19">
        <v>0.30404314992895898</v>
      </c>
      <c r="AO16" s="19"/>
      <c r="AP16" s="19">
        <v>0.178098869633847</v>
      </c>
      <c r="AQ16" s="19">
        <v>0.13209830187243701</v>
      </c>
      <c r="AR16" s="19">
        <v>0.13526151498813499</v>
      </c>
      <c r="AS16" s="19">
        <v>4.9124213632556903E-2</v>
      </c>
      <c r="AT16" s="19">
        <v>0.10440736534363999</v>
      </c>
      <c r="AU16" s="19"/>
      <c r="AV16" s="19">
        <v>7.3432467944403196E-2</v>
      </c>
      <c r="AW16" s="19">
        <v>0.10731345374239799</v>
      </c>
      <c r="AX16" s="19">
        <v>7.4083022594453804E-2</v>
      </c>
      <c r="AY16" s="19">
        <v>0.21928561324920401</v>
      </c>
      <c r="AZ16" s="19">
        <v>8.9522531100617503E-2</v>
      </c>
      <c r="BA16" s="19">
        <v>8.8091529848171396E-2</v>
      </c>
      <c r="BB16" s="19"/>
      <c r="BC16" s="19">
        <v>9.4400363062393106E-2</v>
      </c>
      <c r="BD16" s="19">
        <v>6.70339394499435E-2</v>
      </c>
      <c r="BE16" s="19">
        <v>0.22546715880578</v>
      </c>
      <c r="BF16" s="19">
        <v>7.9940945465787894E-2</v>
      </c>
      <c r="BG16" s="19">
        <v>0.233829842817457</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51</v>
      </c>
      <c r="E7" s="10">
        <v>65</v>
      </c>
      <c r="F7" s="10"/>
      <c r="G7" s="10">
        <v>10</v>
      </c>
      <c r="H7" s="10">
        <v>20</v>
      </c>
      <c r="I7" s="10">
        <v>21</v>
      </c>
      <c r="J7" s="10">
        <v>21</v>
      </c>
      <c r="K7" s="10">
        <v>18</v>
      </c>
      <c r="L7" s="10">
        <v>26</v>
      </c>
      <c r="M7" s="10"/>
      <c r="N7" s="10">
        <v>37</v>
      </c>
      <c r="O7" s="10">
        <v>27</v>
      </c>
      <c r="P7" s="10">
        <v>29</v>
      </c>
      <c r="Q7" s="10">
        <v>23</v>
      </c>
      <c r="R7" s="10"/>
      <c r="S7" s="10">
        <v>13</v>
      </c>
      <c r="T7" s="10">
        <v>15</v>
      </c>
      <c r="U7" s="10">
        <v>10</v>
      </c>
      <c r="V7" s="10">
        <v>5</v>
      </c>
      <c r="W7" s="10">
        <v>11</v>
      </c>
      <c r="X7" s="10">
        <v>4</v>
      </c>
      <c r="Y7" s="10">
        <v>9</v>
      </c>
      <c r="Z7" s="10">
        <v>4</v>
      </c>
      <c r="AA7" s="10">
        <v>17</v>
      </c>
      <c r="AB7" s="10">
        <v>16</v>
      </c>
      <c r="AC7" s="10">
        <v>5</v>
      </c>
      <c r="AD7" s="10">
        <v>7</v>
      </c>
      <c r="AE7" s="10"/>
      <c r="AF7" s="10">
        <v>45</v>
      </c>
      <c r="AG7" s="10">
        <v>46</v>
      </c>
      <c r="AH7" s="10">
        <v>15</v>
      </c>
      <c r="AI7" s="10"/>
      <c r="AJ7" s="10">
        <v>43</v>
      </c>
      <c r="AK7" s="10">
        <v>32</v>
      </c>
      <c r="AL7" s="10">
        <v>6</v>
      </c>
      <c r="AM7" s="10">
        <v>1</v>
      </c>
      <c r="AN7" s="10">
        <v>14</v>
      </c>
      <c r="AO7" s="10"/>
      <c r="AP7" s="10">
        <v>18</v>
      </c>
      <c r="AQ7" s="10">
        <v>40</v>
      </c>
      <c r="AR7" s="10">
        <v>11</v>
      </c>
      <c r="AS7" s="10">
        <v>21</v>
      </c>
      <c r="AT7" s="10">
        <v>4</v>
      </c>
      <c r="AU7" s="10"/>
      <c r="AV7" s="10">
        <v>33</v>
      </c>
      <c r="AW7" s="10">
        <v>19</v>
      </c>
      <c r="AX7" s="10">
        <v>12</v>
      </c>
      <c r="AY7" s="10">
        <v>23</v>
      </c>
      <c r="AZ7" s="10">
        <v>4</v>
      </c>
      <c r="BA7" s="10">
        <v>7</v>
      </c>
      <c r="BB7" s="10"/>
      <c r="BC7" s="10">
        <v>23</v>
      </c>
      <c r="BD7" s="10">
        <v>26</v>
      </c>
      <c r="BE7" s="10">
        <v>39</v>
      </c>
      <c r="BF7" s="10">
        <v>14</v>
      </c>
      <c r="BG7" s="10">
        <v>1</v>
      </c>
    </row>
    <row r="8" spans="2:59" ht="30" customHeight="1" x14ac:dyDescent="0.35">
      <c r="B8" s="11" t="s">
        <v>20</v>
      </c>
      <c r="C8" s="11">
        <v>115</v>
      </c>
      <c r="D8" s="11">
        <v>50</v>
      </c>
      <c r="E8" s="11">
        <v>65</v>
      </c>
      <c r="F8" s="11"/>
      <c r="G8" s="11">
        <v>10</v>
      </c>
      <c r="H8" s="11">
        <v>21</v>
      </c>
      <c r="I8" s="11">
        <v>21</v>
      </c>
      <c r="J8" s="11">
        <v>20</v>
      </c>
      <c r="K8" s="11">
        <v>17</v>
      </c>
      <c r="L8" s="11">
        <v>25</v>
      </c>
      <c r="M8" s="11"/>
      <c r="N8" s="11">
        <v>36</v>
      </c>
      <c r="O8" s="11">
        <v>30</v>
      </c>
      <c r="P8" s="11">
        <v>27</v>
      </c>
      <c r="Q8" s="11">
        <v>21</v>
      </c>
      <c r="R8" s="11"/>
      <c r="S8" s="11">
        <v>13</v>
      </c>
      <c r="T8" s="11">
        <v>16</v>
      </c>
      <c r="U8" s="11">
        <v>10</v>
      </c>
      <c r="V8" s="11">
        <v>6</v>
      </c>
      <c r="W8" s="11">
        <v>12</v>
      </c>
      <c r="X8" s="11">
        <v>5</v>
      </c>
      <c r="Y8" s="11">
        <v>8</v>
      </c>
      <c r="Z8" s="11">
        <v>4</v>
      </c>
      <c r="AA8" s="11">
        <v>17</v>
      </c>
      <c r="AB8" s="11">
        <v>14</v>
      </c>
      <c r="AC8" s="11">
        <v>4</v>
      </c>
      <c r="AD8" s="11">
        <v>7</v>
      </c>
      <c r="AE8" s="11"/>
      <c r="AF8" s="11">
        <v>45</v>
      </c>
      <c r="AG8" s="11">
        <v>45</v>
      </c>
      <c r="AH8" s="11">
        <v>15</v>
      </c>
      <c r="AI8" s="11"/>
      <c r="AJ8" s="11">
        <v>43</v>
      </c>
      <c r="AK8" s="11">
        <v>33</v>
      </c>
      <c r="AL8" s="11">
        <v>6</v>
      </c>
      <c r="AM8" s="11">
        <v>1</v>
      </c>
      <c r="AN8" s="11">
        <v>13</v>
      </c>
      <c r="AO8" s="11"/>
      <c r="AP8" s="11">
        <v>19</v>
      </c>
      <c r="AQ8" s="11">
        <v>40</v>
      </c>
      <c r="AR8" s="11">
        <v>11</v>
      </c>
      <c r="AS8" s="11">
        <v>20</v>
      </c>
      <c r="AT8" s="11">
        <v>4</v>
      </c>
      <c r="AU8" s="11"/>
      <c r="AV8" s="11">
        <v>34</v>
      </c>
      <c r="AW8" s="11">
        <v>20</v>
      </c>
      <c r="AX8" s="11">
        <v>11</v>
      </c>
      <c r="AY8" s="11">
        <v>22</v>
      </c>
      <c r="AZ8" s="11">
        <v>4</v>
      </c>
      <c r="BA8" s="11">
        <v>7</v>
      </c>
      <c r="BB8" s="11"/>
      <c r="BC8" s="11">
        <v>23</v>
      </c>
      <c r="BD8" s="11">
        <v>25</v>
      </c>
      <c r="BE8" s="11">
        <v>40</v>
      </c>
      <c r="BF8" s="11">
        <v>14</v>
      </c>
      <c r="BG8" s="11">
        <v>1</v>
      </c>
    </row>
    <row r="9" spans="2:59" x14ac:dyDescent="0.35">
      <c r="B9" s="18" t="s">
        <v>688</v>
      </c>
      <c r="C9" s="17">
        <v>9.4442332946273494E-2</v>
      </c>
      <c r="D9" s="17">
        <v>7.6448944014873496E-2</v>
      </c>
      <c r="E9" s="17">
        <v>0.10833689086745001</v>
      </c>
      <c r="F9" s="17"/>
      <c r="G9" s="17">
        <v>0.117306335450322</v>
      </c>
      <c r="H9" s="17">
        <v>6.05082374165428E-2</v>
      </c>
      <c r="I9" s="17">
        <v>0.147576320459685</v>
      </c>
      <c r="J9" s="17">
        <v>8.3474391546110804E-2</v>
      </c>
      <c r="K9" s="17">
        <v>5.82109012954245E-2</v>
      </c>
      <c r="L9" s="17">
        <v>0.102814584248042</v>
      </c>
      <c r="M9" s="17"/>
      <c r="N9" s="17">
        <v>0.16621590700844199</v>
      </c>
      <c r="O9" s="17">
        <v>3.81145851929671E-2</v>
      </c>
      <c r="P9" s="17">
        <v>3.0154947456206199E-2</v>
      </c>
      <c r="Q9" s="17">
        <v>0.13206631639541</v>
      </c>
      <c r="R9" s="17"/>
      <c r="S9" s="17">
        <v>0</v>
      </c>
      <c r="T9" s="17">
        <v>6.8214016837651395E-2</v>
      </c>
      <c r="U9" s="17">
        <v>0.30491223112418298</v>
      </c>
      <c r="V9" s="17">
        <v>0</v>
      </c>
      <c r="W9" s="17">
        <v>0.10962769088657701</v>
      </c>
      <c r="X9" s="17">
        <v>0</v>
      </c>
      <c r="Y9" s="17">
        <v>0</v>
      </c>
      <c r="Z9" s="17">
        <v>0.26078486409152801</v>
      </c>
      <c r="AA9" s="17">
        <v>0.122858242701849</v>
      </c>
      <c r="AB9" s="17">
        <v>0.120938141634772</v>
      </c>
      <c r="AC9" s="17">
        <v>0.149535104768971</v>
      </c>
      <c r="AD9" s="17">
        <v>0</v>
      </c>
      <c r="AE9" s="17"/>
      <c r="AF9" s="17">
        <v>7.7468986085209607E-2</v>
      </c>
      <c r="AG9" s="17">
        <v>0.118173437328867</v>
      </c>
      <c r="AH9" s="17">
        <v>6.0179623555350698E-2</v>
      </c>
      <c r="AI9" s="17"/>
      <c r="AJ9" s="17">
        <v>8.49315020198535E-2</v>
      </c>
      <c r="AK9" s="17">
        <v>0.106633450606478</v>
      </c>
      <c r="AL9" s="17">
        <v>0.14546681645131099</v>
      </c>
      <c r="AM9" s="17">
        <v>0</v>
      </c>
      <c r="AN9" s="17">
        <v>6.7109361537943502E-2</v>
      </c>
      <c r="AO9" s="17"/>
      <c r="AP9" s="17">
        <v>5.7868205516826102E-2</v>
      </c>
      <c r="AQ9" s="17">
        <v>8.7990415875244796E-2</v>
      </c>
      <c r="AR9" s="17">
        <v>0</v>
      </c>
      <c r="AS9" s="17">
        <v>0.16812728502028601</v>
      </c>
      <c r="AT9" s="17">
        <v>0.436502272229703</v>
      </c>
      <c r="AU9" s="17"/>
      <c r="AV9" s="17">
        <v>0.104389253383548</v>
      </c>
      <c r="AW9" s="17">
        <v>0.100541084829712</v>
      </c>
      <c r="AX9" s="17">
        <v>0</v>
      </c>
      <c r="AY9" s="17">
        <v>0.15503798530691601</v>
      </c>
      <c r="AZ9" s="17">
        <v>0.45524996094523301</v>
      </c>
      <c r="BA9" s="17">
        <v>0</v>
      </c>
      <c r="BB9" s="17"/>
      <c r="BC9" s="17">
        <v>8.9609679139942805E-2</v>
      </c>
      <c r="BD9" s="17">
        <v>7.9610105136501602E-2</v>
      </c>
      <c r="BE9" s="17">
        <v>0.150038471006124</v>
      </c>
      <c r="BF9" s="17">
        <v>6.2498277752265498E-2</v>
      </c>
      <c r="BG9" s="17">
        <v>0</v>
      </c>
    </row>
    <row r="10" spans="2:59" x14ac:dyDescent="0.35">
      <c r="B10" s="18" t="s">
        <v>689</v>
      </c>
      <c r="C10" s="17">
        <v>0.119849016528734</v>
      </c>
      <c r="D10" s="17">
        <v>0.12872366770052401</v>
      </c>
      <c r="E10" s="17">
        <v>0.11299597982693201</v>
      </c>
      <c r="F10" s="17"/>
      <c r="G10" s="17">
        <v>0.20234944279075501</v>
      </c>
      <c r="H10" s="17">
        <v>0.17704902875009401</v>
      </c>
      <c r="I10" s="17">
        <v>8.9670160971349902E-2</v>
      </c>
      <c r="J10" s="17">
        <v>0.16668047835667801</v>
      </c>
      <c r="K10" s="17">
        <v>0.104073901673397</v>
      </c>
      <c r="L10" s="17">
        <v>3.8984946659572299E-2</v>
      </c>
      <c r="M10" s="17"/>
      <c r="N10" s="17">
        <v>0.19207310284253801</v>
      </c>
      <c r="O10" s="17">
        <v>0.124651104544225</v>
      </c>
      <c r="P10" s="17">
        <v>3.6871374082908297E-2</v>
      </c>
      <c r="Q10" s="17">
        <v>9.42243468009938E-2</v>
      </c>
      <c r="R10" s="17"/>
      <c r="S10" s="17">
        <v>0.175855232850503</v>
      </c>
      <c r="T10" s="17">
        <v>6.3480303091436999E-2</v>
      </c>
      <c r="U10" s="17">
        <v>9.8098993762807604E-2</v>
      </c>
      <c r="V10" s="17">
        <v>0.402830026335043</v>
      </c>
      <c r="W10" s="17">
        <v>0.120451047519119</v>
      </c>
      <c r="X10" s="17">
        <v>0.24586044282005501</v>
      </c>
      <c r="Y10" s="17">
        <v>0</v>
      </c>
      <c r="Z10" s="17">
        <v>0</v>
      </c>
      <c r="AA10" s="17">
        <v>0.107619148647933</v>
      </c>
      <c r="AB10" s="17">
        <v>6.4717631031555298E-2</v>
      </c>
      <c r="AC10" s="17">
        <v>0</v>
      </c>
      <c r="AD10" s="17">
        <v>0.26983569101039101</v>
      </c>
      <c r="AE10" s="17"/>
      <c r="AF10" s="17">
        <v>0.14197422208843399</v>
      </c>
      <c r="AG10" s="17">
        <v>2.0008840885372099E-2</v>
      </c>
      <c r="AH10" s="17">
        <v>0.36758869540817102</v>
      </c>
      <c r="AI10" s="17"/>
      <c r="AJ10" s="17">
        <v>0.12697028721078499</v>
      </c>
      <c r="AK10" s="17">
        <v>9.6850511100418105E-2</v>
      </c>
      <c r="AL10" s="17">
        <v>0</v>
      </c>
      <c r="AM10" s="17">
        <v>1</v>
      </c>
      <c r="AN10" s="17">
        <v>9.7571602249994394E-2</v>
      </c>
      <c r="AO10" s="17"/>
      <c r="AP10" s="17">
        <v>0.135097163490352</v>
      </c>
      <c r="AQ10" s="17">
        <v>9.7376929457799397E-2</v>
      </c>
      <c r="AR10" s="17">
        <v>0</v>
      </c>
      <c r="AS10" s="17">
        <v>0.21109812484137899</v>
      </c>
      <c r="AT10" s="17">
        <v>0</v>
      </c>
      <c r="AU10" s="17"/>
      <c r="AV10" s="17">
        <v>9.4692188776188901E-2</v>
      </c>
      <c r="AW10" s="17">
        <v>5.79621169031624E-2</v>
      </c>
      <c r="AX10" s="17">
        <v>0</v>
      </c>
      <c r="AY10" s="17">
        <v>0.23568082449809499</v>
      </c>
      <c r="AZ10" s="17">
        <v>0.277814390163173</v>
      </c>
      <c r="BA10" s="17">
        <v>0</v>
      </c>
      <c r="BB10" s="17"/>
      <c r="BC10" s="17">
        <v>9.7731959534090806E-2</v>
      </c>
      <c r="BD10" s="17">
        <v>3.5951218081602801E-2</v>
      </c>
      <c r="BE10" s="17">
        <v>0.184182087468758</v>
      </c>
      <c r="BF10" s="17">
        <v>0.236981767439575</v>
      </c>
      <c r="BG10" s="17">
        <v>0</v>
      </c>
    </row>
    <row r="11" spans="2:59" x14ac:dyDescent="0.35">
      <c r="B11" s="18" t="s">
        <v>690</v>
      </c>
      <c r="C11" s="17">
        <v>0.21378958061820899</v>
      </c>
      <c r="D11" s="17">
        <v>0.22542380958913</v>
      </c>
      <c r="E11" s="17">
        <v>0.20480558827963499</v>
      </c>
      <c r="F11" s="17"/>
      <c r="G11" s="17">
        <v>0.50868408809263299</v>
      </c>
      <c r="H11" s="17">
        <v>0.11809510945797499</v>
      </c>
      <c r="I11" s="17">
        <v>0.15227636610346301</v>
      </c>
      <c r="J11" s="17">
        <v>0.18253203391108899</v>
      </c>
      <c r="K11" s="17">
        <v>0.22999167031970599</v>
      </c>
      <c r="L11" s="17">
        <v>0.24477749365040799</v>
      </c>
      <c r="M11" s="17"/>
      <c r="N11" s="17">
        <v>0.21915676754093799</v>
      </c>
      <c r="O11" s="17">
        <v>0.117118065734744</v>
      </c>
      <c r="P11" s="17">
        <v>0.23727218924097099</v>
      </c>
      <c r="Q11" s="17">
        <v>0.31107872243571899</v>
      </c>
      <c r="R11" s="17"/>
      <c r="S11" s="17">
        <v>0.14711060242673599</v>
      </c>
      <c r="T11" s="17">
        <v>0.26225745787275601</v>
      </c>
      <c r="U11" s="17">
        <v>0.193956457242486</v>
      </c>
      <c r="V11" s="17">
        <v>0.22905081385416601</v>
      </c>
      <c r="W11" s="17">
        <v>0.35296331108168399</v>
      </c>
      <c r="X11" s="17">
        <v>0.242968639267097</v>
      </c>
      <c r="Y11" s="17">
        <v>0.33511287583468702</v>
      </c>
      <c r="Z11" s="17">
        <v>0</v>
      </c>
      <c r="AA11" s="17">
        <v>0.24327469539128199</v>
      </c>
      <c r="AB11" s="17">
        <v>0.109215563524273</v>
      </c>
      <c r="AC11" s="17">
        <v>0.20250342571121999</v>
      </c>
      <c r="AD11" s="17">
        <v>0.109732425849192</v>
      </c>
      <c r="AE11" s="17"/>
      <c r="AF11" s="17">
        <v>0.18659265429944999</v>
      </c>
      <c r="AG11" s="17">
        <v>0.23366537342205401</v>
      </c>
      <c r="AH11" s="17">
        <v>0.112750059906741</v>
      </c>
      <c r="AI11" s="17"/>
      <c r="AJ11" s="17">
        <v>0.18855659493198201</v>
      </c>
      <c r="AK11" s="17">
        <v>0.28718265765359302</v>
      </c>
      <c r="AL11" s="17">
        <v>0.333747553600659</v>
      </c>
      <c r="AM11" s="17">
        <v>0</v>
      </c>
      <c r="AN11" s="17">
        <v>0.115452441436433</v>
      </c>
      <c r="AO11" s="17"/>
      <c r="AP11" s="17">
        <v>0.23132812576037501</v>
      </c>
      <c r="AQ11" s="17">
        <v>0.254679553185364</v>
      </c>
      <c r="AR11" s="17">
        <v>0.36828075053616899</v>
      </c>
      <c r="AS11" s="17">
        <v>8.1304309533439201E-2</v>
      </c>
      <c r="AT11" s="17">
        <v>0</v>
      </c>
      <c r="AU11" s="17"/>
      <c r="AV11" s="17">
        <v>0.24849649657693901</v>
      </c>
      <c r="AW11" s="17">
        <v>0.22193560900508999</v>
      </c>
      <c r="AX11" s="17">
        <v>0.35105579587267599</v>
      </c>
      <c r="AY11" s="17">
        <v>0.121061953912978</v>
      </c>
      <c r="AZ11" s="17">
        <v>0</v>
      </c>
      <c r="BA11" s="17">
        <v>0.25372038566963101</v>
      </c>
      <c r="BB11" s="17"/>
      <c r="BC11" s="17">
        <v>0.137234453006567</v>
      </c>
      <c r="BD11" s="17">
        <v>0.427995954720988</v>
      </c>
      <c r="BE11" s="17">
        <v>0.13092523736259601</v>
      </c>
      <c r="BF11" s="17">
        <v>0.27246809114634302</v>
      </c>
      <c r="BG11" s="17">
        <v>0</v>
      </c>
    </row>
    <row r="12" spans="2:59" x14ac:dyDescent="0.35">
      <c r="B12" s="18" t="s">
        <v>691</v>
      </c>
      <c r="C12" s="17">
        <v>0.25735076827095299</v>
      </c>
      <c r="D12" s="17">
        <v>0.280118289053152</v>
      </c>
      <c r="E12" s="17">
        <v>0.23976960902208</v>
      </c>
      <c r="F12" s="17"/>
      <c r="G12" s="17">
        <v>6.5065362530826495E-2</v>
      </c>
      <c r="H12" s="17">
        <v>0.287864492853389</v>
      </c>
      <c r="I12" s="17">
        <v>0.30878079918504497</v>
      </c>
      <c r="J12" s="17">
        <v>0.27329222712713103</v>
      </c>
      <c r="K12" s="17">
        <v>0.220729916033548</v>
      </c>
      <c r="L12" s="17">
        <v>0.27522573172760001</v>
      </c>
      <c r="M12" s="17"/>
      <c r="N12" s="17">
        <v>0.20416061590832299</v>
      </c>
      <c r="O12" s="17">
        <v>0.29394632481321498</v>
      </c>
      <c r="P12" s="17">
        <v>0.38176418592769901</v>
      </c>
      <c r="Q12" s="17">
        <v>0.140190092160935</v>
      </c>
      <c r="R12" s="17"/>
      <c r="S12" s="17">
        <v>0.436570591668693</v>
      </c>
      <c r="T12" s="17">
        <v>0.20927504362773</v>
      </c>
      <c r="U12" s="17">
        <v>9.4295256206541195E-2</v>
      </c>
      <c r="V12" s="17">
        <v>0.17847030158066199</v>
      </c>
      <c r="W12" s="17">
        <v>0.25333611076531798</v>
      </c>
      <c r="X12" s="17">
        <v>0.25944518835590002</v>
      </c>
      <c r="Y12" s="17">
        <v>0.33649772915610199</v>
      </c>
      <c r="Z12" s="17">
        <v>0.24735750532499501</v>
      </c>
      <c r="AA12" s="17">
        <v>0.23793066594371301</v>
      </c>
      <c r="AB12" s="17">
        <v>0.33380046332374902</v>
      </c>
      <c r="AC12" s="17">
        <v>0</v>
      </c>
      <c r="AD12" s="17">
        <v>0.30921382224231297</v>
      </c>
      <c r="AE12" s="17"/>
      <c r="AF12" s="17">
        <v>0.26118664597637498</v>
      </c>
      <c r="AG12" s="17">
        <v>0.270798393299861</v>
      </c>
      <c r="AH12" s="17">
        <v>0.25490607196510601</v>
      </c>
      <c r="AI12" s="17"/>
      <c r="AJ12" s="17">
        <v>0.23419661039009801</v>
      </c>
      <c r="AK12" s="17">
        <v>0.27151033558184001</v>
      </c>
      <c r="AL12" s="17">
        <v>0</v>
      </c>
      <c r="AM12" s="17">
        <v>0</v>
      </c>
      <c r="AN12" s="17">
        <v>0.36143684584070002</v>
      </c>
      <c r="AO12" s="17"/>
      <c r="AP12" s="17">
        <v>0.17214100972634999</v>
      </c>
      <c r="AQ12" s="17">
        <v>0.31009731736354201</v>
      </c>
      <c r="AR12" s="17">
        <v>0.26937799993731099</v>
      </c>
      <c r="AS12" s="17">
        <v>0.14728475701493099</v>
      </c>
      <c r="AT12" s="17">
        <v>0.56349772777029705</v>
      </c>
      <c r="AU12" s="17"/>
      <c r="AV12" s="17">
        <v>0.25287676388015901</v>
      </c>
      <c r="AW12" s="17">
        <v>0.27840853035694602</v>
      </c>
      <c r="AX12" s="17">
        <v>0.30860376928995298</v>
      </c>
      <c r="AY12" s="17">
        <v>0.175837110185323</v>
      </c>
      <c r="AZ12" s="17">
        <v>0.26693564889159399</v>
      </c>
      <c r="BA12" s="17">
        <v>0.30325602666689599</v>
      </c>
      <c r="BB12" s="17"/>
      <c r="BC12" s="17">
        <v>0.240415688279175</v>
      </c>
      <c r="BD12" s="17">
        <v>0.226633309794919</v>
      </c>
      <c r="BE12" s="17">
        <v>0.253992415166998</v>
      </c>
      <c r="BF12" s="17">
        <v>0.30579165106131201</v>
      </c>
      <c r="BG12" s="17">
        <v>1</v>
      </c>
    </row>
    <row r="13" spans="2:59" x14ac:dyDescent="0.35">
      <c r="B13" s="18" t="s">
        <v>692</v>
      </c>
      <c r="C13" s="17">
        <v>0.10405813591648801</v>
      </c>
      <c r="D13" s="17">
        <v>7.2906425948777207E-2</v>
      </c>
      <c r="E13" s="17">
        <v>0.12811359540442899</v>
      </c>
      <c r="F13" s="17"/>
      <c r="G13" s="17">
        <v>0.10659477113546401</v>
      </c>
      <c r="H13" s="17">
        <v>9.3903692566801394E-2</v>
      </c>
      <c r="I13" s="17">
        <v>9.55258425399758E-2</v>
      </c>
      <c r="J13" s="17">
        <v>9.6947539070905198E-2</v>
      </c>
      <c r="K13" s="17">
        <v>0.111963270341937</v>
      </c>
      <c r="L13" s="17">
        <v>0.11893475395021599</v>
      </c>
      <c r="M13" s="17"/>
      <c r="N13" s="17">
        <v>0.111647406237673</v>
      </c>
      <c r="O13" s="17">
        <v>6.8936540682795797E-2</v>
      </c>
      <c r="P13" s="17">
        <v>0.14124348905480699</v>
      </c>
      <c r="Q13" s="17">
        <v>9.3760686150405698E-2</v>
      </c>
      <c r="R13" s="17"/>
      <c r="S13" s="17">
        <v>6.1360787305736103E-2</v>
      </c>
      <c r="T13" s="17">
        <v>0.18848464039934801</v>
      </c>
      <c r="U13" s="17">
        <v>0.19574496285482601</v>
      </c>
      <c r="V13" s="17">
        <v>0</v>
      </c>
      <c r="W13" s="17">
        <v>8.2688000470026099E-2</v>
      </c>
      <c r="X13" s="17">
        <v>0.251725729556948</v>
      </c>
      <c r="Y13" s="17">
        <v>0</v>
      </c>
      <c r="Z13" s="17">
        <v>0</v>
      </c>
      <c r="AA13" s="17">
        <v>6.28471839157142E-2</v>
      </c>
      <c r="AB13" s="17">
        <v>6.3385933290702801E-2</v>
      </c>
      <c r="AC13" s="17">
        <v>0.26023654158860698</v>
      </c>
      <c r="AD13" s="17">
        <v>0.15779770041930199</v>
      </c>
      <c r="AE13" s="17"/>
      <c r="AF13" s="17">
        <v>0.13273887743448801</v>
      </c>
      <c r="AG13" s="17">
        <v>8.76661829783007E-2</v>
      </c>
      <c r="AH13" s="17">
        <v>6.5745600127310497E-2</v>
      </c>
      <c r="AI13" s="17"/>
      <c r="AJ13" s="17">
        <v>0.18011696935701499</v>
      </c>
      <c r="AK13" s="17">
        <v>6.9566321115270599E-2</v>
      </c>
      <c r="AL13" s="17">
        <v>0</v>
      </c>
      <c r="AM13" s="17">
        <v>0</v>
      </c>
      <c r="AN13" s="17">
        <v>7.3316265337130801E-2</v>
      </c>
      <c r="AO13" s="17"/>
      <c r="AP13" s="17">
        <v>0.25103597301430802</v>
      </c>
      <c r="AQ13" s="17">
        <v>5.7403839892916399E-2</v>
      </c>
      <c r="AR13" s="17">
        <v>0</v>
      </c>
      <c r="AS13" s="17">
        <v>9.6663024318158694E-2</v>
      </c>
      <c r="AT13" s="17">
        <v>0</v>
      </c>
      <c r="AU13" s="17"/>
      <c r="AV13" s="17">
        <v>9.9101263539117496E-2</v>
      </c>
      <c r="AW13" s="17">
        <v>0.195472544677675</v>
      </c>
      <c r="AX13" s="17">
        <v>0</v>
      </c>
      <c r="AY13" s="17">
        <v>8.9137468330333897E-2</v>
      </c>
      <c r="AZ13" s="17">
        <v>0</v>
      </c>
      <c r="BA13" s="17">
        <v>0.134296062937974</v>
      </c>
      <c r="BB13" s="17"/>
      <c r="BC13" s="17">
        <v>0.16697287408854899</v>
      </c>
      <c r="BD13" s="17">
        <v>0.12905803623048301</v>
      </c>
      <c r="BE13" s="17">
        <v>7.8167364514026699E-2</v>
      </c>
      <c r="BF13" s="17">
        <v>5.4717684383101803E-2</v>
      </c>
      <c r="BG13" s="17">
        <v>0</v>
      </c>
    </row>
    <row r="14" spans="2:59" x14ac:dyDescent="0.35">
      <c r="B14" s="18" t="s">
        <v>598</v>
      </c>
      <c r="C14" s="17">
        <v>5.49626596052952E-2</v>
      </c>
      <c r="D14" s="17">
        <v>5.6290705881398798E-2</v>
      </c>
      <c r="E14" s="17">
        <v>5.3937137621878101E-2</v>
      </c>
      <c r="F14" s="17"/>
      <c r="G14" s="17">
        <v>0</v>
      </c>
      <c r="H14" s="17">
        <v>4.8295865309931303E-2</v>
      </c>
      <c r="I14" s="17">
        <v>0.125323760591985</v>
      </c>
      <c r="J14" s="17">
        <v>4.1746364755376401E-2</v>
      </c>
      <c r="K14" s="17">
        <v>0.105155256766971</v>
      </c>
      <c r="L14" s="17">
        <v>0</v>
      </c>
      <c r="M14" s="17"/>
      <c r="N14" s="17">
        <v>2.52622726197291E-2</v>
      </c>
      <c r="O14" s="17">
        <v>6.6664190193698097E-2</v>
      </c>
      <c r="P14" s="17">
        <v>9.5709477779301597E-2</v>
      </c>
      <c r="Q14" s="17">
        <v>3.7936490115789201E-2</v>
      </c>
      <c r="R14" s="17"/>
      <c r="S14" s="17">
        <v>0</v>
      </c>
      <c r="T14" s="17">
        <v>0</v>
      </c>
      <c r="U14" s="17">
        <v>0</v>
      </c>
      <c r="V14" s="17">
        <v>0</v>
      </c>
      <c r="W14" s="17">
        <v>8.0933839277276196E-2</v>
      </c>
      <c r="X14" s="17">
        <v>0</v>
      </c>
      <c r="Y14" s="17">
        <v>9.75489026198815E-2</v>
      </c>
      <c r="Z14" s="17">
        <v>0</v>
      </c>
      <c r="AA14" s="17">
        <v>0.16817232346793801</v>
      </c>
      <c r="AB14" s="17">
        <v>7.0822857706228703E-2</v>
      </c>
      <c r="AC14" s="17">
        <v>0.197604042944693</v>
      </c>
      <c r="AD14" s="17">
        <v>0</v>
      </c>
      <c r="AE14" s="17"/>
      <c r="AF14" s="17">
        <v>1.7937189726499599E-2</v>
      </c>
      <c r="AG14" s="17">
        <v>0.122271341616794</v>
      </c>
      <c r="AH14" s="17">
        <v>0</v>
      </c>
      <c r="AI14" s="17"/>
      <c r="AJ14" s="17">
        <v>6.6239112276187798E-2</v>
      </c>
      <c r="AK14" s="17">
        <v>7.7670174373822301E-2</v>
      </c>
      <c r="AL14" s="17">
        <v>0</v>
      </c>
      <c r="AM14" s="17">
        <v>0</v>
      </c>
      <c r="AN14" s="17">
        <v>0</v>
      </c>
      <c r="AO14" s="17"/>
      <c r="AP14" s="17">
        <v>5.0180584661853898E-2</v>
      </c>
      <c r="AQ14" s="17">
        <v>6.4090873036422302E-2</v>
      </c>
      <c r="AR14" s="17">
        <v>0.18659989202681099</v>
      </c>
      <c r="AS14" s="17">
        <v>3.9916173363811203E-2</v>
      </c>
      <c r="AT14" s="17">
        <v>0</v>
      </c>
      <c r="AU14" s="17"/>
      <c r="AV14" s="17">
        <v>7.6035535443515906E-2</v>
      </c>
      <c r="AW14" s="17">
        <v>4.8143123887565399E-2</v>
      </c>
      <c r="AX14" s="17">
        <v>0.17526982775490799</v>
      </c>
      <c r="AY14" s="17">
        <v>3.6808559055362101E-2</v>
      </c>
      <c r="AZ14" s="17">
        <v>0</v>
      </c>
      <c r="BA14" s="17">
        <v>0</v>
      </c>
      <c r="BB14" s="17"/>
      <c r="BC14" s="17">
        <v>8.3089063232693106E-2</v>
      </c>
      <c r="BD14" s="17">
        <v>0</v>
      </c>
      <c r="BE14" s="17">
        <v>4.90296473867287E-2</v>
      </c>
      <c r="BF14" s="17">
        <v>0</v>
      </c>
      <c r="BG14" s="17">
        <v>0</v>
      </c>
    </row>
    <row r="15" spans="2:59" x14ac:dyDescent="0.35">
      <c r="B15" s="18" t="s">
        <v>693</v>
      </c>
      <c r="C15" s="17">
        <v>6.0844889207772999E-2</v>
      </c>
      <c r="D15" s="17">
        <v>0.102546707850991</v>
      </c>
      <c r="E15" s="17">
        <v>2.86425988684899E-2</v>
      </c>
      <c r="F15" s="17"/>
      <c r="G15" s="17">
        <v>0</v>
      </c>
      <c r="H15" s="17">
        <v>0</v>
      </c>
      <c r="I15" s="17">
        <v>0</v>
      </c>
      <c r="J15" s="17">
        <v>5.3125141637909198E-2</v>
      </c>
      <c r="K15" s="17">
        <v>6.66824055085673E-2</v>
      </c>
      <c r="L15" s="17">
        <v>0.18729864228625401</v>
      </c>
      <c r="M15" s="17"/>
      <c r="N15" s="17">
        <v>2.5680916399236101E-2</v>
      </c>
      <c r="O15" s="17">
        <v>7.3936504521838697E-2</v>
      </c>
      <c r="P15" s="17">
        <v>7.6984336458108205E-2</v>
      </c>
      <c r="Q15" s="17">
        <v>8.2119838346564E-2</v>
      </c>
      <c r="R15" s="17"/>
      <c r="S15" s="17">
        <v>0</v>
      </c>
      <c r="T15" s="17">
        <v>6.8122465499908705E-2</v>
      </c>
      <c r="U15" s="17">
        <v>0.112992098809157</v>
      </c>
      <c r="V15" s="17">
        <v>0.18964885823013</v>
      </c>
      <c r="W15" s="17">
        <v>0</v>
      </c>
      <c r="X15" s="17">
        <v>0</v>
      </c>
      <c r="Y15" s="17">
        <v>0.108948942525769</v>
      </c>
      <c r="Z15" s="17">
        <v>0</v>
      </c>
      <c r="AA15" s="17">
        <v>5.72977399315713E-2</v>
      </c>
      <c r="AB15" s="17">
        <v>0.124787233365671</v>
      </c>
      <c r="AC15" s="17">
        <v>0</v>
      </c>
      <c r="AD15" s="17">
        <v>0</v>
      </c>
      <c r="AE15" s="17"/>
      <c r="AF15" s="17">
        <v>0.112718267467733</v>
      </c>
      <c r="AG15" s="17">
        <v>4.1983320832101101E-2</v>
      </c>
      <c r="AH15" s="17">
        <v>0</v>
      </c>
      <c r="AI15" s="17"/>
      <c r="AJ15" s="17">
        <v>7.0711429250662303E-2</v>
      </c>
      <c r="AK15" s="17">
        <v>0</v>
      </c>
      <c r="AL15" s="17">
        <v>0.30885684415852999</v>
      </c>
      <c r="AM15" s="17">
        <v>0</v>
      </c>
      <c r="AN15" s="17">
        <v>0</v>
      </c>
      <c r="AO15" s="17"/>
      <c r="AP15" s="17">
        <v>0</v>
      </c>
      <c r="AQ15" s="17">
        <v>2.34962967233091E-2</v>
      </c>
      <c r="AR15" s="17">
        <v>0.17574135749970901</v>
      </c>
      <c r="AS15" s="17">
        <v>0.147489197405478</v>
      </c>
      <c r="AT15" s="17">
        <v>0</v>
      </c>
      <c r="AU15" s="17"/>
      <c r="AV15" s="17">
        <v>0</v>
      </c>
      <c r="AW15" s="17">
        <v>4.79999343956478E-2</v>
      </c>
      <c r="AX15" s="17">
        <v>0.16507060708246199</v>
      </c>
      <c r="AY15" s="17">
        <v>0.136006645307574</v>
      </c>
      <c r="AZ15" s="17">
        <v>0</v>
      </c>
      <c r="BA15" s="17">
        <v>0</v>
      </c>
      <c r="BB15" s="17"/>
      <c r="BC15" s="17">
        <v>0.129128176797183</v>
      </c>
      <c r="BD15" s="17">
        <v>0</v>
      </c>
      <c r="BE15" s="17">
        <v>5.1092575367949401E-2</v>
      </c>
      <c r="BF15" s="17">
        <v>0</v>
      </c>
      <c r="BG15" s="17">
        <v>0</v>
      </c>
    </row>
    <row r="16" spans="2:59" x14ac:dyDescent="0.35">
      <c r="B16" s="18" t="s">
        <v>100</v>
      </c>
      <c r="C16" s="19">
        <v>9.4702616906274004E-2</v>
      </c>
      <c r="D16" s="19">
        <v>5.7541449961152902E-2</v>
      </c>
      <c r="E16" s="19">
        <v>0.123398600109106</v>
      </c>
      <c r="F16" s="19"/>
      <c r="G16" s="19">
        <v>0</v>
      </c>
      <c r="H16" s="19">
        <v>0.21428357364526701</v>
      </c>
      <c r="I16" s="19">
        <v>8.0846750148496405E-2</v>
      </c>
      <c r="J16" s="19">
        <v>0.1022018235948</v>
      </c>
      <c r="K16" s="19">
        <v>0.103192678060449</v>
      </c>
      <c r="L16" s="19">
        <v>3.1963847477908598E-2</v>
      </c>
      <c r="M16" s="19"/>
      <c r="N16" s="19">
        <v>5.5803011443120498E-2</v>
      </c>
      <c r="O16" s="19">
        <v>0.216632684316517</v>
      </c>
      <c r="P16" s="19">
        <v>0</v>
      </c>
      <c r="Q16" s="19">
        <v>0.108623507594183</v>
      </c>
      <c r="R16" s="19"/>
      <c r="S16" s="19">
        <v>0.17910278574833199</v>
      </c>
      <c r="T16" s="19">
        <v>0.14016607267116801</v>
      </c>
      <c r="U16" s="19">
        <v>0</v>
      </c>
      <c r="V16" s="19">
        <v>0</v>
      </c>
      <c r="W16" s="19">
        <v>0</v>
      </c>
      <c r="X16" s="19">
        <v>0</v>
      </c>
      <c r="Y16" s="19">
        <v>0.121891549863561</v>
      </c>
      <c r="Z16" s="19">
        <v>0.49185763058347798</v>
      </c>
      <c r="AA16" s="19">
        <v>0</v>
      </c>
      <c r="AB16" s="19">
        <v>0.11233217612304899</v>
      </c>
      <c r="AC16" s="19">
        <v>0.19012088498651</v>
      </c>
      <c r="AD16" s="19">
        <v>0.153420360478802</v>
      </c>
      <c r="AE16" s="19"/>
      <c r="AF16" s="19">
        <v>6.9383156921810796E-2</v>
      </c>
      <c r="AG16" s="19">
        <v>0.10543310963664899</v>
      </c>
      <c r="AH16" s="19">
        <v>0.13882994903732099</v>
      </c>
      <c r="AI16" s="19"/>
      <c r="AJ16" s="19">
        <v>4.8277494563415402E-2</v>
      </c>
      <c r="AK16" s="19">
        <v>9.0586549568577798E-2</v>
      </c>
      <c r="AL16" s="19">
        <v>0.2119287857895</v>
      </c>
      <c r="AM16" s="19">
        <v>0</v>
      </c>
      <c r="AN16" s="19">
        <v>0.28511348359779798</v>
      </c>
      <c r="AO16" s="19"/>
      <c r="AP16" s="19">
        <v>0.102348937829934</v>
      </c>
      <c r="AQ16" s="19">
        <v>0.104864774465402</v>
      </c>
      <c r="AR16" s="19">
        <v>0</v>
      </c>
      <c r="AS16" s="19">
        <v>0.10811712850251699</v>
      </c>
      <c r="AT16" s="19">
        <v>0</v>
      </c>
      <c r="AU16" s="19"/>
      <c r="AV16" s="19">
        <v>0.124408498400531</v>
      </c>
      <c r="AW16" s="19">
        <v>4.95370559442012E-2</v>
      </c>
      <c r="AX16" s="19">
        <v>0</v>
      </c>
      <c r="AY16" s="19">
        <v>5.0429453403417999E-2</v>
      </c>
      <c r="AZ16" s="19">
        <v>0</v>
      </c>
      <c r="BA16" s="19">
        <v>0.30872752472550002</v>
      </c>
      <c r="BB16" s="19"/>
      <c r="BC16" s="19">
        <v>5.5818105921798998E-2</v>
      </c>
      <c r="BD16" s="19">
        <v>0.100751376035506</v>
      </c>
      <c r="BE16" s="19">
        <v>0.102572201726818</v>
      </c>
      <c r="BF16" s="19">
        <v>6.75425282174031E-2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139</v>
      </c>
      <c r="D7" s="10">
        <v>65</v>
      </c>
      <c r="E7" s="10">
        <v>73</v>
      </c>
      <c r="F7" s="10"/>
      <c r="G7" s="10">
        <v>17</v>
      </c>
      <c r="H7" s="10">
        <v>24</v>
      </c>
      <c r="I7" s="10">
        <v>18</v>
      </c>
      <c r="J7" s="10">
        <v>29</v>
      </c>
      <c r="K7" s="10">
        <v>20</v>
      </c>
      <c r="L7" s="10">
        <v>31</v>
      </c>
      <c r="M7" s="10"/>
      <c r="N7" s="10">
        <v>40</v>
      </c>
      <c r="O7" s="10">
        <v>40</v>
      </c>
      <c r="P7" s="10">
        <v>32</v>
      </c>
      <c r="Q7" s="10">
        <v>27</v>
      </c>
      <c r="R7" s="10"/>
      <c r="S7" s="10">
        <v>13</v>
      </c>
      <c r="T7" s="10">
        <v>24</v>
      </c>
      <c r="U7" s="10">
        <v>9</v>
      </c>
      <c r="V7" s="10">
        <v>7</v>
      </c>
      <c r="W7" s="10">
        <v>8</v>
      </c>
      <c r="X7" s="10">
        <v>11</v>
      </c>
      <c r="Y7" s="10">
        <v>14</v>
      </c>
      <c r="Z7" s="10">
        <v>8</v>
      </c>
      <c r="AA7" s="10">
        <v>16</v>
      </c>
      <c r="AB7" s="10">
        <v>16</v>
      </c>
      <c r="AC7" s="10">
        <v>11</v>
      </c>
      <c r="AD7" s="10">
        <v>2</v>
      </c>
      <c r="AE7" s="10"/>
      <c r="AF7" s="10">
        <v>49</v>
      </c>
      <c r="AG7" s="10">
        <v>53</v>
      </c>
      <c r="AH7" s="10">
        <v>21</v>
      </c>
      <c r="AI7" s="10"/>
      <c r="AJ7" s="10">
        <v>57</v>
      </c>
      <c r="AK7" s="10">
        <v>37</v>
      </c>
      <c r="AL7" s="10">
        <v>5</v>
      </c>
      <c r="AM7" s="10">
        <v>2</v>
      </c>
      <c r="AN7" s="10">
        <v>24</v>
      </c>
      <c r="AO7" s="10"/>
      <c r="AP7" s="10">
        <v>29</v>
      </c>
      <c r="AQ7" s="10">
        <v>48</v>
      </c>
      <c r="AR7" s="10">
        <v>7</v>
      </c>
      <c r="AS7" s="10">
        <v>22</v>
      </c>
      <c r="AT7" s="10">
        <v>9</v>
      </c>
      <c r="AU7" s="10"/>
      <c r="AV7" s="10">
        <v>33</v>
      </c>
      <c r="AW7" s="10">
        <v>27</v>
      </c>
      <c r="AX7" s="10">
        <v>8</v>
      </c>
      <c r="AY7" s="10">
        <v>33</v>
      </c>
      <c r="AZ7" s="10">
        <v>11</v>
      </c>
      <c r="BA7" s="10">
        <v>15</v>
      </c>
      <c r="BB7" s="10"/>
      <c r="BC7" s="10">
        <v>28</v>
      </c>
      <c r="BD7" s="10">
        <v>35</v>
      </c>
      <c r="BE7" s="10">
        <v>37</v>
      </c>
      <c r="BF7" s="10">
        <v>15</v>
      </c>
      <c r="BG7" s="10">
        <v>4</v>
      </c>
    </row>
    <row r="8" spans="2:59" ht="30" customHeight="1" x14ac:dyDescent="0.35">
      <c r="B8" s="11" t="s">
        <v>20</v>
      </c>
      <c r="C8" s="11">
        <v>141</v>
      </c>
      <c r="D8" s="11">
        <v>64</v>
      </c>
      <c r="E8" s="11">
        <v>75</v>
      </c>
      <c r="F8" s="11"/>
      <c r="G8" s="11">
        <v>17</v>
      </c>
      <c r="H8" s="11">
        <v>26</v>
      </c>
      <c r="I8" s="11">
        <v>20</v>
      </c>
      <c r="J8" s="11">
        <v>28</v>
      </c>
      <c r="K8" s="11">
        <v>20</v>
      </c>
      <c r="L8" s="11">
        <v>30</v>
      </c>
      <c r="M8" s="11"/>
      <c r="N8" s="11">
        <v>40</v>
      </c>
      <c r="O8" s="11">
        <v>45</v>
      </c>
      <c r="P8" s="11">
        <v>30</v>
      </c>
      <c r="Q8" s="11">
        <v>26</v>
      </c>
      <c r="R8" s="11"/>
      <c r="S8" s="11">
        <v>13</v>
      </c>
      <c r="T8" s="11">
        <v>25</v>
      </c>
      <c r="U8" s="11">
        <v>10</v>
      </c>
      <c r="V8" s="11">
        <v>9</v>
      </c>
      <c r="W8" s="11">
        <v>8</v>
      </c>
      <c r="X8" s="11">
        <v>14</v>
      </c>
      <c r="Y8" s="11">
        <v>14</v>
      </c>
      <c r="Z8" s="11">
        <v>7</v>
      </c>
      <c r="AA8" s="11">
        <v>14</v>
      </c>
      <c r="AB8" s="11">
        <v>16</v>
      </c>
      <c r="AC8" s="11">
        <v>10</v>
      </c>
      <c r="AD8" s="11">
        <v>2</v>
      </c>
      <c r="AE8" s="11"/>
      <c r="AF8" s="11">
        <v>50</v>
      </c>
      <c r="AG8" s="11">
        <v>54</v>
      </c>
      <c r="AH8" s="11">
        <v>20</v>
      </c>
      <c r="AI8" s="11"/>
      <c r="AJ8" s="11">
        <v>58</v>
      </c>
      <c r="AK8" s="11">
        <v>38</v>
      </c>
      <c r="AL8" s="11">
        <v>6</v>
      </c>
      <c r="AM8" s="11">
        <v>2</v>
      </c>
      <c r="AN8" s="11">
        <v>24</v>
      </c>
      <c r="AO8" s="11"/>
      <c r="AP8" s="11">
        <v>30</v>
      </c>
      <c r="AQ8" s="11">
        <v>49</v>
      </c>
      <c r="AR8" s="11">
        <v>7</v>
      </c>
      <c r="AS8" s="11">
        <v>21</v>
      </c>
      <c r="AT8" s="11">
        <v>10</v>
      </c>
      <c r="AU8" s="11"/>
      <c r="AV8" s="11">
        <v>34</v>
      </c>
      <c r="AW8" s="11">
        <v>28</v>
      </c>
      <c r="AX8" s="11">
        <v>8</v>
      </c>
      <c r="AY8" s="11">
        <v>32</v>
      </c>
      <c r="AZ8" s="11">
        <v>12</v>
      </c>
      <c r="BA8" s="11">
        <v>16</v>
      </c>
      <c r="BB8" s="11"/>
      <c r="BC8" s="11">
        <v>28</v>
      </c>
      <c r="BD8" s="11">
        <v>36</v>
      </c>
      <c r="BE8" s="11">
        <v>39</v>
      </c>
      <c r="BF8" s="11">
        <v>15</v>
      </c>
      <c r="BG8" s="11">
        <v>4</v>
      </c>
    </row>
    <row r="9" spans="2:59" x14ac:dyDescent="0.35">
      <c r="B9" s="18" t="s">
        <v>688</v>
      </c>
      <c r="C9" s="17">
        <v>0.17370820708725501</v>
      </c>
      <c r="D9" s="17">
        <v>0.21600709099177501</v>
      </c>
      <c r="E9" s="17">
        <v>0.14018736390997699</v>
      </c>
      <c r="F9" s="17"/>
      <c r="G9" s="17">
        <v>0.178581706756198</v>
      </c>
      <c r="H9" s="17">
        <v>0.18513008108533799</v>
      </c>
      <c r="I9" s="17">
        <v>0.108877749819121</v>
      </c>
      <c r="J9" s="17">
        <v>0.100526762731039</v>
      </c>
      <c r="K9" s="17">
        <v>0.201301134747607</v>
      </c>
      <c r="L9" s="17">
        <v>0.253046973803984</v>
      </c>
      <c r="M9" s="17"/>
      <c r="N9" s="17">
        <v>0.14257343910640799</v>
      </c>
      <c r="O9" s="17">
        <v>0.14252099825115799</v>
      </c>
      <c r="P9" s="17">
        <v>0.18775866881350001</v>
      </c>
      <c r="Q9" s="17">
        <v>0.25846467827048603</v>
      </c>
      <c r="R9" s="17"/>
      <c r="S9" s="17">
        <v>0.13107186133697199</v>
      </c>
      <c r="T9" s="17">
        <v>0.122192798057023</v>
      </c>
      <c r="U9" s="17">
        <v>0.12045516950308099</v>
      </c>
      <c r="V9" s="17">
        <v>0.55678072550595903</v>
      </c>
      <c r="W9" s="17">
        <v>0.21052474548671901</v>
      </c>
      <c r="X9" s="17">
        <v>0.106309528911936</v>
      </c>
      <c r="Y9" s="17">
        <v>0.20672655154613101</v>
      </c>
      <c r="Z9" s="17">
        <v>0.14531728789296999</v>
      </c>
      <c r="AA9" s="17">
        <v>0.173844290510658</v>
      </c>
      <c r="AB9" s="17">
        <v>5.1206334448942098E-2</v>
      </c>
      <c r="AC9" s="17">
        <v>0.36003940074569202</v>
      </c>
      <c r="AD9" s="17">
        <v>0</v>
      </c>
      <c r="AE9" s="17"/>
      <c r="AF9" s="17">
        <v>0.28341260436068699</v>
      </c>
      <c r="AG9" s="17">
        <v>0.10493465927616601</v>
      </c>
      <c r="AH9" s="17">
        <v>8.1883084768068104E-2</v>
      </c>
      <c r="AI9" s="17"/>
      <c r="AJ9" s="17">
        <v>0.25334974908024499</v>
      </c>
      <c r="AK9" s="17">
        <v>9.8393847649910604E-2</v>
      </c>
      <c r="AL9" s="17">
        <v>0</v>
      </c>
      <c r="AM9" s="17">
        <v>0.45459193518581198</v>
      </c>
      <c r="AN9" s="17">
        <v>0.13289912130488701</v>
      </c>
      <c r="AO9" s="17"/>
      <c r="AP9" s="17">
        <v>0.31577242692910301</v>
      </c>
      <c r="AQ9" s="17">
        <v>0.106188660112001</v>
      </c>
      <c r="AR9" s="17">
        <v>0</v>
      </c>
      <c r="AS9" s="17">
        <v>0.24271881896231901</v>
      </c>
      <c r="AT9" s="17">
        <v>0.15135975634811299</v>
      </c>
      <c r="AU9" s="17"/>
      <c r="AV9" s="17">
        <v>0.14238324354002799</v>
      </c>
      <c r="AW9" s="17">
        <v>0.33754157163068499</v>
      </c>
      <c r="AX9" s="17">
        <v>0</v>
      </c>
      <c r="AY9" s="17">
        <v>0.24464854923349499</v>
      </c>
      <c r="AZ9" s="17">
        <v>0.124273412316853</v>
      </c>
      <c r="BA9" s="17">
        <v>0</v>
      </c>
      <c r="BB9" s="17"/>
      <c r="BC9" s="17">
        <v>0.126508907568989</v>
      </c>
      <c r="BD9" s="17">
        <v>0.152056163293362</v>
      </c>
      <c r="BE9" s="17">
        <v>0.18370560277510301</v>
      </c>
      <c r="BF9" s="17">
        <v>0.191112833031927</v>
      </c>
      <c r="BG9" s="17">
        <v>0.175902024214105</v>
      </c>
    </row>
    <row r="10" spans="2:59" x14ac:dyDescent="0.35">
      <c r="B10" s="18" t="s">
        <v>689</v>
      </c>
      <c r="C10" s="17">
        <v>0.118379379535295</v>
      </c>
      <c r="D10" s="17">
        <v>0.141623935862878</v>
      </c>
      <c r="E10" s="17">
        <v>0.10028908869198599</v>
      </c>
      <c r="F10" s="17"/>
      <c r="G10" s="17">
        <v>0.219245890523799</v>
      </c>
      <c r="H10" s="17">
        <v>0.13047088038437599</v>
      </c>
      <c r="I10" s="17">
        <v>5.5260869281247897E-2</v>
      </c>
      <c r="J10" s="17">
        <v>7.9158781109827103E-2</v>
      </c>
      <c r="K10" s="17">
        <v>0.104816278955127</v>
      </c>
      <c r="L10" s="17">
        <v>0.138891162686477</v>
      </c>
      <c r="M10" s="17"/>
      <c r="N10" s="17">
        <v>0.14706159613339201</v>
      </c>
      <c r="O10" s="17">
        <v>0.17517745205139501</v>
      </c>
      <c r="P10" s="17">
        <v>3.2431027971619099E-2</v>
      </c>
      <c r="Q10" s="17">
        <v>7.7535320176632602E-2</v>
      </c>
      <c r="R10" s="17"/>
      <c r="S10" s="17">
        <v>0.39744632323522899</v>
      </c>
      <c r="T10" s="17">
        <v>3.9248484676063199E-2</v>
      </c>
      <c r="U10" s="17">
        <v>0</v>
      </c>
      <c r="V10" s="17">
        <v>0</v>
      </c>
      <c r="W10" s="17">
        <v>0.28885075483002898</v>
      </c>
      <c r="X10" s="17">
        <v>0.17767189182196</v>
      </c>
      <c r="Y10" s="17">
        <v>0</v>
      </c>
      <c r="Z10" s="17">
        <v>0.15320557637224899</v>
      </c>
      <c r="AA10" s="17">
        <v>7.3797626904472294E-2</v>
      </c>
      <c r="AB10" s="17">
        <v>0.117465717543025</v>
      </c>
      <c r="AC10" s="17">
        <v>9.8130268231567994E-2</v>
      </c>
      <c r="AD10" s="17">
        <v>0.480568100310305</v>
      </c>
      <c r="AE10" s="17"/>
      <c r="AF10" s="17">
        <v>0.12911249015391399</v>
      </c>
      <c r="AG10" s="17">
        <v>0.12218590481908299</v>
      </c>
      <c r="AH10" s="17">
        <v>0.12407906635903999</v>
      </c>
      <c r="AI10" s="17"/>
      <c r="AJ10" s="17">
        <v>0.12455577993203</v>
      </c>
      <c r="AK10" s="17">
        <v>9.0523413845290293E-2</v>
      </c>
      <c r="AL10" s="17">
        <v>0.46357744330644601</v>
      </c>
      <c r="AM10" s="17">
        <v>0</v>
      </c>
      <c r="AN10" s="17">
        <v>0.14505549813548699</v>
      </c>
      <c r="AO10" s="17"/>
      <c r="AP10" s="17">
        <v>9.3292544269705499E-2</v>
      </c>
      <c r="AQ10" s="17">
        <v>0.163076759881297</v>
      </c>
      <c r="AR10" s="17">
        <v>8.8381644378373897E-2</v>
      </c>
      <c r="AS10" s="17">
        <v>5.1190109016933903E-2</v>
      </c>
      <c r="AT10" s="17">
        <v>0.13635033144821701</v>
      </c>
      <c r="AU10" s="17"/>
      <c r="AV10" s="17">
        <v>0.10488223586272601</v>
      </c>
      <c r="AW10" s="17">
        <v>6.8720744857306296E-2</v>
      </c>
      <c r="AX10" s="17">
        <v>0.36608663935450603</v>
      </c>
      <c r="AY10" s="17">
        <v>9.2984288421388395E-2</v>
      </c>
      <c r="AZ10" s="17">
        <v>0.111949975134954</v>
      </c>
      <c r="BA10" s="17">
        <v>0.139162512692941</v>
      </c>
      <c r="BB10" s="17"/>
      <c r="BC10" s="17">
        <v>0.16124689623948199</v>
      </c>
      <c r="BD10" s="17">
        <v>6.2653832454572997E-2</v>
      </c>
      <c r="BE10" s="17">
        <v>0.12693222486783901</v>
      </c>
      <c r="BF10" s="17">
        <v>0.14708661297262601</v>
      </c>
      <c r="BG10" s="17">
        <v>0</v>
      </c>
    </row>
    <row r="11" spans="2:59" x14ac:dyDescent="0.35">
      <c r="B11" s="18" t="s">
        <v>690</v>
      </c>
      <c r="C11" s="17">
        <v>0.251893937215528</v>
      </c>
      <c r="D11" s="17">
        <v>0.30818996239899898</v>
      </c>
      <c r="E11" s="17">
        <v>0.20757918731835001</v>
      </c>
      <c r="F11" s="17"/>
      <c r="G11" s="17">
        <v>0.146416720544362</v>
      </c>
      <c r="H11" s="17">
        <v>0.21790522636520901</v>
      </c>
      <c r="I11" s="17">
        <v>0.21053811394378399</v>
      </c>
      <c r="J11" s="17">
        <v>0.34725367822429998</v>
      </c>
      <c r="K11" s="17">
        <v>0.30097064403928298</v>
      </c>
      <c r="L11" s="17">
        <v>0.24537642696212</v>
      </c>
      <c r="M11" s="17"/>
      <c r="N11" s="17">
        <v>0.26376648956856302</v>
      </c>
      <c r="O11" s="17">
        <v>0.25940845809972801</v>
      </c>
      <c r="P11" s="17">
        <v>0.26855558726157702</v>
      </c>
      <c r="Q11" s="17">
        <v>0.201334486353034</v>
      </c>
      <c r="R11" s="17"/>
      <c r="S11" s="17">
        <v>0.15354372547490999</v>
      </c>
      <c r="T11" s="17">
        <v>0.37585439371971502</v>
      </c>
      <c r="U11" s="17">
        <v>0.34684345963665703</v>
      </c>
      <c r="V11" s="17">
        <v>0.13653347884537601</v>
      </c>
      <c r="W11" s="17">
        <v>0.25718434969571202</v>
      </c>
      <c r="X11" s="17">
        <v>9.7480528453439394E-2</v>
      </c>
      <c r="Y11" s="17">
        <v>0.209315154751023</v>
      </c>
      <c r="Z11" s="17">
        <v>0.120319405402975</v>
      </c>
      <c r="AA11" s="17">
        <v>0.39049135525224798</v>
      </c>
      <c r="AB11" s="17">
        <v>0.32248103838624798</v>
      </c>
      <c r="AC11" s="17">
        <v>0.164048226464276</v>
      </c>
      <c r="AD11" s="17">
        <v>0</v>
      </c>
      <c r="AE11" s="17"/>
      <c r="AF11" s="17">
        <v>0.25214818539822198</v>
      </c>
      <c r="AG11" s="17">
        <v>0.26470334171844501</v>
      </c>
      <c r="AH11" s="17">
        <v>0.299318460774324</v>
      </c>
      <c r="AI11" s="17"/>
      <c r="AJ11" s="17">
        <v>0.328776100749546</v>
      </c>
      <c r="AK11" s="17">
        <v>0.197813676006487</v>
      </c>
      <c r="AL11" s="17">
        <v>0</v>
      </c>
      <c r="AM11" s="17">
        <v>0</v>
      </c>
      <c r="AN11" s="17">
        <v>0.26312911107859999</v>
      </c>
      <c r="AO11" s="17"/>
      <c r="AP11" s="17">
        <v>0.34879219897660402</v>
      </c>
      <c r="AQ11" s="17">
        <v>0.25189390091689601</v>
      </c>
      <c r="AR11" s="17">
        <v>0.31291101988108699</v>
      </c>
      <c r="AS11" s="17">
        <v>0.22195658867329901</v>
      </c>
      <c r="AT11" s="17">
        <v>0</v>
      </c>
      <c r="AU11" s="17"/>
      <c r="AV11" s="17">
        <v>0.17680594394572499</v>
      </c>
      <c r="AW11" s="17">
        <v>0.30475320182565102</v>
      </c>
      <c r="AX11" s="17">
        <v>0.121802512140047</v>
      </c>
      <c r="AY11" s="17">
        <v>0.27997007018269998</v>
      </c>
      <c r="AZ11" s="17">
        <v>7.3539131411741607E-2</v>
      </c>
      <c r="BA11" s="17">
        <v>0.45869088805949898</v>
      </c>
      <c r="BB11" s="17"/>
      <c r="BC11" s="17">
        <v>0.24667292216141701</v>
      </c>
      <c r="BD11" s="17">
        <v>0.27530583343705001</v>
      </c>
      <c r="BE11" s="17">
        <v>0.28294201346195103</v>
      </c>
      <c r="BF11" s="17">
        <v>0.12091375013215599</v>
      </c>
      <c r="BG11" s="17">
        <v>0</v>
      </c>
    </row>
    <row r="12" spans="2:59" x14ac:dyDescent="0.35">
      <c r="B12" s="18" t="s">
        <v>691</v>
      </c>
      <c r="C12" s="17">
        <v>0.17806608240282201</v>
      </c>
      <c r="D12" s="17">
        <v>0.107973081097358</v>
      </c>
      <c r="E12" s="17">
        <v>0.24033024046957099</v>
      </c>
      <c r="F12" s="17"/>
      <c r="G12" s="17">
        <v>0.15165533100637901</v>
      </c>
      <c r="H12" s="17">
        <v>0.21735788444088899</v>
      </c>
      <c r="I12" s="17">
        <v>0.11856549175839</v>
      </c>
      <c r="J12" s="17">
        <v>0.26555543415403499</v>
      </c>
      <c r="K12" s="17">
        <v>9.2865581879878201E-2</v>
      </c>
      <c r="L12" s="17">
        <v>0.172339736435486</v>
      </c>
      <c r="M12" s="17"/>
      <c r="N12" s="17">
        <v>0.242083246801852</v>
      </c>
      <c r="O12" s="17">
        <v>0.15061955226642701</v>
      </c>
      <c r="P12" s="17">
        <v>0.193868631572223</v>
      </c>
      <c r="Q12" s="17">
        <v>0.108544037621533</v>
      </c>
      <c r="R12" s="17"/>
      <c r="S12" s="17">
        <v>0.240676773170726</v>
      </c>
      <c r="T12" s="17">
        <v>0.18089480310109199</v>
      </c>
      <c r="U12" s="17">
        <v>9.7382840930037906E-2</v>
      </c>
      <c r="V12" s="17">
        <v>0.139790643737086</v>
      </c>
      <c r="W12" s="17">
        <v>0.119181663034493</v>
      </c>
      <c r="X12" s="17">
        <v>0.17516809333973099</v>
      </c>
      <c r="Y12" s="17">
        <v>0.37455006745354902</v>
      </c>
      <c r="Z12" s="17">
        <v>0.33235473266960502</v>
      </c>
      <c r="AA12" s="17">
        <v>0.10803348558572801</v>
      </c>
      <c r="AB12" s="17">
        <v>6.1503551070674699E-2</v>
      </c>
      <c r="AC12" s="17">
        <v>0.202402201762131</v>
      </c>
      <c r="AD12" s="17">
        <v>0</v>
      </c>
      <c r="AE12" s="17"/>
      <c r="AF12" s="17">
        <v>0.15479501019223299</v>
      </c>
      <c r="AG12" s="17">
        <v>0.18040862452770901</v>
      </c>
      <c r="AH12" s="17">
        <v>0.14217987499790199</v>
      </c>
      <c r="AI12" s="17"/>
      <c r="AJ12" s="17">
        <v>0.15583786709330699</v>
      </c>
      <c r="AK12" s="17">
        <v>0.24505971470069801</v>
      </c>
      <c r="AL12" s="17">
        <v>0.17964781103542399</v>
      </c>
      <c r="AM12" s="17">
        <v>0.54540806481418802</v>
      </c>
      <c r="AN12" s="17">
        <v>0.16215904894379801</v>
      </c>
      <c r="AO12" s="17"/>
      <c r="AP12" s="17">
        <v>0.13210753656100399</v>
      </c>
      <c r="AQ12" s="17">
        <v>0.206787685994894</v>
      </c>
      <c r="AR12" s="17">
        <v>0.30717023467426002</v>
      </c>
      <c r="AS12" s="17">
        <v>0.28674025135447201</v>
      </c>
      <c r="AT12" s="17">
        <v>8.8440077967959496E-2</v>
      </c>
      <c r="AU12" s="17"/>
      <c r="AV12" s="17">
        <v>0.27071059085315502</v>
      </c>
      <c r="AW12" s="17">
        <v>0.13825840525295599</v>
      </c>
      <c r="AX12" s="17">
        <v>0.25801543282158301</v>
      </c>
      <c r="AY12" s="17">
        <v>0.186409175423872</v>
      </c>
      <c r="AZ12" s="17">
        <v>7.2613424729418896E-2</v>
      </c>
      <c r="BA12" s="17">
        <v>7.8285680787574904E-2</v>
      </c>
      <c r="BB12" s="17"/>
      <c r="BC12" s="17">
        <v>0.16202757508689</v>
      </c>
      <c r="BD12" s="17">
        <v>0.16267614534300001</v>
      </c>
      <c r="BE12" s="17">
        <v>0.18886575372235601</v>
      </c>
      <c r="BF12" s="17">
        <v>0.264607419303725</v>
      </c>
      <c r="BG12" s="17">
        <v>0.30369767996617297</v>
      </c>
    </row>
    <row r="13" spans="2:59" x14ac:dyDescent="0.35">
      <c r="B13" s="18" t="s">
        <v>692</v>
      </c>
      <c r="C13" s="17">
        <v>6.36240206747756E-2</v>
      </c>
      <c r="D13" s="17">
        <v>3.99096205737643E-2</v>
      </c>
      <c r="E13" s="17">
        <v>8.47384269274577E-2</v>
      </c>
      <c r="F13" s="17"/>
      <c r="G13" s="17">
        <v>0</v>
      </c>
      <c r="H13" s="17">
        <v>7.8937112544464297E-2</v>
      </c>
      <c r="I13" s="17">
        <v>0.172207030007096</v>
      </c>
      <c r="J13" s="17">
        <v>4.9101505269937097E-2</v>
      </c>
      <c r="K13" s="17">
        <v>5.7213916910011701E-2</v>
      </c>
      <c r="L13" s="17">
        <v>3.2353427599182298E-2</v>
      </c>
      <c r="M13" s="17"/>
      <c r="N13" s="17">
        <v>7.7210320477546904E-2</v>
      </c>
      <c r="O13" s="17">
        <v>7.8097865093060395E-2</v>
      </c>
      <c r="P13" s="17">
        <v>4.6807051935770401E-2</v>
      </c>
      <c r="Q13" s="17">
        <v>3.7650365912547799E-2</v>
      </c>
      <c r="R13" s="17"/>
      <c r="S13" s="17">
        <v>7.7261316782162498E-2</v>
      </c>
      <c r="T13" s="17">
        <v>0.122469253836997</v>
      </c>
      <c r="U13" s="17">
        <v>0.10896074653165901</v>
      </c>
      <c r="V13" s="17">
        <v>0</v>
      </c>
      <c r="W13" s="17">
        <v>0</v>
      </c>
      <c r="X13" s="17">
        <v>0.20052717021668001</v>
      </c>
      <c r="Y13" s="17">
        <v>0</v>
      </c>
      <c r="Z13" s="17">
        <v>0.135232990337253</v>
      </c>
      <c r="AA13" s="17">
        <v>0</v>
      </c>
      <c r="AB13" s="17">
        <v>0</v>
      </c>
      <c r="AC13" s="17">
        <v>0</v>
      </c>
      <c r="AD13" s="17">
        <v>0</v>
      </c>
      <c r="AE13" s="17"/>
      <c r="AF13" s="17">
        <v>7.33175266230809E-2</v>
      </c>
      <c r="AG13" s="17">
        <v>5.4633618020527103E-2</v>
      </c>
      <c r="AH13" s="17">
        <v>0.114811297815446</v>
      </c>
      <c r="AI13" s="17"/>
      <c r="AJ13" s="17">
        <v>6.3918527441004E-2</v>
      </c>
      <c r="AK13" s="17">
        <v>5.1922560064423098E-2</v>
      </c>
      <c r="AL13" s="17">
        <v>0.17228650019344199</v>
      </c>
      <c r="AM13" s="17">
        <v>0</v>
      </c>
      <c r="AN13" s="17">
        <v>5.8042488874788002E-2</v>
      </c>
      <c r="AO13" s="17"/>
      <c r="AP13" s="17">
        <v>8.0656532726353203E-2</v>
      </c>
      <c r="AQ13" s="17">
        <v>3.9891994209242401E-2</v>
      </c>
      <c r="AR13" s="17">
        <v>0.14078324609719101</v>
      </c>
      <c r="AS13" s="17">
        <v>5.9718267741205998E-2</v>
      </c>
      <c r="AT13" s="17">
        <v>9.7929212985960398E-2</v>
      </c>
      <c r="AU13" s="17"/>
      <c r="AV13" s="17">
        <v>6.1457504191456597E-2</v>
      </c>
      <c r="AW13" s="17">
        <v>8.6667069887452694E-2</v>
      </c>
      <c r="AX13" s="17">
        <v>0.12270265879558399</v>
      </c>
      <c r="AY13" s="17">
        <v>3.5397668577200697E-2</v>
      </c>
      <c r="AZ13" s="17">
        <v>8.0404446709595498E-2</v>
      </c>
      <c r="BA13" s="17">
        <v>8.8545917050625103E-2</v>
      </c>
      <c r="BB13" s="17"/>
      <c r="BC13" s="17">
        <v>9.0961622377801296E-2</v>
      </c>
      <c r="BD13" s="17">
        <v>3.9541171448725598E-2</v>
      </c>
      <c r="BE13" s="17">
        <v>7.8880529036959607E-2</v>
      </c>
      <c r="BF13" s="17">
        <v>6.7423568825948604E-2</v>
      </c>
      <c r="BG13" s="17">
        <v>0.25487691258744699</v>
      </c>
    </row>
    <row r="14" spans="2:59" x14ac:dyDescent="0.35">
      <c r="B14" s="18" t="s">
        <v>598</v>
      </c>
      <c r="C14" s="17">
        <v>4.7345074955132398E-2</v>
      </c>
      <c r="D14" s="17">
        <v>1.40190397713975E-2</v>
      </c>
      <c r="E14" s="17">
        <v>7.6410845294568805E-2</v>
      </c>
      <c r="F14" s="17"/>
      <c r="G14" s="17">
        <v>0.12876775137664501</v>
      </c>
      <c r="H14" s="17">
        <v>4.8090891285891203E-2</v>
      </c>
      <c r="I14" s="17">
        <v>5.6250848671753499E-2</v>
      </c>
      <c r="J14" s="17">
        <v>0</v>
      </c>
      <c r="K14" s="17">
        <v>6.2938521939862005E-2</v>
      </c>
      <c r="L14" s="17">
        <v>2.9778959503693799E-2</v>
      </c>
      <c r="M14" s="17"/>
      <c r="N14" s="17">
        <v>3.1617987449240097E-2</v>
      </c>
      <c r="O14" s="17">
        <v>5.0580263573073603E-2</v>
      </c>
      <c r="P14" s="17">
        <v>7.0966605919615802E-2</v>
      </c>
      <c r="Q14" s="17">
        <v>3.8280348210985499E-2</v>
      </c>
      <c r="R14" s="17"/>
      <c r="S14" s="17">
        <v>0</v>
      </c>
      <c r="T14" s="17">
        <v>8.3735566934326294E-2</v>
      </c>
      <c r="U14" s="17">
        <v>0.22958723396511699</v>
      </c>
      <c r="V14" s="17">
        <v>0</v>
      </c>
      <c r="W14" s="17">
        <v>0</v>
      </c>
      <c r="X14" s="17">
        <v>8.9931722482826396E-2</v>
      </c>
      <c r="Y14" s="17">
        <v>0</v>
      </c>
      <c r="Z14" s="17">
        <v>0</v>
      </c>
      <c r="AA14" s="17">
        <v>6.3814503373214301E-2</v>
      </c>
      <c r="AB14" s="17">
        <v>0</v>
      </c>
      <c r="AC14" s="17">
        <v>0</v>
      </c>
      <c r="AD14" s="17">
        <v>0</v>
      </c>
      <c r="AE14" s="17"/>
      <c r="AF14" s="17">
        <v>4.0308108141964498E-2</v>
      </c>
      <c r="AG14" s="17">
        <v>4.6349663411439E-2</v>
      </c>
      <c r="AH14" s="17">
        <v>0</v>
      </c>
      <c r="AI14" s="17"/>
      <c r="AJ14" s="17">
        <v>0</v>
      </c>
      <c r="AK14" s="17">
        <v>9.3149162122721896E-2</v>
      </c>
      <c r="AL14" s="17">
        <v>0</v>
      </c>
      <c r="AM14" s="17">
        <v>0</v>
      </c>
      <c r="AN14" s="17">
        <v>0</v>
      </c>
      <c r="AO14" s="17"/>
      <c r="AP14" s="17">
        <v>0</v>
      </c>
      <c r="AQ14" s="17">
        <v>5.1281408817466102E-2</v>
      </c>
      <c r="AR14" s="17">
        <v>0</v>
      </c>
      <c r="AS14" s="17">
        <v>5.2829355008195501E-2</v>
      </c>
      <c r="AT14" s="17">
        <v>0.310123235396772</v>
      </c>
      <c r="AU14" s="17"/>
      <c r="AV14" s="17">
        <v>3.7340147009282398E-2</v>
      </c>
      <c r="AW14" s="17">
        <v>0</v>
      </c>
      <c r="AX14" s="17">
        <v>0</v>
      </c>
      <c r="AY14" s="17">
        <v>3.4344241726560698E-2</v>
      </c>
      <c r="AZ14" s="17">
        <v>0.36003990119336299</v>
      </c>
      <c r="BA14" s="17">
        <v>0</v>
      </c>
      <c r="BB14" s="17"/>
      <c r="BC14" s="17">
        <v>3.5917760195659898E-2</v>
      </c>
      <c r="BD14" s="17">
        <v>5.6902309745072599E-2</v>
      </c>
      <c r="BE14" s="17">
        <v>3.2527475300445599E-2</v>
      </c>
      <c r="BF14" s="17">
        <v>8.4220559535990003E-2</v>
      </c>
      <c r="BG14" s="17">
        <v>0</v>
      </c>
    </row>
    <row r="15" spans="2:59" x14ac:dyDescent="0.35">
      <c r="B15" s="18" t="s">
        <v>693</v>
      </c>
      <c r="C15" s="17">
        <v>6.9433480914500106E-2</v>
      </c>
      <c r="D15" s="17">
        <v>7.7882550001992304E-2</v>
      </c>
      <c r="E15" s="17">
        <v>4.8821505651140198E-2</v>
      </c>
      <c r="F15" s="17"/>
      <c r="G15" s="17">
        <v>6.5404584312348302E-2</v>
      </c>
      <c r="H15" s="17">
        <v>0</v>
      </c>
      <c r="I15" s="17">
        <v>0.112505027680857</v>
      </c>
      <c r="J15" s="17">
        <v>9.3803479411975296E-2</v>
      </c>
      <c r="K15" s="17">
        <v>9.1159444136771794E-2</v>
      </c>
      <c r="L15" s="17">
        <v>6.6774865772920897E-2</v>
      </c>
      <c r="M15" s="17"/>
      <c r="N15" s="17">
        <v>5.0581185684668503E-2</v>
      </c>
      <c r="O15" s="17">
        <v>7.2285174494005094E-2</v>
      </c>
      <c r="P15" s="17">
        <v>8.4871151263602299E-2</v>
      </c>
      <c r="Q15" s="17">
        <v>7.5384321089428399E-2</v>
      </c>
      <c r="R15" s="17"/>
      <c r="S15" s="17">
        <v>0</v>
      </c>
      <c r="T15" s="17">
        <v>3.7726645058117098E-2</v>
      </c>
      <c r="U15" s="17">
        <v>9.67705494334479E-2</v>
      </c>
      <c r="V15" s="17">
        <v>0</v>
      </c>
      <c r="W15" s="17">
        <v>0.124258486953047</v>
      </c>
      <c r="X15" s="17">
        <v>7.7877221188268106E-2</v>
      </c>
      <c r="Y15" s="17">
        <v>0</v>
      </c>
      <c r="Z15" s="17">
        <v>0.113570007324948</v>
      </c>
      <c r="AA15" s="17">
        <v>0.12022317808600599</v>
      </c>
      <c r="AB15" s="17">
        <v>0.141661280287571</v>
      </c>
      <c r="AC15" s="17">
        <v>0</v>
      </c>
      <c r="AD15" s="17">
        <v>0.51943189968969505</v>
      </c>
      <c r="AE15" s="17"/>
      <c r="AF15" s="17">
        <v>1.9012776042848401E-2</v>
      </c>
      <c r="AG15" s="17">
        <v>0.10441220208272201</v>
      </c>
      <c r="AH15" s="17">
        <v>0.101786693226392</v>
      </c>
      <c r="AI15" s="17"/>
      <c r="AJ15" s="17">
        <v>1.7598426694330101E-2</v>
      </c>
      <c r="AK15" s="17">
        <v>0.12824787562721701</v>
      </c>
      <c r="AL15" s="17">
        <v>0</v>
      </c>
      <c r="AM15" s="17">
        <v>0</v>
      </c>
      <c r="AN15" s="17">
        <v>0.12208375887982301</v>
      </c>
      <c r="AO15" s="17"/>
      <c r="AP15" s="17">
        <v>0</v>
      </c>
      <c r="AQ15" s="17">
        <v>7.3936032733531304E-2</v>
      </c>
      <c r="AR15" s="17">
        <v>0</v>
      </c>
      <c r="AS15" s="17">
        <v>4.83580936193021E-2</v>
      </c>
      <c r="AT15" s="17">
        <v>0.215797385852978</v>
      </c>
      <c r="AU15" s="17"/>
      <c r="AV15" s="17">
        <v>0.11135164000497801</v>
      </c>
      <c r="AW15" s="17">
        <v>0</v>
      </c>
      <c r="AX15" s="17">
        <v>0</v>
      </c>
      <c r="AY15" s="17">
        <v>5.8464991960880501E-2</v>
      </c>
      <c r="AZ15" s="17">
        <v>0.177179708504074</v>
      </c>
      <c r="BA15" s="17">
        <v>0</v>
      </c>
      <c r="BB15" s="17"/>
      <c r="BC15" s="17">
        <v>2.9788016429087599E-2</v>
      </c>
      <c r="BD15" s="17">
        <v>0.114562965024449</v>
      </c>
      <c r="BE15" s="17">
        <v>3.11187727646999E-2</v>
      </c>
      <c r="BF15" s="17">
        <v>0</v>
      </c>
      <c r="BG15" s="17">
        <v>0.26552338323227498</v>
      </c>
    </row>
    <row r="16" spans="2:59" x14ac:dyDescent="0.35">
      <c r="B16" s="18" t="s">
        <v>100</v>
      </c>
      <c r="C16" s="19">
        <v>9.75498172146924E-2</v>
      </c>
      <c r="D16" s="19">
        <v>9.4394719301836502E-2</v>
      </c>
      <c r="E16" s="19">
        <v>0.10164334173695</v>
      </c>
      <c r="F16" s="19"/>
      <c r="G16" s="19">
        <v>0.10992801548026999</v>
      </c>
      <c r="H16" s="19">
        <v>0.122107923893832</v>
      </c>
      <c r="I16" s="19">
        <v>0.16579486883775099</v>
      </c>
      <c r="J16" s="19">
        <v>6.4600359098887603E-2</v>
      </c>
      <c r="K16" s="19">
        <v>8.8734477391459204E-2</v>
      </c>
      <c r="L16" s="19">
        <v>6.1438447236135098E-2</v>
      </c>
      <c r="M16" s="19"/>
      <c r="N16" s="19">
        <v>4.5105734778330499E-2</v>
      </c>
      <c r="O16" s="19">
        <v>7.1310236171152605E-2</v>
      </c>
      <c r="P16" s="19">
        <v>0.114741275262093</v>
      </c>
      <c r="Q16" s="19">
        <v>0.202806442365353</v>
      </c>
      <c r="R16" s="19"/>
      <c r="S16" s="19">
        <v>0</v>
      </c>
      <c r="T16" s="19">
        <v>3.7878054616666303E-2</v>
      </c>
      <c r="U16" s="19">
        <v>0</v>
      </c>
      <c r="V16" s="19">
        <v>0.166895151911579</v>
      </c>
      <c r="W16" s="19">
        <v>0</v>
      </c>
      <c r="X16" s="19">
        <v>7.5033843585159299E-2</v>
      </c>
      <c r="Y16" s="19">
        <v>0.209408226249297</v>
      </c>
      <c r="Z16" s="19">
        <v>0</v>
      </c>
      <c r="AA16" s="19">
        <v>6.9795560287673294E-2</v>
      </c>
      <c r="AB16" s="19">
        <v>0.30568207826353899</v>
      </c>
      <c r="AC16" s="19">
        <v>0.175379902796333</v>
      </c>
      <c r="AD16" s="19">
        <v>0</v>
      </c>
      <c r="AE16" s="19"/>
      <c r="AF16" s="19">
        <v>4.78932990870507E-2</v>
      </c>
      <c r="AG16" s="19">
        <v>0.122371986143909</v>
      </c>
      <c r="AH16" s="19">
        <v>0.13594152205882701</v>
      </c>
      <c r="AI16" s="19"/>
      <c r="AJ16" s="19">
        <v>5.5963549009537497E-2</v>
      </c>
      <c r="AK16" s="19">
        <v>9.4889749983252003E-2</v>
      </c>
      <c r="AL16" s="19">
        <v>0.18448824546468801</v>
      </c>
      <c r="AM16" s="19">
        <v>0</v>
      </c>
      <c r="AN16" s="19">
        <v>0.116630972782618</v>
      </c>
      <c r="AO16" s="19"/>
      <c r="AP16" s="19">
        <v>2.93787605372305E-2</v>
      </c>
      <c r="AQ16" s="19">
        <v>0.10694355733467199</v>
      </c>
      <c r="AR16" s="19">
        <v>0.150753854969089</v>
      </c>
      <c r="AS16" s="19">
        <v>3.64885156242718E-2</v>
      </c>
      <c r="AT16" s="19">
        <v>0</v>
      </c>
      <c r="AU16" s="19"/>
      <c r="AV16" s="19">
        <v>9.5068694592649106E-2</v>
      </c>
      <c r="AW16" s="19">
        <v>6.4059006545949204E-2</v>
      </c>
      <c r="AX16" s="19">
        <v>0.13139275688828</v>
      </c>
      <c r="AY16" s="19">
        <v>6.7781014473902501E-2</v>
      </c>
      <c r="AZ16" s="19">
        <v>0</v>
      </c>
      <c r="BA16" s="19">
        <v>0.23531500140935999</v>
      </c>
      <c r="BB16" s="19"/>
      <c r="BC16" s="19">
        <v>0.146876299940674</v>
      </c>
      <c r="BD16" s="19">
        <v>0.13630157925376801</v>
      </c>
      <c r="BE16" s="19">
        <v>7.5027628070645502E-2</v>
      </c>
      <c r="BF16" s="19">
        <v>0.124635256197628</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105</v>
      </c>
      <c r="D7" s="10">
        <v>47</v>
      </c>
      <c r="E7" s="10">
        <v>57</v>
      </c>
      <c r="F7" s="10"/>
      <c r="G7" s="10">
        <v>10</v>
      </c>
      <c r="H7" s="10">
        <v>13</v>
      </c>
      <c r="I7" s="10">
        <v>18</v>
      </c>
      <c r="J7" s="10">
        <v>23</v>
      </c>
      <c r="K7" s="10">
        <v>18</v>
      </c>
      <c r="L7" s="10">
        <v>23</v>
      </c>
      <c r="M7" s="10"/>
      <c r="N7" s="10">
        <v>26</v>
      </c>
      <c r="O7" s="10">
        <v>27</v>
      </c>
      <c r="P7" s="10">
        <v>22</v>
      </c>
      <c r="Q7" s="10">
        <v>30</v>
      </c>
      <c r="R7" s="10"/>
      <c r="S7" s="10">
        <v>19</v>
      </c>
      <c r="T7" s="10">
        <v>18</v>
      </c>
      <c r="U7" s="10">
        <v>8</v>
      </c>
      <c r="V7" s="10">
        <v>7</v>
      </c>
      <c r="W7" s="10">
        <v>6</v>
      </c>
      <c r="X7" s="10">
        <v>3</v>
      </c>
      <c r="Y7" s="10">
        <v>8</v>
      </c>
      <c r="Z7" s="10">
        <v>4</v>
      </c>
      <c r="AA7" s="10">
        <v>10</v>
      </c>
      <c r="AB7" s="10">
        <v>13</v>
      </c>
      <c r="AC7" s="10">
        <v>6</v>
      </c>
      <c r="AD7" s="10">
        <v>3</v>
      </c>
      <c r="AE7" s="10"/>
      <c r="AF7" s="10">
        <v>41</v>
      </c>
      <c r="AG7" s="10">
        <v>37</v>
      </c>
      <c r="AH7" s="10">
        <v>20</v>
      </c>
      <c r="AI7" s="10"/>
      <c r="AJ7" s="10">
        <v>32</v>
      </c>
      <c r="AK7" s="10">
        <v>26</v>
      </c>
      <c r="AL7" s="10">
        <v>4</v>
      </c>
      <c r="AM7" s="10">
        <v>5</v>
      </c>
      <c r="AN7" s="10">
        <v>13</v>
      </c>
      <c r="AO7" s="10"/>
      <c r="AP7" s="10">
        <v>21</v>
      </c>
      <c r="AQ7" s="10">
        <v>33</v>
      </c>
      <c r="AR7" s="10">
        <v>7</v>
      </c>
      <c r="AS7" s="10">
        <v>13</v>
      </c>
      <c r="AT7" s="10">
        <v>6</v>
      </c>
      <c r="AU7" s="10"/>
      <c r="AV7" s="10">
        <v>28</v>
      </c>
      <c r="AW7" s="10">
        <v>18</v>
      </c>
      <c r="AX7" s="10">
        <v>6</v>
      </c>
      <c r="AY7" s="10">
        <v>19</v>
      </c>
      <c r="AZ7" s="10">
        <v>9</v>
      </c>
      <c r="BA7" s="10">
        <v>8</v>
      </c>
      <c r="BB7" s="10"/>
      <c r="BC7" s="10">
        <v>24</v>
      </c>
      <c r="BD7" s="10">
        <v>21</v>
      </c>
      <c r="BE7" s="10">
        <v>34</v>
      </c>
      <c r="BF7" s="10">
        <v>6</v>
      </c>
      <c r="BG7" s="10">
        <v>1</v>
      </c>
    </row>
    <row r="8" spans="2:59" ht="30" customHeight="1" x14ac:dyDescent="0.35">
      <c r="B8" s="11" t="s">
        <v>20</v>
      </c>
      <c r="C8" s="11">
        <v>105</v>
      </c>
      <c r="D8" s="11">
        <v>47</v>
      </c>
      <c r="E8" s="11">
        <v>57</v>
      </c>
      <c r="F8" s="11"/>
      <c r="G8" s="11">
        <v>10</v>
      </c>
      <c r="H8" s="11">
        <v>13</v>
      </c>
      <c r="I8" s="11">
        <v>21</v>
      </c>
      <c r="J8" s="11">
        <v>22</v>
      </c>
      <c r="K8" s="11">
        <v>18</v>
      </c>
      <c r="L8" s="11">
        <v>22</v>
      </c>
      <c r="M8" s="11"/>
      <c r="N8" s="11">
        <v>25</v>
      </c>
      <c r="O8" s="11">
        <v>30</v>
      </c>
      <c r="P8" s="11">
        <v>21</v>
      </c>
      <c r="Q8" s="11">
        <v>29</v>
      </c>
      <c r="R8" s="11"/>
      <c r="S8" s="11">
        <v>19</v>
      </c>
      <c r="T8" s="11">
        <v>18</v>
      </c>
      <c r="U8" s="11">
        <v>9</v>
      </c>
      <c r="V8" s="11">
        <v>9</v>
      </c>
      <c r="W8" s="11">
        <v>6</v>
      </c>
      <c r="X8" s="11">
        <v>4</v>
      </c>
      <c r="Y8" s="11">
        <v>8</v>
      </c>
      <c r="Z8" s="11">
        <v>3</v>
      </c>
      <c r="AA8" s="11">
        <v>9</v>
      </c>
      <c r="AB8" s="11">
        <v>12</v>
      </c>
      <c r="AC8" s="11">
        <v>5</v>
      </c>
      <c r="AD8" s="11">
        <v>3</v>
      </c>
      <c r="AE8" s="11"/>
      <c r="AF8" s="11">
        <v>42</v>
      </c>
      <c r="AG8" s="11">
        <v>36</v>
      </c>
      <c r="AH8" s="11">
        <v>20</v>
      </c>
      <c r="AI8" s="11"/>
      <c r="AJ8" s="11">
        <v>32</v>
      </c>
      <c r="AK8" s="11">
        <v>27</v>
      </c>
      <c r="AL8" s="11">
        <v>4</v>
      </c>
      <c r="AM8" s="11">
        <v>5</v>
      </c>
      <c r="AN8" s="11">
        <v>13</v>
      </c>
      <c r="AO8" s="11"/>
      <c r="AP8" s="11">
        <v>21</v>
      </c>
      <c r="AQ8" s="11">
        <v>34</v>
      </c>
      <c r="AR8" s="11">
        <v>7</v>
      </c>
      <c r="AS8" s="11">
        <v>12</v>
      </c>
      <c r="AT8" s="11">
        <v>6</v>
      </c>
      <c r="AU8" s="11"/>
      <c r="AV8" s="11">
        <v>30</v>
      </c>
      <c r="AW8" s="11">
        <v>19</v>
      </c>
      <c r="AX8" s="11">
        <v>6</v>
      </c>
      <c r="AY8" s="11">
        <v>18</v>
      </c>
      <c r="AZ8" s="11">
        <v>9</v>
      </c>
      <c r="BA8" s="11">
        <v>7</v>
      </c>
      <c r="BB8" s="11"/>
      <c r="BC8" s="11">
        <v>24</v>
      </c>
      <c r="BD8" s="11">
        <v>21</v>
      </c>
      <c r="BE8" s="11">
        <v>33</v>
      </c>
      <c r="BF8" s="11">
        <v>6</v>
      </c>
      <c r="BG8" s="11">
        <v>1</v>
      </c>
    </row>
    <row r="9" spans="2:59" x14ac:dyDescent="0.35">
      <c r="B9" s="18" t="s">
        <v>688</v>
      </c>
      <c r="C9" s="17">
        <v>0.14600645847839999</v>
      </c>
      <c r="D9" s="17">
        <v>0.128516008599664</v>
      </c>
      <c r="E9" s="17">
        <v>0.16266479334221401</v>
      </c>
      <c r="F9" s="17"/>
      <c r="G9" s="17">
        <v>0</v>
      </c>
      <c r="H9" s="17">
        <v>0.160889478352299</v>
      </c>
      <c r="I9" s="17">
        <v>5.5846978931672599E-2</v>
      </c>
      <c r="J9" s="17">
        <v>0.17937744356340099</v>
      </c>
      <c r="K9" s="17">
        <v>0.16435666194745899</v>
      </c>
      <c r="L9" s="17">
        <v>0.23957684050169001</v>
      </c>
      <c r="M9" s="17"/>
      <c r="N9" s="17">
        <v>0.12562089893817399</v>
      </c>
      <c r="O9" s="17">
        <v>0.137261174643272</v>
      </c>
      <c r="P9" s="17">
        <v>0.23034211446116001</v>
      </c>
      <c r="Q9" s="17">
        <v>0.111835898493287</v>
      </c>
      <c r="R9" s="17"/>
      <c r="S9" s="17">
        <v>0.110731961577928</v>
      </c>
      <c r="T9" s="17">
        <v>0.113133766129875</v>
      </c>
      <c r="U9" s="17">
        <v>0.23203270466893799</v>
      </c>
      <c r="V9" s="17">
        <v>0.13023331383091399</v>
      </c>
      <c r="W9" s="17">
        <v>0</v>
      </c>
      <c r="X9" s="17">
        <v>0.31608618386334802</v>
      </c>
      <c r="Y9" s="17">
        <v>0</v>
      </c>
      <c r="Z9" s="17">
        <v>0</v>
      </c>
      <c r="AA9" s="17">
        <v>0.213461515992665</v>
      </c>
      <c r="AB9" s="17">
        <v>0.33076872501585503</v>
      </c>
      <c r="AC9" s="17">
        <v>0.18206938457972399</v>
      </c>
      <c r="AD9" s="17">
        <v>0</v>
      </c>
      <c r="AE9" s="17"/>
      <c r="AF9" s="17">
        <v>0.20216346330446999</v>
      </c>
      <c r="AG9" s="17">
        <v>0.139037241656842</v>
      </c>
      <c r="AH9" s="17">
        <v>9.4976802737463603E-2</v>
      </c>
      <c r="AI9" s="17"/>
      <c r="AJ9" s="17">
        <v>0.241073745686878</v>
      </c>
      <c r="AK9" s="17">
        <v>0.114198191838281</v>
      </c>
      <c r="AL9" s="17">
        <v>0.232654233981824</v>
      </c>
      <c r="AM9" s="17">
        <v>0</v>
      </c>
      <c r="AN9" s="17">
        <v>0.14088074108485399</v>
      </c>
      <c r="AO9" s="17"/>
      <c r="AP9" s="17">
        <v>0.30693754536515999</v>
      </c>
      <c r="AQ9" s="17">
        <v>0.140853190047905</v>
      </c>
      <c r="AR9" s="17">
        <v>0</v>
      </c>
      <c r="AS9" s="17">
        <v>0.16551196018141001</v>
      </c>
      <c r="AT9" s="17">
        <v>0</v>
      </c>
      <c r="AU9" s="17"/>
      <c r="AV9" s="17">
        <v>9.9674213015883403E-2</v>
      </c>
      <c r="AW9" s="17">
        <v>0.29329037573184202</v>
      </c>
      <c r="AX9" s="17">
        <v>0.166179140918498</v>
      </c>
      <c r="AY9" s="17">
        <v>0.17124964083886701</v>
      </c>
      <c r="AZ9" s="17">
        <v>0</v>
      </c>
      <c r="BA9" s="17">
        <v>0</v>
      </c>
      <c r="BB9" s="17"/>
      <c r="BC9" s="17">
        <v>0.161103486394651</v>
      </c>
      <c r="BD9" s="17">
        <v>4.7700163910924E-2</v>
      </c>
      <c r="BE9" s="17">
        <v>6.6547206313196799E-2</v>
      </c>
      <c r="BF9" s="17">
        <v>0.33030020516270497</v>
      </c>
      <c r="BG9" s="17">
        <v>0</v>
      </c>
    </row>
    <row r="10" spans="2:59" x14ac:dyDescent="0.35">
      <c r="B10" s="18" t="s">
        <v>689</v>
      </c>
      <c r="C10" s="17">
        <v>0.14254052004586601</v>
      </c>
      <c r="D10" s="17">
        <v>0.17239492603048501</v>
      </c>
      <c r="E10" s="17">
        <v>0.104703337897096</v>
      </c>
      <c r="F10" s="17"/>
      <c r="G10" s="17">
        <v>0.21624277809886</v>
      </c>
      <c r="H10" s="17">
        <v>0.20738899695456101</v>
      </c>
      <c r="I10" s="17">
        <v>0.21712791400749401</v>
      </c>
      <c r="J10" s="17">
        <v>3.9331325578399703E-2</v>
      </c>
      <c r="K10" s="17">
        <v>0.145266960638128</v>
      </c>
      <c r="L10" s="17">
        <v>0.10068018776796001</v>
      </c>
      <c r="M10" s="17"/>
      <c r="N10" s="17">
        <v>9.4553898838080394E-2</v>
      </c>
      <c r="O10" s="17">
        <v>0.142151310211655</v>
      </c>
      <c r="P10" s="17">
        <v>4.0904523509320903E-2</v>
      </c>
      <c r="Q10" s="17">
        <v>0.25794472623057901</v>
      </c>
      <c r="R10" s="17"/>
      <c r="S10" s="17">
        <v>0.22047633560555699</v>
      </c>
      <c r="T10" s="17">
        <v>4.8269354521422898E-2</v>
      </c>
      <c r="U10" s="17">
        <v>0.25525381930256202</v>
      </c>
      <c r="V10" s="17">
        <v>0.11506288773126699</v>
      </c>
      <c r="W10" s="17">
        <v>0</v>
      </c>
      <c r="X10" s="17">
        <v>0</v>
      </c>
      <c r="Y10" s="17">
        <v>0.103395128012211</v>
      </c>
      <c r="Z10" s="17">
        <v>0</v>
      </c>
      <c r="AA10" s="17">
        <v>0.11431077422950001</v>
      </c>
      <c r="AB10" s="17">
        <v>0.19954506931129501</v>
      </c>
      <c r="AC10" s="17">
        <v>0.26658317206330401</v>
      </c>
      <c r="AD10" s="17">
        <v>0.40717907522403102</v>
      </c>
      <c r="AE10" s="17"/>
      <c r="AF10" s="17">
        <v>8.1993351507964496E-2</v>
      </c>
      <c r="AG10" s="17">
        <v>0.16517009476623701</v>
      </c>
      <c r="AH10" s="17">
        <v>0.19605969717789701</v>
      </c>
      <c r="AI10" s="17"/>
      <c r="AJ10" s="17">
        <v>0.124253694492444</v>
      </c>
      <c r="AK10" s="17">
        <v>0.14977804959614099</v>
      </c>
      <c r="AL10" s="17">
        <v>0</v>
      </c>
      <c r="AM10" s="17">
        <v>0.221107367352739</v>
      </c>
      <c r="AN10" s="17">
        <v>8.2335899771923404E-2</v>
      </c>
      <c r="AO10" s="17"/>
      <c r="AP10" s="17">
        <v>3.9638666600823602E-2</v>
      </c>
      <c r="AQ10" s="17">
        <v>0.17251449630548099</v>
      </c>
      <c r="AR10" s="17">
        <v>0.44031680634509501</v>
      </c>
      <c r="AS10" s="17">
        <v>9.3378980894017805E-2</v>
      </c>
      <c r="AT10" s="17">
        <v>0</v>
      </c>
      <c r="AU10" s="17"/>
      <c r="AV10" s="17">
        <v>0.26097327791430902</v>
      </c>
      <c r="AW10" s="17">
        <v>0</v>
      </c>
      <c r="AX10" s="17">
        <v>0.18085887729230701</v>
      </c>
      <c r="AY10" s="17">
        <v>0.111845449459109</v>
      </c>
      <c r="AZ10" s="17">
        <v>0</v>
      </c>
      <c r="BA10" s="17">
        <v>0.14658439948459601</v>
      </c>
      <c r="BB10" s="17"/>
      <c r="BC10" s="17">
        <v>0.16424587796676801</v>
      </c>
      <c r="BD10" s="17">
        <v>0.13654302287954201</v>
      </c>
      <c r="BE10" s="17">
        <v>0.18110300521785999</v>
      </c>
      <c r="BF10" s="17">
        <v>0.18593301721139699</v>
      </c>
      <c r="BG10" s="17">
        <v>0</v>
      </c>
    </row>
    <row r="11" spans="2:59" x14ac:dyDescent="0.35">
      <c r="B11" s="18" t="s">
        <v>690</v>
      </c>
      <c r="C11" s="17">
        <v>0.20550958463233199</v>
      </c>
      <c r="D11" s="17">
        <v>0.24491284249549</v>
      </c>
      <c r="E11" s="17">
        <v>0.17624312056828501</v>
      </c>
      <c r="F11" s="17"/>
      <c r="G11" s="17">
        <v>0.26057826034495501</v>
      </c>
      <c r="H11" s="17">
        <v>0.195025772151422</v>
      </c>
      <c r="I11" s="17">
        <v>0.34072460916994302</v>
      </c>
      <c r="J11" s="17">
        <v>0.26607224599607998</v>
      </c>
      <c r="K11" s="17">
        <v>5.3802195457766801E-2</v>
      </c>
      <c r="L11" s="17">
        <v>0.124768459365109</v>
      </c>
      <c r="M11" s="17"/>
      <c r="N11" s="17">
        <v>0.48270125600504499</v>
      </c>
      <c r="O11" s="17">
        <v>0.149004893644543</v>
      </c>
      <c r="P11" s="17">
        <v>4.3329675527812798E-2</v>
      </c>
      <c r="Q11" s="17">
        <v>0.14282065969715699</v>
      </c>
      <c r="R11" s="17"/>
      <c r="S11" s="17">
        <v>0.26317544677291699</v>
      </c>
      <c r="T11" s="17">
        <v>0.17068403706930499</v>
      </c>
      <c r="U11" s="17">
        <v>0.27780192911592</v>
      </c>
      <c r="V11" s="17">
        <v>0.15905391650968201</v>
      </c>
      <c r="W11" s="17">
        <v>0</v>
      </c>
      <c r="X11" s="17">
        <v>0.381741817572336</v>
      </c>
      <c r="Y11" s="17">
        <v>0.39713376097685099</v>
      </c>
      <c r="Z11" s="17">
        <v>0.224367449293221</v>
      </c>
      <c r="AA11" s="17">
        <v>0.26831225116574697</v>
      </c>
      <c r="AB11" s="17">
        <v>0</v>
      </c>
      <c r="AC11" s="17">
        <v>0.176946513078613</v>
      </c>
      <c r="AD11" s="17">
        <v>0.31741259606941802</v>
      </c>
      <c r="AE11" s="17"/>
      <c r="AF11" s="17">
        <v>0.114500513024065</v>
      </c>
      <c r="AG11" s="17">
        <v>0.33574322943553597</v>
      </c>
      <c r="AH11" s="17">
        <v>0.11947568003341701</v>
      </c>
      <c r="AI11" s="17"/>
      <c r="AJ11" s="17">
        <v>0.18770280256194799</v>
      </c>
      <c r="AK11" s="17">
        <v>0.24082146044355701</v>
      </c>
      <c r="AL11" s="17">
        <v>0.51668696459679897</v>
      </c>
      <c r="AM11" s="17">
        <v>0</v>
      </c>
      <c r="AN11" s="17">
        <v>0.183908196064963</v>
      </c>
      <c r="AO11" s="17"/>
      <c r="AP11" s="17">
        <v>0.13018308326382</v>
      </c>
      <c r="AQ11" s="17">
        <v>0.29425643487797998</v>
      </c>
      <c r="AR11" s="17">
        <v>0.42243270958290002</v>
      </c>
      <c r="AS11" s="17">
        <v>8.1219626976925599E-2</v>
      </c>
      <c r="AT11" s="17">
        <v>0.109275198671122</v>
      </c>
      <c r="AU11" s="17"/>
      <c r="AV11" s="17">
        <v>0.35600895731287302</v>
      </c>
      <c r="AW11" s="17">
        <v>0.14720864998455599</v>
      </c>
      <c r="AX11" s="17">
        <v>0.30601691847136298</v>
      </c>
      <c r="AY11" s="17">
        <v>4.9951589121928298E-2</v>
      </c>
      <c r="AZ11" s="17">
        <v>6.9522997746756895E-2</v>
      </c>
      <c r="BA11" s="17">
        <v>0.39579823241036799</v>
      </c>
      <c r="BB11" s="17"/>
      <c r="BC11" s="17">
        <v>8.4886015020689196E-2</v>
      </c>
      <c r="BD11" s="17">
        <v>9.5719505591454201E-2</v>
      </c>
      <c r="BE11" s="17">
        <v>0.33893552602254101</v>
      </c>
      <c r="BF11" s="17">
        <v>0.140725081133727</v>
      </c>
      <c r="BG11" s="17">
        <v>1</v>
      </c>
    </row>
    <row r="12" spans="2:59" x14ac:dyDescent="0.35">
      <c r="B12" s="18" t="s">
        <v>691</v>
      </c>
      <c r="C12" s="17">
        <v>0.28239103676444</v>
      </c>
      <c r="D12" s="17">
        <v>0.24727160172929499</v>
      </c>
      <c r="E12" s="17">
        <v>0.315673023059442</v>
      </c>
      <c r="F12" s="17"/>
      <c r="G12" s="17">
        <v>0.43159434573750999</v>
      </c>
      <c r="H12" s="17">
        <v>6.5280513447424804E-2</v>
      </c>
      <c r="I12" s="17">
        <v>0.289415188586923</v>
      </c>
      <c r="J12" s="17">
        <v>0.24272060929724401</v>
      </c>
      <c r="K12" s="17">
        <v>0.23469502222178101</v>
      </c>
      <c r="L12" s="17">
        <v>0.416903524341245</v>
      </c>
      <c r="M12" s="17"/>
      <c r="N12" s="17">
        <v>0.20086343466898901</v>
      </c>
      <c r="O12" s="17">
        <v>0.31315588089448498</v>
      </c>
      <c r="P12" s="17">
        <v>0.36637372891861503</v>
      </c>
      <c r="Q12" s="17">
        <v>0.259673261409472</v>
      </c>
      <c r="R12" s="17"/>
      <c r="S12" s="17">
        <v>0.31558841751651401</v>
      </c>
      <c r="T12" s="17">
        <v>0.27509481388302998</v>
      </c>
      <c r="U12" s="17">
        <v>0.128128240372479</v>
      </c>
      <c r="V12" s="17">
        <v>0.31843142697501398</v>
      </c>
      <c r="W12" s="17">
        <v>0.51735325797826204</v>
      </c>
      <c r="X12" s="17">
        <v>0.30217199856431598</v>
      </c>
      <c r="Y12" s="17">
        <v>0.38705789563700299</v>
      </c>
      <c r="Z12" s="17">
        <v>0.52940276912269901</v>
      </c>
      <c r="AA12" s="17">
        <v>0.196445718536785</v>
      </c>
      <c r="AB12" s="17">
        <v>0.14458698398890099</v>
      </c>
      <c r="AC12" s="17">
        <v>0.37440093027835902</v>
      </c>
      <c r="AD12" s="17">
        <v>0</v>
      </c>
      <c r="AE12" s="17"/>
      <c r="AF12" s="17">
        <v>0.31937727453983</v>
      </c>
      <c r="AG12" s="17">
        <v>0.19653109561740201</v>
      </c>
      <c r="AH12" s="17">
        <v>0.30115667730972501</v>
      </c>
      <c r="AI12" s="17"/>
      <c r="AJ12" s="17">
        <v>0.29399830219096501</v>
      </c>
      <c r="AK12" s="17">
        <v>0.18443504258076299</v>
      </c>
      <c r="AL12" s="17">
        <v>0</v>
      </c>
      <c r="AM12" s="17">
        <v>0.39542083214941598</v>
      </c>
      <c r="AN12" s="17">
        <v>0.29189732850793199</v>
      </c>
      <c r="AO12" s="17"/>
      <c r="AP12" s="17">
        <v>0.44788978950624803</v>
      </c>
      <c r="AQ12" s="17">
        <v>0.18320865828573801</v>
      </c>
      <c r="AR12" s="17">
        <v>0</v>
      </c>
      <c r="AS12" s="17">
        <v>0.50058433355462195</v>
      </c>
      <c r="AT12" s="17">
        <v>0.34375744163641703</v>
      </c>
      <c r="AU12" s="17"/>
      <c r="AV12" s="17">
        <v>0.13436282982237199</v>
      </c>
      <c r="AW12" s="17">
        <v>0.35267151372154298</v>
      </c>
      <c r="AX12" s="17">
        <v>0.182873595557667</v>
      </c>
      <c r="AY12" s="17">
        <v>0.45933661879799798</v>
      </c>
      <c r="AZ12" s="17">
        <v>0.48170714683805699</v>
      </c>
      <c r="BA12" s="17">
        <v>0.24473973657132</v>
      </c>
      <c r="BB12" s="17"/>
      <c r="BC12" s="17">
        <v>0.41941053067416401</v>
      </c>
      <c r="BD12" s="17">
        <v>0.442599484329874</v>
      </c>
      <c r="BE12" s="17">
        <v>0.18495358933230399</v>
      </c>
      <c r="BF12" s="17">
        <v>0.204289869743533</v>
      </c>
      <c r="BG12" s="17">
        <v>0</v>
      </c>
    </row>
    <row r="13" spans="2:59" x14ac:dyDescent="0.35">
      <c r="B13" s="18" t="s">
        <v>692</v>
      </c>
      <c r="C13" s="17">
        <v>3.9811751957448398E-2</v>
      </c>
      <c r="D13" s="17">
        <v>4.7708685897456998E-2</v>
      </c>
      <c r="E13" s="17">
        <v>3.3925107386798201E-2</v>
      </c>
      <c r="F13" s="17"/>
      <c r="G13" s="17">
        <v>0</v>
      </c>
      <c r="H13" s="17">
        <v>0.14907926080827999</v>
      </c>
      <c r="I13" s="17">
        <v>0</v>
      </c>
      <c r="J13" s="17">
        <v>5.0045161693071001E-2</v>
      </c>
      <c r="K13" s="17">
        <v>6.4034163838430094E-2</v>
      </c>
      <c r="L13" s="17">
        <v>0</v>
      </c>
      <c r="M13" s="17"/>
      <c r="N13" s="17">
        <v>2.8594584383086201E-2</v>
      </c>
      <c r="O13" s="17">
        <v>7.3807224841649796E-2</v>
      </c>
      <c r="P13" s="17">
        <v>0</v>
      </c>
      <c r="Q13" s="17">
        <v>4.2473024453864298E-2</v>
      </c>
      <c r="R13" s="17"/>
      <c r="S13" s="17">
        <v>0</v>
      </c>
      <c r="T13" s="17">
        <v>5.9357966771601399E-2</v>
      </c>
      <c r="U13" s="17">
        <v>0</v>
      </c>
      <c r="V13" s="17">
        <v>0</v>
      </c>
      <c r="W13" s="17">
        <v>0.37654102613693602</v>
      </c>
      <c r="X13" s="17">
        <v>0</v>
      </c>
      <c r="Y13" s="17">
        <v>0</v>
      </c>
      <c r="Z13" s="17">
        <v>0</v>
      </c>
      <c r="AA13" s="17">
        <v>0</v>
      </c>
      <c r="AB13" s="17">
        <v>6.14496328434775E-2</v>
      </c>
      <c r="AC13" s="17">
        <v>0</v>
      </c>
      <c r="AD13" s="17">
        <v>0</v>
      </c>
      <c r="AE13" s="17"/>
      <c r="AF13" s="17">
        <v>8.3174055851198803E-2</v>
      </c>
      <c r="AG13" s="17">
        <v>1.9948358746942001E-2</v>
      </c>
      <c r="AH13" s="17">
        <v>0</v>
      </c>
      <c r="AI13" s="17"/>
      <c r="AJ13" s="17">
        <v>0</v>
      </c>
      <c r="AK13" s="17">
        <v>8.9065985823951102E-2</v>
      </c>
      <c r="AL13" s="17">
        <v>0</v>
      </c>
      <c r="AM13" s="17">
        <v>0.22065748160037399</v>
      </c>
      <c r="AN13" s="17">
        <v>0</v>
      </c>
      <c r="AO13" s="17"/>
      <c r="AP13" s="17">
        <v>0</v>
      </c>
      <c r="AQ13" s="17">
        <v>7.0127613149011905E-2</v>
      </c>
      <c r="AR13" s="17">
        <v>0</v>
      </c>
      <c r="AS13" s="17">
        <v>8.6611014049198007E-2</v>
      </c>
      <c r="AT13" s="17">
        <v>0</v>
      </c>
      <c r="AU13" s="17"/>
      <c r="AV13" s="17">
        <v>7.9808785298094403E-2</v>
      </c>
      <c r="AW13" s="17">
        <v>0</v>
      </c>
      <c r="AX13" s="17">
        <v>0</v>
      </c>
      <c r="AY13" s="17">
        <v>6.0001032441826703E-2</v>
      </c>
      <c r="AZ13" s="17">
        <v>0</v>
      </c>
      <c r="BA13" s="17">
        <v>0</v>
      </c>
      <c r="BB13" s="17"/>
      <c r="BC13" s="17">
        <v>5.0509378709903498E-2</v>
      </c>
      <c r="BD13" s="17">
        <v>5.3928901486323101E-2</v>
      </c>
      <c r="BE13" s="17">
        <v>2.1560455866197498E-2</v>
      </c>
      <c r="BF13" s="17">
        <v>0</v>
      </c>
      <c r="BG13" s="17">
        <v>0</v>
      </c>
    </row>
    <row r="14" spans="2:59" x14ac:dyDescent="0.35">
      <c r="B14" s="18" t="s">
        <v>598</v>
      </c>
      <c r="C14" s="17">
        <v>4.2222602724568001E-2</v>
      </c>
      <c r="D14" s="17">
        <v>3.3656467428045303E-2</v>
      </c>
      <c r="E14" s="17">
        <v>4.99284595007446E-2</v>
      </c>
      <c r="F14" s="17"/>
      <c r="G14" s="17">
        <v>0</v>
      </c>
      <c r="H14" s="17">
        <v>5.1658422297757502E-2</v>
      </c>
      <c r="I14" s="17">
        <v>0</v>
      </c>
      <c r="J14" s="17">
        <v>0.12644199185841701</v>
      </c>
      <c r="K14" s="17">
        <v>5.6394004562670998E-2</v>
      </c>
      <c r="L14" s="17">
        <v>0</v>
      </c>
      <c r="M14" s="17"/>
      <c r="N14" s="17">
        <v>2.6937752480228901E-2</v>
      </c>
      <c r="O14" s="17">
        <v>3.3634518533591201E-2</v>
      </c>
      <c r="P14" s="17">
        <v>0.13136630794680099</v>
      </c>
      <c r="Q14" s="17">
        <v>0</v>
      </c>
      <c r="R14" s="17"/>
      <c r="S14" s="17">
        <v>0</v>
      </c>
      <c r="T14" s="17">
        <v>5.5740897389642698E-2</v>
      </c>
      <c r="U14" s="17">
        <v>0.106783306540102</v>
      </c>
      <c r="V14" s="17">
        <v>0</v>
      </c>
      <c r="W14" s="17">
        <v>0.106105715884802</v>
      </c>
      <c r="X14" s="17">
        <v>0</v>
      </c>
      <c r="Y14" s="17">
        <v>0</v>
      </c>
      <c r="Z14" s="17">
        <v>0.24622978158407899</v>
      </c>
      <c r="AA14" s="17">
        <v>0.111802205539765</v>
      </c>
      <c r="AB14" s="17">
        <v>0</v>
      </c>
      <c r="AC14" s="17">
        <v>0</v>
      </c>
      <c r="AD14" s="17">
        <v>0</v>
      </c>
      <c r="AE14" s="17"/>
      <c r="AF14" s="17">
        <v>5.73682558239395E-2</v>
      </c>
      <c r="AG14" s="17">
        <v>2.8616697046809501E-2</v>
      </c>
      <c r="AH14" s="17">
        <v>5.0017043562478797E-2</v>
      </c>
      <c r="AI14" s="17"/>
      <c r="AJ14" s="17">
        <v>4.9930770244375401E-2</v>
      </c>
      <c r="AK14" s="17">
        <v>0</v>
      </c>
      <c r="AL14" s="17">
        <v>0</v>
      </c>
      <c r="AM14" s="17">
        <v>0</v>
      </c>
      <c r="AN14" s="17">
        <v>0.13812190823380099</v>
      </c>
      <c r="AO14" s="17"/>
      <c r="AP14" s="17">
        <v>3.1187788245966599E-2</v>
      </c>
      <c r="AQ14" s="17">
        <v>0</v>
      </c>
      <c r="AR14" s="17">
        <v>0</v>
      </c>
      <c r="AS14" s="17">
        <v>7.2694084343827001E-2</v>
      </c>
      <c r="AT14" s="17">
        <v>0.180155234558184</v>
      </c>
      <c r="AU14" s="17"/>
      <c r="AV14" s="17">
        <v>0</v>
      </c>
      <c r="AW14" s="17">
        <v>3.5266580638506601E-2</v>
      </c>
      <c r="AX14" s="17">
        <v>0</v>
      </c>
      <c r="AY14" s="17">
        <v>5.0359878139346601E-2</v>
      </c>
      <c r="AZ14" s="17">
        <v>0.11461824932435501</v>
      </c>
      <c r="BA14" s="17">
        <v>0</v>
      </c>
      <c r="BB14" s="17"/>
      <c r="BC14" s="17">
        <v>4.2045013289330399E-2</v>
      </c>
      <c r="BD14" s="17">
        <v>8.5334553803273497E-2</v>
      </c>
      <c r="BE14" s="17">
        <v>2.0311196543498899E-2</v>
      </c>
      <c r="BF14" s="17">
        <v>0</v>
      </c>
      <c r="BG14" s="17">
        <v>0</v>
      </c>
    </row>
    <row r="15" spans="2:59" x14ac:dyDescent="0.35">
      <c r="B15" s="18" t="s">
        <v>693</v>
      </c>
      <c r="C15" s="17">
        <v>5.38247783674944E-2</v>
      </c>
      <c r="D15" s="17">
        <v>2.0217351729101999E-2</v>
      </c>
      <c r="E15" s="17">
        <v>8.2328297998849206E-2</v>
      </c>
      <c r="F15" s="17"/>
      <c r="G15" s="17">
        <v>9.1584615818675302E-2</v>
      </c>
      <c r="H15" s="17">
        <v>9.2573295103428793E-2</v>
      </c>
      <c r="I15" s="17">
        <v>4.29455316694047E-2</v>
      </c>
      <c r="J15" s="17">
        <v>0</v>
      </c>
      <c r="K15" s="17">
        <v>5.2584198859182897E-2</v>
      </c>
      <c r="L15" s="17">
        <v>7.8577036882033394E-2</v>
      </c>
      <c r="M15" s="17"/>
      <c r="N15" s="17">
        <v>0</v>
      </c>
      <c r="O15" s="17">
        <v>3.9581753797712102E-2</v>
      </c>
      <c r="P15" s="17">
        <v>8.8664446555834497E-2</v>
      </c>
      <c r="Q15" s="17">
        <v>9.0153326142209E-2</v>
      </c>
      <c r="R15" s="17"/>
      <c r="S15" s="17">
        <v>4.7603175568382901E-2</v>
      </c>
      <c r="T15" s="17">
        <v>0.103142433330368</v>
      </c>
      <c r="U15" s="17">
        <v>0</v>
      </c>
      <c r="V15" s="17">
        <v>0</v>
      </c>
      <c r="W15" s="17">
        <v>0</v>
      </c>
      <c r="X15" s="17">
        <v>0</v>
      </c>
      <c r="Y15" s="17">
        <v>0.112413215373935</v>
      </c>
      <c r="Z15" s="17">
        <v>0</v>
      </c>
      <c r="AA15" s="17">
        <v>0</v>
      </c>
      <c r="AB15" s="17">
        <v>0.103738854024118</v>
      </c>
      <c r="AC15" s="17">
        <v>0</v>
      </c>
      <c r="AD15" s="17">
        <v>0.27540832870655202</v>
      </c>
      <c r="AE15" s="17"/>
      <c r="AF15" s="17">
        <v>9.1886813077938903E-2</v>
      </c>
      <c r="AG15" s="17">
        <v>2.61972386003799E-2</v>
      </c>
      <c r="AH15" s="17">
        <v>4.3418104378465001E-2</v>
      </c>
      <c r="AI15" s="17"/>
      <c r="AJ15" s="17">
        <v>2.99932827559421E-2</v>
      </c>
      <c r="AK15" s="17">
        <v>0.111665960924862</v>
      </c>
      <c r="AL15" s="17">
        <v>0.25065880142137698</v>
      </c>
      <c r="AM15" s="17">
        <v>0</v>
      </c>
      <c r="AN15" s="17">
        <v>0</v>
      </c>
      <c r="AO15" s="17"/>
      <c r="AP15" s="17">
        <v>4.4163127017981599E-2</v>
      </c>
      <c r="AQ15" s="17">
        <v>8.7922086498093396E-2</v>
      </c>
      <c r="AR15" s="17">
        <v>0.13725048407200499</v>
      </c>
      <c r="AS15" s="17">
        <v>0</v>
      </c>
      <c r="AT15" s="17">
        <v>0</v>
      </c>
      <c r="AU15" s="17"/>
      <c r="AV15" s="17">
        <v>4.03015512727143E-2</v>
      </c>
      <c r="AW15" s="17">
        <v>4.9938856450639203E-2</v>
      </c>
      <c r="AX15" s="17">
        <v>0.16407146776016501</v>
      </c>
      <c r="AY15" s="17">
        <v>4.8910995705600202E-2</v>
      </c>
      <c r="AZ15" s="17">
        <v>0.100778627964801</v>
      </c>
      <c r="BA15" s="17">
        <v>0.104938943425666</v>
      </c>
      <c r="BB15" s="17"/>
      <c r="BC15" s="17">
        <v>7.7799697944493304E-2</v>
      </c>
      <c r="BD15" s="17">
        <v>0</v>
      </c>
      <c r="BE15" s="17">
        <v>8.7155761901683101E-2</v>
      </c>
      <c r="BF15" s="17">
        <v>0.13875182674863801</v>
      </c>
      <c r="BG15" s="17">
        <v>0</v>
      </c>
    </row>
    <row r="16" spans="2:59" x14ac:dyDescent="0.35">
      <c r="B16" s="18" t="s">
        <v>100</v>
      </c>
      <c r="C16" s="19">
        <v>8.7693267029450003E-2</v>
      </c>
      <c r="D16" s="19">
        <v>0.10532211609046099</v>
      </c>
      <c r="E16" s="19">
        <v>7.4533860246571298E-2</v>
      </c>
      <c r="F16" s="19"/>
      <c r="G16" s="19">
        <v>0</v>
      </c>
      <c r="H16" s="19">
        <v>7.8104260884827206E-2</v>
      </c>
      <c r="I16" s="19">
        <v>5.3939777634563202E-2</v>
      </c>
      <c r="J16" s="19">
        <v>9.6011222013386896E-2</v>
      </c>
      <c r="K16" s="19">
        <v>0.228866792474581</v>
      </c>
      <c r="L16" s="19">
        <v>3.9493951141963801E-2</v>
      </c>
      <c r="M16" s="19"/>
      <c r="N16" s="19">
        <v>4.0728174686396397E-2</v>
      </c>
      <c r="O16" s="19">
        <v>0.11140324343309201</v>
      </c>
      <c r="P16" s="19">
        <v>9.9019203080455406E-2</v>
      </c>
      <c r="Q16" s="19">
        <v>9.50991035734325E-2</v>
      </c>
      <c r="R16" s="19"/>
      <c r="S16" s="19">
        <v>4.24246629587011E-2</v>
      </c>
      <c r="T16" s="19">
        <v>0.17457673090475501</v>
      </c>
      <c r="U16" s="19">
        <v>0</v>
      </c>
      <c r="V16" s="19">
        <v>0.27721845495312297</v>
      </c>
      <c r="W16" s="19">
        <v>0</v>
      </c>
      <c r="X16" s="19">
        <v>0</v>
      </c>
      <c r="Y16" s="19">
        <v>0</v>
      </c>
      <c r="Z16" s="19">
        <v>0</v>
      </c>
      <c r="AA16" s="19">
        <v>9.5667534535536294E-2</v>
      </c>
      <c r="AB16" s="19">
        <v>0.15991073481635401</v>
      </c>
      <c r="AC16" s="19">
        <v>0</v>
      </c>
      <c r="AD16" s="19">
        <v>0</v>
      </c>
      <c r="AE16" s="19"/>
      <c r="AF16" s="19">
        <v>4.9536272870593E-2</v>
      </c>
      <c r="AG16" s="19">
        <v>8.8756044129851802E-2</v>
      </c>
      <c r="AH16" s="19">
        <v>0.194895994800554</v>
      </c>
      <c r="AI16" s="19"/>
      <c r="AJ16" s="19">
        <v>7.3047402067448197E-2</v>
      </c>
      <c r="AK16" s="19">
        <v>0.110035308792446</v>
      </c>
      <c r="AL16" s="19">
        <v>0</v>
      </c>
      <c r="AM16" s="19">
        <v>0.162814318897471</v>
      </c>
      <c r="AN16" s="19">
        <v>0.16285592633652701</v>
      </c>
      <c r="AO16" s="19"/>
      <c r="AP16" s="19">
        <v>0</v>
      </c>
      <c r="AQ16" s="19">
        <v>5.1117520835790999E-2</v>
      </c>
      <c r="AR16" s="19">
        <v>0</v>
      </c>
      <c r="AS16" s="19">
        <v>0</v>
      </c>
      <c r="AT16" s="19">
        <v>0.36681212513427702</v>
      </c>
      <c r="AU16" s="19"/>
      <c r="AV16" s="19">
        <v>2.88703853637539E-2</v>
      </c>
      <c r="AW16" s="19">
        <v>0.121624023472913</v>
      </c>
      <c r="AX16" s="19">
        <v>0</v>
      </c>
      <c r="AY16" s="19">
        <v>4.83447954953245E-2</v>
      </c>
      <c r="AZ16" s="19">
        <v>0.23337297812603</v>
      </c>
      <c r="BA16" s="19">
        <v>0.10793868810805</v>
      </c>
      <c r="BB16" s="19"/>
      <c r="BC16" s="19">
        <v>0</v>
      </c>
      <c r="BD16" s="19">
        <v>0.13817436799860899</v>
      </c>
      <c r="BE16" s="19">
        <v>9.9433258802718194E-2</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102</v>
      </c>
      <c r="D7" s="10">
        <v>50</v>
      </c>
      <c r="E7" s="10">
        <v>51</v>
      </c>
      <c r="F7" s="10"/>
      <c r="G7" s="10">
        <v>16</v>
      </c>
      <c r="H7" s="10">
        <v>14</v>
      </c>
      <c r="I7" s="10">
        <v>14</v>
      </c>
      <c r="J7" s="10">
        <v>25</v>
      </c>
      <c r="K7" s="10">
        <v>12</v>
      </c>
      <c r="L7" s="10">
        <v>21</v>
      </c>
      <c r="M7" s="10"/>
      <c r="N7" s="10">
        <v>34</v>
      </c>
      <c r="O7" s="10">
        <v>17</v>
      </c>
      <c r="P7" s="10">
        <v>21</v>
      </c>
      <c r="Q7" s="10">
        <v>30</v>
      </c>
      <c r="R7" s="10"/>
      <c r="S7" s="10">
        <v>9</v>
      </c>
      <c r="T7" s="10">
        <v>18</v>
      </c>
      <c r="U7" s="10">
        <v>7</v>
      </c>
      <c r="V7" s="10">
        <v>11</v>
      </c>
      <c r="W7" s="10">
        <v>6</v>
      </c>
      <c r="X7" s="10">
        <v>8</v>
      </c>
      <c r="Y7" s="10">
        <v>6</v>
      </c>
      <c r="Z7" s="10">
        <v>6</v>
      </c>
      <c r="AA7" s="10">
        <v>11</v>
      </c>
      <c r="AB7" s="10">
        <v>9</v>
      </c>
      <c r="AC7" s="10">
        <v>8</v>
      </c>
      <c r="AD7" s="10">
        <v>3</v>
      </c>
      <c r="AE7" s="10"/>
      <c r="AF7" s="10">
        <v>38</v>
      </c>
      <c r="AG7" s="10">
        <v>41</v>
      </c>
      <c r="AH7" s="10">
        <v>15</v>
      </c>
      <c r="AI7" s="10"/>
      <c r="AJ7" s="10">
        <v>26</v>
      </c>
      <c r="AK7" s="10">
        <v>21</v>
      </c>
      <c r="AL7" s="10">
        <v>12</v>
      </c>
      <c r="AM7" s="10">
        <v>2</v>
      </c>
      <c r="AN7" s="10">
        <v>19</v>
      </c>
      <c r="AO7" s="10"/>
      <c r="AP7" s="10">
        <v>15</v>
      </c>
      <c r="AQ7" s="10">
        <v>36</v>
      </c>
      <c r="AR7" s="10">
        <v>10</v>
      </c>
      <c r="AS7" s="10">
        <v>15</v>
      </c>
      <c r="AT7" s="10">
        <v>4</v>
      </c>
      <c r="AU7" s="10"/>
      <c r="AV7" s="10">
        <v>35</v>
      </c>
      <c r="AW7" s="10">
        <v>14</v>
      </c>
      <c r="AX7" s="10">
        <v>11</v>
      </c>
      <c r="AY7" s="10">
        <v>15</v>
      </c>
      <c r="AZ7" s="10">
        <v>6</v>
      </c>
      <c r="BA7" s="10">
        <v>6</v>
      </c>
      <c r="BB7" s="10"/>
      <c r="BC7" s="10">
        <v>21</v>
      </c>
      <c r="BD7" s="10">
        <v>21</v>
      </c>
      <c r="BE7" s="10">
        <v>34</v>
      </c>
      <c r="BF7" s="10">
        <v>13</v>
      </c>
      <c r="BG7" s="10">
        <v>1</v>
      </c>
    </row>
    <row r="8" spans="2:59" ht="30" customHeight="1" x14ac:dyDescent="0.35">
      <c r="B8" s="11" t="s">
        <v>20</v>
      </c>
      <c r="C8" s="11">
        <v>100</v>
      </c>
      <c r="D8" s="11">
        <v>48</v>
      </c>
      <c r="E8" s="11">
        <v>52</v>
      </c>
      <c r="F8" s="11"/>
      <c r="G8" s="11">
        <v>15</v>
      </c>
      <c r="H8" s="11">
        <v>14</v>
      </c>
      <c r="I8" s="11">
        <v>15</v>
      </c>
      <c r="J8" s="11">
        <v>24</v>
      </c>
      <c r="K8" s="11">
        <v>12</v>
      </c>
      <c r="L8" s="11">
        <v>20</v>
      </c>
      <c r="M8" s="11"/>
      <c r="N8" s="11">
        <v>32</v>
      </c>
      <c r="O8" s="11">
        <v>18</v>
      </c>
      <c r="P8" s="11">
        <v>21</v>
      </c>
      <c r="Q8" s="11">
        <v>30</v>
      </c>
      <c r="R8" s="11"/>
      <c r="S8" s="11">
        <v>8</v>
      </c>
      <c r="T8" s="11">
        <v>18</v>
      </c>
      <c r="U8" s="11">
        <v>7</v>
      </c>
      <c r="V8" s="11">
        <v>13</v>
      </c>
      <c r="W8" s="11">
        <v>6</v>
      </c>
      <c r="X8" s="11">
        <v>10</v>
      </c>
      <c r="Y8" s="11">
        <v>6</v>
      </c>
      <c r="Z8" s="11">
        <v>6</v>
      </c>
      <c r="AA8" s="11">
        <v>10</v>
      </c>
      <c r="AB8" s="11">
        <v>8</v>
      </c>
      <c r="AC8" s="11">
        <v>7</v>
      </c>
      <c r="AD8" s="11">
        <v>3</v>
      </c>
      <c r="AE8" s="11"/>
      <c r="AF8" s="11">
        <v>38</v>
      </c>
      <c r="AG8" s="11">
        <v>39</v>
      </c>
      <c r="AH8" s="11">
        <v>15</v>
      </c>
      <c r="AI8" s="11"/>
      <c r="AJ8" s="11">
        <v>26</v>
      </c>
      <c r="AK8" s="11">
        <v>20</v>
      </c>
      <c r="AL8" s="11">
        <v>12</v>
      </c>
      <c r="AM8" s="11">
        <v>2</v>
      </c>
      <c r="AN8" s="11">
        <v>20</v>
      </c>
      <c r="AO8" s="11"/>
      <c r="AP8" s="11">
        <v>14</v>
      </c>
      <c r="AQ8" s="11">
        <v>34</v>
      </c>
      <c r="AR8" s="11">
        <v>10</v>
      </c>
      <c r="AS8" s="11">
        <v>16</v>
      </c>
      <c r="AT8" s="11">
        <v>4</v>
      </c>
      <c r="AU8" s="11"/>
      <c r="AV8" s="11">
        <v>33</v>
      </c>
      <c r="AW8" s="11">
        <v>13</v>
      </c>
      <c r="AX8" s="11">
        <v>12</v>
      </c>
      <c r="AY8" s="11">
        <v>16</v>
      </c>
      <c r="AZ8" s="11">
        <v>5</v>
      </c>
      <c r="BA8" s="11">
        <v>6</v>
      </c>
      <c r="BB8" s="11"/>
      <c r="BC8" s="11">
        <v>21</v>
      </c>
      <c r="BD8" s="11">
        <v>20</v>
      </c>
      <c r="BE8" s="11">
        <v>34</v>
      </c>
      <c r="BF8" s="11">
        <v>12</v>
      </c>
      <c r="BG8" s="11">
        <v>1</v>
      </c>
    </row>
    <row r="9" spans="2:59" x14ac:dyDescent="0.35">
      <c r="B9" s="18" t="s">
        <v>688</v>
      </c>
      <c r="C9" s="17">
        <v>0.124197299904078</v>
      </c>
      <c r="D9" s="17">
        <v>0.15547644406082201</v>
      </c>
      <c r="E9" s="17">
        <v>9.7039299661927994E-2</v>
      </c>
      <c r="F9" s="17"/>
      <c r="G9" s="17">
        <v>0.18183177511338</v>
      </c>
      <c r="H9" s="17">
        <v>0.13046944502577101</v>
      </c>
      <c r="I9" s="17">
        <v>0.171198614525056</v>
      </c>
      <c r="J9" s="17">
        <v>0.18591105392044499</v>
      </c>
      <c r="K9" s="17">
        <v>0</v>
      </c>
      <c r="L9" s="17">
        <v>4.2750527874415897E-2</v>
      </c>
      <c r="M9" s="17"/>
      <c r="N9" s="17">
        <v>0.19471416113944401</v>
      </c>
      <c r="O9" s="17">
        <v>7.4997749263438093E-2</v>
      </c>
      <c r="P9" s="17">
        <v>0.17958978170314099</v>
      </c>
      <c r="Q9" s="17">
        <v>4.0592313129750798E-2</v>
      </c>
      <c r="R9" s="17"/>
      <c r="S9" s="17">
        <v>8.1257738611997699E-2</v>
      </c>
      <c r="T9" s="17">
        <v>0.24265554819665699</v>
      </c>
      <c r="U9" s="17">
        <v>0</v>
      </c>
      <c r="V9" s="17">
        <v>0</v>
      </c>
      <c r="W9" s="17">
        <v>0</v>
      </c>
      <c r="X9" s="17">
        <v>0.25673301728307601</v>
      </c>
      <c r="Y9" s="17">
        <v>0</v>
      </c>
      <c r="Z9" s="17">
        <v>0.14974709969297301</v>
      </c>
      <c r="AA9" s="17">
        <v>0.24646952408839501</v>
      </c>
      <c r="AB9" s="17">
        <v>0.21171660539527801</v>
      </c>
      <c r="AC9" s="17">
        <v>0</v>
      </c>
      <c r="AD9" s="17">
        <v>0</v>
      </c>
      <c r="AE9" s="17"/>
      <c r="AF9" s="17">
        <v>5.4303826276377302E-2</v>
      </c>
      <c r="AG9" s="17">
        <v>0.211440231374242</v>
      </c>
      <c r="AH9" s="17">
        <v>6.4406565286246803E-2</v>
      </c>
      <c r="AI9" s="17"/>
      <c r="AJ9" s="17">
        <v>3.51871377043649E-2</v>
      </c>
      <c r="AK9" s="17">
        <v>0.13903559108802399</v>
      </c>
      <c r="AL9" s="17">
        <v>0.316070067663757</v>
      </c>
      <c r="AM9" s="17">
        <v>0</v>
      </c>
      <c r="AN9" s="17">
        <v>5.03449478986727E-2</v>
      </c>
      <c r="AO9" s="17"/>
      <c r="AP9" s="17">
        <v>6.4676583726635595E-2</v>
      </c>
      <c r="AQ9" s="17">
        <v>0.14403891356444601</v>
      </c>
      <c r="AR9" s="17">
        <v>0.29118292077938202</v>
      </c>
      <c r="AS9" s="17">
        <v>0.19131831927749099</v>
      </c>
      <c r="AT9" s="17">
        <v>0.22780455178364001</v>
      </c>
      <c r="AU9" s="17"/>
      <c r="AV9" s="17">
        <v>0.117833522892929</v>
      </c>
      <c r="AW9" s="17">
        <v>6.7483531406700895E-2</v>
      </c>
      <c r="AX9" s="17">
        <v>0.27189658202355699</v>
      </c>
      <c r="AY9" s="17">
        <v>0.13497197721040399</v>
      </c>
      <c r="AZ9" s="17">
        <v>0.14886674114179099</v>
      </c>
      <c r="BA9" s="17">
        <v>0.112625195387766</v>
      </c>
      <c r="BB9" s="17"/>
      <c r="BC9" s="17">
        <v>0.113222345394239</v>
      </c>
      <c r="BD9" s="17">
        <v>8.2459660451350503E-2</v>
      </c>
      <c r="BE9" s="17">
        <v>0.120095541171332</v>
      </c>
      <c r="BF9" s="17">
        <v>0.12527985592288499</v>
      </c>
      <c r="BG9" s="17">
        <v>0</v>
      </c>
    </row>
    <row r="10" spans="2:59" x14ac:dyDescent="0.35">
      <c r="B10" s="18" t="s">
        <v>689</v>
      </c>
      <c r="C10" s="17">
        <v>7.8533216173943293E-2</v>
      </c>
      <c r="D10" s="17">
        <v>0.11884269287963301</v>
      </c>
      <c r="E10" s="17">
        <v>4.2248551763389097E-2</v>
      </c>
      <c r="F10" s="17"/>
      <c r="G10" s="17">
        <v>6.7946071965784505E-2</v>
      </c>
      <c r="H10" s="17">
        <v>0.121945043347655</v>
      </c>
      <c r="I10" s="17">
        <v>7.77411532662306E-2</v>
      </c>
      <c r="J10" s="17">
        <v>4.1102560559117499E-2</v>
      </c>
      <c r="K10" s="17">
        <v>0.16027499904411999</v>
      </c>
      <c r="L10" s="17">
        <v>5.2020542544444603E-2</v>
      </c>
      <c r="M10" s="17"/>
      <c r="N10" s="17">
        <v>8.0375458565361907E-2</v>
      </c>
      <c r="O10" s="17">
        <v>0.17318190683904799</v>
      </c>
      <c r="P10" s="17">
        <v>0</v>
      </c>
      <c r="Q10" s="17">
        <v>7.3386928792211606E-2</v>
      </c>
      <c r="R10" s="17"/>
      <c r="S10" s="17">
        <v>0.14455267421868701</v>
      </c>
      <c r="T10" s="17">
        <v>0</v>
      </c>
      <c r="U10" s="17">
        <v>0.30501347006664797</v>
      </c>
      <c r="V10" s="17">
        <v>0</v>
      </c>
      <c r="W10" s="17">
        <v>0</v>
      </c>
      <c r="X10" s="17">
        <v>0</v>
      </c>
      <c r="Y10" s="17">
        <v>0.17507960095165501</v>
      </c>
      <c r="Z10" s="17">
        <v>0</v>
      </c>
      <c r="AA10" s="17">
        <v>0.157600263507372</v>
      </c>
      <c r="AB10" s="17">
        <v>0.12544794708710399</v>
      </c>
      <c r="AC10" s="17">
        <v>0.16458930913894801</v>
      </c>
      <c r="AD10" s="17">
        <v>0</v>
      </c>
      <c r="AE10" s="17"/>
      <c r="AF10" s="17">
        <v>8.1698407230214903E-2</v>
      </c>
      <c r="AG10" s="17">
        <v>9.3076231074932098E-2</v>
      </c>
      <c r="AH10" s="17">
        <v>7.3979159655271895E-2</v>
      </c>
      <c r="AI10" s="17"/>
      <c r="AJ10" s="17">
        <v>0.11432197487901601</v>
      </c>
      <c r="AK10" s="17">
        <v>8.2658935454231405E-2</v>
      </c>
      <c r="AL10" s="17">
        <v>0.181236193024469</v>
      </c>
      <c r="AM10" s="17">
        <v>0</v>
      </c>
      <c r="AN10" s="17">
        <v>5.7827597573000301E-2</v>
      </c>
      <c r="AO10" s="17"/>
      <c r="AP10" s="17">
        <v>0</v>
      </c>
      <c r="AQ10" s="17">
        <v>0.136125615997926</v>
      </c>
      <c r="AR10" s="17">
        <v>0.102295490326812</v>
      </c>
      <c r="AS10" s="17">
        <v>7.3357989419790604E-2</v>
      </c>
      <c r="AT10" s="17">
        <v>0</v>
      </c>
      <c r="AU10" s="17"/>
      <c r="AV10" s="17">
        <v>0.108039862510105</v>
      </c>
      <c r="AW10" s="17">
        <v>7.4180619549219395E-2</v>
      </c>
      <c r="AX10" s="17">
        <v>8.6600220762169194E-2</v>
      </c>
      <c r="AY10" s="17">
        <v>7.2063570452768205E-2</v>
      </c>
      <c r="AZ10" s="17">
        <v>0</v>
      </c>
      <c r="BA10" s="17">
        <v>0</v>
      </c>
      <c r="BB10" s="17"/>
      <c r="BC10" s="17">
        <v>5.0571287739854101E-2</v>
      </c>
      <c r="BD10" s="17">
        <v>4.9757073598796102E-2</v>
      </c>
      <c r="BE10" s="17">
        <v>4.5027572460025603E-2</v>
      </c>
      <c r="BF10" s="17">
        <v>0.174278573634605</v>
      </c>
      <c r="BG10" s="17">
        <v>0</v>
      </c>
    </row>
    <row r="11" spans="2:59" x14ac:dyDescent="0.35">
      <c r="B11" s="18" t="s">
        <v>690</v>
      </c>
      <c r="C11" s="17">
        <v>0.17619086069066001</v>
      </c>
      <c r="D11" s="17">
        <v>0.16396129577634599</v>
      </c>
      <c r="E11" s="17">
        <v>0.19035492895070899</v>
      </c>
      <c r="F11" s="17"/>
      <c r="G11" s="17">
        <v>0.16732947256443501</v>
      </c>
      <c r="H11" s="17">
        <v>0.28975384385366099</v>
      </c>
      <c r="I11" s="17">
        <v>7.2406792341156906E-2</v>
      </c>
      <c r="J11" s="17">
        <v>0.15241623295317699</v>
      </c>
      <c r="K11" s="17">
        <v>0.27395082545743799</v>
      </c>
      <c r="L11" s="17">
        <v>0.14984577655074199</v>
      </c>
      <c r="M11" s="17"/>
      <c r="N11" s="17">
        <v>0.133663253030227</v>
      </c>
      <c r="O11" s="17">
        <v>0.169927755791137</v>
      </c>
      <c r="P11" s="17">
        <v>0.14073233455329101</v>
      </c>
      <c r="Q11" s="17">
        <v>0.25017787101295402</v>
      </c>
      <c r="R11" s="17"/>
      <c r="S11" s="17">
        <v>0.19148432533226001</v>
      </c>
      <c r="T11" s="17">
        <v>0.143577043533272</v>
      </c>
      <c r="U11" s="17">
        <v>0</v>
      </c>
      <c r="V11" s="17">
        <v>0.37293302378680898</v>
      </c>
      <c r="W11" s="17">
        <v>0.46750557142495902</v>
      </c>
      <c r="X11" s="17">
        <v>0.120826893334762</v>
      </c>
      <c r="Y11" s="17">
        <v>0.17722044664126299</v>
      </c>
      <c r="Z11" s="17">
        <v>0.19084448077941699</v>
      </c>
      <c r="AA11" s="17">
        <v>8.41237208749996E-2</v>
      </c>
      <c r="AB11" s="17">
        <v>0.11744493652158999</v>
      </c>
      <c r="AC11" s="17">
        <v>0</v>
      </c>
      <c r="AD11" s="17">
        <v>0.330724820735328</v>
      </c>
      <c r="AE11" s="17"/>
      <c r="AF11" s="17">
        <v>0.18565054944515899</v>
      </c>
      <c r="AG11" s="17">
        <v>0.17191028994146201</v>
      </c>
      <c r="AH11" s="17">
        <v>0.13541229749862299</v>
      </c>
      <c r="AI11" s="17"/>
      <c r="AJ11" s="17">
        <v>0.23405289091763401</v>
      </c>
      <c r="AK11" s="17">
        <v>0.19596876881164901</v>
      </c>
      <c r="AL11" s="17">
        <v>9.1842587852953197E-2</v>
      </c>
      <c r="AM11" s="17">
        <v>0</v>
      </c>
      <c r="AN11" s="17">
        <v>4.2187772079005599E-2</v>
      </c>
      <c r="AO11" s="17"/>
      <c r="AP11" s="17">
        <v>0.19504779003237499</v>
      </c>
      <c r="AQ11" s="17">
        <v>0.146488764037184</v>
      </c>
      <c r="AR11" s="17">
        <v>0.23376917372942499</v>
      </c>
      <c r="AS11" s="17">
        <v>6.4727888176624795E-2</v>
      </c>
      <c r="AT11" s="17">
        <v>0</v>
      </c>
      <c r="AU11" s="17"/>
      <c r="AV11" s="17">
        <v>0.226098692054711</v>
      </c>
      <c r="AW11" s="17">
        <v>0.22710439651708</v>
      </c>
      <c r="AX11" s="17">
        <v>0.19790180376164601</v>
      </c>
      <c r="AY11" s="17">
        <v>0.118164039541639</v>
      </c>
      <c r="AZ11" s="17">
        <v>0</v>
      </c>
      <c r="BA11" s="17">
        <v>0</v>
      </c>
      <c r="BB11" s="17"/>
      <c r="BC11" s="17">
        <v>0.30137369520149598</v>
      </c>
      <c r="BD11" s="17">
        <v>5.1071948891090797E-2</v>
      </c>
      <c r="BE11" s="17">
        <v>0.17227209782428499</v>
      </c>
      <c r="BF11" s="17">
        <v>0.22135352739404801</v>
      </c>
      <c r="BG11" s="17">
        <v>1</v>
      </c>
    </row>
    <row r="12" spans="2:59" x14ac:dyDescent="0.35">
      <c r="B12" s="18" t="s">
        <v>691</v>
      </c>
      <c r="C12" s="17">
        <v>0.243896100866652</v>
      </c>
      <c r="D12" s="17">
        <v>0.224344943495835</v>
      </c>
      <c r="E12" s="17">
        <v>0.26594392098476199</v>
      </c>
      <c r="F12" s="17"/>
      <c r="G12" s="17">
        <v>0.18352813915490299</v>
      </c>
      <c r="H12" s="17">
        <v>0.14478109068699699</v>
      </c>
      <c r="I12" s="17">
        <v>0.28082237066143101</v>
      </c>
      <c r="J12" s="17">
        <v>0.24191846198015199</v>
      </c>
      <c r="K12" s="17">
        <v>9.6985936333443504E-2</v>
      </c>
      <c r="L12" s="17">
        <v>0.421380972768506</v>
      </c>
      <c r="M12" s="17"/>
      <c r="N12" s="17">
        <v>0.20417911055447899</v>
      </c>
      <c r="O12" s="17">
        <v>0.173511417353893</v>
      </c>
      <c r="P12" s="17">
        <v>0.41028341532552898</v>
      </c>
      <c r="Q12" s="17">
        <v>0.212773684693671</v>
      </c>
      <c r="R12" s="17"/>
      <c r="S12" s="17">
        <v>7.8974830682062305E-2</v>
      </c>
      <c r="T12" s="17">
        <v>0.23112522611599101</v>
      </c>
      <c r="U12" s="17">
        <v>0.25480363629035702</v>
      </c>
      <c r="V12" s="17">
        <v>0.44519805604469398</v>
      </c>
      <c r="W12" s="17">
        <v>0.350373713017682</v>
      </c>
      <c r="X12" s="17">
        <v>0.253539200454998</v>
      </c>
      <c r="Y12" s="17">
        <v>0.29535206574210399</v>
      </c>
      <c r="Z12" s="17">
        <v>0.32605445834455199</v>
      </c>
      <c r="AA12" s="17">
        <v>8.7997385694572897E-2</v>
      </c>
      <c r="AB12" s="17">
        <v>0.20049390502801001</v>
      </c>
      <c r="AC12" s="17">
        <v>0.226609738338379</v>
      </c>
      <c r="AD12" s="17">
        <v>0</v>
      </c>
      <c r="AE12" s="17"/>
      <c r="AF12" s="17">
        <v>0.294116722874602</v>
      </c>
      <c r="AG12" s="17">
        <v>0.16736665541253301</v>
      </c>
      <c r="AH12" s="17">
        <v>0.32990354547408401</v>
      </c>
      <c r="AI12" s="17"/>
      <c r="AJ12" s="17">
        <v>0.26155740194931199</v>
      </c>
      <c r="AK12" s="17">
        <v>0.19105694182999799</v>
      </c>
      <c r="AL12" s="17">
        <v>0.16583744802544401</v>
      </c>
      <c r="AM12" s="17">
        <v>0</v>
      </c>
      <c r="AN12" s="17">
        <v>0.34130229954726399</v>
      </c>
      <c r="AO12" s="17"/>
      <c r="AP12" s="17">
        <v>0.25222515107667898</v>
      </c>
      <c r="AQ12" s="17">
        <v>0.31839575363931599</v>
      </c>
      <c r="AR12" s="17">
        <v>0</v>
      </c>
      <c r="AS12" s="17">
        <v>0.27674044449385798</v>
      </c>
      <c r="AT12" s="17">
        <v>0.173647487743704</v>
      </c>
      <c r="AU12" s="17"/>
      <c r="AV12" s="17">
        <v>0.250884908834408</v>
      </c>
      <c r="AW12" s="17">
        <v>0.18204016023935499</v>
      </c>
      <c r="AX12" s="17">
        <v>0.19810466730912299</v>
      </c>
      <c r="AY12" s="17">
        <v>0.29841770470527801</v>
      </c>
      <c r="AZ12" s="17">
        <v>0.29549984515009298</v>
      </c>
      <c r="BA12" s="17">
        <v>0.37072138228882301</v>
      </c>
      <c r="BB12" s="17"/>
      <c r="BC12" s="17">
        <v>0.23631851801769899</v>
      </c>
      <c r="BD12" s="17">
        <v>0.34499032985735001</v>
      </c>
      <c r="BE12" s="17">
        <v>0.21409945725634</v>
      </c>
      <c r="BF12" s="17">
        <v>0.25703551403018499</v>
      </c>
      <c r="BG12" s="17">
        <v>0</v>
      </c>
    </row>
    <row r="13" spans="2:59" x14ac:dyDescent="0.35">
      <c r="B13" s="18" t="s">
        <v>692</v>
      </c>
      <c r="C13" s="17">
        <v>6.6513425170562093E-2</v>
      </c>
      <c r="D13" s="17">
        <v>3.8414885496644402E-2</v>
      </c>
      <c r="E13" s="17">
        <v>9.3719408851650199E-2</v>
      </c>
      <c r="F13" s="17"/>
      <c r="G13" s="17">
        <v>0</v>
      </c>
      <c r="H13" s="17">
        <v>0</v>
      </c>
      <c r="I13" s="17">
        <v>7.2406792341156906E-2</v>
      </c>
      <c r="J13" s="17">
        <v>0.12306678240217001</v>
      </c>
      <c r="K13" s="17">
        <v>6.2476769989359797E-2</v>
      </c>
      <c r="L13" s="17">
        <v>9.26861638642478E-2</v>
      </c>
      <c r="M13" s="17"/>
      <c r="N13" s="17">
        <v>0.121450575358619</v>
      </c>
      <c r="O13" s="17">
        <v>0</v>
      </c>
      <c r="P13" s="17">
        <v>4.47201272861514E-2</v>
      </c>
      <c r="Q13" s="17">
        <v>6.4296499916664002E-2</v>
      </c>
      <c r="R13" s="17"/>
      <c r="S13" s="17">
        <v>0</v>
      </c>
      <c r="T13" s="17">
        <v>0.10797241063272101</v>
      </c>
      <c r="U13" s="17">
        <v>0.25917476549920399</v>
      </c>
      <c r="V13" s="17">
        <v>0</v>
      </c>
      <c r="W13" s="17">
        <v>0</v>
      </c>
      <c r="X13" s="17">
        <v>0.11813647812577301</v>
      </c>
      <c r="Y13" s="17">
        <v>0</v>
      </c>
      <c r="Z13" s="17">
        <v>0.19084448077941699</v>
      </c>
      <c r="AA13" s="17">
        <v>0</v>
      </c>
      <c r="AB13" s="17">
        <v>0</v>
      </c>
      <c r="AC13" s="17">
        <v>0.106168371666855</v>
      </c>
      <c r="AD13" s="17">
        <v>0</v>
      </c>
      <c r="AE13" s="17"/>
      <c r="AF13" s="17">
        <v>0.101403901737342</v>
      </c>
      <c r="AG13" s="17">
        <v>7.2044454523408297E-2</v>
      </c>
      <c r="AH13" s="17">
        <v>0</v>
      </c>
      <c r="AI13" s="17"/>
      <c r="AJ13" s="17">
        <v>8.47484727979229E-2</v>
      </c>
      <c r="AK13" s="17">
        <v>9.2457468823448297E-2</v>
      </c>
      <c r="AL13" s="17">
        <v>0.14426132875335901</v>
      </c>
      <c r="AM13" s="17">
        <v>0</v>
      </c>
      <c r="AN13" s="17">
        <v>4.7562662891844298E-2</v>
      </c>
      <c r="AO13" s="17"/>
      <c r="AP13" s="17">
        <v>7.2916639044728199E-2</v>
      </c>
      <c r="AQ13" s="17">
        <v>8.5249233069023905E-2</v>
      </c>
      <c r="AR13" s="17">
        <v>0.16696912470231001</v>
      </c>
      <c r="AS13" s="17">
        <v>7.2383664245785295E-2</v>
      </c>
      <c r="AT13" s="17">
        <v>0</v>
      </c>
      <c r="AU13" s="17"/>
      <c r="AV13" s="17">
        <v>8.6349606447805205E-2</v>
      </c>
      <c r="AW13" s="17">
        <v>7.6081203080296894E-2</v>
      </c>
      <c r="AX13" s="17">
        <v>0.14135093358945799</v>
      </c>
      <c r="AY13" s="17">
        <v>0</v>
      </c>
      <c r="AZ13" s="17">
        <v>0</v>
      </c>
      <c r="BA13" s="17">
        <v>0.20422100709455901</v>
      </c>
      <c r="BB13" s="17"/>
      <c r="BC13" s="17">
        <v>5.57886156850207E-2</v>
      </c>
      <c r="BD13" s="17">
        <v>3.7336357545010301E-2</v>
      </c>
      <c r="BE13" s="17">
        <v>9.0971279957759499E-2</v>
      </c>
      <c r="BF13" s="17">
        <v>5.7249370520808703E-2</v>
      </c>
      <c r="BG13" s="17">
        <v>0</v>
      </c>
    </row>
    <row r="14" spans="2:59" x14ac:dyDescent="0.35">
      <c r="B14" s="18" t="s">
        <v>598</v>
      </c>
      <c r="C14" s="17">
        <v>6.0495109901883601E-2</v>
      </c>
      <c r="D14" s="17">
        <v>6.5618312680440105E-2</v>
      </c>
      <c r="E14" s="17">
        <v>5.6680385351408E-2</v>
      </c>
      <c r="F14" s="17"/>
      <c r="G14" s="17">
        <v>6.05954686890244E-2</v>
      </c>
      <c r="H14" s="17">
        <v>7.7248398575851501E-2</v>
      </c>
      <c r="I14" s="17">
        <v>7.6154989640534396E-2</v>
      </c>
      <c r="J14" s="17">
        <v>4.2287278140751297E-2</v>
      </c>
      <c r="K14" s="17">
        <v>7.6771048630274397E-2</v>
      </c>
      <c r="L14" s="17">
        <v>4.89209572436358E-2</v>
      </c>
      <c r="M14" s="17"/>
      <c r="N14" s="17">
        <v>3.6272507696519803E-2</v>
      </c>
      <c r="O14" s="17">
        <v>0.109630931388168</v>
      </c>
      <c r="P14" s="17">
        <v>4.30600513988664E-2</v>
      </c>
      <c r="Q14" s="17">
        <v>6.8247498433159096E-2</v>
      </c>
      <c r="R14" s="17"/>
      <c r="S14" s="17">
        <v>0.244698011559361</v>
      </c>
      <c r="T14" s="17">
        <v>0</v>
      </c>
      <c r="U14" s="17">
        <v>0</v>
      </c>
      <c r="V14" s="17">
        <v>0</v>
      </c>
      <c r="W14" s="17">
        <v>0</v>
      </c>
      <c r="X14" s="17">
        <v>0</v>
      </c>
      <c r="Y14" s="17">
        <v>0.19951084828714599</v>
      </c>
      <c r="Z14" s="17">
        <v>0</v>
      </c>
      <c r="AA14" s="17">
        <v>0.11190021642247699</v>
      </c>
      <c r="AB14" s="17">
        <v>0.11744493652158999</v>
      </c>
      <c r="AC14" s="17">
        <v>0</v>
      </c>
      <c r="AD14" s="17">
        <v>0.35037960039066401</v>
      </c>
      <c r="AE14" s="17"/>
      <c r="AF14" s="17">
        <v>7.8103095294351402E-2</v>
      </c>
      <c r="AG14" s="17">
        <v>5.1179293166154403E-2</v>
      </c>
      <c r="AH14" s="17">
        <v>7.1791542982140702E-2</v>
      </c>
      <c r="AI14" s="17"/>
      <c r="AJ14" s="17">
        <v>7.9128481478160206E-2</v>
      </c>
      <c r="AK14" s="17">
        <v>0.153561333655755</v>
      </c>
      <c r="AL14" s="17">
        <v>0</v>
      </c>
      <c r="AM14" s="17">
        <v>0</v>
      </c>
      <c r="AN14" s="17">
        <v>0</v>
      </c>
      <c r="AO14" s="17"/>
      <c r="AP14" s="17">
        <v>7.8884487563466096E-2</v>
      </c>
      <c r="AQ14" s="17">
        <v>9.1113729034573807E-2</v>
      </c>
      <c r="AR14" s="17">
        <v>0</v>
      </c>
      <c r="AS14" s="17">
        <v>5.8146001888986797E-2</v>
      </c>
      <c r="AT14" s="17">
        <v>0</v>
      </c>
      <c r="AU14" s="17"/>
      <c r="AV14" s="17">
        <v>6.52669935840237E-2</v>
      </c>
      <c r="AW14" s="17">
        <v>8.2308054743440995E-2</v>
      </c>
      <c r="AX14" s="17">
        <v>0</v>
      </c>
      <c r="AY14" s="17">
        <v>0</v>
      </c>
      <c r="AZ14" s="17">
        <v>0.164491605544171</v>
      </c>
      <c r="BA14" s="17">
        <v>0</v>
      </c>
      <c r="BB14" s="17"/>
      <c r="BC14" s="17">
        <v>0</v>
      </c>
      <c r="BD14" s="17">
        <v>9.4565341353778407E-2</v>
      </c>
      <c r="BE14" s="17">
        <v>0.121078258526488</v>
      </c>
      <c r="BF14" s="17">
        <v>0</v>
      </c>
      <c r="BG14" s="17">
        <v>0</v>
      </c>
    </row>
    <row r="15" spans="2:59" x14ac:dyDescent="0.35">
      <c r="B15" s="18" t="s">
        <v>693</v>
      </c>
      <c r="C15" s="17">
        <v>7.2627233062864699E-2</v>
      </c>
      <c r="D15" s="17">
        <v>0.113413677268538</v>
      </c>
      <c r="E15" s="17">
        <v>2.0028752557934699E-2</v>
      </c>
      <c r="F15" s="17"/>
      <c r="G15" s="17">
        <v>0</v>
      </c>
      <c r="H15" s="17">
        <v>0</v>
      </c>
      <c r="I15" s="17">
        <v>7.6309956897985295E-2</v>
      </c>
      <c r="J15" s="17">
        <v>5.3013860731011803E-2</v>
      </c>
      <c r="K15" s="17">
        <v>0.24559688643206601</v>
      </c>
      <c r="L15" s="17">
        <v>9.4339176385552795E-2</v>
      </c>
      <c r="M15" s="17"/>
      <c r="N15" s="17">
        <v>6.4693606859167196E-2</v>
      </c>
      <c r="O15" s="17">
        <v>0.18127047340539201</v>
      </c>
      <c r="P15" s="17">
        <v>9.2830700510891706E-2</v>
      </c>
      <c r="Q15" s="17">
        <v>0</v>
      </c>
      <c r="R15" s="17"/>
      <c r="S15" s="17">
        <v>0</v>
      </c>
      <c r="T15" s="17">
        <v>0</v>
      </c>
      <c r="U15" s="17">
        <v>0</v>
      </c>
      <c r="V15" s="17">
        <v>0.18186892016849701</v>
      </c>
      <c r="W15" s="17">
        <v>0</v>
      </c>
      <c r="X15" s="17">
        <v>0</v>
      </c>
      <c r="Y15" s="17">
        <v>0</v>
      </c>
      <c r="Z15" s="17">
        <v>0.142509480403642</v>
      </c>
      <c r="AA15" s="17">
        <v>0.116925052825084</v>
      </c>
      <c r="AB15" s="17">
        <v>0</v>
      </c>
      <c r="AC15" s="17">
        <v>0.286294029942742</v>
      </c>
      <c r="AD15" s="17">
        <v>0.31889557887400799</v>
      </c>
      <c r="AE15" s="17"/>
      <c r="AF15" s="17">
        <v>8.0161108830893293E-2</v>
      </c>
      <c r="AG15" s="17">
        <v>7.5687781821438399E-2</v>
      </c>
      <c r="AH15" s="17">
        <v>8.3547771898542705E-2</v>
      </c>
      <c r="AI15" s="17"/>
      <c r="AJ15" s="17">
        <v>4.0337305290631703E-2</v>
      </c>
      <c r="AK15" s="17">
        <v>5.7570053731043902E-2</v>
      </c>
      <c r="AL15" s="17">
        <v>0</v>
      </c>
      <c r="AM15" s="17">
        <v>0.47885324986356398</v>
      </c>
      <c r="AN15" s="17">
        <v>0.11647231177324401</v>
      </c>
      <c r="AO15" s="17"/>
      <c r="AP15" s="17">
        <v>0</v>
      </c>
      <c r="AQ15" s="17">
        <v>3.4158483462477997E-2</v>
      </c>
      <c r="AR15" s="17">
        <v>8.2762300203295905E-2</v>
      </c>
      <c r="AS15" s="17">
        <v>0.12760217859447201</v>
      </c>
      <c r="AT15" s="17">
        <v>0.31430310874443701</v>
      </c>
      <c r="AU15" s="17"/>
      <c r="AV15" s="17">
        <v>3.45993916619831E-2</v>
      </c>
      <c r="AW15" s="17">
        <v>0</v>
      </c>
      <c r="AX15" s="17">
        <v>0</v>
      </c>
      <c r="AY15" s="17">
        <v>0.12535060815868901</v>
      </c>
      <c r="AZ15" s="17">
        <v>0.20539220644702999</v>
      </c>
      <c r="BA15" s="17">
        <v>0.14394604944710301</v>
      </c>
      <c r="BB15" s="17"/>
      <c r="BC15" s="17">
        <v>0</v>
      </c>
      <c r="BD15" s="17">
        <v>5.5407792131151101E-2</v>
      </c>
      <c r="BE15" s="17">
        <v>9.0924786111427805E-2</v>
      </c>
      <c r="BF15" s="17">
        <v>0.16480315849746899</v>
      </c>
      <c r="BG15" s="17">
        <v>0</v>
      </c>
    </row>
    <row r="16" spans="2:59" x14ac:dyDescent="0.35">
      <c r="B16" s="18" t="s">
        <v>100</v>
      </c>
      <c r="C16" s="19">
        <v>0.17754675422935601</v>
      </c>
      <c r="D16" s="19">
        <v>0.119927748341741</v>
      </c>
      <c r="E16" s="19">
        <v>0.23398475187821899</v>
      </c>
      <c r="F16" s="19"/>
      <c r="G16" s="19">
        <v>0.33876907251247401</v>
      </c>
      <c r="H16" s="19">
        <v>0.23580217851006399</v>
      </c>
      <c r="I16" s="19">
        <v>0.172959330326449</v>
      </c>
      <c r="J16" s="19">
        <v>0.16028376931317501</v>
      </c>
      <c r="K16" s="19">
        <v>8.3943534113298093E-2</v>
      </c>
      <c r="L16" s="19">
        <v>9.8055882768454797E-2</v>
      </c>
      <c r="M16" s="19"/>
      <c r="N16" s="19">
        <v>0.164651326796183</v>
      </c>
      <c r="O16" s="19">
        <v>0.11747976595892499</v>
      </c>
      <c r="P16" s="19">
        <v>8.8783589222130199E-2</v>
      </c>
      <c r="Q16" s="19">
        <v>0.29052520402158899</v>
      </c>
      <c r="R16" s="19"/>
      <c r="S16" s="19">
        <v>0.259032419595632</v>
      </c>
      <c r="T16" s="19">
        <v>0.27466977152136002</v>
      </c>
      <c r="U16" s="19">
        <v>0.181008128143791</v>
      </c>
      <c r="V16" s="19">
        <v>0</v>
      </c>
      <c r="W16" s="19">
        <v>0.18212071555735901</v>
      </c>
      <c r="X16" s="19">
        <v>0.250764410801391</v>
      </c>
      <c r="Y16" s="19">
        <v>0.152837038377832</v>
      </c>
      <c r="Z16" s="19">
        <v>0</v>
      </c>
      <c r="AA16" s="19">
        <v>0.194983836587099</v>
      </c>
      <c r="AB16" s="19">
        <v>0.227451669446429</v>
      </c>
      <c r="AC16" s="19">
        <v>0.21633855091307599</v>
      </c>
      <c r="AD16" s="19">
        <v>0</v>
      </c>
      <c r="AE16" s="19"/>
      <c r="AF16" s="19">
        <v>0.12456238831106101</v>
      </c>
      <c r="AG16" s="19">
        <v>0.15729506268582999</v>
      </c>
      <c r="AH16" s="19">
        <v>0.240959117205091</v>
      </c>
      <c r="AI16" s="19"/>
      <c r="AJ16" s="19">
        <v>0.15066633498295801</v>
      </c>
      <c r="AK16" s="19">
        <v>8.7690906605849994E-2</v>
      </c>
      <c r="AL16" s="19">
        <v>0.10075237468001801</v>
      </c>
      <c r="AM16" s="19">
        <v>0.52114675013643597</v>
      </c>
      <c r="AN16" s="19">
        <v>0.344302408236969</v>
      </c>
      <c r="AO16" s="19"/>
      <c r="AP16" s="19">
        <v>0.33624934855611599</v>
      </c>
      <c r="AQ16" s="19">
        <v>4.4429507195052599E-2</v>
      </c>
      <c r="AR16" s="19">
        <v>0.123020990258775</v>
      </c>
      <c r="AS16" s="19">
        <v>0.13572351390299101</v>
      </c>
      <c r="AT16" s="19">
        <v>0.28424485172821901</v>
      </c>
      <c r="AU16" s="19"/>
      <c r="AV16" s="19">
        <v>0.110927022014034</v>
      </c>
      <c r="AW16" s="19">
        <v>0.29080203446390701</v>
      </c>
      <c r="AX16" s="19">
        <v>0.104145792554047</v>
      </c>
      <c r="AY16" s="19">
        <v>0.251032099931221</v>
      </c>
      <c r="AZ16" s="19">
        <v>0.18574960171691601</v>
      </c>
      <c r="BA16" s="19">
        <v>0.168486365781748</v>
      </c>
      <c r="BB16" s="19"/>
      <c r="BC16" s="19">
        <v>0.242725537961691</v>
      </c>
      <c r="BD16" s="19">
        <v>0.28441149617147299</v>
      </c>
      <c r="BE16" s="19">
        <v>0.14553100669234101</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65</v>
      </c>
      <c r="E7" s="10">
        <v>53</v>
      </c>
      <c r="F7" s="10"/>
      <c r="G7" s="10">
        <v>12</v>
      </c>
      <c r="H7" s="10">
        <v>10</v>
      </c>
      <c r="I7" s="10">
        <v>21</v>
      </c>
      <c r="J7" s="10">
        <v>27</v>
      </c>
      <c r="K7" s="10">
        <v>26</v>
      </c>
      <c r="L7" s="10">
        <v>22</v>
      </c>
      <c r="M7" s="10"/>
      <c r="N7" s="10">
        <v>29</v>
      </c>
      <c r="O7" s="10">
        <v>22</v>
      </c>
      <c r="P7" s="10">
        <v>35</v>
      </c>
      <c r="Q7" s="10">
        <v>32</v>
      </c>
      <c r="R7" s="10"/>
      <c r="S7" s="10">
        <v>15</v>
      </c>
      <c r="T7" s="10">
        <v>20</v>
      </c>
      <c r="U7" s="10">
        <v>4</v>
      </c>
      <c r="V7" s="10">
        <v>14</v>
      </c>
      <c r="W7" s="10">
        <v>7</v>
      </c>
      <c r="X7" s="10">
        <v>9</v>
      </c>
      <c r="Y7" s="10">
        <v>11</v>
      </c>
      <c r="Z7" s="10">
        <v>5</v>
      </c>
      <c r="AA7" s="10">
        <v>12</v>
      </c>
      <c r="AB7" s="10">
        <v>11</v>
      </c>
      <c r="AC7" s="10">
        <v>7</v>
      </c>
      <c r="AD7" s="10">
        <v>3</v>
      </c>
      <c r="AE7" s="10"/>
      <c r="AF7" s="10">
        <v>46</v>
      </c>
      <c r="AG7" s="10">
        <v>42</v>
      </c>
      <c r="AH7" s="10">
        <v>21</v>
      </c>
      <c r="AI7" s="10"/>
      <c r="AJ7" s="10">
        <v>33</v>
      </c>
      <c r="AK7" s="10">
        <v>31</v>
      </c>
      <c r="AL7" s="10">
        <v>9</v>
      </c>
      <c r="AM7" s="10">
        <v>5</v>
      </c>
      <c r="AN7" s="10">
        <v>21</v>
      </c>
      <c r="AO7" s="10"/>
      <c r="AP7" s="10">
        <v>24</v>
      </c>
      <c r="AQ7" s="10">
        <v>36</v>
      </c>
      <c r="AR7" s="10">
        <v>11</v>
      </c>
      <c r="AS7" s="10">
        <v>17</v>
      </c>
      <c r="AT7" s="10">
        <v>4</v>
      </c>
      <c r="AU7" s="10"/>
      <c r="AV7" s="10">
        <v>30</v>
      </c>
      <c r="AW7" s="10">
        <v>21</v>
      </c>
      <c r="AX7" s="10">
        <v>11</v>
      </c>
      <c r="AY7" s="10">
        <v>21</v>
      </c>
      <c r="AZ7" s="10">
        <v>6</v>
      </c>
      <c r="BA7" s="10">
        <v>16</v>
      </c>
      <c r="BB7" s="10"/>
      <c r="BC7" s="10">
        <v>31</v>
      </c>
      <c r="BD7" s="10">
        <v>33</v>
      </c>
      <c r="BE7" s="10">
        <v>25</v>
      </c>
      <c r="BF7" s="10">
        <v>13</v>
      </c>
      <c r="BG7" s="10">
        <v>1</v>
      </c>
    </row>
    <row r="8" spans="2:59" ht="30" customHeight="1" x14ac:dyDescent="0.35">
      <c r="B8" s="11" t="s">
        <v>20</v>
      </c>
      <c r="C8" s="11">
        <v>117</v>
      </c>
      <c r="D8" s="11">
        <v>64</v>
      </c>
      <c r="E8" s="11">
        <v>53</v>
      </c>
      <c r="F8" s="11"/>
      <c r="G8" s="11">
        <v>11</v>
      </c>
      <c r="H8" s="11">
        <v>10</v>
      </c>
      <c r="I8" s="11">
        <v>23</v>
      </c>
      <c r="J8" s="11">
        <v>25</v>
      </c>
      <c r="K8" s="11">
        <v>26</v>
      </c>
      <c r="L8" s="11">
        <v>22</v>
      </c>
      <c r="M8" s="11"/>
      <c r="N8" s="11">
        <v>28</v>
      </c>
      <c r="O8" s="11">
        <v>25</v>
      </c>
      <c r="P8" s="11">
        <v>34</v>
      </c>
      <c r="Q8" s="11">
        <v>31</v>
      </c>
      <c r="R8" s="11"/>
      <c r="S8" s="11">
        <v>14</v>
      </c>
      <c r="T8" s="11">
        <v>20</v>
      </c>
      <c r="U8" s="11">
        <v>4</v>
      </c>
      <c r="V8" s="11">
        <v>17</v>
      </c>
      <c r="W8" s="11">
        <v>7</v>
      </c>
      <c r="X8" s="11">
        <v>11</v>
      </c>
      <c r="Y8" s="11">
        <v>10</v>
      </c>
      <c r="Z8" s="11">
        <v>5</v>
      </c>
      <c r="AA8" s="11">
        <v>11</v>
      </c>
      <c r="AB8" s="11">
        <v>10</v>
      </c>
      <c r="AC8" s="11">
        <v>7</v>
      </c>
      <c r="AD8" s="11">
        <v>2</v>
      </c>
      <c r="AE8" s="11"/>
      <c r="AF8" s="11">
        <v>45</v>
      </c>
      <c r="AG8" s="11">
        <v>42</v>
      </c>
      <c r="AH8" s="11">
        <v>22</v>
      </c>
      <c r="AI8" s="11"/>
      <c r="AJ8" s="11">
        <v>33</v>
      </c>
      <c r="AK8" s="11">
        <v>30</v>
      </c>
      <c r="AL8" s="11">
        <v>9</v>
      </c>
      <c r="AM8" s="11">
        <v>5</v>
      </c>
      <c r="AN8" s="11">
        <v>22</v>
      </c>
      <c r="AO8" s="11"/>
      <c r="AP8" s="11">
        <v>24</v>
      </c>
      <c r="AQ8" s="11">
        <v>35</v>
      </c>
      <c r="AR8" s="11">
        <v>11</v>
      </c>
      <c r="AS8" s="11">
        <v>18</v>
      </c>
      <c r="AT8" s="11">
        <v>4</v>
      </c>
      <c r="AU8" s="11"/>
      <c r="AV8" s="11">
        <v>29</v>
      </c>
      <c r="AW8" s="11">
        <v>21</v>
      </c>
      <c r="AX8" s="11">
        <v>11</v>
      </c>
      <c r="AY8" s="11">
        <v>21</v>
      </c>
      <c r="AZ8" s="11">
        <v>7</v>
      </c>
      <c r="BA8" s="11">
        <v>16</v>
      </c>
      <c r="BB8" s="11"/>
      <c r="BC8" s="11">
        <v>32</v>
      </c>
      <c r="BD8" s="11">
        <v>33</v>
      </c>
      <c r="BE8" s="11">
        <v>24</v>
      </c>
      <c r="BF8" s="11">
        <v>13</v>
      </c>
      <c r="BG8" s="11">
        <v>1</v>
      </c>
    </row>
    <row r="9" spans="2:59" x14ac:dyDescent="0.35">
      <c r="B9" s="18" t="s">
        <v>688</v>
      </c>
      <c r="C9" s="17">
        <v>8.1761689965707998E-2</v>
      </c>
      <c r="D9" s="17">
        <v>7.10941704532074E-2</v>
      </c>
      <c r="E9" s="17">
        <v>9.4734853542294106E-2</v>
      </c>
      <c r="F9" s="17"/>
      <c r="G9" s="17">
        <v>0.178166674262942</v>
      </c>
      <c r="H9" s="17">
        <v>9.4074999806426196E-2</v>
      </c>
      <c r="I9" s="17">
        <v>0.131150120969727</v>
      </c>
      <c r="J9" s="17">
        <v>2.6575011504275301E-2</v>
      </c>
      <c r="K9" s="17">
        <v>7.9224436554441599E-2</v>
      </c>
      <c r="L9" s="17">
        <v>3.8839612616260899E-2</v>
      </c>
      <c r="M9" s="17"/>
      <c r="N9" s="17">
        <v>8.5728306883826905E-2</v>
      </c>
      <c r="O9" s="17">
        <v>0.133980399720732</v>
      </c>
      <c r="P9" s="17">
        <v>6.1243639132799503E-2</v>
      </c>
      <c r="Q9" s="17">
        <v>5.8326360122565403E-2</v>
      </c>
      <c r="R9" s="17"/>
      <c r="S9" s="17">
        <v>0.132835843864435</v>
      </c>
      <c r="T9" s="17">
        <v>0.188642480938534</v>
      </c>
      <c r="U9" s="17">
        <v>0.26091572391120499</v>
      </c>
      <c r="V9" s="17">
        <v>7.2010231360076296E-2</v>
      </c>
      <c r="W9" s="17">
        <v>0</v>
      </c>
      <c r="X9" s="17">
        <v>0</v>
      </c>
      <c r="Y9" s="17">
        <v>8.5990025858760297E-2</v>
      </c>
      <c r="Z9" s="17">
        <v>0</v>
      </c>
      <c r="AA9" s="17">
        <v>7.8383789602126996E-2</v>
      </c>
      <c r="AB9" s="17">
        <v>0</v>
      </c>
      <c r="AC9" s="17">
        <v>0</v>
      </c>
      <c r="AD9" s="17">
        <v>0</v>
      </c>
      <c r="AE9" s="17"/>
      <c r="AF9" s="17">
        <v>6.3989360400748901E-2</v>
      </c>
      <c r="AG9" s="17">
        <v>8.5476440720961402E-2</v>
      </c>
      <c r="AH9" s="17">
        <v>5.0489020678749497E-2</v>
      </c>
      <c r="AI9" s="17"/>
      <c r="AJ9" s="17">
        <v>8.8993899203450397E-2</v>
      </c>
      <c r="AK9" s="17">
        <v>0.16284550481814</v>
      </c>
      <c r="AL9" s="17">
        <v>0</v>
      </c>
      <c r="AM9" s="17">
        <v>0.17735537075920901</v>
      </c>
      <c r="AN9" s="17">
        <v>0</v>
      </c>
      <c r="AO9" s="17"/>
      <c r="AP9" s="17">
        <v>7.7449313160447203E-2</v>
      </c>
      <c r="AQ9" s="17">
        <v>0.17028290591717099</v>
      </c>
      <c r="AR9" s="17">
        <v>0</v>
      </c>
      <c r="AS9" s="17">
        <v>4.8253178005091699E-2</v>
      </c>
      <c r="AT9" s="17">
        <v>0.20863207613731299</v>
      </c>
      <c r="AU9" s="17"/>
      <c r="AV9" s="17">
        <v>0.138851326276207</v>
      </c>
      <c r="AW9" s="17">
        <v>8.9253246184273397E-2</v>
      </c>
      <c r="AX9" s="17">
        <v>8.1210408419322602E-2</v>
      </c>
      <c r="AY9" s="17">
        <v>9.1465699280055296E-2</v>
      </c>
      <c r="AZ9" s="17">
        <v>0.13633312127070499</v>
      </c>
      <c r="BA9" s="17">
        <v>0</v>
      </c>
      <c r="BB9" s="17"/>
      <c r="BC9" s="17">
        <v>0</v>
      </c>
      <c r="BD9" s="17">
        <v>6.8755792707990607E-2</v>
      </c>
      <c r="BE9" s="17">
        <v>0.111972201617092</v>
      </c>
      <c r="BF9" s="17">
        <v>0.13955269512591201</v>
      </c>
      <c r="BG9" s="17">
        <v>0</v>
      </c>
    </row>
    <row r="10" spans="2:59" x14ac:dyDescent="0.35">
      <c r="B10" s="18" t="s">
        <v>689</v>
      </c>
      <c r="C10" s="17">
        <v>9.72647508358334E-2</v>
      </c>
      <c r="D10" s="17">
        <v>0.118716508682551</v>
      </c>
      <c r="E10" s="17">
        <v>7.11764776224907E-2</v>
      </c>
      <c r="F10" s="17"/>
      <c r="G10" s="17">
        <v>5.36997765051642E-2</v>
      </c>
      <c r="H10" s="17">
        <v>0.17649075695987401</v>
      </c>
      <c r="I10" s="17">
        <v>0.14890965378677301</v>
      </c>
      <c r="J10" s="17">
        <v>6.7143323568361696E-2</v>
      </c>
      <c r="K10" s="17">
        <v>0.105026007067969</v>
      </c>
      <c r="L10" s="17">
        <v>5.3443297138027597E-2</v>
      </c>
      <c r="M10" s="17"/>
      <c r="N10" s="17">
        <v>0.13205137293581701</v>
      </c>
      <c r="O10" s="17">
        <v>4.4917713400710997E-2</v>
      </c>
      <c r="P10" s="17">
        <v>8.6458693792711497E-2</v>
      </c>
      <c r="Q10" s="17">
        <v>0.11940091592774001</v>
      </c>
      <c r="R10" s="17"/>
      <c r="S10" s="17">
        <v>0.23040819932661</v>
      </c>
      <c r="T10" s="17">
        <v>0</v>
      </c>
      <c r="U10" s="17">
        <v>0.26091572391120499</v>
      </c>
      <c r="V10" s="17">
        <v>0.158800754431979</v>
      </c>
      <c r="W10" s="17">
        <v>0</v>
      </c>
      <c r="X10" s="17">
        <v>7.2558622649098695E-2</v>
      </c>
      <c r="Y10" s="17">
        <v>8.99496288641745E-2</v>
      </c>
      <c r="Z10" s="17">
        <v>0</v>
      </c>
      <c r="AA10" s="17">
        <v>8.39470409029522E-2</v>
      </c>
      <c r="AB10" s="17">
        <v>9.3683647822492E-2</v>
      </c>
      <c r="AC10" s="17">
        <v>0.13091564160842301</v>
      </c>
      <c r="AD10" s="17">
        <v>0</v>
      </c>
      <c r="AE10" s="17"/>
      <c r="AF10" s="17">
        <v>7.4622616508778397E-2</v>
      </c>
      <c r="AG10" s="17">
        <v>0.16466649020625199</v>
      </c>
      <c r="AH10" s="17">
        <v>5.3035221949603202E-2</v>
      </c>
      <c r="AI10" s="17"/>
      <c r="AJ10" s="17">
        <v>8.5574378610302704E-2</v>
      </c>
      <c r="AK10" s="17">
        <v>0.11622914841600999</v>
      </c>
      <c r="AL10" s="17">
        <v>9.65758851432683E-2</v>
      </c>
      <c r="AM10" s="17">
        <v>0.189943081841983</v>
      </c>
      <c r="AN10" s="17">
        <v>6.67286999720971E-2</v>
      </c>
      <c r="AO10" s="17"/>
      <c r="AP10" s="17">
        <v>8.6093722732795697E-2</v>
      </c>
      <c r="AQ10" s="17">
        <v>0.12145365663721799</v>
      </c>
      <c r="AR10" s="17">
        <v>0.16856571798799999</v>
      </c>
      <c r="AS10" s="17">
        <v>5.1677923818842099E-2</v>
      </c>
      <c r="AT10" s="17">
        <v>0</v>
      </c>
      <c r="AU10" s="17"/>
      <c r="AV10" s="17">
        <v>0.21295009812673299</v>
      </c>
      <c r="AW10" s="17">
        <v>8.1393452467907607E-2</v>
      </c>
      <c r="AX10" s="17">
        <v>0.168220372094462</v>
      </c>
      <c r="AY10" s="17">
        <v>4.2269438992425398E-2</v>
      </c>
      <c r="AZ10" s="17">
        <v>0</v>
      </c>
      <c r="BA10" s="17">
        <v>0</v>
      </c>
      <c r="BB10" s="17"/>
      <c r="BC10" s="17">
        <v>0.140669138932799</v>
      </c>
      <c r="BD10" s="17">
        <v>5.3856606341996599E-2</v>
      </c>
      <c r="BE10" s="17">
        <v>0.17585891992288799</v>
      </c>
      <c r="BF10" s="17">
        <v>7.2063235644594895E-2</v>
      </c>
      <c r="BG10" s="17">
        <v>0</v>
      </c>
    </row>
    <row r="11" spans="2:59" x14ac:dyDescent="0.35">
      <c r="B11" s="18" t="s">
        <v>690</v>
      </c>
      <c r="C11" s="17">
        <v>0.25145030649348799</v>
      </c>
      <c r="D11" s="17">
        <v>0.26788743197794002</v>
      </c>
      <c r="E11" s="17">
        <v>0.23146051248478899</v>
      </c>
      <c r="F11" s="17"/>
      <c r="G11" s="17">
        <v>0.24233969671431799</v>
      </c>
      <c r="H11" s="17">
        <v>0.62912789157457305</v>
      </c>
      <c r="I11" s="17">
        <v>0.13719334842737901</v>
      </c>
      <c r="J11" s="17">
        <v>0.34519492849400801</v>
      </c>
      <c r="K11" s="17">
        <v>0.25832946417756197</v>
      </c>
      <c r="L11" s="17">
        <v>8.6959917698705605E-2</v>
      </c>
      <c r="M11" s="17"/>
      <c r="N11" s="17">
        <v>0.35188079711416498</v>
      </c>
      <c r="O11" s="17">
        <v>0.22655674486647701</v>
      </c>
      <c r="P11" s="17">
        <v>0.25573488264768601</v>
      </c>
      <c r="Q11" s="17">
        <v>0.17379842891905001</v>
      </c>
      <c r="R11" s="17"/>
      <c r="S11" s="17">
        <v>0.345538434408938</v>
      </c>
      <c r="T11" s="17">
        <v>0.20171178860804201</v>
      </c>
      <c r="U11" s="17">
        <v>0</v>
      </c>
      <c r="V11" s="17">
        <v>0.12407544685719001</v>
      </c>
      <c r="W11" s="17">
        <v>0.422092596448079</v>
      </c>
      <c r="X11" s="17">
        <v>0.45413740880229297</v>
      </c>
      <c r="Y11" s="17">
        <v>0.29241849153265198</v>
      </c>
      <c r="Z11" s="17">
        <v>0.38343130911657802</v>
      </c>
      <c r="AA11" s="17">
        <v>0.33127836780791498</v>
      </c>
      <c r="AB11" s="17">
        <v>0.107317544559515</v>
      </c>
      <c r="AC11" s="17">
        <v>0.17904578001781499</v>
      </c>
      <c r="AD11" s="17">
        <v>0</v>
      </c>
      <c r="AE11" s="17"/>
      <c r="AF11" s="17">
        <v>0.22706476216136201</v>
      </c>
      <c r="AG11" s="17">
        <v>0.24726209149269501</v>
      </c>
      <c r="AH11" s="17">
        <v>0.33085703992445697</v>
      </c>
      <c r="AI11" s="17"/>
      <c r="AJ11" s="17">
        <v>0.30710348215411198</v>
      </c>
      <c r="AK11" s="17">
        <v>0.28822822105267398</v>
      </c>
      <c r="AL11" s="17">
        <v>0.23424512612896001</v>
      </c>
      <c r="AM11" s="17">
        <v>0</v>
      </c>
      <c r="AN11" s="17">
        <v>0.23654643889318999</v>
      </c>
      <c r="AO11" s="17"/>
      <c r="AP11" s="17">
        <v>0.38866213729071603</v>
      </c>
      <c r="AQ11" s="17">
        <v>0.28654283441197198</v>
      </c>
      <c r="AR11" s="17">
        <v>9.8675843603689098E-2</v>
      </c>
      <c r="AS11" s="17">
        <v>0.1190284051818</v>
      </c>
      <c r="AT11" s="17">
        <v>0</v>
      </c>
      <c r="AU11" s="17"/>
      <c r="AV11" s="17">
        <v>0.29290688641094798</v>
      </c>
      <c r="AW11" s="17">
        <v>0.49240721745426203</v>
      </c>
      <c r="AX11" s="17">
        <v>0.20931054518025299</v>
      </c>
      <c r="AY11" s="17">
        <v>9.7358089091097902E-2</v>
      </c>
      <c r="AZ11" s="17">
        <v>0.147297771972528</v>
      </c>
      <c r="BA11" s="17">
        <v>0.197627615884302</v>
      </c>
      <c r="BB11" s="17"/>
      <c r="BC11" s="17">
        <v>0.22768913366889601</v>
      </c>
      <c r="BD11" s="17">
        <v>0.25329052679868402</v>
      </c>
      <c r="BE11" s="17">
        <v>0.238605488005525</v>
      </c>
      <c r="BF11" s="17">
        <v>0.49821606020383002</v>
      </c>
      <c r="BG11" s="17">
        <v>0</v>
      </c>
    </row>
    <row r="12" spans="2:59" x14ac:dyDescent="0.35">
      <c r="B12" s="18" t="s">
        <v>691</v>
      </c>
      <c r="C12" s="17">
        <v>0.248925474748209</v>
      </c>
      <c r="D12" s="17">
        <v>0.26408588633330299</v>
      </c>
      <c r="E12" s="17">
        <v>0.230488339559346</v>
      </c>
      <c r="F12" s="17"/>
      <c r="G12" s="17">
        <v>0.31827595169528</v>
      </c>
      <c r="H12" s="17">
        <v>0.10030635165912601</v>
      </c>
      <c r="I12" s="17">
        <v>0.21596149960309599</v>
      </c>
      <c r="J12" s="17">
        <v>0.33792931957331102</v>
      </c>
      <c r="K12" s="17">
        <v>0.18454697811227599</v>
      </c>
      <c r="L12" s="17">
        <v>0.29212647634726002</v>
      </c>
      <c r="M12" s="17"/>
      <c r="N12" s="17">
        <v>0.17465193942497401</v>
      </c>
      <c r="O12" s="17">
        <v>0.29147277860306597</v>
      </c>
      <c r="P12" s="17">
        <v>0.20138281945606301</v>
      </c>
      <c r="Q12" s="17">
        <v>0.335684686811346</v>
      </c>
      <c r="R12" s="17"/>
      <c r="S12" s="17">
        <v>6.6357231179296094E-2</v>
      </c>
      <c r="T12" s="17">
        <v>0.41137474494215998</v>
      </c>
      <c r="U12" s="17">
        <v>0</v>
      </c>
      <c r="V12" s="17">
        <v>0.13917219186795099</v>
      </c>
      <c r="W12" s="17">
        <v>0.30586054987159</v>
      </c>
      <c r="X12" s="17">
        <v>0.100699172809772</v>
      </c>
      <c r="Y12" s="17">
        <v>0.182776842666282</v>
      </c>
      <c r="Z12" s="17">
        <v>0.424721434988024</v>
      </c>
      <c r="AA12" s="17">
        <v>0.24957149638849099</v>
      </c>
      <c r="AB12" s="17">
        <v>0.62986774247627597</v>
      </c>
      <c r="AC12" s="17">
        <v>0.15335329421605901</v>
      </c>
      <c r="AD12" s="17">
        <v>0.321020346258584</v>
      </c>
      <c r="AE12" s="17"/>
      <c r="AF12" s="17">
        <v>0.27738316890021902</v>
      </c>
      <c r="AG12" s="17">
        <v>0.16484259695568401</v>
      </c>
      <c r="AH12" s="17">
        <v>0.37142064926685198</v>
      </c>
      <c r="AI12" s="17"/>
      <c r="AJ12" s="17">
        <v>0.156607033701471</v>
      </c>
      <c r="AK12" s="17">
        <v>0.25184409935233298</v>
      </c>
      <c r="AL12" s="17">
        <v>0.108780398039032</v>
      </c>
      <c r="AM12" s="17">
        <v>0</v>
      </c>
      <c r="AN12" s="17">
        <v>0.44593326526242399</v>
      </c>
      <c r="AO12" s="17"/>
      <c r="AP12" s="17">
        <v>0.130933516040594</v>
      </c>
      <c r="AQ12" s="17">
        <v>0.214187181590582</v>
      </c>
      <c r="AR12" s="17">
        <v>0.36460548362148998</v>
      </c>
      <c r="AS12" s="17">
        <v>0.22578237389179101</v>
      </c>
      <c r="AT12" s="17">
        <v>0.22590517867122101</v>
      </c>
      <c r="AU12" s="17"/>
      <c r="AV12" s="17">
        <v>0.22464556006254799</v>
      </c>
      <c r="AW12" s="17">
        <v>0.20373024467765399</v>
      </c>
      <c r="AX12" s="17">
        <v>0.35610519254871198</v>
      </c>
      <c r="AY12" s="17">
        <v>0.22905380181941401</v>
      </c>
      <c r="AZ12" s="17">
        <v>0.14762043636661901</v>
      </c>
      <c r="BA12" s="17">
        <v>0.18888063975503999</v>
      </c>
      <c r="BB12" s="17"/>
      <c r="BC12" s="17">
        <v>0.31498796716932298</v>
      </c>
      <c r="BD12" s="17">
        <v>0.24074734990827301</v>
      </c>
      <c r="BE12" s="17">
        <v>0.25836597929138</v>
      </c>
      <c r="BF12" s="17">
        <v>7.7932584259299803E-2</v>
      </c>
      <c r="BG12" s="17">
        <v>0</v>
      </c>
    </row>
    <row r="13" spans="2:59" x14ac:dyDescent="0.35">
      <c r="B13" s="18" t="s">
        <v>692</v>
      </c>
      <c r="C13" s="17">
        <v>0.11048776022168599</v>
      </c>
      <c r="D13" s="17">
        <v>0.143752834241024</v>
      </c>
      <c r="E13" s="17">
        <v>7.0032877890848097E-2</v>
      </c>
      <c r="F13" s="17"/>
      <c r="G13" s="17">
        <v>9.9212729507276096E-2</v>
      </c>
      <c r="H13" s="17">
        <v>0</v>
      </c>
      <c r="I13" s="17">
        <v>0.117383677268728</v>
      </c>
      <c r="J13" s="17">
        <v>6.8368143301454007E-2</v>
      </c>
      <c r="K13" s="17">
        <v>0.11138009549701899</v>
      </c>
      <c r="L13" s="17">
        <v>0.20745937110618001</v>
      </c>
      <c r="M13" s="17"/>
      <c r="N13" s="17">
        <v>3.2535451880485101E-2</v>
      </c>
      <c r="O13" s="17">
        <v>0.15280814269861501</v>
      </c>
      <c r="P13" s="17">
        <v>0.16926226125222199</v>
      </c>
      <c r="Q13" s="17">
        <v>8.3634133952965706E-2</v>
      </c>
      <c r="R13" s="17"/>
      <c r="S13" s="17">
        <v>0.151060208309517</v>
      </c>
      <c r="T13" s="17">
        <v>9.8921256637844596E-2</v>
      </c>
      <c r="U13" s="17">
        <v>0</v>
      </c>
      <c r="V13" s="17">
        <v>0.223305107884612</v>
      </c>
      <c r="W13" s="17">
        <v>0</v>
      </c>
      <c r="X13" s="17">
        <v>0.13370923036120699</v>
      </c>
      <c r="Y13" s="17">
        <v>8.4440493755316398E-2</v>
      </c>
      <c r="Z13" s="17">
        <v>0</v>
      </c>
      <c r="AA13" s="17">
        <v>8.4149623979649701E-2</v>
      </c>
      <c r="AB13" s="17">
        <v>0</v>
      </c>
      <c r="AC13" s="17">
        <v>0.15808696987951401</v>
      </c>
      <c r="AD13" s="17">
        <v>0.37000061531469303</v>
      </c>
      <c r="AE13" s="17"/>
      <c r="AF13" s="17">
        <v>0.14199304292078099</v>
      </c>
      <c r="AG13" s="17">
        <v>8.3471657267026406E-2</v>
      </c>
      <c r="AH13" s="17">
        <v>9.0199982728495498E-2</v>
      </c>
      <c r="AI13" s="17"/>
      <c r="AJ13" s="17">
        <v>0.13748384480792999</v>
      </c>
      <c r="AK13" s="17">
        <v>3.0529940734490901E-2</v>
      </c>
      <c r="AL13" s="17">
        <v>0.27320494043662402</v>
      </c>
      <c r="AM13" s="17">
        <v>0.17794755438645601</v>
      </c>
      <c r="AN13" s="17">
        <v>8.9128342803399804E-2</v>
      </c>
      <c r="AO13" s="17"/>
      <c r="AP13" s="17">
        <v>0.123717461752591</v>
      </c>
      <c r="AQ13" s="17">
        <v>2.59532369945168E-2</v>
      </c>
      <c r="AR13" s="17">
        <v>0.10959120938701999</v>
      </c>
      <c r="AS13" s="17">
        <v>0.264681100256971</v>
      </c>
      <c r="AT13" s="17">
        <v>0.31642223099157801</v>
      </c>
      <c r="AU13" s="17"/>
      <c r="AV13" s="17">
        <v>0</v>
      </c>
      <c r="AW13" s="17">
        <v>5.44695843300496E-2</v>
      </c>
      <c r="AX13" s="17">
        <v>0.10936668642599701</v>
      </c>
      <c r="AY13" s="17">
        <v>0.30217841535793899</v>
      </c>
      <c r="AZ13" s="17">
        <v>0.20676988500143101</v>
      </c>
      <c r="BA13" s="17">
        <v>0.117334902276929</v>
      </c>
      <c r="BB13" s="17"/>
      <c r="BC13" s="17">
        <v>7.7451726753192604E-2</v>
      </c>
      <c r="BD13" s="17">
        <v>0.199468213746816</v>
      </c>
      <c r="BE13" s="17">
        <v>3.5197179615803403E-2</v>
      </c>
      <c r="BF13" s="17">
        <v>0.144331785277208</v>
      </c>
      <c r="BG13" s="17">
        <v>0</v>
      </c>
    </row>
    <row r="14" spans="2:59" x14ac:dyDescent="0.35">
      <c r="B14" s="18" t="s">
        <v>598</v>
      </c>
      <c r="C14" s="17">
        <v>5.3080377149038301E-2</v>
      </c>
      <c r="D14" s="17">
        <v>3.0096367232998699E-2</v>
      </c>
      <c r="E14" s="17">
        <v>8.1032078567277399E-2</v>
      </c>
      <c r="F14" s="17"/>
      <c r="G14" s="17">
        <v>0</v>
      </c>
      <c r="H14" s="17">
        <v>0</v>
      </c>
      <c r="I14" s="17">
        <v>5.91033986974729E-2</v>
      </c>
      <c r="J14" s="17">
        <v>4.2250352109008397E-2</v>
      </c>
      <c r="K14" s="17">
        <v>0.146373294651719</v>
      </c>
      <c r="L14" s="17">
        <v>0</v>
      </c>
      <c r="M14" s="17"/>
      <c r="N14" s="17">
        <v>6.8978811668964607E-2</v>
      </c>
      <c r="O14" s="17">
        <v>9.7535421650050705E-2</v>
      </c>
      <c r="P14" s="17">
        <v>2.5551485423864199E-2</v>
      </c>
      <c r="Q14" s="17">
        <v>3.2610023115856E-2</v>
      </c>
      <c r="R14" s="17"/>
      <c r="S14" s="17">
        <v>7.3800082911204795E-2</v>
      </c>
      <c r="T14" s="17">
        <v>0</v>
      </c>
      <c r="U14" s="17">
        <v>0.23341559365155601</v>
      </c>
      <c r="V14" s="17">
        <v>0</v>
      </c>
      <c r="W14" s="17">
        <v>0</v>
      </c>
      <c r="X14" s="17">
        <v>0.12541518773898899</v>
      </c>
      <c r="Y14" s="17">
        <v>9.3781245370066602E-2</v>
      </c>
      <c r="Z14" s="17">
        <v>0</v>
      </c>
      <c r="AA14" s="17">
        <v>9.38641356745709E-2</v>
      </c>
      <c r="AB14" s="17">
        <v>0</v>
      </c>
      <c r="AC14" s="17">
        <v>0.131928262991929</v>
      </c>
      <c r="AD14" s="17">
        <v>0</v>
      </c>
      <c r="AE14" s="17"/>
      <c r="AF14" s="17">
        <v>4.4541771162588603E-2</v>
      </c>
      <c r="AG14" s="17">
        <v>0.10091416557268899</v>
      </c>
      <c r="AH14" s="17">
        <v>0</v>
      </c>
      <c r="AI14" s="17"/>
      <c r="AJ14" s="17">
        <v>8.8326841301980402E-2</v>
      </c>
      <c r="AK14" s="17">
        <v>7.5002525354239999E-2</v>
      </c>
      <c r="AL14" s="17">
        <v>0</v>
      </c>
      <c r="AM14" s="17">
        <v>0.22017560866185801</v>
      </c>
      <c r="AN14" s="17">
        <v>0</v>
      </c>
      <c r="AO14" s="17"/>
      <c r="AP14" s="17">
        <v>4.2169814620028397E-2</v>
      </c>
      <c r="AQ14" s="17">
        <v>6.3758994248775E-2</v>
      </c>
      <c r="AR14" s="17">
        <v>0.18261936452188501</v>
      </c>
      <c r="AS14" s="17">
        <v>5.99033048261291E-2</v>
      </c>
      <c r="AT14" s="17">
        <v>0</v>
      </c>
      <c r="AU14" s="17"/>
      <c r="AV14" s="17">
        <v>3.0047959983658001E-2</v>
      </c>
      <c r="AW14" s="17">
        <v>0</v>
      </c>
      <c r="AX14" s="17">
        <v>0</v>
      </c>
      <c r="AY14" s="17">
        <v>4.8997306812653199E-2</v>
      </c>
      <c r="AZ14" s="17">
        <v>0.19924028777924099</v>
      </c>
      <c r="BA14" s="17">
        <v>0.18668028153667199</v>
      </c>
      <c r="BB14" s="17"/>
      <c r="BC14" s="17">
        <v>6.4622723470785903E-2</v>
      </c>
      <c r="BD14" s="17">
        <v>0</v>
      </c>
      <c r="BE14" s="17">
        <v>9.5688702304025694E-2</v>
      </c>
      <c r="BF14" s="17">
        <v>6.7903639489155898E-2</v>
      </c>
      <c r="BG14" s="17">
        <v>0</v>
      </c>
    </row>
    <row r="15" spans="2:59" x14ac:dyDescent="0.35">
      <c r="B15" s="18" t="s">
        <v>693</v>
      </c>
      <c r="C15" s="17">
        <v>7.1364343295714894E-2</v>
      </c>
      <c r="D15" s="17">
        <v>6.9602130402626999E-2</v>
      </c>
      <c r="E15" s="17">
        <v>7.3507435332435297E-2</v>
      </c>
      <c r="F15" s="17"/>
      <c r="G15" s="17">
        <v>0</v>
      </c>
      <c r="H15" s="17">
        <v>0</v>
      </c>
      <c r="I15" s="17">
        <v>5.6447833692123403E-2</v>
      </c>
      <c r="J15" s="17">
        <v>3.8048333057883403E-2</v>
      </c>
      <c r="K15" s="17">
        <v>7.6113289306791607E-2</v>
      </c>
      <c r="L15" s="17">
        <v>0.19026482057656099</v>
      </c>
      <c r="M15" s="17"/>
      <c r="N15" s="17">
        <v>0</v>
      </c>
      <c r="O15" s="17">
        <v>5.2728799060347498E-2</v>
      </c>
      <c r="P15" s="17">
        <v>8.6896898129881897E-2</v>
      </c>
      <c r="Q15" s="17">
        <v>0.135540789412118</v>
      </c>
      <c r="R15" s="17"/>
      <c r="S15" s="17">
        <v>0</v>
      </c>
      <c r="T15" s="17">
        <v>4.7354313162492397E-2</v>
      </c>
      <c r="U15" s="17">
        <v>0</v>
      </c>
      <c r="V15" s="17">
        <v>0.14565783443997299</v>
      </c>
      <c r="W15" s="17">
        <v>0.13215798739149501</v>
      </c>
      <c r="X15" s="17">
        <v>0</v>
      </c>
      <c r="Y15" s="17">
        <v>0.170643271952748</v>
      </c>
      <c r="Z15" s="17">
        <v>0</v>
      </c>
      <c r="AA15" s="17">
        <v>0</v>
      </c>
      <c r="AB15" s="17">
        <v>8.1565590318336906E-2</v>
      </c>
      <c r="AC15" s="17">
        <v>0.12110322469183001</v>
      </c>
      <c r="AD15" s="17">
        <v>0.30897903842672297</v>
      </c>
      <c r="AE15" s="17"/>
      <c r="AF15" s="17">
        <v>0.15208392545482199</v>
      </c>
      <c r="AG15" s="17">
        <v>3.7521633085816401E-2</v>
      </c>
      <c r="AH15" s="17">
        <v>0</v>
      </c>
      <c r="AI15" s="17"/>
      <c r="AJ15" s="17">
        <v>7.7394105458427301E-2</v>
      </c>
      <c r="AK15" s="17">
        <v>0</v>
      </c>
      <c r="AL15" s="17">
        <v>8.5229485255540194E-2</v>
      </c>
      <c r="AM15" s="17">
        <v>0.234578384350494</v>
      </c>
      <c r="AN15" s="17">
        <v>5.89007388126545E-2</v>
      </c>
      <c r="AO15" s="17"/>
      <c r="AP15" s="17">
        <v>6.83318939713983E-2</v>
      </c>
      <c r="AQ15" s="17">
        <v>0</v>
      </c>
      <c r="AR15" s="17">
        <v>7.5942380877915994E-2</v>
      </c>
      <c r="AS15" s="17">
        <v>0.230673714019376</v>
      </c>
      <c r="AT15" s="17">
        <v>0.24904051419988699</v>
      </c>
      <c r="AU15" s="17"/>
      <c r="AV15" s="17">
        <v>0</v>
      </c>
      <c r="AW15" s="17">
        <v>7.8746254885853698E-2</v>
      </c>
      <c r="AX15" s="17">
        <v>7.5786795331253806E-2</v>
      </c>
      <c r="AY15" s="17">
        <v>0.188677248646416</v>
      </c>
      <c r="AZ15" s="17">
        <v>0.16273849760947601</v>
      </c>
      <c r="BA15" s="17">
        <v>0</v>
      </c>
      <c r="BB15" s="17"/>
      <c r="BC15" s="17">
        <v>0.12039753140077</v>
      </c>
      <c r="BD15" s="17">
        <v>5.6435291098397802E-2</v>
      </c>
      <c r="BE15" s="17">
        <v>3.9133579942665198E-2</v>
      </c>
      <c r="BF15" s="17">
        <v>0</v>
      </c>
      <c r="BG15" s="17">
        <v>0</v>
      </c>
    </row>
    <row r="16" spans="2:59" x14ac:dyDescent="0.35">
      <c r="B16" s="18" t="s">
        <v>100</v>
      </c>
      <c r="C16" s="19">
        <v>8.5665297290323197E-2</v>
      </c>
      <c r="D16" s="19">
        <v>3.4764670676348398E-2</v>
      </c>
      <c r="E16" s="19">
        <v>0.14756742500052</v>
      </c>
      <c r="F16" s="19"/>
      <c r="G16" s="19">
        <v>0.10830517131502</v>
      </c>
      <c r="H16" s="19">
        <v>0</v>
      </c>
      <c r="I16" s="19">
        <v>0.13385046755470001</v>
      </c>
      <c r="J16" s="19">
        <v>7.4490588391698503E-2</v>
      </c>
      <c r="K16" s="19">
        <v>3.9006434632222003E-2</v>
      </c>
      <c r="L16" s="19">
        <v>0.130906504517005</v>
      </c>
      <c r="M16" s="19"/>
      <c r="N16" s="19">
        <v>0.15417332009176801</v>
      </c>
      <c r="O16" s="19">
        <v>0</v>
      </c>
      <c r="P16" s="19">
        <v>0.113469320164772</v>
      </c>
      <c r="Q16" s="19">
        <v>6.10046617383595E-2</v>
      </c>
      <c r="R16" s="19"/>
      <c r="S16" s="19">
        <v>0</v>
      </c>
      <c r="T16" s="19">
        <v>5.1995415710925703E-2</v>
      </c>
      <c r="U16" s="19">
        <v>0.24475295852603299</v>
      </c>
      <c r="V16" s="19">
        <v>0.136978433158219</v>
      </c>
      <c r="W16" s="19">
        <v>0.13988886628883701</v>
      </c>
      <c r="X16" s="19">
        <v>0.11348037763864099</v>
      </c>
      <c r="Y16" s="19">
        <v>0</v>
      </c>
      <c r="Z16" s="19">
        <v>0.191847255895399</v>
      </c>
      <c r="AA16" s="19">
        <v>7.8805545644294206E-2</v>
      </c>
      <c r="AB16" s="19">
        <v>8.7565474823380507E-2</v>
      </c>
      <c r="AC16" s="19">
        <v>0.125566826594431</v>
      </c>
      <c r="AD16" s="19">
        <v>0</v>
      </c>
      <c r="AE16" s="19"/>
      <c r="AF16" s="19">
        <v>1.83213524906999E-2</v>
      </c>
      <c r="AG16" s="19">
        <v>0.115844924698876</v>
      </c>
      <c r="AH16" s="19">
        <v>0.103998085451843</v>
      </c>
      <c r="AI16" s="19"/>
      <c r="AJ16" s="19">
        <v>5.8516414762326899E-2</v>
      </c>
      <c r="AK16" s="19">
        <v>7.53205602721123E-2</v>
      </c>
      <c r="AL16" s="19">
        <v>0.20196416499657499</v>
      </c>
      <c r="AM16" s="19">
        <v>0</v>
      </c>
      <c r="AN16" s="19">
        <v>0.10276251425623401</v>
      </c>
      <c r="AO16" s="19"/>
      <c r="AP16" s="19">
        <v>8.2642140431429895E-2</v>
      </c>
      <c r="AQ16" s="19">
        <v>0.117821190199765</v>
      </c>
      <c r="AR16" s="19">
        <v>0</v>
      </c>
      <c r="AS16" s="19">
        <v>0</v>
      </c>
      <c r="AT16" s="19">
        <v>0</v>
      </c>
      <c r="AU16" s="19"/>
      <c r="AV16" s="19">
        <v>0.10059816913990501</v>
      </c>
      <c r="AW16" s="19">
        <v>0</v>
      </c>
      <c r="AX16" s="19">
        <v>0</v>
      </c>
      <c r="AY16" s="19">
        <v>0</v>
      </c>
      <c r="AZ16" s="19">
        <v>0</v>
      </c>
      <c r="BA16" s="19">
        <v>0.30947656054705702</v>
      </c>
      <c r="BB16" s="19"/>
      <c r="BC16" s="19">
        <v>5.4181778604234003E-2</v>
      </c>
      <c r="BD16" s="19">
        <v>0.12744621939784301</v>
      </c>
      <c r="BE16" s="19">
        <v>4.5177949300620697E-2</v>
      </c>
      <c r="BF16" s="19">
        <v>0</v>
      </c>
      <c r="BG16" s="19">
        <v>1</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114</v>
      </c>
      <c r="D7" s="10">
        <v>62</v>
      </c>
      <c r="E7" s="10">
        <v>52</v>
      </c>
      <c r="F7" s="10"/>
      <c r="G7" s="10">
        <v>16</v>
      </c>
      <c r="H7" s="10">
        <v>17</v>
      </c>
      <c r="I7" s="10">
        <v>18</v>
      </c>
      <c r="J7" s="10">
        <v>17</v>
      </c>
      <c r="K7" s="10">
        <v>20</v>
      </c>
      <c r="L7" s="10">
        <v>26</v>
      </c>
      <c r="M7" s="10"/>
      <c r="N7" s="10">
        <v>29</v>
      </c>
      <c r="O7" s="10">
        <v>24</v>
      </c>
      <c r="P7" s="10">
        <v>25</v>
      </c>
      <c r="Q7" s="10">
        <v>36</v>
      </c>
      <c r="R7" s="10"/>
      <c r="S7" s="10">
        <v>16</v>
      </c>
      <c r="T7" s="10">
        <v>22</v>
      </c>
      <c r="U7" s="10">
        <v>9</v>
      </c>
      <c r="V7" s="10">
        <v>11</v>
      </c>
      <c r="W7" s="10">
        <v>4</v>
      </c>
      <c r="X7" s="10">
        <v>10</v>
      </c>
      <c r="Y7" s="10">
        <v>5</v>
      </c>
      <c r="Z7" s="10">
        <v>4</v>
      </c>
      <c r="AA7" s="10">
        <v>9</v>
      </c>
      <c r="AB7" s="10">
        <v>9</v>
      </c>
      <c r="AC7" s="10">
        <v>8</v>
      </c>
      <c r="AD7" s="10">
        <v>7</v>
      </c>
      <c r="AE7" s="10"/>
      <c r="AF7" s="10">
        <v>38</v>
      </c>
      <c r="AG7" s="10">
        <v>49</v>
      </c>
      <c r="AH7" s="10">
        <v>17</v>
      </c>
      <c r="AI7" s="10"/>
      <c r="AJ7" s="10">
        <v>34</v>
      </c>
      <c r="AK7" s="10">
        <v>34</v>
      </c>
      <c r="AL7" s="10">
        <v>5</v>
      </c>
      <c r="AM7" s="10">
        <v>2</v>
      </c>
      <c r="AN7" s="10">
        <v>14</v>
      </c>
      <c r="AO7" s="10"/>
      <c r="AP7" s="10">
        <v>22</v>
      </c>
      <c r="AQ7" s="10">
        <v>37</v>
      </c>
      <c r="AR7" s="10">
        <v>10</v>
      </c>
      <c r="AS7" s="10">
        <v>16</v>
      </c>
      <c r="AT7" s="10">
        <v>4</v>
      </c>
      <c r="AU7" s="10"/>
      <c r="AV7" s="10">
        <v>32</v>
      </c>
      <c r="AW7" s="10">
        <v>20</v>
      </c>
      <c r="AX7" s="10">
        <v>9</v>
      </c>
      <c r="AY7" s="10">
        <v>19</v>
      </c>
      <c r="AZ7" s="10">
        <v>5</v>
      </c>
      <c r="BA7" s="10">
        <v>10</v>
      </c>
      <c r="BB7" s="10"/>
      <c r="BC7" s="10">
        <v>31</v>
      </c>
      <c r="BD7" s="10">
        <v>24</v>
      </c>
      <c r="BE7" s="10">
        <v>32</v>
      </c>
      <c r="BF7" s="10">
        <v>12</v>
      </c>
      <c r="BG7" s="10">
        <v>1</v>
      </c>
    </row>
    <row r="8" spans="2:59" ht="30" customHeight="1" x14ac:dyDescent="0.35">
      <c r="B8" s="11" t="s">
        <v>20</v>
      </c>
      <c r="C8" s="11">
        <v>115</v>
      </c>
      <c r="D8" s="11">
        <v>63</v>
      </c>
      <c r="E8" s="11">
        <v>52</v>
      </c>
      <c r="F8" s="11"/>
      <c r="G8" s="11">
        <v>16</v>
      </c>
      <c r="H8" s="11">
        <v>17</v>
      </c>
      <c r="I8" s="11">
        <v>19</v>
      </c>
      <c r="J8" s="11">
        <v>17</v>
      </c>
      <c r="K8" s="11">
        <v>20</v>
      </c>
      <c r="L8" s="11">
        <v>25</v>
      </c>
      <c r="M8" s="11"/>
      <c r="N8" s="11">
        <v>28</v>
      </c>
      <c r="O8" s="11">
        <v>27</v>
      </c>
      <c r="P8" s="11">
        <v>25</v>
      </c>
      <c r="Q8" s="11">
        <v>35</v>
      </c>
      <c r="R8" s="11"/>
      <c r="S8" s="11">
        <v>15</v>
      </c>
      <c r="T8" s="11">
        <v>22</v>
      </c>
      <c r="U8" s="11">
        <v>9</v>
      </c>
      <c r="V8" s="11">
        <v>14</v>
      </c>
      <c r="W8" s="11">
        <v>5</v>
      </c>
      <c r="X8" s="11">
        <v>12</v>
      </c>
      <c r="Y8" s="11">
        <v>5</v>
      </c>
      <c r="Z8" s="11">
        <v>3</v>
      </c>
      <c r="AA8" s="11">
        <v>8</v>
      </c>
      <c r="AB8" s="11">
        <v>8</v>
      </c>
      <c r="AC8" s="11">
        <v>7</v>
      </c>
      <c r="AD8" s="11">
        <v>6</v>
      </c>
      <c r="AE8" s="11"/>
      <c r="AF8" s="11">
        <v>38</v>
      </c>
      <c r="AG8" s="11">
        <v>48</v>
      </c>
      <c r="AH8" s="11">
        <v>18</v>
      </c>
      <c r="AI8" s="11"/>
      <c r="AJ8" s="11">
        <v>33</v>
      </c>
      <c r="AK8" s="11">
        <v>35</v>
      </c>
      <c r="AL8" s="11">
        <v>5</v>
      </c>
      <c r="AM8" s="11">
        <v>2</v>
      </c>
      <c r="AN8" s="11">
        <v>15</v>
      </c>
      <c r="AO8" s="11"/>
      <c r="AP8" s="11">
        <v>22</v>
      </c>
      <c r="AQ8" s="11">
        <v>38</v>
      </c>
      <c r="AR8" s="11">
        <v>10</v>
      </c>
      <c r="AS8" s="11">
        <v>17</v>
      </c>
      <c r="AT8" s="11">
        <v>4</v>
      </c>
      <c r="AU8" s="11"/>
      <c r="AV8" s="11">
        <v>32</v>
      </c>
      <c r="AW8" s="11">
        <v>20</v>
      </c>
      <c r="AX8" s="11">
        <v>10</v>
      </c>
      <c r="AY8" s="11">
        <v>20</v>
      </c>
      <c r="AZ8" s="11">
        <v>5</v>
      </c>
      <c r="BA8" s="11">
        <v>11</v>
      </c>
      <c r="BB8" s="11"/>
      <c r="BC8" s="11">
        <v>32</v>
      </c>
      <c r="BD8" s="11">
        <v>23</v>
      </c>
      <c r="BE8" s="11">
        <v>33</v>
      </c>
      <c r="BF8" s="11">
        <v>12</v>
      </c>
      <c r="BG8" s="11">
        <v>1</v>
      </c>
    </row>
    <row r="9" spans="2:59" x14ac:dyDescent="0.35">
      <c r="B9" s="18" t="s">
        <v>688</v>
      </c>
      <c r="C9" s="17">
        <v>0.22953462747663</v>
      </c>
      <c r="D9" s="17">
        <v>0.273502035871454</v>
      </c>
      <c r="E9" s="17">
        <v>0.176019604798658</v>
      </c>
      <c r="F9" s="17"/>
      <c r="G9" s="17">
        <v>0.141631423541139</v>
      </c>
      <c r="H9" s="17">
        <v>0.30148637231379999</v>
      </c>
      <c r="I9" s="17">
        <v>0.30088402780372098</v>
      </c>
      <c r="J9" s="17">
        <v>0.20833411497361401</v>
      </c>
      <c r="K9" s="17">
        <v>0.20283341216871101</v>
      </c>
      <c r="L9" s="17">
        <v>0.21674912314692399</v>
      </c>
      <c r="M9" s="17"/>
      <c r="N9" s="17">
        <v>0.23769770126113901</v>
      </c>
      <c r="O9" s="17">
        <v>0.25787698101586298</v>
      </c>
      <c r="P9" s="17">
        <v>0.27157980931038</v>
      </c>
      <c r="Q9" s="17">
        <v>0.17013998167670699</v>
      </c>
      <c r="R9" s="17"/>
      <c r="S9" s="17">
        <v>0.25041101771988</v>
      </c>
      <c r="T9" s="17">
        <v>0.216888810945014</v>
      </c>
      <c r="U9" s="17">
        <v>0.33776624530543198</v>
      </c>
      <c r="V9" s="17">
        <v>0.19638327241339701</v>
      </c>
      <c r="W9" s="17">
        <v>0.290570393165962</v>
      </c>
      <c r="X9" s="17">
        <v>0.191663712320012</v>
      </c>
      <c r="Y9" s="17">
        <v>0.581152258618574</v>
      </c>
      <c r="Z9" s="17">
        <v>0</v>
      </c>
      <c r="AA9" s="17">
        <v>0.23058093535475699</v>
      </c>
      <c r="AB9" s="17">
        <v>0.119718389083391</v>
      </c>
      <c r="AC9" s="17">
        <v>0.22537098827444799</v>
      </c>
      <c r="AD9" s="17">
        <v>0.178901693329614</v>
      </c>
      <c r="AE9" s="17"/>
      <c r="AF9" s="17">
        <v>0.22130849070441999</v>
      </c>
      <c r="AG9" s="17">
        <v>0.27505510222188001</v>
      </c>
      <c r="AH9" s="17">
        <v>0.11612808920305</v>
      </c>
      <c r="AI9" s="17"/>
      <c r="AJ9" s="17">
        <v>0.24980429797237</v>
      </c>
      <c r="AK9" s="17">
        <v>0.22596675900607299</v>
      </c>
      <c r="AL9" s="17">
        <v>0.22017536195248699</v>
      </c>
      <c r="AM9" s="17">
        <v>0.483696883972771</v>
      </c>
      <c r="AN9" s="17">
        <v>0.225240676023062</v>
      </c>
      <c r="AO9" s="17"/>
      <c r="AP9" s="17">
        <v>0.31708753618059599</v>
      </c>
      <c r="AQ9" s="17">
        <v>0.17382886957383401</v>
      </c>
      <c r="AR9" s="17">
        <v>0.103668620917325</v>
      </c>
      <c r="AS9" s="17">
        <v>0.27539250340550497</v>
      </c>
      <c r="AT9" s="17">
        <v>0.47190663236601899</v>
      </c>
      <c r="AU9" s="17"/>
      <c r="AV9" s="17">
        <v>0.276316899592493</v>
      </c>
      <c r="AW9" s="17">
        <v>0.30522253968325003</v>
      </c>
      <c r="AX9" s="17">
        <v>0.113892277730047</v>
      </c>
      <c r="AY9" s="17">
        <v>0.39768051229569201</v>
      </c>
      <c r="AZ9" s="17">
        <v>0.12799948685738899</v>
      </c>
      <c r="BA9" s="17">
        <v>0</v>
      </c>
      <c r="BB9" s="17"/>
      <c r="BC9" s="17">
        <v>0.12860794230883199</v>
      </c>
      <c r="BD9" s="17">
        <v>0.21305480692406401</v>
      </c>
      <c r="BE9" s="17">
        <v>0.344281898908053</v>
      </c>
      <c r="BF9" s="17">
        <v>0.18754694918940801</v>
      </c>
      <c r="BG9" s="17">
        <v>1</v>
      </c>
    </row>
    <row r="10" spans="2:59" x14ac:dyDescent="0.35">
      <c r="B10" s="18" t="s">
        <v>689</v>
      </c>
      <c r="C10" s="17">
        <v>0.12957663624975099</v>
      </c>
      <c r="D10" s="17">
        <v>0.13759943623627599</v>
      </c>
      <c r="E10" s="17">
        <v>0.119811668540845</v>
      </c>
      <c r="F10" s="17"/>
      <c r="G10" s="17">
        <v>0.18292117951596201</v>
      </c>
      <c r="H10" s="17">
        <v>0.25293337681353001</v>
      </c>
      <c r="I10" s="17">
        <v>8.3169932859079504E-2</v>
      </c>
      <c r="J10" s="17">
        <v>5.18291575620312E-2</v>
      </c>
      <c r="K10" s="17">
        <v>9.3584949279374594E-2</v>
      </c>
      <c r="L10" s="17">
        <v>0.12670663308591701</v>
      </c>
      <c r="M10" s="17"/>
      <c r="N10" s="17">
        <v>0.15351686323628</v>
      </c>
      <c r="O10" s="17">
        <v>0.13476265339231699</v>
      </c>
      <c r="P10" s="17">
        <v>6.5742323268230596E-2</v>
      </c>
      <c r="Q10" s="17">
        <v>0.15222165350674399</v>
      </c>
      <c r="R10" s="17"/>
      <c r="S10" s="17">
        <v>6.3236994432406907E-2</v>
      </c>
      <c r="T10" s="17">
        <v>0</v>
      </c>
      <c r="U10" s="17">
        <v>0.13934335553963501</v>
      </c>
      <c r="V10" s="17">
        <v>0.288049714897406</v>
      </c>
      <c r="W10" s="17">
        <v>0</v>
      </c>
      <c r="X10" s="17">
        <v>0</v>
      </c>
      <c r="Y10" s="17">
        <v>0</v>
      </c>
      <c r="Z10" s="17">
        <v>0.25044221894511798</v>
      </c>
      <c r="AA10" s="17">
        <v>0.31830503506149999</v>
      </c>
      <c r="AB10" s="17">
        <v>0.21470710404753099</v>
      </c>
      <c r="AC10" s="17">
        <v>0.24993690423427201</v>
      </c>
      <c r="AD10" s="17">
        <v>0.27869566047148497</v>
      </c>
      <c r="AE10" s="17"/>
      <c r="AF10" s="17">
        <v>4.8427605494112402E-2</v>
      </c>
      <c r="AG10" s="17">
        <v>0.18063471947766299</v>
      </c>
      <c r="AH10" s="17">
        <v>0.17304424696793499</v>
      </c>
      <c r="AI10" s="17"/>
      <c r="AJ10" s="17">
        <v>6.4350134121399102E-2</v>
      </c>
      <c r="AK10" s="17">
        <v>0.16636723280590701</v>
      </c>
      <c r="AL10" s="17">
        <v>0</v>
      </c>
      <c r="AM10" s="17">
        <v>0.516303116027229</v>
      </c>
      <c r="AN10" s="17">
        <v>0.14011922987380601</v>
      </c>
      <c r="AO10" s="17"/>
      <c r="AP10" s="17">
        <v>9.8947735101870604E-2</v>
      </c>
      <c r="AQ10" s="17">
        <v>0.158816172776651</v>
      </c>
      <c r="AR10" s="17">
        <v>0.124583819863053</v>
      </c>
      <c r="AS10" s="17">
        <v>0.11627615361365699</v>
      </c>
      <c r="AT10" s="17">
        <v>0</v>
      </c>
      <c r="AU10" s="17"/>
      <c r="AV10" s="17">
        <v>0.10601297776477001</v>
      </c>
      <c r="AW10" s="17">
        <v>4.6971068349207397E-2</v>
      </c>
      <c r="AX10" s="17">
        <v>0.13687010482977999</v>
      </c>
      <c r="AY10" s="17">
        <v>0.10992117766393</v>
      </c>
      <c r="AZ10" s="17">
        <v>0.23296005888761101</v>
      </c>
      <c r="BA10" s="17">
        <v>0.127307781439602</v>
      </c>
      <c r="BB10" s="17"/>
      <c r="BC10" s="17">
        <v>0.15785505286304899</v>
      </c>
      <c r="BD10" s="17">
        <v>0.113658209189777</v>
      </c>
      <c r="BE10" s="17">
        <v>0.189704521538654</v>
      </c>
      <c r="BF10" s="17">
        <v>7.6870353774240993E-2</v>
      </c>
      <c r="BG10" s="17">
        <v>0</v>
      </c>
    </row>
    <row r="11" spans="2:59" x14ac:dyDescent="0.35">
      <c r="B11" s="18" t="s">
        <v>690</v>
      </c>
      <c r="C11" s="17">
        <v>0.17264037955106401</v>
      </c>
      <c r="D11" s="17">
        <v>0.20560686369952</v>
      </c>
      <c r="E11" s="17">
        <v>0.132515154726003</v>
      </c>
      <c r="F11" s="17"/>
      <c r="G11" s="17">
        <v>0.20672802335472201</v>
      </c>
      <c r="H11" s="17">
        <v>0.11013693984247799</v>
      </c>
      <c r="I11" s="17">
        <v>0.291894032722883</v>
      </c>
      <c r="J11" s="17">
        <v>0.128421780329357</v>
      </c>
      <c r="K11" s="17">
        <v>9.6025598838454199E-2</v>
      </c>
      <c r="L11" s="17">
        <v>0.192511731666446</v>
      </c>
      <c r="M11" s="17"/>
      <c r="N11" s="17">
        <v>0.122208369726944</v>
      </c>
      <c r="O11" s="17">
        <v>0.162266632777297</v>
      </c>
      <c r="P11" s="17">
        <v>0.12594261331454201</v>
      </c>
      <c r="Q11" s="17">
        <v>0.25543129688188998</v>
      </c>
      <c r="R11" s="17"/>
      <c r="S11" s="17">
        <v>0.26764230029497399</v>
      </c>
      <c r="T11" s="17">
        <v>0.449800637738413</v>
      </c>
      <c r="U11" s="17">
        <v>0</v>
      </c>
      <c r="V11" s="17">
        <v>8.2362884338129994E-2</v>
      </c>
      <c r="W11" s="17">
        <v>0</v>
      </c>
      <c r="X11" s="17">
        <v>9.2903353291658095E-2</v>
      </c>
      <c r="Y11" s="17">
        <v>0</v>
      </c>
      <c r="Z11" s="17">
        <v>0</v>
      </c>
      <c r="AA11" s="17">
        <v>0.114261014640892</v>
      </c>
      <c r="AB11" s="17">
        <v>0.20704378074726101</v>
      </c>
      <c r="AC11" s="17">
        <v>0</v>
      </c>
      <c r="AD11" s="17">
        <v>0.14288714851766501</v>
      </c>
      <c r="AE11" s="17"/>
      <c r="AF11" s="17">
        <v>0.22010384729145299</v>
      </c>
      <c r="AG11" s="17">
        <v>0.14031764743700301</v>
      </c>
      <c r="AH11" s="17">
        <v>0.16356129044180401</v>
      </c>
      <c r="AI11" s="17"/>
      <c r="AJ11" s="17">
        <v>0.15002418866603001</v>
      </c>
      <c r="AK11" s="17">
        <v>0.216086587426811</v>
      </c>
      <c r="AL11" s="17">
        <v>0</v>
      </c>
      <c r="AM11" s="17">
        <v>0</v>
      </c>
      <c r="AN11" s="17">
        <v>0.189756140972175</v>
      </c>
      <c r="AO11" s="17"/>
      <c r="AP11" s="17">
        <v>0.12561234350651501</v>
      </c>
      <c r="AQ11" s="17">
        <v>0.19769993697708901</v>
      </c>
      <c r="AR11" s="17">
        <v>0.106813341879236</v>
      </c>
      <c r="AS11" s="17">
        <v>0.355564479146181</v>
      </c>
      <c r="AT11" s="17">
        <v>0</v>
      </c>
      <c r="AU11" s="17"/>
      <c r="AV11" s="17">
        <v>0.20304490506100401</v>
      </c>
      <c r="AW11" s="17">
        <v>0.19725140189159601</v>
      </c>
      <c r="AX11" s="17">
        <v>0</v>
      </c>
      <c r="AY11" s="17">
        <v>0.24008093705668601</v>
      </c>
      <c r="AZ11" s="17">
        <v>0</v>
      </c>
      <c r="BA11" s="17">
        <v>0.10443819265483199</v>
      </c>
      <c r="BB11" s="17"/>
      <c r="BC11" s="17">
        <v>0.161069006268524</v>
      </c>
      <c r="BD11" s="17">
        <v>0.17255557215482101</v>
      </c>
      <c r="BE11" s="17">
        <v>0.13942819397154099</v>
      </c>
      <c r="BF11" s="17">
        <v>0.16127994981128499</v>
      </c>
      <c r="BG11" s="17">
        <v>0</v>
      </c>
    </row>
    <row r="12" spans="2:59" x14ac:dyDescent="0.35">
      <c r="B12" s="18" t="s">
        <v>691</v>
      </c>
      <c r="C12" s="17">
        <v>0.14793816179278599</v>
      </c>
      <c r="D12" s="17">
        <v>8.4429939515721503E-2</v>
      </c>
      <c r="E12" s="17">
        <v>0.22523732677597599</v>
      </c>
      <c r="F12" s="17"/>
      <c r="G12" s="17">
        <v>0</v>
      </c>
      <c r="H12" s="17">
        <v>5.4463721711422601E-2</v>
      </c>
      <c r="I12" s="17">
        <v>4.4124882305751199E-2</v>
      </c>
      <c r="J12" s="17">
        <v>0.23670607848192199</v>
      </c>
      <c r="K12" s="17">
        <v>0.37864194508649701</v>
      </c>
      <c r="L12" s="17">
        <v>0.14765758991168501</v>
      </c>
      <c r="M12" s="17"/>
      <c r="N12" s="17">
        <v>0.12866676364596299</v>
      </c>
      <c r="O12" s="17">
        <v>8.4272854241324302E-2</v>
      </c>
      <c r="P12" s="17">
        <v>0.28328979957931699</v>
      </c>
      <c r="Q12" s="17">
        <v>0.116040420872266</v>
      </c>
      <c r="R12" s="17"/>
      <c r="S12" s="17">
        <v>6.3236994432406907E-2</v>
      </c>
      <c r="T12" s="17">
        <v>4.7650941274929602E-2</v>
      </c>
      <c r="U12" s="17">
        <v>0.113060359660431</v>
      </c>
      <c r="V12" s="17">
        <v>0.34725718101306402</v>
      </c>
      <c r="W12" s="17">
        <v>0</v>
      </c>
      <c r="X12" s="17">
        <v>9.4370412483007704E-2</v>
      </c>
      <c r="Y12" s="17">
        <v>0.19743045739274201</v>
      </c>
      <c r="Z12" s="17">
        <v>0</v>
      </c>
      <c r="AA12" s="17">
        <v>0.21152550621199501</v>
      </c>
      <c r="AB12" s="17">
        <v>0.35204534670971999</v>
      </c>
      <c r="AC12" s="17">
        <v>0.36261648050536399</v>
      </c>
      <c r="AD12" s="17">
        <v>0</v>
      </c>
      <c r="AE12" s="17"/>
      <c r="AF12" s="17">
        <v>7.8819032577465697E-2</v>
      </c>
      <c r="AG12" s="17">
        <v>0.244351158176459</v>
      </c>
      <c r="AH12" s="17">
        <v>0.12665312800081699</v>
      </c>
      <c r="AI12" s="17"/>
      <c r="AJ12" s="17">
        <v>0.19712001648771699</v>
      </c>
      <c r="AK12" s="17">
        <v>0.207363691796634</v>
      </c>
      <c r="AL12" s="17">
        <v>0.209432645478421</v>
      </c>
      <c r="AM12" s="17">
        <v>0</v>
      </c>
      <c r="AN12" s="17">
        <v>0.144704341724055</v>
      </c>
      <c r="AO12" s="17"/>
      <c r="AP12" s="17">
        <v>0.172649493588556</v>
      </c>
      <c r="AQ12" s="17">
        <v>0.109778133512066</v>
      </c>
      <c r="AR12" s="17">
        <v>0.29420337190507501</v>
      </c>
      <c r="AS12" s="17">
        <v>5.5987904110208098E-2</v>
      </c>
      <c r="AT12" s="17">
        <v>0.27029703271282102</v>
      </c>
      <c r="AU12" s="17"/>
      <c r="AV12" s="17">
        <v>0.12913851575270099</v>
      </c>
      <c r="AW12" s="17">
        <v>0.14928622144925299</v>
      </c>
      <c r="AX12" s="17">
        <v>0.19694629892856899</v>
      </c>
      <c r="AY12" s="17">
        <v>4.4887867051486098E-2</v>
      </c>
      <c r="AZ12" s="17">
        <v>0.44131019743792999</v>
      </c>
      <c r="BA12" s="17">
        <v>0.15889180135498501</v>
      </c>
      <c r="BB12" s="17"/>
      <c r="BC12" s="17">
        <v>0.23687328689963</v>
      </c>
      <c r="BD12" s="17">
        <v>0.24444295985634301</v>
      </c>
      <c r="BE12" s="17">
        <v>2.7524407597052401E-2</v>
      </c>
      <c r="BF12" s="17">
        <v>0</v>
      </c>
      <c r="BG12" s="17">
        <v>0</v>
      </c>
    </row>
    <row r="13" spans="2:59" x14ac:dyDescent="0.35">
      <c r="B13" s="18" t="s">
        <v>692</v>
      </c>
      <c r="C13" s="17">
        <v>0.116451063739942</v>
      </c>
      <c r="D13" s="17">
        <v>0.13042323920673901</v>
      </c>
      <c r="E13" s="17">
        <v>9.9444801277261893E-2</v>
      </c>
      <c r="F13" s="17"/>
      <c r="G13" s="17">
        <v>0.26052991286854099</v>
      </c>
      <c r="H13" s="17">
        <v>0.112417089473828</v>
      </c>
      <c r="I13" s="17">
        <v>0.120744434091224</v>
      </c>
      <c r="J13" s="17">
        <v>0.118677689613625</v>
      </c>
      <c r="K13" s="17">
        <v>7.7490871146728896E-2</v>
      </c>
      <c r="L13" s="17">
        <v>5.1306906808033202E-2</v>
      </c>
      <c r="M13" s="17"/>
      <c r="N13" s="17">
        <v>0.175766743841171</v>
      </c>
      <c r="O13" s="17">
        <v>0.119256388960127</v>
      </c>
      <c r="P13" s="17">
        <v>4.6720597226449799E-2</v>
      </c>
      <c r="Q13" s="17">
        <v>0.116587911920763</v>
      </c>
      <c r="R13" s="17"/>
      <c r="S13" s="17">
        <v>0.22612787711038401</v>
      </c>
      <c r="T13" s="17">
        <v>4.8509326814098599E-2</v>
      </c>
      <c r="U13" s="17">
        <v>0.33136668883514803</v>
      </c>
      <c r="V13" s="17">
        <v>0</v>
      </c>
      <c r="W13" s="17">
        <v>0.242489607312252</v>
      </c>
      <c r="X13" s="17">
        <v>0.20684469905285799</v>
      </c>
      <c r="Y13" s="17">
        <v>0.22141728398868399</v>
      </c>
      <c r="Z13" s="17">
        <v>0</v>
      </c>
      <c r="AA13" s="17">
        <v>0</v>
      </c>
      <c r="AB13" s="17">
        <v>0</v>
      </c>
      <c r="AC13" s="17">
        <v>0.16207562698591499</v>
      </c>
      <c r="AD13" s="17">
        <v>0</v>
      </c>
      <c r="AE13" s="17"/>
      <c r="AF13" s="17">
        <v>0.20055753370415699</v>
      </c>
      <c r="AG13" s="17">
        <v>4.5152750411389997E-2</v>
      </c>
      <c r="AH13" s="17">
        <v>9.1791366321786499E-2</v>
      </c>
      <c r="AI13" s="17"/>
      <c r="AJ13" s="17">
        <v>0.12608328116012901</v>
      </c>
      <c r="AK13" s="17">
        <v>8.7987240132022401E-2</v>
      </c>
      <c r="AL13" s="17">
        <v>0.23777597510760501</v>
      </c>
      <c r="AM13" s="17">
        <v>0</v>
      </c>
      <c r="AN13" s="17">
        <v>0</v>
      </c>
      <c r="AO13" s="17"/>
      <c r="AP13" s="17">
        <v>0.14506386685275299</v>
      </c>
      <c r="AQ13" s="17">
        <v>0.13333942311140301</v>
      </c>
      <c r="AR13" s="17">
        <v>0</v>
      </c>
      <c r="AS13" s="17">
        <v>0.148157618980263</v>
      </c>
      <c r="AT13" s="17">
        <v>0.25779633492116</v>
      </c>
      <c r="AU13" s="17"/>
      <c r="AV13" s="17">
        <v>0.150563834620842</v>
      </c>
      <c r="AW13" s="17">
        <v>0.155153644870024</v>
      </c>
      <c r="AX13" s="17">
        <v>0.13498904811041401</v>
      </c>
      <c r="AY13" s="17">
        <v>0.114252644240985</v>
      </c>
      <c r="AZ13" s="17">
        <v>0.19773025681706999</v>
      </c>
      <c r="BA13" s="17">
        <v>8.6293340982551994E-2</v>
      </c>
      <c r="BB13" s="17"/>
      <c r="BC13" s="17">
        <v>7.9095540374558501E-2</v>
      </c>
      <c r="BD13" s="17">
        <v>8.5254251591167202E-2</v>
      </c>
      <c r="BE13" s="17">
        <v>0.13330712928059599</v>
      </c>
      <c r="BF13" s="17">
        <v>0.27463561947164</v>
      </c>
      <c r="BG13" s="17">
        <v>0</v>
      </c>
    </row>
    <row r="14" spans="2:59" x14ac:dyDescent="0.35">
      <c r="B14" s="18" t="s">
        <v>598</v>
      </c>
      <c r="C14" s="17">
        <v>3.7200190750016501E-2</v>
      </c>
      <c r="D14" s="17">
        <v>3.3902978073174099E-2</v>
      </c>
      <c r="E14" s="17">
        <v>4.1213400025186801E-2</v>
      </c>
      <c r="F14" s="17"/>
      <c r="G14" s="17">
        <v>0</v>
      </c>
      <c r="H14" s="17">
        <v>0</v>
      </c>
      <c r="I14" s="17">
        <v>6.2168603075751602E-2</v>
      </c>
      <c r="J14" s="17">
        <v>5.4033433434074303E-2</v>
      </c>
      <c r="K14" s="17">
        <v>0.10929057825519201</v>
      </c>
      <c r="L14" s="17">
        <v>0</v>
      </c>
      <c r="M14" s="17"/>
      <c r="N14" s="17">
        <v>4.01447854648605E-2</v>
      </c>
      <c r="O14" s="17">
        <v>7.1296620219399295E-2</v>
      </c>
      <c r="P14" s="17">
        <v>0</v>
      </c>
      <c r="Q14" s="17">
        <v>3.4754761502632597E-2</v>
      </c>
      <c r="R14" s="17"/>
      <c r="S14" s="17">
        <v>0</v>
      </c>
      <c r="T14" s="17">
        <v>5.3968394458160103E-2</v>
      </c>
      <c r="U14" s="17">
        <v>0</v>
      </c>
      <c r="V14" s="17">
        <v>0</v>
      </c>
      <c r="W14" s="17">
        <v>0.23350330509212999</v>
      </c>
      <c r="X14" s="17">
        <v>0</v>
      </c>
      <c r="Y14" s="17">
        <v>0</v>
      </c>
      <c r="Z14" s="17">
        <v>0.28184775146521102</v>
      </c>
      <c r="AA14" s="17">
        <v>0</v>
      </c>
      <c r="AB14" s="17">
        <v>0</v>
      </c>
      <c r="AC14" s="17">
        <v>0</v>
      </c>
      <c r="AD14" s="17">
        <v>0.15795974974656601</v>
      </c>
      <c r="AE14" s="17"/>
      <c r="AF14" s="17">
        <v>8.6395662390013603E-2</v>
      </c>
      <c r="AG14" s="17">
        <v>2.0955514792412599E-2</v>
      </c>
      <c r="AH14" s="17">
        <v>0</v>
      </c>
      <c r="AI14" s="17"/>
      <c r="AJ14" s="17">
        <v>6.2647473015295496E-2</v>
      </c>
      <c r="AK14" s="17">
        <v>0</v>
      </c>
      <c r="AL14" s="17">
        <v>0</v>
      </c>
      <c r="AM14" s="17">
        <v>0</v>
      </c>
      <c r="AN14" s="17">
        <v>0</v>
      </c>
      <c r="AO14" s="17"/>
      <c r="AP14" s="17">
        <v>0</v>
      </c>
      <c r="AQ14" s="17">
        <v>2.9757084322561599E-2</v>
      </c>
      <c r="AR14" s="17">
        <v>0.115335119945916</v>
      </c>
      <c r="AS14" s="17">
        <v>0</v>
      </c>
      <c r="AT14" s="17">
        <v>0</v>
      </c>
      <c r="AU14" s="17"/>
      <c r="AV14" s="17">
        <v>0</v>
      </c>
      <c r="AW14" s="17">
        <v>4.7583398739145903E-2</v>
      </c>
      <c r="AX14" s="17">
        <v>0.24524670749783101</v>
      </c>
      <c r="AY14" s="17">
        <v>0</v>
      </c>
      <c r="AZ14" s="17">
        <v>0</v>
      </c>
      <c r="BA14" s="17">
        <v>9.1778469195577098E-2</v>
      </c>
      <c r="BB14" s="17"/>
      <c r="BC14" s="17">
        <v>3.77077269983336E-2</v>
      </c>
      <c r="BD14" s="17">
        <v>4.4407011697669099E-2</v>
      </c>
      <c r="BE14" s="17">
        <v>2.8128939451890499E-2</v>
      </c>
      <c r="BF14" s="17">
        <v>9.0867724584055704E-2</v>
      </c>
      <c r="BG14" s="17">
        <v>0</v>
      </c>
    </row>
    <row r="15" spans="2:59" x14ac:dyDescent="0.35">
      <c r="B15" s="18" t="s">
        <v>693</v>
      </c>
      <c r="C15" s="17">
        <v>3.3160859262903998E-2</v>
      </c>
      <c r="D15" s="17">
        <v>4.2932222009094703E-2</v>
      </c>
      <c r="E15" s="17">
        <v>2.12676247501635E-2</v>
      </c>
      <c r="F15" s="17"/>
      <c r="G15" s="17">
        <v>6.7902578064046801E-2</v>
      </c>
      <c r="H15" s="17">
        <v>0</v>
      </c>
      <c r="I15" s="17">
        <v>0</v>
      </c>
      <c r="J15" s="17">
        <v>0</v>
      </c>
      <c r="K15" s="17">
        <v>0</v>
      </c>
      <c r="L15" s="17">
        <v>0.10833595325826301</v>
      </c>
      <c r="M15" s="17"/>
      <c r="N15" s="17">
        <v>0</v>
      </c>
      <c r="O15" s="17">
        <v>0</v>
      </c>
      <c r="P15" s="17">
        <v>7.1396383348143494E-2</v>
      </c>
      <c r="Q15" s="17">
        <v>5.85909115385723E-2</v>
      </c>
      <c r="R15" s="17"/>
      <c r="S15" s="17">
        <v>6.1615159789823799E-2</v>
      </c>
      <c r="T15" s="17">
        <v>4.1487252521148099E-2</v>
      </c>
      <c r="U15" s="17">
        <v>0</v>
      </c>
      <c r="V15" s="17">
        <v>0</v>
      </c>
      <c r="W15" s="17">
        <v>0</v>
      </c>
      <c r="X15" s="17">
        <v>8.8955496051339802E-2</v>
      </c>
      <c r="Y15" s="17">
        <v>0</v>
      </c>
      <c r="Z15" s="17">
        <v>0</v>
      </c>
      <c r="AA15" s="17">
        <v>0</v>
      </c>
      <c r="AB15" s="17">
        <v>0.106485379412097</v>
      </c>
      <c r="AC15" s="17">
        <v>0</v>
      </c>
      <c r="AD15" s="17">
        <v>0</v>
      </c>
      <c r="AE15" s="17"/>
      <c r="AF15" s="17">
        <v>4.72438730060298E-2</v>
      </c>
      <c r="AG15" s="17">
        <v>1.9138764653835901E-2</v>
      </c>
      <c r="AH15" s="17">
        <v>6.2697772398957699E-2</v>
      </c>
      <c r="AI15" s="17"/>
      <c r="AJ15" s="17">
        <v>2.81686154783613E-2</v>
      </c>
      <c r="AK15" s="17">
        <v>0</v>
      </c>
      <c r="AL15" s="17">
        <v>0.18830339318588901</v>
      </c>
      <c r="AM15" s="17">
        <v>0</v>
      </c>
      <c r="AN15" s="17">
        <v>7.1633760853480402E-2</v>
      </c>
      <c r="AO15" s="17"/>
      <c r="AP15" s="17">
        <v>4.2022403046945898E-2</v>
      </c>
      <c r="AQ15" s="17">
        <v>2.2695862833094001E-2</v>
      </c>
      <c r="AR15" s="17">
        <v>8.8661841690745799E-2</v>
      </c>
      <c r="AS15" s="17">
        <v>0</v>
      </c>
      <c r="AT15" s="17">
        <v>0</v>
      </c>
      <c r="AU15" s="17"/>
      <c r="AV15" s="17">
        <v>0</v>
      </c>
      <c r="AW15" s="17">
        <v>4.7074470044964199E-2</v>
      </c>
      <c r="AX15" s="17">
        <v>9.7405550575934294E-2</v>
      </c>
      <c r="AY15" s="17">
        <v>0</v>
      </c>
      <c r="AZ15" s="17">
        <v>0</v>
      </c>
      <c r="BA15" s="17">
        <v>0</v>
      </c>
      <c r="BB15" s="17"/>
      <c r="BC15" s="17">
        <v>2.9076544680125101E-2</v>
      </c>
      <c r="BD15" s="17">
        <v>4.0557120847708801E-2</v>
      </c>
      <c r="BE15" s="17">
        <v>0</v>
      </c>
      <c r="BF15" s="17">
        <v>0</v>
      </c>
      <c r="BG15" s="17">
        <v>0</v>
      </c>
    </row>
    <row r="16" spans="2:59" x14ac:dyDescent="0.35">
      <c r="B16" s="18" t="s">
        <v>100</v>
      </c>
      <c r="C16" s="19">
        <v>0.13349808117690601</v>
      </c>
      <c r="D16" s="19">
        <v>9.1603285388020997E-2</v>
      </c>
      <c r="E16" s="19">
        <v>0.184490419105905</v>
      </c>
      <c r="F16" s="19"/>
      <c r="G16" s="19">
        <v>0.140286882655589</v>
      </c>
      <c r="H16" s="19">
        <v>0.16856249984494001</v>
      </c>
      <c r="I16" s="19">
        <v>9.7014087141590905E-2</v>
      </c>
      <c r="J16" s="19">
        <v>0.201997745605378</v>
      </c>
      <c r="K16" s="19">
        <v>4.2132645225041898E-2</v>
      </c>
      <c r="L16" s="19">
        <v>0.156732062122732</v>
      </c>
      <c r="M16" s="19"/>
      <c r="N16" s="19">
        <v>0.14199877282364201</v>
      </c>
      <c r="O16" s="19">
        <v>0.170267869393673</v>
      </c>
      <c r="P16" s="19">
        <v>0.13532847395293801</v>
      </c>
      <c r="Q16" s="19">
        <v>9.6233062100425704E-2</v>
      </c>
      <c r="R16" s="19"/>
      <c r="S16" s="19">
        <v>6.7729656220124404E-2</v>
      </c>
      <c r="T16" s="19">
        <v>0.141694636248237</v>
      </c>
      <c r="U16" s="19">
        <v>7.8463350659354197E-2</v>
      </c>
      <c r="V16" s="19">
        <v>8.5946947338003093E-2</v>
      </c>
      <c r="W16" s="19">
        <v>0.23343669442965601</v>
      </c>
      <c r="X16" s="19">
        <v>0.32526232680112399</v>
      </c>
      <c r="Y16" s="19">
        <v>0</v>
      </c>
      <c r="Z16" s="19">
        <v>0.46771002958967101</v>
      </c>
      <c r="AA16" s="19">
        <v>0.12532750873085499</v>
      </c>
      <c r="AB16" s="19">
        <v>0</v>
      </c>
      <c r="AC16" s="19">
        <v>0</v>
      </c>
      <c r="AD16" s="19">
        <v>0.24155574793467</v>
      </c>
      <c r="AE16" s="19"/>
      <c r="AF16" s="19">
        <v>9.7143954832348403E-2</v>
      </c>
      <c r="AG16" s="19">
        <v>7.4394342829356502E-2</v>
      </c>
      <c r="AH16" s="19">
        <v>0.26612410666564901</v>
      </c>
      <c r="AI16" s="19"/>
      <c r="AJ16" s="19">
        <v>0.12180199309869801</v>
      </c>
      <c r="AK16" s="19">
        <v>9.6228488832552694E-2</v>
      </c>
      <c r="AL16" s="19">
        <v>0.14431262427559699</v>
      </c>
      <c r="AM16" s="19">
        <v>0</v>
      </c>
      <c r="AN16" s="19">
        <v>0.228545850553422</v>
      </c>
      <c r="AO16" s="19"/>
      <c r="AP16" s="19">
        <v>9.8616621722762504E-2</v>
      </c>
      <c r="AQ16" s="19">
        <v>0.17408451689330101</v>
      </c>
      <c r="AR16" s="19">
        <v>0.16673388379864901</v>
      </c>
      <c r="AS16" s="19">
        <v>4.8621340744184803E-2</v>
      </c>
      <c r="AT16" s="19">
        <v>0</v>
      </c>
      <c r="AU16" s="19"/>
      <c r="AV16" s="19">
        <v>0.13492286720818999</v>
      </c>
      <c r="AW16" s="19">
        <v>5.1457254972559902E-2</v>
      </c>
      <c r="AX16" s="19">
        <v>7.46500123274247E-2</v>
      </c>
      <c r="AY16" s="19">
        <v>9.3176861691220206E-2</v>
      </c>
      <c r="AZ16" s="19">
        <v>0</v>
      </c>
      <c r="BA16" s="19">
        <v>0.43129041437245202</v>
      </c>
      <c r="BB16" s="19"/>
      <c r="BC16" s="19">
        <v>0.16971489960694799</v>
      </c>
      <c r="BD16" s="19">
        <v>8.6070067738449205E-2</v>
      </c>
      <c r="BE16" s="19">
        <v>0.13762490925221399</v>
      </c>
      <c r="BF16" s="19">
        <v>0.20879940316937001</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62</v>
      </c>
      <c r="F7" s="10"/>
      <c r="G7" s="10">
        <v>18</v>
      </c>
      <c r="H7" s="10">
        <v>17</v>
      </c>
      <c r="I7" s="10">
        <v>22</v>
      </c>
      <c r="J7" s="10">
        <v>22</v>
      </c>
      <c r="K7" s="10">
        <v>20</v>
      </c>
      <c r="L7" s="10">
        <v>22</v>
      </c>
      <c r="M7" s="10"/>
      <c r="N7" s="10">
        <v>38</v>
      </c>
      <c r="O7" s="10">
        <v>24</v>
      </c>
      <c r="P7" s="10">
        <v>30</v>
      </c>
      <c r="Q7" s="10">
        <v>29</v>
      </c>
      <c r="R7" s="10"/>
      <c r="S7" s="10">
        <v>22</v>
      </c>
      <c r="T7" s="10">
        <v>17</v>
      </c>
      <c r="U7" s="10">
        <v>9</v>
      </c>
      <c r="V7" s="10">
        <v>12</v>
      </c>
      <c r="W7" s="10">
        <v>6</v>
      </c>
      <c r="X7" s="10">
        <v>11</v>
      </c>
      <c r="Y7" s="10">
        <v>7</v>
      </c>
      <c r="Z7" s="10">
        <v>5</v>
      </c>
      <c r="AA7" s="10">
        <v>14</v>
      </c>
      <c r="AB7" s="10">
        <v>7</v>
      </c>
      <c r="AC7" s="10">
        <v>7</v>
      </c>
      <c r="AD7" s="10">
        <v>4</v>
      </c>
      <c r="AE7" s="10"/>
      <c r="AF7" s="10">
        <v>39</v>
      </c>
      <c r="AG7" s="10">
        <v>47</v>
      </c>
      <c r="AH7" s="10">
        <v>20</v>
      </c>
      <c r="AI7" s="10"/>
      <c r="AJ7" s="10">
        <v>37</v>
      </c>
      <c r="AK7" s="10">
        <v>28</v>
      </c>
      <c r="AL7" s="10">
        <v>7</v>
      </c>
      <c r="AM7" s="10">
        <v>3</v>
      </c>
      <c r="AN7" s="10">
        <v>23</v>
      </c>
      <c r="AO7" s="10"/>
      <c r="AP7" s="10">
        <v>19</v>
      </c>
      <c r="AQ7" s="10">
        <v>41</v>
      </c>
      <c r="AR7" s="10">
        <v>10</v>
      </c>
      <c r="AS7" s="10">
        <v>21</v>
      </c>
      <c r="AT7" s="10">
        <v>9</v>
      </c>
      <c r="AU7" s="10"/>
      <c r="AV7" s="10">
        <v>32</v>
      </c>
      <c r="AW7" s="10">
        <v>17</v>
      </c>
      <c r="AX7" s="10">
        <v>10</v>
      </c>
      <c r="AY7" s="10">
        <v>25</v>
      </c>
      <c r="AZ7" s="10">
        <v>10</v>
      </c>
      <c r="BA7" s="10">
        <v>14</v>
      </c>
      <c r="BB7" s="10"/>
      <c r="BC7" s="10">
        <v>28</v>
      </c>
      <c r="BD7" s="10">
        <v>27</v>
      </c>
      <c r="BE7" s="10">
        <v>27</v>
      </c>
      <c r="BF7" s="10">
        <v>14</v>
      </c>
      <c r="BG7" s="10">
        <v>1</v>
      </c>
    </row>
    <row r="8" spans="2:59" ht="30" customHeight="1" x14ac:dyDescent="0.35">
      <c r="B8" s="11" t="s">
        <v>20</v>
      </c>
      <c r="C8" s="11">
        <v>121</v>
      </c>
      <c r="D8" s="11">
        <v>56</v>
      </c>
      <c r="E8" s="11">
        <v>63</v>
      </c>
      <c r="F8" s="11"/>
      <c r="G8" s="11">
        <v>17</v>
      </c>
      <c r="H8" s="11">
        <v>18</v>
      </c>
      <c r="I8" s="11">
        <v>23</v>
      </c>
      <c r="J8" s="11">
        <v>22</v>
      </c>
      <c r="K8" s="11">
        <v>19</v>
      </c>
      <c r="L8" s="11">
        <v>22</v>
      </c>
      <c r="M8" s="11"/>
      <c r="N8" s="11">
        <v>37</v>
      </c>
      <c r="O8" s="11">
        <v>26</v>
      </c>
      <c r="P8" s="11">
        <v>30</v>
      </c>
      <c r="Q8" s="11">
        <v>28</v>
      </c>
      <c r="R8" s="11"/>
      <c r="S8" s="11">
        <v>20</v>
      </c>
      <c r="T8" s="11">
        <v>17</v>
      </c>
      <c r="U8" s="11">
        <v>10</v>
      </c>
      <c r="V8" s="11">
        <v>13</v>
      </c>
      <c r="W8" s="11">
        <v>6</v>
      </c>
      <c r="X8" s="11">
        <v>15</v>
      </c>
      <c r="Y8" s="11">
        <v>7</v>
      </c>
      <c r="Z8" s="11">
        <v>5</v>
      </c>
      <c r="AA8" s="11">
        <v>13</v>
      </c>
      <c r="AB8" s="11">
        <v>6</v>
      </c>
      <c r="AC8" s="11">
        <v>6</v>
      </c>
      <c r="AD8" s="11">
        <v>3</v>
      </c>
      <c r="AE8" s="11"/>
      <c r="AF8" s="11">
        <v>39</v>
      </c>
      <c r="AG8" s="11">
        <v>46</v>
      </c>
      <c r="AH8" s="11">
        <v>20</v>
      </c>
      <c r="AI8" s="11"/>
      <c r="AJ8" s="11">
        <v>37</v>
      </c>
      <c r="AK8" s="11">
        <v>28</v>
      </c>
      <c r="AL8" s="11">
        <v>7</v>
      </c>
      <c r="AM8" s="11">
        <v>3</v>
      </c>
      <c r="AN8" s="11">
        <v>24</v>
      </c>
      <c r="AO8" s="11"/>
      <c r="AP8" s="11">
        <v>19</v>
      </c>
      <c r="AQ8" s="11">
        <v>41</v>
      </c>
      <c r="AR8" s="11">
        <v>10</v>
      </c>
      <c r="AS8" s="11">
        <v>21</v>
      </c>
      <c r="AT8" s="11">
        <v>8</v>
      </c>
      <c r="AU8" s="11"/>
      <c r="AV8" s="11">
        <v>33</v>
      </c>
      <c r="AW8" s="11">
        <v>18</v>
      </c>
      <c r="AX8" s="11">
        <v>10</v>
      </c>
      <c r="AY8" s="11">
        <v>24</v>
      </c>
      <c r="AZ8" s="11">
        <v>9</v>
      </c>
      <c r="BA8" s="11">
        <v>14</v>
      </c>
      <c r="BB8" s="11"/>
      <c r="BC8" s="11">
        <v>29</v>
      </c>
      <c r="BD8" s="11">
        <v>27</v>
      </c>
      <c r="BE8" s="11">
        <v>27</v>
      </c>
      <c r="BF8" s="11">
        <v>14</v>
      </c>
      <c r="BG8" s="11">
        <v>1</v>
      </c>
    </row>
    <row r="9" spans="2:59" x14ac:dyDescent="0.35">
      <c r="B9" s="18" t="s">
        <v>688</v>
      </c>
      <c r="C9" s="17">
        <v>0.164141767965818</v>
      </c>
      <c r="D9" s="17">
        <v>0.15771419661644401</v>
      </c>
      <c r="E9" s="17">
        <v>0.17421469461952499</v>
      </c>
      <c r="F9" s="17"/>
      <c r="G9" s="17">
        <v>0.244947200396889</v>
      </c>
      <c r="H9" s="17">
        <v>0.15656307944756101</v>
      </c>
      <c r="I9" s="17">
        <v>0.190090409299118</v>
      </c>
      <c r="J9" s="17">
        <v>0.17416309606501601</v>
      </c>
      <c r="K9" s="17">
        <v>0.24288793880187301</v>
      </c>
      <c r="L9" s="17">
        <v>0</v>
      </c>
      <c r="M9" s="17"/>
      <c r="N9" s="17">
        <v>0.16203587511019299</v>
      </c>
      <c r="O9" s="17">
        <v>0.16525326395785001</v>
      </c>
      <c r="P9" s="17">
        <v>0.15851956961477601</v>
      </c>
      <c r="Q9" s="17">
        <v>0.171954251481793</v>
      </c>
      <c r="R9" s="17"/>
      <c r="S9" s="17">
        <v>0.2187002841821</v>
      </c>
      <c r="T9" s="17">
        <v>0.15234237194033201</v>
      </c>
      <c r="U9" s="17">
        <v>0.116867248500326</v>
      </c>
      <c r="V9" s="17">
        <v>0.15948172268122199</v>
      </c>
      <c r="W9" s="17">
        <v>0</v>
      </c>
      <c r="X9" s="17">
        <v>0.15807050006231699</v>
      </c>
      <c r="Y9" s="17">
        <v>0.14130663861104201</v>
      </c>
      <c r="Z9" s="17">
        <v>0.21140994244358599</v>
      </c>
      <c r="AA9" s="17">
        <v>0.26780481238082898</v>
      </c>
      <c r="AB9" s="17">
        <v>0.29309643154127701</v>
      </c>
      <c r="AC9" s="17">
        <v>0</v>
      </c>
      <c r="AD9" s="17">
        <v>0</v>
      </c>
      <c r="AE9" s="17"/>
      <c r="AF9" s="17">
        <v>7.1821096879105595E-2</v>
      </c>
      <c r="AG9" s="17">
        <v>0.201712513710781</v>
      </c>
      <c r="AH9" s="17">
        <v>0.16950802926227301</v>
      </c>
      <c r="AI9" s="17"/>
      <c r="AJ9" s="17">
        <v>9.7128445566398006E-2</v>
      </c>
      <c r="AK9" s="17">
        <v>0.16440260010132501</v>
      </c>
      <c r="AL9" s="17">
        <v>0.14619167682638101</v>
      </c>
      <c r="AM9" s="17">
        <v>0.318674611373016</v>
      </c>
      <c r="AN9" s="17">
        <v>0.23956691531297999</v>
      </c>
      <c r="AO9" s="17"/>
      <c r="AP9" s="17">
        <v>0.13452665692131399</v>
      </c>
      <c r="AQ9" s="17">
        <v>0.16373846036987499</v>
      </c>
      <c r="AR9" s="17">
        <v>0.20066882128989699</v>
      </c>
      <c r="AS9" s="17">
        <v>0.234678871370819</v>
      </c>
      <c r="AT9" s="17">
        <v>7.7776220969306406E-2</v>
      </c>
      <c r="AU9" s="17"/>
      <c r="AV9" s="17">
        <v>0.13006968695740001</v>
      </c>
      <c r="AW9" s="17">
        <v>0.150783584797029</v>
      </c>
      <c r="AX9" s="17">
        <v>0.11627100636943399</v>
      </c>
      <c r="AY9" s="17">
        <v>0.239372511526103</v>
      </c>
      <c r="AZ9" s="17">
        <v>6.9598941685326904E-2</v>
      </c>
      <c r="BA9" s="17">
        <v>0.19025464630122799</v>
      </c>
      <c r="BB9" s="17"/>
      <c r="BC9" s="17">
        <v>0.20643453567492601</v>
      </c>
      <c r="BD9" s="17">
        <v>0.14735416801081599</v>
      </c>
      <c r="BE9" s="17">
        <v>0.18333449899321</v>
      </c>
      <c r="BF9" s="17">
        <v>0.13500584560034901</v>
      </c>
      <c r="BG9" s="17">
        <v>1</v>
      </c>
    </row>
    <row r="10" spans="2:59" x14ac:dyDescent="0.35">
      <c r="B10" s="18" t="s">
        <v>689</v>
      </c>
      <c r="C10" s="17">
        <v>0.11280022859953</v>
      </c>
      <c r="D10" s="17">
        <v>9.0053861732932103E-2</v>
      </c>
      <c r="E10" s="17">
        <v>0.135819591978734</v>
      </c>
      <c r="F10" s="17"/>
      <c r="G10" s="17">
        <v>0.26240345181166103</v>
      </c>
      <c r="H10" s="17">
        <v>0.109662569597395</v>
      </c>
      <c r="I10" s="17">
        <v>0.141933283354443</v>
      </c>
      <c r="J10" s="17">
        <v>8.26977613900544E-2</v>
      </c>
      <c r="K10" s="17">
        <v>0.110104620897207</v>
      </c>
      <c r="L10" s="17">
        <v>0</v>
      </c>
      <c r="M10" s="17"/>
      <c r="N10" s="17">
        <v>0.11835614634475</v>
      </c>
      <c r="O10" s="17">
        <v>3.53173748810586E-2</v>
      </c>
      <c r="P10" s="17">
        <v>6.6051094349129896E-2</v>
      </c>
      <c r="Q10" s="17">
        <v>0.22934458392702201</v>
      </c>
      <c r="R10" s="17"/>
      <c r="S10" s="17">
        <v>0.139009208513621</v>
      </c>
      <c r="T10" s="17">
        <v>5.7719913649916597E-2</v>
      </c>
      <c r="U10" s="17">
        <v>0</v>
      </c>
      <c r="V10" s="17">
        <v>0.186238669178141</v>
      </c>
      <c r="W10" s="17">
        <v>0.62837466656372498</v>
      </c>
      <c r="X10" s="17">
        <v>0</v>
      </c>
      <c r="Y10" s="17">
        <v>0.13594342181448099</v>
      </c>
      <c r="Z10" s="17">
        <v>0</v>
      </c>
      <c r="AA10" s="17">
        <v>7.3886107670401699E-2</v>
      </c>
      <c r="AB10" s="17">
        <v>0</v>
      </c>
      <c r="AC10" s="17">
        <v>0.14135017569972599</v>
      </c>
      <c r="AD10" s="17">
        <v>0.27391943902740301</v>
      </c>
      <c r="AE10" s="17"/>
      <c r="AF10" s="17">
        <v>7.2110805095899497E-2</v>
      </c>
      <c r="AG10" s="17">
        <v>6.4845369508919906E-2</v>
      </c>
      <c r="AH10" s="17">
        <v>0.141280495237326</v>
      </c>
      <c r="AI10" s="17"/>
      <c r="AJ10" s="17">
        <v>0.104563535263359</v>
      </c>
      <c r="AK10" s="17">
        <v>0.106354588173089</v>
      </c>
      <c r="AL10" s="17">
        <v>0.128571796604247</v>
      </c>
      <c r="AM10" s="17">
        <v>0</v>
      </c>
      <c r="AN10" s="17">
        <v>0.12072208096753501</v>
      </c>
      <c r="AO10" s="17"/>
      <c r="AP10" s="17">
        <v>0</v>
      </c>
      <c r="AQ10" s="17">
        <v>0.16836162748420699</v>
      </c>
      <c r="AR10" s="17">
        <v>0.103803225399713</v>
      </c>
      <c r="AS10" s="17">
        <v>9.0055947566390099E-2</v>
      </c>
      <c r="AT10" s="17">
        <v>0.22313406266979899</v>
      </c>
      <c r="AU10" s="17"/>
      <c r="AV10" s="17">
        <v>0.148670183636435</v>
      </c>
      <c r="AW10" s="17">
        <v>0</v>
      </c>
      <c r="AX10" s="17">
        <v>0.10729213197788701</v>
      </c>
      <c r="AY10" s="17">
        <v>7.8996356046857202E-2</v>
      </c>
      <c r="AZ10" s="17">
        <v>0.199674070329209</v>
      </c>
      <c r="BA10" s="17">
        <v>0.13167370323171701</v>
      </c>
      <c r="BB10" s="17"/>
      <c r="BC10" s="17">
        <v>0.13130468643680199</v>
      </c>
      <c r="BD10" s="17">
        <v>0.103901668580741</v>
      </c>
      <c r="BE10" s="17">
        <v>7.0558604511536005E-2</v>
      </c>
      <c r="BF10" s="17">
        <v>0.19700599968521601</v>
      </c>
      <c r="BG10" s="17">
        <v>0</v>
      </c>
    </row>
    <row r="11" spans="2:59" x14ac:dyDescent="0.35">
      <c r="B11" s="18" t="s">
        <v>690</v>
      </c>
      <c r="C11" s="17">
        <v>0.159637047098421</v>
      </c>
      <c r="D11" s="17">
        <v>0.16958048652586599</v>
      </c>
      <c r="E11" s="17">
        <v>0.15521109827249799</v>
      </c>
      <c r="F11" s="17"/>
      <c r="G11" s="17">
        <v>0.100245643129204</v>
      </c>
      <c r="H11" s="17">
        <v>0.15221767137008199</v>
      </c>
      <c r="I11" s="17">
        <v>0.302700647315159</v>
      </c>
      <c r="J11" s="17">
        <v>0.14053810223580801</v>
      </c>
      <c r="K11" s="17">
        <v>5.3849525694961702E-2</v>
      </c>
      <c r="L11" s="17">
        <v>0.176127056589581</v>
      </c>
      <c r="M11" s="17"/>
      <c r="N11" s="17">
        <v>0.19803686869579001</v>
      </c>
      <c r="O11" s="17">
        <v>0.20606145787663399</v>
      </c>
      <c r="P11" s="17">
        <v>9.7338963213618401E-2</v>
      </c>
      <c r="Q11" s="17">
        <v>0.131652222377628</v>
      </c>
      <c r="R11" s="17"/>
      <c r="S11" s="17">
        <v>0.22135598379062099</v>
      </c>
      <c r="T11" s="17">
        <v>0.48954212857380702</v>
      </c>
      <c r="U11" s="17">
        <v>0.117251876182262</v>
      </c>
      <c r="V11" s="17">
        <v>5.8565528420916099E-2</v>
      </c>
      <c r="W11" s="17">
        <v>0</v>
      </c>
      <c r="X11" s="17">
        <v>0</v>
      </c>
      <c r="Y11" s="17">
        <v>0.13508868189932299</v>
      </c>
      <c r="Z11" s="17">
        <v>0.18919840859544401</v>
      </c>
      <c r="AA11" s="17">
        <v>7.0198866621705505E-2</v>
      </c>
      <c r="AB11" s="17">
        <v>0.28183933953426499</v>
      </c>
      <c r="AC11" s="17">
        <v>0</v>
      </c>
      <c r="AD11" s="17">
        <v>0</v>
      </c>
      <c r="AE11" s="17"/>
      <c r="AF11" s="17">
        <v>0.141886727813435</v>
      </c>
      <c r="AG11" s="17">
        <v>0.145287099157968</v>
      </c>
      <c r="AH11" s="17">
        <v>0.30248845550815601</v>
      </c>
      <c r="AI11" s="17"/>
      <c r="AJ11" s="17">
        <v>0.16084031146509101</v>
      </c>
      <c r="AK11" s="17">
        <v>0.30400896434622898</v>
      </c>
      <c r="AL11" s="17">
        <v>0</v>
      </c>
      <c r="AM11" s="17">
        <v>0</v>
      </c>
      <c r="AN11" s="17">
        <v>0.12238697308311899</v>
      </c>
      <c r="AO11" s="17"/>
      <c r="AP11" s="17">
        <v>0.151509213487766</v>
      </c>
      <c r="AQ11" s="17">
        <v>0.21169737398423699</v>
      </c>
      <c r="AR11" s="17">
        <v>0.18892130582314101</v>
      </c>
      <c r="AS11" s="17">
        <v>0.13006015454059899</v>
      </c>
      <c r="AT11" s="17">
        <v>0.12198479546148901</v>
      </c>
      <c r="AU11" s="17"/>
      <c r="AV11" s="17">
        <v>0.23211300765910101</v>
      </c>
      <c r="AW11" s="17">
        <v>0.239269759648783</v>
      </c>
      <c r="AX11" s="17">
        <v>7.8931786038279994E-2</v>
      </c>
      <c r="AY11" s="17">
        <v>0.187196205834711</v>
      </c>
      <c r="AZ11" s="17">
        <v>0.109159490651663</v>
      </c>
      <c r="BA11" s="17">
        <v>0</v>
      </c>
      <c r="BB11" s="17"/>
      <c r="BC11" s="17">
        <v>2.6903160851965899E-2</v>
      </c>
      <c r="BD11" s="17">
        <v>0.18737830989819501</v>
      </c>
      <c r="BE11" s="17">
        <v>0.214317006116238</v>
      </c>
      <c r="BF11" s="17">
        <v>0.19359171396584399</v>
      </c>
      <c r="BG11" s="17">
        <v>0</v>
      </c>
    </row>
    <row r="12" spans="2:59" x14ac:dyDescent="0.35">
      <c r="B12" s="18" t="s">
        <v>691</v>
      </c>
      <c r="C12" s="17">
        <v>0.17428070486741601</v>
      </c>
      <c r="D12" s="17">
        <v>0.233443307221363</v>
      </c>
      <c r="E12" s="17">
        <v>0.12702454602937299</v>
      </c>
      <c r="F12" s="17"/>
      <c r="G12" s="17">
        <v>0.108273648995904</v>
      </c>
      <c r="H12" s="17">
        <v>0.16294464728324601</v>
      </c>
      <c r="I12" s="17">
        <v>0.114977107028156</v>
      </c>
      <c r="J12" s="17">
        <v>0.23380750925730601</v>
      </c>
      <c r="K12" s="17">
        <v>9.7023544377523099E-2</v>
      </c>
      <c r="L12" s="17">
        <v>0.305669608739427</v>
      </c>
      <c r="M12" s="17"/>
      <c r="N12" s="17">
        <v>0.13777328149742701</v>
      </c>
      <c r="O12" s="17">
        <v>0.15840361348562601</v>
      </c>
      <c r="P12" s="17">
        <v>0.24182588054731299</v>
      </c>
      <c r="Q12" s="17">
        <v>0.16510139353398401</v>
      </c>
      <c r="R12" s="17"/>
      <c r="S12" s="17">
        <v>0.14911188259410299</v>
      </c>
      <c r="T12" s="17">
        <v>0.122296875143935</v>
      </c>
      <c r="U12" s="17">
        <v>0.52922460152402795</v>
      </c>
      <c r="V12" s="17">
        <v>0</v>
      </c>
      <c r="W12" s="17">
        <v>0.16235118819862099</v>
      </c>
      <c r="X12" s="17">
        <v>9.6127999597890798E-2</v>
      </c>
      <c r="Y12" s="17">
        <v>0.58766125767515398</v>
      </c>
      <c r="Z12" s="17">
        <v>0</v>
      </c>
      <c r="AA12" s="17">
        <v>0.22337100005968</v>
      </c>
      <c r="AB12" s="17">
        <v>0</v>
      </c>
      <c r="AC12" s="17">
        <v>0.28963451848237398</v>
      </c>
      <c r="AD12" s="17">
        <v>0</v>
      </c>
      <c r="AE12" s="17"/>
      <c r="AF12" s="17">
        <v>0.20944977590335501</v>
      </c>
      <c r="AG12" s="17">
        <v>0.17400872603634501</v>
      </c>
      <c r="AH12" s="17">
        <v>0.196394700213258</v>
      </c>
      <c r="AI12" s="17"/>
      <c r="AJ12" s="17">
        <v>0.25125262587709801</v>
      </c>
      <c r="AK12" s="17">
        <v>7.3823535674615998E-2</v>
      </c>
      <c r="AL12" s="17">
        <v>0.44262183684168399</v>
      </c>
      <c r="AM12" s="17">
        <v>0.32028910499145302</v>
      </c>
      <c r="AN12" s="17">
        <v>0.118285236208873</v>
      </c>
      <c r="AO12" s="17"/>
      <c r="AP12" s="17">
        <v>0.22956328711542701</v>
      </c>
      <c r="AQ12" s="17">
        <v>6.6726926128067202E-2</v>
      </c>
      <c r="AR12" s="17">
        <v>0.20620394089754099</v>
      </c>
      <c r="AS12" s="17">
        <v>0.233406333936473</v>
      </c>
      <c r="AT12" s="17">
        <v>0.12014667030389201</v>
      </c>
      <c r="AU12" s="17"/>
      <c r="AV12" s="17">
        <v>8.9967953153108404E-2</v>
      </c>
      <c r="AW12" s="17">
        <v>0.24640954805867099</v>
      </c>
      <c r="AX12" s="17">
        <v>0.40545889532608498</v>
      </c>
      <c r="AY12" s="17">
        <v>0.163012782501536</v>
      </c>
      <c r="AZ12" s="17">
        <v>0.21265317571386499</v>
      </c>
      <c r="BA12" s="17">
        <v>0.12861254730272501</v>
      </c>
      <c r="BB12" s="17"/>
      <c r="BC12" s="17">
        <v>0.17030728626945801</v>
      </c>
      <c r="BD12" s="17">
        <v>0.19464202681186099</v>
      </c>
      <c r="BE12" s="17">
        <v>0.22069768825959299</v>
      </c>
      <c r="BF12" s="17">
        <v>8.5143043833341495E-2</v>
      </c>
      <c r="BG12" s="17">
        <v>0</v>
      </c>
    </row>
    <row r="13" spans="2:59" x14ac:dyDescent="0.35">
      <c r="B13" s="18" t="s">
        <v>692</v>
      </c>
      <c r="C13" s="17">
        <v>0.11934301004846</v>
      </c>
      <c r="D13" s="17">
        <v>7.4745452300828102E-2</v>
      </c>
      <c r="E13" s="17">
        <v>0.14758317735162299</v>
      </c>
      <c r="F13" s="17"/>
      <c r="G13" s="17">
        <v>0.19174265453547401</v>
      </c>
      <c r="H13" s="17">
        <v>0.20158298423188301</v>
      </c>
      <c r="I13" s="17">
        <v>5.7738997995256301E-2</v>
      </c>
      <c r="J13" s="17">
        <v>5.2964965501311502E-2</v>
      </c>
      <c r="K13" s="17">
        <v>0.20045651315802299</v>
      </c>
      <c r="L13" s="17">
        <v>5.3598885495373699E-2</v>
      </c>
      <c r="M13" s="17"/>
      <c r="N13" s="17">
        <v>0.11336853520715801</v>
      </c>
      <c r="O13" s="17">
        <v>0.18089319753260999</v>
      </c>
      <c r="P13" s="17">
        <v>0.117616320621818</v>
      </c>
      <c r="Q13" s="17">
        <v>7.0755377776720502E-2</v>
      </c>
      <c r="R13" s="17"/>
      <c r="S13" s="17">
        <v>5.0880094065179703E-2</v>
      </c>
      <c r="T13" s="17">
        <v>6.1654370283646003E-2</v>
      </c>
      <c r="U13" s="17">
        <v>0.13210665992491899</v>
      </c>
      <c r="V13" s="17">
        <v>0.51219527547555199</v>
      </c>
      <c r="W13" s="17">
        <v>0</v>
      </c>
      <c r="X13" s="17">
        <v>9.5915738819352697E-2</v>
      </c>
      <c r="Y13" s="17">
        <v>0</v>
      </c>
      <c r="Z13" s="17">
        <v>0</v>
      </c>
      <c r="AA13" s="17">
        <v>0.142186489293643</v>
      </c>
      <c r="AB13" s="17">
        <v>0.16746738946270301</v>
      </c>
      <c r="AC13" s="17">
        <v>0</v>
      </c>
      <c r="AD13" s="17">
        <v>0</v>
      </c>
      <c r="AE13" s="17"/>
      <c r="AF13" s="17">
        <v>0.13698354331741899</v>
      </c>
      <c r="AG13" s="17">
        <v>9.15010555425535E-2</v>
      </c>
      <c r="AH13" s="17">
        <v>5.2334736003669703E-2</v>
      </c>
      <c r="AI13" s="17"/>
      <c r="AJ13" s="17">
        <v>0.14348505675644699</v>
      </c>
      <c r="AK13" s="17">
        <v>7.1337171552491696E-2</v>
      </c>
      <c r="AL13" s="17">
        <v>0</v>
      </c>
      <c r="AM13" s="17">
        <v>0</v>
      </c>
      <c r="AN13" s="17">
        <v>0.10008916876120599</v>
      </c>
      <c r="AO13" s="17"/>
      <c r="AP13" s="17">
        <v>0.174897571923637</v>
      </c>
      <c r="AQ13" s="17">
        <v>4.9046483447720501E-2</v>
      </c>
      <c r="AR13" s="17">
        <v>0</v>
      </c>
      <c r="AS13" s="17">
        <v>0.156711370378458</v>
      </c>
      <c r="AT13" s="17">
        <v>0.23216053931206401</v>
      </c>
      <c r="AU13" s="17"/>
      <c r="AV13" s="17">
        <v>0.100212837612949</v>
      </c>
      <c r="AW13" s="17">
        <v>0.135705700617435</v>
      </c>
      <c r="AX13" s="17">
        <v>0</v>
      </c>
      <c r="AY13" s="17">
        <v>0.127569365607761</v>
      </c>
      <c r="AZ13" s="17">
        <v>0.20775151628402</v>
      </c>
      <c r="BA13" s="17">
        <v>9.8329428921896805E-2</v>
      </c>
      <c r="BB13" s="17"/>
      <c r="BC13" s="17">
        <v>0.12769688427895601</v>
      </c>
      <c r="BD13" s="17">
        <v>0.17104602576716099</v>
      </c>
      <c r="BE13" s="17">
        <v>2.96075821365335E-2</v>
      </c>
      <c r="BF13" s="17">
        <v>0.15307097130150199</v>
      </c>
      <c r="BG13" s="17">
        <v>0</v>
      </c>
    </row>
    <row r="14" spans="2:59" x14ac:dyDescent="0.35">
      <c r="B14" s="18" t="s">
        <v>598</v>
      </c>
      <c r="C14" s="17">
        <v>0.10776107728020801</v>
      </c>
      <c r="D14" s="17">
        <v>0.14524003822258499</v>
      </c>
      <c r="E14" s="17">
        <v>7.7753406396221802E-2</v>
      </c>
      <c r="F14" s="17"/>
      <c r="G14" s="17">
        <v>5.5203761074860698E-2</v>
      </c>
      <c r="H14" s="17">
        <v>0.13844569626695499</v>
      </c>
      <c r="I14" s="17">
        <v>0.15797559970293701</v>
      </c>
      <c r="J14" s="17">
        <v>9.1805788364000801E-2</v>
      </c>
      <c r="K14" s="17">
        <v>4.1089859351978703E-2</v>
      </c>
      <c r="L14" s="17">
        <v>0.146292895655423</v>
      </c>
      <c r="M14" s="17"/>
      <c r="N14" s="17">
        <v>0.22569915920043801</v>
      </c>
      <c r="O14" s="17">
        <v>7.0639441354793706E-2</v>
      </c>
      <c r="P14" s="17">
        <v>6.3195619944148004E-2</v>
      </c>
      <c r="Q14" s="17">
        <v>3.4036349515782299E-2</v>
      </c>
      <c r="R14" s="17"/>
      <c r="S14" s="17">
        <v>9.3041162343475106E-2</v>
      </c>
      <c r="T14" s="17">
        <v>0</v>
      </c>
      <c r="U14" s="17">
        <v>0</v>
      </c>
      <c r="V14" s="17">
        <v>8.3518804244169395E-2</v>
      </c>
      <c r="W14" s="17">
        <v>0</v>
      </c>
      <c r="X14" s="17">
        <v>0.299948578628429</v>
      </c>
      <c r="Y14" s="17">
        <v>0</v>
      </c>
      <c r="Z14" s="17">
        <v>0.24091085839808099</v>
      </c>
      <c r="AA14" s="17">
        <v>7.3431330392661198E-2</v>
      </c>
      <c r="AB14" s="17">
        <v>0</v>
      </c>
      <c r="AC14" s="17">
        <v>0.30699221488661999</v>
      </c>
      <c r="AD14" s="17">
        <v>0.49691071398725201</v>
      </c>
      <c r="AE14" s="17"/>
      <c r="AF14" s="17">
        <v>8.7259477069314598E-2</v>
      </c>
      <c r="AG14" s="17">
        <v>0.20991942504</v>
      </c>
      <c r="AH14" s="17">
        <v>0</v>
      </c>
      <c r="AI14" s="17"/>
      <c r="AJ14" s="17">
        <v>2.4783025737482402E-2</v>
      </c>
      <c r="AK14" s="17">
        <v>0.25247637994806199</v>
      </c>
      <c r="AL14" s="17">
        <v>0.14336044628940101</v>
      </c>
      <c r="AM14" s="17">
        <v>0</v>
      </c>
      <c r="AN14" s="17">
        <v>9.4385197702965301E-2</v>
      </c>
      <c r="AO14" s="17"/>
      <c r="AP14" s="17">
        <v>4.7857985517065903E-2</v>
      </c>
      <c r="AQ14" s="17">
        <v>0.20866676199796</v>
      </c>
      <c r="AR14" s="17">
        <v>0</v>
      </c>
      <c r="AS14" s="17">
        <v>0</v>
      </c>
      <c r="AT14" s="17">
        <v>0.224797711283449</v>
      </c>
      <c r="AU14" s="17"/>
      <c r="AV14" s="17">
        <v>0.22660711883103399</v>
      </c>
      <c r="AW14" s="17">
        <v>5.13699935666505E-2</v>
      </c>
      <c r="AX14" s="17">
        <v>0</v>
      </c>
      <c r="AY14" s="17">
        <v>0</v>
      </c>
      <c r="AZ14" s="17">
        <v>0.20116280533591599</v>
      </c>
      <c r="BA14" s="17">
        <v>6.5274398579403994E-2</v>
      </c>
      <c r="BB14" s="17"/>
      <c r="BC14" s="17">
        <v>3.29119051374899E-2</v>
      </c>
      <c r="BD14" s="17">
        <v>7.6900403791698504E-2</v>
      </c>
      <c r="BE14" s="17">
        <v>0.16048118981404</v>
      </c>
      <c r="BF14" s="17">
        <v>0.236182425613747</v>
      </c>
      <c r="BG14" s="17">
        <v>0</v>
      </c>
    </row>
    <row r="15" spans="2:59" x14ac:dyDescent="0.35">
      <c r="B15" s="18" t="s">
        <v>693</v>
      </c>
      <c r="C15" s="17">
        <v>7.8634457473483202E-2</v>
      </c>
      <c r="D15" s="17">
        <v>0.114832945015725</v>
      </c>
      <c r="E15" s="17">
        <v>4.8965565970455899E-2</v>
      </c>
      <c r="F15" s="17"/>
      <c r="G15" s="17">
        <v>3.7183640056006398E-2</v>
      </c>
      <c r="H15" s="17">
        <v>0</v>
      </c>
      <c r="I15" s="17">
        <v>0</v>
      </c>
      <c r="J15" s="17">
        <v>8.8029001388923195E-2</v>
      </c>
      <c r="K15" s="17">
        <v>0.15945594610799199</v>
      </c>
      <c r="L15" s="17">
        <v>0.177818612982799</v>
      </c>
      <c r="M15" s="17"/>
      <c r="N15" s="17">
        <v>1.7252338231005901E-2</v>
      </c>
      <c r="O15" s="17">
        <v>8.8291962373555993E-2</v>
      </c>
      <c r="P15" s="17">
        <v>0.127434034914367</v>
      </c>
      <c r="Q15" s="17">
        <v>9.8559081752948793E-2</v>
      </c>
      <c r="R15" s="17"/>
      <c r="S15" s="17">
        <v>7.2906590017463094E-2</v>
      </c>
      <c r="T15" s="17">
        <v>0.116444340408363</v>
      </c>
      <c r="U15" s="17">
        <v>0.10454961386846499</v>
      </c>
      <c r="V15" s="17">
        <v>0</v>
      </c>
      <c r="W15" s="17">
        <v>0.209274145237654</v>
      </c>
      <c r="X15" s="17">
        <v>8.2985516427665607E-2</v>
      </c>
      <c r="Y15" s="17">
        <v>0</v>
      </c>
      <c r="Z15" s="17">
        <v>0</v>
      </c>
      <c r="AA15" s="17">
        <v>7.0198866621705505E-2</v>
      </c>
      <c r="AB15" s="17">
        <v>0.25759683946175399</v>
      </c>
      <c r="AC15" s="17">
        <v>0</v>
      </c>
      <c r="AD15" s="17">
        <v>0</v>
      </c>
      <c r="AE15" s="17"/>
      <c r="AF15" s="17">
        <v>0.13549337268178199</v>
      </c>
      <c r="AG15" s="17">
        <v>7.7791127746518696E-2</v>
      </c>
      <c r="AH15" s="17">
        <v>0</v>
      </c>
      <c r="AI15" s="17"/>
      <c r="AJ15" s="17">
        <v>0.10747047151050799</v>
      </c>
      <c r="AK15" s="17">
        <v>0</v>
      </c>
      <c r="AL15" s="17">
        <v>0.13925424343828599</v>
      </c>
      <c r="AM15" s="17">
        <v>0.36103628363553097</v>
      </c>
      <c r="AN15" s="17">
        <v>5.2278116121114E-2</v>
      </c>
      <c r="AO15" s="17"/>
      <c r="AP15" s="17">
        <v>0.10848865483138299</v>
      </c>
      <c r="AQ15" s="17">
        <v>7.7726727439242999E-2</v>
      </c>
      <c r="AR15" s="17">
        <v>0.21835187033633799</v>
      </c>
      <c r="AS15" s="17">
        <v>9.9756953299836401E-2</v>
      </c>
      <c r="AT15" s="17">
        <v>0</v>
      </c>
      <c r="AU15" s="17"/>
      <c r="AV15" s="17">
        <v>4.8890313758424099E-2</v>
      </c>
      <c r="AW15" s="17">
        <v>6.8806012218903201E-2</v>
      </c>
      <c r="AX15" s="17">
        <v>0.29204618028831503</v>
      </c>
      <c r="AY15" s="17">
        <v>0.16122160429361401</v>
      </c>
      <c r="AZ15" s="17">
        <v>0</v>
      </c>
      <c r="BA15" s="17">
        <v>0</v>
      </c>
      <c r="BB15" s="17"/>
      <c r="BC15" s="17">
        <v>0.14976478209050101</v>
      </c>
      <c r="BD15" s="17">
        <v>8.87686258931666E-2</v>
      </c>
      <c r="BE15" s="17">
        <v>0</v>
      </c>
      <c r="BF15" s="17">
        <v>0</v>
      </c>
      <c r="BG15" s="17">
        <v>0</v>
      </c>
    </row>
    <row r="16" spans="2:59" x14ac:dyDescent="0.35">
      <c r="B16" s="18" t="s">
        <v>100</v>
      </c>
      <c r="C16" s="19">
        <v>8.3401706666663397E-2</v>
      </c>
      <c r="D16" s="19">
        <v>1.4389712364256501E-2</v>
      </c>
      <c r="E16" s="19">
        <v>0.13342791938157</v>
      </c>
      <c r="F16" s="19"/>
      <c r="G16" s="19">
        <v>0</v>
      </c>
      <c r="H16" s="19">
        <v>7.8583351802877496E-2</v>
      </c>
      <c r="I16" s="19">
        <v>3.4583955304930698E-2</v>
      </c>
      <c r="J16" s="19">
        <v>0.13599377579758101</v>
      </c>
      <c r="K16" s="19">
        <v>9.5132051610440804E-2</v>
      </c>
      <c r="L16" s="19">
        <v>0.140492940537396</v>
      </c>
      <c r="M16" s="19"/>
      <c r="N16" s="19">
        <v>2.7477795713237201E-2</v>
      </c>
      <c r="O16" s="19">
        <v>9.5139688537871303E-2</v>
      </c>
      <c r="P16" s="19">
        <v>0.12801851679483001</v>
      </c>
      <c r="Q16" s="19">
        <v>9.8596739634121994E-2</v>
      </c>
      <c r="R16" s="19"/>
      <c r="S16" s="19">
        <v>5.4994794493436999E-2</v>
      </c>
      <c r="T16" s="19">
        <v>0</v>
      </c>
      <c r="U16" s="19">
        <v>0</v>
      </c>
      <c r="V16" s="19">
        <v>0</v>
      </c>
      <c r="W16" s="19">
        <v>0</v>
      </c>
      <c r="X16" s="19">
        <v>0.26695166646434498</v>
      </c>
      <c r="Y16" s="19">
        <v>0</v>
      </c>
      <c r="Z16" s="19">
        <v>0.35848079056288901</v>
      </c>
      <c r="AA16" s="19">
        <v>7.8922526959374101E-2</v>
      </c>
      <c r="AB16" s="19">
        <v>0</v>
      </c>
      <c r="AC16" s="19">
        <v>0.26202309093128101</v>
      </c>
      <c r="AD16" s="19">
        <v>0.22916984698534601</v>
      </c>
      <c r="AE16" s="19"/>
      <c r="AF16" s="19">
        <v>0.14499520123968901</v>
      </c>
      <c r="AG16" s="19">
        <v>3.4934683256914199E-2</v>
      </c>
      <c r="AH16" s="19">
        <v>0.13799358377531701</v>
      </c>
      <c r="AI16" s="19"/>
      <c r="AJ16" s="19">
        <v>0.110476527823617</v>
      </c>
      <c r="AK16" s="19">
        <v>2.7596760204187401E-2</v>
      </c>
      <c r="AL16" s="19">
        <v>0</v>
      </c>
      <c r="AM16" s="19">
        <v>0</v>
      </c>
      <c r="AN16" s="19">
        <v>0.15228631184220801</v>
      </c>
      <c r="AO16" s="19"/>
      <c r="AP16" s="19">
        <v>0.153156630203407</v>
      </c>
      <c r="AQ16" s="19">
        <v>5.4035639148690397E-2</v>
      </c>
      <c r="AR16" s="19">
        <v>8.2050836253369397E-2</v>
      </c>
      <c r="AS16" s="19">
        <v>5.5330368907424203E-2</v>
      </c>
      <c r="AT16" s="19">
        <v>0</v>
      </c>
      <c r="AU16" s="19"/>
      <c r="AV16" s="19">
        <v>2.3468898391548001E-2</v>
      </c>
      <c r="AW16" s="19">
        <v>0.107655401092528</v>
      </c>
      <c r="AX16" s="19">
        <v>0</v>
      </c>
      <c r="AY16" s="19">
        <v>4.2631174189417503E-2</v>
      </c>
      <c r="AZ16" s="19">
        <v>0</v>
      </c>
      <c r="BA16" s="19">
        <v>0.38585527566303002</v>
      </c>
      <c r="BB16" s="19"/>
      <c r="BC16" s="19">
        <v>0.15467675925990099</v>
      </c>
      <c r="BD16" s="19">
        <v>3.00087712463608E-2</v>
      </c>
      <c r="BE16" s="19">
        <v>0.12100343016885</v>
      </c>
      <c r="BF16" s="19">
        <v>0</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64</v>
      </c>
      <c r="F7" s="10"/>
      <c r="G7" s="10">
        <v>22</v>
      </c>
      <c r="H7" s="10">
        <v>17</v>
      </c>
      <c r="I7" s="10">
        <v>16</v>
      </c>
      <c r="J7" s="10">
        <v>23</v>
      </c>
      <c r="K7" s="10">
        <v>19</v>
      </c>
      <c r="L7" s="10">
        <v>24</v>
      </c>
      <c r="M7" s="10"/>
      <c r="N7" s="10">
        <v>37</v>
      </c>
      <c r="O7" s="10">
        <v>22</v>
      </c>
      <c r="P7" s="10">
        <v>35</v>
      </c>
      <c r="Q7" s="10">
        <v>27</v>
      </c>
      <c r="R7" s="10"/>
      <c r="S7" s="10">
        <v>21</v>
      </c>
      <c r="T7" s="10">
        <v>20</v>
      </c>
      <c r="U7" s="10">
        <v>10</v>
      </c>
      <c r="V7" s="10">
        <v>7</v>
      </c>
      <c r="W7" s="10">
        <v>5</v>
      </c>
      <c r="X7" s="10">
        <v>6</v>
      </c>
      <c r="Y7" s="10">
        <v>9</v>
      </c>
      <c r="Z7" s="10">
        <v>8</v>
      </c>
      <c r="AA7" s="10">
        <v>15</v>
      </c>
      <c r="AB7" s="10">
        <v>11</v>
      </c>
      <c r="AC7" s="10">
        <v>6</v>
      </c>
      <c r="AD7" s="10">
        <v>3</v>
      </c>
      <c r="AE7" s="10"/>
      <c r="AF7" s="10">
        <v>41</v>
      </c>
      <c r="AG7" s="10">
        <v>50</v>
      </c>
      <c r="AH7" s="10">
        <v>16</v>
      </c>
      <c r="AI7" s="10"/>
      <c r="AJ7" s="10">
        <v>41</v>
      </c>
      <c r="AK7" s="10">
        <v>37</v>
      </c>
      <c r="AL7" s="10">
        <v>6</v>
      </c>
      <c r="AM7" s="10">
        <v>3</v>
      </c>
      <c r="AN7" s="10">
        <v>10</v>
      </c>
      <c r="AO7" s="10"/>
      <c r="AP7" s="10">
        <v>26</v>
      </c>
      <c r="AQ7" s="10">
        <v>47</v>
      </c>
      <c r="AR7" s="10">
        <v>10</v>
      </c>
      <c r="AS7" s="10">
        <v>14</v>
      </c>
      <c r="AT7" s="10">
        <v>4</v>
      </c>
      <c r="AU7" s="10"/>
      <c r="AV7" s="10">
        <v>34</v>
      </c>
      <c r="AW7" s="10">
        <v>24</v>
      </c>
      <c r="AX7" s="10">
        <v>9</v>
      </c>
      <c r="AY7" s="10">
        <v>24</v>
      </c>
      <c r="AZ7" s="10">
        <v>5</v>
      </c>
      <c r="BA7" s="10">
        <v>9</v>
      </c>
      <c r="BB7" s="10"/>
      <c r="BC7" s="10">
        <v>28</v>
      </c>
      <c r="BD7" s="10">
        <v>29</v>
      </c>
      <c r="BE7" s="10">
        <v>27</v>
      </c>
      <c r="BF7" s="10">
        <v>22</v>
      </c>
      <c r="BG7" s="10" t="s">
        <v>696</v>
      </c>
    </row>
    <row r="8" spans="2:59" ht="30" customHeight="1" x14ac:dyDescent="0.35">
      <c r="B8" s="11" t="s">
        <v>20</v>
      </c>
      <c r="C8" s="11">
        <v>119</v>
      </c>
      <c r="D8" s="11">
        <v>56</v>
      </c>
      <c r="E8" s="11">
        <v>63</v>
      </c>
      <c r="F8" s="11"/>
      <c r="G8" s="11">
        <v>21</v>
      </c>
      <c r="H8" s="11">
        <v>18</v>
      </c>
      <c r="I8" s="11">
        <v>17</v>
      </c>
      <c r="J8" s="11">
        <v>21</v>
      </c>
      <c r="K8" s="11">
        <v>18</v>
      </c>
      <c r="L8" s="11">
        <v>24</v>
      </c>
      <c r="M8" s="11"/>
      <c r="N8" s="11">
        <v>34</v>
      </c>
      <c r="O8" s="11">
        <v>25</v>
      </c>
      <c r="P8" s="11">
        <v>33</v>
      </c>
      <c r="Q8" s="11">
        <v>26</v>
      </c>
      <c r="R8" s="11"/>
      <c r="S8" s="11">
        <v>20</v>
      </c>
      <c r="T8" s="11">
        <v>21</v>
      </c>
      <c r="U8" s="11">
        <v>11</v>
      </c>
      <c r="V8" s="11">
        <v>9</v>
      </c>
      <c r="W8" s="11">
        <v>5</v>
      </c>
      <c r="X8" s="11">
        <v>8</v>
      </c>
      <c r="Y8" s="11">
        <v>8</v>
      </c>
      <c r="Z8" s="11">
        <v>7</v>
      </c>
      <c r="AA8" s="11">
        <v>13</v>
      </c>
      <c r="AB8" s="11">
        <v>10</v>
      </c>
      <c r="AC8" s="11">
        <v>5</v>
      </c>
      <c r="AD8" s="11">
        <v>3</v>
      </c>
      <c r="AE8" s="11"/>
      <c r="AF8" s="11">
        <v>40</v>
      </c>
      <c r="AG8" s="11">
        <v>49</v>
      </c>
      <c r="AH8" s="11">
        <v>17</v>
      </c>
      <c r="AI8" s="11"/>
      <c r="AJ8" s="11">
        <v>41</v>
      </c>
      <c r="AK8" s="11">
        <v>35</v>
      </c>
      <c r="AL8" s="11">
        <v>6</v>
      </c>
      <c r="AM8" s="11">
        <v>3</v>
      </c>
      <c r="AN8" s="11">
        <v>10</v>
      </c>
      <c r="AO8" s="11"/>
      <c r="AP8" s="11">
        <v>26</v>
      </c>
      <c r="AQ8" s="11">
        <v>46</v>
      </c>
      <c r="AR8" s="11">
        <v>10</v>
      </c>
      <c r="AS8" s="11">
        <v>14</v>
      </c>
      <c r="AT8" s="11">
        <v>4</v>
      </c>
      <c r="AU8" s="11"/>
      <c r="AV8" s="11">
        <v>33</v>
      </c>
      <c r="AW8" s="11">
        <v>24</v>
      </c>
      <c r="AX8" s="11">
        <v>9</v>
      </c>
      <c r="AY8" s="11">
        <v>23</v>
      </c>
      <c r="AZ8" s="11">
        <v>5</v>
      </c>
      <c r="BA8" s="11">
        <v>9</v>
      </c>
      <c r="BB8" s="11"/>
      <c r="BC8" s="11">
        <v>27</v>
      </c>
      <c r="BD8" s="11">
        <v>29</v>
      </c>
      <c r="BE8" s="11">
        <v>26</v>
      </c>
      <c r="BF8" s="11">
        <v>22</v>
      </c>
      <c r="BG8" s="11" t="s">
        <v>696</v>
      </c>
    </row>
    <row r="9" spans="2:59" x14ac:dyDescent="0.35">
      <c r="B9" s="18" t="s">
        <v>688</v>
      </c>
      <c r="C9" s="17">
        <v>0.16364841459979201</v>
      </c>
      <c r="D9" s="17">
        <v>0.19149213644895699</v>
      </c>
      <c r="E9" s="17">
        <v>0.13867732658618101</v>
      </c>
      <c r="F9" s="17"/>
      <c r="G9" s="17">
        <v>0.17643807871849401</v>
      </c>
      <c r="H9" s="17">
        <v>0.21672437902768099</v>
      </c>
      <c r="I9" s="17">
        <v>5.7898062458703999E-2</v>
      </c>
      <c r="J9" s="17">
        <v>0.16430293851066799</v>
      </c>
      <c r="K9" s="17">
        <v>0.101572620933868</v>
      </c>
      <c r="L9" s="17">
        <v>0.23326816954229901</v>
      </c>
      <c r="M9" s="17"/>
      <c r="N9" s="17">
        <v>0.188991952164063</v>
      </c>
      <c r="O9" s="17">
        <v>0.149554789102844</v>
      </c>
      <c r="P9" s="17">
        <v>0.14204006332562499</v>
      </c>
      <c r="Q9" s="17">
        <v>0.17189651590357</v>
      </c>
      <c r="R9" s="17"/>
      <c r="S9" s="17">
        <v>0.19423202892060301</v>
      </c>
      <c r="T9" s="17">
        <v>0.14743015121011699</v>
      </c>
      <c r="U9" s="17">
        <v>8.9114619810009205E-2</v>
      </c>
      <c r="V9" s="17">
        <v>0.32703848280388398</v>
      </c>
      <c r="W9" s="17">
        <v>0</v>
      </c>
      <c r="X9" s="17">
        <v>0.14045759335227201</v>
      </c>
      <c r="Y9" s="17">
        <v>0.110883958667955</v>
      </c>
      <c r="Z9" s="17">
        <v>0</v>
      </c>
      <c r="AA9" s="17">
        <v>0.211418912385333</v>
      </c>
      <c r="AB9" s="17">
        <v>0.24862777585132401</v>
      </c>
      <c r="AC9" s="17">
        <v>0.29378295045227498</v>
      </c>
      <c r="AD9" s="17">
        <v>0</v>
      </c>
      <c r="AE9" s="17"/>
      <c r="AF9" s="17">
        <v>0.19834293495364999</v>
      </c>
      <c r="AG9" s="17">
        <v>0.160099111787884</v>
      </c>
      <c r="AH9" s="17">
        <v>6.1139335133788997E-2</v>
      </c>
      <c r="AI9" s="17"/>
      <c r="AJ9" s="17">
        <v>0.19567512910241899</v>
      </c>
      <c r="AK9" s="17">
        <v>0.150558647068015</v>
      </c>
      <c r="AL9" s="17">
        <v>0.35614538553755298</v>
      </c>
      <c r="AM9" s="17">
        <v>0.63914821508223596</v>
      </c>
      <c r="AN9" s="17">
        <v>0</v>
      </c>
      <c r="AO9" s="17"/>
      <c r="AP9" s="17">
        <v>0.16708282358408799</v>
      </c>
      <c r="AQ9" s="17">
        <v>0.14260253431911801</v>
      </c>
      <c r="AR9" s="17">
        <v>0.13296741939520701</v>
      </c>
      <c r="AS9" s="17">
        <v>0.339670957581237</v>
      </c>
      <c r="AT9" s="17">
        <v>0</v>
      </c>
      <c r="AU9" s="17"/>
      <c r="AV9" s="17">
        <v>0.198655575567384</v>
      </c>
      <c r="AW9" s="17">
        <v>0.21836622387601801</v>
      </c>
      <c r="AX9" s="17">
        <v>0.152042700245894</v>
      </c>
      <c r="AY9" s="17">
        <v>0.20058517646358601</v>
      </c>
      <c r="AZ9" s="17">
        <v>0</v>
      </c>
      <c r="BA9" s="17">
        <v>9.2224976106673004E-2</v>
      </c>
      <c r="BB9" s="17"/>
      <c r="BC9" s="17">
        <v>0.25007564196733201</v>
      </c>
      <c r="BD9" s="17">
        <v>4.7327272610682002E-2</v>
      </c>
      <c r="BE9" s="17">
        <v>0.16156349051923399</v>
      </c>
      <c r="BF9" s="17">
        <v>0.23319630908380701</v>
      </c>
      <c r="BG9" s="17" t="s">
        <v>697</v>
      </c>
    </row>
    <row r="10" spans="2:59" x14ac:dyDescent="0.35">
      <c r="B10" s="18" t="s">
        <v>689</v>
      </c>
      <c r="C10" s="17">
        <v>0.152592521719949</v>
      </c>
      <c r="D10" s="17">
        <v>0.206594508154919</v>
      </c>
      <c r="E10" s="17">
        <v>0.104161914508653</v>
      </c>
      <c r="F10" s="17"/>
      <c r="G10" s="17">
        <v>9.5290548612481304E-2</v>
      </c>
      <c r="H10" s="17">
        <v>6.1588708212603899E-2</v>
      </c>
      <c r="I10" s="17">
        <v>0.28942856178947601</v>
      </c>
      <c r="J10" s="17">
        <v>0.25744194371833601</v>
      </c>
      <c r="K10" s="17">
        <v>0.20577822666463499</v>
      </c>
      <c r="L10" s="17">
        <v>4.1985672700543597E-2</v>
      </c>
      <c r="M10" s="17"/>
      <c r="N10" s="17">
        <v>0.123369029607604</v>
      </c>
      <c r="O10" s="17">
        <v>0.25182981654169101</v>
      </c>
      <c r="P10" s="17">
        <v>0.13831866039957</v>
      </c>
      <c r="Q10" s="17">
        <v>0.111904425138383</v>
      </c>
      <c r="R10" s="17"/>
      <c r="S10" s="17">
        <v>0.216046088243594</v>
      </c>
      <c r="T10" s="17">
        <v>0.25228090785781998</v>
      </c>
      <c r="U10" s="17">
        <v>0</v>
      </c>
      <c r="V10" s="17">
        <v>0</v>
      </c>
      <c r="W10" s="17">
        <v>0.18641746500172701</v>
      </c>
      <c r="X10" s="17">
        <v>0</v>
      </c>
      <c r="Y10" s="17">
        <v>0.244198228239422</v>
      </c>
      <c r="Z10" s="17">
        <v>0.240955883023934</v>
      </c>
      <c r="AA10" s="17">
        <v>6.9975157151283093E-2</v>
      </c>
      <c r="AB10" s="17">
        <v>0.30980769833494198</v>
      </c>
      <c r="AC10" s="17">
        <v>0</v>
      </c>
      <c r="AD10" s="17">
        <v>0</v>
      </c>
      <c r="AE10" s="17"/>
      <c r="AF10" s="17">
        <v>0.18806628330695499</v>
      </c>
      <c r="AG10" s="17">
        <v>0.11262173736778</v>
      </c>
      <c r="AH10" s="17">
        <v>0.18323114029312801</v>
      </c>
      <c r="AI10" s="17"/>
      <c r="AJ10" s="17">
        <v>0.17488238736325701</v>
      </c>
      <c r="AK10" s="17">
        <v>0.13798839045907499</v>
      </c>
      <c r="AL10" s="17">
        <v>0</v>
      </c>
      <c r="AM10" s="17">
        <v>0</v>
      </c>
      <c r="AN10" s="17">
        <v>0.301982364927876</v>
      </c>
      <c r="AO10" s="17"/>
      <c r="AP10" s="17">
        <v>0.16444856992774401</v>
      </c>
      <c r="AQ10" s="17">
        <v>0.126394244873166</v>
      </c>
      <c r="AR10" s="17">
        <v>0</v>
      </c>
      <c r="AS10" s="17">
        <v>0.21429538614382199</v>
      </c>
      <c r="AT10" s="17">
        <v>0.22746960297433499</v>
      </c>
      <c r="AU10" s="17"/>
      <c r="AV10" s="17">
        <v>0.14593808068068101</v>
      </c>
      <c r="AW10" s="17">
        <v>6.6935118212367001E-2</v>
      </c>
      <c r="AX10" s="17">
        <v>0</v>
      </c>
      <c r="AY10" s="17">
        <v>0.28029942679983599</v>
      </c>
      <c r="AZ10" s="17">
        <v>0.172519063426225</v>
      </c>
      <c r="BA10" s="17">
        <v>0</v>
      </c>
      <c r="BB10" s="17"/>
      <c r="BC10" s="17">
        <v>6.6533769244192603E-2</v>
      </c>
      <c r="BD10" s="17">
        <v>0.27957670396837703</v>
      </c>
      <c r="BE10" s="17">
        <v>0.10126150102586801</v>
      </c>
      <c r="BF10" s="17">
        <v>0.15320049137265301</v>
      </c>
      <c r="BG10" s="17" t="s">
        <v>697</v>
      </c>
    </row>
    <row r="11" spans="2:59" x14ac:dyDescent="0.35">
      <c r="B11" s="18" t="s">
        <v>690</v>
      </c>
      <c r="C11" s="17">
        <v>0.28445164301627701</v>
      </c>
      <c r="D11" s="17">
        <v>0.30961985878300402</v>
      </c>
      <c r="E11" s="17">
        <v>0.26188002940581501</v>
      </c>
      <c r="F11" s="17"/>
      <c r="G11" s="17">
        <v>0.38260916536426898</v>
      </c>
      <c r="H11" s="17">
        <v>0.291429942917941</v>
      </c>
      <c r="I11" s="17">
        <v>0.25191423916400202</v>
      </c>
      <c r="J11" s="17">
        <v>0.13808961214063001</v>
      </c>
      <c r="K11" s="17">
        <v>0.33183420871470598</v>
      </c>
      <c r="L11" s="17">
        <v>0.30987896736009801</v>
      </c>
      <c r="M11" s="17"/>
      <c r="N11" s="17">
        <v>0.24508006769120699</v>
      </c>
      <c r="O11" s="17">
        <v>0.29636057382367698</v>
      </c>
      <c r="P11" s="17">
        <v>0.33783223619137398</v>
      </c>
      <c r="Q11" s="17">
        <v>0.25576210408830702</v>
      </c>
      <c r="R11" s="17"/>
      <c r="S11" s="17">
        <v>0.34167012925082202</v>
      </c>
      <c r="T11" s="17">
        <v>0.29559112022897299</v>
      </c>
      <c r="U11" s="17">
        <v>0.29547839592948799</v>
      </c>
      <c r="V11" s="17">
        <v>0.12791200216068099</v>
      </c>
      <c r="W11" s="17">
        <v>0.385083471454917</v>
      </c>
      <c r="X11" s="17">
        <v>0.68368263512588701</v>
      </c>
      <c r="Y11" s="17">
        <v>0.31814474297858902</v>
      </c>
      <c r="Z11" s="17">
        <v>0.123486636699604</v>
      </c>
      <c r="AA11" s="17">
        <v>0.18199852829166399</v>
      </c>
      <c r="AB11" s="17">
        <v>0.16783920752126799</v>
      </c>
      <c r="AC11" s="17">
        <v>0</v>
      </c>
      <c r="AD11" s="17">
        <v>0.66495219264212202</v>
      </c>
      <c r="AE11" s="17"/>
      <c r="AF11" s="17">
        <v>0.265807830586064</v>
      </c>
      <c r="AG11" s="17">
        <v>0.289873893419061</v>
      </c>
      <c r="AH11" s="17">
        <v>0.29293458685092799</v>
      </c>
      <c r="AI11" s="17"/>
      <c r="AJ11" s="17">
        <v>0.23989212333527801</v>
      </c>
      <c r="AK11" s="17">
        <v>0.37190500597003701</v>
      </c>
      <c r="AL11" s="17">
        <v>0.202064321378157</v>
      </c>
      <c r="AM11" s="17">
        <v>0</v>
      </c>
      <c r="AN11" s="17">
        <v>0.29330782374005898</v>
      </c>
      <c r="AO11" s="17"/>
      <c r="AP11" s="17">
        <v>0.25999964893204303</v>
      </c>
      <c r="AQ11" s="17">
        <v>0.34377462527668401</v>
      </c>
      <c r="AR11" s="17">
        <v>9.0544894804265003E-2</v>
      </c>
      <c r="AS11" s="17">
        <v>0.20554856567058</v>
      </c>
      <c r="AT11" s="17">
        <v>0.53562660566715803</v>
      </c>
      <c r="AU11" s="17"/>
      <c r="AV11" s="17">
        <v>0.26643341917145302</v>
      </c>
      <c r="AW11" s="17">
        <v>0.40356960115787299</v>
      </c>
      <c r="AX11" s="17">
        <v>0.10353431210545901</v>
      </c>
      <c r="AY11" s="17">
        <v>0.169631131452744</v>
      </c>
      <c r="AZ11" s="17">
        <v>0.40623362043803402</v>
      </c>
      <c r="BA11" s="17">
        <v>0.33806149018125298</v>
      </c>
      <c r="BB11" s="17"/>
      <c r="BC11" s="17">
        <v>0.28542995231096102</v>
      </c>
      <c r="BD11" s="17">
        <v>0.36071216363812397</v>
      </c>
      <c r="BE11" s="17">
        <v>0.184119537309646</v>
      </c>
      <c r="BF11" s="17">
        <v>0.235729557641913</v>
      </c>
      <c r="BG11" s="17" t="s">
        <v>697</v>
      </c>
    </row>
    <row r="12" spans="2:59" x14ac:dyDescent="0.35">
      <c r="B12" s="18" t="s">
        <v>691</v>
      </c>
      <c r="C12" s="17">
        <v>0.167591695993002</v>
      </c>
      <c r="D12" s="17">
        <v>0.104851042694432</v>
      </c>
      <c r="E12" s="17">
        <v>0.22385940273268501</v>
      </c>
      <c r="F12" s="17"/>
      <c r="G12" s="17">
        <v>0.223842328234682</v>
      </c>
      <c r="H12" s="17">
        <v>0.30275279984729703</v>
      </c>
      <c r="I12" s="17">
        <v>0.18404286012195301</v>
      </c>
      <c r="J12" s="17">
        <v>0.17823233988081799</v>
      </c>
      <c r="K12" s="17">
        <v>4.9924159503876298E-2</v>
      </c>
      <c r="L12" s="17">
        <v>8.38377286072709E-2</v>
      </c>
      <c r="M12" s="17"/>
      <c r="N12" s="17">
        <v>0.224925264719844</v>
      </c>
      <c r="O12" s="17">
        <v>7.8878268938934307E-2</v>
      </c>
      <c r="P12" s="17">
        <v>0.14899597058185499</v>
      </c>
      <c r="Q12" s="17">
        <v>0.20311627857636899</v>
      </c>
      <c r="R12" s="17"/>
      <c r="S12" s="17">
        <v>4.5456515411613101E-2</v>
      </c>
      <c r="T12" s="17">
        <v>0.164431520715279</v>
      </c>
      <c r="U12" s="17">
        <v>0.39703487557760803</v>
      </c>
      <c r="V12" s="17">
        <v>0.128622338258568</v>
      </c>
      <c r="W12" s="17">
        <v>0</v>
      </c>
      <c r="X12" s="17">
        <v>0.17585977152184001</v>
      </c>
      <c r="Y12" s="17">
        <v>0.110883958667955</v>
      </c>
      <c r="Z12" s="17">
        <v>0.36013534165380301</v>
      </c>
      <c r="AA12" s="17">
        <v>0.21354063103646201</v>
      </c>
      <c r="AB12" s="17">
        <v>8.96157949605913E-2</v>
      </c>
      <c r="AC12" s="17">
        <v>0.185709582525975</v>
      </c>
      <c r="AD12" s="17">
        <v>0.33504780735787798</v>
      </c>
      <c r="AE12" s="17"/>
      <c r="AF12" s="17">
        <v>0.133917130745522</v>
      </c>
      <c r="AG12" s="17">
        <v>0.14986569861785201</v>
      </c>
      <c r="AH12" s="17">
        <v>0.32125730408512099</v>
      </c>
      <c r="AI12" s="17"/>
      <c r="AJ12" s="17">
        <v>0.159971218375979</v>
      </c>
      <c r="AK12" s="17">
        <v>7.9290411572646102E-2</v>
      </c>
      <c r="AL12" s="17">
        <v>0.15913503630220799</v>
      </c>
      <c r="AM12" s="17">
        <v>0.36085178491776398</v>
      </c>
      <c r="AN12" s="17">
        <v>0.30096214723696901</v>
      </c>
      <c r="AO12" s="17"/>
      <c r="AP12" s="17">
        <v>0.15811724367799401</v>
      </c>
      <c r="AQ12" s="17">
        <v>0.14680425714294701</v>
      </c>
      <c r="AR12" s="17">
        <v>0.39610760488256103</v>
      </c>
      <c r="AS12" s="17">
        <v>0</v>
      </c>
      <c r="AT12" s="17">
        <v>0.236903791358507</v>
      </c>
      <c r="AU12" s="17"/>
      <c r="AV12" s="17">
        <v>0.139366922465507</v>
      </c>
      <c r="AW12" s="17">
        <v>0.176758768217708</v>
      </c>
      <c r="AX12" s="17">
        <v>0.111268695320908</v>
      </c>
      <c r="AY12" s="17">
        <v>0.13894384939978899</v>
      </c>
      <c r="AZ12" s="17">
        <v>0.179674205576834</v>
      </c>
      <c r="BA12" s="17">
        <v>0.24183494642770301</v>
      </c>
      <c r="BB12" s="17"/>
      <c r="BC12" s="17">
        <v>7.9507986843157102E-2</v>
      </c>
      <c r="BD12" s="17">
        <v>0.166476925356076</v>
      </c>
      <c r="BE12" s="17">
        <v>0.23454293178353999</v>
      </c>
      <c r="BF12" s="17">
        <v>0.143807833876817</v>
      </c>
      <c r="BG12" s="17" t="s">
        <v>697</v>
      </c>
    </row>
    <row r="13" spans="2:59" x14ac:dyDescent="0.35">
      <c r="B13" s="18" t="s">
        <v>692</v>
      </c>
      <c r="C13" s="17">
        <v>0.106764791962322</v>
      </c>
      <c r="D13" s="17">
        <v>0.113821765851413</v>
      </c>
      <c r="E13" s="17">
        <v>0.100435885322295</v>
      </c>
      <c r="F13" s="17"/>
      <c r="G13" s="17">
        <v>0.12181987907007399</v>
      </c>
      <c r="H13" s="17">
        <v>0.127504169994477</v>
      </c>
      <c r="I13" s="17">
        <v>0.14654027860304999</v>
      </c>
      <c r="J13" s="17">
        <v>8.0342817346498993E-2</v>
      </c>
      <c r="K13" s="17">
        <v>5.0218911954795199E-2</v>
      </c>
      <c r="L13" s="17">
        <v>0.11594779341787199</v>
      </c>
      <c r="M13" s="17"/>
      <c r="N13" s="17">
        <v>7.3262892030625498E-2</v>
      </c>
      <c r="O13" s="17">
        <v>0.10211258965424699</v>
      </c>
      <c r="P13" s="17">
        <v>0.11275166090925701</v>
      </c>
      <c r="Q13" s="17">
        <v>0.14825969396161801</v>
      </c>
      <c r="R13" s="17"/>
      <c r="S13" s="17">
        <v>0.14262023706117199</v>
      </c>
      <c r="T13" s="17">
        <v>9.0805267098887699E-2</v>
      </c>
      <c r="U13" s="17">
        <v>0.119648428114475</v>
      </c>
      <c r="V13" s="17">
        <v>0.151881018426925</v>
      </c>
      <c r="W13" s="17">
        <v>0.217649451880394</v>
      </c>
      <c r="X13" s="17">
        <v>0</v>
      </c>
      <c r="Y13" s="17">
        <v>0.10158241119766299</v>
      </c>
      <c r="Z13" s="17">
        <v>0.14929966523184901</v>
      </c>
      <c r="AA13" s="17">
        <v>0.18288645940018</v>
      </c>
      <c r="AB13" s="17">
        <v>0</v>
      </c>
      <c r="AC13" s="17">
        <v>0</v>
      </c>
      <c r="AD13" s="17">
        <v>0</v>
      </c>
      <c r="AE13" s="17"/>
      <c r="AF13" s="17">
        <v>4.6357343589934999E-2</v>
      </c>
      <c r="AG13" s="17">
        <v>0.12084467871054901</v>
      </c>
      <c r="AH13" s="17">
        <v>0.14143763363703399</v>
      </c>
      <c r="AI13" s="17"/>
      <c r="AJ13" s="17">
        <v>5.2632767536142003E-2</v>
      </c>
      <c r="AK13" s="17">
        <v>0.12579038931990999</v>
      </c>
      <c r="AL13" s="17">
        <v>0.14544760201582699</v>
      </c>
      <c r="AM13" s="17">
        <v>0</v>
      </c>
      <c r="AN13" s="17">
        <v>0.103747664095095</v>
      </c>
      <c r="AO13" s="17"/>
      <c r="AP13" s="17">
        <v>4.9323443688658201E-2</v>
      </c>
      <c r="AQ13" s="17">
        <v>0.116175753842278</v>
      </c>
      <c r="AR13" s="17">
        <v>0.29647945600595599</v>
      </c>
      <c r="AS13" s="17">
        <v>0.17106257149682899</v>
      </c>
      <c r="AT13" s="17">
        <v>0</v>
      </c>
      <c r="AU13" s="17"/>
      <c r="AV13" s="17">
        <v>0.133845325973343</v>
      </c>
      <c r="AW13" s="17">
        <v>5.2469787887289301E-2</v>
      </c>
      <c r="AX13" s="17">
        <v>0.408343060770616</v>
      </c>
      <c r="AY13" s="17">
        <v>8.3843585237878604E-2</v>
      </c>
      <c r="AZ13" s="17">
        <v>0.24157311055890601</v>
      </c>
      <c r="BA13" s="17">
        <v>0</v>
      </c>
      <c r="BB13" s="17"/>
      <c r="BC13" s="17">
        <v>0.13871147638359899</v>
      </c>
      <c r="BD13" s="17">
        <v>8.8261708917422202E-2</v>
      </c>
      <c r="BE13" s="17">
        <v>0.19394935341082101</v>
      </c>
      <c r="BF13" s="17">
        <v>5.8993370600438501E-2</v>
      </c>
      <c r="BG13" s="17" t="s">
        <v>697</v>
      </c>
    </row>
    <row r="14" spans="2:59" x14ac:dyDescent="0.35">
      <c r="B14" s="18" t="s">
        <v>598</v>
      </c>
      <c r="C14" s="17">
        <v>5.5384702265402201E-2</v>
      </c>
      <c r="D14" s="17">
        <v>3.1894507367698298E-2</v>
      </c>
      <c r="E14" s="17">
        <v>7.6451416242257E-2</v>
      </c>
      <c r="F14" s="17"/>
      <c r="G14" s="17">
        <v>0</v>
      </c>
      <c r="H14" s="17">
        <v>0</v>
      </c>
      <c r="I14" s="17">
        <v>0</v>
      </c>
      <c r="J14" s="17">
        <v>0.13979614166466001</v>
      </c>
      <c r="K14" s="17">
        <v>0.15079345605476999</v>
      </c>
      <c r="L14" s="17">
        <v>3.8056150241412602E-2</v>
      </c>
      <c r="M14" s="17"/>
      <c r="N14" s="17">
        <v>5.5961585595022102E-2</v>
      </c>
      <c r="O14" s="17">
        <v>8.1630159383099699E-2</v>
      </c>
      <c r="P14" s="17">
        <v>5.4869431405788802E-2</v>
      </c>
      <c r="Q14" s="17">
        <v>2.9309963600659999E-2</v>
      </c>
      <c r="R14" s="17"/>
      <c r="S14" s="17">
        <v>0</v>
      </c>
      <c r="T14" s="17">
        <v>0</v>
      </c>
      <c r="U14" s="17">
        <v>9.8723680568419195E-2</v>
      </c>
      <c r="V14" s="17">
        <v>0</v>
      </c>
      <c r="W14" s="17">
        <v>0.21084961166296201</v>
      </c>
      <c r="X14" s="17">
        <v>0</v>
      </c>
      <c r="Y14" s="17">
        <v>0.11430670024841599</v>
      </c>
      <c r="Z14" s="17">
        <v>0.12612247339080901</v>
      </c>
      <c r="AA14" s="17">
        <v>6.8512744611048101E-2</v>
      </c>
      <c r="AB14" s="17">
        <v>0</v>
      </c>
      <c r="AC14" s="17">
        <v>0.32655606749159</v>
      </c>
      <c r="AD14" s="17">
        <v>0</v>
      </c>
      <c r="AE14" s="17"/>
      <c r="AF14" s="17">
        <v>9.1718183624226596E-2</v>
      </c>
      <c r="AG14" s="17">
        <v>5.9894719044269101E-2</v>
      </c>
      <c r="AH14" s="17">
        <v>0</v>
      </c>
      <c r="AI14" s="17"/>
      <c r="AJ14" s="17">
        <v>4.78977734825385E-2</v>
      </c>
      <c r="AK14" s="17">
        <v>0.105735629227783</v>
      </c>
      <c r="AL14" s="17">
        <v>0.13720765476625499</v>
      </c>
      <c r="AM14" s="17">
        <v>0</v>
      </c>
      <c r="AN14" s="17">
        <v>0</v>
      </c>
      <c r="AO14" s="17"/>
      <c r="AP14" s="17">
        <v>7.6989347479330006E-2</v>
      </c>
      <c r="AQ14" s="17">
        <v>8.1209598327468699E-2</v>
      </c>
      <c r="AR14" s="17">
        <v>8.3900624912011099E-2</v>
      </c>
      <c r="AS14" s="17">
        <v>0</v>
      </c>
      <c r="AT14" s="17">
        <v>0</v>
      </c>
      <c r="AU14" s="17"/>
      <c r="AV14" s="17">
        <v>8.5189338099248002E-2</v>
      </c>
      <c r="AW14" s="17">
        <v>8.1900500648744406E-2</v>
      </c>
      <c r="AX14" s="17">
        <v>9.5936866504305801E-2</v>
      </c>
      <c r="AY14" s="17">
        <v>0</v>
      </c>
      <c r="AZ14" s="17">
        <v>0</v>
      </c>
      <c r="BA14" s="17">
        <v>0.103280208863163</v>
      </c>
      <c r="BB14" s="17"/>
      <c r="BC14" s="17">
        <v>7.1522725422953404E-2</v>
      </c>
      <c r="BD14" s="17">
        <v>5.7645225509318797E-2</v>
      </c>
      <c r="BE14" s="17">
        <v>4.4104038252976298E-2</v>
      </c>
      <c r="BF14" s="17">
        <v>8.1213838503681607E-2</v>
      </c>
      <c r="BG14" s="17" t="s">
        <v>697</v>
      </c>
    </row>
    <row r="15" spans="2:59" x14ac:dyDescent="0.35">
      <c r="B15" s="18" t="s">
        <v>693</v>
      </c>
      <c r="C15" s="17">
        <v>4.5657601543380701E-2</v>
      </c>
      <c r="D15" s="17">
        <v>4.1726180699575802E-2</v>
      </c>
      <c r="E15" s="17">
        <v>4.9183418114923001E-2</v>
      </c>
      <c r="F15" s="17"/>
      <c r="G15" s="17">
        <v>0</v>
      </c>
      <c r="H15" s="17">
        <v>0</v>
      </c>
      <c r="I15" s="17">
        <v>7.0175997862814504E-2</v>
      </c>
      <c r="J15" s="17">
        <v>0</v>
      </c>
      <c r="K15" s="17">
        <v>0.10987841617334899</v>
      </c>
      <c r="L15" s="17">
        <v>9.49343041070035E-2</v>
      </c>
      <c r="M15" s="17"/>
      <c r="N15" s="17">
        <v>6.2625569985562402E-2</v>
      </c>
      <c r="O15" s="17">
        <v>0</v>
      </c>
      <c r="P15" s="17">
        <v>6.5191977186530706E-2</v>
      </c>
      <c r="Q15" s="17">
        <v>4.2820300797159601E-2</v>
      </c>
      <c r="R15" s="17"/>
      <c r="S15" s="17">
        <v>5.9975001112194899E-2</v>
      </c>
      <c r="T15" s="17">
        <v>4.9461032888922701E-2</v>
      </c>
      <c r="U15" s="17">
        <v>0</v>
      </c>
      <c r="V15" s="17">
        <v>0.264546158349942</v>
      </c>
      <c r="W15" s="17">
        <v>0</v>
      </c>
      <c r="X15" s="17">
        <v>0</v>
      </c>
      <c r="Y15" s="17">
        <v>0</v>
      </c>
      <c r="Z15" s="17">
        <v>0</v>
      </c>
      <c r="AA15" s="17">
        <v>0</v>
      </c>
      <c r="AB15" s="17">
        <v>9.6108596489768897E-2</v>
      </c>
      <c r="AC15" s="17">
        <v>0</v>
      </c>
      <c r="AD15" s="17">
        <v>0</v>
      </c>
      <c r="AE15" s="17"/>
      <c r="AF15" s="17">
        <v>2.9422354758586299E-2</v>
      </c>
      <c r="AG15" s="17">
        <v>8.6371130383669406E-2</v>
      </c>
      <c r="AH15" s="17">
        <v>0</v>
      </c>
      <c r="AI15" s="17"/>
      <c r="AJ15" s="17">
        <v>0.107506087012514</v>
      </c>
      <c r="AK15" s="17">
        <v>2.8731526382534799E-2</v>
      </c>
      <c r="AL15" s="17">
        <v>0</v>
      </c>
      <c r="AM15" s="17">
        <v>0</v>
      </c>
      <c r="AN15" s="17">
        <v>0</v>
      </c>
      <c r="AO15" s="17"/>
      <c r="AP15" s="17">
        <v>8.9412175800803906E-2</v>
      </c>
      <c r="AQ15" s="17">
        <v>4.3038986218339001E-2</v>
      </c>
      <c r="AR15" s="17">
        <v>0</v>
      </c>
      <c r="AS15" s="17">
        <v>0</v>
      </c>
      <c r="AT15" s="17">
        <v>0</v>
      </c>
      <c r="AU15" s="17"/>
      <c r="AV15" s="17">
        <v>3.05713380423842E-2</v>
      </c>
      <c r="AW15" s="17">
        <v>0</v>
      </c>
      <c r="AX15" s="17">
        <v>0.12887436505281799</v>
      </c>
      <c r="AY15" s="17">
        <v>4.75338237250141E-2</v>
      </c>
      <c r="AZ15" s="17">
        <v>0</v>
      </c>
      <c r="BA15" s="17">
        <v>0.109847823514024</v>
      </c>
      <c r="BB15" s="17"/>
      <c r="BC15" s="17">
        <v>3.6966363291347303E-2</v>
      </c>
      <c r="BD15" s="17">
        <v>0</v>
      </c>
      <c r="BE15" s="17">
        <v>8.0459147697914804E-2</v>
      </c>
      <c r="BF15" s="17">
        <v>5.3692409736126399E-2</v>
      </c>
      <c r="BG15" s="17" t="s">
        <v>697</v>
      </c>
    </row>
    <row r="16" spans="2:59" x14ac:dyDescent="0.35">
      <c r="B16" s="18" t="s">
        <v>100</v>
      </c>
      <c r="C16" s="19">
        <v>2.3908628899873999E-2</v>
      </c>
      <c r="D16" s="19">
        <v>0</v>
      </c>
      <c r="E16" s="19">
        <v>4.5350607087191797E-2</v>
      </c>
      <c r="F16" s="19"/>
      <c r="G16" s="19">
        <v>0</v>
      </c>
      <c r="H16" s="19">
        <v>0</v>
      </c>
      <c r="I16" s="19">
        <v>0</v>
      </c>
      <c r="J16" s="19">
        <v>4.1794206738389197E-2</v>
      </c>
      <c r="K16" s="19">
        <v>0</v>
      </c>
      <c r="L16" s="19">
        <v>8.20912140235006E-2</v>
      </c>
      <c r="M16" s="19"/>
      <c r="N16" s="19">
        <v>2.5783638206071699E-2</v>
      </c>
      <c r="O16" s="19">
        <v>3.9633802555507802E-2</v>
      </c>
      <c r="P16" s="19">
        <v>0</v>
      </c>
      <c r="Q16" s="19">
        <v>3.6930717933933703E-2</v>
      </c>
      <c r="R16" s="19"/>
      <c r="S16" s="19">
        <v>0</v>
      </c>
      <c r="T16" s="19">
        <v>0</v>
      </c>
      <c r="U16" s="19">
        <v>0</v>
      </c>
      <c r="V16" s="19">
        <v>0</v>
      </c>
      <c r="W16" s="19">
        <v>0</v>
      </c>
      <c r="X16" s="19">
        <v>0</v>
      </c>
      <c r="Y16" s="19">
        <v>0</v>
      </c>
      <c r="Z16" s="19">
        <v>0</v>
      </c>
      <c r="AA16" s="19">
        <v>7.1667567124029594E-2</v>
      </c>
      <c r="AB16" s="19">
        <v>8.8000926842105504E-2</v>
      </c>
      <c r="AC16" s="19">
        <v>0.19395139953016</v>
      </c>
      <c r="AD16" s="19">
        <v>0</v>
      </c>
      <c r="AE16" s="19"/>
      <c r="AF16" s="19">
        <v>4.6367938435060201E-2</v>
      </c>
      <c r="AG16" s="19">
        <v>2.0429030668935699E-2</v>
      </c>
      <c r="AH16" s="19">
        <v>0</v>
      </c>
      <c r="AI16" s="19"/>
      <c r="AJ16" s="19">
        <v>2.1542513791872699E-2</v>
      </c>
      <c r="AK16" s="19">
        <v>0</v>
      </c>
      <c r="AL16" s="19">
        <v>0</v>
      </c>
      <c r="AM16" s="19">
        <v>0</v>
      </c>
      <c r="AN16" s="19">
        <v>0</v>
      </c>
      <c r="AO16" s="19"/>
      <c r="AP16" s="19">
        <v>3.4626746909339798E-2</v>
      </c>
      <c r="AQ16" s="19">
        <v>0</v>
      </c>
      <c r="AR16" s="19">
        <v>0</v>
      </c>
      <c r="AS16" s="19">
        <v>6.9422519107532304E-2</v>
      </c>
      <c r="AT16" s="19">
        <v>0</v>
      </c>
      <c r="AU16" s="19"/>
      <c r="AV16" s="19">
        <v>0</v>
      </c>
      <c r="AW16" s="19">
        <v>0</v>
      </c>
      <c r="AX16" s="19">
        <v>0</v>
      </c>
      <c r="AY16" s="19">
        <v>7.9163006921151302E-2</v>
      </c>
      <c r="AZ16" s="19">
        <v>0</v>
      </c>
      <c r="BA16" s="19">
        <v>0.114750554907184</v>
      </c>
      <c r="BB16" s="19"/>
      <c r="BC16" s="19">
        <v>7.1252084536457899E-2</v>
      </c>
      <c r="BD16" s="19">
        <v>0</v>
      </c>
      <c r="BE16" s="19">
        <v>0</v>
      </c>
      <c r="BF16" s="19">
        <v>4.0166189184564098E-2</v>
      </c>
      <c r="BG16" s="19" t="s">
        <v>697</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62</v>
      </c>
      <c r="E7" s="10">
        <v>58</v>
      </c>
      <c r="F7" s="10"/>
      <c r="G7" s="10">
        <v>16</v>
      </c>
      <c r="H7" s="10">
        <v>19</v>
      </c>
      <c r="I7" s="10">
        <v>23</v>
      </c>
      <c r="J7" s="10">
        <v>19</v>
      </c>
      <c r="K7" s="10">
        <v>24</v>
      </c>
      <c r="L7" s="10">
        <v>19</v>
      </c>
      <c r="M7" s="10"/>
      <c r="N7" s="10">
        <v>29</v>
      </c>
      <c r="O7" s="10">
        <v>28</v>
      </c>
      <c r="P7" s="10">
        <v>29</v>
      </c>
      <c r="Q7" s="10">
        <v>34</v>
      </c>
      <c r="R7" s="10"/>
      <c r="S7" s="10">
        <v>20</v>
      </c>
      <c r="T7" s="10">
        <v>14</v>
      </c>
      <c r="U7" s="10">
        <v>8</v>
      </c>
      <c r="V7" s="10">
        <v>8</v>
      </c>
      <c r="W7" s="10">
        <v>6</v>
      </c>
      <c r="X7" s="10">
        <v>8</v>
      </c>
      <c r="Y7" s="10">
        <v>12</v>
      </c>
      <c r="Z7" s="10">
        <v>6</v>
      </c>
      <c r="AA7" s="10">
        <v>14</v>
      </c>
      <c r="AB7" s="10">
        <v>18</v>
      </c>
      <c r="AC7" s="10">
        <v>4</v>
      </c>
      <c r="AD7" s="10">
        <v>2</v>
      </c>
      <c r="AE7" s="10"/>
      <c r="AF7" s="10">
        <v>44</v>
      </c>
      <c r="AG7" s="10">
        <v>51</v>
      </c>
      <c r="AH7" s="10">
        <v>16</v>
      </c>
      <c r="AI7" s="10"/>
      <c r="AJ7" s="10">
        <v>44</v>
      </c>
      <c r="AK7" s="10">
        <v>29</v>
      </c>
      <c r="AL7" s="10">
        <v>5</v>
      </c>
      <c r="AM7" s="10">
        <v>1</v>
      </c>
      <c r="AN7" s="10">
        <v>17</v>
      </c>
      <c r="AO7" s="10"/>
      <c r="AP7" s="10">
        <v>25</v>
      </c>
      <c r="AQ7" s="10">
        <v>39</v>
      </c>
      <c r="AR7" s="10">
        <v>11</v>
      </c>
      <c r="AS7" s="10">
        <v>19</v>
      </c>
      <c r="AT7" s="10">
        <v>7</v>
      </c>
      <c r="AU7" s="10"/>
      <c r="AV7" s="10">
        <v>28</v>
      </c>
      <c r="AW7" s="10">
        <v>23</v>
      </c>
      <c r="AX7" s="10">
        <v>10</v>
      </c>
      <c r="AY7" s="10">
        <v>25</v>
      </c>
      <c r="AZ7" s="10">
        <v>10</v>
      </c>
      <c r="BA7" s="10">
        <v>12</v>
      </c>
      <c r="BB7" s="10"/>
      <c r="BC7" s="10">
        <v>28</v>
      </c>
      <c r="BD7" s="10">
        <v>34</v>
      </c>
      <c r="BE7" s="10">
        <v>35</v>
      </c>
      <c r="BF7" s="10">
        <v>9</v>
      </c>
      <c r="BG7" s="10">
        <v>3</v>
      </c>
    </row>
    <row r="8" spans="2:59" ht="30" customHeight="1" x14ac:dyDescent="0.35">
      <c r="B8" s="11" t="s">
        <v>20</v>
      </c>
      <c r="C8" s="11">
        <v>121</v>
      </c>
      <c r="D8" s="11">
        <v>61</v>
      </c>
      <c r="E8" s="11">
        <v>60</v>
      </c>
      <c r="F8" s="11"/>
      <c r="G8" s="11">
        <v>15</v>
      </c>
      <c r="H8" s="11">
        <v>22</v>
      </c>
      <c r="I8" s="11">
        <v>25</v>
      </c>
      <c r="J8" s="11">
        <v>17</v>
      </c>
      <c r="K8" s="11">
        <v>23</v>
      </c>
      <c r="L8" s="11">
        <v>19</v>
      </c>
      <c r="M8" s="11"/>
      <c r="N8" s="11">
        <v>28</v>
      </c>
      <c r="O8" s="11">
        <v>32</v>
      </c>
      <c r="P8" s="11">
        <v>28</v>
      </c>
      <c r="Q8" s="11">
        <v>33</v>
      </c>
      <c r="R8" s="11"/>
      <c r="S8" s="11">
        <v>19</v>
      </c>
      <c r="T8" s="11">
        <v>14</v>
      </c>
      <c r="U8" s="11">
        <v>9</v>
      </c>
      <c r="V8" s="11">
        <v>10</v>
      </c>
      <c r="W8" s="11">
        <v>7</v>
      </c>
      <c r="X8" s="11">
        <v>10</v>
      </c>
      <c r="Y8" s="11">
        <v>11</v>
      </c>
      <c r="Z8" s="11">
        <v>5</v>
      </c>
      <c r="AA8" s="11">
        <v>14</v>
      </c>
      <c r="AB8" s="11">
        <v>16</v>
      </c>
      <c r="AC8" s="11">
        <v>3</v>
      </c>
      <c r="AD8" s="11">
        <v>2</v>
      </c>
      <c r="AE8" s="11"/>
      <c r="AF8" s="11">
        <v>45</v>
      </c>
      <c r="AG8" s="11">
        <v>52</v>
      </c>
      <c r="AH8" s="11">
        <v>15</v>
      </c>
      <c r="AI8" s="11"/>
      <c r="AJ8" s="11">
        <v>44</v>
      </c>
      <c r="AK8" s="11">
        <v>32</v>
      </c>
      <c r="AL8" s="11">
        <v>5</v>
      </c>
      <c r="AM8" s="11">
        <v>1</v>
      </c>
      <c r="AN8" s="11">
        <v>16</v>
      </c>
      <c r="AO8" s="11"/>
      <c r="AP8" s="11">
        <v>25</v>
      </c>
      <c r="AQ8" s="11">
        <v>40</v>
      </c>
      <c r="AR8" s="11">
        <v>11</v>
      </c>
      <c r="AS8" s="11">
        <v>19</v>
      </c>
      <c r="AT8" s="11">
        <v>8</v>
      </c>
      <c r="AU8" s="11"/>
      <c r="AV8" s="11">
        <v>29</v>
      </c>
      <c r="AW8" s="11">
        <v>23</v>
      </c>
      <c r="AX8" s="11">
        <v>9</v>
      </c>
      <c r="AY8" s="11">
        <v>25</v>
      </c>
      <c r="AZ8" s="11">
        <v>11</v>
      </c>
      <c r="BA8" s="11">
        <v>12</v>
      </c>
      <c r="BB8" s="11"/>
      <c r="BC8" s="11">
        <v>28</v>
      </c>
      <c r="BD8" s="11">
        <v>33</v>
      </c>
      <c r="BE8" s="11">
        <v>37</v>
      </c>
      <c r="BF8" s="11">
        <v>10</v>
      </c>
      <c r="BG8" s="11">
        <v>2</v>
      </c>
    </row>
    <row r="9" spans="2:59" x14ac:dyDescent="0.35">
      <c r="B9" s="18" t="s">
        <v>688</v>
      </c>
      <c r="C9" s="17">
        <v>0.12901692606873599</v>
      </c>
      <c r="D9" s="17">
        <v>0.13663294360101999</v>
      </c>
      <c r="E9" s="17">
        <v>0.12131959751742701</v>
      </c>
      <c r="F9" s="17"/>
      <c r="G9" s="17">
        <v>6.1182076411687103E-2</v>
      </c>
      <c r="H9" s="17">
        <v>0.11489106447877501</v>
      </c>
      <c r="I9" s="17">
        <v>0.12008496799460799</v>
      </c>
      <c r="J9" s="17">
        <v>0.30562530602445298</v>
      </c>
      <c r="K9" s="17">
        <v>0.116795934869951</v>
      </c>
      <c r="L9" s="17">
        <v>6.2585409840478404E-2</v>
      </c>
      <c r="M9" s="17"/>
      <c r="N9" s="17">
        <v>0.15382161924377299</v>
      </c>
      <c r="O9" s="17">
        <v>6.8058006615323102E-2</v>
      </c>
      <c r="P9" s="17">
        <v>0.137360297699889</v>
      </c>
      <c r="Q9" s="17">
        <v>0.16128271447124801</v>
      </c>
      <c r="R9" s="17"/>
      <c r="S9" s="17">
        <v>4.2806972478710702E-2</v>
      </c>
      <c r="T9" s="17">
        <v>0.37059031037690499</v>
      </c>
      <c r="U9" s="17">
        <v>0</v>
      </c>
      <c r="V9" s="17">
        <v>0.14412535291394801</v>
      </c>
      <c r="W9" s="17">
        <v>0</v>
      </c>
      <c r="X9" s="17">
        <v>0</v>
      </c>
      <c r="Y9" s="17">
        <v>0.158370925968983</v>
      </c>
      <c r="Z9" s="17">
        <v>0.29143236487572399</v>
      </c>
      <c r="AA9" s="17">
        <v>0.137098375077254</v>
      </c>
      <c r="AB9" s="17">
        <v>0.114873597995057</v>
      </c>
      <c r="AC9" s="17">
        <v>0.27892988774918598</v>
      </c>
      <c r="AD9" s="17">
        <v>0</v>
      </c>
      <c r="AE9" s="17"/>
      <c r="AF9" s="17">
        <v>8.4716628833725396E-2</v>
      </c>
      <c r="AG9" s="17">
        <v>0.18547357135818801</v>
      </c>
      <c r="AH9" s="17">
        <v>0.14389458915523201</v>
      </c>
      <c r="AI9" s="17"/>
      <c r="AJ9" s="17">
        <v>0.16673772755958899</v>
      </c>
      <c r="AK9" s="17">
        <v>0.104816976087864</v>
      </c>
      <c r="AL9" s="17">
        <v>0</v>
      </c>
      <c r="AM9" s="17">
        <v>0</v>
      </c>
      <c r="AN9" s="17">
        <v>0.16838196527785601</v>
      </c>
      <c r="AO9" s="17"/>
      <c r="AP9" s="17">
        <v>7.2533231736132395E-2</v>
      </c>
      <c r="AQ9" s="17">
        <v>0.21464545432222101</v>
      </c>
      <c r="AR9" s="17">
        <v>0.109642088179699</v>
      </c>
      <c r="AS9" s="17">
        <v>0.202696583914866</v>
      </c>
      <c r="AT9" s="17">
        <v>0</v>
      </c>
      <c r="AU9" s="17"/>
      <c r="AV9" s="17">
        <v>0.153999981242991</v>
      </c>
      <c r="AW9" s="17">
        <v>0.11831342285349</v>
      </c>
      <c r="AX9" s="17">
        <v>0.17494813446048499</v>
      </c>
      <c r="AY9" s="17">
        <v>0.12234790541151699</v>
      </c>
      <c r="AZ9" s="17">
        <v>0</v>
      </c>
      <c r="BA9" s="17">
        <v>0.31130696449506501</v>
      </c>
      <c r="BB9" s="17"/>
      <c r="BC9" s="17">
        <v>0.17304428234102201</v>
      </c>
      <c r="BD9" s="17">
        <v>5.9294714148739401E-2</v>
      </c>
      <c r="BE9" s="17">
        <v>0.11137732862857599</v>
      </c>
      <c r="BF9" s="17">
        <v>0.20287881730763799</v>
      </c>
      <c r="BG9" s="17">
        <v>0</v>
      </c>
    </row>
    <row r="10" spans="2:59" x14ac:dyDescent="0.35">
      <c r="B10" s="18" t="s">
        <v>689</v>
      </c>
      <c r="C10" s="17">
        <v>0.154243073236003</v>
      </c>
      <c r="D10" s="17">
        <v>0.19546739074372299</v>
      </c>
      <c r="E10" s="17">
        <v>0.112578631837946</v>
      </c>
      <c r="F10" s="17"/>
      <c r="G10" s="17">
        <v>0.30916499544817799</v>
      </c>
      <c r="H10" s="17">
        <v>0.19571940407555799</v>
      </c>
      <c r="I10" s="17">
        <v>0.19618079508723499</v>
      </c>
      <c r="J10" s="17">
        <v>0.17649241861522599</v>
      </c>
      <c r="K10" s="17">
        <v>0</v>
      </c>
      <c r="L10" s="17">
        <v>9.4624356618811301E-2</v>
      </c>
      <c r="M10" s="17"/>
      <c r="N10" s="17">
        <v>0.196188616107422</v>
      </c>
      <c r="O10" s="17">
        <v>0.18087206834813799</v>
      </c>
      <c r="P10" s="17">
        <v>0.14522387879182899</v>
      </c>
      <c r="Q10" s="17">
        <v>9.9309028072396305E-2</v>
      </c>
      <c r="R10" s="17"/>
      <c r="S10" s="17">
        <v>0.23139552463944499</v>
      </c>
      <c r="T10" s="17">
        <v>7.0209938505243499E-2</v>
      </c>
      <c r="U10" s="17">
        <v>0.25506279120407499</v>
      </c>
      <c r="V10" s="17">
        <v>0</v>
      </c>
      <c r="W10" s="17">
        <v>0.33425378731681199</v>
      </c>
      <c r="X10" s="17">
        <v>0.29201250078775898</v>
      </c>
      <c r="Y10" s="17">
        <v>0</v>
      </c>
      <c r="Z10" s="17">
        <v>0</v>
      </c>
      <c r="AA10" s="17">
        <v>0.22447302807227501</v>
      </c>
      <c r="AB10" s="17">
        <v>0.11268896025130699</v>
      </c>
      <c r="AC10" s="17">
        <v>0</v>
      </c>
      <c r="AD10" s="17">
        <v>0.50512713205704696</v>
      </c>
      <c r="AE10" s="17"/>
      <c r="AF10" s="17">
        <v>0.155268647872151</v>
      </c>
      <c r="AG10" s="17">
        <v>0.153294682685816</v>
      </c>
      <c r="AH10" s="17">
        <v>0.16814481128993</v>
      </c>
      <c r="AI10" s="17"/>
      <c r="AJ10" s="17">
        <v>7.9104588149880903E-2</v>
      </c>
      <c r="AK10" s="17">
        <v>0.17985000788035799</v>
      </c>
      <c r="AL10" s="17">
        <v>0.208045955751539</v>
      </c>
      <c r="AM10" s="17">
        <v>0</v>
      </c>
      <c r="AN10" s="17">
        <v>3.7926433240983597E-2</v>
      </c>
      <c r="AO10" s="17"/>
      <c r="AP10" s="17">
        <v>5.0869555043225302E-2</v>
      </c>
      <c r="AQ10" s="17">
        <v>0.155489854900181</v>
      </c>
      <c r="AR10" s="17">
        <v>0.33436885233295399</v>
      </c>
      <c r="AS10" s="17">
        <v>0.174376602268867</v>
      </c>
      <c r="AT10" s="17">
        <v>0.30125736833901201</v>
      </c>
      <c r="AU10" s="17"/>
      <c r="AV10" s="17">
        <v>0.14230850320881899</v>
      </c>
      <c r="AW10" s="17">
        <v>9.3782008678621701E-2</v>
      </c>
      <c r="AX10" s="17">
        <v>0.27173741751175401</v>
      </c>
      <c r="AY10" s="17">
        <v>0.13332870329782201</v>
      </c>
      <c r="AZ10" s="17">
        <v>0.42090327539089301</v>
      </c>
      <c r="BA10" s="17">
        <v>0</v>
      </c>
      <c r="BB10" s="17"/>
      <c r="BC10" s="17">
        <v>0.14998543289892</v>
      </c>
      <c r="BD10" s="17">
        <v>0.22396050092509101</v>
      </c>
      <c r="BE10" s="17">
        <v>0.14297854466439799</v>
      </c>
      <c r="BF10" s="17">
        <v>0</v>
      </c>
      <c r="BG10" s="17">
        <v>0.25241606601767402</v>
      </c>
    </row>
    <row r="11" spans="2:59" x14ac:dyDescent="0.35">
      <c r="B11" s="18" t="s">
        <v>690</v>
      </c>
      <c r="C11" s="17">
        <v>0.17065286014706599</v>
      </c>
      <c r="D11" s="17">
        <v>0.14374357131047699</v>
      </c>
      <c r="E11" s="17">
        <v>0.197849441087078</v>
      </c>
      <c r="F11" s="17"/>
      <c r="G11" s="17">
        <v>0.26023117826585801</v>
      </c>
      <c r="H11" s="17">
        <v>0.16229158759998399</v>
      </c>
      <c r="I11" s="17">
        <v>0.16204806247016701</v>
      </c>
      <c r="J11" s="17">
        <v>5.4838675559543998E-2</v>
      </c>
      <c r="K11" s="17">
        <v>0.17699774539416899</v>
      </c>
      <c r="L11" s="17">
        <v>0.22018240306996101</v>
      </c>
      <c r="M11" s="17"/>
      <c r="N11" s="17">
        <v>0.19384852296784999</v>
      </c>
      <c r="O11" s="17">
        <v>0.24148373168263401</v>
      </c>
      <c r="P11" s="17">
        <v>0.10947821266411401</v>
      </c>
      <c r="Q11" s="17">
        <v>0.13229681209958599</v>
      </c>
      <c r="R11" s="17"/>
      <c r="S11" s="17">
        <v>0.17789582744750099</v>
      </c>
      <c r="T11" s="17">
        <v>0.15638701201892</v>
      </c>
      <c r="U11" s="17">
        <v>0.26383027151333699</v>
      </c>
      <c r="V11" s="17">
        <v>0.22839774378201999</v>
      </c>
      <c r="W11" s="17">
        <v>0.327364594642438</v>
      </c>
      <c r="X11" s="17">
        <v>0.11830476288946901</v>
      </c>
      <c r="Y11" s="17">
        <v>8.1726318904429301E-2</v>
      </c>
      <c r="Z11" s="17">
        <v>0.197657003473419</v>
      </c>
      <c r="AA11" s="17">
        <v>0.217702594417645</v>
      </c>
      <c r="AB11" s="17">
        <v>0.12230311509047299</v>
      </c>
      <c r="AC11" s="17">
        <v>0</v>
      </c>
      <c r="AD11" s="17">
        <v>0</v>
      </c>
      <c r="AE11" s="17"/>
      <c r="AF11" s="17">
        <v>9.2658620628744998E-2</v>
      </c>
      <c r="AG11" s="17">
        <v>0.16437176221795899</v>
      </c>
      <c r="AH11" s="17">
        <v>0.27168583614535302</v>
      </c>
      <c r="AI11" s="17"/>
      <c r="AJ11" s="17">
        <v>0.16096744070543501</v>
      </c>
      <c r="AK11" s="17">
        <v>0.16838851722449399</v>
      </c>
      <c r="AL11" s="17">
        <v>0</v>
      </c>
      <c r="AM11" s="17">
        <v>0</v>
      </c>
      <c r="AN11" s="17">
        <v>0.319375649024423</v>
      </c>
      <c r="AO11" s="17"/>
      <c r="AP11" s="17">
        <v>0.210820909707224</v>
      </c>
      <c r="AQ11" s="17">
        <v>0.107909129504419</v>
      </c>
      <c r="AR11" s="17">
        <v>0.17814625237316001</v>
      </c>
      <c r="AS11" s="17">
        <v>5.7216983563049002E-2</v>
      </c>
      <c r="AT11" s="17">
        <v>0.17140983972906901</v>
      </c>
      <c r="AU11" s="17"/>
      <c r="AV11" s="17">
        <v>0.13633392477273301</v>
      </c>
      <c r="AW11" s="17">
        <v>0.180268865552457</v>
      </c>
      <c r="AX11" s="17">
        <v>0.104532340920461</v>
      </c>
      <c r="AY11" s="17">
        <v>0.118976891590649</v>
      </c>
      <c r="AZ11" s="17">
        <v>0.208562032930416</v>
      </c>
      <c r="BA11" s="17">
        <v>0.17341262250169101</v>
      </c>
      <c r="BB11" s="17"/>
      <c r="BC11" s="17">
        <v>0.10950966348800301</v>
      </c>
      <c r="BD11" s="17">
        <v>0.20066577868371899</v>
      </c>
      <c r="BE11" s="17">
        <v>0.115990690953566</v>
      </c>
      <c r="BF11" s="17">
        <v>0.33252995417323</v>
      </c>
      <c r="BG11" s="17">
        <v>0.47229332220793802</v>
      </c>
    </row>
    <row r="12" spans="2:59" x14ac:dyDescent="0.35">
      <c r="B12" s="18" t="s">
        <v>691</v>
      </c>
      <c r="C12" s="17">
        <v>0.16385230427837999</v>
      </c>
      <c r="D12" s="17">
        <v>0.19299363015993901</v>
      </c>
      <c r="E12" s="17">
        <v>0.13439985635788901</v>
      </c>
      <c r="F12" s="17"/>
      <c r="G12" s="17">
        <v>0.13520659377171301</v>
      </c>
      <c r="H12" s="17">
        <v>8.7160317186505798E-2</v>
      </c>
      <c r="I12" s="17">
        <v>0.33080042585095598</v>
      </c>
      <c r="J12" s="17">
        <v>0.15096407667227399</v>
      </c>
      <c r="K12" s="17">
        <v>0.173313328889588</v>
      </c>
      <c r="L12" s="17">
        <v>5.4634398488964397E-2</v>
      </c>
      <c r="M12" s="17"/>
      <c r="N12" s="17">
        <v>0.11492419597779301</v>
      </c>
      <c r="O12" s="17">
        <v>0.141344066259525</v>
      </c>
      <c r="P12" s="17">
        <v>0.18623485944526499</v>
      </c>
      <c r="Q12" s="17">
        <v>0.20929460358389201</v>
      </c>
      <c r="R12" s="17"/>
      <c r="S12" s="17">
        <v>0.35205001301900901</v>
      </c>
      <c r="T12" s="17">
        <v>0.159490046769977</v>
      </c>
      <c r="U12" s="17">
        <v>0.10549708528888101</v>
      </c>
      <c r="V12" s="17">
        <v>0.111301638056601</v>
      </c>
      <c r="W12" s="17">
        <v>0</v>
      </c>
      <c r="X12" s="17">
        <v>0.36108219725204699</v>
      </c>
      <c r="Y12" s="17">
        <v>0</v>
      </c>
      <c r="Z12" s="17">
        <v>0</v>
      </c>
      <c r="AA12" s="17">
        <v>6.2558035603348203E-2</v>
      </c>
      <c r="AB12" s="17">
        <v>0.159363820472224</v>
      </c>
      <c r="AC12" s="17">
        <v>0.48027512141772799</v>
      </c>
      <c r="AD12" s="17">
        <v>0</v>
      </c>
      <c r="AE12" s="17"/>
      <c r="AF12" s="17">
        <v>0.18970353463947601</v>
      </c>
      <c r="AG12" s="17">
        <v>0.141681200350529</v>
      </c>
      <c r="AH12" s="17">
        <v>0.18212262699773701</v>
      </c>
      <c r="AI12" s="17"/>
      <c r="AJ12" s="17">
        <v>0.18899136729732699</v>
      </c>
      <c r="AK12" s="17">
        <v>0.20114386101122</v>
      </c>
      <c r="AL12" s="17">
        <v>0.25035457705263098</v>
      </c>
      <c r="AM12" s="17">
        <v>0</v>
      </c>
      <c r="AN12" s="17">
        <v>0.102237433560794</v>
      </c>
      <c r="AO12" s="17"/>
      <c r="AP12" s="17">
        <v>0.27452106054229403</v>
      </c>
      <c r="AQ12" s="17">
        <v>0.160665745375493</v>
      </c>
      <c r="AR12" s="17">
        <v>0.110107100240088</v>
      </c>
      <c r="AS12" s="17">
        <v>0.16990486035329</v>
      </c>
      <c r="AT12" s="17">
        <v>0.141428471161339</v>
      </c>
      <c r="AU12" s="17"/>
      <c r="AV12" s="17">
        <v>0.218695719856843</v>
      </c>
      <c r="AW12" s="17">
        <v>0.20221510711485299</v>
      </c>
      <c r="AX12" s="17">
        <v>0.13077950809921901</v>
      </c>
      <c r="AY12" s="17">
        <v>0.22000167286073699</v>
      </c>
      <c r="AZ12" s="17">
        <v>9.9375869959402896E-2</v>
      </c>
      <c r="BA12" s="17">
        <v>7.3361175691363703E-2</v>
      </c>
      <c r="BB12" s="17"/>
      <c r="BC12" s="17">
        <v>0.13551920307114301</v>
      </c>
      <c r="BD12" s="17">
        <v>0.17274911704062201</v>
      </c>
      <c r="BE12" s="17">
        <v>0.21496236167625199</v>
      </c>
      <c r="BF12" s="17">
        <v>0.23958083960130899</v>
      </c>
      <c r="BG12" s="17">
        <v>0</v>
      </c>
    </row>
    <row r="13" spans="2:59" x14ac:dyDescent="0.35">
      <c r="B13" s="18" t="s">
        <v>692</v>
      </c>
      <c r="C13" s="17">
        <v>5.9550174634948203E-2</v>
      </c>
      <c r="D13" s="17">
        <v>4.81925650074361E-2</v>
      </c>
      <c r="E13" s="17">
        <v>7.1029041705552007E-2</v>
      </c>
      <c r="F13" s="17"/>
      <c r="G13" s="17">
        <v>0.12015636395816599</v>
      </c>
      <c r="H13" s="17">
        <v>0</v>
      </c>
      <c r="I13" s="17">
        <v>0</v>
      </c>
      <c r="J13" s="17">
        <v>0.104136181656133</v>
      </c>
      <c r="K13" s="17">
        <v>0.121124991403846</v>
      </c>
      <c r="L13" s="17">
        <v>4.4258117472973799E-2</v>
      </c>
      <c r="M13" s="17"/>
      <c r="N13" s="17">
        <v>8.9538572791661705E-2</v>
      </c>
      <c r="O13" s="17">
        <v>3.5222855306436103E-2</v>
      </c>
      <c r="P13" s="17">
        <v>0.12753842712205599</v>
      </c>
      <c r="Q13" s="17">
        <v>0</v>
      </c>
      <c r="R13" s="17"/>
      <c r="S13" s="17">
        <v>8.7032836829343097E-2</v>
      </c>
      <c r="T13" s="17">
        <v>6.5751125814847405E-2</v>
      </c>
      <c r="U13" s="17">
        <v>0.126415024091237</v>
      </c>
      <c r="V13" s="17">
        <v>0</v>
      </c>
      <c r="W13" s="17">
        <v>0</v>
      </c>
      <c r="X13" s="17">
        <v>0</v>
      </c>
      <c r="Y13" s="17">
        <v>7.4936606441955697E-2</v>
      </c>
      <c r="Z13" s="17">
        <v>0</v>
      </c>
      <c r="AA13" s="17">
        <v>6.6822281036311201E-2</v>
      </c>
      <c r="AB13" s="17">
        <v>5.50729529929984E-2</v>
      </c>
      <c r="AC13" s="17">
        <v>0.240794990833086</v>
      </c>
      <c r="AD13" s="17">
        <v>0</v>
      </c>
      <c r="AE13" s="17"/>
      <c r="AF13" s="17">
        <v>3.9036810491737697E-2</v>
      </c>
      <c r="AG13" s="17">
        <v>5.7130552316399102E-2</v>
      </c>
      <c r="AH13" s="17">
        <v>4.57644087851286E-2</v>
      </c>
      <c r="AI13" s="17"/>
      <c r="AJ13" s="17">
        <v>3.8819434492818203E-2</v>
      </c>
      <c r="AK13" s="17">
        <v>3.6094097249688102E-2</v>
      </c>
      <c r="AL13" s="17">
        <v>0.194463222778164</v>
      </c>
      <c r="AM13" s="17">
        <v>0</v>
      </c>
      <c r="AN13" s="17">
        <v>5.7431410922686402E-2</v>
      </c>
      <c r="AO13" s="17"/>
      <c r="AP13" s="17">
        <v>6.9671044485935696E-2</v>
      </c>
      <c r="AQ13" s="17">
        <v>7.2271630292571498E-2</v>
      </c>
      <c r="AR13" s="17">
        <v>0.17121454678173101</v>
      </c>
      <c r="AS13" s="17">
        <v>0</v>
      </c>
      <c r="AT13" s="17">
        <v>0</v>
      </c>
      <c r="AU13" s="17"/>
      <c r="AV13" s="17">
        <v>5.6387970323191698E-2</v>
      </c>
      <c r="AW13" s="17">
        <v>7.3667181507075394E-2</v>
      </c>
      <c r="AX13" s="17">
        <v>0.20335976661560601</v>
      </c>
      <c r="AY13" s="17">
        <v>7.8652462032388099E-2</v>
      </c>
      <c r="AZ13" s="17">
        <v>0</v>
      </c>
      <c r="BA13" s="17">
        <v>0</v>
      </c>
      <c r="BB13" s="17"/>
      <c r="BC13" s="17">
        <v>6.5703991456384003E-2</v>
      </c>
      <c r="BD13" s="17">
        <v>2.53078517729729E-2</v>
      </c>
      <c r="BE13" s="17">
        <v>7.4220568512226706E-2</v>
      </c>
      <c r="BF13" s="17">
        <v>0</v>
      </c>
      <c r="BG13" s="17">
        <v>0</v>
      </c>
    </row>
    <row r="14" spans="2:59" x14ac:dyDescent="0.35">
      <c r="B14" s="18" t="s">
        <v>598</v>
      </c>
      <c r="C14" s="17">
        <v>6.25509269913542E-2</v>
      </c>
      <c r="D14" s="17">
        <v>7.8301383637070801E-2</v>
      </c>
      <c r="E14" s="17">
        <v>4.6632313474339597E-2</v>
      </c>
      <c r="F14" s="17"/>
      <c r="G14" s="17">
        <v>5.8175420102759501E-2</v>
      </c>
      <c r="H14" s="17">
        <v>0</v>
      </c>
      <c r="I14" s="17">
        <v>8.5692299099605407E-2</v>
      </c>
      <c r="J14" s="17">
        <v>0.10411813006849099</v>
      </c>
      <c r="K14" s="17">
        <v>7.65609651564612E-2</v>
      </c>
      <c r="L14" s="17">
        <v>5.2116551562519299E-2</v>
      </c>
      <c r="M14" s="17"/>
      <c r="N14" s="17">
        <v>0</v>
      </c>
      <c r="O14" s="17">
        <v>3.8876278072727997E-2</v>
      </c>
      <c r="P14" s="17">
        <v>9.88589264689336E-2</v>
      </c>
      <c r="Q14" s="17">
        <v>0.109003692078885</v>
      </c>
      <c r="R14" s="17"/>
      <c r="S14" s="17">
        <v>0</v>
      </c>
      <c r="T14" s="17">
        <v>6.0984907217708197E-2</v>
      </c>
      <c r="U14" s="17">
        <v>0.109752688821162</v>
      </c>
      <c r="V14" s="17">
        <v>0</v>
      </c>
      <c r="W14" s="17">
        <v>0.15032028427611299</v>
      </c>
      <c r="X14" s="17">
        <v>0</v>
      </c>
      <c r="Y14" s="17">
        <v>0.15536292172989</v>
      </c>
      <c r="Z14" s="17">
        <v>0</v>
      </c>
      <c r="AA14" s="17">
        <v>0.21367152643144899</v>
      </c>
      <c r="AB14" s="17">
        <v>0</v>
      </c>
      <c r="AC14" s="17">
        <v>0</v>
      </c>
      <c r="AD14" s="17">
        <v>0</v>
      </c>
      <c r="AE14" s="17"/>
      <c r="AF14" s="17">
        <v>0.12867185994224301</v>
      </c>
      <c r="AG14" s="17">
        <v>1.5956734289754401E-2</v>
      </c>
      <c r="AH14" s="17">
        <v>5.9551505770489399E-2</v>
      </c>
      <c r="AI14" s="17"/>
      <c r="AJ14" s="17">
        <v>6.1383403570829401E-2</v>
      </c>
      <c r="AK14" s="17">
        <v>0.124466753201936</v>
      </c>
      <c r="AL14" s="17">
        <v>0</v>
      </c>
      <c r="AM14" s="17">
        <v>0</v>
      </c>
      <c r="AN14" s="17">
        <v>5.4558215923755898E-2</v>
      </c>
      <c r="AO14" s="17"/>
      <c r="AP14" s="17">
        <v>3.7406652826569402E-2</v>
      </c>
      <c r="AQ14" s="17">
        <v>4.4840501542675201E-2</v>
      </c>
      <c r="AR14" s="17">
        <v>0</v>
      </c>
      <c r="AS14" s="17">
        <v>0.13847473563512699</v>
      </c>
      <c r="AT14" s="17">
        <v>0.15610262663771701</v>
      </c>
      <c r="AU14" s="17"/>
      <c r="AV14" s="17">
        <v>6.3023988470104597E-2</v>
      </c>
      <c r="AW14" s="17">
        <v>3.9552194224723003E-2</v>
      </c>
      <c r="AX14" s="17">
        <v>0</v>
      </c>
      <c r="AY14" s="17">
        <v>0.105878063349766</v>
      </c>
      <c r="AZ14" s="17">
        <v>0.109686785112555</v>
      </c>
      <c r="BA14" s="17">
        <v>0</v>
      </c>
      <c r="BB14" s="17"/>
      <c r="BC14" s="17">
        <v>6.9204231336399705E-2</v>
      </c>
      <c r="BD14" s="17">
        <v>0.144939258294048</v>
      </c>
      <c r="BE14" s="17">
        <v>0</v>
      </c>
      <c r="BF14" s="17">
        <v>0</v>
      </c>
      <c r="BG14" s="17">
        <v>0</v>
      </c>
    </row>
    <row r="15" spans="2:59" x14ac:dyDescent="0.35">
      <c r="B15" s="18" t="s">
        <v>693</v>
      </c>
      <c r="C15" s="17">
        <v>3.23029219343949E-2</v>
      </c>
      <c r="D15" s="17">
        <v>2.8788467669985999E-2</v>
      </c>
      <c r="E15" s="17">
        <v>3.5854897627338601E-2</v>
      </c>
      <c r="F15" s="17"/>
      <c r="G15" s="17">
        <v>0</v>
      </c>
      <c r="H15" s="17">
        <v>5.2609398694660803E-2</v>
      </c>
      <c r="I15" s="17">
        <v>4.0382474765551901E-2</v>
      </c>
      <c r="J15" s="17">
        <v>0</v>
      </c>
      <c r="K15" s="17">
        <v>0</v>
      </c>
      <c r="L15" s="17">
        <v>9.1832710710987794E-2</v>
      </c>
      <c r="M15" s="17"/>
      <c r="N15" s="17">
        <v>4.0785458169489502E-2</v>
      </c>
      <c r="O15" s="17">
        <v>3.1168765300465601E-2</v>
      </c>
      <c r="P15" s="17">
        <v>0</v>
      </c>
      <c r="Q15" s="17">
        <v>5.3679449567952502E-2</v>
      </c>
      <c r="R15" s="17"/>
      <c r="S15" s="17">
        <v>0</v>
      </c>
      <c r="T15" s="17">
        <v>0</v>
      </c>
      <c r="U15" s="17">
        <v>0</v>
      </c>
      <c r="V15" s="17">
        <v>0</v>
      </c>
      <c r="W15" s="17">
        <v>0</v>
      </c>
      <c r="X15" s="17">
        <v>0</v>
      </c>
      <c r="Y15" s="17">
        <v>0.27648213964224599</v>
      </c>
      <c r="Z15" s="17">
        <v>0</v>
      </c>
      <c r="AA15" s="17">
        <v>0</v>
      </c>
      <c r="AB15" s="17">
        <v>5.02273104862569E-2</v>
      </c>
      <c r="AC15" s="17">
        <v>0</v>
      </c>
      <c r="AD15" s="17">
        <v>0</v>
      </c>
      <c r="AE15" s="17"/>
      <c r="AF15" s="17">
        <v>4.5871852647257599E-2</v>
      </c>
      <c r="AG15" s="17">
        <v>3.51296203531428E-2</v>
      </c>
      <c r="AH15" s="17">
        <v>0</v>
      </c>
      <c r="AI15" s="17"/>
      <c r="AJ15" s="17">
        <v>2.2724259539586299E-2</v>
      </c>
      <c r="AK15" s="17">
        <v>3.6104648173806202E-2</v>
      </c>
      <c r="AL15" s="17">
        <v>0</v>
      </c>
      <c r="AM15" s="17">
        <v>1</v>
      </c>
      <c r="AN15" s="17">
        <v>0</v>
      </c>
      <c r="AO15" s="17"/>
      <c r="AP15" s="17">
        <v>0</v>
      </c>
      <c r="AQ15" s="17">
        <v>2.8228973288814099E-2</v>
      </c>
      <c r="AR15" s="17">
        <v>0</v>
      </c>
      <c r="AS15" s="17">
        <v>0.101342582644942</v>
      </c>
      <c r="AT15" s="17">
        <v>0</v>
      </c>
      <c r="AU15" s="17"/>
      <c r="AV15" s="17">
        <v>3.96762396911177E-2</v>
      </c>
      <c r="AW15" s="17">
        <v>0</v>
      </c>
      <c r="AX15" s="17">
        <v>0</v>
      </c>
      <c r="AY15" s="17">
        <v>7.7486743961605598E-2</v>
      </c>
      <c r="AZ15" s="17">
        <v>0</v>
      </c>
      <c r="BA15" s="17">
        <v>0</v>
      </c>
      <c r="BB15" s="17"/>
      <c r="BC15" s="17">
        <v>2.90956217104094E-2</v>
      </c>
      <c r="BD15" s="17">
        <v>2.82696805827834E-2</v>
      </c>
      <c r="BE15" s="17">
        <v>0</v>
      </c>
      <c r="BF15" s="17">
        <v>0.22501038891782399</v>
      </c>
      <c r="BG15" s="17">
        <v>0</v>
      </c>
    </row>
    <row r="16" spans="2:59" x14ac:dyDescent="0.35">
      <c r="B16" s="18" t="s">
        <v>100</v>
      </c>
      <c r="C16" s="19">
        <v>0.22783081270911801</v>
      </c>
      <c r="D16" s="19">
        <v>0.175880047870349</v>
      </c>
      <c r="E16" s="19">
        <v>0.280336220392429</v>
      </c>
      <c r="F16" s="19"/>
      <c r="G16" s="19">
        <v>5.5883372041637701E-2</v>
      </c>
      <c r="H16" s="19">
        <v>0.38732822796451699</v>
      </c>
      <c r="I16" s="19">
        <v>6.4810974731877496E-2</v>
      </c>
      <c r="J16" s="19">
        <v>0.103825211403879</v>
      </c>
      <c r="K16" s="19">
        <v>0.33520703428598497</v>
      </c>
      <c r="L16" s="19">
        <v>0.37976605223530402</v>
      </c>
      <c r="M16" s="19"/>
      <c r="N16" s="19">
        <v>0.21089301474201</v>
      </c>
      <c r="O16" s="19">
        <v>0.26297422841474999</v>
      </c>
      <c r="P16" s="19">
        <v>0.19530539780791401</v>
      </c>
      <c r="Q16" s="19">
        <v>0.23513370012604001</v>
      </c>
      <c r="R16" s="19"/>
      <c r="S16" s="19">
        <v>0.108818825585992</v>
      </c>
      <c r="T16" s="19">
        <v>0.116586659296398</v>
      </c>
      <c r="U16" s="19">
        <v>0.13944213908130701</v>
      </c>
      <c r="V16" s="19">
        <v>0.51617526524743096</v>
      </c>
      <c r="W16" s="19">
        <v>0.18806133376463799</v>
      </c>
      <c r="X16" s="19">
        <v>0.228600539070725</v>
      </c>
      <c r="Y16" s="19">
        <v>0.253121087312496</v>
      </c>
      <c r="Z16" s="19">
        <v>0.51091063165085804</v>
      </c>
      <c r="AA16" s="19">
        <v>7.7674159361717093E-2</v>
      </c>
      <c r="AB16" s="19">
        <v>0.38547024271168301</v>
      </c>
      <c r="AC16" s="19">
        <v>0</v>
      </c>
      <c r="AD16" s="19">
        <v>0.49487286794295299</v>
      </c>
      <c r="AE16" s="19"/>
      <c r="AF16" s="19">
        <v>0.26407204494466402</v>
      </c>
      <c r="AG16" s="19">
        <v>0.24696187642821199</v>
      </c>
      <c r="AH16" s="19">
        <v>0.12883622185613</v>
      </c>
      <c r="AI16" s="19"/>
      <c r="AJ16" s="19">
        <v>0.28127177868453401</v>
      </c>
      <c r="AK16" s="19">
        <v>0.14913513917063401</v>
      </c>
      <c r="AL16" s="19">
        <v>0.347136244417666</v>
      </c>
      <c r="AM16" s="19">
        <v>0</v>
      </c>
      <c r="AN16" s="19">
        <v>0.26008889204950197</v>
      </c>
      <c r="AO16" s="19"/>
      <c r="AP16" s="19">
        <v>0.28417754565861902</v>
      </c>
      <c r="AQ16" s="19">
        <v>0.21594871077362601</v>
      </c>
      <c r="AR16" s="19">
        <v>9.6521160092368705E-2</v>
      </c>
      <c r="AS16" s="19">
        <v>0.155987651619859</v>
      </c>
      <c r="AT16" s="19">
        <v>0.229801694132864</v>
      </c>
      <c r="AU16" s="19"/>
      <c r="AV16" s="19">
        <v>0.18957367243420101</v>
      </c>
      <c r="AW16" s="19">
        <v>0.29220122006878002</v>
      </c>
      <c r="AX16" s="19">
        <v>0.114642832392476</v>
      </c>
      <c r="AY16" s="19">
        <v>0.14332755749551501</v>
      </c>
      <c r="AZ16" s="19">
        <v>0.16147203660673301</v>
      </c>
      <c r="BA16" s="19">
        <v>0.44191923731188099</v>
      </c>
      <c r="BB16" s="19"/>
      <c r="BC16" s="19">
        <v>0.26793757369771798</v>
      </c>
      <c r="BD16" s="19">
        <v>0.14481309855202401</v>
      </c>
      <c r="BE16" s="19">
        <v>0.34047050556498099</v>
      </c>
      <c r="BF16" s="19">
        <v>0</v>
      </c>
      <c r="BG16" s="19">
        <v>0.27529061177438802</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68</v>
      </c>
      <c r="E7" s="10">
        <v>61</v>
      </c>
      <c r="F7" s="10"/>
      <c r="G7" s="10">
        <v>24</v>
      </c>
      <c r="H7" s="10">
        <v>19</v>
      </c>
      <c r="I7" s="10">
        <v>23</v>
      </c>
      <c r="J7" s="10">
        <v>20</v>
      </c>
      <c r="K7" s="10">
        <v>12</v>
      </c>
      <c r="L7" s="10">
        <v>31</v>
      </c>
      <c r="M7" s="10"/>
      <c r="N7" s="10">
        <v>44</v>
      </c>
      <c r="O7" s="10">
        <v>23</v>
      </c>
      <c r="P7" s="10">
        <v>30</v>
      </c>
      <c r="Q7" s="10">
        <v>32</v>
      </c>
      <c r="R7" s="10"/>
      <c r="S7" s="10">
        <v>23</v>
      </c>
      <c r="T7" s="10">
        <v>22</v>
      </c>
      <c r="U7" s="10">
        <v>4</v>
      </c>
      <c r="V7" s="10">
        <v>12</v>
      </c>
      <c r="W7" s="10">
        <v>9</v>
      </c>
      <c r="X7" s="10">
        <v>6</v>
      </c>
      <c r="Y7" s="10">
        <v>10</v>
      </c>
      <c r="Z7" s="10">
        <v>6</v>
      </c>
      <c r="AA7" s="10">
        <v>17</v>
      </c>
      <c r="AB7" s="10">
        <v>11</v>
      </c>
      <c r="AC7" s="10">
        <v>5</v>
      </c>
      <c r="AD7" s="10">
        <v>4</v>
      </c>
      <c r="AE7" s="10"/>
      <c r="AF7" s="10">
        <v>43</v>
      </c>
      <c r="AG7" s="10">
        <v>52</v>
      </c>
      <c r="AH7" s="10">
        <v>21</v>
      </c>
      <c r="AI7" s="10"/>
      <c r="AJ7" s="10">
        <v>41</v>
      </c>
      <c r="AK7" s="10">
        <v>41</v>
      </c>
      <c r="AL7" s="10">
        <v>10</v>
      </c>
      <c r="AM7" s="10" t="s">
        <v>696</v>
      </c>
      <c r="AN7" s="10">
        <v>13</v>
      </c>
      <c r="AO7" s="10"/>
      <c r="AP7" s="10">
        <v>23</v>
      </c>
      <c r="AQ7" s="10">
        <v>49</v>
      </c>
      <c r="AR7" s="10">
        <v>13</v>
      </c>
      <c r="AS7" s="10">
        <v>16</v>
      </c>
      <c r="AT7" s="10">
        <v>3</v>
      </c>
      <c r="AU7" s="10"/>
      <c r="AV7" s="10">
        <v>43</v>
      </c>
      <c r="AW7" s="10">
        <v>22</v>
      </c>
      <c r="AX7" s="10">
        <v>12</v>
      </c>
      <c r="AY7" s="10">
        <v>20</v>
      </c>
      <c r="AZ7" s="10">
        <v>7</v>
      </c>
      <c r="BA7" s="10">
        <v>14</v>
      </c>
      <c r="BB7" s="10"/>
      <c r="BC7" s="10">
        <v>27</v>
      </c>
      <c r="BD7" s="10">
        <v>31</v>
      </c>
      <c r="BE7" s="10">
        <v>34</v>
      </c>
      <c r="BF7" s="10">
        <v>19</v>
      </c>
      <c r="BG7" s="10">
        <v>5</v>
      </c>
    </row>
    <row r="8" spans="2:59" ht="30" customHeight="1" x14ac:dyDescent="0.35">
      <c r="B8" s="11" t="s">
        <v>20</v>
      </c>
      <c r="C8" s="11">
        <v>126</v>
      </c>
      <c r="D8" s="11">
        <v>65</v>
      </c>
      <c r="E8" s="11">
        <v>61</v>
      </c>
      <c r="F8" s="11"/>
      <c r="G8" s="11">
        <v>22</v>
      </c>
      <c r="H8" s="11">
        <v>19</v>
      </c>
      <c r="I8" s="11">
        <v>24</v>
      </c>
      <c r="J8" s="11">
        <v>19</v>
      </c>
      <c r="K8" s="11">
        <v>12</v>
      </c>
      <c r="L8" s="11">
        <v>30</v>
      </c>
      <c r="M8" s="11"/>
      <c r="N8" s="11">
        <v>42</v>
      </c>
      <c r="O8" s="11">
        <v>26</v>
      </c>
      <c r="P8" s="11">
        <v>29</v>
      </c>
      <c r="Q8" s="11">
        <v>30</v>
      </c>
      <c r="R8" s="11"/>
      <c r="S8" s="11">
        <v>22</v>
      </c>
      <c r="T8" s="11">
        <v>22</v>
      </c>
      <c r="U8" s="11">
        <v>4</v>
      </c>
      <c r="V8" s="11">
        <v>15</v>
      </c>
      <c r="W8" s="11">
        <v>9</v>
      </c>
      <c r="X8" s="11">
        <v>7</v>
      </c>
      <c r="Y8" s="11">
        <v>9</v>
      </c>
      <c r="Z8" s="11">
        <v>5</v>
      </c>
      <c r="AA8" s="11">
        <v>15</v>
      </c>
      <c r="AB8" s="11">
        <v>11</v>
      </c>
      <c r="AC8" s="11">
        <v>4</v>
      </c>
      <c r="AD8" s="11">
        <v>4</v>
      </c>
      <c r="AE8" s="11"/>
      <c r="AF8" s="11">
        <v>43</v>
      </c>
      <c r="AG8" s="11">
        <v>50</v>
      </c>
      <c r="AH8" s="11">
        <v>21</v>
      </c>
      <c r="AI8" s="11"/>
      <c r="AJ8" s="11">
        <v>41</v>
      </c>
      <c r="AK8" s="11">
        <v>40</v>
      </c>
      <c r="AL8" s="11">
        <v>10</v>
      </c>
      <c r="AM8" s="11" t="s">
        <v>696</v>
      </c>
      <c r="AN8" s="11">
        <v>14</v>
      </c>
      <c r="AO8" s="11"/>
      <c r="AP8" s="11">
        <v>23</v>
      </c>
      <c r="AQ8" s="11">
        <v>46</v>
      </c>
      <c r="AR8" s="11">
        <v>13</v>
      </c>
      <c r="AS8" s="11">
        <v>16</v>
      </c>
      <c r="AT8" s="11">
        <v>3</v>
      </c>
      <c r="AU8" s="11"/>
      <c r="AV8" s="11">
        <v>43</v>
      </c>
      <c r="AW8" s="11">
        <v>22</v>
      </c>
      <c r="AX8" s="11">
        <v>11</v>
      </c>
      <c r="AY8" s="11">
        <v>19</v>
      </c>
      <c r="AZ8" s="11">
        <v>7</v>
      </c>
      <c r="BA8" s="11">
        <v>14</v>
      </c>
      <c r="BB8" s="11"/>
      <c r="BC8" s="11">
        <v>27</v>
      </c>
      <c r="BD8" s="11">
        <v>30</v>
      </c>
      <c r="BE8" s="11">
        <v>33</v>
      </c>
      <c r="BF8" s="11">
        <v>19</v>
      </c>
      <c r="BG8" s="11">
        <v>5</v>
      </c>
    </row>
    <row r="9" spans="2:59" x14ac:dyDescent="0.35">
      <c r="B9" s="18" t="s">
        <v>688</v>
      </c>
      <c r="C9" s="17">
        <v>7.0342988680049401E-2</v>
      </c>
      <c r="D9" s="17">
        <v>9.7486117514407597E-2</v>
      </c>
      <c r="E9" s="17">
        <v>4.1635114798453499E-2</v>
      </c>
      <c r="F9" s="17"/>
      <c r="G9" s="17">
        <v>6.9906797287842104E-2</v>
      </c>
      <c r="H9" s="17">
        <v>0.185205305336199</v>
      </c>
      <c r="I9" s="17">
        <v>0.12881210834160201</v>
      </c>
      <c r="J9" s="17">
        <v>3.4687427864694802E-2</v>
      </c>
      <c r="K9" s="17">
        <v>0</v>
      </c>
      <c r="L9" s="17">
        <v>0</v>
      </c>
      <c r="M9" s="17"/>
      <c r="N9" s="17">
        <v>0.14163188884111799</v>
      </c>
      <c r="O9" s="17">
        <v>7.9141013684373498E-2</v>
      </c>
      <c r="P9" s="17">
        <v>0</v>
      </c>
      <c r="Q9" s="17">
        <v>2.9768415439261901E-2</v>
      </c>
      <c r="R9" s="17"/>
      <c r="S9" s="17">
        <v>9.6507443376972604E-2</v>
      </c>
      <c r="T9" s="17">
        <v>0.123326271981529</v>
      </c>
      <c r="U9" s="17">
        <v>0</v>
      </c>
      <c r="V9" s="17">
        <v>0</v>
      </c>
      <c r="W9" s="17">
        <v>0</v>
      </c>
      <c r="X9" s="17">
        <v>0</v>
      </c>
      <c r="Y9" s="17">
        <v>0.110386581857165</v>
      </c>
      <c r="Z9" s="17">
        <v>0</v>
      </c>
      <c r="AA9" s="17">
        <v>0.16272731490439901</v>
      </c>
      <c r="AB9" s="17">
        <v>0</v>
      </c>
      <c r="AC9" s="17">
        <v>0.146084402109184</v>
      </c>
      <c r="AD9" s="17">
        <v>0</v>
      </c>
      <c r="AE9" s="17"/>
      <c r="AF9" s="17">
        <v>0</v>
      </c>
      <c r="AG9" s="17">
        <v>0.107651228471938</v>
      </c>
      <c r="AH9" s="17">
        <v>0.139965379724378</v>
      </c>
      <c r="AI9" s="17"/>
      <c r="AJ9" s="17">
        <v>6.5336907024256596E-2</v>
      </c>
      <c r="AK9" s="17">
        <v>0.156233118346991</v>
      </c>
      <c r="AL9" s="17">
        <v>0</v>
      </c>
      <c r="AM9" s="17" t="s">
        <v>697</v>
      </c>
      <c r="AN9" s="17">
        <v>0</v>
      </c>
      <c r="AO9" s="17"/>
      <c r="AP9" s="17">
        <v>7.2656412761969796E-2</v>
      </c>
      <c r="AQ9" s="17">
        <v>9.3066950598021503E-2</v>
      </c>
      <c r="AR9" s="17">
        <v>0</v>
      </c>
      <c r="AS9" s="17">
        <v>0</v>
      </c>
      <c r="AT9" s="17">
        <v>0</v>
      </c>
      <c r="AU9" s="17"/>
      <c r="AV9" s="17">
        <v>0.12453128572837099</v>
      </c>
      <c r="AW9" s="17">
        <v>0.12179437403910599</v>
      </c>
      <c r="AX9" s="17">
        <v>0</v>
      </c>
      <c r="AY9" s="17">
        <v>0</v>
      </c>
      <c r="AZ9" s="17">
        <v>0</v>
      </c>
      <c r="BA9" s="17">
        <v>0</v>
      </c>
      <c r="BB9" s="17"/>
      <c r="BC9" s="17">
        <v>0</v>
      </c>
      <c r="BD9" s="17">
        <v>0</v>
      </c>
      <c r="BE9" s="17">
        <v>0.112496132128783</v>
      </c>
      <c r="BF9" s="17">
        <v>0.26626173667233999</v>
      </c>
      <c r="BG9" s="17">
        <v>0</v>
      </c>
    </row>
    <row r="10" spans="2:59" x14ac:dyDescent="0.35">
      <c r="B10" s="18" t="s">
        <v>689</v>
      </c>
      <c r="C10" s="17">
        <v>4.9342047831288198E-2</v>
      </c>
      <c r="D10" s="17">
        <v>8.1433402038317601E-2</v>
      </c>
      <c r="E10" s="17">
        <v>1.5400693653325401E-2</v>
      </c>
      <c r="F10" s="17"/>
      <c r="G10" s="17">
        <v>7.5082770384360897E-2</v>
      </c>
      <c r="H10" s="17">
        <v>9.3026242415227306E-2</v>
      </c>
      <c r="I10" s="17">
        <v>0</v>
      </c>
      <c r="J10" s="17">
        <v>5.25738412460654E-2</v>
      </c>
      <c r="K10" s="17">
        <v>0</v>
      </c>
      <c r="L10" s="17">
        <v>5.8852034219995603E-2</v>
      </c>
      <c r="M10" s="17"/>
      <c r="N10" s="17">
        <v>8.4073754779373497E-2</v>
      </c>
      <c r="O10" s="17">
        <v>0</v>
      </c>
      <c r="P10" s="17">
        <v>3.03503704076581E-2</v>
      </c>
      <c r="Q10" s="17">
        <v>6.0872189305975599E-2</v>
      </c>
      <c r="R10" s="17"/>
      <c r="S10" s="17">
        <v>3.9492585155385902E-2</v>
      </c>
      <c r="T10" s="17">
        <v>0</v>
      </c>
      <c r="U10" s="17">
        <v>0.17556298761375899</v>
      </c>
      <c r="V10" s="17">
        <v>6.8361630971459794E-2</v>
      </c>
      <c r="W10" s="17">
        <v>0.110865633595574</v>
      </c>
      <c r="X10" s="17">
        <v>0</v>
      </c>
      <c r="Y10" s="17">
        <v>0</v>
      </c>
      <c r="Z10" s="17">
        <v>0</v>
      </c>
      <c r="AA10" s="17">
        <v>6.0368472315339899E-2</v>
      </c>
      <c r="AB10" s="17">
        <v>0.16632581288228299</v>
      </c>
      <c r="AC10" s="17">
        <v>0</v>
      </c>
      <c r="AD10" s="17">
        <v>0</v>
      </c>
      <c r="AE10" s="17"/>
      <c r="AF10" s="17">
        <v>1.8955593975599799E-2</v>
      </c>
      <c r="AG10" s="17">
        <v>7.5677519280677202E-2</v>
      </c>
      <c r="AH10" s="17">
        <v>4.71554645523641E-2</v>
      </c>
      <c r="AI10" s="17"/>
      <c r="AJ10" s="17">
        <v>1.9642123000348899E-2</v>
      </c>
      <c r="AK10" s="17">
        <v>6.1931088236916301E-2</v>
      </c>
      <c r="AL10" s="17">
        <v>0.20665616863691</v>
      </c>
      <c r="AM10" s="17" t="s">
        <v>697</v>
      </c>
      <c r="AN10" s="17">
        <v>7.2782185512389394E-2</v>
      </c>
      <c r="AO10" s="17"/>
      <c r="AP10" s="17">
        <v>0</v>
      </c>
      <c r="AQ10" s="17">
        <v>7.6384696171347993E-2</v>
      </c>
      <c r="AR10" s="17">
        <v>0.14645008522674399</v>
      </c>
      <c r="AS10" s="17">
        <v>5.17135736710179E-2</v>
      </c>
      <c r="AT10" s="17">
        <v>0</v>
      </c>
      <c r="AU10" s="17"/>
      <c r="AV10" s="17">
        <v>0.103223990844112</v>
      </c>
      <c r="AW10" s="17">
        <v>0</v>
      </c>
      <c r="AX10" s="17">
        <v>8.9375166875327497E-2</v>
      </c>
      <c r="AY10" s="17">
        <v>4.2502095799156703E-2</v>
      </c>
      <c r="AZ10" s="17">
        <v>0</v>
      </c>
      <c r="BA10" s="17">
        <v>0</v>
      </c>
      <c r="BB10" s="17"/>
      <c r="BC10" s="17">
        <v>3.67902729622296E-2</v>
      </c>
      <c r="BD10" s="17">
        <v>2.7089132214964701E-2</v>
      </c>
      <c r="BE10" s="17">
        <v>0.103177100135004</v>
      </c>
      <c r="BF10" s="17">
        <v>5.2481853744006997E-2</v>
      </c>
      <c r="BG10" s="17">
        <v>0</v>
      </c>
    </row>
    <row r="11" spans="2:59" x14ac:dyDescent="0.35">
      <c r="B11" s="18" t="s">
        <v>690</v>
      </c>
      <c r="C11" s="17">
        <v>0.117449226361835</v>
      </c>
      <c r="D11" s="17">
        <v>9.7479885232983995E-2</v>
      </c>
      <c r="E11" s="17">
        <v>0.13856975856444401</v>
      </c>
      <c r="F11" s="17"/>
      <c r="G11" s="17">
        <v>0.362306080313473</v>
      </c>
      <c r="H11" s="17">
        <v>0.12073824541679699</v>
      </c>
      <c r="I11" s="17">
        <v>8.3858659146004197E-2</v>
      </c>
      <c r="J11" s="17">
        <v>0</v>
      </c>
      <c r="K11" s="17">
        <v>0.115464432640652</v>
      </c>
      <c r="L11" s="17">
        <v>3.4601620885764899E-2</v>
      </c>
      <c r="M11" s="17"/>
      <c r="N11" s="17">
        <v>0.15132330440187</v>
      </c>
      <c r="O11" s="17">
        <v>0.176796632938443</v>
      </c>
      <c r="P11" s="17">
        <v>0.13636331586579101</v>
      </c>
      <c r="Q11" s="17">
        <v>0</v>
      </c>
      <c r="R11" s="17"/>
      <c r="S11" s="17">
        <v>0.219713285948338</v>
      </c>
      <c r="T11" s="17">
        <v>5.7621375326552399E-2</v>
      </c>
      <c r="U11" s="17">
        <v>0.30673984264689602</v>
      </c>
      <c r="V11" s="17">
        <v>8.8812295820534903E-2</v>
      </c>
      <c r="W11" s="17">
        <v>7.2154779562772303E-2</v>
      </c>
      <c r="X11" s="17">
        <v>0.36697376863390702</v>
      </c>
      <c r="Y11" s="17">
        <v>0</v>
      </c>
      <c r="Z11" s="17">
        <v>0</v>
      </c>
      <c r="AA11" s="17">
        <v>6.8674819142370294E-2</v>
      </c>
      <c r="AB11" s="17">
        <v>0.18368527484618499</v>
      </c>
      <c r="AC11" s="17">
        <v>0</v>
      </c>
      <c r="AD11" s="17">
        <v>0</v>
      </c>
      <c r="AE11" s="17"/>
      <c r="AF11" s="17">
        <v>0.102174020021235</v>
      </c>
      <c r="AG11" s="17">
        <v>6.6065664345904093E-2</v>
      </c>
      <c r="AH11" s="17">
        <v>8.4797624080022893E-2</v>
      </c>
      <c r="AI11" s="17"/>
      <c r="AJ11" s="17">
        <v>8.8939742929306703E-2</v>
      </c>
      <c r="AK11" s="17">
        <v>0.18065386771272801</v>
      </c>
      <c r="AL11" s="17">
        <v>0</v>
      </c>
      <c r="AM11" s="17" t="s">
        <v>697</v>
      </c>
      <c r="AN11" s="17">
        <v>0.159697551750456</v>
      </c>
      <c r="AO11" s="17"/>
      <c r="AP11" s="17">
        <v>9.8332274518123999E-2</v>
      </c>
      <c r="AQ11" s="17">
        <v>0.19546309673919601</v>
      </c>
      <c r="AR11" s="17">
        <v>8.8726206780324099E-2</v>
      </c>
      <c r="AS11" s="17">
        <v>0</v>
      </c>
      <c r="AT11" s="17">
        <v>0</v>
      </c>
      <c r="AU11" s="17"/>
      <c r="AV11" s="17">
        <v>0.152180668290085</v>
      </c>
      <c r="AW11" s="17">
        <v>6.2199178805715703E-2</v>
      </c>
      <c r="AX11" s="17">
        <v>0</v>
      </c>
      <c r="AY11" s="17">
        <v>0.14911027839437899</v>
      </c>
      <c r="AZ11" s="17">
        <v>0.44194308680043298</v>
      </c>
      <c r="BA11" s="17">
        <v>7.6141944426924693E-2</v>
      </c>
      <c r="BB11" s="17"/>
      <c r="BC11" s="17">
        <v>0</v>
      </c>
      <c r="BD11" s="17">
        <v>0.12620564190635</v>
      </c>
      <c r="BE11" s="17">
        <v>0.20522768523555901</v>
      </c>
      <c r="BF11" s="17">
        <v>0.112759452643151</v>
      </c>
      <c r="BG11" s="17">
        <v>0.22260183193751801</v>
      </c>
    </row>
    <row r="12" spans="2:59" x14ac:dyDescent="0.35">
      <c r="B12" s="18" t="s">
        <v>691</v>
      </c>
      <c r="C12" s="17">
        <v>0.26034072442877498</v>
      </c>
      <c r="D12" s="17">
        <v>0.27690006875711898</v>
      </c>
      <c r="E12" s="17">
        <v>0.24282676826546501</v>
      </c>
      <c r="F12" s="17"/>
      <c r="G12" s="17">
        <v>0.23286139999310199</v>
      </c>
      <c r="H12" s="17">
        <v>0.26179742571675801</v>
      </c>
      <c r="I12" s="17">
        <v>0.27383811559441001</v>
      </c>
      <c r="J12" s="17">
        <v>0.352624392842047</v>
      </c>
      <c r="K12" s="17">
        <v>0.18566140380905699</v>
      </c>
      <c r="L12" s="17">
        <v>0.239893770848881</v>
      </c>
      <c r="M12" s="17"/>
      <c r="N12" s="17">
        <v>0.22717483744952899</v>
      </c>
      <c r="O12" s="17">
        <v>0.346707201541744</v>
      </c>
      <c r="P12" s="17">
        <v>0.343141638417571</v>
      </c>
      <c r="Q12" s="17">
        <v>0.15289750196402199</v>
      </c>
      <c r="R12" s="17"/>
      <c r="S12" s="17">
        <v>0.32923839796396698</v>
      </c>
      <c r="T12" s="17">
        <v>0.31903620621647699</v>
      </c>
      <c r="U12" s="17">
        <v>0</v>
      </c>
      <c r="V12" s="17">
        <v>0.349177855734425</v>
      </c>
      <c r="W12" s="17">
        <v>0.47196932770258498</v>
      </c>
      <c r="X12" s="17">
        <v>0</v>
      </c>
      <c r="Y12" s="17">
        <v>0.28571464580098299</v>
      </c>
      <c r="Z12" s="17">
        <v>0.18380787978735699</v>
      </c>
      <c r="AA12" s="17">
        <v>0.175333713948224</v>
      </c>
      <c r="AB12" s="17">
        <v>0.27613878148048399</v>
      </c>
      <c r="AC12" s="17">
        <v>0</v>
      </c>
      <c r="AD12" s="17">
        <v>0</v>
      </c>
      <c r="AE12" s="17"/>
      <c r="AF12" s="17">
        <v>0.25044242150975099</v>
      </c>
      <c r="AG12" s="17">
        <v>0.26379332598583399</v>
      </c>
      <c r="AH12" s="17">
        <v>0.18969423753677001</v>
      </c>
      <c r="AI12" s="17"/>
      <c r="AJ12" s="17">
        <v>0.28764792666542199</v>
      </c>
      <c r="AK12" s="17">
        <v>0.23109003585643301</v>
      </c>
      <c r="AL12" s="17">
        <v>0.14681193875352999</v>
      </c>
      <c r="AM12" s="17" t="s">
        <v>697</v>
      </c>
      <c r="AN12" s="17">
        <v>0.18283684744626999</v>
      </c>
      <c r="AO12" s="17"/>
      <c r="AP12" s="17">
        <v>0.248432814863812</v>
      </c>
      <c r="AQ12" s="17">
        <v>0.257764728519217</v>
      </c>
      <c r="AR12" s="17">
        <v>0.18141516925153101</v>
      </c>
      <c r="AS12" s="17">
        <v>0.27215706608268397</v>
      </c>
      <c r="AT12" s="17">
        <v>0.65953945157405502</v>
      </c>
      <c r="AU12" s="17"/>
      <c r="AV12" s="17">
        <v>0.25520589755752499</v>
      </c>
      <c r="AW12" s="17">
        <v>0.26490482398867898</v>
      </c>
      <c r="AX12" s="17">
        <v>0.26143800253208299</v>
      </c>
      <c r="AY12" s="17">
        <v>0.224996622802423</v>
      </c>
      <c r="AZ12" s="17">
        <v>0.28842158664483603</v>
      </c>
      <c r="BA12" s="17">
        <v>0.28710150028257497</v>
      </c>
      <c r="BB12" s="17"/>
      <c r="BC12" s="17">
        <v>0.35170132045199798</v>
      </c>
      <c r="BD12" s="17">
        <v>0.32621847173107399</v>
      </c>
      <c r="BE12" s="17">
        <v>0.115513916307888</v>
      </c>
      <c r="BF12" s="17">
        <v>0.11166815738259001</v>
      </c>
      <c r="BG12" s="17">
        <v>0.385769430811359</v>
      </c>
    </row>
    <row r="13" spans="2:59" x14ac:dyDescent="0.35">
      <c r="B13" s="18" t="s">
        <v>692</v>
      </c>
      <c r="C13" s="17">
        <v>0.128373263486668</v>
      </c>
      <c r="D13" s="17">
        <v>0.126998505951638</v>
      </c>
      <c r="E13" s="17">
        <v>0.12982727294056101</v>
      </c>
      <c r="F13" s="17"/>
      <c r="G13" s="17">
        <v>8.9845103814801305E-2</v>
      </c>
      <c r="H13" s="17">
        <v>6.4790808109229298E-2</v>
      </c>
      <c r="I13" s="17">
        <v>0.22160499808407799</v>
      </c>
      <c r="J13" s="17">
        <v>0.11187366199045</v>
      </c>
      <c r="K13" s="17">
        <v>0.149664322785487</v>
      </c>
      <c r="L13" s="17">
        <v>0.125849765879397</v>
      </c>
      <c r="M13" s="17"/>
      <c r="N13" s="17">
        <v>0.154798165178931</v>
      </c>
      <c r="O13" s="17">
        <v>4.2198279361213203E-2</v>
      </c>
      <c r="P13" s="17">
        <v>0.12874299313381299</v>
      </c>
      <c r="Q13" s="17">
        <v>0.16459552491454801</v>
      </c>
      <c r="R13" s="17"/>
      <c r="S13" s="17">
        <v>5.3436589731239201E-2</v>
      </c>
      <c r="T13" s="17">
        <v>0.19462359613403099</v>
      </c>
      <c r="U13" s="17">
        <v>0</v>
      </c>
      <c r="V13" s="17">
        <v>7.6166896306585602E-2</v>
      </c>
      <c r="W13" s="17">
        <v>0.105206870234427</v>
      </c>
      <c r="X13" s="17">
        <v>0.16815317764504001</v>
      </c>
      <c r="Y13" s="17">
        <v>0.215191590133815</v>
      </c>
      <c r="Z13" s="17">
        <v>0.19093613666622999</v>
      </c>
      <c r="AA13" s="17">
        <v>6.16623046767414E-2</v>
      </c>
      <c r="AB13" s="17">
        <v>0.182897870932414</v>
      </c>
      <c r="AC13" s="17">
        <v>0.439004591697368</v>
      </c>
      <c r="AD13" s="17">
        <v>0</v>
      </c>
      <c r="AE13" s="17"/>
      <c r="AF13" s="17">
        <v>0.13840513727804599</v>
      </c>
      <c r="AG13" s="17">
        <v>0.120005140674998</v>
      </c>
      <c r="AH13" s="17">
        <v>0.20456869101327499</v>
      </c>
      <c r="AI13" s="17"/>
      <c r="AJ13" s="17">
        <v>9.6550500808734799E-2</v>
      </c>
      <c r="AK13" s="17">
        <v>7.7987645135103797E-2</v>
      </c>
      <c r="AL13" s="17">
        <v>0.22051246452425199</v>
      </c>
      <c r="AM13" s="17" t="s">
        <v>697</v>
      </c>
      <c r="AN13" s="17">
        <v>0.14286098068117301</v>
      </c>
      <c r="AO13" s="17"/>
      <c r="AP13" s="17">
        <v>4.0162331656076099E-2</v>
      </c>
      <c r="AQ13" s="17">
        <v>0.102226555431556</v>
      </c>
      <c r="AR13" s="17">
        <v>0.23621179741201101</v>
      </c>
      <c r="AS13" s="17">
        <v>0.151823316120414</v>
      </c>
      <c r="AT13" s="17">
        <v>0.34046054842594498</v>
      </c>
      <c r="AU13" s="17"/>
      <c r="AV13" s="17">
        <v>0.14673910713786101</v>
      </c>
      <c r="AW13" s="17">
        <v>0</v>
      </c>
      <c r="AX13" s="17">
        <v>0.346638386947134</v>
      </c>
      <c r="AY13" s="17">
        <v>0.107550004212256</v>
      </c>
      <c r="AZ13" s="17">
        <v>0.14888597085834299</v>
      </c>
      <c r="BA13" s="17">
        <v>0.13157711815531001</v>
      </c>
      <c r="BB13" s="17"/>
      <c r="BC13" s="17">
        <v>7.4034424661303305E-2</v>
      </c>
      <c r="BD13" s="17">
        <v>0.22317661288155499</v>
      </c>
      <c r="BE13" s="17">
        <v>0.12581529961312399</v>
      </c>
      <c r="BF13" s="17">
        <v>0.17475774022764601</v>
      </c>
      <c r="BG13" s="17">
        <v>0</v>
      </c>
    </row>
    <row r="14" spans="2:59" x14ac:dyDescent="0.35">
      <c r="B14" s="18" t="s">
        <v>598</v>
      </c>
      <c r="C14" s="17">
        <v>0.133184251733628</v>
      </c>
      <c r="D14" s="17">
        <v>0.14213267643744501</v>
      </c>
      <c r="E14" s="17">
        <v>0.123719968916278</v>
      </c>
      <c r="F14" s="17"/>
      <c r="G14" s="17">
        <v>0.14326899831008499</v>
      </c>
      <c r="H14" s="17">
        <v>0</v>
      </c>
      <c r="I14" s="17">
        <v>0.120466991997804</v>
      </c>
      <c r="J14" s="17">
        <v>0.15375289605898601</v>
      </c>
      <c r="K14" s="17">
        <v>0.23481635398146999</v>
      </c>
      <c r="L14" s="17">
        <v>0.16866632375287699</v>
      </c>
      <c r="M14" s="17"/>
      <c r="N14" s="17">
        <v>8.9332992794237301E-2</v>
      </c>
      <c r="O14" s="17">
        <v>8.2682757208626403E-2</v>
      </c>
      <c r="P14" s="17">
        <v>0.165945511633939</v>
      </c>
      <c r="Q14" s="17">
        <v>0.20709709333377399</v>
      </c>
      <c r="R14" s="17"/>
      <c r="S14" s="17">
        <v>9.5424375290579205E-2</v>
      </c>
      <c r="T14" s="17">
        <v>0.16688666135998301</v>
      </c>
      <c r="U14" s="17">
        <v>0.25099670278972802</v>
      </c>
      <c r="V14" s="17">
        <v>0.15352789860612001</v>
      </c>
      <c r="W14" s="17">
        <v>0.106959501206518</v>
      </c>
      <c r="X14" s="17">
        <v>0</v>
      </c>
      <c r="Y14" s="17">
        <v>0.29090241119364102</v>
      </c>
      <c r="Z14" s="17">
        <v>0.15353754912741999</v>
      </c>
      <c r="AA14" s="17">
        <v>0.114251544526887</v>
      </c>
      <c r="AB14" s="17">
        <v>0</v>
      </c>
      <c r="AC14" s="17">
        <v>0</v>
      </c>
      <c r="AD14" s="17">
        <v>0.46611596040771203</v>
      </c>
      <c r="AE14" s="17"/>
      <c r="AF14" s="17">
        <v>0.19086516163261899</v>
      </c>
      <c r="AG14" s="17">
        <v>0.11442570867565</v>
      </c>
      <c r="AH14" s="17">
        <v>9.2213926864311901E-2</v>
      </c>
      <c r="AI14" s="17"/>
      <c r="AJ14" s="17">
        <v>0.13842060913825199</v>
      </c>
      <c r="AK14" s="17">
        <v>7.8468819591500399E-2</v>
      </c>
      <c r="AL14" s="17">
        <v>0.158144465780056</v>
      </c>
      <c r="AM14" s="17" t="s">
        <v>697</v>
      </c>
      <c r="AN14" s="17">
        <v>0.142327749192491</v>
      </c>
      <c r="AO14" s="17"/>
      <c r="AP14" s="17">
        <v>0.12901459670558901</v>
      </c>
      <c r="AQ14" s="17">
        <v>0.10499709053301599</v>
      </c>
      <c r="AR14" s="17">
        <v>0.13470895690383899</v>
      </c>
      <c r="AS14" s="17">
        <v>0.23170595056766699</v>
      </c>
      <c r="AT14" s="17">
        <v>0</v>
      </c>
      <c r="AU14" s="17"/>
      <c r="AV14" s="17">
        <v>7.3641104148126996E-2</v>
      </c>
      <c r="AW14" s="17">
        <v>0.13497444761741101</v>
      </c>
      <c r="AX14" s="17">
        <v>0.23214479523517001</v>
      </c>
      <c r="AY14" s="17">
        <v>0.19043333904770901</v>
      </c>
      <c r="AZ14" s="17">
        <v>0</v>
      </c>
      <c r="BA14" s="17">
        <v>0.19200737287207401</v>
      </c>
      <c r="BB14" s="17"/>
      <c r="BC14" s="17">
        <v>0.17543159064773001</v>
      </c>
      <c r="BD14" s="17">
        <v>0.129098790355402</v>
      </c>
      <c r="BE14" s="17">
        <v>2.35660164833832E-2</v>
      </c>
      <c r="BF14" s="17">
        <v>0.14203087717430499</v>
      </c>
      <c r="BG14" s="17">
        <v>0.218072904764713</v>
      </c>
    </row>
    <row r="15" spans="2:59" x14ac:dyDescent="0.35">
      <c r="B15" s="18" t="s">
        <v>693</v>
      </c>
      <c r="C15" s="17">
        <v>9.9376509053616197E-2</v>
      </c>
      <c r="D15" s="17">
        <v>0.10830137421152</v>
      </c>
      <c r="E15" s="17">
        <v>8.9937143941107703E-2</v>
      </c>
      <c r="F15" s="17"/>
      <c r="G15" s="17">
        <v>0</v>
      </c>
      <c r="H15" s="17">
        <v>0.146230579700554</v>
      </c>
      <c r="I15" s="17">
        <v>3.9788925529260902E-2</v>
      </c>
      <c r="J15" s="17">
        <v>0.13609282365752601</v>
      </c>
      <c r="K15" s="17">
        <v>0.15326532212000901</v>
      </c>
      <c r="L15" s="17">
        <v>0.14626968374070801</v>
      </c>
      <c r="M15" s="17"/>
      <c r="N15" s="17">
        <v>6.2637975095537299E-2</v>
      </c>
      <c r="O15" s="17">
        <v>8.2243013529314707E-2</v>
      </c>
      <c r="P15" s="17">
        <v>0.13277014999547301</v>
      </c>
      <c r="Q15" s="17">
        <v>0.133889473595495</v>
      </c>
      <c r="R15" s="17"/>
      <c r="S15" s="17">
        <v>4.2929565991017903E-2</v>
      </c>
      <c r="T15" s="17">
        <v>4.5352867629024303E-2</v>
      </c>
      <c r="U15" s="17">
        <v>0.26670046694961702</v>
      </c>
      <c r="V15" s="17">
        <v>0</v>
      </c>
      <c r="W15" s="17">
        <v>0</v>
      </c>
      <c r="X15" s="17">
        <v>0.46487305372105298</v>
      </c>
      <c r="Y15" s="17">
        <v>9.7804771014396802E-2</v>
      </c>
      <c r="Z15" s="17">
        <v>0.31818088529157101</v>
      </c>
      <c r="AA15" s="17">
        <v>5.5660534597558001E-2</v>
      </c>
      <c r="AB15" s="17">
        <v>0.11392146748820201</v>
      </c>
      <c r="AC15" s="17">
        <v>0.20769870917531399</v>
      </c>
      <c r="AD15" s="17">
        <v>0.25120872321195598</v>
      </c>
      <c r="AE15" s="17"/>
      <c r="AF15" s="17">
        <v>0.14976866907639899</v>
      </c>
      <c r="AG15" s="17">
        <v>0.10822974884337901</v>
      </c>
      <c r="AH15" s="17">
        <v>3.7030890373538898E-2</v>
      </c>
      <c r="AI15" s="17"/>
      <c r="AJ15" s="17">
        <v>0.17052648898279399</v>
      </c>
      <c r="AK15" s="17">
        <v>7.2999534616695297E-2</v>
      </c>
      <c r="AL15" s="17">
        <v>0.183389324087432</v>
      </c>
      <c r="AM15" s="17" t="s">
        <v>697</v>
      </c>
      <c r="AN15" s="17">
        <v>0</v>
      </c>
      <c r="AO15" s="17"/>
      <c r="AP15" s="17">
        <v>0.19081289521761799</v>
      </c>
      <c r="AQ15" s="17">
        <v>7.9838075675949305E-2</v>
      </c>
      <c r="AR15" s="17">
        <v>7.3491330777946798E-2</v>
      </c>
      <c r="AS15" s="17">
        <v>0.16701306295328799</v>
      </c>
      <c r="AT15" s="17">
        <v>0</v>
      </c>
      <c r="AU15" s="17"/>
      <c r="AV15" s="17">
        <v>4.6724390342843099E-2</v>
      </c>
      <c r="AW15" s="17">
        <v>0.24274224714734199</v>
      </c>
      <c r="AX15" s="17">
        <v>0</v>
      </c>
      <c r="AY15" s="17">
        <v>0.18219081304423801</v>
      </c>
      <c r="AZ15" s="17">
        <v>0.12074935569638801</v>
      </c>
      <c r="BA15" s="17">
        <v>0</v>
      </c>
      <c r="BB15" s="17"/>
      <c r="BC15" s="17">
        <v>0.25855080037899802</v>
      </c>
      <c r="BD15" s="17">
        <v>2.75990535661697E-2</v>
      </c>
      <c r="BE15" s="17">
        <v>9.2502167001018001E-2</v>
      </c>
      <c r="BF15" s="17">
        <v>4.3346799301578399E-2</v>
      </c>
      <c r="BG15" s="17">
        <v>0</v>
      </c>
    </row>
    <row r="16" spans="2:59" x14ac:dyDescent="0.35">
      <c r="B16" s="18" t="s">
        <v>100</v>
      </c>
      <c r="C16" s="19">
        <v>0.14159098842414</v>
      </c>
      <c r="D16" s="19">
        <v>6.9267969856568301E-2</v>
      </c>
      <c r="E16" s="19">
        <v>0.218083278920365</v>
      </c>
      <c r="F16" s="19"/>
      <c r="G16" s="19">
        <v>2.67288498963359E-2</v>
      </c>
      <c r="H16" s="19">
        <v>0.12821139330523601</v>
      </c>
      <c r="I16" s="19">
        <v>0.131630201306841</v>
      </c>
      <c r="J16" s="19">
        <v>0.15839495634023101</v>
      </c>
      <c r="K16" s="19">
        <v>0.161128164663325</v>
      </c>
      <c r="L16" s="19">
        <v>0.22586680067237699</v>
      </c>
      <c r="M16" s="19"/>
      <c r="N16" s="19">
        <v>8.9027081459403606E-2</v>
      </c>
      <c r="O16" s="19">
        <v>0.19023110173628499</v>
      </c>
      <c r="P16" s="19">
        <v>6.2686020545756199E-2</v>
      </c>
      <c r="Q16" s="19">
        <v>0.25087980144692301</v>
      </c>
      <c r="R16" s="19"/>
      <c r="S16" s="19">
        <v>0.1232577565425</v>
      </c>
      <c r="T16" s="19">
        <v>9.3153021352403595E-2</v>
      </c>
      <c r="U16" s="19">
        <v>0</v>
      </c>
      <c r="V16" s="19">
        <v>0.26395342256087401</v>
      </c>
      <c r="W16" s="19">
        <v>0.132843887698124</v>
      </c>
      <c r="X16" s="19">
        <v>0</v>
      </c>
      <c r="Y16" s="19">
        <v>0</v>
      </c>
      <c r="Z16" s="19">
        <v>0.15353754912741999</v>
      </c>
      <c r="AA16" s="19">
        <v>0.30132129588848</v>
      </c>
      <c r="AB16" s="19">
        <v>7.7030792370432005E-2</v>
      </c>
      <c r="AC16" s="19">
        <v>0.20721229701813501</v>
      </c>
      <c r="AD16" s="19">
        <v>0.282675316380333</v>
      </c>
      <c r="AE16" s="19"/>
      <c r="AF16" s="19">
        <v>0.14938899650635001</v>
      </c>
      <c r="AG16" s="19">
        <v>0.144151663721619</v>
      </c>
      <c r="AH16" s="19">
        <v>0.204573785855339</v>
      </c>
      <c r="AI16" s="19"/>
      <c r="AJ16" s="19">
        <v>0.13293570145088399</v>
      </c>
      <c r="AK16" s="19">
        <v>0.14063589050363201</v>
      </c>
      <c r="AL16" s="19">
        <v>8.4485638217820805E-2</v>
      </c>
      <c r="AM16" s="19" t="s">
        <v>697</v>
      </c>
      <c r="AN16" s="19">
        <v>0.29949468541722202</v>
      </c>
      <c r="AO16" s="19"/>
      <c r="AP16" s="19">
        <v>0.22058867427681</v>
      </c>
      <c r="AQ16" s="19">
        <v>9.0258806331695807E-2</v>
      </c>
      <c r="AR16" s="19">
        <v>0.13899645364760399</v>
      </c>
      <c r="AS16" s="19">
        <v>0.12558703060492801</v>
      </c>
      <c r="AT16" s="19">
        <v>0</v>
      </c>
      <c r="AU16" s="19"/>
      <c r="AV16" s="19">
        <v>9.7753555951075294E-2</v>
      </c>
      <c r="AW16" s="19">
        <v>0.17338492840174599</v>
      </c>
      <c r="AX16" s="19">
        <v>7.0403648410285499E-2</v>
      </c>
      <c r="AY16" s="19">
        <v>0.10321684669983899</v>
      </c>
      <c r="AZ16" s="19">
        <v>0</v>
      </c>
      <c r="BA16" s="19">
        <v>0.313172064263116</v>
      </c>
      <c r="BB16" s="19"/>
      <c r="BC16" s="19">
        <v>0.103491590897741</v>
      </c>
      <c r="BD16" s="19">
        <v>0.14061229734448499</v>
      </c>
      <c r="BE16" s="19">
        <v>0.22170168309524099</v>
      </c>
      <c r="BF16" s="19">
        <v>9.6693382854382004E-2</v>
      </c>
      <c r="BG16" s="19">
        <v>0.17355583248640999</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93</v>
      </c>
      <c r="D7" s="10">
        <v>43</v>
      </c>
      <c r="E7" s="10">
        <v>49</v>
      </c>
      <c r="F7" s="10"/>
      <c r="G7" s="10">
        <v>13</v>
      </c>
      <c r="H7" s="10">
        <v>15</v>
      </c>
      <c r="I7" s="10">
        <v>17</v>
      </c>
      <c r="J7" s="10">
        <v>12</v>
      </c>
      <c r="K7" s="10">
        <v>19</v>
      </c>
      <c r="L7" s="10">
        <v>17</v>
      </c>
      <c r="M7" s="10"/>
      <c r="N7" s="10">
        <v>17</v>
      </c>
      <c r="O7" s="10">
        <v>26</v>
      </c>
      <c r="P7" s="10">
        <v>24</v>
      </c>
      <c r="Q7" s="10">
        <v>26</v>
      </c>
      <c r="R7" s="10"/>
      <c r="S7" s="10">
        <v>18</v>
      </c>
      <c r="T7" s="10">
        <v>14</v>
      </c>
      <c r="U7" s="10">
        <v>13</v>
      </c>
      <c r="V7" s="10">
        <v>5</v>
      </c>
      <c r="W7" s="10">
        <v>5</v>
      </c>
      <c r="X7" s="10">
        <v>9</v>
      </c>
      <c r="Y7" s="10">
        <v>5</v>
      </c>
      <c r="Z7" s="10">
        <v>4</v>
      </c>
      <c r="AA7" s="10">
        <v>8</v>
      </c>
      <c r="AB7" s="10">
        <v>9</v>
      </c>
      <c r="AC7" s="10">
        <v>1</v>
      </c>
      <c r="AD7" s="10">
        <v>2</v>
      </c>
      <c r="AE7" s="10"/>
      <c r="AF7" s="10">
        <v>34</v>
      </c>
      <c r="AG7" s="10">
        <v>38</v>
      </c>
      <c r="AH7" s="10">
        <v>11</v>
      </c>
      <c r="AI7" s="10"/>
      <c r="AJ7" s="10">
        <v>31</v>
      </c>
      <c r="AK7" s="10">
        <v>27</v>
      </c>
      <c r="AL7" s="10">
        <v>7</v>
      </c>
      <c r="AM7" s="10">
        <v>1</v>
      </c>
      <c r="AN7" s="10">
        <v>9</v>
      </c>
      <c r="AO7" s="10"/>
      <c r="AP7" s="10">
        <v>14</v>
      </c>
      <c r="AQ7" s="10">
        <v>31</v>
      </c>
      <c r="AR7" s="10">
        <v>12</v>
      </c>
      <c r="AS7" s="10">
        <v>13</v>
      </c>
      <c r="AT7" s="10">
        <v>5</v>
      </c>
      <c r="AU7" s="10"/>
      <c r="AV7" s="10">
        <v>31</v>
      </c>
      <c r="AW7" s="10">
        <v>14</v>
      </c>
      <c r="AX7" s="10">
        <v>9</v>
      </c>
      <c r="AY7" s="10">
        <v>14</v>
      </c>
      <c r="AZ7" s="10">
        <v>8</v>
      </c>
      <c r="BA7" s="10">
        <v>7</v>
      </c>
      <c r="BB7" s="10"/>
      <c r="BC7" s="10">
        <v>21</v>
      </c>
      <c r="BD7" s="10">
        <v>29</v>
      </c>
      <c r="BE7" s="10">
        <v>27</v>
      </c>
      <c r="BF7" s="10">
        <v>5</v>
      </c>
      <c r="BG7" s="10">
        <v>1</v>
      </c>
    </row>
    <row r="8" spans="2:59" ht="30" customHeight="1" x14ac:dyDescent="0.35">
      <c r="B8" s="11" t="s">
        <v>20</v>
      </c>
      <c r="C8" s="11">
        <v>96</v>
      </c>
      <c r="D8" s="11">
        <v>43</v>
      </c>
      <c r="E8" s="11">
        <v>52</v>
      </c>
      <c r="F8" s="11"/>
      <c r="G8" s="11">
        <v>13</v>
      </c>
      <c r="H8" s="11">
        <v>17</v>
      </c>
      <c r="I8" s="11">
        <v>19</v>
      </c>
      <c r="J8" s="11">
        <v>12</v>
      </c>
      <c r="K8" s="11">
        <v>18</v>
      </c>
      <c r="L8" s="11">
        <v>17</v>
      </c>
      <c r="M8" s="11"/>
      <c r="N8" s="11">
        <v>18</v>
      </c>
      <c r="O8" s="11">
        <v>29</v>
      </c>
      <c r="P8" s="11">
        <v>24</v>
      </c>
      <c r="Q8" s="11">
        <v>25</v>
      </c>
      <c r="R8" s="11"/>
      <c r="S8" s="11">
        <v>17</v>
      </c>
      <c r="T8" s="11">
        <v>15</v>
      </c>
      <c r="U8" s="11">
        <v>15</v>
      </c>
      <c r="V8" s="11">
        <v>6</v>
      </c>
      <c r="W8" s="11">
        <v>6</v>
      </c>
      <c r="X8" s="11">
        <v>11</v>
      </c>
      <c r="Y8" s="11">
        <v>5</v>
      </c>
      <c r="Z8" s="11">
        <v>3</v>
      </c>
      <c r="AA8" s="11">
        <v>8</v>
      </c>
      <c r="AB8" s="11">
        <v>9</v>
      </c>
      <c r="AC8" s="11">
        <v>1</v>
      </c>
      <c r="AD8" s="11">
        <v>2</v>
      </c>
      <c r="AE8" s="11"/>
      <c r="AF8" s="11">
        <v>34</v>
      </c>
      <c r="AG8" s="11">
        <v>40</v>
      </c>
      <c r="AH8" s="11">
        <v>11</v>
      </c>
      <c r="AI8" s="11"/>
      <c r="AJ8" s="11">
        <v>32</v>
      </c>
      <c r="AK8" s="11">
        <v>29</v>
      </c>
      <c r="AL8" s="11">
        <v>7</v>
      </c>
      <c r="AM8" s="11">
        <v>1</v>
      </c>
      <c r="AN8" s="11">
        <v>9</v>
      </c>
      <c r="AO8" s="11"/>
      <c r="AP8" s="11">
        <v>15</v>
      </c>
      <c r="AQ8" s="11">
        <v>32</v>
      </c>
      <c r="AR8" s="11">
        <v>12</v>
      </c>
      <c r="AS8" s="11">
        <v>13</v>
      </c>
      <c r="AT8" s="11">
        <v>6</v>
      </c>
      <c r="AU8" s="11"/>
      <c r="AV8" s="11">
        <v>32</v>
      </c>
      <c r="AW8" s="11">
        <v>15</v>
      </c>
      <c r="AX8" s="11">
        <v>9</v>
      </c>
      <c r="AY8" s="11">
        <v>14</v>
      </c>
      <c r="AZ8" s="11">
        <v>9</v>
      </c>
      <c r="BA8" s="11">
        <v>7</v>
      </c>
      <c r="BB8" s="11"/>
      <c r="BC8" s="11">
        <v>21</v>
      </c>
      <c r="BD8" s="11">
        <v>29</v>
      </c>
      <c r="BE8" s="11">
        <v>28</v>
      </c>
      <c r="BF8" s="11">
        <v>6</v>
      </c>
      <c r="BG8" s="11">
        <v>1</v>
      </c>
    </row>
    <row r="9" spans="2:59" ht="29" x14ac:dyDescent="0.35">
      <c r="B9" s="18" t="s">
        <v>721</v>
      </c>
      <c r="C9" s="17">
        <v>0.151787835024251</v>
      </c>
      <c r="D9" s="17">
        <v>0.174087505218806</v>
      </c>
      <c r="E9" s="17">
        <v>0.13562037020721501</v>
      </c>
      <c r="F9" s="17"/>
      <c r="G9" s="17">
        <v>0.14764086968050899</v>
      </c>
      <c r="H9" s="17">
        <v>3.6692843033721903E-2</v>
      </c>
      <c r="I9" s="17">
        <v>0.113861397776947</v>
      </c>
      <c r="J9" s="17">
        <v>0.23290315071801401</v>
      </c>
      <c r="K9" s="17">
        <v>0.120234000853957</v>
      </c>
      <c r="L9" s="17">
        <v>0.28888078804374301</v>
      </c>
      <c r="M9" s="17"/>
      <c r="N9" s="17">
        <v>0.140561348562116</v>
      </c>
      <c r="O9" s="17">
        <v>7.0772914756912594E-2</v>
      </c>
      <c r="P9" s="17">
        <v>0.21618786158051501</v>
      </c>
      <c r="Q9" s="17">
        <v>0.19213847435607001</v>
      </c>
      <c r="R9" s="17"/>
      <c r="S9" s="17">
        <v>0.157495258630864</v>
      </c>
      <c r="T9" s="17">
        <v>0.13607054706917199</v>
      </c>
      <c r="U9" s="17">
        <v>6.5452254220794995E-2</v>
      </c>
      <c r="V9" s="17">
        <v>0.20596849286014601</v>
      </c>
      <c r="W9" s="17">
        <v>0.17865307626115601</v>
      </c>
      <c r="X9" s="17">
        <v>0.20441942456749199</v>
      </c>
      <c r="Y9" s="17">
        <v>0.41213246022241001</v>
      </c>
      <c r="Z9" s="17">
        <v>0</v>
      </c>
      <c r="AA9" s="17">
        <v>0.109697518254584</v>
      </c>
      <c r="AB9" s="17">
        <v>9.3061658711283302E-2</v>
      </c>
      <c r="AC9" s="17">
        <v>1</v>
      </c>
      <c r="AD9" s="17">
        <v>0</v>
      </c>
      <c r="AE9" s="17"/>
      <c r="AF9" s="17">
        <v>0.178929120959575</v>
      </c>
      <c r="AG9" s="17">
        <v>0.18337278012021599</v>
      </c>
      <c r="AH9" s="17">
        <v>0</v>
      </c>
      <c r="AI9" s="17"/>
      <c r="AJ9" s="17">
        <v>0.25456937110983202</v>
      </c>
      <c r="AK9" s="17">
        <v>0.15892221999127101</v>
      </c>
      <c r="AL9" s="17">
        <v>0</v>
      </c>
      <c r="AM9" s="17">
        <v>0</v>
      </c>
      <c r="AN9" s="17">
        <v>0</v>
      </c>
      <c r="AO9" s="17"/>
      <c r="AP9" s="17">
        <v>0.21426451856702899</v>
      </c>
      <c r="AQ9" s="17">
        <v>0.14292322310135999</v>
      </c>
      <c r="AR9" s="17">
        <v>0.16441363934360501</v>
      </c>
      <c r="AS9" s="17">
        <v>0.14960202225564001</v>
      </c>
      <c r="AT9" s="17">
        <v>0</v>
      </c>
      <c r="AU9" s="17"/>
      <c r="AV9" s="17">
        <v>0.18019435381974999</v>
      </c>
      <c r="AW9" s="17">
        <v>0.27267056760650399</v>
      </c>
      <c r="AX9" s="17">
        <v>0.105885672351846</v>
      </c>
      <c r="AY9" s="17">
        <v>0.14236361660685401</v>
      </c>
      <c r="AZ9" s="17">
        <v>0</v>
      </c>
      <c r="BA9" s="17">
        <v>0.149120008754179</v>
      </c>
      <c r="BB9" s="17"/>
      <c r="BC9" s="17">
        <v>0.13520481031793299</v>
      </c>
      <c r="BD9" s="17">
        <v>0.17878504962498401</v>
      </c>
      <c r="BE9" s="17">
        <v>0.158689901530601</v>
      </c>
      <c r="BF9" s="17">
        <v>0</v>
      </c>
      <c r="BG9" s="17">
        <v>1</v>
      </c>
    </row>
    <row r="10" spans="2:59" x14ac:dyDescent="0.35">
      <c r="B10" s="18" t="s">
        <v>689</v>
      </c>
      <c r="C10" s="17">
        <v>0.15344677318472699</v>
      </c>
      <c r="D10" s="17">
        <v>0.25390738703108801</v>
      </c>
      <c r="E10" s="17">
        <v>7.1572724906486904E-2</v>
      </c>
      <c r="F10" s="17"/>
      <c r="G10" s="17">
        <v>0</v>
      </c>
      <c r="H10" s="17">
        <v>0.208331803889482</v>
      </c>
      <c r="I10" s="17">
        <v>0.21500962738670501</v>
      </c>
      <c r="J10" s="17">
        <v>9.2127145192503201E-2</v>
      </c>
      <c r="K10" s="17">
        <v>0.108950915671922</v>
      </c>
      <c r="L10" s="17">
        <v>0.24368669476478599</v>
      </c>
      <c r="M10" s="17"/>
      <c r="N10" s="17">
        <v>0.34747905100492599</v>
      </c>
      <c r="O10" s="17">
        <v>0.117249067576728</v>
      </c>
      <c r="P10" s="17">
        <v>4.8021245360823403E-2</v>
      </c>
      <c r="Q10" s="17">
        <v>0.15811315615817001</v>
      </c>
      <c r="R10" s="17"/>
      <c r="S10" s="17">
        <v>4.9297766880516902E-2</v>
      </c>
      <c r="T10" s="17">
        <v>0.253525035320746</v>
      </c>
      <c r="U10" s="17">
        <v>7.9743353849831194E-2</v>
      </c>
      <c r="V10" s="17">
        <v>0.39236664250922698</v>
      </c>
      <c r="W10" s="17">
        <v>0.44155960336023498</v>
      </c>
      <c r="X10" s="17">
        <v>0.13868769030127301</v>
      </c>
      <c r="Y10" s="17">
        <v>0</v>
      </c>
      <c r="Z10" s="17">
        <v>0</v>
      </c>
      <c r="AA10" s="17">
        <v>0.131051736998332</v>
      </c>
      <c r="AB10" s="17">
        <v>9.3061658711283302E-2</v>
      </c>
      <c r="AC10" s="17">
        <v>0</v>
      </c>
      <c r="AD10" s="17">
        <v>0.492400347339157</v>
      </c>
      <c r="AE10" s="17"/>
      <c r="AF10" s="17">
        <v>0.27457010926073</v>
      </c>
      <c r="AG10" s="17">
        <v>0.102474210275663</v>
      </c>
      <c r="AH10" s="17">
        <v>0.11251549287686</v>
      </c>
      <c r="AI10" s="17"/>
      <c r="AJ10" s="17">
        <v>0.33875765172301803</v>
      </c>
      <c r="AK10" s="17">
        <v>9.6476589459575199E-2</v>
      </c>
      <c r="AL10" s="17">
        <v>0</v>
      </c>
      <c r="AM10" s="17">
        <v>0</v>
      </c>
      <c r="AN10" s="17">
        <v>0</v>
      </c>
      <c r="AO10" s="17"/>
      <c r="AP10" s="17">
        <v>0.28842554720763802</v>
      </c>
      <c r="AQ10" s="17">
        <v>8.6764110897435007E-2</v>
      </c>
      <c r="AR10" s="17">
        <v>9.9551928095721998E-2</v>
      </c>
      <c r="AS10" s="17">
        <v>0.48936540005010798</v>
      </c>
      <c r="AT10" s="17">
        <v>0</v>
      </c>
      <c r="AU10" s="17"/>
      <c r="AV10" s="17">
        <v>8.7690955262236095E-2</v>
      </c>
      <c r="AW10" s="17">
        <v>0.28486634633691199</v>
      </c>
      <c r="AX10" s="17">
        <v>0.11322035099491699</v>
      </c>
      <c r="AY10" s="17">
        <v>0.38922358834701898</v>
      </c>
      <c r="AZ10" s="17">
        <v>0</v>
      </c>
      <c r="BA10" s="17">
        <v>0.17470871188395301</v>
      </c>
      <c r="BB10" s="17"/>
      <c r="BC10" s="17">
        <v>0.201078703249784</v>
      </c>
      <c r="BD10" s="17">
        <v>0.132030622239873</v>
      </c>
      <c r="BE10" s="17">
        <v>0.144802066345701</v>
      </c>
      <c r="BF10" s="17">
        <v>0.21349079555776301</v>
      </c>
      <c r="BG10" s="17">
        <v>0</v>
      </c>
    </row>
    <row r="11" spans="2:59" x14ac:dyDescent="0.35">
      <c r="B11" s="18" t="s">
        <v>690</v>
      </c>
      <c r="C11" s="17">
        <v>0.31709025380281203</v>
      </c>
      <c r="D11" s="17">
        <v>0.33799252122856099</v>
      </c>
      <c r="E11" s="17">
        <v>0.30491535347557702</v>
      </c>
      <c r="F11" s="17"/>
      <c r="G11" s="17">
        <v>0.273750678878521</v>
      </c>
      <c r="H11" s="17">
        <v>0.41118286141812499</v>
      </c>
      <c r="I11" s="17">
        <v>0.28861944511794102</v>
      </c>
      <c r="J11" s="17">
        <v>0.25781135638014302</v>
      </c>
      <c r="K11" s="17">
        <v>0.41110874585448898</v>
      </c>
      <c r="L11" s="17">
        <v>0.22736579728178599</v>
      </c>
      <c r="M11" s="17"/>
      <c r="N11" s="17">
        <v>0.16083309165552201</v>
      </c>
      <c r="O11" s="17">
        <v>0.39082339505182201</v>
      </c>
      <c r="P11" s="17">
        <v>0.367174449013627</v>
      </c>
      <c r="Q11" s="17">
        <v>0.29497763652641801</v>
      </c>
      <c r="R11" s="17"/>
      <c r="S11" s="17">
        <v>0.55751948159567399</v>
      </c>
      <c r="T11" s="17">
        <v>0.207001223807497</v>
      </c>
      <c r="U11" s="17">
        <v>0.33909593473130101</v>
      </c>
      <c r="V11" s="17">
        <v>0</v>
      </c>
      <c r="W11" s="17">
        <v>0.20858423391084399</v>
      </c>
      <c r="X11" s="17">
        <v>0.22678340955381099</v>
      </c>
      <c r="Y11" s="17">
        <v>0</v>
      </c>
      <c r="Z11" s="17">
        <v>0.77052907857481501</v>
      </c>
      <c r="AA11" s="17">
        <v>0.23399104812492499</v>
      </c>
      <c r="AB11" s="17">
        <v>0.55306333755957704</v>
      </c>
      <c r="AC11" s="17">
        <v>0</v>
      </c>
      <c r="AD11" s="17">
        <v>0</v>
      </c>
      <c r="AE11" s="17"/>
      <c r="AF11" s="17">
        <v>0.200513099489077</v>
      </c>
      <c r="AG11" s="17">
        <v>0.41491721341167598</v>
      </c>
      <c r="AH11" s="17">
        <v>0.46161537957667897</v>
      </c>
      <c r="AI11" s="17"/>
      <c r="AJ11" s="17">
        <v>0.19167343844420101</v>
      </c>
      <c r="AK11" s="17">
        <v>0.36852077898459401</v>
      </c>
      <c r="AL11" s="17">
        <v>0.70354164645796402</v>
      </c>
      <c r="AM11" s="17">
        <v>0</v>
      </c>
      <c r="AN11" s="17">
        <v>0.40360709680891799</v>
      </c>
      <c r="AO11" s="17"/>
      <c r="AP11" s="17">
        <v>0.21955349616903799</v>
      </c>
      <c r="AQ11" s="17">
        <v>0.39016359622121299</v>
      </c>
      <c r="AR11" s="17">
        <v>0.387907896386188</v>
      </c>
      <c r="AS11" s="17">
        <v>0</v>
      </c>
      <c r="AT11" s="17">
        <v>0.65392499024881301</v>
      </c>
      <c r="AU11" s="17"/>
      <c r="AV11" s="17">
        <v>0.34059287964204499</v>
      </c>
      <c r="AW11" s="17">
        <v>0.16025738132602901</v>
      </c>
      <c r="AX11" s="17">
        <v>0.542743322217623</v>
      </c>
      <c r="AY11" s="17">
        <v>5.9018753285265901E-2</v>
      </c>
      <c r="AZ11" s="17">
        <v>0.52003458728246199</v>
      </c>
      <c r="BA11" s="17">
        <v>0.389887287677114</v>
      </c>
      <c r="BB11" s="17"/>
      <c r="BC11" s="17">
        <v>0.16975555717557</v>
      </c>
      <c r="BD11" s="17">
        <v>0.38815543585360002</v>
      </c>
      <c r="BE11" s="17">
        <v>0.36271524350518902</v>
      </c>
      <c r="BF11" s="17">
        <v>0.379837884469515</v>
      </c>
      <c r="BG11" s="17">
        <v>0</v>
      </c>
    </row>
    <row r="12" spans="2:59" x14ac:dyDescent="0.35">
      <c r="B12" s="18" t="s">
        <v>691</v>
      </c>
      <c r="C12" s="17">
        <v>0.18047591908866301</v>
      </c>
      <c r="D12" s="17">
        <v>0.120026855989725</v>
      </c>
      <c r="E12" s="17">
        <v>0.23439067474908601</v>
      </c>
      <c r="F12" s="17"/>
      <c r="G12" s="17">
        <v>0.407841663022458</v>
      </c>
      <c r="H12" s="17">
        <v>0.145371426543254</v>
      </c>
      <c r="I12" s="17">
        <v>0.174220878724582</v>
      </c>
      <c r="J12" s="17">
        <v>9.4921762908879395E-2</v>
      </c>
      <c r="K12" s="17">
        <v>0.1627534141401</v>
      </c>
      <c r="L12" s="17">
        <v>0.12547083998417299</v>
      </c>
      <c r="M12" s="17"/>
      <c r="N12" s="17">
        <v>0.256624556089464</v>
      </c>
      <c r="O12" s="17">
        <v>0.27166621568332999</v>
      </c>
      <c r="P12" s="17">
        <v>8.3053876974749294E-2</v>
      </c>
      <c r="Q12" s="17">
        <v>0.113446433263463</v>
      </c>
      <c r="R12" s="17"/>
      <c r="S12" s="17">
        <v>6.59760193203352E-2</v>
      </c>
      <c r="T12" s="17">
        <v>0.21291264776644001</v>
      </c>
      <c r="U12" s="17">
        <v>7.8985345137947902E-2</v>
      </c>
      <c r="V12" s="17">
        <v>0.40166486463062701</v>
      </c>
      <c r="W12" s="17">
        <v>0</v>
      </c>
      <c r="X12" s="17">
        <v>0.22218667388933699</v>
      </c>
      <c r="Y12" s="17">
        <v>0.172813274966437</v>
      </c>
      <c r="Z12" s="17">
        <v>0</v>
      </c>
      <c r="AA12" s="17">
        <v>0.40545556618640499</v>
      </c>
      <c r="AB12" s="17">
        <v>0.26081334501785602</v>
      </c>
      <c r="AC12" s="17">
        <v>0</v>
      </c>
      <c r="AD12" s="17">
        <v>0.50759965266084295</v>
      </c>
      <c r="AE12" s="17"/>
      <c r="AF12" s="17">
        <v>0.11962034698721501</v>
      </c>
      <c r="AG12" s="17">
        <v>0.13821632443819701</v>
      </c>
      <c r="AH12" s="17">
        <v>0.10323504480064601</v>
      </c>
      <c r="AI12" s="17"/>
      <c r="AJ12" s="17">
        <v>6.60790595048696E-2</v>
      </c>
      <c r="AK12" s="17">
        <v>0.273218258488444</v>
      </c>
      <c r="AL12" s="17">
        <v>0</v>
      </c>
      <c r="AM12" s="17">
        <v>0</v>
      </c>
      <c r="AN12" s="17">
        <v>0.24178852889350699</v>
      </c>
      <c r="AO12" s="17"/>
      <c r="AP12" s="17">
        <v>0.14520090179901601</v>
      </c>
      <c r="AQ12" s="17">
        <v>0.27686094229937103</v>
      </c>
      <c r="AR12" s="17">
        <v>9.5868349315227502E-2</v>
      </c>
      <c r="AS12" s="17">
        <v>6.5745044922103396E-2</v>
      </c>
      <c r="AT12" s="17">
        <v>0</v>
      </c>
      <c r="AU12" s="17"/>
      <c r="AV12" s="17">
        <v>0.20298974987684401</v>
      </c>
      <c r="AW12" s="17">
        <v>0.15128591740271199</v>
      </c>
      <c r="AX12" s="17">
        <v>0</v>
      </c>
      <c r="AY12" s="17">
        <v>0.13134957354430099</v>
      </c>
      <c r="AZ12" s="17">
        <v>0.26533947313473599</v>
      </c>
      <c r="BA12" s="17">
        <v>0.168626818442767</v>
      </c>
      <c r="BB12" s="17"/>
      <c r="BC12" s="17">
        <v>0.211812339912678</v>
      </c>
      <c r="BD12" s="17">
        <v>0.142828900868329</v>
      </c>
      <c r="BE12" s="17">
        <v>0.18429255719246401</v>
      </c>
      <c r="BF12" s="17">
        <v>0.40667131997272199</v>
      </c>
      <c r="BG12" s="17">
        <v>0</v>
      </c>
    </row>
    <row r="13" spans="2:59" x14ac:dyDescent="0.35">
      <c r="B13" s="18" t="s">
        <v>692</v>
      </c>
      <c r="C13" s="17">
        <v>0.124237326438183</v>
      </c>
      <c r="D13" s="17">
        <v>6.55799482045899E-2</v>
      </c>
      <c r="E13" s="17">
        <v>0.17568674156809699</v>
      </c>
      <c r="F13" s="17"/>
      <c r="G13" s="17">
        <v>0.17076678841851201</v>
      </c>
      <c r="H13" s="17">
        <v>0.12693172819915499</v>
      </c>
      <c r="I13" s="17">
        <v>0.110302642750241</v>
      </c>
      <c r="J13" s="17">
        <v>0.242936902800822</v>
      </c>
      <c r="K13" s="17">
        <v>8.7246555769187994E-2</v>
      </c>
      <c r="L13" s="17">
        <v>5.5428992037717402E-2</v>
      </c>
      <c r="M13" s="17"/>
      <c r="N13" s="17">
        <v>3.7906540451749703E-2</v>
      </c>
      <c r="O13" s="17">
        <v>0.110188182711042</v>
      </c>
      <c r="P13" s="17">
        <v>0.21107999363638499</v>
      </c>
      <c r="Q13" s="17">
        <v>0.118683601227033</v>
      </c>
      <c r="R13" s="17"/>
      <c r="S13" s="17">
        <v>0.16971147357260999</v>
      </c>
      <c r="T13" s="17">
        <v>6.1955498122705302E-2</v>
      </c>
      <c r="U13" s="17">
        <v>0.20495406905271299</v>
      </c>
      <c r="V13" s="17">
        <v>0</v>
      </c>
      <c r="W13" s="17">
        <v>0</v>
      </c>
      <c r="X13" s="17">
        <v>0.20792280168808699</v>
      </c>
      <c r="Y13" s="17">
        <v>0.41505426481115199</v>
      </c>
      <c r="Z13" s="17">
        <v>0</v>
      </c>
      <c r="AA13" s="17">
        <v>0.119804130435754</v>
      </c>
      <c r="AB13" s="17">
        <v>0</v>
      </c>
      <c r="AC13" s="17">
        <v>0</v>
      </c>
      <c r="AD13" s="17">
        <v>0</v>
      </c>
      <c r="AE13" s="17"/>
      <c r="AF13" s="17">
        <v>0.138181522163837</v>
      </c>
      <c r="AG13" s="17">
        <v>0.10519836783512</v>
      </c>
      <c r="AH13" s="17">
        <v>0.16435839409719</v>
      </c>
      <c r="AI13" s="17"/>
      <c r="AJ13" s="17">
        <v>5.8355758450143201E-2</v>
      </c>
      <c r="AK13" s="17">
        <v>7.52759474472455E-2</v>
      </c>
      <c r="AL13" s="17">
        <v>0.12884436208774599</v>
      </c>
      <c r="AM13" s="17">
        <v>1</v>
      </c>
      <c r="AN13" s="17">
        <v>0.249584801278146</v>
      </c>
      <c r="AO13" s="17"/>
      <c r="AP13" s="17">
        <v>6.4084762657350802E-2</v>
      </c>
      <c r="AQ13" s="17">
        <v>0.10328812748062099</v>
      </c>
      <c r="AR13" s="17">
        <v>7.7655039683282204E-2</v>
      </c>
      <c r="AS13" s="17">
        <v>0.13397748737013401</v>
      </c>
      <c r="AT13" s="17">
        <v>0.34607500975118699</v>
      </c>
      <c r="AU13" s="17"/>
      <c r="AV13" s="17">
        <v>0.161012603578438</v>
      </c>
      <c r="AW13" s="17">
        <v>6.3293950105347094E-2</v>
      </c>
      <c r="AX13" s="17">
        <v>0.103503135549813</v>
      </c>
      <c r="AY13" s="17">
        <v>0.126153985842552</v>
      </c>
      <c r="AZ13" s="17">
        <v>0.21462593958280199</v>
      </c>
      <c r="BA13" s="17">
        <v>0</v>
      </c>
      <c r="BB13" s="17"/>
      <c r="BC13" s="17">
        <v>0.127857975248478</v>
      </c>
      <c r="BD13" s="17">
        <v>6.2461647313166099E-2</v>
      </c>
      <c r="BE13" s="17">
        <v>0.14950023142604499</v>
      </c>
      <c r="BF13" s="17">
        <v>0</v>
      </c>
      <c r="BG13" s="17">
        <v>0</v>
      </c>
    </row>
    <row r="14" spans="2:59" x14ac:dyDescent="0.35">
      <c r="B14" s="18" t="s">
        <v>598</v>
      </c>
      <c r="C14" s="17">
        <v>2.0578327084113002E-2</v>
      </c>
      <c r="D14" s="17">
        <v>2.2108036255659502E-2</v>
      </c>
      <c r="E14" s="17">
        <v>1.9642537723531899E-2</v>
      </c>
      <c r="F14" s="17"/>
      <c r="G14" s="17">
        <v>0</v>
      </c>
      <c r="H14" s="17">
        <v>0</v>
      </c>
      <c r="I14" s="17">
        <v>5.4723122323463297E-2</v>
      </c>
      <c r="J14" s="17">
        <v>7.9299681999638494E-2</v>
      </c>
      <c r="K14" s="17">
        <v>0</v>
      </c>
      <c r="L14" s="17">
        <v>0</v>
      </c>
      <c r="M14" s="17"/>
      <c r="N14" s="17">
        <v>5.6595412236221602E-2</v>
      </c>
      <c r="O14" s="17">
        <v>0</v>
      </c>
      <c r="P14" s="17">
        <v>0</v>
      </c>
      <c r="Q14" s="17">
        <v>3.8625444328495101E-2</v>
      </c>
      <c r="R14" s="17"/>
      <c r="S14" s="17">
        <v>0</v>
      </c>
      <c r="T14" s="17">
        <v>0</v>
      </c>
      <c r="U14" s="17">
        <v>6.9868300130022098E-2</v>
      </c>
      <c r="V14" s="17">
        <v>0</v>
      </c>
      <c r="W14" s="17">
        <v>0.171203086467766</v>
      </c>
      <c r="X14" s="17">
        <v>0</v>
      </c>
      <c r="Y14" s="17">
        <v>0</v>
      </c>
      <c r="Z14" s="17">
        <v>0</v>
      </c>
      <c r="AA14" s="17">
        <v>0</v>
      </c>
      <c r="AB14" s="17">
        <v>0</v>
      </c>
      <c r="AC14" s="17">
        <v>0</v>
      </c>
      <c r="AD14" s="17">
        <v>0</v>
      </c>
      <c r="AE14" s="17"/>
      <c r="AF14" s="17">
        <v>0</v>
      </c>
      <c r="AG14" s="17">
        <v>2.5474463001247599E-2</v>
      </c>
      <c r="AH14" s="17">
        <v>8.6244776466786605E-2</v>
      </c>
      <c r="AI14" s="17"/>
      <c r="AJ14" s="17">
        <v>3.1806599161975098E-2</v>
      </c>
      <c r="AK14" s="17">
        <v>0</v>
      </c>
      <c r="AL14" s="17">
        <v>0</v>
      </c>
      <c r="AM14" s="17">
        <v>0</v>
      </c>
      <c r="AN14" s="17">
        <v>0.10501957301942901</v>
      </c>
      <c r="AO14" s="17"/>
      <c r="AP14" s="17">
        <v>0</v>
      </c>
      <c r="AQ14" s="17">
        <v>0</v>
      </c>
      <c r="AR14" s="17">
        <v>0</v>
      </c>
      <c r="AS14" s="17">
        <v>7.5875970398470494E-2</v>
      </c>
      <c r="AT14" s="17">
        <v>0</v>
      </c>
      <c r="AU14" s="17"/>
      <c r="AV14" s="17">
        <v>0</v>
      </c>
      <c r="AW14" s="17">
        <v>0</v>
      </c>
      <c r="AX14" s="17">
        <v>0</v>
      </c>
      <c r="AY14" s="17">
        <v>7.1445257582673199E-2</v>
      </c>
      <c r="AZ14" s="17">
        <v>0</v>
      </c>
      <c r="BA14" s="17">
        <v>0</v>
      </c>
      <c r="BB14" s="17"/>
      <c r="BC14" s="17">
        <v>4.4747949572949801E-2</v>
      </c>
      <c r="BD14" s="17">
        <v>3.4559410592017198E-2</v>
      </c>
      <c r="BE14" s="17">
        <v>0</v>
      </c>
      <c r="BF14" s="17">
        <v>0</v>
      </c>
      <c r="BG14" s="17">
        <v>0</v>
      </c>
    </row>
    <row r="15" spans="2:59" ht="29" x14ac:dyDescent="0.35">
      <c r="B15" s="18" t="s">
        <v>722</v>
      </c>
      <c r="C15" s="17">
        <v>1.1903210080145599E-2</v>
      </c>
      <c r="D15" s="17">
        <v>2.6297746071570899E-2</v>
      </c>
      <c r="E15" s="17">
        <v>0</v>
      </c>
      <c r="F15" s="17"/>
      <c r="G15" s="17">
        <v>0</v>
      </c>
      <c r="H15" s="17">
        <v>0</v>
      </c>
      <c r="I15" s="17">
        <v>0</v>
      </c>
      <c r="J15" s="17">
        <v>0</v>
      </c>
      <c r="K15" s="17">
        <v>6.19597596768705E-2</v>
      </c>
      <c r="L15" s="17">
        <v>0</v>
      </c>
      <c r="M15" s="17"/>
      <c r="N15" s="17">
        <v>0</v>
      </c>
      <c r="O15" s="17">
        <v>3.9300224220164999E-2</v>
      </c>
      <c r="P15" s="17">
        <v>0</v>
      </c>
      <c r="Q15" s="17">
        <v>0</v>
      </c>
      <c r="R15" s="17"/>
      <c r="S15" s="17">
        <v>0</v>
      </c>
      <c r="T15" s="17">
        <v>0</v>
      </c>
      <c r="U15" s="17">
        <v>7.8669617829346006E-2</v>
      </c>
      <c r="V15" s="17">
        <v>0</v>
      </c>
      <c r="W15" s="17">
        <v>0</v>
      </c>
      <c r="X15" s="17">
        <v>0</v>
      </c>
      <c r="Y15" s="17">
        <v>0</v>
      </c>
      <c r="Z15" s="17">
        <v>0</v>
      </c>
      <c r="AA15" s="17">
        <v>0</v>
      </c>
      <c r="AB15" s="17">
        <v>0</v>
      </c>
      <c r="AC15" s="17">
        <v>0</v>
      </c>
      <c r="AD15" s="17">
        <v>0</v>
      </c>
      <c r="AE15" s="17"/>
      <c r="AF15" s="17">
        <v>3.3395114573776398E-2</v>
      </c>
      <c r="AG15" s="17">
        <v>0</v>
      </c>
      <c r="AH15" s="17">
        <v>0</v>
      </c>
      <c r="AI15" s="17"/>
      <c r="AJ15" s="17">
        <v>0</v>
      </c>
      <c r="AK15" s="17">
        <v>0</v>
      </c>
      <c r="AL15" s="17">
        <v>0</v>
      </c>
      <c r="AM15" s="17">
        <v>0</v>
      </c>
      <c r="AN15" s="17">
        <v>0</v>
      </c>
      <c r="AO15" s="17"/>
      <c r="AP15" s="17">
        <v>0</v>
      </c>
      <c r="AQ15" s="17">
        <v>0</v>
      </c>
      <c r="AR15" s="17">
        <v>0</v>
      </c>
      <c r="AS15" s="17">
        <v>8.5434075003544302E-2</v>
      </c>
      <c r="AT15" s="17">
        <v>0</v>
      </c>
      <c r="AU15" s="17"/>
      <c r="AV15" s="17">
        <v>0</v>
      </c>
      <c r="AW15" s="17">
        <v>0</v>
      </c>
      <c r="AX15" s="17">
        <v>0</v>
      </c>
      <c r="AY15" s="17">
        <v>8.0445224791334993E-2</v>
      </c>
      <c r="AZ15" s="17">
        <v>0</v>
      </c>
      <c r="BA15" s="17">
        <v>0</v>
      </c>
      <c r="BB15" s="17"/>
      <c r="BC15" s="17">
        <v>5.3228165608406298E-2</v>
      </c>
      <c r="BD15" s="17">
        <v>0</v>
      </c>
      <c r="BE15" s="17">
        <v>0</v>
      </c>
      <c r="BF15" s="17">
        <v>0</v>
      </c>
      <c r="BG15" s="17">
        <v>0</v>
      </c>
    </row>
    <row r="16" spans="2:59" x14ac:dyDescent="0.35">
      <c r="B16" s="18" t="s">
        <v>100</v>
      </c>
      <c r="C16" s="19">
        <v>4.0480355297104198E-2</v>
      </c>
      <c r="D16" s="19">
        <v>0</v>
      </c>
      <c r="E16" s="19">
        <v>5.8171597370006198E-2</v>
      </c>
      <c r="F16" s="19"/>
      <c r="G16" s="19">
        <v>0</v>
      </c>
      <c r="H16" s="19">
        <v>7.1489336916262206E-2</v>
      </c>
      <c r="I16" s="19">
        <v>4.3262885920120099E-2</v>
      </c>
      <c r="J16" s="19">
        <v>0</v>
      </c>
      <c r="K16" s="19">
        <v>4.77466080334739E-2</v>
      </c>
      <c r="L16" s="19">
        <v>5.9166887887794298E-2</v>
      </c>
      <c r="M16" s="19"/>
      <c r="N16" s="19">
        <v>0</v>
      </c>
      <c r="O16" s="19">
        <v>0</v>
      </c>
      <c r="P16" s="19">
        <v>7.4482573433900606E-2</v>
      </c>
      <c r="Q16" s="19">
        <v>8.4015254140352102E-2</v>
      </c>
      <c r="R16" s="19"/>
      <c r="S16" s="19">
        <v>0</v>
      </c>
      <c r="T16" s="19">
        <v>0.12853504791344</v>
      </c>
      <c r="U16" s="19">
        <v>8.3231125048043794E-2</v>
      </c>
      <c r="V16" s="19">
        <v>0</v>
      </c>
      <c r="W16" s="19">
        <v>0</v>
      </c>
      <c r="X16" s="19">
        <v>0</v>
      </c>
      <c r="Y16" s="19">
        <v>0</v>
      </c>
      <c r="Z16" s="19">
        <v>0.22947092142518499</v>
      </c>
      <c r="AA16" s="19">
        <v>0</v>
      </c>
      <c r="AB16" s="19">
        <v>0</v>
      </c>
      <c r="AC16" s="19">
        <v>0</v>
      </c>
      <c r="AD16" s="19">
        <v>0</v>
      </c>
      <c r="AE16" s="19"/>
      <c r="AF16" s="19">
        <v>5.47906865657901E-2</v>
      </c>
      <c r="AG16" s="19">
        <v>3.0346640917882299E-2</v>
      </c>
      <c r="AH16" s="19">
        <v>7.2030912181839005E-2</v>
      </c>
      <c r="AI16" s="19"/>
      <c r="AJ16" s="19">
        <v>5.8758121605961201E-2</v>
      </c>
      <c r="AK16" s="19">
        <v>2.7586205628870299E-2</v>
      </c>
      <c r="AL16" s="19">
        <v>0.16761399145429101</v>
      </c>
      <c r="AM16" s="19">
        <v>0</v>
      </c>
      <c r="AN16" s="19">
        <v>0</v>
      </c>
      <c r="AO16" s="19"/>
      <c r="AP16" s="19">
        <v>6.8470773599927107E-2</v>
      </c>
      <c r="AQ16" s="19">
        <v>0</v>
      </c>
      <c r="AR16" s="19">
        <v>0.174603147175975</v>
      </c>
      <c r="AS16" s="19">
        <v>0</v>
      </c>
      <c r="AT16" s="19">
        <v>0</v>
      </c>
      <c r="AU16" s="19"/>
      <c r="AV16" s="19">
        <v>2.7519457820687002E-2</v>
      </c>
      <c r="AW16" s="19">
        <v>6.7625837222496099E-2</v>
      </c>
      <c r="AX16" s="19">
        <v>0.13464751888580101</v>
      </c>
      <c r="AY16" s="19">
        <v>0</v>
      </c>
      <c r="AZ16" s="19">
        <v>0</v>
      </c>
      <c r="BA16" s="19">
        <v>0.117657173241987</v>
      </c>
      <c r="BB16" s="19"/>
      <c r="BC16" s="19">
        <v>5.6314498914200102E-2</v>
      </c>
      <c r="BD16" s="19">
        <v>6.1178933508031101E-2</v>
      </c>
      <c r="BE16" s="19">
        <v>0</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93</v>
      </c>
      <c r="D7" s="10">
        <v>43</v>
      </c>
      <c r="E7" s="10">
        <v>49</v>
      </c>
      <c r="F7" s="10"/>
      <c r="G7" s="10">
        <v>13</v>
      </c>
      <c r="H7" s="10">
        <v>15</v>
      </c>
      <c r="I7" s="10">
        <v>17</v>
      </c>
      <c r="J7" s="10">
        <v>12</v>
      </c>
      <c r="K7" s="10">
        <v>19</v>
      </c>
      <c r="L7" s="10">
        <v>17</v>
      </c>
      <c r="M7" s="10"/>
      <c r="N7" s="10">
        <v>17</v>
      </c>
      <c r="O7" s="10">
        <v>26</v>
      </c>
      <c r="P7" s="10">
        <v>24</v>
      </c>
      <c r="Q7" s="10">
        <v>26</v>
      </c>
      <c r="R7" s="10"/>
      <c r="S7" s="10">
        <v>18</v>
      </c>
      <c r="T7" s="10">
        <v>14</v>
      </c>
      <c r="U7" s="10">
        <v>13</v>
      </c>
      <c r="V7" s="10">
        <v>5</v>
      </c>
      <c r="W7" s="10">
        <v>5</v>
      </c>
      <c r="X7" s="10">
        <v>9</v>
      </c>
      <c r="Y7" s="10">
        <v>5</v>
      </c>
      <c r="Z7" s="10">
        <v>4</v>
      </c>
      <c r="AA7" s="10">
        <v>8</v>
      </c>
      <c r="AB7" s="10">
        <v>9</v>
      </c>
      <c r="AC7" s="10">
        <v>1</v>
      </c>
      <c r="AD7" s="10">
        <v>2</v>
      </c>
      <c r="AE7" s="10"/>
      <c r="AF7" s="10">
        <v>34</v>
      </c>
      <c r="AG7" s="10">
        <v>38</v>
      </c>
      <c r="AH7" s="10">
        <v>11</v>
      </c>
      <c r="AI7" s="10"/>
      <c r="AJ7" s="10">
        <v>31</v>
      </c>
      <c r="AK7" s="10">
        <v>27</v>
      </c>
      <c r="AL7" s="10">
        <v>7</v>
      </c>
      <c r="AM7" s="10">
        <v>1</v>
      </c>
      <c r="AN7" s="10">
        <v>9</v>
      </c>
      <c r="AO7" s="10"/>
      <c r="AP7" s="10">
        <v>14</v>
      </c>
      <c r="AQ7" s="10">
        <v>31</v>
      </c>
      <c r="AR7" s="10">
        <v>12</v>
      </c>
      <c r="AS7" s="10">
        <v>13</v>
      </c>
      <c r="AT7" s="10">
        <v>5</v>
      </c>
      <c r="AU7" s="10"/>
      <c r="AV7" s="10">
        <v>31</v>
      </c>
      <c r="AW7" s="10">
        <v>14</v>
      </c>
      <c r="AX7" s="10">
        <v>9</v>
      </c>
      <c r="AY7" s="10">
        <v>14</v>
      </c>
      <c r="AZ7" s="10">
        <v>8</v>
      </c>
      <c r="BA7" s="10">
        <v>7</v>
      </c>
      <c r="BB7" s="10"/>
      <c r="BC7" s="10">
        <v>21</v>
      </c>
      <c r="BD7" s="10">
        <v>29</v>
      </c>
      <c r="BE7" s="10">
        <v>27</v>
      </c>
      <c r="BF7" s="10">
        <v>5</v>
      </c>
      <c r="BG7" s="10">
        <v>1</v>
      </c>
    </row>
    <row r="8" spans="2:59" ht="30" customHeight="1" x14ac:dyDescent="0.35">
      <c r="B8" s="11" t="s">
        <v>20</v>
      </c>
      <c r="C8" s="11">
        <v>96</v>
      </c>
      <c r="D8" s="11">
        <v>43</v>
      </c>
      <c r="E8" s="11">
        <v>52</v>
      </c>
      <c r="F8" s="11"/>
      <c r="G8" s="11">
        <v>13</v>
      </c>
      <c r="H8" s="11">
        <v>17</v>
      </c>
      <c r="I8" s="11">
        <v>19</v>
      </c>
      <c r="J8" s="11">
        <v>12</v>
      </c>
      <c r="K8" s="11">
        <v>18</v>
      </c>
      <c r="L8" s="11">
        <v>17</v>
      </c>
      <c r="M8" s="11"/>
      <c r="N8" s="11">
        <v>18</v>
      </c>
      <c r="O8" s="11">
        <v>29</v>
      </c>
      <c r="P8" s="11">
        <v>24</v>
      </c>
      <c r="Q8" s="11">
        <v>25</v>
      </c>
      <c r="R8" s="11"/>
      <c r="S8" s="11">
        <v>17</v>
      </c>
      <c r="T8" s="11">
        <v>15</v>
      </c>
      <c r="U8" s="11">
        <v>15</v>
      </c>
      <c r="V8" s="11">
        <v>6</v>
      </c>
      <c r="W8" s="11">
        <v>6</v>
      </c>
      <c r="X8" s="11">
        <v>11</v>
      </c>
      <c r="Y8" s="11">
        <v>5</v>
      </c>
      <c r="Z8" s="11">
        <v>3</v>
      </c>
      <c r="AA8" s="11">
        <v>8</v>
      </c>
      <c r="AB8" s="11">
        <v>9</v>
      </c>
      <c r="AC8" s="11">
        <v>1</v>
      </c>
      <c r="AD8" s="11">
        <v>2</v>
      </c>
      <c r="AE8" s="11"/>
      <c r="AF8" s="11">
        <v>34</v>
      </c>
      <c r="AG8" s="11">
        <v>40</v>
      </c>
      <c r="AH8" s="11">
        <v>11</v>
      </c>
      <c r="AI8" s="11"/>
      <c r="AJ8" s="11">
        <v>32</v>
      </c>
      <c r="AK8" s="11">
        <v>29</v>
      </c>
      <c r="AL8" s="11">
        <v>7</v>
      </c>
      <c r="AM8" s="11">
        <v>1</v>
      </c>
      <c r="AN8" s="11">
        <v>9</v>
      </c>
      <c r="AO8" s="11"/>
      <c r="AP8" s="11">
        <v>15</v>
      </c>
      <c r="AQ8" s="11">
        <v>32</v>
      </c>
      <c r="AR8" s="11">
        <v>12</v>
      </c>
      <c r="AS8" s="11">
        <v>13</v>
      </c>
      <c r="AT8" s="11">
        <v>6</v>
      </c>
      <c r="AU8" s="11"/>
      <c r="AV8" s="11">
        <v>32</v>
      </c>
      <c r="AW8" s="11">
        <v>15</v>
      </c>
      <c r="AX8" s="11">
        <v>9</v>
      </c>
      <c r="AY8" s="11">
        <v>14</v>
      </c>
      <c r="AZ8" s="11">
        <v>9</v>
      </c>
      <c r="BA8" s="11">
        <v>7</v>
      </c>
      <c r="BB8" s="11"/>
      <c r="BC8" s="11">
        <v>21</v>
      </c>
      <c r="BD8" s="11">
        <v>29</v>
      </c>
      <c r="BE8" s="11">
        <v>28</v>
      </c>
      <c r="BF8" s="11">
        <v>6</v>
      </c>
      <c r="BG8" s="11">
        <v>1</v>
      </c>
    </row>
    <row r="9" spans="2:59" x14ac:dyDescent="0.35">
      <c r="B9" s="18" t="s">
        <v>725</v>
      </c>
      <c r="C9" s="17">
        <v>0.10819258228935399</v>
      </c>
      <c r="D9" s="17">
        <v>6.94798774037136E-2</v>
      </c>
      <c r="E9" s="17">
        <v>0.142594685750247</v>
      </c>
      <c r="F9" s="17"/>
      <c r="G9" s="17">
        <v>0.14764086968050899</v>
      </c>
      <c r="H9" s="17">
        <v>0.14245183072325501</v>
      </c>
      <c r="I9" s="17">
        <v>0.111023553803743</v>
      </c>
      <c r="J9" s="17">
        <v>0</v>
      </c>
      <c r="K9" s="17">
        <v>0.215380838440144</v>
      </c>
      <c r="L9" s="17">
        <v>0</v>
      </c>
      <c r="M9" s="17"/>
      <c r="N9" s="17">
        <v>0.12648609087739901</v>
      </c>
      <c r="O9" s="17">
        <v>0.14742842878816501</v>
      </c>
      <c r="P9" s="17">
        <v>8.6443508580628395E-2</v>
      </c>
      <c r="Q9" s="17">
        <v>7.0225808903551401E-2</v>
      </c>
      <c r="R9" s="17"/>
      <c r="S9" s="17">
        <v>0.171735084025958</v>
      </c>
      <c r="T9" s="17">
        <v>8.59228998355442E-2</v>
      </c>
      <c r="U9" s="17">
        <v>0.22810519005942601</v>
      </c>
      <c r="V9" s="17">
        <v>0</v>
      </c>
      <c r="W9" s="17">
        <v>0</v>
      </c>
      <c r="X9" s="17">
        <v>0</v>
      </c>
      <c r="Y9" s="17">
        <v>0.19811026202905799</v>
      </c>
      <c r="Z9" s="17">
        <v>0</v>
      </c>
      <c r="AA9" s="17">
        <v>0.119804130435754</v>
      </c>
      <c r="AB9" s="17">
        <v>0.12244316097697901</v>
      </c>
      <c r="AC9" s="17">
        <v>0</v>
      </c>
      <c r="AD9" s="17">
        <v>0</v>
      </c>
      <c r="AE9" s="17"/>
      <c r="AF9" s="17">
        <v>8.8926924793476095E-2</v>
      </c>
      <c r="AG9" s="17">
        <v>0.15287524136684699</v>
      </c>
      <c r="AH9" s="17">
        <v>0.11251549287686</v>
      </c>
      <c r="AI9" s="17"/>
      <c r="AJ9" s="17">
        <v>0.16204632782230299</v>
      </c>
      <c r="AK9" s="17">
        <v>7.1589698669761101E-2</v>
      </c>
      <c r="AL9" s="17">
        <v>0.12884436208774599</v>
      </c>
      <c r="AM9" s="17">
        <v>0</v>
      </c>
      <c r="AN9" s="17">
        <v>0.116080042307301</v>
      </c>
      <c r="AO9" s="17"/>
      <c r="AP9" s="17">
        <v>0.22845134808642401</v>
      </c>
      <c r="AQ9" s="17">
        <v>9.0305444580112304E-2</v>
      </c>
      <c r="AR9" s="17">
        <v>7.7655039683282204E-2</v>
      </c>
      <c r="AS9" s="17">
        <v>0.16131004540201499</v>
      </c>
      <c r="AT9" s="17">
        <v>0</v>
      </c>
      <c r="AU9" s="17"/>
      <c r="AV9" s="17">
        <v>6.5070387525643605E-2</v>
      </c>
      <c r="AW9" s="17">
        <v>0.22563223499155399</v>
      </c>
      <c r="AX9" s="17">
        <v>0.103503135549813</v>
      </c>
      <c r="AY9" s="17">
        <v>0.210909235659274</v>
      </c>
      <c r="AZ9" s="17">
        <v>0</v>
      </c>
      <c r="BA9" s="17">
        <v>0</v>
      </c>
      <c r="BB9" s="17"/>
      <c r="BC9" s="17">
        <v>9.2279084814839804E-2</v>
      </c>
      <c r="BD9" s="17">
        <v>6.9907678335090803E-2</v>
      </c>
      <c r="BE9" s="17">
        <v>0.18538062688864701</v>
      </c>
      <c r="BF9" s="17">
        <v>0</v>
      </c>
      <c r="BG9" s="17">
        <v>0</v>
      </c>
    </row>
    <row r="10" spans="2:59" x14ac:dyDescent="0.35">
      <c r="B10" s="18" t="s">
        <v>689</v>
      </c>
      <c r="C10" s="17">
        <v>3.6923890795247501E-2</v>
      </c>
      <c r="D10" s="17">
        <v>2.7624691834300601E-2</v>
      </c>
      <c r="E10" s="17">
        <v>4.5374006164913598E-2</v>
      </c>
      <c r="F10" s="17"/>
      <c r="G10" s="17">
        <v>0</v>
      </c>
      <c r="H10" s="17">
        <v>7.0980892962161202E-2</v>
      </c>
      <c r="I10" s="17">
        <v>6.1673467800330797E-2</v>
      </c>
      <c r="J10" s="17">
        <v>0</v>
      </c>
      <c r="K10" s="17">
        <v>6.5096765117437297E-2</v>
      </c>
      <c r="L10" s="17">
        <v>0</v>
      </c>
      <c r="M10" s="17"/>
      <c r="N10" s="17">
        <v>0</v>
      </c>
      <c r="O10" s="17">
        <v>0</v>
      </c>
      <c r="P10" s="17">
        <v>9.7191576878519204E-2</v>
      </c>
      <c r="Q10" s="17">
        <v>4.8263716605063303E-2</v>
      </c>
      <c r="R10" s="17"/>
      <c r="S10" s="17">
        <v>0</v>
      </c>
      <c r="T10" s="17">
        <v>0</v>
      </c>
      <c r="U10" s="17">
        <v>0</v>
      </c>
      <c r="V10" s="17">
        <v>0.20596849286014601</v>
      </c>
      <c r="W10" s="17">
        <v>0</v>
      </c>
      <c r="X10" s="17">
        <v>0.20937920809229299</v>
      </c>
      <c r="Y10" s="17">
        <v>0</v>
      </c>
      <c r="Z10" s="17">
        <v>0</v>
      </c>
      <c r="AA10" s="17">
        <v>0</v>
      </c>
      <c r="AB10" s="17">
        <v>0</v>
      </c>
      <c r="AC10" s="17">
        <v>0</v>
      </c>
      <c r="AD10" s="17">
        <v>0</v>
      </c>
      <c r="AE10" s="17"/>
      <c r="AF10" s="17">
        <v>7.0166083118021097E-2</v>
      </c>
      <c r="AG10" s="17">
        <v>0</v>
      </c>
      <c r="AH10" s="17">
        <v>0</v>
      </c>
      <c r="AI10" s="17"/>
      <c r="AJ10" s="17">
        <v>0.111093195314167</v>
      </c>
      <c r="AK10" s="17">
        <v>0</v>
      </c>
      <c r="AL10" s="17">
        <v>0</v>
      </c>
      <c r="AM10" s="17">
        <v>0</v>
      </c>
      <c r="AN10" s="17">
        <v>0</v>
      </c>
      <c r="AO10" s="17"/>
      <c r="AP10" s="17">
        <v>0.165346061789515</v>
      </c>
      <c r="AQ10" s="17">
        <v>0</v>
      </c>
      <c r="AR10" s="17">
        <v>0</v>
      </c>
      <c r="AS10" s="17">
        <v>0</v>
      </c>
      <c r="AT10" s="17">
        <v>0</v>
      </c>
      <c r="AU10" s="17"/>
      <c r="AV10" s="17">
        <v>3.5744375213601597E-2</v>
      </c>
      <c r="AW10" s="17">
        <v>0.16330567440777999</v>
      </c>
      <c r="AX10" s="17">
        <v>0</v>
      </c>
      <c r="AY10" s="17">
        <v>0</v>
      </c>
      <c r="AZ10" s="17">
        <v>0</v>
      </c>
      <c r="BA10" s="17">
        <v>0</v>
      </c>
      <c r="BB10" s="17"/>
      <c r="BC10" s="17">
        <v>0</v>
      </c>
      <c r="BD10" s="17">
        <v>0.12070813768205001</v>
      </c>
      <c r="BE10" s="17">
        <v>0</v>
      </c>
      <c r="BF10" s="17">
        <v>0</v>
      </c>
      <c r="BG10" s="17">
        <v>0</v>
      </c>
    </row>
    <row r="11" spans="2:59" x14ac:dyDescent="0.35">
      <c r="B11" s="18" t="s">
        <v>690</v>
      </c>
      <c r="C11" s="17">
        <v>0.13441620828748699</v>
      </c>
      <c r="D11" s="17">
        <v>0.15688023969342199</v>
      </c>
      <c r="E11" s="17">
        <v>0.11781444024938401</v>
      </c>
      <c r="F11" s="17"/>
      <c r="G11" s="17">
        <v>0.46804534954703197</v>
      </c>
      <c r="H11" s="17">
        <v>5.1694612715157497E-2</v>
      </c>
      <c r="I11" s="17">
        <v>0.112908425036014</v>
      </c>
      <c r="J11" s="17">
        <v>8.1356042638781101E-2</v>
      </c>
      <c r="K11" s="17">
        <v>0.10024672360621199</v>
      </c>
      <c r="L11" s="17">
        <v>5.5428992037717402E-2</v>
      </c>
      <c r="M11" s="17"/>
      <c r="N11" s="17">
        <v>5.4961439767222502E-2</v>
      </c>
      <c r="O11" s="17">
        <v>0.14792026941553399</v>
      </c>
      <c r="P11" s="17">
        <v>0.19917411511420499</v>
      </c>
      <c r="Q11" s="17">
        <v>0.113111275514477</v>
      </c>
      <c r="R11" s="17"/>
      <c r="S11" s="17">
        <v>0.163743814776806</v>
      </c>
      <c r="T11" s="17">
        <v>0.21285314373327599</v>
      </c>
      <c r="U11" s="17">
        <v>0.143109398986939</v>
      </c>
      <c r="V11" s="17">
        <v>0</v>
      </c>
      <c r="W11" s="17">
        <v>0</v>
      </c>
      <c r="X11" s="17">
        <v>0.105114781403463</v>
      </c>
      <c r="Y11" s="17">
        <v>0</v>
      </c>
      <c r="Z11" s="17">
        <v>0</v>
      </c>
      <c r="AA11" s="17">
        <v>0.242019268362134</v>
      </c>
      <c r="AB11" s="17">
        <v>0.216992855782637</v>
      </c>
      <c r="AC11" s="17">
        <v>0</v>
      </c>
      <c r="AD11" s="17">
        <v>0</v>
      </c>
      <c r="AE11" s="17"/>
      <c r="AF11" s="17">
        <v>2.7220548215543299E-2</v>
      </c>
      <c r="AG11" s="17">
        <v>0.11944277636114201</v>
      </c>
      <c r="AH11" s="17">
        <v>0.17150891960357001</v>
      </c>
      <c r="AI11" s="17"/>
      <c r="AJ11" s="17">
        <v>8.82108466894473E-2</v>
      </c>
      <c r="AK11" s="17">
        <v>6.3944089564136594E-2</v>
      </c>
      <c r="AL11" s="17">
        <v>0</v>
      </c>
      <c r="AM11" s="17">
        <v>0</v>
      </c>
      <c r="AN11" s="17">
        <v>0.20509263097033101</v>
      </c>
      <c r="AO11" s="17"/>
      <c r="AP11" s="17">
        <v>5.7293813699014103E-2</v>
      </c>
      <c r="AQ11" s="17">
        <v>8.4836370463306707E-2</v>
      </c>
      <c r="AR11" s="17">
        <v>0.336243326790028</v>
      </c>
      <c r="AS11" s="17">
        <v>0</v>
      </c>
      <c r="AT11" s="17">
        <v>0.165649444288757</v>
      </c>
      <c r="AU11" s="17"/>
      <c r="AV11" s="17">
        <v>0.111873114624221</v>
      </c>
      <c r="AW11" s="17">
        <v>7.4971673930134902E-2</v>
      </c>
      <c r="AX11" s="17">
        <v>0.206664567021622</v>
      </c>
      <c r="AY11" s="17">
        <v>0</v>
      </c>
      <c r="AZ11" s="17">
        <v>0.22927100809914799</v>
      </c>
      <c r="BA11" s="17">
        <v>0.149120008754179</v>
      </c>
      <c r="BB11" s="17"/>
      <c r="BC11" s="17">
        <v>5.4817366103651101E-2</v>
      </c>
      <c r="BD11" s="17">
        <v>0.26676198189466399</v>
      </c>
      <c r="BE11" s="17">
        <v>0.10566159519260999</v>
      </c>
      <c r="BF11" s="17">
        <v>0</v>
      </c>
      <c r="BG11" s="17">
        <v>0</v>
      </c>
    </row>
    <row r="12" spans="2:59" x14ac:dyDescent="0.35">
      <c r="B12" s="18" t="s">
        <v>691</v>
      </c>
      <c r="C12" s="17">
        <v>0.21547498430183601</v>
      </c>
      <c r="D12" s="17">
        <v>0.19723980734093599</v>
      </c>
      <c r="E12" s="17">
        <v>0.23448355397164</v>
      </c>
      <c r="F12" s="17"/>
      <c r="G12" s="17">
        <v>0.144789637111642</v>
      </c>
      <c r="H12" s="17">
        <v>0.26921857325619603</v>
      </c>
      <c r="I12" s="17">
        <v>5.6300431480279897E-2</v>
      </c>
      <c r="J12" s="17">
        <v>0.45554972273627498</v>
      </c>
      <c r="K12" s="17">
        <v>0.25446577718659602</v>
      </c>
      <c r="L12" s="17">
        <v>0.17664432432652799</v>
      </c>
      <c r="M12" s="17"/>
      <c r="N12" s="17">
        <v>0.14254293996194101</v>
      </c>
      <c r="O12" s="17">
        <v>0.23298711245453199</v>
      </c>
      <c r="P12" s="17">
        <v>0.23951536171216201</v>
      </c>
      <c r="Q12" s="17">
        <v>0.22427051107109799</v>
      </c>
      <c r="R12" s="17"/>
      <c r="S12" s="17">
        <v>0.32518386621234502</v>
      </c>
      <c r="T12" s="17">
        <v>0.26901622596336699</v>
      </c>
      <c r="U12" s="17">
        <v>9.5343853262484596E-2</v>
      </c>
      <c r="V12" s="17">
        <v>0.19146919731062201</v>
      </c>
      <c r="W12" s="17">
        <v>0.34985616272892101</v>
      </c>
      <c r="X12" s="17">
        <v>0</v>
      </c>
      <c r="Y12" s="17">
        <v>0.41505426481115199</v>
      </c>
      <c r="Z12" s="17">
        <v>0.540842103288944</v>
      </c>
      <c r="AA12" s="17">
        <v>0.109697518254584</v>
      </c>
      <c r="AB12" s="17">
        <v>0.138370184040877</v>
      </c>
      <c r="AC12" s="17">
        <v>0</v>
      </c>
      <c r="AD12" s="17">
        <v>0.50759965266084295</v>
      </c>
      <c r="AE12" s="17"/>
      <c r="AF12" s="17">
        <v>0.26098136602323002</v>
      </c>
      <c r="AG12" s="17">
        <v>0.17204558568970099</v>
      </c>
      <c r="AH12" s="17">
        <v>0.33230036034090699</v>
      </c>
      <c r="AI12" s="17"/>
      <c r="AJ12" s="17">
        <v>6.2333227591503802E-2</v>
      </c>
      <c r="AK12" s="17">
        <v>0.25504978472343898</v>
      </c>
      <c r="AL12" s="17">
        <v>0.26797671017991198</v>
      </c>
      <c r="AM12" s="17">
        <v>1</v>
      </c>
      <c r="AN12" s="17">
        <v>0.303534038858016</v>
      </c>
      <c r="AO12" s="17"/>
      <c r="AP12" s="17">
        <v>0.13696988011251399</v>
      </c>
      <c r="AQ12" s="17">
        <v>0.21125659131777999</v>
      </c>
      <c r="AR12" s="17">
        <v>8.1842230847620004E-2</v>
      </c>
      <c r="AS12" s="17">
        <v>0.21741837782231799</v>
      </c>
      <c r="AT12" s="17">
        <v>0.59628532459338701</v>
      </c>
      <c r="AU12" s="17"/>
      <c r="AV12" s="17">
        <v>0.17189454035088</v>
      </c>
      <c r="AW12" s="17">
        <v>0</v>
      </c>
      <c r="AX12" s="17">
        <v>0.109084066503207</v>
      </c>
      <c r="AY12" s="17">
        <v>0.34473781001619502</v>
      </c>
      <c r="AZ12" s="17">
        <v>0.36979930490301099</v>
      </c>
      <c r="BA12" s="17">
        <v>0.27211933662346</v>
      </c>
      <c r="BB12" s="17"/>
      <c r="BC12" s="17">
        <v>0.30172733362035498</v>
      </c>
      <c r="BD12" s="17">
        <v>0.128199264924407</v>
      </c>
      <c r="BE12" s="17">
        <v>0.21386559691284801</v>
      </c>
      <c r="BF12" s="17">
        <v>0.23163029988594999</v>
      </c>
      <c r="BG12" s="17">
        <v>0</v>
      </c>
    </row>
    <row r="13" spans="2:59" x14ac:dyDescent="0.35">
      <c r="B13" s="18" t="s">
        <v>692</v>
      </c>
      <c r="C13" s="17">
        <v>0.145147787896237</v>
      </c>
      <c r="D13" s="17">
        <v>0.19615638470882499</v>
      </c>
      <c r="E13" s="17">
        <v>0.104722394170998</v>
      </c>
      <c r="F13" s="17"/>
      <c r="G13" s="17">
        <v>0.23952414366081701</v>
      </c>
      <c r="H13" s="17">
        <v>0</v>
      </c>
      <c r="I13" s="17">
        <v>0.24635462323361501</v>
      </c>
      <c r="J13" s="17">
        <v>9.4921762908879395E-2</v>
      </c>
      <c r="K13" s="17">
        <v>0.16987420275644199</v>
      </c>
      <c r="L13" s="17">
        <v>0.114559882298977</v>
      </c>
      <c r="M13" s="17"/>
      <c r="N13" s="17">
        <v>0.25948027900211501</v>
      </c>
      <c r="O13" s="17">
        <v>7.4287378752961694E-2</v>
      </c>
      <c r="P13" s="17">
        <v>0.129260121243709</v>
      </c>
      <c r="Q13" s="17">
        <v>0.16096467432397199</v>
      </c>
      <c r="R13" s="17"/>
      <c r="S13" s="17">
        <v>0.12701572498675701</v>
      </c>
      <c r="T13" s="17">
        <v>6.9716090306944201E-2</v>
      </c>
      <c r="U13" s="17">
        <v>6.4063735890692905E-2</v>
      </c>
      <c r="V13" s="17">
        <v>0.60256230982923198</v>
      </c>
      <c r="W13" s="17">
        <v>0.43606746845306699</v>
      </c>
      <c r="X13" s="17">
        <v>0.11076859158140601</v>
      </c>
      <c r="Y13" s="17">
        <v>0</v>
      </c>
      <c r="Z13" s="17">
        <v>0.22968697528587201</v>
      </c>
      <c r="AA13" s="17">
        <v>0.23519479095638501</v>
      </c>
      <c r="AB13" s="17">
        <v>0</v>
      </c>
      <c r="AC13" s="17">
        <v>0</v>
      </c>
      <c r="AD13" s="17">
        <v>0</v>
      </c>
      <c r="AE13" s="17"/>
      <c r="AF13" s="17">
        <v>0.14529501060963801</v>
      </c>
      <c r="AG13" s="17">
        <v>8.7470148021349295E-2</v>
      </c>
      <c r="AH13" s="17">
        <v>0.208310841033581</v>
      </c>
      <c r="AI13" s="17"/>
      <c r="AJ13" s="17">
        <v>0.172902548373396</v>
      </c>
      <c r="AK13" s="17">
        <v>0.19202584032960801</v>
      </c>
      <c r="AL13" s="17">
        <v>0.111341740749479</v>
      </c>
      <c r="AM13" s="17">
        <v>0</v>
      </c>
      <c r="AN13" s="17">
        <v>0.12570848658620701</v>
      </c>
      <c r="AO13" s="17"/>
      <c r="AP13" s="17">
        <v>0.14135249791759999</v>
      </c>
      <c r="AQ13" s="17">
        <v>0.167947061767589</v>
      </c>
      <c r="AR13" s="17">
        <v>6.7106136087027396E-2</v>
      </c>
      <c r="AS13" s="17">
        <v>0.248728135016618</v>
      </c>
      <c r="AT13" s="17">
        <v>0</v>
      </c>
      <c r="AU13" s="17"/>
      <c r="AV13" s="17">
        <v>0.17387808678552599</v>
      </c>
      <c r="AW13" s="17">
        <v>0.13960819357792401</v>
      </c>
      <c r="AX13" s="17">
        <v>0</v>
      </c>
      <c r="AY13" s="17">
        <v>0.234203866929106</v>
      </c>
      <c r="AZ13" s="17">
        <v>0.114488790867602</v>
      </c>
      <c r="BA13" s="17">
        <v>0.28639476949642001</v>
      </c>
      <c r="BB13" s="17"/>
      <c r="BC13" s="17">
        <v>0.16037205154041301</v>
      </c>
      <c r="BD13" s="17">
        <v>0.10617243736653099</v>
      </c>
      <c r="BE13" s="17">
        <v>0.10210985567238701</v>
      </c>
      <c r="BF13" s="17">
        <v>0.62016211553048395</v>
      </c>
      <c r="BG13" s="17">
        <v>0</v>
      </c>
    </row>
    <row r="14" spans="2:59" x14ac:dyDescent="0.35">
      <c r="B14" s="18" t="s">
        <v>598</v>
      </c>
      <c r="C14" s="17">
        <v>0.10531424596611499</v>
      </c>
      <c r="D14" s="17">
        <v>0.13941293731747301</v>
      </c>
      <c r="E14" s="17">
        <v>7.8431507504219899E-2</v>
      </c>
      <c r="F14" s="17"/>
      <c r="G14" s="17">
        <v>0</v>
      </c>
      <c r="H14" s="17">
        <v>0</v>
      </c>
      <c r="I14" s="17">
        <v>0.21344276527227801</v>
      </c>
      <c r="J14" s="17">
        <v>0.11049935016051</v>
      </c>
      <c r="K14" s="17">
        <v>4.8047461100023302E-2</v>
      </c>
      <c r="L14" s="17">
        <v>0.23369651120791099</v>
      </c>
      <c r="M14" s="17"/>
      <c r="N14" s="17">
        <v>0.20739104188685001</v>
      </c>
      <c r="O14" s="17">
        <v>8.7350562613474195E-2</v>
      </c>
      <c r="P14" s="17">
        <v>0.12621434762113001</v>
      </c>
      <c r="Q14" s="17">
        <v>3.2448681462616702E-2</v>
      </c>
      <c r="R14" s="17"/>
      <c r="S14" s="17">
        <v>0</v>
      </c>
      <c r="T14" s="17">
        <v>0</v>
      </c>
      <c r="U14" s="17">
        <v>0.148584309956105</v>
      </c>
      <c r="V14" s="17">
        <v>0</v>
      </c>
      <c r="W14" s="17">
        <v>0.21407636881801201</v>
      </c>
      <c r="X14" s="17">
        <v>0.36967159221714302</v>
      </c>
      <c r="Y14" s="17">
        <v>0</v>
      </c>
      <c r="Z14" s="17">
        <v>0</v>
      </c>
      <c r="AA14" s="17">
        <v>0</v>
      </c>
      <c r="AB14" s="17">
        <v>0.19524410648193499</v>
      </c>
      <c r="AC14" s="17">
        <v>1</v>
      </c>
      <c r="AD14" s="17">
        <v>0</v>
      </c>
      <c r="AE14" s="17"/>
      <c r="AF14" s="17">
        <v>6.8956135165424801E-2</v>
      </c>
      <c r="AG14" s="17">
        <v>0.19455126601091499</v>
      </c>
      <c r="AH14" s="17">
        <v>0</v>
      </c>
      <c r="AI14" s="17"/>
      <c r="AJ14" s="17">
        <v>0.102746202335568</v>
      </c>
      <c r="AK14" s="17">
        <v>9.6274396313930005E-2</v>
      </c>
      <c r="AL14" s="17">
        <v>0.32422319552857298</v>
      </c>
      <c r="AM14" s="17">
        <v>0</v>
      </c>
      <c r="AN14" s="17">
        <v>0</v>
      </c>
      <c r="AO14" s="17"/>
      <c r="AP14" s="17">
        <v>8.2725297914225296E-2</v>
      </c>
      <c r="AQ14" s="17">
        <v>0.113982433777603</v>
      </c>
      <c r="AR14" s="17">
        <v>8.3555611685486697E-2</v>
      </c>
      <c r="AS14" s="17">
        <v>8.66001368993468E-2</v>
      </c>
      <c r="AT14" s="17">
        <v>0.23806523111785599</v>
      </c>
      <c r="AU14" s="17"/>
      <c r="AV14" s="17">
        <v>0.115200033720026</v>
      </c>
      <c r="AW14" s="17">
        <v>0.14420138263642701</v>
      </c>
      <c r="AX14" s="17">
        <v>0.111367759742351</v>
      </c>
      <c r="AY14" s="17">
        <v>8.1543195493593401E-2</v>
      </c>
      <c r="AZ14" s="17">
        <v>0.147641327663046</v>
      </c>
      <c r="BA14" s="17">
        <v>0</v>
      </c>
      <c r="BB14" s="17"/>
      <c r="BC14" s="17">
        <v>3.7592110253776199E-2</v>
      </c>
      <c r="BD14" s="17">
        <v>0.127505816883452</v>
      </c>
      <c r="BE14" s="17">
        <v>8.8164773735266502E-2</v>
      </c>
      <c r="BF14" s="17">
        <v>0.148207584583566</v>
      </c>
      <c r="BG14" s="17">
        <v>0</v>
      </c>
    </row>
    <row r="15" spans="2:59" x14ac:dyDescent="0.35">
      <c r="B15" s="18" t="s">
        <v>726</v>
      </c>
      <c r="C15" s="17">
        <v>0.147502856212263</v>
      </c>
      <c r="D15" s="17">
        <v>0.18981104314700301</v>
      </c>
      <c r="E15" s="17">
        <v>0.114434813061171</v>
      </c>
      <c r="F15" s="17"/>
      <c r="G15" s="17">
        <v>0</v>
      </c>
      <c r="H15" s="17">
        <v>0.19269558185123201</v>
      </c>
      <c r="I15" s="17">
        <v>0.112313773676067</v>
      </c>
      <c r="J15" s="17">
        <v>0.162660855759275</v>
      </c>
      <c r="K15" s="17">
        <v>9.9141623759671907E-2</v>
      </c>
      <c r="L15" s="17">
        <v>0.298721338409356</v>
      </c>
      <c r="M15" s="17"/>
      <c r="N15" s="17">
        <v>0.20913820850447301</v>
      </c>
      <c r="O15" s="17">
        <v>0.19607773193606901</v>
      </c>
      <c r="P15" s="17">
        <v>0</v>
      </c>
      <c r="Q15" s="17">
        <v>0.189328451882047</v>
      </c>
      <c r="R15" s="17"/>
      <c r="S15" s="17">
        <v>0.14575331984495901</v>
      </c>
      <c r="T15" s="17">
        <v>0.23395659224742901</v>
      </c>
      <c r="U15" s="17">
        <v>0.23756238679630801</v>
      </c>
      <c r="V15" s="17">
        <v>0</v>
      </c>
      <c r="W15" s="17">
        <v>0</v>
      </c>
      <c r="X15" s="17">
        <v>0.102257806421072</v>
      </c>
      <c r="Y15" s="17">
        <v>0.214022198193353</v>
      </c>
      <c r="Z15" s="17">
        <v>0</v>
      </c>
      <c r="AA15" s="17">
        <v>0</v>
      </c>
      <c r="AB15" s="17">
        <v>0.207232935883225</v>
      </c>
      <c r="AC15" s="17">
        <v>0</v>
      </c>
      <c r="AD15" s="17">
        <v>0.492400347339157</v>
      </c>
      <c r="AE15" s="17"/>
      <c r="AF15" s="17">
        <v>0.223613791621112</v>
      </c>
      <c r="AG15" s="17">
        <v>0.163376882947082</v>
      </c>
      <c r="AH15" s="17">
        <v>0</v>
      </c>
      <c r="AI15" s="17"/>
      <c r="AJ15" s="17">
        <v>0.17751185002190301</v>
      </c>
      <c r="AK15" s="17">
        <v>0.223021152737295</v>
      </c>
      <c r="AL15" s="17">
        <v>0</v>
      </c>
      <c r="AM15" s="17">
        <v>0</v>
      </c>
      <c r="AN15" s="17">
        <v>0</v>
      </c>
      <c r="AO15" s="17"/>
      <c r="AP15" s="17">
        <v>0.11939032688078099</v>
      </c>
      <c r="AQ15" s="17">
        <v>0.20056919649590599</v>
      </c>
      <c r="AR15" s="17">
        <v>0.17899450773058101</v>
      </c>
      <c r="AS15" s="17">
        <v>0.20993938557171499</v>
      </c>
      <c r="AT15" s="17">
        <v>0</v>
      </c>
      <c r="AU15" s="17"/>
      <c r="AV15" s="17">
        <v>0.20271174630829</v>
      </c>
      <c r="AW15" s="17">
        <v>0.184655003233683</v>
      </c>
      <c r="AX15" s="17">
        <v>0.105885672351846</v>
      </c>
      <c r="AY15" s="17">
        <v>0.128605891901832</v>
      </c>
      <c r="AZ15" s="17">
        <v>0</v>
      </c>
      <c r="BA15" s="17">
        <v>0.17470871188395301</v>
      </c>
      <c r="BB15" s="17"/>
      <c r="BC15" s="17">
        <v>0.238278124616109</v>
      </c>
      <c r="BD15" s="17">
        <v>5.7968961977814398E-2</v>
      </c>
      <c r="BE15" s="17">
        <v>0.22740067602140901</v>
      </c>
      <c r="BF15" s="17">
        <v>0</v>
      </c>
      <c r="BG15" s="17">
        <v>1</v>
      </c>
    </row>
    <row r="16" spans="2:59" x14ac:dyDescent="0.35">
      <c r="B16" s="18" t="s">
        <v>100</v>
      </c>
      <c r="C16" s="19">
        <v>0.107027444251462</v>
      </c>
      <c r="D16" s="19">
        <v>2.33950185543268E-2</v>
      </c>
      <c r="E16" s="19">
        <v>0.16214459912742701</v>
      </c>
      <c r="F16" s="19"/>
      <c r="G16" s="19">
        <v>0</v>
      </c>
      <c r="H16" s="19">
        <v>0.27295850849199699</v>
      </c>
      <c r="I16" s="19">
        <v>8.5982959697673195E-2</v>
      </c>
      <c r="J16" s="19">
        <v>9.5012265796279693E-2</v>
      </c>
      <c r="K16" s="19">
        <v>4.77466080334739E-2</v>
      </c>
      <c r="L16" s="19">
        <v>0.12094895171951001</v>
      </c>
      <c r="M16" s="19"/>
      <c r="N16" s="19">
        <v>0</v>
      </c>
      <c r="O16" s="19">
        <v>0.11394851603926499</v>
      </c>
      <c r="P16" s="19">
        <v>0.122200968849648</v>
      </c>
      <c r="Q16" s="19">
        <v>0.16138688023717501</v>
      </c>
      <c r="R16" s="19"/>
      <c r="S16" s="19">
        <v>6.6568190153175097E-2</v>
      </c>
      <c r="T16" s="19">
        <v>0.12853504791344</v>
      </c>
      <c r="U16" s="19">
        <v>8.3231125048043794E-2</v>
      </c>
      <c r="V16" s="19">
        <v>0</v>
      </c>
      <c r="W16" s="19">
        <v>0</v>
      </c>
      <c r="X16" s="19">
        <v>0.102808020284624</v>
      </c>
      <c r="Y16" s="19">
        <v>0.172813274966437</v>
      </c>
      <c r="Z16" s="19">
        <v>0.22947092142518499</v>
      </c>
      <c r="AA16" s="19">
        <v>0.29328429199114397</v>
      </c>
      <c r="AB16" s="19">
        <v>0.119716756834348</v>
      </c>
      <c r="AC16" s="19">
        <v>0</v>
      </c>
      <c r="AD16" s="19">
        <v>0</v>
      </c>
      <c r="AE16" s="19"/>
      <c r="AF16" s="19">
        <v>0.11484014045355501</v>
      </c>
      <c r="AG16" s="19">
        <v>0.11023809960296301</v>
      </c>
      <c r="AH16" s="19">
        <v>0.17536438614508201</v>
      </c>
      <c r="AI16" s="19"/>
      <c r="AJ16" s="19">
        <v>0.123155801851711</v>
      </c>
      <c r="AK16" s="19">
        <v>9.8095037661830795E-2</v>
      </c>
      <c r="AL16" s="19">
        <v>0.16761399145429101</v>
      </c>
      <c r="AM16" s="19">
        <v>0</v>
      </c>
      <c r="AN16" s="19">
        <v>0.249584801278146</v>
      </c>
      <c r="AO16" s="19"/>
      <c r="AP16" s="19">
        <v>6.8470773599927107E-2</v>
      </c>
      <c r="AQ16" s="19">
        <v>0.13110290159770299</v>
      </c>
      <c r="AR16" s="19">
        <v>0.174603147175975</v>
      </c>
      <c r="AS16" s="19">
        <v>7.6003919287987498E-2</v>
      </c>
      <c r="AT16" s="19">
        <v>0</v>
      </c>
      <c r="AU16" s="19"/>
      <c r="AV16" s="19">
        <v>0.123627715471813</v>
      </c>
      <c r="AW16" s="19">
        <v>6.7625837222496099E-2</v>
      </c>
      <c r="AX16" s="19">
        <v>0.36349479883116098</v>
      </c>
      <c r="AY16" s="19">
        <v>0</v>
      </c>
      <c r="AZ16" s="19">
        <v>0.13879956846719499</v>
      </c>
      <c r="BA16" s="19">
        <v>0.117657173241987</v>
      </c>
      <c r="BB16" s="19"/>
      <c r="BC16" s="19">
        <v>0.114933929050856</v>
      </c>
      <c r="BD16" s="19">
        <v>0.122775720935991</v>
      </c>
      <c r="BE16" s="19">
        <v>7.7416875576832606E-2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17</v>
      </c>
      <c r="H7" s="10">
        <v>20</v>
      </c>
      <c r="I7" s="10">
        <v>16</v>
      </c>
      <c r="J7" s="10">
        <v>23</v>
      </c>
      <c r="K7" s="10">
        <v>17</v>
      </c>
      <c r="L7" s="10">
        <v>23</v>
      </c>
      <c r="M7" s="10"/>
      <c r="N7" s="10">
        <v>29</v>
      </c>
      <c r="O7" s="10">
        <v>29</v>
      </c>
      <c r="P7" s="10">
        <v>30</v>
      </c>
      <c r="Q7" s="10">
        <v>28</v>
      </c>
      <c r="R7" s="10"/>
      <c r="S7" s="10">
        <v>14</v>
      </c>
      <c r="T7" s="10">
        <v>18</v>
      </c>
      <c r="U7" s="10">
        <v>7</v>
      </c>
      <c r="V7" s="10">
        <v>6</v>
      </c>
      <c r="W7" s="10">
        <v>6</v>
      </c>
      <c r="X7" s="10">
        <v>9</v>
      </c>
      <c r="Y7" s="10">
        <v>10</v>
      </c>
      <c r="Z7" s="10">
        <v>5</v>
      </c>
      <c r="AA7" s="10">
        <v>20</v>
      </c>
      <c r="AB7" s="10">
        <v>11</v>
      </c>
      <c r="AC7" s="10">
        <v>9</v>
      </c>
      <c r="AD7" s="10">
        <v>1</v>
      </c>
      <c r="AE7" s="10"/>
      <c r="AF7" s="10">
        <v>44</v>
      </c>
      <c r="AG7" s="10">
        <v>40</v>
      </c>
      <c r="AH7" s="10">
        <v>18</v>
      </c>
      <c r="AI7" s="10"/>
      <c r="AJ7" s="10">
        <v>36</v>
      </c>
      <c r="AK7" s="10">
        <v>38</v>
      </c>
      <c r="AL7" s="10">
        <v>5</v>
      </c>
      <c r="AM7" s="10">
        <v>1</v>
      </c>
      <c r="AN7" s="10">
        <v>12</v>
      </c>
      <c r="AO7" s="10"/>
      <c r="AP7" s="10">
        <v>22</v>
      </c>
      <c r="AQ7" s="10">
        <v>42</v>
      </c>
      <c r="AR7" s="10">
        <v>6</v>
      </c>
      <c r="AS7" s="10">
        <v>16</v>
      </c>
      <c r="AT7" s="10">
        <v>6</v>
      </c>
      <c r="AU7" s="10"/>
      <c r="AV7" s="10">
        <v>39</v>
      </c>
      <c r="AW7" s="10">
        <v>22</v>
      </c>
      <c r="AX7" s="10">
        <v>5</v>
      </c>
      <c r="AY7" s="10">
        <v>12</v>
      </c>
      <c r="AZ7" s="10">
        <v>8</v>
      </c>
      <c r="BA7" s="10">
        <v>15</v>
      </c>
      <c r="BB7" s="10"/>
      <c r="BC7" s="10">
        <v>27</v>
      </c>
      <c r="BD7" s="10">
        <v>31</v>
      </c>
      <c r="BE7" s="10">
        <v>33</v>
      </c>
      <c r="BF7" s="10">
        <v>9</v>
      </c>
      <c r="BG7" s="10">
        <v>6</v>
      </c>
    </row>
    <row r="8" spans="2:59" ht="30" customHeight="1" x14ac:dyDescent="0.35">
      <c r="B8" s="11" t="s">
        <v>20</v>
      </c>
      <c r="C8" s="11">
        <v>115</v>
      </c>
      <c r="D8" s="11">
        <v>56</v>
      </c>
      <c r="E8" s="11">
        <v>59</v>
      </c>
      <c r="F8" s="11"/>
      <c r="G8" s="11">
        <v>16</v>
      </c>
      <c r="H8" s="11">
        <v>20</v>
      </c>
      <c r="I8" s="11">
        <v>17</v>
      </c>
      <c r="J8" s="11">
        <v>22</v>
      </c>
      <c r="K8" s="11">
        <v>17</v>
      </c>
      <c r="L8" s="11">
        <v>24</v>
      </c>
      <c r="M8" s="11"/>
      <c r="N8" s="11">
        <v>27</v>
      </c>
      <c r="O8" s="11">
        <v>33</v>
      </c>
      <c r="P8" s="11">
        <v>28</v>
      </c>
      <c r="Q8" s="11">
        <v>27</v>
      </c>
      <c r="R8" s="11"/>
      <c r="S8" s="11">
        <v>14</v>
      </c>
      <c r="T8" s="11">
        <v>18</v>
      </c>
      <c r="U8" s="11">
        <v>7</v>
      </c>
      <c r="V8" s="11">
        <v>8</v>
      </c>
      <c r="W8" s="11">
        <v>6</v>
      </c>
      <c r="X8" s="11">
        <v>11</v>
      </c>
      <c r="Y8" s="11">
        <v>10</v>
      </c>
      <c r="Z8" s="11">
        <v>4</v>
      </c>
      <c r="AA8" s="11">
        <v>19</v>
      </c>
      <c r="AB8" s="11">
        <v>10</v>
      </c>
      <c r="AC8" s="11">
        <v>8</v>
      </c>
      <c r="AD8" s="11">
        <v>1</v>
      </c>
      <c r="AE8" s="11"/>
      <c r="AF8" s="11">
        <v>44</v>
      </c>
      <c r="AG8" s="11">
        <v>40</v>
      </c>
      <c r="AH8" s="11">
        <v>18</v>
      </c>
      <c r="AI8" s="11"/>
      <c r="AJ8" s="11">
        <v>36</v>
      </c>
      <c r="AK8" s="11">
        <v>38</v>
      </c>
      <c r="AL8" s="11">
        <v>5</v>
      </c>
      <c r="AM8" s="11">
        <v>1</v>
      </c>
      <c r="AN8" s="11">
        <v>12</v>
      </c>
      <c r="AO8" s="11"/>
      <c r="AP8" s="11">
        <v>21</v>
      </c>
      <c r="AQ8" s="11">
        <v>42</v>
      </c>
      <c r="AR8" s="11">
        <v>6</v>
      </c>
      <c r="AS8" s="11">
        <v>16</v>
      </c>
      <c r="AT8" s="11">
        <v>6</v>
      </c>
      <c r="AU8" s="11"/>
      <c r="AV8" s="11">
        <v>39</v>
      </c>
      <c r="AW8" s="11">
        <v>21</v>
      </c>
      <c r="AX8" s="11">
        <v>6</v>
      </c>
      <c r="AY8" s="11">
        <v>12</v>
      </c>
      <c r="AZ8" s="11">
        <v>8</v>
      </c>
      <c r="BA8" s="11">
        <v>14</v>
      </c>
      <c r="BB8" s="11"/>
      <c r="BC8" s="11">
        <v>28</v>
      </c>
      <c r="BD8" s="11">
        <v>30</v>
      </c>
      <c r="BE8" s="11">
        <v>32</v>
      </c>
      <c r="BF8" s="11">
        <v>10</v>
      </c>
      <c r="BG8" s="11">
        <v>6</v>
      </c>
    </row>
    <row r="9" spans="2:59" ht="29" x14ac:dyDescent="0.35">
      <c r="B9" s="18" t="s">
        <v>721</v>
      </c>
      <c r="C9" s="17">
        <v>5.8820513346776897E-2</v>
      </c>
      <c r="D9" s="17">
        <v>3.6659324227614497E-2</v>
      </c>
      <c r="E9" s="17">
        <v>7.9556777838540496E-2</v>
      </c>
      <c r="F9" s="17"/>
      <c r="G9" s="17">
        <v>0</v>
      </c>
      <c r="H9" s="17">
        <v>5.4693287136043302E-2</v>
      </c>
      <c r="I9" s="17">
        <v>0.11780839219136</v>
      </c>
      <c r="J9" s="17">
        <v>4.3053378680498799E-2</v>
      </c>
      <c r="K9" s="17">
        <v>0</v>
      </c>
      <c r="L9" s="17">
        <v>0.11665023442307799</v>
      </c>
      <c r="M9" s="17"/>
      <c r="N9" s="17">
        <v>0</v>
      </c>
      <c r="O9" s="17">
        <v>3.03319945250249E-2</v>
      </c>
      <c r="P9" s="17">
        <v>7.0202386002109707E-2</v>
      </c>
      <c r="Q9" s="17">
        <v>0.141294425515678</v>
      </c>
      <c r="R9" s="17"/>
      <c r="S9" s="17">
        <v>0</v>
      </c>
      <c r="T9" s="17">
        <v>0.16300747255832501</v>
      </c>
      <c r="U9" s="17">
        <v>0</v>
      </c>
      <c r="V9" s="17">
        <v>0.14267872785309499</v>
      </c>
      <c r="W9" s="17">
        <v>0</v>
      </c>
      <c r="X9" s="17">
        <v>0</v>
      </c>
      <c r="Y9" s="17">
        <v>0.10181929238207101</v>
      </c>
      <c r="Z9" s="17">
        <v>0.193139916813023</v>
      </c>
      <c r="AA9" s="17">
        <v>4.6084750445162803E-2</v>
      </c>
      <c r="AB9" s="17">
        <v>0</v>
      </c>
      <c r="AC9" s="17">
        <v>0</v>
      </c>
      <c r="AD9" s="17">
        <v>0</v>
      </c>
      <c r="AE9" s="17"/>
      <c r="AF9" s="17">
        <v>0.106089135357743</v>
      </c>
      <c r="AG9" s="17">
        <v>0</v>
      </c>
      <c r="AH9" s="17">
        <v>6.0921547230519603E-2</v>
      </c>
      <c r="AI9" s="17"/>
      <c r="AJ9" s="17">
        <v>2.86180563135973E-2</v>
      </c>
      <c r="AK9" s="17">
        <v>9.8066164276769702E-2</v>
      </c>
      <c r="AL9" s="17">
        <v>0</v>
      </c>
      <c r="AM9" s="17">
        <v>0</v>
      </c>
      <c r="AN9" s="17">
        <v>0.16519589678931301</v>
      </c>
      <c r="AO9" s="17"/>
      <c r="AP9" s="17">
        <v>0</v>
      </c>
      <c r="AQ9" s="17">
        <v>0.13884096647871699</v>
      </c>
      <c r="AR9" s="17">
        <v>0</v>
      </c>
      <c r="AS9" s="17">
        <v>5.78689297404585E-2</v>
      </c>
      <c r="AT9" s="17">
        <v>0</v>
      </c>
      <c r="AU9" s="17"/>
      <c r="AV9" s="17">
        <v>7.2837301396257603E-2</v>
      </c>
      <c r="AW9" s="17">
        <v>0</v>
      </c>
      <c r="AX9" s="17">
        <v>0</v>
      </c>
      <c r="AY9" s="17">
        <v>0.147367723189512</v>
      </c>
      <c r="AZ9" s="17">
        <v>0.123655381459749</v>
      </c>
      <c r="BA9" s="17">
        <v>7.5705867970240495E-2</v>
      </c>
      <c r="BB9" s="17"/>
      <c r="BC9" s="17">
        <v>0.13542232155981099</v>
      </c>
      <c r="BD9" s="17">
        <v>0</v>
      </c>
      <c r="BE9" s="17">
        <v>6.44207341740482E-2</v>
      </c>
      <c r="BF9" s="17">
        <v>0</v>
      </c>
      <c r="BG9" s="17">
        <v>0.15671176518603799</v>
      </c>
    </row>
    <row r="10" spans="2:59" x14ac:dyDescent="0.35">
      <c r="B10" s="18" t="s">
        <v>689</v>
      </c>
      <c r="C10" s="17">
        <v>7.2727951617149802E-2</v>
      </c>
      <c r="D10" s="17">
        <v>5.6057480968080699E-2</v>
      </c>
      <c r="E10" s="17">
        <v>8.8326540967320205E-2</v>
      </c>
      <c r="F10" s="17"/>
      <c r="G10" s="17">
        <v>5.4474728951481102E-2</v>
      </c>
      <c r="H10" s="17">
        <v>0.112291723157133</v>
      </c>
      <c r="I10" s="17">
        <v>0</v>
      </c>
      <c r="J10" s="17">
        <v>0</v>
      </c>
      <c r="K10" s="17">
        <v>0.178136769082924</v>
      </c>
      <c r="L10" s="17">
        <v>9.5476101264871799E-2</v>
      </c>
      <c r="M10" s="17"/>
      <c r="N10" s="17">
        <v>3.5763854415649901E-2</v>
      </c>
      <c r="O10" s="17">
        <v>4.18611232016163E-2</v>
      </c>
      <c r="P10" s="17">
        <v>0.17257399034433099</v>
      </c>
      <c r="Q10" s="17">
        <v>4.46229586462751E-2</v>
      </c>
      <c r="R10" s="17"/>
      <c r="S10" s="17">
        <v>6.3178508762745805E-2</v>
      </c>
      <c r="T10" s="17">
        <v>0.122480588669643</v>
      </c>
      <c r="U10" s="17">
        <v>0.139662154988107</v>
      </c>
      <c r="V10" s="17">
        <v>0.18167774641755399</v>
      </c>
      <c r="W10" s="17">
        <v>0</v>
      </c>
      <c r="X10" s="17">
        <v>0</v>
      </c>
      <c r="Y10" s="17">
        <v>0.105534401491106</v>
      </c>
      <c r="Z10" s="17">
        <v>0</v>
      </c>
      <c r="AA10" s="17">
        <v>0</v>
      </c>
      <c r="AB10" s="17">
        <v>0.180790389140844</v>
      </c>
      <c r="AC10" s="17">
        <v>0</v>
      </c>
      <c r="AD10" s="17">
        <v>0</v>
      </c>
      <c r="AE10" s="17"/>
      <c r="AF10" s="17">
        <v>6.6460317256931606E-2</v>
      </c>
      <c r="AG10" s="17">
        <v>8.5004880507624697E-2</v>
      </c>
      <c r="AH10" s="17">
        <v>6.6819470366537598E-2</v>
      </c>
      <c r="AI10" s="17"/>
      <c r="AJ10" s="17">
        <v>5.6821130473599997E-2</v>
      </c>
      <c r="AK10" s="17">
        <v>2.71484829710508E-2</v>
      </c>
      <c r="AL10" s="17">
        <v>0.45785075669949898</v>
      </c>
      <c r="AM10" s="17">
        <v>0</v>
      </c>
      <c r="AN10" s="17">
        <v>9.7281351157901597E-2</v>
      </c>
      <c r="AO10" s="17"/>
      <c r="AP10" s="17">
        <v>4.7748647765330603E-2</v>
      </c>
      <c r="AQ10" s="17">
        <v>4.7368900713081197E-2</v>
      </c>
      <c r="AR10" s="17">
        <v>0.22070740150604601</v>
      </c>
      <c r="AS10" s="17">
        <v>0.105653171302797</v>
      </c>
      <c r="AT10" s="17">
        <v>0.17072608743626999</v>
      </c>
      <c r="AU10" s="17"/>
      <c r="AV10" s="17">
        <v>5.0993692620294899E-2</v>
      </c>
      <c r="AW10" s="17">
        <v>4.7677906445853298E-2</v>
      </c>
      <c r="AX10" s="17">
        <v>0.245228561435025</v>
      </c>
      <c r="AY10" s="17">
        <v>7.0986330039961104E-2</v>
      </c>
      <c r="AZ10" s="17">
        <v>0.1246134922908</v>
      </c>
      <c r="BA10" s="17">
        <v>0</v>
      </c>
      <c r="BB10" s="17"/>
      <c r="BC10" s="17">
        <v>3.6658732354905403E-2</v>
      </c>
      <c r="BD10" s="17">
        <v>0.181362740693819</v>
      </c>
      <c r="BE10" s="17">
        <v>0</v>
      </c>
      <c r="BF10" s="17">
        <v>0</v>
      </c>
      <c r="BG10" s="17">
        <v>0</v>
      </c>
    </row>
    <row r="11" spans="2:59" x14ac:dyDescent="0.35">
      <c r="B11" s="18" t="s">
        <v>690</v>
      </c>
      <c r="C11" s="17">
        <v>0.12533997798525601</v>
      </c>
      <c r="D11" s="17">
        <v>0.10262163300337999</v>
      </c>
      <c r="E11" s="17">
        <v>0.146597574219204</v>
      </c>
      <c r="F11" s="17"/>
      <c r="G11" s="17">
        <v>0.33083995483585099</v>
      </c>
      <c r="H11" s="17">
        <v>9.0322120573606696E-2</v>
      </c>
      <c r="I11" s="17">
        <v>0.10324560761441499</v>
      </c>
      <c r="J11" s="17">
        <v>0</v>
      </c>
      <c r="K11" s="17">
        <v>0.155891111777298</v>
      </c>
      <c r="L11" s="17">
        <v>0.12709422860219699</v>
      </c>
      <c r="M11" s="17"/>
      <c r="N11" s="17">
        <v>8.9762691217224494E-2</v>
      </c>
      <c r="O11" s="17">
        <v>0.24045658546459001</v>
      </c>
      <c r="P11" s="17">
        <v>6.5656398407841807E-2</v>
      </c>
      <c r="Q11" s="17">
        <v>8.0364630847470697E-2</v>
      </c>
      <c r="R11" s="17"/>
      <c r="S11" s="17">
        <v>6.5385951002067705E-2</v>
      </c>
      <c r="T11" s="17">
        <v>0</v>
      </c>
      <c r="U11" s="17">
        <v>0.28097663017227897</v>
      </c>
      <c r="V11" s="17">
        <v>0.17533414750236001</v>
      </c>
      <c r="W11" s="17">
        <v>0.163615610886437</v>
      </c>
      <c r="X11" s="17">
        <v>0.23467657383131399</v>
      </c>
      <c r="Y11" s="17">
        <v>0.104762560104102</v>
      </c>
      <c r="Z11" s="17">
        <v>0.231435656919247</v>
      </c>
      <c r="AA11" s="17">
        <v>5.63195808664195E-2</v>
      </c>
      <c r="AB11" s="17">
        <v>0.18904274342449701</v>
      </c>
      <c r="AC11" s="17">
        <v>0.20336193938243199</v>
      </c>
      <c r="AD11" s="17">
        <v>0</v>
      </c>
      <c r="AE11" s="17"/>
      <c r="AF11" s="17">
        <v>6.8218901712682703E-2</v>
      </c>
      <c r="AG11" s="17">
        <v>0.149501295586391</v>
      </c>
      <c r="AH11" s="17">
        <v>0.120020410979731</v>
      </c>
      <c r="AI11" s="17"/>
      <c r="AJ11" s="17">
        <v>0.109528357508011</v>
      </c>
      <c r="AK11" s="17">
        <v>0.14051557738814599</v>
      </c>
      <c r="AL11" s="17">
        <v>0.16575083978479099</v>
      </c>
      <c r="AM11" s="17">
        <v>0</v>
      </c>
      <c r="AN11" s="17">
        <v>0</v>
      </c>
      <c r="AO11" s="17"/>
      <c r="AP11" s="17">
        <v>8.0965694922624704E-2</v>
      </c>
      <c r="AQ11" s="17">
        <v>0.21010913402749501</v>
      </c>
      <c r="AR11" s="17">
        <v>0.31137617487765701</v>
      </c>
      <c r="AS11" s="17">
        <v>0</v>
      </c>
      <c r="AT11" s="17">
        <v>0</v>
      </c>
      <c r="AU11" s="17"/>
      <c r="AV11" s="17">
        <v>0.27698095497813702</v>
      </c>
      <c r="AW11" s="17">
        <v>8.0845741366675397E-2</v>
      </c>
      <c r="AX11" s="17">
        <v>0</v>
      </c>
      <c r="AY11" s="17">
        <v>8.4406130994912204E-2</v>
      </c>
      <c r="AZ11" s="17">
        <v>0.1045491397137</v>
      </c>
      <c r="BA11" s="17">
        <v>0</v>
      </c>
      <c r="BB11" s="17"/>
      <c r="BC11" s="17">
        <v>0.126597216057004</v>
      </c>
      <c r="BD11" s="17">
        <v>6.5046091470813194E-2</v>
      </c>
      <c r="BE11" s="17">
        <v>0.114445441882999</v>
      </c>
      <c r="BF11" s="17">
        <v>0.29536330506175501</v>
      </c>
      <c r="BG11" s="17">
        <v>0.22741791820049301</v>
      </c>
    </row>
    <row r="12" spans="2:59" x14ac:dyDescent="0.35">
      <c r="B12" s="18" t="s">
        <v>691</v>
      </c>
      <c r="C12" s="17">
        <v>0.175624209612674</v>
      </c>
      <c r="D12" s="17">
        <v>0.239775344834596</v>
      </c>
      <c r="E12" s="17">
        <v>0.115597877078991</v>
      </c>
      <c r="F12" s="17"/>
      <c r="G12" s="17">
        <v>0.16890353122468901</v>
      </c>
      <c r="H12" s="17">
        <v>0.378337996098147</v>
      </c>
      <c r="I12" s="17">
        <v>5.5078162395712102E-2</v>
      </c>
      <c r="J12" s="17">
        <v>0.144222635622199</v>
      </c>
      <c r="K12" s="17">
        <v>0.23958452854899301</v>
      </c>
      <c r="L12" s="17">
        <v>7.74007733185956E-2</v>
      </c>
      <c r="M12" s="17"/>
      <c r="N12" s="17">
        <v>0.20140698308232599</v>
      </c>
      <c r="O12" s="17">
        <v>0.160389644093718</v>
      </c>
      <c r="P12" s="17">
        <v>6.6452506216461898E-2</v>
      </c>
      <c r="Q12" s="17">
        <v>0.28165343204707699</v>
      </c>
      <c r="R12" s="17"/>
      <c r="S12" s="17">
        <v>0.37087449938467798</v>
      </c>
      <c r="T12" s="17">
        <v>0.211378106469754</v>
      </c>
      <c r="U12" s="17">
        <v>0.13904629285252099</v>
      </c>
      <c r="V12" s="17">
        <v>0</v>
      </c>
      <c r="W12" s="17">
        <v>0.19261187805490901</v>
      </c>
      <c r="X12" s="17">
        <v>0.20557874735050599</v>
      </c>
      <c r="Y12" s="17">
        <v>0.262855224485331</v>
      </c>
      <c r="Z12" s="17">
        <v>0</v>
      </c>
      <c r="AA12" s="17">
        <v>0.14932277090274401</v>
      </c>
      <c r="AB12" s="17">
        <v>0.15027701813245201</v>
      </c>
      <c r="AC12" s="17">
        <v>0</v>
      </c>
      <c r="AD12" s="17">
        <v>0</v>
      </c>
      <c r="AE12" s="17"/>
      <c r="AF12" s="17">
        <v>0.149487588374415</v>
      </c>
      <c r="AG12" s="17">
        <v>0.14144394215432901</v>
      </c>
      <c r="AH12" s="17">
        <v>0.33336754069275798</v>
      </c>
      <c r="AI12" s="17"/>
      <c r="AJ12" s="17">
        <v>9.6683535425862999E-2</v>
      </c>
      <c r="AK12" s="17">
        <v>0.18656105564154199</v>
      </c>
      <c r="AL12" s="17">
        <v>0</v>
      </c>
      <c r="AM12" s="17">
        <v>0</v>
      </c>
      <c r="AN12" s="17">
        <v>0.24645178848010599</v>
      </c>
      <c r="AO12" s="17"/>
      <c r="AP12" s="17">
        <v>0.165709425293524</v>
      </c>
      <c r="AQ12" s="17">
        <v>9.9572672866897693E-2</v>
      </c>
      <c r="AR12" s="17">
        <v>0</v>
      </c>
      <c r="AS12" s="17">
        <v>0.246720437059092</v>
      </c>
      <c r="AT12" s="17">
        <v>0.45841356997584698</v>
      </c>
      <c r="AU12" s="17"/>
      <c r="AV12" s="17">
        <v>0.105017838819415</v>
      </c>
      <c r="AW12" s="17">
        <v>0.208988034632861</v>
      </c>
      <c r="AX12" s="17">
        <v>0.18802545231279799</v>
      </c>
      <c r="AY12" s="17">
        <v>0.33025627236657601</v>
      </c>
      <c r="AZ12" s="17">
        <v>0.21353593101139101</v>
      </c>
      <c r="BA12" s="17">
        <v>0.155133714392477</v>
      </c>
      <c r="BB12" s="17"/>
      <c r="BC12" s="17">
        <v>0.21617631659664199</v>
      </c>
      <c r="BD12" s="17">
        <v>0.152622007578117</v>
      </c>
      <c r="BE12" s="17">
        <v>0.16974607055252999</v>
      </c>
      <c r="BF12" s="17">
        <v>0.117860616899017</v>
      </c>
      <c r="BG12" s="17">
        <v>0.169617335344531</v>
      </c>
    </row>
    <row r="13" spans="2:59" x14ac:dyDescent="0.35">
      <c r="B13" s="18" t="s">
        <v>692</v>
      </c>
      <c r="C13" s="17">
        <v>0.13611241159224299</v>
      </c>
      <c r="D13" s="17">
        <v>0.12430417563900301</v>
      </c>
      <c r="E13" s="17">
        <v>0.14716139919804799</v>
      </c>
      <c r="F13" s="17"/>
      <c r="G13" s="17">
        <v>8.0709181756105794E-2</v>
      </c>
      <c r="H13" s="17">
        <v>0</v>
      </c>
      <c r="I13" s="17">
        <v>5.0335924974712898E-2</v>
      </c>
      <c r="J13" s="17">
        <v>0.39053245267115699</v>
      </c>
      <c r="K13" s="17">
        <v>0.104716228671568</v>
      </c>
      <c r="L13" s="17">
        <v>0.135820274532341</v>
      </c>
      <c r="M13" s="17"/>
      <c r="N13" s="17">
        <v>0.15598634540598799</v>
      </c>
      <c r="O13" s="17">
        <v>0.13004290705545901</v>
      </c>
      <c r="P13" s="17">
        <v>0.12704940793397301</v>
      </c>
      <c r="Q13" s="17">
        <v>0.13307195782248099</v>
      </c>
      <c r="R13" s="17"/>
      <c r="S13" s="17">
        <v>0</v>
      </c>
      <c r="T13" s="17">
        <v>0.26878078403668998</v>
      </c>
      <c r="U13" s="17">
        <v>0</v>
      </c>
      <c r="V13" s="17">
        <v>0</v>
      </c>
      <c r="W13" s="17">
        <v>0.16865543158506599</v>
      </c>
      <c r="X13" s="17">
        <v>0.24484783244758501</v>
      </c>
      <c r="Y13" s="17">
        <v>0</v>
      </c>
      <c r="Z13" s="17">
        <v>0.21035686495446099</v>
      </c>
      <c r="AA13" s="17">
        <v>0.19446976015447101</v>
      </c>
      <c r="AB13" s="17">
        <v>8.0535306353109001E-2</v>
      </c>
      <c r="AC13" s="17">
        <v>0.230014828499672</v>
      </c>
      <c r="AD13" s="17">
        <v>0</v>
      </c>
      <c r="AE13" s="17"/>
      <c r="AF13" s="17">
        <v>0.126419305226498</v>
      </c>
      <c r="AG13" s="17">
        <v>0.18415795044371</v>
      </c>
      <c r="AH13" s="17">
        <v>0.10114350162900899</v>
      </c>
      <c r="AI13" s="17"/>
      <c r="AJ13" s="17">
        <v>0.179710015034556</v>
      </c>
      <c r="AK13" s="17">
        <v>0.121483372595211</v>
      </c>
      <c r="AL13" s="17">
        <v>0.18094302185956901</v>
      </c>
      <c r="AM13" s="17">
        <v>0</v>
      </c>
      <c r="AN13" s="17">
        <v>6.8431285959738797E-2</v>
      </c>
      <c r="AO13" s="17"/>
      <c r="AP13" s="17">
        <v>8.6014176046080901E-2</v>
      </c>
      <c r="AQ13" s="17">
        <v>6.6281519056964694E-2</v>
      </c>
      <c r="AR13" s="17">
        <v>0.14762675627903299</v>
      </c>
      <c r="AS13" s="17">
        <v>0.28194900785399701</v>
      </c>
      <c r="AT13" s="17">
        <v>0.165412780700119</v>
      </c>
      <c r="AU13" s="17"/>
      <c r="AV13" s="17">
        <v>9.7386096816996101E-2</v>
      </c>
      <c r="AW13" s="17">
        <v>8.6257904469902197E-2</v>
      </c>
      <c r="AX13" s="17">
        <v>0.38956177324522601</v>
      </c>
      <c r="AY13" s="17">
        <v>0.11973693391005399</v>
      </c>
      <c r="AZ13" s="17">
        <v>0.120735293487402</v>
      </c>
      <c r="BA13" s="17">
        <v>0.189288651594989</v>
      </c>
      <c r="BB13" s="17"/>
      <c r="BC13" s="17">
        <v>0.102328867673374</v>
      </c>
      <c r="BD13" s="17">
        <v>0.167026200619601</v>
      </c>
      <c r="BE13" s="17">
        <v>0.11521713233495801</v>
      </c>
      <c r="BF13" s="17">
        <v>0.13206979783115599</v>
      </c>
      <c r="BG13" s="17">
        <v>0</v>
      </c>
    </row>
    <row r="14" spans="2:59" x14ac:dyDescent="0.35">
      <c r="B14" s="18" t="s">
        <v>598</v>
      </c>
      <c r="C14" s="17">
        <v>0.14003902509748101</v>
      </c>
      <c r="D14" s="17">
        <v>0.11687382565474499</v>
      </c>
      <c r="E14" s="17">
        <v>0.16171474385364101</v>
      </c>
      <c r="F14" s="17"/>
      <c r="G14" s="17">
        <v>0.18355474886339601</v>
      </c>
      <c r="H14" s="17">
        <v>5.8900294695732401E-2</v>
      </c>
      <c r="I14" s="17">
        <v>0.35489192371166101</v>
      </c>
      <c r="J14" s="17">
        <v>9.7501991502092294E-2</v>
      </c>
      <c r="K14" s="17">
        <v>0.113675508099103</v>
      </c>
      <c r="L14" s="17">
        <v>8.5147649444868106E-2</v>
      </c>
      <c r="M14" s="17"/>
      <c r="N14" s="17">
        <v>0.235977461331315</v>
      </c>
      <c r="O14" s="17">
        <v>0.139272318435361</v>
      </c>
      <c r="P14" s="17">
        <v>0.115457783831939</v>
      </c>
      <c r="Q14" s="17">
        <v>7.0203110658965007E-2</v>
      </c>
      <c r="R14" s="17"/>
      <c r="S14" s="17">
        <v>0.17234901886489401</v>
      </c>
      <c r="T14" s="17">
        <v>5.6129331786688497E-2</v>
      </c>
      <c r="U14" s="17">
        <v>0</v>
      </c>
      <c r="V14" s="17">
        <v>0</v>
      </c>
      <c r="W14" s="17">
        <v>0.35791728711113602</v>
      </c>
      <c r="X14" s="17">
        <v>0.224945982574423</v>
      </c>
      <c r="Y14" s="17">
        <v>9.2129924283679901E-2</v>
      </c>
      <c r="Z14" s="17">
        <v>0</v>
      </c>
      <c r="AA14" s="17">
        <v>0.17625322091203299</v>
      </c>
      <c r="AB14" s="17">
        <v>0.108368829437266</v>
      </c>
      <c r="AC14" s="17">
        <v>0.383053954512527</v>
      </c>
      <c r="AD14" s="17">
        <v>0</v>
      </c>
      <c r="AE14" s="17"/>
      <c r="AF14" s="17">
        <v>0.12367972440409999</v>
      </c>
      <c r="AG14" s="17">
        <v>0.17249761130814001</v>
      </c>
      <c r="AH14" s="17">
        <v>5.0104082129416701E-2</v>
      </c>
      <c r="AI14" s="17"/>
      <c r="AJ14" s="17">
        <v>0.17445804498074999</v>
      </c>
      <c r="AK14" s="17">
        <v>0.15463047645615399</v>
      </c>
      <c r="AL14" s="17">
        <v>0</v>
      </c>
      <c r="AM14" s="17">
        <v>0</v>
      </c>
      <c r="AN14" s="17">
        <v>7.2945696536335605E-2</v>
      </c>
      <c r="AO14" s="17"/>
      <c r="AP14" s="17">
        <v>0.205400375697147</v>
      </c>
      <c r="AQ14" s="17">
        <v>0.128996005714273</v>
      </c>
      <c r="AR14" s="17">
        <v>0.16082265007051899</v>
      </c>
      <c r="AS14" s="17">
        <v>7.0461507415657001E-2</v>
      </c>
      <c r="AT14" s="17">
        <v>0.205447561887765</v>
      </c>
      <c r="AU14" s="17"/>
      <c r="AV14" s="17">
        <v>7.9406572793640606E-2</v>
      </c>
      <c r="AW14" s="17">
        <v>0.20509606773706901</v>
      </c>
      <c r="AX14" s="17">
        <v>0</v>
      </c>
      <c r="AY14" s="17">
        <v>0</v>
      </c>
      <c r="AZ14" s="17">
        <v>0.312910762036958</v>
      </c>
      <c r="BA14" s="17">
        <v>0.13578655054622299</v>
      </c>
      <c r="BB14" s="17"/>
      <c r="BC14" s="17">
        <v>0.110382326178575</v>
      </c>
      <c r="BD14" s="17">
        <v>0.206563627206476</v>
      </c>
      <c r="BE14" s="17">
        <v>0.177425343077215</v>
      </c>
      <c r="BF14" s="17">
        <v>0.12145204062281099</v>
      </c>
      <c r="BG14" s="17">
        <v>0</v>
      </c>
    </row>
    <row r="15" spans="2:59" ht="29" x14ac:dyDescent="0.35">
      <c r="B15" s="18" t="s">
        <v>722</v>
      </c>
      <c r="C15" s="17">
        <v>0.26009131963466398</v>
      </c>
      <c r="D15" s="17">
        <v>0.29453532220936002</v>
      </c>
      <c r="E15" s="17">
        <v>0.22786200451518299</v>
      </c>
      <c r="F15" s="17"/>
      <c r="G15" s="17">
        <v>0.18151785436847701</v>
      </c>
      <c r="H15" s="17">
        <v>0.30545457833933698</v>
      </c>
      <c r="I15" s="17">
        <v>0.20109140183218299</v>
      </c>
      <c r="J15" s="17">
        <v>0.28829903394465101</v>
      </c>
      <c r="K15" s="17">
        <v>0.15908248131809299</v>
      </c>
      <c r="L15" s="17">
        <v>0.36241073841404903</v>
      </c>
      <c r="M15" s="17"/>
      <c r="N15" s="17">
        <v>0.28110266454749699</v>
      </c>
      <c r="O15" s="17">
        <v>0.22632555943948601</v>
      </c>
      <c r="P15" s="17">
        <v>0.34924557395573502</v>
      </c>
      <c r="Q15" s="17">
        <v>0.188488684306367</v>
      </c>
      <c r="R15" s="17"/>
      <c r="S15" s="17">
        <v>0.19378965495462599</v>
      </c>
      <c r="T15" s="17">
        <v>0.17822371647889901</v>
      </c>
      <c r="U15" s="17">
        <v>0.31323863496618198</v>
      </c>
      <c r="V15" s="17">
        <v>0.50030937822699095</v>
      </c>
      <c r="W15" s="17">
        <v>0.117199792362452</v>
      </c>
      <c r="X15" s="17">
        <v>8.9950863796171204E-2</v>
      </c>
      <c r="Y15" s="17">
        <v>0.33289859725370902</v>
      </c>
      <c r="Z15" s="17">
        <v>0.36506756131327001</v>
      </c>
      <c r="AA15" s="17">
        <v>0.37754991671916899</v>
      </c>
      <c r="AB15" s="17">
        <v>0.290985713511831</v>
      </c>
      <c r="AC15" s="17">
        <v>0.18356927760536901</v>
      </c>
      <c r="AD15" s="17">
        <v>0</v>
      </c>
      <c r="AE15" s="17"/>
      <c r="AF15" s="17">
        <v>0.29601363006968401</v>
      </c>
      <c r="AG15" s="17">
        <v>0.26739431999980601</v>
      </c>
      <c r="AH15" s="17">
        <v>0.22320915465786201</v>
      </c>
      <c r="AI15" s="17"/>
      <c r="AJ15" s="17">
        <v>0.32857505824405597</v>
      </c>
      <c r="AK15" s="17">
        <v>0.27159487067112698</v>
      </c>
      <c r="AL15" s="17">
        <v>0.19545538165614099</v>
      </c>
      <c r="AM15" s="17">
        <v>0</v>
      </c>
      <c r="AN15" s="17">
        <v>0.265195473514238</v>
      </c>
      <c r="AO15" s="17"/>
      <c r="AP15" s="17">
        <v>0.32143924557772802</v>
      </c>
      <c r="AQ15" s="17">
        <v>0.308830801142571</v>
      </c>
      <c r="AR15" s="17">
        <v>0.159467017266744</v>
      </c>
      <c r="AS15" s="17">
        <v>0.23734694662799799</v>
      </c>
      <c r="AT15" s="17">
        <v>0</v>
      </c>
      <c r="AU15" s="17"/>
      <c r="AV15" s="17">
        <v>0.31737754257526002</v>
      </c>
      <c r="AW15" s="17">
        <v>0.27854928223403802</v>
      </c>
      <c r="AX15" s="17">
        <v>0.177184213006951</v>
      </c>
      <c r="AY15" s="17">
        <v>0.247246609498985</v>
      </c>
      <c r="AZ15" s="17">
        <v>0</v>
      </c>
      <c r="BA15" s="17">
        <v>0.38889255045746002</v>
      </c>
      <c r="BB15" s="17"/>
      <c r="BC15" s="17">
        <v>0.242678411129472</v>
      </c>
      <c r="BD15" s="17">
        <v>0.196573176611264</v>
      </c>
      <c r="BE15" s="17">
        <v>0.30085966598575098</v>
      </c>
      <c r="BF15" s="17">
        <v>0.33325423958526101</v>
      </c>
      <c r="BG15" s="17">
        <v>0.44625298126893798</v>
      </c>
    </row>
    <row r="16" spans="2:59" x14ac:dyDescent="0.35">
      <c r="B16" s="18" t="s">
        <v>100</v>
      </c>
      <c r="C16" s="19">
        <v>3.12445911137555E-2</v>
      </c>
      <c r="D16" s="19">
        <v>2.9172893463219701E-2</v>
      </c>
      <c r="E16" s="19">
        <v>3.3183082329072501E-2</v>
      </c>
      <c r="F16" s="19"/>
      <c r="G16" s="19">
        <v>0</v>
      </c>
      <c r="H16" s="19">
        <v>0</v>
      </c>
      <c r="I16" s="19">
        <v>0.117548587279956</v>
      </c>
      <c r="J16" s="19">
        <v>3.6390507579402001E-2</v>
      </c>
      <c r="K16" s="19">
        <v>4.8913372502020998E-2</v>
      </c>
      <c r="L16" s="19">
        <v>0</v>
      </c>
      <c r="M16" s="19"/>
      <c r="N16" s="19">
        <v>0</v>
      </c>
      <c r="O16" s="19">
        <v>3.1319867784744798E-2</v>
      </c>
      <c r="P16" s="19">
        <v>3.3361953307607897E-2</v>
      </c>
      <c r="Q16" s="19">
        <v>6.0300800155686701E-2</v>
      </c>
      <c r="R16" s="19"/>
      <c r="S16" s="19">
        <v>0.134422367030989</v>
      </c>
      <c r="T16" s="19">
        <v>0</v>
      </c>
      <c r="U16" s="19">
        <v>0.12707628702091101</v>
      </c>
      <c r="V16" s="19">
        <v>0</v>
      </c>
      <c r="W16" s="19">
        <v>0</v>
      </c>
      <c r="X16" s="19">
        <v>0</v>
      </c>
      <c r="Y16" s="19">
        <v>0</v>
      </c>
      <c r="Z16" s="19">
        <v>0</v>
      </c>
      <c r="AA16" s="19">
        <v>0</v>
      </c>
      <c r="AB16" s="19">
        <v>0</v>
      </c>
      <c r="AC16" s="19">
        <v>0</v>
      </c>
      <c r="AD16" s="19">
        <v>1</v>
      </c>
      <c r="AE16" s="19"/>
      <c r="AF16" s="19">
        <v>6.3631397597945394E-2</v>
      </c>
      <c r="AG16" s="19">
        <v>0</v>
      </c>
      <c r="AH16" s="19">
        <v>4.4414292314166402E-2</v>
      </c>
      <c r="AI16" s="19"/>
      <c r="AJ16" s="19">
        <v>2.5605802019565901E-2</v>
      </c>
      <c r="AK16" s="19">
        <v>0</v>
      </c>
      <c r="AL16" s="19">
        <v>0</v>
      </c>
      <c r="AM16" s="19">
        <v>1</v>
      </c>
      <c r="AN16" s="19">
        <v>8.4498507562366904E-2</v>
      </c>
      <c r="AO16" s="19"/>
      <c r="AP16" s="19">
        <v>9.2722434697563805E-2</v>
      </c>
      <c r="AQ16" s="19">
        <v>0</v>
      </c>
      <c r="AR16" s="19">
        <v>0</v>
      </c>
      <c r="AS16" s="19">
        <v>0</v>
      </c>
      <c r="AT16" s="19">
        <v>0</v>
      </c>
      <c r="AU16" s="19"/>
      <c r="AV16" s="19">
        <v>0</v>
      </c>
      <c r="AW16" s="19">
        <v>9.25850631136E-2</v>
      </c>
      <c r="AX16" s="19">
        <v>0</v>
      </c>
      <c r="AY16" s="19">
        <v>0</v>
      </c>
      <c r="AZ16" s="19">
        <v>0</v>
      </c>
      <c r="BA16" s="19">
        <v>5.5192665038610297E-2</v>
      </c>
      <c r="BB16" s="19"/>
      <c r="BC16" s="19">
        <v>2.97558084502157E-2</v>
      </c>
      <c r="BD16" s="19">
        <v>3.0806155819909E-2</v>
      </c>
      <c r="BE16" s="19">
        <v>5.7885611992499697E-2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17</v>
      </c>
      <c r="H7" s="10">
        <v>20</v>
      </c>
      <c r="I7" s="10">
        <v>16</v>
      </c>
      <c r="J7" s="10">
        <v>23</v>
      </c>
      <c r="K7" s="10">
        <v>17</v>
      </c>
      <c r="L7" s="10">
        <v>23</v>
      </c>
      <c r="M7" s="10"/>
      <c r="N7" s="10">
        <v>29</v>
      </c>
      <c r="O7" s="10">
        <v>29</v>
      </c>
      <c r="P7" s="10">
        <v>30</v>
      </c>
      <c r="Q7" s="10">
        <v>28</v>
      </c>
      <c r="R7" s="10"/>
      <c r="S7" s="10">
        <v>14</v>
      </c>
      <c r="T7" s="10">
        <v>18</v>
      </c>
      <c r="U7" s="10">
        <v>7</v>
      </c>
      <c r="V7" s="10">
        <v>6</v>
      </c>
      <c r="W7" s="10">
        <v>6</v>
      </c>
      <c r="X7" s="10">
        <v>9</v>
      </c>
      <c r="Y7" s="10">
        <v>10</v>
      </c>
      <c r="Z7" s="10">
        <v>5</v>
      </c>
      <c r="AA7" s="10">
        <v>20</v>
      </c>
      <c r="AB7" s="10">
        <v>11</v>
      </c>
      <c r="AC7" s="10">
        <v>9</v>
      </c>
      <c r="AD7" s="10">
        <v>1</v>
      </c>
      <c r="AE7" s="10"/>
      <c r="AF7" s="10">
        <v>44</v>
      </c>
      <c r="AG7" s="10">
        <v>40</v>
      </c>
      <c r="AH7" s="10">
        <v>18</v>
      </c>
      <c r="AI7" s="10"/>
      <c r="AJ7" s="10">
        <v>36</v>
      </c>
      <c r="AK7" s="10">
        <v>38</v>
      </c>
      <c r="AL7" s="10">
        <v>5</v>
      </c>
      <c r="AM7" s="10">
        <v>1</v>
      </c>
      <c r="AN7" s="10">
        <v>12</v>
      </c>
      <c r="AO7" s="10"/>
      <c r="AP7" s="10">
        <v>22</v>
      </c>
      <c r="AQ7" s="10">
        <v>42</v>
      </c>
      <c r="AR7" s="10">
        <v>6</v>
      </c>
      <c r="AS7" s="10">
        <v>16</v>
      </c>
      <c r="AT7" s="10">
        <v>6</v>
      </c>
      <c r="AU7" s="10"/>
      <c r="AV7" s="10">
        <v>39</v>
      </c>
      <c r="AW7" s="10">
        <v>22</v>
      </c>
      <c r="AX7" s="10">
        <v>5</v>
      </c>
      <c r="AY7" s="10">
        <v>12</v>
      </c>
      <c r="AZ7" s="10">
        <v>8</v>
      </c>
      <c r="BA7" s="10">
        <v>15</v>
      </c>
      <c r="BB7" s="10"/>
      <c r="BC7" s="10">
        <v>27</v>
      </c>
      <c r="BD7" s="10">
        <v>31</v>
      </c>
      <c r="BE7" s="10">
        <v>33</v>
      </c>
      <c r="BF7" s="10">
        <v>9</v>
      </c>
      <c r="BG7" s="10">
        <v>6</v>
      </c>
    </row>
    <row r="8" spans="2:59" ht="30" customHeight="1" x14ac:dyDescent="0.35">
      <c r="B8" s="11" t="s">
        <v>20</v>
      </c>
      <c r="C8" s="11">
        <v>115</v>
      </c>
      <c r="D8" s="11">
        <v>56</v>
      </c>
      <c r="E8" s="11">
        <v>59</v>
      </c>
      <c r="F8" s="11"/>
      <c r="G8" s="11">
        <v>16</v>
      </c>
      <c r="H8" s="11">
        <v>20</v>
      </c>
      <c r="I8" s="11">
        <v>17</v>
      </c>
      <c r="J8" s="11">
        <v>22</v>
      </c>
      <c r="K8" s="11">
        <v>17</v>
      </c>
      <c r="L8" s="11">
        <v>24</v>
      </c>
      <c r="M8" s="11"/>
      <c r="N8" s="11">
        <v>27</v>
      </c>
      <c r="O8" s="11">
        <v>33</v>
      </c>
      <c r="P8" s="11">
        <v>28</v>
      </c>
      <c r="Q8" s="11">
        <v>27</v>
      </c>
      <c r="R8" s="11"/>
      <c r="S8" s="11">
        <v>14</v>
      </c>
      <c r="T8" s="11">
        <v>18</v>
      </c>
      <c r="U8" s="11">
        <v>7</v>
      </c>
      <c r="V8" s="11">
        <v>8</v>
      </c>
      <c r="W8" s="11">
        <v>6</v>
      </c>
      <c r="X8" s="11">
        <v>11</v>
      </c>
      <c r="Y8" s="11">
        <v>10</v>
      </c>
      <c r="Z8" s="11">
        <v>4</v>
      </c>
      <c r="AA8" s="11">
        <v>19</v>
      </c>
      <c r="AB8" s="11">
        <v>10</v>
      </c>
      <c r="AC8" s="11">
        <v>8</v>
      </c>
      <c r="AD8" s="11">
        <v>1</v>
      </c>
      <c r="AE8" s="11"/>
      <c r="AF8" s="11">
        <v>44</v>
      </c>
      <c r="AG8" s="11">
        <v>40</v>
      </c>
      <c r="AH8" s="11">
        <v>18</v>
      </c>
      <c r="AI8" s="11"/>
      <c r="AJ8" s="11">
        <v>36</v>
      </c>
      <c r="AK8" s="11">
        <v>38</v>
      </c>
      <c r="AL8" s="11">
        <v>5</v>
      </c>
      <c r="AM8" s="11">
        <v>1</v>
      </c>
      <c r="AN8" s="11">
        <v>12</v>
      </c>
      <c r="AO8" s="11"/>
      <c r="AP8" s="11">
        <v>21</v>
      </c>
      <c r="AQ8" s="11">
        <v>42</v>
      </c>
      <c r="AR8" s="11">
        <v>6</v>
      </c>
      <c r="AS8" s="11">
        <v>16</v>
      </c>
      <c r="AT8" s="11">
        <v>6</v>
      </c>
      <c r="AU8" s="11"/>
      <c r="AV8" s="11">
        <v>39</v>
      </c>
      <c r="AW8" s="11">
        <v>21</v>
      </c>
      <c r="AX8" s="11">
        <v>6</v>
      </c>
      <c r="AY8" s="11">
        <v>12</v>
      </c>
      <c r="AZ8" s="11">
        <v>8</v>
      </c>
      <c r="BA8" s="11">
        <v>14</v>
      </c>
      <c r="BB8" s="11"/>
      <c r="BC8" s="11">
        <v>28</v>
      </c>
      <c r="BD8" s="11">
        <v>30</v>
      </c>
      <c r="BE8" s="11">
        <v>32</v>
      </c>
      <c r="BF8" s="11">
        <v>10</v>
      </c>
      <c r="BG8" s="11">
        <v>6</v>
      </c>
    </row>
    <row r="9" spans="2:59" x14ac:dyDescent="0.35">
      <c r="B9" s="18" t="s">
        <v>725</v>
      </c>
      <c r="C9" s="17">
        <v>0.23819058398082399</v>
      </c>
      <c r="D9" s="17">
        <v>0.26677825221224299</v>
      </c>
      <c r="E9" s="17">
        <v>0.211441051432641</v>
      </c>
      <c r="F9" s="17"/>
      <c r="G9" s="17">
        <v>0.266738367274171</v>
      </c>
      <c r="H9" s="17">
        <v>0.28962859370330801</v>
      </c>
      <c r="I9" s="17">
        <v>0.26132265204661898</v>
      </c>
      <c r="J9" s="17">
        <v>0.13274933645054199</v>
      </c>
      <c r="K9" s="17">
        <v>0.21284946595976401</v>
      </c>
      <c r="L9" s="17">
        <v>0.27500027936786797</v>
      </c>
      <c r="M9" s="17"/>
      <c r="N9" s="17">
        <v>0.27703792625109203</v>
      </c>
      <c r="O9" s="17">
        <v>0.26415814736165599</v>
      </c>
      <c r="P9" s="17">
        <v>0.25922550864171101</v>
      </c>
      <c r="Q9" s="17">
        <v>0.145306634341277</v>
      </c>
      <c r="R9" s="17"/>
      <c r="S9" s="17">
        <v>0</v>
      </c>
      <c r="T9" s="17">
        <v>0.12682942501421801</v>
      </c>
      <c r="U9" s="17">
        <v>0.44031492198709299</v>
      </c>
      <c r="V9" s="17">
        <v>0.34171243974479099</v>
      </c>
      <c r="W9" s="17">
        <v>0.47053006257906699</v>
      </c>
      <c r="X9" s="17">
        <v>0</v>
      </c>
      <c r="Y9" s="17">
        <v>0.42502852153738901</v>
      </c>
      <c r="Z9" s="17">
        <v>0.184193354034284</v>
      </c>
      <c r="AA9" s="17">
        <v>0.30422493597383699</v>
      </c>
      <c r="AB9" s="17">
        <v>0.290985713511831</v>
      </c>
      <c r="AC9" s="17">
        <v>0.39301951687007303</v>
      </c>
      <c r="AD9" s="17">
        <v>0</v>
      </c>
      <c r="AE9" s="17"/>
      <c r="AF9" s="17">
        <v>0.25879277847606103</v>
      </c>
      <c r="AG9" s="17">
        <v>0.21492206986005399</v>
      </c>
      <c r="AH9" s="17">
        <v>0.12708695983962001</v>
      </c>
      <c r="AI9" s="17"/>
      <c r="AJ9" s="17">
        <v>0.29003694981758898</v>
      </c>
      <c r="AK9" s="17">
        <v>0.216992991191508</v>
      </c>
      <c r="AL9" s="17">
        <v>0</v>
      </c>
      <c r="AM9" s="17">
        <v>0</v>
      </c>
      <c r="AN9" s="17">
        <v>0.18502378273772699</v>
      </c>
      <c r="AO9" s="17"/>
      <c r="AP9" s="17">
        <v>0.25567602947736601</v>
      </c>
      <c r="AQ9" s="17">
        <v>0.25493910434475803</v>
      </c>
      <c r="AR9" s="17">
        <v>0</v>
      </c>
      <c r="AS9" s="17">
        <v>0.23734694662799799</v>
      </c>
      <c r="AT9" s="17">
        <v>0.205447561887765</v>
      </c>
      <c r="AU9" s="17"/>
      <c r="AV9" s="17">
        <v>0.25542648284001401</v>
      </c>
      <c r="AW9" s="17">
        <v>0.27000240861337799</v>
      </c>
      <c r="AX9" s="17">
        <v>0</v>
      </c>
      <c r="AY9" s="17">
        <v>0.14741776996994599</v>
      </c>
      <c r="AZ9" s="17">
        <v>0.149956802465946</v>
      </c>
      <c r="BA9" s="17">
        <v>0.335363779048924</v>
      </c>
      <c r="BB9" s="17"/>
      <c r="BC9" s="17">
        <v>0.12711933463960301</v>
      </c>
      <c r="BD9" s="17">
        <v>0.27884125677261001</v>
      </c>
      <c r="BE9" s="17">
        <v>0.307070063345521</v>
      </c>
      <c r="BF9" s="17">
        <v>0.21513279806444599</v>
      </c>
      <c r="BG9" s="17">
        <v>0.28298982614953899</v>
      </c>
    </row>
    <row r="10" spans="2:59" x14ac:dyDescent="0.35">
      <c r="B10" s="18" t="s">
        <v>689</v>
      </c>
      <c r="C10" s="17">
        <v>0.14261258517574199</v>
      </c>
      <c r="D10" s="17">
        <v>0.119520250677072</v>
      </c>
      <c r="E10" s="17">
        <v>0.16422012407277101</v>
      </c>
      <c r="F10" s="17"/>
      <c r="G10" s="17">
        <v>0.19978771862495201</v>
      </c>
      <c r="H10" s="17">
        <v>0.187579901782953</v>
      </c>
      <c r="I10" s="17">
        <v>0.132487201286135</v>
      </c>
      <c r="J10" s="17">
        <v>0.102542173156598</v>
      </c>
      <c r="K10" s="17">
        <v>5.9363474302171697E-2</v>
      </c>
      <c r="L10" s="17">
        <v>0.16989561293677899</v>
      </c>
      <c r="M10" s="17"/>
      <c r="N10" s="17">
        <v>0.2151781153367</v>
      </c>
      <c r="O10" s="17">
        <v>0.104166722296662</v>
      </c>
      <c r="P10" s="17">
        <v>0.142939756648405</v>
      </c>
      <c r="Q10" s="17">
        <v>0.117060831493237</v>
      </c>
      <c r="R10" s="17"/>
      <c r="S10" s="17">
        <v>0.228041164615259</v>
      </c>
      <c r="T10" s="17">
        <v>0.102763016467752</v>
      </c>
      <c r="U10" s="17">
        <v>0</v>
      </c>
      <c r="V10" s="17">
        <v>0.15859693848220099</v>
      </c>
      <c r="W10" s="17">
        <v>0.19261187805490901</v>
      </c>
      <c r="X10" s="17">
        <v>0.33944216271284</v>
      </c>
      <c r="Y10" s="17">
        <v>0.105534401491106</v>
      </c>
      <c r="Z10" s="17">
        <v>0</v>
      </c>
      <c r="AA10" s="17">
        <v>8.3789189297411706E-2</v>
      </c>
      <c r="AB10" s="17">
        <v>8.5107040036370804E-2</v>
      </c>
      <c r="AC10" s="17">
        <v>0.24419069206907901</v>
      </c>
      <c r="AD10" s="17">
        <v>0</v>
      </c>
      <c r="AE10" s="17"/>
      <c r="AF10" s="17">
        <v>0.211242560346768</v>
      </c>
      <c r="AG10" s="17">
        <v>0.108246003824724</v>
      </c>
      <c r="AH10" s="17">
        <v>0.104116986681489</v>
      </c>
      <c r="AI10" s="17"/>
      <c r="AJ10" s="17">
        <v>0.227960978771344</v>
      </c>
      <c r="AK10" s="17">
        <v>9.2014752596271093E-2</v>
      </c>
      <c r="AL10" s="17">
        <v>0.34669386164436</v>
      </c>
      <c r="AM10" s="17">
        <v>0</v>
      </c>
      <c r="AN10" s="17">
        <v>7.5124755473441898E-2</v>
      </c>
      <c r="AO10" s="17"/>
      <c r="AP10" s="17">
        <v>0.23496962037386901</v>
      </c>
      <c r="AQ10" s="17">
        <v>9.8094765690413199E-2</v>
      </c>
      <c r="AR10" s="17">
        <v>0.14762675627903299</v>
      </c>
      <c r="AS10" s="17">
        <v>0.26902131737805801</v>
      </c>
      <c r="AT10" s="17">
        <v>0.17072608743626999</v>
      </c>
      <c r="AU10" s="17"/>
      <c r="AV10" s="17">
        <v>4.6140689236256499E-2</v>
      </c>
      <c r="AW10" s="17">
        <v>0.22102670633480201</v>
      </c>
      <c r="AX10" s="17">
        <v>0.38956177324522601</v>
      </c>
      <c r="AY10" s="17">
        <v>0.19000600587993899</v>
      </c>
      <c r="AZ10" s="17">
        <v>0.28756745186181099</v>
      </c>
      <c r="BA10" s="17">
        <v>6.5543661534927897E-2</v>
      </c>
      <c r="BB10" s="17"/>
      <c r="BC10" s="17">
        <v>0.19484692894589001</v>
      </c>
      <c r="BD10" s="17">
        <v>9.8587165128481993E-2</v>
      </c>
      <c r="BE10" s="17">
        <v>0.12142689376778</v>
      </c>
      <c r="BF10" s="17">
        <v>0.34151034738095898</v>
      </c>
      <c r="BG10" s="17">
        <v>0</v>
      </c>
    </row>
    <row r="11" spans="2:59" x14ac:dyDescent="0.35">
      <c r="B11" s="18" t="s">
        <v>690</v>
      </c>
      <c r="C11" s="17">
        <v>0.110175018180032</v>
      </c>
      <c r="D11" s="17">
        <v>7.0025645178864407E-2</v>
      </c>
      <c r="E11" s="17">
        <v>0.147742858662509</v>
      </c>
      <c r="F11" s="17"/>
      <c r="G11" s="17">
        <v>6.5558993358858203E-2</v>
      </c>
      <c r="H11" s="17">
        <v>0</v>
      </c>
      <c r="I11" s="17">
        <v>0.18042829024558199</v>
      </c>
      <c r="J11" s="17">
        <v>0.13033114297015999</v>
      </c>
      <c r="K11" s="17">
        <v>0.23018320553346</v>
      </c>
      <c r="L11" s="17">
        <v>7.9243177888784697E-2</v>
      </c>
      <c r="M11" s="17"/>
      <c r="N11" s="17">
        <v>0.11141645338448999</v>
      </c>
      <c r="O11" s="17">
        <v>0.120246983367245</v>
      </c>
      <c r="P11" s="17">
        <v>0.16388710711249899</v>
      </c>
      <c r="Q11" s="17">
        <v>4.0850601277397598E-2</v>
      </c>
      <c r="R11" s="17"/>
      <c r="S11" s="17">
        <v>6.9842960245586602E-2</v>
      </c>
      <c r="T11" s="17">
        <v>0.107122078458804</v>
      </c>
      <c r="U11" s="17">
        <v>0.139662154988107</v>
      </c>
      <c r="V11" s="17">
        <v>0</v>
      </c>
      <c r="W11" s="17">
        <v>0</v>
      </c>
      <c r="X11" s="17">
        <v>9.8170511687640502E-2</v>
      </c>
      <c r="Y11" s="17">
        <v>0.10181929238207101</v>
      </c>
      <c r="Z11" s="17">
        <v>0.193139916813023</v>
      </c>
      <c r="AA11" s="17">
        <v>0.104977566108421</v>
      </c>
      <c r="AB11" s="17">
        <v>0.108368829437266</v>
      </c>
      <c r="AC11" s="17">
        <v>0.36278979106084802</v>
      </c>
      <c r="AD11" s="17">
        <v>0</v>
      </c>
      <c r="AE11" s="17"/>
      <c r="AF11" s="17">
        <v>8.9304530994850306E-2</v>
      </c>
      <c r="AG11" s="17">
        <v>0.14522165266505099</v>
      </c>
      <c r="AH11" s="17">
        <v>5.14315395766533E-2</v>
      </c>
      <c r="AI11" s="17"/>
      <c r="AJ11" s="17">
        <v>0.106857753550107</v>
      </c>
      <c r="AK11" s="17">
        <v>0.123302949405969</v>
      </c>
      <c r="AL11" s="17">
        <v>0</v>
      </c>
      <c r="AM11" s="17">
        <v>0</v>
      </c>
      <c r="AN11" s="17">
        <v>8.9057333006081901E-2</v>
      </c>
      <c r="AO11" s="17"/>
      <c r="AP11" s="17">
        <v>0.134665078482544</v>
      </c>
      <c r="AQ11" s="17">
        <v>9.1480848395508005E-2</v>
      </c>
      <c r="AR11" s="17">
        <v>0</v>
      </c>
      <c r="AS11" s="17">
        <v>6.21641861270976E-2</v>
      </c>
      <c r="AT11" s="17">
        <v>0.15071688626738799</v>
      </c>
      <c r="AU11" s="17"/>
      <c r="AV11" s="17">
        <v>0.15124025849730699</v>
      </c>
      <c r="AW11" s="17">
        <v>0.13446556738044599</v>
      </c>
      <c r="AX11" s="17">
        <v>0</v>
      </c>
      <c r="AY11" s="17">
        <v>0</v>
      </c>
      <c r="AZ11" s="17">
        <v>0.110008715287787</v>
      </c>
      <c r="BA11" s="17">
        <v>7.6015426857518206E-2</v>
      </c>
      <c r="BB11" s="17"/>
      <c r="BC11" s="17">
        <v>0.10199862428911</v>
      </c>
      <c r="BD11" s="17">
        <v>5.7898046094254203E-2</v>
      </c>
      <c r="BE11" s="17">
        <v>0.12631272985330599</v>
      </c>
      <c r="BF11" s="17">
        <v>0</v>
      </c>
      <c r="BG11" s="17">
        <v>0</v>
      </c>
    </row>
    <row r="12" spans="2:59" x14ac:dyDescent="0.35">
      <c r="B12" s="18" t="s">
        <v>691</v>
      </c>
      <c r="C12" s="17">
        <v>0.125854814831557</v>
      </c>
      <c r="D12" s="17">
        <v>0.17270862959132899</v>
      </c>
      <c r="E12" s="17">
        <v>8.2013616144856902E-2</v>
      </c>
      <c r="F12" s="17"/>
      <c r="G12" s="17">
        <v>0</v>
      </c>
      <c r="H12" s="17">
        <v>0.15705483179469801</v>
      </c>
      <c r="I12" s="17">
        <v>0.13874749968866101</v>
      </c>
      <c r="J12" s="17">
        <v>0.25496863576114598</v>
      </c>
      <c r="K12" s="17">
        <v>0</v>
      </c>
      <c r="L12" s="17">
        <v>0.14484219523463801</v>
      </c>
      <c r="M12" s="17"/>
      <c r="N12" s="17">
        <v>0.19930369354472399</v>
      </c>
      <c r="O12" s="17">
        <v>0.13737636116236601</v>
      </c>
      <c r="P12" s="17">
        <v>6.2990771266156098E-2</v>
      </c>
      <c r="Q12" s="17">
        <v>0.10301009310829801</v>
      </c>
      <c r="R12" s="17"/>
      <c r="S12" s="17">
        <v>0.160744833478384</v>
      </c>
      <c r="T12" s="17">
        <v>0.222605013370448</v>
      </c>
      <c r="U12" s="17">
        <v>0.26724882468987798</v>
      </c>
      <c r="V12" s="17">
        <v>0</v>
      </c>
      <c r="W12" s="17">
        <v>0</v>
      </c>
      <c r="X12" s="17">
        <v>0.13035165230916901</v>
      </c>
      <c r="Y12" s="17">
        <v>8.6812885412849497E-2</v>
      </c>
      <c r="Z12" s="17">
        <v>0</v>
      </c>
      <c r="AA12" s="17">
        <v>0.21500684022246699</v>
      </c>
      <c r="AB12" s="17">
        <v>0</v>
      </c>
      <c r="AC12" s="17">
        <v>0</v>
      </c>
      <c r="AD12" s="17">
        <v>0</v>
      </c>
      <c r="AE12" s="17"/>
      <c r="AF12" s="17">
        <v>9.7208160204451305E-2</v>
      </c>
      <c r="AG12" s="17">
        <v>0.155351103630228</v>
      </c>
      <c r="AH12" s="17">
        <v>0.224237833952044</v>
      </c>
      <c r="AI12" s="17"/>
      <c r="AJ12" s="17">
        <v>9.6479950777119905E-2</v>
      </c>
      <c r="AK12" s="17">
        <v>0.21079231086981701</v>
      </c>
      <c r="AL12" s="17">
        <v>0</v>
      </c>
      <c r="AM12" s="17">
        <v>0</v>
      </c>
      <c r="AN12" s="17">
        <v>8.2269700000582605E-2</v>
      </c>
      <c r="AO12" s="17"/>
      <c r="AP12" s="17">
        <v>5.5543305880326702E-2</v>
      </c>
      <c r="AQ12" s="17">
        <v>0.11668823603084801</v>
      </c>
      <c r="AR12" s="17">
        <v>0.14847360561452799</v>
      </c>
      <c r="AS12" s="17">
        <v>0.14222938603667501</v>
      </c>
      <c r="AT12" s="17">
        <v>0.33127252397185902</v>
      </c>
      <c r="AU12" s="17"/>
      <c r="AV12" s="17">
        <v>0.180434220672711</v>
      </c>
      <c r="AW12" s="17">
        <v>5.5461016497694998E-2</v>
      </c>
      <c r="AX12" s="17">
        <v>0</v>
      </c>
      <c r="AY12" s="17">
        <v>0.190386120474522</v>
      </c>
      <c r="AZ12" s="17">
        <v>0.120735293487402</v>
      </c>
      <c r="BA12" s="17">
        <v>6.4317236572268094E-2</v>
      </c>
      <c r="BB12" s="17"/>
      <c r="BC12" s="17">
        <v>0.136849359044382</v>
      </c>
      <c r="BD12" s="17">
        <v>0.108475905285842</v>
      </c>
      <c r="BE12" s="17">
        <v>0.16523194477445399</v>
      </c>
      <c r="BF12" s="17">
        <v>0.118121441520814</v>
      </c>
      <c r="BG12" s="17">
        <v>0</v>
      </c>
    </row>
    <row r="13" spans="2:59" x14ac:dyDescent="0.35">
      <c r="B13" s="18" t="s">
        <v>692</v>
      </c>
      <c r="C13" s="17">
        <v>8.3357845367101002E-2</v>
      </c>
      <c r="D13" s="17">
        <v>8.9971460737015493E-2</v>
      </c>
      <c r="E13" s="17">
        <v>7.7169473578027697E-2</v>
      </c>
      <c r="F13" s="17"/>
      <c r="G13" s="17">
        <v>0.197951768522444</v>
      </c>
      <c r="H13" s="17">
        <v>0.106148105209636</v>
      </c>
      <c r="I13" s="17">
        <v>0</v>
      </c>
      <c r="J13" s="17">
        <v>9.4182381749347302E-2</v>
      </c>
      <c r="K13" s="17">
        <v>7.26585143168956E-2</v>
      </c>
      <c r="L13" s="17">
        <v>4.3739078281084899E-2</v>
      </c>
      <c r="M13" s="17"/>
      <c r="N13" s="17">
        <v>3.7314240342547801E-2</v>
      </c>
      <c r="O13" s="17">
        <v>0.104947131918875</v>
      </c>
      <c r="P13" s="17">
        <v>6.4571265480182202E-2</v>
      </c>
      <c r="Q13" s="17">
        <v>0.122279124506057</v>
      </c>
      <c r="R13" s="17"/>
      <c r="S13" s="17">
        <v>6.3178508762745805E-2</v>
      </c>
      <c r="T13" s="17">
        <v>0</v>
      </c>
      <c r="U13" s="17">
        <v>0.152774098334922</v>
      </c>
      <c r="V13" s="17">
        <v>0.17533414750236001</v>
      </c>
      <c r="W13" s="17">
        <v>0.163615610886437</v>
      </c>
      <c r="X13" s="17">
        <v>0.30673833862901301</v>
      </c>
      <c r="Y13" s="17">
        <v>0</v>
      </c>
      <c r="Z13" s="17">
        <v>0.231435656919247</v>
      </c>
      <c r="AA13" s="17">
        <v>4.6669967929360699E-2</v>
      </c>
      <c r="AB13" s="17">
        <v>0</v>
      </c>
      <c r="AC13" s="17">
        <v>0</v>
      </c>
      <c r="AD13" s="17">
        <v>0</v>
      </c>
      <c r="AE13" s="17"/>
      <c r="AF13" s="17">
        <v>4.3109562321069897E-2</v>
      </c>
      <c r="AG13" s="17">
        <v>8.6354545282094394E-2</v>
      </c>
      <c r="AH13" s="17">
        <v>6.2186901041528402E-2</v>
      </c>
      <c r="AI13" s="17"/>
      <c r="AJ13" s="17">
        <v>6.2166014079443999E-2</v>
      </c>
      <c r="AK13" s="17">
        <v>7.7444675196668505E-2</v>
      </c>
      <c r="AL13" s="17">
        <v>0.19545538165614099</v>
      </c>
      <c r="AM13" s="17">
        <v>0</v>
      </c>
      <c r="AN13" s="17">
        <v>0</v>
      </c>
      <c r="AO13" s="17"/>
      <c r="AP13" s="17">
        <v>4.8510575820934002E-2</v>
      </c>
      <c r="AQ13" s="17">
        <v>0.130746041421652</v>
      </c>
      <c r="AR13" s="17">
        <v>0.159467017266744</v>
      </c>
      <c r="AS13" s="17">
        <v>0.12673693787346499</v>
      </c>
      <c r="AT13" s="17">
        <v>0</v>
      </c>
      <c r="AU13" s="17"/>
      <c r="AV13" s="17">
        <v>0.14075106973582099</v>
      </c>
      <c r="AW13" s="17">
        <v>4.8438705677950201E-2</v>
      </c>
      <c r="AX13" s="17">
        <v>0.177184213006951</v>
      </c>
      <c r="AY13" s="17">
        <v>0.16964816199324501</v>
      </c>
      <c r="AZ13" s="17">
        <v>0</v>
      </c>
      <c r="BA13" s="17">
        <v>0</v>
      </c>
      <c r="BB13" s="17"/>
      <c r="BC13" s="17">
        <v>0.136157746428478</v>
      </c>
      <c r="BD13" s="17">
        <v>5.9624580357457303E-2</v>
      </c>
      <c r="BE13" s="17">
        <v>3.24460896717194E-2</v>
      </c>
      <c r="BF13" s="17">
        <v>0.11511962462776</v>
      </c>
      <c r="BG13" s="17">
        <v>0.16326315511939901</v>
      </c>
    </row>
    <row r="14" spans="2:59" x14ac:dyDescent="0.35">
      <c r="B14" s="18" t="s">
        <v>598</v>
      </c>
      <c r="C14" s="17">
        <v>0.11543595773069899</v>
      </c>
      <c r="D14" s="17">
        <v>0.119898287194471</v>
      </c>
      <c r="E14" s="17">
        <v>0.111260548030767</v>
      </c>
      <c r="F14" s="17"/>
      <c r="G14" s="17">
        <v>0.148159230313545</v>
      </c>
      <c r="H14" s="17">
        <v>0.20489528037336199</v>
      </c>
      <c r="I14" s="17">
        <v>5.2344711784143801E-2</v>
      </c>
      <c r="J14" s="17">
        <v>0</v>
      </c>
      <c r="K14" s="17">
        <v>0.12366923794881</v>
      </c>
      <c r="L14" s="17">
        <v>0.163805669920428</v>
      </c>
      <c r="M14" s="17"/>
      <c r="N14" s="17">
        <v>0.123985716724796</v>
      </c>
      <c r="O14" s="17">
        <v>0.105380480083701</v>
      </c>
      <c r="P14" s="17">
        <v>3.6457049192809697E-2</v>
      </c>
      <c r="Q14" s="17">
        <v>0.20108016713826299</v>
      </c>
      <c r="R14" s="17"/>
      <c r="S14" s="17">
        <v>0.19928163414338701</v>
      </c>
      <c r="T14" s="17">
        <v>0.170149370879083</v>
      </c>
      <c r="U14" s="17">
        <v>0</v>
      </c>
      <c r="V14" s="17">
        <v>0.18167774641755399</v>
      </c>
      <c r="W14" s="17">
        <v>0</v>
      </c>
      <c r="X14" s="17">
        <v>0</v>
      </c>
      <c r="Y14" s="17">
        <v>8.8365775735865695E-2</v>
      </c>
      <c r="Z14" s="17">
        <v>0</v>
      </c>
      <c r="AA14" s="17">
        <v>0.107959759984196</v>
      </c>
      <c r="AB14" s="17">
        <v>0.31787302274671497</v>
      </c>
      <c r="AC14" s="17">
        <v>0</v>
      </c>
      <c r="AD14" s="17">
        <v>0</v>
      </c>
      <c r="AE14" s="17"/>
      <c r="AF14" s="17">
        <v>6.2816997346858403E-2</v>
      </c>
      <c r="AG14" s="17">
        <v>0.141219510241827</v>
      </c>
      <c r="AH14" s="17">
        <v>0.16047698665427501</v>
      </c>
      <c r="AI14" s="17"/>
      <c r="AJ14" s="17">
        <v>5.6806654632340498E-2</v>
      </c>
      <c r="AK14" s="17">
        <v>0.12070047480263001</v>
      </c>
      <c r="AL14" s="17">
        <v>0.27051643741188802</v>
      </c>
      <c r="AM14" s="17">
        <v>0</v>
      </c>
      <c r="AN14" s="17">
        <v>9.7281351157901597E-2</v>
      </c>
      <c r="AO14" s="17"/>
      <c r="AP14" s="17">
        <v>9.0396230728108998E-2</v>
      </c>
      <c r="AQ14" s="17">
        <v>8.7714206613528495E-2</v>
      </c>
      <c r="AR14" s="17">
        <v>0.381530051576566</v>
      </c>
      <c r="AS14" s="17">
        <v>5.2867833068568501E-2</v>
      </c>
      <c r="AT14" s="17">
        <v>0</v>
      </c>
      <c r="AU14" s="17"/>
      <c r="AV14" s="17">
        <v>1.5763084123765099E-2</v>
      </c>
      <c r="AW14" s="17">
        <v>9.0262305498039402E-2</v>
      </c>
      <c r="AX14" s="17">
        <v>0.43325401374782302</v>
      </c>
      <c r="AY14" s="17">
        <v>0.14067333027950099</v>
      </c>
      <c r="AZ14" s="17">
        <v>0.1045491397137</v>
      </c>
      <c r="BA14" s="17">
        <v>0.149361176546254</v>
      </c>
      <c r="BB14" s="17"/>
      <c r="BC14" s="17">
        <v>5.9847050004475003E-2</v>
      </c>
      <c r="BD14" s="17">
        <v>0.212723475575717</v>
      </c>
      <c r="BE14" s="17">
        <v>9.4796973021638795E-2</v>
      </c>
      <c r="BF14" s="17">
        <v>0.117860616899017</v>
      </c>
      <c r="BG14" s="17">
        <v>0.169617335344531</v>
      </c>
    </row>
    <row r="15" spans="2:59" x14ac:dyDescent="0.35">
      <c r="B15" s="18" t="s">
        <v>726</v>
      </c>
      <c r="C15" s="17">
        <v>0.11057164561489</v>
      </c>
      <c r="D15" s="17">
        <v>7.4636434751849098E-2</v>
      </c>
      <c r="E15" s="17">
        <v>0.14419628701010201</v>
      </c>
      <c r="F15" s="17"/>
      <c r="G15" s="17">
        <v>0.12180392190603</v>
      </c>
      <c r="H15" s="17">
        <v>5.4693287136043302E-2</v>
      </c>
      <c r="I15" s="17">
        <v>0.12217924665858</v>
      </c>
      <c r="J15" s="17">
        <v>0.124215489921234</v>
      </c>
      <c r="K15" s="17">
        <v>0.169130131976475</v>
      </c>
      <c r="L15" s="17">
        <v>8.7640639585234797E-2</v>
      </c>
      <c r="M15" s="17"/>
      <c r="N15" s="17">
        <v>3.5763854415649901E-2</v>
      </c>
      <c r="O15" s="17">
        <v>6.2106193203815899E-2</v>
      </c>
      <c r="P15" s="17">
        <v>0.21066598172395101</v>
      </c>
      <c r="Q15" s="17">
        <v>0.141949843478516</v>
      </c>
      <c r="R15" s="17"/>
      <c r="S15" s="17">
        <v>0.14448853172364801</v>
      </c>
      <c r="T15" s="17">
        <v>0.27053109580969498</v>
      </c>
      <c r="U15" s="17">
        <v>0</v>
      </c>
      <c r="V15" s="17">
        <v>0.14267872785309499</v>
      </c>
      <c r="W15" s="17">
        <v>0</v>
      </c>
      <c r="X15" s="17">
        <v>0</v>
      </c>
      <c r="Y15" s="17">
        <v>0.19243912344071901</v>
      </c>
      <c r="Z15" s="17">
        <v>0</v>
      </c>
      <c r="AA15" s="17">
        <v>4.5968929270113902E-2</v>
      </c>
      <c r="AB15" s="17">
        <v>0.19766539426781701</v>
      </c>
      <c r="AC15" s="17">
        <v>0</v>
      </c>
      <c r="AD15" s="17">
        <v>0</v>
      </c>
      <c r="AE15" s="17"/>
      <c r="AF15" s="17">
        <v>0.113626565196742</v>
      </c>
      <c r="AG15" s="17">
        <v>0.11341076826301</v>
      </c>
      <c r="AH15" s="17">
        <v>0.179045223054103</v>
      </c>
      <c r="AI15" s="17"/>
      <c r="AJ15" s="17">
        <v>0.110563452789131</v>
      </c>
      <c r="AK15" s="17">
        <v>9.5193338369691599E-2</v>
      </c>
      <c r="AL15" s="17">
        <v>0.18733431928761199</v>
      </c>
      <c r="AM15" s="17">
        <v>0</v>
      </c>
      <c r="AN15" s="17">
        <v>0.25297134257915299</v>
      </c>
      <c r="AO15" s="17"/>
      <c r="AP15" s="17">
        <v>9.1469245217335196E-2</v>
      </c>
      <c r="AQ15" s="17">
        <v>0.163318688127918</v>
      </c>
      <c r="AR15" s="17">
        <v>0.16290256926312899</v>
      </c>
      <c r="AS15" s="17">
        <v>5.78689297404585E-2</v>
      </c>
      <c r="AT15" s="17">
        <v>0.14183694043671899</v>
      </c>
      <c r="AU15" s="17"/>
      <c r="AV15" s="17">
        <v>0.148862910981931</v>
      </c>
      <c r="AW15" s="17">
        <v>4.7677906445853298E-2</v>
      </c>
      <c r="AX15" s="17">
        <v>0</v>
      </c>
      <c r="AY15" s="17">
        <v>0.161868611402847</v>
      </c>
      <c r="AZ15" s="17">
        <v>0.22718259718335401</v>
      </c>
      <c r="BA15" s="17">
        <v>0.14002310454250899</v>
      </c>
      <c r="BB15" s="17"/>
      <c r="BC15" s="17">
        <v>0.182913157615639</v>
      </c>
      <c r="BD15" s="17">
        <v>0.12308900026098001</v>
      </c>
      <c r="BE15" s="17">
        <v>6.5338742203579797E-2</v>
      </c>
      <c r="BF15" s="17">
        <v>9.2255171507003395E-2</v>
      </c>
      <c r="BG15" s="17">
        <v>0.15671176518603799</v>
      </c>
    </row>
    <row r="16" spans="2:59" x14ac:dyDescent="0.35">
      <c r="B16" s="18" t="s">
        <v>100</v>
      </c>
      <c r="C16" s="19">
        <v>7.3801549119154999E-2</v>
      </c>
      <c r="D16" s="19">
        <v>8.6461039657156694E-2</v>
      </c>
      <c r="E16" s="19">
        <v>6.1956041068325897E-2</v>
      </c>
      <c r="F16" s="19"/>
      <c r="G16" s="19">
        <v>0</v>
      </c>
      <c r="H16" s="19">
        <v>0</v>
      </c>
      <c r="I16" s="19">
        <v>0.11249039829028</v>
      </c>
      <c r="J16" s="19">
        <v>0.16101083999097299</v>
      </c>
      <c r="K16" s="19">
        <v>0.132145969962423</v>
      </c>
      <c r="L16" s="19">
        <v>3.5833346785181797E-2</v>
      </c>
      <c r="M16" s="19"/>
      <c r="N16" s="19">
        <v>0</v>
      </c>
      <c r="O16" s="19">
        <v>0.101617980605679</v>
      </c>
      <c r="P16" s="19">
        <v>5.9262559934286398E-2</v>
      </c>
      <c r="Q16" s="19">
        <v>0.128462704656955</v>
      </c>
      <c r="R16" s="19"/>
      <c r="S16" s="19">
        <v>0.134422367030989</v>
      </c>
      <c r="T16" s="19">
        <v>0</v>
      </c>
      <c r="U16" s="19">
        <v>0</v>
      </c>
      <c r="V16" s="19">
        <v>0</v>
      </c>
      <c r="W16" s="19">
        <v>0.173242448479587</v>
      </c>
      <c r="X16" s="19">
        <v>0.12529733466133799</v>
      </c>
      <c r="Y16" s="19">
        <v>0</v>
      </c>
      <c r="Z16" s="19">
        <v>0.391231072233447</v>
      </c>
      <c r="AA16" s="19">
        <v>9.1402811214193094E-2</v>
      </c>
      <c r="AB16" s="19">
        <v>0</v>
      </c>
      <c r="AC16" s="19">
        <v>0</v>
      </c>
      <c r="AD16" s="19">
        <v>1</v>
      </c>
      <c r="AE16" s="19"/>
      <c r="AF16" s="19">
        <v>0.123898845113198</v>
      </c>
      <c r="AG16" s="19">
        <v>3.5274346233010602E-2</v>
      </c>
      <c r="AH16" s="19">
        <v>9.1417569200287499E-2</v>
      </c>
      <c r="AI16" s="19"/>
      <c r="AJ16" s="19">
        <v>4.9128245582924501E-2</v>
      </c>
      <c r="AK16" s="19">
        <v>6.3558507567445605E-2</v>
      </c>
      <c r="AL16" s="19">
        <v>0</v>
      </c>
      <c r="AM16" s="19">
        <v>1</v>
      </c>
      <c r="AN16" s="19">
        <v>0.21827173504511199</v>
      </c>
      <c r="AO16" s="19"/>
      <c r="AP16" s="19">
        <v>8.87699140195157E-2</v>
      </c>
      <c r="AQ16" s="19">
        <v>5.7018109375374403E-2</v>
      </c>
      <c r="AR16" s="19">
        <v>0</v>
      </c>
      <c r="AS16" s="19">
        <v>5.1764463147678699E-2</v>
      </c>
      <c r="AT16" s="19">
        <v>0</v>
      </c>
      <c r="AU16" s="19"/>
      <c r="AV16" s="19">
        <v>6.1381283912194599E-2</v>
      </c>
      <c r="AW16" s="19">
        <v>0.13266538355183599</v>
      </c>
      <c r="AX16" s="19">
        <v>0</v>
      </c>
      <c r="AY16" s="19">
        <v>0</v>
      </c>
      <c r="AZ16" s="19">
        <v>0</v>
      </c>
      <c r="BA16" s="19">
        <v>0.1693756148976</v>
      </c>
      <c r="BB16" s="19"/>
      <c r="BC16" s="19">
        <v>6.0267799032423901E-2</v>
      </c>
      <c r="BD16" s="19">
        <v>6.0760570524656901E-2</v>
      </c>
      <c r="BE16" s="19">
        <v>8.7376563362001503E-2</v>
      </c>
      <c r="BF16" s="19">
        <v>0</v>
      </c>
      <c r="BG16" s="19">
        <v>0.22741791820049301</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127</v>
      </c>
      <c r="D7" s="10">
        <v>56</v>
      </c>
      <c r="E7" s="10">
        <v>70</v>
      </c>
      <c r="F7" s="10"/>
      <c r="G7" s="10">
        <v>18</v>
      </c>
      <c r="H7" s="10">
        <v>27</v>
      </c>
      <c r="I7" s="10">
        <v>19</v>
      </c>
      <c r="J7" s="10">
        <v>19</v>
      </c>
      <c r="K7" s="10">
        <v>16</v>
      </c>
      <c r="L7" s="10">
        <v>28</v>
      </c>
      <c r="M7" s="10"/>
      <c r="N7" s="10">
        <v>34</v>
      </c>
      <c r="O7" s="10">
        <v>26</v>
      </c>
      <c r="P7" s="10">
        <v>28</v>
      </c>
      <c r="Q7" s="10">
        <v>39</v>
      </c>
      <c r="R7" s="10"/>
      <c r="S7" s="10">
        <v>18</v>
      </c>
      <c r="T7" s="10">
        <v>17</v>
      </c>
      <c r="U7" s="10">
        <v>12</v>
      </c>
      <c r="V7" s="10">
        <v>10</v>
      </c>
      <c r="W7" s="10">
        <v>4</v>
      </c>
      <c r="X7" s="10">
        <v>8</v>
      </c>
      <c r="Y7" s="10">
        <v>11</v>
      </c>
      <c r="Z7" s="10">
        <v>7</v>
      </c>
      <c r="AA7" s="10">
        <v>20</v>
      </c>
      <c r="AB7" s="10">
        <v>10</v>
      </c>
      <c r="AC7" s="10">
        <v>7</v>
      </c>
      <c r="AD7" s="10">
        <v>3</v>
      </c>
      <c r="AE7" s="10"/>
      <c r="AF7" s="10">
        <v>44</v>
      </c>
      <c r="AG7" s="10">
        <v>52</v>
      </c>
      <c r="AH7" s="10">
        <v>19</v>
      </c>
      <c r="AI7" s="10"/>
      <c r="AJ7" s="10">
        <v>45</v>
      </c>
      <c r="AK7" s="10">
        <v>32</v>
      </c>
      <c r="AL7" s="10">
        <v>6</v>
      </c>
      <c r="AM7" s="10">
        <v>3</v>
      </c>
      <c r="AN7" s="10">
        <v>15</v>
      </c>
      <c r="AO7" s="10"/>
      <c r="AP7" s="10">
        <v>28</v>
      </c>
      <c r="AQ7" s="10">
        <v>42</v>
      </c>
      <c r="AR7" s="10">
        <v>9</v>
      </c>
      <c r="AS7" s="10">
        <v>19</v>
      </c>
      <c r="AT7" s="10">
        <v>11</v>
      </c>
      <c r="AU7" s="10"/>
      <c r="AV7" s="10">
        <v>34</v>
      </c>
      <c r="AW7" s="10">
        <v>25</v>
      </c>
      <c r="AX7" s="10">
        <v>10</v>
      </c>
      <c r="AY7" s="10">
        <v>24</v>
      </c>
      <c r="AZ7" s="10">
        <v>15</v>
      </c>
      <c r="BA7" s="10">
        <v>8</v>
      </c>
      <c r="BB7" s="10"/>
      <c r="BC7" s="10">
        <v>30</v>
      </c>
      <c r="BD7" s="10">
        <v>29</v>
      </c>
      <c r="BE7" s="10">
        <v>37</v>
      </c>
      <c r="BF7" s="10">
        <v>14</v>
      </c>
      <c r="BG7" s="10" t="s">
        <v>696</v>
      </c>
    </row>
    <row r="8" spans="2:59" ht="30" customHeight="1" x14ac:dyDescent="0.35">
      <c r="B8" s="11" t="s">
        <v>20</v>
      </c>
      <c r="C8" s="11">
        <v>127</v>
      </c>
      <c r="D8" s="11">
        <v>54</v>
      </c>
      <c r="E8" s="11">
        <v>72</v>
      </c>
      <c r="F8" s="11"/>
      <c r="G8" s="11">
        <v>17</v>
      </c>
      <c r="H8" s="11">
        <v>29</v>
      </c>
      <c r="I8" s="11">
        <v>21</v>
      </c>
      <c r="J8" s="11">
        <v>18</v>
      </c>
      <c r="K8" s="11">
        <v>16</v>
      </c>
      <c r="L8" s="11">
        <v>27</v>
      </c>
      <c r="M8" s="11"/>
      <c r="N8" s="11">
        <v>33</v>
      </c>
      <c r="O8" s="11">
        <v>28</v>
      </c>
      <c r="P8" s="11">
        <v>27</v>
      </c>
      <c r="Q8" s="11">
        <v>39</v>
      </c>
      <c r="R8" s="11"/>
      <c r="S8" s="11">
        <v>17</v>
      </c>
      <c r="T8" s="11">
        <v>17</v>
      </c>
      <c r="U8" s="11">
        <v>12</v>
      </c>
      <c r="V8" s="11">
        <v>12</v>
      </c>
      <c r="W8" s="11">
        <v>5</v>
      </c>
      <c r="X8" s="11">
        <v>10</v>
      </c>
      <c r="Y8" s="11">
        <v>11</v>
      </c>
      <c r="Z8" s="11">
        <v>6</v>
      </c>
      <c r="AA8" s="11">
        <v>19</v>
      </c>
      <c r="AB8" s="11">
        <v>9</v>
      </c>
      <c r="AC8" s="11">
        <v>6</v>
      </c>
      <c r="AD8" s="11">
        <v>2</v>
      </c>
      <c r="AE8" s="11"/>
      <c r="AF8" s="11">
        <v>45</v>
      </c>
      <c r="AG8" s="11">
        <v>51</v>
      </c>
      <c r="AH8" s="11">
        <v>20</v>
      </c>
      <c r="AI8" s="11"/>
      <c r="AJ8" s="11">
        <v>46</v>
      </c>
      <c r="AK8" s="11">
        <v>33</v>
      </c>
      <c r="AL8" s="11">
        <v>6</v>
      </c>
      <c r="AM8" s="11">
        <v>3</v>
      </c>
      <c r="AN8" s="11">
        <v>15</v>
      </c>
      <c r="AO8" s="11"/>
      <c r="AP8" s="11">
        <v>28</v>
      </c>
      <c r="AQ8" s="11">
        <v>41</v>
      </c>
      <c r="AR8" s="11">
        <v>10</v>
      </c>
      <c r="AS8" s="11">
        <v>19</v>
      </c>
      <c r="AT8" s="11">
        <v>11</v>
      </c>
      <c r="AU8" s="11"/>
      <c r="AV8" s="11">
        <v>33</v>
      </c>
      <c r="AW8" s="11">
        <v>26</v>
      </c>
      <c r="AX8" s="11">
        <v>10</v>
      </c>
      <c r="AY8" s="11">
        <v>24</v>
      </c>
      <c r="AZ8" s="11">
        <v>16</v>
      </c>
      <c r="BA8" s="11">
        <v>8</v>
      </c>
      <c r="BB8" s="11"/>
      <c r="BC8" s="11">
        <v>30</v>
      </c>
      <c r="BD8" s="11">
        <v>29</v>
      </c>
      <c r="BE8" s="11">
        <v>37</v>
      </c>
      <c r="BF8" s="11">
        <v>15</v>
      </c>
      <c r="BG8" s="11" t="s">
        <v>696</v>
      </c>
    </row>
    <row r="9" spans="2:59" ht="29" x14ac:dyDescent="0.35">
      <c r="B9" s="18" t="s">
        <v>721</v>
      </c>
      <c r="C9" s="17">
        <v>0.24286190557603601</v>
      </c>
      <c r="D9" s="17">
        <v>0.170545239724501</v>
      </c>
      <c r="E9" s="17">
        <v>0.30073323414042302</v>
      </c>
      <c r="F9" s="17"/>
      <c r="G9" s="17">
        <v>0.13717720939230099</v>
      </c>
      <c r="H9" s="17">
        <v>0.21782159253124</v>
      </c>
      <c r="I9" s="17">
        <v>0.25029363471391503</v>
      </c>
      <c r="J9" s="17">
        <v>0.27950097898387799</v>
      </c>
      <c r="K9" s="17">
        <v>0.237354861063405</v>
      </c>
      <c r="L9" s="17">
        <v>0.30886880587305399</v>
      </c>
      <c r="M9" s="17"/>
      <c r="N9" s="17">
        <v>0.23793740747848299</v>
      </c>
      <c r="O9" s="17">
        <v>0.40330465176667102</v>
      </c>
      <c r="P9" s="17">
        <v>0.222994819345219</v>
      </c>
      <c r="Q9" s="17">
        <v>0.144047914957324</v>
      </c>
      <c r="R9" s="17"/>
      <c r="S9" s="17">
        <v>0.205761786714665</v>
      </c>
      <c r="T9" s="17">
        <v>0.19405574569418499</v>
      </c>
      <c r="U9" s="17">
        <v>5.4768934735614803E-2</v>
      </c>
      <c r="V9" s="17">
        <v>0.33273374678939199</v>
      </c>
      <c r="W9" s="17">
        <v>0.22171988839673701</v>
      </c>
      <c r="X9" s="17">
        <v>0</v>
      </c>
      <c r="Y9" s="17">
        <v>0.454893580096975</v>
      </c>
      <c r="Z9" s="17">
        <v>0</v>
      </c>
      <c r="AA9" s="17">
        <v>0.29247502336425801</v>
      </c>
      <c r="AB9" s="17">
        <v>0.37767878161296498</v>
      </c>
      <c r="AC9" s="17">
        <v>0.594960708288374</v>
      </c>
      <c r="AD9" s="17">
        <v>0.31840805771936298</v>
      </c>
      <c r="AE9" s="17"/>
      <c r="AF9" s="17">
        <v>0.27280883169873699</v>
      </c>
      <c r="AG9" s="17">
        <v>0.271861971814922</v>
      </c>
      <c r="AH9" s="17">
        <v>0.156997941609964</v>
      </c>
      <c r="AI9" s="17"/>
      <c r="AJ9" s="17">
        <v>0.24381995047067301</v>
      </c>
      <c r="AK9" s="17">
        <v>0.32820520240902301</v>
      </c>
      <c r="AL9" s="17">
        <v>0.17511758070581501</v>
      </c>
      <c r="AM9" s="17">
        <v>0.65221103928860902</v>
      </c>
      <c r="AN9" s="17">
        <v>5.8756698877604402E-2</v>
      </c>
      <c r="AO9" s="17"/>
      <c r="AP9" s="17">
        <v>0.287622964920077</v>
      </c>
      <c r="AQ9" s="17">
        <v>0.28110175168319701</v>
      </c>
      <c r="AR9" s="17">
        <v>9.9408937570536704E-2</v>
      </c>
      <c r="AS9" s="17">
        <v>0.31299074137715699</v>
      </c>
      <c r="AT9" s="17">
        <v>5.3604610867195902E-2</v>
      </c>
      <c r="AU9" s="17"/>
      <c r="AV9" s="17">
        <v>0.29324587093126298</v>
      </c>
      <c r="AW9" s="17">
        <v>0.30119376578835</v>
      </c>
      <c r="AX9" s="17">
        <v>0.20131608467037099</v>
      </c>
      <c r="AY9" s="17">
        <v>0.25176817551609898</v>
      </c>
      <c r="AZ9" s="17">
        <v>0.10063661152738</v>
      </c>
      <c r="BA9" s="17">
        <v>0.156264117260874</v>
      </c>
      <c r="BB9" s="17"/>
      <c r="BC9" s="17">
        <v>0.22586888635129401</v>
      </c>
      <c r="BD9" s="17">
        <v>0.20106033443471</v>
      </c>
      <c r="BE9" s="17">
        <v>0.30331237311577097</v>
      </c>
      <c r="BF9" s="17">
        <v>6.5710458384427906E-2</v>
      </c>
      <c r="BG9" s="17" t="s">
        <v>697</v>
      </c>
    </row>
    <row r="10" spans="2:59" x14ac:dyDescent="0.35">
      <c r="B10" s="18" t="s">
        <v>689</v>
      </c>
      <c r="C10" s="17">
        <v>0.12222499259571699</v>
      </c>
      <c r="D10" s="17">
        <v>0.16770896140403099</v>
      </c>
      <c r="E10" s="17">
        <v>8.9260763352970507E-2</v>
      </c>
      <c r="F10" s="17"/>
      <c r="G10" s="17">
        <v>0.23062617263952501</v>
      </c>
      <c r="H10" s="17">
        <v>0.10273647398904701</v>
      </c>
      <c r="I10" s="17">
        <v>9.7555209899741493E-2</v>
      </c>
      <c r="J10" s="17">
        <v>0.154592095615638</v>
      </c>
      <c r="K10" s="17">
        <v>0.11664068742511299</v>
      </c>
      <c r="L10" s="17">
        <v>7.7246258812268806E-2</v>
      </c>
      <c r="M10" s="17"/>
      <c r="N10" s="17">
        <v>0.17726754024716801</v>
      </c>
      <c r="O10" s="17">
        <v>0.113828784747094</v>
      </c>
      <c r="P10" s="17">
        <v>6.4058997034470502E-2</v>
      </c>
      <c r="Q10" s="17">
        <v>0.122924578709739</v>
      </c>
      <c r="R10" s="17"/>
      <c r="S10" s="17">
        <v>0.18273362899674001</v>
      </c>
      <c r="T10" s="17">
        <v>5.4298017243003503E-2</v>
      </c>
      <c r="U10" s="17">
        <v>0.26502702663187</v>
      </c>
      <c r="V10" s="17">
        <v>9.6267914905062299E-2</v>
      </c>
      <c r="W10" s="17">
        <v>0</v>
      </c>
      <c r="X10" s="17">
        <v>0</v>
      </c>
      <c r="Y10" s="17">
        <v>8.20052960348467E-2</v>
      </c>
      <c r="Z10" s="17">
        <v>0</v>
      </c>
      <c r="AA10" s="17">
        <v>9.8884719566704193E-2</v>
      </c>
      <c r="AB10" s="17">
        <v>0.18494503058635001</v>
      </c>
      <c r="AC10" s="17">
        <v>0.28308867688030498</v>
      </c>
      <c r="AD10" s="17">
        <v>0.358799267161789</v>
      </c>
      <c r="AE10" s="17"/>
      <c r="AF10" s="17">
        <v>9.4649275143862399E-2</v>
      </c>
      <c r="AG10" s="17">
        <v>0.12280806349986</v>
      </c>
      <c r="AH10" s="17">
        <v>5.9656128119862602E-2</v>
      </c>
      <c r="AI10" s="17"/>
      <c r="AJ10" s="17">
        <v>0.13779046798906</v>
      </c>
      <c r="AK10" s="17">
        <v>5.64882609597211E-2</v>
      </c>
      <c r="AL10" s="17">
        <v>0.32171640074930302</v>
      </c>
      <c r="AM10" s="17">
        <v>0</v>
      </c>
      <c r="AN10" s="17">
        <v>0.13028816501436799</v>
      </c>
      <c r="AO10" s="17"/>
      <c r="AP10" s="17">
        <v>0.13331907511633501</v>
      </c>
      <c r="AQ10" s="17">
        <v>0.112069995688137</v>
      </c>
      <c r="AR10" s="17">
        <v>0.101993979400091</v>
      </c>
      <c r="AS10" s="17">
        <v>0.11911278600396499</v>
      </c>
      <c r="AT10" s="17">
        <v>0.243980083207639</v>
      </c>
      <c r="AU10" s="17"/>
      <c r="AV10" s="17">
        <v>0.13729399598515599</v>
      </c>
      <c r="AW10" s="17">
        <v>0.113363623763185</v>
      </c>
      <c r="AX10" s="17">
        <v>9.4390359356410602E-2</v>
      </c>
      <c r="AY10" s="17">
        <v>9.5846495404031701E-2</v>
      </c>
      <c r="AZ10" s="17">
        <v>0.247334874302192</v>
      </c>
      <c r="BA10" s="17">
        <v>0.119085432050738</v>
      </c>
      <c r="BB10" s="17"/>
      <c r="BC10" s="17">
        <v>7.3806092009679303E-2</v>
      </c>
      <c r="BD10" s="17">
        <v>0.119484062749486</v>
      </c>
      <c r="BE10" s="17">
        <v>7.5147320124073699E-2</v>
      </c>
      <c r="BF10" s="17">
        <v>0.27901137386442398</v>
      </c>
      <c r="BG10" s="17" t="s">
        <v>697</v>
      </c>
    </row>
    <row r="11" spans="2:59" x14ac:dyDescent="0.35">
      <c r="B11" s="18" t="s">
        <v>690</v>
      </c>
      <c r="C11" s="17">
        <v>0.29330560015224799</v>
      </c>
      <c r="D11" s="17">
        <v>0.32994299793339998</v>
      </c>
      <c r="E11" s="17">
        <v>0.25669706919857499</v>
      </c>
      <c r="F11" s="17"/>
      <c r="G11" s="17">
        <v>0.16832928723114399</v>
      </c>
      <c r="H11" s="17">
        <v>0.273013181672488</v>
      </c>
      <c r="I11" s="17">
        <v>0.41258232982384002</v>
      </c>
      <c r="J11" s="17">
        <v>0.215211859886556</v>
      </c>
      <c r="K11" s="17">
        <v>0.25508387153826501</v>
      </c>
      <c r="L11" s="17">
        <v>0.37375225019605302</v>
      </c>
      <c r="M11" s="17"/>
      <c r="N11" s="17">
        <v>0.29689006969909598</v>
      </c>
      <c r="O11" s="17">
        <v>0.32063340590782102</v>
      </c>
      <c r="P11" s="17">
        <v>0.218924284245339</v>
      </c>
      <c r="Q11" s="17">
        <v>0.32232444511988201</v>
      </c>
      <c r="R11" s="17"/>
      <c r="S11" s="17">
        <v>0.45129547074133802</v>
      </c>
      <c r="T11" s="17">
        <v>0.383483678083755</v>
      </c>
      <c r="U11" s="17">
        <v>0.35418153912642603</v>
      </c>
      <c r="V11" s="17">
        <v>9.2541252424815507E-2</v>
      </c>
      <c r="W11" s="17">
        <v>0.77828011160326305</v>
      </c>
      <c r="X11" s="17">
        <v>0.39863109633239602</v>
      </c>
      <c r="Y11" s="17">
        <v>0.376818260782121</v>
      </c>
      <c r="Z11" s="17">
        <v>0.31153175295297902</v>
      </c>
      <c r="AA11" s="17">
        <v>0.15019227115987399</v>
      </c>
      <c r="AB11" s="17">
        <v>0.105507265349958</v>
      </c>
      <c r="AC11" s="17">
        <v>0</v>
      </c>
      <c r="AD11" s="17">
        <v>0</v>
      </c>
      <c r="AE11" s="17"/>
      <c r="AF11" s="17">
        <v>0.36019730321851601</v>
      </c>
      <c r="AG11" s="17">
        <v>0.29139908656444202</v>
      </c>
      <c r="AH11" s="17">
        <v>0.27085626710570498</v>
      </c>
      <c r="AI11" s="17"/>
      <c r="AJ11" s="17">
        <v>0.32139766423853899</v>
      </c>
      <c r="AK11" s="17">
        <v>0.306666559518675</v>
      </c>
      <c r="AL11" s="17">
        <v>0.50316601854488197</v>
      </c>
      <c r="AM11" s="17">
        <v>0.34778896071139098</v>
      </c>
      <c r="AN11" s="17">
        <v>0.20368387154043799</v>
      </c>
      <c r="AO11" s="17"/>
      <c r="AP11" s="17">
        <v>0.29846641314681999</v>
      </c>
      <c r="AQ11" s="17">
        <v>0.27916023860729799</v>
      </c>
      <c r="AR11" s="17">
        <v>0.40136247029605698</v>
      </c>
      <c r="AS11" s="17">
        <v>0.280530258621079</v>
      </c>
      <c r="AT11" s="17">
        <v>0.42782099234877902</v>
      </c>
      <c r="AU11" s="17"/>
      <c r="AV11" s="17">
        <v>0.29354319049468403</v>
      </c>
      <c r="AW11" s="17">
        <v>0.32611733293262601</v>
      </c>
      <c r="AX11" s="17">
        <v>0.38923702284898598</v>
      </c>
      <c r="AY11" s="17">
        <v>0.30652567582711798</v>
      </c>
      <c r="AZ11" s="17">
        <v>0.30211692621986003</v>
      </c>
      <c r="BA11" s="17">
        <v>0.117656406887083</v>
      </c>
      <c r="BB11" s="17"/>
      <c r="BC11" s="17">
        <v>0.28377482153043798</v>
      </c>
      <c r="BD11" s="17">
        <v>0.35303130928423498</v>
      </c>
      <c r="BE11" s="17">
        <v>0.33715364239318302</v>
      </c>
      <c r="BF11" s="17">
        <v>0.29243349487042802</v>
      </c>
      <c r="BG11" s="17" t="s">
        <v>697</v>
      </c>
    </row>
    <row r="12" spans="2:59" x14ac:dyDescent="0.35">
      <c r="B12" s="18" t="s">
        <v>691</v>
      </c>
      <c r="C12" s="17">
        <v>0.13847451043957901</v>
      </c>
      <c r="D12" s="17">
        <v>0.142864655267605</v>
      </c>
      <c r="E12" s="17">
        <v>0.13687490275860001</v>
      </c>
      <c r="F12" s="17"/>
      <c r="G12" s="17">
        <v>0.28914849472834497</v>
      </c>
      <c r="H12" s="17">
        <v>0.10185683569719201</v>
      </c>
      <c r="I12" s="17">
        <v>0.115580259835324</v>
      </c>
      <c r="J12" s="17">
        <v>9.5455808574949896E-2</v>
      </c>
      <c r="K12" s="17">
        <v>0.13949145880775701</v>
      </c>
      <c r="L12" s="17">
        <v>0.130014189992681</v>
      </c>
      <c r="M12" s="17"/>
      <c r="N12" s="17">
        <v>8.3301502440902106E-2</v>
      </c>
      <c r="O12" s="17">
        <v>3.8847093872158803E-2</v>
      </c>
      <c r="P12" s="17">
        <v>0.16266012138789601</v>
      </c>
      <c r="Q12" s="17">
        <v>0.240233500947966</v>
      </c>
      <c r="R12" s="17"/>
      <c r="S12" s="17">
        <v>6.7503923776221705E-2</v>
      </c>
      <c r="T12" s="17">
        <v>0.26961801968184002</v>
      </c>
      <c r="U12" s="17">
        <v>0</v>
      </c>
      <c r="V12" s="17">
        <v>9.8331153196370993E-2</v>
      </c>
      <c r="W12" s="17">
        <v>0</v>
      </c>
      <c r="X12" s="17">
        <v>0.354746989221502</v>
      </c>
      <c r="Y12" s="17">
        <v>0</v>
      </c>
      <c r="Z12" s="17">
        <v>0.39047820782326698</v>
      </c>
      <c r="AA12" s="17">
        <v>0.19520169849855701</v>
      </c>
      <c r="AB12" s="17">
        <v>0</v>
      </c>
      <c r="AC12" s="17">
        <v>0.121950614831322</v>
      </c>
      <c r="AD12" s="17">
        <v>0</v>
      </c>
      <c r="AE12" s="17"/>
      <c r="AF12" s="17">
        <v>0.12860172079219001</v>
      </c>
      <c r="AG12" s="17">
        <v>0.10020202675135299</v>
      </c>
      <c r="AH12" s="17">
        <v>0.179190236136929</v>
      </c>
      <c r="AI12" s="17"/>
      <c r="AJ12" s="17">
        <v>0.127369895215208</v>
      </c>
      <c r="AK12" s="17">
        <v>0.132439929243517</v>
      </c>
      <c r="AL12" s="17">
        <v>0</v>
      </c>
      <c r="AM12" s="17">
        <v>0</v>
      </c>
      <c r="AN12" s="17">
        <v>0.179916531401694</v>
      </c>
      <c r="AO12" s="17"/>
      <c r="AP12" s="17">
        <v>0.17814973726966801</v>
      </c>
      <c r="AQ12" s="17">
        <v>0.106133991631937</v>
      </c>
      <c r="AR12" s="17">
        <v>0.152270453196405</v>
      </c>
      <c r="AS12" s="17">
        <v>4.2367628875932602E-2</v>
      </c>
      <c r="AT12" s="17">
        <v>8.3120185694389198E-2</v>
      </c>
      <c r="AU12" s="17"/>
      <c r="AV12" s="17">
        <v>0.106173232836966</v>
      </c>
      <c r="AW12" s="17">
        <v>0.259325277515839</v>
      </c>
      <c r="AX12" s="17">
        <v>0</v>
      </c>
      <c r="AY12" s="17">
        <v>7.3314622255110096E-2</v>
      </c>
      <c r="AZ12" s="17">
        <v>5.8697482026175099E-2</v>
      </c>
      <c r="BA12" s="17">
        <v>0.208984333419651</v>
      </c>
      <c r="BB12" s="17"/>
      <c r="BC12" s="17">
        <v>0.14115852467582399</v>
      </c>
      <c r="BD12" s="17">
        <v>0.101588910534328</v>
      </c>
      <c r="BE12" s="17">
        <v>6.9843778041399907E-2</v>
      </c>
      <c r="BF12" s="17">
        <v>0.28157355754006902</v>
      </c>
      <c r="BG12" s="17" t="s">
        <v>697</v>
      </c>
    </row>
    <row r="13" spans="2:59" x14ac:dyDescent="0.35">
      <c r="B13" s="18" t="s">
        <v>692</v>
      </c>
      <c r="C13" s="17">
        <v>9.3368829199101097E-2</v>
      </c>
      <c r="D13" s="17">
        <v>8.2651115347688306E-2</v>
      </c>
      <c r="E13" s="17">
        <v>0.102662251736533</v>
      </c>
      <c r="F13" s="17"/>
      <c r="G13" s="17">
        <v>0.17471883600868501</v>
      </c>
      <c r="H13" s="17">
        <v>7.8874683739333096E-2</v>
      </c>
      <c r="I13" s="17">
        <v>3.8555353626729197E-2</v>
      </c>
      <c r="J13" s="17">
        <v>0.15992092318682999</v>
      </c>
      <c r="K13" s="17">
        <v>0.192178626677563</v>
      </c>
      <c r="L13" s="17">
        <v>0</v>
      </c>
      <c r="M13" s="17"/>
      <c r="N13" s="17">
        <v>3.0970887531224501E-2</v>
      </c>
      <c r="O13" s="17">
        <v>8.1095327747042895E-2</v>
      </c>
      <c r="P13" s="17">
        <v>0.215143581548534</v>
      </c>
      <c r="Q13" s="17">
        <v>6.94731377039009E-2</v>
      </c>
      <c r="R13" s="17"/>
      <c r="S13" s="17">
        <v>4.86743258292925E-2</v>
      </c>
      <c r="T13" s="17">
        <v>0</v>
      </c>
      <c r="U13" s="17">
        <v>0.16369017098996</v>
      </c>
      <c r="V13" s="17">
        <v>0.100813225399828</v>
      </c>
      <c r="W13" s="17">
        <v>0</v>
      </c>
      <c r="X13" s="17">
        <v>0.110385247437621</v>
      </c>
      <c r="Y13" s="17">
        <v>0</v>
      </c>
      <c r="Z13" s="17">
        <v>0.297990039223754</v>
      </c>
      <c r="AA13" s="17">
        <v>0.21358493813346799</v>
      </c>
      <c r="AB13" s="17">
        <v>0</v>
      </c>
      <c r="AC13" s="17">
        <v>0</v>
      </c>
      <c r="AD13" s="17">
        <v>0.32279267511884802</v>
      </c>
      <c r="AE13" s="17"/>
      <c r="AF13" s="17">
        <v>4.0459834385296801E-2</v>
      </c>
      <c r="AG13" s="17">
        <v>9.6846085665592704E-2</v>
      </c>
      <c r="AH13" s="17">
        <v>0.16319640849571701</v>
      </c>
      <c r="AI13" s="17"/>
      <c r="AJ13" s="17">
        <v>3.9511156318442403E-2</v>
      </c>
      <c r="AK13" s="17">
        <v>0.126531930792987</v>
      </c>
      <c r="AL13" s="17">
        <v>0</v>
      </c>
      <c r="AM13" s="17">
        <v>0</v>
      </c>
      <c r="AN13" s="17">
        <v>0.209249557457406</v>
      </c>
      <c r="AO13" s="17"/>
      <c r="AP13" s="17">
        <v>3.0246220868182998E-2</v>
      </c>
      <c r="AQ13" s="17">
        <v>0.144678248629041</v>
      </c>
      <c r="AR13" s="17">
        <v>0.12275272845457</v>
      </c>
      <c r="AS13" s="17">
        <v>0.10505476033829</v>
      </c>
      <c r="AT13" s="17">
        <v>0</v>
      </c>
      <c r="AU13" s="17"/>
      <c r="AV13" s="17">
        <v>0.116594451594731</v>
      </c>
      <c r="AW13" s="17">
        <v>0</v>
      </c>
      <c r="AX13" s="17">
        <v>0.19388580371356401</v>
      </c>
      <c r="AY13" s="17">
        <v>0.120577684823256</v>
      </c>
      <c r="AZ13" s="17">
        <v>0.15599966810836</v>
      </c>
      <c r="BA13" s="17">
        <v>0</v>
      </c>
      <c r="BB13" s="17"/>
      <c r="BC13" s="17">
        <v>0.17942634781091499</v>
      </c>
      <c r="BD13" s="17">
        <v>0.122775858738444</v>
      </c>
      <c r="BE13" s="17">
        <v>5.1034054570749103E-2</v>
      </c>
      <c r="BF13" s="17">
        <v>0</v>
      </c>
      <c r="BG13" s="17" t="s">
        <v>697</v>
      </c>
    </row>
    <row r="14" spans="2:59" x14ac:dyDescent="0.35">
      <c r="B14" s="18" t="s">
        <v>598</v>
      </c>
      <c r="C14" s="17">
        <v>1.5420306723997799E-2</v>
      </c>
      <c r="D14" s="17">
        <v>3.60094967633737E-2</v>
      </c>
      <c r="E14" s="17">
        <v>0</v>
      </c>
      <c r="F14" s="17"/>
      <c r="G14" s="17">
        <v>0</v>
      </c>
      <c r="H14" s="17">
        <v>3.5273486347993897E-2</v>
      </c>
      <c r="I14" s="17">
        <v>0</v>
      </c>
      <c r="J14" s="17">
        <v>0</v>
      </c>
      <c r="K14" s="17">
        <v>0</v>
      </c>
      <c r="L14" s="17">
        <v>3.4523336281970803E-2</v>
      </c>
      <c r="M14" s="17"/>
      <c r="N14" s="17">
        <v>0</v>
      </c>
      <c r="O14" s="17">
        <v>0</v>
      </c>
      <c r="P14" s="17">
        <v>0</v>
      </c>
      <c r="Q14" s="17">
        <v>5.0295042165431098E-2</v>
      </c>
      <c r="R14" s="17"/>
      <c r="S14" s="17">
        <v>0</v>
      </c>
      <c r="T14" s="17">
        <v>0</v>
      </c>
      <c r="U14" s="17">
        <v>7.7686574390884902E-2</v>
      </c>
      <c r="V14" s="17">
        <v>8.6402781158916003E-2</v>
      </c>
      <c r="W14" s="17">
        <v>0</v>
      </c>
      <c r="X14" s="17">
        <v>0</v>
      </c>
      <c r="Y14" s="17">
        <v>0</v>
      </c>
      <c r="Z14" s="17">
        <v>0</v>
      </c>
      <c r="AA14" s="17">
        <v>0</v>
      </c>
      <c r="AB14" s="17">
        <v>0</v>
      </c>
      <c r="AC14" s="17">
        <v>0</v>
      </c>
      <c r="AD14" s="17">
        <v>0</v>
      </c>
      <c r="AE14" s="17"/>
      <c r="AF14" s="17">
        <v>2.0882188970908901E-2</v>
      </c>
      <c r="AG14" s="17">
        <v>0</v>
      </c>
      <c r="AH14" s="17">
        <v>5.1893031865028499E-2</v>
      </c>
      <c r="AI14" s="17"/>
      <c r="AJ14" s="17">
        <v>2.0392555857832902E-2</v>
      </c>
      <c r="AK14" s="17">
        <v>0</v>
      </c>
      <c r="AL14" s="17">
        <v>0</v>
      </c>
      <c r="AM14" s="17">
        <v>0</v>
      </c>
      <c r="AN14" s="17">
        <v>6.6536966425736505E-2</v>
      </c>
      <c r="AO14" s="17"/>
      <c r="AP14" s="17">
        <v>0</v>
      </c>
      <c r="AQ14" s="17">
        <v>0</v>
      </c>
      <c r="AR14" s="17">
        <v>0</v>
      </c>
      <c r="AS14" s="17">
        <v>0</v>
      </c>
      <c r="AT14" s="17">
        <v>8.3675707254966605E-2</v>
      </c>
      <c r="AU14" s="17"/>
      <c r="AV14" s="17">
        <v>0</v>
      </c>
      <c r="AW14" s="17">
        <v>0</v>
      </c>
      <c r="AX14" s="17">
        <v>0</v>
      </c>
      <c r="AY14" s="17">
        <v>0</v>
      </c>
      <c r="AZ14" s="17">
        <v>5.9089778031588699E-2</v>
      </c>
      <c r="BA14" s="17">
        <v>0</v>
      </c>
      <c r="BB14" s="17"/>
      <c r="BC14" s="17">
        <v>0</v>
      </c>
      <c r="BD14" s="17">
        <v>3.5988699855975602E-2</v>
      </c>
      <c r="BE14" s="17">
        <v>0</v>
      </c>
      <c r="BF14" s="17">
        <v>0</v>
      </c>
      <c r="BG14" s="17" t="s">
        <v>697</v>
      </c>
    </row>
    <row r="15" spans="2:59" ht="29" x14ac:dyDescent="0.35">
      <c r="B15" s="18" t="s">
        <v>722</v>
      </c>
      <c r="C15" s="17">
        <v>7.9829088873998501E-3</v>
      </c>
      <c r="D15" s="17">
        <v>0</v>
      </c>
      <c r="E15" s="17">
        <v>1.4136094750275101E-2</v>
      </c>
      <c r="F15" s="17"/>
      <c r="G15" s="17">
        <v>0</v>
      </c>
      <c r="H15" s="17">
        <v>0</v>
      </c>
      <c r="I15" s="17">
        <v>4.8580815436418102E-2</v>
      </c>
      <c r="J15" s="17">
        <v>0</v>
      </c>
      <c r="K15" s="17">
        <v>0</v>
      </c>
      <c r="L15" s="17">
        <v>0</v>
      </c>
      <c r="M15" s="17"/>
      <c r="N15" s="17">
        <v>3.11524850757685E-2</v>
      </c>
      <c r="O15" s="17">
        <v>0</v>
      </c>
      <c r="P15" s="17">
        <v>0</v>
      </c>
      <c r="Q15" s="17">
        <v>0</v>
      </c>
      <c r="R15" s="17"/>
      <c r="S15" s="17">
        <v>0</v>
      </c>
      <c r="T15" s="17">
        <v>0</v>
      </c>
      <c r="U15" s="17">
        <v>8.4645754125243999E-2</v>
      </c>
      <c r="V15" s="17">
        <v>0</v>
      </c>
      <c r="W15" s="17">
        <v>0</v>
      </c>
      <c r="X15" s="17">
        <v>0</v>
      </c>
      <c r="Y15" s="17">
        <v>0</v>
      </c>
      <c r="Z15" s="17">
        <v>0</v>
      </c>
      <c r="AA15" s="17">
        <v>0</v>
      </c>
      <c r="AB15" s="17">
        <v>0</v>
      </c>
      <c r="AC15" s="17">
        <v>0</v>
      </c>
      <c r="AD15" s="17">
        <v>0</v>
      </c>
      <c r="AE15" s="17"/>
      <c r="AF15" s="17">
        <v>0</v>
      </c>
      <c r="AG15" s="17">
        <v>1.98540818522253E-2</v>
      </c>
      <c r="AH15" s="17">
        <v>0</v>
      </c>
      <c r="AI15" s="17"/>
      <c r="AJ15" s="17">
        <v>2.22193253166529E-2</v>
      </c>
      <c r="AK15" s="17">
        <v>0</v>
      </c>
      <c r="AL15" s="17">
        <v>0</v>
      </c>
      <c r="AM15" s="17">
        <v>0</v>
      </c>
      <c r="AN15" s="17">
        <v>0</v>
      </c>
      <c r="AO15" s="17"/>
      <c r="AP15" s="17">
        <v>0</v>
      </c>
      <c r="AQ15" s="17">
        <v>0</v>
      </c>
      <c r="AR15" s="17">
        <v>0</v>
      </c>
      <c r="AS15" s="17">
        <v>5.3414917278661898E-2</v>
      </c>
      <c r="AT15" s="17">
        <v>0</v>
      </c>
      <c r="AU15" s="17"/>
      <c r="AV15" s="17">
        <v>0</v>
      </c>
      <c r="AW15" s="17">
        <v>0</v>
      </c>
      <c r="AX15" s="17">
        <v>0</v>
      </c>
      <c r="AY15" s="17">
        <v>4.29813859217901E-2</v>
      </c>
      <c r="AZ15" s="17">
        <v>0</v>
      </c>
      <c r="BA15" s="17">
        <v>0</v>
      </c>
      <c r="BB15" s="17"/>
      <c r="BC15" s="17">
        <v>0</v>
      </c>
      <c r="BD15" s="17">
        <v>3.5495998637993E-2</v>
      </c>
      <c r="BE15" s="17">
        <v>0</v>
      </c>
      <c r="BF15" s="17">
        <v>0</v>
      </c>
      <c r="BG15" s="17" t="s">
        <v>697</v>
      </c>
    </row>
    <row r="16" spans="2:59" x14ac:dyDescent="0.35">
      <c r="B16" s="18" t="s">
        <v>100</v>
      </c>
      <c r="C16" s="19">
        <v>8.6360946425921695E-2</v>
      </c>
      <c r="D16" s="19">
        <v>7.02775335594015E-2</v>
      </c>
      <c r="E16" s="19">
        <v>9.9635684062624297E-2</v>
      </c>
      <c r="F16" s="19"/>
      <c r="G16" s="19">
        <v>0</v>
      </c>
      <c r="H16" s="19">
        <v>0.19042374602270701</v>
      </c>
      <c r="I16" s="19">
        <v>3.6852396664032297E-2</v>
      </c>
      <c r="J16" s="19">
        <v>9.5318333752147696E-2</v>
      </c>
      <c r="K16" s="19">
        <v>5.9250494487896703E-2</v>
      </c>
      <c r="L16" s="19">
        <v>7.5595158843972193E-2</v>
      </c>
      <c r="M16" s="19"/>
      <c r="N16" s="19">
        <v>0.14248010752735801</v>
      </c>
      <c r="O16" s="19">
        <v>4.2290735959211803E-2</v>
      </c>
      <c r="P16" s="19">
        <v>0.116218196438541</v>
      </c>
      <c r="Q16" s="19">
        <v>5.0701380395757702E-2</v>
      </c>
      <c r="R16" s="19"/>
      <c r="S16" s="19">
        <v>4.40308639417425E-2</v>
      </c>
      <c r="T16" s="19">
        <v>9.8544539297216197E-2</v>
      </c>
      <c r="U16" s="19">
        <v>0</v>
      </c>
      <c r="V16" s="19">
        <v>0.192909926125615</v>
      </c>
      <c r="W16" s="19">
        <v>0</v>
      </c>
      <c r="X16" s="19">
        <v>0.13623666700848</v>
      </c>
      <c r="Y16" s="19">
        <v>8.6282863086056802E-2</v>
      </c>
      <c r="Z16" s="19">
        <v>0</v>
      </c>
      <c r="AA16" s="19">
        <v>4.9661349277137903E-2</v>
      </c>
      <c r="AB16" s="19">
        <v>0.33186892245072702</v>
      </c>
      <c r="AC16" s="19">
        <v>0</v>
      </c>
      <c r="AD16" s="19">
        <v>0</v>
      </c>
      <c r="AE16" s="19"/>
      <c r="AF16" s="19">
        <v>8.2400845790489494E-2</v>
      </c>
      <c r="AG16" s="19">
        <v>9.7028683851604805E-2</v>
      </c>
      <c r="AH16" s="19">
        <v>0.118209986666793</v>
      </c>
      <c r="AI16" s="19"/>
      <c r="AJ16" s="19">
        <v>8.74989845935919E-2</v>
      </c>
      <c r="AK16" s="19">
        <v>4.9668117076076698E-2</v>
      </c>
      <c r="AL16" s="19">
        <v>0</v>
      </c>
      <c r="AM16" s="19">
        <v>0</v>
      </c>
      <c r="AN16" s="19">
        <v>0.151568209282752</v>
      </c>
      <c r="AO16" s="19"/>
      <c r="AP16" s="19">
        <v>7.21955886789169E-2</v>
      </c>
      <c r="AQ16" s="19">
        <v>7.6855773760389795E-2</v>
      </c>
      <c r="AR16" s="19">
        <v>0.12221143108234001</v>
      </c>
      <c r="AS16" s="19">
        <v>8.6528907504914598E-2</v>
      </c>
      <c r="AT16" s="19">
        <v>0.10779842062703</v>
      </c>
      <c r="AU16" s="19"/>
      <c r="AV16" s="19">
        <v>5.3149258157199897E-2</v>
      </c>
      <c r="AW16" s="19">
        <v>0</v>
      </c>
      <c r="AX16" s="19">
        <v>0.121170729410668</v>
      </c>
      <c r="AY16" s="19">
        <v>0.10898596025259499</v>
      </c>
      <c r="AZ16" s="19">
        <v>7.6124659784443605E-2</v>
      </c>
      <c r="BA16" s="19">
        <v>0.398009710381653</v>
      </c>
      <c r="BB16" s="19"/>
      <c r="BC16" s="19">
        <v>9.5965327621849103E-2</v>
      </c>
      <c r="BD16" s="19">
        <v>3.0574825764827399E-2</v>
      </c>
      <c r="BE16" s="19">
        <v>0.163508831754823</v>
      </c>
      <c r="BF16" s="19">
        <v>8.1271115340651706E-2</v>
      </c>
      <c r="BG16" s="19" t="s">
        <v>697</v>
      </c>
    </row>
    <row r="17" spans="2:2" x14ac:dyDescent="0.35">
      <c r="B17" s="16" t="s">
        <v>730</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127</v>
      </c>
      <c r="D7" s="10">
        <v>56</v>
      </c>
      <c r="E7" s="10">
        <v>70</v>
      </c>
      <c r="F7" s="10"/>
      <c r="G7" s="10">
        <v>18</v>
      </c>
      <c r="H7" s="10">
        <v>27</v>
      </c>
      <c r="I7" s="10">
        <v>19</v>
      </c>
      <c r="J7" s="10">
        <v>19</v>
      </c>
      <c r="K7" s="10">
        <v>16</v>
      </c>
      <c r="L7" s="10">
        <v>28</v>
      </c>
      <c r="M7" s="10"/>
      <c r="N7" s="10">
        <v>34</v>
      </c>
      <c r="O7" s="10">
        <v>26</v>
      </c>
      <c r="P7" s="10">
        <v>28</v>
      </c>
      <c r="Q7" s="10">
        <v>39</v>
      </c>
      <c r="R7" s="10"/>
      <c r="S7" s="10">
        <v>18</v>
      </c>
      <c r="T7" s="10">
        <v>17</v>
      </c>
      <c r="U7" s="10">
        <v>12</v>
      </c>
      <c r="V7" s="10">
        <v>10</v>
      </c>
      <c r="W7" s="10">
        <v>4</v>
      </c>
      <c r="X7" s="10">
        <v>8</v>
      </c>
      <c r="Y7" s="10">
        <v>11</v>
      </c>
      <c r="Z7" s="10">
        <v>7</v>
      </c>
      <c r="AA7" s="10">
        <v>20</v>
      </c>
      <c r="AB7" s="10">
        <v>10</v>
      </c>
      <c r="AC7" s="10">
        <v>7</v>
      </c>
      <c r="AD7" s="10">
        <v>3</v>
      </c>
      <c r="AE7" s="10"/>
      <c r="AF7" s="10">
        <v>44</v>
      </c>
      <c r="AG7" s="10">
        <v>52</v>
      </c>
      <c r="AH7" s="10">
        <v>19</v>
      </c>
      <c r="AI7" s="10"/>
      <c r="AJ7" s="10">
        <v>45</v>
      </c>
      <c r="AK7" s="10">
        <v>32</v>
      </c>
      <c r="AL7" s="10">
        <v>6</v>
      </c>
      <c r="AM7" s="10">
        <v>3</v>
      </c>
      <c r="AN7" s="10">
        <v>15</v>
      </c>
      <c r="AO7" s="10"/>
      <c r="AP7" s="10">
        <v>28</v>
      </c>
      <c r="AQ7" s="10">
        <v>42</v>
      </c>
      <c r="AR7" s="10">
        <v>9</v>
      </c>
      <c r="AS7" s="10">
        <v>19</v>
      </c>
      <c r="AT7" s="10">
        <v>11</v>
      </c>
      <c r="AU7" s="10"/>
      <c r="AV7" s="10">
        <v>34</v>
      </c>
      <c r="AW7" s="10">
        <v>25</v>
      </c>
      <c r="AX7" s="10">
        <v>10</v>
      </c>
      <c r="AY7" s="10">
        <v>24</v>
      </c>
      <c r="AZ7" s="10">
        <v>15</v>
      </c>
      <c r="BA7" s="10">
        <v>8</v>
      </c>
      <c r="BB7" s="10"/>
      <c r="BC7" s="10">
        <v>30</v>
      </c>
      <c r="BD7" s="10">
        <v>29</v>
      </c>
      <c r="BE7" s="10">
        <v>37</v>
      </c>
      <c r="BF7" s="10">
        <v>14</v>
      </c>
      <c r="BG7" s="10" t="s">
        <v>696</v>
      </c>
    </row>
    <row r="8" spans="2:59" ht="30" customHeight="1" x14ac:dyDescent="0.35">
      <c r="B8" s="11" t="s">
        <v>20</v>
      </c>
      <c r="C8" s="11">
        <v>127</v>
      </c>
      <c r="D8" s="11">
        <v>54</v>
      </c>
      <c r="E8" s="11">
        <v>72</v>
      </c>
      <c r="F8" s="11"/>
      <c r="G8" s="11">
        <v>17</v>
      </c>
      <c r="H8" s="11">
        <v>29</v>
      </c>
      <c r="I8" s="11">
        <v>21</v>
      </c>
      <c r="J8" s="11">
        <v>18</v>
      </c>
      <c r="K8" s="11">
        <v>16</v>
      </c>
      <c r="L8" s="11">
        <v>27</v>
      </c>
      <c r="M8" s="11"/>
      <c r="N8" s="11">
        <v>33</v>
      </c>
      <c r="O8" s="11">
        <v>28</v>
      </c>
      <c r="P8" s="11">
        <v>27</v>
      </c>
      <c r="Q8" s="11">
        <v>39</v>
      </c>
      <c r="R8" s="11"/>
      <c r="S8" s="11">
        <v>17</v>
      </c>
      <c r="T8" s="11">
        <v>17</v>
      </c>
      <c r="U8" s="11">
        <v>12</v>
      </c>
      <c r="V8" s="11">
        <v>12</v>
      </c>
      <c r="W8" s="11">
        <v>5</v>
      </c>
      <c r="X8" s="11">
        <v>10</v>
      </c>
      <c r="Y8" s="11">
        <v>11</v>
      </c>
      <c r="Z8" s="11">
        <v>6</v>
      </c>
      <c r="AA8" s="11">
        <v>19</v>
      </c>
      <c r="AB8" s="11">
        <v>9</v>
      </c>
      <c r="AC8" s="11">
        <v>6</v>
      </c>
      <c r="AD8" s="11">
        <v>2</v>
      </c>
      <c r="AE8" s="11"/>
      <c r="AF8" s="11">
        <v>45</v>
      </c>
      <c r="AG8" s="11">
        <v>51</v>
      </c>
      <c r="AH8" s="11">
        <v>20</v>
      </c>
      <c r="AI8" s="11"/>
      <c r="AJ8" s="11">
        <v>46</v>
      </c>
      <c r="AK8" s="11">
        <v>33</v>
      </c>
      <c r="AL8" s="11">
        <v>6</v>
      </c>
      <c r="AM8" s="11">
        <v>3</v>
      </c>
      <c r="AN8" s="11">
        <v>15</v>
      </c>
      <c r="AO8" s="11"/>
      <c r="AP8" s="11">
        <v>28</v>
      </c>
      <c r="AQ8" s="11">
        <v>41</v>
      </c>
      <c r="AR8" s="11">
        <v>10</v>
      </c>
      <c r="AS8" s="11">
        <v>19</v>
      </c>
      <c r="AT8" s="11">
        <v>11</v>
      </c>
      <c r="AU8" s="11"/>
      <c r="AV8" s="11">
        <v>33</v>
      </c>
      <c r="AW8" s="11">
        <v>26</v>
      </c>
      <c r="AX8" s="11">
        <v>10</v>
      </c>
      <c r="AY8" s="11">
        <v>24</v>
      </c>
      <c r="AZ8" s="11">
        <v>16</v>
      </c>
      <c r="BA8" s="11">
        <v>8</v>
      </c>
      <c r="BB8" s="11"/>
      <c r="BC8" s="11">
        <v>30</v>
      </c>
      <c r="BD8" s="11">
        <v>29</v>
      </c>
      <c r="BE8" s="11">
        <v>37</v>
      </c>
      <c r="BF8" s="11">
        <v>15</v>
      </c>
      <c r="BG8" s="11" t="s">
        <v>696</v>
      </c>
    </row>
    <row r="9" spans="2:59" x14ac:dyDescent="0.35">
      <c r="B9" s="18" t="s">
        <v>725</v>
      </c>
      <c r="C9" s="17">
        <v>9.5991611267393195E-2</v>
      </c>
      <c r="D9" s="17">
        <v>6.1578912612575698E-2</v>
      </c>
      <c r="E9" s="17">
        <v>0.11079642956609</v>
      </c>
      <c r="F9" s="17"/>
      <c r="G9" s="17">
        <v>5.3623323386276997E-2</v>
      </c>
      <c r="H9" s="17">
        <v>9.1932210446436499E-2</v>
      </c>
      <c r="I9" s="17">
        <v>0.17252132976658099</v>
      </c>
      <c r="J9" s="17">
        <v>0.16303365981008799</v>
      </c>
      <c r="K9" s="17">
        <v>7.6543406459535807E-2</v>
      </c>
      <c r="L9" s="17">
        <v>3.47475748093201E-2</v>
      </c>
      <c r="M9" s="17"/>
      <c r="N9" s="17">
        <v>0.10462339597232199</v>
      </c>
      <c r="O9" s="17">
        <v>8.1996524515951297E-2</v>
      </c>
      <c r="P9" s="17">
        <v>0.128510049640021</v>
      </c>
      <c r="Q9" s="17">
        <v>7.6271486145187195E-2</v>
      </c>
      <c r="R9" s="17"/>
      <c r="S9" s="17">
        <v>4.9835508467862499E-2</v>
      </c>
      <c r="T9" s="17">
        <v>0.121077875452929</v>
      </c>
      <c r="U9" s="17">
        <v>8.2673482081861899E-2</v>
      </c>
      <c r="V9" s="17">
        <v>0.33497852382037502</v>
      </c>
      <c r="W9" s="17">
        <v>0</v>
      </c>
      <c r="X9" s="17">
        <v>0.136538157685199</v>
      </c>
      <c r="Y9" s="17">
        <v>9.5088306764471095E-2</v>
      </c>
      <c r="Z9" s="17">
        <v>0</v>
      </c>
      <c r="AA9" s="17">
        <v>4.7914823585003902E-2</v>
      </c>
      <c r="AB9" s="17">
        <v>0.105507265349958</v>
      </c>
      <c r="AC9" s="17">
        <v>0</v>
      </c>
      <c r="AD9" s="17">
        <v>0</v>
      </c>
      <c r="AE9" s="17"/>
      <c r="AF9" s="17">
        <v>0.120224786629177</v>
      </c>
      <c r="AG9" s="17">
        <v>0.108222516665948</v>
      </c>
      <c r="AH9" s="17">
        <v>6.6015032556557898E-2</v>
      </c>
      <c r="AI9" s="17"/>
      <c r="AJ9" s="17">
        <v>0.100607396763609</v>
      </c>
      <c r="AK9" s="17">
        <v>0.14957640908609199</v>
      </c>
      <c r="AL9" s="17">
        <v>0</v>
      </c>
      <c r="AM9" s="17">
        <v>0</v>
      </c>
      <c r="AN9" s="17">
        <v>0</v>
      </c>
      <c r="AO9" s="17"/>
      <c r="AP9" s="17">
        <v>0.128087114181723</v>
      </c>
      <c r="AQ9" s="17">
        <v>0.136290218291517</v>
      </c>
      <c r="AR9" s="17">
        <v>0.12275272845457</v>
      </c>
      <c r="AS9" s="17">
        <v>4.6009461677455697E-2</v>
      </c>
      <c r="AT9" s="17">
        <v>8.0550959269562697E-2</v>
      </c>
      <c r="AU9" s="17"/>
      <c r="AV9" s="17">
        <v>0.17062125674323</v>
      </c>
      <c r="AW9" s="17">
        <v>8.9122791894161099E-2</v>
      </c>
      <c r="AX9" s="17">
        <v>0</v>
      </c>
      <c r="AY9" s="17">
        <v>3.7022437348274699E-2</v>
      </c>
      <c r="AZ9" s="17">
        <v>0.133046869614837</v>
      </c>
      <c r="BA9" s="17">
        <v>0.156264117260874</v>
      </c>
      <c r="BB9" s="17"/>
      <c r="BC9" s="17">
        <v>6.9943218335079299E-2</v>
      </c>
      <c r="BD9" s="17">
        <v>0.111731332014399</v>
      </c>
      <c r="BE9" s="17">
        <v>0.127847776555258</v>
      </c>
      <c r="BF9" s="17">
        <v>6.7396919915142406E-2</v>
      </c>
      <c r="BG9" s="17" t="s">
        <v>697</v>
      </c>
    </row>
    <row r="10" spans="2:59" x14ac:dyDescent="0.35">
      <c r="B10" s="18" t="s">
        <v>689</v>
      </c>
      <c r="C10" s="17">
        <v>3.9398221566479201E-2</v>
      </c>
      <c r="D10" s="17">
        <v>1.6058124376583501E-2</v>
      </c>
      <c r="E10" s="17">
        <v>5.7589206965068897E-2</v>
      </c>
      <c r="F10" s="17"/>
      <c r="G10" s="17">
        <v>0</v>
      </c>
      <c r="H10" s="17">
        <v>6.57027747421563E-2</v>
      </c>
      <c r="I10" s="17">
        <v>9.8561897556826705E-2</v>
      </c>
      <c r="J10" s="17">
        <v>0</v>
      </c>
      <c r="K10" s="17">
        <v>0</v>
      </c>
      <c r="L10" s="17">
        <v>3.8292123098034099E-2</v>
      </c>
      <c r="M10" s="17"/>
      <c r="N10" s="17">
        <v>3.11524850757685E-2</v>
      </c>
      <c r="O10" s="17">
        <v>7.3209376197174394E-2</v>
      </c>
      <c r="P10" s="17">
        <v>3.2138995400411499E-2</v>
      </c>
      <c r="Q10" s="17">
        <v>2.6743082146159301E-2</v>
      </c>
      <c r="R10" s="17"/>
      <c r="S10" s="17">
        <v>0.109716406712365</v>
      </c>
      <c r="T10" s="17">
        <v>0</v>
      </c>
      <c r="U10" s="17">
        <v>8.4645754125243999E-2</v>
      </c>
      <c r="V10" s="17">
        <v>0</v>
      </c>
      <c r="W10" s="17">
        <v>0</v>
      </c>
      <c r="X10" s="17">
        <v>0</v>
      </c>
      <c r="Y10" s="17">
        <v>0</v>
      </c>
      <c r="Z10" s="17">
        <v>0.32509147922711601</v>
      </c>
      <c r="AA10" s="17">
        <v>0</v>
      </c>
      <c r="AB10" s="17">
        <v>0</v>
      </c>
      <c r="AC10" s="17">
        <v>0</v>
      </c>
      <c r="AD10" s="17">
        <v>0</v>
      </c>
      <c r="AE10" s="17"/>
      <c r="AF10" s="17">
        <v>2.31618214444714E-2</v>
      </c>
      <c r="AG10" s="17">
        <v>5.7382919507099901E-2</v>
      </c>
      <c r="AH10" s="17">
        <v>5.2570294314908499E-2</v>
      </c>
      <c r="AI10" s="17"/>
      <c r="AJ10" s="17">
        <v>4.4838062185356797E-2</v>
      </c>
      <c r="AK10" s="17">
        <v>5.8560139120802199E-2</v>
      </c>
      <c r="AL10" s="17">
        <v>0</v>
      </c>
      <c r="AM10" s="17">
        <v>0</v>
      </c>
      <c r="AN10" s="17">
        <v>6.7405348697296294E-2</v>
      </c>
      <c r="AO10" s="17"/>
      <c r="AP10" s="17">
        <v>3.6716808555993699E-2</v>
      </c>
      <c r="AQ10" s="17">
        <v>4.6455155361267403E-2</v>
      </c>
      <c r="AR10" s="17">
        <v>0</v>
      </c>
      <c r="AS10" s="17">
        <v>0.108278060012808</v>
      </c>
      <c r="AT10" s="17">
        <v>0</v>
      </c>
      <c r="AU10" s="17"/>
      <c r="AV10" s="17">
        <v>5.8157049634975803E-2</v>
      </c>
      <c r="AW10" s="17">
        <v>4.0118375645129302E-2</v>
      </c>
      <c r="AX10" s="17">
        <v>0</v>
      </c>
      <c r="AY10" s="17">
        <v>8.7128115541094106E-2</v>
      </c>
      <c r="AZ10" s="17">
        <v>0</v>
      </c>
      <c r="BA10" s="17">
        <v>0</v>
      </c>
      <c r="BB10" s="17"/>
      <c r="BC10" s="17">
        <v>3.5188544292851502E-2</v>
      </c>
      <c r="BD10" s="17">
        <v>7.1630068491270404E-2</v>
      </c>
      <c r="BE10" s="17">
        <v>5.1701260489129097E-2</v>
      </c>
      <c r="BF10" s="17">
        <v>0</v>
      </c>
      <c r="BG10" s="17" t="s">
        <v>697</v>
      </c>
    </row>
    <row r="11" spans="2:59" x14ac:dyDescent="0.35">
      <c r="B11" s="18" t="s">
        <v>690</v>
      </c>
      <c r="C11" s="17">
        <v>0.118292306706763</v>
      </c>
      <c r="D11" s="17">
        <v>0.11104215229376301</v>
      </c>
      <c r="E11" s="17">
        <v>0.12526753894647499</v>
      </c>
      <c r="F11" s="17"/>
      <c r="G11" s="17">
        <v>0.31209821357298301</v>
      </c>
      <c r="H11" s="17">
        <v>7.4858637739413106E-2</v>
      </c>
      <c r="I11" s="17">
        <v>0.14230799193072499</v>
      </c>
      <c r="J11" s="17">
        <v>0.105530793662342</v>
      </c>
      <c r="K11" s="17">
        <v>0.11589170217643099</v>
      </c>
      <c r="L11" s="17">
        <v>3.6302833001889502E-2</v>
      </c>
      <c r="M11" s="17"/>
      <c r="N11" s="17">
        <v>0.21407576954855201</v>
      </c>
      <c r="O11" s="17">
        <v>0.15497627003126499</v>
      </c>
      <c r="P11" s="17">
        <v>6.7191149044636106E-2</v>
      </c>
      <c r="Q11" s="17">
        <v>4.7194340476481002E-2</v>
      </c>
      <c r="R11" s="17"/>
      <c r="S11" s="17">
        <v>0.17223205499680899</v>
      </c>
      <c r="T11" s="17">
        <v>0.21905001001430699</v>
      </c>
      <c r="U11" s="17">
        <v>0.13892126237922101</v>
      </c>
      <c r="V11" s="17">
        <v>0</v>
      </c>
      <c r="W11" s="17">
        <v>0</v>
      </c>
      <c r="X11" s="17">
        <v>0</v>
      </c>
      <c r="Y11" s="17">
        <v>0</v>
      </c>
      <c r="Z11" s="17">
        <v>0.42235602101031899</v>
      </c>
      <c r="AA11" s="17">
        <v>0.16318341355938301</v>
      </c>
      <c r="AB11" s="17">
        <v>0</v>
      </c>
      <c r="AC11" s="17">
        <v>0.132874976652923</v>
      </c>
      <c r="AD11" s="17">
        <v>0</v>
      </c>
      <c r="AE11" s="17"/>
      <c r="AF11" s="17">
        <v>9.0908181675804903E-2</v>
      </c>
      <c r="AG11" s="17">
        <v>9.3500608240671607E-2</v>
      </c>
      <c r="AH11" s="17">
        <v>8.2633036809401594E-2</v>
      </c>
      <c r="AI11" s="17"/>
      <c r="AJ11" s="17">
        <v>6.6579743586365106E-2</v>
      </c>
      <c r="AK11" s="17">
        <v>0.112961164578391</v>
      </c>
      <c r="AL11" s="17">
        <v>0.33042311765689297</v>
      </c>
      <c r="AM11" s="17">
        <v>0.34778896071139098</v>
      </c>
      <c r="AN11" s="17">
        <v>6.37313490245104E-2</v>
      </c>
      <c r="AO11" s="17"/>
      <c r="AP11" s="17">
        <v>3.4034885189910997E-2</v>
      </c>
      <c r="AQ11" s="17">
        <v>0.192954964029346</v>
      </c>
      <c r="AR11" s="17">
        <v>0.20091364257840499</v>
      </c>
      <c r="AS11" s="17">
        <v>0.21831383393096601</v>
      </c>
      <c r="AT11" s="17">
        <v>0</v>
      </c>
      <c r="AU11" s="17"/>
      <c r="AV11" s="17">
        <v>0.15033635879344601</v>
      </c>
      <c r="AW11" s="17">
        <v>3.71879899911619E-2</v>
      </c>
      <c r="AX11" s="17">
        <v>0.187489684887263</v>
      </c>
      <c r="AY11" s="17">
        <v>0.17567061087635399</v>
      </c>
      <c r="AZ11" s="17">
        <v>7.9835954425108505E-2</v>
      </c>
      <c r="BA11" s="17">
        <v>0.22277764679733</v>
      </c>
      <c r="BB11" s="17"/>
      <c r="BC11" s="17">
        <v>0.15561191562127</v>
      </c>
      <c r="BD11" s="17">
        <v>9.9149606245683905E-2</v>
      </c>
      <c r="BE11" s="17">
        <v>0.122788543074244</v>
      </c>
      <c r="BF11" s="17">
        <v>0.13118561968088399</v>
      </c>
      <c r="BG11" s="17" t="s">
        <v>697</v>
      </c>
    </row>
    <row r="12" spans="2:59" x14ac:dyDescent="0.35">
      <c r="B12" s="18" t="s">
        <v>691</v>
      </c>
      <c r="C12" s="17">
        <v>0.17908144389608699</v>
      </c>
      <c r="D12" s="17">
        <v>0.23677221930147099</v>
      </c>
      <c r="E12" s="17">
        <v>0.13757082839718199</v>
      </c>
      <c r="F12" s="17"/>
      <c r="G12" s="17">
        <v>0.11840157464046799</v>
      </c>
      <c r="H12" s="17">
        <v>0.10118844170524501</v>
      </c>
      <c r="I12" s="17">
        <v>0.182006615568578</v>
      </c>
      <c r="J12" s="17">
        <v>0.145828392818767</v>
      </c>
      <c r="K12" s="17">
        <v>0.32372544103321199</v>
      </c>
      <c r="L12" s="17">
        <v>0.23634842468380199</v>
      </c>
      <c r="M12" s="17"/>
      <c r="N12" s="17">
        <v>2.50379568946048E-2</v>
      </c>
      <c r="O12" s="17">
        <v>0.153683547714281</v>
      </c>
      <c r="P12" s="17">
        <v>0.19998889741918</v>
      </c>
      <c r="Q12" s="17">
        <v>0.31172833748335899</v>
      </c>
      <c r="R12" s="17"/>
      <c r="S12" s="17">
        <v>0.12663447084771001</v>
      </c>
      <c r="T12" s="17">
        <v>0.28580291729347501</v>
      </c>
      <c r="U12" s="17">
        <v>0.24042475891881501</v>
      </c>
      <c r="V12" s="17">
        <v>0</v>
      </c>
      <c r="W12" s="17">
        <v>0.26806710424385399</v>
      </c>
      <c r="X12" s="17">
        <v>0.25600895561025699</v>
      </c>
      <c r="Y12" s="17">
        <v>0.25468174125930398</v>
      </c>
      <c r="Z12" s="17">
        <v>0.1264670260661</v>
      </c>
      <c r="AA12" s="17">
        <v>0.19316864623293001</v>
      </c>
      <c r="AB12" s="17">
        <v>0</v>
      </c>
      <c r="AC12" s="17">
        <v>0.26886785076914199</v>
      </c>
      <c r="AD12" s="17">
        <v>0</v>
      </c>
      <c r="AE12" s="17"/>
      <c r="AF12" s="17">
        <v>0.31036572334364898</v>
      </c>
      <c r="AG12" s="17">
        <v>0.13583237009660401</v>
      </c>
      <c r="AH12" s="17">
        <v>0</v>
      </c>
      <c r="AI12" s="17"/>
      <c r="AJ12" s="17">
        <v>0.16353870799638701</v>
      </c>
      <c r="AK12" s="17">
        <v>0.25463070629833801</v>
      </c>
      <c r="AL12" s="17">
        <v>0.16470994630445601</v>
      </c>
      <c r="AM12" s="17">
        <v>0.34243505356009801</v>
      </c>
      <c r="AN12" s="17">
        <v>5.2210768868152103E-2</v>
      </c>
      <c r="AO12" s="17"/>
      <c r="AP12" s="17">
        <v>0.15725015402727199</v>
      </c>
      <c r="AQ12" s="17">
        <v>0.13735173199877301</v>
      </c>
      <c r="AR12" s="17">
        <v>0.347765271880775</v>
      </c>
      <c r="AS12" s="17">
        <v>0.15446289219981199</v>
      </c>
      <c r="AT12" s="17">
        <v>0.29145793181510699</v>
      </c>
      <c r="AU12" s="17"/>
      <c r="AV12" s="17">
        <v>0.14328789771199199</v>
      </c>
      <c r="AW12" s="17">
        <v>0.20040117294568</v>
      </c>
      <c r="AX12" s="17">
        <v>0.18854840597827</v>
      </c>
      <c r="AY12" s="17">
        <v>0.20287306416738701</v>
      </c>
      <c r="AZ12" s="17">
        <v>0.20582060267531699</v>
      </c>
      <c r="BA12" s="17">
        <v>0.119085432050738</v>
      </c>
      <c r="BB12" s="17"/>
      <c r="BC12" s="17">
        <v>0.33427039655395402</v>
      </c>
      <c r="BD12" s="17">
        <v>0.153127767706663</v>
      </c>
      <c r="BE12" s="17">
        <v>0.150942244578783</v>
      </c>
      <c r="BF12" s="17">
        <v>6.2178451120505698E-2</v>
      </c>
      <c r="BG12" s="17" t="s">
        <v>697</v>
      </c>
    </row>
    <row r="13" spans="2:59" x14ac:dyDescent="0.35">
      <c r="B13" s="18" t="s">
        <v>692</v>
      </c>
      <c r="C13" s="17">
        <v>0.123059943506505</v>
      </c>
      <c r="D13" s="17">
        <v>0.15740194239962299</v>
      </c>
      <c r="E13" s="17">
        <v>9.8555159935762401E-2</v>
      </c>
      <c r="F13" s="17"/>
      <c r="G13" s="17">
        <v>0.24205365569348</v>
      </c>
      <c r="H13" s="17">
        <v>0.14089839931061801</v>
      </c>
      <c r="I13" s="17">
        <v>0.173984442682905</v>
      </c>
      <c r="J13" s="17">
        <v>4.8127131238716099E-2</v>
      </c>
      <c r="K13" s="17">
        <v>0.13159007907612899</v>
      </c>
      <c r="L13" s="17">
        <v>3.47475748093201E-2</v>
      </c>
      <c r="M13" s="17"/>
      <c r="N13" s="17">
        <v>0.18025177826235</v>
      </c>
      <c r="O13" s="17">
        <v>3.6742797591842097E-2</v>
      </c>
      <c r="P13" s="17">
        <v>6.4114982621947203E-2</v>
      </c>
      <c r="Q13" s="17">
        <v>0.179229365872135</v>
      </c>
      <c r="R13" s="17"/>
      <c r="S13" s="17">
        <v>0.22088659146908199</v>
      </c>
      <c r="T13" s="17">
        <v>5.6112160224809401E-2</v>
      </c>
      <c r="U13" s="17">
        <v>0</v>
      </c>
      <c r="V13" s="17">
        <v>9.8331153196370993E-2</v>
      </c>
      <c r="W13" s="17">
        <v>0.28010455499069198</v>
      </c>
      <c r="X13" s="17">
        <v>0.25487015886815301</v>
      </c>
      <c r="Y13" s="17">
        <v>0</v>
      </c>
      <c r="Z13" s="17">
        <v>0</v>
      </c>
      <c r="AA13" s="17">
        <v>0.15784253664631301</v>
      </c>
      <c r="AB13" s="17">
        <v>0.105507265349958</v>
      </c>
      <c r="AC13" s="17">
        <v>0.15828829064073899</v>
      </c>
      <c r="AD13" s="17">
        <v>0.32279267511884802</v>
      </c>
      <c r="AE13" s="17"/>
      <c r="AF13" s="17">
        <v>7.1794518860856596E-2</v>
      </c>
      <c r="AG13" s="17">
        <v>0.14494125754746301</v>
      </c>
      <c r="AH13" s="17">
        <v>0.101104767342909</v>
      </c>
      <c r="AI13" s="17"/>
      <c r="AJ13" s="17">
        <v>0.13813276645671699</v>
      </c>
      <c r="AK13" s="17">
        <v>8.9437886084487897E-2</v>
      </c>
      <c r="AL13" s="17">
        <v>0</v>
      </c>
      <c r="AM13" s="17">
        <v>0</v>
      </c>
      <c r="AN13" s="17">
        <v>0.12963598904134599</v>
      </c>
      <c r="AO13" s="17"/>
      <c r="AP13" s="17">
        <v>0.14554640051610199</v>
      </c>
      <c r="AQ13" s="17">
        <v>6.8985421618851295E-2</v>
      </c>
      <c r="AR13" s="17">
        <v>0</v>
      </c>
      <c r="AS13" s="17">
        <v>0.12079492245435999</v>
      </c>
      <c r="AT13" s="17">
        <v>0.223737544199166</v>
      </c>
      <c r="AU13" s="17"/>
      <c r="AV13" s="17">
        <v>8.7112321642186699E-2</v>
      </c>
      <c r="AW13" s="17">
        <v>0.12598197122748001</v>
      </c>
      <c r="AX13" s="17">
        <v>0.105686928608051</v>
      </c>
      <c r="AY13" s="17">
        <v>0.12980722690028501</v>
      </c>
      <c r="AZ13" s="17">
        <v>0.15799808878552099</v>
      </c>
      <c r="BA13" s="17">
        <v>0</v>
      </c>
      <c r="BB13" s="17"/>
      <c r="BC13" s="17">
        <v>3.4386079016445199E-2</v>
      </c>
      <c r="BD13" s="17">
        <v>0.15466700878144701</v>
      </c>
      <c r="BE13" s="17">
        <v>0.12717794406156699</v>
      </c>
      <c r="BF13" s="17">
        <v>0.30920830663944998</v>
      </c>
      <c r="BG13" s="17" t="s">
        <v>697</v>
      </c>
    </row>
    <row r="14" spans="2:59" x14ac:dyDescent="0.35">
      <c r="B14" s="18" t="s">
        <v>598</v>
      </c>
      <c r="C14" s="17">
        <v>8.4522157369018802E-2</v>
      </c>
      <c r="D14" s="17">
        <v>0.104782313149167</v>
      </c>
      <c r="E14" s="17">
        <v>7.0214399784434597E-2</v>
      </c>
      <c r="F14" s="17"/>
      <c r="G14" s="17">
        <v>0</v>
      </c>
      <c r="H14" s="17">
        <v>0.177277249308049</v>
      </c>
      <c r="I14" s="17">
        <v>0</v>
      </c>
      <c r="J14" s="17">
        <v>5.2487742137312401E-2</v>
      </c>
      <c r="K14" s="17">
        <v>5.3041558347212303E-2</v>
      </c>
      <c r="L14" s="17">
        <v>0.14136148400871201</v>
      </c>
      <c r="M14" s="17"/>
      <c r="N14" s="17">
        <v>2.8490776616221899E-2</v>
      </c>
      <c r="O14" s="17">
        <v>7.5256412590774105E-2</v>
      </c>
      <c r="P14" s="17">
        <v>6.6738627679076595E-2</v>
      </c>
      <c r="Q14" s="17">
        <v>0.15050848428993499</v>
      </c>
      <c r="R14" s="17"/>
      <c r="S14" s="17">
        <v>5.3084515886959997E-2</v>
      </c>
      <c r="T14" s="17">
        <v>7.01000361645506E-2</v>
      </c>
      <c r="U14" s="17">
        <v>0.18055028564233599</v>
      </c>
      <c r="V14" s="17">
        <v>8.6402781158916003E-2</v>
      </c>
      <c r="W14" s="17">
        <v>0.22171988839673701</v>
      </c>
      <c r="X14" s="17">
        <v>0</v>
      </c>
      <c r="Y14" s="17">
        <v>0</v>
      </c>
      <c r="Z14" s="17">
        <v>0.126085473696465</v>
      </c>
      <c r="AA14" s="17">
        <v>0.105115124821322</v>
      </c>
      <c r="AB14" s="17">
        <v>0.184456325386465</v>
      </c>
      <c r="AC14" s="17">
        <v>0</v>
      </c>
      <c r="AD14" s="17">
        <v>0</v>
      </c>
      <c r="AE14" s="17"/>
      <c r="AF14" s="17">
        <v>4.0699568829870601E-2</v>
      </c>
      <c r="AG14" s="17">
        <v>0.10916631074965701</v>
      </c>
      <c r="AH14" s="17">
        <v>0.16893775206501099</v>
      </c>
      <c r="AI14" s="17"/>
      <c r="AJ14" s="17">
        <v>8.2811643089385004E-2</v>
      </c>
      <c r="AK14" s="17">
        <v>9.4414865149907504E-2</v>
      </c>
      <c r="AL14" s="17">
        <v>0</v>
      </c>
      <c r="AM14" s="17">
        <v>0</v>
      </c>
      <c r="AN14" s="17">
        <v>0.19806597206656301</v>
      </c>
      <c r="AO14" s="17"/>
      <c r="AP14" s="17">
        <v>6.3347374323885305E-2</v>
      </c>
      <c r="AQ14" s="17">
        <v>4.9568256684377601E-2</v>
      </c>
      <c r="AR14" s="17">
        <v>0.106947988433373</v>
      </c>
      <c r="AS14" s="17">
        <v>0.149052008886358</v>
      </c>
      <c r="AT14" s="17">
        <v>0</v>
      </c>
      <c r="AU14" s="17"/>
      <c r="AV14" s="17">
        <v>8.7275899261350806E-2</v>
      </c>
      <c r="AW14" s="17">
        <v>3.6909512218082897E-2</v>
      </c>
      <c r="AX14" s="17">
        <v>0.106037263885277</v>
      </c>
      <c r="AY14" s="17">
        <v>0.119937692366733</v>
      </c>
      <c r="AZ14" s="17">
        <v>0</v>
      </c>
      <c r="BA14" s="17">
        <v>0</v>
      </c>
      <c r="BB14" s="17"/>
      <c r="BC14" s="17">
        <v>6.13522531058543E-2</v>
      </c>
      <c r="BD14" s="17">
        <v>0.14371499926301401</v>
      </c>
      <c r="BE14" s="17">
        <v>5.24127396122296E-2</v>
      </c>
      <c r="BF14" s="17">
        <v>7.6067001026346101E-2</v>
      </c>
      <c r="BG14" s="17" t="s">
        <v>697</v>
      </c>
    </row>
    <row r="15" spans="2:59" x14ac:dyDescent="0.35">
      <c r="B15" s="18" t="s">
        <v>726</v>
      </c>
      <c r="C15" s="17">
        <v>0.21539674617534399</v>
      </c>
      <c r="D15" s="17">
        <v>0.232470880536368</v>
      </c>
      <c r="E15" s="17">
        <v>0.20513951137155101</v>
      </c>
      <c r="F15" s="17"/>
      <c r="G15" s="17">
        <v>0.22179199530656901</v>
      </c>
      <c r="H15" s="17">
        <v>0.14014941343137</v>
      </c>
      <c r="I15" s="17">
        <v>0.193765325830352</v>
      </c>
      <c r="J15" s="17">
        <v>0.266382897680638</v>
      </c>
      <c r="K15" s="17">
        <v>0.237354861063405</v>
      </c>
      <c r="L15" s="17">
        <v>0.26335727125464897</v>
      </c>
      <c r="M15" s="17"/>
      <c r="N15" s="17">
        <v>0.34566390610305597</v>
      </c>
      <c r="O15" s="17">
        <v>0.29904736426557099</v>
      </c>
      <c r="P15" s="17">
        <v>0.14110148718350099</v>
      </c>
      <c r="Q15" s="17">
        <v>9.7474339908461105E-2</v>
      </c>
      <c r="R15" s="17"/>
      <c r="S15" s="17">
        <v>0.22357958767746999</v>
      </c>
      <c r="T15" s="17">
        <v>0.113257202777821</v>
      </c>
      <c r="U15" s="17">
        <v>0.27278445685252201</v>
      </c>
      <c r="V15" s="17">
        <v>0.10036867370079899</v>
      </c>
      <c r="W15" s="17">
        <v>0.23010845236871799</v>
      </c>
      <c r="X15" s="17">
        <v>0.10596081339029</v>
      </c>
      <c r="Y15" s="17">
        <v>0.38922140519506299</v>
      </c>
      <c r="Z15" s="17">
        <v>0</v>
      </c>
      <c r="AA15" s="17">
        <v>0.23772767587142901</v>
      </c>
      <c r="AB15" s="17">
        <v>0.200079104236006</v>
      </c>
      <c r="AC15" s="17">
        <v>0.43996888193719602</v>
      </c>
      <c r="AD15" s="17">
        <v>0.67720732488115198</v>
      </c>
      <c r="AE15" s="17"/>
      <c r="AF15" s="17">
        <v>0.227108504156532</v>
      </c>
      <c r="AG15" s="17">
        <v>0.20011875364571499</v>
      </c>
      <c r="AH15" s="17">
        <v>0.25302333262274401</v>
      </c>
      <c r="AI15" s="17"/>
      <c r="AJ15" s="17">
        <v>0.25298198360969198</v>
      </c>
      <c r="AK15" s="17">
        <v>0.17361495226061399</v>
      </c>
      <c r="AL15" s="17">
        <v>0</v>
      </c>
      <c r="AM15" s="17">
        <v>0.30977598572851101</v>
      </c>
      <c r="AN15" s="17">
        <v>0.147936651525086</v>
      </c>
      <c r="AO15" s="17"/>
      <c r="AP15" s="17">
        <v>0.25253604837211502</v>
      </c>
      <c r="AQ15" s="17">
        <v>0.182942022801655</v>
      </c>
      <c r="AR15" s="17">
        <v>0.12221143108234001</v>
      </c>
      <c r="AS15" s="17">
        <v>0.162569375010781</v>
      </c>
      <c r="AT15" s="17">
        <v>0.29645514408913398</v>
      </c>
      <c r="AU15" s="17"/>
      <c r="AV15" s="17">
        <v>0.19902230747577199</v>
      </c>
      <c r="AW15" s="17">
        <v>0.27593182662046001</v>
      </c>
      <c r="AX15" s="17">
        <v>0.22664303316318801</v>
      </c>
      <c r="AY15" s="17">
        <v>0.17386857749116499</v>
      </c>
      <c r="AZ15" s="17">
        <v>0.34717382471477198</v>
      </c>
      <c r="BA15" s="17">
        <v>0</v>
      </c>
      <c r="BB15" s="17"/>
      <c r="BC15" s="17">
        <v>0.14433040956271501</v>
      </c>
      <c r="BD15" s="17">
        <v>0.23419873043858599</v>
      </c>
      <c r="BE15" s="17">
        <v>0.17111073663215001</v>
      </c>
      <c r="BF15" s="17">
        <v>0.29480732790861902</v>
      </c>
      <c r="BG15" s="17" t="s">
        <v>697</v>
      </c>
    </row>
    <row r="16" spans="2:59" x14ac:dyDescent="0.35">
      <c r="B16" s="18" t="s">
        <v>100</v>
      </c>
      <c r="C16" s="19">
        <v>0.14425756951240901</v>
      </c>
      <c r="D16" s="19">
        <v>7.9893455330447893E-2</v>
      </c>
      <c r="E16" s="19">
        <v>0.194866925033435</v>
      </c>
      <c r="F16" s="19"/>
      <c r="G16" s="19">
        <v>5.2031237400222398E-2</v>
      </c>
      <c r="H16" s="19">
        <v>0.20799287331671201</v>
      </c>
      <c r="I16" s="19">
        <v>3.6852396664032297E-2</v>
      </c>
      <c r="J16" s="19">
        <v>0.218609382652137</v>
      </c>
      <c r="K16" s="19">
        <v>6.1852951844074897E-2</v>
      </c>
      <c r="L16" s="19">
        <v>0.21484271433427199</v>
      </c>
      <c r="M16" s="19"/>
      <c r="N16" s="19">
        <v>7.0703931527124203E-2</v>
      </c>
      <c r="O16" s="19">
        <v>0.12508770709314099</v>
      </c>
      <c r="P16" s="19">
        <v>0.30021581101122602</v>
      </c>
      <c r="Q16" s="19">
        <v>0.110850563678281</v>
      </c>
      <c r="R16" s="19"/>
      <c r="S16" s="19">
        <v>4.40308639417425E-2</v>
      </c>
      <c r="T16" s="19">
        <v>0.13459979807210801</v>
      </c>
      <c r="U16" s="19">
        <v>0</v>
      </c>
      <c r="V16" s="19">
        <v>0.37991886812353798</v>
      </c>
      <c r="W16" s="19">
        <v>0</v>
      </c>
      <c r="X16" s="19">
        <v>0.24662191444610099</v>
      </c>
      <c r="Y16" s="19">
        <v>0.26100854678116198</v>
      </c>
      <c r="Z16" s="19">
        <v>0</v>
      </c>
      <c r="AA16" s="19">
        <v>9.5047779283620307E-2</v>
      </c>
      <c r="AB16" s="19">
        <v>0.404450039677613</v>
      </c>
      <c r="AC16" s="19">
        <v>0</v>
      </c>
      <c r="AD16" s="19">
        <v>0</v>
      </c>
      <c r="AE16" s="19"/>
      <c r="AF16" s="19">
        <v>0.11573689505963899</v>
      </c>
      <c r="AG16" s="19">
        <v>0.15083526354684201</v>
      </c>
      <c r="AH16" s="19">
        <v>0.27571578428846899</v>
      </c>
      <c r="AI16" s="19"/>
      <c r="AJ16" s="19">
        <v>0.15050969631248801</v>
      </c>
      <c r="AK16" s="19">
        <v>6.68038774213668E-2</v>
      </c>
      <c r="AL16" s="19">
        <v>0.50486693603865096</v>
      </c>
      <c r="AM16" s="19">
        <v>0</v>
      </c>
      <c r="AN16" s="19">
        <v>0.34101392077704701</v>
      </c>
      <c r="AO16" s="19"/>
      <c r="AP16" s="19">
        <v>0.18248121483299801</v>
      </c>
      <c r="AQ16" s="19">
        <v>0.185452229214213</v>
      </c>
      <c r="AR16" s="19">
        <v>9.9408937570536704E-2</v>
      </c>
      <c r="AS16" s="19">
        <v>4.0519445827458797E-2</v>
      </c>
      <c r="AT16" s="19">
        <v>0.10779842062703</v>
      </c>
      <c r="AU16" s="19"/>
      <c r="AV16" s="19">
        <v>0.104186908737047</v>
      </c>
      <c r="AW16" s="19">
        <v>0.19434635945784401</v>
      </c>
      <c r="AX16" s="19">
        <v>0.18559468347795</v>
      </c>
      <c r="AY16" s="19">
        <v>7.3692275308706798E-2</v>
      </c>
      <c r="AZ16" s="19">
        <v>7.6124659784443605E-2</v>
      </c>
      <c r="BA16" s="19">
        <v>0.50187280389105704</v>
      </c>
      <c r="BB16" s="19"/>
      <c r="BC16" s="19">
        <v>0.16491718351183099</v>
      </c>
      <c r="BD16" s="19">
        <v>3.1780487058936997E-2</v>
      </c>
      <c r="BE16" s="19">
        <v>0.19601875499664001</v>
      </c>
      <c r="BF16" s="19">
        <v>5.9156373709051899E-2</v>
      </c>
      <c r="BG16" s="19" t="s">
        <v>697</v>
      </c>
    </row>
    <row r="17" spans="2:2" x14ac:dyDescent="0.35">
      <c r="B17" s="16" t="s">
        <v>730</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61</v>
      </c>
      <c r="F7" s="10"/>
      <c r="G7" s="10">
        <v>10</v>
      </c>
      <c r="H7" s="10">
        <v>27</v>
      </c>
      <c r="I7" s="10">
        <v>22</v>
      </c>
      <c r="J7" s="10">
        <v>21</v>
      </c>
      <c r="K7" s="10">
        <v>24</v>
      </c>
      <c r="L7" s="10">
        <v>29</v>
      </c>
      <c r="M7" s="10"/>
      <c r="N7" s="10">
        <v>29</v>
      </c>
      <c r="O7" s="10">
        <v>34</v>
      </c>
      <c r="P7" s="10">
        <v>35</v>
      </c>
      <c r="Q7" s="10">
        <v>35</v>
      </c>
      <c r="R7" s="10"/>
      <c r="S7" s="10">
        <v>19</v>
      </c>
      <c r="T7" s="10">
        <v>10</v>
      </c>
      <c r="U7" s="10">
        <v>11</v>
      </c>
      <c r="V7" s="10">
        <v>13</v>
      </c>
      <c r="W7" s="10">
        <v>12</v>
      </c>
      <c r="X7" s="10">
        <v>10</v>
      </c>
      <c r="Y7" s="10">
        <v>12</v>
      </c>
      <c r="Z7" s="10">
        <v>7</v>
      </c>
      <c r="AA7" s="10">
        <v>11</v>
      </c>
      <c r="AB7" s="10">
        <v>15</v>
      </c>
      <c r="AC7" s="10">
        <v>8</v>
      </c>
      <c r="AD7" s="10">
        <v>5</v>
      </c>
      <c r="AE7" s="10"/>
      <c r="AF7" s="10">
        <v>53</v>
      </c>
      <c r="AG7" s="10">
        <v>50</v>
      </c>
      <c r="AH7" s="10">
        <v>20</v>
      </c>
      <c r="AI7" s="10"/>
      <c r="AJ7" s="10">
        <v>44</v>
      </c>
      <c r="AK7" s="10">
        <v>33</v>
      </c>
      <c r="AL7" s="10">
        <v>9</v>
      </c>
      <c r="AM7" s="10">
        <v>3</v>
      </c>
      <c r="AN7" s="10">
        <v>22</v>
      </c>
      <c r="AO7" s="10"/>
      <c r="AP7" s="10">
        <v>20</v>
      </c>
      <c r="AQ7" s="10">
        <v>49</v>
      </c>
      <c r="AR7" s="10">
        <v>7</v>
      </c>
      <c r="AS7" s="10">
        <v>22</v>
      </c>
      <c r="AT7" s="10">
        <v>6</v>
      </c>
      <c r="AU7" s="10"/>
      <c r="AV7" s="10">
        <v>43</v>
      </c>
      <c r="AW7" s="10">
        <v>18</v>
      </c>
      <c r="AX7" s="10">
        <v>8</v>
      </c>
      <c r="AY7" s="10">
        <v>31</v>
      </c>
      <c r="AZ7" s="10">
        <v>9</v>
      </c>
      <c r="BA7" s="10">
        <v>10</v>
      </c>
      <c r="BB7" s="10"/>
      <c r="BC7" s="10">
        <v>31</v>
      </c>
      <c r="BD7" s="10">
        <v>33</v>
      </c>
      <c r="BE7" s="10">
        <v>28</v>
      </c>
      <c r="BF7" s="10">
        <v>17</v>
      </c>
      <c r="BG7" s="10">
        <v>1</v>
      </c>
    </row>
    <row r="8" spans="2:59" ht="30" customHeight="1" x14ac:dyDescent="0.35">
      <c r="B8" s="11" t="s">
        <v>20</v>
      </c>
      <c r="C8" s="11">
        <v>136</v>
      </c>
      <c r="D8" s="11">
        <v>74</v>
      </c>
      <c r="E8" s="11">
        <v>61</v>
      </c>
      <c r="F8" s="11"/>
      <c r="G8" s="11">
        <v>10</v>
      </c>
      <c r="H8" s="11">
        <v>29</v>
      </c>
      <c r="I8" s="11">
        <v>25</v>
      </c>
      <c r="J8" s="11">
        <v>19</v>
      </c>
      <c r="K8" s="11">
        <v>23</v>
      </c>
      <c r="L8" s="11">
        <v>29</v>
      </c>
      <c r="M8" s="11"/>
      <c r="N8" s="11">
        <v>27</v>
      </c>
      <c r="O8" s="11">
        <v>39</v>
      </c>
      <c r="P8" s="11">
        <v>33</v>
      </c>
      <c r="Q8" s="11">
        <v>36</v>
      </c>
      <c r="R8" s="11"/>
      <c r="S8" s="11">
        <v>19</v>
      </c>
      <c r="T8" s="11">
        <v>10</v>
      </c>
      <c r="U8" s="11">
        <v>12</v>
      </c>
      <c r="V8" s="11">
        <v>16</v>
      </c>
      <c r="W8" s="11">
        <v>13</v>
      </c>
      <c r="X8" s="11">
        <v>13</v>
      </c>
      <c r="Y8" s="11">
        <v>12</v>
      </c>
      <c r="Z8" s="11">
        <v>6</v>
      </c>
      <c r="AA8" s="11">
        <v>11</v>
      </c>
      <c r="AB8" s="11">
        <v>14</v>
      </c>
      <c r="AC8" s="11">
        <v>7</v>
      </c>
      <c r="AD8" s="11">
        <v>5</v>
      </c>
      <c r="AE8" s="11"/>
      <c r="AF8" s="11">
        <v>54</v>
      </c>
      <c r="AG8" s="11">
        <v>51</v>
      </c>
      <c r="AH8" s="11">
        <v>21</v>
      </c>
      <c r="AI8" s="11"/>
      <c r="AJ8" s="11">
        <v>45</v>
      </c>
      <c r="AK8" s="11">
        <v>35</v>
      </c>
      <c r="AL8" s="11">
        <v>9</v>
      </c>
      <c r="AM8" s="11">
        <v>3</v>
      </c>
      <c r="AN8" s="11">
        <v>22</v>
      </c>
      <c r="AO8" s="11"/>
      <c r="AP8" s="11">
        <v>20</v>
      </c>
      <c r="AQ8" s="11">
        <v>51</v>
      </c>
      <c r="AR8" s="11">
        <v>7</v>
      </c>
      <c r="AS8" s="11">
        <v>22</v>
      </c>
      <c r="AT8" s="11">
        <v>7</v>
      </c>
      <c r="AU8" s="11"/>
      <c r="AV8" s="11">
        <v>44</v>
      </c>
      <c r="AW8" s="11">
        <v>19</v>
      </c>
      <c r="AX8" s="11">
        <v>9</v>
      </c>
      <c r="AY8" s="11">
        <v>32</v>
      </c>
      <c r="AZ8" s="11">
        <v>10</v>
      </c>
      <c r="BA8" s="11">
        <v>9</v>
      </c>
      <c r="BB8" s="11"/>
      <c r="BC8" s="11">
        <v>32</v>
      </c>
      <c r="BD8" s="11">
        <v>35</v>
      </c>
      <c r="BE8" s="11">
        <v>29</v>
      </c>
      <c r="BF8" s="11">
        <v>16</v>
      </c>
      <c r="BG8" s="11">
        <v>1</v>
      </c>
    </row>
    <row r="9" spans="2:59" ht="29" x14ac:dyDescent="0.35">
      <c r="B9" s="18" t="s">
        <v>721</v>
      </c>
      <c r="C9" s="17">
        <v>1.5554956588124801E-2</v>
      </c>
      <c r="D9" s="17">
        <v>1.24384458407067E-2</v>
      </c>
      <c r="E9" s="17">
        <v>1.9570515575198299E-2</v>
      </c>
      <c r="F9" s="17"/>
      <c r="G9" s="17">
        <v>8.7850151973148105E-2</v>
      </c>
      <c r="H9" s="17">
        <v>4.1652253622144697E-2</v>
      </c>
      <c r="I9" s="17">
        <v>0</v>
      </c>
      <c r="J9" s="17">
        <v>0</v>
      </c>
      <c r="K9" s="17">
        <v>0</v>
      </c>
      <c r="L9" s="17">
        <v>0</v>
      </c>
      <c r="M9" s="17"/>
      <c r="N9" s="17">
        <v>3.4110513749652203E-2</v>
      </c>
      <c r="O9" s="17">
        <v>0</v>
      </c>
      <c r="P9" s="17">
        <v>0</v>
      </c>
      <c r="Q9" s="17">
        <v>3.2968197994527597E-2</v>
      </c>
      <c r="R9" s="17"/>
      <c r="S9" s="17">
        <v>0</v>
      </c>
      <c r="T9" s="17">
        <v>0.117919738188712</v>
      </c>
      <c r="U9" s="17">
        <v>0</v>
      </c>
      <c r="V9" s="17">
        <v>0</v>
      </c>
      <c r="W9" s="17">
        <v>0</v>
      </c>
      <c r="X9" s="17">
        <v>0</v>
      </c>
      <c r="Y9" s="17">
        <v>0</v>
      </c>
      <c r="Z9" s="17">
        <v>0</v>
      </c>
      <c r="AA9" s="17">
        <v>8.5171592942841504E-2</v>
      </c>
      <c r="AB9" s="17">
        <v>0</v>
      </c>
      <c r="AC9" s="17">
        <v>0</v>
      </c>
      <c r="AD9" s="17">
        <v>0</v>
      </c>
      <c r="AE9" s="17"/>
      <c r="AF9" s="17">
        <v>2.21995769349164E-2</v>
      </c>
      <c r="AG9" s="17">
        <v>1.8033237506188699E-2</v>
      </c>
      <c r="AH9" s="17">
        <v>0</v>
      </c>
      <c r="AI9" s="17"/>
      <c r="AJ9" s="17">
        <v>0</v>
      </c>
      <c r="AK9" s="17">
        <v>6.0469496682037598E-2</v>
      </c>
      <c r="AL9" s="17">
        <v>0</v>
      </c>
      <c r="AM9" s="17">
        <v>0</v>
      </c>
      <c r="AN9" s="17">
        <v>0</v>
      </c>
      <c r="AO9" s="17"/>
      <c r="AP9" s="17">
        <v>0</v>
      </c>
      <c r="AQ9" s="17">
        <v>4.1352609209976098E-2</v>
      </c>
      <c r="AR9" s="17">
        <v>0</v>
      </c>
      <c r="AS9" s="17">
        <v>0</v>
      </c>
      <c r="AT9" s="17">
        <v>0</v>
      </c>
      <c r="AU9" s="17"/>
      <c r="AV9" s="17">
        <v>4.7812376628161797E-2</v>
      </c>
      <c r="AW9" s="17">
        <v>0</v>
      </c>
      <c r="AX9" s="17">
        <v>0</v>
      </c>
      <c r="AY9" s="17">
        <v>0</v>
      </c>
      <c r="AZ9" s="17">
        <v>0</v>
      </c>
      <c r="BA9" s="17">
        <v>0</v>
      </c>
      <c r="BB9" s="17"/>
      <c r="BC9" s="17">
        <v>0</v>
      </c>
      <c r="BD9" s="17">
        <v>0</v>
      </c>
      <c r="BE9" s="17">
        <v>0</v>
      </c>
      <c r="BF9" s="17">
        <v>5.6915092511252E-2</v>
      </c>
      <c r="BG9" s="17">
        <v>0</v>
      </c>
    </row>
    <row r="10" spans="2:59" x14ac:dyDescent="0.35">
      <c r="B10" s="18" t="s">
        <v>689</v>
      </c>
      <c r="C10" s="17">
        <v>3.5074225378771598E-2</v>
      </c>
      <c r="D10" s="17">
        <v>6.4820135001603302E-2</v>
      </c>
      <c r="E10" s="17">
        <v>0</v>
      </c>
      <c r="F10" s="17"/>
      <c r="G10" s="17">
        <v>0.130561104203713</v>
      </c>
      <c r="H10" s="17">
        <v>0</v>
      </c>
      <c r="I10" s="17">
        <v>9.9571572239135306E-2</v>
      </c>
      <c r="J10" s="17">
        <v>4.7577098626574499E-2</v>
      </c>
      <c r="K10" s="17">
        <v>0</v>
      </c>
      <c r="L10" s="17">
        <v>0</v>
      </c>
      <c r="M10" s="17"/>
      <c r="N10" s="17">
        <v>3.4532217177274498E-2</v>
      </c>
      <c r="O10" s="17">
        <v>7.0075639260761893E-2</v>
      </c>
      <c r="P10" s="17">
        <v>3.2451641011288501E-2</v>
      </c>
      <c r="Q10" s="17">
        <v>0</v>
      </c>
      <c r="R10" s="17"/>
      <c r="S10" s="17">
        <v>0.10871093391219</v>
      </c>
      <c r="T10" s="17">
        <v>0</v>
      </c>
      <c r="U10" s="17">
        <v>0</v>
      </c>
      <c r="V10" s="17">
        <v>0</v>
      </c>
      <c r="W10" s="17">
        <v>0.106197810033012</v>
      </c>
      <c r="X10" s="17">
        <v>0.108221481975786</v>
      </c>
      <c r="Y10" s="17">
        <v>0</v>
      </c>
      <c r="Z10" s="17">
        <v>0</v>
      </c>
      <c r="AA10" s="17">
        <v>0</v>
      </c>
      <c r="AB10" s="17">
        <v>0</v>
      </c>
      <c r="AC10" s="17">
        <v>0</v>
      </c>
      <c r="AD10" s="17">
        <v>0</v>
      </c>
      <c r="AE10" s="17"/>
      <c r="AF10" s="17">
        <v>0</v>
      </c>
      <c r="AG10" s="17">
        <v>2.6800629803070401E-2</v>
      </c>
      <c r="AH10" s="17">
        <v>9.7235885359373594E-2</v>
      </c>
      <c r="AI10" s="17"/>
      <c r="AJ10" s="17">
        <v>3.02360241185223E-2</v>
      </c>
      <c r="AK10" s="17">
        <v>4.00242370864448E-2</v>
      </c>
      <c r="AL10" s="17">
        <v>0</v>
      </c>
      <c r="AM10" s="17">
        <v>0</v>
      </c>
      <c r="AN10" s="17">
        <v>9.3224239870231096E-2</v>
      </c>
      <c r="AO10" s="17"/>
      <c r="AP10" s="17">
        <v>6.7350773183946305E-2</v>
      </c>
      <c r="AQ10" s="17">
        <v>2.7370934536897401E-2</v>
      </c>
      <c r="AR10" s="17">
        <v>0</v>
      </c>
      <c r="AS10" s="17">
        <v>0</v>
      </c>
      <c r="AT10" s="17">
        <v>0.13032768680076301</v>
      </c>
      <c r="AU10" s="17"/>
      <c r="AV10" s="17">
        <v>3.1646598745386799E-2</v>
      </c>
      <c r="AW10" s="17">
        <v>7.2272007609455693E-2</v>
      </c>
      <c r="AX10" s="17">
        <v>0</v>
      </c>
      <c r="AY10" s="17">
        <v>0</v>
      </c>
      <c r="AZ10" s="17">
        <v>9.3055680931731694E-2</v>
      </c>
      <c r="BA10" s="17">
        <v>0.114327480850588</v>
      </c>
      <c r="BB10" s="17"/>
      <c r="BC10" s="17">
        <v>3.3576213005207502E-2</v>
      </c>
      <c r="BD10" s="17">
        <v>3.9347959494193202E-2</v>
      </c>
      <c r="BE10" s="17">
        <v>4.8033060088068298E-2</v>
      </c>
      <c r="BF10" s="17">
        <v>5.7618725701053503E-2</v>
      </c>
      <c r="BG10" s="17">
        <v>0</v>
      </c>
    </row>
    <row r="11" spans="2:59" x14ac:dyDescent="0.35">
      <c r="B11" s="18" t="s">
        <v>690</v>
      </c>
      <c r="C11" s="17">
        <v>8.5116063421122198E-2</v>
      </c>
      <c r="D11" s="17">
        <v>8.7042015125619696E-2</v>
      </c>
      <c r="E11" s="17">
        <v>8.4313326637705105E-2</v>
      </c>
      <c r="F11" s="17"/>
      <c r="G11" s="17">
        <v>0.18685453614856901</v>
      </c>
      <c r="H11" s="17">
        <v>0.16178534307925799</v>
      </c>
      <c r="I11" s="17">
        <v>4.8231945967866501E-2</v>
      </c>
      <c r="J11" s="17">
        <v>4.9837607740596403E-2</v>
      </c>
      <c r="K11" s="17">
        <v>3.6254397122807903E-2</v>
      </c>
      <c r="L11" s="17">
        <v>6.6864453618488404E-2</v>
      </c>
      <c r="M11" s="17"/>
      <c r="N11" s="17">
        <v>8.2045844271620205E-2</v>
      </c>
      <c r="O11" s="17">
        <v>0.13710086295273199</v>
      </c>
      <c r="P11" s="17">
        <v>0</v>
      </c>
      <c r="Q11" s="17">
        <v>0.109143865047726</v>
      </c>
      <c r="R11" s="17"/>
      <c r="S11" s="17">
        <v>0.15288616813012301</v>
      </c>
      <c r="T11" s="17">
        <v>0.11818069364545999</v>
      </c>
      <c r="U11" s="17">
        <v>0.10951087952919</v>
      </c>
      <c r="V11" s="17">
        <v>0</v>
      </c>
      <c r="W11" s="17">
        <v>0</v>
      </c>
      <c r="X11" s="17">
        <v>0.10921429932919299</v>
      </c>
      <c r="Y11" s="17">
        <v>8.5381232078637806E-2</v>
      </c>
      <c r="Z11" s="17">
        <v>0</v>
      </c>
      <c r="AA11" s="17">
        <v>0.17989610445010901</v>
      </c>
      <c r="AB11" s="17">
        <v>6.9986489632152996E-2</v>
      </c>
      <c r="AC11" s="17">
        <v>0.14285393535143301</v>
      </c>
      <c r="AD11" s="17">
        <v>0</v>
      </c>
      <c r="AE11" s="17"/>
      <c r="AF11" s="17">
        <v>3.77311625088936E-2</v>
      </c>
      <c r="AG11" s="17">
        <v>8.9657813836835507E-2</v>
      </c>
      <c r="AH11" s="17">
        <v>9.4411804051740697E-2</v>
      </c>
      <c r="AI11" s="17"/>
      <c r="AJ11" s="17">
        <v>0.114919079868985</v>
      </c>
      <c r="AK11" s="17">
        <v>9.4005510230702805E-2</v>
      </c>
      <c r="AL11" s="17">
        <v>0</v>
      </c>
      <c r="AM11" s="17">
        <v>0</v>
      </c>
      <c r="AN11" s="17">
        <v>4.3757862318947197E-2</v>
      </c>
      <c r="AO11" s="17"/>
      <c r="AP11" s="17">
        <v>9.6883289419677499E-2</v>
      </c>
      <c r="AQ11" s="17">
        <v>0.10601417300492701</v>
      </c>
      <c r="AR11" s="17">
        <v>0.17378847172065501</v>
      </c>
      <c r="AS11" s="17">
        <v>4.4826380577532798E-2</v>
      </c>
      <c r="AT11" s="17">
        <v>0.14709331373179901</v>
      </c>
      <c r="AU11" s="17"/>
      <c r="AV11" s="17">
        <v>7.6914618757047595E-2</v>
      </c>
      <c r="AW11" s="17">
        <v>0.103962426846155</v>
      </c>
      <c r="AX11" s="17">
        <v>0.351582030438159</v>
      </c>
      <c r="AY11" s="17">
        <v>5.6866668016715298E-2</v>
      </c>
      <c r="AZ11" s="17">
        <v>0.12637277094153199</v>
      </c>
      <c r="BA11" s="17">
        <v>0</v>
      </c>
      <c r="BB11" s="17"/>
      <c r="BC11" s="17">
        <v>0.12446628407672999</v>
      </c>
      <c r="BD11" s="17">
        <v>2.9153746088344999E-2</v>
      </c>
      <c r="BE11" s="17">
        <v>6.8234209108802901E-2</v>
      </c>
      <c r="BF11" s="17">
        <v>0.22481963688096901</v>
      </c>
      <c r="BG11" s="17">
        <v>0</v>
      </c>
    </row>
    <row r="12" spans="2:59" x14ac:dyDescent="0.35">
      <c r="B12" s="18" t="s">
        <v>691</v>
      </c>
      <c r="C12" s="17">
        <v>7.1916387512960006E-2</v>
      </c>
      <c r="D12" s="17">
        <v>7.3190932796618202E-2</v>
      </c>
      <c r="E12" s="17">
        <v>7.1661425784299501E-2</v>
      </c>
      <c r="F12" s="17"/>
      <c r="G12" s="17">
        <v>0</v>
      </c>
      <c r="H12" s="17">
        <v>0.182354793418363</v>
      </c>
      <c r="I12" s="17">
        <v>8.8095618597952202E-2</v>
      </c>
      <c r="J12" s="17">
        <v>2.8512028006905901E-2</v>
      </c>
      <c r="K12" s="17">
        <v>7.6848802332808996E-2</v>
      </c>
      <c r="L12" s="17">
        <v>0</v>
      </c>
      <c r="M12" s="17"/>
      <c r="N12" s="17">
        <v>8.9847572728203706E-2</v>
      </c>
      <c r="O12" s="17">
        <v>6.5767923949471493E-2</v>
      </c>
      <c r="P12" s="17">
        <v>6.20917890342663E-2</v>
      </c>
      <c r="Q12" s="17">
        <v>7.4357677613891907E-2</v>
      </c>
      <c r="R12" s="17"/>
      <c r="S12" s="17">
        <v>4.9391234410589402E-2</v>
      </c>
      <c r="T12" s="17">
        <v>0</v>
      </c>
      <c r="U12" s="17">
        <v>8.8854896441607503E-2</v>
      </c>
      <c r="V12" s="17">
        <v>9.9122762964133707E-2</v>
      </c>
      <c r="W12" s="17">
        <v>0</v>
      </c>
      <c r="X12" s="17">
        <v>0</v>
      </c>
      <c r="Y12" s="17">
        <v>0</v>
      </c>
      <c r="Z12" s="17">
        <v>0.2766592271021</v>
      </c>
      <c r="AA12" s="17">
        <v>0.204418569792673</v>
      </c>
      <c r="AB12" s="17">
        <v>0.120940581543089</v>
      </c>
      <c r="AC12" s="17">
        <v>0.106741511165236</v>
      </c>
      <c r="AD12" s="17">
        <v>0</v>
      </c>
      <c r="AE12" s="17"/>
      <c r="AF12" s="17">
        <v>1.9438020760805801E-2</v>
      </c>
      <c r="AG12" s="17">
        <v>0.14054293228499601</v>
      </c>
      <c r="AH12" s="17">
        <v>7.7228084283842202E-2</v>
      </c>
      <c r="AI12" s="17"/>
      <c r="AJ12" s="17">
        <v>0</v>
      </c>
      <c r="AK12" s="17">
        <v>0.21366696371107199</v>
      </c>
      <c r="AL12" s="17">
        <v>0</v>
      </c>
      <c r="AM12" s="17">
        <v>0</v>
      </c>
      <c r="AN12" s="17">
        <v>7.4041897468065804E-2</v>
      </c>
      <c r="AO12" s="17"/>
      <c r="AP12" s="17">
        <v>0</v>
      </c>
      <c r="AQ12" s="17">
        <v>0.131396205040655</v>
      </c>
      <c r="AR12" s="17">
        <v>0</v>
      </c>
      <c r="AS12" s="17">
        <v>4.6480301642429403E-2</v>
      </c>
      <c r="AT12" s="17">
        <v>0</v>
      </c>
      <c r="AU12" s="17"/>
      <c r="AV12" s="17">
        <v>9.14869962498253E-2</v>
      </c>
      <c r="AW12" s="17">
        <v>0</v>
      </c>
      <c r="AX12" s="17">
        <v>0.18309696634724201</v>
      </c>
      <c r="AY12" s="17">
        <v>3.2152029773994201E-2</v>
      </c>
      <c r="AZ12" s="17">
        <v>0</v>
      </c>
      <c r="BA12" s="17">
        <v>0.110946735455921</v>
      </c>
      <c r="BB12" s="17"/>
      <c r="BC12" s="17">
        <v>3.2268960326250401E-2</v>
      </c>
      <c r="BD12" s="17">
        <v>0.106579110179324</v>
      </c>
      <c r="BE12" s="17">
        <v>8.0023263540284204E-2</v>
      </c>
      <c r="BF12" s="17">
        <v>3.4529779417718703E-2</v>
      </c>
      <c r="BG12" s="17">
        <v>1</v>
      </c>
    </row>
    <row r="13" spans="2:59" x14ac:dyDescent="0.35">
      <c r="B13" s="18" t="s">
        <v>692</v>
      </c>
      <c r="C13" s="17">
        <v>8.8286923110578799E-2</v>
      </c>
      <c r="D13" s="17">
        <v>8.7237802165244904E-2</v>
      </c>
      <c r="E13" s="17">
        <v>9.1110541431242101E-2</v>
      </c>
      <c r="F13" s="17"/>
      <c r="G13" s="17">
        <v>9.2199228246597306E-2</v>
      </c>
      <c r="H13" s="17">
        <v>6.6073088993361798E-2</v>
      </c>
      <c r="I13" s="17">
        <v>8.2061994768310706E-2</v>
      </c>
      <c r="J13" s="17">
        <v>6.1716941043622499E-2</v>
      </c>
      <c r="K13" s="17">
        <v>9.4815019605397399E-2</v>
      </c>
      <c r="L13" s="17">
        <v>0.12660121277303499</v>
      </c>
      <c r="M13" s="17"/>
      <c r="N13" s="17">
        <v>0.16602285981114201</v>
      </c>
      <c r="O13" s="17">
        <v>0</v>
      </c>
      <c r="P13" s="17">
        <v>0.12481952633981901</v>
      </c>
      <c r="Q13" s="17">
        <v>9.3037871086326898E-2</v>
      </c>
      <c r="R13" s="17"/>
      <c r="S13" s="17">
        <v>0.102990340969262</v>
      </c>
      <c r="T13" s="17">
        <v>0.19192195397619999</v>
      </c>
      <c r="U13" s="17">
        <v>6.1664874569990001E-2</v>
      </c>
      <c r="V13" s="17">
        <v>7.1007499084335804E-2</v>
      </c>
      <c r="W13" s="17">
        <v>8.8625220800171906E-2</v>
      </c>
      <c r="X13" s="17">
        <v>0.19301071736519401</v>
      </c>
      <c r="Y13" s="17">
        <v>0</v>
      </c>
      <c r="Z13" s="17">
        <v>0</v>
      </c>
      <c r="AA13" s="17">
        <v>0</v>
      </c>
      <c r="AB13" s="17">
        <v>0.13286352063554199</v>
      </c>
      <c r="AC13" s="17">
        <v>0.119215844081519</v>
      </c>
      <c r="AD13" s="17">
        <v>0</v>
      </c>
      <c r="AE13" s="17"/>
      <c r="AF13" s="17">
        <v>7.7663538482331596E-2</v>
      </c>
      <c r="AG13" s="17">
        <v>9.7402622399027194E-2</v>
      </c>
      <c r="AH13" s="17">
        <v>0.13860302490738</v>
      </c>
      <c r="AI13" s="17"/>
      <c r="AJ13" s="17">
        <v>0.114966740059269</v>
      </c>
      <c r="AK13" s="17">
        <v>9.4970602737637994E-2</v>
      </c>
      <c r="AL13" s="17">
        <v>0.19608729339214301</v>
      </c>
      <c r="AM13" s="17">
        <v>0</v>
      </c>
      <c r="AN13" s="17">
        <v>4.45661132862658E-2</v>
      </c>
      <c r="AO13" s="17"/>
      <c r="AP13" s="17">
        <v>0.104693847970667</v>
      </c>
      <c r="AQ13" s="17">
        <v>0.140991420240001</v>
      </c>
      <c r="AR13" s="17">
        <v>0</v>
      </c>
      <c r="AS13" s="17">
        <v>3.7567424478195201E-2</v>
      </c>
      <c r="AT13" s="17">
        <v>0</v>
      </c>
      <c r="AU13" s="17"/>
      <c r="AV13" s="17">
        <v>0.162293148511861</v>
      </c>
      <c r="AW13" s="17">
        <v>0.16507954550317899</v>
      </c>
      <c r="AX13" s="17">
        <v>0</v>
      </c>
      <c r="AY13" s="17">
        <v>2.59866848465676E-2</v>
      </c>
      <c r="AZ13" s="17">
        <v>8.8160202082245107E-2</v>
      </c>
      <c r="BA13" s="17">
        <v>0</v>
      </c>
      <c r="BB13" s="17"/>
      <c r="BC13" s="17">
        <v>6.4037346930235606E-2</v>
      </c>
      <c r="BD13" s="17">
        <v>9.1388902152079704E-2</v>
      </c>
      <c r="BE13" s="17">
        <v>0.12746367930665001</v>
      </c>
      <c r="BF13" s="17">
        <v>0.11837488635030501</v>
      </c>
      <c r="BG13" s="17">
        <v>0</v>
      </c>
    </row>
    <row r="14" spans="2:59" x14ac:dyDescent="0.35">
      <c r="B14" s="18" t="s">
        <v>598</v>
      </c>
      <c r="C14" s="17">
        <v>0.11198493481350801</v>
      </c>
      <c r="D14" s="17">
        <v>0.11169813750692199</v>
      </c>
      <c r="E14" s="17">
        <v>0.114313729365921</v>
      </c>
      <c r="F14" s="17"/>
      <c r="G14" s="17">
        <v>0</v>
      </c>
      <c r="H14" s="17">
        <v>0.11468076664468201</v>
      </c>
      <c r="I14" s="17">
        <v>0.17933070513858401</v>
      </c>
      <c r="J14" s="17">
        <v>0.13924152122796099</v>
      </c>
      <c r="K14" s="17">
        <v>0.12175046863929601</v>
      </c>
      <c r="L14" s="17">
        <v>6.5971461245431004E-2</v>
      </c>
      <c r="M14" s="17"/>
      <c r="N14" s="17">
        <v>0.19206135291517801</v>
      </c>
      <c r="O14" s="17">
        <v>8.5121468218233395E-2</v>
      </c>
      <c r="P14" s="17">
        <v>0.16807853063140599</v>
      </c>
      <c r="Q14" s="17">
        <v>3.0608952780811199E-2</v>
      </c>
      <c r="R14" s="17"/>
      <c r="S14" s="17">
        <v>8.8705726891112099E-2</v>
      </c>
      <c r="T14" s="17">
        <v>0</v>
      </c>
      <c r="U14" s="17">
        <v>0</v>
      </c>
      <c r="V14" s="17">
        <v>6.8046424164701497E-2</v>
      </c>
      <c r="W14" s="17">
        <v>0.33898673289675302</v>
      </c>
      <c r="X14" s="17">
        <v>6.29783705489569E-2</v>
      </c>
      <c r="Y14" s="17">
        <v>0.225598744131251</v>
      </c>
      <c r="Z14" s="17">
        <v>0.139732063776843</v>
      </c>
      <c r="AA14" s="17">
        <v>0</v>
      </c>
      <c r="AB14" s="17">
        <v>0.208834519634817</v>
      </c>
      <c r="AC14" s="17">
        <v>0.121930840542882</v>
      </c>
      <c r="AD14" s="17">
        <v>0</v>
      </c>
      <c r="AE14" s="17"/>
      <c r="AF14" s="17">
        <v>0.103879139327927</v>
      </c>
      <c r="AG14" s="17">
        <v>0.13880216798299999</v>
      </c>
      <c r="AH14" s="17">
        <v>0.124295006964081</v>
      </c>
      <c r="AI14" s="17"/>
      <c r="AJ14" s="17">
        <v>0.16732727724117799</v>
      </c>
      <c r="AK14" s="17">
        <v>2.4591025178602299E-2</v>
      </c>
      <c r="AL14" s="17">
        <v>0.20329922214320301</v>
      </c>
      <c r="AM14" s="17">
        <v>0</v>
      </c>
      <c r="AN14" s="17">
        <v>0.156563271991742</v>
      </c>
      <c r="AO14" s="17"/>
      <c r="AP14" s="17">
        <v>8.8853041723254506E-2</v>
      </c>
      <c r="AQ14" s="17">
        <v>0.103357122425871</v>
      </c>
      <c r="AR14" s="17">
        <v>0.39300708945176399</v>
      </c>
      <c r="AS14" s="17">
        <v>9.1692476926814495E-2</v>
      </c>
      <c r="AT14" s="17">
        <v>0</v>
      </c>
      <c r="AU14" s="17"/>
      <c r="AV14" s="17">
        <v>0.119502729308713</v>
      </c>
      <c r="AW14" s="17">
        <v>0.16973464819943301</v>
      </c>
      <c r="AX14" s="17">
        <v>0.111508128214704</v>
      </c>
      <c r="AY14" s="17">
        <v>9.9527805727316995E-2</v>
      </c>
      <c r="AZ14" s="17">
        <v>7.7014448335979202E-2</v>
      </c>
      <c r="BA14" s="17">
        <v>0.10183975962705601</v>
      </c>
      <c r="BB14" s="17"/>
      <c r="BC14" s="17">
        <v>0.20378619966325501</v>
      </c>
      <c r="BD14" s="17">
        <v>2.3316286392561E-2</v>
      </c>
      <c r="BE14" s="17">
        <v>0.123382758778149</v>
      </c>
      <c r="BF14" s="17">
        <v>0.161067475382804</v>
      </c>
      <c r="BG14" s="17">
        <v>0</v>
      </c>
    </row>
    <row r="15" spans="2:59" ht="29" x14ac:dyDescent="0.35">
      <c r="B15" s="18" t="s">
        <v>722</v>
      </c>
      <c r="C15" s="17">
        <v>0.54650325319958803</v>
      </c>
      <c r="D15" s="17">
        <v>0.56357253156328502</v>
      </c>
      <c r="E15" s="17">
        <v>0.51798269441336597</v>
      </c>
      <c r="F15" s="17"/>
      <c r="G15" s="17">
        <v>0.50253497942797198</v>
      </c>
      <c r="H15" s="17">
        <v>0.38196432257423502</v>
      </c>
      <c r="I15" s="17">
        <v>0.43002088681480699</v>
      </c>
      <c r="J15" s="17">
        <v>0.62979743075941896</v>
      </c>
      <c r="K15" s="17">
        <v>0.62647974602936496</v>
      </c>
      <c r="L15" s="17">
        <v>0.704879956373477</v>
      </c>
      <c r="M15" s="17"/>
      <c r="N15" s="17">
        <v>0.36993919927853802</v>
      </c>
      <c r="O15" s="17">
        <v>0.59055600019183196</v>
      </c>
      <c r="P15" s="17">
        <v>0.58855269987126102</v>
      </c>
      <c r="Q15" s="17">
        <v>0.59044156614903298</v>
      </c>
      <c r="R15" s="17"/>
      <c r="S15" s="17">
        <v>0.49731559568672301</v>
      </c>
      <c r="T15" s="17">
        <v>0.571977614189627</v>
      </c>
      <c r="U15" s="17">
        <v>0.64909253991313098</v>
      </c>
      <c r="V15" s="17">
        <v>0.76182331378682899</v>
      </c>
      <c r="W15" s="17">
        <v>0.46619023627006301</v>
      </c>
      <c r="X15" s="17">
        <v>0.40855181936137402</v>
      </c>
      <c r="Y15" s="17">
        <v>0.68902002379011096</v>
      </c>
      <c r="Z15" s="17">
        <v>0.44475520622449199</v>
      </c>
      <c r="AA15" s="17">
        <v>0.436384584311102</v>
      </c>
      <c r="AB15" s="17">
        <v>0.46737488855439902</v>
      </c>
      <c r="AC15" s="17">
        <v>0.50925786885892999</v>
      </c>
      <c r="AD15" s="17">
        <v>0.58934270323120996</v>
      </c>
      <c r="AE15" s="17"/>
      <c r="AF15" s="17">
        <v>0.69291918996354296</v>
      </c>
      <c r="AG15" s="17">
        <v>0.44825690466241103</v>
      </c>
      <c r="AH15" s="17">
        <v>0.42946591111635501</v>
      </c>
      <c r="AI15" s="17"/>
      <c r="AJ15" s="17">
        <v>0.57255087871204602</v>
      </c>
      <c r="AK15" s="17">
        <v>0.42045883619274699</v>
      </c>
      <c r="AL15" s="17">
        <v>0.47824868364256001</v>
      </c>
      <c r="AM15" s="17">
        <v>1</v>
      </c>
      <c r="AN15" s="17">
        <v>0.501740433238136</v>
      </c>
      <c r="AO15" s="17"/>
      <c r="AP15" s="17">
        <v>0.59051626558027404</v>
      </c>
      <c r="AQ15" s="17">
        <v>0.42974293356652998</v>
      </c>
      <c r="AR15" s="17">
        <v>0.43320443882758197</v>
      </c>
      <c r="AS15" s="17">
        <v>0.77943341637502805</v>
      </c>
      <c r="AT15" s="17">
        <v>0.51392529482688498</v>
      </c>
      <c r="AU15" s="17"/>
      <c r="AV15" s="17">
        <v>0.44747990274704502</v>
      </c>
      <c r="AW15" s="17">
        <v>0.488951371841777</v>
      </c>
      <c r="AX15" s="17">
        <v>0.353812874999895</v>
      </c>
      <c r="AY15" s="17">
        <v>0.78546681163540599</v>
      </c>
      <c r="AZ15" s="17">
        <v>0.46641541080513699</v>
      </c>
      <c r="BA15" s="17">
        <v>0.38898072490232199</v>
      </c>
      <c r="BB15" s="17"/>
      <c r="BC15" s="17">
        <v>0.54186499599832205</v>
      </c>
      <c r="BD15" s="17">
        <v>0.61487212789778301</v>
      </c>
      <c r="BE15" s="17">
        <v>0.48919178142071501</v>
      </c>
      <c r="BF15" s="17">
        <v>0.34667440375589698</v>
      </c>
      <c r="BG15" s="17">
        <v>0</v>
      </c>
    </row>
    <row r="16" spans="2:59" x14ac:dyDescent="0.35">
      <c r="B16" s="18" t="s">
        <v>100</v>
      </c>
      <c r="C16" s="19">
        <v>4.5563255975346398E-2</v>
      </c>
      <c r="D16" s="19">
        <v>0</v>
      </c>
      <c r="E16" s="19">
        <v>0.101047766792268</v>
      </c>
      <c r="F16" s="19"/>
      <c r="G16" s="19">
        <v>0</v>
      </c>
      <c r="H16" s="19">
        <v>5.14894316679557E-2</v>
      </c>
      <c r="I16" s="19">
        <v>7.2687276473344206E-2</v>
      </c>
      <c r="J16" s="19">
        <v>4.3317372594921501E-2</v>
      </c>
      <c r="K16" s="19">
        <v>4.3851566270324702E-2</v>
      </c>
      <c r="L16" s="19">
        <v>3.5682915989567902E-2</v>
      </c>
      <c r="M16" s="19"/>
      <c r="N16" s="19">
        <v>3.1440440068391098E-2</v>
      </c>
      <c r="O16" s="19">
        <v>5.1378105426969897E-2</v>
      </c>
      <c r="P16" s="19">
        <v>2.4005813111959599E-2</v>
      </c>
      <c r="Q16" s="19">
        <v>6.9441869327683606E-2</v>
      </c>
      <c r="R16" s="19"/>
      <c r="S16" s="19">
        <v>0</v>
      </c>
      <c r="T16" s="19">
        <v>0</v>
      </c>
      <c r="U16" s="19">
        <v>9.0876809546081599E-2</v>
      </c>
      <c r="V16" s="19">
        <v>0</v>
      </c>
      <c r="W16" s="19">
        <v>0</v>
      </c>
      <c r="X16" s="19">
        <v>0.118023311419497</v>
      </c>
      <c r="Y16" s="19">
        <v>0</v>
      </c>
      <c r="Z16" s="19">
        <v>0.13885350289656501</v>
      </c>
      <c r="AA16" s="19">
        <v>9.4129148503274002E-2</v>
      </c>
      <c r="AB16" s="19">
        <v>0</v>
      </c>
      <c r="AC16" s="19">
        <v>0</v>
      </c>
      <c r="AD16" s="19">
        <v>0.41065729676878998</v>
      </c>
      <c r="AE16" s="19"/>
      <c r="AF16" s="19">
        <v>4.6169372021581903E-2</v>
      </c>
      <c r="AG16" s="19">
        <v>4.05036915244711E-2</v>
      </c>
      <c r="AH16" s="19">
        <v>3.8760283317227598E-2</v>
      </c>
      <c r="AI16" s="19"/>
      <c r="AJ16" s="19">
        <v>0</v>
      </c>
      <c r="AK16" s="19">
        <v>5.18133281807555E-2</v>
      </c>
      <c r="AL16" s="19">
        <v>0.122364800822093</v>
      </c>
      <c r="AM16" s="19">
        <v>0</v>
      </c>
      <c r="AN16" s="19">
        <v>8.6106181826611505E-2</v>
      </c>
      <c r="AO16" s="19"/>
      <c r="AP16" s="19">
        <v>5.1702782122180498E-2</v>
      </c>
      <c r="AQ16" s="19">
        <v>1.9774601975142799E-2</v>
      </c>
      <c r="AR16" s="19">
        <v>0</v>
      </c>
      <c r="AS16" s="19">
        <v>0</v>
      </c>
      <c r="AT16" s="19">
        <v>0.20865370464055299</v>
      </c>
      <c r="AU16" s="19"/>
      <c r="AV16" s="19">
        <v>2.28636290519591E-2</v>
      </c>
      <c r="AW16" s="19">
        <v>0</v>
      </c>
      <c r="AX16" s="19">
        <v>0</v>
      </c>
      <c r="AY16" s="19">
        <v>0</v>
      </c>
      <c r="AZ16" s="19">
        <v>0.14898148690337501</v>
      </c>
      <c r="BA16" s="19">
        <v>0.283905299164113</v>
      </c>
      <c r="BB16" s="19"/>
      <c r="BC16" s="19">
        <v>0</v>
      </c>
      <c r="BD16" s="19">
        <v>9.5341867795715005E-2</v>
      </c>
      <c r="BE16" s="19">
        <v>6.3671247757330296E-2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61</v>
      </c>
      <c r="F7" s="10"/>
      <c r="G7" s="10">
        <v>10</v>
      </c>
      <c r="H7" s="10">
        <v>27</v>
      </c>
      <c r="I7" s="10">
        <v>22</v>
      </c>
      <c r="J7" s="10">
        <v>21</v>
      </c>
      <c r="K7" s="10">
        <v>24</v>
      </c>
      <c r="L7" s="10">
        <v>29</v>
      </c>
      <c r="M7" s="10"/>
      <c r="N7" s="10">
        <v>29</v>
      </c>
      <c r="O7" s="10">
        <v>34</v>
      </c>
      <c r="P7" s="10">
        <v>35</v>
      </c>
      <c r="Q7" s="10">
        <v>35</v>
      </c>
      <c r="R7" s="10"/>
      <c r="S7" s="10">
        <v>19</v>
      </c>
      <c r="T7" s="10">
        <v>10</v>
      </c>
      <c r="U7" s="10">
        <v>11</v>
      </c>
      <c r="V7" s="10">
        <v>13</v>
      </c>
      <c r="W7" s="10">
        <v>12</v>
      </c>
      <c r="X7" s="10">
        <v>10</v>
      </c>
      <c r="Y7" s="10">
        <v>12</v>
      </c>
      <c r="Z7" s="10">
        <v>7</v>
      </c>
      <c r="AA7" s="10">
        <v>11</v>
      </c>
      <c r="AB7" s="10">
        <v>15</v>
      </c>
      <c r="AC7" s="10">
        <v>8</v>
      </c>
      <c r="AD7" s="10">
        <v>5</v>
      </c>
      <c r="AE7" s="10"/>
      <c r="AF7" s="10">
        <v>53</v>
      </c>
      <c r="AG7" s="10">
        <v>50</v>
      </c>
      <c r="AH7" s="10">
        <v>20</v>
      </c>
      <c r="AI7" s="10"/>
      <c r="AJ7" s="10">
        <v>44</v>
      </c>
      <c r="AK7" s="10">
        <v>33</v>
      </c>
      <c r="AL7" s="10">
        <v>9</v>
      </c>
      <c r="AM7" s="10">
        <v>3</v>
      </c>
      <c r="AN7" s="10">
        <v>22</v>
      </c>
      <c r="AO7" s="10"/>
      <c r="AP7" s="10">
        <v>20</v>
      </c>
      <c r="AQ7" s="10">
        <v>49</v>
      </c>
      <c r="AR7" s="10">
        <v>7</v>
      </c>
      <c r="AS7" s="10">
        <v>22</v>
      </c>
      <c r="AT7" s="10">
        <v>6</v>
      </c>
      <c r="AU7" s="10"/>
      <c r="AV7" s="10">
        <v>43</v>
      </c>
      <c r="AW7" s="10">
        <v>18</v>
      </c>
      <c r="AX7" s="10">
        <v>8</v>
      </c>
      <c r="AY7" s="10">
        <v>31</v>
      </c>
      <c r="AZ7" s="10">
        <v>9</v>
      </c>
      <c r="BA7" s="10">
        <v>10</v>
      </c>
      <c r="BB7" s="10"/>
      <c r="BC7" s="10">
        <v>31</v>
      </c>
      <c r="BD7" s="10">
        <v>33</v>
      </c>
      <c r="BE7" s="10">
        <v>28</v>
      </c>
      <c r="BF7" s="10">
        <v>17</v>
      </c>
      <c r="BG7" s="10">
        <v>1</v>
      </c>
    </row>
    <row r="8" spans="2:59" ht="30" customHeight="1" x14ac:dyDescent="0.35">
      <c r="B8" s="11" t="s">
        <v>20</v>
      </c>
      <c r="C8" s="11">
        <v>136</v>
      </c>
      <c r="D8" s="11">
        <v>74</v>
      </c>
      <c r="E8" s="11">
        <v>61</v>
      </c>
      <c r="F8" s="11"/>
      <c r="G8" s="11">
        <v>10</v>
      </c>
      <c r="H8" s="11">
        <v>29</v>
      </c>
      <c r="I8" s="11">
        <v>25</v>
      </c>
      <c r="J8" s="11">
        <v>19</v>
      </c>
      <c r="K8" s="11">
        <v>23</v>
      </c>
      <c r="L8" s="11">
        <v>29</v>
      </c>
      <c r="M8" s="11"/>
      <c r="N8" s="11">
        <v>27</v>
      </c>
      <c r="O8" s="11">
        <v>39</v>
      </c>
      <c r="P8" s="11">
        <v>33</v>
      </c>
      <c r="Q8" s="11">
        <v>36</v>
      </c>
      <c r="R8" s="11"/>
      <c r="S8" s="11">
        <v>19</v>
      </c>
      <c r="T8" s="11">
        <v>10</v>
      </c>
      <c r="U8" s="11">
        <v>12</v>
      </c>
      <c r="V8" s="11">
        <v>16</v>
      </c>
      <c r="W8" s="11">
        <v>13</v>
      </c>
      <c r="X8" s="11">
        <v>13</v>
      </c>
      <c r="Y8" s="11">
        <v>12</v>
      </c>
      <c r="Z8" s="11">
        <v>6</v>
      </c>
      <c r="AA8" s="11">
        <v>11</v>
      </c>
      <c r="AB8" s="11">
        <v>14</v>
      </c>
      <c r="AC8" s="11">
        <v>7</v>
      </c>
      <c r="AD8" s="11">
        <v>5</v>
      </c>
      <c r="AE8" s="11"/>
      <c r="AF8" s="11">
        <v>54</v>
      </c>
      <c r="AG8" s="11">
        <v>51</v>
      </c>
      <c r="AH8" s="11">
        <v>21</v>
      </c>
      <c r="AI8" s="11"/>
      <c r="AJ8" s="11">
        <v>45</v>
      </c>
      <c r="AK8" s="11">
        <v>35</v>
      </c>
      <c r="AL8" s="11">
        <v>9</v>
      </c>
      <c r="AM8" s="11">
        <v>3</v>
      </c>
      <c r="AN8" s="11">
        <v>22</v>
      </c>
      <c r="AO8" s="11"/>
      <c r="AP8" s="11">
        <v>20</v>
      </c>
      <c r="AQ8" s="11">
        <v>51</v>
      </c>
      <c r="AR8" s="11">
        <v>7</v>
      </c>
      <c r="AS8" s="11">
        <v>22</v>
      </c>
      <c r="AT8" s="11">
        <v>7</v>
      </c>
      <c r="AU8" s="11"/>
      <c r="AV8" s="11">
        <v>44</v>
      </c>
      <c r="AW8" s="11">
        <v>19</v>
      </c>
      <c r="AX8" s="11">
        <v>9</v>
      </c>
      <c r="AY8" s="11">
        <v>32</v>
      </c>
      <c r="AZ8" s="11">
        <v>10</v>
      </c>
      <c r="BA8" s="11">
        <v>9</v>
      </c>
      <c r="BB8" s="11"/>
      <c r="BC8" s="11">
        <v>32</v>
      </c>
      <c r="BD8" s="11">
        <v>35</v>
      </c>
      <c r="BE8" s="11">
        <v>29</v>
      </c>
      <c r="BF8" s="11">
        <v>16</v>
      </c>
      <c r="BG8" s="11">
        <v>1</v>
      </c>
    </row>
    <row r="9" spans="2:59" x14ac:dyDescent="0.35">
      <c r="B9" s="18" t="s">
        <v>725</v>
      </c>
      <c r="C9" s="17">
        <v>0.43793245103590001</v>
      </c>
      <c r="D9" s="17">
        <v>0.44726176289451502</v>
      </c>
      <c r="E9" s="17">
        <v>0.41677591749599102</v>
      </c>
      <c r="F9" s="17"/>
      <c r="G9" s="17">
        <v>0.29104905466414299</v>
      </c>
      <c r="H9" s="17">
        <v>0.37382283426539697</v>
      </c>
      <c r="I9" s="17">
        <v>0.44274678277103302</v>
      </c>
      <c r="J9" s="17">
        <v>0.57906891419733697</v>
      </c>
      <c r="K9" s="17">
        <v>0.502210564048162</v>
      </c>
      <c r="L9" s="17">
        <v>0.40460673475549902</v>
      </c>
      <c r="M9" s="17"/>
      <c r="N9" s="17">
        <v>0.46055018737854603</v>
      </c>
      <c r="O9" s="17">
        <v>0.40038566814857302</v>
      </c>
      <c r="P9" s="17">
        <v>0.46828442779739698</v>
      </c>
      <c r="Q9" s="17">
        <v>0.434069848830268</v>
      </c>
      <c r="R9" s="17"/>
      <c r="S9" s="17">
        <v>0.527440719423514</v>
      </c>
      <c r="T9" s="17">
        <v>0.58177084188228601</v>
      </c>
      <c r="U9" s="17">
        <v>0.27180309599142999</v>
      </c>
      <c r="V9" s="17">
        <v>0.471379087595864</v>
      </c>
      <c r="W9" s="17">
        <v>0.57238804630307505</v>
      </c>
      <c r="X9" s="17">
        <v>0.204742668016027</v>
      </c>
      <c r="Y9" s="17">
        <v>0.83062524816750904</v>
      </c>
      <c r="Z9" s="17">
        <v>0.44475520622449199</v>
      </c>
      <c r="AA9" s="17">
        <v>0.15955181037897601</v>
      </c>
      <c r="AB9" s="17">
        <v>0.31679468376430397</v>
      </c>
      <c r="AC9" s="17">
        <v>0.50925786885892999</v>
      </c>
      <c r="AD9" s="17">
        <v>0.19775960330914799</v>
      </c>
      <c r="AE9" s="17"/>
      <c r="AF9" s="17">
        <v>0.61120756778021601</v>
      </c>
      <c r="AG9" s="17">
        <v>0.352479979203636</v>
      </c>
      <c r="AH9" s="17">
        <v>0.27060124147079201</v>
      </c>
      <c r="AI9" s="17"/>
      <c r="AJ9" s="17">
        <v>0.46097522389466999</v>
      </c>
      <c r="AK9" s="17">
        <v>0.35674960532706401</v>
      </c>
      <c r="AL9" s="17">
        <v>0.111170365832833</v>
      </c>
      <c r="AM9" s="17">
        <v>1</v>
      </c>
      <c r="AN9" s="17">
        <v>0.46728265328479301</v>
      </c>
      <c r="AO9" s="17"/>
      <c r="AP9" s="17">
        <v>0.51652457474358804</v>
      </c>
      <c r="AQ9" s="17">
        <v>0.377581540333151</v>
      </c>
      <c r="AR9" s="17">
        <v>0.247895418160612</v>
      </c>
      <c r="AS9" s="17">
        <v>0.58820657889471695</v>
      </c>
      <c r="AT9" s="17">
        <v>0.51392529482688498</v>
      </c>
      <c r="AU9" s="17"/>
      <c r="AV9" s="17">
        <v>0.35524077998807502</v>
      </c>
      <c r="AW9" s="17">
        <v>0.48394243218976202</v>
      </c>
      <c r="AX9" s="17">
        <v>0</v>
      </c>
      <c r="AY9" s="17">
        <v>0.65318860441651705</v>
      </c>
      <c r="AZ9" s="17">
        <v>0.54342985914111597</v>
      </c>
      <c r="BA9" s="17">
        <v>0.38898072490232199</v>
      </c>
      <c r="BB9" s="17"/>
      <c r="BC9" s="17">
        <v>0.38292918420953698</v>
      </c>
      <c r="BD9" s="17">
        <v>0.45147171582694201</v>
      </c>
      <c r="BE9" s="17">
        <v>0.42431126891096999</v>
      </c>
      <c r="BF9" s="17">
        <v>0.34387220646031602</v>
      </c>
      <c r="BG9" s="17">
        <v>0</v>
      </c>
    </row>
    <row r="10" spans="2:59" x14ac:dyDescent="0.35">
      <c r="B10" s="18" t="s">
        <v>689</v>
      </c>
      <c r="C10" s="17">
        <v>0.120252033290891</v>
      </c>
      <c r="D10" s="17">
        <v>0.16255440319763301</v>
      </c>
      <c r="E10" s="17">
        <v>7.1619294267266806E-2</v>
      </c>
      <c r="F10" s="17"/>
      <c r="G10" s="17">
        <v>0</v>
      </c>
      <c r="H10" s="17">
        <v>0.12687615405244701</v>
      </c>
      <c r="I10" s="17">
        <v>5.6148734097680501E-2</v>
      </c>
      <c r="J10" s="17">
        <v>0.107937079003149</v>
      </c>
      <c r="K10" s="17">
        <v>0.15486447016136901</v>
      </c>
      <c r="L10" s="17">
        <v>0.19205636250177199</v>
      </c>
      <c r="M10" s="17"/>
      <c r="N10" s="17">
        <v>7.1949312968006607E-2</v>
      </c>
      <c r="O10" s="17">
        <v>0.152876886921267</v>
      </c>
      <c r="P10" s="17">
        <v>8.5231106635887996E-2</v>
      </c>
      <c r="Q10" s="17">
        <v>0.152654722415969</v>
      </c>
      <c r="R10" s="17"/>
      <c r="S10" s="17">
        <v>4.5279915108338599E-2</v>
      </c>
      <c r="T10" s="17">
        <v>0</v>
      </c>
      <c r="U10" s="17">
        <v>0.194161661233857</v>
      </c>
      <c r="V10" s="17">
        <v>0.29129749348308298</v>
      </c>
      <c r="W10" s="17">
        <v>0.17916231536742899</v>
      </c>
      <c r="X10" s="17">
        <v>0.116054979381675</v>
      </c>
      <c r="Y10" s="17">
        <v>8.3993519753852802E-2</v>
      </c>
      <c r="Z10" s="17">
        <v>0</v>
      </c>
      <c r="AA10" s="17">
        <v>9.1935910461048195E-2</v>
      </c>
      <c r="AB10" s="17">
        <v>0.139288067817013</v>
      </c>
      <c r="AC10" s="17">
        <v>0</v>
      </c>
      <c r="AD10" s="17">
        <v>0.17429902522420901</v>
      </c>
      <c r="AE10" s="17"/>
      <c r="AF10" s="17">
        <v>0.136572566681498</v>
      </c>
      <c r="AG10" s="17">
        <v>0.121238437033459</v>
      </c>
      <c r="AH10" s="17">
        <v>6.8561159469446797E-2</v>
      </c>
      <c r="AI10" s="17"/>
      <c r="AJ10" s="17">
        <v>0.20801987729107099</v>
      </c>
      <c r="AK10" s="17">
        <v>0.109966426224568</v>
      </c>
      <c r="AL10" s="17">
        <v>0.110538713079244</v>
      </c>
      <c r="AM10" s="17">
        <v>0</v>
      </c>
      <c r="AN10" s="17">
        <v>0</v>
      </c>
      <c r="AO10" s="17"/>
      <c r="AP10" s="17">
        <v>0.108370601690663</v>
      </c>
      <c r="AQ10" s="17">
        <v>0.12879587973203999</v>
      </c>
      <c r="AR10" s="17">
        <v>0.14282612893951699</v>
      </c>
      <c r="AS10" s="17">
        <v>0.15164425886105601</v>
      </c>
      <c r="AT10" s="17">
        <v>0</v>
      </c>
      <c r="AU10" s="17"/>
      <c r="AV10" s="17">
        <v>0.162022163000171</v>
      </c>
      <c r="AW10" s="17">
        <v>0.116289102259271</v>
      </c>
      <c r="AX10" s="17">
        <v>0.111508128214704</v>
      </c>
      <c r="AY10" s="17">
        <v>0.13075628322161401</v>
      </c>
      <c r="AZ10" s="17">
        <v>0</v>
      </c>
      <c r="BA10" s="17">
        <v>0</v>
      </c>
      <c r="BB10" s="17"/>
      <c r="BC10" s="17">
        <v>0.190164644578241</v>
      </c>
      <c r="BD10" s="17">
        <v>0.10242409787859701</v>
      </c>
      <c r="BE10" s="17">
        <v>0.12900057972294399</v>
      </c>
      <c r="BF10" s="17">
        <v>0.110377251726942</v>
      </c>
      <c r="BG10" s="17">
        <v>0</v>
      </c>
    </row>
    <row r="11" spans="2:59" x14ac:dyDescent="0.35">
      <c r="B11" s="18" t="s">
        <v>690</v>
      </c>
      <c r="C11" s="17">
        <v>7.8197192541159394E-2</v>
      </c>
      <c r="D11" s="17">
        <v>0.103009162188877</v>
      </c>
      <c r="E11" s="17">
        <v>4.9808054401196997E-2</v>
      </c>
      <c r="F11" s="17"/>
      <c r="G11" s="17">
        <v>0.197816323819722</v>
      </c>
      <c r="H11" s="17">
        <v>0.11545209862219601</v>
      </c>
      <c r="I11" s="17">
        <v>9.0280621324650701E-2</v>
      </c>
      <c r="J11" s="17">
        <v>0</v>
      </c>
      <c r="K11" s="17">
        <v>4.4227294031367097E-2</v>
      </c>
      <c r="L11" s="17">
        <v>6.7474370135040401E-2</v>
      </c>
      <c r="M11" s="17"/>
      <c r="N11" s="17">
        <v>0</v>
      </c>
      <c r="O11" s="17">
        <v>8.7712871503552697E-2</v>
      </c>
      <c r="P11" s="17">
        <v>0.12781788643799399</v>
      </c>
      <c r="Q11" s="17">
        <v>8.0058620162778094E-2</v>
      </c>
      <c r="R11" s="17"/>
      <c r="S11" s="17">
        <v>0.10797183756491099</v>
      </c>
      <c r="T11" s="17">
        <v>0.30004846447225297</v>
      </c>
      <c r="U11" s="17">
        <v>8.8854896441607503E-2</v>
      </c>
      <c r="V11" s="17">
        <v>0</v>
      </c>
      <c r="W11" s="17">
        <v>8.8625220800171906E-2</v>
      </c>
      <c r="X11" s="17">
        <v>0.10921429932919299</v>
      </c>
      <c r="Y11" s="17">
        <v>0</v>
      </c>
      <c r="Z11" s="17">
        <v>0.180397429251731</v>
      </c>
      <c r="AA11" s="17">
        <v>0</v>
      </c>
      <c r="AB11" s="17">
        <v>0</v>
      </c>
      <c r="AC11" s="17">
        <v>0</v>
      </c>
      <c r="AD11" s="17">
        <v>0.21728407469785399</v>
      </c>
      <c r="AE11" s="17"/>
      <c r="AF11" s="17">
        <v>3.65274876207793E-2</v>
      </c>
      <c r="AG11" s="17">
        <v>6.5149655761981395E-2</v>
      </c>
      <c r="AH11" s="17">
        <v>0.20577999482002901</v>
      </c>
      <c r="AI11" s="17"/>
      <c r="AJ11" s="17">
        <v>5.2576202913235802E-2</v>
      </c>
      <c r="AK11" s="17">
        <v>5.4169481235850497E-2</v>
      </c>
      <c r="AL11" s="17">
        <v>0.11964231314295599</v>
      </c>
      <c r="AM11" s="17">
        <v>0</v>
      </c>
      <c r="AN11" s="17">
        <v>0.19729016223482099</v>
      </c>
      <c r="AO11" s="17"/>
      <c r="AP11" s="17">
        <v>0</v>
      </c>
      <c r="AQ11" s="17">
        <v>8.3283903383092495E-2</v>
      </c>
      <c r="AR11" s="17">
        <v>0.14753186469149299</v>
      </c>
      <c r="AS11" s="17">
        <v>9.5629666215469297E-2</v>
      </c>
      <c r="AT11" s="17">
        <v>0</v>
      </c>
      <c r="AU11" s="17"/>
      <c r="AV11" s="17">
        <v>9.5571033923433399E-2</v>
      </c>
      <c r="AW11" s="17">
        <v>5.2735852632214898E-2</v>
      </c>
      <c r="AX11" s="17">
        <v>0.115182020306242</v>
      </c>
      <c r="AY11" s="17">
        <v>0.102251295523242</v>
      </c>
      <c r="AZ11" s="17">
        <v>0</v>
      </c>
      <c r="BA11" s="17">
        <v>0.114327480850588</v>
      </c>
      <c r="BB11" s="17"/>
      <c r="BC11" s="17">
        <v>0.102077418307836</v>
      </c>
      <c r="BD11" s="17">
        <v>8.4653670988011701E-2</v>
      </c>
      <c r="BE11" s="17">
        <v>3.2954428827711803E-2</v>
      </c>
      <c r="BF11" s="17">
        <v>8.5362037058599002E-2</v>
      </c>
      <c r="BG11" s="17">
        <v>0</v>
      </c>
    </row>
    <row r="12" spans="2:59" x14ac:dyDescent="0.35">
      <c r="B12" s="18" t="s">
        <v>691</v>
      </c>
      <c r="C12" s="17">
        <v>9.1091092533593807E-2</v>
      </c>
      <c r="D12" s="17">
        <v>8.6795785691432203E-2</v>
      </c>
      <c r="E12" s="17">
        <v>9.7859909911164306E-2</v>
      </c>
      <c r="F12" s="17"/>
      <c r="G12" s="17">
        <v>0.20219626216532199</v>
      </c>
      <c r="H12" s="17">
        <v>3.62981866976861E-2</v>
      </c>
      <c r="I12" s="17">
        <v>4.2138793754419798E-2</v>
      </c>
      <c r="J12" s="17">
        <v>4.9837607740596403E-2</v>
      </c>
      <c r="K12" s="17">
        <v>0.139042313636765</v>
      </c>
      <c r="L12" s="17">
        <v>0.136820294806067</v>
      </c>
      <c r="M12" s="17"/>
      <c r="N12" s="17">
        <v>3.59557515793687E-2</v>
      </c>
      <c r="O12" s="17">
        <v>7.6666554255067104E-2</v>
      </c>
      <c r="P12" s="17">
        <v>0.14911785636760699</v>
      </c>
      <c r="Q12" s="17">
        <v>9.4154454512765898E-2</v>
      </c>
      <c r="R12" s="17"/>
      <c r="S12" s="17">
        <v>5.6579201631336E-2</v>
      </c>
      <c r="T12" s="17">
        <v>0</v>
      </c>
      <c r="U12" s="17">
        <v>8.8854896441607503E-2</v>
      </c>
      <c r="V12" s="17">
        <v>0.13820065595691899</v>
      </c>
      <c r="W12" s="17">
        <v>0</v>
      </c>
      <c r="X12" s="17">
        <v>0.18513694480760301</v>
      </c>
      <c r="Y12" s="17">
        <v>8.5381232078637806E-2</v>
      </c>
      <c r="Z12" s="17">
        <v>0</v>
      </c>
      <c r="AA12" s="17">
        <v>0.181528095632847</v>
      </c>
      <c r="AB12" s="17">
        <v>0.13955278638153301</v>
      </c>
      <c r="AC12" s="17">
        <v>0.119215844081519</v>
      </c>
      <c r="AD12" s="17">
        <v>0</v>
      </c>
      <c r="AE12" s="17"/>
      <c r="AF12" s="17">
        <v>7.3153671731031794E-2</v>
      </c>
      <c r="AG12" s="17">
        <v>8.2364942815741804E-2</v>
      </c>
      <c r="AH12" s="17">
        <v>5.32398391383168E-2</v>
      </c>
      <c r="AI12" s="17"/>
      <c r="AJ12" s="17">
        <v>0.13851502487234499</v>
      </c>
      <c r="AK12" s="17">
        <v>8.9119539840452705E-2</v>
      </c>
      <c r="AL12" s="17">
        <v>0.11305609839128899</v>
      </c>
      <c r="AM12" s="17">
        <v>0</v>
      </c>
      <c r="AN12" s="17">
        <v>0</v>
      </c>
      <c r="AO12" s="17"/>
      <c r="AP12" s="17">
        <v>0.112040585220502</v>
      </c>
      <c r="AQ12" s="17">
        <v>0.102265005864855</v>
      </c>
      <c r="AR12" s="17">
        <v>0</v>
      </c>
      <c r="AS12" s="17">
        <v>0.122592188634225</v>
      </c>
      <c r="AT12" s="17">
        <v>0.14709331373179901</v>
      </c>
      <c r="AU12" s="17"/>
      <c r="AV12" s="17">
        <v>9.6188854806934995E-2</v>
      </c>
      <c r="AW12" s="17">
        <v>0.12022724676832799</v>
      </c>
      <c r="AX12" s="17">
        <v>0.10949876232909</v>
      </c>
      <c r="AY12" s="17">
        <v>8.4801250416770793E-2</v>
      </c>
      <c r="AZ12" s="17">
        <v>0</v>
      </c>
      <c r="BA12" s="17">
        <v>0.110946735455921</v>
      </c>
      <c r="BB12" s="17"/>
      <c r="BC12" s="17">
        <v>0.15937232265293699</v>
      </c>
      <c r="BD12" s="17">
        <v>5.8303298260534098E-2</v>
      </c>
      <c r="BE12" s="17">
        <v>7.3717745443414501E-2</v>
      </c>
      <c r="BF12" s="17">
        <v>0</v>
      </c>
      <c r="BG12" s="17">
        <v>0</v>
      </c>
    </row>
    <row r="13" spans="2:59" x14ac:dyDescent="0.35">
      <c r="B13" s="18" t="s">
        <v>692</v>
      </c>
      <c r="C13" s="17">
        <v>9.3752009756120899E-2</v>
      </c>
      <c r="D13" s="17">
        <v>7.7396424410717396E-2</v>
      </c>
      <c r="E13" s="17">
        <v>0.115040614814306</v>
      </c>
      <c r="F13" s="17"/>
      <c r="G13" s="17">
        <v>0</v>
      </c>
      <c r="H13" s="17">
        <v>0.18175075322157999</v>
      </c>
      <c r="I13" s="17">
        <v>8.3436157552981394E-2</v>
      </c>
      <c r="J13" s="17">
        <v>0.10236230262335599</v>
      </c>
      <c r="K13" s="17">
        <v>3.2621508301441803E-2</v>
      </c>
      <c r="L13" s="17">
        <v>9.1776074628935306E-2</v>
      </c>
      <c r="M13" s="17"/>
      <c r="N13" s="17">
        <v>0.15054083235909599</v>
      </c>
      <c r="O13" s="17">
        <v>9.1872581920262902E-2</v>
      </c>
      <c r="P13" s="17">
        <v>0</v>
      </c>
      <c r="Q13" s="17">
        <v>0.13986099064405499</v>
      </c>
      <c r="R13" s="17"/>
      <c r="S13" s="17">
        <v>5.1495170484631099E-2</v>
      </c>
      <c r="T13" s="17">
        <v>0.11818069364545999</v>
      </c>
      <c r="U13" s="17">
        <v>6.1664874569990001E-2</v>
      </c>
      <c r="V13" s="17">
        <v>9.9122762964133707E-2</v>
      </c>
      <c r="W13" s="17">
        <v>0</v>
      </c>
      <c r="X13" s="17">
        <v>0.158606315070219</v>
      </c>
      <c r="Y13" s="17">
        <v>0</v>
      </c>
      <c r="Z13" s="17">
        <v>0</v>
      </c>
      <c r="AA13" s="17">
        <v>0.17989610445010901</v>
      </c>
      <c r="AB13" s="17">
        <v>0.258383550570295</v>
      </c>
      <c r="AC13" s="17">
        <v>0.106741511165236</v>
      </c>
      <c r="AD13" s="17">
        <v>0</v>
      </c>
      <c r="AE13" s="17"/>
      <c r="AF13" s="17">
        <v>4.4483918615521797E-2</v>
      </c>
      <c r="AG13" s="17">
        <v>0.16566919797336799</v>
      </c>
      <c r="AH13" s="17">
        <v>4.6059566536789102E-2</v>
      </c>
      <c r="AI13" s="17"/>
      <c r="AJ13" s="17">
        <v>4.22487143688643E-2</v>
      </c>
      <c r="AK13" s="17">
        <v>0.15808493739035301</v>
      </c>
      <c r="AL13" s="17">
        <v>0.29629012139699701</v>
      </c>
      <c r="AM13" s="17">
        <v>0</v>
      </c>
      <c r="AN13" s="17">
        <v>0</v>
      </c>
      <c r="AO13" s="17"/>
      <c r="AP13" s="17">
        <v>9.4109052420936298E-2</v>
      </c>
      <c r="AQ13" s="17">
        <v>0.12271261526194401</v>
      </c>
      <c r="AR13" s="17">
        <v>0.32237600513075698</v>
      </c>
      <c r="AS13" s="17">
        <v>0</v>
      </c>
      <c r="AT13" s="17">
        <v>0</v>
      </c>
      <c r="AU13" s="17"/>
      <c r="AV13" s="17">
        <v>0.105197230767286</v>
      </c>
      <c r="AW13" s="17">
        <v>0.10098547991585299</v>
      </c>
      <c r="AX13" s="17">
        <v>0.43478442143949197</v>
      </c>
      <c r="AY13" s="17">
        <v>0</v>
      </c>
      <c r="AZ13" s="17">
        <v>8.8160202082245107E-2</v>
      </c>
      <c r="BA13" s="17">
        <v>0</v>
      </c>
      <c r="BB13" s="17"/>
      <c r="BC13" s="17">
        <v>6.9181509692116505E-2</v>
      </c>
      <c r="BD13" s="17">
        <v>8.4545013554794005E-2</v>
      </c>
      <c r="BE13" s="17">
        <v>0.13444750139335301</v>
      </c>
      <c r="BF13" s="17">
        <v>0.12039685919986599</v>
      </c>
      <c r="BG13" s="17">
        <v>0</v>
      </c>
    </row>
    <row r="14" spans="2:59" x14ac:dyDescent="0.35">
      <c r="B14" s="18" t="s">
        <v>598</v>
      </c>
      <c r="C14" s="17">
        <v>6.0399203020467203E-2</v>
      </c>
      <c r="D14" s="17">
        <v>7.2404048935273704E-2</v>
      </c>
      <c r="E14" s="17">
        <v>4.7063506252521099E-2</v>
      </c>
      <c r="F14" s="17"/>
      <c r="G14" s="17">
        <v>0.22108820737766499</v>
      </c>
      <c r="H14" s="17">
        <v>3.3036544496680899E-2</v>
      </c>
      <c r="I14" s="17">
        <v>8.3601148807189801E-2</v>
      </c>
      <c r="J14" s="17">
        <v>4.7577098626574499E-2</v>
      </c>
      <c r="K14" s="17">
        <v>3.7263552703635003E-2</v>
      </c>
      <c r="L14" s="17">
        <v>3.7143404296459299E-2</v>
      </c>
      <c r="M14" s="17"/>
      <c r="N14" s="17">
        <v>0.14786255493844699</v>
      </c>
      <c r="O14" s="17">
        <v>6.2126001352487199E-2</v>
      </c>
      <c r="P14" s="17">
        <v>5.3914850539750397E-2</v>
      </c>
      <c r="Q14" s="17">
        <v>0</v>
      </c>
      <c r="R14" s="17"/>
      <c r="S14" s="17">
        <v>0.152652552632948</v>
      </c>
      <c r="T14" s="17">
        <v>0</v>
      </c>
      <c r="U14" s="17">
        <v>0</v>
      </c>
      <c r="V14" s="17">
        <v>0</v>
      </c>
      <c r="W14" s="17">
        <v>7.1199196729152606E-2</v>
      </c>
      <c r="X14" s="17">
        <v>0.108221481975786</v>
      </c>
      <c r="Y14" s="17">
        <v>0</v>
      </c>
      <c r="Z14" s="17">
        <v>0</v>
      </c>
      <c r="AA14" s="17">
        <v>0.20778733763090401</v>
      </c>
      <c r="AB14" s="17">
        <v>0</v>
      </c>
      <c r="AC14" s="17">
        <v>0.121930840542882</v>
      </c>
      <c r="AD14" s="17">
        <v>0</v>
      </c>
      <c r="AE14" s="17"/>
      <c r="AF14" s="17">
        <v>1.7364786353318999E-2</v>
      </c>
      <c r="AG14" s="17">
        <v>8.7743874453735299E-2</v>
      </c>
      <c r="AH14" s="17">
        <v>0.13653921986929701</v>
      </c>
      <c r="AI14" s="17"/>
      <c r="AJ14" s="17">
        <v>7.5262438684197894E-2</v>
      </c>
      <c r="AK14" s="17">
        <v>8.4559298137281594E-2</v>
      </c>
      <c r="AL14" s="17">
        <v>0</v>
      </c>
      <c r="AM14" s="17">
        <v>0</v>
      </c>
      <c r="AN14" s="17">
        <v>8.6746748635758902E-2</v>
      </c>
      <c r="AO14" s="17"/>
      <c r="AP14" s="17">
        <v>6.7350773183946305E-2</v>
      </c>
      <c r="AQ14" s="17">
        <v>7.9075826779779895E-2</v>
      </c>
      <c r="AR14" s="17">
        <v>0</v>
      </c>
      <c r="AS14" s="17">
        <v>4.1927307394534E-2</v>
      </c>
      <c r="AT14" s="17">
        <v>0.13032768680076301</v>
      </c>
      <c r="AU14" s="17"/>
      <c r="AV14" s="17">
        <v>6.6859842264136105E-2</v>
      </c>
      <c r="AW14" s="17">
        <v>7.2272007609455693E-2</v>
      </c>
      <c r="AX14" s="17">
        <v>0.229026667710473</v>
      </c>
      <c r="AY14" s="17">
        <v>2.9002566421856099E-2</v>
      </c>
      <c r="AZ14" s="17">
        <v>9.3055680931731694E-2</v>
      </c>
      <c r="BA14" s="17">
        <v>0</v>
      </c>
      <c r="BB14" s="17"/>
      <c r="BC14" s="17">
        <v>2.9108043000858799E-2</v>
      </c>
      <c r="BD14" s="17">
        <v>7.0790303214499903E-2</v>
      </c>
      <c r="BE14" s="17">
        <v>3.23567673532561E-2</v>
      </c>
      <c r="BF14" s="17">
        <v>0.17029858982764901</v>
      </c>
      <c r="BG14" s="17">
        <v>1</v>
      </c>
    </row>
    <row r="15" spans="2:59" x14ac:dyDescent="0.35">
      <c r="B15" s="18" t="s">
        <v>726</v>
      </c>
      <c r="C15" s="17">
        <v>6.5720243302235401E-2</v>
      </c>
      <c r="D15" s="17">
        <v>5.0578412681551603E-2</v>
      </c>
      <c r="E15" s="17">
        <v>8.5055525502076304E-2</v>
      </c>
      <c r="F15" s="17"/>
      <c r="G15" s="17">
        <v>8.7850151973148105E-2</v>
      </c>
      <c r="H15" s="17">
        <v>8.1273996976057306E-2</v>
      </c>
      <c r="I15" s="17">
        <v>9.0280621324650701E-2</v>
      </c>
      <c r="J15" s="17">
        <v>6.9899625214065703E-2</v>
      </c>
      <c r="K15" s="17">
        <v>4.59187308469362E-2</v>
      </c>
      <c r="L15" s="17">
        <v>3.4439842886659799E-2</v>
      </c>
      <c r="M15" s="17"/>
      <c r="N15" s="17">
        <v>0.101700920708146</v>
      </c>
      <c r="O15" s="17">
        <v>5.2495955966076299E-2</v>
      </c>
      <c r="P15" s="17">
        <v>9.1628059109404497E-2</v>
      </c>
      <c r="Q15" s="17">
        <v>2.97594941064812E-2</v>
      </c>
      <c r="R15" s="17"/>
      <c r="S15" s="17">
        <v>5.8580603154321301E-2</v>
      </c>
      <c r="T15" s="17">
        <v>0</v>
      </c>
      <c r="U15" s="17">
        <v>0.20378376577542601</v>
      </c>
      <c r="V15" s="17">
        <v>0</v>
      </c>
      <c r="W15" s="17">
        <v>8.8625220800171906E-2</v>
      </c>
      <c r="X15" s="17">
        <v>0</v>
      </c>
      <c r="Y15" s="17">
        <v>0</v>
      </c>
      <c r="Z15" s="17">
        <v>0.235993861627213</v>
      </c>
      <c r="AA15" s="17">
        <v>8.5171592942841504E-2</v>
      </c>
      <c r="AB15" s="17">
        <v>7.6434459649050698E-2</v>
      </c>
      <c r="AC15" s="17">
        <v>0.14285393535143301</v>
      </c>
      <c r="AD15" s="17">
        <v>0</v>
      </c>
      <c r="AE15" s="17"/>
      <c r="AF15" s="17">
        <v>3.4520629196051797E-2</v>
      </c>
      <c r="AG15" s="17">
        <v>6.5846882664075596E-2</v>
      </c>
      <c r="AH15" s="17">
        <v>0.180458695378103</v>
      </c>
      <c r="AI15" s="17"/>
      <c r="AJ15" s="17">
        <v>2.2402517975616001E-2</v>
      </c>
      <c r="AK15" s="17">
        <v>9.5537383663674896E-2</v>
      </c>
      <c r="AL15" s="17">
        <v>0.12693758733458901</v>
      </c>
      <c r="AM15" s="17">
        <v>0</v>
      </c>
      <c r="AN15" s="17">
        <v>0.16257425401801601</v>
      </c>
      <c r="AO15" s="17"/>
      <c r="AP15" s="17">
        <v>4.9901630618183701E-2</v>
      </c>
      <c r="AQ15" s="17">
        <v>8.6510626669995497E-2</v>
      </c>
      <c r="AR15" s="17">
        <v>0</v>
      </c>
      <c r="AS15" s="17">
        <v>0</v>
      </c>
      <c r="AT15" s="17">
        <v>0</v>
      </c>
      <c r="AU15" s="17"/>
      <c r="AV15" s="17">
        <v>9.6056466198004301E-2</v>
      </c>
      <c r="AW15" s="17">
        <v>5.3547878625115099E-2</v>
      </c>
      <c r="AX15" s="17">
        <v>0</v>
      </c>
      <c r="AY15" s="17">
        <v>0</v>
      </c>
      <c r="AZ15" s="17">
        <v>0.12637277094153199</v>
      </c>
      <c r="BA15" s="17">
        <v>0</v>
      </c>
      <c r="BB15" s="17"/>
      <c r="BC15" s="17">
        <v>6.71668775584746E-2</v>
      </c>
      <c r="BD15" s="17">
        <v>5.2470032480905898E-2</v>
      </c>
      <c r="BE15" s="17">
        <v>7.6451340124135903E-2</v>
      </c>
      <c r="BF15" s="17">
        <v>0.16969305572662699</v>
      </c>
      <c r="BG15" s="17">
        <v>0</v>
      </c>
    </row>
    <row r="16" spans="2:59" x14ac:dyDescent="0.35">
      <c r="B16" s="18" t="s">
        <v>100</v>
      </c>
      <c r="C16" s="19">
        <v>5.2655774519631902E-2</v>
      </c>
      <c r="D16" s="19">
        <v>0</v>
      </c>
      <c r="E16" s="19">
        <v>0.116777177355477</v>
      </c>
      <c r="F16" s="19"/>
      <c r="G16" s="19">
        <v>0</v>
      </c>
      <c r="H16" s="19">
        <v>5.14894316679557E-2</v>
      </c>
      <c r="I16" s="19">
        <v>0.11136714036739399</v>
      </c>
      <c r="J16" s="19">
        <v>4.3317372594921501E-2</v>
      </c>
      <c r="K16" s="19">
        <v>4.3851566270324702E-2</v>
      </c>
      <c r="L16" s="19">
        <v>3.5682915989567902E-2</v>
      </c>
      <c r="M16" s="19"/>
      <c r="N16" s="19">
        <v>3.1440440068391098E-2</v>
      </c>
      <c r="O16" s="19">
        <v>7.5863479932713695E-2</v>
      </c>
      <c r="P16" s="19">
        <v>2.4005813111959599E-2</v>
      </c>
      <c r="Q16" s="19">
        <v>6.9441869327683606E-2</v>
      </c>
      <c r="R16" s="19"/>
      <c r="S16" s="19">
        <v>0</v>
      </c>
      <c r="T16" s="19">
        <v>0</v>
      </c>
      <c r="U16" s="19">
        <v>9.0876809546081599E-2</v>
      </c>
      <c r="V16" s="19">
        <v>0</v>
      </c>
      <c r="W16" s="19">
        <v>0</v>
      </c>
      <c r="X16" s="19">
        <v>0.118023311419497</v>
      </c>
      <c r="Y16" s="19">
        <v>0</v>
      </c>
      <c r="Z16" s="19">
        <v>0.13885350289656501</v>
      </c>
      <c r="AA16" s="19">
        <v>9.4129148503274002E-2</v>
      </c>
      <c r="AB16" s="19">
        <v>6.9546451817804E-2</v>
      </c>
      <c r="AC16" s="19">
        <v>0</v>
      </c>
      <c r="AD16" s="19">
        <v>0.41065729676878998</v>
      </c>
      <c r="AE16" s="19"/>
      <c r="AF16" s="19">
        <v>4.6169372021581903E-2</v>
      </c>
      <c r="AG16" s="19">
        <v>5.9507030094002503E-2</v>
      </c>
      <c r="AH16" s="19">
        <v>3.8760283317227598E-2</v>
      </c>
      <c r="AI16" s="19"/>
      <c r="AJ16" s="19">
        <v>0</v>
      </c>
      <c r="AK16" s="19">
        <v>5.18133281807555E-2</v>
      </c>
      <c r="AL16" s="19">
        <v>0.122364800822093</v>
      </c>
      <c r="AM16" s="19">
        <v>0</v>
      </c>
      <c r="AN16" s="19">
        <v>8.6106181826611505E-2</v>
      </c>
      <c r="AO16" s="19"/>
      <c r="AP16" s="19">
        <v>5.1702782122180498E-2</v>
      </c>
      <c r="AQ16" s="19">
        <v>1.9774601975142799E-2</v>
      </c>
      <c r="AR16" s="19">
        <v>0.13937058307762101</v>
      </c>
      <c r="AS16" s="19">
        <v>0</v>
      </c>
      <c r="AT16" s="19">
        <v>0.20865370464055299</v>
      </c>
      <c r="AU16" s="19"/>
      <c r="AV16" s="19">
        <v>2.28636290519591E-2</v>
      </c>
      <c r="AW16" s="19">
        <v>0</v>
      </c>
      <c r="AX16" s="19">
        <v>0</v>
      </c>
      <c r="AY16" s="19">
        <v>0</v>
      </c>
      <c r="AZ16" s="19">
        <v>0.14898148690337501</v>
      </c>
      <c r="BA16" s="19">
        <v>0.38574505879116899</v>
      </c>
      <c r="BB16" s="19"/>
      <c r="BC16" s="19">
        <v>0</v>
      </c>
      <c r="BD16" s="19">
        <v>9.5341867795715005E-2</v>
      </c>
      <c r="BE16" s="19">
        <v>9.6760368224214605E-2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62</v>
      </c>
      <c r="F7" s="10"/>
      <c r="G7" s="10">
        <v>21</v>
      </c>
      <c r="H7" s="10">
        <v>25</v>
      </c>
      <c r="I7" s="10">
        <v>19</v>
      </c>
      <c r="J7" s="10">
        <v>20</v>
      </c>
      <c r="K7" s="10">
        <v>14</v>
      </c>
      <c r="L7" s="10">
        <v>34</v>
      </c>
      <c r="M7" s="10"/>
      <c r="N7" s="10">
        <v>34</v>
      </c>
      <c r="O7" s="10">
        <v>33</v>
      </c>
      <c r="P7" s="10">
        <v>33</v>
      </c>
      <c r="Q7" s="10">
        <v>33</v>
      </c>
      <c r="R7" s="10"/>
      <c r="S7" s="10">
        <v>18</v>
      </c>
      <c r="T7" s="10">
        <v>12</v>
      </c>
      <c r="U7" s="10">
        <v>13</v>
      </c>
      <c r="V7" s="10">
        <v>16</v>
      </c>
      <c r="W7" s="10">
        <v>8</v>
      </c>
      <c r="X7" s="10">
        <v>7</v>
      </c>
      <c r="Y7" s="10">
        <v>11</v>
      </c>
      <c r="Z7" s="10">
        <v>1</v>
      </c>
      <c r="AA7" s="10">
        <v>19</v>
      </c>
      <c r="AB7" s="10">
        <v>14</v>
      </c>
      <c r="AC7" s="10">
        <v>10</v>
      </c>
      <c r="AD7" s="10">
        <v>4</v>
      </c>
      <c r="AE7" s="10"/>
      <c r="AF7" s="10">
        <v>44</v>
      </c>
      <c r="AG7" s="10">
        <v>51</v>
      </c>
      <c r="AH7" s="10">
        <v>23</v>
      </c>
      <c r="AI7" s="10"/>
      <c r="AJ7" s="10">
        <v>49</v>
      </c>
      <c r="AK7" s="10">
        <v>30</v>
      </c>
      <c r="AL7" s="10">
        <v>6</v>
      </c>
      <c r="AM7" s="10">
        <v>2</v>
      </c>
      <c r="AN7" s="10">
        <v>16</v>
      </c>
      <c r="AO7" s="10"/>
      <c r="AP7" s="10">
        <v>23</v>
      </c>
      <c r="AQ7" s="10">
        <v>37</v>
      </c>
      <c r="AR7" s="10">
        <v>13</v>
      </c>
      <c r="AS7" s="10">
        <v>20</v>
      </c>
      <c r="AT7" s="10">
        <v>9</v>
      </c>
      <c r="AU7" s="10"/>
      <c r="AV7" s="10">
        <v>36</v>
      </c>
      <c r="AW7" s="10">
        <v>28</v>
      </c>
      <c r="AX7" s="10">
        <v>13</v>
      </c>
      <c r="AY7" s="10">
        <v>21</v>
      </c>
      <c r="AZ7" s="10">
        <v>7</v>
      </c>
      <c r="BA7" s="10">
        <v>11</v>
      </c>
      <c r="BB7" s="10"/>
      <c r="BC7" s="10">
        <v>29</v>
      </c>
      <c r="BD7" s="10">
        <v>33</v>
      </c>
      <c r="BE7" s="10">
        <v>37</v>
      </c>
      <c r="BF7" s="10">
        <v>9</v>
      </c>
      <c r="BG7" s="10">
        <v>2</v>
      </c>
    </row>
    <row r="8" spans="2:59" ht="30" customHeight="1" x14ac:dyDescent="0.35">
      <c r="B8" s="11" t="s">
        <v>20</v>
      </c>
      <c r="C8" s="11">
        <v>134</v>
      </c>
      <c r="D8" s="11">
        <v>71</v>
      </c>
      <c r="E8" s="11">
        <v>64</v>
      </c>
      <c r="F8" s="11"/>
      <c r="G8" s="11">
        <v>20</v>
      </c>
      <c r="H8" s="11">
        <v>27</v>
      </c>
      <c r="I8" s="11">
        <v>21</v>
      </c>
      <c r="J8" s="11">
        <v>19</v>
      </c>
      <c r="K8" s="11">
        <v>13</v>
      </c>
      <c r="L8" s="11">
        <v>34</v>
      </c>
      <c r="M8" s="11"/>
      <c r="N8" s="11">
        <v>30</v>
      </c>
      <c r="O8" s="11">
        <v>37</v>
      </c>
      <c r="P8" s="11">
        <v>33</v>
      </c>
      <c r="Q8" s="11">
        <v>34</v>
      </c>
      <c r="R8" s="11"/>
      <c r="S8" s="11">
        <v>17</v>
      </c>
      <c r="T8" s="11">
        <v>12</v>
      </c>
      <c r="U8" s="11">
        <v>14</v>
      </c>
      <c r="V8" s="11">
        <v>20</v>
      </c>
      <c r="W8" s="11">
        <v>9</v>
      </c>
      <c r="X8" s="11">
        <v>9</v>
      </c>
      <c r="Y8" s="11">
        <v>10</v>
      </c>
      <c r="Z8" s="11">
        <v>1</v>
      </c>
      <c r="AA8" s="11">
        <v>18</v>
      </c>
      <c r="AB8" s="11">
        <v>13</v>
      </c>
      <c r="AC8" s="11">
        <v>8</v>
      </c>
      <c r="AD8" s="11">
        <v>3</v>
      </c>
      <c r="AE8" s="11"/>
      <c r="AF8" s="11">
        <v>43</v>
      </c>
      <c r="AG8" s="11">
        <v>52</v>
      </c>
      <c r="AH8" s="11">
        <v>24</v>
      </c>
      <c r="AI8" s="11"/>
      <c r="AJ8" s="11">
        <v>49</v>
      </c>
      <c r="AK8" s="11">
        <v>32</v>
      </c>
      <c r="AL8" s="11">
        <v>6</v>
      </c>
      <c r="AM8" s="11">
        <v>2</v>
      </c>
      <c r="AN8" s="11">
        <v>17</v>
      </c>
      <c r="AO8" s="11"/>
      <c r="AP8" s="11">
        <v>23</v>
      </c>
      <c r="AQ8" s="11">
        <v>37</v>
      </c>
      <c r="AR8" s="11">
        <v>13</v>
      </c>
      <c r="AS8" s="11">
        <v>19</v>
      </c>
      <c r="AT8" s="11">
        <v>10</v>
      </c>
      <c r="AU8" s="11"/>
      <c r="AV8" s="11">
        <v>38</v>
      </c>
      <c r="AW8" s="11">
        <v>29</v>
      </c>
      <c r="AX8" s="11">
        <v>13</v>
      </c>
      <c r="AY8" s="11">
        <v>20</v>
      </c>
      <c r="AZ8" s="11">
        <v>7</v>
      </c>
      <c r="BA8" s="11">
        <v>10</v>
      </c>
      <c r="BB8" s="11"/>
      <c r="BC8" s="11">
        <v>30</v>
      </c>
      <c r="BD8" s="11">
        <v>33</v>
      </c>
      <c r="BE8" s="11">
        <v>38</v>
      </c>
      <c r="BF8" s="11">
        <v>9</v>
      </c>
      <c r="BG8" s="11">
        <v>2</v>
      </c>
    </row>
    <row r="9" spans="2:59" ht="29" x14ac:dyDescent="0.35">
      <c r="B9" s="18" t="s">
        <v>721</v>
      </c>
      <c r="C9" s="17">
        <v>0.17828822994145199</v>
      </c>
      <c r="D9" s="17">
        <v>0.202734102207801</v>
      </c>
      <c r="E9" s="17">
        <v>0.15102017911839599</v>
      </c>
      <c r="F9" s="17"/>
      <c r="G9" s="17">
        <v>0.26665511373078998</v>
      </c>
      <c r="H9" s="17">
        <v>0.30507104822002001</v>
      </c>
      <c r="I9" s="17">
        <v>4.6231930157164897E-2</v>
      </c>
      <c r="J9" s="17">
        <v>0.158992232667411</v>
      </c>
      <c r="K9" s="17">
        <v>0.222219600420061</v>
      </c>
      <c r="L9" s="17">
        <v>0.102535747239568</v>
      </c>
      <c r="M9" s="17"/>
      <c r="N9" s="17">
        <v>0.183767635305948</v>
      </c>
      <c r="O9" s="17">
        <v>0.21956124887298101</v>
      </c>
      <c r="P9" s="17">
        <v>6.5495682240105907E-2</v>
      </c>
      <c r="Q9" s="17">
        <v>0.23848862320634701</v>
      </c>
      <c r="R9" s="17"/>
      <c r="S9" s="17">
        <v>0.20812761425644799</v>
      </c>
      <c r="T9" s="17">
        <v>0.17761627726231399</v>
      </c>
      <c r="U9" s="17">
        <v>0.16805492652963899</v>
      </c>
      <c r="V9" s="17">
        <v>0.254079435593972</v>
      </c>
      <c r="W9" s="17">
        <v>0</v>
      </c>
      <c r="X9" s="17">
        <v>0.26736200456800202</v>
      </c>
      <c r="Y9" s="17">
        <v>0.37701117517817301</v>
      </c>
      <c r="Z9" s="17">
        <v>0</v>
      </c>
      <c r="AA9" s="17">
        <v>0.113637371303386</v>
      </c>
      <c r="AB9" s="17">
        <v>0.13789158754663</v>
      </c>
      <c r="AC9" s="17">
        <v>0</v>
      </c>
      <c r="AD9" s="17">
        <v>0.22763026634080599</v>
      </c>
      <c r="AE9" s="17"/>
      <c r="AF9" s="17">
        <v>0.120167511762483</v>
      </c>
      <c r="AG9" s="17">
        <v>0.172179042159054</v>
      </c>
      <c r="AH9" s="17">
        <v>0.27513324587710603</v>
      </c>
      <c r="AI9" s="17"/>
      <c r="AJ9" s="17">
        <v>7.8672591375476594E-2</v>
      </c>
      <c r="AK9" s="17">
        <v>0.32412427283421402</v>
      </c>
      <c r="AL9" s="17">
        <v>0</v>
      </c>
      <c r="AM9" s="17">
        <v>0</v>
      </c>
      <c r="AN9" s="17">
        <v>0.26201306996513801</v>
      </c>
      <c r="AO9" s="17"/>
      <c r="AP9" s="17">
        <v>8.95412603705254E-2</v>
      </c>
      <c r="AQ9" s="17">
        <v>0.29596326713471499</v>
      </c>
      <c r="AR9" s="17">
        <v>9.6711866156415E-2</v>
      </c>
      <c r="AS9" s="17">
        <v>0</v>
      </c>
      <c r="AT9" s="17">
        <v>0.31681777577785603</v>
      </c>
      <c r="AU9" s="17"/>
      <c r="AV9" s="17">
        <v>0.368556661555831</v>
      </c>
      <c r="AW9" s="17">
        <v>6.0512722893231598E-2</v>
      </c>
      <c r="AX9" s="17">
        <v>0.25483880773378798</v>
      </c>
      <c r="AY9" s="17">
        <v>6.8152258832876206E-2</v>
      </c>
      <c r="AZ9" s="17">
        <v>0.137965721293376</v>
      </c>
      <c r="BA9" s="17">
        <v>0.16208606928045399</v>
      </c>
      <c r="BB9" s="17"/>
      <c r="BC9" s="17">
        <v>0.178613729626587</v>
      </c>
      <c r="BD9" s="17">
        <v>0.143377348670119</v>
      </c>
      <c r="BE9" s="17">
        <v>0.218733835734713</v>
      </c>
      <c r="BF9" s="17">
        <v>0</v>
      </c>
      <c r="BG9" s="17">
        <v>0.45000946127982899</v>
      </c>
    </row>
    <row r="10" spans="2:59" x14ac:dyDescent="0.35">
      <c r="B10" s="18" t="s">
        <v>689</v>
      </c>
      <c r="C10" s="17">
        <v>0.148502336231638</v>
      </c>
      <c r="D10" s="17">
        <v>0.16207893902078099</v>
      </c>
      <c r="E10" s="17">
        <v>0.13335836874194601</v>
      </c>
      <c r="F10" s="17"/>
      <c r="G10" s="17">
        <v>0.29892293496144701</v>
      </c>
      <c r="H10" s="17">
        <v>0.163457550015077</v>
      </c>
      <c r="I10" s="17">
        <v>0.123496535527387</v>
      </c>
      <c r="J10" s="17">
        <v>9.6617298278463506E-2</v>
      </c>
      <c r="K10" s="17">
        <v>0</v>
      </c>
      <c r="L10" s="17">
        <v>0.151933220486518</v>
      </c>
      <c r="M10" s="17"/>
      <c r="N10" s="17">
        <v>0.13999565649232301</v>
      </c>
      <c r="O10" s="17">
        <v>0.24946440090785099</v>
      </c>
      <c r="P10" s="17">
        <v>0.13674102007137501</v>
      </c>
      <c r="Q10" s="17">
        <v>5.58119292885325E-2</v>
      </c>
      <c r="R10" s="17"/>
      <c r="S10" s="17">
        <v>0.174787075228061</v>
      </c>
      <c r="T10" s="17">
        <v>0</v>
      </c>
      <c r="U10" s="17">
        <v>0.162501859767961</v>
      </c>
      <c r="V10" s="17">
        <v>6.8097638015932799E-2</v>
      </c>
      <c r="W10" s="17">
        <v>0.48939873522481198</v>
      </c>
      <c r="X10" s="17">
        <v>0</v>
      </c>
      <c r="Y10" s="17">
        <v>0</v>
      </c>
      <c r="Z10" s="17">
        <v>0</v>
      </c>
      <c r="AA10" s="17">
        <v>0.37587581816183102</v>
      </c>
      <c r="AB10" s="17">
        <v>7.3126587968400505E-2</v>
      </c>
      <c r="AC10" s="17">
        <v>0.16918957193256701</v>
      </c>
      <c r="AD10" s="17">
        <v>0</v>
      </c>
      <c r="AE10" s="17"/>
      <c r="AF10" s="17">
        <v>0.120674198552489</v>
      </c>
      <c r="AG10" s="17">
        <v>0.143320899331733</v>
      </c>
      <c r="AH10" s="17">
        <v>0.118264744917249</v>
      </c>
      <c r="AI10" s="17"/>
      <c r="AJ10" s="17">
        <v>0.12617246977996799</v>
      </c>
      <c r="AK10" s="17">
        <v>0.24282810379300801</v>
      </c>
      <c r="AL10" s="17">
        <v>0</v>
      </c>
      <c r="AM10" s="17">
        <v>0</v>
      </c>
      <c r="AN10" s="17">
        <v>0</v>
      </c>
      <c r="AO10" s="17"/>
      <c r="AP10" s="17">
        <v>3.9084466418413302E-2</v>
      </c>
      <c r="AQ10" s="17">
        <v>0.29719484292944298</v>
      </c>
      <c r="AR10" s="17">
        <v>6.9768987928390799E-2</v>
      </c>
      <c r="AS10" s="17">
        <v>0.17496422009898699</v>
      </c>
      <c r="AT10" s="17">
        <v>0.24508634845173999</v>
      </c>
      <c r="AU10" s="17"/>
      <c r="AV10" s="17">
        <v>0.25126242300807899</v>
      </c>
      <c r="AW10" s="17">
        <v>6.4278251530641803E-2</v>
      </c>
      <c r="AX10" s="17">
        <v>0.22701094039525199</v>
      </c>
      <c r="AY10" s="17">
        <v>0.158170516643836</v>
      </c>
      <c r="AZ10" s="17">
        <v>0.33894989797599101</v>
      </c>
      <c r="BA10" s="17">
        <v>0</v>
      </c>
      <c r="BB10" s="17"/>
      <c r="BC10" s="17">
        <v>6.08066242919693E-2</v>
      </c>
      <c r="BD10" s="17">
        <v>0.155864718002621</v>
      </c>
      <c r="BE10" s="17">
        <v>0.206518048434854</v>
      </c>
      <c r="BF10" s="17">
        <v>0.16230372277344199</v>
      </c>
      <c r="BG10" s="17">
        <v>0.54999053872017101</v>
      </c>
    </row>
    <row r="11" spans="2:59" x14ac:dyDescent="0.35">
      <c r="B11" s="18" t="s">
        <v>690</v>
      </c>
      <c r="C11" s="17">
        <v>0.261917508053228</v>
      </c>
      <c r="D11" s="17">
        <v>0.235905945601809</v>
      </c>
      <c r="E11" s="17">
        <v>0.29093200175524803</v>
      </c>
      <c r="F11" s="17"/>
      <c r="G11" s="17">
        <v>0.27827349953764002</v>
      </c>
      <c r="H11" s="17">
        <v>0.26721143138773801</v>
      </c>
      <c r="I11" s="17">
        <v>0.214865221271521</v>
      </c>
      <c r="J11" s="17">
        <v>0.285172065044343</v>
      </c>
      <c r="K11" s="17">
        <v>0.21547878138868701</v>
      </c>
      <c r="L11" s="17">
        <v>0.28211684891021999</v>
      </c>
      <c r="M11" s="17"/>
      <c r="N11" s="17">
        <v>0.32712754301973301</v>
      </c>
      <c r="O11" s="17">
        <v>0.143840975626187</v>
      </c>
      <c r="P11" s="17">
        <v>0.299706329055548</v>
      </c>
      <c r="Q11" s="17">
        <v>0.29660409951302402</v>
      </c>
      <c r="R11" s="17"/>
      <c r="S11" s="17">
        <v>0.39607877957710302</v>
      </c>
      <c r="T11" s="17">
        <v>0.337855394196172</v>
      </c>
      <c r="U11" s="17">
        <v>0.29957315823284397</v>
      </c>
      <c r="V11" s="17">
        <v>0.175366701591776</v>
      </c>
      <c r="W11" s="17">
        <v>0.256082999235549</v>
      </c>
      <c r="X11" s="17">
        <v>0.132170680523402</v>
      </c>
      <c r="Y11" s="17">
        <v>0.44744236902666801</v>
      </c>
      <c r="Z11" s="17">
        <v>0</v>
      </c>
      <c r="AA11" s="17">
        <v>0.18774013415867799</v>
      </c>
      <c r="AB11" s="17">
        <v>0.12885712554676099</v>
      </c>
      <c r="AC11" s="17">
        <v>0.31365041953762501</v>
      </c>
      <c r="AD11" s="17">
        <v>0.28282959680747899</v>
      </c>
      <c r="AE11" s="17"/>
      <c r="AF11" s="17">
        <v>0.23864805004380399</v>
      </c>
      <c r="AG11" s="17">
        <v>0.252080267185819</v>
      </c>
      <c r="AH11" s="17">
        <v>0.26491011060628</v>
      </c>
      <c r="AI11" s="17"/>
      <c r="AJ11" s="17">
        <v>0.35060034068620999</v>
      </c>
      <c r="AK11" s="17">
        <v>0.15230138329426299</v>
      </c>
      <c r="AL11" s="17">
        <v>0.46522795979618498</v>
      </c>
      <c r="AM11" s="17">
        <v>0</v>
      </c>
      <c r="AN11" s="17">
        <v>0.171786114925113</v>
      </c>
      <c r="AO11" s="17"/>
      <c r="AP11" s="17">
        <v>0.50480486114470102</v>
      </c>
      <c r="AQ11" s="17">
        <v>9.8744261790019799E-2</v>
      </c>
      <c r="AR11" s="17">
        <v>0.31000913590309298</v>
      </c>
      <c r="AS11" s="17">
        <v>9.3179228878398496E-2</v>
      </c>
      <c r="AT11" s="17">
        <v>0.43809587577040399</v>
      </c>
      <c r="AU11" s="17"/>
      <c r="AV11" s="17">
        <v>0.18083995558534599</v>
      </c>
      <c r="AW11" s="17">
        <v>0.42303336544834302</v>
      </c>
      <c r="AX11" s="17">
        <v>0.14697405627200799</v>
      </c>
      <c r="AY11" s="17">
        <v>0.17918173092592601</v>
      </c>
      <c r="AZ11" s="17">
        <v>0.41914787239349899</v>
      </c>
      <c r="BA11" s="17">
        <v>0.26691580039002599</v>
      </c>
      <c r="BB11" s="17"/>
      <c r="BC11" s="17">
        <v>0.339652925355028</v>
      </c>
      <c r="BD11" s="17">
        <v>0.29829404480604299</v>
      </c>
      <c r="BE11" s="17">
        <v>0.14354031862670899</v>
      </c>
      <c r="BF11" s="17">
        <v>0.49194660928883699</v>
      </c>
      <c r="BG11" s="17">
        <v>0</v>
      </c>
    </row>
    <row r="12" spans="2:59" x14ac:dyDescent="0.35">
      <c r="B12" s="18" t="s">
        <v>691</v>
      </c>
      <c r="C12" s="17">
        <v>0.244765636697132</v>
      </c>
      <c r="D12" s="17">
        <v>0.23693732927314701</v>
      </c>
      <c r="E12" s="17">
        <v>0.25349769102392899</v>
      </c>
      <c r="F12" s="17"/>
      <c r="G12" s="17">
        <v>0.123495432520979</v>
      </c>
      <c r="H12" s="17">
        <v>0.171400110944672</v>
      </c>
      <c r="I12" s="17">
        <v>0.34729301746616897</v>
      </c>
      <c r="J12" s="17">
        <v>0.15544545705336399</v>
      </c>
      <c r="K12" s="17">
        <v>0.43056830717915401</v>
      </c>
      <c r="L12" s="17">
        <v>0.28769403979427</v>
      </c>
      <c r="M12" s="17"/>
      <c r="N12" s="17">
        <v>0.24562690641849999</v>
      </c>
      <c r="O12" s="17">
        <v>0.17746573704162599</v>
      </c>
      <c r="P12" s="17">
        <v>0.34796636830531702</v>
      </c>
      <c r="Q12" s="17">
        <v>0.21711726066506501</v>
      </c>
      <c r="R12" s="17"/>
      <c r="S12" s="17">
        <v>0.100233783685847</v>
      </c>
      <c r="T12" s="17">
        <v>0.27155964029905499</v>
      </c>
      <c r="U12" s="17">
        <v>0.22024896771233901</v>
      </c>
      <c r="V12" s="17">
        <v>0.245414221505069</v>
      </c>
      <c r="W12" s="17">
        <v>0.25451826553963902</v>
      </c>
      <c r="X12" s="17">
        <v>0.47119714164793303</v>
      </c>
      <c r="Y12" s="17">
        <v>0.17554645579515901</v>
      </c>
      <c r="Z12" s="17">
        <v>0</v>
      </c>
      <c r="AA12" s="17">
        <v>9.9105338638711599E-2</v>
      </c>
      <c r="AB12" s="17">
        <v>0.56967266996891697</v>
      </c>
      <c r="AC12" s="17">
        <v>0.18549890217563</v>
      </c>
      <c r="AD12" s="17">
        <v>0.247652160377136</v>
      </c>
      <c r="AE12" s="17"/>
      <c r="AF12" s="17">
        <v>0.359906200693209</v>
      </c>
      <c r="AG12" s="17">
        <v>0.255968858156924</v>
      </c>
      <c r="AH12" s="17">
        <v>7.6825863342200595E-2</v>
      </c>
      <c r="AI12" s="17"/>
      <c r="AJ12" s="17">
        <v>0.26321904004138202</v>
      </c>
      <c r="AK12" s="17">
        <v>0.17644944683064301</v>
      </c>
      <c r="AL12" s="17">
        <v>0.53477204020381497</v>
      </c>
      <c r="AM12" s="17">
        <v>0.46660425427313601</v>
      </c>
      <c r="AN12" s="17">
        <v>0.108867465133741</v>
      </c>
      <c r="AO12" s="17"/>
      <c r="AP12" s="17">
        <v>0.240377477287186</v>
      </c>
      <c r="AQ12" s="17">
        <v>9.7041109416702395E-2</v>
      </c>
      <c r="AR12" s="17">
        <v>0.52351001001210096</v>
      </c>
      <c r="AS12" s="17">
        <v>0.50397037707983205</v>
      </c>
      <c r="AT12" s="17">
        <v>0</v>
      </c>
      <c r="AU12" s="17"/>
      <c r="AV12" s="17">
        <v>6.3425310594824397E-2</v>
      </c>
      <c r="AW12" s="17">
        <v>0.307910663141305</v>
      </c>
      <c r="AX12" s="17">
        <v>0.37117619559895199</v>
      </c>
      <c r="AY12" s="17">
        <v>0.31170145526586102</v>
      </c>
      <c r="AZ12" s="17">
        <v>0.103936508337133</v>
      </c>
      <c r="BA12" s="17">
        <v>0.36582109891516001</v>
      </c>
      <c r="BB12" s="17"/>
      <c r="BC12" s="17">
        <v>0.22058138172726199</v>
      </c>
      <c r="BD12" s="17">
        <v>0.24301070915852299</v>
      </c>
      <c r="BE12" s="17">
        <v>0.286476524062653</v>
      </c>
      <c r="BF12" s="17">
        <v>0.15957918021005599</v>
      </c>
      <c r="BG12" s="17">
        <v>0</v>
      </c>
    </row>
    <row r="13" spans="2:59" x14ac:dyDescent="0.35">
      <c r="B13" s="18" t="s">
        <v>692</v>
      </c>
      <c r="C13" s="17">
        <v>4.5900375817010203E-2</v>
      </c>
      <c r="D13" s="17">
        <v>3.4464747869013899E-2</v>
      </c>
      <c r="E13" s="17">
        <v>5.8656201450147903E-2</v>
      </c>
      <c r="F13" s="17"/>
      <c r="G13" s="17">
        <v>3.2653019249144002E-2</v>
      </c>
      <c r="H13" s="17">
        <v>4.5498805238529699E-2</v>
      </c>
      <c r="I13" s="17">
        <v>4.4450321564117601E-2</v>
      </c>
      <c r="J13" s="17">
        <v>0.13455248962262301</v>
      </c>
      <c r="K13" s="17">
        <v>0</v>
      </c>
      <c r="L13" s="17">
        <v>2.2570362362529801E-2</v>
      </c>
      <c r="M13" s="17"/>
      <c r="N13" s="17">
        <v>7.3563516319862896E-2</v>
      </c>
      <c r="O13" s="17">
        <v>2.7348275981558499E-2</v>
      </c>
      <c r="P13" s="17">
        <v>2.8138023103595401E-2</v>
      </c>
      <c r="Q13" s="17">
        <v>5.8876708044939101E-2</v>
      </c>
      <c r="R13" s="17"/>
      <c r="S13" s="17">
        <v>5.9674570493503602E-2</v>
      </c>
      <c r="T13" s="17">
        <v>0.13656266348174201</v>
      </c>
      <c r="U13" s="17">
        <v>0.149621087757216</v>
      </c>
      <c r="V13" s="17">
        <v>0</v>
      </c>
      <c r="W13" s="17">
        <v>0</v>
      </c>
      <c r="X13" s="17">
        <v>0</v>
      </c>
      <c r="Y13" s="17">
        <v>0</v>
      </c>
      <c r="Z13" s="17">
        <v>1</v>
      </c>
      <c r="AA13" s="17">
        <v>0</v>
      </c>
      <c r="AB13" s="17">
        <v>0</v>
      </c>
      <c r="AC13" s="17">
        <v>0</v>
      </c>
      <c r="AD13" s="17">
        <v>0.24188797647457899</v>
      </c>
      <c r="AE13" s="17"/>
      <c r="AF13" s="17">
        <v>3.4933604168517401E-2</v>
      </c>
      <c r="AG13" s="17">
        <v>5.4396632631597698E-2</v>
      </c>
      <c r="AH13" s="17">
        <v>7.7352979001850494E-2</v>
      </c>
      <c r="AI13" s="17"/>
      <c r="AJ13" s="17">
        <v>3.0735331799104201E-2</v>
      </c>
      <c r="AK13" s="17">
        <v>3.2118599025602303E-2</v>
      </c>
      <c r="AL13" s="17">
        <v>0</v>
      </c>
      <c r="AM13" s="17">
        <v>0.53339574572686399</v>
      </c>
      <c r="AN13" s="17">
        <v>7.1175577239082202E-2</v>
      </c>
      <c r="AO13" s="17"/>
      <c r="AP13" s="17">
        <v>4.0379486006894103E-2</v>
      </c>
      <c r="AQ13" s="17">
        <v>4.5517580636799997E-2</v>
      </c>
      <c r="AR13" s="17">
        <v>0</v>
      </c>
      <c r="AS13" s="17">
        <v>8.2871317506728701E-2</v>
      </c>
      <c r="AT13" s="17">
        <v>0</v>
      </c>
      <c r="AU13" s="17"/>
      <c r="AV13" s="17">
        <v>4.4443362485579098E-2</v>
      </c>
      <c r="AW13" s="17">
        <v>3.2533810985613199E-2</v>
      </c>
      <c r="AX13" s="17">
        <v>0</v>
      </c>
      <c r="AY13" s="17">
        <v>7.75788470431443E-2</v>
      </c>
      <c r="AZ13" s="17">
        <v>0</v>
      </c>
      <c r="BA13" s="17">
        <v>0</v>
      </c>
      <c r="BB13" s="17"/>
      <c r="BC13" s="17">
        <v>2.1876969641123501E-2</v>
      </c>
      <c r="BD13" s="17">
        <v>8.9206056144524398E-2</v>
      </c>
      <c r="BE13" s="17">
        <v>2.71485834897374E-2</v>
      </c>
      <c r="BF13" s="17">
        <v>0.18617048772766401</v>
      </c>
      <c r="BG13" s="17">
        <v>0</v>
      </c>
    </row>
    <row r="14" spans="2:59" x14ac:dyDescent="0.35">
      <c r="B14" s="18" t="s">
        <v>598</v>
      </c>
      <c r="C14" s="17">
        <v>1.5106757974077199E-2</v>
      </c>
      <c r="D14" s="17">
        <v>2.8650002344177399E-2</v>
      </c>
      <c r="E14" s="17">
        <v>0</v>
      </c>
      <c r="F14" s="17"/>
      <c r="G14" s="17">
        <v>0</v>
      </c>
      <c r="H14" s="17">
        <v>0</v>
      </c>
      <c r="I14" s="17">
        <v>0</v>
      </c>
      <c r="J14" s="17">
        <v>0</v>
      </c>
      <c r="K14" s="17">
        <v>6.4569460719097402E-2</v>
      </c>
      <c r="L14" s="17">
        <v>3.4106315778974598E-2</v>
      </c>
      <c r="M14" s="17"/>
      <c r="N14" s="17">
        <v>0</v>
      </c>
      <c r="O14" s="17">
        <v>0</v>
      </c>
      <c r="P14" s="17">
        <v>6.1418209554948699E-2</v>
      </c>
      <c r="Q14" s="17">
        <v>0</v>
      </c>
      <c r="R14" s="17"/>
      <c r="S14" s="17">
        <v>0</v>
      </c>
      <c r="T14" s="17">
        <v>0</v>
      </c>
      <c r="U14" s="17">
        <v>0</v>
      </c>
      <c r="V14" s="17">
        <v>5.8885592032666301E-2</v>
      </c>
      <c r="W14" s="17">
        <v>0</v>
      </c>
      <c r="X14" s="17">
        <v>0</v>
      </c>
      <c r="Y14" s="17">
        <v>0</v>
      </c>
      <c r="Z14" s="17">
        <v>0</v>
      </c>
      <c r="AA14" s="17">
        <v>4.8580433790913001E-2</v>
      </c>
      <c r="AB14" s="17">
        <v>0</v>
      </c>
      <c r="AC14" s="17">
        <v>0</v>
      </c>
      <c r="AD14" s="17">
        <v>0</v>
      </c>
      <c r="AE14" s="17"/>
      <c r="AF14" s="17">
        <v>4.7189025245270001E-2</v>
      </c>
      <c r="AG14" s="17">
        <v>0</v>
      </c>
      <c r="AH14" s="17">
        <v>0</v>
      </c>
      <c r="AI14" s="17"/>
      <c r="AJ14" s="17">
        <v>4.1517913273225099E-2</v>
      </c>
      <c r="AK14" s="17">
        <v>0</v>
      </c>
      <c r="AL14" s="17">
        <v>0</v>
      </c>
      <c r="AM14" s="17">
        <v>0</v>
      </c>
      <c r="AN14" s="17">
        <v>0</v>
      </c>
      <c r="AO14" s="17"/>
      <c r="AP14" s="17">
        <v>0</v>
      </c>
      <c r="AQ14" s="17">
        <v>0</v>
      </c>
      <c r="AR14" s="17">
        <v>0</v>
      </c>
      <c r="AS14" s="17">
        <v>4.52056201710542E-2</v>
      </c>
      <c r="AT14" s="17">
        <v>0</v>
      </c>
      <c r="AU14" s="17"/>
      <c r="AV14" s="17">
        <v>0</v>
      </c>
      <c r="AW14" s="17">
        <v>0</v>
      </c>
      <c r="AX14" s="17">
        <v>0</v>
      </c>
      <c r="AY14" s="17">
        <v>4.2318621185863797E-2</v>
      </c>
      <c r="AZ14" s="17">
        <v>0</v>
      </c>
      <c r="BA14" s="17">
        <v>0</v>
      </c>
      <c r="BB14" s="17"/>
      <c r="BC14" s="17">
        <v>0</v>
      </c>
      <c r="BD14" s="17">
        <v>0</v>
      </c>
      <c r="BE14" s="17">
        <v>0</v>
      </c>
      <c r="BF14" s="17">
        <v>0</v>
      </c>
      <c r="BG14" s="17">
        <v>0</v>
      </c>
    </row>
    <row r="15" spans="2:59" ht="29" x14ac:dyDescent="0.35">
      <c r="B15" s="18" t="s">
        <v>722</v>
      </c>
      <c r="C15" s="17">
        <v>3.8938671544985599E-2</v>
      </c>
      <c r="D15" s="17">
        <v>6.1133332968795202E-2</v>
      </c>
      <c r="E15" s="17">
        <v>1.41817248870408E-2</v>
      </c>
      <c r="F15" s="17"/>
      <c r="G15" s="17">
        <v>0</v>
      </c>
      <c r="H15" s="17">
        <v>0</v>
      </c>
      <c r="I15" s="17">
        <v>5.7445584244994498E-2</v>
      </c>
      <c r="J15" s="17">
        <v>0</v>
      </c>
      <c r="K15" s="17">
        <v>6.7163850293000205E-2</v>
      </c>
      <c r="L15" s="17">
        <v>9.1707071810891799E-2</v>
      </c>
      <c r="M15" s="17"/>
      <c r="N15" s="17">
        <v>2.9918742443633399E-2</v>
      </c>
      <c r="O15" s="17">
        <v>5.9111985131305597E-2</v>
      </c>
      <c r="P15" s="17">
        <v>0</v>
      </c>
      <c r="Q15" s="17">
        <v>6.3038570988933895E-2</v>
      </c>
      <c r="R15" s="17"/>
      <c r="S15" s="17">
        <v>0</v>
      </c>
      <c r="T15" s="17">
        <v>0</v>
      </c>
      <c r="U15" s="17">
        <v>0</v>
      </c>
      <c r="V15" s="17">
        <v>6.15971107798651E-2</v>
      </c>
      <c r="W15" s="17">
        <v>0</v>
      </c>
      <c r="X15" s="17">
        <v>0</v>
      </c>
      <c r="Y15" s="17">
        <v>0</v>
      </c>
      <c r="Z15" s="17">
        <v>0</v>
      </c>
      <c r="AA15" s="17">
        <v>0</v>
      </c>
      <c r="AB15" s="17">
        <v>9.0452028969290901E-2</v>
      </c>
      <c r="AC15" s="17">
        <v>0.331661106354178</v>
      </c>
      <c r="AD15" s="17">
        <v>0</v>
      </c>
      <c r="AE15" s="17"/>
      <c r="AF15" s="17">
        <v>2.11792461809731E-2</v>
      </c>
      <c r="AG15" s="17">
        <v>4.3034636182849903E-2</v>
      </c>
      <c r="AH15" s="17">
        <v>8.7410801981969294E-2</v>
      </c>
      <c r="AI15" s="17"/>
      <c r="AJ15" s="17">
        <v>4.3535409528359797E-2</v>
      </c>
      <c r="AK15" s="17">
        <v>0</v>
      </c>
      <c r="AL15" s="17">
        <v>0</v>
      </c>
      <c r="AM15" s="17">
        <v>0</v>
      </c>
      <c r="AN15" s="17">
        <v>0.182835649208856</v>
      </c>
      <c r="AO15" s="17"/>
      <c r="AP15" s="17">
        <v>0</v>
      </c>
      <c r="AQ15" s="17">
        <v>3.3150848882416803E-2</v>
      </c>
      <c r="AR15" s="17">
        <v>0</v>
      </c>
      <c r="AS15" s="17">
        <v>9.9809236265000406E-2</v>
      </c>
      <c r="AT15" s="17">
        <v>0</v>
      </c>
      <c r="AU15" s="17"/>
      <c r="AV15" s="17">
        <v>0</v>
      </c>
      <c r="AW15" s="17">
        <v>4.2591970407746003E-2</v>
      </c>
      <c r="AX15" s="17">
        <v>0</v>
      </c>
      <c r="AY15" s="17">
        <v>9.3435047331868706E-2</v>
      </c>
      <c r="AZ15" s="17">
        <v>0</v>
      </c>
      <c r="BA15" s="17">
        <v>0</v>
      </c>
      <c r="BB15" s="17"/>
      <c r="BC15" s="17">
        <v>7.1021307711044507E-2</v>
      </c>
      <c r="BD15" s="17">
        <v>0</v>
      </c>
      <c r="BE15" s="17">
        <v>5.62843301415311E-2</v>
      </c>
      <c r="BF15" s="17">
        <v>0</v>
      </c>
      <c r="BG15" s="17">
        <v>0</v>
      </c>
    </row>
    <row r="16" spans="2:59" x14ac:dyDescent="0.35">
      <c r="B16" s="18" t="s">
        <v>100</v>
      </c>
      <c r="C16" s="19">
        <v>6.6580483740477106E-2</v>
      </c>
      <c r="D16" s="19">
        <v>3.8095600714475597E-2</v>
      </c>
      <c r="E16" s="19">
        <v>9.8353833023291801E-2</v>
      </c>
      <c r="F16" s="19"/>
      <c r="G16" s="19">
        <v>0</v>
      </c>
      <c r="H16" s="19">
        <v>4.7361054193963303E-2</v>
      </c>
      <c r="I16" s="19">
        <v>0.166217389768646</v>
      </c>
      <c r="J16" s="19">
        <v>0.16922045733379601</v>
      </c>
      <c r="K16" s="19">
        <v>0</v>
      </c>
      <c r="L16" s="19">
        <v>2.7336393617026899E-2</v>
      </c>
      <c r="M16" s="19"/>
      <c r="N16" s="19">
        <v>0</v>
      </c>
      <c r="O16" s="19">
        <v>0.123207376438491</v>
      </c>
      <c r="P16" s="19">
        <v>6.0534367669110599E-2</v>
      </c>
      <c r="Q16" s="19">
        <v>7.0062808293158196E-2</v>
      </c>
      <c r="R16" s="19"/>
      <c r="S16" s="19">
        <v>6.1098176759036602E-2</v>
      </c>
      <c r="T16" s="19">
        <v>7.6406024760716701E-2</v>
      </c>
      <c r="U16" s="19">
        <v>0</v>
      </c>
      <c r="V16" s="19">
        <v>0.13655930048071999</v>
      </c>
      <c r="W16" s="19">
        <v>0</v>
      </c>
      <c r="X16" s="19">
        <v>0.12927017326066301</v>
      </c>
      <c r="Y16" s="19">
        <v>0</v>
      </c>
      <c r="Z16" s="19">
        <v>0</v>
      </c>
      <c r="AA16" s="19">
        <v>0.17506090394648099</v>
      </c>
      <c r="AB16" s="19">
        <v>0</v>
      </c>
      <c r="AC16" s="19">
        <v>0</v>
      </c>
      <c r="AD16" s="19">
        <v>0</v>
      </c>
      <c r="AE16" s="19"/>
      <c r="AF16" s="19">
        <v>5.7302163353253999E-2</v>
      </c>
      <c r="AG16" s="19">
        <v>7.9019664352021998E-2</v>
      </c>
      <c r="AH16" s="19">
        <v>0.100102254273344</v>
      </c>
      <c r="AI16" s="19"/>
      <c r="AJ16" s="19">
        <v>6.5546903516274194E-2</v>
      </c>
      <c r="AK16" s="19">
        <v>7.2178194222269398E-2</v>
      </c>
      <c r="AL16" s="19">
        <v>0</v>
      </c>
      <c r="AM16" s="19">
        <v>0</v>
      </c>
      <c r="AN16" s="19">
        <v>0.203322123528071</v>
      </c>
      <c r="AO16" s="19"/>
      <c r="AP16" s="19">
        <v>8.5812448772280905E-2</v>
      </c>
      <c r="AQ16" s="19">
        <v>0.132388089209903</v>
      </c>
      <c r="AR16" s="19">
        <v>0</v>
      </c>
      <c r="AS16" s="19">
        <v>0</v>
      </c>
      <c r="AT16" s="19">
        <v>0</v>
      </c>
      <c r="AU16" s="19"/>
      <c r="AV16" s="19">
        <v>9.1472286770341901E-2</v>
      </c>
      <c r="AW16" s="19">
        <v>6.9139215593119502E-2</v>
      </c>
      <c r="AX16" s="19">
        <v>0</v>
      </c>
      <c r="AY16" s="19">
        <v>6.9461522770623493E-2</v>
      </c>
      <c r="AZ16" s="19">
        <v>0</v>
      </c>
      <c r="BA16" s="19">
        <v>0.20517703141436</v>
      </c>
      <c r="BB16" s="19"/>
      <c r="BC16" s="19">
        <v>0.107447061646986</v>
      </c>
      <c r="BD16" s="19">
        <v>7.0247123218169796E-2</v>
      </c>
      <c r="BE16" s="19">
        <v>6.1298359509802301E-2</v>
      </c>
      <c r="BF16" s="19">
        <v>0</v>
      </c>
      <c r="BG16" s="19">
        <v>0</v>
      </c>
    </row>
    <row r="17" spans="2:2" x14ac:dyDescent="0.35">
      <c r="B17" s="16" t="s">
        <v>733</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133</v>
      </c>
      <c r="D7" s="10">
        <v>71</v>
      </c>
      <c r="E7" s="10">
        <v>62</v>
      </c>
      <c r="F7" s="10"/>
      <c r="G7" s="10">
        <v>21</v>
      </c>
      <c r="H7" s="10">
        <v>25</v>
      </c>
      <c r="I7" s="10">
        <v>19</v>
      </c>
      <c r="J7" s="10">
        <v>20</v>
      </c>
      <c r="K7" s="10">
        <v>14</v>
      </c>
      <c r="L7" s="10">
        <v>34</v>
      </c>
      <c r="M7" s="10"/>
      <c r="N7" s="10">
        <v>34</v>
      </c>
      <c r="O7" s="10">
        <v>33</v>
      </c>
      <c r="P7" s="10">
        <v>33</v>
      </c>
      <c r="Q7" s="10">
        <v>33</v>
      </c>
      <c r="R7" s="10"/>
      <c r="S7" s="10">
        <v>18</v>
      </c>
      <c r="T7" s="10">
        <v>12</v>
      </c>
      <c r="U7" s="10">
        <v>13</v>
      </c>
      <c r="V7" s="10">
        <v>16</v>
      </c>
      <c r="W7" s="10">
        <v>8</v>
      </c>
      <c r="X7" s="10">
        <v>7</v>
      </c>
      <c r="Y7" s="10">
        <v>11</v>
      </c>
      <c r="Z7" s="10">
        <v>1</v>
      </c>
      <c r="AA7" s="10">
        <v>19</v>
      </c>
      <c r="AB7" s="10">
        <v>14</v>
      </c>
      <c r="AC7" s="10">
        <v>10</v>
      </c>
      <c r="AD7" s="10">
        <v>4</v>
      </c>
      <c r="AE7" s="10"/>
      <c r="AF7" s="10">
        <v>44</v>
      </c>
      <c r="AG7" s="10">
        <v>51</v>
      </c>
      <c r="AH7" s="10">
        <v>23</v>
      </c>
      <c r="AI7" s="10"/>
      <c r="AJ7" s="10">
        <v>49</v>
      </c>
      <c r="AK7" s="10">
        <v>30</v>
      </c>
      <c r="AL7" s="10">
        <v>6</v>
      </c>
      <c r="AM7" s="10">
        <v>2</v>
      </c>
      <c r="AN7" s="10">
        <v>16</v>
      </c>
      <c r="AO7" s="10"/>
      <c r="AP7" s="10">
        <v>23</v>
      </c>
      <c r="AQ7" s="10">
        <v>37</v>
      </c>
      <c r="AR7" s="10">
        <v>13</v>
      </c>
      <c r="AS7" s="10">
        <v>20</v>
      </c>
      <c r="AT7" s="10">
        <v>9</v>
      </c>
      <c r="AU7" s="10"/>
      <c r="AV7" s="10">
        <v>36</v>
      </c>
      <c r="AW7" s="10">
        <v>28</v>
      </c>
      <c r="AX7" s="10">
        <v>13</v>
      </c>
      <c r="AY7" s="10">
        <v>21</v>
      </c>
      <c r="AZ7" s="10">
        <v>7</v>
      </c>
      <c r="BA7" s="10">
        <v>11</v>
      </c>
      <c r="BB7" s="10"/>
      <c r="BC7" s="10">
        <v>29</v>
      </c>
      <c r="BD7" s="10">
        <v>33</v>
      </c>
      <c r="BE7" s="10">
        <v>37</v>
      </c>
      <c r="BF7" s="10">
        <v>9</v>
      </c>
      <c r="BG7" s="10">
        <v>2</v>
      </c>
    </row>
    <row r="8" spans="2:59" ht="30" customHeight="1" x14ac:dyDescent="0.35">
      <c r="B8" s="11" t="s">
        <v>20</v>
      </c>
      <c r="C8" s="11">
        <v>134</v>
      </c>
      <c r="D8" s="11">
        <v>71</v>
      </c>
      <c r="E8" s="11">
        <v>64</v>
      </c>
      <c r="F8" s="11"/>
      <c r="G8" s="11">
        <v>20</v>
      </c>
      <c r="H8" s="11">
        <v>27</v>
      </c>
      <c r="I8" s="11">
        <v>21</v>
      </c>
      <c r="J8" s="11">
        <v>19</v>
      </c>
      <c r="K8" s="11">
        <v>13</v>
      </c>
      <c r="L8" s="11">
        <v>34</v>
      </c>
      <c r="M8" s="11"/>
      <c r="N8" s="11">
        <v>30</v>
      </c>
      <c r="O8" s="11">
        <v>37</v>
      </c>
      <c r="P8" s="11">
        <v>33</v>
      </c>
      <c r="Q8" s="11">
        <v>34</v>
      </c>
      <c r="R8" s="11"/>
      <c r="S8" s="11">
        <v>17</v>
      </c>
      <c r="T8" s="11">
        <v>12</v>
      </c>
      <c r="U8" s="11">
        <v>14</v>
      </c>
      <c r="V8" s="11">
        <v>20</v>
      </c>
      <c r="W8" s="11">
        <v>9</v>
      </c>
      <c r="X8" s="11">
        <v>9</v>
      </c>
      <c r="Y8" s="11">
        <v>10</v>
      </c>
      <c r="Z8" s="11">
        <v>1</v>
      </c>
      <c r="AA8" s="11">
        <v>18</v>
      </c>
      <c r="AB8" s="11">
        <v>13</v>
      </c>
      <c r="AC8" s="11">
        <v>8</v>
      </c>
      <c r="AD8" s="11">
        <v>3</v>
      </c>
      <c r="AE8" s="11"/>
      <c r="AF8" s="11">
        <v>43</v>
      </c>
      <c r="AG8" s="11">
        <v>52</v>
      </c>
      <c r="AH8" s="11">
        <v>24</v>
      </c>
      <c r="AI8" s="11"/>
      <c r="AJ8" s="11">
        <v>49</v>
      </c>
      <c r="AK8" s="11">
        <v>32</v>
      </c>
      <c r="AL8" s="11">
        <v>6</v>
      </c>
      <c r="AM8" s="11">
        <v>2</v>
      </c>
      <c r="AN8" s="11">
        <v>17</v>
      </c>
      <c r="AO8" s="11"/>
      <c r="AP8" s="11">
        <v>23</v>
      </c>
      <c r="AQ8" s="11">
        <v>37</v>
      </c>
      <c r="AR8" s="11">
        <v>13</v>
      </c>
      <c r="AS8" s="11">
        <v>19</v>
      </c>
      <c r="AT8" s="11">
        <v>10</v>
      </c>
      <c r="AU8" s="11"/>
      <c r="AV8" s="11">
        <v>38</v>
      </c>
      <c r="AW8" s="11">
        <v>29</v>
      </c>
      <c r="AX8" s="11">
        <v>13</v>
      </c>
      <c r="AY8" s="11">
        <v>20</v>
      </c>
      <c r="AZ8" s="11">
        <v>7</v>
      </c>
      <c r="BA8" s="11">
        <v>10</v>
      </c>
      <c r="BB8" s="11"/>
      <c r="BC8" s="11">
        <v>30</v>
      </c>
      <c r="BD8" s="11">
        <v>33</v>
      </c>
      <c r="BE8" s="11">
        <v>38</v>
      </c>
      <c r="BF8" s="11">
        <v>9</v>
      </c>
      <c r="BG8" s="11">
        <v>2</v>
      </c>
    </row>
    <row r="9" spans="2:59" x14ac:dyDescent="0.35">
      <c r="B9" s="18" t="s">
        <v>725</v>
      </c>
      <c r="C9" s="17">
        <v>9.8614750336118204E-2</v>
      </c>
      <c r="D9" s="17">
        <v>8.5455931208422403E-2</v>
      </c>
      <c r="E9" s="17">
        <v>0.11329270270517</v>
      </c>
      <c r="F9" s="17"/>
      <c r="G9" s="17">
        <v>9.9162192802225907E-2</v>
      </c>
      <c r="H9" s="17">
        <v>0.154439319889356</v>
      </c>
      <c r="I9" s="17">
        <v>0</v>
      </c>
      <c r="J9" s="17">
        <v>5.2382920757968701E-2</v>
      </c>
      <c r="K9" s="17">
        <v>0.28124051645026499</v>
      </c>
      <c r="L9" s="17">
        <v>6.9783133126164201E-2</v>
      </c>
      <c r="M9" s="17"/>
      <c r="N9" s="17">
        <v>8.9543415815345001E-2</v>
      </c>
      <c r="O9" s="17">
        <v>2.7837476091898999E-2</v>
      </c>
      <c r="P9" s="17">
        <v>0.116682835734696</v>
      </c>
      <c r="Q9" s="17">
        <v>0.16755625951012901</v>
      </c>
      <c r="R9" s="17"/>
      <c r="S9" s="17">
        <v>0.227219338772119</v>
      </c>
      <c r="T9" s="17">
        <v>0.18151354389510199</v>
      </c>
      <c r="U9" s="17">
        <v>0</v>
      </c>
      <c r="V9" s="17">
        <v>0.120482702812531</v>
      </c>
      <c r="W9" s="17">
        <v>0</v>
      </c>
      <c r="X9" s="17">
        <v>0.13254726549879101</v>
      </c>
      <c r="Y9" s="17">
        <v>0</v>
      </c>
      <c r="Z9" s="17">
        <v>0</v>
      </c>
      <c r="AA9" s="17">
        <v>4.8580433790913001E-2</v>
      </c>
      <c r="AB9" s="17">
        <v>0.137464394784687</v>
      </c>
      <c r="AC9" s="17">
        <v>0.106212840581934</v>
      </c>
      <c r="AD9" s="17">
        <v>0</v>
      </c>
      <c r="AE9" s="17"/>
      <c r="AF9" s="17">
        <v>9.4312384368585106E-2</v>
      </c>
      <c r="AG9" s="17">
        <v>0.120610236330007</v>
      </c>
      <c r="AH9" s="17">
        <v>8.4479515662659904E-2</v>
      </c>
      <c r="AI9" s="17"/>
      <c r="AJ9" s="17">
        <v>0.106448203867739</v>
      </c>
      <c r="AK9" s="17">
        <v>0.13747827440865601</v>
      </c>
      <c r="AL9" s="17">
        <v>0</v>
      </c>
      <c r="AM9" s="17">
        <v>0.53339574572686399</v>
      </c>
      <c r="AN9" s="17">
        <v>5.3066067078682402E-2</v>
      </c>
      <c r="AO9" s="17"/>
      <c r="AP9" s="17">
        <v>4.9122994165541001E-2</v>
      </c>
      <c r="AQ9" s="17">
        <v>0.126223677902328</v>
      </c>
      <c r="AR9" s="17">
        <v>5.7087255236051099E-2</v>
      </c>
      <c r="AS9" s="17">
        <v>0.14746551402889899</v>
      </c>
      <c r="AT9" s="17">
        <v>0</v>
      </c>
      <c r="AU9" s="17"/>
      <c r="AV9" s="17">
        <v>9.0876303613246306E-2</v>
      </c>
      <c r="AW9" s="17">
        <v>0.111058125349772</v>
      </c>
      <c r="AX9" s="17">
        <v>0</v>
      </c>
      <c r="AY9" s="17">
        <v>0.13804781800479701</v>
      </c>
      <c r="AZ9" s="17">
        <v>0.103936508337133</v>
      </c>
      <c r="BA9" s="17">
        <v>0</v>
      </c>
      <c r="BB9" s="17"/>
      <c r="BC9" s="17">
        <v>7.1021307711044507E-2</v>
      </c>
      <c r="BD9" s="17">
        <v>3.1818450599152899E-2</v>
      </c>
      <c r="BE9" s="17">
        <v>7.5737846908251596E-2</v>
      </c>
      <c r="BF9" s="17">
        <v>0.119006590789595</v>
      </c>
      <c r="BG9" s="17">
        <v>0</v>
      </c>
    </row>
    <row r="10" spans="2:59" x14ac:dyDescent="0.35">
      <c r="B10" s="18" t="s">
        <v>689</v>
      </c>
      <c r="C10" s="17">
        <v>2.8649363810788499E-2</v>
      </c>
      <c r="D10" s="17">
        <v>4.1325798711006403E-2</v>
      </c>
      <c r="E10" s="17">
        <v>1.45094850063775E-2</v>
      </c>
      <c r="F10" s="17"/>
      <c r="G10" s="17">
        <v>0</v>
      </c>
      <c r="H10" s="17">
        <v>3.8258341049156402E-2</v>
      </c>
      <c r="I10" s="17">
        <v>4.4051150617617101E-2</v>
      </c>
      <c r="J10" s="17">
        <v>0</v>
      </c>
      <c r="K10" s="17">
        <v>0</v>
      </c>
      <c r="L10" s="17">
        <v>5.6030254463702203E-2</v>
      </c>
      <c r="M10" s="17"/>
      <c r="N10" s="17">
        <v>6.0184574839068097E-2</v>
      </c>
      <c r="O10" s="17">
        <v>5.4123211966650903E-2</v>
      </c>
      <c r="P10" s="17">
        <v>0</v>
      </c>
      <c r="Q10" s="17">
        <v>0</v>
      </c>
      <c r="R10" s="17"/>
      <c r="S10" s="17">
        <v>0</v>
      </c>
      <c r="T10" s="17">
        <v>0</v>
      </c>
      <c r="U10" s="17">
        <v>0</v>
      </c>
      <c r="V10" s="17">
        <v>0</v>
      </c>
      <c r="W10" s="17">
        <v>0</v>
      </c>
      <c r="X10" s="17">
        <v>0</v>
      </c>
      <c r="Y10" s="17">
        <v>0</v>
      </c>
      <c r="Z10" s="17">
        <v>0</v>
      </c>
      <c r="AA10" s="17">
        <v>0.108691758784444</v>
      </c>
      <c r="AB10" s="17">
        <v>0</v>
      </c>
      <c r="AC10" s="17">
        <v>0.225448265772243</v>
      </c>
      <c r="AD10" s="17">
        <v>0</v>
      </c>
      <c r="AE10" s="17"/>
      <c r="AF10" s="17">
        <v>2.11792461809731E-2</v>
      </c>
      <c r="AG10" s="17">
        <v>3.9125134077691803E-2</v>
      </c>
      <c r="AH10" s="17">
        <v>3.8313266630642197E-2</v>
      </c>
      <c r="AI10" s="17"/>
      <c r="AJ10" s="17">
        <v>3.94132861169997E-2</v>
      </c>
      <c r="AK10" s="17">
        <v>2.9044848894157201E-2</v>
      </c>
      <c r="AL10" s="17">
        <v>0</v>
      </c>
      <c r="AM10" s="17">
        <v>0</v>
      </c>
      <c r="AN10" s="17">
        <v>5.8968607263658698E-2</v>
      </c>
      <c r="AO10" s="17"/>
      <c r="AP10" s="17">
        <v>0</v>
      </c>
      <c r="AQ10" s="17">
        <v>2.7663142035291698E-2</v>
      </c>
      <c r="AR10" s="17">
        <v>0</v>
      </c>
      <c r="AS10" s="17">
        <v>9.9809236265000406E-2</v>
      </c>
      <c r="AT10" s="17">
        <v>0</v>
      </c>
      <c r="AU10" s="17"/>
      <c r="AV10" s="17">
        <v>5.1512877446789701E-2</v>
      </c>
      <c r="AW10" s="17">
        <v>0</v>
      </c>
      <c r="AX10" s="17">
        <v>0</v>
      </c>
      <c r="AY10" s="17">
        <v>9.3435047331868706E-2</v>
      </c>
      <c r="AZ10" s="17">
        <v>0</v>
      </c>
      <c r="BA10" s="17">
        <v>0</v>
      </c>
      <c r="BB10" s="17"/>
      <c r="BC10" s="17">
        <v>0</v>
      </c>
      <c r="BD10" s="17">
        <v>0</v>
      </c>
      <c r="BE10" s="17">
        <v>5.1331984155871098E-2</v>
      </c>
      <c r="BF10" s="17">
        <v>0.108076281125877</v>
      </c>
      <c r="BG10" s="17">
        <v>0</v>
      </c>
    </row>
    <row r="11" spans="2:59" x14ac:dyDescent="0.35">
      <c r="B11" s="18" t="s">
        <v>690</v>
      </c>
      <c r="C11" s="17">
        <v>5.9319887502854697E-2</v>
      </c>
      <c r="D11" s="17">
        <v>6.9613190330243005E-2</v>
      </c>
      <c r="E11" s="17">
        <v>4.7838263874284699E-2</v>
      </c>
      <c r="F11" s="17"/>
      <c r="G11" s="17">
        <v>9.9749034159193894E-2</v>
      </c>
      <c r="H11" s="17">
        <v>2.26622997987296E-2</v>
      </c>
      <c r="I11" s="17">
        <v>0.122322553805366</v>
      </c>
      <c r="J11" s="17">
        <v>0</v>
      </c>
      <c r="K11" s="17">
        <v>0</v>
      </c>
      <c r="L11" s="17">
        <v>8.2535650498942195E-2</v>
      </c>
      <c r="M11" s="17"/>
      <c r="N11" s="17">
        <v>1.9762767670171599E-2</v>
      </c>
      <c r="O11" s="17">
        <v>9.2430239646109302E-2</v>
      </c>
      <c r="P11" s="17">
        <v>6.3811084930113393E-2</v>
      </c>
      <c r="Q11" s="17">
        <v>5.4029611973047002E-2</v>
      </c>
      <c r="R11" s="17"/>
      <c r="S11" s="17">
        <v>0</v>
      </c>
      <c r="T11" s="17">
        <v>7.7924055697515607E-2</v>
      </c>
      <c r="U11" s="17">
        <v>0.15415089955540101</v>
      </c>
      <c r="V11" s="17">
        <v>0</v>
      </c>
      <c r="W11" s="17">
        <v>0.16355659158168701</v>
      </c>
      <c r="X11" s="17">
        <v>0</v>
      </c>
      <c r="Y11" s="17">
        <v>0</v>
      </c>
      <c r="Z11" s="17">
        <v>0</v>
      </c>
      <c r="AA11" s="17">
        <v>9.2205449182853894E-2</v>
      </c>
      <c r="AB11" s="17">
        <v>0</v>
      </c>
      <c r="AC11" s="17">
        <v>0.11802689792984</v>
      </c>
      <c r="AD11" s="17">
        <v>0.24188797647457899</v>
      </c>
      <c r="AE11" s="17"/>
      <c r="AF11" s="17">
        <v>8.62876741330484E-2</v>
      </c>
      <c r="AG11" s="17">
        <v>3.5218613281737601E-2</v>
      </c>
      <c r="AH11" s="17">
        <v>4.3312726695109001E-2</v>
      </c>
      <c r="AI11" s="17"/>
      <c r="AJ11" s="17">
        <v>7.5917740461555694E-2</v>
      </c>
      <c r="AK11" s="17">
        <v>7.7115139681976697E-2</v>
      </c>
      <c r="AL11" s="17">
        <v>0</v>
      </c>
      <c r="AM11" s="17">
        <v>0</v>
      </c>
      <c r="AN11" s="17">
        <v>0</v>
      </c>
      <c r="AO11" s="17"/>
      <c r="AP11" s="17">
        <v>6.9593378612620604E-2</v>
      </c>
      <c r="AQ11" s="17">
        <v>9.4997113571303596E-2</v>
      </c>
      <c r="AR11" s="17">
        <v>0</v>
      </c>
      <c r="AS11" s="17">
        <v>0.110089017643884</v>
      </c>
      <c r="AT11" s="17">
        <v>0</v>
      </c>
      <c r="AU11" s="17"/>
      <c r="AV11" s="17">
        <v>9.2755174911906102E-2</v>
      </c>
      <c r="AW11" s="17">
        <v>8.9354818447162906E-2</v>
      </c>
      <c r="AX11" s="17">
        <v>0</v>
      </c>
      <c r="AY11" s="17">
        <v>5.6566950066851897E-2</v>
      </c>
      <c r="AZ11" s="17">
        <v>0</v>
      </c>
      <c r="BA11" s="17">
        <v>0</v>
      </c>
      <c r="BB11" s="17"/>
      <c r="BC11" s="17">
        <v>3.5047757822763898E-2</v>
      </c>
      <c r="BD11" s="17">
        <v>0.119012715580081</v>
      </c>
      <c r="BE11" s="17">
        <v>8.1121169399187801E-2</v>
      </c>
      <c r="BF11" s="17">
        <v>0</v>
      </c>
      <c r="BG11" s="17">
        <v>0</v>
      </c>
    </row>
    <row r="12" spans="2:59" x14ac:dyDescent="0.35">
      <c r="B12" s="18" t="s">
        <v>691</v>
      </c>
      <c r="C12" s="17">
        <v>0.206395214488657</v>
      </c>
      <c r="D12" s="17">
        <v>0.19533974321370201</v>
      </c>
      <c r="E12" s="17">
        <v>0.21872699587545999</v>
      </c>
      <c r="F12" s="17"/>
      <c r="G12" s="17">
        <v>0.23118116944581499</v>
      </c>
      <c r="H12" s="17">
        <v>9.2665173174897003E-2</v>
      </c>
      <c r="I12" s="17">
        <v>0.27673275286975302</v>
      </c>
      <c r="J12" s="17">
        <v>0.101286333369057</v>
      </c>
      <c r="K12" s="17">
        <v>0.29415014981565801</v>
      </c>
      <c r="L12" s="17">
        <v>0.26243997652096301</v>
      </c>
      <c r="M12" s="17"/>
      <c r="N12" s="17">
        <v>0.26518178957661098</v>
      </c>
      <c r="O12" s="17">
        <v>9.1739851700300704E-2</v>
      </c>
      <c r="P12" s="17">
        <v>0.31276296048919799</v>
      </c>
      <c r="Q12" s="17">
        <v>0.175657524784672</v>
      </c>
      <c r="R12" s="17"/>
      <c r="S12" s="17">
        <v>5.4877882356562498E-2</v>
      </c>
      <c r="T12" s="17">
        <v>0.159897062909618</v>
      </c>
      <c r="U12" s="17">
        <v>0.30402458145948902</v>
      </c>
      <c r="V12" s="17">
        <v>0.30259615296791398</v>
      </c>
      <c r="W12" s="17">
        <v>0.33170381219581302</v>
      </c>
      <c r="X12" s="17">
        <v>0</v>
      </c>
      <c r="Y12" s="17">
        <v>0.17665913689836801</v>
      </c>
      <c r="Z12" s="17">
        <v>0</v>
      </c>
      <c r="AA12" s="17">
        <v>0.202627555225734</v>
      </c>
      <c r="AB12" s="17">
        <v>0.42809902447694098</v>
      </c>
      <c r="AC12" s="17">
        <v>6.7472004245790099E-2</v>
      </c>
      <c r="AD12" s="17">
        <v>0</v>
      </c>
      <c r="AE12" s="17"/>
      <c r="AF12" s="17">
        <v>0.205521730078952</v>
      </c>
      <c r="AG12" s="17">
        <v>0.205993399259465</v>
      </c>
      <c r="AH12" s="17">
        <v>0.21464092636474799</v>
      </c>
      <c r="AI12" s="17"/>
      <c r="AJ12" s="17">
        <v>0.21513358259819301</v>
      </c>
      <c r="AK12" s="17">
        <v>0.12726667193511501</v>
      </c>
      <c r="AL12" s="17">
        <v>0.473471571041927</v>
      </c>
      <c r="AM12" s="17">
        <v>0</v>
      </c>
      <c r="AN12" s="17">
        <v>0.18004304237282301</v>
      </c>
      <c r="AO12" s="17"/>
      <c r="AP12" s="17">
        <v>0.23097877541614001</v>
      </c>
      <c r="AQ12" s="17">
        <v>0.20848446009400501</v>
      </c>
      <c r="AR12" s="17">
        <v>0.30094560440326001</v>
      </c>
      <c r="AS12" s="17">
        <v>0.217276565274554</v>
      </c>
      <c r="AT12" s="17">
        <v>0.11224762774399399</v>
      </c>
      <c r="AU12" s="17"/>
      <c r="AV12" s="17">
        <v>0.13398241759339399</v>
      </c>
      <c r="AW12" s="17">
        <v>0.21888777719624899</v>
      </c>
      <c r="AX12" s="17">
        <v>0.44368071317044999</v>
      </c>
      <c r="AY12" s="17">
        <v>8.9808349835058005E-2</v>
      </c>
      <c r="AZ12" s="17">
        <v>0.15523639816015899</v>
      </c>
      <c r="BA12" s="17">
        <v>0.22764521164045001</v>
      </c>
      <c r="BB12" s="17"/>
      <c r="BC12" s="17">
        <v>0.10212438510600701</v>
      </c>
      <c r="BD12" s="17">
        <v>0.30163481932221498</v>
      </c>
      <c r="BE12" s="17">
        <v>0.16874764888892299</v>
      </c>
      <c r="BF12" s="17">
        <v>0.14916103140127501</v>
      </c>
      <c r="BG12" s="17">
        <v>0</v>
      </c>
    </row>
    <row r="13" spans="2:59" x14ac:dyDescent="0.35">
      <c r="B13" s="18" t="s">
        <v>692</v>
      </c>
      <c r="C13" s="17">
        <v>0.16590553470960401</v>
      </c>
      <c r="D13" s="17">
        <v>0.16098561096393799</v>
      </c>
      <c r="E13" s="17">
        <v>0.171393444049908</v>
      </c>
      <c r="F13" s="17"/>
      <c r="G13" s="17">
        <v>0.13292906811022701</v>
      </c>
      <c r="H13" s="17">
        <v>8.4466743042060505E-2</v>
      </c>
      <c r="I13" s="17">
        <v>0.22953779930861201</v>
      </c>
      <c r="J13" s="17">
        <v>0.230154988087625</v>
      </c>
      <c r="K13" s="17">
        <v>0.290329086709816</v>
      </c>
      <c r="L13" s="17">
        <v>0.124199783630195</v>
      </c>
      <c r="M13" s="17"/>
      <c r="N13" s="17">
        <v>0.111136668328775</v>
      </c>
      <c r="O13" s="17">
        <v>0.15501395214626401</v>
      </c>
      <c r="P13" s="17">
        <v>0.19716308057666601</v>
      </c>
      <c r="Q13" s="17">
        <v>0.19687209037210401</v>
      </c>
      <c r="R13" s="17"/>
      <c r="S13" s="17">
        <v>0.22213321967066699</v>
      </c>
      <c r="T13" s="17">
        <v>0.17416961549177401</v>
      </c>
      <c r="U13" s="17">
        <v>0.13500365496726099</v>
      </c>
      <c r="V13" s="17">
        <v>6.7825432027146304E-2</v>
      </c>
      <c r="W13" s="17">
        <v>0.25451826553963902</v>
      </c>
      <c r="X13" s="17">
        <v>0.44382351749789001</v>
      </c>
      <c r="Y13" s="17">
        <v>0.175760198129292</v>
      </c>
      <c r="Z13" s="17">
        <v>1</v>
      </c>
      <c r="AA13" s="17">
        <v>4.7705018985457599E-2</v>
      </c>
      <c r="AB13" s="17">
        <v>0.22326663436263799</v>
      </c>
      <c r="AC13" s="17">
        <v>0</v>
      </c>
      <c r="AD13" s="17">
        <v>0.247652160377136</v>
      </c>
      <c r="AE13" s="17"/>
      <c r="AF13" s="17">
        <v>0.18449478820673301</v>
      </c>
      <c r="AG13" s="17">
        <v>0.18170219807635399</v>
      </c>
      <c r="AH13" s="17">
        <v>0.132984437754849</v>
      </c>
      <c r="AI13" s="17"/>
      <c r="AJ13" s="17">
        <v>0.15551723682150501</v>
      </c>
      <c r="AK13" s="17">
        <v>0.20155355659797999</v>
      </c>
      <c r="AL13" s="17">
        <v>0.184477673822799</v>
      </c>
      <c r="AM13" s="17">
        <v>0.46660425427313601</v>
      </c>
      <c r="AN13" s="17">
        <v>0.137448117972715</v>
      </c>
      <c r="AO13" s="17"/>
      <c r="AP13" s="17">
        <v>0.18362221804243001</v>
      </c>
      <c r="AQ13" s="17">
        <v>8.6615689520516903E-2</v>
      </c>
      <c r="AR13" s="17">
        <v>0.26218901652920501</v>
      </c>
      <c r="AS13" s="17">
        <v>0.251550436849375</v>
      </c>
      <c r="AT13" s="17">
        <v>0</v>
      </c>
      <c r="AU13" s="17"/>
      <c r="AV13" s="17">
        <v>0.100908735962587</v>
      </c>
      <c r="AW13" s="17">
        <v>0.16505199874085999</v>
      </c>
      <c r="AX13" s="17">
        <v>0.15808354568286301</v>
      </c>
      <c r="AY13" s="17">
        <v>0.23548549065108401</v>
      </c>
      <c r="AZ13" s="17">
        <v>0</v>
      </c>
      <c r="BA13" s="17">
        <v>0.18003247417773999</v>
      </c>
      <c r="BB13" s="17"/>
      <c r="BC13" s="17">
        <v>0.26571113882335801</v>
      </c>
      <c r="BD13" s="17">
        <v>7.9514526054261694E-2</v>
      </c>
      <c r="BE13" s="17">
        <v>0.21578075926850401</v>
      </c>
      <c r="BF13" s="17">
        <v>0.159638207419914</v>
      </c>
      <c r="BG13" s="17">
        <v>0.54999053872017101</v>
      </c>
    </row>
    <row r="14" spans="2:59" x14ac:dyDescent="0.35">
      <c r="B14" s="18" t="s">
        <v>598</v>
      </c>
      <c r="C14" s="17">
        <v>0.17618021188956501</v>
      </c>
      <c r="D14" s="17">
        <v>0.19547886861685701</v>
      </c>
      <c r="E14" s="17">
        <v>0.15465360213218399</v>
      </c>
      <c r="F14" s="17"/>
      <c r="G14" s="17">
        <v>0.334567468566282</v>
      </c>
      <c r="H14" s="17">
        <v>0.28898793415795498</v>
      </c>
      <c r="I14" s="17">
        <v>4.8984298806467499E-2</v>
      </c>
      <c r="J14" s="17">
        <v>0.18945689821422701</v>
      </c>
      <c r="K14" s="17">
        <v>0</v>
      </c>
      <c r="L14" s="17">
        <v>0.13533742507625901</v>
      </c>
      <c r="M14" s="17"/>
      <c r="N14" s="17">
        <v>0.226933917833016</v>
      </c>
      <c r="O14" s="17">
        <v>0.18856094986091401</v>
      </c>
      <c r="P14" s="17">
        <v>0.17183777882675</v>
      </c>
      <c r="Q14" s="17">
        <v>0.12072822059244</v>
      </c>
      <c r="R14" s="17"/>
      <c r="S14" s="17">
        <v>0.33503332836503802</v>
      </c>
      <c r="T14" s="17">
        <v>5.3443211921074103E-2</v>
      </c>
      <c r="U14" s="17">
        <v>9.6849618141332597E-2</v>
      </c>
      <c r="V14" s="17">
        <v>0.182705637878883</v>
      </c>
      <c r="W14" s="17">
        <v>0.25022133068286201</v>
      </c>
      <c r="X14" s="17">
        <v>0.13481473906921099</v>
      </c>
      <c r="Y14" s="17">
        <v>0.17093667585733899</v>
      </c>
      <c r="Z14" s="17">
        <v>0</v>
      </c>
      <c r="AA14" s="17">
        <v>0.22221627438746799</v>
      </c>
      <c r="AB14" s="17">
        <v>0</v>
      </c>
      <c r="AC14" s="17">
        <v>0.27746104714982101</v>
      </c>
      <c r="AD14" s="17">
        <v>0.28282959680747899</v>
      </c>
      <c r="AE14" s="17"/>
      <c r="AF14" s="17">
        <v>0.101327256744237</v>
      </c>
      <c r="AG14" s="17">
        <v>0.158158157161533</v>
      </c>
      <c r="AH14" s="17">
        <v>0.21282971761671601</v>
      </c>
      <c r="AI14" s="17"/>
      <c r="AJ14" s="17">
        <v>0.148844965374794</v>
      </c>
      <c r="AK14" s="17">
        <v>0.142683162733936</v>
      </c>
      <c r="AL14" s="17">
        <v>0.342050755135274</v>
      </c>
      <c r="AM14" s="17">
        <v>0</v>
      </c>
      <c r="AN14" s="17">
        <v>0.180826495892597</v>
      </c>
      <c r="AO14" s="17"/>
      <c r="AP14" s="17">
        <v>0.25038705157909302</v>
      </c>
      <c r="AQ14" s="17">
        <v>9.6639617782257395E-2</v>
      </c>
      <c r="AR14" s="17">
        <v>0.144495293952659</v>
      </c>
      <c r="AS14" s="17">
        <v>0.120776852687608</v>
      </c>
      <c r="AT14" s="17">
        <v>0.55335440758209398</v>
      </c>
      <c r="AU14" s="17"/>
      <c r="AV14" s="17">
        <v>0.22022709994322701</v>
      </c>
      <c r="AW14" s="17">
        <v>0.13126607148990399</v>
      </c>
      <c r="AX14" s="17">
        <v>7.3257270251905093E-2</v>
      </c>
      <c r="AY14" s="17">
        <v>0.15462518040037301</v>
      </c>
      <c r="AZ14" s="17">
        <v>0.602861372209331</v>
      </c>
      <c r="BA14" s="17">
        <v>0.211781893147372</v>
      </c>
      <c r="BB14" s="17"/>
      <c r="BC14" s="17">
        <v>0.23083083865338599</v>
      </c>
      <c r="BD14" s="17">
        <v>0.191530955013413</v>
      </c>
      <c r="BE14" s="17">
        <v>0.17361658243147499</v>
      </c>
      <c r="BF14" s="17">
        <v>0.16230372277344199</v>
      </c>
      <c r="BG14" s="17">
        <v>0</v>
      </c>
    </row>
    <row r="15" spans="2:59" x14ac:dyDescent="0.35">
      <c r="B15" s="18" t="s">
        <v>726</v>
      </c>
      <c r="C15" s="17">
        <v>0.19864713536221401</v>
      </c>
      <c r="D15" s="17">
        <v>0.19915068331462299</v>
      </c>
      <c r="E15" s="17">
        <v>0.19808545480491899</v>
      </c>
      <c r="F15" s="17"/>
      <c r="G15" s="17">
        <v>0.102411066916256</v>
      </c>
      <c r="H15" s="17">
        <v>0.318520188887846</v>
      </c>
      <c r="I15" s="17">
        <v>0.11215405482353701</v>
      </c>
      <c r="J15" s="17">
        <v>0.30139394318053297</v>
      </c>
      <c r="K15" s="17">
        <v>0.134280247024261</v>
      </c>
      <c r="L15" s="17">
        <v>0.18171519674702399</v>
      </c>
      <c r="M15" s="17"/>
      <c r="N15" s="17">
        <v>0.227256865937013</v>
      </c>
      <c r="O15" s="17">
        <v>0.27299387802004199</v>
      </c>
      <c r="P15" s="17">
        <v>0.10293833388367001</v>
      </c>
      <c r="Q15" s="17">
        <v>0.184405357655196</v>
      </c>
      <c r="R15" s="17"/>
      <c r="S15" s="17">
        <v>9.9638054076576596E-2</v>
      </c>
      <c r="T15" s="17">
        <v>0.19218512490040901</v>
      </c>
      <c r="U15" s="17">
        <v>0.30997124587651598</v>
      </c>
      <c r="V15" s="17">
        <v>0.189830773832805</v>
      </c>
      <c r="W15" s="17">
        <v>0</v>
      </c>
      <c r="X15" s="17">
        <v>0.15954430467344499</v>
      </c>
      <c r="Y15" s="17">
        <v>0.476643989115001</v>
      </c>
      <c r="Z15" s="17">
        <v>0</v>
      </c>
      <c r="AA15" s="17">
        <v>0.22116896658238699</v>
      </c>
      <c r="AB15" s="17">
        <v>0.133084389957773</v>
      </c>
      <c r="AC15" s="17">
        <v>0.20537894432037099</v>
      </c>
      <c r="AD15" s="17">
        <v>0.22763026634080599</v>
      </c>
      <c r="AE15" s="17"/>
      <c r="AF15" s="17">
        <v>0.20148243790353601</v>
      </c>
      <c r="AG15" s="17">
        <v>0.196668879584838</v>
      </c>
      <c r="AH15" s="17">
        <v>0.22562030007402301</v>
      </c>
      <c r="AI15" s="17"/>
      <c r="AJ15" s="17">
        <v>0.18947988783207101</v>
      </c>
      <c r="AK15" s="17">
        <v>0.21268015152590899</v>
      </c>
      <c r="AL15" s="17">
        <v>0</v>
      </c>
      <c r="AM15" s="17">
        <v>0</v>
      </c>
      <c r="AN15" s="17">
        <v>0.260414312689491</v>
      </c>
      <c r="AO15" s="17"/>
      <c r="AP15" s="17">
        <v>0.13048313341189399</v>
      </c>
      <c r="AQ15" s="17">
        <v>0.226988209884394</v>
      </c>
      <c r="AR15" s="17">
        <v>0.15859813168864301</v>
      </c>
      <c r="AS15" s="17">
        <v>5.3032377250679198E-2</v>
      </c>
      <c r="AT15" s="17">
        <v>0.33439796467391197</v>
      </c>
      <c r="AU15" s="17"/>
      <c r="AV15" s="17">
        <v>0.218265103758507</v>
      </c>
      <c r="AW15" s="17">
        <v>0.21524199318293299</v>
      </c>
      <c r="AX15" s="17">
        <v>0.32497847089478299</v>
      </c>
      <c r="AY15" s="17">
        <v>0.112177953473013</v>
      </c>
      <c r="AZ15" s="17">
        <v>0.137965721293376</v>
      </c>
      <c r="BA15" s="17">
        <v>0.38054042103443902</v>
      </c>
      <c r="BB15" s="17"/>
      <c r="BC15" s="17">
        <v>0.14696896916697499</v>
      </c>
      <c r="BD15" s="17">
        <v>0.206241410212707</v>
      </c>
      <c r="BE15" s="17">
        <v>0.20586776443197599</v>
      </c>
      <c r="BF15" s="17">
        <v>0.30181416648989801</v>
      </c>
      <c r="BG15" s="17">
        <v>0.45000946127982899</v>
      </c>
    </row>
    <row r="16" spans="2:59" x14ac:dyDescent="0.35">
      <c r="B16" s="18" t="s">
        <v>100</v>
      </c>
      <c r="C16" s="19">
        <v>6.6287901900197399E-2</v>
      </c>
      <c r="D16" s="19">
        <v>5.2650173641207901E-2</v>
      </c>
      <c r="E16" s="19">
        <v>8.1500051551696498E-2</v>
      </c>
      <c r="F16" s="19"/>
      <c r="G16" s="19">
        <v>0</v>
      </c>
      <c r="H16" s="19">
        <v>0</v>
      </c>
      <c r="I16" s="19">
        <v>0.166217389768646</v>
      </c>
      <c r="J16" s="19">
        <v>0.12532491639058899</v>
      </c>
      <c r="K16" s="19">
        <v>0</v>
      </c>
      <c r="L16" s="19">
        <v>8.7958579936750395E-2</v>
      </c>
      <c r="M16" s="19"/>
      <c r="N16" s="19">
        <v>0</v>
      </c>
      <c r="O16" s="19">
        <v>0.11730044056782001</v>
      </c>
      <c r="P16" s="19">
        <v>3.4803925558905102E-2</v>
      </c>
      <c r="Q16" s="19">
        <v>0.100750935112413</v>
      </c>
      <c r="R16" s="19"/>
      <c r="S16" s="19">
        <v>6.1098176759036602E-2</v>
      </c>
      <c r="T16" s="19">
        <v>0.160867385184506</v>
      </c>
      <c r="U16" s="19">
        <v>0</v>
      </c>
      <c r="V16" s="19">
        <v>0.13655930048071999</v>
      </c>
      <c r="W16" s="19">
        <v>0</v>
      </c>
      <c r="X16" s="19">
        <v>0.12927017326066301</v>
      </c>
      <c r="Y16" s="19">
        <v>0</v>
      </c>
      <c r="Z16" s="19">
        <v>0</v>
      </c>
      <c r="AA16" s="19">
        <v>5.6804543060742597E-2</v>
      </c>
      <c r="AB16" s="19">
        <v>7.8085556417960306E-2</v>
      </c>
      <c r="AC16" s="19">
        <v>0</v>
      </c>
      <c r="AD16" s="19">
        <v>0</v>
      </c>
      <c r="AE16" s="19"/>
      <c r="AF16" s="19">
        <v>0.10539448238393601</v>
      </c>
      <c r="AG16" s="19">
        <v>6.2523382228373406E-2</v>
      </c>
      <c r="AH16" s="19">
        <v>4.7819109201252201E-2</v>
      </c>
      <c r="AI16" s="19"/>
      <c r="AJ16" s="19">
        <v>6.9245096927142702E-2</v>
      </c>
      <c r="AK16" s="19">
        <v>7.2178194222269398E-2</v>
      </c>
      <c r="AL16" s="19">
        <v>0</v>
      </c>
      <c r="AM16" s="19">
        <v>0</v>
      </c>
      <c r="AN16" s="19">
        <v>0.129233356730032</v>
      </c>
      <c r="AO16" s="19"/>
      <c r="AP16" s="19">
        <v>8.5812448772280905E-2</v>
      </c>
      <c r="AQ16" s="19">
        <v>0.132388089209903</v>
      </c>
      <c r="AR16" s="19">
        <v>7.6684698190182102E-2</v>
      </c>
      <c r="AS16" s="19">
        <v>0</v>
      </c>
      <c r="AT16" s="19">
        <v>0</v>
      </c>
      <c r="AU16" s="19"/>
      <c r="AV16" s="19">
        <v>9.1472286770341901E-2</v>
      </c>
      <c r="AW16" s="19">
        <v>6.9139215593119502E-2</v>
      </c>
      <c r="AX16" s="19">
        <v>0</v>
      </c>
      <c r="AY16" s="19">
        <v>0.119853210236954</v>
      </c>
      <c r="AZ16" s="19">
        <v>0</v>
      </c>
      <c r="BA16" s="19">
        <v>0</v>
      </c>
      <c r="BB16" s="19"/>
      <c r="BC16" s="19">
        <v>0.148295602716466</v>
      </c>
      <c r="BD16" s="19">
        <v>7.0247123218169796E-2</v>
      </c>
      <c r="BE16" s="19">
        <v>2.7796244515811201E-2</v>
      </c>
      <c r="BF16" s="19">
        <v>0</v>
      </c>
      <c r="BG16" s="19">
        <v>0</v>
      </c>
    </row>
    <row r="17" spans="2:2" x14ac:dyDescent="0.35">
      <c r="B17" s="16" t="s">
        <v>733</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60</v>
      </c>
      <c r="E7" s="10">
        <v>60</v>
      </c>
      <c r="F7" s="10"/>
      <c r="G7" s="10">
        <v>11</v>
      </c>
      <c r="H7" s="10">
        <v>17</v>
      </c>
      <c r="I7" s="10">
        <v>14</v>
      </c>
      <c r="J7" s="10">
        <v>19</v>
      </c>
      <c r="K7" s="10">
        <v>21</v>
      </c>
      <c r="L7" s="10">
        <v>38</v>
      </c>
      <c r="M7" s="10"/>
      <c r="N7" s="10">
        <v>27</v>
      </c>
      <c r="O7" s="10">
        <v>29</v>
      </c>
      <c r="P7" s="10">
        <v>27</v>
      </c>
      <c r="Q7" s="10">
        <v>37</v>
      </c>
      <c r="R7" s="10"/>
      <c r="S7" s="10">
        <v>13</v>
      </c>
      <c r="T7" s="10">
        <v>11</v>
      </c>
      <c r="U7" s="10">
        <v>9</v>
      </c>
      <c r="V7" s="10">
        <v>10</v>
      </c>
      <c r="W7" s="10">
        <v>8</v>
      </c>
      <c r="X7" s="10">
        <v>3</v>
      </c>
      <c r="Y7" s="10">
        <v>15</v>
      </c>
      <c r="Z7" s="10">
        <v>6</v>
      </c>
      <c r="AA7" s="10">
        <v>13</v>
      </c>
      <c r="AB7" s="10">
        <v>18</v>
      </c>
      <c r="AC7" s="10">
        <v>8</v>
      </c>
      <c r="AD7" s="10">
        <v>6</v>
      </c>
      <c r="AE7" s="10"/>
      <c r="AF7" s="10">
        <v>46</v>
      </c>
      <c r="AG7" s="10">
        <v>47</v>
      </c>
      <c r="AH7" s="10">
        <v>16</v>
      </c>
      <c r="AI7" s="10"/>
      <c r="AJ7" s="10">
        <v>42</v>
      </c>
      <c r="AK7" s="10">
        <v>39</v>
      </c>
      <c r="AL7" s="10">
        <v>4</v>
      </c>
      <c r="AM7" s="10">
        <v>2</v>
      </c>
      <c r="AN7" s="10">
        <v>15</v>
      </c>
      <c r="AO7" s="10"/>
      <c r="AP7" s="10">
        <v>24</v>
      </c>
      <c r="AQ7" s="10">
        <v>46</v>
      </c>
      <c r="AR7" s="10">
        <v>5</v>
      </c>
      <c r="AS7" s="10">
        <v>22</v>
      </c>
      <c r="AT7" s="10">
        <v>1</v>
      </c>
      <c r="AU7" s="10"/>
      <c r="AV7" s="10">
        <v>37</v>
      </c>
      <c r="AW7" s="10">
        <v>22</v>
      </c>
      <c r="AX7" s="10">
        <v>7</v>
      </c>
      <c r="AY7" s="10">
        <v>23</v>
      </c>
      <c r="AZ7" s="10">
        <v>4</v>
      </c>
      <c r="BA7" s="10">
        <v>8</v>
      </c>
      <c r="BB7" s="10"/>
      <c r="BC7" s="10">
        <v>31</v>
      </c>
      <c r="BD7" s="10">
        <v>30</v>
      </c>
      <c r="BE7" s="10">
        <v>28</v>
      </c>
      <c r="BF7" s="10">
        <v>14</v>
      </c>
      <c r="BG7" s="10">
        <v>1</v>
      </c>
    </row>
    <row r="8" spans="2:59" ht="30" customHeight="1" x14ac:dyDescent="0.35">
      <c r="B8" s="11" t="s">
        <v>20</v>
      </c>
      <c r="C8" s="11">
        <v>119</v>
      </c>
      <c r="D8" s="11">
        <v>58</v>
      </c>
      <c r="E8" s="11">
        <v>61</v>
      </c>
      <c r="F8" s="11"/>
      <c r="G8" s="11">
        <v>10</v>
      </c>
      <c r="H8" s="11">
        <v>18</v>
      </c>
      <c r="I8" s="11">
        <v>15</v>
      </c>
      <c r="J8" s="11">
        <v>18</v>
      </c>
      <c r="K8" s="11">
        <v>20</v>
      </c>
      <c r="L8" s="11">
        <v>37</v>
      </c>
      <c r="M8" s="11"/>
      <c r="N8" s="11">
        <v>27</v>
      </c>
      <c r="O8" s="11">
        <v>31</v>
      </c>
      <c r="P8" s="11">
        <v>25</v>
      </c>
      <c r="Q8" s="11">
        <v>35</v>
      </c>
      <c r="R8" s="11"/>
      <c r="S8" s="11">
        <v>13</v>
      </c>
      <c r="T8" s="11">
        <v>11</v>
      </c>
      <c r="U8" s="11">
        <v>10</v>
      </c>
      <c r="V8" s="11">
        <v>11</v>
      </c>
      <c r="W8" s="11">
        <v>9</v>
      </c>
      <c r="X8" s="11">
        <v>4</v>
      </c>
      <c r="Y8" s="11">
        <v>14</v>
      </c>
      <c r="Z8" s="11">
        <v>5</v>
      </c>
      <c r="AA8" s="11">
        <v>12</v>
      </c>
      <c r="AB8" s="11">
        <v>16</v>
      </c>
      <c r="AC8" s="11">
        <v>8</v>
      </c>
      <c r="AD8" s="11">
        <v>6</v>
      </c>
      <c r="AE8" s="11"/>
      <c r="AF8" s="11">
        <v>44</v>
      </c>
      <c r="AG8" s="11">
        <v>47</v>
      </c>
      <c r="AH8" s="11">
        <v>17</v>
      </c>
      <c r="AI8" s="11"/>
      <c r="AJ8" s="11">
        <v>42</v>
      </c>
      <c r="AK8" s="11">
        <v>39</v>
      </c>
      <c r="AL8" s="11">
        <v>4</v>
      </c>
      <c r="AM8" s="11">
        <v>2</v>
      </c>
      <c r="AN8" s="11">
        <v>15</v>
      </c>
      <c r="AO8" s="11"/>
      <c r="AP8" s="11">
        <v>25</v>
      </c>
      <c r="AQ8" s="11">
        <v>45</v>
      </c>
      <c r="AR8" s="11">
        <v>5</v>
      </c>
      <c r="AS8" s="11">
        <v>21</v>
      </c>
      <c r="AT8" s="11">
        <v>1</v>
      </c>
      <c r="AU8" s="11"/>
      <c r="AV8" s="11">
        <v>36</v>
      </c>
      <c r="AW8" s="11">
        <v>23</v>
      </c>
      <c r="AX8" s="11">
        <v>7</v>
      </c>
      <c r="AY8" s="11">
        <v>22</v>
      </c>
      <c r="AZ8" s="11">
        <v>5</v>
      </c>
      <c r="BA8" s="11">
        <v>8</v>
      </c>
      <c r="BB8" s="11"/>
      <c r="BC8" s="11">
        <v>31</v>
      </c>
      <c r="BD8" s="11">
        <v>30</v>
      </c>
      <c r="BE8" s="11">
        <v>28</v>
      </c>
      <c r="BF8" s="11">
        <v>13</v>
      </c>
      <c r="BG8" s="11">
        <v>1</v>
      </c>
    </row>
    <row r="9" spans="2:59" ht="29" x14ac:dyDescent="0.35">
      <c r="B9" s="18" t="s">
        <v>721</v>
      </c>
      <c r="C9" s="17">
        <v>0.27670994967483897</v>
      </c>
      <c r="D9" s="17">
        <v>0.26387763361105898</v>
      </c>
      <c r="E9" s="17">
        <v>0.288860226072786</v>
      </c>
      <c r="F9" s="17"/>
      <c r="G9" s="17">
        <v>0.39325057730513902</v>
      </c>
      <c r="H9" s="17">
        <v>0.28157925133</v>
      </c>
      <c r="I9" s="17">
        <v>0.36385073324376499</v>
      </c>
      <c r="J9" s="17">
        <v>0.33304844605935002</v>
      </c>
      <c r="K9" s="17">
        <v>0.27002534461556899</v>
      </c>
      <c r="L9" s="17">
        <v>0.18391642415586301</v>
      </c>
      <c r="M9" s="17"/>
      <c r="N9" s="17">
        <v>0.22323730341679199</v>
      </c>
      <c r="O9" s="17">
        <v>0.28280140781327701</v>
      </c>
      <c r="P9" s="17">
        <v>0.41656031433702401</v>
      </c>
      <c r="Q9" s="17">
        <v>0.212132952157676</v>
      </c>
      <c r="R9" s="17"/>
      <c r="S9" s="17">
        <v>0.45660637898015999</v>
      </c>
      <c r="T9" s="17">
        <v>0.382338345945751</v>
      </c>
      <c r="U9" s="17">
        <v>0.44153371455346402</v>
      </c>
      <c r="V9" s="17">
        <v>0</v>
      </c>
      <c r="W9" s="17">
        <v>0.35424666169868602</v>
      </c>
      <c r="X9" s="17">
        <v>0.63701210521376295</v>
      </c>
      <c r="Y9" s="17">
        <v>0.20041469540339299</v>
      </c>
      <c r="Z9" s="17">
        <v>0</v>
      </c>
      <c r="AA9" s="17">
        <v>8.4837742663355198E-2</v>
      </c>
      <c r="AB9" s="17">
        <v>0.30750301274575997</v>
      </c>
      <c r="AC9" s="17">
        <v>0.2703456654302</v>
      </c>
      <c r="AD9" s="17">
        <v>0.33276716434862602</v>
      </c>
      <c r="AE9" s="17"/>
      <c r="AF9" s="17">
        <v>0.23505100384654401</v>
      </c>
      <c r="AG9" s="17">
        <v>0.25550177992117501</v>
      </c>
      <c r="AH9" s="17">
        <v>0.333221410139666</v>
      </c>
      <c r="AI9" s="17"/>
      <c r="AJ9" s="17">
        <v>0.17013938021226699</v>
      </c>
      <c r="AK9" s="17">
        <v>0.27622434170788601</v>
      </c>
      <c r="AL9" s="17">
        <v>0</v>
      </c>
      <c r="AM9" s="17">
        <v>0.51442860965638904</v>
      </c>
      <c r="AN9" s="17">
        <v>0.43547146445527801</v>
      </c>
      <c r="AO9" s="17"/>
      <c r="AP9" s="17">
        <v>0.210577708095123</v>
      </c>
      <c r="AQ9" s="17">
        <v>0.29589844327096299</v>
      </c>
      <c r="AR9" s="17">
        <v>0</v>
      </c>
      <c r="AS9" s="17">
        <v>0.230608726285746</v>
      </c>
      <c r="AT9" s="17">
        <v>1</v>
      </c>
      <c r="AU9" s="17"/>
      <c r="AV9" s="17">
        <v>0.34647739581075598</v>
      </c>
      <c r="AW9" s="17">
        <v>0.177456422908747</v>
      </c>
      <c r="AX9" s="17">
        <v>0.30762312523723401</v>
      </c>
      <c r="AY9" s="17">
        <v>0.18261639466332699</v>
      </c>
      <c r="AZ9" s="17">
        <v>0.49012452871784801</v>
      </c>
      <c r="BA9" s="17">
        <v>0.108764033957331</v>
      </c>
      <c r="BB9" s="17"/>
      <c r="BC9" s="17">
        <v>0.316442168315206</v>
      </c>
      <c r="BD9" s="17">
        <v>0.34719416497012601</v>
      </c>
      <c r="BE9" s="17">
        <v>0.17594409352329099</v>
      </c>
      <c r="BF9" s="17">
        <v>0.43812177989017098</v>
      </c>
      <c r="BG9" s="17">
        <v>0</v>
      </c>
    </row>
    <row r="10" spans="2:59" x14ac:dyDescent="0.35">
      <c r="B10" s="18" t="s">
        <v>689</v>
      </c>
      <c r="C10" s="17">
        <v>0.144621386851186</v>
      </c>
      <c r="D10" s="17">
        <v>0.15852246092182401</v>
      </c>
      <c r="E10" s="17">
        <v>0.131459157106603</v>
      </c>
      <c r="F10" s="17"/>
      <c r="G10" s="17">
        <v>0.15754696017536299</v>
      </c>
      <c r="H10" s="17">
        <v>0.41158498583403802</v>
      </c>
      <c r="I10" s="17">
        <v>0</v>
      </c>
      <c r="J10" s="17">
        <v>0.189382939761012</v>
      </c>
      <c r="K10" s="17">
        <v>0.14688168232116</v>
      </c>
      <c r="L10" s="17">
        <v>4.5840135066986698E-2</v>
      </c>
      <c r="M10" s="17"/>
      <c r="N10" s="17">
        <v>0.142713804950901</v>
      </c>
      <c r="O10" s="17">
        <v>0.102525879301247</v>
      </c>
      <c r="P10" s="17">
        <v>0.21444632206092701</v>
      </c>
      <c r="Q10" s="17">
        <v>0.13253159156557601</v>
      </c>
      <c r="R10" s="17"/>
      <c r="S10" s="17">
        <v>0.238911450797338</v>
      </c>
      <c r="T10" s="17">
        <v>0</v>
      </c>
      <c r="U10" s="17">
        <v>0.113001534823664</v>
      </c>
      <c r="V10" s="17">
        <v>0.21282703759362601</v>
      </c>
      <c r="W10" s="17">
        <v>0.132823594569078</v>
      </c>
      <c r="X10" s="17">
        <v>0</v>
      </c>
      <c r="Y10" s="17">
        <v>0.182790782885771</v>
      </c>
      <c r="Z10" s="17">
        <v>0.45340003045619998</v>
      </c>
      <c r="AA10" s="17">
        <v>0.20699130283240899</v>
      </c>
      <c r="AB10" s="17">
        <v>5.9503721507639599E-2</v>
      </c>
      <c r="AC10" s="17">
        <v>0.130369146296722</v>
      </c>
      <c r="AD10" s="17">
        <v>0</v>
      </c>
      <c r="AE10" s="17"/>
      <c r="AF10" s="17">
        <v>0.13142869923966799</v>
      </c>
      <c r="AG10" s="17">
        <v>0.17692954251113899</v>
      </c>
      <c r="AH10" s="17">
        <v>0.13572634296917599</v>
      </c>
      <c r="AI10" s="17"/>
      <c r="AJ10" s="17">
        <v>0.103071643520644</v>
      </c>
      <c r="AK10" s="17">
        <v>0.29117140183579598</v>
      </c>
      <c r="AL10" s="17">
        <v>0.22792233343465901</v>
      </c>
      <c r="AM10" s="17">
        <v>0</v>
      </c>
      <c r="AN10" s="17">
        <v>0</v>
      </c>
      <c r="AO10" s="17"/>
      <c r="AP10" s="17">
        <v>3.3105879260273197E-2</v>
      </c>
      <c r="AQ10" s="17">
        <v>0.247366397005649</v>
      </c>
      <c r="AR10" s="17">
        <v>0.61194425151281495</v>
      </c>
      <c r="AS10" s="17">
        <v>7.58434213763024E-2</v>
      </c>
      <c r="AT10" s="17">
        <v>0</v>
      </c>
      <c r="AU10" s="17"/>
      <c r="AV10" s="17">
        <v>0.217345598663823</v>
      </c>
      <c r="AW10" s="17">
        <v>0</v>
      </c>
      <c r="AX10" s="17">
        <v>0.28519095699160801</v>
      </c>
      <c r="AY10" s="17">
        <v>0.10538265262521899</v>
      </c>
      <c r="AZ10" s="17">
        <v>0.50987547128215205</v>
      </c>
      <c r="BA10" s="17">
        <v>0.10499136890767</v>
      </c>
      <c r="BB10" s="17"/>
      <c r="BC10" s="17">
        <v>0.13027892625391099</v>
      </c>
      <c r="BD10" s="17">
        <v>8.7931244948786902E-2</v>
      </c>
      <c r="BE10" s="17">
        <v>0.29005538188389302</v>
      </c>
      <c r="BF10" s="17">
        <v>4.3219384235632201E-2</v>
      </c>
      <c r="BG10" s="17">
        <v>0</v>
      </c>
    </row>
    <row r="11" spans="2:59" x14ac:dyDescent="0.35">
      <c r="B11" s="18" t="s">
        <v>690</v>
      </c>
      <c r="C11" s="17">
        <v>0.19947466896816499</v>
      </c>
      <c r="D11" s="17">
        <v>0.29852858714209402</v>
      </c>
      <c r="E11" s="17">
        <v>0.105685482500895</v>
      </c>
      <c r="F11" s="17"/>
      <c r="G11" s="17">
        <v>0.36538614066742098</v>
      </c>
      <c r="H11" s="17">
        <v>0</v>
      </c>
      <c r="I11" s="17">
        <v>0.29264639210706</v>
      </c>
      <c r="J11" s="17">
        <v>0.23271430847341301</v>
      </c>
      <c r="K11" s="17">
        <v>0.141651599525077</v>
      </c>
      <c r="L11" s="17">
        <v>0.22913918419347201</v>
      </c>
      <c r="M11" s="17"/>
      <c r="N11" s="17">
        <v>0.19881687773627901</v>
      </c>
      <c r="O11" s="17">
        <v>0.138781026828288</v>
      </c>
      <c r="P11" s="17">
        <v>0.19870361868828099</v>
      </c>
      <c r="Q11" s="17">
        <v>0.253535459950954</v>
      </c>
      <c r="R11" s="17"/>
      <c r="S11" s="17">
        <v>0.150787364541769</v>
      </c>
      <c r="T11" s="17">
        <v>0.53292723157357702</v>
      </c>
      <c r="U11" s="17">
        <v>0.223854745640305</v>
      </c>
      <c r="V11" s="17">
        <v>0.42145569852745401</v>
      </c>
      <c r="W11" s="17">
        <v>0.25482861476339402</v>
      </c>
      <c r="X11" s="17">
        <v>0</v>
      </c>
      <c r="Y11" s="17">
        <v>0.134411500921748</v>
      </c>
      <c r="Z11" s="17">
        <v>0</v>
      </c>
      <c r="AA11" s="17">
        <v>0.24049765558573899</v>
      </c>
      <c r="AB11" s="17">
        <v>0.111500914608305</v>
      </c>
      <c r="AC11" s="17">
        <v>0</v>
      </c>
      <c r="AD11" s="17">
        <v>0</v>
      </c>
      <c r="AE11" s="17"/>
      <c r="AF11" s="17">
        <v>0.26207681018796303</v>
      </c>
      <c r="AG11" s="17">
        <v>0.14628272260585201</v>
      </c>
      <c r="AH11" s="17">
        <v>0.12439459760936</v>
      </c>
      <c r="AI11" s="17"/>
      <c r="AJ11" s="17">
        <v>0.25816165164784</v>
      </c>
      <c r="AK11" s="17">
        <v>0.151560580914707</v>
      </c>
      <c r="AL11" s="17">
        <v>0.54415533313068198</v>
      </c>
      <c r="AM11" s="17">
        <v>0</v>
      </c>
      <c r="AN11" s="17">
        <v>6.4335888998523494E-2</v>
      </c>
      <c r="AO11" s="17"/>
      <c r="AP11" s="17">
        <v>0.219856529984258</v>
      </c>
      <c r="AQ11" s="17">
        <v>0.155497153643819</v>
      </c>
      <c r="AR11" s="17">
        <v>0.21437174560223099</v>
      </c>
      <c r="AS11" s="17">
        <v>0.34670384503672602</v>
      </c>
      <c r="AT11" s="17">
        <v>0</v>
      </c>
      <c r="AU11" s="17"/>
      <c r="AV11" s="17">
        <v>5.4086508535853103E-2</v>
      </c>
      <c r="AW11" s="17">
        <v>0.28189072100092299</v>
      </c>
      <c r="AX11" s="17">
        <v>0.293020489914465</v>
      </c>
      <c r="AY11" s="17">
        <v>0.42054962852050798</v>
      </c>
      <c r="AZ11" s="17">
        <v>0</v>
      </c>
      <c r="BA11" s="17">
        <v>0.26088810082462999</v>
      </c>
      <c r="BB11" s="17"/>
      <c r="BC11" s="17">
        <v>0.20157589558004499</v>
      </c>
      <c r="BD11" s="17">
        <v>0.20744174488475001</v>
      </c>
      <c r="BE11" s="17">
        <v>0.14609639780529499</v>
      </c>
      <c r="BF11" s="17">
        <v>8.4969494481622304E-2</v>
      </c>
      <c r="BG11" s="17">
        <v>0</v>
      </c>
    </row>
    <row r="12" spans="2:59" x14ac:dyDescent="0.35">
      <c r="B12" s="18" t="s">
        <v>691</v>
      </c>
      <c r="C12" s="17">
        <v>0.14369045887693399</v>
      </c>
      <c r="D12" s="17">
        <v>9.96563031560838E-2</v>
      </c>
      <c r="E12" s="17">
        <v>0.18538419212814999</v>
      </c>
      <c r="F12" s="17"/>
      <c r="G12" s="17">
        <v>0</v>
      </c>
      <c r="H12" s="17">
        <v>0.18629929516869201</v>
      </c>
      <c r="I12" s="17">
        <v>6.3558910556606604E-2</v>
      </c>
      <c r="J12" s="17">
        <v>0</v>
      </c>
      <c r="K12" s="17">
        <v>0.209506973757137</v>
      </c>
      <c r="L12" s="17">
        <v>0.22768213915416699</v>
      </c>
      <c r="M12" s="17"/>
      <c r="N12" s="17">
        <v>0.14872536342318299</v>
      </c>
      <c r="O12" s="17">
        <v>0.24025153701414401</v>
      </c>
      <c r="P12" s="17">
        <v>3.2412144742170301E-2</v>
      </c>
      <c r="Q12" s="17">
        <v>0.13567263763863699</v>
      </c>
      <c r="R12" s="17"/>
      <c r="S12" s="17">
        <v>0</v>
      </c>
      <c r="T12" s="17">
        <v>0</v>
      </c>
      <c r="U12" s="17">
        <v>0.108930779224923</v>
      </c>
      <c r="V12" s="17">
        <v>9.1404087724138106E-2</v>
      </c>
      <c r="W12" s="17">
        <v>0</v>
      </c>
      <c r="X12" s="17">
        <v>0.362987894786237</v>
      </c>
      <c r="Y12" s="17">
        <v>0.28874895541345402</v>
      </c>
      <c r="Z12" s="17">
        <v>0.335204225610999</v>
      </c>
      <c r="AA12" s="17">
        <v>8.7071565993098898E-2</v>
      </c>
      <c r="AB12" s="17">
        <v>0.23414399121136401</v>
      </c>
      <c r="AC12" s="17">
        <v>0.24945235058690701</v>
      </c>
      <c r="AD12" s="17">
        <v>0.18399330902460201</v>
      </c>
      <c r="AE12" s="17"/>
      <c r="AF12" s="17">
        <v>0.135021011860189</v>
      </c>
      <c r="AG12" s="17">
        <v>0.15310524376357801</v>
      </c>
      <c r="AH12" s="17">
        <v>0.23448387743900301</v>
      </c>
      <c r="AI12" s="17"/>
      <c r="AJ12" s="17">
        <v>0.14489903408879401</v>
      </c>
      <c r="AK12" s="17">
        <v>0.12736167820934299</v>
      </c>
      <c r="AL12" s="17">
        <v>0.22792233343465901</v>
      </c>
      <c r="AM12" s="17">
        <v>0</v>
      </c>
      <c r="AN12" s="17">
        <v>0.13336194523336301</v>
      </c>
      <c r="AO12" s="17"/>
      <c r="AP12" s="17">
        <v>0.17753480713677999</v>
      </c>
      <c r="AQ12" s="17">
        <v>0.109391219507586</v>
      </c>
      <c r="AR12" s="17">
        <v>0.173684002884954</v>
      </c>
      <c r="AS12" s="17">
        <v>0.12434036004445199</v>
      </c>
      <c r="AT12" s="17">
        <v>0</v>
      </c>
      <c r="AU12" s="17"/>
      <c r="AV12" s="17">
        <v>0.16947004268016799</v>
      </c>
      <c r="AW12" s="17">
        <v>0.19505639249972301</v>
      </c>
      <c r="AX12" s="17">
        <v>0.11416542785669299</v>
      </c>
      <c r="AY12" s="17">
        <v>0.119728991841848</v>
      </c>
      <c r="AZ12" s="17">
        <v>0</v>
      </c>
      <c r="BA12" s="17">
        <v>0.13881809646903001</v>
      </c>
      <c r="BB12" s="17"/>
      <c r="BC12" s="17">
        <v>0.1232823492121</v>
      </c>
      <c r="BD12" s="17">
        <v>0.14277245465454</v>
      </c>
      <c r="BE12" s="17">
        <v>0.195257626554798</v>
      </c>
      <c r="BF12" s="17">
        <v>0.11722749589371199</v>
      </c>
      <c r="BG12" s="17">
        <v>1</v>
      </c>
    </row>
    <row r="13" spans="2:59" x14ac:dyDescent="0.35">
      <c r="B13" s="18" t="s">
        <v>692</v>
      </c>
      <c r="C13" s="17">
        <v>8.6762005696464195E-2</v>
      </c>
      <c r="D13" s="17">
        <v>9.3189404083263094E-2</v>
      </c>
      <c r="E13" s="17">
        <v>8.0676224569256105E-2</v>
      </c>
      <c r="F13" s="17"/>
      <c r="G13" s="17">
        <v>8.3816321852077005E-2</v>
      </c>
      <c r="H13" s="17">
        <v>6.5209718977722403E-2</v>
      </c>
      <c r="I13" s="17">
        <v>6.2388805944873803E-2</v>
      </c>
      <c r="J13" s="17">
        <v>0.14779135746293301</v>
      </c>
      <c r="K13" s="17">
        <v>4.5292863612724797E-2</v>
      </c>
      <c r="L13" s="17">
        <v>0.10117436648689</v>
      </c>
      <c r="M13" s="17"/>
      <c r="N13" s="17">
        <v>0.110649947479598</v>
      </c>
      <c r="O13" s="17">
        <v>9.8408354887113497E-2</v>
      </c>
      <c r="P13" s="17">
        <v>6.5191195162802598E-2</v>
      </c>
      <c r="Q13" s="17">
        <v>7.3583163544551897E-2</v>
      </c>
      <c r="R13" s="17"/>
      <c r="S13" s="17">
        <v>0.15369480568073199</v>
      </c>
      <c r="T13" s="17">
        <v>0</v>
      </c>
      <c r="U13" s="17">
        <v>0</v>
      </c>
      <c r="V13" s="17">
        <v>0</v>
      </c>
      <c r="W13" s="17">
        <v>0</v>
      </c>
      <c r="X13" s="17">
        <v>0</v>
      </c>
      <c r="Y13" s="17">
        <v>6.0450316597411499E-2</v>
      </c>
      <c r="Z13" s="17">
        <v>0.211395743932801</v>
      </c>
      <c r="AA13" s="17">
        <v>0.22231996081434799</v>
      </c>
      <c r="AB13" s="17">
        <v>4.8341482777740398E-2</v>
      </c>
      <c r="AC13" s="17">
        <v>0.24200374523254201</v>
      </c>
      <c r="AD13" s="17">
        <v>0.16746024233409701</v>
      </c>
      <c r="AE13" s="17"/>
      <c r="AF13" s="17">
        <v>4.2402221615053297E-2</v>
      </c>
      <c r="AG13" s="17">
        <v>0.11909873333606</v>
      </c>
      <c r="AH13" s="17">
        <v>0.100078316235858</v>
      </c>
      <c r="AI13" s="17"/>
      <c r="AJ13" s="17">
        <v>6.53485911436988E-2</v>
      </c>
      <c r="AK13" s="17">
        <v>0.102851189333554</v>
      </c>
      <c r="AL13" s="17">
        <v>0</v>
      </c>
      <c r="AM13" s="17">
        <v>0</v>
      </c>
      <c r="AN13" s="17">
        <v>0.107685436843219</v>
      </c>
      <c r="AO13" s="17"/>
      <c r="AP13" s="17">
        <v>7.5348741067499905E-2</v>
      </c>
      <c r="AQ13" s="17">
        <v>0.125106471517486</v>
      </c>
      <c r="AR13" s="17">
        <v>0</v>
      </c>
      <c r="AS13" s="17">
        <v>0</v>
      </c>
      <c r="AT13" s="17">
        <v>0</v>
      </c>
      <c r="AU13" s="17"/>
      <c r="AV13" s="17">
        <v>0.155816228072227</v>
      </c>
      <c r="AW13" s="17">
        <v>8.2785194909406598E-2</v>
      </c>
      <c r="AX13" s="17">
        <v>0</v>
      </c>
      <c r="AY13" s="17">
        <v>0</v>
      </c>
      <c r="AZ13" s="17">
        <v>0</v>
      </c>
      <c r="BA13" s="17">
        <v>0.131983338069772</v>
      </c>
      <c r="BB13" s="17"/>
      <c r="BC13" s="17">
        <v>6.6013776967501603E-2</v>
      </c>
      <c r="BD13" s="17">
        <v>8.3215975648433804E-2</v>
      </c>
      <c r="BE13" s="17">
        <v>6.7148885617577606E-2</v>
      </c>
      <c r="BF13" s="17">
        <v>0.158608504568787</v>
      </c>
      <c r="BG13" s="17">
        <v>0</v>
      </c>
    </row>
    <row r="14" spans="2:59" x14ac:dyDescent="0.35">
      <c r="B14" s="18" t="s">
        <v>598</v>
      </c>
      <c r="C14" s="17">
        <v>5.3545262855235698E-2</v>
      </c>
      <c r="D14" s="17">
        <v>5.6937894871263703E-2</v>
      </c>
      <c r="E14" s="17">
        <v>5.03329497773485E-2</v>
      </c>
      <c r="F14" s="17"/>
      <c r="G14" s="17">
        <v>0</v>
      </c>
      <c r="H14" s="17">
        <v>0</v>
      </c>
      <c r="I14" s="17">
        <v>0</v>
      </c>
      <c r="J14" s="17">
        <v>0</v>
      </c>
      <c r="K14" s="17">
        <v>0.102155872412062</v>
      </c>
      <c r="L14" s="17">
        <v>0.11485235354862899</v>
      </c>
      <c r="M14" s="17"/>
      <c r="N14" s="17">
        <v>3.9572344966908597E-2</v>
      </c>
      <c r="O14" s="17">
        <v>7.1355903515106997E-2</v>
      </c>
      <c r="P14" s="17">
        <v>0</v>
      </c>
      <c r="Q14" s="17">
        <v>8.7442163305833695E-2</v>
      </c>
      <c r="R14" s="17"/>
      <c r="S14" s="17">
        <v>0</v>
      </c>
      <c r="T14" s="17">
        <v>0</v>
      </c>
      <c r="U14" s="17">
        <v>0.112679225757644</v>
      </c>
      <c r="V14" s="17">
        <v>9.7897875985981306E-2</v>
      </c>
      <c r="W14" s="17">
        <v>0.25810112896884302</v>
      </c>
      <c r="X14" s="17">
        <v>0</v>
      </c>
      <c r="Y14" s="17">
        <v>0</v>
      </c>
      <c r="Z14" s="17">
        <v>0</v>
      </c>
      <c r="AA14" s="17">
        <v>0</v>
      </c>
      <c r="AB14" s="17">
        <v>0.12063274777037</v>
      </c>
      <c r="AC14" s="17">
        <v>0</v>
      </c>
      <c r="AD14" s="17">
        <v>0</v>
      </c>
      <c r="AE14" s="17"/>
      <c r="AF14" s="17">
        <v>9.5094073486688094E-2</v>
      </c>
      <c r="AG14" s="17">
        <v>4.5317849024588797E-2</v>
      </c>
      <c r="AH14" s="17">
        <v>0</v>
      </c>
      <c r="AI14" s="17"/>
      <c r="AJ14" s="17">
        <v>0.12685282715433599</v>
      </c>
      <c r="AK14" s="17">
        <v>0</v>
      </c>
      <c r="AL14" s="17">
        <v>0</v>
      </c>
      <c r="AM14" s="17">
        <v>0</v>
      </c>
      <c r="AN14" s="17">
        <v>6.7770806947270001E-2</v>
      </c>
      <c r="AO14" s="17"/>
      <c r="AP14" s="17">
        <v>0.13442827873048299</v>
      </c>
      <c r="AQ14" s="17">
        <v>2.3081624672014599E-2</v>
      </c>
      <c r="AR14" s="17">
        <v>0</v>
      </c>
      <c r="AS14" s="17">
        <v>9.4133107973754807E-2</v>
      </c>
      <c r="AT14" s="17">
        <v>0</v>
      </c>
      <c r="AU14" s="17"/>
      <c r="AV14" s="17">
        <v>2.87474472786927E-2</v>
      </c>
      <c r="AW14" s="17">
        <v>9.8943224057331594E-2</v>
      </c>
      <c r="AX14" s="17">
        <v>0</v>
      </c>
      <c r="AY14" s="17">
        <v>4.8112627141106201E-2</v>
      </c>
      <c r="AZ14" s="17">
        <v>0</v>
      </c>
      <c r="BA14" s="17">
        <v>0.144077007935629</v>
      </c>
      <c r="BB14" s="17"/>
      <c r="BC14" s="17">
        <v>7.3221941172910296E-2</v>
      </c>
      <c r="BD14" s="17">
        <v>3.0659106141796202E-2</v>
      </c>
      <c r="BE14" s="17">
        <v>3.6464021650135597E-2</v>
      </c>
      <c r="BF14" s="17">
        <v>8.1596194352409099E-2</v>
      </c>
      <c r="BG14" s="17">
        <v>0</v>
      </c>
    </row>
    <row r="15" spans="2:59" ht="29" x14ac:dyDescent="0.35">
      <c r="B15" s="18" t="s">
        <v>722</v>
      </c>
      <c r="C15" s="17">
        <v>5.31814986149481E-2</v>
      </c>
      <c r="D15" s="17">
        <v>2.9287716214413399E-2</v>
      </c>
      <c r="E15" s="17">
        <v>7.5805322632057401E-2</v>
      </c>
      <c r="F15" s="17"/>
      <c r="G15" s="17">
        <v>0</v>
      </c>
      <c r="H15" s="17">
        <v>0</v>
      </c>
      <c r="I15" s="17">
        <v>6.8409142022408095E-2</v>
      </c>
      <c r="J15" s="17">
        <v>4.9742483217712602E-2</v>
      </c>
      <c r="K15" s="17">
        <v>8.4485663756270396E-2</v>
      </c>
      <c r="L15" s="17">
        <v>7.2292995232660404E-2</v>
      </c>
      <c r="M15" s="17"/>
      <c r="N15" s="17">
        <v>6.1805070602277301E-2</v>
      </c>
      <c r="O15" s="17">
        <v>3.2904466785389802E-2</v>
      </c>
      <c r="P15" s="17">
        <v>3.3211401990709703E-2</v>
      </c>
      <c r="Q15" s="17">
        <v>7.8580609100654605E-2</v>
      </c>
      <c r="R15" s="17"/>
      <c r="S15" s="17">
        <v>0</v>
      </c>
      <c r="T15" s="17">
        <v>0</v>
      </c>
      <c r="U15" s="17">
        <v>0</v>
      </c>
      <c r="V15" s="17">
        <v>7.0585226036420895E-2</v>
      </c>
      <c r="W15" s="17">
        <v>0</v>
      </c>
      <c r="X15" s="17">
        <v>0</v>
      </c>
      <c r="Y15" s="17">
        <v>0.133183748778223</v>
      </c>
      <c r="Z15" s="17">
        <v>0</v>
      </c>
      <c r="AA15" s="17">
        <v>7.6611293818321102E-2</v>
      </c>
      <c r="AB15" s="17">
        <v>5.6901594231151598E-2</v>
      </c>
      <c r="AC15" s="17">
        <v>0.107829092453629</v>
      </c>
      <c r="AD15" s="17">
        <v>0.16244589817697</v>
      </c>
      <c r="AE15" s="17"/>
      <c r="AF15" s="17">
        <v>9.8926179763894104E-2</v>
      </c>
      <c r="AG15" s="17">
        <v>4.0749930007437402E-2</v>
      </c>
      <c r="AH15" s="17">
        <v>0</v>
      </c>
      <c r="AI15" s="17"/>
      <c r="AJ15" s="17">
        <v>8.5341557043489003E-2</v>
      </c>
      <c r="AK15" s="17">
        <v>2.46030475567326E-2</v>
      </c>
      <c r="AL15" s="17">
        <v>0</v>
      </c>
      <c r="AM15" s="17">
        <v>0.48557139034361102</v>
      </c>
      <c r="AN15" s="17">
        <v>5.84418829324337E-2</v>
      </c>
      <c r="AO15" s="17"/>
      <c r="AP15" s="17">
        <v>7.1244065628691705E-2</v>
      </c>
      <c r="AQ15" s="17">
        <v>2.1131610494409099E-2</v>
      </c>
      <c r="AR15" s="17">
        <v>0</v>
      </c>
      <c r="AS15" s="17">
        <v>0.128370539283019</v>
      </c>
      <c r="AT15" s="17">
        <v>0</v>
      </c>
      <c r="AU15" s="17"/>
      <c r="AV15" s="17">
        <v>0</v>
      </c>
      <c r="AW15" s="17">
        <v>7.8275413439571895E-2</v>
      </c>
      <c r="AX15" s="17">
        <v>0</v>
      </c>
      <c r="AY15" s="17">
        <v>0.123609705207991</v>
      </c>
      <c r="AZ15" s="17">
        <v>0</v>
      </c>
      <c r="BA15" s="17">
        <v>0</v>
      </c>
      <c r="BB15" s="17"/>
      <c r="BC15" s="17">
        <v>5.8897989275285299E-2</v>
      </c>
      <c r="BD15" s="17">
        <v>2.7866422409899099E-2</v>
      </c>
      <c r="BE15" s="17">
        <v>5.9352896633816703E-2</v>
      </c>
      <c r="BF15" s="17">
        <v>7.6257146577665497E-2</v>
      </c>
      <c r="BG15" s="17">
        <v>0</v>
      </c>
    </row>
    <row r="16" spans="2:59" x14ac:dyDescent="0.35">
      <c r="B16" s="18" t="s">
        <v>100</v>
      </c>
      <c r="C16" s="19">
        <v>4.2014768462228597E-2</v>
      </c>
      <c r="D16" s="19">
        <v>0</v>
      </c>
      <c r="E16" s="19">
        <v>8.1796445212904301E-2</v>
      </c>
      <c r="F16" s="19"/>
      <c r="G16" s="19">
        <v>0</v>
      </c>
      <c r="H16" s="19">
        <v>5.5326748689547102E-2</v>
      </c>
      <c r="I16" s="19">
        <v>0.149146016125286</v>
      </c>
      <c r="J16" s="19">
        <v>4.7320465025580599E-2</v>
      </c>
      <c r="K16" s="19">
        <v>0</v>
      </c>
      <c r="L16" s="19">
        <v>2.5102402161331298E-2</v>
      </c>
      <c r="M16" s="19"/>
      <c r="N16" s="19">
        <v>7.4479287424061E-2</v>
      </c>
      <c r="O16" s="19">
        <v>3.2971423855434501E-2</v>
      </c>
      <c r="P16" s="19">
        <v>3.9475003018085798E-2</v>
      </c>
      <c r="Q16" s="19">
        <v>2.65214227361158E-2</v>
      </c>
      <c r="R16" s="19"/>
      <c r="S16" s="19">
        <v>0</v>
      </c>
      <c r="T16" s="19">
        <v>8.4734422480671895E-2</v>
      </c>
      <c r="U16" s="19">
        <v>0</v>
      </c>
      <c r="V16" s="19">
        <v>0.10583007413237901</v>
      </c>
      <c r="W16" s="19">
        <v>0</v>
      </c>
      <c r="X16" s="19">
        <v>0</v>
      </c>
      <c r="Y16" s="19">
        <v>0</v>
      </c>
      <c r="Z16" s="19">
        <v>0</v>
      </c>
      <c r="AA16" s="19">
        <v>8.1670478292728096E-2</v>
      </c>
      <c r="AB16" s="19">
        <v>6.1472535147668698E-2</v>
      </c>
      <c r="AC16" s="19">
        <v>0</v>
      </c>
      <c r="AD16" s="19">
        <v>0.15333338611570399</v>
      </c>
      <c r="AE16" s="19"/>
      <c r="AF16" s="19">
        <v>0</v>
      </c>
      <c r="AG16" s="19">
        <v>6.3014198830169302E-2</v>
      </c>
      <c r="AH16" s="19">
        <v>7.2095455606937101E-2</v>
      </c>
      <c r="AI16" s="19"/>
      <c r="AJ16" s="19">
        <v>4.6185315188931299E-2</v>
      </c>
      <c r="AK16" s="19">
        <v>2.6227760441980299E-2</v>
      </c>
      <c r="AL16" s="19">
        <v>0</v>
      </c>
      <c r="AM16" s="19">
        <v>0</v>
      </c>
      <c r="AN16" s="19">
        <v>0.13293257458991301</v>
      </c>
      <c r="AO16" s="19"/>
      <c r="AP16" s="19">
        <v>7.7903990096891695E-2</v>
      </c>
      <c r="AQ16" s="19">
        <v>2.2527079888073901E-2</v>
      </c>
      <c r="AR16" s="19">
        <v>0</v>
      </c>
      <c r="AS16" s="19">
        <v>0</v>
      </c>
      <c r="AT16" s="19">
        <v>0</v>
      </c>
      <c r="AU16" s="19"/>
      <c r="AV16" s="19">
        <v>2.8056778958479599E-2</v>
      </c>
      <c r="AW16" s="19">
        <v>8.5592631184297704E-2</v>
      </c>
      <c r="AX16" s="19">
        <v>0</v>
      </c>
      <c r="AY16" s="19">
        <v>0</v>
      </c>
      <c r="AZ16" s="19">
        <v>0</v>
      </c>
      <c r="BA16" s="19">
        <v>0.11047805383593801</v>
      </c>
      <c r="BB16" s="19"/>
      <c r="BC16" s="19">
        <v>3.02869532230403E-2</v>
      </c>
      <c r="BD16" s="19">
        <v>7.2918886341667696E-2</v>
      </c>
      <c r="BE16" s="19">
        <v>2.9680696331192101E-2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60</v>
      </c>
      <c r="E7" s="10">
        <v>60</v>
      </c>
      <c r="F7" s="10"/>
      <c r="G7" s="10">
        <v>11</v>
      </c>
      <c r="H7" s="10">
        <v>17</v>
      </c>
      <c r="I7" s="10">
        <v>14</v>
      </c>
      <c r="J7" s="10">
        <v>19</v>
      </c>
      <c r="K7" s="10">
        <v>21</v>
      </c>
      <c r="L7" s="10">
        <v>38</v>
      </c>
      <c r="M7" s="10"/>
      <c r="N7" s="10">
        <v>27</v>
      </c>
      <c r="O7" s="10">
        <v>29</v>
      </c>
      <c r="P7" s="10">
        <v>27</v>
      </c>
      <c r="Q7" s="10">
        <v>37</v>
      </c>
      <c r="R7" s="10"/>
      <c r="S7" s="10">
        <v>13</v>
      </c>
      <c r="T7" s="10">
        <v>11</v>
      </c>
      <c r="U7" s="10">
        <v>9</v>
      </c>
      <c r="V7" s="10">
        <v>10</v>
      </c>
      <c r="W7" s="10">
        <v>8</v>
      </c>
      <c r="X7" s="10">
        <v>3</v>
      </c>
      <c r="Y7" s="10">
        <v>15</v>
      </c>
      <c r="Z7" s="10">
        <v>6</v>
      </c>
      <c r="AA7" s="10">
        <v>13</v>
      </c>
      <c r="AB7" s="10">
        <v>18</v>
      </c>
      <c r="AC7" s="10">
        <v>8</v>
      </c>
      <c r="AD7" s="10">
        <v>6</v>
      </c>
      <c r="AE7" s="10"/>
      <c r="AF7" s="10">
        <v>46</v>
      </c>
      <c r="AG7" s="10">
        <v>47</v>
      </c>
      <c r="AH7" s="10">
        <v>16</v>
      </c>
      <c r="AI7" s="10"/>
      <c r="AJ7" s="10">
        <v>42</v>
      </c>
      <c r="AK7" s="10">
        <v>39</v>
      </c>
      <c r="AL7" s="10">
        <v>4</v>
      </c>
      <c r="AM7" s="10">
        <v>2</v>
      </c>
      <c r="AN7" s="10">
        <v>15</v>
      </c>
      <c r="AO7" s="10"/>
      <c r="AP7" s="10">
        <v>24</v>
      </c>
      <c r="AQ7" s="10">
        <v>46</v>
      </c>
      <c r="AR7" s="10">
        <v>5</v>
      </c>
      <c r="AS7" s="10">
        <v>22</v>
      </c>
      <c r="AT7" s="10">
        <v>1</v>
      </c>
      <c r="AU7" s="10"/>
      <c r="AV7" s="10">
        <v>37</v>
      </c>
      <c r="AW7" s="10">
        <v>22</v>
      </c>
      <c r="AX7" s="10">
        <v>7</v>
      </c>
      <c r="AY7" s="10">
        <v>23</v>
      </c>
      <c r="AZ7" s="10">
        <v>4</v>
      </c>
      <c r="BA7" s="10">
        <v>8</v>
      </c>
      <c r="BB7" s="10"/>
      <c r="BC7" s="10">
        <v>31</v>
      </c>
      <c r="BD7" s="10">
        <v>30</v>
      </c>
      <c r="BE7" s="10">
        <v>28</v>
      </c>
      <c r="BF7" s="10">
        <v>14</v>
      </c>
      <c r="BG7" s="10">
        <v>1</v>
      </c>
    </row>
    <row r="8" spans="2:59" ht="30" customHeight="1" x14ac:dyDescent="0.35">
      <c r="B8" s="11" t="s">
        <v>20</v>
      </c>
      <c r="C8" s="11">
        <v>119</v>
      </c>
      <c r="D8" s="11">
        <v>58</v>
      </c>
      <c r="E8" s="11">
        <v>61</v>
      </c>
      <c r="F8" s="11"/>
      <c r="G8" s="11">
        <v>10</v>
      </c>
      <c r="H8" s="11">
        <v>18</v>
      </c>
      <c r="I8" s="11">
        <v>15</v>
      </c>
      <c r="J8" s="11">
        <v>18</v>
      </c>
      <c r="K8" s="11">
        <v>20</v>
      </c>
      <c r="L8" s="11">
        <v>37</v>
      </c>
      <c r="M8" s="11"/>
      <c r="N8" s="11">
        <v>27</v>
      </c>
      <c r="O8" s="11">
        <v>31</v>
      </c>
      <c r="P8" s="11">
        <v>25</v>
      </c>
      <c r="Q8" s="11">
        <v>35</v>
      </c>
      <c r="R8" s="11"/>
      <c r="S8" s="11">
        <v>13</v>
      </c>
      <c r="T8" s="11">
        <v>11</v>
      </c>
      <c r="U8" s="11">
        <v>10</v>
      </c>
      <c r="V8" s="11">
        <v>11</v>
      </c>
      <c r="W8" s="11">
        <v>9</v>
      </c>
      <c r="X8" s="11">
        <v>4</v>
      </c>
      <c r="Y8" s="11">
        <v>14</v>
      </c>
      <c r="Z8" s="11">
        <v>5</v>
      </c>
      <c r="AA8" s="11">
        <v>12</v>
      </c>
      <c r="AB8" s="11">
        <v>16</v>
      </c>
      <c r="AC8" s="11">
        <v>8</v>
      </c>
      <c r="AD8" s="11">
        <v>6</v>
      </c>
      <c r="AE8" s="11"/>
      <c r="AF8" s="11">
        <v>44</v>
      </c>
      <c r="AG8" s="11">
        <v>47</v>
      </c>
      <c r="AH8" s="11">
        <v>17</v>
      </c>
      <c r="AI8" s="11"/>
      <c r="AJ8" s="11">
        <v>42</v>
      </c>
      <c r="AK8" s="11">
        <v>39</v>
      </c>
      <c r="AL8" s="11">
        <v>4</v>
      </c>
      <c r="AM8" s="11">
        <v>2</v>
      </c>
      <c r="AN8" s="11">
        <v>15</v>
      </c>
      <c r="AO8" s="11"/>
      <c r="AP8" s="11">
        <v>25</v>
      </c>
      <c r="AQ8" s="11">
        <v>45</v>
      </c>
      <c r="AR8" s="11">
        <v>5</v>
      </c>
      <c r="AS8" s="11">
        <v>21</v>
      </c>
      <c r="AT8" s="11">
        <v>1</v>
      </c>
      <c r="AU8" s="11"/>
      <c r="AV8" s="11">
        <v>36</v>
      </c>
      <c r="AW8" s="11">
        <v>23</v>
      </c>
      <c r="AX8" s="11">
        <v>7</v>
      </c>
      <c r="AY8" s="11">
        <v>22</v>
      </c>
      <c r="AZ8" s="11">
        <v>5</v>
      </c>
      <c r="BA8" s="11">
        <v>8</v>
      </c>
      <c r="BB8" s="11"/>
      <c r="BC8" s="11">
        <v>31</v>
      </c>
      <c r="BD8" s="11">
        <v>30</v>
      </c>
      <c r="BE8" s="11">
        <v>28</v>
      </c>
      <c r="BF8" s="11">
        <v>13</v>
      </c>
      <c r="BG8" s="11">
        <v>1</v>
      </c>
    </row>
    <row r="9" spans="2:59" x14ac:dyDescent="0.35">
      <c r="B9" s="18" t="s">
        <v>725</v>
      </c>
      <c r="C9" s="17">
        <v>7.1356704157790093E-2</v>
      </c>
      <c r="D9" s="17">
        <v>6.7136121972425994E-2</v>
      </c>
      <c r="E9" s="17">
        <v>7.5352961720146105E-2</v>
      </c>
      <c r="F9" s="17"/>
      <c r="G9" s="17">
        <v>0</v>
      </c>
      <c r="H9" s="17">
        <v>0</v>
      </c>
      <c r="I9" s="17">
        <v>6.8409142022408095E-2</v>
      </c>
      <c r="J9" s="17">
        <v>4.9742483217712602E-2</v>
      </c>
      <c r="K9" s="17">
        <v>0.18644419144893001</v>
      </c>
      <c r="L9" s="17">
        <v>7.4408968392682601E-2</v>
      </c>
      <c r="M9" s="17"/>
      <c r="N9" s="17">
        <v>6.2815797178618807E-2</v>
      </c>
      <c r="O9" s="17">
        <v>0.105557822654371</v>
      </c>
      <c r="P9" s="17">
        <v>3.3211401990709703E-2</v>
      </c>
      <c r="Q9" s="17">
        <v>7.5622909902156102E-2</v>
      </c>
      <c r="R9" s="17"/>
      <c r="S9" s="17">
        <v>0</v>
      </c>
      <c r="T9" s="17">
        <v>0</v>
      </c>
      <c r="U9" s="17">
        <v>0</v>
      </c>
      <c r="V9" s="17">
        <v>7.0585226036420895E-2</v>
      </c>
      <c r="W9" s="17">
        <v>0.13526098467335601</v>
      </c>
      <c r="X9" s="17">
        <v>0</v>
      </c>
      <c r="Y9" s="17">
        <v>0.20877224743247799</v>
      </c>
      <c r="Z9" s="17">
        <v>0</v>
      </c>
      <c r="AA9" s="17">
        <v>6.8220606688006502E-2</v>
      </c>
      <c r="AB9" s="17">
        <v>5.6901594231151598E-2</v>
      </c>
      <c r="AC9" s="17">
        <v>0.107829092453629</v>
      </c>
      <c r="AD9" s="17">
        <v>0.16746024233409701</v>
      </c>
      <c r="AE9" s="17"/>
      <c r="AF9" s="17">
        <v>0.10351370312034</v>
      </c>
      <c r="AG9" s="17">
        <v>8.2474750638287103E-2</v>
      </c>
      <c r="AH9" s="17">
        <v>0</v>
      </c>
      <c r="AI9" s="17"/>
      <c r="AJ9" s="17">
        <v>0.13310680453165599</v>
      </c>
      <c r="AK9" s="17">
        <v>2.7905487877871001E-2</v>
      </c>
      <c r="AL9" s="17">
        <v>0</v>
      </c>
      <c r="AM9" s="17">
        <v>0.48557139034361102</v>
      </c>
      <c r="AN9" s="17">
        <v>0</v>
      </c>
      <c r="AO9" s="17"/>
      <c r="AP9" s="17">
        <v>0.114491215462589</v>
      </c>
      <c r="AQ9" s="17">
        <v>2.3968083593378101E-2</v>
      </c>
      <c r="AR9" s="17">
        <v>0</v>
      </c>
      <c r="AS9" s="17">
        <v>0.17253795983737399</v>
      </c>
      <c r="AT9" s="17">
        <v>0</v>
      </c>
      <c r="AU9" s="17"/>
      <c r="AV9" s="17">
        <v>2.9851504357374801E-2</v>
      </c>
      <c r="AW9" s="17">
        <v>0.12579078897939899</v>
      </c>
      <c r="AX9" s="17">
        <v>0</v>
      </c>
      <c r="AY9" s="17">
        <v>0.123609705207991</v>
      </c>
      <c r="AZ9" s="17">
        <v>0</v>
      </c>
      <c r="BA9" s="17">
        <v>0</v>
      </c>
      <c r="BB9" s="17"/>
      <c r="BC9" s="17">
        <v>6.6286583087259099E-2</v>
      </c>
      <c r="BD9" s="17">
        <v>9.4183264934352195E-2</v>
      </c>
      <c r="BE9" s="17">
        <v>2.7908294149135902E-2</v>
      </c>
      <c r="BF9" s="17">
        <v>0.14585716904767801</v>
      </c>
      <c r="BG9" s="17">
        <v>0</v>
      </c>
    </row>
    <row r="10" spans="2:59" x14ac:dyDescent="0.35">
      <c r="B10" s="18" t="s">
        <v>689</v>
      </c>
      <c r="C10" s="17">
        <v>3.6539096076249999E-2</v>
      </c>
      <c r="D10" s="17">
        <v>5.44815426180656E-2</v>
      </c>
      <c r="E10" s="17">
        <v>1.95502934583211E-2</v>
      </c>
      <c r="F10" s="17"/>
      <c r="G10" s="17">
        <v>8.3816321852077005E-2</v>
      </c>
      <c r="H10" s="17">
        <v>6.6038439588632702E-2</v>
      </c>
      <c r="I10" s="17">
        <v>8.0597668816739895E-2</v>
      </c>
      <c r="J10" s="17">
        <v>0</v>
      </c>
      <c r="K10" s="17">
        <v>0</v>
      </c>
      <c r="L10" s="17">
        <v>2.9096888403372399E-2</v>
      </c>
      <c r="M10" s="17"/>
      <c r="N10" s="17">
        <v>0.12686040525255499</v>
      </c>
      <c r="O10" s="17">
        <v>0</v>
      </c>
      <c r="P10" s="17">
        <v>3.41483859803604E-2</v>
      </c>
      <c r="Q10" s="17">
        <v>0</v>
      </c>
      <c r="R10" s="17"/>
      <c r="S10" s="17">
        <v>6.5056636639936896E-2</v>
      </c>
      <c r="T10" s="17">
        <v>0</v>
      </c>
      <c r="U10" s="17">
        <v>0.112679225757644</v>
      </c>
      <c r="V10" s="17">
        <v>0.21200845094677601</v>
      </c>
      <c r="W10" s="17">
        <v>0</v>
      </c>
      <c r="X10" s="17">
        <v>0</v>
      </c>
      <c r="Y10" s="17">
        <v>0</v>
      </c>
      <c r="Z10" s="17">
        <v>0</v>
      </c>
      <c r="AA10" s="17">
        <v>0</v>
      </c>
      <c r="AB10" s="17">
        <v>0</v>
      </c>
      <c r="AC10" s="17">
        <v>0</v>
      </c>
      <c r="AD10" s="17">
        <v>0</v>
      </c>
      <c r="AE10" s="17"/>
      <c r="AF10" s="17">
        <v>0</v>
      </c>
      <c r="AG10" s="17">
        <v>2.3126990899871198E-2</v>
      </c>
      <c r="AH10" s="17">
        <v>0.196851110686003</v>
      </c>
      <c r="AI10" s="17"/>
      <c r="AJ10" s="17">
        <v>7.5037029907067801E-2</v>
      </c>
      <c r="AK10" s="17">
        <v>0</v>
      </c>
      <c r="AL10" s="17">
        <v>0</v>
      </c>
      <c r="AM10" s="17">
        <v>0</v>
      </c>
      <c r="AN10" s="17">
        <v>7.7769028439640994E-2</v>
      </c>
      <c r="AO10" s="17"/>
      <c r="AP10" s="17">
        <v>4.3564749094472402E-2</v>
      </c>
      <c r="AQ10" s="17">
        <v>4.5833470333186799E-2</v>
      </c>
      <c r="AR10" s="17">
        <v>0</v>
      </c>
      <c r="AS10" s="17">
        <v>0</v>
      </c>
      <c r="AT10" s="17">
        <v>0</v>
      </c>
      <c r="AU10" s="17"/>
      <c r="AV10" s="17">
        <v>2.3987038960736399E-2</v>
      </c>
      <c r="AW10" s="17">
        <v>4.7864319879405301E-2</v>
      </c>
      <c r="AX10" s="17">
        <v>0</v>
      </c>
      <c r="AY10" s="17">
        <v>0</v>
      </c>
      <c r="AZ10" s="17">
        <v>0.25437439965492398</v>
      </c>
      <c r="BA10" s="17">
        <v>0</v>
      </c>
      <c r="BB10" s="17"/>
      <c r="BC10" s="17">
        <v>0</v>
      </c>
      <c r="BD10" s="17">
        <v>6.8057566314101703E-2</v>
      </c>
      <c r="BE10" s="17">
        <v>4.1981269152343299E-2</v>
      </c>
      <c r="BF10" s="17">
        <v>8.1596194352409099E-2</v>
      </c>
      <c r="BG10" s="17">
        <v>0</v>
      </c>
    </row>
    <row r="11" spans="2:59" x14ac:dyDescent="0.35">
      <c r="B11" s="18" t="s">
        <v>690</v>
      </c>
      <c r="C11" s="17">
        <v>5.7963091861429103E-2</v>
      </c>
      <c r="D11" s="17">
        <v>8.1376162307827904E-2</v>
      </c>
      <c r="E11" s="17">
        <v>3.5794429880659798E-2</v>
      </c>
      <c r="F11" s="17"/>
      <c r="G11" s="17">
        <v>8.1337813255621699E-2</v>
      </c>
      <c r="H11" s="17">
        <v>6.3152911519444493E-2</v>
      </c>
      <c r="I11" s="17">
        <v>7.1206722068120704E-2</v>
      </c>
      <c r="J11" s="17">
        <v>9.9513356368146996E-2</v>
      </c>
      <c r="K11" s="17">
        <v>0</v>
      </c>
      <c r="L11" s="17">
        <v>5.5483560671276001E-2</v>
      </c>
      <c r="M11" s="17"/>
      <c r="N11" s="17">
        <v>4.1805587053054802E-2</v>
      </c>
      <c r="O11" s="17">
        <v>9.9340188133563601E-2</v>
      </c>
      <c r="P11" s="17">
        <v>0.105672541968134</v>
      </c>
      <c r="Q11" s="17">
        <v>0</v>
      </c>
      <c r="R11" s="17"/>
      <c r="S11" s="17">
        <v>0</v>
      </c>
      <c r="T11" s="17">
        <v>0</v>
      </c>
      <c r="U11" s="17">
        <v>0</v>
      </c>
      <c r="V11" s="17">
        <v>0</v>
      </c>
      <c r="W11" s="17">
        <v>0</v>
      </c>
      <c r="X11" s="17">
        <v>0</v>
      </c>
      <c r="Y11" s="17">
        <v>8.0144985781086905E-2</v>
      </c>
      <c r="Z11" s="17">
        <v>0.211395743932801</v>
      </c>
      <c r="AA11" s="17">
        <v>0.23236440397778499</v>
      </c>
      <c r="AB11" s="17">
        <v>0.112072636316959</v>
      </c>
      <c r="AC11" s="17">
        <v>0</v>
      </c>
      <c r="AD11" s="17">
        <v>0</v>
      </c>
      <c r="AE11" s="17"/>
      <c r="AF11" s="17">
        <v>4.6679929267129501E-2</v>
      </c>
      <c r="AG11" s="17">
        <v>8.5744735827916002E-2</v>
      </c>
      <c r="AH11" s="17">
        <v>4.7655393745296697E-2</v>
      </c>
      <c r="AI11" s="17"/>
      <c r="AJ11" s="17">
        <v>2.4467087507103E-2</v>
      </c>
      <c r="AK11" s="17">
        <v>0.10420943314117501</v>
      </c>
      <c r="AL11" s="17">
        <v>0</v>
      </c>
      <c r="AM11" s="17">
        <v>0</v>
      </c>
      <c r="AN11" s="17">
        <v>0.119176455753846</v>
      </c>
      <c r="AO11" s="17"/>
      <c r="AP11" s="17">
        <v>4.1270341775429598E-2</v>
      </c>
      <c r="AQ11" s="17">
        <v>0.130095251439763</v>
      </c>
      <c r="AR11" s="17">
        <v>0</v>
      </c>
      <c r="AS11" s="17">
        <v>0</v>
      </c>
      <c r="AT11" s="17">
        <v>0</v>
      </c>
      <c r="AU11" s="17"/>
      <c r="AV11" s="17">
        <v>0.13288474922122001</v>
      </c>
      <c r="AW11" s="17">
        <v>4.5343468775358699E-2</v>
      </c>
      <c r="AX11" s="17">
        <v>0</v>
      </c>
      <c r="AY11" s="17">
        <v>0</v>
      </c>
      <c r="AZ11" s="17">
        <v>0</v>
      </c>
      <c r="BA11" s="17">
        <v>0.13760335573495699</v>
      </c>
      <c r="BB11" s="17"/>
      <c r="BC11" s="17">
        <v>3.3257507712630197E-2</v>
      </c>
      <c r="BD11" s="17">
        <v>6.0860473155564303E-2</v>
      </c>
      <c r="BE11" s="17">
        <v>0.14089576374388499</v>
      </c>
      <c r="BF11" s="17">
        <v>0</v>
      </c>
      <c r="BG11" s="17">
        <v>0</v>
      </c>
    </row>
    <row r="12" spans="2:59" x14ac:dyDescent="0.35">
      <c r="B12" s="18" t="s">
        <v>691</v>
      </c>
      <c r="C12" s="17">
        <v>8.5505048012653101E-2</v>
      </c>
      <c r="D12" s="17">
        <v>0.10659880208194</v>
      </c>
      <c r="E12" s="17">
        <v>6.5532430369953903E-2</v>
      </c>
      <c r="F12" s="17"/>
      <c r="G12" s="17">
        <v>0.200654870650884</v>
      </c>
      <c r="H12" s="17">
        <v>0</v>
      </c>
      <c r="I12" s="17">
        <v>0.14192109977342601</v>
      </c>
      <c r="J12" s="17">
        <v>0</v>
      </c>
      <c r="K12" s="17">
        <v>4.9764551484877302E-2</v>
      </c>
      <c r="L12" s="17">
        <v>0.13334126750254599</v>
      </c>
      <c r="M12" s="17"/>
      <c r="N12" s="17">
        <v>3.4287282281040499E-2</v>
      </c>
      <c r="O12" s="17">
        <v>9.8649021680151605E-2</v>
      </c>
      <c r="P12" s="17">
        <v>8.1125655488826401E-2</v>
      </c>
      <c r="Q12" s="17">
        <v>0.116973448134977</v>
      </c>
      <c r="R12" s="17"/>
      <c r="S12" s="17">
        <v>7.0430046814724603E-2</v>
      </c>
      <c r="T12" s="17">
        <v>0</v>
      </c>
      <c r="U12" s="17">
        <v>0.120627664087208</v>
      </c>
      <c r="V12" s="17">
        <v>0.198812343954896</v>
      </c>
      <c r="W12" s="17">
        <v>0</v>
      </c>
      <c r="X12" s="17">
        <v>0</v>
      </c>
      <c r="Y12" s="17">
        <v>0.20465488314226399</v>
      </c>
      <c r="Z12" s="17">
        <v>0</v>
      </c>
      <c r="AA12" s="17">
        <v>0</v>
      </c>
      <c r="AB12" s="17">
        <v>5.7549040692574903E-2</v>
      </c>
      <c r="AC12" s="17">
        <v>0.120242929464649</v>
      </c>
      <c r="AD12" s="17">
        <v>0.18399330902460201</v>
      </c>
      <c r="AE12" s="17"/>
      <c r="AF12" s="17">
        <v>0.11637064022422899</v>
      </c>
      <c r="AG12" s="17">
        <v>6.0165132924579902E-2</v>
      </c>
      <c r="AH12" s="17">
        <v>6.1364711618088499E-2</v>
      </c>
      <c r="AI12" s="17"/>
      <c r="AJ12" s="17">
        <v>0.10116480256799899</v>
      </c>
      <c r="AK12" s="17">
        <v>7.2860721504737505E-2</v>
      </c>
      <c r="AL12" s="17">
        <v>0</v>
      </c>
      <c r="AM12" s="17">
        <v>0.51442860965638904</v>
      </c>
      <c r="AN12" s="17">
        <v>6.6193825433822406E-2</v>
      </c>
      <c r="AO12" s="17"/>
      <c r="AP12" s="17">
        <v>0.16974414933715801</v>
      </c>
      <c r="AQ12" s="17">
        <v>6.2580230503127304E-2</v>
      </c>
      <c r="AR12" s="17">
        <v>0</v>
      </c>
      <c r="AS12" s="17">
        <v>0.100034626253781</v>
      </c>
      <c r="AT12" s="17">
        <v>0</v>
      </c>
      <c r="AU12" s="17"/>
      <c r="AV12" s="17">
        <v>7.79417351525655E-2</v>
      </c>
      <c r="AW12" s="17">
        <v>9.0053841437974597E-2</v>
      </c>
      <c r="AX12" s="17">
        <v>0</v>
      </c>
      <c r="AY12" s="17">
        <v>0.14578802599899901</v>
      </c>
      <c r="AZ12" s="17">
        <v>0</v>
      </c>
      <c r="BA12" s="17">
        <v>0.144077007935629</v>
      </c>
      <c r="BB12" s="17"/>
      <c r="BC12" s="17">
        <v>7.0736845307530202E-2</v>
      </c>
      <c r="BD12" s="17">
        <v>0.10701436613524801</v>
      </c>
      <c r="BE12" s="17">
        <v>6.5865741500242603E-2</v>
      </c>
      <c r="BF12" s="17">
        <v>7.0850488916295098E-2</v>
      </c>
      <c r="BG12" s="17">
        <v>0</v>
      </c>
    </row>
    <row r="13" spans="2:59" x14ac:dyDescent="0.35">
      <c r="B13" s="18" t="s">
        <v>692</v>
      </c>
      <c r="C13" s="17">
        <v>0.18367059684877601</v>
      </c>
      <c r="D13" s="17">
        <v>0.172685413206845</v>
      </c>
      <c r="E13" s="17">
        <v>0.19407191621063399</v>
      </c>
      <c r="F13" s="17"/>
      <c r="G13" s="17">
        <v>0.24094041693627799</v>
      </c>
      <c r="H13" s="17">
        <v>0.12257497648595</v>
      </c>
      <c r="I13" s="17">
        <v>0.12924142816117801</v>
      </c>
      <c r="J13" s="17">
        <v>0.105140810825377</v>
      </c>
      <c r="K13" s="17">
        <v>9.9721556865751501E-2</v>
      </c>
      <c r="L13" s="17">
        <v>0.30284149686957501</v>
      </c>
      <c r="M13" s="17"/>
      <c r="N13" s="17">
        <v>0.12610336078812701</v>
      </c>
      <c r="O13" s="17">
        <v>7.3599361022214996E-2</v>
      </c>
      <c r="P13" s="17">
        <v>6.8608593033562496E-2</v>
      </c>
      <c r="Q13" s="17">
        <v>0.40743121386019199</v>
      </c>
      <c r="R13" s="17"/>
      <c r="S13" s="17">
        <v>0</v>
      </c>
      <c r="T13" s="17">
        <v>0.443461492066968</v>
      </c>
      <c r="U13" s="17">
        <v>0.108930779224923</v>
      </c>
      <c r="V13" s="17">
        <v>0</v>
      </c>
      <c r="W13" s="17">
        <v>0.24568028859097299</v>
      </c>
      <c r="X13" s="17">
        <v>0</v>
      </c>
      <c r="Y13" s="17">
        <v>0.37553729208637399</v>
      </c>
      <c r="Z13" s="17">
        <v>0.16562864969605801</v>
      </c>
      <c r="AA13" s="17">
        <v>0.22664576867553499</v>
      </c>
      <c r="AB13" s="17">
        <v>0.17659495051878901</v>
      </c>
      <c r="AC13" s="17">
        <v>0.130369146296722</v>
      </c>
      <c r="AD13" s="17">
        <v>0.16244589817697</v>
      </c>
      <c r="AE13" s="17"/>
      <c r="AF13" s="17">
        <v>0.25346928012438402</v>
      </c>
      <c r="AG13" s="17">
        <v>0.18986134814780101</v>
      </c>
      <c r="AH13" s="17">
        <v>0</v>
      </c>
      <c r="AI13" s="17"/>
      <c r="AJ13" s="17">
        <v>0.207761800504321</v>
      </c>
      <c r="AK13" s="17">
        <v>0.123283311224046</v>
      </c>
      <c r="AL13" s="17">
        <v>0.49076155415120098</v>
      </c>
      <c r="AM13" s="17">
        <v>0</v>
      </c>
      <c r="AN13" s="17">
        <v>0.114721670969077</v>
      </c>
      <c r="AO13" s="17"/>
      <c r="AP13" s="17">
        <v>0.117356375074883</v>
      </c>
      <c r="AQ13" s="17">
        <v>0.102736397559826</v>
      </c>
      <c r="AR13" s="17">
        <v>0.173684002884954</v>
      </c>
      <c r="AS13" s="17">
        <v>0.41189946679224099</v>
      </c>
      <c r="AT13" s="17">
        <v>0</v>
      </c>
      <c r="AU13" s="17"/>
      <c r="AV13" s="17">
        <v>0.113744075158231</v>
      </c>
      <c r="AW13" s="17">
        <v>0.12893872209135199</v>
      </c>
      <c r="AX13" s="17">
        <v>0.11416542785669299</v>
      </c>
      <c r="AY13" s="17">
        <v>0.4284908251647</v>
      </c>
      <c r="AZ13" s="17">
        <v>0</v>
      </c>
      <c r="BA13" s="17">
        <v>0.13881809646903001</v>
      </c>
      <c r="BB13" s="17"/>
      <c r="BC13" s="17">
        <v>0.19216869342572401</v>
      </c>
      <c r="BD13" s="17">
        <v>0.15264052357708</v>
      </c>
      <c r="BE13" s="17">
        <v>0.20606099295277899</v>
      </c>
      <c r="BF13" s="17">
        <v>4.6377006977417201E-2</v>
      </c>
      <c r="BG13" s="17">
        <v>1</v>
      </c>
    </row>
    <row r="14" spans="2:59" x14ac:dyDescent="0.35">
      <c r="B14" s="18" t="s">
        <v>598</v>
      </c>
      <c r="C14" s="17">
        <v>0.101303871386295</v>
      </c>
      <c r="D14" s="17">
        <v>8.8626938053163906E-2</v>
      </c>
      <c r="E14" s="17">
        <v>0.113307023670756</v>
      </c>
      <c r="F14" s="17"/>
      <c r="G14" s="17">
        <v>0</v>
      </c>
      <c r="H14" s="17">
        <v>0.23994542055304699</v>
      </c>
      <c r="I14" s="17">
        <v>7.6224858605815807E-2</v>
      </c>
      <c r="J14" s="17">
        <v>0.20717237881470399</v>
      </c>
      <c r="K14" s="17">
        <v>0</v>
      </c>
      <c r="L14" s="17">
        <v>7.6615769041774001E-2</v>
      </c>
      <c r="M14" s="17"/>
      <c r="N14" s="17">
        <v>0.18472229340754401</v>
      </c>
      <c r="O14" s="17">
        <v>0.100541412887948</v>
      </c>
      <c r="P14" s="17">
        <v>4.5909248538187203E-2</v>
      </c>
      <c r="Q14" s="17">
        <v>7.7092320207089199E-2</v>
      </c>
      <c r="R14" s="17"/>
      <c r="S14" s="17">
        <v>0.248878403509597</v>
      </c>
      <c r="T14" s="17">
        <v>0</v>
      </c>
      <c r="U14" s="17">
        <v>0</v>
      </c>
      <c r="V14" s="17">
        <v>0.29822351628690602</v>
      </c>
      <c r="W14" s="17">
        <v>0.13198847046790699</v>
      </c>
      <c r="X14" s="17">
        <v>0</v>
      </c>
      <c r="Y14" s="17">
        <v>7.1348310915384003E-2</v>
      </c>
      <c r="Z14" s="17">
        <v>0.28382445454125899</v>
      </c>
      <c r="AA14" s="17">
        <v>0</v>
      </c>
      <c r="AB14" s="17">
        <v>0</v>
      </c>
      <c r="AC14" s="17">
        <v>0.23379806069721601</v>
      </c>
      <c r="AD14" s="17">
        <v>0</v>
      </c>
      <c r="AE14" s="17"/>
      <c r="AF14" s="17">
        <v>0.10447646099627</v>
      </c>
      <c r="AG14" s="17">
        <v>6.5815708929184799E-2</v>
      </c>
      <c r="AH14" s="17">
        <v>0.119965184823798</v>
      </c>
      <c r="AI14" s="17"/>
      <c r="AJ14" s="17">
        <v>6.9255213118860404E-2</v>
      </c>
      <c r="AK14" s="17">
        <v>0.159406857728526</v>
      </c>
      <c r="AL14" s="17">
        <v>0.22792233343465901</v>
      </c>
      <c r="AM14" s="17">
        <v>0</v>
      </c>
      <c r="AN14" s="17">
        <v>6.7168119799540807E-2</v>
      </c>
      <c r="AO14" s="17"/>
      <c r="AP14" s="17">
        <v>0</v>
      </c>
      <c r="AQ14" s="17">
        <v>0.16278459614930799</v>
      </c>
      <c r="AR14" s="17">
        <v>0.173684002884954</v>
      </c>
      <c r="AS14" s="17">
        <v>8.2800384631120605E-2</v>
      </c>
      <c r="AT14" s="17">
        <v>0</v>
      </c>
      <c r="AU14" s="17"/>
      <c r="AV14" s="17">
        <v>0.111662254918801</v>
      </c>
      <c r="AW14" s="17">
        <v>5.1474475186588597E-2</v>
      </c>
      <c r="AX14" s="17">
        <v>0.302187033430247</v>
      </c>
      <c r="AY14" s="17">
        <v>7.9729595221190899E-2</v>
      </c>
      <c r="AZ14" s="17">
        <v>0</v>
      </c>
      <c r="BA14" s="17">
        <v>0.10499136890767</v>
      </c>
      <c r="BB14" s="17"/>
      <c r="BC14" s="17">
        <v>6.8463609879895193E-2</v>
      </c>
      <c r="BD14" s="17">
        <v>6.7691050768322505E-2</v>
      </c>
      <c r="BE14" s="17">
        <v>4.1454443515101802E-2</v>
      </c>
      <c r="BF14" s="17">
        <v>0.28909856576928999</v>
      </c>
      <c r="BG14" s="17">
        <v>0</v>
      </c>
    </row>
    <row r="15" spans="2:59" x14ac:dyDescent="0.35">
      <c r="B15" s="18" t="s">
        <v>726</v>
      </c>
      <c r="C15" s="17">
        <v>0.379331061019402</v>
      </c>
      <c r="D15" s="17">
        <v>0.36411664856221598</v>
      </c>
      <c r="E15" s="17">
        <v>0.39373682500373502</v>
      </c>
      <c r="F15" s="17"/>
      <c r="G15" s="17">
        <v>0.39325057730513902</v>
      </c>
      <c r="H15" s="17">
        <v>0.45296150316337902</v>
      </c>
      <c r="I15" s="17">
        <v>0.36385073324376499</v>
      </c>
      <c r="J15" s="17">
        <v>0.487827277172873</v>
      </c>
      <c r="K15" s="17">
        <v>0.510947524015535</v>
      </c>
      <c r="L15" s="17">
        <v>0.22155056900220599</v>
      </c>
      <c r="M15" s="17"/>
      <c r="N15" s="17">
        <v>0.37326459998163602</v>
      </c>
      <c r="O15" s="17">
        <v>0.42133761545453802</v>
      </c>
      <c r="P15" s="17">
        <v>0.52381360937928101</v>
      </c>
      <c r="Q15" s="17">
        <v>0.24322904697539199</v>
      </c>
      <c r="R15" s="17"/>
      <c r="S15" s="17">
        <v>0.61563491303574103</v>
      </c>
      <c r="T15" s="17">
        <v>0.38977103904431998</v>
      </c>
      <c r="U15" s="17">
        <v>0.65776233093022496</v>
      </c>
      <c r="V15" s="17">
        <v>0.220370462775001</v>
      </c>
      <c r="W15" s="17">
        <v>0.48707025626776401</v>
      </c>
      <c r="X15" s="17">
        <v>0.63701210521376295</v>
      </c>
      <c r="Y15" s="17">
        <v>5.95422806424128E-2</v>
      </c>
      <c r="Z15" s="17">
        <v>0.16957557591494099</v>
      </c>
      <c r="AA15" s="17">
        <v>0.228017405954305</v>
      </c>
      <c r="AB15" s="17">
        <v>0.47850764886170499</v>
      </c>
      <c r="AC15" s="17">
        <v>0.278551349965526</v>
      </c>
      <c r="AD15" s="17">
        <v>0.48610055046433098</v>
      </c>
      <c r="AE15" s="17"/>
      <c r="AF15" s="17">
        <v>0.29958728270073898</v>
      </c>
      <c r="AG15" s="17">
        <v>0.39032456561958401</v>
      </c>
      <c r="AH15" s="17">
        <v>0.46331236047908902</v>
      </c>
      <c r="AI15" s="17"/>
      <c r="AJ15" s="17">
        <v>0.23828652983771301</v>
      </c>
      <c r="AK15" s="17">
        <v>0.417021424583505</v>
      </c>
      <c r="AL15" s="17">
        <v>0.28131611241414101</v>
      </c>
      <c r="AM15" s="17">
        <v>0</v>
      </c>
      <c r="AN15" s="17">
        <v>0.55497089960407298</v>
      </c>
      <c r="AO15" s="17"/>
      <c r="AP15" s="17">
        <v>0.25900465185947202</v>
      </c>
      <c r="AQ15" s="17">
        <v>0.39013763235173798</v>
      </c>
      <c r="AR15" s="17">
        <v>0.65263199423009199</v>
      </c>
      <c r="AS15" s="17">
        <v>0.23272756248548301</v>
      </c>
      <c r="AT15" s="17">
        <v>1</v>
      </c>
      <c r="AU15" s="17"/>
      <c r="AV15" s="17">
        <v>0.43408126948479803</v>
      </c>
      <c r="AW15" s="17">
        <v>0.23084153103083199</v>
      </c>
      <c r="AX15" s="17">
        <v>0.58364753871305997</v>
      </c>
      <c r="AY15" s="17">
        <v>0.222381848407119</v>
      </c>
      <c r="AZ15" s="17">
        <v>0.74562560034507597</v>
      </c>
      <c r="BA15" s="17">
        <v>0.35122542586304101</v>
      </c>
      <c r="BB15" s="17"/>
      <c r="BC15" s="17">
        <v>0.41639828194219403</v>
      </c>
      <c r="BD15" s="17">
        <v>0.35275680322604602</v>
      </c>
      <c r="BE15" s="17">
        <v>0.427682199057557</v>
      </c>
      <c r="BF15" s="17">
        <v>0.36622057493691001</v>
      </c>
      <c r="BG15" s="17">
        <v>0</v>
      </c>
    </row>
    <row r="16" spans="2:59" x14ac:dyDescent="0.35">
      <c r="B16" s="18" t="s">
        <v>100</v>
      </c>
      <c r="C16" s="19">
        <v>8.4330530637404005E-2</v>
      </c>
      <c r="D16" s="19">
        <v>6.4978371197515802E-2</v>
      </c>
      <c r="E16" s="19">
        <v>0.10265411968579501</v>
      </c>
      <c r="F16" s="19"/>
      <c r="G16" s="19">
        <v>0</v>
      </c>
      <c r="H16" s="19">
        <v>5.5326748689547102E-2</v>
      </c>
      <c r="I16" s="19">
        <v>6.8548347308546601E-2</v>
      </c>
      <c r="J16" s="19">
        <v>5.0603693601186502E-2</v>
      </c>
      <c r="K16" s="19">
        <v>0.15312217618490601</v>
      </c>
      <c r="L16" s="19">
        <v>0.10666148011656799</v>
      </c>
      <c r="M16" s="19"/>
      <c r="N16" s="19">
        <v>5.0140674057423798E-2</v>
      </c>
      <c r="O16" s="19">
        <v>0.100974578167212</v>
      </c>
      <c r="P16" s="19">
        <v>0.107510563620939</v>
      </c>
      <c r="Q16" s="19">
        <v>7.96510609201935E-2</v>
      </c>
      <c r="R16" s="19"/>
      <c r="S16" s="19">
        <v>0</v>
      </c>
      <c r="T16" s="19">
        <v>0.16676746888871199</v>
      </c>
      <c r="U16" s="19">
        <v>0</v>
      </c>
      <c r="V16" s="19">
        <v>0</v>
      </c>
      <c r="W16" s="19">
        <v>0</v>
      </c>
      <c r="X16" s="19">
        <v>0.362987894786237</v>
      </c>
      <c r="Y16" s="19">
        <v>0</v>
      </c>
      <c r="Z16" s="19">
        <v>0.16957557591494099</v>
      </c>
      <c r="AA16" s="19">
        <v>0.24475181470436899</v>
      </c>
      <c r="AB16" s="19">
        <v>0.11837412937882</v>
      </c>
      <c r="AC16" s="19">
        <v>0.129209421122258</v>
      </c>
      <c r="AD16" s="19">
        <v>0</v>
      </c>
      <c r="AE16" s="19"/>
      <c r="AF16" s="19">
        <v>7.5902703566908605E-2</v>
      </c>
      <c r="AG16" s="19">
        <v>0.10248676701277599</v>
      </c>
      <c r="AH16" s="19">
        <v>0.110851238647726</v>
      </c>
      <c r="AI16" s="19"/>
      <c r="AJ16" s="19">
        <v>0.150920732025279</v>
      </c>
      <c r="AK16" s="19">
        <v>9.5312763940140002E-2</v>
      </c>
      <c r="AL16" s="19">
        <v>0</v>
      </c>
      <c r="AM16" s="19">
        <v>0</v>
      </c>
      <c r="AN16" s="19">
        <v>0</v>
      </c>
      <c r="AO16" s="19"/>
      <c r="AP16" s="19">
        <v>0.25456851739599601</v>
      </c>
      <c r="AQ16" s="19">
        <v>8.1864338069672901E-2</v>
      </c>
      <c r="AR16" s="19">
        <v>0</v>
      </c>
      <c r="AS16" s="19">
        <v>0</v>
      </c>
      <c r="AT16" s="19">
        <v>0</v>
      </c>
      <c r="AU16" s="19"/>
      <c r="AV16" s="19">
        <v>7.5847372746272998E-2</v>
      </c>
      <c r="AW16" s="19">
        <v>0.27969285261908899</v>
      </c>
      <c r="AX16" s="19">
        <v>0</v>
      </c>
      <c r="AY16" s="19">
        <v>0</v>
      </c>
      <c r="AZ16" s="19">
        <v>0</v>
      </c>
      <c r="BA16" s="19">
        <v>0.12328474508967301</v>
      </c>
      <c r="BB16" s="19"/>
      <c r="BC16" s="19">
        <v>0.15268847864476801</v>
      </c>
      <c r="BD16" s="19">
        <v>9.6795951889284595E-2</v>
      </c>
      <c r="BE16" s="19">
        <v>4.8151295928954299E-2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13</v>
      </c>
      <c r="H7" s="10">
        <v>17</v>
      </c>
      <c r="I7" s="10">
        <v>17</v>
      </c>
      <c r="J7" s="10">
        <v>28</v>
      </c>
      <c r="K7" s="10">
        <v>16</v>
      </c>
      <c r="L7" s="10">
        <v>25</v>
      </c>
      <c r="M7" s="10"/>
      <c r="N7" s="10">
        <v>30</v>
      </c>
      <c r="O7" s="10">
        <v>29</v>
      </c>
      <c r="P7" s="10">
        <v>18</v>
      </c>
      <c r="Q7" s="10">
        <v>39</v>
      </c>
      <c r="R7" s="10"/>
      <c r="S7" s="10">
        <v>10</v>
      </c>
      <c r="T7" s="10">
        <v>16</v>
      </c>
      <c r="U7" s="10">
        <v>9</v>
      </c>
      <c r="V7" s="10">
        <v>12</v>
      </c>
      <c r="W7" s="10">
        <v>10</v>
      </c>
      <c r="X7" s="10">
        <v>13</v>
      </c>
      <c r="Y7" s="10">
        <v>11</v>
      </c>
      <c r="Z7" s="10">
        <v>5</v>
      </c>
      <c r="AA7" s="10">
        <v>11</v>
      </c>
      <c r="AB7" s="10">
        <v>10</v>
      </c>
      <c r="AC7" s="10">
        <v>5</v>
      </c>
      <c r="AD7" s="10">
        <v>4</v>
      </c>
      <c r="AE7" s="10"/>
      <c r="AF7" s="10">
        <v>38</v>
      </c>
      <c r="AG7" s="10">
        <v>49</v>
      </c>
      <c r="AH7" s="10">
        <v>17</v>
      </c>
      <c r="AI7" s="10"/>
      <c r="AJ7" s="10">
        <v>40</v>
      </c>
      <c r="AK7" s="10">
        <v>30</v>
      </c>
      <c r="AL7" s="10">
        <v>5</v>
      </c>
      <c r="AM7" s="10">
        <v>2</v>
      </c>
      <c r="AN7" s="10">
        <v>17</v>
      </c>
      <c r="AO7" s="10"/>
      <c r="AP7" s="10">
        <v>21</v>
      </c>
      <c r="AQ7" s="10">
        <v>37</v>
      </c>
      <c r="AR7" s="10">
        <v>9</v>
      </c>
      <c r="AS7" s="10">
        <v>24</v>
      </c>
      <c r="AT7" s="10">
        <v>8</v>
      </c>
      <c r="AU7" s="10"/>
      <c r="AV7" s="10">
        <v>27</v>
      </c>
      <c r="AW7" s="10">
        <v>20</v>
      </c>
      <c r="AX7" s="10">
        <v>9</v>
      </c>
      <c r="AY7" s="10">
        <v>29</v>
      </c>
      <c r="AZ7" s="10">
        <v>9</v>
      </c>
      <c r="BA7" s="10">
        <v>9</v>
      </c>
      <c r="BB7" s="10"/>
      <c r="BC7" s="10">
        <v>26</v>
      </c>
      <c r="BD7" s="10">
        <v>28</v>
      </c>
      <c r="BE7" s="10">
        <v>30</v>
      </c>
      <c r="BF7" s="10">
        <v>16</v>
      </c>
      <c r="BG7" s="10">
        <v>1</v>
      </c>
    </row>
    <row r="8" spans="2:59" ht="30" customHeight="1" x14ac:dyDescent="0.35">
      <c r="B8" s="11" t="s">
        <v>20</v>
      </c>
      <c r="C8" s="11">
        <v>119</v>
      </c>
      <c r="D8" s="11">
        <v>58</v>
      </c>
      <c r="E8" s="11">
        <v>60</v>
      </c>
      <c r="F8" s="11"/>
      <c r="G8" s="11">
        <v>14</v>
      </c>
      <c r="H8" s="11">
        <v>19</v>
      </c>
      <c r="I8" s="11">
        <v>19</v>
      </c>
      <c r="J8" s="11">
        <v>27</v>
      </c>
      <c r="K8" s="11">
        <v>15</v>
      </c>
      <c r="L8" s="11">
        <v>25</v>
      </c>
      <c r="M8" s="11"/>
      <c r="N8" s="11">
        <v>30</v>
      </c>
      <c r="O8" s="11">
        <v>34</v>
      </c>
      <c r="P8" s="11">
        <v>17</v>
      </c>
      <c r="Q8" s="11">
        <v>37</v>
      </c>
      <c r="R8" s="11"/>
      <c r="S8" s="11">
        <v>10</v>
      </c>
      <c r="T8" s="11">
        <v>16</v>
      </c>
      <c r="U8" s="11">
        <v>9</v>
      </c>
      <c r="V8" s="11">
        <v>15</v>
      </c>
      <c r="W8" s="11">
        <v>11</v>
      </c>
      <c r="X8" s="11">
        <v>17</v>
      </c>
      <c r="Y8" s="11">
        <v>10</v>
      </c>
      <c r="Z8" s="11">
        <v>4</v>
      </c>
      <c r="AA8" s="11">
        <v>10</v>
      </c>
      <c r="AB8" s="11">
        <v>9</v>
      </c>
      <c r="AC8" s="11">
        <v>4</v>
      </c>
      <c r="AD8" s="11">
        <v>4</v>
      </c>
      <c r="AE8" s="11"/>
      <c r="AF8" s="11">
        <v>39</v>
      </c>
      <c r="AG8" s="11">
        <v>50</v>
      </c>
      <c r="AH8" s="11">
        <v>17</v>
      </c>
      <c r="AI8" s="11"/>
      <c r="AJ8" s="11">
        <v>40</v>
      </c>
      <c r="AK8" s="11">
        <v>33</v>
      </c>
      <c r="AL8" s="11">
        <v>5</v>
      </c>
      <c r="AM8" s="11">
        <v>2</v>
      </c>
      <c r="AN8" s="11">
        <v>17</v>
      </c>
      <c r="AO8" s="11"/>
      <c r="AP8" s="11">
        <v>20</v>
      </c>
      <c r="AQ8" s="11">
        <v>40</v>
      </c>
      <c r="AR8" s="11">
        <v>9</v>
      </c>
      <c r="AS8" s="11">
        <v>25</v>
      </c>
      <c r="AT8" s="11">
        <v>8</v>
      </c>
      <c r="AU8" s="11"/>
      <c r="AV8" s="11">
        <v>30</v>
      </c>
      <c r="AW8" s="11">
        <v>19</v>
      </c>
      <c r="AX8" s="11">
        <v>9</v>
      </c>
      <c r="AY8" s="11">
        <v>30</v>
      </c>
      <c r="AZ8" s="11">
        <v>9</v>
      </c>
      <c r="BA8" s="11">
        <v>10</v>
      </c>
      <c r="BB8" s="11"/>
      <c r="BC8" s="11">
        <v>27</v>
      </c>
      <c r="BD8" s="11">
        <v>28</v>
      </c>
      <c r="BE8" s="11">
        <v>31</v>
      </c>
      <c r="BF8" s="11">
        <v>17</v>
      </c>
      <c r="BG8" s="11">
        <v>1</v>
      </c>
    </row>
    <row r="9" spans="2:59" ht="29" x14ac:dyDescent="0.35">
      <c r="B9" s="18" t="s">
        <v>721</v>
      </c>
      <c r="C9" s="17">
        <v>0.13489704121216101</v>
      </c>
      <c r="D9" s="17">
        <v>0.18717593401764401</v>
      </c>
      <c r="E9" s="17">
        <v>8.4400277611698493E-2</v>
      </c>
      <c r="F9" s="17"/>
      <c r="G9" s="17">
        <v>9.6298265248640796E-2</v>
      </c>
      <c r="H9" s="17">
        <v>0.120440892519732</v>
      </c>
      <c r="I9" s="17">
        <v>0.12895428661762101</v>
      </c>
      <c r="J9" s="17">
        <v>5.1923933391482303E-2</v>
      </c>
      <c r="K9" s="17">
        <v>0.11833552404842999</v>
      </c>
      <c r="L9" s="17">
        <v>0.27080333583453498</v>
      </c>
      <c r="M9" s="17"/>
      <c r="N9" s="17">
        <v>0.200711474909503</v>
      </c>
      <c r="O9" s="17">
        <v>9.9566757478267098E-2</v>
      </c>
      <c r="P9" s="17">
        <v>6.8175730825813602E-2</v>
      </c>
      <c r="Q9" s="17">
        <v>0.143958030426968</v>
      </c>
      <c r="R9" s="17"/>
      <c r="S9" s="17">
        <v>9.2853872949957894E-2</v>
      </c>
      <c r="T9" s="17">
        <v>0.176150522592565</v>
      </c>
      <c r="U9" s="17">
        <v>0</v>
      </c>
      <c r="V9" s="17">
        <v>0.167430639143512</v>
      </c>
      <c r="W9" s="17">
        <v>0.12018228491473</v>
      </c>
      <c r="X9" s="17">
        <v>9.2222036022040793E-2</v>
      </c>
      <c r="Y9" s="17">
        <v>8.1146790491132104E-2</v>
      </c>
      <c r="Z9" s="17">
        <v>0.368526043411184</v>
      </c>
      <c r="AA9" s="17">
        <v>0.179513013129671</v>
      </c>
      <c r="AB9" s="17">
        <v>0.22747204784120201</v>
      </c>
      <c r="AC9" s="17">
        <v>0.19577759584288601</v>
      </c>
      <c r="AD9" s="17">
        <v>0</v>
      </c>
      <c r="AE9" s="17"/>
      <c r="AF9" s="17">
        <v>0.10045194021373</v>
      </c>
      <c r="AG9" s="17">
        <v>0.16668410412652601</v>
      </c>
      <c r="AH9" s="17">
        <v>0.147038251835234</v>
      </c>
      <c r="AI9" s="17"/>
      <c r="AJ9" s="17">
        <v>0.12146392969558401</v>
      </c>
      <c r="AK9" s="17">
        <v>0.110625026967585</v>
      </c>
      <c r="AL9" s="17">
        <v>0.38986449893005498</v>
      </c>
      <c r="AM9" s="17">
        <v>0.50138448540013503</v>
      </c>
      <c r="AN9" s="17">
        <v>0.14838052584227199</v>
      </c>
      <c r="AO9" s="17"/>
      <c r="AP9" s="17">
        <v>0.19389614916261699</v>
      </c>
      <c r="AQ9" s="17">
        <v>9.1428951155442598E-2</v>
      </c>
      <c r="AR9" s="17">
        <v>0.35077183854310401</v>
      </c>
      <c r="AS9" s="17">
        <v>7.0258905217755505E-2</v>
      </c>
      <c r="AT9" s="17">
        <v>0.127245044600825</v>
      </c>
      <c r="AU9" s="17"/>
      <c r="AV9" s="17">
        <v>0.12138710901572899</v>
      </c>
      <c r="AW9" s="17">
        <v>0.20278251971889</v>
      </c>
      <c r="AX9" s="17">
        <v>0.23387949603827701</v>
      </c>
      <c r="AY9" s="17">
        <v>0.124920796091468</v>
      </c>
      <c r="AZ9" s="17">
        <v>0.11209382053310001</v>
      </c>
      <c r="BA9" s="17">
        <v>0</v>
      </c>
      <c r="BB9" s="17"/>
      <c r="BC9" s="17">
        <v>0</v>
      </c>
      <c r="BD9" s="17">
        <v>0.16796960420382501</v>
      </c>
      <c r="BE9" s="17">
        <v>0.175166393148149</v>
      </c>
      <c r="BF9" s="17">
        <v>0.125574885893106</v>
      </c>
      <c r="BG9" s="17">
        <v>0</v>
      </c>
    </row>
    <row r="10" spans="2:59" x14ac:dyDescent="0.35">
      <c r="B10" s="18" t="s">
        <v>689</v>
      </c>
      <c r="C10" s="17">
        <v>0.17344797467435799</v>
      </c>
      <c r="D10" s="17">
        <v>0.14638041952636699</v>
      </c>
      <c r="E10" s="17">
        <v>0.19959282702684</v>
      </c>
      <c r="F10" s="17"/>
      <c r="G10" s="17">
        <v>7.3690615629179904E-2</v>
      </c>
      <c r="H10" s="17">
        <v>0.35918509716490399</v>
      </c>
      <c r="I10" s="17">
        <v>0</v>
      </c>
      <c r="J10" s="17">
        <v>0.167083481809328</v>
      </c>
      <c r="K10" s="17">
        <v>0.172567186041377</v>
      </c>
      <c r="L10" s="17">
        <v>0.22307787019975001</v>
      </c>
      <c r="M10" s="17"/>
      <c r="N10" s="17">
        <v>0.165305664072873</v>
      </c>
      <c r="O10" s="17">
        <v>0.14143398269751001</v>
      </c>
      <c r="P10" s="17">
        <v>0.224932556985461</v>
      </c>
      <c r="Q10" s="17">
        <v>0.18523441292454301</v>
      </c>
      <c r="R10" s="17"/>
      <c r="S10" s="17">
        <v>0.41269931107573099</v>
      </c>
      <c r="T10" s="17">
        <v>0.301252890840363</v>
      </c>
      <c r="U10" s="17">
        <v>0</v>
      </c>
      <c r="V10" s="17">
        <v>7.5494160386651202E-2</v>
      </c>
      <c r="W10" s="17">
        <v>0.18432445431512501</v>
      </c>
      <c r="X10" s="17">
        <v>0.237696060616368</v>
      </c>
      <c r="Y10" s="17">
        <v>8.2428198972317901E-2</v>
      </c>
      <c r="Z10" s="17">
        <v>0</v>
      </c>
      <c r="AA10" s="17">
        <v>0.10492060424091899</v>
      </c>
      <c r="AB10" s="17">
        <v>0.198894947553966</v>
      </c>
      <c r="AC10" s="17">
        <v>0</v>
      </c>
      <c r="AD10" s="17">
        <v>0.22606991014674499</v>
      </c>
      <c r="AE10" s="17"/>
      <c r="AF10" s="17">
        <v>0.18954528047670399</v>
      </c>
      <c r="AG10" s="17">
        <v>0.164731397661149</v>
      </c>
      <c r="AH10" s="17">
        <v>0.116233084941801</v>
      </c>
      <c r="AI10" s="17"/>
      <c r="AJ10" s="17">
        <v>0.20129883598926601</v>
      </c>
      <c r="AK10" s="17">
        <v>0.13723536466518799</v>
      </c>
      <c r="AL10" s="17">
        <v>0.21767121243664</v>
      </c>
      <c r="AM10" s="17">
        <v>0</v>
      </c>
      <c r="AN10" s="17">
        <v>0.24608958359499999</v>
      </c>
      <c r="AO10" s="17"/>
      <c r="AP10" s="17">
        <v>0.22970412473014501</v>
      </c>
      <c r="AQ10" s="17">
        <v>0.14677744056964701</v>
      </c>
      <c r="AR10" s="17">
        <v>0.109463357282278</v>
      </c>
      <c r="AS10" s="17">
        <v>0.17432482410125899</v>
      </c>
      <c r="AT10" s="17">
        <v>0.36708810409430698</v>
      </c>
      <c r="AU10" s="17"/>
      <c r="AV10" s="17">
        <v>0.256844204686074</v>
      </c>
      <c r="AW10" s="17">
        <v>0.145431572689941</v>
      </c>
      <c r="AX10" s="17">
        <v>0.107854773870539</v>
      </c>
      <c r="AY10" s="17">
        <v>0.14940046777760099</v>
      </c>
      <c r="AZ10" s="17">
        <v>0.20937799701579499</v>
      </c>
      <c r="BA10" s="17">
        <v>0.19210771930127299</v>
      </c>
      <c r="BB10" s="17"/>
      <c r="BC10" s="17">
        <v>0.15212107292375199</v>
      </c>
      <c r="BD10" s="17">
        <v>0.24768556749062101</v>
      </c>
      <c r="BE10" s="17">
        <v>9.6329334348925502E-2</v>
      </c>
      <c r="BF10" s="17">
        <v>0.195018403817973</v>
      </c>
      <c r="BG10" s="17">
        <v>0</v>
      </c>
    </row>
    <row r="11" spans="2:59" x14ac:dyDescent="0.35">
      <c r="B11" s="18" t="s">
        <v>690</v>
      </c>
      <c r="C11" s="17">
        <v>0.19240318378176099</v>
      </c>
      <c r="D11" s="17">
        <v>0.187229664948344</v>
      </c>
      <c r="E11" s="17">
        <v>0.19740034312263799</v>
      </c>
      <c r="F11" s="17"/>
      <c r="G11" s="17">
        <v>6.9911472325785998E-2</v>
      </c>
      <c r="H11" s="17">
        <v>0.29625130266301403</v>
      </c>
      <c r="I11" s="17">
        <v>0.27177800159036603</v>
      </c>
      <c r="J11" s="17">
        <v>0.16587944838544999</v>
      </c>
      <c r="K11" s="17">
        <v>0.26195751313215998</v>
      </c>
      <c r="L11" s="17">
        <v>0.106908861279222</v>
      </c>
      <c r="M11" s="17"/>
      <c r="N11" s="17">
        <v>0.17012394925632299</v>
      </c>
      <c r="O11" s="17">
        <v>0.23576941185418901</v>
      </c>
      <c r="P11" s="17">
        <v>0.17098685694895399</v>
      </c>
      <c r="Q11" s="17">
        <v>0.18126506673383</v>
      </c>
      <c r="R11" s="17"/>
      <c r="S11" s="17">
        <v>0.31537926398189098</v>
      </c>
      <c r="T11" s="17">
        <v>0.25116695890671098</v>
      </c>
      <c r="U11" s="17">
        <v>0.24899348364551699</v>
      </c>
      <c r="V11" s="17">
        <v>0.10009010293591</v>
      </c>
      <c r="W11" s="17">
        <v>0.20752502575508999</v>
      </c>
      <c r="X11" s="17">
        <v>4.7095746159948097E-2</v>
      </c>
      <c r="Y11" s="17">
        <v>0.119707042406199</v>
      </c>
      <c r="Z11" s="17">
        <v>0.41670417396980203</v>
      </c>
      <c r="AA11" s="17">
        <v>0.101560256139879</v>
      </c>
      <c r="AB11" s="17">
        <v>0.27380590452763098</v>
      </c>
      <c r="AC11" s="17">
        <v>0.36143482057141602</v>
      </c>
      <c r="AD11" s="17">
        <v>0.27127393382812598</v>
      </c>
      <c r="AE11" s="17"/>
      <c r="AF11" s="17">
        <v>7.5860177066102E-2</v>
      </c>
      <c r="AG11" s="17">
        <v>0.27114334062531498</v>
      </c>
      <c r="AH11" s="17">
        <v>0.26514465268598703</v>
      </c>
      <c r="AI11" s="17"/>
      <c r="AJ11" s="17">
        <v>0.120174304924694</v>
      </c>
      <c r="AK11" s="17">
        <v>0.24386533568631799</v>
      </c>
      <c r="AL11" s="17">
        <v>0</v>
      </c>
      <c r="AM11" s="17">
        <v>0</v>
      </c>
      <c r="AN11" s="17">
        <v>0.19051003430798699</v>
      </c>
      <c r="AO11" s="17"/>
      <c r="AP11" s="17">
        <v>0</v>
      </c>
      <c r="AQ11" s="17">
        <v>0.234847498169551</v>
      </c>
      <c r="AR11" s="17">
        <v>9.2757029353895307E-2</v>
      </c>
      <c r="AS11" s="17">
        <v>0.29993041195861597</v>
      </c>
      <c r="AT11" s="17">
        <v>0</v>
      </c>
      <c r="AU11" s="17"/>
      <c r="AV11" s="17">
        <v>0.134227899448355</v>
      </c>
      <c r="AW11" s="17">
        <v>4.12625159953477E-2</v>
      </c>
      <c r="AX11" s="17">
        <v>0.322633363734526</v>
      </c>
      <c r="AY11" s="17">
        <v>0.28520311617246102</v>
      </c>
      <c r="AZ11" s="17">
        <v>0.23307170548164399</v>
      </c>
      <c r="BA11" s="17">
        <v>0.116319937863227</v>
      </c>
      <c r="BB11" s="17"/>
      <c r="BC11" s="17">
        <v>0.15579192537619599</v>
      </c>
      <c r="BD11" s="17">
        <v>0.166675340854577</v>
      </c>
      <c r="BE11" s="17">
        <v>0.26236468196303397</v>
      </c>
      <c r="BF11" s="17">
        <v>0.233642303846676</v>
      </c>
      <c r="BG11" s="17">
        <v>0</v>
      </c>
    </row>
    <row r="12" spans="2:59" x14ac:dyDescent="0.35">
      <c r="B12" s="18" t="s">
        <v>691</v>
      </c>
      <c r="C12" s="17">
        <v>0.19633083626120601</v>
      </c>
      <c r="D12" s="17">
        <v>0.17929127818774901</v>
      </c>
      <c r="E12" s="17">
        <v>0.21278953478592799</v>
      </c>
      <c r="F12" s="17"/>
      <c r="G12" s="17">
        <v>0.12941682044246</v>
      </c>
      <c r="H12" s="17">
        <v>0.22412270765235001</v>
      </c>
      <c r="I12" s="17">
        <v>0.27697886132862098</v>
      </c>
      <c r="J12" s="17">
        <v>7.36408256440029E-2</v>
      </c>
      <c r="K12" s="17">
        <v>0.26814726118364102</v>
      </c>
      <c r="L12" s="17">
        <v>0.239984843133213</v>
      </c>
      <c r="M12" s="17"/>
      <c r="N12" s="17">
        <v>0.16267630701741401</v>
      </c>
      <c r="O12" s="17">
        <v>0.149084520889844</v>
      </c>
      <c r="P12" s="17">
        <v>0.38493541558692002</v>
      </c>
      <c r="Q12" s="17">
        <v>0.17956640976091501</v>
      </c>
      <c r="R12" s="17"/>
      <c r="S12" s="17">
        <v>8.4600558375821505E-2</v>
      </c>
      <c r="T12" s="17">
        <v>0</v>
      </c>
      <c r="U12" s="17">
        <v>0.18562392504650799</v>
      </c>
      <c r="V12" s="17">
        <v>0.33229801732285902</v>
      </c>
      <c r="W12" s="17">
        <v>9.0925747735904699E-2</v>
      </c>
      <c r="X12" s="17">
        <v>0.175440157122941</v>
      </c>
      <c r="Y12" s="17">
        <v>0.37738733766659399</v>
      </c>
      <c r="Z12" s="17">
        <v>0</v>
      </c>
      <c r="AA12" s="17">
        <v>0.43879594436993702</v>
      </c>
      <c r="AB12" s="17">
        <v>0.20211784465944599</v>
      </c>
      <c r="AC12" s="17">
        <v>0.20637666647259301</v>
      </c>
      <c r="AD12" s="17">
        <v>0.23950511062778701</v>
      </c>
      <c r="AE12" s="17"/>
      <c r="AF12" s="17">
        <v>0.26931272784922</v>
      </c>
      <c r="AG12" s="17">
        <v>0.19572812873666501</v>
      </c>
      <c r="AH12" s="17">
        <v>0.124748481708726</v>
      </c>
      <c r="AI12" s="17"/>
      <c r="AJ12" s="17">
        <v>0.217125505933951</v>
      </c>
      <c r="AK12" s="17">
        <v>0.24491636838268599</v>
      </c>
      <c r="AL12" s="17">
        <v>0.15538935045086999</v>
      </c>
      <c r="AM12" s="17">
        <v>0.49861551459986497</v>
      </c>
      <c r="AN12" s="17">
        <v>0.12588727819416501</v>
      </c>
      <c r="AO12" s="17"/>
      <c r="AP12" s="17">
        <v>0.16251241470181901</v>
      </c>
      <c r="AQ12" s="17">
        <v>0.248905020326806</v>
      </c>
      <c r="AR12" s="17">
        <v>0.18451248027126099</v>
      </c>
      <c r="AS12" s="17">
        <v>0.21623167246633199</v>
      </c>
      <c r="AT12" s="17">
        <v>0</v>
      </c>
      <c r="AU12" s="17"/>
      <c r="AV12" s="17">
        <v>0.219727860969058</v>
      </c>
      <c r="AW12" s="17">
        <v>0.17632768785284</v>
      </c>
      <c r="AX12" s="17">
        <v>7.6994486625772698E-2</v>
      </c>
      <c r="AY12" s="17">
        <v>0.20035017819679499</v>
      </c>
      <c r="AZ12" s="17">
        <v>0</v>
      </c>
      <c r="BA12" s="17">
        <v>0.49818786955736399</v>
      </c>
      <c r="BB12" s="17"/>
      <c r="BC12" s="17">
        <v>0.38139240208167402</v>
      </c>
      <c r="BD12" s="17">
        <v>0</v>
      </c>
      <c r="BE12" s="17">
        <v>0.23336170321298799</v>
      </c>
      <c r="BF12" s="17">
        <v>0.16650962166203001</v>
      </c>
      <c r="BG12" s="17">
        <v>1</v>
      </c>
    </row>
    <row r="13" spans="2:59" x14ac:dyDescent="0.35">
      <c r="B13" s="18" t="s">
        <v>692</v>
      </c>
      <c r="C13" s="17">
        <v>0.163682320855362</v>
      </c>
      <c r="D13" s="17">
        <v>0.163019076313866</v>
      </c>
      <c r="E13" s="17">
        <v>0.164322956129446</v>
      </c>
      <c r="F13" s="17"/>
      <c r="G13" s="17">
        <v>0.30557081344808701</v>
      </c>
      <c r="H13" s="17">
        <v>0</v>
      </c>
      <c r="I13" s="17">
        <v>0.135836449771503</v>
      </c>
      <c r="J13" s="17">
        <v>0.28368235896538802</v>
      </c>
      <c r="K13" s="17">
        <v>0.125657239610966</v>
      </c>
      <c r="L13" s="17">
        <v>0.12529317918914201</v>
      </c>
      <c r="M13" s="17"/>
      <c r="N13" s="17">
        <v>0.18500109399638101</v>
      </c>
      <c r="O13" s="17">
        <v>0.23281439105489499</v>
      </c>
      <c r="P13" s="17">
        <v>0.103214971604793</v>
      </c>
      <c r="Q13" s="17">
        <v>0.111917894863917</v>
      </c>
      <c r="R13" s="17"/>
      <c r="S13" s="17">
        <v>0</v>
      </c>
      <c r="T13" s="17">
        <v>0.13495578461871399</v>
      </c>
      <c r="U13" s="17">
        <v>0.45735381724760998</v>
      </c>
      <c r="V13" s="17">
        <v>0</v>
      </c>
      <c r="W13" s="17">
        <v>0.30364378069992998</v>
      </c>
      <c r="X13" s="17">
        <v>0.311275203766334</v>
      </c>
      <c r="Y13" s="17">
        <v>0.254660585274466</v>
      </c>
      <c r="Z13" s="17">
        <v>0</v>
      </c>
      <c r="AA13" s="17">
        <v>0</v>
      </c>
      <c r="AB13" s="17">
        <v>0</v>
      </c>
      <c r="AC13" s="17">
        <v>0.23641091711310599</v>
      </c>
      <c r="AD13" s="17">
        <v>0.26315104539734202</v>
      </c>
      <c r="AE13" s="17"/>
      <c r="AF13" s="17">
        <v>0.23582192100311999</v>
      </c>
      <c r="AG13" s="17">
        <v>0.101282719033201</v>
      </c>
      <c r="AH13" s="17">
        <v>0.11167570097833</v>
      </c>
      <c r="AI13" s="17"/>
      <c r="AJ13" s="17">
        <v>0.23532618661949201</v>
      </c>
      <c r="AK13" s="17">
        <v>8.2837888805180407E-2</v>
      </c>
      <c r="AL13" s="17">
        <v>0.237074938182435</v>
      </c>
      <c r="AM13" s="17">
        <v>0</v>
      </c>
      <c r="AN13" s="17">
        <v>6.1217624133543702E-2</v>
      </c>
      <c r="AO13" s="17"/>
      <c r="AP13" s="17">
        <v>0.32257249051700998</v>
      </c>
      <c r="AQ13" s="17">
        <v>9.35211785614328E-2</v>
      </c>
      <c r="AR13" s="17">
        <v>0.11922117936698599</v>
      </c>
      <c r="AS13" s="17">
        <v>0.162397487008378</v>
      </c>
      <c r="AT13" s="17">
        <v>0.24899082899465799</v>
      </c>
      <c r="AU13" s="17"/>
      <c r="AV13" s="17">
        <v>0.124164888187502</v>
      </c>
      <c r="AW13" s="17">
        <v>0.29028200913627</v>
      </c>
      <c r="AX13" s="17">
        <v>0.117469203032447</v>
      </c>
      <c r="AY13" s="17">
        <v>0.13570119803207101</v>
      </c>
      <c r="AZ13" s="17">
        <v>0.21934318454028001</v>
      </c>
      <c r="BA13" s="17">
        <v>9.4310556802811599E-2</v>
      </c>
      <c r="BB13" s="17"/>
      <c r="BC13" s="17">
        <v>0.15297720902138401</v>
      </c>
      <c r="BD13" s="17">
        <v>0.26734033266809498</v>
      </c>
      <c r="BE13" s="17">
        <v>6.4455853730990706E-2</v>
      </c>
      <c r="BF13" s="17">
        <v>0.222669722750065</v>
      </c>
      <c r="BG13" s="17">
        <v>0</v>
      </c>
    </row>
    <row r="14" spans="2:59" x14ac:dyDescent="0.35">
      <c r="B14" s="18" t="s">
        <v>598</v>
      </c>
      <c r="C14" s="17">
        <v>3.4215299934151698E-2</v>
      </c>
      <c r="D14" s="17">
        <v>3.3955865905220199E-2</v>
      </c>
      <c r="E14" s="17">
        <v>3.4465890146106203E-2</v>
      </c>
      <c r="F14" s="17"/>
      <c r="G14" s="17">
        <v>8.17594451012882E-2</v>
      </c>
      <c r="H14" s="17">
        <v>0</v>
      </c>
      <c r="I14" s="17">
        <v>0</v>
      </c>
      <c r="J14" s="17">
        <v>0.10905223481368399</v>
      </c>
      <c r="K14" s="17">
        <v>0</v>
      </c>
      <c r="L14" s="17">
        <v>0</v>
      </c>
      <c r="M14" s="17"/>
      <c r="N14" s="17">
        <v>2.9613832317228899E-2</v>
      </c>
      <c r="O14" s="17">
        <v>3.2075190990102101E-2</v>
      </c>
      <c r="P14" s="17">
        <v>0</v>
      </c>
      <c r="Q14" s="17">
        <v>5.5583054293469297E-2</v>
      </c>
      <c r="R14" s="17"/>
      <c r="S14" s="17">
        <v>0</v>
      </c>
      <c r="T14" s="17">
        <v>6.7432580216782403E-2</v>
      </c>
      <c r="U14" s="17">
        <v>0.108028774060365</v>
      </c>
      <c r="V14" s="17">
        <v>0</v>
      </c>
      <c r="W14" s="17">
        <v>0</v>
      </c>
      <c r="X14" s="17">
        <v>6.56232952877812E-2</v>
      </c>
      <c r="Y14" s="17">
        <v>0</v>
      </c>
      <c r="Z14" s="17">
        <v>0</v>
      </c>
      <c r="AA14" s="17">
        <v>8.9984465763939203E-2</v>
      </c>
      <c r="AB14" s="17">
        <v>0</v>
      </c>
      <c r="AC14" s="17">
        <v>0</v>
      </c>
      <c r="AD14" s="17">
        <v>0</v>
      </c>
      <c r="AE14" s="17"/>
      <c r="AF14" s="17">
        <v>2.4940034173074398E-2</v>
      </c>
      <c r="AG14" s="17">
        <v>2.1775375287625898E-2</v>
      </c>
      <c r="AH14" s="17">
        <v>0.11783154536232</v>
      </c>
      <c r="AI14" s="17"/>
      <c r="AJ14" s="17">
        <v>2.68925668588136E-2</v>
      </c>
      <c r="AK14" s="17">
        <v>2.9435498790230299E-2</v>
      </c>
      <c r="AL14" s="17">
        <v>0</v>
      </c>
      <c r="AM14" s="17">
        <v>0</v>
      </c>
      <c r="AN14" s="17">
        <v>0.118907198932564</v>
      </c>
      <c r="AO14" s="17"/>
      <c r="AP14" s="17">
        <v>0</v>
      </c>
      <c r="AQ14" s="17">
        <v>2.4327738983662601E-2</v>
      </c>
      <c r="AR14" s="17">
        <v>0</v>
      </c>
      <c r="AS14" s="17">
        <v>4.36859291118867E-2</v>
      </c>
      <c r="AT14" s="17">
        <v>0</v>
      </c>
      <c r="AU14" s="17"/>
      <c r="AV14" s="17">
        <v>3.2299111679574999E-2</v>
      </c>
      <c r="AW14" s="17">
        <v>5.63505637801038E-2</v>
      </c>
      <c r="AX14" s="17">
        <v>0</v>
      </c>
      <c r="AY14" s="17">
        <v>0</v>
      </c>
      <c r="AZ14" s="17">
        <v>0</v>
      </c>
      <c r="BA14" s="17">
        <v>0</v>
      </c>
      <c r="BB14" s="17"/>
      <c r="BC14" s="17">
        <v>4.0217464370112303E-2</v>
      </c>
      <c r="BD14" s="17">
        <v>0</v>
      </c>
      <c r="BE14" s="17">
        <v>6.1155269099280901E-2</v>
      </c>
      <c r="BF14" s="17">
        <v>0</v>
      </c>
      <c r="BG14" s="17">
        <v>0</v>
      </c>
    </row>
    <row r="15" spans="2:59" ht="29" x14ac:dyDescent="0.35">
      <c r="B15" s="18" t="s">
        <v>722</v>
      </c>
      <c r="C15" s="17">
        <v>5.1602487325238498E-2</v>
      </c>
      <c r="D15" s="17">
        <v>4.2638663586196703E-2</v>
      </c>
      <c r="E15" s="17">
        <v>6.0260744300779101E-2</v>
      </c>
      <c r="F15" s="17"/>
      <c r="G15" s="17">
        <v>0.243352567804558</v>
      </c>
      <c r="H15" s="17">
        <v>0</v>
      </c>
      <c r="I15" s="17">
        <v>5.9379436048408903E-2</v>
      </c>
      <c r="J15" s="17">
        <v>3.2566562572379103E-2</v>
      </c>
      <c r="K15" s="17">
        <v>0</v>
      </c>
      <c r="L15" s="17">
        <v>3.3931910364138299E-2</v>
      </c>
      <c r="M15" s="17"/>
      <c r="N15" s="17">
        <v>5.53234598142286E-2</v>
      </c>
      <c r="O15" s="17">
        <v>7.1386759655560406E-2</v>
      </c>
      <c r="P15" s="17">
        <v>0</v>
      </c>
      <c r="Q15" s="17">
        <v>5.4465876161037097E-2</v>
      </c>
      <c r="R15" s="17"/>
      <c r="S15" s="17">
        <v>0</v>
      </c>
      <c r="T15" s="17">
        <v>6.9041262824864502E-2</v>
      </c>
      <c r="U15" s="17">
        <v>0</v>
      </c>
      <c r="V15" s="17">
        <v>0.14199298706496799</v>
      </c>
      <c r="W15" s="17">
        <v>0</v>
      </c>
      <c r="X15" s="17">
        <v>7.0647501024587694E-2</v>
      </c>
      <c r="Y15" s="17">
        <v>0</v>
      </c>
      <c r="Z15" s="17">
        <v>0</v>
      </c>
      <c r="AA15" s="17">
        <v>8.5225716355654305E-2</v>
      </c>
      <c r="AB15" s="17">
        <v>9.7709255417755603E-2</v>
      </c>
      <c r="AC15" s="17">
        <v>0</v>
      </c>
      <c r="AD15" s="17">
        <v>0</v>
      </c>
      <c r="AE15" s="17"/>
      <c r="AF15" s="17">
        <v>2.1719660547114099E-2</v>
      </c>
      <c r="AG15" s="17">
        <v>3.3836751705793998E-2</v>
      </c>
      <c r="AH15" s="17">
        <v>6.5138477868236205E-2</v>
      </c>
      <c r="AI15" s="17"/>
      <c r="AJ15" s="17">
        <v>2.1975844770436501E-2</v>
      </c>
      <c r="AK15" s="17">
        <v>8.2923854379977804E-2</v>
      </c>
      <c r="AL15" s="17">
        <v>0</v>
      </c>
      <c r="AM15" s="17">
        <v>0</v>
      </c>
      <c r="AN15" s="17">
        <v>0</v>
      </c>
      <c r="AO15" s="17"/>
      <c r="AP15" s="17">
        <v>4.4030159219597402E-2</v>
      </c>
      <c r="AQ15" s="17">
        <v>6.8534591489406299E-2</v>
      </c>
      <c r="AR15" s="17">
        <v>0.14327411518247599</v>
      </c>
      <c r="AS15" s="17">
        <v>0</v>
      </c>
      <c r="AT15" s="17">
        <v>0.14693923728799901</v>
      </c>
      <c r="AU15" s="17"/>
      <c r="AV15" s="17">
        <v>3.6557299066664703E-2</v>
      </c>
      <c r="AW15" s="17">
        <v>8.7563130826608104E-2</v>
      </c>
      <c r="AX15" s="17">
        <v>0.14116867669843799</v>
      </c>
      <c r="AY15" s="17">
        <v>2.87579131940746E-2</v>
      </c>
      <c r="AZ15" s="17">
        <v>0.12944300145834201</v>
      </c>
      <c r="BA15" s="17">
        <v>0</v>
      </c>
      <c r="BB15" s="17"/>
      <c r="BC15" s="17">
        <v>3.1682985617305502E-2</v>
      </c>
      <c r="BD15" s="17">
        <v>4.1778568339854397E-2</v>
      </c>
      <c r="BE15" s="17">
        <v>0.107166764496632</v>
      </c>
      <c r="BF15" s="17">
        <v>0</v>
      </c>
      <c r="BG15" s="17">
        <v>0</v>
      </c>
    </row>
    <row r="16" spans="2:59" x14ac:dyDescent="0.35">
      <c r="B16" s="18" t="s">
        <v>100</v>
      </c>
      <c r="C16" s="19">
        <v>5.3420855955761203E-2</v>
      </c>
      <c r="D16" s="19">
        <v>6.03090975146134E-2</v>
      </c>
      <c r="E16" s="19">
        <v>4.6767426876563899E-2</v>
      </c>
      <c r="F16" s="19"/>
      <c r="G16" s="19">
        <v>0</v>
      </c>
      <c r="H16" s="19">
        <v>0</v>
      </c>
      <c r="I16" s="19">
        <v>0.12707296464348</v>
      </c>
      <c r="J16" s="19">
        <v>0.116171154418286</v>
      </c>
      <c r="K16" s="19">
        <v>5.33352759834251E-2</v>
      </c>
      <c r="L16" s="19">
        <v>0</v>
      </c>
      <c r="M16" s="19"/>
      <c r="N16" s="19">
        <v>3.12442186160494E-2</v>
      </c>
      <c r="O16" s="19">
        <v>3.7868985379632202E-2</v>
      </c>
      <c r="P16" s="19">
        <v>4.7754468048058399E-2</v>
      </c>
      <c r="Q16" s="19">
        <v>8.8009254835320197E-2</v>
      </c>
      <c r="R16" s="19"/>
      <c r="S16" s="19">
        <v>9.4466993616598494E-2</v>
      </c>
      <c r="T16" s="19">
        <v>0</v>
      </c>
      <c r="U16" s="19">
        <v>0</v>
      </c>
      <c r="V16" s="19">
        <v>0.1826940931461</v>
      </c>
      <c r="W16" s="19">
        <v>9.3398706579220503E-2</v>
      </c>
      <c r="X16" s="19">
        <v>0</v>
      </c>
      <c r="Y16" s="19">
        <v>8.4670045189290999E-2</v>
      </c>
      <c r="Z16" s="19">
        <v>0.214769782619013</v>
      </c>
      <c r="AA16" s="19">
        <v>0</v>
      </c>
      <c r="AB16" s="19">
        <v>0</v>
      </c>
      <c r="AC16" s="19">
        <v>0</v>
      </c>
      <c r="AD16" s="19">
        <v>0</v>
      </c>
      <c r="AE16" s="19"/>
      <c r="AF16" s="19">
        <v>8.2348258670935606E-2</v>
      </c>
      <c r="AG16" s="19">
        <v>4.4818182823724802E-2</v>
      </c>
      <c r="AH16" s="19">
        <v>5.21898046193651E-2</v>
      </c>
      <c r="AI16" s="19"/>
      <c r="AJ16" s="19">
        <v>5.5742825207762102E-2</v>
      </c>
      <c r="AK16" s="19">
        <v>6.8160662322833798E-2</v>
      </c>
      <c r="AL16" s="19">
        <v>0</v>
      </c>
      <c r="AM16" s="19">
        <v>0</v>
      </c>
      <c r="AN16" s="19">
        <v>0.10900775499446801</v>
      </c>
      <c r="AO16" s="19"/>
      <c r="AP16" s="19">
        <v>4.7284661668811998E-2</v>
      </c>
      <c r="AQ16" s="19">
        <v>9.1657580744051198E-2</v>
      </c>
      <c r="AR16" s="19">
        <v>0</v>
      </c>
      <c r="AS16" s="19">
        <v>3.3170770135773797E-2</v>
      </c>
      <c r="AT16" s="19">
        <v>0.109736785022211</v>
      </c>
      <c r="AU16" s="19"/>
      <c r="AV16" s="19">
        <v>7.4791626947042E-2</v>
      </c>
      <c r="AW16" s="19">
        <v>0</v>
      </c>
      <c r="AX16" s="19">
        <v>0</v>
      </c>
      <c r="AY16" s="19">
        <v>7.5666330535529194E-2</v>
      </c>
      <c r="AZ16" s="19">
        <v>9.6670290970838096E-2</v>
      </c>
      <c r="BA16" s="19">
        <v>9.9073916475325097E-2</v>
      </c>
      <c r="BB16" s="19"/>
      <c r="BC16" s="19">
        <v>8.5816940609576606E-2</v>
      </c>
      <c r="BD16" s="19">
        <v>0.10855058644302799</v>
      </c>
      <c r="BE16" s="19">
        <v>0</v>
      </c>
      <c r="BF16" s="19">
        <v>5.6585062030149298E-2</v>
      </c>
      <c r="BG16" s="19">
        <v>0</v>
      </c>
    </row>
    <row r="17" spans="2:2" x14ac:dyDescent="0.35">
      <c r="B17" s="16" t="s">
        <v>736</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57</v>
      </c>
      <c r="E7" s="10">
        <v>59</v>
      </c>
      <c r="F7" s="10"/>
      <c r="G7" s="10">
        <v>13</v>
      </c>
      <c r="H7" s="10">
        <v>17</v>
      </c>
      <c r="I7" s="10">
        <v>17</v>
      </c>
      <c r="J7" s="10">
        <v>28</v>
      </c>
      <c r="K7" s="10">
        <v>16</v>
      </c>
      <c r="L7" s="10">
        <v>25</v>
      </c>
      <c r="M7" s="10"/>
      <c r="N7" s="10">
        <v>30</v>
      </c>
      <c r="O7" s="10">
        <v>29</v>
      </c>
      <c r="P7" s="10">
        <v>18</v>
      </c>
      <c r="Q7" s="10">
        <v>39</v>
      </c>
      <c r="R7" s="10"/>
      <c r="S7" s="10">
        <v>10</v>
      </c>
      <c r="T7" s="10">
        <v>16</v>
      </c>
      <c r="U7" s="10">
        <v>9</v>
      </c>
      <c r="V7" s="10">
        <v>12</v>
      </c>
      <c r="W7" s="10">
        <v>10</v>
      </c>
      <c r="X7" s="10">
        <v>13</v>
      </c>
      <c r="Y7" s="10">
        <v>11</v>
      </c>
      <c r="Z7" s="10">
        <v>5</v>
      </c>
      <c r="AA7" s="10">
        <v>11</v>
      </c>
      <c r="AB7" s="10">
        <v>10</v>
      </c>
      <c r="AC7" s="10">
        <v>5</v>
      </c>
      <c r="AD7" s="10">
        <v>4</v>
      </c>
      <c r="AE7" s="10"/>
      <c r="AF7" s="10">
        <v>38</v>
      </c>
      <c r="AG7" s="10">
        <v>49</v>
      </c>
      <c r="AH7" s="10">
        <v>17</v>
      </c>
      <c r="AI7" s="10"/>
      <c r="AJ7" s="10">
        <v>40</v>
      </c>
      <c r="AK7" s="10">
        <v>30</v>
      </c>
      <c r="AL7" s="10">
        <v>5</v>
      </c>
      <c r="AM7" s="10">
        <v>2</v>
      </c>
      <c r="AN7" s="10">
        <v>17</v>
      </c>
      <c r="AO7" s="10"/>
      <c r="AP7" s="10">
        <v>21</v>
      </c>
      <c r="AQ7" s="10">
        <v>37</v>
      </c>
      <c r="AR7" s="10">
        <v>9</v>
      </c>
      <c r="AS7" s="10">
        <v>24</v>
      </c>
      <c r="AT7" s="10">
        <v>8</v>
      </c>
      <c r="AU7" s="10"/>
      <c r="AV7" s="10">
        <v>27</v>
      </c>
      <c r="AW7" s="10">
        <v>20</v>
      </c>
      <c r="AX7" s="10">
        <v>9</v>
      </c>
      <c r="AY7" s="10">
        <v>29</v>
      </c>
      <c r="AZ7" s="10">
        <v>9</v>
      </c>
      <c r="BA7" s="10">
        <v>9</v>
      </c>
      <c r="BB7" s="10"/>
      <c r="BC7" s="10">
        <v>26</v>
      </c>
      <c r="BD7" s="10">
        <v>28</v>
      </c>
      <c r="BE7" s="10">
        <v>30</v>
      </c>
      <c r="BF7" s="10">
        <v>16</v>
      </c>
      <c r="BG7" s="10">
        <v>1</v>
      </c>
    </row>
    <row r="8" spans="2:59" ht="30" customHeight="1" x14ac:dyDescent="0.35">
      <c r="B8" s="11" t="s">
        <v>20</v>
      </c>
      <c r="C8" s="11">
        <v>119</v>
      </c>
      <c r="D8" s="11">
        <v>58</v>
      </c>
      <c r="E8" s="11">
        <v>60</v>
      </c>
      <c r="F8" s="11"/>
      <c r="G8" s="11">
        <v>14</v>
      </c>
      <c r="H8" s="11">
        <v>19</v>
      </c>
      <c r="I8" s="11">
        <v>19</v>
      </c>
      <c r="J8" s="11">
        <v>27</v>
      </c>
      <c r="K8" s="11">
        <v>15</v>
      </c>
      <c r="L8" s="11">
        <v>25</v>
      </c>
      <c r="M8" s="11"/>
      <c r="N8" s="11">
        <v>30</v>
      </c>
      <c r="O8" s="11">
        <v>34</v>
      </c>
      <c r="P8" s="11">
        <v>17</v>
      </c>
      <c r="Q8" s="11">
        <v>37</v>
      </c>
      <c r="R8" s="11"/>
      <c r="S8" s="11">
        <v>10</v>
      </c>
      <c r="T8" s="11">
        <v>16</v>
      </c>
      <c r="U8" s="11">
        <v>9</v>
      </c>
      <c r="V8" s="11">
        <v>15</v>
      </c>
      <c r="W8" s="11">
        <v>11</v>
      </c>
      <c r="X8" s="11">
        <v>17</v>
      </c>
      <c r="Y8" s="11">
        <v>10</v>
      </c>
      <c r="Z8" s="11">
        <v>4</v>
      </c>
      <c r="AA8" s="11">
        <v>10</v>
      </c>
      <c r="AB8" s="11">
        <v>9</v>
      </c>
      <c r="AC8" s="11">
        <v>4</v>
      </c>
      <c r="AD8" s="11">
        <v>4</v>
      </c>
      <c r="AE8" s="11"/>
      <c r="AF8" s="11">
        <v>39</v>
      </c>
      <c r="AG8" s="11">
        <v>50</v>
      </c>
      <c r="AH8" s="11">
        <v>17</v>
      </c>
      <c r="AI8" s="11"/>
      <c r="AJ8" s="11">
        <v>40</v>
      </c>
      <c r="AK8" s="11">
        <v>33</v>
      </c>
      <c r="AL8" s="11">
        <v>5</v>
      </c>
      <c r="AM8" s="11">
        <v>2</v>
      </c>
      <c r="AN8" s="11">
        <v>17</v>
      </c>
      <c r="AO8" s="11"/>
      <c r="AP8" s="11">
        <v>20</v>
      </c>
      <c r="AQ8" s="11">
        <v>40</v>
      </c>
      <c r="AR8" s="11">
        <v>9</v>
      </c>
      <c r="AS8" s="11">
        <v>25</v>
      </c>
      <c r="AT8" s="11">
        <v>8</v>
      </c>
      <c r="AU8" s="11"/>
      <c r="AV8" s="11">
        <v>30</v>
      </c>
      <c r="AW8" s="11">
        <v>19</v>
      </c>
      <c r="AX8" s="11">
        <v>9</v>
      </c>
      <c r="AY8" s="11">
        <v>30</v>
      </c>
      <c r="AZ8" s="11">
        <v>9</v>
      </c>
      <c r="BA8" s="11">
        <v>10</v>
      </c>
      <c r="BB8" s="11"/>
      <c r="BC8" s="11">
        <v>27</v>
      </c>
      <c r="BD8" s="11">
        <v>28</v>
      </c>
      <c r="BE8" s="11">
        <v>31</v>
      </c>
      <c r="BF8" s="11">
        <v>17</v>
      </c>
      <c r="BG8" s="11">
        <v>1</v>
      </c>
    </row>
    <row r="9" spans="2:59" x14ac:dyDescent="0.35">
      <c r="B9" s="18" t="s">
        <v>725</v>
      </c>
      <c r="C9" s="17">
        <v>0.110996709415081</v>
      </c>
      <c r="D9" s="17">
        <v>9.9575432183597795E-2</v>
      </c>
      <c r="E9" s="17">
        <v>0.122028648031674</v>
      </c>
      <c r="F9" s="17"/>
      <c r="G9" s="17">
        <v>0.243352567804558</v>
      </c>
      <c r="H9" s="17">
        <v>0.144123951258847</v>
      </c>
      <c r="I9" s="17">
        <v>0.112057206369249</v>
      </c>
      <c r="J9" s="17">
        <v>8.0352948237059796E-2</v>
      </c>
      <c r="K9" s="17">
        <v>0.132593131460987</v>
      </c>
      <c r="L9" s="17">
        <v>3.3931910364138299E-2</v>
      </c>
      <c r="M9" s="17"/>
      <c r="N9" s="17">
        <v>7.4878451883702707E-2</v>
      </c>
      <c r="O9" s="17">
        <v>0.20710614882293599</v>
      </c>
      <c r="P9" s="17">
        <v>0</v>
      </c>
      <c r="Q9" s="17">
        <v>0.10472933365754999</v>
      </c>
      <c r="R9" s="17"/>
      <c r="S9" s="17">
        <v>0</v>
      </c>
      <c r="T9" s="17">
        <v>0.136473843041647</v>
      </c>
      <c r="U9" s="17">
        <v>0.12602122521574399</v>
      </c>
      <c r="V9" s="17">
        <v>0.24208309000087799</v>
      </c>
      <c r="W9" s="17">
        <v>0.19665264523402301</v>
      </c>
      <c r="X9" s="17">
        <v>7.0647501024587694E-2</v>
      </c>
      <c r="Y9" s="17">
        <v>0.119707042406199</v>
      </c>
      <c r="Z9" s="17">
        <v>0</v>
      </c>
      <c r="AA9" s="17">
        <v>8.5225716355654305E-2</v>
      </c>
      <c r="AB9" s="17">
        <v>0</v>
      </c>
      <c r="AC9" s="17">
        <v>0.20637666647259301</v>
      </c>
      <c r="AD9" s="17">
        <v>0</v>
      </c>
      <c r="AE9" s="17"/>
      <c r="AF9" s="17">
        <v>0.104662539369049</v>
      </c>
      <c r="AG9" s="17">
        <v>0.11032959633579</v>
      </c>
      <c r="AH9" s="17">
        <v>6.5138477868236205E-2</v>
      </c>
      <c r="AI9" s="17"/>
      <c r="AJ9" s="17">
        <v>0.105330525129228</v>
      </c>
      <c r="AK9" s="17">
        <v>0.16172515913358601</v>
      </c>
      <c r="AL9" s="17">
        <v>0.237074938182435</v>
      </c>
      <c r="AM9" s="17">
        <v>0</v>
      </c>
      <c r="AN9" s="17">
        <v>0</v>
      </c>
      <c r="AO9" s="17"/>
      <c r="AP9" s="17">
        <v>0</v>
      </c>
      <c r="AQ9" s="17">
        <v>0.133661993857533</v>
      </c>
      <c r="AR9" s="17">
        <v>0.26249529454946102</v>
      </c>
      <c r="AS9" s="17">
        <v>0.17110534216651699</v>
      </c>
      <c r="AT9" s="17">
        <v>0.14693923728799901</v>
      </c>
      <c r="AU9" s="17"/>
      <c r="AV9" s="17">
        <v>8.5346130136284198E-2</v>
      </c>
      <c r="AW9" s="17">
        <v>4.1515044421933399E-2</v>
      </c>
      <c r="AX9" s="17">
        <v>0.25863787973088498</v>
      </c>
      <c r="AY9" s="17">
        <v>0.167919938373711</v>
      </c>
      <c r="AZ9" s="17">
        <v>0.12944300145834201</v>
      </c>
      <c r="BA9" s="17">
        <v>0.130934140827005</v>
      </c>
      <c r="BB9" s="17"/>
      <c r="BC9" s="17">
        <v>0.10759930506668799</v>
      </c>
      <c r="BD9" s="17">
        <v>7.6325641165800096E-2</v>
      </c>
      <c r="BE9" s="17">
        <v>0.20257907768712299</v>
      </c>
      <c r="BF9" s="17">
        <v>0</v>
      </c>
      <c r="BG9" s="17">
        <v>0</v>
      </c>
    </row>
    <row r="10" spans="2:59" x14ac:dyDescent="0.35">
      <c r="B10" s="18" t="s">
        <v>689</v>
      </c>
      <c r="C10" s="17">
        <v>8.3994975212972306E-2</v>
      </c>
      <c r="D10" s="17">
        <v>0.113871886184243</v>
      </c>
      <c r="E10" s="17">
        <v>5.5136534846957803E-2</v>
      </c>
      <c r="F10" s="17"/>
      <c r="G10" s="17">
        <v>0</v>
      </c>
      <c r="H10" s="17">
        <v>6.3242037089195804E-2</v>
      </c>
      <c r="I10" s="17">
        <v>0.19925012342249199</v>
      </c>
      <c r="J10" s="17">
        <v>0.104755097906522</v>
      </c>
      <c r="K10" s="17">
        <v>0</v>
      </c>
      <c r="L10" s="17">
        <v>8.8282146152048199E-2</v>
      </c>
      <c r="M10" s="17"/>
      <c r="N10" s="17">
        <v>0.12321986282868</v>
      </c>
      <c r="O10" s="17">
        <v>6.5103959237963194E-2</v>
      </c>
      <c r="P10" s="17">
        <v>0.11391789238797601</v>
      </c>
      <c r="Q10" s="17">
        <v>5.5450026102783601E-2</v>
      </c>
      <c r="R10" s="17"/>
      <c r="S10" s="17">
        <v>8.7386483489353906E-2</v>
      </c>
      <c r="T10" s="17">
        <v>6.7432580216782403E-2</v>
      </c>
      <c r="U10" s="17">
        <v>0.22320508313169099</v>
      </c>
      <c r="V10" s="17">
        <v>0</v>
      </c>
      <c r="W10" s="17">
        <v>0</v>
      </c>
      <c r="X10" s="17">
        <v>0.24313122359112099</v>
      </c>
      <c r="Y10" s="17">
        <v>0</v>
      </c>
      <c r="Z10" s="17">
        <v>0.22323670127387499</v>
      </c>
      <c r="AA10" s="17">
        <v>0.10515279271608501</v>
      </c>
      <c r="AB10" s="17">
        <v>0</v>
      </c>
      <c r="AC10" s="17">
        <v>0</v>
      </c>
      <c r="AD10" s="17">
        <v>0</v>
      </c>
      <c r="AE10" s="17"/>
      <c r="AF10" s="17">
        <v>7.6083611864208298E-2</v>
      </c>
      <c r="AG10" s="17">
        <v>0.14072688129274399</v>
      </c>
      <c r="AH10" s="17">
        <v>0</v>
      </c>
      <c r="AI10" s="17"/>
      <c r="AJ10" s="17">
        <v>0.10110586956838299</v>
      </c>
      <c r="AK10" s="17">
        <v>0.111793731739595</v>
      </c>
      <c r="AL10" s="17">
        <v>0.18710786483981101</v>
      </c>
      <c r="AM10" s="17">
        <v>0</v>
      </c>
      <c r="AN10" s="17">
        <v>7.9470892942129903E-2</v>
      </c>
      <c r="AO10" s="17"/>
      <c r="AP10" s="17">
        <v>5.9727663234062298E-2</v>
      </c>
      <c r="AQ10" s="17">
        <v>0.125684504275027</v>
      </c>
      <c r="AR10" s="17">
        <v>9.4093540574393703E-2</v>
      </c>
      <c r="AS10" s="17">
        <v>0.11581637857357401</v>
      </c>
      <c r="AT10" s="17">
        <v>0</v>
      </c>
      <c r="AU10" s="17"/>
      <c r="AV10" s="17">
        <v>0.13010003473357101</v>
      </c>
      <c r="AW10" s="17">
        <v>0.118815579716891</v>
      </c>
      <c r="AX10" s="17">
        <v>0.21367231523294</v>
      </c>
      <c r="AY10" s="17">
        <v>3.06388105431336E-2</v>
      </c>
      <c r="AZ10" s="17">
        <v>0</v>
      </c>
      <c r="BA10" s="17">
        <v>9.1648107289564407E-2</v>
      </c>
      <c r="BB10" s="17"/>
      <c r="BC10" s="17">
        <v>4.0217464370112303E-2</v>
      </c>
      <c r="BD10" s="17">
        <v>0.14222230351514001</v>
      </c>
      <c r="BE10" s="17">
        <v>3.42335044979208E-2</v>
      </c>
      <c r="BF10" s="17">
        <v>9.2454681944543898E-2</v>
      </c>
      <c r="BG10" s="17">
        <v>0</v>
      </c>
    </row>
    <row r="11" spans="2:59" x14ac:dyDescent="0.35">
      <c r="B11" s="18" t="s">
        <v>690</v>
      </c>
      <c r="C11" s="17">
        <v>0.115850975478962</v>
      </c>
      <c r="D11" s="17">
        <v>0.15492113549224201</v>
      </c>
      <c r="E11" s="17">
        <v>7.8112673687383893E-2</v>
      </c>
      <c r="F11" s="17"/>
      <c r="G11" s="17">
        <v>0.20882369944545401</v>
      </c>
      <c r="H11" s="17">
        <v>7.6331323479376698E-2</v>
      </c>
      <c r="I11" s="17">
        <v>0.204898767848154</v>
      </c>
      <c r="J11" s="17">
        <v>6.9132139752556401E-2</v>
      </c>
      <c r="K11" s="17">
        <v>5.6065356220017099E-2</v>
      </c>
      <c r="L11" s="17">
        <v>0.116731872857796</v>
      </c>
      <c r="M11" s="17"/>
      <c r="N11" s="17">
        <v>0.16463688180611799</v>
      </c>
      <c r="O11" s="17">
        <v>3.84968463475268E-2</v>
      </c>
      <c r="P11" s="17">
        <v>0.210119131746697</v>
      </c>
      <c r="Q11" s="17">
        <v>0.102640378276124</v>
      </c>
      <c r="R11" s="17"/>
      <c r="S11" s="17">
        <v>0.223113380302321</v>
      </c>
      <c r="T11" s="17">
        <v>0.126169373073306</v>
      </c>
      <c r="U11" s="17">
        <v>0.32664824400257703</v>
      </c>
      <c r="V11" s="17">
        <v>0</v>
      </c>
      <c r="W11" s="17">
        <v>0</v>
      </c>
      <c r="X11" s="17">
        <v>9.2222036022040793E-2</v>
      </c>
      <c r="Y11" s="17">
        <v>0.24913544078512501</v>
      </c>
      <c r="Z11" s="17">
        <v>0</v>
      </c>
      <c r="AA11" s="17">
        <v>0.15093559469750301</v>
      </c>
      <c r="AB11" s="17">
        <v>9.5436916542856298E-2</v>
      </c>
      <c r="AC11" s="17">
        <v>0</v>
      </c>
      <c r="AD11" s="17">
        <v>0</v>
      </c>
      <c r="AE11" s="17"/>
      <c r="AF11" s="17">
        <v>0.17252273341166499</v>
      </c>
      <c r="AG11" s="17">
        <v>3.8264867151027102E-2</v>
      </c>
      <c r="AH11" s="17">
        <v>0.18455917296667301</v>
      </c>
      <c r="AI11" s="17"/>
      <c r="AJ11" s="17">
        <v>5.8742631041191297E-2</v>
      </c>
      <c r="AK11" s="17">
        <v>0.13178742909982</v>
      </c>
      <c r="AL11" s="17">
        <v>0.21767121243664</v>
      </c>
      <c r="AM11" s="17">
        <v>0.49861551459986497</v>
      </c>
      <c r="AN11" s="17">
        <v>5.7711375366159903E-2</v>
      </c>
      <c r="AO11" s="17"/>
      <c r="AP11" s="17">
        <v>0.117695015811232</v>
      </c>
      <c r="AQ11" s="17">
        <v>0.11051342535186399</v>
      </c>
      <c r="AR11" s="17">
        <v>0.109463357282278</v>
      </c>
      <c r="AS11" s="17">
        <v>0.16633002487689999</v>
      </c>
      <c r="AT11" s="17">
        <v>0.107259984888883</v>
      </c>
      <c r="AU11" s="17"/>
      <c r="AV11" s="17">
        <v>0.14672491635697599</v>
      </c>
      <c r="AW11" s="17">
        <v>0.17374312816856</v>
      </c>
      <c r="AX11" s="17">
        <v>0.107854773870539</v>
      </c>
      <c r="AY11" s="17">
        <v>9.5174386161031105E-2</v>
      </c>
      <c r="AZ11" s="17">
        <v>0.235925041270134</v>
      </c>
      <c r="BA11" s="17">
        <v>0</v>
      </c>
      <c r="BB11" s="17"/>
      <c r="BC11" s="17">
        <v>0.17117129672155801</v>
      </c>
      <c r="BD11" s="17">
        <v>7.1681463389609207E-2</v>
      </c>
      <c r="BE11" s="17">
        <v>0.11140915179606201</v>
      </c>
      <c r="BF11" s="17">
        <v>0.169842811002857</v>
      </c>
      <c r="BG11" s="17">
        <v>0</v>
      </c>
    </row>
    <row r="12" spans="2:59" x14ac:dyDescent="0.35">
      <c r="B12" s="18" t="s">
        <v>691</v>
      </c>
      <c r="C12" s="17">
        <v>0.12699682051258401</v>
      </c>
      <c r="D12" s="17">
        <v>0.117239469596028</v>
      </c>
      <c r="E12" s="17">
        <v>0.13642155420833099</v>
      </c>
      <c r="F12" s="17"/>
      <c r="G12" s="17">
        <v>0.16351889020257601</v>
      </c>
      <c r="H12" s="17">
        <v>5.5190954975501499E-2</v>
      </c>
      <c r="I12" s="17">
        <v>5.2924423766247203E-2</v>
      </c>
      <c r="J12" s="17">
        <v>0.119197211332554</v>
      </c>
      <c r="K12" s="17">
        <v>0.28071833214763298</v>
      </c>
      <c r="L12" s="17">
        <v>0.130757582482598</v>
      </c>
      <c r="M12" s="17"/>
      <c r="N12" s="17">
        <v>2.9093745663066401E-2</v>
      </c>
      <c r="O12" s="17">
        <v>0.17563442014142</v>
      </c>
      <c r="P12" s="17">
        <v>0.104896931165066</v>
      </c>
      <c r="Q12" s="17">
        <v>0.17276139176481201</v>
      </c>
      <c r="R12" s="17"/>
      <c r="S12" s="17">
        <v>0.104135160440376</v>
      </c>
      <c r="T12" s="17">
        <v>0</v>
      </c>
      <c r="U12" s="17">
        <v>0</v>
      </c>
      <c r="V12" s="17">
        <v>7.7784227203099701E-2</v>
      </c>
      <c r="W12" s="17">
        <v>9.0925747735904699E-2</v>
      </c>
      <c r="X12" s="17">
        <v>0.37296658822355</v>
      </c>
      <c r="Y12" s="17">
        <v>0</v>
      </c>
      <c r="Z12" s="17">
        <v>0</v>
      </c>
      <c r="AA12" s="17">
        <v>9.87229817953518E-2</v>
      </c>
      <c r="AB12" s="17">
        <v>0.20006072265942501</v>
      </c>
      <c r="AC12" s="17">
        <v>0.42930979767740801</v>
      </c>
      <c r="AD12" s="17">
        <v>0.26315104539734202</v>
      </c>
      <c r="AE12" s="17"/>
      <c r="AF12" s="17">
        <v>9.3016234726486693E-2</v>
      </c>
      <c r="AG12" s="17">
        <v>0.101399745730442</v>
      </c>
      <c r="AH12" s="17">
        <v>0.19313612738490901</v>
      </c>
      <c r="AI12" s="17"/>
      <c r="AJ12" s="17">
        <v>7.9186846009203393E-2</v>
      </c>
      <c r="AK12" s="17">
        <v>0.16741267424558401</v>
      </c>
      <c r="AL12" s="17">
        <v>0</v>
      </c>
      <c r="AM12" s="17">
        <v>0</v>
      </c>
      <c r="AN12" s="17">
        <v>0.19489921692367199</v>
      </c>
      <c r="AO12" s="17"/>
      <c r="AP12" s="17">
        <v>4.4030159219597402E-2</v>
      </c>
      <c r="AQ12" s="17">
        <v>0.112346203533801</v>
      </c>
      <c r="AR12" s="17">
        <v>9.2757029353895307E-2</v>
      </c>
      <c r="AS12" s="17">
        <v>0.10060385674155201</v>
      </c>
      <c r="AT12" s="17">
        <v>0.12940941278019299</v>
      </c>
      <c r="AU12" s="17"/>
      <c r="AV12" s="17">
        <v>0.15111607193874499</v>
      </c>
      <c r="AW12" s="17">
        <v>4.6048086404674698E-2</v>
      </c>
      <c r="AX12" s="17">
        <v>9.1393948388306903E-2</v>
      </c>
      <c r="AY12" s="17">
        <v>0.11737806074078699</v>
      </c>
      <c r="AZ12" s="17">
        <v>0</v>
      </c>
      <c r="BA12" s="17">
        <v>0.22034372799128699</v>
      </c>
      <c r="BB12" s="17"/>
      <c r="BC12" s="17">
        <v>0.152182040204206</v>
      </c>
      <c r="BD12" s="17">
        <v>0.15775459410112</v>
      </c>
      <c r="BE12" s="17">
        <v>6.2852253250952603E-2</v>
      </c>
      <c r="BF12" s="17">
        <v>6.5788841319168595E-2</v>
      </c>
      <c r="BG12" s="17">
        <v>1</v>
      </c>
    </row>
    <row r="13" spans="2:59" x14ac:dyDescent="0.35">
      <c r="B13" s="18" t="s">
        <v>692</v>
      </c>
      <c r="C13" s="17">
        <v>0.18312378946614599</v>
      </c>
      <c r="D13" s="17">
        <v>0.13166031053256799</v>
      </c>
      <c r="E13" s="17">
        <v>0.23283293574503799</v>
      </c>
      <c r="F13" s="17"/>
      <c r="G13" s="17">
        <v>0.28800657729876999</v>
      </c>
      <c r="H13" s="17">
        <v>0.23552343472060699</v>
      </c>
      <c r="I13" s="17">
        <v>5.1744181687141497E-2</v>
      </c>
      <c r="J13" s="17">
        <v>0.12675529922465101</v>
      </c>
      <c r="K13" s="17">
        <v>0.177280707767213</v>
      </c>
      <c r="L13" s="17">
        <v>0.24926485690130601</v>
      </c>
      <c r="M13" s="17"/>
      <c r="N13" s="17">
        <v>0.15598877549698401</v>
      </c>
      <c r="O13" s="17">
        <v>0.137039467499211</v>
      </c>
      <c r="P13" s="17">
        <v>0.40590629862981897</v>
      </c>
      <c r="Q13" s="17">
        <v>0.14433368888012399</v>
      </c>
      <c r="R13" s="17"/>
      <c r="S13" s="17">
        <v>0</v>
      </c>
      <c r="T13" s="17">
        <v>0.18751703933853001</v>
      </c>
      <c r="U13" s="17">
        <v>0.24585106920331501</v>
      </c>
      <c r="V13" s="17">
        <v>0.15818209572793401</v>
      </c>
      <c r="W13" s="17">
        <v>0.295000339695495</v>
      </c>
      <c r="X13" s="17">
        <v>0.173936904978753</v>
      </c>
      <c r="Y13" s="17">
        <v>0.34563363872205399</v>
      </c>
      <c r="Z13" s="17">
        <v>0.21994541178912999</v>
      </c>
      <c r="AA13" s="17">
        <v>0.18890517940191601</v>
      </c>
      <c r="AB13" s="17">
        <v>0.19649836132416101</v>
      </c>
      <c r="AC13" s="17">
        <v>0</v>
      </c>
      <c r="AD13" s="17">
        <v>0</v>
      </c>
      <c r="AE13" s="17"/>
      <c r="AF13" s="17">
        <v>0.24553659912492501</v>
      </c>
      <c r="AG13" s="17">
        <v>0.14072467066171099</v>
      </c>
      <c r="AH13" s="17">
        <v>0.12214882522077899</v>
      </c>
      <c r="AI13" s="17"/>
      <c r="AJ13" s="17">
        <v>0.28883680953607099</v>
      </c>
      <c r="AK13" s="17">
        <v>9.7119321673668602E-2</v>
      </c>
      <c r="AL13" s="17">
        <v>0</v>
      </c>
      <c r="AM13" s="17">
        <v>0</v>
      </c>
      <c r="AN13" s="17">
        <v>0.123263890117414</v>
      </c>
      <c r="AO13" s="17"/>
      <c r="AP13" s="17">
        <v>0.38345103165287903</v>
      </c>
      <c r="AQ13" s="17">
        <v>0.152836698332423</v>
      </c>
      <c r="AR13" s="17">
        <v>0.10636967123437099</v>
      </c>
      <c r="AS13" s="17">
        <v>0.119434772780648</v>
      </c>
      <c r="AT13" s="17">
        <v>0.264750146831776</v>
      </c>
      <c r="AU13" s="17"/>
      <c r="AV13" s="17">
        <v>0.14337907494115401</v>
      </c>
      <c r="AW13" s="17">
        <v>0.35395064836225099</v>
      </c>
      <c r="AX13" s="17">
        <v>0</v>
      </c>
      <c r="AY13" s="17">
        <v>0.134484315194356</v>
      </c>
      <c r="AZ13" s="17">
        <v>0.32486109169594202</v>
      </c>
      <c r="BA13" s="17">
        <v>0.19503627737614401</v>
      </c>
      <c r="BB13" s="17"/>
      <c r="BC13" s="17">
        <v>0.23363646275915101</v>
      </c>
      <c r="BD13" s="17">
        <v>0.150889913434715</v>
      </c>
      <c r="BE13" s="17">
        <v>0.16515143006861199</v>
      </c>
      <c r="BF13" s="17">
        <v>0.23836172841088499</v>
      </c>
      <c r="BG13" s="17">
        <v>0</v>
      </c>
    </row>
    <row r="14" spans="2:59" x14ac:dyDescent="0.35">
      <c r="B14" s="18" t="s">
        <v>598</v>
      </c>
      <c r="C14" s="17">
        <v>0.144941527262855</v>
      </c>
      <c r="D14" s="17">
        <v>0.19304782709016899</v>
      </c>
      <c r="E14" s="17">
        <v>9.8475117595163794E-2</v>
      </c>
      <c r="F14" s="17"/>
      <c r="G14" s="17">
        <v>0</v>
      </c>
      <c r="H14" s="17">
        <v>0.241387494988406</v>
      </c>
      <c r="I14" s="17">
        <v>0.10210756895623301</v>
      </c>
      <c r="J14" s="17">
        <v>0.29778088169407602</v>
      </c>
      <c r="K14" s="17">
        <v>5.3965774688657403E-2</v>
      </c>
      <c r="L14" s="17">
        <v>7.2447626662119902E-2</v>
      </c>
      <c r="M14" s="17"/>
      <c r="N14" s="17">
        <v>0.20722165811975199</v>
      </c>
      <c r="O14" s="17">
        <v>0.105723715507512</v>
      </c>
      <c r="P14" s="17">
        <v>0.117405278022384</v>
      </c>
      <c r="Q14" s="17">
        <v>0.14237786973234501</v>
      </c>
      <c r="R14" s="17"/>
      <c r="S14" s="17">
        <v>0.39804410920139199</v>
      </c>
      <c r="T14" s="17">
        <v>0.120715465790075</v>
      </c>
      <c r="U14" s="17">
        <v>0</v>
      </c>
      <c r="V14" s="17">
        <v>7.5494160386651202E-2</v>
      </c>
      <c r="W14" s="17">
        <v>0.203840275840627</v>
      </c>
      <c r="X14" s="17">
        <v>4.7095746159948097E-2</v>
      </c>
      <c r="Y14" s="17">
        <v>0.119707042406199</v>
      </c>
      <c r="Z14" s="17">
        <v>0</v>
      </c>
      <c r="AA14" s="17">
        <v>0.19154472190381799</v>
      </c>
      <c r="AB14" s="17">
        <v>0.17349992054538901</v>
      </c>
      <c r="AC14" s="17">
        <v>0.168535940007114</v>
      </c>
      <c r="AD14" s="17">
        <v>0.465575020774532</v>
      </c>
      <c r="AE14" s="17"/>
      <c r="AF14" s="17">
        <v>0.101166168364364</v>
      </c>
      <c r="AG14" s="17">
        <v>0.185959392258576</v>
      </c>
      <c r="AH14" s="17">
        <v>0.23569363257419501</v>
      </c>
      <c r="AI14" s="17"/>
      <c r="AJ14" s="17">
        <v>0.14956082184752001</v>
      </c>
      <c r="AK14" s="17">
        <v>8.8978439128505102E-2</v>
      </c>
      <c r="AL14" s="17">
        <v>0.202756634090244</v>
      </c>
      <c r="AM14" s="17">
        <v>0</v>
      </c>
      <c r="AN14" s="17">
        <v>0.287169762594089</v>
      </c>
      <c r="AO14" s="17"/>
      <c r="AP14" s="17">
        <v>0.17907325361417101</v>
      </c>
      <c r="AQ14" s="17">
        <v>0.111592813670237</v>
      </c>
      <c r="AR14" s="17">
        <v>0</v>
      </c>
      <c r="AS14" s="17">
        <v>0.136702280066619</v>
      </c>
      <c r="AT14" s="17">
        <v>0.114659388588114</v>
      </c>
      <c r="AU14" s="17"/>
      <c r="AV14" s="17">
        <v>0.125066364829235</v>
      </c>
      <c r="AW14" s="17">
        <v>8.9455929979702697E-2</v>
      </c>
      <c r="AX14" s="17">
        <v>0.110277919453119</v>
      </c>
      <c r="AY14" s="17">
        <v>0.18147207129451201</v>
      </c>
      <c r="AZ14" s="17">
        <v>0.101006754071644</v>
      </c>
      <c r="BA14" s="17">
        <v>0</v>
      </c>
      <c r="BB14" s="17"/>
      <c r="BC14" s="17">
        <v>0.12167913274272001</v>
      </c>
      <c r="BD14" s="17">
        <v>0.15613736948354001</v>
      </c>
      <c r="BE14" s="17">
        <v>0.18018356065212299</v>
      </c>
      <c r="BF14" s="17">
        <v>0.18579267497006999</v>
      </c>
      <c r="BG14" s="17">
        <v>0</v>
      </c>
    </row>
    <row r="15" spans="2:59" x14ac:dyDescent="0.35">
      <c r="B15" s="18" t="s">
        <v>726</v>
      </c>
      <c r="C15" s="17">
        <v>0.14219964262221699</v>
      </c>
      <c r="D15" s="17">
        <v>0.12937484140653999</v>
      </c>
      <c r="E15" s="17">
        <v>0.15458726065423101</v>
      </c>
      <c r="F15" s="17"/>
      <c r="G15" s="17">
        <v>9.6298265248640796E-2</v>
      </c>
      <c r="H15" s="17">
        <v>0.184200803488066</v>
      </c>
      <c r="I15" s="17">
        <v>9.6691234474221094E-2</v>
      </c>
      <c r="J15" s="17">
        <v>6.1532408154558703E-2</v>
      </c>
      <c r="K15" s="17">
        <v>0.11833552404842999</v>
      </c>
      <c r="L15" s="17">
        <v>0.27077788056770002</v>
      </c>
      <c r="M15" s="17"/>
      <c r="N15" s="17">
        <v>0.18406187298144</v>
      </c>
      <c r="O15" s="17">
        <v>0.20299038689785501</v>
      </c>
      <c r="P15" s="17">
        <v>0</v>
      </c>
      <c r="Q15" s="17">
        <v>0.118808197153456</v>
      </c>
      <c r="R15" s="17"/>
      <c r="S15" s="17">
        <v>0.187320866566556</v>
      </c>
      <c r="T15" s="17">
        <v>0.26108498379558698</v>
      </c>
      <c r="U15" s="17">
        <v>7.8274378446673606E-2</v>
      </c>
      <c r="V15" s="17">
        <v>0.18317460254344201</v>
      </c>
      <c r="W15" s="17">
        <v>0.12018228491473</v>
      </c>
      <c r="X15" s="17">
        <v>0</v>
      </c>
      <c r="Y15" s="17">
        <v>8.1146790491132104E-2</v>
      </c>
      <c r="Z15" s="17">
        <v>0.14528934213730901</v>
      </c>
      <c r="AA15" s="17">
        <v>8.4556555712414994E-2</v>
      </c>
      <c r="AB15" s="17">
        <v>0.33450407892816902</v>
      </c>
      <c r="AC15" s="17">
        <v>0.19577759584288601</v>
      </c>
      <c r="AD15" s="17">
        <v>0</v>
      </c>
      <c r="AE15" s="17"/>
      <c r="AF15" s="17">
        <v>9.4331601364630396E-2</v>
      </c>
      <c r="AG15" s="17">
        <v>0.20933567555591201</v>
      </c>
      <c r="AH15" s="17">
        <v>8.7557798109579296E-2</v>
      </c>
      <c r="AI15" s="17"/>
      <c r="AJ15" s="17">
        <v>9.1889395504341997E-2</v>
      </c>
      <c r="AK15" s="17">
        <v>0.17302258265640699</v>
      </c>
      <c r="AL15" s="17">
        <v>0.15538935045086999</v>
      </c>
      <c r="AM15" s="17">
        <v>0.50138448540013503</v>
      </c>
      <c r="AN15" s="17">
        <v>0.14469861371022999</v>
      </c>
      <c r="AO15" s="17"/>
      <c r="AP15" s="17">
        <v>0.13584466606267201</v>
      </c>
      <c r="AQ15" s="17">
        <v>0.142999045443093</v>
      </c>
      <c r="AR15" s="17">
        <v>0.33482110700560103</v>
      </c>
      <c r="AS15" s="17">
        <v>7.0258905217755505E-2</v>
      </c>
      <c r="AT15" s="17">
        <v>0.127245044600825</v>
      </c>
      <c r="AU15" s="17"/>
      <c r="AV15" s="17">
        <v>0.143475780116993</v>
      </c>
      <c r="AW15" s="17">
        <v>9.2618759654899102E-2</v>
      </c>
      <c r="AX15" s="17">
        <v>0.21816316332421001</v>
      </c>
      <c r="AY15" s="17">
        <v>0.124920796091468</v>
      </c>
      <c r="AZ15" s="17">
        <v>0.11209382053310001</v>
      </c>
      <c r="BA15" s="17">
        <v>0.36203774651600001</v>
      </c>
      <c r="BB15" s="17"/>
      <c r="BC15" s="17">
        <v>5.2239941879178103E-2</v>
      </c>
      <c r="BD15" s="17">
        <v>0.136438128467047</v>
      </c>
      <c r="BE15" s="17">
        <v>0.191181618281587</v>
      </c>
      <c r="BF15" s="17">
        <v>0.13196765563951099</v>
      </c>
      <c r="BG15" s="17">
        <v>0</v>
      </c>
    </row>
    <row r="16" spans="2:59" x14ac:dyDescent="0.35">
      <c r="B16" s="18" t="s">
        <v>100</v>
      </c>
      <c r="C16" s="19">
        <v>9.1895560029183199E-2</v>
      </c>
      <c r="D16" s="19">
        <v>6.03090975146134E-2</v>
      </c>
      <c r="E16" s="19">
        <v>0.12240527523122</v>
      </c>
      <c r="F16" s="19"/>
      <c r="G16" s="19">
        <v>0</v>
      </c>
      <c r="H16" s="19">
        <v>0</v>
      </c>
      <c r="I16" s="19">
        <v>0.18032649347626301</v>
      </c>
      <c r="J16" s="19">
        <v>0.140494013698023</v>
      </c>
      <c r="K16" s="19">
        <v>0.18104117366706199</v>
      </c>
      <c r="L16" s="19">
        <v>3.7806124012293899E-2</v>
      </c>
      <c r="M16" s="19"/>
      <c r="N16" s="19">
        <v>6.0898751220257598E-2</v>
      </c>
      <c r="O16" s="19">
        <v>6.7905055545576007E-2</v>
      </c>
      <c r="P16" s="19">
        <v>4.7754468048058399E-2</v>
      </c>
      <c r="Q16" s="19">
        <v>0.15889911443280499</v>
      </c>
      <c r="R16" s="19"/>
      <c r="S16" s="19">
        <v>0</v>
      </c>
      <c r="T16" s="19">
        <v>0.100606714744073</v>
      </c>
      <c r="U16" s="19">
        <v>0</v>
      </c>
      <c r="V16" s="19">
        <v>0.263281824137995</v>
      </c>
      <c r="W16" s="19">
        <v>9.3398706579220503E-2</v>
      </c>
      <c r="X16" s="19">
        <v>0</v>
      </c>
      <c r="Y16" s="19">
        <v>8.4670045189290999E-2</v>
      </c>
      <c r="Z16" s="19">
        <v>0.41152854479968498</v>
      </c>
      <c r="AA16" s="19">
        <v>9.4956457417256099E-2</v>
      </c>
      <c r="AB16" s="19">
        <v>0</v>
      </c>
      <c r="AC16" s="19">
        <v>0</v>
      </c>
      <c r="AD16" s="19">
        <v>0.27127393382812598</v>
      </c>
      <c r="AE16" s="19"/>
      <c r="AF16" s="19">
        <v>0.112680511774671</v>
      </c>
      <c r="AG16" s="19">
        <v>7.3259171013798904E-2</v>
      </c>
      <c r="AH16" s="19">
        <v>0.11176596587562899</v>
      </c>
      <c r="AI16" s="19"/>
      <c r="AJ16" s="19">
        <v>0.12534710136406099</v>
      </c>
      <c r="AK16" s="19">
        <v>6.8160662322833798E-2</v>
      </c>
      <c r="AL16" s="19">
        <v>0</v>
      </c>
      <c r="AM16" s="19">
        <v>0</v>
      </c>
      <c r="AN16" s="19">
        <v>0.112786248346305</v>
      </c>
      <c r="AO16" s="19"/>
      <c r="AP16" s="19">
        <v>8.0178210405385503E-2</v>
      </c>
      <c r="AQ16" s="19">
        <v>0.110365315536021</v>
      </c>
      <c r="AR16" s="19">
        <v>0</v>
      </c>
      <c r="AS16" s="19">
        <v>0.119748439576435</v>
      </c>
      <c r="AT16" s="19">
        <v>0.109736785022211</v>
      </c>
      <c r="AU16" s="19"/>
      <c r="AV16" s="19">
        <v>7.4791626947042E-2</v>
      </c>
      <c r="AW16" s="19">
        <v>8.3852823291088299E-2</v>
      </c>
      <c r="AX16" s="19">
        <v>0</v>
      </c>
      <c r="AY16" s="19">
        <v>0.14801162160100101</v>
      </c>
      <c r="AZ16" s="19">
        <v>9.6670290970838096E-2</v>
      </c>
      <c r="BA16" s="19">
        <v>0</v>
      </c>
      <c r="BB16" s="19"/>
      <c r="BC16" s="19">
        <v>0.12127435625638699</v>
      </c>
      <c r="BD16" s="19">
        <v>0.10855058644302799</v>
      </c>
      <c r="BE16" s="19">
        <v>5.24094037656192E-2</v>
      </c>
      <c r="BF16" s="19">
        <v>0.115791606712964</v>
      </c>
      <c r="BG16" s="19">
        <v>0</v>
      </c>
    </row>
    <row r="17" spans="2:2" x14ac:dyDescent="0.35">
      <c r="B17" s="16" t="s">
        <v>736</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65</v>
      </c>
      <c r="E7" s="10">
        <v>58</v>
      </c>
      <c r="F7" s="10"/>
      <c r="G7" s="10">
        <v>21</v>
      </c>
      <c r="H7" s="10">
        <v>14</v>
      </c>
      <c r="I7" s="10">
        <v>17</v>
      </c>
      <c r="J7" s="10">
        <v>23</v>
      </c>
      <c r="K7" s="10">
        <v>21</v>
      </c>
      <c r="L7" s="10">
        <v>28</v>
      </c>
      <c r="M7" s="10"/>
      <c r="N7" s="10">
        <v>36</v>
      </c>
      <c r="O7" s="10">
        <v>31</v>
      </c>
      <c r="P7" s="10">
        <v>30</v>
      </c>
      <c r="Q7" s="10">
        <v>27</v>
      </c>
      <c r="R7" s="10"/>
      <c r="S7" s="10">
        <v>20</v>
      </c>
      <c r="T7" s="10">
        <v>19</v>
      </c>
      <c r="U7" s="10">
        <v>11</v>
      </c>
      <c r="V7" s="10">
        <v>3</v>
      </c>
      <c r="W7" s="10">
        <v>5</v>
      </c>
      <c r="X7" s="10">
        <v>11</v>
      </c>
      <c r="Y7" s="10">
        <v>12</v>
      </c>
      <c r="Z7" s="10">
        <v>6</v>
      </c>
      <c r="AA7" s="10">
        <v>10</v>
      </c>
      <c r="AB7" s="10">
        <v>14</v>
      </c>
      <c r="AC7" s="10">
        <v>7</v>
      </c>
      <c r="AD7" s="10">
        <v>6</v>
      </c>
      <c r="AE7" s="10"/>
      <c r="AF7" s="10">
        <v>41</v>
      </c>
      <c r="AG7" s="10">
        <v>51</v>
      </c>
      <c r="AH7" s="10">
        <v>15</v>
      </c>
      <c r="AI7" s="10"/>
      <c r="AJ7" s="10">
        <v>41</v>
      </c>
      <c r="AK7" s="10">
        <v>30</v>
      </c>
      <c r="AL7" s="10">
        <v>11</v>
      </c>
      <c r="AM7" s="10">
        <v>2</v>
      </c>
      <c r="AN7" s="10">
        <v>19</v>
      </c>
      <c r="AO7" s="10"/>
      <c r="AP7" s="10">
        <v>25</v>
      </c>
      <c r="AQ7" s="10">
        <v>42</v>
      </c>
      <c r="AR7" s="10">
        <v>8</v>
      </c>
      <c r="AS7" s="10">
        <v>16</v>
      </c>
      <c r="AT7" s="10">
        <v>7</v>
      </c>
      <c r="AU7" s="10"/>
      <c r="AV7" s="10">
        <v>34</v>
      </c>
      <c r="AW7" s="10">
        <v>22</v>
      </c>
      <c r="AX7" s="10">
        <v>9</v>
      </c>
      <c r="AY7" s="10">
        <v>19</v>
      </c>
      <c r="AZ7" s="10">
        <v>10</v>
      </c>
      <c r="BA7" s="10">
        <v>11</v>
      </c>
      <c r="BB7" s="10"/>
      <c r="BC7" s="10">
        <v>31</v>
      </c>
      <c r="BD7" s="10">
        <v>32</v>
      </c>
      <c r="BE7" s="10">
        <v>36</v>
      </c>
      <c r="BF7" s="10">
        <v>10</v>
      </c>
      <c r="BG7" s="10" t="s">
        <v>696</v>
      </c>
    </row>
    <row r="8" spans="2:59" ht="30" customHeight="1" x14ac:dyDescent="0.35">
      <c r="B8" s="11" t="s">
        <v>20</v>
      </c>
      <c r="C8" s="11">
        <v>122</v>
      </c>
      <c r="D8" s="11">
        <v>64</v>
      </c>
      <c r="E8" s="11">
        <v>58</v>
      </c>
      <c r="F8" s="11"/>
      <c r="G8" s="11">
        <v>20</v>
      </c>
      <c r="H8" s="11">
        <v>14</v>
      </c>
      <c r="I8" s="11">
        <v>19</v>
      </c>
      <c r="J8" s="11">
        <v>22</v>
      </c>
      <c r="K8" s="11">
        <v>20</v>
      </c>
      <c r="L8" s="11">
        <v>27</v>
      </c>
      <c r="M8" s="11"/>
      <c r="N8" s="11">
        <v>33</v>
      </c>
      <c r="O8" s="11">
        <v>34</v>
      </c>
      <c r="P8" s="11">
        <v>28</v>
      </c>
      <c r="Q8" s="11">
        <v>26</v>
      </c>
      <c r="R8" s="11"/>
      <c r="S8" s="11">
        <v>19</v>
      </c>
      <c r="T8" s="11">
        <v>19</v>
      </c>
      <c r="U8" s="11">
        <v>11</v>
      </c>
      <c r="V8" s="11">
        <v>4</v>
      </c>
      <c r="W8" s="11">
        <v>6</v>
      </c>
      <c r="X8" s="11">
        <v>14</v>
      </c>
      <c r="Y8" s="11">
        <v>11</v>
      </c>
      <c r="Z8" s="11">
        <v>5</v>
      </c>
      <c r="AA8" s="11">
        <v>9</v>
      </c>
      <c r="AB8" s="11">
        <v>12</v>
      </c>
      <c r="AC8" s="11">
        <v>6</v>
      </c>
      <c r="AD8" s="11">
        <v>5</v>
      </c>
      <c r="AE8" s="11"/>
      <c r="AF8" s="11">
        <v>40</v>
      </c>
      <c r="AG8" s="11">
        <v>50</v>
      </c>
      <c r="AH8" s="11">
        <v>15</v>
      </c>
      <c r="AI8" s="11"/>
      <c r="AJ8" s="11">
        <v>40</v>
      </c>
      <c r="AK8" s="11">
        <v>30</v>
      </c>
      <c r="AL8" s="11">
        <v>11</v>
      </c>
      <c r="AM8" s="11">
        <v>2</v>
      </c>
      <c r="AN8" s="11">
        <v>19</v>
      </c>
      <c r="AO8" s="11"/>
      <c r="AP8" s="11">
        <v>25</v>
      </c>
      <c r="AQ8" s="11">
        <v>41</v>
      </c>
      <c r="AR8" s="11">
        <v>8</v>
      </c>
      <c r="AS8" s="11">
        <v>15</v>
      </c>
      <c r="AT8" s="11">
        <v>7</v>
      </c>
      <c r="AU8" s="11"/>
      <c r="AV8" s="11">
        <v>34</v>
      </c>
      <c r="AW8" s="11">
        <v>21</v>
      </c>
      <c r="AX8" s="11">
        <v>10</v>
      </c>
      <c r="AY8" s="11">
        <v>18</v>
      </c>
      <c r="AZ8" s="11">
        <v>10</v>
      </c>
      <c r="BA8" s="11">
        <v>10</v>
      </c>
      <c r="BB8" s="11"/>
      <c r="BC8" s="11">
        <v>30</v>
      </c>
      <c r="BD8" s="11">
        <v>33</v>
      </c>
      <c r="BE8" s="11">
        <v>34</v>
      </c>
      <c r="BF8" s="11">
        <v>10</v>
      </c>
      <c r="BG8" s="11" t="s">
        <v>696</v>
      </c>
    </row>
    <row r="9" spans="2:59" ht="29" x14ac:dyDescent="0.35">
      <c r="B9" s="18" t="s">
        <v>721</v>
      </c>
      <c r="C9" s="17">
        <v>6.4169583610557093E-2</v>
      </c>
      <c r="D9" s="17">
        <v>4.3287863348917099E-2</v>
      </c>
      <c r="E9" s="17">
        <v>8.8293648425475907E-2</v>
      </c>
      <c r="F9" s="17"/>
      <c r="G9" s="17">
        <v>0</v>
      </c>
      <c r="H9" s="17">
        <v>0</v>
      </c>
      <c r="I9" s="17">
        <v>4.9815580573567497E-2</v>
      </c>
      <c r="J9" s="17">
        <v>0.124620983053229</v>
      </c>
      <c r="K9" s="17">
        <v>0.114205722524237</v>
      </c>
      <c r="L9" s="17">
        <v>6.83286574830482E-2</v>
      </c>
      <c r="M9" s="17"/>
      <c r="N9" s="17">
        <v>2.7583857495568301E-2</v>
      </c>
      <c r="O9" s="17">
        <v>5.5762184291997398E-2</v>
      </c>
      <c r="P9" s="17">
        <v>3.2693932437593297E-2</v>
      </c>
      <c r="Q9" s="17">
        <v>0.15535040179808801</v>
      </c>
      <c r="R9" s="17"/>
      <c r="S9" s="17">
        <v>0</v>
      </c>
      <c r="T9" s="17">
        <v>9.5487888105004401E-2</v>
      </c>
      <c r="U9" s="17">
        <v>7.5906602014667202E-2</v>
      </c>
      <c r="V9" s="17">
        <v>0.320135213450568</v>
      </c>
      <c r="W9" s="17">
        <v>0</v>
      </c>
      <c r="X9" s="17">
        <v>8.42727710126185E-2</v>
      </c>
      <c r="Y9" s="17">
        <v>0</v>
      </c>
      <c r="Z9" s="17">
        <v>0</v>
      </c>
      <c r="AA9" s="17">
        <v>0.107338724477564</v>
      </c>
      <c r="AB9" s="17">
        <v>0</v>
      </c>
      <c r="AC9" s="17">
        <v>0.14303184137120001</v>
      </c>
      <c r="AD9" s="17">
        <v>0.174400609173607</v>
      </c>
      <c r="AE9" s="17"/>
      <c r="AF9" s="17">
        <v>4.4938559794959899E-2</v>
      </c>
      <c r="AG9" s="17">
        <v>0.1022962671539</v>
      </c>
      <c r="AH9" s="17">
        <v>6.0411693466767703E-2</v>
      </c>
      <c r="AI9" s="17"/>
      <c r="AJ9" s="17">
        <v>2.1271512934016801E-2</v>
      </c>
      <c r="AK9" s="17">
        <v>0.138612137322565</v>
      </c>
      <c r="AL9" s="17">
        <v>8.4634383608783101E-2</v>
      </c>
      <c r="AM9" s="17">
        <v>0</v>
      </c>
      <c r="AN9" s="17">
        <v>0</v>
      </c>
      <c r="AO9" s="17"/>
      <c r="AP9" s="17">
        <v>3.7394245258197997E-2</v>
      </c>
      <c r="AQ9" s="17">
        <v>0.102644840339622</v>
      </c>
      <c r="AR9" s="17">
        <v>0</v>
      </c>
      <c r="AS9" s="17">
        <v>5.5069739582435197E-2</v>
      </c>
      <c r="AT9" s="17">
        <v>0.13760826889113401</v>
      </c>
      <c r="AU9" s="17"/>
      <c r="AV9" s="17">
        <v>6.7398557252702301E-2</v>
      </c>
      <c r="AW9" s="17">
        <v>4.3260949495076702E-2</v>
      </c>
      <c r="AX9" s="17">
        <v>0</v>
      </c>
      <c r="AY9" s="17">
        <v>4.6365516476879802E-2</v>
      </c>
      <c r="AZ9" s="17">
        <v>0.19275413695138599</v>
      </c>
      <c r="BA9" s="17">
        <v>0</v>
      </c>
      <c r="BB9" s="17"/>
      <c r="BC9" s="17">
        <v>6.5419221675155001E-2</v>
      </c>
      <c r="BD9" s="17">
        <v>2.7626490258126999E-2</v>
      </c>
      <c r="BE9" s="17">
        <v>5.5811278378958003E-2</v>
      </c>
      <c r="BF9" s="17">
        <v>9.1737117292107706E-2</v>
      </c>
      <c r="BG9" s="17" t="s">
        <v>697</v>
      </c>
    </row>
    <row r="10" spans="2:59" x14ac:dyDescent="0.35">
      <c r="B10" s="18" t="s">
        <v>689</v>
      </c>
      <c r="C10" s="17">
        <v>8.0303111170204694E-2</v>
      </c>
      <c r="D10" s="17">
        <v>7.3459093230910905E-2</v>
      </c>
      <c r="E10" s="17">
        <v>8.9047704161541702E-2</v>
      </c>
      <c r="F10" s="17"/>
      <c r="G10" s="17">
        <v>6.77731211179399E-2</v>
      </c>
      <c r="H10" s="17">
        <v>0.21439508225226001</v>
      </c>
      <c r="I10" s="17">
        <v>0.145178542046137</v>
      </c>
      <c r="J10" s="17">
        <v>0</v>
      </c>
      <c r="K10" s="17">
        <v>0</v>
      </c>
      <c r="L10" s="17">
        <v>0.100740690283198</v>
      </c>
      <c r="M10" s="17"/>
      <c r="N10" s="17">
        <v>0.12904431904062899</v>
      </c>
      <c r="O10" s="17">
        <v>3.9611358384736103E-2</v>
      </c>
      <c r="P10" s="17">
        <v>7.3500797455627695E-2</v>
      </c>
      <c r="Q10" s="17">
        <v>7.9110697581731407E-2</v>
      </c>
      <c r="R10" s="17"/>
      <c r="S10" s="17">
        <v>9.6666929175340005E-2</v>
      </c>
      <c r="T10" s="17">
        <v>0</v>
      </c>
      <c r="U10" s="17">
        <v>0.107546071424777</v>
      </c>
      <c r="V10" s="17">
        <v>0</v>
      </c>
      <c r="W10" s="17">
        <v>0</v>
      </c>
      <c r="X10" s="17">
        <v>0.28984139599043302</v>
      </c>
      <c r="Y10" s="17">
        <v>0.101046440825089</v>
      </c>
      <c r="Z10" s="17">
        <v>0</v>
      </c>
      <c r="AA10" s="17">
        <v>0</v>
      </c>
      <c r="AB10" s="17">
        <v>0</v>
      </c>
      <c r="AC10" s="17">
        <v>0.24950291073242201</v>
      </c>
      <c r="AD10" s="17">
        <v>0</v>
      </c>
      <c r="AE10" s="17"/>
      <c r="AF10" s="17">
        <v>7.3818069319152899E-2</v>
      </c>
      <c r="AG10" s="17">
        <v>9.0376345259354798E-2</v>
      </c>
      <c r="AH10" s="17">
        <v>7.8936650129926997E-2</v>
      </c>
      <c r="AI10" s="17"/>
      <c r="AJ10" s="17">
        <v>0.124177011080431</v>
      </c>
      <c r="AK10" s="17">
        <v>8.8633737401031004E-2</v>
      </c>
      <c r="AL10" s="17">
        <v>0</v>
      </c>
      <c r="AM10" s="17">
        <v>0</v>
      </c>
      <c r="AN10" s="17">
        <v>0.112806982210509</v>
      </c>
      <c r="AO10" s="17"/>
      <c r="AP10" s="17">
        <v>8.2924976495987304E-2</v>
      </c>
      <c r="AQ10" s="17">
        <v>8.8432199239212E-2</v>
      </c>
      <c r="AR10" s="17">
        <v>0</v>
      </c>
      <c r="AS10" s="17">
        <v>0.115121626522964</v>
      </c>
      <c r="AT10" s="17">
        <v>0</v>
      </c>
      <c r="AU10" s="17"/>
      <c r="AV10" s="17">
        <v>0.139504767337263</v>
      </c>
      <c r="AW10" s="17">
        <v>9.5934901087136204E-2</v>
      </c>
      <c r="AX10" s="17">
        <v>0</v>
      </c>
      <c r="AY10" s="17">
        <v>9.6925711141335899E-2</v>
      </c>
      <c r="AZ10" s="17">
        <v>0</v>
      </c>
      <c r="BA10" s="17">
        <v>0</v>
      </c>
      <c r="BB10" s="17"/>
      <c r="BC10" s="17">
        <v>6.10422728076528E-2</v>
      </c>
      <c r="BD10" s="17">
        <v>0.137930558500588</v>
      </c>
      <c r="BE10" s="17">
        <v>6.5370615892983402E-2</v>
      </c>
      <c r="BF10" s="17">
        <v>0.112936110613525</v>
      </c>
      <c r="BG10" s="17" t="s">
        <v>697</v>
      </c>
    </row>
    <row r="11" spans="2:59" x14ac:dyDescent="0.35">
      <c r="B11" s="18" t="s">
        <v>690</v>
      </c>
      <c r="C11" s="17">
        <v>0.14581856374482099</v>
      </c>
      <c r="D11" s="17">
        <v>0.20628830767283099</v>
      </c>
      <c r="E11" s="17">
        <v>8.0647832591562593E-2</v>
      </c>
      <c r="F11" s="17"/>
      <c r="G11" s="17">
        <v>0.31135000172578298</v>
      </c>
      <c r="H11" s="17">
        <v>0.223901274228513</v>
      </c>
      <c r="I11" s="17">
        <v>0.214732817807406</v>
      </c>
      <c r="J11" s="17">
        <v>9.81920888283358E-2</v>
      </c>
      <c r="K11" s="17">
        <v>5.8415182705491502E-2</v>
      </c>
      <c r="L11" s="17">
        <v>3.8738692085089101E-2</v>
      </c>
      <c r="M11" s="17"/>
      <c r="N11" s="17">
        <v>0.14701312678352199</v>
      </c>
      <c r="O11" s="17">
        <v>0.226324105946592</v>
      </c>
      <c r="P11" s="17">
        <v>7.39605832471672E-2</v>
      </c>
      <c r="Q11" s="17">
        <v>0.11634148795580999</v>
      </c>
      <c r="R11" s="17"/>
      <c r="S11" s="17">
        <v>0.223166823894933</v>
      </c>
      <c r="T11" s="17">
        <v>0.114743765509349</v>
      </c>
      <c r="U11" s="17">
        <v>0.196087376420503</v>
      </c>
      <c r="V11" s="17">
        <v>0</v>
      </c>
      <c r="W11" s="17">
        <v>0.16534050496910099</v>
      </c>
      <c r="X11" s="17">
        <v>0.17985890169204</v>
      </c>
      <c r="Y11" s="17">
        <v>0.16975242546088101</v>
      </c>
      <c r="Z11" s="17">
        <v>0.165198734895</v>
      </c>
      <c r="AA11" s="17">
        <v>0.136797328178282</v>
      </c>
      <c r="AB11" s="17">
        <v>0</v>
      </c>
      <c r="AC11" s="17">
        <v>0</v>
      </c>
      <c r="AD11" s="17">
        <v>0.33102334014850299</v>
      </c>
      <c r="AE11" s="17"/>
      <c r="AF11" s="17">
        <v>0.106296995156111</v>
      </c>
      <c r="AG11" s="17">
        <v>0.135629020898719</v>
      </c>
      <c r="AH11" s="17">
        <v>0.13487997281820399</v>
      </c>
      <c r="AI11" s="17"/>
      <c r="AJ11" s="17">
        <v>8.5376446991341004E-2</v>
      </c>
      <c r="AK11" s="17">
        <v>0.29010147803471098</v>
      </c>
      <c r="AL11" s="17">
        <v>0.122331134272449</v>
      </c>
      <c r="AM11" s="17">
        <v>0</v>
      </c>
      <c r="AN11" s="17">
        <v>0.14280362082768</v>
      </c>
      <c r="AO11" s="17"/>
      <c r="AP11" s="17">
        <v>5.0925481212608897E-2</v>
      </c>
      <c r="AQ11" s="17">
        <v>0.10645726227659</v>
      </c>
      <c r="AR11" s="17">
        <v>0.13019717982513701</v>
      </c>
      <c r="AS11" s="17">
        <v>0.21142218165721699</v>
      </c>
      <c r="AT11" s="17">
        <v>0.29107187438968202</v>
      </c>
      <c r="AU11" s="17"/>
      <c r="AV11" s="17">
        <v>0.12989086439828201</v>
      </c>
      <c r="AW11" s="17">
        <v>5.8915072507531599E-2</v>
      </c>
      <c r="AX11" s="17">
        <v>0.10743054695509301</v>
      </c>
      <c r="AY11" s="17">
        <v>0.17800517528381801</v>
      </c>
      <c r="AZ11" s="17">
        <v>0.301493479834196</v>
      </c>
      <c r="BA11" s="17">
        <v>8.2785961925178606E-2</v>
      </c>
      <c r="BB11" s="17"/>
      <c r="BC11" s="17">
        <v>3.3207298602580003E-2</v>
      </c>
      <c r="BD11" s="17">
        <v>0.25183134076872299</v>
      </c>
      <c r="BE11" s="17">
        <v>0.21863028712447899</v>
      </c>
      <c r="BF11" s="17">
        <v>9.3892211925036606E-2</v>
      </c>
      <c r="BG11" s="17" t="s">
        <v>697</v>
      </c>
    </row>
    <row r="12" spans="2:59" x14ac:dyDescent="0.35">
      <c r="B12" s="18" t="s">
        <v>691</v>
      </c>
      <c r="C12" s="17">
        <v>7.6451415801404396E-2</v>
      </c>
      <c r="D12" s="17">
        <v>6.7612607553791795E-2</v>
      </c>
      <c r="E12" s="17">
        <v>8.7359427679041105E-2</v>
      </c>
      <c r="F12" s="17"/>
      <c r="G12" s="17">
        <v>4.3739072477915801E-2</v>
      </c>
      <c r="H12" s="17">
        <v>0</v>
      </c>
      <c r="I12" s="17">
        <v>0.22581769920477399</v>
      </c>
      <c r="J12" s="17">
        <v>0</v>
      </c>
      <c r="K12" s="17">
        <v>8.8110813647389805E-2</v>
      </c>
      <c r="L12" s="17">
        <v>9.2496429845799005E-2</v>
      </c>
      <c r="M12" s="17"/>
      <c r="N12" s="17">
        <v>7.5486293475506394E-2</v>
      </c>
      <c r="O12" s="17">
        <v>0</v>
      </c>
      <c r="P12" s="17">
        <v>6.8560562798058194E-2</v>
      </c>
      <c r="Q12" s="17">
        <v>0.186129252396909</v>
      </c>
      <c r="R12" s="17"/>
      <c r="S12" s="17">
        <v>0</v>
      </c>
      <c r="T12" s="17">
        <v>0.10095001663558199</v>
      </c>
      <c r="U12" s="17">
        <v>8.8253574179736005E-2</v>
      </c>
      <c r="V12" s="17">
        <v>0</v>
      </c>
      <c r="W12" s="17">
        <v>0</v>
      </c>
      <c r="X12" s="17">
        <v>0.17086648742298499</v>
      </c>
      <c r="Y12" s="17">
        <v>7.0037131374648995E-2</v>
      </c>
      <c r="Z12" s="17">
        <v>0</v>
      </c>
      <c r="AA12" s="17">
        <v>9.5378260770754397E-2</v>
      </c>
      <c r="AB12" s="17">
        <v>0.11566286532845001</v>
      </c>
      <c r="AC12" s="17">
        <v>0</v>
      </c>
      <c r="AD12" s="17">
        <v>0.16816271332385199</v>
      </c>
      <c r="AE12" s="17"/>
      <c r="AF12" s="17">
        <v>0.140127132343741</v>
      </c>
      <c r="AG12" s="17">
        <v>5.1702724810332501E-2</v>
      </c>
      <c r="AH12" s="17">
        <v>7.8118141111173295E-2</v>
      </c>
      <c r="AI12" s="17"/>
      <c r="AJ12" s="17">
        <v>0.131790720276103</v>
      </c>
      <c r="AK12" s="17">
        <v>5.4961711826762898E-2</v>
      </c>
      <c r="AL12" s="17">
        <v>0.21867493816342001</v>
      </c>
      <c r="AM12" s="17">
        <v>0</v>
      </c>
      <c r="AN12" s="17">
        <v>0</v>
      </c>
      <c r="AO12" s="17"/>
      <c r="AP12" s="17">
        <v>9.9070242554662E-2</v>
      </c>
      <c r="AQ12" s="17">
        <v>6.0956029580827402E-2</v>
      </c>
      <c r="AR12" s="17">
        <v>0.29784640084735697</v>
      </c>
      <c r="AS12" s="17">
        <v>0.12915096505461399</v>
      </c>
      <c r="AT12" s="17">
        <v>0</v>
      </c>
      <c r="AU12" s="17"/>
      <c r="AV12" s="17">
        <v>4.8829193510154703E-2</v>
      </c>
      <c r="AW12" s="17">
        <v>0.15347510301254799</v>
      </c>
      <c r="AX12" s="17">
        <v>0.245764169351536</v>
      </c>
      <c r="AY12" s="17">
        <v>0.10873759788315</v>
      </c>
      <c r="AZ12" s="17">
        <v>0</v>
      </c>
      <c r="BA12" s="17">
        <v>0</v>
      </c>
      <c r="BB12" s="17"/>
      <c r="BC12" s="17">
        <v>6.0252529211599397E-2</v>
      </c>
      <c r="BD12" s="17">
        <v>7.92480207558552E-2</v>
      </c>
      <c r="BE12" s="17">
        <v>0.107646219069489</v>
      </c>
      <c r="BF12" s="17">
        <v>0.118210982461361</v>
      </c>
      <c r="BG12" s="17" t="s">
        <v>697</v>
      </c>
    </row>
    <row r="13" spans="2:59" x14ac:dyDescent="0.35">
      <c r="B13" s="18" t="s">
        <v>692</v>
      </c>
      <c r="C13" s="17">
        <v>0.119846447286979</v>
      </c>
      <c r="D13" s="17">
        <v>0.110674784059748</v>
      </c>
      <c r="E13" s="17">
        <v>0.13173799190222699</v>
      </c>
      <c r="F13" s="17"/>
      <c r="G13" s="17">
        <v>0.103067122590887</v>
      </c>
      <c r="H13" s="17">
        <v>0.19892983631146599</v>
      </c>
      <c r="I13" s="17">
        <v>0</v>
      </c>
      <c r="J13" s="17">
        <v>3.9595906462962599E-2</v>
      </c>
      <c r="K13" s="17">
        <v>0.141125291032629</v>
      </c>
      <c r="L13" s="17">
        <v>0.22338041198616601</v>
      </c>
      <c r="M13" s="17"/>
      <c r="N13" s="17">
        <v>8.0093610912810906E-2</v>
      </c>
      <c r="O13" s="17">
        <v>9.7938968664984097E-2</v>
      </c>
      <c r="P13" s="17">
        <v>0.23756647594832001</v>
      </c>
      <c r="Q13" s="17">
        <v>7.2188005875054501E-2</v>
      </c>
      <c r="R13" s="17"/>
      <c r="S13" s="17">
        <v>5.5993552936482401E-2</v>
      </c>
      <c r="T13" s="17">
        <v>0.20133096328498801</v>
      </c>
      <c r="U13" s="17">
        <v>0.17200359682316099</v>
      </c>
      <c r="V13" s="17">
        <v>0</v>
      </c>
      <c r="W13" s="17">
        <v>0.41058937695815201</v>
      </c>
      <c r="X13" s="17">
        <v>0</v>
      </c>
      <c r="Y13" s="17">
        <v>8.3852656445183096E-2</v>
      </c>
      <c r="Z13" s="17">
        <v>0.17434183618556001</v>
      </c>
      <c r="AA13" s="17">
        <v>0.103091551747322</v>
      </c>
      <c r="AB13" s="17">
        <v>0.146858098048057</v>
      </c>
      <c r="AC13" s="17">
        <v>0</v>
      </c>
      <c r="AD13" s="17">
        <v>0.158250624030186</v>
      </c>
      <c r="AE13" s="17"/>
      <c r="AF13" s="17">
        <v>0.127865306419846</v>
      </c>
      <c r="AG13" s="17">
        <v>9.3695894197085502E-2</v>
      </c>
      <c r="AH13" s="17">
        <v>0.128304515482217</v>
      </c>
      <c r="AI13" s="17"/>
      <c r="AJ13" s="17">
        <v>0.150076535948277</v>
      </c>
      <c r="AK13" s="17">
        <v>5.6836046821593197E-2</v>
      </c>
      <c r="AL13" s="17">
        <v>8.6350753095473104E-2</v>
      </c>
      <c r="AM13" s="17">
        <v>0</v>
      </c>
      <c r="AN13" s="17">
        <v>0.15841437933400701</v>
      </c>
      <c r="AO13" s="17"/>
      <c r="AP13" s="17">
        <v>0.20538516432314699</v>
      </c>
      <c r="AQ13" s="17">
        <v>8.6533820972605799E-2</v>
      </c>
      <c r="AR13" s="17">
        <v>0</v>
      </c>
      <c r="AS13" s="17">
        <v>6.0253391925981302E-2</v>
      </c>
      <c r="AT13" s="17">
        <v>0.16659500164867699</v>
      </c>
      <c r="AU13" s="17"/>
      <c r="AV13" s="17">
        <v>2.7601024844569E-2</v>
      </c>
      <c r="AW13" s="17">
        <v>0.14481948163332001</v>
      </c>
      <c r="AX13" s="17">
        <v>0</v>
      </c>
      <c r="AY13" s="17">
        <v>0.104329712722247</v>
      </c>
      <c r="AZ13" s="17">
        <v>0.112755188922823</v>
      </c>
      <c r="BA13" s="17">
        <v>0.55980937029619005</v>
      </c>
      <c r="BB13" s="17"/>
      <c r="BC13" s="17">
        <v>0.156312051725881</v>
      </c>
      <c r="BD13" s="17">
        <v>0.118882526160563</v>
      </c>
      <c r="BE13" s="17">
        <v>8.5735917418322594E-2</v>
      </c>
      <c r="BF13" s="17">
        <v>8.3242003150086202E-2</v>
      </c>
      <c r="BG13" s="17" t="s">
        <v>697</v>
      </c>
    </row>
    <row r="14" spans="2:59" x14ac:dyDescent="0.35">
      <c r="B14" s="18" t="s">
        <v>598</v>
      </c>
      <c r="C14" s="17">
        <v>0.113362953875684</v>
      </c>
      <c r="D14" s="17">
        <v>0.14262828080864401</v>
      </c>
      <c r="E14" s="17">
        <v>8.2427431798108505E-2</v>
      </c>
      <c r="F14" s="17"/>
      <c r="G14" s="17">
        <v>9.0582082550241805E-2</v>
      </c>
      <c r="H14" s="17">
        <v>6.7169428731824701E-2</v>
      </c>
      <c r="I14" s="17">
        <v>5.4553427073597401E-2</v>
      </c>
      <c r="J14" s="17">
        <v>0.26422859276519001</v>
      </c>
      <c r="K14" s="17">
        <v>4.6233527797770402E-2</v>
      </c>
      <c r="L14" s="17">
        <v>0.12103504580200899</v>
      </c>
      <c r="M14" s="17"/>
      <c r="N14" s="17">
        <v>0.19183584922872099</v>
      </c>
      <c r="O14" s="17">
        <v>0.16544157226152301</v>
      </c>
      <c r="P14" s="17">
        <v>3.00680321103006E-2</v>
      </c>
      <c r="Q14" s="17">
        <v>3.5507023684582598E-2</v>
      </c>
      <c r="R14" s="17"/>
      <c r="S14" s="17">
        <v>0.206664173980113</v>
      </c>
      <c r="T14" s="17">
        <v>0.111702570614922</v>
      </c>
      <c r="U14" s="17">
        <v>0</v>
      </c>
      <c r="V14" s="17">
        <v>0</v>
      </c>
      <c r="W14" s="17">
        <v>0</v>
      </c>
      <c r="X14" s="17">
        <v>0.10433861963428701</v>
      </c>
      <c r="Y14" s="17">
        <v>8.37095180279573E-2</v>
      </c>
      <c r="Z14" s="17">
        <v>0.17434183618556001</v>
      </c>
      <c r="AA14" s="17">
        <v>0.20219403353495499</v>
      </c>
      <c r="AB14" s="17">
        <v>7.0115586395333204E-2</v>
      </c>
      <c r="AC14" s="17">
        <v>0.141908808523036</v>
      </c>
      <c r="AD14" s="17">
        <v>0.16816271332385199</v>
      </c>
      <c r="AE14" s="17"/>
      <c r="AF14" s="17">
        <v>7.3050922249514205E-2</v>
      </c>
      <c r="AG14" s="17">
        <v>0.16303792074130899</v>
      </c>
      <c r="AH14" s="17">
        <v>0</v>
      </c>
      <c r="AI14" s="17"/>
      <c r="AJ14" s="17">
        <v>0.100482034241103</v>
      </c>
      <c r="AK14" s="17">
        <v>0.106537576890452</v>
      </c>
      <c r="AL14" s="17">
        <v>0.166426209002284</v>
      </c>
      <c r="AM14" s="17">
        <v>0.500077239530474</v>
      </c>
      <c r="AN14" s="17">
        <v>9.6193436198980006E-2</v>
      </c>
      <c r="AO14" s="17"/>
      <c r="AP14" s="17">
        <v>8.0532482181264201E-2</v>
      </c>
      <c r="AQ14" s="17">
        <v>0.19425182293284099</v>
      </c>
      <c r="AR14" s="17">
        <v>0</v>
      </c>
      <c r="AS14" s="17">
        <v>0.12809409941143099</v>
      </c>
      <c r="AT14" s="17">
        <v>0.15069587818193</v>
      </c>
      <c r="AU14" s="17"/>
      <c r="AV14" s="17">
        <v>0.175882514876853</v>
      </c>
      <c r="AW14" s="17">
        <v>9.3167053387527801E-2</v>
      </c>
      <c r="AX14" s="17">
        <v>0</v>
      </c>
      <c r="AY14" s="17">
        <v>0.10784777850567701</v>
      </c>
      <c r="AZ14" s="17">
        <v>0.101994309830058</v>
      </c>
      <c r="BA14" s="17">
        <v>0.106083574233704</v>
      </c>
      <c r="BB14" s="17"/>
      <c r="BC14" s="17">
        <v>0.13144582097667601</v>
      </c>
      <c r="BD14" s="17">
        <v>0.10515833799645299</v>
      </c>
      <c r="BE14" s="17">
        <v>0.13376167998524999</v>
      </c>
      <c r="BF14" s="17">
        <v>9.3559231876111301E-2</v>
      </c>
      <c r="BG14" s="17" t="s">
        <v>697</v>
      </c>
    </row>
    <row r="15" spans="2:59" ht="29" x14ac:dyDescent="0.35">
      <c r="B15" s="18" t="s">
        <v>722</v>
      </c>
      <c r="C15" s="17">
        <v>0.36991700135575301</v>
      </c>
      <c r="D15" s="17">
        <v>0.32545966376684998</v>
      </c>
      <c r="E15" s="17">
        <v>0.41043884206007097</v>
      </c>
      <c r="F15" s="17"/>
      <c r="G15" s="17">
        <v>0.351836280816821</v>
      </c>
      <c r="H15" s="17">
        <v>0.29560437847593601</v>
      </c>
      <c r="I15" s="17">
        <v>0.251088082645883</v>
      </c>
      <c r="J15" s="17">
        <v>0.47336242889028302</v>
      </c>
      <c r="K15" s="17">
        <v>0.51172258706849605</v>
      </c>
      <c r="L15" s="17">
        <v>0.31288033672781801</v>
      </c>
      <c r="M15" s="17"/>
      <c r="N15" s="17">
        <v>0.32983907951086</v>
      </c>
      <c r="O15" s="17">
        <v>0.41492181045016702</v>
      </c>
      <c r="P15" s="17">
        <v>0.44505012489268603</v>
      </c>
      <c r="Q15" s="17">
        <v>0.28099078306646502</v>
      </c>
      <c r="R15" s="17"/>
      <c r="S15" s="17">
        <v>0.38349395522909602</v>
      </c>
      <c r="T15" s="17">
        <v>0.37578479585015501</v>
      </c>
      <c r="U15" s="17">
        <v>0.36020277913715598</v>
      </c>
      <c r="V15" s="17">
        <v>0.36960765532391998</v>
      </c>
      <c r="W15" s="17">
        <v>0.42407011807274703</v>
      </c>
      <c r="X15" s="17">
        <v>8.9072474144017796E-2</v>
      </c>
      <c r="Y15" s="17">
        <v>0.41982820006489702</v>
      </c>
      <c r="Z15" s="17">
        <v>0.48611759273388</v>
      </c>
      <c r="AA15" s="17">
        <v>0.35520010129112201</v>
      </c>
      <c r="AB15" s="17">
        <v>0.66736345022816002</v>
      </c>
      <c r="AC15" s="17">
        <v>0.46555643937334101</v>
      </c>
      <c r="AD15" s="17">
        <v>0</v>
      </c>
      <c r="AE15" s="17"/>
      <c r="AF15" s="17">
        <v>0.43390301471667497</v>
      </c>
      <c r="AG15" s="17">
        <v>0.32782557251967398</v>
      </c>
      <c r="AH15" s="17">
        <v>0.39501348659558799</v>
      </c>
      <c r="AI15" s="17"/>
      <c r="AJ15" s="17">
        <v>0.38682573852872798</v>
      </c>
      <c r="AK15" s="17">
        <v>0.199981012082079</v>
      </c>
      <c r="AL15" s="17">
        <v>0.26342786447351701</v>
      </c>
      <c r="AM15" s="17">
        <v>0.499922760469526</v>
      </c>
      <c r="AN15" s="17">
        <v>0.43234071647247702</v>
      </c>
      <c r="AO15" s="17"/>
      <c r="AP15" s="17">
        <v>0.443767407974133</v>
      </c>
      <c r="AQ15" s="17">
        <v>0.31308180998519503</v>
      </c>
      <c r="AR15" s="17">
        <v>0.49274673297471</v>
      </c>
      <c r="AS15" s="17">
        <v>0.30088799584535803</v>
      </c>
      <c r="AT15" s="17">
        <v>0.25402897688857701</v>
      </c>
      <c r="AU15" s="17"/>
      <c r="AV15" s="17">
        <v>0.35373529430695599</v>
      </c>
      <c r="AW15" s="17">
        <v>0.41042743887686001</v>
      </c>
      <c r="AX15" s="17">
        <v>0.64680528369337098</v>
      </c>
      <c r="AY15" s="17">
        <v>0.35778850798689299</v>
      </c>
      <c r="AZ15" s="17">
        <v>0.29100288446153599</v>
      </c>
      <c r="BA15" s="17">
        <v>0.18897981788895199</v>
      </c>
      <c r="BB15" s="17"/>
      <c r="BC15" s="17">
        <v>0.42768446309833102</v>
      </c>
      <c r="BD15" s="17">
        <v>0.27932272555969101</v>
      </c>
      <c r="BE15" s="17">
        <v>0.30122003984926399</v>
      </c>
      <c r="BF15" s="17">
        <v>0.34354795630287599</v>
      </c>
      <c r="BG15" s="17" t="s">
        <v>697</v>
      </c>
    </row>
    <row r="16" spans="2:59" x14ac:dyDescent="0.35">
      <c r="B16" s="18" t="s">
        <v>100</v>
      </c>
      <c r="C16" s="19">
        <v>3.01309231545967E-2</v>
      </c>
      <c r="D16" s="19">
        <v>3.0589399558308202E-2</v>
      </c>
      <c r="E16" s="19">
        <v>3.00471213819728E-2</v>
      </c>
      <c r="F16" s="19"/>
      <c r="G16" s="19">
        <v>3.1652318720411798E-2</v>
      </c>
      <c r="H16" s="19">
        <v>0</v>
      </c>
      <c r="I16" s="19">
        <v>5.8813850648635403E-2</v>
      </c>
      <c r="J16" s="19">
        <v>0</v>
      </c>
      <c r="K16" s="19">
        <v>4.0186875223986097E-2</v>
      </c>
      <c r="L16" s="19">
        <v>4.2399735786873699E-2</v>
      </c>
      <c r="M16" s="19"/>
      <c r="N16" s="19">
        <v>1.9103863552382899E-2</v>
      </c>
      <c r="O16" s="19">
        <v>0</v>
      </c>
      <c r="P16" s="19">
        <v>3.8599491110246499E-2</v>
      </c>
      <c r="Q16" s="19">
        <v>7.4382347641359495E-2</v>
      </c>
      <c r="R16" s="19"/>
      <c r="S16" s="19">
        <v>3.4014564784036201E-2</v>
      </c>
      <c r="T16" s="19">
        <v>0</v>
      </c>
      <c r="U16" s="19">
        <v>0</v>
      </c>
      <c r="V16" s="19">
        <v>0.31025713122551302</v>
      </c>
      <c r="W16" s="19">
        <v>0</v>
      </c>
      <c r="X16" s="19">
        <v>8.1749350103618904E-2</v>
      </c>
      <c r="Y16" s="19">
        <v>7.1773627801343998E-2</v>
      </c>
      <c r="Z16" s="19">
        <v>0</v>
      </c>
      <c r="AA16" s="19">
        <v>0</v>
      </c>
      <c r="AB16" s="19">
        <v>0</v>
      </c>
      <c r="AC16" s="19">
        <v>0</v>
      </c>
      <c r="AD16" s="19">
        <v>0</v>
      </c>
      <c r="AE16" s="19"/>
      <c r="AF16" s="19">
        <v>0</v>
      </c>
      <c r="AG16" s="19">
        <v>3.5436254419625897E-2</v>
      </c>
      <c r="AH16" s="19">
        <v>0.124335540396123</v>
      </c>
      <c r="AI16" s="19"/>
      <c r="AJ16" s="19">
        <v>0</v>
      </c>
      <c r="AK16" s="19">
        <v>6.4336299620806406E-2</v>
      </c>
      <c r="AL16" s="19">
        <v>5.8154717384073802E-2</v>
      </c>
      <c r="AM16" s="19">
        <v>0</v>
      </c>
      <c r="AN16" s="19">
        <v>5.7440864956345698E-2</v>
      </c>
      <c r="AO16" s="19"/>
      <c r="AP16" s="19">
        <v>0</v>
      </c>
      <c r="AQ16" s="19">
        <v>4.7642214673106399E-2</v>
      </c>
      <c r="AR16" s="19">
        <v>7.9209686352796294E-2</v>
      </c>
      <c r="AS16" s="19">
        <v>0</v>
      </c>
      <c r="AT16" s="19">
        <v>0</v>
      </c>
      <c r="AU16" s="19"/>
      <c r="AV16" s="19">
        <v>5.71577834732203E-2</v>
      </c>
      <c r="AW16" s="19">
        <v>0</v>
      </c>
      <c r="AX16" s="19">
        <v>0</v>
      </c>
      <c r="AY16" s="19">
        <v>0</v>
      </c>
      <c r="AZ16" s="19">
        <v>0</v>
      </c>
      <c r="BA16" s="19">
        <v>6.23412756559759E-2</v>
      </c>
      <c r="BB16" s="19"/>
      <c r="BC16" s="19">
        <v>6.46363419021245E-2</v>
      </c>
      <c r="BD16" s="19">
        <v>0</v>
      </c>
      <c r="BE16" s="19">
        <v>3.1823962281254801E-2</v>
      </c>
      <c r="BF16" s="19">
        <v>6.2874386378897099E-2</v>
      </c>
      <c r="BG16" s="19" t="s">
        <v>697</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65</v>
      </c>
      <c r="E7" s="10">
        <v>58</v>
      </c>
      <c r="F7" s="10"/>
      <c r="G7" s="10">
        <v>21</v>
      </c>
      <c r="H7" s="10">
        <v>14</v>
      </c>
      <c r="I7" s="10">
        <v>17</v>
      </c>
      <c r="J7" s="10">
        <v>23</v>
      </c>
      <c r="K7" s="10">
        <v>21</v>
      </c>
      <c r="L7" s="10">
        <v>28</v>
      </c>
      <c r="M7" s="10"/>
      <c r="N7" s="10">
        <v>36</v>
      </c>
      <c r="O7" s="10">
        <v>31</v>
      </c>
      <c r="P7" s="10">
        <v>30</v>
      </c>
      <c r="Q7" s="10">
        <v>27</v>
      </c>
      <c r="R7" s="10"/>
      <c r="S7" s="10">
        <v>20</v>
      </c>
      <c r="T7" s="10">
        <v>19</v>
      </c>
      <c r="U7" s="10">
        <v>11</v>
      </c>
      <c r="V7" s="10">
        <v>3</v>
      </c>
      <c r="W7" s="10">
        <v>5</v>
      </c>
      <c r="X7" s="10">
        <v>11</v>
      </c>
      <c r="Y7" s="10">
        <v>12</v>
      </c>
      <c r="Z7" s="10">
        <v>6</v>
      </c>
      <c r="AA7" s="10">
        <v>10</v>
      </c>
      <c r="AB7" s="10">
        <v>14</v>
      </c>
      <c r="AC7" s="10">
        <v>7</v>
      </c>
      <c r="AD7" s="10">
        <v>6</v>
      </c>
      <c r="AE7" s="10"/>
      <c r="AF7" s="10">
        <v>41</v>
      </c>
      <c r="AG7" s="10">
        <v>51</v>
      </c>
      <c r="AH7" s="10">
        <v>15</v>
      </c>
      <c r="AI7" s="10"/>
      <c r="AJ7" s="10">
        <v>41</v>
      </c>
      <c r="AK7" s="10">
        <v>30</v>
      </c>
      <c r="AL7" s="10">
        <v>11</v>
      </c>
      <c r="AM7" s="10">
        <v>2</v>
      </c>
      <c r="AN7" s="10">
        <v>19</v>
      </c>
      <c r="AO7" s="10"/>
      <c r="AP7" s="10">
        <v>25</v>
      </c>
      <c r="AQ7" s="10">
        <v>42</v>
      </c>
      <c r="AR7" s="10">
        <v>8</v>
      </c>
      <c r="AS7" s="10">
        <v>16</v>
      </c>
      <c r="AT7" s="10">
        <v>7</v>
      </c>
      <c r="AU7" s="10"/>
      <c r="AV7" s="10">
        <v>34</v>
      </c>
      <c r="AW7" s="10">
        <v>22</v>
      </c>
      <c r="AX7" s="10">
        <v>9</v>
      </c>
      <c r="AY7" s="10">
        <v>19</v>
      </c>
      <c r="AZ7" s="10">
        <v>10</v>
      </c>
      <c r="BA7" s="10">
        <v>11</v>
      </c>
      <c r="BB7" s="10"/>
      <c r="BC7" s="10">
        <v>31</v>
      </c>
      <c r="BD7" s="10">
        <v>32</v>
      </c>
      <c r="BE7" s="10">
        <v>36</v>
      </c>
      <c r="BF7" s="10">
        <v>10</v>
      </c>
      <c r="BG7" s="10" t="s">
        <v>696</v>
      </c>
    </row>
    <row r="8" spans="2:59" ht="30" customHeight="1" x14ac:dyDescent="0.35">
      <c r="B8" s="11" t="s">
        <v>20</v>
      </c>
      <c r="C8" s="11">
        <v>122</v>
      </c>
      <c r="D8" s="11">
        <v>64</v>
      </c>
      <c r="E8" s="11">
        <v>58</v>
      </c>
      <c r="F8" s="11"/>
      <c r="G8" s="11">
        <v>20</v>
      </c>
      <c r="H8" s="11">
        <v>14</v>
      </c>
      <c r="I8" s="11">
        <v>19</v>
      </c>
      <c r="J8" s="11">
        <v>22</v>
      </c>
      <c r="K8" s="11">
        <v>20</v>
      </c>
      <c r="L8" s="11">
        <v>27</v>
      </c>
      <c r="M8" s="11"/>
      <c r="N8" s="11">
        <v>33</v>
      </c>
      <c r="O8" s="11">
        <v>34</v>
      </c>
      <c r="P8" s="11">
        <v>28</v>
      </c>
      <c r="Q8" s="11">
        <v>26</v>
      </c>
      <c r="R8" s="11"/>
      <c r="S8" s="11">
        <v>19</v>
      </c>
      <c r="T8" s="11">
        <v>19</v>
      </c>
      <c r="U8" s="11">
        <v>11</v>
      </c>
      <c r="V8" s="11">
        <v>4</v>
      </c>
      <c r="W8" s="11">
        <v>6</v>
      </c>
      <c r="X8" s="11">
        <v>14</v>
      </c>
      <c r="Y8" s="11">
        <v>11</v>
      </c>
      <c r="Z8" s="11">
        <v>5</v>
      </c>
      <c r="AA8" s="11">
        <v>9</v>
      </c>
      <c r="AB8" s="11">
        <v>12</v>
      </c>
      <c r="AC8" s="11">
        <v>6</v>
      </c>
      <c r="AD8" s="11">
        <v>5</v>
      </c>
      <c r="AE8" s="11"/>
      <c r="AF8" s="11">
        <v>40</v>
      </c>
      <c r="AG8" s="11">
        <v>50</v>
      </c>
      <c r="AH8" s="11">
        <v>15</v>
      </c>
      <c r="AI8" s="11"/>
      <c r="AJ8" s="11">
        <v>40</v>
      </c>
      <c r="AK8" s="11">
        <v>30</v>
      </c>
      <c r="AL8" s="11">
        <v>11</v>
      </c>
      <c r="AM8" s="11">
        <v>2</v>
      </c>
      <c r="AN8" s="11">
        <v>19</v>
      </c>
      <c r="AO8" s="11"/>
      <c r="AP8" s="11">
        <v>25</v>
      </c>
      <c r="AQ8" s="11">
        <v>41</v>
      </c>
      <c r="AR8" s="11">
        <v>8</v>
      </c>
      <c r="AS8" s="11">
        <v>15</v>
      </c>
      <c r="AT8" s="11">
        <v>7</v>
      </c>
      <c r="AU8" s="11"/>
      <c r="AV8" s="11">
        <v>34</v>
      </c>
      <c r="AW8" s="11">
        <v>21</v>
      </c>
      <c r="AX8" s="11">
        <v>10</v>
      </c>
      <c r="AY8" s="11">
        <v>18</v>
      </c>
      <c r="AZ8" s="11">
        <v>10</v>
      </c>
      <c r="BA8" s="11">
        <v>10</v>
      </c>
      <c r="BB8" s="11"/>
      <c r="BC8" s="11">
        <v>30</v>
      </c>
      <c r="BD8" s="11">
        <v>33</v>
      </c>
      <c r="BE8" s="11">
        <v>34</v>
      </c>
      <c r="BF8" s="11">
        <v>10</v>
      </c>
      <c r="BG8" s="11" t="s">
        <v>696</v>
      </c>
    </row>
    <row r="9" spans="2:59" x14ac:dyDescent="0.35">
      <c r="B9" s="18" t="s">
        <v>725</v>
      </c>
      <c r="C9" s="17">
        <v>0.323744036023148</v>
      </c>
      <c r="D9" s="17">
        <v>0.27057593247294698</v>
      </c>
      <c r="E9" s="17">
        <v>0.37329804603733802</v>
      </c>
      <c r="F9" s="17"/>
      <c r="G9" s="17">
        <v>0.31786658941682899</v>
      </c>
      <c r="H9" s="17">
        <v>0.31806893099699601</v>
      </c>
      <c r="I9" s="17">
        <v>0.298797493566961</v>
      </c>
      <c r="J9" s="17">
        <v>0.41189485274503501</v>
      </c>
      <c r="K9" s="17">
        <v>0.426423102544217</v>
      </c>
      <c r="L9" s="17">
        <v>0.198832267833425</v>
      </c>
      <c r="M9" s="17"/>
      <c r="N9" s="17">
        <v>0.26414975566563298</v>
      </c>
      <c r="O9" s="17">
        <v>0.38406154761539701</v>
      </c>
      <c r="P9" s="17">
        <v>0.41689910455455098</v>
      </c>
      <c r="Q9" s="17">
        <v>0.22011989101541299</v>
      </c>
      <c r="R9" s="17"/>
      <c r="S9" s="17">
        <v>0.37170665627531901</v>
      </c>
      <c r="T9" s="17">
        <v>0.421267349824267</v>
      </c>
      <c r="U9" s="17">
        <v>0.18737588213763301</v>
      </c>
      <c r="V9" s="17">
        <v>0.36960765532391998</v>
      </c>
      <c r="W9" s="17">
        <v>0.42407011807274703</v>
      </c>
      <c r="X9" s="17">
        <v>0.25501769815855202</v>
      </c>
      <c r="Y9" s="17">
        <v>0.42319658314245101</v>
      </c>
      <c r="Z9" s="17">
        <v>0.323821967268483</v>
      </c>
      <c r="AA9" s="17">
        <v>0.19649246757361999</v>
      </c>
      <c r="AB9" s="17">
        <v>0.35209197886229299</v>
      </c>
      <c r="AC9" s="17">
        <v>0.25432291159030701</v>
      </c>
      <c r="AD9" s="17">
        <v>0.158250624030186</v>
      </c>
      <c r="AE9" s="17"/>
      <c r="AF9" s="17">
        <v>0.31230403053632999</v>
      </c>
      <c r="AG9" s="17">
        <v>0.28219899263211701</v>
      </c>
      <c r="AH9" s="17">
        <v>0.366744372397598</v>
      </c>
      <c r="AI9" s="17"/>
      <c r="AJ9" s="17">
        <v>0.33773352364081299</v>
      </c>
      <c r="AK9" s="17">
        <v>0.201575786122004</v>
      </c>
      <c r="AL9" s="17">
        <v>0.26342786447351701</v>
      </c>
      <c r="AM9" s="17">
        <v>1</v>
      </c>
      <c r="AN9" s="17">
        <v>0.16584517707384899</v>
      </c>
      <c r="AO9" s="17"/>
      <c r="AP9" s="17">
        <v>0.43629806342771599</v>
      </c>
      <c r="AQ9" s="17">
        <v>0.26704503103971999</v>
      </c>
      <c r="AR9" s="17">
        <v>0.25537307239727403</v>
      </c>
      <c r="AS9" s="17">
        <v>0.30805682390075301</v>
      </c>
      <c r="AT9" s="17">
        <v>0.30289300580485201</v>
      </c>
      <c r="AU9" s="17"/>
      <c r="AV9" s="17">
        <v>0.33232261467628599</v>
      </c>
      <c r="AW9" s="17">
        <v>0.40178624462483697</v>
      </c>
      <c r="AX9" s="17">
        <v>0.34430397222856701</v>
      </c>
      <c r="AY9" s="17">
        <v>0.314859629648087</v>
      </c>
      <c r="AZ9" s="17">
        <v>0.20500469855002401</v>
      </c>
      <c r="BA9" s="17">
        <v>0.388325427649516</v>
      </c>
      <c r="BB9" s="17"/>
      <c r="BC9" s="17">
        <v>0.33492654749176598</v>
      </c>
      <c r="BD9" s="17">
        <v>0.31543720105427903</v>
      </c>
      <c r="BE9" s="17">
        <v>0.24348032789614699</v>
      </c>
      <c r="BF9" s="17">
        <v>0.30991760139915597</v>
      </c>
      <c r="BG9" s="17" t="s">
        <v>697</v>
      </c>
    </row>
    <row r="10" spans="2:59" x14ac:dyDescent="0.35">
      <c r="B10" s="18" t="s">
        <v>689</v>
      </c>
      <c r="C10" s="17">
        <v>0.20360275205811601</v>
      </c>
      <c r="D10" s="17">
        <v>0.25026005773658799</v>
      </c>
      <c r="E10" s="17">
        <v>0.15460597610930399</v>
      </c>
      <c r="F10" s="17"/>
      <c r="G10" s="17">
        <v>0.144366230912197</v>
      </c>
      <c r="H10" s="17">
        <v>0.311236104059399</v>
      </c>
      <c r="I10" s="17">
        <v>0.13159228778486901</v>
      </c>
      <c r="J10" s="17">
        <v>0.31423375163387002</v>
      </c>
      <c r="K10" s="17">
        <v>0.13641874479639199</v>
      </c>
      <c r="L10" s="17">
        <v>0.199813071246803</v>
      </c>
      <c r="M10" s="17"/>
      <c r="N10" s="17">
        <v>0.26841829548226598</v>
      </c>
      <c r="O10" s="17">
        <v>0.26750833357840897</v>
      </c>
      <c r="P10" s="17">
        <v>0.100180070038743</v>
      </c>
      <c r="Q10" s="17">
        <v>0.14922866569193999</v>
      </c>
      <c r="R10" s="17"/>
      <c r="S10" s="17">
        <v>0.264844598391278</v>
      </c>
      <c r="T10" s="17">
        <v>0.16677296574688499</v>
      </c>
      <c r="U10" s="17">
        <v>0.36862654260403599</v>
      </c>
      <c r="V10" s="17">
        <v>0</v>
      </c>
      <c r="W10" s="17">
        <v>0</v>
      </c>
      <c r="X10" s="17">
        <v>0.19992475031370799</v>
      </c>
      <c r="Y10" s="17">
        <v>0.18475595885304599</v>
      </c>
      <c r="Z10" s="17">
        <v>0.17434183618556001</v>
      </c>
      <c r="AA10" s="17">
        <v>0.22909194715551301</v>
      </c>
      <c r="AB10" s="17">
        <v>0.22940539926358</v>
      </c>
      <c r="AC10" s="17">
        <v>0.141908808523036</v>
      </c>
      <c r="AD10" s="17">
        <v>0.17229382748170599</v>
      </c>
      <c r="AE10" s="17"/>
      <c r="AF10" s="17">
        <v>0.22950460912919901</v>
      </c>
      <c r="AG10" s="17">
        <v>0.18623932735278101</v>
      </c>
      <c r="AH10" s="17">
        <v>0.228798536727255</v>
      </c>
      <c r="AI10" s="17"/>
      <c r="AJ10" s="17">
        <v>0.22267049059791899</v>
      </c>
      <c r="AK10" s="17">
        <v>0.21482985270008101</v>
      </c>
      <c r="AL10" s="17">
        <v>0.20886733767391</v>
      </c>
      <c r="AM10" s="17">
        <v>0</v>
      </c>
      <c r="AN10" s="17">
        <v>0.277713320471559</v>
      </c>
      <c r="AO10" s="17"/>
      <c r="AP10" s="17">
        <v>8.7734420523160897E-2</v>
      </c>
      <c r="AQ10" s="17">
        <v>0.27160963364850399</v>
      </c>
      <c r="AR10" s="17">
        <v>0.237373660577436</v>
      </c>
      <c r="AS10" s="17">
        <v>0.18833750186888201</v>
      </c>
      <c r="AT10" s="17">
        <v>0.19908723160314301</v>
      </c>
      <c r="AU10" s="17"/>
      <c r="AV10" s="17">
        <v>0.30372122440114202</v>
      </c>
      <c r="AW10" s="17">
        <v>0.14036082778105499</v>
      </c>
      <c r="AX10" s="17">
        <v>0.30250131146480402</v>
      </c>
      <c r="AY10" s="17">
        <v>0.15856921809198599</v>
      </c>
      <c r="AZ10" s="17">
        <v>0.25381709372291</v>
      </c>
      <c r="BA10" s="17">
        <v>0</v>
      </c>
      <c r="BB10" s="17"/>
      <c r="BC10" s="17">
        <v>0.18539640403426</v>
      </c>
      <c r="BD10" s="17">
        <v>0.26785790681917598</v>
      </c>
      <c r="BE10" s="17">
        <v>0.182334884729943</v>
      </c>
      <c r="BF10" s="17">
        <v>0.32336770054344199</v>
      </c>
      <c r="BG10" s="17" t="s">
        <v>697</v>
      </c>
    </row>
    <row r="11" spans="2:59" x14ac:dyDescent="0.35">
      <c r="B11" s="18" t="s">
        <v>690</v>
      </c>
      <c r="C11" s="17">
        <v>0.123738905141017</v>
      </c>
      <c r="D11" s="17">
        <v>0.146238309070432</v>
      </c>
      <c r="E11" s="17">
        <v>0.10047262146734</v>
      </c>
      <c r="F11" s="17"/>
      <c r="G11" s="17">
        <v>0.17240636627082501</v>
      </c>
      <c r="H11" s="17">
        <v>0</v>
      </c>
      <c r="I11" s="17">
        <v>0.113528055628888</v>
      </c>
      <c r="J11" s="17">
        <v>7.4391215603406502E-2</v>
      </c>
      <c r="K11" s="17">
        <v>4.69322115024969E-2</v>
      </c>
      <c r="L11" s="17">
        <v>0.25768790295333699</v>
      </c>
      <c r="M11" s="17"/>
      <c r="N11" s="17">
        <v>0.21053788380279201</v>
      </c>
      <c r="O11" s="17">
        <v>6.7485211070046694E-2</v>
      </c>
      <c r="P11" s="17">
        <v>7.4433773896056502E-2</v>
      </c>
      <c r="Q11" s="17">
        <v>0.14042847051967899</v>
      </c>
      <c r="R11" s="17"/>
      <c r="S11" s="17">
        <v>5.0794972470896899E-2</v>
      </c>
      <c r="T11" s="17">
        <v>0.10254604663938401</v>
      </c>
      <c r="U11" s="17">
        <v>0.196087376420503</v>
      </c>
      <c r="V11" s="17">
        <v>0</v>
      </c>
      <c r="W11" s="17">
        <v>0.41058937695815201</v>
      </c>
      <c r="X11" s="17">
        <v>0</v>
      </c>
      <c r="Y11" s="17">
        <v>0.149288713377282</v>
      </c>
      <c r="Z11" s="17">
        <v>0.33954057108056002</v>
      </c>
      <c r="AA11" s="17">
        <v>6.4719354877329702E-2</v>
      </c>
      <c r="AB11" s="17">
        <v>7.5785871379453001E-2</v>
      </c>
      <c r="AC11" s="17">
        <v>0.28494064989423601</v>
      </c>
      <c r="AD11" s="17">
        <v>0.16816271332385199</v>
      </c>
      <c r="AE11" s="17"/>
      <c r="AF11" s="17">
        <v>0.108732774280262</v>
      </c>
      <c r="AG11" s="17">
        <v>0.140593679750006</v>
      </c>
      <c r="AH11" s="17">
        <v>0.112433252828016</v>
      </c>
      <c r="AI11" s="17"/>
      <c r="AJ11" s="17">
        <v>8.1545420514492706E-2</v>
      </c>
      <c r="AK11" s="17">
        <v>0.12328065358917201</v>
      </c>
      <c r="AL11" s="17">
        <v>8.6350753095473104E-2</v>
      </c>
      <c r="AM11" s="17">
        <v>0</v>
      </c>
      <c r="AN11" s="17">
        <v>0.19231310256801801</v>
      </c>
      <c r="AO11" s="17"/>
      <c r="AP11" s="17">
        <v>4.8502463844408601E-2</v>
      </c>
      <c r="AQ11" s="17">
        <v>0.110269919028467</v>
      </c>
      <c r="AR11" s="17">
        <v>0.13019717982513701</v>
      </c>
      <c r="AS11" s="17">
        <v>0.133588291374277</v>
      </c>
      <c r="AT11" s="17">
        <v>0.255339241623536</v>
      </c>
      <c r="AU11" s="17"/>
      <c r="AV11" s="17">
        <v>7.97326122395529E-2</v>
      </c>
      <c r="AW11" s="17">
        <v>5.6111913056989503E-2</v>
      </c>
      <c r="AX11" s="17">
        <v>0.10743054695509301</v>
      </c>
      <c r="AY11" s="17">
        <v>0.112473568456965</v>
      </c>
      <c r="AZ11" s="17">
        <v>0.17281925714306501</v>
      </c>
      <c r="BA11" s="17">
        <v>0.179153861941309</v>
      </c>
      <c r="BB11" s="17"/>
      <c r="BC11" s="17">
        <v>5.9200361719720401E-2</v>
      </c>
      <c r="BD11" s="17">
        <v>0.20686678795461999</v>
      </c>
      <c r="BE11" s="17">
        <v>9.5300901493047804E-2</v>
      </c>
      <c r="BF11" s="17">
        <v>9.3892211925036606E-2</v>
      </c>
      <c r="BG11" s="17" t="s">
        <v>697</v>
      </c>
    </row>
    <row r="12" spans="2:59" x14ac:dyDescent="0.35">
      <c r="B12" s="18" t="s">
        <v>691</v>
      </c>
      <c r="C12" s="17">
        <v>9.5826831337110494E-2</v>
      </c>
      <c r="D12" s="17">
        <v>0.12413635015046399</v>
      </c>
      <c r="E12" s="17">
        <v>6.5706106107808401E-2</v>
      </c>
      <c r="F12" s="17"/>
      <c r="G12" s="17">
        <v>0.17219357767107399</v>
      </c>
      <c r="H12" s="17">
        <v>0.139574793106893</v>
      </c>
      <c r="I12" s="17">
        <v>9.7715714055810796E-2</v>
      </c>
      <c r="J12" s="17">
        <v>0</v>
      </c>
      <c r="K12" s="17">
        <v>9.4935554880634307E-2</v>
      </c>
      <c r="L12" s="17">
        <v>9.4259770546140598E-2</v>
      </c>
      <c r="M12" s="17"/>
      <c r="N12" s="17">
        <v>0.108638985118462</v>
      </c>
      <c r="O12" s="17">
        <v>6.06306739776672E-2</v>
      </c>
      <c r="P12" s="17">
        <v>0.136809118867003</v>
      </c>
      <c r="Q12" s="17">
        <v>8.1537540820867394E-2</v>
      </c>
      <c r="R12" s="17"/>
      <c r="S12" s="17">
        <v>0.177403257999877</v>
      </c>
      <c r="T12" s="17">
        <v>0.103325328734091</v>
      </c>
      <c r="U12" s="17">
        <v>8.3051604667802106E-2</v>
      </c>
      <c r="V12" s="17">
        <v>0</v>
      </c>
      <c r="W12" s="17">
        <v>0.16534050496910099</v>
      </c>
      <c r="X12" s="17">
        <v>8.5433243711492496E-2</v>
      </c>
      <c r="Y12" s="17">
        <v>8.3852656445183096E-2</v>
      </c>
      <c r="Z12" s="17">
        <v>0</v>
      </c>
      <c r="AA12" s="17">
        <v>0</v>
      </c>
      <c r="AB12" s="17">
        <v>0.19132744440847499</v>
      </c>
      <c r="AC12" s="17">
        <v>0</v>
      </c>
      <c r="AD12" s="17">
        <v>0</v>
      </c>
      <c r="AE12" s="17"/>
      <c r="AF12" s="17">
        <v>0.110584696424783</v>
      </c>
      <c r="AG12" s="17">
        <v>6.9086073503787399E-2</v>
      </c>
      <c r="AH12" s="17">
        <v>6.6394978117839606E-2</v>
      </c>
      <c r="AI12" s="17"/>
      <c r="AJ12" s="17">
        <v>0.109184135905127</v>
      </c>
      <c r="AK12" s="17">
        <v>8.5081594734926602E-2</v>
      </c>
      <c r="AL12" s="17">
        <v>0.18922747468253201</v>
      </c>
      <c r="AM12" s="17">
        <v>0</v>
      </c>
      <c r="AN12" s="17">
        <v>0.108555432430106</v>
      </c>
      <c r="AO12" s="17"/>
      <c r="AP12" s="17">
        <v>0.10276556021087301</v>
      </c>
      <c r="AQ12" s="17">
        <v>0.106229572019666</v>
      </c>
      <c r="AR12" s="17">
        <v>0.14892320042367799</v>
      </c>
      <c r="AS12" s="17">
        <v>6.0253391925981302E-2</v>
      </c>
      <c r="AT12" s="17">
        <v>9.1984642786539006E-2</v>
      </c>
      <c r="AU12" s="17"/>
      <c r="AV12" s="17">
        <v>4.5266830150004697E-2</v>
      </c>
      <c r="AW12" s="17">
        <v>7.2809704380306497E-2</v>
      </c>
      <c r="AX12" s="17">
        <v>0.122882084675768</v>
      </c>
      <c r="AY12" s="17">
        <v>0.15329432716299701</v>
      </c>
      <c r="AZ12" s="17">
        <v>0.16674682963833001</v>
      </c>
      <c r="BA12" s="17">
        <v>0.102623965372886</v>
      </c>
      <c r="BB12" s="17"/>
      <c r="BC12" s="17">
        <v>6.4923095847398402E-2</v>
      </c>
      <c r="BD12" s="17">
        <v>5.61772353952966E-2</v>
      </c>
      <c r="BE12" s="17">
        <v>0.17478892923123199</v>
      </c>
      <c r="BF12" s="17">
        <v>0</v>
      </c>
      <c r="BG12" s="17" t="s">
        <v>697</v>
      </c>
    </row>
    <row r="13" spans="2:59" x14ac:dyDescent="0.35">
      <c r="B13" s="18" t="s">
        <v>692</v>
      </c>
      <c r="C13" s="17">
        <v>3.8637035951860001E-2</v>
      </c>
      <c r="D13" s="17">
        <v>2.9262008995711498E-2</v>
      </c>
      <c r="E13" s="17">
        <v>4.9606668564834998E-2</v>
      </c>
      <c r="F13" s="17"/>
      <c r="G13" s="17">
        <v>5.00027234128071E-2</v>
      </c>
      <c r="H13" s="17">
        <v>0</v>
      </c>
      <c r="I13" s="17">
        <v>5.4329175254528898E-2</v>
      </c>
      <c r="J13" s="17">
        <v>3.7999183637331402E-2</v>
      </c>
      <c r="K13" s="17">
        <v>4.2891341583156301E-2</v>
      </c>
      <c r="L13" s="17">
        <v>3.7033406098444702E-2</v>
      </c>
      <c r="M13" s="17"/>
      <c r="N13" s="17">
        <v>5.5661935310739999E-2</v>
      </c>
      <c r="O13" s="17">
        <v>2.9225093438897901E-2</v>
      </c>
      <c r="P13" s="17">
        <v>6.5953241995034398E-2</v>
      </c>
      <c r="Q13" s="17">
        <v>0</v>
      </c>
      <c r="R13" s="17"/>
      <c r="S13" s="17">
        <v>0</v>
      </c>
      <c r="T13" s="17">
        <v>5.2045334726892697E-2</v>
      </c>
      <c r="U13" s="17">
        <v>8.8951992155358595E-2</v>
      </c>
      <c r="V13" s="17">
        <v>0</v>
      </c>
      <c r="W13" s="17">
        <v>0</v>
      </c>
      <c r="X13" s="17">
        <v>0</v>
      </c>
      <c r="Y13" s="17">
        <v>8.8868956807388599E-2</v>
      </c>
      <c r="Z13" s="17">
        <v>0</v>
      </c>
      <c r="AA13" s="17">
        <v>9.3988278840172204E-2</v>
      </c>
      <c r="AB13" s="17">
        <v>0</v>
      </c>
      <c r="AC13" s="17">
        <v>0</v>
      </c>
      <c r="AD13" s="17">
        <v>0.158729512666797</v>
      </c>
      <c r="AE13" s="17"/>
      <c r="AF13" s="17">
        <v>5.0669842181239703E-2</v>
      </c>
      <c r="AG13" s="17">
        <v>1.7239577522045899E-2</v>
      </c>
      <c r="AH13" s="17">
        <v>0</v>
      </c>
      <c r="AI13" s="17"/>
      <c r="AJ13" s="17">
        <v>7.5142770011414395E-2</v>
      </c>
      <c r="AK13" s="17">
        <v>2.8491352395635501E-2</v>
      </c>
      <c r="AL13" s="17">
        <v>0</v>
      </c>
      <c r="AM13" s="17">
        <v>0</v>
      </c>
      <c r="AN13" s="17">
        <v>4.44359419167435E-2</v>
      </c>
      <c r="AO13" s="17"/>
      <c r="AP13" s="17">
        <v>4.0375217361265398E-2</v>
      </c>
      <c r="AQ13" s="17">
        <v>2.10983711397821E-2</v>
      </c>
      <c r="AR13" s="17">
        <v>0</v>
      </c>
      <c r="AS13" s="17">
        <v>0.130002749618291</v>
      </c>
      <c r="AT13" s="17">
        <v>0</v>
      </c>
      <c r="AU13" s="17"/>
      <c r="AV13" s="17">
        <v>2.53123440528478E-2</v>
      </c>
      <c r="AW13" s="17">
        <v>0</v>
      </c>
      <c r="AX13" s="17">
        <v>0</v>
      </c>
      <c r="AY13" s="17">
        <v>0.109454750924392</v>
      </c>
      <c r="AZ13" s="17">
        <v>0</v>
      </c>
      <c r="BA13" s="17">
        <v>0.18074571282667201</v>
      </c>
      <c r="BB13" s="17"/>
      <c r="BC13" s="17">
        <v>9.4862196563916104E-2</v>
      </c>
      <c r="BD13" s="17">
        <v>0</v>
      </c>
      <c r="BE13" s="17">
        <v>5.4016165413341401E-2</v>
      </c>
      <c r="BF13" s="17">
        <v>0</v>
      </c>
      <c r="BG13" s="17" t="s">
        <v>697</v>
      </c>
    </row>
    <row r="14" spans="2:59" x14ac:dyDescent="0.35">
      <c r="B14" s="18" t="s">
        <v>598</v>
      </c>
      <c r="C14" s="17">
        <v>6.6701217721751402E-2</v>
      </c>
      <c r="D14" s="17">
        <v>7.7440433529336702E-2</v>
      </c>
      <c r="E14" s="17">
        <v>5.5703954209105899E-2</v>
      </c>
      <c r="F14" s="17"/>
      <c r="G14" s="17">
        <v>6.77731211179399E-2</v>
      </c>
      <c r="H14" s="17">
        <v>7.8365922748344405E-2</v>
      </c>
      <c r="I14" s="17">
        <v>0.148014164168218</v>
      </c>
      <c r="J14" s="17">
        <v>0</v>
      </c>
      <c r="K14" s="17">
        <v>5.5790539818746002E-2</v>
      </c>
      <c r="L14" s="17">
        <v>6.6938315929213704E-2</v>
      </c>
      <c r="M14" s="17"/>
      <c r="N14" s="17">
        <v>4.6612686166249397E-2</v>
      </c>
      <c r="O14" s="17">
        <v>7.1948838067570006E-2</v>
      </c>
      <c r="P14" s="17">
        <v>0</v>
      </c>
      <c r="Q14" s="17">
        <v>0.157032487648014</v>
      </c>
      <c r="R14" s="17"/>
      <c r="S14" s="17">
        <v>0</v>
      </c>
      <c r="T14" s="17">
        <v>0.105138292419792</v>
      </c>
      <c r="U14" s="17">
        <v>0</v>
      </c>
      <c r="V14" s="17">
        <v>0.320135213450568</v>
      </c>
      <c r="W14" s="17">
        <v>0</v>
      </c>
      <c r="X14" s="17">
        <v>0.29360218670000998</v>
      </c>
      <c r="Y14" s="17">
        <v>0</v>
      </c>
      <c r="Z14" s="17">
        <v>0</v>
      </c>
      <c r="AA14" s="17">
        <v>0</v>
      </c>
      <c r="AB14" s="17">
        <v>0</v>
      </c>
      <c r="AC14" s="17">
        <v>0.13718799527912201</v>
      </c>
      <c r="AD14" s="17">
        <v>0</v>
      </c>
      <c r="AE14" s="17"/>
      <c r="AF14" s="17">
        <v>0</v>
      </c>
      <c r="AG14" s="17">
        <v>0.13850942928003401</v>
      </c>
      <c r="AH14" s="17">
        <v>7.8118141111173295E-2</v>
      </c>
      <c r="AI14" s="17"/>
      <c r="AJ14" s="17">
        <v>3.3966787752128101E-2</v>
      </c>
      <c r="AK14" s="17">
        <v>0.153660722824772</v>
      </c>
      <c r="AL14" s="17">
        <v>0.193971852690493</v>
      </c>
      <c r="AM14" s="17">
        <v>0</v>
      </c>
      <c r="AN14" s="17">
        <v>0</v>
      </c>
      <c r="AO14" s="17"/>
      <c r="AP14" s="17">
        <v>9.2410983924426399E-2</v>
      </c>
      <c r="AQ14" s="17">
        <v>8.6705457199035496E-2</v>
      </c>
      <c r="AR14" s="17">
        <v>0.14892320042367799</v>
      </c>
      <c r="AS14" s="17">
        <v>7.1788611435424796E-2</v>
      </c>
      <c r="AT14" s="17">
        <v>0</v>
      </c>
      <c r="AU14" s="17"/>
      <c r="AV14" s="17">
        <v>0.104023118625646</v>
      </c>
      <c r="AW14" s="17">
        <v>0.106909148205592</v>
      </c>
      <c r="AX14" s="17">
        <v>0.122882084675768</v>
      </c>
      <c r="AY14" s="17">
        <v>6.0441833783850998E-2</v>
      </c>
      <c r="AZ14" s="17">
        <v>0</v>
      </c>
      <c r="BA14" s="17">
        <v>0</v>
      </c>
      <c r="BB14" s="17"/>
      <c r="BC14" s="17">
        <v>3.7232713501867902E-2</v>
      </c>
      <c r="BD14" s="17">
        <v>7.4412848020771999E-2</v>
      </c>
      <c r="BE14" s="17">
        <v>7.2214887413681095E-2</v>
      </c>
      <c r="BF14" s="17">
        <v>0.118210982461361</v>
      </c>
      <c r="BG14" s="17" t="s">
        <v>697</v>
      </c>
    </row>
    <row r="15" spans="2:59" x14ac:dyDescent="0.35">
      <c r="B15" s="18" t="s">
        <v>726</v>
      </c>
      <c r="C15" s="17">
        <v>9.4063264588726506E-2</v>
      </c>
      <c r="D15" s="17">
        <v>8.9272402969619399E-2</v>
      </c>
      <c r="E15" s="17">
        <v>0.100719616644408</v>
      </c>
      <c r="F15" s="17"/>
      <c r="G15" s="17">
        <v>4.3739072477915801E-2</v>
      </c>
      <c r="H15" s="17">
        <v>8.2205437591788499E-2</v>
      </c>
      <c r="I15" s="17">
        <v>9.7209258892089007E-2</v>
      </c>
      <c r="J15" s="17">
        <v>0.124620983053229</v>
      </c>
      <c r="K15" s="17">
        <v>9.4332764708638606E-2</v>
      </c>
      <c r="L15" s="17">
        <v>0.110233909890008</v>
      </c>
      <c r="M15" s="17"/>
      <c r="N15" s="17">
        <v>2.6876594901474898E-2</v>
      </c>
      <c r="O15" s="17">
        <v>0.119140302252012</v>
      </c>
      <c r="P15" s="17">
        <v>0.10042884243771</v>
      </c>
      <c r="Q15" s="17">
        <v>0.13949956810133601</v>
      </c>
      <c r="R15" s="17"/>
      <c r="S15" s="17">
        <v>0.101235950078593</v>
      </c>
      <c r="T15" s="17">
        <v>4.8904681908688998E-2</v>
      </c>
      <c r="U15" s="17">
        <v>7.5906602014667202E-2</v>
      </c>
      <c r="V15" s="17">
        <v>0</v>
      </c>
      <c r="W15" s="17">
        <v>0</v>
      </c>
      <c r="X15" s="17">
        <v>8.1749350103618904E-2</v>
      </c>
      <c r="Y15" s="17">
        <v>7.0037131374648995E-2</v>
      </c>
      <c r="Z15" s="17">
        <v>0</v>
      </c>
      <c r="AA15" s="17">
        <v>0.312616399806043</v>
      </c>
      <c r="AB15" s="17">
        <v>0</v>
      </c>
      <c r="AC15" s="17">
        <v>0.181639634713298</v>
      </c>
      <c r="AD15" s="17">
        <v>0.34256332249745902</v>
      </c>
      <c r="AE15" s="17"/>
      <c r="AF15" s="17">
        <v>0.13776426422325799</v>
      </c>
      <c r="AG15" s="17">
        <v>9.7012038677062595E-2</v>
      </c>
      <c r="AH15" s="17">
        <v>7.6186762014312501E-2</v>
      </c>
      <c r="AI15" s="17"/>
      <c r="AJ15" s="17">
        <v>9.1099391983840705E-2</v>
      </c>
      <c r="AK15" s="17">
        <v>0.12514152027702299</v>
      </c>
      <c r="AL15" s="17">
        <v>0</v>
      </c>
      <c r="AM15" s="17">
        <v>0</v>
      </c>
      <c r="AN15" s="17">
        <v>0.11059235533095201</v>
      </c>
      <c r="AO15" s="17"/>
      <c r="AP15" s="17">
        <v>0.113101721638676</v>
      </c>
      <c r="AQ15" s="17">
        <v>0.115466884778612</v>
      </c>
      <c r="AR15" s="17">
        <v>0</v>
      </c>
      <c r="AS15" s="17">
        <v>5.5069739582435197E-2</v>
      </c>
      <c r="AT15" s="17">
        <v>0.15069587818193</v>
      </c>
      <c r="AU15" s="17"/>
      <c r="AV15" s="17">
        <v>0.10962125585452</v>
      </c>
      <c r="AW15" s="17">
        <v>0.13084601210247199</v>
      </c>
      <c r="AX15" s="17">
        <v>0</v>
      </c>
      <c r="AY15" s="17">
        <v>4.6365516476879802E-2</v>
      </c>
      <c r="AZ15" s="17">
        <v>0.20161212094567099</v>
      </c>
      <c r="BA15" s="17">
        <v>0</v>
      </c>
      <c r="BB15" s="17"/>
      <c r="BC15" s="17">
        <v>0.16711018954964499</v>
      </c>
      <c r="BD15" s="17">
        <v>7.92480207558552E-2</v>
      </c>
      <c r="BE15" s="17">
        <v>8.3967853911803295E-2</v>
      </c>
      <c r="BF15" s="17">
        <v>9.1737117292107706E-2</v>
      </c>
      <c r="BG15" s="17" t="s">
        <v>697</v>
      </c>
    </row>
    <row r="16" spans="2:59" x14ac:dyDescent="0.35">
      <c r="B16" s="18" t="s">
        <v>100</v>
      </c>
      <c r="C16" s="19">
        <v>5.3685957178270599E-2</v>
      </c>
      <c r="D16" s="19">
        <v>1.2814505074902199E-2</v>
      </c>
      <c r="E16" s="19">
        <v>9.9887010859861E-2</v>
      </c>
      <c r="F16" s="19"/>
      <c r="G16" s="19">
        <v>3.1652318720411798E-2</v>
      </c>
      <c r="H16" s="19">
        <v>7.05488114965796E-2</v>
      </c>
      <c r="I16" s="19">
        <v>5.8813850648635403E-2</v>
      </c>
      <c r="J16" s="19">
        <v>3.6860013327129099E-2</v>
      </c>
      <c r="K16" s="19">
        <v>0.10227574016572</v>
      </c>
      <c r="L16" s="19">
        <v>3.5201355502627797E-2</v>
      </c>
      <c r="M16" s="19"/>
      <c r="N16" s="19">
        <v>1.9103863552382899E-2</v>
      </c>
      <c r="O16" s="19">
        <v>0</v>
      </c>
      <c r="P16" s="19">
        <v>0.105295848210902</v>
      </c>
      <c r="Q16" s="19">
        <v>0.112153376202751</v>
      </c>
      <c r="R16" s="19"/>
      <c r="S16" s="19">
        <v>3.4014564784036201E-2</v>
      </c>
      <c r="T16" s="19">
        <v>0</v>
      </c>
      <c r="U16" s="19">
        <v>0</v>
      </c>
      <c r="V16" s="19">
        <v>0.31025713122551302</v>
      </c>
      <c r="W16" s="19">
        <v>0</v>
      </c>
      <c r="X16" s="19">
        <v>8.42727710126185E-2</v>
      </c>
      <c r="Y16" s="19">
        <v>0</v>
      </c>
      <c r="Z16" s="19">
        <v>0.162295625465397</v>
      </c>
      <c r="AA16" s="19">
        <v>0.103091551747322</v>
      </c>
      <c r="AB16" s="19">
        <v>0.15138930608619999</v>
      </c>
      <c r="AC16" s="19">
        <v>0</v>
      </c>
      <c r="AD16" s="19">
        <v>0</v>
      </c>
      <c r="AE16" s="19"/>
      <c r="AF16" s="19">
        <v>5.0439783224927703E-2</v>
      </c>
      <c r="AG16" s="19">
        <v>6.9120881282166299E-2</v>
      </c>
      <c r="AH16" s="19">
        <v>7.1323956803805502E-2</v>
      </c>
      <c r="AI16" s="19"/>
      <c r="AJ16" s="19">
        <v>4.8657479594265002E-2</v>
      </c>
      <c r="AK16" s="19">
        <v>6.7938517356386702E-2</v>
      </c>
      <c r="AL16" s="19">
        <v>5.8154717384073802E-2</v>
      </c>
      <c r="AM16" s="19">
        <v>0</v>
      </c>
      <c r="AN16" s="19">
        <v>0.100544670208772</v>
      </c>
      <c r="AO16" s="19"/>
      <c r="AP16" s="19">
        <v>7.8811569069474396E-2</v>
      </c>
      <c r="AQ16" s="19">
        <v>2.1575131146213299E-2</v>
      </c>
      <c r="AR16" s="19">
        <v>7.9209686352796294E-2</v>
      </c>
      <c r="AS16" s="19">
        <v>5.2902890293955299E-2</v>
      </c>
      <c r="AT16" s="19">
        <v>0</v>
      </c>
      <c r="AU16" s="19"/>
      <c r="AV16" s="19">
        <v>0</v>
      </c>
      <c r="AW16" s="19">
        <v>9.1176149848747806E-2</v>
      </c>
      <c r="AX16" s="19">
        <v>0</v>
      </c>
      <c r="AY16" s="19">
        <v>4.4541155454842697E-2</v>
      </c>
      <c r="AZ16" s="19">
        <v>0</v>
      </c>
      <c r="BA16" s="19">
        <v>0.14915103220961701</v>
      </c>
      <c r="BB16" s="19"/>
      <c r="BC16" s="19">
        <v>5.6348491291426703E-2</v>
      </c>
      <c r="BD16" s="19">
        <v>0</v>
      </c>
      <c r="BE16" s="19">
        <v>9.3896049910804205E-2</v>
      </c>
      <c r="BF16" s="19">
        <v>6.2874386378897099E-2</v>
      </c>
      <c r="BG16" s="19" t="s">
        <v>697</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70</v>
      </c>
      <c r="E7" s="10">
        <v>70</v>
      </c>
      <c r="F7" s="10"/>
      <c r="G7" s="10">
        <v>13</v>
      </c>
      <c r="H7" s="10">
        <v>23</v>
      </c>
      <c r="I7" s="10">
        <v>24</v>
      </c>
      <c r="J7" s="10">
        <v>23</v>
      </c>
      <c r="K7" s="10">
        <v>20</v>
      </c>
      <c r="L7" s="10">
        <v>37</v>
      </c>
      <c r="M7" s="10"/>
      <c r="N7" s="10">
        <v>31</v>
      </c>
      <c r="O7" s="10">
        <v>34</v>
      </c>
      <c r="P7" s="10">
        <v>32</v>
      </c>
      <c r="Q7" s="10">
        <v>43</v>
      </c>
      <c r="R7" s="10"/>
      <c r="S7" s="10">
        <v>16</v>
      </c>
      <c r="T7" s="10">
        <v>22</v>
      </c>
      <c r="U7" s="10">
        <v>10</v>
      </c>
      <c r="V7" s="10">
        <v>10</v>
      </c>
      <c r="W7" s="10">
        <v>14</v>
      </c>
      <c r="X7" s="10">
        <v>10</v>
      </c>
      <c r="Y7" s="10">
        <v>8</v>
      </c>
      <c r="Z7" s="10">
        <v>5</v>
      </c>
      <c r="AA7" s="10">
        <v>17</v>
      </c>
      <c r="AB7" s="10">
        <v>17</v>
      </c>
      <c r="AC7" s="10">
        <v>5</v>
      </c>
      <c r="AD7" s="10">
        <v>6</v>
      </c>
      <c r="AE7" s="10"/>
      <c r="AF7" s="10">
        <v>55</v>
      </c>
      <c r="AG7" s="10">
        <v>48</v>
      </c>
      <c r="AH7" s="10">
        <v>22</v>
      </c>
      <c r="AI7" s="10"/>
      <c r="AJ7" s="10">
        <v>49</v>
      </c>
      <c r="AK7" s="10">
        <v>34</v>
      </c>
      <c r="AL7" s="10">
        <v>8</v>
      </c>
      <c r="AM7" s="10">
        <v>2</v>
      </c>
      <c r="AN7" s="10">
        <v>16</v>
      </c>
      <c r="AO7" s="10"/>
      <c r="AP7" s="10">
        <v>24</v>
      </c>
      <c r="AQ7" s="10">
        <v>44</v>
      </c>
      <c r="AR7" s="10">
        <v>11</v>
      </c>
      <c r="AS7" s="10">
        <v>18</v>
      </c>
      <c r="AT7" s="10">
        <v>9</v>
      </c>
      <c r="AU7" s="10"/>
      <c r="AV7" s="10">
        <v>39</v>
      </c>
      <c r="AW7" s="10">
        <v>24</v>
      </c>
      <c r="AX7" s="10">
        <v>10</v>
      </c>
      <c r="AY7" s="10">
        <v>22</v>
      </c>
      <c r="AZ7" s="10">
        <v>12</v>
      </c>
      <c r="BA7" s="10">
        <v>12</v>
      </c>
      <c r="BB7" s="10"/>
      <c r="BC7" s="10">
        <v>31</v>
      </c>
      <c r="BD7" s="10">
        <v>37</v>
      </c>
      <c r="BE7" s="10">
        <v>38</v>
      </c>
      <c r="BF7" s="10">
        <v>12</v>
      </c>
      <c r="BG7" s="10" t="s">
        <v>696</v>
      </c>
    </row>
    <row r="8" spans="2:59" ht="30" customHeight="1" x14ac:dyDescent="0.35">
      <c r="B8" s="11" t="s">
        <v>20</v>
      </c>
      <c r="C8" s="11">
        <v>144</v>
      </c>
      <c r="D8" s="11">
        <v>72</v>
      </c>
      <c r="E8" s="11">
        <v>71</v>
      </c>
      <c r="F8" s="11"/>
      <c r="G8" s="11">
        <v>13</v>
      </c>
      <c r="H8" s="11">
        <v>25</v>
      </c>
      <c r="I8" s="11">
        <v>27</v>
      </c>
      <c r="J8" s="11">
        <v>22</v>
      </c>
      <c r="K8" s="11">
        <v>20</v>
      </c>
      <c r="L8" s="11">
        <v>37</v>
      </c>
      <c r="M8" s="11"/>
      <c r="N8" s="11">
        <v>30</v>
      </c>
      <c r="O8" s="11">
        <v>39</v>
      </c>
      <c r="P8" s="11">
        <v>32</v>
      </c>
      <c r="Q8" s="11">
        <v>42</v>
      </c>
      <c r="R8" s="11"/>
      <c r="S8" s="11">
        <v>15</v>
      </c>
      <c r="T8" s="11">
        <v>23</v>
      </c>
      <c r="U8" s="11">
        <v>11</v>
      </c>
      <c r="V8" s="11">
        <v>13</v>
      </c>
      <c r="W8" s="11">
        <v>15</v>
      </c>
      <c r="X8" s="11">
        <v>13</v>
      </c>
      <c r="Y8" s="11">
        <v>7</v>
      </c>
      <c r="Z8" s="11">
        <v>4</v>
      </c>
      <c r="AA8" s="11">
        <v>16</v>
      </c>
      <c r="AB8" s="11">
        <v>16</v>
      </c>
      <c r="AC8" s="11">
        <v>4</v>
      </c>
      <c r="AD8" s="11">
        <v>6</v>
      </c>
      <c r="AE8" s="11"/>
      <c r="AF8" s="11">
        <v>58</v>
      </c>
      <c r="AG8" s="11">
        <v>49</v>
      </c>
      <c r="AH8" s="11">
        <v>23</v>
      </c>
      <c r="AI8" s="11"/>
      <c r="AJ8" s="11">
        <v>50</v>
      </c>
      <c r="AK8" s="11">
        <v>34</v>
      </c>
      <c r="AL8" s="11">
        <v>9</v>
      </c>
      <c r="AM8" s="11">
        <v>2</v>
      </c>
      <c r="AN8" s="11">
        <v>16</v>
      </c>
      <c r="AO8" s="11"/>
      <c r="AP8" s="11">
        <v>24</v>
      </c>
      <c r="AQ8" s="11">
        <v>46</v>
      </c>
      <c r="AR8" s="11">
        <v>11</v>
      </c>
      <c r="AS8" s="11">
        <v>18</v>
      </c>
      <c r="AT8" s="11">
        <v>11</v>
      </c>
      <c r="AU8" s="11"/>
      <c r="AV8" s="11">
        <v>40</v>
      </c>
      <c r="AW8" s="11">
        <v>24</v>
      </c>
      <c r="AX8" s="11">
        <v>10</v>
      </c>
      <c r="AY8" s="11">
        <v>22</v>
      </c>
      <c r="AZ8" s="11">
        <v>14</v>
      </c>
      <c r="BA8" s="11">
        <v>12</v>
      </c>
      <c r="BB8" s="11"/>
      <c r="BC8" s="11">
        <v>32</v>
      </c>
      <c r="BD8" s="11">
        <v>39</v>
      </c>
      <c r="BE8" s="11">
        <v>39</v>
      </c>
      <c r="BF8" s="11">
        <v>12</v>
      </c>
      <c r="BG8" s="11" t="s">
        <v>696</v>
      </c>
    </row>
    <row r="9" spans="2:59" ht="29" x14ac:dyDescent="0.35">
      <c r="B9" s="18" t="s">
        <v>721</v>
      </c>
      <c r="C9" s="17">
        <v>8.3238959215162903E-2</v>
      </c>
      <c r="D9" s="17">
        <v>6.07926696487028E-2</v>
      </c>
      <c r="E9" s="17">
        <v>0.105976366149049</v>
      </c>
      <c r="F9" s="17"/>
      <c r="G9" s="17">
        <v>7.2168971296755494E-2</v>
      </c>
      <c r="H9" s="17">
        <v>0.143334078303892</v>
      </c>
      <c r="I9" s="17">
        <v>0.15334683715195199</v>
      </c>
      <c r="J9" s="17">
        <v>5.7734205355886997E-2</v>
      </c>
      <c r="K9" s="17">
        <v>5.1604982105516797E-2</v>
      </c>
      <c r="L9" s="17">
        <v>2.7289592347335499E-2</v>
      </c>
      <c r="M9" s="17"/>
      <c r="N9" s="17">
        <v>5.9612626208456997E-2</v>
      </c>
      <c r="O9" s="17">
        <v>0.112727491193195</v>
      </c>
      <c r="P9" s="17">
        <v>0.133409990844571</v>
      </c>
      <c r="Q9" s="17">
        <v>3.5063968859764302E-2</v>
      </c>
      <c r="R9" s="17"/>
      <c r="S9" s="17">
        <v>6.8148683027374798E-2</v>
      </c>
      <c r="T9" s="17">
        <v>0.141305974581201</v>
      </c>
      <c r="U9" s="17">
        <v>0</v>
      </c>
      <c r="V9" s="17">
        <v>0.101512247087993</v>
      </c>
      <c r="W9" s="17">
        <v>6.6944242074786803E-2</v>
      </c>
      <c r="X9" s="17">
        <v>0.111998597835185</v>
      </c>
      <c r="Y9" s="17">
        <v>0.13946536043425201</v>
      </c>
      <c r="Z9" s="17">
        <v>0</v>
      </c>
      <c r="AA9" s="17">
        <v>0.122568421782954</v>
      </c>
      <c r="AB9" s="17">
        <v>5.5163611519360403E-2</v>
      </c>
      <c r="AC9" s="17">
        <v>0</v>
      </c>
      <c r="AD9" s="17">
        <v>0</v>
      </c>
      <c r="AE9" s="17"/>
      <c r="AF9" s="17">
        <v>6.0764481496714602E-2</v>
      </c>
      <c r="AG9" s="17">
        <v>1.8006443013275499E-2</v>
      </c>
      <c r="AH9" s="17">
        <v>0.20292946481338101</v>
      </c>
      <c r="AI9" s="17"/>
      <c r="AJ9" s="17">
        <v>5.8575246489286199E-2</v>
      </c>
      <c r="AK9" s="17">
        <v>9.1891952281406106E-2</v>
      </c>
      <c r="AL9" s="17">
        <v>0</v>
      </c>
      <c r="AM9" s="17">
        <v>0</v>
      </c>
      <c r="AN9" s="17">
        <v>0.14151125829283301</v>
      </c>
      <c r="AO9" s="17"/>
      <c r="AP9" s="17">
        <v>4.2425763987599799E-2</v>
      </c>
      <c r="AQ9" s="17">
        <v>0.108521237837698</v>
      </c>
      <c r="AR9" s="17">
        <v>0</v>
      </c>
      <c r="AS9" s="17">
        <v>0.118939567537985</v>
      </c>
      <c r="AT9" s="17">
        <v>0.23018844109696901</v>
      </c>
      <c r="AU9" s="17"/>
      <c r="AV9" s="17">
        <v>0.12961777025027199</v>
      </c>
      <c r="AW9" s="17">
        <v>4.2369574167394897E-2</v>
      </c>
      <c r="AX9" s="17">
        <v>0</v>
      </c>
      <c r="AY9" s="17">
        <v>9.6574647544073605E-2</v>
      </c>
      <c r="AZ9" s="17">
        <v>0.10465987260547401</v>
      </c>
      <c r="BA9" s="17">
        <v>7.3914208511842799E-2</v>
      </c>
      <c r="BB9" s="17"/>
      <c r="BC9" s="17">
        <v>6.3762189391078805E-2</v>
      </c>
      <c r="BD9" s="17">
        <v>6.7011668228589796E-2</v>
      </c>
      <c r="BE9" s="17">
        <v>0.13642056864721</v>
      </c>
      <c r="BF9" s="17">
        <v>8.9342081083766497E-2</v>
      </c>
      <c r="BG9" s="17" t="s">
        <v>697</v>
      </c>
    </row>
    <row r="10" spans="2:59" x14ac:dyDescent="0.35">
      <c r="B10" s="18" t="s">
        <v>689</v>
      </c>
      <c r="C10" s="17">
        <v>6.5930365675229904E-2</v>
      </c>
      <c r="D10" s="17">
        <v>3.8642158054922E-2</v>
      </c>
      <c r="E10" s="17">
        <v>9.3572487965518605E-2</v>
      </c>
      <c r="F10" s="17"/>
      <c r="G10" s="17">
        <v>7.4368088885449601E-2</v>
      </c>
      <c r="H10" s="17">
        <v>0.21631233610276199</v>
      </c>
      <c r="I10" s="17">
        <v>7.0161632034952001E-2</v>
      </c>
      <c r="J10" s="17">
        <v>0</v>
      </c>
      <c r="K10" s="17">
        <v>6.18372065752643E-2</v>
      </c>
      <c r="L10" s="17">
        <v>0</v>
      </c>
      <c r="M10" s="17"/>
      <c r="N10" s="17">
        <v>0.16268302239236199</v>
      </c>
      <c r="O10" s="17">
        <v>8.9278037031950599E-2</v>
      </c>
      <c r="P10" s="17">
        <v>3.3061778636962497E-2</v>
      </c>
      <c r="Q10" s="17">
        <v>0</v>
      </c>
      <c r="R10" s="17"/>
      <c r="S10" s="17">
        <v>0.12938634400163501</v>
      </c>
      <c r="T10" s="17">
        <v>0.10657550485096</v>
      </c>
      <c r="U10" s="17">
        <v>0</v>
      </c>
      <c r="V10" s="17">
        <v>0</v>
      </c>
      <c r="W10" s="17">
        <v>0</v>
      </c>
      <c r="X10" s="17">
        <v>0</v>
      </c>
      <c r="Y10" s="17">
        <v>0.271905265979905</v>
      </c>
      <c r="Z10" s="17">
        <v>0</v>
      </c>
      <c r="AA10" s="17">
        <v>0.136067973437342</v>
      </c>
      <c r="AB10" s="17">
        <v>0</v>
      </c>
      <c r="AC10" s="17">
        <v>0.197082751338892</v>
      </c>
      <c r="AD10" s="17">
        <v>0</v>
      </c>
      <c r="AE10" s="17"/>
      <c r="AF10" s="17">
        <v>3.4097578251826702E-2</v>
      </c>
      <c r="AG10" s="17">
        <v>8.7072348601702196E-2</v>
      </c>
      <c r="AH10" s="17">
        <v>0.10181962162509101</v>
      </c>
      <c r="AI10" s="17"/>
      <c r="AJ10" s="17">
        <v>8.9541945934779696E-2</v>
      </c>
      <c r="AK10" s="17">
        <v>7.9057841614949304E-2</v>
      </c>
      <c r="AL10" s="17">
        <v>0</v>
      </c>
      <c r="AM10" s="17">
        <v>0</v>
      </c>
      <c r="AN10" s="17">
        <v>7.6474454740086101E-2</v>
      </c>
      <c r="AO10" s="17"/>
      <c r="AP10" s="17">
        <v>8.9361468496907695E-2</v>
      </c>
      <c r="AQ10" s="17">
        <v>8.6933654632643201E-2</v>
      </c>
      <c r="AR10" s="17">
        <v>0</v>
      </c>
      <c r="AS10" s="17">
        <v>0</v>
      </c>
      <c r="AT10" s="17">
        <v>9.5225490698091594E-2</v>
      </c>
      <c r="AU10" s="17"/>
      <c r="AV10" s="17">
        <v>0.126789855454673</v>
      </c>
      <c r="AW10" s="17">
        <v>3.8472511782101003E-2</v>
      </c>
      <c r="AX10" s="17">
        <v>0.11643427286375301</v>
      </c>
      <c r="AY10" s="17">
        <v>0</v>
      </c>
      <c r="AZ10" s="17">
        <v>7.3818476551243406E-2</v>
      </c>
      <c r="BA10" s="17">
        <v>0.10578244726500401</v>
      </c>
      <c r="BB10" s="17"/>
      <c r="BC10" s="17">
        <v>0</v>
      </c>
      <c r="BD10" s="17">
        <v>5.75842088403027E-2</v>
      </c>
      <c r="BE10" s="17">
        <v>0.183266440039488</v>
      </c>
      <c r="BF10" s="17">
        <v>0</v>
      </c>
      <c r="BG10" s="17" t="s">
        <v>697</v>
      </c>
    </row>
    <row r="11" spans="2:59" x14ac:dyDescent="0.35">
      <c r="B11" s="18" t="s">
        <v>690</v>
      </c>
      <c r="C11" s="17">
        <v>0.19300623631962899</v>
      </c>
      <c r="D11" s="17">
        <v>0.23792574685875001</v>
      </c>
      <c r="E11" s="17">
        <v>0.147504141758523</v>
      </c>
      <c r="F11" s="17"/>
      <c r="G11" s="17">
        <v>8.9508356172429498E-2</v>
      </c>
      <c r="H11" s="17">
        <v>8.18529617717801E-2</v>
      </c>
      <c r="I11" s="17">
        <v>0.24013902356580299</v>
      </c>
      <c r="J11" s="17">
        <v>0.28255756151399403</v>
      </c>
      <c r="K11" s="17">
        <v>0.191206530762149</v>
      </c>
      <c r="L11" s="17">
        <v>0.21651895360471299</v>
      </c>
      <c r="M11" s="17"/>
      <c r="N11" s="17">
        <v>9.1450650232753797E-2</v>
      </c>
      <c r="O11" s="17">
        <v>0.152177508035442</v>
      </c>
      <c r="P11" s="17">
        <v>0.249599058975257</v>
      </c>
      <c r="Q11" s="17">
        <v>0.26087348973478403</v>
      </c>
      <c r="R11" s="17"/>
      <c r="S11" s="17">
        <v>0.27191597207833201</v>
      </c>
      <c r="T11" s="17">
        <v>4.2868450357187303E-2</v>
      </c>
      <c r="U11" s="17">
        <v>0.19315070248935901</v>
      </c>
      <c r="V11" s="17">
        <v>0.101512247087993</v>
      </c>
      <c r="W11" s="17">
        <v>0.35428900411219599</v>
      </c>
      <c r="X11" s="17">
        <v>0.37517466550641898</v>
      </c>
      <c r="Y11" s="17">
        <v>0</v>
      </c>
      <c r="Z11" s="17">
        <v>0</v>
      </c>
      <c r="AA11" s="17">
        <v>0.16224350687573799</v>
      </c>
      <c r="AB11" s="17">
        <v>0.33442199612766399</v>
      </c>
      <c r="AC11" s="17">
        <v>0.22493805557697399</v>
      </c>
      <c r="AD11" s="17">
        <v>0</v>
      </c>
      <c r="AE11" s="17"/>
      <c r="AF11" s="17">
        <v>0.18831021535047701</v>
      </c>
      <c r="AG11" s="17">
        <v>0.25758938828422701</v>
      </c>
      <c r="AH11" s="17">
        <v>9.54178145887917E-2</v>
      </c>
      <c r="AI11" s="17"/>
      <c r="AJ11" s="17">
        <v>0.217643940399772</v>
      </c>
      <c r="AK11" s="17">
        <v>0.14771057202863899</v>
      </c>
      <c r="AL11" s="17">
        <v>0.35262907437455698</v>
      </c>
      <c r="AM11" s="17">
        <v>0</v>
      </c>
      <c r="AN11" s="17">
        <v>0.193925239317527</v>
      </c>
      <c r="AO11" s="17"/>
      <c r="AP11" s="17">
        <v>0.20518263988214899</v>
      </c>
      <c r="AQ11" s="17">
        <v>0.13003321296193701</v>
      </c>
      <c r="AR11" s="17">
        <v>0.43480078902186697</v>
      </c>
      <c r="AS11" s="17">
        <v>0.17221481494270099</v>
      </c>
      <c r="AT11" s="17">
        <v>0.25339335524330397</v>
      </c>
      <c r="AU11" s="17"/>
      <c r="AV11" s="17">
        <v>9.5261660759435596E-2</v>
      </c>
      <c r="AW11" s="17">
        <v>0.28839999436080299</v>
      </c>
      <c r="AX11" s="17">
        <v>0.38986919472619602</v>
      </c>
      <c r="AY11" s="17">
        <v>8.8680148303678596E-2</v>
      </c>
      <c r="AZ11" s="17">
        <v>0.25602755062778199</v>
      </c>
      <c r="BA11" s="17">
        <v>0.25586206125888</v>
      </c>
      <c r="BB11" s="17"/>
      <c r="BC11" s="17">
        <v>0.29381246826819302</v>
      </c>
      <c r="BD11" s="17">
        <v>0.26672489551988299</v>
      </c>
      <c r="BE11" s="17">
        <v>5.2083075972455602E-2</v>
      </c>
      <c r="BF11" s="17">
        <v>0.233105065553674</v>
      </c>
      <c r="BG11" s="17" t="s">
        <v>697</v>
      </c>
    </row>
    <row r="12" spans="2:59" x14ac:dyDescent="0.35">
      <c r="B12" s="18" t="s">
        <v>691</v>
      </c>
      <c r="C12" s="17">
        <v>0.26993685832909098</v>
      </c>
      <c r="D12" s="17">
        <v>0.22775389684670799</v>
      </c>
      <c r="E12" s="17">
        <v>0.31266691213426701</v>
      </c>
      <c r="F12" s="17"/>
      <c r="G12" s="17">
        <v>0.32794069773017498</v>
      </c>
      <c r="H12" s="17">
        <v>0.22899269963882601</v>
      </c>
      <c r="I12" s="17">
        <v>0.17619805969049801</v>
      </c>
      <c r="J12" s="17">
        <v>0.28789411588788799</v>
      </c>
      <c r="K12" s="17">
        <v>0.37024721673122701</v>
      </c>
      <c r="L12" s="17">
        <v>0.28208993451778502</v>
      </c>
      <c r="M12" s="17"/>
      <c r="N12" s="17">
        <v>0.20887496169646899</v>
      </c>
      <c r="O12" s="17">
        <v>0.35601855211065098</v>
      </c>
      <c r="P12" s="17">
        <v>0.19598674319659801</v>
      </c>
      <c r="Q12" s="17">
        <v>0.28855621589932401</v>
      </c>
      <c r="R12" s="17"/>
      <c r="S12" s="17">
        <v>0.17486422784316299</v>
      </c>
      <c r="T12" s="17">
        <v>0.32521526961261299</v>
      </c>
      <c r="U12" s="17">
        <v>0.29016959787422197</v>
      </c>
      <c r="V12" s="17">
        <v>0.39412512652594001</v>
      </c>
      <c r="W12" s="17">
        <v>0.34789881287264601</v>
      </c>
      <c r="X12" s="17">
        <v>0.39579888464090901</v>
      </c>
      <c r="Y12" s="17">
        <v>0.120093581690722</v>
      </c>
      <c r="Z12" s="17">
        <v>0.56630608437445396</v>
      </c>
      <c r="AA12" s="17">
        <v>6.3344272779744498E-2</v>
      </c>
      <c r="AB12" s="17">
        <v>0.29903635675310902</v>
      </c>
      <c r="AC12" s="17">
        <v>0</v>
      </c>
      <c r="AD12" s="17">
        <v>0.158644668757248</v>
      </c>
      <c r="AE12" s="17"/>
      <c r="AF12" s="17">
        <v>0.32360363768710199</v>
      </c>
      <c r="AG12" s="17">
        <v>0.26837780667420202</v>
      </c>
      <c r="AH12" s="17">
        <v>0.173047317975563</v>
      </c>
      <c r="AI12" s="17"/>
      <c r="AJ12" s="17">
        <v>0.27408598797743</v>
      </c>
      <c r="AK12" s="17">
        <v>0.339722219964185</v>
      </c>
      <c r="AL12" s="17">
        <v>0.52580323941169005</v>
      </c>
      <c r="AM12" s="17">
        <v>0</v>
      </c>
      <c r="AN12" s="17">
        <v>0.103679419741404</v>
      </c>
      <c r="AO12" s="17"/>
      <c r="AP12" s="17">
        <v>0.30152018439745498</v>
      </c>
      <c r="AQ12" s="17">
        <v>0.38020826852784401</v>
      </c>
      <c r="AR12" s="17">
        <v>0.218237360619463</v>
      </c>
      <c r="AS12" s="17">
        <v>0.15894796011498899</v>
      </c>
      <c r="AT12" s="17">
        <v>7.9112058707749303E-2</v>
      </c>
      <c r="AU12" s="17"/>
      <c r="AV12" s="17">
        <v>0.32219439205629802</v>
      </c>
      <c r="AW12" s="17">
        <v>0.21344716348447901</v>
      </c>
      <c r="AX12" s="17">
        <v>0.43288930444880003</v>
      </c>
      <c r="AY12" s="17">
        <v>0.18667602712678</v>
      </c>
      <c r="AZ12" s="17">
        <v>0.30031434036806098</v>
      </c>
      <c r="BA12" s="17">
        <v>9.6658379021139496E-2</v>
      </c>
      <c r="BB12" s="17"/>
      <c r="BC12" s="17">
        <v>0.28945980770350999</v>
      </c>
      <c r="BD12" s="17">
        <v>0.23453586644824401</v>
      </c>
      <c r="BE12" s="17">
        <v>0.38079496829570297</v>
      </c>
      <c r="BF12" s="17">
        <v>0.35483096031067601</v>
      </c>
      <c r="BG12" s="17" t="s">
        <v>697</v>
      </c>
    </row>
    <row r="13" spans="2:59" x14ac:dyDescent="0.35">
      <c r="B13" s="18" t="s">
        <v>692</v>
      </c>
      <c r="C13" s="17">
        <v>8.81738261821466E-2</v>
      </c>
      <c r="D13" s="17">
        <v>0.10497802544740099</v>
      </c>
      <c r="E13" s="17">
        <v>7.1151684693642997E-2</v>
      </c>
      <c r="F13" s="17"/>
      <c r="G13" s="17">
        <v>0.16662987291237999</v>
      </c>
      <c r="H13" s="17">
        <v>0.148896431568703</v>
      </c>
      <c r="I13" s="17">
        <v>9.9788788222160293E-2</v>
      </c>
      <c r="J13" s="17">
        <v>0</v>
      </c>
      <c r="K13" s="17">
        <v>5.2443284335403899E-2</v>
      </c>
      <c r="L13" s="17">
        <v>8.3508846216094001E-2</v>
      </c>
      <c r="M13" s="17"/>
      <c r="N13" s="17">
        <v>0.114819455759174</v>
      </c>
      <c r="O13" s="17">
        <v>0.10737008574809701</v>
      </c>
      <c r="P13" s="17">
        <v>9.60439589799328E-2</v>
      </c>
      <c r="Q13" s="17">
        <v>4.5477495777115899E-2</v>
      </c>
      <c r="R13" s="17"/>
      <c r="S13" s="17">
        <v>0.19393873643295501</v>
      </c>
      <c r="T13" s="17">
        <v>0</v>
      </c>
      <c r="U13" s="17">
        <v>9.9171703809840306E-2</v>
      </c>
      <c r="V13" s="17">
        <v>9.2472035142957695E-2</v>
      </c>
      <c r="W13" s="17">
        <v>6.8468816108901195E-2</v>
      </c>
      <c r="X13" s="17">
        <v>0.117027852017487</v>
      </c>
      <c r="Y13" s="17">
        <v>0.116771028186046</v>
      </c>
      <c r="Z13" s="17">
        <v>0</v>
      </c>
      <c r="AA13" s="17">
        <v>6.4961553399028094E-2</v>
      </c>
      <c r="AB13" s="17">
        <v>6.0809297682887703E-2</v>
      </c>
      <c r="AC13" s="17">
        <v>0.20312652041097901</v>
      </c>
      <c r="AD13" s="17">
        <v>0.20351047914831799</v>
      </c>
      <c r="AE13" s="17"/>
      <c r="AF13" s="17">
        <v>6.9367876347295201E-2</v>
      </c>
      <c r="AG13" s="17">
        <v>9.32091810045029E-2</v>
      </c>
      <c r="AH13" s="17">
        <v>0.135363125753451</v>
      </c>
      <c r="AI13" s="17"/>
      <c r="AJ13" s="17">
        <v>4.4549167586198701E-2</v>
      </c>
      <c r="AK13" s="17">
        <v>8.0887949663810493E-2</v>
      </c>
      <c r="AL13" s="17">
        <v>0</v>
      </c>
      <c r="AM13" s="17">
        <v>0.50007795835095303</v>
      </c>
      <c r="AN13" s="17">
        <v>0.12808251208257801</v>
      </c>
      <c r="AO13" s="17"/>
      <c r="AP13" s="17">
        <v>0</v>
      </c>
      <c r="AQ13" s="17">
        <v>6.0925823869808202E-2</v>
      </c>
      <c r="AR13" s="17">
        <v>0</v>
      </c>
      <c r="AS13" s="17">
        <v>0.16818324963873901</v>
      </c>
      <c r="AT13" s="17">
        <v>0.14107335383678099</v>
      </c>
      <c r="AU13" s="17"/>
      <c r="AV13" s="17">
        <v>9.6703856621116205E-2</v>
      </c>
      <c r="AW13" s="17">
        <v>0</v>
      </c>
      <c r="AX13" s="17">
        <v>0</v>
      </c>
      <c r="AY13" s="17">
        <v>8.4538581253679204E-2</v>
      </c>
      <c r="AZ13" s="17">
        <v>0.109359584139317</v>
      </c>
      <c r="BA13" s="17">
        <v>9.0303282463035997E-2</v>
      </c>
      <c r="BB13" s="17"/>
      <c r="BC13" s="17">
        <v>3.6121734966751501E-2</v>
      </c>
      <c r="BD13" s="17">
        <v>9.1366760693393806E-2</v>
      </c>
      <c r="BE13" s="17">
        <v>5.0862329048619398E-2</v>
      </c>
      <c r="BF13" s="17">
        <v>8.1108218133133306E-2</v>
      </c>
      <c r="BG13" s="17" t="s">
        <v>697</v>
      </c>
    </row>
    <row r="14" spans="2:59" x14ac:dyDescent="0.35">
      <c r="B14" s="18" t="s">
        <v>598</v>
      </c>
      <c r="C14" s="17">
        <v>0.12278049329472</v>
      </c>
      <c r="D14" s="17">
        <v>0.126410116332204</v>
      </c>
      <c r="E14" s="17">
        <v>0.119103795826502</v>
      </c>
      <c r="F14" s="17"/>
      <c r="G14" s="17">
        <v>7.6966492422954197E-2</v>
      </c>
      <c r="H14" s="17">
        <v>0</v>
      </c>
      <c r="I14" s="17">
        <v>9.4602746035009302E-2</v>
      </c>
      <c r="J14" s="17">
        <v>0.16503238851934601</v>
      </c>
      <c r="K14" s="17">
        <v>0.13468774431813599</v>
      </c>
      <c r="L14" s="17">
        <v>0.21040636922084899</v>
      </c>
      <c r="M14" s="17"/>
      <c r="N14" s="17">
        <v>0.12671389056707699</v>
      </c>
      <c r="O14" s="17">
        <v>3.5560220294484399E-2</v>
      </c>
      <c r="P14" s="17">
        <v>0.18205203638682599</v>
      </c>
      <c r="Q14" s="17">
        <v>0.15681775206622101</v>
      </c>
      <c r="R14" s="17"/>
      <c r="S14" s="17">
        <v>6.3608653113283106E-2</v>
      </c>
      <c r="T14" s="17">
        <v>0.17242064747857599</v>
      </c>
      <c r="U14" s="17">
        <v>0.19882967021883199</v>
      </c>
      <c r="V14" s="17">
        <v>8.8615870265158797E-2</v>
      </c>
      <c r="W14" s="17">
        <v>0.16239912483147001</v>
      </c>
      <c r="X14" s="17">
        <v>0</v>
      </c>
      <c r="Y14" s="17">
        <v>0.117124393734058</v>
      </c>
      <c r="Z14" s="17">
        <v>0</v>
      </c>
      <c r="AA14" s="17">
        <v>0.16444518625562499</v>
      </c>
      <c r="AB14" s="17">
        <v>5.8150076912227101E-2</v>
      </c>
      <c r="AC14" s="17">
        <v>0.19022659304675199</v>
      </c>
      <c r="AD14" s="17">
        <v>0.31113797284186301</v>
      </c>
      <c r="AE14" s="17"/>
      <c r="AF14" s="17">
        <v>0.152586857801808</v>
      </c>
      <c r="AG14" s="17">
        <v>9.6404209896243806E-2</v>
      </c>
      <c r="AH14" s="17">
        <v>0.138390311066279</v>
      </c>
      <c r="AI14" s="17"/>
      <c r="AJ14" s="17">
        <v>0.161496136757382</v>
      </c>
      <c r="AK14" s="17">
        <v>8.3756879719418406E-2</v>
      </c>
      <c r="AL14" s="17">
        <v>0</v>
      </c>
      <c r="AM14" s="17">
        <v>0</v>
      </c>
      <c r="AN14" s="17">
        <v>0.19310247935563701</v>
      </c>
      <c r="AO14" s="17"/>
      <c r="AP14" s="17">
        <v>0.154222743963849</v>
      </c>
      <c r="AQ14" s="17">
        <v>6.2427607483561402E-2</v>
      </c>
      <c r="AR14" s="17">
        <v>0.170614297178699</v>
      </c>
      <c r="AS14" s="17">
        <v>0.23658967953391</v>
      </c>
      <c r="AT14" s="17">
        <v>0</v>
      </c>
      <c r="AU14" s="17"/>
      <c r="AV14" s="17">
        <v>9.5820126686548796E-2</v>
      </c>
      <c r="AW14" s="17">
        <v>0.25388037739399799</v>
      </c>
      <c r="AX14" s="17">
        <v>0</v>
      </c>
      <c r="AY14" s="17">
        <v>0.230808562668495</v>
      </c>
      <c r="AZ14" s="17">
        <v>0</v>
      </c>
      <c r="BA14" s="17">
        <v>6.9375025679170602E-2</v>
      </c>
      <c r="BB14" s="17"/>
      <c r="BC14" s="17">
        <v>0.19185850271301799</v>
      </c>
      <c r="BD14" s="17">
        <v>0.103030627168381</v>
      </c>
      <c r="BE14" s="17">
        <v>4.5868210489572202E-2</v>
      </c>
      <c r="BF14" s="17">
        <v>0.24161367491875099</v>
      </c>
      <c r="BG14" s="17" t="s">
        <v>697</v>
      </c>
    </row>
    <row r="15" spans="2:59" ht="29" x14ac:dyDescent="0.35">
      <c r="B15" s="18" t="s">
        <v>722</v>
      </c>
      <c r="C15" s="17">
        <v>0.11140909215396699</v>
      </c>
      <c r="D15" s="17">
        <v>0.13838113013483</v>
      </c>
      <c r="E15" s="17">
        <v>8.4087240068288494E-2</v>
      </c>
      <c r="F15" s="17"/>
      <c r="G15" s="17">
        <v>0.19241752057985601</v>
      </c>
      <c r="H15" s="17">
        <v>0.14011989366612501</v>
      </c>
      <c r="I15" s="17">
        <v>0.10043041316812699</v>
      </c>
      <c r="J15" s="17">
        <v>8.7490481389342706E-2</v>
      </c>
      <c r="K15" s="17">
        <v>0.137973035172304</v>
      </c>
      <c r="L15" s="17">
        <v>7.2419711277765406E-2</v>
      </c>
      <c r="M15" s="17"/>
      <c r="N15" s="17">
        <v>0.202244711493579</v>
      </c>
      <c r="O15" s="17">
        <v>9.7278820672656002E-2</v>
      </c>
      <c r="P15" s="17">
        <v>5.7694159269567898E-2</v>
      </c>
      <c r="Q15" s="17">
        <v>0.100157829980698</v>
      </c>
      <c r="R15" s="17"/>
      <c r="S15" s="17">
        <v>4.1398476649819299E-2</v>
      </c>
      <c r="T15" s="17">
        <v>7.8630003951425206E-2</v>
      </c>
      <c r="U15" s="17">
        <v>0.119506621797906</v>
      </c>
      <c r="V15" s="17">
        <v>0.22176247388995801</v>
      </c>
      <c r="W15" s="17">
        <v>0</v>
      </c>
      <c r="X15" s="17">
        <v>0</v>
      </c>
      <c r="Y15" s="17">
        <v>0.234640369975016</v>
      </c>
      <c r="Z15" s="17">
        <v>0.24973294647796301</v>
      </c>
      <c r="AA15" s="17">
        <v>0.171681060309021</v>
      </c>
      <c r="AB15" s="17">
        <v>0.13180883935559201</v>
      </c>
      <c r="AC15" s="17">
        <v>0</v>
      </c>
      <c r="AD15" s="17">
        <v>0.32670687925257103</v>
      </c>
      <c r="AE15" s="17"/>
      <c r="AF15" s="17">
        <v>0.12158004828710101</v>
      </c>
      <c r="AG15" s="17">
        <v>0.11787189098305</v>
      </c>
      <c r="AH15" s="17">
        <v>3.4217641539220599E-2</v>
      </c>
      <c r="AI15" s="17"/>
      <c r="AJ15" s="17">
        <v>0.117170405840001</v>
      </c>
      <c r="AK15" s="17">
        <v>9.5614052048122206E-2</v>
      </c>
      <c r="AL15" s="17">
        <v>0</v>
      </c>
      <c r="AM15" s="17">
        <v>0.49992204164904702</v>
      </c>
      <c r="AN15" s="17">
        <v>4.70231382251214E-2</v>
      </c>
      <c r="AO15" s="17"/>
      <c r="AP15" s="17">
        <v>0.130227162150371</v>
      </c>
      <c r="AQ15" s="17">
        <v>0.149324951913587</v>
      </c>
      <c r="AR15" s="17">
        <v>0</v>
      </c>
      <c r="AS15" s="17">
        <v>0.14512472823167499</v>
      </c>
      <c r="AT15" s="17">
        <v>0.109023755535477</v>
      </c>
      <c r="AU15" s="17"/>
      <c r="AV15" s="17">
        <v>0.10862942630997401</v>
      </c>
      <c r="AW15" s="17">
        <v>0.13005468580252799</v>
      </c>
      <c r="AX15" s="17">
        <v>6.0807227961252E-2</v>
      </c>
      <c r="AY15" s="17">
        <v>0.26663183320596601</v>
      </c>
      <c r="AZ15" s="17">
        <v>8.4514844528759903E-2</v>
      </c>
      <c r="BA15" s="17">
        <v>0</v>
      </c>
      <c r="BB15" s="17"/>
      <c r="BC15" s="17">
        <v>6.57675180436402E-2</v>
      </c>
      <c r="BD15" s="17">
        <v>0.139011631833212</v>
      </c>
      <c r="BE15" s="17">
        <v>0.100952171671882</v>
      </c>
      <c r="BF15" s="17">
        <v>0</v>
      </c>
      <c r="BG15" s="17" t="s">
        <v>697</v>
      </c>
    </row>
    <row r="16" spans="2:59" x14ac:dyDescent="0.35">
      <c r="B16" s="18" t="s">
        <v>100</v>
      </c>
      <c r="C16" s="19">
        <v>6.5524168830054602E-2</v>
      </c>
      <c r="D16" s="19">
        <v>6.5116256676482104E-2</v>
      </c>
      <c r="E16" s="19">
        <v>6.5937371404208203E-2</v>
      </c>
      <c r="F16" s="19"/>
      <c r="G16" s="19">
        <v>0</v>
      </c>
      <c r="H16" s="19">
        <v>4.0491598947911503E-2</v>
      </c>
      <c r="I16" s="19">
        <v>6.53325001314983E-2</v>
      </c>
      <c r="J16" s="19">
        <v>0.119291247333543</v>
      </c>
      <c r="K16" s="19">
        <v>0</v>
      </c>
      <c r="L16" s="19">
        <v>0.107766592815457</v>
      </c>
      <c r="M16" s="19"/>
      <c r="N16" s="19">
        <v>3.3600681650129E-2</v>
      </c>
      <c r="O16" s="19">
        <v>4.9589284913523803E-2</v>
      </c>
      <c r="P16" s="19">
        <v>5.21522737102844E-2</v>
      </c>
      <c r="Q16" s="19">
        <v>0.113053247682094</v>
      </c>
      <c r="R16" s="19"/>
      <c r="S16" s="19">
        <v>5.6738906853438402E-2</v>
      </c>
      <c r="T16" s="19">
        <v>0.132984149168038</v>
      </c>
      <c r="U16" s="19">
        <v>9.9171703809840306E-2</v>
      </c>
      <c r="V16" s="19">
        <v>0</v>
      </c>
      <c r="W16" s="19">
        <v>0</v>
      </c>
      <c r="X16" s="19">
        <v>0</v>
      </c>
      <c r="Y16" s="19">
        <v>0</v>
      </c>
      <c r="Z16" s="19">
        <v>0.183960969147583</v>
      </c>
      <c r="AA16" s="19">
        <v>0.11468802516054701</v>
      </c>
      <c r="AB16" s="19">
        <v>6.0609821649160102E-2</v>
      </c>
      <c r="AC16" s="19">
        <v>0.18462607962640301</v>
      </c>
      <c r="AD16" s="19">
        <v>0</v>
      </c>
      <c r="AE16" s="19"/>
      <c r="AF16" s="19">
        <v>4.96893047776754E-2</v>
      </c>
      <c r="AG16" s="19">
        <v>6.1468731542797E-2</v>
      </c>
      <c r="AH16" s="19">
        <v>0.118814702638222</v>
      </c>
      <c r="AI16" s="19"/>
      <c r="AJ16" s="19">
        <v>3.6937169015150102E-2</v>
      </c>
      <c r="AK16" s="19">
        <v>8.1358532679469506E-2</v>
      </c>
      <c r="AL16" s="19">
        <v>0.121567686213753</v>
      </c>
      <c r="AM16" s="19">
        <v>0</v>
      </c>
      <c r="AN16" s="19">
        <v>0.116201498244814</v>
      </c>
      <c r="AO16" s="19"/>
      <c r="AP16" s="19">
        <v>7.7060037121668298E-2</v>
      </c>
      <c r="AQ16" s="19">
        <v>2.1625242772921702E-2</v>
      </c>
      <c r="AR16" s="19">
        <v>0.176347553179971</v>
      </c>
      <c r="AS16" s="19">
        <v>0</v>
      </c>
      <c r="AT16" s="19">
        <v>9.1983544881628507E-2</v>
      </c>
      <c r="AU16" s="19"/>
      <c r="AV16" s="19">
        <v>2.49829118616831E-2</v>
      </c>
      <c r="AW16" s="19">
        <v>3.3375693008696E-2</v>
      </c>
      <c r="AX16" s="19">
        <v>0</v>
      </c>
      <c r="AY16" s="19">
        <v>4.6090199897326697E-2</v>
      </c>
      <c r="AZ16" s="19">
        <v>7.1305331179362705E-2</v>
      </c>
      <c r="BA16" s="19">
        <v>0.30810459580092697</v>
      </c>
      <c r="BB16" s="19"/>
      <c r="BC16" s="19">
        <v>5.9217778913808902E-2</v>
      </c>
      <c r="BD16" s="19">
        <v>4.0734341267993697E-2</v>
      </c>
      <c r="BE16" s="19">
        <v>4.97522358350709E-2</v>
      </c>
      <c r="BF16" s="19">
        <v>0</v>
      </c>
      <c r="BG16" s="19" t="s">
        <v>697</v>
      </c>
    </row>
    <row r="17" spans="2:2" x14ac:dyDescent="0.35">
      <c r="B17" s="16" t="s">
        <v>739</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70</v>
      </c>
      <c r="E7" s="10">
        <v>70</v>
      </c>
      <c r="F7" s="10"/>
      <c r="G7" s="10">
        <v>13</v>
      </c>
      <c r="H7" s="10">
        <v>23</v>
      </c>
      <c r="I7" s="10">
        <v>24</v>
      </c>
      <c r="J7" s="10">
        <v>23</v>
      </c>
      <c r="K7" s="10">
        <v>20</v>
      </c>
      <c r="L7" s="10">
        <v>37</v>
      </c>
      <c r="M7" s="10"/>
      <c r="N7" s="10">
        <v>31</v>
      </c>
      <c r="O7" s="10">
        <v>34</v>
      </c>
      <c r="P7" s="10">
        <v>32</v>
      </c>
      <c r="Q7" s="10">
        <v>43</v>
      </c>
      <c r="R7" s="10"/>
      <c r="S7" s="10">
        <v>16</v>
      </c>
      <c r="T7" s="10">
        <v>22</v>
      </c>
      <c r="U7" s="10">
        <v>10</v>
      </c>
      <c r="V7" s="10">
        <v>10</v>
      </c>
      <c r="W7" s="10">
        <v>14</v>
      </c>
      <c r="X7" s="10">
        <v>10</v>
      </c>
      <c r="Y7" s="10">
        <v>8</v>
      </c>
      <c r="Z7" s="10">
        <v>5</v>
      </c>
      <c r="AA7" s="10">
        <v>17</v>
      </c>
      <c r="AB7" s="10">
        <v>17</v>
      </c>
      <c r="AC7" s="10">
        <v>5</v>
      </c>
      <c r="AD7" s="10">
        <v>6</v>
      </c>
      <c r="AE7" s="10"/>
      <c r="AF7" s="10">
        <v>55</v>
      </c>
      <c r="AG7" s="10">
        <v>48</v>
      </c>
      <c r="AH7" s="10">
        <v>22</v>
      </c>
      <c r="AI7" s="10"/>
      <c r="AJ7" s="10">
        <v>49</v>
      </c>
      <c r="AK7" s="10">
        <v>34</v>
      </c>
      <c r="AL7" s="10">
        <v>8</v>
      </c>
      <c r="AM7" s="10">
        <v>2</v>
      </c>
      <c r="AN7" s="10">
        <v>16</v>
      </c>
      <c r="AO7" s="10"/>
      <c r="AP7" s="10">
        <v>24</v>
      </c>
      <c r="AQ7" s="10">
        <v>44</v>
      </c>
      <c r="AR7" s="10">
        <v>11</v>
      </c>
      <c r="AS7" s="10">
        <v>18</v>
      </c>
      <c r="AT7" s="10">
        <v>9</v>
      </c>
      <c r="AU7" s="10"/>
      <c r="AV7" s="10">
        <v>39</v>
      </c>
      <c r="AW7" s="10">
        <v>24</v>
      </c>
      <c r="AX7" s="10">
        <v>10</v>
      </c>
      <c r="AY7" s="10">
        <v>22</v>
      </c>
      <c r="AZ7" s="10">
        <v>12</v>
      </c>
      <c r="BA7" s="10">
        <v>12</v>
      </c>
      <c r="BB7" s="10"/>
      <c r="BC7" s="10">
        <v>31</v>
      </c>
      <c r="BD7" s="10">
        <v>37</v>
      </c>
      <c r="BE7" s="10">
        <v>38</v>
      </c>
      <c r="BF7" s="10">
        <v>12</v>
      </c>
      <c r="BG7" s="10" t="s">
        <v>696</v>
      </c>
    </row>
    <row r="8" spans="2:59" ht="30" customHeight="1" x14ac:dyDescent="0.35">
      <c r="B8" s="11" t="s">
        <v>20</v>
      </c>
      <c r="C8" s="11">
        <v>144</v>
      </c>
      <c r="D8" s="11">
        <v>72</v>
      </c>
      <c r="E8" s="11">
        <v>71</v>
      </c>
      <c r="F8" s="11"/>
      <c r="G8" s="11">
        <v>13</v>
      </c>
      <c r="H8" s="11">
        <v>25</v>
      </c>
      <c r="I8" s="11">
        <v>27</v>
      </c>
      <c r="J8" s="11">
        <v>22</v>
      </c>
      <c r="K8" s="11">
        <v>20</v>
      </c>
      <c r="L8" s="11">
        <v>37</v>
      </c>
      <c r="M8" s="11"/>
      <c r="N8" s="11">
        <v>30</v>
      </c>
      <c r="O8" s="11">
        <v>39</v>
      </c>
      <c r="P8" s="11">
        <v>32</v>
      </c>
      <c r="Q8" s="11">
        <v>42</v>
      </c>
      <c r="R8" s="11"/>
      <c r="S8" s="11">
        <v>15</v>
      </c>
      <c r="T8" s="11">
        <v>23</v>
      </c>
      <c r="U8" s="11">
        <v>11</v>
      </c>
      <c r="V8" s="11">
        <v>13</v>
      </c>
      <c r="W8" s="11">
        <v>15</v>
      </c>
      <c r="X8" s="11">
        <v>13</v>
      </c>
      <c r="Y8" s="11">
        <v>7</v>
      </c>
      <c r="Z8" s="11">
        <v>4</v>
      </c>
      <c r="AA8" s="11">
        <v>16</v>
      </c>
      <c r="AB8" s="11">
        <v>16</v>
      </c>
      <c r="AC8" s="11">
        <v>4</v>
      </c>
      <c r="AD8" s="11">
        <v>6</v>
      </c>
      <c r="AE8" s="11"/>
      <c r="AF8" s="11">
        <v>58</v>
      </c>
      <c r="AG8" s="11">
        <v>49</v>
      </c>
      <c r="AH8" s="11">
        <v>23</v>
      </c>
      <c r="AI8" s="11"/>
      <c r="AJ8" s="11">
        <v>50</v>
      </c>
      <c r="AK8" s="11">
        <v>34</v>
      </c>
      <c r="AL8" s="11">
        <v>9</v>
      </c>
      <c r="AM8" s="11">
        <v>2</v>
      </c>
      <c r="AN8" s="11">
        <v>16</v>
      </c>
      <c r="AO8" s="11"/>
      <c r="AP8" s="11">
        <v>24</v>
      </c>
      <c r="AQ8" s="11">
        <v>46</v>
      </c>
      <c r="AR8" s="11">
        <v>11</v>
      </c>
      <c r="AS8" s="11">
        <v>18</v>
      </c>
      <c r="AT8" s="11">
        <v>11</v>
      </c>
      <c r="AU8" s="11"/>
      <c r="AV8" s="11">
        <v>40</v>
      </c>
      <c r="AW8" s="11">
        <v>24</v>
      </c>
      <c r="AX8" s="11">
        <v>10</v>
      </c>
      <c r="AY8" s="11">
        <v>22</v>
      </c>
      <c r="AZ8" s="11">
        <v>14</v>
      </c>
      <c r="BA8" s="11">
        <v>12</v>
      </c>
      <c r="BB8" s="11"/>
      <c r="BC8" s="11">
        <v>32</v>
      </c>
      <c r="BD8" s="11">
        <v>39</v>
      </c>
      <c r="BE8" s="11">
        <v>39</v>
      </c>
      <c r="BF8" s="11">
        <v>12</v>
      </c>
      <c r="BG8" s="11" t="s">
        <v>696</v>
      </c>
    </row>
    <row r="9" spans="2:59" x14ac:dyDescent="0.35">
      <c r="B9" s="18" t="s">
        <v>725</v>
      </c>
      <c r="C9" s="17">
        <v>8.24104305151378E-2</v>
      </c>
      <c r="D9" s="17">
        <v>0.10884257866519299</v>
      </c>
      <c r="E9" s="17">
        <v>5.5635470366596898E-2</v>
      </c>
      <c r="F9" s="17"/>
      <c r="G9" s="17">
        <v>5.0092171166013701E-2</v>
      </c>
      <c r="H9" s="17">
        <v>5.0413207619635497E-2</v>
      </c>
      <c r="I9" s="17">
        <v>0.18312050345231501</v>
      </c>
      <c r="J9" s="17">
        <v>5.2546389165546402E-2</v>
      </c>
      <c r="K9" s="17">
        <v>9.8173929560229994E-2</v>
      </c>
      <c r="L9" s="17">
        <v>5.0949644087667799E-2</v>
      </c>
      <c r="M9" s="17"/>
      <c r="N9" s="17">
        <v>0.16762973805678</v>
      </c>
      <c r="O9" s="17">
        <v>3.5560220294484399E-2</v>
      </c>
      <c r="P9" s="17">
        <v>6.3384397592115199E-2</v>
      </c>
      <c r="Q9" s="17">
        <v>7.9654370204903999E-2</v>
      </c>
      <c r="R9" s="17"/>
      <c r="S9" s="17">
        <v>4.1398476649819299E-2</v>
      </c>
      <c r="T9" s="17">
        <v>4.4842424003277002E-2</v>
      </c>
      <c r="U9" s="17">
        <v>0.119506621797906</v>
      </c>
      <c r="V9" s="17">
        <v>9.2390672179068795E-2</v>
      </c>
      <c r="W9" s="17">
        <v>0.161390926270122</v>
      </c>
      <c r="X9" s="17">
        <v>0.112246449854721</v>
      </c>
      <c r="Y9" s="17">
        <v>0</v>
      </c>
      <c r="Z9" s="17">
        <v>0.24973294647796301</v>
      </c>
      <c r="AA9" s="17">
        <v>5.2738873787260103E-2</v>
      </c>
      <c r="AB9" s="17">
        <v>5.6531334788529501E-2</v>
      </c>
      <c r="AC9" s="17">
        <v>0.22493805557697399</v>
      </c>
      <c r="AD9" s="17">
        <v>0</v>
      </c>
      <c r="AE9" s="17"/>
      <c r="AF9" s="17">
        <v>7.3970582187930303E-2</v>
      </c>
      <c r="AG9" s="17">
        <v>9.1927214532536203E-2</v>
      </c>
      <c r="AH9" s="17">
        <v>0.107714599198784</v>
      </c>
      <c r="AI9" s="17"/>
      <c r="AJ9" s="17">
        <v>6.3228854726485498E-2</v>
      </c>
      <c r="AK9" s="17">
        <v>6.5356323173728206E-2</v>
      </c>
      <c r="AL9" s="17">
        <v>0</v>
      </c>
      <c r="AM9" s="17">
        <v>0.49992204164904702</v>
      </c>
      <c r="AN9" s="17">
        <v>0.21122625427998801</v>
      </c>
      <c r="AO9" s="17"/>
      <c r="AP9" s="17">
        <v>5.25883750488206E-2</v>
      </c>
      <c r="AQ9" s="17">
        <v>9.0244149955818198E-2</v>
      </c>
      <c r="AR9" s="17">
        <v>0</v>
      </c>
      <c r="AS9" s="17">
        <v>4.6560387155626097E-2</v>
      </c>
      <c r="AT9" s="17">
        <v>0.13530952558978401</v>
      </c>
      <c r="AU9" s="17"/>
      <c r="AV9" s="17">
        <v>5.6870527849901903E-2</v>
      </c>
      <c r="AW9" s="17">
        <v>0.151617543418026</v>
      </c>
      <c r="AX9" s="17">
        <v>6.0807227961252E-2</v>
      </c>
      <c r="AY9" s="17">
        <v>7.8056292026652999E-2</v>
      </c>
      <c r="AZ9" s="17">
        <v>0.104891484083573</v>
      </c>
      <c r="BA9" s="17">
        <v>0</v>
      </c>
      <c r="BB9" s="17"/>
      <c r="BC9" s="17">
        <v>8.0708375366948706E-2</v>
      </c>
      <c r="BD9" s="17">
        <v>6.9858503125211302E-2</v>
      </c>
      <c r="BE9" s="17">
        <v>4.3895653433232401E-2</v>
      </c>
      <c r="BF9" s="17">
        <v>8.3022450687212396E-2</v>
      </c>
      <c r="BG9" s="17" t="s">
        <v>697</v>
      </c>
    </row>
    <row r="10" spans="2:59" x14ac:dyDescent="0.35">
      <c r="B10" s="18" t="s">
        <v>689</v>
      </c>
      <c r="C10" s="17">
        <v>7.0803743572748795E-2</v>
      </c>
      <c r="D10" s="17">
        <v>7.0695212409174701E-2</v>
      </c>
      <c r="E10" s="17">
        <v>7.09136823322878E-2</v>
      </c>
      <c r="F10" s="17"/>
      <c r="G10" s="17">
        <v>8.45652641339385E-2</v>
      </c>
      <c r="H10" s="17">
        <v>0.165485585259673</v>
      </c>
      <c r="I10" s="17">
        <v>0</v>
      </c>
      <c r="J10" s="17">
        <v>3.8349039591186497E-2</v>
      </c>
      <c r="K10" s="17">
        <v>0.102268281017015</v>
      </c>
      <c r="L10" s="17">
        <v>5.6573097540914698E-2</v>
      </c>
      <c r="M10" s="17"/>
      <c r="N10" s="17">
        <v>6.3176297929832703E-2</v>
      </c>
      <c r="O10" s="17">
        <v>5.6515695177535803E-2</v>
      </c>
      <c r="P10" s="17">
        <v>5.9849960524455403E-2</v>
      </c>
      <c r="Q10" s="17">
        <v>9.7717489990198803E-2</v>
      </c>
      <c r="R10" s="17"/>
      <c r="S10" s="17">
        <v>6.9888627926152094E-2</v>
      </c>
      <c r="T10" s="17">
        <v>0</v>
      </c>
      <c r="U10" s="17">
        <v>9.9171703809840306E-2</v>
      </c>
      <c r="V10" s="17">
        <v>0</v>
      </c>
      <c r="W10" s="17">
        <v>0.145979118036863</v>
      </c>
      <c r="X10" s="17">
        <v>9.0472659993112506E-2</v>
      </c>
      <c r="Y10" s="17">
        <v>0.261678465932285</v>
      </c>
      <c r="Z10" s="17">
        <v>0</v>
      </c>
      <c r="AA10" s="17">
        <v>0</v>
      </c>
      <c r="AB10" s="17">
        <v>5.3083928185642199E-2</v>
      </c>
      <c r="AC10" s="17">
        <v>0</v>
      </c>
      <c r="AD10" s="17">
        <v>0.33730797090674602</v>
      </c>
      <c r="AE10" s="17"/>
      <c r="AF10" s="17">
        <v>0.109775073440516</v>
      </c>
      <c r="AG10" s="17">
        <v>3.8684847184718603E-2</v>
      </c>
      <c r="AH10" s="17">
        <v>8.5559652998016197E-2</v>
      </c>
      <c r="AI10" s="17"/>
      <c r="AJ10" s="17">
        <v>0.121689514048924</v>
      </c>
      <c r="AK10" s="17">
        <v>6.3755703127416893E-2</v>
      </c>
      <c r="AL10" s="17">
        <v>0</v>
      </c>
      <c r="AM10" s="17">
        <v>0</v>
      </c>
      <c r="AN10" s="17">
        <v>6.5283933829779497E-2</v>
      </c>
      <c r="AO10" s="17"/>
      <c r="AP10" s="17">
        <v>8.5510980619175003E-2</v>
      </c>
      <c r="AQ10" s="17">
        <v>4.8021599701576503E-2</v>
      </c>
      <c r="AR10" s="17">
        <v>7.4685280806295301E-2</v>
      </c>
      <c r="AS10" s="17">
        <v>0.11522721232757301</v>
      </c>
      <c r="AT10" s="17">
        <v>9.5225490698091594E-2</v>
      </c>
      <c r="AU10" s="17"/>
      <c r="AV10" s="17">
        <v>5.5477730603966102E-2</v>
      </c>
      <c r="AW10" s="17">
        <v>8.5397727581989005E-2</v>
      </c>
      <c r="AX10" s="17">
        <v>0</v>
      </c>
      <c r="AY10" s="17">
        <v>9.3560348741536903E-2</v>
      </c>
      <c r="AZ10" s="17">
        <v>0.13341635992141601</v>
      </c>
      <c r="BA10" s="17">
        <v>9.0303282463035997E-2</v>
      </c>
      <c r="BB10" s="17"/>
      <c r="BC10" s="17">
        <v>2.6709296301301599E-2</v>
      </c>
      <c r="BD10" s="17">
        <v>0.113751192339016</v>
      </c>
      <c r="BE10" s="17">
        <v>7.4665528740228401E-2</v>
      </c>
      <c r="BF10" s="17">
        <v>7.3208312854332006E-2</v>
      </c>
      <c r="BG10" s="17" t="s">
        <v>697</v>
      </c>
    </row>
    <row r="11" spans="2:59" x14ac:dyDescent="0.35">
      <c r="B11" s="18" t="s">
        <v>690</v>
      </c>
      <c r="C11" s="17">
        <v>0.118110108544938</v>
      </c>
      <c r="D11" s="17">
        <v>0.13896759620093899</v>
      </c>
      <c r="E11" s="17">
        <v>9.6982109503097796E-2</v>
      </c>
      <c r="F11" s="17"/>
      <c r="G11" s="17">
        <v>0.25316196192615997</v>
      </c>
      <c r="H11" s="17">
        <v>0.160803232495595</v>
      </c>
      <c r="I11" s="17">
        <v>0.12697568783758301</v>
      </c>
      <c r="J11" s="17">
        <v>7.3477921976318306E-2</v>
      </c>
      <c r="K11" s="17">
        <v>4.8900377153690402E-2</v>
      </c>
      <c r="L11" s="17">
        <v>9.9987906332468304E-2</v>
      </c>
      <c r="M11" s="17"/>
      <c r="N11" s="17">
        <v>0.122187241417305</v>
      </c>
      <c r="O11" s="17">
        <v>7.6679831958460898E-2</v>
      </c>
      <c r="P11" s="17">
        <v>0.17633845556629901</v>
      </c>
      <c r="Q11" s="17">
        <v>0.110211463430357</v>
      </c>
      <c r="R11" s="17"/>
      <c r="S11" s="17">
        <v>0.250970315577145</v>
      </c>
      <c r="T11" s="17">
        <v>8.3115610084407293E-2</v>
      </c>
      <c r="U11" s="17">
        <v>0.19072287172813501</v>
      </c>
      <c r="V11" s="17">
        <v>0</v>
      </c>
      <c r="W11" s="17">
        <v>6.3843273231681305E-2</v>
      </c>
      <c r="X11" s="17">
        <v>0.20008790748338601</v>
      </c>
      <c r="Y11" s="17">
        <v>0.10672511384717399</v>
      </c>
      <c r="Z11" s="17">
        <v>0</v>
      </c>
      <c r="AA11" s="17">
        <v>0.128208598547872</v>
      </c>
      <c r="AB11" s="17">
        <v>6.0809297682887703E-2</v>
      </c>
      <c r="AC11" s="17">
        <v>0.197082751338892</v>
      </c>
      <c r="AD11" s="17">
        <v>0.158644668757248</v>
      </c>
      <c r="AE11" s="17"/>
      <c r="AF11" s="17">
        <v>0.10796158758053701</v>
      </c>
      <c r="AG11" s="17">
        <v>5.5692112826859402E-2</v>
      </c>
      <c r="AH11" s="17">
        <v>0.12281858052946899</v>
      </c>
      <c r="AI11" s="17"/>
      <c r="AJ11" s="17">
        <v>0.12579300201138</v>
      </c>
      <c r="AK11" s="17">
        <v>0.108831257908614</v>
      </c>
      <c r="AL11" s="17">
        <v>0</v>
      </c>
      <c r="AM11" s="17">
        <v>0</v>
      </c>
      <c r="AN11" s="17">
        <v>0.110843337858297</v>
      </c>
      <c r="AO11" s="17"/>
      <c r="AP11" s="17">
        <v>8.04257083280112E-2</v>
      </c>
      <c r="AQ11" s="17">
        <v>0.16205345819629599</v>
      </c>
      <c r="AR11" s="17">
        <v>0</v>
      </c>
      <c r="AS11" s="17">
        <v>0.21280811856649701</v>
      </c>
      <c r="AT11" s="17">
        <v>9.51776932344396E-2</v>
      </c>
      <c r="AU11" s="17"/>
      <c r="AV11" s="17">
        <v>0.14664273733344799</v>
      </c>
      <c r="AW11" s="17">
        <v>8.0319190361896997E-2</v>
      </c>
      <c r="AX11" s="17">
        <v>0</v>
      </c>
      <c r="AY11" s="17">
        <v>0.197119666103035</v>
      </c>
      <c r="AZ11" s="17">
        <v>8.6702979552114395E-2</v>
      </c>
      <c r="BA11" s="17">
        <v>0.15488974993377899</v>
      </c>
      <c r="BB11" s="17"/>
      <c r="BC11" s="17">
        <v>2.6837998746663799E-2</v>
      </c>
      <c r="BD11" s="17">
        <v>0.178172163053048</v>
      </c>
      <c r="BE11" s="17">
        <v>9.6047852764062303E-2</v>
      </c>
      <c r="BF11" s="17">
        <v>0.29156505992840498</v>
      </c>
      <c r="BG11" s="17" t="s">
        <v>697</v>
      </c>
    </row>
    <row r="12" spans="2:59" x14ac:dyDescent="0.35">
      <c r="B12" s="18" t="s">
        <v>691</v>
      </c>
      <c r="C12" s="17">
        <v>0.188398835757939</v>
      </c>
      <c r="D12" s="17">
        <v>0.21522240670961701</v>
      </c>
      <c r="E12" s="17">
        <v>0.161227376246003</v>
      </c>
      <c r="F12" s="17"/>
      <c r="G12" s="17">
        <v>0.36501660423966498</v>
      </c>
      <c r="H12" s="17">
        <v>0.11648416276721101</v>
      </c>
      <c r="I12" s="17">
        <v>8.5291751046581099E-2</v>
      </c>
      <c r="J12" s="17">
        <v>0.214498362619748</v>
      </c>
      <c r="K12" s="17">
        <v>0.138335279311361</v>
      </c>
      <c r="L12" s="17">
        <v>0.262778366349119</v>
      </c>
      <c r="M12" s="17"/>
      <c r="N12" s="17">
        <v>0.16240022160394499</v>
      </c>
      <c r="O12" s="17">
        <v>0.23257400112461299</v>
      </c>
      <c r="P12" s="17">
        <v>0.20332395542211401</v>
      </c>
      <c r="Q12" s="17">
        <v>0.15460753762769799</v>
      </c>
      <c r="R12" s="17"/>
      <c r="S12" s="17">
        <v>0.44008824686598402</v>
      </c>
      <c r="T12" s="17">
        <v>0.18530273211714701</v>
      </c>
      <c r="U12" s="17">
        <v>0</v>
      </c>
      <c r="V12" s="17">
        <v>0.271280683515842</v>
      </c>
      <c r="W12" s="17">
        <v>0.29963520838875402</v>
      </c>
      <c r="X12" s="17">
        <v>0</v>
      </c>
      <c r="Y12" s="17">
        <v>0.116771028186046</v>
      </c>
      <c r="Z12" s="17">
        <v>0.236874631713935</v>
      </c>
      <c r="AA12" s="17">
        <v>0.17197983652816801</v>
      </c>
      <c r="AB12" s="17">
        <v>0.112669934414122</v>
      </c>
      <c r="AC12" s="17">
        <v>0.19022659304675199</v>
      </c>
      <c r="AD12" s="17">
        <v>0.14189221243044001</v>
      </c>
      <c r="AE12" s="17"/>
      <c r="AF12" s="17">
        <v>0.226333012663674</v>
      </c>
      <c r="AG12" s="17">
        <v>0.170850515729529</v>
      </c>
      <c r="AH12" s="17">
        <v>8.9167522016114595E-2</v>
      </c>
      <c r="AI12" s="17"/>
      <c r="AJ12" s="17">
        <v>0.170928092878987</v>
      </c>
      <c r="AK12" s="17">
        <v>0.188169042333211</v>
      </c>
      <c r="AL12" s="17">
        <v>0.243637287631501</v>
      </c>
      <c r="AM12" s="17">
        <v>0.50007795835095303</v>
      </c>
      <c r="AN12" s="17">
        <v>0.12253727972891799</v>
      </c>
      <c r="AO12" s="17"/>
      <c r="AP12" s="17">
        <v>0.17257484500932199</v>
      </c>
      <c r="AQ12" s="17">
        <v>0.16288257772893899</v>
      </c>
      <c r="AR12" s="17">
        <v>0.185023544966504</v>
      </c>
      <c r="AS12" s="17">
        <v>0.22726347642666</v>
      </c>
      <c r="AT12" s="17">
        <v>0.11808382965352</v>
      </c>
      <c r="AU12" s="17"/>
      <c r="AV12" s="17">
        <v>0.18416659965872001</v>
      </c>
      <c r="AW12" s="17">
        <v>0.17234628225401599</v>
      </c>
      <c r="AX12" s="17">
        <v>0.297727843623388</v>
      </c>
      <c r="AY12" s="17">
        <v>0.16144464971009201</v>
      </c>
      <c r="AZ12" s="17">
        <v>9.1538183174036503E-2</v>
      </c>
      <c r="BA12" s="17">
        <v>0.26700571602541101</v>
      </c>
      <c r="BB12" s="17"/>
      <c r="BC12" s="17">
        <v>0.21967520529144499</v>
      </c>
      <c r="BD12" s="17">
        <v>0.118808572027732</v>
      </c>
      <c r="BE12" s="17">
        <v>0.199843185267192</v>
      </c>
      <c r="BF12" s="17">
        <v>0.18639790485862201</v>
      </c>
      <c r="BG12" s="17" t="s">
        <v>697</v>
      </c>
    </row>
    <row r="13" spans="2:59" x14ac:dyDescent="0.35">
      <c r="B13" s="18" t="s">
        <v>692</v>
      </c>
      <c r="C13" s="17">
        <v>0.15254991692073899</v>
      </c>
      <c r="D13" s="17">
        <v>0.15478037197157701</v>
      </c>
      <c r="E13" s="17">
        <v>0.150290533961767</v>
      </c>
      <c r="F13" s="17"/>
      <c r="G13" s="17">
        <v>8.5486671065037698E-2</v>
      </c>
      <c r="H13" s="17">
        <v>0.122554533830708</v>
      </c>
      <c r="I13" s="17">
        <v>0.134668113632295</v>
      </c>
      <c r="J13" s="17">
        <v>0.21723020050524899</v>
      </c>
      <c r="K13" s="17">
        <v>0.264031475238311</v>
      </c>
      <c r="L13" s="17">
        <v>0.110872954805559</v>
      </c>
      <c r="M13" s="17"/>
      <c r="N13" s="17">
        <v>0.19172368207736301</v>
      </c>
      <c r="O13" s="17">
        <v>0.12515657460294499</v>
      </c>
      <c r="P13" s="17">
        <v>9.9822744020904103E-2</v>
      </c>
      <c r="Q13" s="17">
        <v>0.18963326397493199</v>
      </c>
      <c r="R13" s="17"/>
      <c r="S13" s="17">
        <v>0</v>
      </c>
      <c r="T13" s="17">
        <v>0.193259251615161</v>
      </c>
      <c r="U13" s="17">
        <v>0.29954033529526303</v>
      </c>
      <c r="V13" s="17">
        <v>0.21560214475869399</v>
      </c>
      <c r="W13" s="17">
        <v>0.19373841588889101</v>
      </c>
      <c r="X13" s="17">
        <v>0.17916345695459299</v>
      </c>
      <c r="Y13" s="17">
        <v>0.12791525612784199</v>
      </c>
      <c r="Z13" s="17">
        <v>0.12753307086270699</v>
      </c>
      <c r="AA13" s="17">
        <v>5.7652353373104502E-2</v>
      </c>
      <c r="AB13" s="17">
        <v>0.24131805610460899</v>
      </c>
      <c r="AC13" s="17">
        <v>0</v>
      </c>
      <c r="AD13" s="17">
        <v>0</v>
      </c>
      <c r="AE13" s="17"/>
      <c r="AF13" s="17">
        <v>0.12870176453259699</v>
      </c>
      <c r="AG13" s="17">
        <v>0.26199252786032601</v>
      </c>
      <c r="AH13" s="17">
        <v>7.4216370208600502E-2</v>
      </c>
      <c r="AI13" s="17"/>
      <c r="AJ13" s="17">
        <v>0.122586114055089</v>
      </c>
      <c r="AK13" s="17">
        <v>0.22144923368052799</v>
      </c>
      <c r="AL13" s="17">
        <v>0.34939531113459199</v>
      </c>
      <c r="AM13" s="17">
        <v>0</v>
      </c>
      <c r="AN13" s="17">
        <v>3.3801126859937698E-2</v>
      </c>
      <c r="AO13" s="17"/>
      <c r="AP13" s="17">
        <v>0.20118321053667601</v>
      </c>
      <c r="AQ13" s="17">
        <v>0.20306415298047201</v>
      </c>
      <c r="AR13" s="17">
        <v>0.35763538422651497</v>
      </c>
      <c r="AS13" s="17">
        <v>6.3318131357803398E-2</v>
      </c>
      <c r="AT13" s="17">
        <v>0</v>
      </c>
      <c r="AU13" s="17"/>
      <c r="AV13" s="17">
        <v>0.19589452321176601</v>
      </c>
      <c r="AW13" s="17">
        <v>0.113243078604151</v>
      </c>
      <c r="AX13" s="17">
        <v>0.29486494886054898</v>
      </c>
      <c r="AY13" s="17">
        <v>0.112339268609013</v>
      </c>
      <c r="AZ13" s="17">
        <v>7.9033050596579293E-2</v>
      </c>
      <c r="BA13" s="17">
        <v>8.1211633391141E-2</v>
      </c>
      <c r="BB13" s="17"/>
      <c r="BC13" s="17">
        <v>0.22842638214475</v>
      </c>
      <c r="BD13" s="17">
        <v>0.19616208987040501</v>
      </c>
      <c r="BE13" s="17">
        <v>0.11099278415429099</v>
      </c>
      <c r="BF13" s="17">
        <v>0.139562223929146</v>
      </c>
      <c r="BG13" s="17" t="s">
        <v>697</v>
      </c>
    </row>
    <row r="14" spans="2:59" x14ac:dyDescent="0.35">
      <c r="B14" s="18" t="s">
        <v>598</v>
      </c>
      <c r="C14" s="17">
        <v>0.100547476698523</v>
      </c>
      <c r="D14" s="17">
        <v>6.5033712711643099E-2</v>
      </c>
      <c r="E14" s="17">
        <v>0.13652183678742799</v>
      </c>
      <c r="F14" s="17"/>
      <c r="G14" s="17">
        <v>8.9508356172429498E-2</v>
      </c>
      <c r="H14" s="17">
        <v>0</v>
      </c>
      <c r="I14" s="17">
        <v>0.16898209690112401</v>
      </c>
      <c r="J14" s="17">
        <v>9.0164720164503095E-2</v>
      </c>
      <c r="K14" s="17">
        <v>9.6631335791280998E-2</v>
      </c>
      <c r="L14" s="17">
        <v>0.13049601543568201</v>
      </c>
      <c r="M14" s="17"/>
      <c r="N14" s="17">
        <v>0.11047132301101401</v>
      </c>
      <c r="O14" s="17">
        <v>0.105057771124796</v>
      </c>
      <c r="P14" s="17">
        <v>9.9831899349048001E-2</v>
      </c>
      <c r="Q14" s="17">
        <v>8.9829671345837706E-2</v>
      </c>
      <c r="R14" s="17"/>
      <c r="S14" s="17">
        <v>0.140915426127461</v>
      </c>
      <c r="T14" s="17">
        <v>4.2868450357187303E-2</v>
      </c>
      <c r="U14" s="17">
        <v>8.9009001907736099E-2</v>
      </c>
      <c r="V14" s="17">
        <v>8.8615870265158797E-2</v>
      </c>
      <c r="W14" s="17">
        <v>6.8468816108901195E-2</v>
      </c>
      <c r="X14" s="17">
        <v>0.20273164363743401</v>
      </c>
      <c r="Y14" s="17">
        <v>0.25955894212497399</v>
      </c>
      <c r="Z14" s="17">
        <v>0.201898381797812</v>
      </c>
      <c r="AA14" s="17">
        <v>0</v>
      </c>
      <c r="AB14" s="17">
        <v>6.0609821649160102E-2</v>
      </c>
      <c r="AC14" s="17">
        <v>0.20312652041097901</v>
      </c>
      <c r="AD14" s="17">
        <v>0.158644668757248</v>
      </c>
      <c r="AE14" s="17"/>
      <c r="AF14" s="17">
        <v>8.8852310881087998E-2</v>
      </c>
      <c r="AG14" s="17">
        <v>0.12519890834327899</v>
      </c>
      <c r="AH14" s="17">
        <v>4.6170943591823901E-2</v>
      </c>
      <c r="AI14" s="17"/>
      <c r="AJ14" s="17">
        <v>6.5138252009397296E-2</v>
      </c>
      <c r="AK14" s="17">
        <v>0.140389288796128</v>
      </c>
      <c r="AL14" s="17">
        <v>0</v>
      </c>
      <c r="AM14" s="17">
        <v>0</v>
      </c>
      <c r="AN14" s="17">
        <v>6.2798578252797999E-2</v>
      </c>
      <c r="AO14" s="17"/>
      <c r="AP14" s="17">
        <v>4.6810473110457801E-2</v>
      </c>
      <c r="AQ14" s="17">
        <v>8.5443403607111695E-2</v>
      </c>
      <c r="AR14" s="17">
        <v>8.2860499891453304E-2</v>
      </c>
      <c r="AS14" s="17">
        <v>6.1395427548542401E-2</v>
      </c>
      <c r="AT14" s="17">
        <v>0.22018541254453</v>
      </c>
      <c r="AU14" s="17"/>
      <c r="AV14" s="17">
        <v>0.14876784116328401</v>
      </c>
      <c r="AW14" s="17">
        <v>8.9806326964500902E-2</v>
      </c>
      <c r="AX14" s="17">
        <v>0</v>
      </c>
      <c r="AY14" s="17">
        <v>4.9850877206398102E-2</v>
      </c>
      <c r="AZ14" s="17">
        <v>0.17068698300937199</v>
      </c>
      <c r="BA14" s="17">
        <v>0</v>
      </c>
      <c r="BB14" s="17"/>
      <c r="BC14" s="17">
        <v>9.9918136713663994E-2</v>
      </c>
      <c r="BD14" s="17">
        <v>0.11571673201383401</v>
      </c>
      <c r="BE14" s="17">
        <v>9.9261734887111694E-2</v>
      </c>
      <c r="BF14" s="17">
        <v>7.6161432875820501E-2</v>
      </c>
      <c r="BG14" s="17" t="s">
        <v>697</v>
      </c>
    </row>
    <row r="15" spans="2:59" x14ac:dyDescent="0.35">
      <c r="B15" s="18" t="s">
        <v>726</v>
      </c>
      <c r="C15" s="17">
        <v>0.20310076872391999</v>
      </c>
      <c r="D15" s="17">
        <v>0.15598735597071001</v>
      </c>
      <c r="E15" s="17">
        <v>0.250825219334882</v>
      </c>
      <c r="F15" s="17"/>
      <c r="G15" s="17">
        <v>7.2168971296755494E-2</v>
      </c>
      <c r="H15" s="17">
        <v>0.34376767907926598</v>
      </c>
      <c r="I15" s="17">
        <v>0.24153532485276799</v>
      </c>
      <c r="J15" s="17">
        <v>0.19444211864390601</v>
      </c>
      <c r="K15" s="17">
        <v>0.25165932192811102</v>
      </c>
      <c r="L15" s="17">
        <v>0.104269379306913</v>
      </c>
      <c r="M15" s="17"/>
      <c r="N15" s="17">
        <v>0.14881081425363099</v>
      </c>
      <c r="O15" s="17">
        <v>0.31703989900621399</v>
      </c>
      <c r="P15" s="17">
        <v>0.15738186270568899</v>
      </c>
      <c r="Q15" s="17">
        <v>0.169862336830963</v>
      </c>
      <c r="R15" s="17"/>
      <c r="S15" s="17">
        <v>0</v>
      </c>
      <c r="T15" s="17">
        <v>0.277069493080084</v>
      </c>
      <c r="U15" s="17">
        <v>0.102877761651279</v>
      </c>
      <c r="V15" s="17">
        <v>0.33211062928123603</v>
      </c>
      <c r="W15" s="17">
        <v>6.6944242074786803E-2</v>
      </c>
      <c r="X15" s="17">
        <v>0.21529788207675299</v>
      </c>
      <c r="Y15" s="17">
        <v>0.127351193781679</v>
      </c>
      <c r="Z15" s="17">
        <v>0</v>
      </c>
      <c r="AA15" s="17">
        <v>0.42199343881578899</v>
      </c>
      <c r="AB15" s="17">
        <v>0.29926745001984001</v>
      </c>
      <c r="AC15" s="17">
        <v>0</v>
      </c>
      <c r="AD15" s="17">
        <v>0.20351047914831799</v>
      </c>
      <c r="AE15" s="17"/>
      <c r="AF15" s="17">
        <v>0.200109325657856</v>
      </c>
      <c r="AG15" s="17">
        <v>0.177099240969186</v>
      </c>
      <c r="AH15" s="17">
        <v>0.35553762881897</v>
      </c>
      <c r="AI15" s="17"/>
      <c r="AJ15" s="17">
        <v>0.21580483692108501</v>
      </c>
      <c r="AK15" s="17">
        <v>0.130690618300905</v>
      </c>
      <c r="AL15" s="17">
        <v>0.28539971502015399</v>
      </c>
      <c r="AM15" s="17">
        <v>0</v>
      </c>
      <c r="AN15" s="17">
        <v>0.34050889166091203</v>
      </c>
      <c r="AO15" s="17"/>
      <c r="AP15" s="17">
        <v>0.207378944750651</v>
      </c>
      <c r="AQ15" s="17">
        <v>0.203979232843984</v>
      </c>
      <c r="AR15" s="17">
        <v>0.120967612940205</v>
      </c>
      <c r="AS15" s="17">
        <v>0.273427246617299</v>
      </c>
      <c r="AT15" s="17">
        <v>0.244034503398006</v>
      </c>
      <c r="AU15" s="17"/>
      <c r="AV15" s="17">
        <v>0.18719712831723001</v>
      </c>
      <c r="AW15" s="17">
        <v>0.156101863928781</v>
      </c>
      <c r="AX15" s="17">
        <v>0.247396546825907</v>
      </c>
      <c r="AY15" s="17">
        <v>0.26153869770594601</v>
      </c>
      <c r="AZ15" s="17">
        <v>0.262425628483546</v>
      </c>
      <c r="BA15" s="17">
        <v>0.17969665577684699</v>
      </c>
      <c r="BB15" s="17"/>
      <c r="BC15" s="17">
        <v>0.23188641488065301</v>
      </c>
      <c r="BD15" s="17">
        <v>0.121053197208194</v>
      </c>
      <c r="BE15" s="17">
        <v>0.29861477170855399</v>
      </c>
      <c r="BF15" s="17">
        <v>0.15008261486646199</v>
      </c>
      <c r="BG15" s="17" t="s">
        <v>697</v>
      </c>
    </row>
    <row r="16" spans="2:59" x14ac:dyDescent="0.35">
      <c r="B16" s="18" t="s">
        <v>100</v>
      </c>
      <c r="C16" s="19">
        <v>8.4078719266055105E-2</v>
      </c>
      <c r="D16" s="19">
        <v>9.0470765361146302E-2</v>
      </c>
      <c r="E16" s="19">
        <v>7.7603771467938107E-2</v>
      </c>
      <c r="F16" s="19"/>
      <c r="G16" s="19">
        <v>0</v>
      </c>
      <c r="H16" s="19">
        <v>4.0491598947911503E-2</v>
      </c>
      <c r="I16" s="19">
        <v>5.9426522277334297E-2</v>
      </c>
      <c r="J16" s="19">
        <v>0.119291247333543</v>
      </c>
      <c r="K16" s="19">
        <v>0</v>
      </c>
      <c r="L16" s="19">
        <v>0.18407263614167599</v>
      </c>
      <c r="M16" s="19"/>
      <c r="N16" s="19">
        <v>3.3600681650129E-2</v>
      </c>
      <c r="O16" s="19">
        <v>5.1416006710950299E-2</v>
      </c>
      <c r="P16" s="19">
        <v>0.14006672481937399</v>
      </c>
      <c r="Q16" s="19">
        <v>0.108483866595109</v>
      </c>
      <c r="R16" s="19"/>
      <c r="S16" s="19">
        <v>5.6738906853438402E-2</v>
      </c>
      <c r="T16" s="19">
        <v>0.17354203874273599</v>
      </c>
      <c r="U16" s="19">
        <v>9.9171703809840306E-2</v>
      </c>
      <c r="V16" s="19">
        <v>0</v>
      </c>
      <c r="W16" s="19">
        <v>0</v>
      </c>
      <c r="X16" s="19">
        <v>0</v>
      </c>
      <c r="Y16" s="19">
        <v>0</v>
      </c>
      <c r="Z16" s="19">
        <v>0.183960969147583</v>
      </c>
      <c r="AA16" s="19">
        <v>0.16742689894780699</v>
      </c>
      <c r="AB16" s="19">
        <v>0.11571017715521</v>
      </c>
      <c r="AC16" s="19">
        <v>0.18462607962640301</v>
      </c>
      <c r="AD16" s="19">
        <v>0</v>
      </c>
      <c r="AE16" s="19"/>
      <c r="AF16" s="19">
        <v>6.4296343055801605E-2</v>
      </c>
      <c r="AG16" s="19">
        <v>7.8554632553565595E-2</v>
      </c>
      <c r="AH16" s="19">
        <v>0.118814702638222</v>
      </c>
      <c r="AI16" s="19"/>
      <c r="AJ16" s="19">
        <v>0.114831333348651</v>
      </c>
      <c r="AK16" s="19">
        <v>8.1358532679469506E-2</v>
      </c>
      <c r="AL16" s="19">
        <v>0.121567686213753</v>
      </c>
      <c r="AM16" s="19">
        <v>0</v>
      </c>
      <c r="AN16" s="19">
        <v>5.3000597529370197E-2</v>
      </c>
      <c r="AO16" s="19"/>
      <c r="AP16" s="19">
        <v>0.15352746259688599</v>
      </c>
      <c r="AQ16" s="19">
        <v>4.4311424985802803E-2</v>
      </c>
      <c r="AR16" s="19">
        <v>0.17882767716902701</v>
      </c>
      <c r="AS16" s="19">
        <v>0</v>
      </c>
      <c r="AT16" s="19">
        <v>9.1983544881628507E-2</v>
      </c>
      <c r="AU16" s="19"/>
      <c r="AV16" s="19">
        <v>2.49829118616831E-2</v>
      </c>
      <c r="AW16" s="19">
        <v>0.15116798688663899</v>
      </c>
      <c r="AX16" s="19">
        <v>9.9203432728904195E-2</v>
      </c>
      <c r="AY16" s="19">
        <v>4.6090199897326697E-2</v>
      </c>
      <c r="AZ16" s="19">
        <v>7.1305331179362705E-2</v>
      </c>
      <c r="BA16" s="19">
        <v>0.22689296240978599</v>
      </c>
      <c r="BB16" s="19"/>
      <c r="BC16" s="19">
        <v>8.5838190554574006E-2</v>
      </c>
      <c r="BD16" s="19">
        <v>8.6477550362558303E-2</v>
      </c>
      <c r="BE16" s="19">
        <v>7.6678489045327494E-2</v>
      </c>
      <c r="BF16" s="19">
        <v>0</v>
      </c>
      <c r="BG16" s="19" t="s">
        <v>697</v>
      </c>
    </row>
    <row r="17" spans="2:2" x14ac:dyDescent="0.35">
      <c r="B17" s="16" t="s">
        <v>739</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106</v>
      </c>
      <c r="D7" s="10">
        <v>53</v>
      </c>
      <c r="E7" s="10">
        <v>52</v>
      </c>
      <c r="F7" s="10"/>
      <c r="G7" s="10">
        <v>16</v>
      </c>
      <c r="H7" s="10">
        <v>13</v>
      </c>
      <c r="I7" s="10">
        <v>18</v>
      </c>
      <c r="J7" s="10">
        <v>21</v>
      </c>
      <c r="K7" s="10">
        <v>21</v>
      </c>
      <c r="L7" s="10">
        <v>17</v>
      </c>
      <c r="M7" s="10"/>
      <c r="N7" s="10">
        <v>29</v>
      </c>
      <c r="O7" s="10">
        <v>21</v>
      </c>
      <c r="P7" s="10">
        <v>25</v>
      </c>
      <c r="Q7" s="10">
        <v>31</v>
      </c>
      <c r="R7" s="10"/>
      <c r="S7" s="10">
        <v>10</v>
      </c>
      <c r="T7" s="10">
        <v>13</v>
      </c>
      <c r="U7" s="10">
        <v>4</v>
      </c>
      <c r="V7" s="10">
        <v>11</v>
      </c>
      <c r="W7" s="10">
        <v>7</v>
      </c>
      <c r="X7" s="10">
        <v>10</v>
      </c>
      <c r="Y7" s="10">
        <v>14</v>
      </c>
      <c r="Z7" s="10">
        <v>1</v>
      </c>
      <c r="AA7" s="10">
        <v>17</v>
      </c>
      <c r="AB7" s="10">
        <v>9</v>
      </c>
      <c r="AC7" s="10">
        <v>6</v>
      </c>
      <c r="AD7" s="10">
        <v>4</v>
      </c>
      <c r="AE7" s="10"/>
      <c r="AF7" s="10">
        <v>41</v>
      </c>
      <c r="AG7" s="10">
        <v>45</v>
      </c>
      <c r="AH7" s="10">
        <v>9</v>
      </c>
      <c r="AI7" s="10"/>
      <c r="AJ7" s="10">
        <v>41</v>
      </c>
      <c r="AK7" s="10">
        <v>27</v>
      </c>
      <c r="AL7" s="10">
        <v>8</v>
      </c>
      <c r="AM7" s="10">
        <v>3</v>
      </c>
      <c r="AN7" s="10">
        <v>8</v>
      </c>
      <c r="AO7" s="10"/>
      <c r="AP7" s="10">
        <v>20</v>
      </c>
      <c r="AQ7" s="10">
        <v>36</v>
      </c>
      <c r="AR7" s="10">
        <v>11</v>
      </c>
      <c r="AS7" s="10">
        <v>18</v>
      </c>
      <c r="AT7" s="10">
        <v>4</v>
      </c>
      <c r="AU7" s="10"/>
      <c r="AV7" s="10">
        <v>28</v>
      </c>
      <c r="AW7" s="10">
        <v>20</v>
      </c>
      <c r="AX7" s="10">
        <v>10</v>
      </c>
      <c r="AY7" s="10">
        <v>23</v>
      </c>
      <c r="AZ7" s="10">
        <v>5</v>
      </c>
      <c r="BA7" s="10">
        <v>7</v>
      </c>
      <c r="BB7" s="10"/>
      <c r="BC7" s="10">
        <v>24</v>
      </c>
      <c r="BD7" s="10">
        <v>23</v>
      </c>
      <c r="BE7" s="10">
        <v>30</v>
      </c>
      <c r="BF7" s="10">
        <v>14</v>
      </c>
      <c r="BG7" s="10">
        <v>1</v>
      </c>
    </row>
    <row r="8" spans="2:59" ht="30" customHeight="1" x14ac:dyDescent="0.35">
      <c r="B8" s="11" t="s">
        <v>20</v>
      </c>
      <c r="C8" s="11">
        <v>105</v>
      </c>
      <c r="D8" s="11">
        <v>52</v>
      </c>
      <c r="E8" s="11">
        <v>53</v>
      </c>
      <c r="F8" s="11"/>
      <c r="G8" s="11">
        <v>15</v>
      </c>
      <c r="H8" s="11">
        <v>13</v>
      </c>
      <c r="I8" s="11">
        <v>20</v>
      </c>
      <c r="J8" s="11">
        <v>20</v>
      </c>
      <c r="K8" s="11">
        <v>21</v>
      </c>
      <c r="L8" s="11">
        <v>16</v>
      </c>
      <c r="M8" s="11"/>
      <c r="N8" s="11">
        <v>29</v>
      </c>
      <c r="O8" s="11">
        <v>24</v>
      </c>
      <c r="P8" s="11">
        <v>23</v>
      </c>
      <c r="Q8" s="11">
        <v>30</v>
      </c>
      <c r="R8" s="11"/>
      <c r="S8" s="11">
        <v>9</v>
      </c>
      <c r="T8" s="11">
        <v>13</v>
      </c>
      <c r="U8" s="11">
        <v>4</v>
      </c>
      <c r="V8" s="11">
        <v>14</v>
      </c>
      <c r="W8" s="11">
        <v>7</v>
      </c>
      <c r="X8" s="11">
        <v>12</v>
      </c>
      <c r="Y8" s="11">
        <v>13</v>
      </c>
      <c r="Z8" s="11">
        <v>1</v>
      </c>
      <c r="AA8" s="11">
        <v>15</v>
      </c>
      <c r="AB8" s="11">
        <v>8</v>
      </c>
      <c r="AC8" s="11">
        <v>5</v>
      </c>
      <c r="AD8" s="11">
        <v>4</v>
      </c>
      <c r="AE8" s="11"/>
      <c r="AF8" s="11">
        <v>41</v>
      </c>
      <c r="AG8" s="11">
        <v>45</v>
      </c>
      <c r="AH8" s="11">
        <v>9</v>
      </c>
      <c r="AI8" s="11"/>
      <c r="AJ8" s="11">
        <v>40</v>
      </c>
      <c r="AK8" s="11">
        <v>27</v>
      </c>
      <c r="AL8" s="11">
        <v>8</v>
      </c>
      <c r="AM8" s="11">
        <v>3</v>
      </c>
      <c r="AN8" s="11">
        <v>9</v>
      </c>
      <c r="AO8" s="11"/>
      <c r="AP8" s="11">
        <v>19</v>
      </c>
      <c r="AQ8" s="11">
        <v>38</v>
      </c>
      <c r="AR8" s="11">
        <v>11</v>
      </c>
      <c r="AS8" s="11">
        <v>17</v>
      </c>
      <c r="AT8" s="11">
        <v>3</v>
      </c>
      <c r="AU8" s="11"/>
      <c r="AV8" s="11">
        <v>29</v>
      </c>
      <c r="AW8" s="11">
        <v>19</v>
      </c>
      <c r="AX8" s="11">
        <v>11</v>
      </c>
      <c r="AY8" s="11">
        <v>22</v>
      </c>
      <c r="AZ8" s="11">
        <v>5</v>
      </c>
      <c r="BA8" s="11">
        <v>7</v>
      </c>
      <c r="BB8" s="11"/>
      <c r="BC8" s="11">
        <v>24</v>
      </c>
      <c r="BD8" s="11">
        <v>22</v>
      </c>
      <c r="BE8" s="11">
        <v>31</v>
      </c>
      <c r="BF8" s="11">
        <v>15</v>
      </c>
      <c r="BG8" s="11">
        <v>1</v>
      </c>
    </row>
    <row r="9" spans="2:59" ht="29" x14ac:dyDescent="0.35">
      <c r="B9" s="18" t="s">
        <v>721</v>
      </c>
      <c r="C9" s="17">
        <v>0.12988524097582599</v>
      </c>
      <c r="D9" s="17">
        <v>0.11831205644744899</v>
      </c>
      <c r="E9" s="17">
        <v>0.14335141026961201</v>
      </c>
      <c r="F9" s="17"/>
      <c r="G9" s="17">
        <v>0.10594502788522001</v>
      </c>
      <c r="H9" s="17">
        <v>8.5079902362091495E-2</v>
      </c>
      <c r="I9" s="17">
        <v>4.2389380236706999E-2</v>
      </c>
      <c r="J9" s="17">
        <v>0.13048700084576501</v>
      </c>
      <c r="K9" s="17">
        <v>0.13183692564899699</v>
      </c>
      <c r="L9" s="17">
        <v>0.29351911400276198</v>
      </c>
      <c r="M9" s="17"/>
      <c r="N9" s="17">
        <v>0.122274452278001</v>
      </c>
      <c r="O9" s="17">
        <v>8.5453990402664104E-2</v>
      </c>
      <c r="P9" s="17">
        <v>0.109873852980008</v>
      </c>
      <c r="Q9" s="17">
        <v>0.18821458772091701</v>
      </c>
      <c r="R9" s="17"/>
      <c r="S9" s="17">
        <v>0</v>
      </c>
      <c r="T9" s="17">
        <v>0.14989795470411199</v>
      </c>
      <c r="U9" s="17">
        <v>0</v>
      </c>
      <c r="V9" s="17">
        <v>0</v>
      </c>
      <c r="W9" s="17">
        <v>0.13570821308467601</v>
      </c>
      <c r="X9" s="17">
        <v>0</v>
      </c>
      <c r="Y9" s="17">
        <v>0.37236141980336501</v>
      </c>
      <c r="Z9" s="17">
        <v>0</v>
      </c>
      <c r="AA9" s="17">
        <v>0.15708635843438701</v>
      </c>
      <c r="AB9" s="17">
        <v>0.12972983687803</v>
      </c>
      <c r="AC9" s="17">
        <v>0.32807336621820898</v>
      </c>
      <c r="AD9" s="17">
        <v>0.22685937310168799</v>
      </c>
      <c r="AE9" s="17"/>
      <c r="AF9" s="17">
        <v>0.19192845908374201</v>
      </c>
      <c r="AG9" s="17">
        <v>6.95995671605633E-2</v>
      </c>
      <c r="AH9" s="17">
        <v>9.2965110360099107E-2</v>
      </c>
      <c r="AI9" s="17"/>
      <c r="AJ9" s="17">
        <v>0.208645884288096</v>
      </c>
      <c r="AK9" s="17">
        <v>7.2629670330790097E-2</v>
      </c>
      <c r="AL9" s="17">
        <v>0</v>
      </c>
      <c r="AM9" s="17">
        <v>0</v>
      </c>
      <c r="AN9" s="17">
        <v>0.118171732983391</v>
      </c>
      <c r="AO9" s="17"/>
      <c r="AP9" s="17">
        <v>0.234206178296885</v>
      </c>
      <c r="AQ9" s="17">
        <v>7.8304754089591505E-2</v>
      </c>
      <c r="AR9" s="17">
        <v>0.17199194392968001</v>
      </c>
      <c r="AS9" s="17">
        <v>0.110625995057749</v>
      </c>
      <c r="AT9" s="17">
        <v>0.17181297074725899</v>
      </c>
      <c r="AU9" s="17"/>
      <c r="AV9" s="17">
        <v>6.8765230806358393E-2</v>
      </c>
      <c r="AW9" s="17">
        <v>0.23097989038248501</v>
      </c>
      <c r="AX9" s="17">
        <v>7.4800709835012205E-2</v>
      </c>
      <c r="AY9" s="17">
        <v>0.17748623610571401</v>
      </c>
      <c r="AZ9" s="17">
        <v>0.123195450876583</v>
      </c>
      <c r="BA9" s="17">
        <v>0</v>
      </c>
      <c r="BB9" s="17"/>
      <c r="BC9" s="17">
        <v>0.18894162170725301</v>
      </c>
      <c r="BD9" s="17">
        <v>8.3310168578574803E-2</v>
      </c>
      <c r="BE9" s="17">
        <v>7.9183838614410695E-2</v>
      </c>
      <c r="BF9" s="17">
        <v>7.7601930536444194E-2</v>
      </c>
      <c r="BG9" s="17">
        <v>0</v>
      </c>
    </row>
    <row r="10" spans="2:59" x14ac:dyDescent="0.35">
      <c r="B10" s="18" t="s">
        <v>689</v>
      </c>
      <c r="C10" s="17">
        <v>0.206196332590495</v>
      </c>
      <c r="D10" s="17">
        <v>0.27311643400962199</v>
      </c>
      <c r="E10" s="17">
        <v>0.144522619424959</v>
      </c>
      <c r="F10" s="17"/>
      <c r="G10" s="17">
        <v>0.34871112562746398</v>
      </c>
      <c r="H10" s="17">
        <v>0.21224096416775901</v>
      </c>
      <c r="I10" s="17">
        <v>0.168212071300407</v>
      </c>
      <c r="J10" s="17">
        <v>0.110678542174039</v>
      </c>
      <c r="K10" s="17">
        <v>0.23233206671225201</v>
      </c>
      <c r="L10" s="17">
        <v>0.19873022995415299</v>
      </c>
      <c r="M10" s="17"/>
      <c r="N10" s="17">
        <v>0.19566290744183401</v>
      </c>
      <c r="O10" s="17">
        <v>0.29836855517893601</v>
      </c>
      <c r="P10" s="17">
        <v>0.211109618500811</v>
      </c>
      <c r="Q10" s="17">
        <v>0.13895285484234501</v>
      </c>
      <c r="R10" s="17"/>
      <c r="S10" s="17">
        <v>0.283335749978123</v>
      </c>
      <c r="T10" s="17">
        <v>0.23330849286001801</v>
      </c>
      <c r="U10" s="17">
        <v>0.253894701816123</v>
      </c>
      <c r="V10" s="17">
        <v>0.18578027585640999</v>
      </c>
      <c r="W10" s="17">
        <v>0.28355309041412502</v>
      </c>
      <c r="X10" s="17">
        <v>0.31390719619117902</v>
      </c>
      <c r="Y10" s="17">
        <v>6.6457622989216897E-2</v>
      </c>
      <c r="Z10" s="17">
        <v>0</v>
      </c>
      <c r="AA10" s="17">
        <v>0.17764481051577999</v>
      </c>
      <c r="AB10" s="17">
        <v>0.255456118017163</v>
      </c>
      <c r="AC10" s="17">
        <v>0</v>
      </c>
      <c r="AD10" s="17">
        <v>0.26352825788017598</v>
      </c>
      <c r="AE10" s="17"/>
      <c r="AF10" s="17">
        <v>0.178111129323343</v>
      </c>
      <c r="AG10" s="17">
        <v>0.22840278630040001</v>
      </c>
      <c r="AH10" s="17">
        <v>0.101363896819222</v>
      </c>
      <c r="AI10" s="17"/>
      <c r="AJ10" s="17">
        <v>0.18994953216987001</v>
      </c>
      <c r="AK10" s="17">
        <v>0.23015730924196501</v>
      </c>
      <c r="AL10" s="17">
        <v>0.265424613690036</v>
      </c>
      <c r="AM10" s="17">
        <v>0</v>
      </c>
      <c r="AN10" s="17">
        <v>0.14173437272611</v>
      </c>
      <c r="AO10" s="17"/>
      <c r="AP10" s="17">
        <v>6.5439670004661707E-2</v>
      </c>
      <c r="AQ10" s="17">
        <v>0.30111887436843299</v>
      </c>
      <c r="AR10" s="17">
        <v>0.467200975830527</v>
      </c>
      <c r="AS10" s="17">
        <v>0.17814347909726999</v>
      </c>
      <c r="AT10" s="17">
        <v>0</v>
      </c>
      <c r="AU10" s="17"/>
      <c r="AV10" s="17">
        <v>0.35310915770993301</v>
      </c>
      <c r="AW10" s="17">
        <v>0.115422179302064</v>
      </c>
      <c r="AX10" s="17">
        <v>0.38111012411200401</v>
      </c>
      <c r="AY10" s="17">
        <v>0.14026399026675901</v>
      </c>
      <c r="AZ10" s="17">
        <v>0</v>
      </c>
      <c r="BA10" s="17">
        <v>0.142725865090749</v>
      </c>
      <c r="BB10" s="17"/>
      <c r="BC10" s="17">
        <v>0.187845408662658</v>
      </c>
      <c r="BD10" s="17">
        <v>0.13228791408905599</v>
      </c>
      <c r="BE10" s="17">
        <v>0.28454331410956901</v>
      </c>
      <c r="BF10" s="17">
        <v>0.162567649052376</v>
      </c>
      <c r="BG10" s="17">
        <v>0</v>
      </c>
    </row>
    <row r="11" spans="2:59" x14ac:dyDescent="0.35">
      <c r="B11" s="18" t="s">
        <v>690</v>
      </c>
      <c r="C11" s="17">
        <v>0.26297247809124402</v>
      </c>
      <c r="D11" s="17">
        <v>0.290317023811905</v>
      </c>
      <c r="E11" s="17">
        <v>0.223879172405758</v>
      </c>
      <c r="F11" s="17"/>
      <c r="G11" s="17">
        <v>0.29340319919726698</v>
      </c>
      <c r="H11" s="17">
        <v>0.26627128593499799</v>
      </c>
      <c r="I11" s="17">
        <v>0.158753629200371</v>
      </c>
      <c r="J11" s="17">
        <v>0.248429438699932</v>
      </c>
      <c r="K11" s="17">
        <v>0.30427302989495603</v>
      </c>
      <c r="L11" s="17">
        <v>0.32611407172518198</v>
      </c>
      <c r="M11" s="17"/>
      <c r="N11" s="17">
        <v>0.21959994457142801</v>
      </c>
      <c r="O11" s="17">
        <v>0.179147778163885</v>
      </c>
      <c r="P11" s="17">
        <v>0.38721588288611902</v>
      </c>
      <c r="Q11" s="17">
        <v>0.27809040922898398</v>
      </c>
      <c r="R11" s="17"/>
      <c r="S11" s="17">
        <v>0.42328417417402098</v>
      </c>
      <c r="T11" s="17">
        <v>0.38320840626104002</v>
      </c>
      <c r="U11" s="17">
        <v>0</v>
      </c>
      <c r="V11" s="17">
        <v>0.31329943708060498</v>
      </c>
      <c r="W11" s="17">
        <v>0.287573003335166</v>
      </c>
      <c r="X11" s="17">
        <v>0.18745603203240799</v>
      </c>
      <c r="Y11" s="17">
        <v>0.33825499765707001</v>
      </c>
      <c r="Z11" s="17">
        <v>0</v>
      </c>
      <c r="AA11" s="17">
        <v>5.7965444587016697E-2</v>
      </c>
      <c r="AB11" s="17">
        <v>0.38183906957222602</v>
      </c>
      <c r="AC11" s="17">
        <v>0.185981096967726</v>
      </c>
      <c r="AD11" s="17">
        <v>0.220066411643216</v>
      </c>
      <c r="AE11" s="17"/>
      <c r="AF11" s="17">
        <v>0.30823582512002001</v>
      </c>
      <c r="AG11" s="17">
        <v>0.235677057860881</v>
      </c>
      <c r="AH11" s="17">
        <v>0.31699879636603501</v>
      </c>
      <c r="AI11" s="17"/>
      <c r="AJ11" s="17">
        <v>0.26170367076766698</v>
      </c>
      <c r="AK11" s="17">
        <v>0.15338934859279499</v>
      </c>
      <c r="AL11" s="17">
        <v>0.245589518702541</v>
      </c>
      <c r="AM11" s="17">
        <v>0.28650303765384399</v>
      </c>
      <c r="AN11" s="17">
        <v>0.22064150780838601</v>
      </c>
      <c r="AO11" s="17"/>
      <c r="AP11" s="17">
        <v>0.362388405715934</v>
      </c>
      <c r="AQ11" s="17">
        <v>0.167635638072237</v>
      </c>
      <c r="AR11" s="17">
        <v>0.27468391030863498</v>
      </c>
      <c r="AS11" s="17">
        <v>0.30790047003120502</v>
      </c>
      <c r="AT11" s="17">
        <v>0.50818810113785395</v>
      </c>
      <c r="AU11" s="17"/>
      <c r="AV11" s="17">
        <v>0.108403583225924</v>
      </c>
      <c r="AW11" s="17">
        <v>0.31034326227070802</v>
      </c>
      <c r="AX11" s="17">
        <v>0.196725805839709</v>
      </c>
      <c r="AY11" s="17">
        <v>0.24243013974149699</v>
      </c>
      <c r="AZ11" s="17">
        <v>0.36438728681251997</v>
      </c>
      <c r="BA11" s="17">
        <v>0.56717421069416896</v>
      </c>
      <c r="BB11" s="17"/>
      <c r="BC11" s="17">
        <v>0.33837440971978699</v>
      </c>
      <c r="BD11" s="17">
        <v>0.28309647465066501</v>
      </c>
      <c r="BE11" s="17">
        <v>0.164166170675868</v>
      </c>
      <c r="BF11" s="17">
        <v>0.257273054265865</v>
      </c>
      <c r="BG11" s="17">
        <v>1</v>
      </c>
    </row>
    <row r="12" spans="2:59" x14ac:dyDescent="0.35">
      <c r="B12" s="18" t="s">
        <v>691</v>
      </c>
      <c r="C12" s="17">
        <v>0.16853576054880301</v>
      </c>
      <c r="D12" s="17">
        <v>0.14297385045738401</v>
      </c>
      <c r="E12" s="17">
        <v>0.196276874362798</v>
      </c>
      <c r="F12" s="17"/>
      <c r="G12" s="17">
        <v>7.2802055148496594E-2</v>
      </c>
      <c r="H12" s="17">
        <v>0.25241611270855202</v>
      </c>
      <c r="I12" s="17">
        <v>0.19044656658415199</v>
      </c>
      <c r="J12" s="17">
        <v>0.146132806376187</v>
      </c>
      <c r="K12" s="17">
        <v>0.23590360436534499</v>
      </c>
      <c r="L12" s="17">
        <v>0.103390133137295</v>
      </c>
      <c r="M12" s="17"/>
      <c r="N12" s="17">
        <v>0.16063999289620601</v>
      </c>
      <c r="O12" s="17">
        <v>0.24133385644504199</v>
      </c>
      <c r="P12" s="17">
        <v>8.0977929811775803E-2</v>
      </c>
      <c r="Q12" s="17">
        <v>0.18468713542035201</v>
      </c>
      <c r="R12" s="17"/>
      <c r="S12" s="17">
        <v>0.124537364137983</v>
      </c>
      <c r="T12" s="17">
        <v>0.16642018590649099</v>
      </c>
      <c r="U12" s="17">
        <v>0.50925944052445504</v>
      </c>
      <c r="V12" s="17">
        <v>0.109698622779385</v>
      </c>
      <c r="W12" s="17">
        <v>0.158310741129152</v>
      </c>
      <c r="X12" s="17">
        <v>0.112434362770009</v>
      </c>
      <c r="Y12" s="17">
        <v>6.96855749384937E-2</v>
      </c>
      <c r="Z12" s="17">
        <v>0</v>
      </c>
      <c r="AA12" s="17">
        <v>0.31804542889681298</v>
      </c>
      <c r="AB12" s="17">
        <v>0</v>
      </c>
      <c r="AC12" s="17">
        <v>0.31153188372582602</v>
      </c>
      <c r="AD12" s="17">
        <v>0.28954595737492</v>
      </c>
      <c r="AE12" s="17"/>
      <c r="AF12" s="17">
        <v>9.8744636624420207E-2</v>
      </c>
      <c r="AG12" s="17">
        <v>0.25796172033870501</v>
      </c>
      <c r="AH12" s="17">
        <v>0.12854634760105599</v>
      </c>
      <c r="AI12" s="17"/>
      <c r="AJ12" s="17">
        <v>0.15046793888969001</v>
      </c>
      <c r="AK12" s="17">
        <v>0.22655517566140199</v>
      </c>
      <c r="AL12" s="17">
        <v>0.23704958883798799</v>
      </c>
      <c r="AM12" s="17">
        <v>0</v>
      </c>
      <c r="AN12" s="17">
        <v>0.168497028535914</v>
      </c>
      <c r="AO12" s="17"/>
      <c r="AP12" s="17">
        <v>0.167302240872061</v>
      </c>
      <c r="AQ12" s="17">
        <v>0.19730800235580601</v>
      </c>
      <c r="AR12" s="17">
        <v>8.6123169931157498E-2</v>
      </c>
      <c r="AS12" s="17">
        <v>0.10268374839123701</v>
      </c>
      <c r="AT12" s="17">
        <v>0</v>
      </c>
      <c r="AU12" s="17"/>
      <c r="AV12" s="17">
        <v>0.227258796392552</v>
      </c>
      <c r="AW12" s="17">
        <v>0.16986075112270399</v>
      </c>
      <c r="AX12" s="17">
        <v>8.4170302876963199E-2</v>
      </c>
      <c r="AY12" s="17">
        <v>0.12531149653069201</v>
      </c>
      <c r="AZ12" s="17">
        <v>0.28296769248110698</v>
      </c>
      <c r="BA12" s="17">
        <v>0.29009992421508202</v>
      </c>
      <c r="BB12" s="17"/>
      <c r="BC12" s="17">
        <v>0.21158748040415301</v>
      </c>
      <c r="BD12" s="17">
        <v>0.17689766598866399</v>
      </c>
      <c r="BE12" s="17">
        <v>0.21592339968125501</v>
      </c>
      <c r="BF12" s="17">
        <v>8.0129323583952E-2</v>
      </c>
      <c r="BG12" s="17">
        <v>0</v>
      </c>
    </row>
    <row r="13" spans="2:59" x14ac:dyDescent="0.35">
      <c r="B13" s="18" t="s">
        <v>692</v>
      </c>
      <c r="C13" s="17">
        <v>0.17151155152282599</v>
      </c>
      <c r="D13" s="17">
        <v>0.11846942881087</v>
      </c>
      <c r="E13" s="17">
        <v>0.226061123063374</v>
      </c>
      <c r="F13" s="17"/>
      <c r="G13" s="17">
        <v>0.114557837408174</v>
      </c>
      <c r="H13" s="17">
        <v>6.2983214858359102E-2</v>
      </c>
      <c r="I13" s="17">
        <v>0.390445409815805</v>
      </c>
      <c r="J13" s="17">
        <v>0.22178893237220801</v>
      </c>
      <c r="K13" s="17">
        <v>9.5654373378449897E-2</v>
      </c>
      <c r="L13" s="17">
        <v>7.8246451180608606E-2</v>
      </c>
      <c r="M13" s="17"/>
      <c r="N13" s="17">
        <v>0.26838980774169502</v>
      </c>
      <c r="O13" s="17">
        <v>4.6613020811695598E-2</v>
      </c>
      <c r="P13" s="17">
        <v>0.16656081835806799</v>
      </c>
      <c r="Q13" s="17">
        <v>0.18014117847441699</v>
      </c>
      <c r="R13" s="17"/>
      <c r="S13" s="17">
        <v>6.56726975724298E-2</v>
      </c>
      <c r="T13" s="17">
        <v>6.7164960268339804E-2</v>
      </c>
      <c r="U13" s="17">
        <v>0.23684585765942101</v>
      </c>
      <c r="V13" s="17">
        <v>0.27095882261218202</v>
      </c>
      <c r="W13" s="17">
        <v>0.134854952036882</v>
      </c>
      <c r="X13" s="17">
        <v>0.38620240900640301</v>
      </c>
      <c r="Y13" s="17">
        <v>0.15324038461185399</v>
      </c>
      <c r="Z13" s="17">
        <v>0</v>
      </c>
      <c r="AA13" s="17">
        <v>0.16773789562715799</v>
      </c>
      <c r="AB13" s="17">
        <v>0.106573361052722</v>
      </c>
      <c r="AC13" s="17">
        <v>0.174413653088239</v>
      </c>
      <c r="AD13" s="17">
        <v>0</v>
      </c>
      <c r="AE13" s="17"/>
      <c r="AF13" s="17">
        <v>0.17815274760531</v>
      </c>
      <c r="AG13" s="17">
        <v>0.14996389360100901</v>
      </c>
      <c r="AH13" s="17">
        <v>0.24269145328552599</v>
      </c>
      <c r="AI13" s="17"/>
      <c r="AJ13" s="17">
        <v>0.14336912277090899</v>
      </c>
      <c r="AK13" s="17">
        <v>0.22220196073308399</v>
      </c>
      <c r="AL13" s="17">
        <v>0.25193627876943497</v>
      </c>
      <c r="AM13" s="17">
        <v>0.71349696234615601</v>
      </c>
      <c r="AN13" s="17">
        <v>0.236921093219323</v>
      </c>
      <c r="AO13" s="17"/>
      <c r="AP13" s="17">
        <v>0.12447954568627</v>
      </c>
      <c r="AQ13" s="17">
        <v>0.186637379514379</v>
      </c>
      <c r="AR13" s="17">
        <v>0</v>
      </c>
      <c r="AS13" s="17">
        <v>0.24477203166160599</v>
      </c>
      <c r="AT13" s="17">
        <v>0.319998928114888</v>
      </c>
      <c r="AU13" s="17"/>
      <c r="AV13" s="17">
        <v>0.208404928734541</v>
      </c>
      <c r="AW13" s="17">
        <v>7.9617262373814598E-2</v>
      </c>
      <c r="AX13" s="17">
        <v>0.11594793629832501</v>
      </c>
      <c r="AY13" s="17">
        <v>0.27051467258633299</v>
      </c>
      <c r="AZ13" s="17">
        <v>0.22944956982979001</v>
      </c>
      <c r="BA13" s="17">
        <v>0</v>
      </c>
      <c r="BB13" s="17"/>
      <c r="BC13" s="17">
        <v>3.6625539753074601E-2</v>
      </c>
      <c r="BD13" s="17">
        <v>0.27784868475440599</v>
      </c>
      <c r="BE13" s="17">
        <v>0.108677927030789</v>
      </c>
      <c r="BF13" s="17">
        <v>0.42242804256136302</v>
      </c>
      <c r="BG13" s="17">
        <v>0</v>
      </c>
    </row>
    <row r="14" spans="2:59" x14ac:dyDescent="0.35">
      <c r="B14" s="18" t="s">
        <v>598</v>
      </c>
      <c r="C14" s="17">
        <v>3.3817713644916002E-2</v>
      </c>
      <c r="D14" s="17">
        <v>3.7637484221759103E-2</v>
      </c>
      <c r="E14" s="17">
        <v>3.0670362493749999E-2</v>
      </c>
      <c r="F14" s="17"/>
      <c r="G14" s="17">
        <v>0</v>
      </c>
      <c r="H14" s="17">
        <v>0.121008519968239</v>
      </c>
      <c r="I14" s="17">
        <v>4.97529428625582E-2</v>
      </c>
      <c r="J14" s="17">
        <v>4.7465484535842997E-2</v>
      </c>
      <c r="K14" s="17">
        <v>0</v>
      </c>
      <c r="L14" s="17">
        <v>0</v>
      </c>
      <c r="M14" s="17"/>
      <c r="N14" s="17">
        <v>0</v>
      </c>
      <c r="O14" s="17">
        <v>0.10757431013642101</v>
      </c>
      <c r="P14" s="17">
        <v>4.42618974632185E-2</v>
      </c>
      <c r="Q14" s="17">
        <v>0</v>
      </c>
      <c r="R14" s="17"/>
      <c r="S14" s="17">
        <v>0</v>
      </c>
      <c r="T14" s="17">
        <v>0</v>
      </c>
      <c r="U14" s="17">
        <v>0</v>
      </c>
      <c r="V14" s="17">
        <v>0.120262841671419</v>
      </c>
      <c r="W14" s="17">
        <v>0</v>
      </c>
      <c r="X14" s="17">
        <v>0</v>
      </c>
      <c r="Y14" s="17">
        <v>0</v>
      </c>
      <c r="Z14" s="17">
        <v>1</v>
      </c>
      <c r="AA14" s="17">
        <v>0</v>
      </c>
      <c r="AB14" s="17">
        <v>0.12640161447986001</v>
      </c>
      <c r="AC14" s="17">
        <v>0</v>
      </c>
      <c r="AD14" s="17">
        <v>0</v>
      </c>
      <c r="AE14" s="17"/>
      <c r="AF14" s="17">
        <v>2.3012818225341999E-2</v>
      </c>
      <c r="AG14" s="17">
        <v>3.6298856645547897E-2</v>
      </c>
      <c r="AH14" s="17">
        <v>0.117434395568063</v>
      </c>
      <c r="AI14" s="17"/>
      <c r="AJ14" s="17">
        <v>2.3544999821091001E-2</v>
      </c>
      <c r="AK14" s="17">
        <v>5.9094238111769198E-2</v>
      </c>
      <c r="AL14" s="17">
        <v>0</v>
      </c>
      <c r="AM14" s="17">
        <v>0</v>
      </c>
      <c r="AN14" s="17">
        <v>0.114034264726876</v>
      </c>
      <c r="AO14" s="17"/>
      <c r="AP14" s="17">
        <v>0</v>
      </c>
      <c r="AQ14" s="17">
        <v>4.2888148991230501E-2</v>
      </c>
      <c r="AR14" s="17">
        <v>0</v>
      </c>
      <c r="AS14" s="17">
        <v>0</v>
      </c>
      <c r="AT14" s="17">
        <v>0</v>
      </c>
      <c r="AU14" s="17"/>
      <c r="AV14" s="17">
        <v>0</v>
      </c>
      <c r="AW14" s="17">
        <v>4.8141864691724899E-2</v>
      </c>
      <c r="AX14" s="17">
        <v>0.14724512103798701</v>
      </c>
      <c r="AY14" s="17">
        <v>0</v>
      </c>
      <c r="AZ14" s="17">
        <v>0</v>
      </c>
      <c r="BA14" s="17">
        <v>0</v>
      </c>
      <c r="BB14" s="17"/>
      <c r="BC14" s="17">
        <v>0</v>
      </c>
      <c r="BD14" s="17">
        <v>4.6559091938635097E-2</v>
      </c>
      <c r="BE14" s="17">
        <v>8.34735660308287E-2</v>
      </c>
      <c r="BF14" s="17">
        <v>0</v>
      </c>
      <c r="BG14" s="17">
        <v>0</v>
      </c>
    </row>
    <row r="15" spans="2:59" ht="29" x14ac:dyDescent="0.35">
      <c r="B15" s="18" t="s">
        <v>722</v>
      </c>
      <c r="C15" s="17">
        <v>1.7702075101879999E-2</v>
      </c>
      <c r="D15" s="17">
        <v>0</v>
      </c>
      <c r="E15" s="17">
        <v>3.5238437979749099E-2</v>
      </c>
      <c r="F15" s="17"/>
      <c r="G15" s="17">
        <v>6.4580754733379195E-2</v>
      </c>
      <c r="H15" s="17">
        <v>0</v>
      </c>
      <c r="I15" s="17">
        <v>0</v>
      </c>
      <c r="J15" s="17">
        <v>4.4993633422812498E-2</v>
      </c>
      <c r="K15" s="17">
        <v>0</v>
      </c>
      <c r="L15" s="17">
        <v>0</v>
      </c>
      <c r="M15" s="17"/>
      <c r="N15" s="17">
        <v>3.3432895070835397E-2</v>
      </c>
      <c r="O15" s="17">
        <v>0</v>
      </c>
      <c r="P15" s="17">
        <v>0</v>
      </c>
      <c r="Q15" s="17">
        <v>2.9913834312984701E-2</v>
      </c>
      <c r="R15" s="17"/>
      <c r="S15" s="17">
        <v>0.103170014137444</v>
      </c>
      <c r="T15" s="17">
        <v>0</v>
      </c>
      <c r="U15" s="17">
        <v>0</v>
      </c>
      <c r="V15" s="17">
        <v>0</v>
      </c>
      <c r="W15" s="17">
        <v>0</v>
      </c>
      <c r="X15" s="17">
        <v>0</v>
      </c>
      <c r="Y15" s="17">
        <v>0</v>
      </c>
      <c r="Z15" s="17">
        <v>0</v>
      </c>
      <c r="AA15" s="17">
        <v>5.7543211991211998E-2</v>
      </c>
      <c r="AB15" s="17">
        <v>0</v>
      </c>
      <c r="AC15" s="17">
        <v>0</v>
      </c>
      <c r="AD15" s="17">
        <v>0</v>
      </c>
      <c r="AE15" s="17"/>
      <c r="AF15" s="17">
        <v>2.1814384017821702E-2</v>
      </c>
      <c r="AG15" s="17">
        <v>0</v>
      </c>
      <c r="AH15" s="17">
        <v>0</v>
      </c>
      <c r="AI15" s="17"/>
      <c r="AJ15" s="17">
        <v>2.23188512926773E-2</v>
      </c>
      <c r="AK15" s="17">
        <v>0</v>
      </c>
      <c r="AL15" s="17">
        <v>0</v>
      </c>
      <c r="AM15" s="17">
        <v>0</v>
      </c>
      <c r="AN15" s="17">
        <v>0</v>
      </c>
      <c r="AO15" s="17"/>
      <c r="AP15" s="17">
        <v>4.61839594241885E-2</v>
      </c>
      <c r="AQ15" s="17">
        <v>0</v>
      </c>
      <c r="AR15" s="17">
        <v>0</v>
      </c>
      <c r="AS15" s="17">
        <v>5.5874275760933102E-2</v>
      </c>
      <c r="AT15" s="17">
        <v>0</v>
      </c>
      <c r="AU15" s="17"/>
      <c r="AV15" s="17">
        <v>0</v>
      </c>
      <c r="AW15" s="17">
        <v>4.56347898564992E-2</v>
      </c>
      <c r="AX15" s="17">
        <v>0</v>
      </c>
      <c r="AY15" s="17">
        <v>4.3993464769005203E-2</v>
      </c>
      <c r="AZ15" s="17">
        <v>0</v>
      </c>
      <c r="BA15" s="17">
        <v>0</v>
      </c>
      <c r="BB15" s="17"/>
      <c r="BC15" s="17">
        <v>3.6625539753074601E-2</v>
      </c>
      <c r="BD15" s="17">
        <v>0</v>
      </c>
      <c r="BE15" s="17">
        <v>3.1822777995057699E-2</v>
      </c>
      <c r="BF15" s="17">
        <v>0</v>
      </c>
      <c r="BG15" s="17">
        <v>0</v>
      </c>
    </row>
    <row r="16" spans="2:59" x14ac:dyDescent="0.35">
      <c r="B16" s="18" t="s">
        <v>100</v>
      </c>
      <c r="C16" s="19">
        <v>9.3788475240096404E-3</v>
      </c>
      <c r="D16" s="19">
        <v>1.91737222410104E-2</v>
      </c>
      <c r="E16" s="19">
        <v>0</v>
      </c>
      <c r="F16" s="19"/>
      <c r="G16" s="19">
        <v>0</v>
      </c>
      <c r="H16" s="19">
        <v>0</v>
      </c>
      <c r="I16" s="19">
        <v>0</v>
      </c>
      <c r="J16" s="19">
        <v>5.00241615732138E-2</v>
      </c>
      <c r="K16" s="19">
        <v>0</v>
      </c>
      <c r="L16" s="19">
        <v>0</v>
      </c>
      <c r="M16" s="19"/>
      <c r="N16" s="19">
        <v>0</v>
      </c>
      <c r="O16" s="19">
        <v>4.1508488861357301E-2</v>
      </c>
      <c r="P16" s="19">
        <v>0</v>
      </c>
      <c r="Q16" s="19">
        <v>0</v>
      </c>
      <c r="R16" s="19"/>
      <c r="S16" s="19">
        <v>0</v>
      </c>
      <c r="T16" s="19">
        <v>0</v>
      </c>
      <c r="U16" s="19">
        <v>0</v>
      </c>
      <c r="V16" s="19">
        <v>0</v>
      </c>
      <c r="W16" s="19">
        <v>0</v>
      </c>
      <c r="X16" s="19">
        <v>0</v>
      </c>
      <c r="Y16" s="19">
        <v>0</v>
      </c>
      <c r="Z16" s="19">
        <v>0</v>
      </c>
      <c r="AA16" s="19">
        <v>6.3976849947633002E-2</v>
      </c>
      <c r="AB16" s="19">
        <v>0</v>
      </c>
      <c r="AC16" s="19">
        <v>0</v>
      </c>
      <c r="AD16" s="19">
        <v>0</v>
      </c>
      <c r="AE16" s="19"/>
      <c r="AF16" s="19">
        <v>0</v>
      </c>
      <c r="AG16" s="19">
        <v>2.2096118092892799E-2</v>
      </c>
      <c r="AH16" s="19">
        <v>0</v>
      </c>
      <c r="AI16" s="19"/>
      <c r="AJ16" s="19">
        <v>0</v>
      </c>
      <c r="AK16" s="19">
        <v>3.5972297328194999E-2</v>
      </c>
      <c r="AL16" s="19">
        <v>0</v>
      </c>
      <c r="AM16" s="19">
        <v>0</v>
      </c>
      <c r="AN16" s="19">
        <v>0</v>
      </c>
      <c r="AO16" s="19"/>
      <c r="AP16" s="19">
        <v>0</v>
      </c>
      <c r="AQ16" s="19">
        <v>2.6107202608323499E-2</v>
      </c>
      <c r="AR16" s="19">
        <v>0</v>
      </c>
      <c r="AS16" s="19">
        <v>0</v>
      </c>
      <c r="AT16" s="19">
        <v>0</v>
      </c>
      <c r="AU16" s="19"/>
      <c r="AV16" s="19">
        <v>3.4058303130691997E-2</v>
      </c>
      <c r="AW16" s="19">
        <v>0</v>
      </c>
      <c r="AX16" s="19">
        <v>0</v>
      </c>
      <c r="AY16" s="19">
        <v>0</v>
      </c>
      <c r="AZ16" s="19">
        <v>0</v>
      </c>
      <c r="BA16" s="19">
        <v>0</v>
      </c>
      <c r="BB16" s="19"/>
      <c r="BC16" s="19">
        <v>0</v>
      </c>
      <c r="BD16" s="19">
        <v>0</v>
      </c>
      <c r="BE16" s="19">
        <v>3.2209005862221599E-2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106</v>
      </c>
      <c r="D7" s="10">
        <v>53</v>
      </c>
      <c r="E7" s="10">
        <v>52</v>
      </c>
      <c r="F7" s="10"/>
      <c r="G7" s="10">
        <v>16</v>
      </c>
      <c r="H7" s="10">
        <v>13</v>
      </c>
      <c r="I7" s="10">
        <v>18</v>
      </c>
      <c r="J7" s="10">
        <v>21</v>
      </c>
      <c r="K7" s="10">
        <v>21</v>
      </c>
      <c r="L7" s="10">
        <v>17</v>
      </c>
      <c r="M7" s="10"/>
      <c r="N7" s="10">
        <v>29</v>
      </c>
      <c r="O7" s="10">
        <v>21</v>
      </c>
      <c r="P7" s="10">
        <v>25</v>
      </c>
      <c r="Q7" s="10">
        <v>31</v>
      </c>
      <c r="R7" s="10"/>
      <c r="S7" s="10">
        <v>10</v>
      </c>
      <c r="T7" s="10">
        <v>13</v>
      </c>
      <c r="U7" s="10">
        <v>4</v>
      </c>
      <c r="V7" s="10">
        <v>11</v>
      </c>
      <c r="W7" s="10">
        <v>7</v>
      </c>
      <c r="X7" s="10">
        <v>10</v>
      </c>
      <c r="Y7" s="10">
        <v>14</v>
      </c>
      <c r="Z7" s="10">
        <v>1</v>
      </c>
      <c r="AA7" s="10">
        <v>17</v>
      </c>
      <c r="AB7" s="10">
        <v>9</v>
      </c>
      <c r="AC7" s="10">
        <v>6</v>
      </c>
      <c r="AD7" s="10">
        <v>4</v>
      </c>
      <c r="AE7" s="10"/>
      <c r="AF7" s="10">
        <v>41</v>
      </c>
      <c r="AG7" s="10">
        <v>45</v>
      </c>
      <c r="AH7" s="10">
        <v>9</v>
      </c>
      <c r="AI7" s="10"/>
      <c r="AJ7" s="10">
        <v>41</v>
      </c>
      <c r="AK7" s="10">
        <v>27</v>
      </c>
      <c r="AL7" s="10">
        <v>8</v>
      </c>
      <c r="AM7" s="10">
        <v>3</v>
      </c>
      <c r="AN7" s="10">
        <v>8</v>
      </c>
      <c r="AO7" s="10"/>
      <c r="AP7" s="10">
        <v>20</v>
      </c>
      <c r="AQ7" s="10">
        <v>36</v>
      </c>
      <c r="AR7" s="10">
        <v>11</v>
      </c>
      <c r="AS7" s="10">
        <v>18</v>
      </c>
      <c r="AT7" s="10">
        <v>4</v>
      </c>
      <c r="AU7" s="10"/>
      <c r="AV7" s="10">
        <v>28</v>
      </c>
      <c r="AW7" s="10">
        <v>20</v>
      </c>
      <c r="AX7" s="10">
        <v>10</v>
      </c>
      <c r="AY7" s="10">
        <v>23</v>
      </c>
      <c r="AZ7" s="10">
        <v>5</v>
      </c>
      <c r="BA7" s="10">
        <v>7</v>
      </c>
      <c r="BB7" s="10"/>
      <c r="BC7" s="10">
        <v>24</v>
      </c>
      <c r="BD7" s="10">
        <v>23</v>
      </c>
      <c r="BE7" s="10">
        <v>30</v>
      </c>
      <c r="BF7" s="10">
        <v>14</v>
      </c>
      <c r="BG7" s="10">
        <v>1</v>
      </c>
    </row>
    <row r="8" spans="2:59" ht="30" customHeight="1" x14ac:dyDescent="0.35">
      <c r="B8" s="11" t="s">
        <v>20</v>
      </c>
      <c r="C8" s="11">
        <v>105</v>
      </c>
      <c r="D8" s="11">
        <v>52</v>
      </c>
      <c r="E8" s="11">
        <v>53</v>
      </c>
      <c r="F8" s="11"/>
      <c r="G8" s="11">
        <v>15</v>
      </c>
      <c r="H8" s="11">
        <v>13</v>
      </c>
      <c r="I8" s="11">
        <v>20</v>
      </c>
      <c r="J8" s="11">
        <v>20</v>
      </c>
      <c r="K8" s="11">
        <v>21</v>
      </c>
      <c r="L8" s="11">
        <v>16</v>
      </c>
      <c r="M8" s="11"/>
      <c r="N8" s="11">
        <v>29</v>
      </c>
      <c r="O8" s="11">
        <v>24</v>
      </c>
      <c r="P8" s="11">
        <v>23</v>
      </c>
      <c r="Q8" s="11">
        <v>30</v>
      </c>
      <c r="R8" s="11"/>
      <c r="S8" s="11">
        <v>9</v>
      </c>
      <c r="T8" s="11">
        <v>13</v>
      </c>
      <c r="U8" s="11">
        <v>4</v>
      </c>
      <c r="V8" s="11">
        <v>14</v>
      </c>
      <c r="W8" s="11">
        <v>7</v>
      </c>
      <c r="X8" s="11">
        <v>12</v>
      </c>
      <c r="Y8" s="11">
        <v>13</v>
      </c>
      <c r="Z8" s="11">
        <v>1</v>
      </c>
      <c r="AA8" s="11">
        <v>15</v>
      </c>
      <c r="AB8" s="11">
        <v>8</v>
      </c>
      <c r="AC8" s="11">
        <v>5</v>
      </c>
      <c r="AD8" s="11">
        <v>4</v>
      </c>
      <c r="AE8" s="11"/>
      <c r="AF8" s="11">
        <v>41</v>
      </c>
      <c r="AG8" s="11">
        <v>45</v>
      </c>
      <c r="AH8" s="11">
        <v>9</v>
      </c>
      <c r="AI8" s="11"/>
      <c r="AJ8" s="11">
        <v>40</v>
      </c>
      <c r="AK8" s="11">
        <v>27</v>
      </c>
      <c r="AL8" s="11">
        <v>8</v>
      </c>
      <c r="AM8" s="11">
        <v>3</v>
      </c>
      <c r="AN8" s="11">
        <v>9</v>
      </c>
      <c r="AO8" s="11"/>
      <c r="AP8" s="11">
        <v>19</v>
      </c>
      <c r="AQ8" s="11">
        <v>38</v>
      </c>
      <c r="AR8" s="11">
        <v>11</v>
      </c>
      <c r="AS8" s="11">
        <v>17</v>
      </c>
      <c r="AT8" s="11">
        <v>3</v>
      </c>
      <c r="AU8" s="11"/>
      <c r="AV8" s="11">
        <v>29</v>
      </c>
      <c r="AW8" s="11">
        <v>19</v>
      </c>
      <c r="AX8" s="11">
        <v>11</v>
      </c>
      <c r="AY8" s="11">
        <v>22</v>
      </c>
      <c r="AZ8" s="11">
        <v>5</v>
      </c>
      <c r="BA8" s="11">
        <v>7</v>
      </c>
      <c r="BB8" s="11"/>
      <c r="BC8" s="11">
        <v>24</v>
      </c>
      <c r="BD8" s="11">
        <v>22</v>
      </c>
      <c r="BE8" s="11">
        <v>31</v>
      </c>
      <c r="BF8" s="11">
        <v>15</v>
      </c>
      <c r="BG8" s="11">
        <v>1</v>
      </c>
    </row>
    <row r="9" spans="2:59" x14ac:dyDescent="0.35">
      <c r="B9" s="18" t="s">
        <v>725</v>
      </c>
      <c r="C9" s="17">
        <v>3.0453937329392101E-2</v>
      </c>
      <c r="D9" s="17">
        <v>0</v>
      </c>
      <c r="E9" s="17">
        <v>6.0622790020079503E-2</v>
      </c>
      <c r="F9" s="17"/>
      <c r="G9" s="17">
        <v>0</v>
      </c>
      <c r="H9" s="17">
        <v>0.17293074550137999</v>
      </c>
      <c r="I9" s="17">
        <v>0</v>
      </c>
      <c r="J9" s="17">
        <v>4.4993633422812498E-2</v>
      </c>
      <c r="K9" s="17">
        <v>0</v>
      </c>
      <c r="L9" s="17">
        <v>0</v>
      </c>
      <c r="M9" s="17"/>
      <c r="N9" s="17">
        <v>7.9441318673423994E-2</v>
      </c>
      <c r="O9" s="17">
        <v>0</v>
      </c>
      <c r="P9" s="17">
        <v>0</v>
      </c>
      <c r="Q9" s="17">
        <v>2.9913834312984701E-2</v>
      </c>
      <c r="R9" s="17"/>
      <c r="S9" s="17">
        <v>0.124537364137983</v>
      </c>
      <c r="T9" s="17">
        <v>0</v>
      </c>
      <c r="U9" s="17">
        <v>0</v>
      </c>
      <c r="V9" s="17">
        <v>0</v>
      </c>
      <c r="W9" s="17">
        <v>0</v>
      </c>
      <c r="X9" s="17">
        <v>0</v>
      </c>
      <c r="Y9" s="17">
        <v>8.7841224072682203E-2</v>
      </c>
      <c r="Z9" s="17">
        <v>0</v>
      </c>
      <c r="AA9" s="17">
        <v>5.7543211991211998E-2</v>
      </c>
      <c r="AB9" s="17">
        <v>0</v>
      </c>
      <c r="AC9" s="17">
        <v>0</v>
      </c>
      <c r="AD9" s="17">
        <v>0</v>
      </c>
      <c r="AE9" s="17"/>
      <c r="AF9" s="17">
        <v>4.9827389345187198E-2</v>
      </c>
      <c r="AG9" s="17">
        <v>2.6352567258408802E-2</v>
      </c>
      <c r="AH9" s="17">
        <v>0</v>
      </c>
      <c r="AI9" s="17"/>
      <c r="AJ9" s="17">
        <v>2.23188512926773E-2</v>
      </c>
      <c r="AK9" s="17">
        <v>8.4450339977602096E-2</v>
      </c>
      <c r="AL9" s="17">
        <v>0</v>
      </c>
      <c r="AM9" s="17">
        <v>0</v>
      </c>
      <c r="AN9" s="17">
        <v>0</v>
      </c>
      <c r="AO9" s="17"/>
      <c r="AP9" s="17">
        <v>4.61839594241885E-2</v>
      </c>
      <c r="AQ9" s="17">
        <v>6.1290556897765101E-2</v>
      </c>
      <c r="AR9" s="17">
        <v>0</v>
      </c>
      <c r="AS9" s="17">
        <v>0</v>
      </c>
      <c r="AT9" s="17">
        <v>0</v>
      </c>
      <c r="AU9" s="17"/>
      <c r="AV9" s="17">
        <v>7.9956952768562406E-2</v>
      </c>
      <c r="AW9" s="17">
        <v>4.56347898564992E-2</v>
      </c>
      <c r="AX9" s="17">
        <v>0</v>
      </c>
      <c r="AY9" s="17">
        <v>0</v>
      </c>
      <c r="AZ9" s="17">
        <v>0</v>
      </c>
      <c r="BA9" s="17">
        <v>0</v>
      </c>
      <c r="BB9" s="17"/>
      <c r="BC9" s="17">
        <v>3.6625539753074601E-2</v>
      </c>
      <c r="BD9" s="17">
        <v>0</v>
      </c>
      <c r="BE9" s="17">
        <v>0</v>
      </c>
      <c r="BF9" s="17">
        <v>0.15773125412039599</v>
      </c>
      <c r="BG9" s="17">
        <v>0</v>
      </c>
    </row>
    <row r="10" spans="2:59" x14ac:dyDescent="0.35">
      <c r="B10" s="18" t="s">
        <v>689</v>
      </c>
      <c r="C10" s="17">
        <v>2.87082646886039E-2</v>
      </c>
      <c r="D10" s="17">
        <v>4.13733955832227E-2</v>
      </c>
      <c r="E10" s="17">
        <v>1.6861551493041301E-2</v>
      </c>
      <c r="F10" s="17"/>
      <c r="G10" s="17">
        <v>5.9033418783151402E-2</v>
      </c>
      <c r="H10" s="17">
        <v>6.5070297376475905E-2</v>
      </c>
      <c r="I10" s="17">
        <v>6.2524490557025997E-2</v>
      </c>
      <c r="J10" s="17">
        <v>0</v>
      </c>
      <c r="K10" s="17">
        <v>0</v>
      </c>
      <c r="L10" s="17">
        <v>0</v>
      </c>
      <c r="M10" s="17"/>
      <c r="N10" s="17">
        <v>0</v>
      </c>
      <c r="O10" s="17">
        <v>5.2900296706418902E-2</v>
      </c>
      <c r="P10" s="17">
        <v>3.8555295507925101E-2</v>
      </c>
      <c r="Q10" s="17">
        <v>3.00369909813092E-2</v>
      </c>
      <c r="R10" s="17"/>
      <c r="S10" s="17">
        <v>9.2243660155800697E-2</v>
      </c>
      <c r="T10" s="17">
        <v>6.7164960268339804E-2</v>
      </c>
      <c r="U10" s="17">
        <v>0</v>
      </c>
      <c r="V10" s="17">
        <v>0</v>
      </c>
      <c r="W10" s="17">
        <v>0</v>
      </c>
      <c r="X10" s="17">
        <v>0</v>
      </c>
      <c r="Y10" s="17">
        <v>0</v>
      </c>
      <c r="Z10" s="17">
        <v>0</v>
      </c>
      <c r="AA10" s="17">
        <v>8.1534992899309405E-2</v>
      </c>
      <c r="AB10" s="17">
        <v>0</v>
      </c>
      <c r="AC10" s="17">
        <v>0</v>
      </c>
      <c r="AD10" s="17">
        <v>0</v>
      </c>
      <c r="AE10" s="17"/>
      <c r="AF10" s="17">
        <v>3.0909564906935302E-2</v>
      </c>
      <c r="AG10" s="17">
        <v>1.9519099952398498E-2</v>
      </c>
      <c r="AH10" s="17">
        <v>0</v>
      </c>
      <c r="AI10" s="17"/>
      <c r="AJ10" s="17">
        <v>3.1624362260957897E-2</v>
      </c>
      <c r="AK10" s="17">
        <v>3.1776933129818899E-2</v>
      </c>
      <c r="AL10" s="17">
        <v>0</v>
      </c>
      <c r="AM10" s="17">
        <v>0</v>
      </c>
      <c r="AN10" s="17">
        <v>0.101554964089376</v>
      </c>
      <c r="AO10" s="17"/>
      <c r="AP10" s="17">
        <v>6.5439670004661707E-2</v>
      </c>
      <c r="AQ10" s="17">
        <v>2.30623811407531E-2</v>
      </c>
      <c r="AR10" s="17">
        <v>0</v>
      </c>
      <c r="AS10" s="17">
        <v>0</v>
      </c>
      <c r="AT10" s="17">
        <v>0</v>
      </c>
      <c r="AU10" s="17"/>
      <c r="AV10" s="17">
        <v>3.0086163561503301E-2</v>
      </c>
      <c r="AW10" s="17">
        <v>6.4661532405931602E-2</v>
      </c>
      <c r="AX10" s="17">
        <v>0</v>
      </c>
      <c r="AY10" s="17">
        <v>0</v>
      </c>
      <c r="AZ10" s="17">
        <v>0</v>
      </c>
      <c r="BA10" s="17">
        <v>0</v>
      </c>
      <c r="BB10" s="17"/>
      <c r="BC10" s="17">
        <v>0</v>
      </c>
      <c r="BD10" s="17">
        <v>4.1463913685827899E-2</v>
      </c>
      <c r="BE10" s="17">
        <v>6.9501160188383398E-2</v>
      </c>
      <c r="BF10" s="17">
        <v>0</v>
      </c>
      <c r="BG10" s="17">
        <v>0</v>
      </c>
    </row>
    <row r="11" spans="2:59" x14ac:dyDescent="0.35">
      <c r="B11" s="18" t="s">
        <v>690</v>
      </c>
      <c r="C11" s="17">
        <v>9.9473143463661096E-2</v>
      </c>
      <c r="D11" s="17">
        <v>7.7052458795301398E-2</v>
      </c>
      <c r="E11" s="17">
        <v>0.12298733532215</v>
      </c>
      <c r="F11" s="17"/>
      <c r="G11" s="17">
        <v>5.7347732254318801E-2</v>
      </c>
      <c r="H11" s="17">
        <v>0.18607881734471499</v>
      </c>
      <c r="I11" s="17">
        <v>9.9030216539404498E-2</v>
      </c>
      <c r="J11" s="17">
        <v>0.15683958290667299</v>
      </c>
      <c r="K11" s="17">
        <v>9.8298488306701806E-2</v>
      </c>
      <c r="L11" s="17">
        <v>0</v>
      </c>
      <c r="M11" s="17"/>
      <c r="N11" s="17">
        <v>0.181485316839921</v>
      </c>
      <c r="O11" s="17">
        <v>0.11072057572681</v>
      </c>
      <c r="P11" s="17">
        <v>0.112406688642613</v>
      </c>
      <c r="Q11" s="17">
        <v>0</v>
      </c>
      <c r="R11" s="17"/>
      <c r="S11" s="17">
        <v>9.2243660155800697E-2</v>
      </c>
      <c r="T11" s="17">
        <v>7.4062479674947307E-2</v>
      </c>
      <c r="U11" s="17">
        <v>0</v>
      </c>
      <c r="V11" s="17">
        <v>0.20839186130790799</v>
      </c>
      <c r="W11" s="17">
        <v>0</v>
      </c>
      <c r="X11" s="17">
        <v>9.9947008405566903E-2</v>
      </c>
      <c r="Y11" s="17">
        <v>0.13580193668794999</v>
      </c>
      <c r="Z11" s="17">
        <v>0</v>
      </c>
      <c r="AA11" s="17">
        <v>6.5521783259514604E-2</v>
      </c>
      <c r="AB11" s="17">
        <v>0.10154776862588701</v>
      </c>
      <c r="AC11" s="17">
        <v>0</v>
      </c>
      <c r="AD11" s="17">
        <v>0.28954595737492</v>
      </c>
      <c r="AE11" s="17"/>
      <c r="AF11" s="17">
        <v>5.1887305144370503E-2</v>
      </c>
      <c r="AG11" s="17">
        <v>0.141095834163595</v>
      </c>
      <c r="AH11" s="17">
        <v>0.24099896449111</v>
      </c>
      <c r="AI11" s="17"/>
      <c r="AJ11" s="17">
        <v>4.7952065231489399E-2</v>
      </c>
      <c r="AK11" s="17">
        <v>0.12669559787595799</v>
      </c>
      <c r="AL11" s="17">
        <v>0</v>
      </c>
      <c r="AM11" s="17">
        <v>0.41228263617840799</v>
      </c>
      <c r="AN11" s="17">
        <v>0.135366129129947</v>
      </c>
      <c r="AO11" s="17"/>
      <c r="AP11" s="17">
        <v>9.9226264197734906E-2</v>
      </c>
      <c r="AQ11" s="17">
        <v>4.2888148991230501E-2</v>
      </c>
      <c r="AR11" s="17">
        <v>0.17235041115579799</v>
      </c>
      <c r="AS11" s="17">
        <v>6.9621248348671602E-2</v>
      </c>
      <c r="AT11" s="17">
        <v>0.250006959912287</v>
      </c>
      <c r="AU11" s="17"/>
      <c r="AV11" s="17">
        <v>3.0086163561503301E-2</v>
      </c>
      <c r="AW11" s="17">
        <v>4.60841570690778E-2</v>
      </c>
      <c r="AX11" s="17">
        <v>0.23650884969317801</v>
      </c>
      <c r="AY11" s="17">
        <v>5.4817353687168301E-2</v>
      </c>
      <c r="AZ11" s="17">
        <v>0.17926306736169101</v>
      </c>
      <c r="BA11" s="17">
        <v>0.29009992421508202</v>
      </c>
      <c r="BB11" s="17"/>
      <c r="BC11" s="17">
        <v>3.57261886993911E-2</v>
      </c>
      <c r="BD11" s="17">
        <v>0.13971550206257699</v>
      </c>
      <c r="BE11" s="17">
        <v>0.153093427218503</v>
      </c>
      <c r="BF11" s="17">
        <v>6.1025503170405601E-2</v>
      </c>
      <c r="BG11" s="17">
        <v>0</v>
      </c>
    </row>
    <row r="12" spans="2:59" x14ac:dyDescent="0.35">
      <c r="B12" s="18" t="s">
        <v>691</v>
      </c>
      <c r="C12" s="17">
        <v>0.19179664946542099</v>
      </c>
      <c r="D12" s="17">
        <v>0.17974642225878701</v>
      </c>
      <c r="E12" s="17">
        <v>0.206774596966708</v>
      </c>
      <c r="F12" s="17"/>
      <c r="G12" s="17">
        <v>0.14013871577980999</v>
      </c>
      <c r="H12" s="17">
        <v>0.22754848442762399</v>
      </c>
      <c r="I12" s="17">
        <v>0.12766706802625999</v>
      </c>
      <c r="J12" s="17">
        <v>0.32194174781929102</v>
      </c>
      <c r="K12" s="17">
        <v>0.14811184159840801</v>
      </c>
      <c r="L12" s="17">
        <v>0.18701650605051001</v>
      </c>
      <c r="M12" s="17"/>
      <c r="N12" s="17">
        <v>0.16169454542058401</v>
      </c>
      <c r="O12" s="17">
        <v>0.15037248111864501</v>
      </c>
      <c r="P12" s="17">
        <v>0.13341271532978899</v>
      </c>
      <c r="Q12" s="17">
        <v>0.29906246254294599</v>
      </c>
      <c r="R12" s="17"/>
      <c r="S12" s="17">
        <v>0</v>
      </c>
      <c r="T12" s="17">
        <v>0.39866502532290798</v>
      </c>
      <c r="U12" s="17">
        <v>0.50925944052445504</v>
      </c>
      <c r="V12" s="17">
        <v>0.26747629778774601</v>
      </c>
      <c r="W12" s="17">
        <v>0.13977981883257401</v>
      </c>
      <c r="X12" s="17">
        <v>0.17748296372573599</v>
      </c>
      <c r="Y12" s="17">
        <v>0</v>
      </c>
      <c r="Z12" s="17">
        <v>0</v>
      </c>
      <c r="AA12" s="17">
        <v>0.30203322463599602</v>
      </c>
      <c r="AB12" s="17">
        <v>0.18402686936826601</v>
      </c>
      <c r="AC12" s="17">
        <v>0</v>
      </c>
      <c r="AD12" s="17">
        <v>0</v>
      </c>
      <c r="AE12" s="17"/>
      <c r="AF12" s="17">
        <v>0.13440791990131101</v>
      </c>
      <c r="AG12" s="17">
        <v>0.25895587936148501</v>
      </c>
      <c r="AH12" s="17">
        <v>0.12854634760105599</v>
      </c>
      <c r="AI12" s="17"/>
      <c r="AJ12" s="17">
        <v>0.162300934940665</v>
      </c>
      <c r="AK12" s="17">
        <v>8.1220492679836498E-2</v>
      </c>
      <c r="AL12" s="17">
        <v>0.75441048129745902</v>
      </c>
      <c r="AM12" s="17">
        <v>0.30121432616774901</v>
      </c>
      <c r="AN12" s="17">
        <v>0.13305461383658501</v>
      </c>
      <c r="AO12" s="17"/>
      <c r="AP12" s="17">
        <v>0.158618879294397</v>
      </c>
      <c r="AQ12" s="17">
        <v>0.19731224173703801</v>
      </c>
      <c r="AR12" s="17">
        <v>0.28852963522088299</v>
      </c>
      <c r="AS12" s="17">
        <v>0.31348088232048399</v>
      </c>
      <c r="AT12" s="17">
        <v>0</v>
      </c>
      <c r="AU12" s="17"/>
      <c r="AV12" s="17">
        <v>0.125879382425261</v>
      </c>
      <c r="AW12" s="17">
        <v>0.16986075112270399</v>
      </c>
      <c r="AX12" s="17">
        <v>0.39793508104617997</v>
      </c>
      <c r="AY12" s="17">
        <v>0.28489662407035499</v>
      </c>
      <c r="AZ12" s="17">
        <v>0.28296769248110698</v>
      </c>
      <c r="BA12" s="17">
        <v>0.1675455603438</v>
      </c>
      <c r="BB12" s="17"/>
      <c r="BC12" s="17">
        <v>0.21396915746376199</v>
      </c>
      <c r="BD12" s="17">
        <v>8.0549407406242002E-2</v>
      </c>
      <c r="BE12" s="17">
        <v>0.25758888009045799</v>
      </c>
      <c r="BF12" s="17">
        <v>0.110964576784915</v>
      </c>
      <c r="BG12" s="17">
        <v>0</v>
      </c>
    </row>
    <row r="13" spans="2:59" x14ac:dyDescent="0.35">
      <c r="B13" s="18" t="s">
        <v>692</v>
      </c>
      <c r="C13" s="17">
        <v>0.18951104838493901</v>
      </c>
      <c r="D13" s="17">
        <v>0.25066655047398401</v>
      </c>
      <c r="E13" s="17">
        <v>0.133168217126577</v>
      </c>
      <c r="F13" s="17"/>
      <c r="G13" s="17">
        <v>0.188296655779181</v>
      </c>
      <c r="H13" s="17">
        <v>0.16536742831140799</v>
      </c>
      <c r="I13" s="17">
        <v>0.45988118337364298</v>
      </c>
      <c r="J13" s="17">
        <v>0</v>
      </c>
      <c r="K13" s="17">
        <v>0.27380013107805901</v>
      </c>
      <c r="L13" s="17">
        <v>0</v>
      </c>
      <c r="M13" s="17"/>
      <c r="N13" s="17">
        <v>0.23657300279235199</v>
      </c>
      <c r="O13" s="17">
        <v>0.15233575545023201</v>
      </c>
      <c r="P13" s="17">
        <v>0.25358374767152803</v>
      </c>
      <c r="Q13" s="17">
        <v>0.124218556203856</v>
      </c>
      <c r="R13" s="17"/>
      <c r="S13" s="17">
        <v>0.103170014137444</v>
      </c>
      <c r="T13" s="17">
        <v>8.2830153534963993E-2</v>
      </c>
      <c r="U13" s="17">
        <v>0.23684585765942101</v>
      </c>
      <c r="V13" s="17">
        <v>0.25485037881494699</v>
      </c>
      <c r="W13" s="17">
        <v>0.42528069989967998</v>
      </c>
      <c r="X13" s="17">
        <v>0.33401120080378</v>
      </c>
      <c r="Y13" s="17">
        <v>0.21209674537805001</v>
      </c>
      <c r="Z13" s="17">
        <v>0</v>
      </c>
      <c r="AA13" s="17">
        <v>6.3882699460511005E-2</v>
      </c>
      <c r="AB13" s="17">
        <v>0.12640161447986001</v>
      </c>
      <c r="AC13" s="17">
        <v>0.327100018700065</v>
      </c>
      <c r="AD13" s="17">
        <v>0</v>
      </c>
      <c r="AE13" s="17"/>
      <c r="AF13" s="17">
        <v>0.23382363224083999</v>
      </c>
      <c r="AG13" s="17">
        <v>0.121854761090592</v>
      </c>
      <c r="AH13" s="17">
        <v>0.207632845813678</v>
      </c>
      <c r="AI13" s="17"/>
      <c r="AJ13" s="17">
        <v>0.213159625609812</v>
      </c>
      <c r="AK13" s="17">
        <v>0.23313544972082201</v>
      </c>
      <c r="AL13" s="17">
        <v>0</v>
      </c>
      <c r="AM13" s="17">
        <v>0.28650303765384399</v>
      </c>
      <c r="AN13" s="17">
        <v>0.37011818723459</v>
      </c>
      <c r="AO13" s="17"/>
      <c r="AP13" s="17">
        <v>4.8282105437881397E-2</v>
      </c>
      <c r="AQ13" s="17">
        <v>0.23658821639609701</v>
      </c>
      <c r="AR13" s="17">
        <v>8.7403214288346104E-2</v>
      </c>
      <c r="AS13" s="17">
        <v>0.27259067305482998</v>
      </c>
      <c r="AT13" s="17">
        <v>0</v>
      </c>
      <c r="AU13" s="17"/>
      <c r="AV13" s="17">
        <v>0.29848259059197502</v>
      </c>
      <c r="AW13" s="17">
        <v>4.7707986992840401E-2</v>
      </c>
      <c r="AX13" s="17">
        <v>0</v>
      </c>
      <c r="AY13" s="17">
        <v>0.30274096728132899</v>
      </c>
      <c r="AZ13" s="17">
        <v>0</v>
      </c>
      <c r="BA13" s="17">
        <v>0.13494316515608901</v>
      </c>
      <c r="BB13" s="17"/>
      <c r="BC13" s="17">
        <v>0.21296424286923299</v>
      </c>
      <c r="BD13" s="17">
        <v>0.328115716109806</v>
      </c>
      <c r="BE13" s="17">
        <v>6.2518627584866704E-2</v>
      </c>
      <c r="BF13" s="17">
        <v>0.33814908529767301</v>
      </c>
      <c r="BG13" s="17">
        <v>0</v>
      </c>
    </row>
    <row r="14" spans="2:59" x14ac:dyDescent="0.35">
      <c r="B14" s="18" t="s">
        <v>598</v>
      </c>
      <c r="C14" s="17">
        <v>0.14602668409193301</v>
      </c>
      <c r="D14" s="17">
        <v>0.11353641756574701</v>
      </c>
      <c r="E14" s="17">
        <v>0.18013334396063599</v>
      </c>
      <c r="F14" s="17"/>
      <c r="G14" s="17">
        <v>5.7216346934464597E-2</v>
      </c>
      <c r="H14" s="17">
        <v>0.183004227038398</v>
      </c>
      <c r="I14" s="17">
        <v>5.90599966094284E-2</v>
      </c>
      <c r="J14" s="17">
        <v>0.14963456627007701</v>
      </c>
      <c r="K14" s="17">
        <v>0.153021187144295</v>
      </c>
      <c r="L14" s="17">
        <v>0.29188895767178202</v>
      </c>
      <c r="M14" s="17"/>
      <c r="N14" s="17">
        <v>0.151101854251846</v>
      </c>
      <c r="O14" s="17">
        <v>0.13810791885561999</v>
      </c>
      <c r="P14" s="17">
        <v>0.151698125478651</v>
      </c>
      <c r="Q14" s="17">
        <v>0.14306170467554499</v>
      </c>
      <c r="R14" s="17"/>
      <c r="S14" s="17">
        <v>0.26761152545669198</v>
      </c>
      <c r="T14" s="17">
        <v>8.1483904223189907E-2</v>
      </c>
      <c r="U14" s="17">
        <v>0</v>
      </c>
      <c r="V14" s="17">
        <v>0.169652574314785</v>
      </c>
      <c r="W14" s="17">
        <v>0.15545799660151799</v>
      </c>
      <c r="X14" s="17">
        <v>0.19558863191789899</v>
      </c>
      <c r="Y14" s="17">
        <v>0.22100054355131499</v>
      </c>
      <c r="Z14" s="17">
        <v>0</v>
      </c>
      <c r="AA14" s="17">
        <v>3.8928406729562298E-2</v>
      </c>
      <c r="AB14" s="17">
        <v>0.10188197759678</v>
      </c>
      <c r="AC14" s="17">
        <v>0.185981096967726</v>
      </c>
      <c r="AD14" s="17">
        <v>0.220066411643216</v>
      </c>
      <c r="AE14" s="17"/>
      <c r="AF14" s="17">
        <v>0.11883041851579899</v>
      </c>
      <c r="AG14" s="17">
        <v>0.216429285330938</v>
      </c>
      <c r="AH14" s="17">
        <v>0.101363896819222</v>
      </c>
      <c r="AI14" s="17"/>
      <c r="AJ14" s="17">
        <v>0.14413689863033899</v>
      </c>
      <c r="AK14" s="17">
        <v>0.17649104121765799</v>
      </c>
      <c r="AL14" s="17">
        <v>0.245589518702541</v>
      </c>
      <c r="AM14" s="17">
        <v>0</v>
      </c>
      <c r="AN14" s="17">
        <v>0</v>
      </c>
      <c r="AO14" s="17"/>
      <c r="AP14" s="17">
        <v>0.25338982462235299</v>
      </c>
      <c r="AQ14" s="17">
        <v>9.8772131525957804E-2</v>
      </c>
      <c r="AR14" s="17">
        <v>0.18728069602028899</v>
      </c>
      <c r="AS14" s="17">
        <v>0.118220410125006</v>
      </c>
      <c r="AT14" s="17">
        <v>0.319998928114888</v>
      </c>
      <c r="AU14" s="17"/>
      <c r="AV14" s="17">
        <v>0.128853759127113</v>
      </c>
      <c r="AW14" s="17">
        <v>0.250376787581361</v>
      </c>
      <c r="AX14" s="17">
        <v>9.9814252758550701E-2</v>
      </c>
      <c r="AY14" s="17">
        <v>9.3082646297998894E-2</v>
      </c>
      <c r="AZ14" s="17">
        <v>0.22944956982979001</v>
      </c>
      <c r="BA14" s="17">
        <v>0.13146534252049399</v>
      </c>
      <c r="BB14" s="17"/>
      <c r="BC14" s="17">
        <v>0.144756050010206</v>
      </c>
      <c r="BD14" s="17">
        <v>0.11340050609188</v>
      </c>
      <c r="BE14" s="17">
        <v>8.3660216355776501E-2</v>
      </c>
      <c r="BF14" s="17">
        <v>0.27220104057149802</v>
      </c>
      <c r="BG14" s="17">
        <v>1</v>
      </c>
    </row>
    <row r="15" spans="2:59" x14ac:dyDescent="0.35">
      <c r="B15" s="18" t="s">
        <v>726</v>
      </c>
      <c r="C15" s="17">
        <v>0.28778536186327203</v>
      </c>
      <c r="D15" s="17">
        <v>0.28397076137981098</v>
      </c>
      <c r="E15" s="17">
        <v>0.279452165110809</v>
      </c>
      <c r="F15" s="17"/>
      <c r="G15" s="17">
        <v>0.44244271184405198</v>
      </c>
      <c r="H15" s="17">
        <v>0</v>
      </c>
      <c r="I15" s="17">
        <v>0.191837044894238</v>
      </c>
      <c r="J15" s="17">
        <v>0.22910082347208999</v>
      </c>
      <c r="K15" s="17">
        <v>0.326768351872537</v>
      </c>
      <c r="L15" s="17">
        <v>0.52109453627770796</v>
      </c>
      <c r="M15" s="17"/>
      <c r="N15" s="17">
        <v>0.18970396202187301</v>
      </c>
      <c r="O15" s="17">
        <v>0.314669104811926</v>
      </c>
      <c r="P15" s="17">
        <v>0.273268363928446</v>
      </c>
      <c r="Q15" s="17">
        <v>0.373706451283359</v>
      </c>
      <c r="R15" s="17"/>
      <c r="S15" s="17">
        <v>0.32019377595628001</v>
      </c>
      <c r="T15" s="17">
        <v>0.295793476975651</v>
      </c>
      <c r="U15" s="17">
        <v>0.253894701816123</v>
      </c>
      <c r="V15" s="17">
        <v>9.9628887774614594E-2</v>
      </c>
      <c r="W15" s="17">
        <v>0.27948148466622702</v>
      </c>
      <c r="X15" s="17">
        <v>0.19297019514701799</v>
      </c>
      <c r="Y15" s="17">
        <v>0.34325955031000299</v>
      </c>
      <c r="Z15" s="17">
        <v>0</v>
      </c>
      <c r="AA15" s="17">
        <v>0.27223321390831201</v>
      </c>
      <c r="AB15" s="17">
        <v>0.48614176992920699</v>
      </c>
      <c r="AC15" s="17">
        <v>0.48691888433220798</v>
      </c>
      <c r="AD15" s="17">
        <v>0.490387630981864</v>
      </c>
      <c r="AE15" s="17"/>
      <c r="AF15" s="17">
        <v>0.35730095172021498</v>
      </c>
      <c r="AG15" s="17">
        <v>0.174926740771008</v>
      </c>
      <c r="AH15" s="17">
        <v>0.32145794527493399</v>
      </c>
      <c r="AI15" s="17"/>
      <c r="AJ15" s="17">
        <v>0.354962262212968</v>
      </c>
      <c r="AK15" s="17">
        <v>0.19970090910156199</v>
      </c>
      <c r="AL15" s="17">
        <v>0</v>
      </c>
      <c r="AM15" s="17">
        <v>0</v>
      </c>
      <c r="AN15" s="17">
        <v>0.25990610570950101</v>
      </c>
      <c r="AO15" s="17"/>
      <c r="AP15" s="17">
        <v>0.32885929701878402</v>
      </c>
      <c r="AQ15" s="17">
        <v>0.29180216076436599</v>
      </c>
      <c r="AR15" s="17">
        <v>0.26443604331468301</v>
      </c>
      <c r="AS15" s="17">
        <v>0.226086786151008</v>
      </c>
      <c r="AT15" s="17">
        <v>0.429994111972825</v>
      </c>
      <c r="AU15" s="17"/>
      <c r="AV15" s="17">
        <v>0.24366560265529599</v>
      </c>
      <c r="AW15" s="17">
        <v>0.327532130279861</v>
      </c>
      <c r="AX15" s="17">
        <v>0.265741816502091</v>
      </c>
      <c r="AY15" s="17">
        <v>0.26446240866314902</v>
      </c>
      <c r="AZ15" s="17">
        <v>0.30831967032741198</v>
      </c>
      <c r="BA15" s="17">
        <v>0.27594600776453498</v>
      </c>
      <c r="BB15" s="17"/>
      <c r="BC15" s="17">
        <v>0.35595882120433298</v>
      </c>
      <c r="BD15" s="17">
        <v>0.29675495464366702</v>
      </c>
      <c r="BE15" s="17">
        <v>0.28350694692906497</v>
      </c>
      <c r="BF15" s="17">
        <v>5.9928540055113E-2</v>
      </c>
      <c r="BG15" s="17">
        <v>0</v>
      </c>
    </row>
    <row r="16" spans="2:59" x14ac:dyDescent="0.35">
      <c r="B16" s="18" t="s">
        <v>100</v>
      </c>
      <c r="C16" s="19">
        <v>2.6244910712777101E-2</v>
      </c>
      <c r="D16" s="19">
        <v>5.3653993943146398E-2</v>
      </c>
      <c r="E16" s="19">
        <v>0</v>
      </c>
      <c r="F16" s="19"/>
      <c r="G16" s="19">
        <v>5.5524418625022401E-2</v>
      </c>
      <c r="H16" s="19">
        <v>0</v>
      </c>
      <c r="I16" s="19">
        <v>0</v>
      </c>
      <c r="J16" s="19">
        <v>9.7489646109056805E-2</v>
      </c>
      <c r="K16" s="19">
        <v>0</v>
      </c>
      <c r="L16" s="19">
        <v>0</v>
      </c>
      <c r="M16" s="19"/>
      <c r="N16" s="19">
        <v>0</v>
      </c>
      <c r="O16" s="19">
        <v>8.0893867330347993E-2</v>
      </c>
      <c r="P16" s="19">
        <v>3.7075063441048203E-2</v>
      </c>
      <c r="Q16" s="19">
        <v>0</v>
      </c>
      <c r="R16" s="19"/>
      <c r="S16" s="19">
        <v>0</v>
      </c>
      <c r="T16" s="19">
        <v>0</v>
      </c>
      <c r="U16" s="19">
        <v>0</v>
      </c>
      <c r="V16" s="19">
        <v>0</v>
      </c>
      <c r="W16" s="19">
        <v>0</v>
      </c>
      <c r="X16" s="19">
        <v>0</v>
      </c>
      <c r="Y16" s="19">
        <v>0</v>
      </c>
      <c r="Z16" s="19">
        <v>1</v>
      </c>
      <c r="AA16" s="19">
        <v>0.118322467115583</v>
      </c>
      <c r="AB16" s="19">
        <v>0</v>
      </c>
      <c r="AC16" s="19">
        <v>0</v>
      </c>
      <c r="AD16" s="19">
        <v>0</v>
      </c>
      <c r="AE16" s="19"/>
      <c r="AF16" s="19">
        <v>2.3012818225341999E-2</v>
      </c>
      <c r="AG16" s="19">
        <v>4.0865832071575299E-2</v>
      </c>
      <c r="AH16" s="19">
        <v>0</v>
      </c>
      <c r="AI16" s="19"/>
      <c r="AJ16" s="19">
        <v>2.3544999821091001E-2</v>
      </c>
      <c r="AK16" s="19">
        <v>6.6529236296742497E-2</v>
      </c>
      <c r="AL16" s="19">
        <v>0</v>
      </c>
      <c r="AM16" s="19">
        <v>0</v>
      </c>
      <c r="AN16" s="19">
        <v>0</v>
      </c>
      <c r="AO16" s="19"/>
      <c r="AP16" s="19">
        <v>0</v>
      </c>
      <c r="AQ16" s="19">
        <v>4.8284162546791597E-2</v>
      </c>
      <c r="AR16" s="19">
        <v>0</v>
      </c>
      <c r="AS16" s="19">
        <v>0</v>
      </c>
      <c r="AT16" s="19">
        <v>0</v>
      </c>
      <c r="AU16" s="19"/>
      <c r="AV16" s="19">
        <v>6.29893853087862E-2</v>
      </c>
      <c r="AW16" s="19">
        <v>4.8141864691724899E-2</v>
      </c>
      <c r="AX16" s="19">
        <v>0</v>
      </c>
      <c r="AY16" s="19">
        <v>0</v>
      </c>
      <c r="AZ16" s="19">
        <v>0</v>
      </c>
      <c r="BA16" s="19">
        <v>0</v>
      </c>
      <c r="BB16" s="19"/>
      <c r="BC16" s="19">
        <v>0</v>
      </c>
      <c r="BD16" s="19">
        <v>0</v>
      </c>
      <c r="BE16" s="19">
        <v>9.0130741632947306E-2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56</v>
      </c>
      <c r="E7" s="10">
        <v>61</v>
      </c>
      <c r="F7" s="10"/>
      <c r="G7" s="10">
        <v>18</v>
      </c>
      <c r="H7" s="10">
        <v>12</v>
      </c>
      <c r="I7" s="10">
        <v>22</v>
      </c>
      <c r="J7" s="10">
        <v>27</v>
      </c>
      <c r="K7" s="10">
        <v>16</v>
      </c>
      <c r="L7" s="10">
        <v>23</v>
      </c>
      <c r="M7" s="10"/>
      <c r="N7" s="10">
        <v>32</v>
      </c>
      <c r="O7" s="10">
        <v>30</v>
      </c>
      <c r="P7" s="10">
        <v>27</v>
      </c>
      <c r="Q7" s="10">
        <v>29</v>
      </c>
      <c r="R7" s="10"/>
      <c r="S7" s="10">
        <v>9</v>
      </c>
      <c r="T7" s="10">
        <v>16</v>
      </c>
      <c r="U7" s="10">
        <v>13</v>
      </c>
      <c r="V7" s="10">
        <v>6</v>
      </c>
      <c r="W7" s="10">
        <v>7</v>
      </c>
      <c r="X7" s="10">
        <v>7</v>
      </c>
      <c r="Y7" s="10">
        <v>16</v>
      </c>
      <c r="Z7" s="10">
        <v>3</v>
      </c>
      <c r="AA7" s="10">
        <v>14</v>
      </c>
      <c r="AB7" s="10">
        <v>8</v>
      </c>
      <c r="AC7" s="10">
        <v>16</v>
      </c>
      <c r="AD7" s="10">
        <v>3</v>
      </c>
      <c r="AE7" s="10"/>
      <c r="AF7" s="10">
        <v>41</v>
      </c>
      <c r="AG7" s="10">
        <v>48</v>
      </c>
      <c r="AH7" s="10">
        <v>15</v>
      </c>
      <c r="AI7" s="10"/>
      <c r="AJ7" s="10">
        <v>41</v>
      </c>
      <c r="AK7" s="10">
        <v>30</v>
      </c>
      <c r="AL7" s="10">
        <v>5</v>
      </c>
      <c r="AM7" s="10" t="s">
        <v>696</v>
      </c>
      <c r="AN7" s="10">
        <v>15</v>
      </c>
      <c r="AO7" s="10"/>
      <c r="AP7" s="10">
        <v>22</v>
      </c>
      <c r="AQ7" s="10">
        <v>42</v>
      </c>
      <c r="AR7" s="10">
        <v>8</v>
      </c>
      <c r="AS7" s="10">
        <v>12</v>
      </c>
      <c r="AT7" s="10">
        <v>7</v>
      </c>
      <c r="AU7" s="10"/>
      <c r="AV7" s="10">
        <v>36</v>
      </c>
      <c r="AW7" s="10">
        <v>22</v>
      </c>
      <c r="AX7" s="10">
        <v>9</v>
      </c>
      <c r="AY7" s="10">
        <v>18</v>
      </c>
      <c r="AZ7" s="10">
        <v>9</v>
      </c>
      <c r="BA7" s="10">
        <v>9</v>
      </c>
      <c r="BB7" s="10"/>
      <c r="BC7" s="10">
        <v>31</v>
      </c>
      <c r="BD7" s="10">
        <v>25</v>
      </c>
      <c r="BE7" s="10">
        <v>28</v>
      </c>
      <c r="BF7" s="10">
        <v>13</v>
      </c>
      <c r="BG7" s="10">
        <v>5</v>
      </c>
    </row>
    <row r="8" spans="2:59" ht="30" customHeight="1" x14ac:dyDescent="0.35">
      <c r="B8" s="11" t="s">
        <v>20</v>
      </c>
      <c r="C8" s="11">
        <v>115</v>
      </c>
      <c r="D8" s="11">
        <v>56</v>
      </c>
      <c r="E8" s="11">
        <v>59</v>
      </c>
      <c r="F8" s="11"/>
      <c r="G8" s="11">
        <v>17</v>
      </c>
      <c r="H8" s="11">
        <v>13</v>
      </c>
      <c r="I8" s="11">
        <v>23</v>
      </c>
      <c r="J8" s="11">
        <v>25</v>
      </c>
      <c r="K8" s="11">
        <v>15</v>
      </c>
      <c r="L8" s="11">
        <v>23</v>
      </c>
      <c r="M8" s="11"/>
      <c r="N8" s="11">
        <v>31</v>
      </c>
      <c r="O8" s="11">
        <v>32</v>
      </c>
      <c r="P8" s="11">
        <v>26</v>
      </c>
      <c r="Q8" s="11">
        <v>27</v>
      </c>
      <c r="R8" s="11"/>
      <c r="S8" s="11">
        <v>8</v>
      </c>
      <c r="T8" s="11">
        <v>16</v>
      </c>
      <c r="U8" s="11">
        <v>13</v>
      </c>
      <c r="V8" s="11">
        <v>7</v>
      </c>
      <c r="W8" s="11">
        <v>7</v>
      </c>
      <c r="X8" s="11">
        <v>9</v>
      </c>
      <c r="Y8" s="11">
        <v>15</v>
      </c>
      <c r="Z8" s="11">
        <v>3</v>
      </c>
      <c r="AA8" s="11">
        <v>13</v>
      </c>
      <c r="AB8" s="11">
        <v>7</v>
      </c>
      <c r="AC8" s="11">
        <v>14</v>
      </c>
      <c r="AD8" s="11">
        <v>3</v>
      </c>
      <c r="AE8" s="11"/>
      <c r="AF8" s="11">
        <v>40</v>
      </c>
      <c r="AG8" s="11">
        <v>48</v>
      </c>
      <c r="AH8" s="11">
        <v>15</v>
      </c>
      <c r="AI8" s="11"/>
      <c r="AJ8" s="11">
        <v>41</v>
      </c>
      <c r="AK8" s="11">
        <v>29</v>
      </c>
      <c r="AL8" s="11">
        <v>5</v>
      </c>
      <c r="AM8" s="11" t="s">
        <v>696</v>
      </c>
      <c r="AN8" s="11">
        <v>15</v>
      </c>
      <c r="AO8" s="11"/>
      <c r="AP8" s="11">
        <v>22</v>
      </c>
      <c r="AQ8" s="11">
        <v>40</v>
      </c>
      <c r="AR8" s="11">
        <v>8</v>
      </c>
      <c r="AS8" s="11">
        <v>12</v>
      </c>
      <c r="AT8" s="11">
        <v>8</v>
      </c>
      <c r="AU8" s="11"/>
      <c r="AV8" s="11">
        <v>34</v>
      </c>
      <c r="AW8" s="11">
        <v>22</v>
      </c>
      <c r="AX8" s="11">
        <v>9</v>
      </c>
      <c r="AY8" s="11">
        <v>18</v>
      </c>
      <c r="AZ8" s="11">
        <v>10</v>
      </c>
      <c r="BA8" s="11">
        <v>9</v>
      </c>
      <c r="BB8" s="11"/>
      <c r="BC8" s="11">
        <v>31</v>
      </c>
      <c r="BD8" s="11">
        <v>24</v>
      </c>
      <c r="BE8" s="11">
        <v>27</v>
      </c>
      <c r="BF8" s="11">
        <v>14</v>
      </c>
      <c r="BG8" s="11">
        <v>5</v>
      </c>
    </row>
    <row r="9" spans="2:59" ht="29" x14ac:dyDescent="0.35">
      <c r="B9" s="18" t="s">
        <v>721</v>
      </c>
      <c r="C9" s="17">
        <v>1.45509702743676E-2</v>
      </c>
      <c r="D9" s="17">
        <v>3.0198085437172E-2</v>
      </c>
      <c r="E9" s="17">
        <v>0</v>
      </c>
      <c r="F9" s="17"/>
      <c r="G9" s="17">
        <v>3.9247294879789597E-2</v>
      </c>
      <c r="H9" s="17">
        <v>8.1272976640524006E-2</v>
      </c>
      <c r="I9" s="17">
        <v>0</v>
      </c>
      <c r="J9" s="17">
        <v>0</v>
      </c>
      <c r="K9" s="17">
        <v>0</v>
      </c>
      <c r="L9" s="17">
        <v>0</v>
      </c>
      <c r="M9" s="17"/>
      <c r="N9" s="17">
        <v>2.1337255952688601E-2</v>
      </c>
      <c r="O9" s="17">
        <v>3.2126395788358901E-2</v>
      </c>
      <c r="P9" s="17">
        <v>0</v>
      </c>
      <c r="Q9" s="17">
        <v>0</v>
      </c>
      <c r="R9" s="17"/>
      <c r="S9" s="17">
        <v>0</v>
      </c>
      <c r="T9" s="17">
        <v>0</v>
      </c>
      <c r="U9" s="17">
        <v>0</v>
      </c>
      <c r="V9" s="17">
        <v>0</v>
      </c>
      <c r="W9" s="17">
        <v>9.1042008613039904E-2</v>
      </c>
      <c r="X9" s="17">
        <v>0</v>
      </c>
      <c r="Y9" s="17">
        <v>0</v>
      </c>
      <c r="Z9" s="17">
        <v>0</v>
      </c>
      <c r="AA9" s="17">
        <v>7.6433128501844694E-2</v>
      </c>
      <c r="AB9" s="17">
        <v>0</v>
      </c>
      <c r="AC9" s="17">
        <v>0</v>
      </c>
      <c r="AD9" s="17">
        <v>0</v>
      </c>
      <c r="AE9" s="17"/>
      <c r="AF9" s="17">
        <v>0</v>
      </c>
      <c r="AG9" s="17">
        <v>2.1177118915767498E-2</v>
      </c>
      <c r="AH9" s="17">
        <v>0</v>
      </c>
      <c r="AI9" s="17"/>
      <c r="AJ9" s="17">
        <v>2.4723471318725401E-2</v>
      </c>
      <c r="AK9" s="17">
        <v>0</v>
      </c>
      <c r="AL9" s="17">
        <v>0</v>
      </c>
      <c r="AM9" s="17" t="s">
        <v>697</v>
      </c>
      <c r="AN9" s="17">
        <v>0</v>
      </c>
      <c r="AO9" s="17"/>
      <c r="AP9" s="17">
        <v>0</v>
      </c>
      <c r="AQ9" s="17">
        <v>1.66675025123924E-2</v>
      </c>
      <c r="AR9" s="17">
        <v>0.123471097629593</v>
      </c>
      <c r="AS9" s="17">
        <v>0</v>
      </c>
      <c r="AT9" s="17">
        <v>0</v>
      </c>
      <c r="AU9" s="17"/>
      <c r="AV9" s="17">
        <v>1.95177229933137E-2</v>
      </c>
      <c r="AW9" s="17">
        <v>0</v>
      </c>
      <c r="AX9" s="17">
        <v>0.11256568202775399</v>
      </c>
      <c r="AY9" s="17">
        <v>0</v>
      </c>
      <c r="AZ9" s="17">
        <v>0</v>
      </c>
      <c r="BA9" s="17">
        <v>0</v>
      </c>
      <c r="BB9" s="17"/>
      <c r="BC9" s="17">
        <v>0</v>
      </c>
      <c r="BD9" s="17">
        <v>0</v>
      </c>
      <c r="BE9" s="17">
        <v>3.7954016065018699E-2</v>
      </c>
      <c r="BF9" s="17">
        <v>0</v>
      </c>
      <c r="BG9" s="17">
        <v>0.14200904210556101</v>
      </c>
    </row>
    <row r="10" spans="2:59" x14ac:dyDescent="0.35">
      <c r="B10" s="18" t="s">
        <v>689</v>
      </c>
      <c r="C10" s="17">
        <v>1.17763744962762E-2</v>
      </c>
      <c r="D10" s="17">
        <v>2.4439879710642699E-2</v>
      </c>
      <c r="E10" s="17">
        <v>0</v>
      </c>
      <c r="F10" s="17"/>
      <c r="G10" s="17">
        <v>0</v>
      </c>
      <c r="H10" s="17">
        <v>0</v>
      </c>
      <c r="I10" s="17">
        <v>5.9136497994697203E-2</v>
      </c>
      <c r="J10" s="17">
        <v>0</v>
      </c>
      <c r="K10" s="17">
        <v>0</v>
      </c>
      <c r="L10" s="17">
        <v>0</v>
      </c>
      <c r="M10" s="17"/>
      <c r="N10" s="17">
        <v>0</v>
      </c>
      <c r="O10" s="17">
        <v>0</v>
      </c>
      <c r="P10" s="17">
        <v>5.2459041223941502E-2</v>
      </c>
      <c r="Q10" s="17">
        <v>0</v>
      </c>
      <c r="R10" s="17"/>
      <c r="S10" s="17">
        <v>0</v>
      </c>
      <c r="T10" s="17">
        <v>0</v>
      </c>
      <c r="U10" s="17">
        <v>0</v>
      </c>
      <c r="V10" s="17">
        <v>0.192468409594555</v>
      </c>
      <c r="W10" s="17">
        <v>0</v>
      </c>
      <c r="X10" s="17">
        <v>0</v>
      </c>
      <c r="Y10" s="17">
        <v>0</v>
      </c>
      <c r="Z10" s="17">
        <v>0</v>
      </c>
      <c r="AA10" s="17">
        <v>0</v>
      </c>
      <c r="AB10" s="17">
        <v>0</v>
      </c>
      <c r="AC10" s="17">
        <v>0</v>
      </c>
      <c r="AD10" s="17">
        <v>0</v>
      </c>
      <c r="AE10" s="17"/>
      <c r="AF10" s="17">
        <v>0</v>
      </c>
      <c r="AG10" s="17">
        <v>2.83256383561486E-2</v>
      </c>
      <c r="AH10" s="17">
        <v>0</v>
      </c>
      <c r="AI10" s="17"/>
      <c r="AJ10" s="17">
        <v>0</v>
      </c>
      <c r="AK10" s="17">
        <v>0</v>
      </c>
      <c r="AL10" s="17">
        <v>0</v>
      </c>
      <c r="AM10" s="17" t="s">
        <v>697</v>
      </c>
      <c r="AN10" s="17">
        <v>9.1609503256039601E-2</v>
      </c>
      <c r="AO10" s="17"/>
      <c r="AP10" s="17">
        <v>0</v>
      </c>
      <c r="AQ10" s="17">
        <v>0</v>
      </c>
      <c r="AR10" s="17">
        <v>0</v>
      </c>
      <c r="AS10" s="17">
        <v>0</v>
      </c>
      <c r="AT10" s="17">
        <v>0</v>
      </c>
      <c r="AU10" s="17"/>
      <c r="AV10" s="17">
        <v>0</v>
      </c>
      <c r="AW10" s="17">
        <v>0</v>
      </c>
      <c r="AX10" s="17">
        <v>0</v>
      </c>
      <c r="AY10" s="17">
        <v>7.4479151639609997E-2</v>
      </c>
      <c r="AZ10" s="17">
        <v>0</v>
      </c>
      <c r="BA10" s="17">
        <v>0</v>
      </c>
      <c r="BB10" s="17"/>
      <c r="BC10" s="17">
        <v>0</v>
      </c>
      <c r="BD10" s="17">
        <v>0</v>
      </c>
      <c r="BE10" s="17">
        <v>0</v>
      </c>
      <c r="BF10" s="17">
        <v>9.7786419303048405E-2</v>
      </c>
      <c r="BG10" s="17">
        <v>0</v>
      </c>
    </row>
    <row r="11" spans="2:59" x14ac:dyDescent="0.35">
      <c r="B11" s="18" t="s">
        <v>690</v>
      </c>
      <c r="C11" s="17">
        <v>7.2059363781117797E-2</v>
      </c>
      <c r="D11" s="17">
        <v>5.7479571601941601E-2</v>
      </c>
      <c r="E11" s="17">
        <v>8.6896796352731301E-2</v>
      </c>
      <c r="F11" s="17"/>
      <c r="G11" s="17">
        <v>0.12442102847143199</v>
      </c>
      <c r="H11" s="17">
        <v>0.168127504066829</v>
      </c>
      <c r="I11" s="17">
        <v>0.125877991851708</v>
      </c>
      <c r="J11" s="17">
        <v>0</v>
      </c>
      <c r="K11" s="17">
        <v>0</v>
      </c>
      <c r="L11" s="17">
        <v>5.39157079023143E-2</v>
      </c>
      <c r="M11" s="17"/>
      <c r="N11" s="17">
        <v>9.5124185956891094E-2</v>
      </c>
      <c r="O11" s="17">
        <v>3.5037766376028498E-2</v>
      </c>
      <c r="P11" s="17">
        <v>0.120271067366716</v>
      </c>
      <c r="Q11" s="17">
        <v>4.2383602442504102E-2</v>
      </c>
      <c r="R11" s="17"/>
      <c r="S11" s="17">
        <v>0</v>
      </c>
      <c r="T11" s="17">
        <v>6.8220986268888506E-2</v>
      </c>
      <c r="U11" s="17">
        <v>0.163471885404779</v>
      </c>
      <c r="V11" s="17">
        <v>0.160801269124277</v>
      </c>
      <c r="W11" s="17">
        <v>0.13274581176844899</v>
      </c>
      <c r="X11" s="17">
        <v>0.137626763921261</v>
      </c>
      <c r="Y11" s="17">
        <v>0</v>
      </c>
      <c r="Z11" s="17">
        <v>0</v>
      </c>
      <c r="AA11" s="17">
        <v>0</v>
      </c>
      <c r="AB11" s="17">
        <v>0</v>
      </c>
      <c r="AC11" s="17">
        <v>6.2808711688497804E-2</v>
      </c>
      <c r="AD11" s="17">
        <v>0.325453718561803</v>
      </c>
      <c r="AE11" s="17"/>
      <c r="AF11" s="17">
        <v>8.1674910806319598E-2</v>
      </c>
      <c r="AG11" s="17">
        <v>6.1621280647981398E-2</v>
      </c>
      <c r="AH11" s="17">
        <v>6.5641440791882694E-2</v>
      </c>
      <c r="AI11" s="17"/>
      <c r="AJ11" s="17">
        <v>5.2287582109349397E-2</v>
      </c>
      <c r="AK11" s="17">
        <v>2.9551380103251298E-2</v>
      </c>
      <c r="AL11" s="17">
        <v>0</v>
      </c>
      <c r="AM11" s="17" t="s">
        <v>697</v>
      </c>
      <c r="AN11" s="17">
        <v>0.150102171255274</v>
      </c>
      <c r="AO11" s="17"/>
      <c r="AP11" s="17">
        <v>0.24454180032187101</v>
      </c>
      <c r="AQ11" s="17">
        <v>2.43024202219028E-2</v>
      </c>
      <c r="AR11" s="17">
        <v>0</v>
      </c>
      <c r="AS11" s="17">
        <v>9.3922643859888702E-2</v>
      </c>
      <c r="AT11" s="17">
        <v>0</v>
      </c>
      <c r="AU11" s="17"/>
      <c r="AV11" s="17">
        <v>2.8458247155237398E-2</v>
      </c>
      <c r="AW11" s="17">
        <v>0.133111113262047</v>
      </c>
      <c r="AX11" s="17">
        <v>0</v>
      </c>
      <c r="AY11" s="17">
        <v>0.12977086527842299</v>
      </c>
      <c r="AZ11" s="17">
        <v>0</v>
      </c>
      <c r="BA11" s="17">
        <v>0.13604880836097799</v>
      </c>
      <c r="BB11" s="17"/>
      <c r="BC11" s="17">
        <v>0</v>
      </c>
      <c r="BD11" s="17">
        <v>0.15930996700004299</v>
      </c>
      <c r="BE11" s="17">
        <v>8.3179635713777303E-2</v>
      </c>
      <c r="BF11" s="17">
        <v>0</v>
      </c>
      <c r="BG11" s="17">
        <v>0</v>
      </c>
    </row>
    <row r="12" spans="2:59" x14ac:dyDescent="0.35">
      <c r="B12" s="18" t="s">
        <v>691</v>
      </c>
      <c r="C12" s="17">
        <v>6.4850587066608401E-2</v>
      </c>
      <c r="D12" s="17">
        <v>4.2850287895324697E-2</v>
      </c>
      <c r="E12" s="17">
        <v>7.1645427057415598E-2</v>
      </c>
      <c r="F12" s="17"/>
      <c r="G12" s="17">
        <v>0.183012255591294</v>
      </c>
      <c r="H12" s="17">
        <v>0.109932764343194</v>
      </c>
      <c r="I12" s="17">
        <v>0</v>
      </c>
      <c r="J12" s="17">
        <v>3.2877799440680998E-2</v>
      </c>
      <c r="K12" s="17">
        <v>0.14257446918187999</v>
      </c>
      <c r="L12" s="17">
        <v>0</v>
      </c>
      <c r="M12" s="17"/>
      <c r="N12" s="17">
        <v>3.2445639130157598E-2</v>
      </c>
      <c r="O12" s="17">
        <v>0.109348591704132</v>
      </c>
      <c r="P12" s="17">
        <v>0</v>
      </c>
      <c r="Q12" s="17">
        <v>0.112626770349935</v>
      </c>
      <c r="R12" s="17"/>
      <c r="S12" s="17">
        <v>9.9027888330025807E-2</v>
      </c>
      <c r="T12" s="17">
        <v>5.4184057057411202E-2</v>
      </c>
      <c r="U12" s="17">
        <v>7.52777887380911E-2</v>
      </c>
      <c r="V12" s="17">
        <v>0</v>
      </c>
      <c r="W12" s="17">
        <v>0</v>
      </c>
      <c r="X12" s="17">
        <v>0.30360263666606802</v>
      </c>
      <c r="Y12" s="17">
        <v>0</v>
      </c>
      <c r="Z12" s="17">
        <v>0</v>
      </c>
      <c r="AA12" s="17">
        <v>0.15676917709331001</v>
      </c>
      <c r="AB12" s="17">
        <v>0</v>
      </c>
      <c r="AC12" s="17">
        <v>0</v>
      </c>
      <c r="AD12" s="17">
        <v>0</v>
      </c>
      <c r="AE12" s="17"/>
      <c r="AF12" s="17">
        <v>2.2070809746015999E-2</v>
      </c>
      <c r="AG12" s="17">
        <v>4.5794554279599699E-2</v>
      </c>
      <c r="AH12" s="17">
        <v>0.23068803367853899</v>
      </c>
      <c r="AI12" s="17"/>
      <c r="AJ12" s="17">
        <v>5.4857812323678298E-2</v>
      </c>
      <c r="AK12" s="17">
        <v>2.8451370292334199E-2</v>
      </c>
      <c r="AL12" s="17">
        <v>0</v>
      </c>
      <c r="AM12" s="17" t="s">
        <v>697</v>
      </c>
      <c r="AN12" s="17">
        <v>0.15882961913850999</v>
      </c>
      <c r="AO12" s="17"/>
      <c r="AP12" s="17">
        <v>0</v>
      </c>
      <c r="AQ12" s="17">
        <v>5.52212244407033E-2</v>
      </c>
      <c r="AR12" s="17">
        <v>0.10695306682019699</v>
      </c>
      <c r="AS12" s="17">
        <v>0</v>
      </c>
      <c r="AT12" s="17">
        <v>0</v>
      </c>
      <c r="AU12" s="17"/>
      <c r="AV12" s="17">
        <v>0.120245885511124</v>
      </c>
      <c r="AW12" s="17">
        <v>0</v>
      </c>
      <c r="AX12" s="17">
        <v>0</v>
      </c>
      <c r="AY12" s="17">
        <v>5.7104579417187197E-2</v>
      </c>
      <c r="AZ12" s="17">
        <v>0</v>
      </c>
      <c r="BA12" s="17">
        <v>0.116315277825742</v>
      </c>
      <c r="BB12" s="17"/>
      <c r="BC12" s="17">
        <v>0.13653485941097601</v>
      </c>
      <c r="BD12" s="17">
        <v>4.4123147752877297E-2</v>
      </c>
      <c r="BE12" s="17">
        <v>0</v>
      </c>
      <c r="BF12" s="17">
        <v>9.8888706338022603E-2</v>
      </c>
      <c r="BG12" s="17">
        <v>0</v>
      </c>
    </row>
    <row r="13" spans="2:59" x14ac:dyDescent="0.35">
      <c r="B13" s="18" t="s">
        <v>692</v>
      </c>
      <c r="C13" s="17">
        <v>1.8225229976469099E-2</v>
      </c>
      <c r="D13" s="17">
        <v>1.8513876028858001E-2</v>
      </c>
      <c r="E13" s="17">
        <v>1.82250553665587E-2</v>
      </c>
      <c r="F13" s="17"/>
      <c r="G13" s="17">
        <v>6.3545298384172902E-2</v>
      </c>
      <c r="H13" s="17">
        <v>0</v>
      </c>
      <c r="I13" s="17">
        <v>0</v>
      </c>
      <c r="J13" s="17">
        <v>0</v>
      </c>
      <c r="K13" s="17">
        <v>0</v>
      </c>
      <c r="L13" s="17">
        <v>4.5542765952039203E-2</v>
      </c>
      <c r="M13" s="17"/>
      <c r="N13" s="17">
        <v>0</v>
      </c>
      <c r="O13" s="17">
        <v>6.6502235621594699E-2</v>
      </c>
      <c r="P13" s="17">
        <v>0</v>
      </c>
      <c r="Q13" s="17">
        <v>0</v>
      </c>
      <c r="R13" s="17"/>
      <c r="S13" s="17">
        <v>0.12922754430539701</v>
      </c>
      <c r="T13" s="17">
        <v>0</v>
      </c>
      <c r="U13" s="17">
        <v>0</v>
      </c>
      <c r="V13" s="17">
        <v>0</v>
      </c>
      <c r="W13" s="17">
        <v>0</v>
      </c>
      <c r="X13" s="17">
        <v>0</v>
      </c>
      <c r="Y13" s="17">
        <v>0</v>
      </c>
      <c r="Z13" s="17">
        <v>0</v>
      </c>
      <c r="AA13" s="17">
        <v>0</v>
      </c>
      <c r="AB13" s="17">
        <v>0.14174027284818999</v>
      </c>
      <c r="AC13" s="17">
        <v>0</v>
      </c>
      <c r="AD13" s="17">
        <v>0</v>
      </c>
      <c r="AE13" s="17"/>
      <c r="AF13" s="17">
        <v>5.2742969034288101E-2</v>
      </c>
      <c r="AG13" s="17">
        <v>0</v>
      </c>
      <c r="AH13" s="17">
        <v>0</v>
      </c>
      <c r="AI13" s="17"/>
      <c r="AJ13" s="17">
        <v>2.50507403864146E-2</v>
      </c>
      <c r="AK13" s="17">
        <v>3.7127932110888801E-2</v>
      </c>
      <c r="AL13" s="17">
        <v>0</v>
      </c>
      <c r="AM13" s="17" t="s">
        <v>697</v>
      </c>
      <c r="AN13" s="17">
        <v>0</v>
      </c>
      <c r="AO13" s="17"/>
      <c r="AP13" s="17">
        <v>0</v>
      </c>
      <c r="AQ13" s="17">
        <v>5.28607488204089E-2</v>
      </c>
      <c r="AR13" s="17">
        <v>0</v>
      </c>
      <c r="AS13" s="17">
        <v>0</v>
      </c>
      <c r="AT13" s="17">
        <v>0</v>
      </c>
      <c r="AU13" s="17"/>
      <c r="AV13" s="17">
        <v>3.1601146911870902E-2</v>
      </c>
      <c r="AW13" s="17">
        <v>0</v>
      </c>
      <c r="AX13" s="17">
        <v>0</v>
      </c>
      <c r="AY13" s="17">
        <v>5.64199904629561E-2</v>
      </c>
      <c r="AZ13" s="17">
        <v>0</v>
      </c>
      <c r="BA13" s="17">
        <v>0</v>
      </c>
      <c r="BB13" s="17"/>
      <c r="BC13" s="17">
        <v>0</v>
      </c>
      <c r="BD13" s="17">
        <v>0</v>
      </c>
      <c r="BE13" s="17">
        <v>0</v>
      </c>
      <c r="BF13" s="17">
        <v>0</v>
      </c>
      <c r="BG13" s="17">
        <v>0.22045281961070601</v>
      </c>
    </row>
    <row r="14" spans="2:59" x14ac:dyDescent="0.35">
      <c r="B14" s="18" t="s">
        <v>598</v>
      </c>
      <c r="C14" s="17">
        <v>3.6382902419025198E-2</v>
      </c>
      <c r="D14" s="17">
        <v>5.7715955291710801E-2</v>
      </c>
      <c r="E14" s="17">
        <v>1.6791467734196201E-2</v>
      </c>
      <c r="F14" s="17"/>
      <c r="G14" s="17">
        <v>0</v>
      </c>
      <c r="H14" s="17">
        <v>0</v>
      </c>
      <c r="I14" s="17">
        <v>5.5514617359412897E-2</v>
      </c>
      <c r="J14" s="17">
        <v>3.9529390504588598E-2</v>
      </c>
      <c r="K14" s="17">
        <v>6.1574405719123801E-2</v>
      </c>
      <c r="L14" s="17">
        <v>4.3614984027145101E-2</v>
      </c>
      <c r="M14" s="17"/>
      <c r="N14" s="17">
        <v>4.1047970330992299E-2</v>
      </c>
      <c r="O14" s="17">
        <v>0</v>
      </c>
      <c r="P14" s="17">
        <v>7.4638428419685598E-2</v>
      </c>
      <c r="Q14" s="17">
        <v>3.6928356361682201E-2</v>
      </c>
      <c r="R14" s="17"/>
      <c r="S14" s="17">
        <v>0</v>
      </c>
      <c r="T14" s="17">
        <v>0.119041545015102</v>
      </c>
      <c r="U14" s="17">
        <v>0</v>
      </c>
      <c r="V14" s="17">
        <v>0</v>
      </c>
      <c r="W14" s="17">
        <v>0.31095499336036497</v>
      </c>
      <c r="X14" s="17">
        <v>0</v>
      </c>
      <c r="Y14" s="17">
        <v>0</v>
      </c>
      <c r="Z14" s="17">
        <v>0</v>
      </c>
      <c r="AA14" s="17">
        <v>0</v>
      </c>
      <c r="AB14" s="17">
        <v>0</v>
      </c>
      <c r="AC14" s="17">
        <v>0</v>
      </c>
      <c r="AD14" s="17">
        <v>0</v>
      </c>
      <c r="AE14" s="17"/>
      <c r="AF14" s="17">
        <v>4.8573488757085302E-2</v>
      </c>
      <c r="AG14" s="17">
        <v>2.6590803110182599E-2</v>
      </c>
      <c r="AH14" s="17">
        <v>0</v>
      </c>
      <c r="AI14" s="17"/>
      <c r="AJ14" s="17">
        <v>7.9106229234600006E-2</v>
      </c>
      <c r="AK14" s="17">
        <v>3.2769388184279498E-2</v>
      </c>
      <c r="AL14" s="17">
        <v>0</v>
      </c>
      <c r="AM14" s="17" t="s">
        <v>697</v>
      </c>
      <c r="AN14" s="17">
        <v>0</v>
      </c>
      <c r="AO14" s="17"/>
      <c r="AP14" s="17">
        <v>8.9469600070643099E-2</v>
      </c>
      <c r="AQ14" s="17">
        <v>2.3818356757863E-2</v>
      </c>
      <c r="AR14" s="17">
        <v>0</v>
      </c>
      <c r="AS14" s="17">
        <v>0.108133555005477</v>
      </c>
      <c r="AT14" s="17">
        <v>0</v>
      </c>
      <c r="AU14" s="17"/>
      <c r="AV14" s="17">
        <v>2.7891406586574598E-2</v>
      </c>
      <c r="AW14" s="17">
        <v>4.4942364404694603E-2</v>
      </c>
      <c r="AX14" s="17">
        <v>0</v>
      </c>
      <c r="AY14" s="17">
        <v>0.124133514930601</v>
      </c>
      <c r="AZ14" s="17">
        <v>0</v>
      </c>
      <c r="BA14" s="17">
        <v>0</v>
      </c>
      <c r="BB14" s="17"/>
      <c r="BC14" s="17">
        <v>3.2256032117498501E-2</v>
      </c>
      <c r="BD14" s="17">
        <v>0</v>
      </c>
      <c r="BE14" s="17">
        <v>3.6828596592095503E-2</v>
      </c>
      <c r="BF14" s="17">
        <v>9.1797381222043797E-2</v>
      </c>
      <c r="BG14" s="17">
        <v>0</v>
      </c>
    </row>
    <row r="15" spans="2:59" ht="29" x14ac:dyDescent="0.35">
      <c r="B15" s="18" t="s">
        <v>722</v>
      </c>
      <c r="C15" s="17">
        <v>0.75604656074433196</v>
      </c>
      <c r="D15" s="17">
        <v>0.729360732487355</v>
      </c>
      <c r="E15" s="17">
        <v>0.79252798252507395</v>
      </c>
      <c r="F15" s="17"/>
      <c r="G15" s="17">
        <v>0.58977412267331197</v>
      </c>
      <c r="H15" s="17">
        <v>0.64066675494945202</v>
      </c>
      <c r="I15" s="17">
        <v>0.67140679016530902</v>
      </c>
      <c r="J15" s="17">
        <v>0.88806987107301805</v>
      </c>
      <c r="K15" s="17">
        <v>0.79585112509899603</v>
      </c>
      <c r="L15" s="17">
        <v>0.85692654211850094</v>
      </c>
      <c r="M15" s="17"/>
      <c r="N15" s="17">
        <v>0.81004494862927101</v>
      </c>
      <c r="O15" s="17">
        <v>0.72571010003242098</v>
      </c>
      <c r="P15" s="17">
        <v>0.752631462989657</v>
      </c>
      <c r="Q15" s="17">
        <v>0.73251532475374903</v>
      </c>
      <c r="R15" s="17"/>
      <c r="S15" s="17">
        <v>0.77174456736457697</v>
      </c>
      <c r="T15" s="17">
        <v>0.68442353195524097</v>
      </c>
      <c r="U15" s="17">
        <v>0.76125032585713004</v>
      </c>
      <c r="V15" s="17">
        <v>0.64673032128116903</v>
      </c>
      <c r="W15" s="17">
        <v>0.46525718625814599</v>
      </c>
      <c r="X15" s="17">
        <v>0.55877059941267004</v>
      </c>
      <c r="Y15" s="17">
        <v>1</v>
      </c>
      <c r="Z15" s="17">
        <v>1</v>
      </c>
      <c r="AA15" s="17">
        <v>0.69239036694877398</v>
      </c>
      <c r="AB15" s="17">
        <v>0.85825972715180998</v>
      </c>
      <c r="AC15" s="17">
        <v>0.87694874958722402</v>
      </c>
      <c r="AD15" s="17">
        <v>0.67454628143819695</v>
      </c>
      <c r="AE15" s="17"/>
      <c r="AF15" s="17">
        <v>0.74418660289137595</v>
      </c>
      <c r="AG15" s="17">
        <v>0.795874768957473</v>
      </c>
      <c r="AH15" s="17">
        <v>0.70367052552957798</v>
      </c>
      <c r="AI15" s="17"/>
      <c r="AJ15" s="17">
        <v>0.763974164627232</v>
      </c>
      <c r="AK15" s="17">
        <v>0.83789807300682395</v>
      </c>
      <c r="AL15" s="17">
        <v>1</v>
      </c>
      <c r="AM15" s="17" t="s">
        <v>697</v>
      </c>
      <c r="AN15" s="17">
        <v>0.59945870635017595</v>
      </c>
      <c r="AO15" s="17"/>
      <c r="AP15" s="17">
        <v>0.66598859960748502</v>
      </c>
      <c r="AQ15" s="17">
        <v>0.80227020423020601</v>
      </c>
      <c r="AR15" s="17">
        <v>0.62325201987716505</v>
      </c>
      <c r="AS15" s="17">
        <v>0.79794380113463403</v>
      </c>
      <c r="AT15" s="17">
        <v>1</v>
      </c>
      <c r="AU15" s="17"/>
      <c r="AV15" s="17">
        <v>0.74317495030193503</v>
      </c>
      <c r="AW15" s="17">
        <v>0.82194652233325805</v>
      </c>
      <c r="AX15" s="17">
        <v>0.75403435292494503</v>
      </c>
      <c r="AY15" s="17">
        <v>0.55809189827122296</v>
      </c>
      <c r="AZ15" s="17">
        <v>1</v>
      </c>
      <c r="BA15" s="17">
        <v>0.65613335153835395</v>
      </c>
      <c r="BB15" s="17"/>
      <c r="BC15" s="17">
        <v>0.79194862028241297</v>
      </c>
      <c r="BD15" s="17">
        <v>0.76185621653276103</v>
      </c>
      <c r="BE15" s="17">
        <v>0.80508967745006099</v>
      </c>
      <c r="BF15" s="17">
        <v>0.71152749313688501</v>
      </c>
      <c r="BG15" s="17">
        <v>0.63753813828373296</v>
      </c>
    </row>
    <row r="16" spans="2:59" x14ac:dyDescent="0.35">
      <c r="B16" s="18" t="s">
        <v>100</v>
      </c>
      <c r="C16" s="19">
        <v>2.61080112418033E-2</v>
      </c>
      <c r="D16" s="19">
        <v>3.9441611546995298E-2</v>
      </c>
      <c r="E16" s="19">
        <v>1.39132709640241E-2</v>
      </c>
      <c r="F16" s="19"/>
      <c r="G16" s="19">
        <v>0</v>
      </c>
      <c r="H16" s="19">
        <v>0</v>
      </c>
      <c r="I16" s="19">
        <v>8.8064102628872695E-2</v>
      </c>
      <c r="J16" s="19">
        <v>3.9522938981712899E-2</v>
      </c>
      <c r="K16" s="19">
        <v>0</v>
      </c>
      <c r="L16" s="19">
        <v>0</v>
      </c>
      <c r="M16" s="19"/>
      <c r="N16" s="19">
        <v>0</v>
      </c>
      <c r="O16" s="19">
        <v>3.12749104774648E-2</v>
      </c>
      <c r="P16" s="19">
        <v>0</v>
      </c>
      <c r="Q16" s="19">
        <v>7.5545946092129099E-2</v>
      </c>
      <c r="R16" s="19"/>
      <c r="S16" s="19">
        <v>0</v>
      </c>
      <c r="T16" s="19">
        <v>7.4129879703357701E-2</v>
      </c>
      <c r="U16" s="19">
        <v>0</v>
      </c>
      <c r="V16" s="19">
        <v>0</v>
      </c>
      <c r="W16" s="19">
        <v>0</v>
      </c>
      <c r="X16" s="19">
        <v>0</v>
      </c>
      <c r="Y16" s="19">
        <v>0</v>
      </c>
      <c r="Z16" s="19">
        <v>0</v>
      </c>
      <c r="AA16" s="19">
        <v>7.4407327456070801E-2</v>
      </c>
      <c r="AB16" s="19">
        <v>0</v>
      </c>
      <c r="AC16" s="19">
        <v>6.0242538724278601E-2</v>
      </c>
      <c r="AD16" s="19">
        <v>0</v>
      </c>
      <c r="AE16" s="19"/>
      <c r="AF16" s="19">
        <v>5.0751218764915298E-2</v>
      </c>
      <c r="AG16" s="19">
        <v>2.0615835732847601E-2</v>
      </c>
      <c r="AH16" s="19">
        <v>0</v>
      </c>
      <c r="AI16" s="19"/>
      <c r="AJ16" s="19">
        <v>0</v>
      </c>
      <c r="AK16" s="19">
        <v>3.4201856302422597E-2</v>
      </c>
      <c r="AL16" s="19">
        <v>0</v>
      </c>
      <c r="AM16" s="19" t="s">
        <v>697</v>
      </c>
      <c r="AN16" s="19">
        <v>0</v>
      </c>
      <c r="AO16" s="19"/>
      <c r="AP16" s="19">
        <v>0</v>
      </c>
      <c r="AQ16" s="19">
        <v>2.4859543016523902E-2</v>
      </c>
      <c r="AR16" s="19">
        <v>0.146323815673045</v>
      </c>
      <c r="AS16" s="19">
        <v>0</v>
      </c>
      <c r="AT16" s="19">
        <v>0</v>
      </c>
      <c r="AU16" s="19"/>
      <c r="AV16" s="19">
        <v>2.91106405399446E-2</v>
      </c>
      <c r="AW16" s="19">
        <v>0</v>
      </c>
      <c r="AX16" s="19">
        <v>0.13339996504730101</v>
      </c>
      <c r="AY16" s="19">
        <v>0</v>
      </c>
      <c r="AZ16" s="19">
        <v>0</v>
      </c>
      <c r="BA16" s="19">
        <v>9.1502562274925106E-2</v>
      </c>
      <c r="BB16" s="19"/>
      <c r="BC16" s="19">
        <v>3.92604881891125E-2</v>
      </c>
      <c r="BD16" s="19">
        <v>3.4710668714319402E-2</v>
      </c>
      <c r="BE16" s="19">
        <v>3.6948074179047399E-2</v>
      </c>
      <c r="BF16" s="19">
        <v>0</v>
      </c>
      <c r="BG16" s="19">
        <v>0</v>
      </c>
    </row>
    <row r="17" spans="2:2" x14ac:dyDescent="0.35">
      <c r="B17" s="16" t="s">
        <v>742</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56</v>
      </c>
      <c r="E7" s="10">
        <v>61</v>
      </c>
      <c r="F7" s="10"/>
      <c r="G7" s="10">
        <v>18</v>
      </c>
      <c r="H7" s="10">
        <v>12</v>
      </c>
      <c r="I7" s="10">
        <v>22</v>
      </c>
      <c r="J7" s="10">
        <v>27</v>
      </c>
      <c r="K7" s="10">
        <v>16</v>
      </c>
      <c r="L7" s="10">
        <v>23</v>
      </c>
      <c r="M7" s="10"/>
      <c r="N7" s="10">
        <v>32</v>
      </c>
      <c r="O7" s="10">
        <v>30</v>
      </c>
      <c r="P7" s="10">
        <v>27</v>
      </c>
      <c r="Q7" s="10">
        <v>29</v>
      </c>
      <c r="R7" s="10"/>
      <c r="S7" s="10">
        <v>9</v>
      </c>
      <c r="T7" s="10">
        <v>16</v>
      </c>
      <c r="U7" s="10">
        <v>13</v>
      </c>
      <c r="V7" s="10">
        <v>6</v>
      </c>
      <c r="W7" s="10">
        <v>7</v>
      </c>
      <c r="X7" s="10">
        <v>7</v>
      </c>
      <c r="Y7" s="10">
        <v>16</v>
      </c>
      <c r="Z7" s="10">
        <v>3</v>
      </c>
      <c r="AA7" s="10">
        <v>14</v>
      </c>
      <c r="AB7" s="10">
        <v>8</v>
      </c>
      <c r="AC7" s="10">
        <v>16</v>
      </c>
      <c r="AD7" s="10">
        <v>3</v>
      </c>
      <c r="AE7" s="10"/>
      <c r="AF7" s="10">
        <v>41</v>
      </c>
      <c r="AG7" s="10">
        <v>48</v>
      </c>
      <c r="AH7" s="10">
        <v>15</v>
      </c>
      <c r="AI7" s="10"/>
      <c r="AJ7" s="10">
        <v>41</v>
      </c>
      <c r="AK7" s="10">
        <v>30</v>
      </c>
      <c r="AL7" s="10">
        <v>5</v>
      </c>
      <c r="AM7" s="10" t="s">
        <v>696</v>
      </c>
      <c r="AN7" s="10">
        <v>15</v>
      </c>
      <c r="AO7" s="10"/>
      <c r="AP7" s="10">
        <v>22</v>
      </c>
      <c r="AQ7" s="10">
        <v>42</v>
      </c>
      <c r="AR7" s="10">
        <v>8</v>
      </c>
      <c r="AS7" s="10">
        <v>12</v>
      </c>
      <c r="AT7" s="10">
        <v>7</v>
      </c>
      <c r="AU7" s="10"/>
      <c r="AV7" s="10">
        <v>36</v>
      </c>
      <c r="AW7" s="10">
        <v>22</v>
      </c>
      <c r="AX7" s="10">
        <v>9</v>
      </c>
      <c r="AY7" s="10">
        <v>18</v>
      </c>
      <c r="AZ7" s="10">
        <v>9</v>
      </c>
      <c r="BA7" s="10">
        <v>9</v>
      </c>
      <c r="BB7" s="10"/>
      <c r="BC7" s="10">
        <v>31</v>
      </c>
      <c r="BD7" s="10">
        <v>25</v>
      </c>
      <c r="BE7" s="10">
        <v>28</v>
      </c>
      <c r="BF7" s="10">
        <v>13</v>
      </c>
      <c r="BG7" s="10">
        <v>5</v>
      </c>
    </row>
    <row r="8" spans="2:59" ht="30" customHeight="1" x14ac:dyDescent="0.35">
      <c r="B8" s="11" t="s">
        <v>20</v>
      </c>
      <c r="C8" s="11">
        <v>115</v>
      </c>
      <c r="D8" s="11">
        <v>56</v>
      </c>
      <c r="E8" s="11">
        <v>59</v>
      </c>
      <c r="F8" s="11"/>
      <c r="G8" s="11">
        <v>17</v>
      </c>
      <c r="H8" s="11">
        <v>13</v>
      </c>
      <c r="I8" s="11">
        <v>23</v>
      </c>
      <c r="J8" s="11">
        <v>25</v>
      </c>
      <c r="K8" s="11">
        <v>15</v>
      </c>
      <c r="L8" s="11">
        <v>23</v>
      </c>
      <c r="M8" s="11"/>
      <c r="N8" s="11">
        <v>31</v>
      </c>
      <c r="O8" s="11">
        <v>32</v>
      </c>
      <c r="P8" s="11">
        <v>26</v>
      </c>
      <c r="Q8" s="11">
        <v>27</v>
      </c>
      <c r="R8" s="11"/>
      <c r="S8" s="11">
        <v>8</v>
      </c>
      <c r="T8" s="11">
        <v>16</v>
      </c>
      <c r="U8" s="11">
        <v>13</v>
      </c>
      <c r="V8" s="11">
        <v>7</v>
      </c>
      <c r="W8" s="11">
        <v>7</v>
      </c>
      <c r="X8" s="11">
        <v>9</v>
      </c>
      <c r="Y8" s="11">
        <v>15</v>
      </c>
      <c r="Z8" s="11">
        <v>3</v>
      </c>
      <c r="AA8" s="11">
        <v>13</v>
      </c>
      <c r="AB8" s="11">
        <v>7</v>
      </c>
      <c r="AC8" s="11">
        <v>14</v>
      </c>
      <c r="AD8" s="11">
        <v>3</v>
      </c>
      <c r="AE8" s="11"/>
      <c r="AF8" s="11">
        <v>40</v>
      </c>
      <c r="AG8" s="11">
        <v>48</v>
      </c>
      <c r="AH8" s="11">
        <v>15</v>
      </c>
      <c r="AI8" s="11"/>
      <c r="AJ8" s="11">
        <v>41</v>
      </c>
      <c r="AK8" s="11">
        <v>29</v>
      </c>
      <c r="AL8" s="11">
        <v>5</v>
      </c>
      <c r="AM8" s="11" t="s">
        <v>696</v>
      </c>
      <c r="AN8" s="11">
        <v>15</v>
      </c>
      <c r="AO8" s="11"/>
      <c r="AP8" s="11">
        <v>22</v>
      </c>
      <c r="AQ8" s="11">
        <v>40</v>
      </c>
      <c r="AR8" s="11">
        <v>8</v>
      </c>
      <c r="AS8" s="11">
        <v>12</v>
      </c>
      <c r="AT8" s="11">
        <v>8</v>
      </c>
      <c r="AU8" s="11"/>
      <c r="AV8" s="11">
        <v>34</v>
      </c>
      <c r="AW8" s="11">
        <v>22</v>
      </c>
      <c r="AX8" s="11">
        <v>9</v>
      </c>
      <c r="AY8" s="11">
        <v>18</v>
      </c>
      <c r="AZ8" s="11">
        <v>10</v>
      </c>
      <c r="BA8" s="11">
        <v>9</v>
      </c>
      <c r="BB8" s="11"/>
      <c r="BC8" s="11">
        <v>31</v>
      </c>
      <c r="BD8" s="11">
        <v>24</v>
      </c>
      <c r="BE8" s="11">
        <v>27</v>
      </c>
      <c r="BF8" s="11">
        <v>14</v>
      </c>
      <c r="BG8" s="11">
        <v>5</v>
      </c>
    </row>
    <row r="9" spans="2:59" x14ac:dyDescent="0.35">
      <c r="B9" s="18" t="s">
        <v>725</v>
      </c>
      <c r="C9" s="17">
        <v>0.75087408609514605</v>
      </c>
      <c r="D9" s="17">
        <v>0.72065581185889405</v>
      </c>
      <c r="E9" s="17">
        <v>0.79061229487260298</v>
      </c>
      <c r="F9" s="17"/>
      <c r="G9" s="17">
        <v>0.62902141755310104</v>
      </c>
      <c r="H9" s="17">
        <v>0.49716671422914199</v>
      </c>
      <c r="I9" s="17">
        <v>0.71348121482483495</v>
      </c>
      <c r="J9" s="17">
        <v>0.89669590813837996</v>
      </c>
      <c r="K9" s="17">
        <v>0.67450333337850099</v>
      </c>
      <c r="L9" s="17">
        <v>0.91084225002081598</v>
      </c>
      <c r="M9" s="17"/>
      <c r="N9" s="17">
        <v>0.79895711654788504</v>
      </c>
      <c r="O9" s="17">
        <v>0.69680823744406195</v>
      </c>
      <c r="P9" s="17">
        <v>0.772546227069692</v>
      </c>
      <c r="Q9" s="17">
        <v>0.73795952069664394</v>
      </c>
      <c r="R9" s="17"/>
      <c r="S9" s="17">
        <v>0.77174456736457697</v>
      </c>
      <c r="T9" s="17">
        <v>0.756212098071112</v>
      </c>
      <c r="U9" s="17">
        <v>0.76125032585713004</v>
      </c>
      <c r="V9" s="17">
        <v>0.64673032128116903</v>
      </c>
      <c r="W9" s="17">
        <v>0.69211031421568403</v>
      </c>
      <c r="X9" s="17">
        <v>0.58259535491653702</v>
      </c>
      <c r="Y9" s="17">
        <v>0.889101853023889</v>
      </c>
      <c r="Z9" s="17">
        <v>0.64864659053303497</v>
      </c>
      <c r="AA9" s="17">
        <v>0.69239036694877398</v>
      </c>
      <c r="AB9" s="17">
        <v>0.71214424682247102</v>
      </c>
      <c r="AC9" s="17">
        <v>0.87941110028497804</v>
      </c>
      <c r="AD9" s="17">
        <v>0.67454628143819695</v>
      </c>
      <c r="AE9" s="17"/>
      <c r="AF9" s="17">
        <v>0.82768044671418495</v>
      </c>
      <c r="AG9" s="17">
        <v>0.73636349430567305</v>
      </c>
      <c r="AH9" s="17">
        <v>0.58593654283004504</v>
      </c>
      <c r="AI9" s="17"/>
      <c r="AJ9" s="17">
        <v>0.79605246864490398</v>
      </c>
      <c r="AK9" s="17">
        <v>0.87066746119110305</v>
      </c>
      <c r="AL9" s="17">
        <v>0.78916018244811703</v>
      </c>
      <c r="AM9" s="17" t="s">
        <v>697</v>
      </c>
      <c r="AN9" s="17">
        <v>0.49432834328608399</v>
      </c>
      <c r="AO9" s="17"/>
      <c r="AP9" s="17">
        <v>0.73039313277880402</v>
      </c>
      <c r="AQ9" s="17">
        <v>0.84275606350046095</v>
      </c>
      <c r="AR9" s="17">
        <v>0.50078493957827197</v>
      </c>
      <c r="AS9" s="17">
        <v>0.74319389421523496</v>
      </c>
      <c r="AT9" s="17">
        <v>0.87746619270891402</v>
      </c>
      <c r="AU9" s="17"/>
      <c r="AV9" s="17">
        <v>0.790584079881823</v>
      </c>
      <c r="AW9" s="17">
        <v>0.78610803181253297</v>
      </c>
      <c r="AX9" s="17">
        <v>0.64238400977218002</v>
      </c>
      <c r="AY9" s="17">
        <v>0.57690732193924299</v>
      </c>
      <c r="AZ9" s="17">
        <v>0.90425654470955397</v>
      </c>
      <c r="BA9" s="17">
        <v>0.765216519637402</v>
      </c>
      <c r="BB9" s="17"/>
      <c r="BC9" s="17">
        <v>0.79602247929123704</v>
      </c>
      <c r="BD9" s="17">
        <v>0.76381714290851699</v>
      </c>
      <c r="BE9" s="17">
        <v>0.76544619290164595</v>
      </c>
      <c r="BF9" s="17">
        <v>0.65495739422395605</v>
      </c>
      <c r="BG9" s="17">
        <v>0.35797665709613302</v>
      </c>
    </row>
    <row r="10" spans="2:59" x14ac:dyDescent="0.35">
      <c r="B10" s="18" t="s">
        <v>689</v>
      </c>
      <c r="C10" s="17">
        <v>6.2572598167911497E-2</v>
      </c>
      <c r="D10" s="17">
        <v>7.1554692423369703E-2</v>
      </c>
      <c r="E10" s="17">
        <v>5.5029706823051798E-2</v>
      </c>
      <c r="F10" s="17"/>
      <c r="G10" s="17">
        <v>5.7225385268874003E-2</v>
      </c>
      <c r="H10" s="17">
        <v>0.177289018729025</v>
      </c>
      <c r="I10" s="17">
        <v>4.1813246661154102E-2</v>
      </c>
      <c r="J10" s="17">
        <v>7.0426292420939396E-2</v>
      </c>
      <c r="K10" s="17">
        <v>8.5390349806179294E-2</v>
      </c>
      <c r="L10" s="17">
        <v>0</v>
      </c>
      <c r="M10" s="17"/>
      <c r="N10" s="17">
        <v>2.7093110671435799E-2</v>
      </c>
      <c r="O10" s="17">
        <v>0.10511340688198099</v>
      </c>
      <c r="P10" s="17">
        <v>3.7324841583730103E-2</v>
      </c>
      <c r="Q10" s="17">
        <v>7.7928643647294807E-2</v>
      </c>
      <c r="R10" s="17"/>
      <c r="S10" s="17">
        <v>0</v>
      </c>
      <c r="T10" s="17">
        <v>0</v>
      </c>
      <c r="U10" s="17">
        <v>0</v>
      </c>
      <c r="V10" s="17">
        <v>0</v>
      </c>
      <c r="W10" s="17">
        <v>0.13274581176844899</v>
      </c>
      <c r="X10" s="17">
        <v>0.30360263666606802</v>
      </c>
      <c r="Y10" s="17">
        <v>5.23702644896748E-2</v>
      </c>
      <c r="Z10" s="17">
        <v>0.35135340946696503</v>
      </c>
      <c r="AA10" s="17">
        <v>7.4407327456070801E-2</v>
      </c>
      <c r="AB10" s="17">
        <v>0</v>
      </c>
      <c r="AC10" s="17">
        <v>0</v>
      </c>
      <c r="AD10" s="17">
        <v>0.325453718561803</v>
      </c>
      <c r="AE10" s="17"/>
      <c r="AF10" s="17">
        <v>0</v>
      </c>
      <c r="AG10" s="17">
        <v>6.6811641365642202E-2</v>
      </c>
      <c r="AH10" s="17">
        <v>0.27259269525500501</v>
      </c>
      <c r="AI10" s="17"/>
      <c r="AJ10" s="17">
        <v>3.3441860487634298E-2</v>
      </c>
      <c r="AK10" s="17">
        <v>3.4201856302422597E-2</v>
      </c>
      <c r="AL10" s="17">
        <v>0</v>
      </c>
      <c r="AM10" s="17" t="s">
        <v>697</v>
      </c>
      <c r="AN10" s="17">
        <v>0.20590509519903</v>
      </c>
      <c r="AO10" s="17"/>
      <c r="AP10" s="17">
        <v>0</v>
      </c>
      <c r="AQ10" s="17">
        <v>8.3703372601045101E-2</v>
      </c>
      <c r="AR10" s="17">
        <v>0</v>
      </c>
      <c r="AS10" s="17">
        <v>0</v>
      </c>
      <c r="AT10" s="17">
        <v>0.122533807291086</v>
      </c>
      <c r="AU10" s="17"/>
      <c r="AV10" s="17">
        <v>9.8017038774624601E-2</v>
      </c>
      <c r="AW10" s="17">
        <v>0</v>
      </c>
      <c r="AX10" s="17">
        <v>0</v>
      </c>
      <c r="AY10" s="17">
        <v>0</v>
      </c>
      <c r="AZ10" s="17">
        <v>9.5743455290446006E-2</v>
      </c>
      <c r="BA10" s="17">
        <v>0</v>
      </c>
      <c r="BB10" s="17"/>
      <c r="BC10" s="17">
        <v>4.2851622995417303E-2</v>
      </c>
      <c r="BD10" s="17">
        <v>6.8407103754376794E-2</v>
      </c>
      <c r="BE10" s="17">
        <v>7.3068111642825506E-2</v>
      </c>
      <c r="BF10" s="17">
        <v>9.8888706338022603E-2</v>
      </c>
      <c r="BG10" s="17">
        <v>0.205766968135116</v>
      </c>
    </row>
    <row r="11" spans="2:59" x14ac:dyDescent="0.35">
      <c r="B11" s="18" t="s">
        <v>690</v>
      </c>
      <c r="C11" s="17">
        <v>2.77650338684945E-2</v>
      </c>
      <c r="D11" s="17">
        <v>2.29430320775517E-2</v>
      </c>
      <c r="E11" s="17">
        <v>3.2730994909095798E-2</v>
      </c>
      <c r="F11" s="17"/>
      <c r="G11" s="17">
        <v>6.3545298384172902E-2</v>
      </c>
      <c r="H11" s="17">
        <v>0</v>
      </c>
      <c r="I11" s="17">
        <v>9.2702797972802994E-2</v>
      </c>
      <c r="J11" s="17">
        <v>0</v>
      </c>
      <c r="K11" s="17">
        <v>0</v>
      </c>
      <c r="L11" s="17">
        <v>0</v>
      </c>
      <c r="M11" s="17"/>
      <c r="N11" s="17">
        <v>6.8545220732614501E-2</v>
      </c>
      <c r="O11" s="17">
        <v>3.3950576913545798E-2</v>
      </c>
      <c r="P11" s="17">
        <v>0</v>
      </c>
      <c r="Q11" s="17">
        <v>0</v>
      </c>
      <c r="R11" s="17"/>
      <c r="S11" s="17">
        <v>0.12922754430539701</v>
      </c>
      <c r="T11" s="17">
        <v>0</v>
      </c>
      <c r="U11" s="17">
        <v>0</v>
      </c>
      <c r="V11" s="17">
        <v>0</v>
      </c>
      <c r="W11" s="17">
        <v>0.17514387401586801</v>
      </c>
      <c r="X11" s="17">
        <v>0</v>
      </c>
      <c r="Y11" s="17">
        <v>0</v>
      </c>
      <c r="Z11" s="17">
        <v>0</v>
      </c>
      <c r="AA11" s="17">
        <v>0</v>
      </c>
      <c r="AB11" s="17">
        <v>0</v>
      </c>
      <c r="AC11" s="17">
        <v>6.2808711688497804E-2</v>
      </c>
      <c r="AD11" s="17">
        <v>0</v>
      </c>
      <c r="AE11" s="17"/>
      <c r="AF11" s="17">
        <v>2.6926226014962699E-2</v>
      </c>
      <c r="AG11" s="17">
        <v>4.4403473641881797E-2</v>
      </c>
      <c r="AH11" s="17">
        <v>0</v>
      </c>
      <c r="AI11" s="17"/>
      <c r="AJ11" s="17">
        <v>3.1043739266486899E-2</v>
      </c>
      <c r="AK11" s="17">
        <v>6.6679312214140196E-2</v>
      </c>
      <c r="AL11" s="17">
        <v>0</v>
      </c>
      <c r="AM11" s="17" t="s">
        <v>697</v>
      </c>
      <c r="AN11" s="17">
        <v>0</v>
      </c>
      <c r="AO11" s="17"/>
      <c r="AP11" s="17">
        <v>3.87115746767542E-2</v>
      </c>
      <c r="AQ11" s="17">
        <v>2.6986354695602999E-2</v>
      </c>
      <c r="AR11" s="17">
        <v>0</v>
      </c>
      <c r="AS11" s="17">
        <v>0.108133555005477</v>
      </c>
      <c r="AT11" s="17">
        <v>0</v>
      </c>
      <c r="AU11" s="17"/>
      <c r="AV11" s="17">
        <v>3.1601146911870902E-2</v>
      </c>
      <c r="AW11" s="17">
        <v>3.8957460945504098E-2</v>
      </c>
      <c r="AX11" s="17">
        <v>0</v>
      </c>
      <c r="AY11" s="17">
        <v>6.9917593106331694E-2</v>
      </c>
      <c r="AZ11" s="17">
        <v>0</v>
      </c>
      <c r="BA11" s="17">
        <v>0</v>
      </c>
      <c r="BB11" s="17"/>
      <c r="BC11" s="17">
        <v>0</v>
      </c>
      <c r="BD11" s="17">
        <v>3.6189251481761102E-2</v>
      </c>
      <c r="BE11" s="17">
        <v>0</v>
      </c>
      <c r="BF11" s="17">
        <v>9.1797381222043797E-2</v>
      </c>
      <c r="BG11" s="17">
        <v>0</v>
      </c>
    </row>
    <row r="12" spans="2:59" x14ac:dyDescent="0.35">
      <c r="B12" s="18" t="s">
        <v>691</v>
      </c>
      <c r="C12" s="17">
        <v>5.4864647970640799E-2</v>
      </c>
      <c r="D12" s="17">
        <v>3.8932622580537202E-2</v>
      </c>
      <c r="E12" s="17">
        <v>7.0721503655586104E-2</v>
      </c>
      <c r="F12" s="17"/>
      <c r="G12" s="17">
        <v>0.190528080108259</v>
      </c>
      <c r="H12" s="17">
        <v>0.100771249680999</v>
      </c>
      <c r="I12" s="17">
        <v>0</v>
      </c>
      <c r="J12" s="17">
        <v>3.2877799440680998E-2</v>
      </c>
      <c r="K12" s="17">
        <v>0</v>
      </c>
      <c r="L12" s="17">
        <v>4.5542765952039203E-2</v>
      </c>
      <c r="M12" s="17"/>
      <c r="N12" s="17">
        <v>4.0533824883833003E-2</v>
      </c>
      <c r="O12" s="17">
        <v>9.8444926842343197E-2</v>
      </c>
      <c r="P12" s="17">
        <v>0</v>
      </c>
      <c r="Q12" s="17">
        <v>7.3098042473964897E-2</v>
      </c>
      <c r="R12" s="17"/>
      <c r="S12" s="17">
        <v>9.9027888330025807E-2</v>
      </c>
      <c r="T12" s="17">
        <v>0</v>
      </c>
      <c r="U12" s="17">
        <v>9.4043353379833494E-2</v>
      </c>
      <c r="V12" s="17">
        <v>0.160801269124277</v>
      </c>
      <c r="W12" s="17">
        <v>0</v>
      </c>
      <c r="X12" s="17">
        <v>0</v>
      </c>
      <c r="Y12" s="17">
        <v>0</v>
      </c>
      <c r="Z12" s="17">
        <v>0</v>
      </c>
      <c r="AA12" s="17">
        <v>0.15676917709331001</v>
      </c>
      <c r="AB12" s="17">
        <v>0.14174027284818999</v>
      </c>
      <c r="AC12" s="17">
        <v>0</v>
      </c>
      <c r="AD12" s="17">
        <v>0</v>
      </c>
      <c r="AE12" s="17"/>
      <c r="AF12" s="17">
        <v>2.5816743019325399E-2</v>
      </c>
      <c r="AG12" s="17">
        <v>4.3407358763087399E-2</v>
      </c>
      <c r="AH12" s="17">
        <v>0.141470761914951</v>
      </c>
      <c r="AI12" s="17"/>
      <c r="AJ12" s="17">
        <v>2.50507403864146E-2</v>
      </c>
      <c r="AK12" s="17">
        <v>2.8451370292334199E-2</v>
      </c>
      <c r="AL12" s="17">
        <v>0</v>
      </c>
      <c r="AM12" s="17" t="s">
        <v>697</v>
      </c>
      <c r="AN12" s="17">
        <v>0.155160346675636</v>
      </c>
      <c r="AO12" s="17"/>
      <c r="AP12" s="17">
        <v>0.10849550447091</v>
      </c>
      <c r="AQ12" s="17">
        <v>4.6554209202890801E-2</v>
      </c>
      <c r="AR12" s="17">
        <v>0</v>
      </c>
      <c r="AS12" s="17">
        <v>0</v>
      </c>
      <c r="AT12" s="17">
        <v>0</v>
      </c>
      <c r="AU12" s="17"/>
      <c r="AV12" s="17">
        <v>2.4216159676407199E-2</v>
      </c>
      <c r="AW12" s="17">
        <v>5.1757266237713401E-2</v>
      </c>
      <c r="AX12" s="17">
        <v>0</v>
      </c>
      <c r="AY12" s="17">
        <v>0.18256641171589799</v>
      </c>
      <c r="AZ12" s="17">
        <v>0</v>
      </c>
      <c r="BA12" s="17">
        <v>0.116315277825742</v>
      </c>
      <c r="BB12" s="17"/>
      <c r="BC12" s="17">
        <v>6.0802978793473801E-2</v>
      </c>
      <c r="BD12" s="17">
        <v>9.2202685752163394E-2</v>
      </c>
      <c r="BE12" s="17">
        <v>4.7059598249999203E-2</v>
      </c>
      <c r="BF12" s="17">
        <v>0</v>
      </c>
      <c r="BG12" s="17">
        <v>0.22045281961070601</v>
      </c>
    </row>
    <row r="13" spans="2:59" x14ac:dyDescent="0.35">
      <c r="B13" s="18" t="s">
        <v>692</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v>0</v>
      </c>
      <c r="AA13" s="17">
        <v>0</v>
      </c>
      <c r="AB13" s="17">
        <v>0</v>
      </c>
      <c r="AC13" s="17">
        <v>0</v>
      </c>
      <c r="AD13" s="17">
        <v>0</v>
      </c>
      <c r="AE13" s="17"/>
      <c r="AF13" s="17">
        <v>0</v>
      </c>
      <c r="AG13" s="17">
        <v>0</v>
      </c>
      <c r="AH13" s="17">
        <v>0</v>
      </c>
      <c r="AI13" s="17"/>
      <c r="AJ13" s="17">
        <v>0</v>
      </c>
      <c r="AK13" s="17">
        <v>0</v>
      </c>
      <c r="AL13" s="17">
        <v>0</v>
      </c>
      <c r="AM13" s="17" t="s">
        <v>697</v>
      </c>
      <c r="AN13" s="17">
        <v>0</v>
      </c>
      <c r="AO13" s="17"/>
      <c r="AP13" s="17">
        <v>0</v>
      </c>
      <c r="AQ13" s="17">
        <v>0</v>
      </c>
      <c r="AR13" s="17">
        <v>0</v>
      </c>
      <c r="AS13" s="17">
        <v>0</v>
      </c>
      <c r="AT13" s="17">
        <v>0</v>
      </c>
      <c r="AU13" s="17"/>
      <c r="AV13" s="17">
        <v>0</v>
      </c>
      <c r="AW13" s="17">
        <v>0</v>
      </c>
      <c r="AX13" s="17">
        <v>0</v>
      </c>
      <c r="AY13" s="17">
        <v>0</v>
      </c>
      <c r="AZ13" s="17">
        <v>0</v>
      </c>
      <c r="BA13" s="17">
        <v>0</v>
      </c>
      <c r="BB13" s="17"/>
      <c r="BC13" s="17">
        <v>0</v>
      </c>
      <c r="BD13" s="17">
        <v>0</v>
      </c>
      <c r="BE13" s="17">
        <v>0</v>
      </c>
      <c r="BF13" s="17">
        <v>0</v>
      </c>
      <c r="BG13" s="17">
        <v>0</v>
      </c>
    </row>
    <row r="14" spans="2:59" x14ac:dyDescent="0.35">
      <c r="B14" s="18" t="s">
        <v>598</v>
      </c>
      <c r="C14" s="17">
        <v>3.6060193517185903E-2</v>
      </c>
      <c r="D14" s="17">
        <v>5.6713426148792899E-2</v>
      </c>
      <c r="E14" s="17">
        <v>1.71055781874093E-2</v>
      </c>
      <c r="F14" s="17"/>
      <c r="G14" s="17">
        <v>5.9679818685592599E-2</v>
      </c>
      <c r="H14" s="17">
        <v>0.14350004072031</v>
      </c>
      <c r="I14" s="17">
        <v>5.9136497994697203E-2</v>
      </c>
      <c r="J14" s="17">
        <v>0</v>
      </c>
      <c r="K14" s="17">
        <v>0</v>
      </c>
      <c r="L14" s="17">
        <v>0</v>
      </c>
      <c r="M14" s="17"/>
      <c r="N14" s="17">
        <v>6.4870727164231604E-2</v>
      </c>
      <c r="O14" s="17">
        <v>0</v>
      </c>
      <c r="P14" s="17">
        <v>8.2806948142579301E-2</v>
      </c>
      <c r="Q14" s="17">
        <v>0</v>
      </c>
      <c r="R14" s="17"/>
      <c r="S14" s="17">
        <v>0</v>
      </c>
      <c r="T14" s="17">
        <v>0</v>
      </c>
      <c r="U14" s="17">
        <v>7.52777887380911E-2</v>
      </c>
      <c r="V14" s="17">
        <v>0.192468409594555</v>
      </c>
      <c r="W14" s="17">
        <v>0</v>
      </c>
      <c r="X14" s="17">
        <v>0.113802008417395</v>
      </c>
      <c r="Y14" s="17">
        <v>0</v>
      </c>
      <c r="Z14" s="17">
        <v>0</v>
      </c>
      <c r="AA14" s="17">
        <v>0</v>
      </c>
      <c r="AB14" s="17">
        <v>0</v>
      </c>
      <c r="AC14" s="17">
        <v>5.7780188026523897E-2</v>
      </c>
      <c r="AD14" s="17">
        <v>0</v>
      </c>
      <c r="AE14" s="17"/>
      <c r="AF14" s="17">
        <v>0</v>
      </c>
      <c r="AG14" s="17">
        <v>6.5717125076178995E-2</v>
      </c>
      <c r="AH14" s="17">
        <v>0</v>
      </c>
      <c r="AI14" s="17"/>
      <c r="AJ14" s="17">
        <v>0</v>
      </c>
      <c r="AK14" s="17">
        <v>0</v>
      </c>
      <c r="AL14" s="17">
        <v>0.210839817551883</v>
      </c>
      <c r="AM14" s="17" t="s">
        <v>697</v>
      </c>
      <c r="AN14" s="17">
        <v>0.14460621483924899</v>
      </c>
      <c r="AO14" s="17"/>
      <c r="AP14" s="17">
        <v>3.5612290134511698E-2</v>
      </c>
      <c r="AQ14" s="17">
        <v>0</v>
      </c>
      <c r="AR14" s="17">
        <v>0.122467080298893</v>
      </c>
      <c r="AS14" s="17">
        <v>0</v>
      </c>
      <c r="AT14" s="17">
        <v>0</v>
      </c>
      <c r="AU14" s="17"/>
      <c r="AV14" s="17">
        <v>2.9678839598099398E-2</v>
      </c>
      <c r="AW14" s="17">
        <v>3.58384905207252E-2</v>
      </c>
      <c r="AX14" s="17">
        <v>0.11165034315276499</v>
      </c>
      <c r="AY14" s="17">
        <v>7.4479151639609997E-2</v>
      </c>
      <c r="AZ14" s="17">
        <v>0</v>
      </c>
      <c r="BA14" s="17">
        <v>0</v>
      </c>
      <c r="BB14" s="17"/>
      <c r="BC14" s="17">
        <v>3.28802576220854E-2</v>
      </c>
      <c r="BD14" s="17">
        <v>0</v>
      </c>
      <c r="BE14" s="17">
        <v>0</v>
      </c>
      <c r="BF14" s="17">
        <v>0.15435651821597801</v>
      </c>
      <c r="BG14" s="17">
        <v>0.215803555158045</v>
      </c>
    </row>
    <row r="15" spans="2:59" x14ac:dyDescent="0.35">
      <c r="B15" s="18" t="s">
        <v>726</v>
      </c>
      <c r="C15" s="17">
        <v>4.0826852298418301E-2</v>
      </c>
      <c r="D15" s="17">
        <v>4.98163228422372E-2</v>
      </c>
      <c r="E15" s="17">
        <v>1.80134868525735E-2</v>
      </c>
      <c r="F15" s="17"/>
      <c r="G15" s="17">
        <v>0</v>
      </c>
      <c r="H15" s="17">
        <v>8.1272976640524006E-2</v>
      </c>
      <c r="I15" s="17">
        <v>0</v>
      </c>
      <c r="J15" s="17">
        <v>0</v>
      </c>
      <c r="K15" s="17">
        <v>0.24010631681531899</v>
      </c>
      <c r="L15" s="17">
        <v>0</v>
      </c>
      <c r="M15" s="17"/>
      <c r="N15" s="17">
        <v>0</v>
      </c>
      <c r="O15" s="17">
        <v>6.5682851918067997E-2</v>
      </c>
      <c r="P15" s="17">
        <v>3.3363838439744699E-2</v>
      </c>
      <c r="Q15" s="17">
        <v>6.6066377036802598E-2</v>
      </c>
      <c r="R15" s="17"/>
      <c r="S15" s="17">
        <v>0</v>
      </c>
      <c r="T15" s="17">
        <v>0.10896049210801401</v>
      </c>
      <c r="U15" s="17">
        <v>0</v>
      </c>
      <c r="V15" s="17">
        <v>0</v>
      </c>
      <c r="W15" s="17">
        <v>0</v>
      </c>
      <c r="X15" s="17">
        <v>0</v>
      </c>
      <c r="Y15" s="17">
        <v>5.8527882486435701E-2</v>
      </c>
      <c r="Z15" s="17">
        <v>0</v>
      </c>
      <c r="AA15" s="17">
        <v>7.6433128501844694E-2</v>
      </c>
      <c r="AB15" s="17">
        <v>0.14611548032933899</v>
      </c>
      <c r="AC15" s="17">
        <v>0</v>
      </c>
      <c r="AD15" s="17">
        <v>0</v>
      </c>
      <c r="AE15" s="17"/>
      <c r="AF15" s="17">
        <v>6.60578989909065E-2</v>
      </c>
      <c r="AG15" s="17">
        <v>4.3296906847536697E-2</v>
      </c>
      <c r="AH15" s="17">
        <v>0</v>
      </c>
      <c r="AI15" s="17"/>
      <c r="AJ15" s="17">
        <v>6.7789509148716606E-2</v>
      </c>
      <c r="AK15" s="17">
        <v>0</v>
      </c>
      <c r="AL15" s="17">
        <v>0</v>
      </c>
      <c r="AM15" s="17" t="s">
        <v>697</v>
      </c>
      <c r="AN15" s="17">
        <v>0</v>
      </c>
      <c r="AO15" s="17"/>
      <c r="AP15" s="17">
        <v>0</v>
      </c>
      <c r="AQ15" s="17">
        <v>0</v>
      </c>
      <c r="AR15" s="17">
        <v>0.23042416444979</v>
      </c>
      <c r="AS15" s="17">
        <v>0.14867255077928701</v>
      </c>
      <c r="AT15" s="17">
        <v>0</v>
      </c>
      <c r="AU15" s="17"/>
      <c r="AV15" s="17">
        <v>2.5902735157174599E-2</v>
      </c>
      <c r="AW15" s="17">
        <v>0</v>
      </c>
      <c r="AX15" s="17">
        <v>0.11256568202775399</v>
      </c>
      <c r="AY15" s="17">
        <v>9.6129521598916606E-2</v>
      </c>
      <c r="AZ15" s="17">
        <v>0</v>
      </c>
      <c r="BA15" s="17">
        <v>0.118468202536855</v>
      </c>
      <c r="BB15" s="17"/>
      <c r="BC15" s="17">
        <v>2.8182173108674401E-2</v>
      </c>
      <c r="BD15" s="17">
        <v>0</v>
      </c>
      <c r="BE15" s="17">
        <v>7.7597500613433706E-2</v>
      </c>
      <c r="BF15" s="17">
        <v>0</v>
      </c>
      <c r="BG15" s="17">
        <v>0</v>
      </c>
    </row>
    <row r="16" spans="2:59" x14ac:dyDescent="0.35">
      <c r="B16" s="18" t="s">
        <v>100</v>
      </c>
      <c r="C16" s="19">
        <v>2.7036588082203099E-2</v>
      </c>
      <c r="D16" s="19">
        <v>3.9384092068617198E-2</v>
      </c>
      <c r="E16" s="19">
        <v>1.5786434699680899E-2</v>
      </c>
      <c r="F16" s="19"/>
      <c r="G16" s="19">
        <v>0</v>
      </c>
      <c r="H16" s="19">
        <v>0</v>
      </c>
      <c r="I16" s="19">
        <v>9.2866242546510505E-2</v>
      </c>
      <c r="J16" s="19">
        <v>0</v>
      </c>
      <c r="K16" s="19">
        <v>0</v>
      </c>
      <c r="L16" s="19">
        <v>4.3614984027145101E-2</v>
      </c>
      <c r="M16" s="19"/>
      <c r="N16" s="19">
        <v>0</v>
      </c>
      <c r="O16" s="19">
        <v>0</v>
      </c>
      <c r="P16" s="19">
        <v>7.3958144764253997E-2</v>
      </c>
      <c r="Q16" s="19">
        <v>4.4947416145293503E-2</v>
      </c>
      <c r="R16" s="19"/>
      <c r="S16" s="19">
        <v>0</v>
      </c>
      <c r="T16" s="19">
        <v>0.13482740982087399</v>
      </c>
      <c r="U16" s="19">
        <v>6.9428532024945394E-2</v>
      </c>
      <c r="V16" s="19">
        <v>0</v>
      </c>
      <c r="W16" s="19">
        <v>0</v>
      </c>
      <c r="X16" s="19">
        <v>0</v>
      </c>
      <c r="Y16" s="19">
        <v>0</v>
      </c>
      <c r="Z16" s="19">
        <v>0</v>
      </c>
      <c r="AA16" s="19">
        <v>0</v>
      </c>
      <c r="AB16" s="19">
        <v>0</v>
      </c>
      <c r="AC16" s="19">
        <v>0</v>
      </c>
      <c r="AD16" s="19">
        <v>0</v>
      </c>
      <c r="AE16" s="19"/>
      <c r="AF16" s="19">
        <v>5.3518685260620702E-2</v>
      </c>
      <c r="AG16" s="19">
        <v>0</v>
      </c>
      <c r="AH16" s="19">
        <v>0</v>
      </c>
      <c r="AI16" s="19"/>
      <c r="AJ16" s="19">
        <v>4.6621682065844099E-2</v>
      </c>
      <c r="AK16" s="19">
        <v>0</v>
      </c>
      <c r="AL16" s="19">
        <v>0</v>
      </c>
      <c r="AM16" s="19" t="s">
        <v>697</v>
      </c>
      <c r="AN16" s="19">
        <v>0</v>
      </c>
      <c r="AO16" s="19"/>
      <c r="AP16" s="19">
        <v>8.6787497939019395E-2</v>
      </c>
      <c r="AQ16" s="19">
        <v>0</v>
      </c>
      <c r="AR16" s="19">
        <v>0.146323815673045</v>
      </c>
      <c r="AS16" s="19">
        <v>0</v>
      </c>
      <c r="AT16" s="19">
        <v>0</v>
      </c>
      <c r="AU16" s="19"/>
      <c r="AV16" s="19">
        <v>0</v>
      </c>
      <c r="AW16" s="19">
        <v>8.7338750483524505E-2</v>
      </c>
      <c r="AX16" s="19">
        <v>0.13339996504730101</v>
      </c>
      <c r="AY16" s="19">
        <v>0</v>
      </c>
      <c r="AZ16" s="19">
        <v>0</v>
      </c>
      <c r="BA16" s="19">
        <v>0</v>
      </c>
      <c r="BB16" s="19"/>
      <c r="BC16" s="19">
        <v>3.92604881891125E-2</v>
      </c>
      <c r="BD16" s="19">
        <v>3.9383816103181597E-2</v>
      </c>
      <c r="BE16" s="19">
        <v>3.6828596592095503E-2</v>
      </c>
      <c r="BF16" s="19">
        <v>0</v>
      </c>
      <c r="BG16" s="19">
        <v>0</v>
      </c>
    </row>
    <row r="17" spans="2:2" x14ac:dyDescent="0.35">
      <c r="B17" s="16" t="s">
        <v>742</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75</v>
      </c>
      <c r="E7" s="10">
        <v>65</v>
      </c>
      <c r="F7" s="10"/>
      <c r="G7" s="10">
        <v>23</v>
      </c>
      <c r="H7" s="10">
        <v>26</v>
      </c>
      <c r="I7" s="10">
        <v>19</v>
      </c>
      <c r="J7" s="10">
        <v>28</v>
      </c>
      <c r="K7" s="10">
        <v>18</v>
      </c>
      <c r="L7" s="10">
        <v>26</v>
      </c>
      <c r="M7" s="10"/>
      <c r="N7" s="10">
        <v>43</v>
      </c>
      <c r="O7" s="10">
        <v>35</v>
      </c>
      <c r="P7" s="10">
        <v>32</v>
      </c>
      <c r="Q7" s="10">
        <v>30</v>
      </c>
      <c r="R7" s="10"/>
      <c r="S7" s="10">
        <v>27</v>
      </c>
      <c r="T7" s="10">
        <v>11</v>
      </c>
      <c r="U7" s="10">
        <v>10</v>
      </c>
      <c r="V7" s="10">
        <v>13</v>
      </c>
      <c r="W7" s="10">
        <v>12</v>
      </c>
      <c r="X7" s="10">
        <v>7</v>
      </c>
      <c r="Y7" s="10">
        <v>12</v>
      </c>
      <c r="Z7" s="10">
        <v>7</v>
      </c>
      <c r="AA7" s="10">
        <v>19</v>
      </c>
      <c r="AB7" s="10">
        <v>10</v>
      </c>
      <c r="AC7" s="10">
        <v>9</v>
      </c>
      <c r="AD7" s="10">
        <v>3</v>
      </c>
      <c r="AE7" s="10"/>
      <c r="AF7" s="10">
        <v>50</v>
      </c>
      <c r="AG7" s="10">
        <v>58</v>
      </c>
      <c r="AH7" s="10">
        <v>17</v>
      </c>
      <c r="AI7" s="10"/>
      <c r="AJ7" s="10">
        <v>53</v>
      </c>
      <c r="AK7" s="10">
        <v>41</v>
      </c>
      <c r="AL7" s="10">
        <v>6</v>
      </c>
      <c r="AM7" s="10">
        <v>2</v>
      </c>
      <c r="AN7" s="10">
        <v>16</v>
      </c>
      <c r="AO7" s="10"/>
      <c r="AP7" s="10">
        <v>31</v>
      </c>
      <c r="AQ7" s="10">
        <v>56</v>
      </c>
      <c r="AR7" s="10">
        <v>9</v>
      </c>
      <c r="AS7" s="10">
        <v>19</v>
      </c>
      <c r="AT7" s="10">
        <v>3</v>
      </c>
      <c r="AU7" s="10"/>
      <c r="AV7" s="10">
        <v>47</v>
      </c>
      <c r="AW7" s="10">
        <v>31</v>
      </c>
      <c r="AX7" s="10">
        <v>6</v>
      </c>
      <c r="AY7" s="10">
        <v>21</v>
      </c>
      <c r="AZ7" s="10">
        <v>6</v>
      </c>
      <c r="BA7" s="10">
        <v>17</v>
      </c>
      <c r="BB7" s="10"/>
      <c r="BC7" s="10">
        <v>36</v>
      </c>
      <c r="BD7" s="10">
        <v>26</v>
      </c>
      <c r="BE7" s="10">
        <v>40</v>
      </c>
      <c r="BF7" s="10">
        <v>17</v>
      </c>
      <c r="BG7" s="10">
        <v>4</v>
      </c>
    </row>
    <row r="8" spans="2:59" ht="30" customHeight="1" x14ac:dyDescent="0.35">
      <c r="B8" s="11" t="s">
        <v>20</v>
      </c>
      <c r="C8" s="11">
        <v>141</v>
      </c>
      <c r="D8" s="11">
        <v>74</v>
      </c>
      <c r="E8" s="11">
        <v>67</v>
      </c>
      <c r="F8" s="11"/>
      <c r="G8" s="11">
        <v>21</v>
      </c>
      <c r="H8" s="11">
        <v>28</v>
      </c>
      <c r="I8" s="11">
        <v>21</v>
      </c>
      <c r="J8" s="11">
        <v>27</v>
      </c>
      <c r="K8" s="11">
        <v>17</v>
      </c>
      <c r="L8" s="11">
        <v>27</v>
      </c>
      <c r="M8" s="11"/>
      <c r="N8" s="11">
        <v>40</v>
      </c>
      <c r="O8" s="11">
        <v>40</v>
      </c>
      <c r="P8" s="11">
        <v>30</v>
      </c>
      <c r="Q8" s="11">
        <v>30</v>
      </c>
      <c r="R8" s="11"/>
      <c r="S8" s="11">
        <v>26</v>
      </c>
      <c r="T8" s="11">
        <v>11</v>
      </c>
      <c r="U8" s="11">
        <v>10</v>
      </c>
      <c r="V8" s="11">
        <v>16</v>
      </c>
      <c r="W8" s="11">
        <v>13</v>
      </c>
      <c r="X8" s="11">
        <v>9</v>
      </c>
      <c r="Y8" s="11">
        <v>12</v>
      </c>
      <c r="Z8" s="11">
        <v>6</v>
      </c>
      <c r="AA8" s="11">
        <v>18</v>
      </c>
      <c r="AB8" s="11">
        <v>10</v>
      </c>
      <c r="AC8" s="11">
        <v>8</v>
      </c>
      <c r="AD8" s="11">
        <v>3</v>
      </c>
      <c r="AE8" s="11"/>
      <c r="AF8" s="11">
        <v>51</v>
      </c>
      <c r="AG8" s="11">
        <v>58</v>
      </c>
      <c r="AH8" s="11">
        <v>17</v>
      </c>
      <c r="AI8" s="11"/>
      <c r="AJ8" s="11">
        <v>54</v>
      </c>
      <c r="AK8" s="11">
        <v>41</v>
      </c>
      <c r="AL8" s="11">
        <v>5</v>
      </c>
      <c r="AM8" s="11">
        <v>2</v>
      </c>
      <c r="AN8" s="11">
        <v>16</v>
      </c>
      <c r="AO8" s="11"/>
      <c r="AP8" s="11">
        <v>33</v>
      </c>
      <c r="AQ8" s="11">
        <v>55</v>
      </c>
      <c r="AR8" s="11">
        <v>9</v>
      </c>
      <c r="AS8" s="11">
        <v>18</v>
      </c>
      <c r="AT8" s="11">
        <v>3</v>
      </c>
      <c r="AU8" s="11"/>
      <c r="AV8" s="11">
        <v>47</v>
      </c>
      <c r="AW8" s="11">
        <v>33</v>
      </c>
      <c r="AX8" s="11">
        <v>6</v>
      </c>
      <c r="AY8" s="11">
        <v>20</v>
      </c>
      <c r="AZ8" s="11">
        <v>6</v>
      </c>
      <c r="BA8" s="11">
        <v>16</v>
      </c>
      <c r="BB8" s="11"/>
      <c r="BC8" s="11">
        <v>36</v>
      </c>
      <c r="BD8" s="11">
        <v>26</v>
      </c>
      <c r="BE8" s="11">
        <v>39</v>
      </c>
      <c r="BF8" s="11">
        <v>17</v>
      </c>
      <c r="BG8" s="11">
        <v>4</v>
      </c>
    </row>
    <row r="9" spans="2:59" ht="29" x14ac:dyDescent="0.35">
      <c r="B9" s="18" t="s">
        <v>721</v>
      </c>
      <c r="C9" s="17">
        <v>0.11822549597743399</v>
      </c>
      <c r="D9" s="17">
        <v>0.14582230015255901</v>
      </c>
      <c r="E9" s="17">
        <v>8.7820081561634303E-2</v>
      </c>
      <c r="F9" s="17"/>
      <c r="G9" s="17">
        <v>0.196893967135329</v>
      </c>
      <c r="H9" s="17">
        <v>0.200502691699883</v>
      </c>
      <c r="I9" s="17">
        <v>5.4495981696834901E-2</v>
      </c>
      <c r="J9" s="17">
        <v>6.70493465468016E-2</v>
      </c>
      <c r="K9" s="17">
        <v>5.44227868543289E-2</v>
      </c>
      <c r="L9" s="17">
        <v>0.112550331217035</v>
      </c>
      <c r="M9" s="17"/>
      <c r="N9" s="17">
        <v>0.19923290308570299</v>
      </c>
      <c r="O9" s="17">
        <v>0.108296778262465</v>
      </c>
      <c r="P9" s="17">
        <v>6.9266617368172606E-2</v>
      </c>
      <c r="Q9" s="17">
        <v>7.3371904531273693E-2</v>
      </c>
      <c r="R9" s="17"/>
      <c r="S9" s="17">
        <v>0.119528652737159</v>
      </c>
      <c r="T9" s="17">
        <v>8.5654198222906694E-2</v>
      </c>
      <c r="U9" s="17">
        <v>0.110728771801038</v>
      </c>
      <c r="V9" s="17">
        <v>0.15020792081704201</v>
      </c>
      <c r="W9" s="17">
        <v>0</v>
      </c>
      <c r="X9" s="17">
        <v>0</v>
      </c>
      <c r="Y9" s="17">
        <v>0.261328772399881</v>
      </c>
      <c r="Z9" s="17">
        <v>0.28602031852667398</v>
      </c>
      <c r="AA9" s="17">
        <v>0.14278482936190801</v>
      </c>
      <c r="AB9" s="17">
        <v>0</v>
      </c>
      <c r="AC9" s="17">
        <v>0.21115974590432199</v>
      </c>
      <c r="AD9" s="17">
        <v>0</v>
      </c>
      <c r="AE9" s="17"/>
      <c r="AF9" s="17">
        <v>5.5864948459072E-2</v>
      </c>
      <c r="AG9" s="17">
        <v>0.180076429416584</v>
      </c>
      <c r="AH9" s="17">
        <v>6.7042194518124806E-2</v>
      </c>
      <c r="AI9" s="17"/>
      <c r="AJ9" s="17">
        <v>0.12562349853572699</v>
      </c>
      <c r="AK9" s="17">
        <v>0.15777099557202701</v>
      </c>
      <c r="AL9" s="17">
        <v>0</v>
      </c>
      <c r="AM9" s="17">
        <v>0.46833128164885601</v>
      </c>
      <c r="AN9" s="17">
        <v>7.2379035385841395E-2</v>
      </c>
      <c r="AO9" s="17"/>
      <c r="AP9" s="17">
        <v>0.122738706275097</v>
      </c>
      <c r="AQ9" s="17">
        <v>0.13345804507567899</v>
      </c>
      <c r="AR9" s="17">
        <v>0.12809258488635999</v>
      </c>
      <c r="AS9" s="17">
        <v>0.10864274508079901</v>
      </c>
      <c r="AT9" s="17">
        <v>0</v>
      </c>
      <c r="AU9" s="17"/>
      <c r="AV9" s="17">
        <v>0.13835035284459701</v>
      </c>
      <c r="AW9" s="17">
        <v>0.187430335755294</v>
      </c>
      <c r="AX9" s="17">
        <v>0</v>
      </c>
      <c r="AY9" s="17">
        <v>9.73719604243444E-2</v>
      </c>
      <c r="AZ9" s="17">
        <v>0</v>
      </c>
      <c r="BA9" s="17">
        <v>0</v>
      </c>
      <c r="BB9" s="17"/>
      <c r="BC9" s="17">
        <v>3.0264086697095498E-2</v>
      </c>
      <c r="BD9" s="17">
        <v>0.20156025995996901</v>
      </c>
      <c r="BE9" s="17">
        <v>5.7602085810104599E-2</v>
      </c>
      <c r="BF9" s="17">
        <v>0.16539409989786699</v>
      </c>
      <c r="BG9" s="17">
        <v>0.272559768117694</v>
      </c>
    </row>
    <row r="10" spans="2:59" x14ac:dyDescent="0.35">
      <c r="B10" s="18" t="s">
        <v>689</v>
      </c>
      <c r="C10" s="17">
        <v>0.11200343754317001</v>
      </c>
      <c r="D10" s="17">
        <v>0.128760896635984</v>
      </c>
      <c r="E10" s="17">
        <v>9.3540521147505495E-2</v>
      </c>
      <c r="F10" s="17"/>
      <c r="G10" s="17">
        <v>0.13914157095858401</v>
      </c>
      <c r="H10" s="17">
        <v>0.189035420315742</v>
      </c>
      <c r="I10" s="17">
        <v>0.104640512908713</v>
      </c>
      <c r="J10" s="17">
        <v>4.1465297066078301E-2</v>
      </c>
      <c r="K10" s="17">
        <v>6.3162283682553E-2</v>
      </c>
      <c r="L10" s="17">
        <v>0.11817008189768401</v>
      </c>
      <c r="M10" s="17"/>
      <c r="N10" s="17">
        <v>6.1731822563947103E-2</v>
      </c>
      <c r="O10" s="17">
        <v>0.13687867223301201</v>
      </c>
      <c r="P10" s="17">
        <v>0.133963875048493</v>
      </c>
      <c r="Q10" s="17">
        <v>0.123771081878877</v>
      </c>
      <c r="R10" s="17"/>
      <c r="S10" s="17">
        <v>0.197756793872224</v>
      </c>
      <c r="T10" s="17">
        <v>0.100484093262595</v>
      </c>
      <c r="U10" s="17">
        <v>0.106830806180936</v>
      </c>
      <c r="V10" s="17">
        <v>0</v>
      </c>
      <c r="W10" s="17">
        <v>0.23965815315673999</v>
      </c>
      <c r="X10" s="17">
        <v>0.28512314517675602</v>
      </c>
      <c r="Y10" s="17">
        <v>0</v>
      </c>
      <c r="Z10" s="17">
        <v>0</v>
      </c>
      <c r="AA10" s="17">
        <v>0.117602633802461</v>
      </c>
      <c r="AB10" s="17">
        <v>8.81605525108516E-2</v>
      </c>
      <c r="AC10" s="17">
        <v>0</v>
      </c>
      <c r="AD10" s="17">
        <v>0</v>
      </c>
      <c r="AE10" s="17"/>
      <c r="AF10" s="17">
        <v>0.10330930373481299</v>
      </c>
      <c r="AG10" s="17">
        <v>9.1913808553272594E-2</v>
      </c>
      <c r="AH10" s="17">
        <v>0.121527492240028</v>
      </c>
      <c r="AI10" s="17"/>
      <c r="AJ10" s="17">
        <v>7.5803809528303401E-2</v>
      </c>
      <c r="AK10" s="17">
        <v>0.154706492241067</v>
      </c>
      <c r="AL10" s="17">
        <v>0</v>
      </c>
      <c r="AM10" s="17">
        <v>0</v>
      </c>
      <c r="AN10" s="17">
        <v>0.20156035012357501</v>
      </c>
      <c r="AO10" s="17"/>
      <c r="AP10" s="17">
        <v>7.2101220018634199E-2</v>
      </c>
      <c r="AQ10" s="17">
        <v>0.11140118819354899</v>
      </c>
      <c r="AR10" s="17">
        <v>9.83515522522736E-2</v>
      </c>
      <c r="AS10" s="17">
        <v>0.111028236309149</v>
      </c>
      <c r="AT10" s="17">
        <v>0.33988050269512099</v>
      </c>
      <c r="AU10" s="17"/>
      <c r="AV10" s="17">
        <v>6.3503704049144502E-2</v>
      </c>
      <c r="AW10" s="17">
        <v>7.2687880058586299E-2</v>
      </c>
      <c r="AX10" s="17">
        <v>0.17494753449935599</v>
      </c>
      <c r="AY10" s="17">
        <v>5.43269584717197E-2</v>
      </c>
      <c r="AZ10" s="17">
        <v>0.31396623987302902</v>
      </c>
      <c r="BA10" s="17">
        <v>0.31313619010170102</v>
      </c>
      <c r="BB10" s="17"/>
      <c r="BC10" s="17">
        <v>8.5901886143006895E-2</v>
      </c>
      <c r="BD10" s="17">
        <v>0.197433100032607</v>
      </c>
      <c r="BE10" s="17">
        <v>0.106815179197678</v>
      </c>
      <c r="BF10" s="17">
        <v>6.8410540453457194E-2</v>
      </c>
      <c r="BG10" s="17">
        <v>0.249238863436198</v>
      </c>
    </row>
    <row r="11" spans="2:59" x14ac:dyDescent="0.35">
      <c r="B11" s="18" t="s">
        <v>690</v>
      </c>
      <c r="C11" s="17">
        <v>0.18012750159631599</v>
      </c>
      <c r="D11" s="17">
        <v>0.180053493884343</v>
      </c>
      <c r="E11" s="17">
        <v>0.18020904129700799</v>
      </c>
      <c r="F11" s="17"/>
      <c r="G11" s="17">
        <v>0.19240787406021601</v>
      </c>
      <c r="H11" s="17">
        <v>2.7745141204201001E-2</v>
      </c>
      <c r="I11" s="17">
        <v>0.32111219627996501</v>
      </c>
      <c r="J11" s="17">
        <v>0.181095151320398</v>
      </c>
      <c r="K11" s="17">
        <v>0.23671832234410001</v>
      </c>
      <c r="L11" s="17">
        <v>0.17941020750735501</v>
      </c>
      <c r="M11" s="17"/>
      <c r="N11" s="17">
        <v>0.10310488981278799</v>
      </c>
      <c r="O11" s="17">
        <v>0.167690059807652</v>
      </c>
      <c r="P11" s="17">
        <v>0.253295207037527</v>
      </c>
      <c r="Q11" s="17">
        <v>0.22482955184457901</v>
      </c>
      <c r="R11" s="17"/>
      <c r="S11" s="17">
        <v>0.19780494880343399</v>
      </c>
      <c r="T11" s="17">
        <v>0.100788172255765</v>
      </c>
      <c r="U11" s="17">
        <v>0.17041901430313</v>
      </c>
      <c r="V11" s="17">
        <v>0.39170773364325101</v>
      </c>
      <c r="W11" s="17">
        <v>0.14834556116063899</v>
      </c>
      <c r="X11" s="17">
        <v>0</v>
      </c>
      <c r="Y11" s="17">
        <v>0.27031307416884698</v>
      </c>
      <c r="Z11" s="17">
        <v>0</v>
      </c>
      <c r="AA11" s="17">
        <v>0.194187495486253</v>
      </c>
      <c r="AB11" s="17">
        <v>9.2323072130676406E-2</v>
      </c>
      <c r="AC11" s="17">
        <v>0.22248809414217399</v>
      </c>
      <c r="AD11" s="17">
        <v>0</v>
      </c>
      <c r="AE11" s="17"/>
      <c r="AF11" s="17">
        <v>0.1414365304911</v>
      </c>
      <c r="AG11" s="17">
        <v>0.162407641690681</v>
      </c>
      <c r="AH11" s="17">
        <v>0.39700741816806301</v>
      </c>
      <c r="AI11" s="17"/>
      <c r="AJ11" s="17">
        <v>0.188091757000484</v>
      </c>
      <c r="AK11" s="17">
        <v>0.17513229642828201</v>
      </c>
      <c r="AL11" s="17">
        <v>0</v>
      </c>
      <c r="AM11" s="17">
        <v>0</v>
      </c>
      <c r="AN11" s="17">
        <v>0.237912014137</v>
      </c>
      <c r="AO11" s="17"/>
      <c r="AP11" s="17">
        <v>0.161895528302961</v>
      </c>
      <c r="AQ11" s="17">
        <v>0.23909153788565601</v>
      </c>
      <c r="AR11" s="17">
        <v>0</v>
      </c>
      <c r="AS11" s="17">
        <v>0.16521917270477701</v>
      </c>
      <c r="AT11" s="17">
        <v>0</v>
      </c>
      <c r="AU11" s="17"/>
      <c r="AV11" s="17">
        <v>0.21700565643710901</v>
      </c>
      <c r="AW11" s="17">
        <v>0.126937948977287</v>
      </c>
      <c r="AX11" s="17">
        <v>0</v>
      </c>
      <c r="AY11" s="17">
        <v>0.24142229217223901</v>
      </c>
      <c r="AZ11" s="17">
        <v>0.182694836844842</v>
      </c>
      <c r="BA11" s="17">
        <v>0.25098916212612898</v>
      </c>
      <c r="BB11" s="17"/>
      <c r="BC11" s="17">
        <v>0.209056528755002</v>
      </c>
      <c r="BD11" s="17">
        <v>0.108439788733922</v>
      </c>
      <c r="BE11" s="17">
        <v>0.24028683035743501</v>
      </c>
      <c r="BF11" s="17">
        <v>5.2926595950956098E-2</v>
      </c>
      <c r="BG11" s="17">
        <v>0</v>
      </c>
    </row>
    <row r="12" spans="2:59" x14ac:dyDescent="0.35">
      <c r="B12" s="18" t="s">
        <v>691</v>
      </c>
      <c r="C12" s="17">
        <v>0.23146800637106099</v>
      </c>
      <c r="D12" s="17">
        <v>0.264659266107517</v>
      </c>
      <c r="E12" s="17">
        <v>0.194898771728337</v>
      </c>
      <c r="F12" s="17"/>
      <c r="G12" s="17">
        <v>0.23814353932760701</v>
      </c>
      <c r="H12" s="17">
        <v>0.16524436842858001</v>
      </c>
      <c r="I12" s="17">
        <v>0.15353474018841001</v>
      </c>
      <c r="J12" s="17">
        <v>0.297889344915655</v>
      </c>
      <c r="K12" s="17">
        <v>0.33562269554511498</v>
      </c>
      <c r="L12" s="17">
        <v>0.22215182580254</v>
      </c>
      <c r="M12" s="17"/>
      <c r="N12" s="17">
        <v>0.196908190084257</v>
      </c>
      <c r="O12" s="17">
        <v>0.20583730019666299</v>
      </c>
      <c r="P12" s="17">
        <v>0.28655904357619699</v>
      </c>
      <c r="Q12" s="17">
        <v>0.25553622516818197</v>
      </c>
      <c r="R12" s="17"/>
      <c r="S12" s="17">
        <v>0.175752149290792</v>
      </c>
      <c r="T12" s="17">
        <v>0.36140484383362298</v>
      </c>
      <c r="U12" s="17">
        <v>0.19504379327511101</v>
      </c>
      <c r="V12" s="17">
        <v>6.2603352555259797E-2</v>
      </c>
      <c r="W12" s="17">
        <v>0.43952960480390302</v>
      </c>
      <c r="X12" s="17">
        <v>0.41855762965807097</v>
      </c>
      <c r="Y12" s="17">
        <v>0.160486777562064</v>
      </c>
      <c r="Z12" s="17">
        <v>0.416646601973445</v>
      </c>
      <c r="AA12" s="17">
        <v>0.20609458704433301</v>
      </c>
      <c r="AB12" s="17">
        <v>0.38310001516477599</v>
      </c>
      <c r="AC12" s="17">
        <v>0</v>
      </c>
      <c r="AD12" s="17">
        <v>0</v>
      </c>
      <c r="AE12" s="17"/>
      <c r="AF12" s="17">
        <v>0.30704933374268101</v>
      </c>
      <c r="AG12" s="17">
        <v>0.185000863808407</v>
      </c>
      <c r="AH12" s="17">
        <v>0.15996870566609001</v>
      </c>
      <c r="AI12" s="17"/>
      <c r="AJ12" s="17">
        <v>0.249444741094174</v>
      </c>
      <c r="AK12" s="17">
        <v>0.15676108150204501</v>
      </c>
      <c r="AL12" s="17">
        <v>0.46038379863904999</v>
      </c>
      <c r="AM12" s="17">
        <v>0.53166871835114404</v>
      </c>
      <c r="AN12" s="17">
        <v>0.28589847794547901</v>
      </c>
      <c r="AO12" s="17"/>
      <c r="AP12" s="17">
        <v>0.23512127846008299</v>
      </c>
      <c r="AQ12" s="17">
        <v>0.19339144021860599</v>
      </c>
      <c r="AR12" s="17">
        <v>0.53996675475815903</v>
      </c>
      <c r="AS12" s="17">
        <v>0.29957032927322602</v>
      </c>
      <c r="AT12" s="17">
        <v>0</v>
      </c>
      <c r="AU12" s="17"/>
      <c r="AV12" s="17">
        <v>0.22061425762687401</v>
      </c>
      <c r="AW12" s="17">
        <v>0.17559540470296101</v>
      </c>
      <c r="AX12" s="17">
        <v>0.41066110894562402</v>
      </c>
      <c r="AY12" s="17">
        <v>0.26825287052799701</v>
      </c>
      <c r="AZ12" s="17">
        <v>0</v>
      </c>
      <c r="BA12" s="17">
        <v>0.28331432461350597</v>
      </c>
      <c r="BB12" s="17"/>
      <c r="BC12" s="17">
        <v>0.275533402143884</v>
      </c>
      <c r="BD12" s="17">
        <v>0.192325056924084</v>
      </c>
      <c r="BE12" s="17">
        <v>0.279238868189634</v>
      </c>
      <c r="BF12" s="17">
        <v>0.148346514386162</v>
      </c>
      <c r="BG12" s="17">
        <v>0.23990191297553901</v>
      </c>
    </row>
    <row r="13" spans="2:59" x14ac:dyDescent="0.35">
      <c r="B13" s="18" t="s">
        <v>692</v>
      </c>
      <c r="C13" s="17">
        <v>0.15390673869414401</v>
      </c>
      <c r="D13" s="17">
        <v>0.13129309674539599</v>
      </c>
      <c r="E13" s="17">
        <v>0.17882183938982499</v>
      </c>
      <c r="F13" s="17"/>
      <c r="G13" s="17">
        <v>0.108189911491095</v>
      </c>
      <c r="H13" s="17">
        <v>0.14131517715125899</v>
      </c>
      <c r="I13" s="17">
        <v>0.219069621799166</v>
      </c>
      <c r="J13" s="17">
        <v>0.183312495198345</v>
      </c>
      <c r="K13" s="17">
        <v>9.9088849562393097E-2</v>
      </c>
      <c r="L13" s="17">
        <v>0.15883506578373099</v>
      </c>
      <c r="M13" s="17"/>
      <c r="N13" s="17">
        <v>0.23707585270791001</v>
      </c>
      <c r="O13" s="17">
        <v>0.18479973760069199</v>
      </c>
      <c r="P13" s="17">
        <v>8.1516932241953596E-2</v>
      </c>
      <c r="Q13" s="17">
        <v>7.6202670915946499E-2</v>
      </c>
      <c r="R13" s="17"/>
      <c r="S13" s="17">
        <v>9.0845728796318095E-2</v>
      </c>
      <c r="T13" s="17">
        <v>0.18288656103985501</v>
      </c>
      <c r="U13" s="17">
        <v>9.7846529008540198E-2</v>
      </c>
      <c r="V13" s="17">
        <v>0.31934296223889802</v>
      </c>
      <c r="W13" s="17">
        <v>0</v>
      </c>
      <c r="X13" s="17">
        <v>0.14548919822970299</v>
      </c>
      <c r="Y13" s="17">
        <v>0.155958336636564</v>
      </c>
      <c r="Z13" s="17">
        <v>0.16926958404356801</v>
      </c>
      <c r="AA13" s="17">
        <v>6.4641657161277302E-2</v>
      </c>
      <c r="AB13" s="17">
        <v>0.125019127655013</v>
      </c>
      <c r="AC13" s="17">
        <v>0.33821758224141701</v>
      </c>
      <c r="AD13" s="17">
        <v>0.67629592655818205</v>
      </c>
      <c r="AE13" s="17"/>
      <c r="AF13" s="17">
        <v>0.19435491175186101</v>
      </c>
      <c r="AG13" s="17">
        <v>0.18260756022829699</v>
      </c>
      <c r="AH13" s="17">
        <v>0</v>
      </c>
      <c r="AI13" s="17"/>
      <c r="AJ13" s="17">
        <v>0.13850237063243701</v>
      </c>
      <c r="AK13" s="17">
        <v>0.18482397480681001</v>
      </c>
      <c r="AL13" s="17">
        <v>0.18862813769328601</v>
      </c>
      <c r="AM13" s="17">
        <v>0</v>
      </c>
      <c r="AN13" s="17">
        <v>0</v>
      </c>
      <c r="AO13" s="17"/>
      <c r="AP13" s="17">
        <v>0.128485366065579</v>
      </c>
      <c r="AQ13" s="17">
        <v>0.168936551081631</v>
      </c>
      <c r="AR13" s="17">
        <v>0.118027887926279</v>
      </c>
      <c r="AS13" s="17">
        <v>0.176802096737224</v>
      </c>
      <c r="AT13" s="17">
        <v>0.36068699358415901</v>
      </c>
      <c r="AU13" s="17"/>
      <c r="AV13" s="17">
        <v>0.14043425769888501</v>
      </c>
      <c r="AW13" s="17">
        <v>0.12501719483235499</v>
      </c>
      <c r="AX13" s="17">
        <v>0.41439135655502002</v>
      </c>
      <c r="AY13" s="17">
        <v>0.216512490451884</v>
      </c>
      <c r="AZ13" s="17">
        <v>0.186984577537537</v>
      </c>
      <c r="BA13" s="17">
        <v>6.6047705838327794E-2</v>
      </c>
      <c r="BB13" s="17"/>
      <c r="BC13" s="17">
        <v>0.11903275596844</v>
      </c>
      <c r="BD13" s="17">
        <v>6.04703980350704E-2</v>
      </c>
      <c r="BE13" s="17">
        <v>0.15694283890320801</v>
      </c>
      <c r="BF13" s="17">
        <v>0.37236538989302798</v>
      </c>
      <c r="BG13" s="17">
        <v>0</v>
      </c>
    </row>
    <row r="14" spans="2:59" x14ac:dyDescent="0.35">
      <c r="B14" s="18" t="s">
        <v>598</v>
      </c>
      <c r="C14" s="17">
        <v>5.7116297256737898E-2</v>
      </c>
      <c r="D14" s="17">
        <v>5.6864090778917999E-2</v>
      </c>
      <c r="E14" s="17">
        <v>5.7394171550725098E-2</v>
      </c>
      <c r="F14" s="17"/>
      <c r="G14" s="17">
        <v>0</v>
      </c>
      <c r="H14" s="17">
        <v>8.3020577411783994E-2</v>
      </c>
      <c r="I14" s="17">
        <v>0.105696112544994</v>
      </c>
      <c r="J14" s="17">
        <v>6.1191213502472398E-2</v>
      </c>
      <c r="K14" s="17">
        <v>4.6600866966180599E-2</v>
      </c>
      <c r="L14" s="17">
        <v>4.05644076192112E-2</v>
      </c>
      <c r="M14" s="17"/>
      <c r="N14" s="17">
        <v>9.0484420668889204E-2</v>
      </c>
      <c r="O14" s="17">
        <v>6.2781840729354804E-2</v>
      </c>
      <c r="P14" s="17">
        <v>0</v>
      </c>
      <c r="Q14" s="17">
        <v>6.2743552547555495E-2</v>
      </c>
      <c r="R14" s="17"/>
      <c r="S14" s="17">
        <v>7.35524868055486E-2</v>
      </c>
      <c r="T14" s="17">
        <v>0</v>
      </c>
      <c r="U14" s="17">
        <v>0.103661490109514</v>
      </c>
      <c r="V14" s="17">
        <v>0</v>
      </c>
      <c r="W14" s="17">
        <v>7.9939757836130804E-2</v>
      </c>
      <c r="X14" s="17">
        <v>0</v>
      </c>
      <c r="Y14" s="17">
        <v>7.0125606720261996E-2</v>
      </c>
      <c r="Z14" s="17">
        <v>0</v>
      </c>
      <c r="AA14" s="17">
        <v>0.113795117408484</v>
      </c>
      <c r="AB14" s="17">
        <v>0.125019127655013</v>
      </c>
      <c r="AC14" s="17">
        <v>0</v>
      </c>
      <c r="AD14" s="17">
        <v>0</v>
      </c>
      <c r="AE14" s="17"/>
      <c r="AF14" s="17">
        <v>2.8278645783594701E-2</v>
      </c>
      <c r="AG14" s="17">
        <v>9.5181636994260299E-2</v>
      </c>
      <c r="AH14" s="17">
        <v>6.5059708866563301E-2</v>
      </c>
      <c r="AI14" s="17"/>
      <c r="AJ14" s="17">
        <v>6.6790339008641106E-2</v>
      </c>
      <c r="AK14" s="17">
        <v>7.8845140606028596E-2</v>
      </c>
      <c r="AL14" s="17">
        <v>0</v>
      </c>
      <c r="AM14" s="17">
        <v>0</v>
      </c>
      <c r="AN14" s="17">
        <v>0</v>
      </c>
      <c r="AO14" s="17"/>
      <c r="AP14" s="17">
        <v>8.5005655794698903E-2</v>
      </c>
      <c r="AQ14" s="17">
        <v>5.8106018530043303E-2</v>
      </c>
      <c r="AR14" s="17">
        <v>0</v>
      </c>
      <c r="AS14" s="17">
        <v>4.5538405249329499E-2</v>
      </c>
      <c r="AT14" s="17">
        <v>0</v>
      </c>
      <c r="AU14" s="17"/>
      <c r="AV14" s="17">
        <v>9.4371496918162906E-2</v>
      </c>
      <c r="AW14" s="17">
        <v>8.5697314291070706E-2</v>
      </c>
      <c r="AX14" s="17">
        <v>0</v>
      </c>
      <c r="AY14" s="17">
        <v>4.0081837853624798E-2</v>
      </c>
      <c r="AZ14" s="17">
        <v>0</v>
      </c>
      <c r="BA14" s="17">
        <v>0</v>
      </c>
      <c r="BB14" s="17"/>
      <c r="BC14" s="17">
        <v>0</v>
      </c>
      <c r="BD14" s="17">
        <v>4.6239852504942697E-2</v>
      </c>
      <c r="BE14" s="17">
        <v>8.4089135226237094E-2</v>
      </c>
      <c r="BF14" s="17">
        <v>0.101798995187023</v>
      </c>
      <c r="BG14" s="17">
        <v>0.23829945547056899</v>
      </c>
    </row>
    <row r="15" spans="2:59" ht="29" x14ac:dyDescent="0.35">
      <c r="B15" s="18" t="s">
        <v>722</v>
      </c>
      <c r="C15" s="17">
        <v>6.0539944505498301E-2</v>
      </c>
      <c r="D15" s="17">
        <v>4.4024639665044898E-2</v>
      </c>
      <c r="E15" s="17">
        <v>7.87360618780268E-2</v>
      </c>
      <c r="F15" s="17"/>
      <c r="G15" s="17">
        <v>4.4264970330455101E-2</v>
      </c>
      <c r="H15" s="17">
        <v>7.8315044156000296E-2</v>
      </c>
      <c r="I15" s="17">
        <v>4.1450834581918297E-2</v>
      </c>
      <c r="J15" s="17">
        <v>3.7289378249115199E-2</v>
      </c>
      <c r="K15" s="17">
        <v>5.9694301012881201E-2</v>
      </c>
      <c r="L15" s="17">
        <v>9.3872948132957296E-2</v>
      </c>
      <c r="M15" s="17"/>
      <c r="N15" s="17">
        <v>4.9553773812796402E-2</v>
      </c>
      <c r="O15" s="17">
        <v>5.4163569673914697E-2</v>
      </c>
      <c r="P15" s="17">
        <v>6.1655176956427901E-2</v>
      </c>
      <c r="Q15" s="17">
        <v>8.2232210017279997E-2</v>
      </c>
      <c r="R15" s="17"/>
      <c r="S15" s="17">
        <v>3.3344278222348901E-2</v>
      </c>
      <c r="T15" s="17">
        <v>0</v>
      </c>
      <c r="U15" s="17">
        <v>9.9642069645105205E-2</v>
      </c>
      <c r="V15" s="17">
        <v>7.6138030745548896E-2</v>
      </c>
      <c r="W15" s="17">
        <v>0</v>
      </c>
      <c r="X15" s="17">
        <v>0.15083002693547001</v>
      </c>
      <c r="Y15" s="17">
        <v>8.1787432512381603E-2</v>
      </c>
      <c r="Z15" s="17">
        <v>0</v>
      </c>
      <c r="AA15" s="17">
        <v>5.5729046337954301E-2</v>
      </c>
      <c r="AB15" s="17">
        <v>0.10433216833027199</v>
      </c>
      <c r="AC15" s="17">
        <v>0.15303674697141301</v>
      </c>
      <c r="AD15" s="17">
        <v>0</v>
      </c>
      <c r="AE15" s="17"/>
      <c r="AF15" s="17">
        <v>8.7051167339892099E-2</v>
      </c>
      <c r="AG15" s="17">
        <v>3.4422609761494999E-2</v>
      </c>
      <c r="AH15" s="17">
        <v>6.9103255244844203E-2</v>
      </c>
      <c r="AI15" s="17"/>
      <c r="AJ15" s="17">
        <v>0.10008153238956601</v>
      </c>
      <c r="AK15" s="17">
        <v>2.4206397027307501E-2</v>
      </c>
      <c r="AL15" s="17">
        <v>0.17489397995137199</v>
      </c>
      <c r="AM15" s="17">
        <v>0</v>
      </c>
      <c r="AN15" s="17">
        <v>7.4604165221519206E-2</v>
      </c>
      <c r="AO15" s="17"/>
      <c r="AP15" s="17">
        <v>0.16427213784255201</v>
      </c>
      <c r="AQ15" s="17">
        <v>3.4908635677161202E-2</v>
      </c>
      <c r="AR15" s="17">
        <v>0</v>
      </c>
      <c r="AS15" s="17">
        <v>0</v>
      </c>
      <c r="AT15" s="17">
        <v>0</v>
      </c>
      <c r="AU15" s="17"/>
      <c r="AV15" s="17">
        <v>2.0202370551401099E-2</v>
      </c>
      <c r="AW15" s="17">
        <v>0.165608757374438</v>
      </c>
      <c r="AX15" s="17">
        <v>0</v>
      </c>
      <c r="AY15" s="17">
        <v>0</v>
      </c>
      <c r="AZ15" s="17">
        <v>0.16112484979615599</v>
      </c>
      <c r="BA15" s="17">
        <v>0</v>
      </c>
      <c r="BB15" s="17"/>
      <c r="BC15" s="17">
        <v>0.153293359445108</v>
      </c>
      <c r="BD15" s="17">
        <v>0</v>
      </c>
      <c r="BE15" s="17">
        <v>2.50622168706571E-2</v>
      </c>
      <c r="BF15" s="17">
        <v>5.6557993944703497E-2</v>
      </c>
      <c r="BG15" s="17">
        <v>0</v>
      </c>
    </row>
    <row r="16" spans="2:59" x14ac:dyDescent="0.35">
      <c r="B16" s="18" t="s">
        <v>100</v>
      </c>
      <c r="C16" s="19">
        <v>8.66125780556391E-2</v>
      </c>
      <c r="D16" s="19">
        <v>4.8522216030237403E-2</v>
      </c>
      <c r="E16" s="19">
        <v>0.12857951144693799</v>
      </c>
      <c r="F16" s="19"/>
      <c r="G16" s="19">
        <v>8.0958166696713602E-2</v>
      </c>
      <c r="H16" s="19">
        <v>0.114821579632551</v>
      </c>
      <c r="I16" s="19">
        <v>0</v>
      </c>
      <c r="J16" s="19">
        <v>0.130707773201134</v>
      </c>
      <c r="K16" s="19">
        <v>0.10468989403244799</v>
      </c>
      <c r="L16" s="19">
        <v>7.4445132039485204E-2</v>
      </c>
      <c r="M16" s="19"/>
      <c r="N16" s="19">
        <v>6.1908147263709599E-2</v>
      </c>
      <c r="O16" s="19">
        <v>7.9552041496245701E-2</v>
      </c>
      <c r="P16" s="19">
        <v>0.113743147771229</v>
      </c>
      <c r="Q16" s="19">
        <v>0.101312803096307</v>
      </c>
      <c r="R16" s="19"/>
      <c r="S16" s="19">
        <v>0.111414961472175</v>
      </c>
      <c r="T16" s="19">
        <v>0.168782131385255</v>
      </c>
      <c r="U16" s="19">
        <v>0.11582752567662601</v>
      </c>
      <c r="V16" s="19">
        <v>0</v>
      </c>
      <c r="W16" s="19">
        <v>9.2526923042586098E-2</v>
      </c>
      <c r="X16" s="19">
        <v>0</v>
      </c>
      <c r="Y16" s="19">
        <v>0</v>
      </c>
      <c r="Z16" s="19">
        <v>0.12806349545631401</v>
      </c>
      <c r="AA16" s="19">
        <v>0.105164633397328</v>
      </c>
      <c r="AB16" s="19">
        <v>8.2045936553398105E-2</v>
      </c>
      <c r="AC16" s="19">
        <v>7.5097830740674595E-2</v>
      </c>
      <c r="AD16" s="19">
        <v>0.32370407344181801</v>
      </c>
      <c r="AE16" s="19"/>
      <c r="AF16" s="19">
        <v>8.2655158696986905E-2</v>
      </c>
      <c r="AG16" s="19">
        <v>6.8389449547002795E-2</v>
      </c>
      <c r="AH16" s="19">
        <v>0.120291225296287</v>
      </c>
      <c r="AI16" s="19"/>
      <c r="AJ16" s="19">
        <v>5.5661951810667902E-2</v>
      </c>
      <c r="AK16" s="19">
        <v>6.7753621816431797E-2</v>
      </c>
      <c r="AL16" s="19">
        <v>0.17609408371629201</v>
      </c>
      <c r="AM16" s="19">
        <v>0</v>
      </c>
      <c r="AN16" s="19">
        <v>0.127645957186585</v>
      </c>
      <c r="AO16" s="19"/>
      <c r="AP16" s="19">
        <v>3.0380107240395301E-2</v>
      </c>
      <c r="AQ16" s="19">
        <v>6.0706583337674702E-2</v>
      </c>
      <c r="AR16" s="19">
        <v>0.11556122017692801</v>
      </c>
      <c r="AS16" s="19">
        <v>9.3199014645494599E-2</v>
      </c>
      <c r="AT16" s="19">
        <v>0.29943250372072</v>
      </c>
      <c r="AU16" s="19"/>
      <c r="AV16" s="19">
        <v>0.10551790387382599</v>
      </c>
      <c r="AW16" s="19">
        <v>6.1025164008008399E-2</v>
      </c>
      <c r="AX16" s="19">
        <v>0</v>
      </c>
      <c r="AY16" s="19">
        <v>8.2031590098191207E-2</v>
      </c>
      <c r="AZ16" s="19">
        <v>0.15522949594843599</v>
      </c>
      <c r="BA16" s="19">
        <v>8.6512617320335994E-2</v>
      </c>
      <c r="BB16" s="19"/>
      <c r="BC16" s="19">
        <v>0.126917980847464</v>
      </c>
      <c r="BD16" s="19">
        <v>0.19353154380940499</v>
      </c>
      <c r="BE16" s="19">
        <v>4.9962845445046401E-2</v>
      </c>
      <c r="BF16" s="19">
        <v>3.4199870286801798E-2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140</v>
      </c>
      <c r="D7" s="10">
        <v>75</v>
      </c>
      <c r="E7" s="10">
        <v>65</v>
      </c>
      <c r="F7" s="10"/>
      <c r="G7" s="10">
        <v>23</v>
      </c>
      <c r="H7" s="10">
        <v>26</v>
      </c>
      <c r="I7" s="10">
        <v>19</v>
      </c>
      <c r="J7" s="10">
        <v>28</v>
      </c>
      <c r="K7" s="10">
        <v>18</v>
      </c>
      <c r="L7" s="10">
        <v>26</v>
      </c>
      <c r="M7" s="10"/>
      <c r="N7" s="10">
        <v>43</v>
      </c>
      <c r="O7" s="10">
        <v>35</v>
      </c>
      <c r="P7" s="10">
        <v>32</v>
      </c>
      <c r="Q7" s="10">
        <v>30</v>
      </c>
      <c r="R7" s="10"/>
      <c r="S7" s="10">
        <v>27</v>
      </c>
      <c r="T7" s="10">
        <v>11</v>
      </c>
      <c r="U7" s="10">
        <v>10</v>
      </c>
      <c r="V7" s="10">
        <v>13</v>
      </c>
      <c r="W7" s="10">
        <v>12</v>
      </c>
      <c r="X7" s="10">
        <v>7</v>
      </c>
      <c r="Y7" s="10">
        <v>12</v>
      </c>
      <c r="Z7" s="10">
        <v>7</v>
      </c>
      <c r="AA7" s="10">
        <v>19</v>
      </c>
      <c r="AB7" s="10">
        <v>10</v>
      </c>
      <c r="AC7" s="10">
        <v>9</v>
      </c>
      <c r="AD7" s="10">
        <v>3</v>
      </c>
      <c r="AE7" s="10"/>
      <c r="AF7" s="10">
        <v>50</v>
      </c>
      <c r="AG7" s="10">
        <v>58</v>
      </c>
      <c r="AH7" s="10">
        <v>17</v>
      </c>
      <c r="AI7" s="10"/>
      <c r="AJ7" s="10">
        <v>53</v>
      </c>
      <c r="AK7" s="10">
        <v>41</v>
      </c>
      <c r="AL7" s="10">
        <v>6</v>
      </c>
      <c r="AM7" s="10">
        <v>2</v>
      </c>
      <c r="AN7" s="10">
        <v>16</v>
      </c>
      <c r="AO7" s="10"/>
      <c r="AP7" s="10">
        <v>31</v>
      </c>
      <c r="AQ7" s="10">
        <v>56</v>
      </c>
      <c r="AR7" s="10">
        <v>9</v>
      </c>
      <c r="AS7" s="10">
        <v>19</v>
      </c>
      <c r="AT7" s="10">
        <v>3</v>
      </c>
      <c r="AU7" s="10"/>
      <c r="AV7" s="10">
        <v>47</v>
      </c>
      <c r="AW7" s="10">
        <v>31</v>
      </c>
      <c r="AX7" s="10">
        <v>6</v>
      </c>
      <c r="AY7" s="10">
        <v>21</v>
      </c>
      <c r="AZ7" s="10">
        <v>6</v>
      </c>
      <c r="BA7" s="10">
        <v>17</v>
      </c>
      <c r="BB7" s="10"/>
      <c r="BC7" s="10">
        <v>36</v>
      </c>
      <c r="BD7" s="10">
        <v>26</v>
      </c>
      <c r="BE7" s="10">
        <v>40</v>
      </c>
      <c r="BF7" s="10">
        <v>17</v>
      </c>
      <c r="BG7" s="10">
        <v>4</v>
      </c>
    </row>
    <row r="8" spans="2:59" ht="30" customHeight="1" x14ac:dyDescent="0.35">
      <c r="B8" s="11" t="s">
        <v>20</v>
      </c>
      <c r="C8" s="11">
        <v>141</v>
      </c>
      <c r="D8" s="11">
        <v>74</v>
      </c>
      <c r="E8" s="11">
        <v>67</v>
      </c>
      <c r="F8" s="11"/>
      <c r="G8" s="11">
        <v>21</v>
      </c>
      <c r="H8" s="11">
        <v>28</v>
      </c>
      <c r="I8" s="11">
        <v>21</v>
      </c>
      <c r="J8" s="11">
        <v>27</v>
      </c>
      <c r="K8" s="11">
        <v>17</v>
      </c>
      <c r="L8" s="11">
        <v>27</v>
      </c>
      <c r="M8" s="11"/>
      <c r="N8" s="11">
        <v>40</v>
      </c>
      <c r="O8" s="11">
        <v>40</v>
      </c>
      <c r="P8" s="11">
        <v>30</v>
      </c>
      <c r="Q8" s="11">
        <v>30</v>
      </c>
      <c r="R8" s="11"/>
      <c r="S8" s="11">
        <v>26</v>
      </c>
      <c r="T8" s="11">
        <v>11</v>
      </c>
      <c r="U8" s="11">
        <v>10</v>
      </c>
      <c r="V8" s="11">
        <v>16</v>
      </c>
      <c r="W8" s="11">
        <v>13</v>
      </c>
      <c r="X8" s="11">
        <v>9</v>
      </c>
      <c r="Y8" s="11">
        <v>12</v>
      </c>
      <c r="Z8" s="11">
        <v>6</v>
      </c>
      <c r="AA8" s="11">
        <v>18</v>
      </c>
      <c r="AB8" s="11">
        <v>10</v>
      </c>
      <c r="AC8" s="11">
        <v>8</v>
      </c>
      <c r="AD8" s="11">
        <v>3</v>
      </c>
      <c r="AE8" s="11"/>
      <c r="AF8" s="11">
        <v>51</v>
      </c>
      <c r="AG8" s="11">
        <v>58</v>
      </c>
      <c r="AH8" s="11">
        <v>17</v>
      </c>
      <c r="AI8" s="11"/>
      <c r="AJ8" s="11">
        <v>54</v>
      </c>
      <c r="AK8" s="11">
        <v>41</v>
      </c>
      <c r="AL8" s="11">
        <v>5</v>
      </c>
      <c r="AM8" s="11">
        <v>2</v>
      </c>
      <c r="AN8" s="11">
        <v>16</v>
      </c>
      <c r="AO8" s="11"/>
      <c r="AP8" s="11">
        <v>33</v>
      </c>
      <c r="AQ8" s="11">
        <v>55</v>
      </c>
      <c r="AR8" s="11">
        <v>9</v>
      </c>
      <c r="AS8" s="11">
        <v>18</v>
      </c>
      <c r="AT8" s="11">
        <v>3</v>
      </c>
      <c r="AU8" s="11"/>
      <c r="AV8" s="11">
        <v>47</v>
      </c>
      <c r="AW8" s="11">
        <v>33</v>
      </c>
      <c r="AX8" s="11">
        <v>6</v>
      </c>
      <c r="AY8" s="11">
        <v>20</v>
      </c>
      <c r="AZ8" s="11">
        <v>6</v>
      </c>
      <c r="BA8" s="11">
        <v>16</v>
      </c>
      <c r="BB8" s="11"/>
      <c r="BC8" s="11">
        <v>36</v>
      </c>
      <c r="BD8" s="11">
        <v>26</v>
      </c>
      <c r="BE8" s="11">
        <v>39</v>
      </c>
      <c r="BF8" s="11">
        <v>17</v>
      </c>
      <c r="BG8" s="11">
        <v>4</v>
      </c>
    </row>
    <row r="9" spans="2:59" x14ac:dyDescent="0.35">
      <c r="B9" s="18" t="s">
        <v>725</v>
      </c>
      <c r="C9" s="17">
        <v>0.100087490082512</v>
      </c>
      <c r="D9" s="17">
        <v>7.07416526108363E-2</v>
      </c>
      <c r="E9" s="17">
        <v>0.132419942204244</v>
      </c>
      <c r="F9" s="17"/>
      <c r="G9" s="17">
        <v>4.8523751435592698E-2</v>
      </c>
      <c r="H9" s="17">
        <v>8.3890221404112703E-2</v>
      </c>
      <c r="I9" s="17">
        <v>0.16092875365922299</v>
      </c>
      <c r="J9" s="17">
        <v>3.2938508851824498E-2</v>
      </c>
      <c r="K9" s="17">
        <v>0.17094536143993</v>
      </c>
      <c r="L9" s="17">
        <v>0.130833937136453</v>
      </c>
      <c r="M9" s="17"/>
      <c r="N9" s="17">
        <v>2.59378470486471E-2</v>
      </c>
      <c r="O9" s="17">
        <v>0.14332917188362199</v>
      </c>
      <c r="P9" s="17">
        <v>9.7953506266429305E-2</v>
      </c>
      <c r="Q9" s="17">
        <v>0.14331896891975501</v>
      </c>
      <c r="R9" s="17"/>
      <c r="S9" s="17">
        <v>7.3067137914727104E-2</v>
      </c>
      <c r="T9" s="17">
        <v>0.16462177138919801</v>
      </c>
      <c r="U9" s="17">
        <v>0.21037084144614299</v>
      </c>
      <c r="V9" s="17">
        <v>0.219561323073516</v>
      </c>
      <c r="W9" s="17">
        <v>0</v>
      </c>
      <c r="X9" s="17">
        <v>0.15083002693547001</v>
      </c>
      <c r="Y9" s="17">
        <v>0</v>
      </c>
      <c r="Z9" s="17">
        <v>0</v>
      </c>
      <c r="AA9" s="17">
        <v>0</v>
      </c>
      <c r="AB9" s="17">
        <v>0.228450917879679</v>
      </c>
      <c r="AC9" s="17">
        <v>0.15303674697141301</v>
      </c>
      <c r="AD9" s="17">
        <v>0</v>
      </c>
      <c r="AE9" s="17"/>
      <c r="AF9" s="17">
        <v>8.0267356885837499E-2</v>
      </c>
      <c r="AG9" s="17">
        <v>0.130336918197199</v>
      </c>
      <c r="AH9" s="17">
        <v>0.146623056231314</v>
      </c>
      <c r="AI9" s="17"/>
      <c r="AJ9" s="17">
        <v>0.16755435180830699</v>
      </c>
      <c r="AK9" s="17">
        <v>4.8582768650013798E-2</v>
      </c>
      <c r="AL9" s="17">
        <v>0</v>
      </c>
      <c r="AM9" s="17">
        <v>0</v>
      </c>
      <c r="AN9" s="17">
        <v>7.4604165221519206E-2</v>
      </c>
      <c r="AO9" s="17"/>
      <c r="AP9" s="17">
        <v>0.24159864339249801</v>
      </c>
      <c r="AQ9" s="17">
        <v>3.5803744323625E-2</v>
      </c>
      <c r="AR9" s="17">
        <v>0.12809258488635999</v>
      </c>
      <c r="AS9" s="17">
        <v>4.9030320892997602E-2</v>
      </c>
      <c r="AT9" s="17">
        <v>0</v>
      </c>
      <c r="AU9" s="17"/>
      <c r="AV9" s="17">
        <v>4.2375284192505303E-2</v>
      </c>
      <c r="AW9" s="17">
        <v>0.20354406859680099</v>
      </c>
      <c r="AX9" s="17">
        <v>0</v>
      </c>
      <c r="AY9" s="17">
        <v>9.7561035204710794E-2</v>
      </c>
      <c r="AZ9" s="17">
        <v>0</v>
      </c>
      <c r="BA9" s="17">
        <v>7.9550616651203707E-2</v>
      </c>
      <c r="BB9" s="17"/>
      <c r="BC9" s="17">
        <v>0.177292181921366</v>
      </c>
      <c r="BD9" s="17">
        <v>7.3686239109497495E-2</v>
      </c>
      <c r="BE9" s="17">
        <v>9.1514160661910496E-2</v>
      </c>
      <c r="BF9" s="17">
        <v>0</v>
      </c>
      <c r="BG9" s="17">
        <v>0</v>
      </c>
    </row>
    <row r="10" spans="2:59" x14ac:dyDescent="0.35">
      <c r="B10" s="18" t="s">
        <v>689</v>
      </c>
      <c r="C10" s="17">
        <v>9.9989371643902605E-2</v>
      </c>
      <c r="D10" s="17">
        <v>9.6506850452442103E-2</v>
      </c>
      <c r="E10" s="17">
        <v>0.103826319551574</v>
      </c>
      <c r="F10" s="17"/>
      <c r="G10" s="17">
        <v>9.44841302305231E-2</v>
      </c>
      <c r="H10" s="17">
        <v>0.122771957857622</v>
      </c>
      <c r="I10" s="17">
        <v>0.166466882571082</v>
      </c>
      <c r="J10" s="17">
        <v>0.115848104792399</v>
      </c>
      <c r="K10" s="17">
        <v>6.7211949373030294E-2</v>
      </c>
      <c r="L10" s="17">
        <v>3.3996341773433601E-2</v>
      </c>
      <c r="M10" s="17"/>
      <c r="N10" s="17">
        <v>8.8659766683125099E-2</v>
      </c>
      <c r="O10" s="17">
        <v>0.14570968106266499</v>
      </c>
      <c r="P10" s="17">
        <v>0.11669863444856</v>
      </c>
      <c r="Q10" s="17">
        <v>3.8457899092173599E-2</v>
      </c>
      <c r="R10" s="17"/>
      <c r="S10" s="17">
        <v>0.15616855387273501</v>
      </c>
      <c r="T10" s="17">
        <v>0.100484093262595</v>
      </c>
      <c r="U10" s="17">
        <v>0.106830806180936</v>
      </c>
      <c r="V10" s="17">
        <v>7.3185818129512706E-2</v>
      </c>
      <c r="W10" s="17">
        <v>0</v>
      </c>
      <c r="X10" s="17">
        <v>0</v>
      </c>
      <c r="Y10" s="17">
        <v>0.23774576914894599</v>
      </c>
      <c r="Z10" s="17">
        <v>0.16926958404356801</v>
      </c>
      <c r="AA10" s="17">
        <v>0</v>
      </c>
      <c r="AB10" s="17">
        <v>0.207065064208411</v>
      </c>
      <c r="AC10" s="17">
        <v>0.100432977480078</v>
      </c>
      <c r="AD10" s="17">
        <v>0</v>
      </c>
      <c r="AE10" s="17"/>
      <c r="AF10" s="17">
        <v>0.12793655717161401</v>
      </c>
      <c r="AG10" s="17">
        <v>9.5978296485911399E-2</v>
      </c>
      <c r="AH10" s="17">
        <v>6.4232814794249804E-2</v>
      </c>
      <c r="AI10" s="17"/>
      <c r="AJ10" s="17">
        <v>4.83342965985743E-2</v>
      </c>
      <c r="AK10" s="17">
        <v>0.153266655561592</v>
      </c>
      <c r="AL10" s="17">
        <v>0.17489397995137199</v>
      </c>
      <c r="AM10" s="17">
        <v>0</v>
      </c>
      <c r="AN10" s="17">
        <v>0.19456487080874099</v>
      </c>
      <c r="AO10" s="17"/>
      <c r="AP10" s="17">
        <v>4.63759561752679E-2</v>
      </c>
      <c r="AQ10" s="17">
        <v>0.117274926010848</v>
      </c>
      <c r="AR10" s="17">
        <v>0</v>
      </c>
      <c r="AS10" s="17">
        <v>0.14807486830095301</v>
      </c>
      <c r="AT10" s="17">
        <v>0</v>
      </c>
      <c r="AU10" s="17"/>
      <c r="AV10" s="17">
        <v>0.115627963521726</v>
      </c>
      <c r="AW10" s="17">
        <v>4.67532995863165E-2</v>
      </c>
      <c r="AX10" s="17">
        <v>0.17494753449935599</v>
      </c>
      <c r="AY10" s="17">
        <v>7.6680182254894994E-2</v>
      </c>
      <c r="AZ10" s="17">
        <v>0</v>
      </c>
      <c r="BA10" s="17">
        <v>0.20312935173527999</v>
      </c>
      <c r="BB10" s="17"/>
      <c r="BC10" s="17">
        <v>0.108470019006299</v>
      </c>
      <c r="BD10" s="17">
        <v>0.16158160018718701</v>
      </c>
      <c r="BE10" s="17">
        <v>3.2913705199705302E-2</v>
      </c>
      <c r="BF10" s="17">
        <v>0.14742064537938299</v>
      </c>
      <c r="BG10" s="17">
        <v>0</v>
      </c>
    </row>
    <row r="11" spans="2:59" x14ac:dyDescent="0.35">
      <c r="B11" s="18" t="s">
        <v>690</v>
      </c>
      <c r="C11" s="17">
        <v>0.165476778135276</v>
      </c>
      <c r="D11" s="17">
        <v>0.193292017994182</v>
      </c>
      <c r="E11" s="17">
        <v>0.13483069717539201</v>
      </c>
      <c r="F11" s="17"/>
      <c r="G11" s="17">
        <v>0.148827159320225</v>
      </c>
      <c r="H11" s="17">
        <v>0.18119756998924799</v>
      </c>
      <c r="I11" s="17">
        <v>0.116459956872753</v>
      </c>
      <c r="J11" s="17">
        <v>0.147895345290667</v>
      </c>
      <c r="K11" s="17">
        <v>0.14882582692072899</v>
      </c>
      <c r="L11" s="17">
        <v>0.22951185419255701</v>
      </c>
      <c r="M11" s="17"/>
      <c r="N11" s="17">
        <v>0.26296096245515099</v>
      </c>
      <c r="O11" s="17">
        <v>0.188273970866461</v>
      </c>
      <c r="P11" s="17">
        <v>0.117066980856601</v>
      </c>
      <c r="Q11" s="17">
        <v>5.5586434486749298E-2</v>
      </c>
      <c r="R11" s="17"/>
      <c r="S11" s="17">
        <v>0.109418255076433</v>
      </c>
      <c r="T11" s="17">
        <v>9.1731660460024705E-2</v>
      </c>
      <c r="U11" s="17">
        <v>0.166573752971693</v>
      </c>
      <c r="V11" s="17">
        <v>0.101606040112187</v>
      </c>
      <c r="W11" s="17">
        <v>0.34214469083232801</v>
      </c>
      <c r="X11" s="17">
        <v>0.15602027982376501</v>
      </c>
      <c r="Y11" s="17">
        <v>0</v>
      </c>
      <c r="Z11" s="17">
        <v>0.160909492927689</v>
      </c>
      <c r="AA11" s="17">
        <v>0.21668748018707101</v>
      </c>
      <c r="AB11" s="17">
        <v>8.81605525108516E-2</v>
      </c>
      <c r="AC11" s="17">
        <v>0.34544935464119297</v>
      </c>
      <c r="AD11" s="17">
        <v>0.67629592655818205</v>
      </c>
      <c r="AE11" s="17"/>
      <c r="AF11" s="17">
        <v>0.109662881904036</v>
      </c>
      <c r="AG11" s="17">
        <v>0.21663862404335699</v>
      </c>
      <c r="AH11" s="17">
        <v>0.14502760181830801</v>
      </c>
      <c r="AI11" s="17"/>
      <c r="AJ11" s="17">
        <v>0.12873618291380501</v>
      </c>
      <c r="AK11" s="17">
        <v>0.22394406577276099</v>
      </c>
      <c r="AL11" s="17">
        <v>0</v>
      </c>
      <c r="AM11" s="17">
        <v>0</v>
      </c>
      <c r="AN11" s="17">
        <v>0.11725939741175</v>
      </c>
      <c r="AO11" s="17"/>
      <c r="AP11" s="17">
        <v>0.17258413992893501</v>
      </c>
      <c r="AQ11" s="17">
        <v>0.159799587818274</v>
      </c>
      <c r="AR11" s="17">
        <v>0.21637944017855301</v>
      </c>
      <c r="AS11" s="17">
        <v>0.17553654233359001</v>
      </c>
      <c r="AT11" s="17">
        <v>0.36068699358415901</v>
      </c>
      <c r="AU11" s="17"/>
      <c r="AV11" s="17">
        <v>0.140261269491847</v>
      </c>
      <c r="AW11" s="17">
        <v>0.13120382364521599</v>
      </c>
      <c r="AX11" s="17">
        <v>0.41439135655502002</v>
      </c>
      <c r="AY11" s="17">
        <v>0.197282389223746</v>
      </c>
      <c r="AZ11" s="17">
        <v>0.32475258087819098</v>
      </c>
      <c r="BA11" s="17">
        <v>6.9608077126056503E-2</v>
      </c>
      <c r="BB11" s="17"/>
      <c r="BC11" s="17">
        <v>2.3796672244093299E-2</v>
      </c>
      <c r="BD11" s="17">
        <v>0.14156874680712001</v>
      </c>
      <c r="BE11" s="17">
        <v>0.28705429657363002</v>
      </c>
      <c r="BF11" s="17">
        <v>0.33239217373847801</v>
      </c>
      <c r="BG11" s="17">
        <v>0.23829945547056899</v>
      </c>
    </row>
    <row r="12" spans="2:59" x14ac:dyDescent="0.35">
      <c r="B12" s="18" t="s">
        <v>691</v>
      </c>
      <c r="C12" s="17">
        <v>0.185867892049425</v>
      </c>
      <c r="D12" s="17">
        <v>0.24403035747065599</v>
      </c>
      <c r="E12" s="17">
        <v>0.121786056581997</v>
      </c>
      <c r="F12" s="17"/>
      <c r="G12" s="17">
        <v>0.27128074706456701</v>
      </c>
      <c r="H12" s="17">
        <v>6.4156957844635404E-2</v>
      </c>
      <c r="I12" s="17">
        <v>6.7662261955397193E-2</v>
      </c>
      <c r="J12" s="17">
        <v>0.24172019507253401</v>
      </c>
      <c r="K12" s="17">
        <v>0.210463811658264</v>
      </c>
      <c r="L12" s="17">
        <v>0.26521945095000699</v>
      </c>
      <c r="M12" s="17"/>
      <c r="N12" s="17">
        <v>0.137057393768798</v>
      </c>
      <c r="O12" s="17">
        <v>5.7153476025532501E-2</v>
      </c>
      <c r="P12" s="17">
        <v>0.24922428116596099</v>
      </c>
      <c r="Q12" s="17">
        <v>0.35524647738920101</v>
      </c>
      <c r="R12" s="17"/>
      <c r="S12" s="17">
        <v>0.195156122070788</v>
      </c>
      <c r="T12" s="17">
        <v>0.35326709842179599</v>
      </c>
      <c r="U12" s="17">
        <v>0.19504379327511101</v>
      </c>
      <c r="V12" s="17">
        <v>0.22763541830374001</v>
      </c>
      <c r="W12" s="17">
        <v>0.32740212970801003</v>
      </c>
      <c r="X12" s="17">
        <v>0</v>
      </c>
      <c r="Y12" s="17">
        <v>0.229223621112877</v>
      </c>
      <c r="Z12" s="17">
        <v>0</v>
      </c>
      <c r="AA12" s="17">
        <v>0.100846231249354</v>
      </c>
      <c r="AB12" s="17">
        <v>9.1080393054866995E-2</v>
      </c>
      <c r="AC12" s="17">
        <v>0.26867477321812899</v>
      </c>
      <c r="AD12" s="17">
        <v>0</v>
      </c>
      <c r="AE12" s="17"/>
      <c r="AF12" s="17">
        <v>0.24222322197853999</v>
      </c>
      <c r="AG12" s="17">
        <v>0.107496653363317</v>
      </c>
      <c r="AH12" s="17">
        <v>0.147038053396952</v>
      </c>
      <c r="AI12" s="17"/>
      <c r="AJ12" s="17">
        <v>0.244283897376604</v>
      </c>
      <c r="AK12" s="17">
        <v>9.4154567784510798E-2</v>
      </c>
      <c r="AL12" s="17">
        <v>0.16146168295649299</v>
      </c>
      <c r="AM12" s="17">
        <v>0.53166871835114404</v>
      </c>
      <c r="AN12" s="17">
        <v>0.215228041621047</v>
      </c>
      <c r="AO12" s="17"/>
      <c r="AP12" s="17">
        <v>0.113923839262383</v>
      </c>
      <c r="AQ12" s="17">
        <v>0.22297303250129599</v>
      </c>
      <c r="AR12" s="17">
        <v>0.53833127974761097</v>
      </c>
      <c r="AS12" s="17">
        <v>0.24958219993216099</v>
      </c>
      <c r="AT12" s="17">
        <v>0</v>
      </c>
      <c r="AU12" s="17"/>
      <c r="AV12" s="17">
        <v>0.16979926595213701</v>
      </c>
      <c r="AW12" s="17">
        <v>0.14524865941199</v>
      </c>
      <c r="AX12" s="17">
        <v>0.252462268270782</v>
      </c>
      <c r="AY12" s="17">
        <v>0.17627891250937999</v>
      </c>
      <c r="AZ12" s="17">
        <v>0</v>
      </c>
      <c r="BA12" s="17">
        <v>0.33304565999528601</v>
      </c>
      <c r="BB12" s="17"/>
      <c r="BC12" s="17">
        <v>0.214764930160835</v>
      </c>
      <c r="BD12" s="17">
        <v>0.17589188942685899</v>
      </c>
      <c r="BE12" s="17">
        <v>0.20555139096528399</v>
      </c>
      <c r="BF12" s="17">
        <v>8.7888092088172803E-2</v>
      </c>
      <c r="BG12" s="17">
        <v>0</v>
      </c>
    </row>
    <row r="13" spans="2:59" x14ac:dyDescent="0.35">
      <c r="B13" s="18" t="s">
        <v>692</v>
      </c>
      <c r="C13" s="17">
        <v>0.163264818312855</v>
      </c>
      <c r="D13" s="17">
        <v>0.12764856826124399</v>
      </c>
      <c r="E13" s="17">
        <v>0.20250584187065401</v>
      </c>
      <c r="F13" s="17"/>
      <c r="G13" s="17">
        <v>0.14458051676852701</v>
      </c>
      <c r="H13" s="17">
        <v>0.119174811094201</v>
      </c>
      <c r="I13" s="17">
        <v>0.24097620595665301</v>
      </c>
      <c r="J13" s="17">
        <v>0.21138160099099401</v>
      </c>
      <c r="K13" s="17">
        <v>4.7192989455835298E-2</v>
      </c>
      <c r="L13" s="17">
        <v>0.19071103896848701</v>
      </c>
      <c r="M13" s="17"/>
      <c r="N13" s="17">
        <v>0.22783784945563301</v>
      </c>
      <c r="O13" s="17">
        <v>0.14105818896689301</v>
      </c>
      <c r="P13" s="17">
        <v>0.16001163644278099</v>
      </c>
      <c r="Q13" s="17">
        <v>0.110513468465486</v>
      </c>
      <c r="R13" s="17"/>
      <c r="S13" s="17">
        <v>0.12256753414885201</v>
      </c>
      <c r="T13" s="17">
        <v>0.28989537646638602</v>
      </c>
      <c r="U13" s="17">
        <v>0.11582752567662601</v>
      </c>
      <c r="V13" s="17">
        <v>0.221646823305607</v>
      </c>
      <c r="W13" s="17">
        <v>0.16287916571656499</v>
      </c>
      <c r="X13" s="17">
        <v>0.42559026230868302</v>
      </c>
      <c r="Y13" s="17">
        <v>0.166363794234273</v>
      </c>
      <c r="Z13" s="17">
        <v>0.12806349545631401</v>
      </c>
      <c r="AA13" s="17">
        <v>9.98497433240291E-2</v>
      </c>
      <c r="AB13" s="17">
        <v>6.3568704230229506E-2</v>
      </c>
      <c r="AC13" s="17">
        <v>0.13240614768918699</v>
      </c>
      <c r="AD13" s="17">
        <v>0</v>
      </c>
      <c r="AE13" s="17"/>
      <c r="AF13" s="17">
        <v>0.19546179674751499</v>
      </c>
      <c r="AG13" s="17">
        <v>0.16768621826109101</v>
      </c>
      <c r="AH13" s="17">
        <v>7.1597470976343294E-2</v>
      </c>
      <c r="AI13" s="17"/>
      <c r="AJ13" s="17">
        <v>0.197209093300866</v>
      </c>
      <c r="AK13" s="17">
        <v>0.182489465086634</v>
      </c>
      <c r="AL13" s="17">
        <v>0.298922115682557</v>
      </c>
      <c r="AM13" s="17">
        <v>0</v>
      </c>
      <c r="AN13" s="17">
        <v>7.72969310235289E-2</v>
      </c>
      <c r="AO13" s="17"/>
      <c r="AP13" s="17">
        <v>0.16321395750457901</v>
      </c>
      <c r="AQ13" s="17">
        <v>0.152448144575898</v>
      </c>
      <c r="AR13" s="17">
        <v>0.117196695187477</v>
      </c>
      <c r="AS13" s="17">
        <v>0.22315669623999401</v>
      </c>
      <c r="AT13" s="17">
        <v>0</v>
      </c>
      <c r="AU13" s="17"/>
      <c r="AV13" s="17">
        <v>0.159172545329653</v>
      </c>
      <c r="AW13" s="17">
        <v>0.17506814655175101</v>
      </c>
      <c r="AX13" s="17">
        <v>0.158198840674841</v>
      </c>
      <c r="AY13" s="17">
        <v>0.261136959736543</v>
      </c>
      <c r="AZ13" s="17">
        <v>0</v>
      </c>
      <c r="BA13" s="17">
        <v>0.13876381476074401</v>
      </c>
      <c r="BB13" s="17"/>
      <c r="BC13" s="17">
        <v>0.140588039935127</v>
      </c>
      <c r="BD13" s="17">
        <v>0.17038561919225301</v>
      </c>
      <c r="BE13" s="17">
        <v>0.11568326106509599</v>
      </c>
      <c r="BF13" s="17">
        <v>0.19910468230300801</v>
      </c>
      <c r="BG13" s="17">
        <v>0.23990191297553901</v>
      </c>
    </row>
    <row r="14" spans="2:59" x14ac:dyDescent="0.35">
      <c r="B14" s="18" t="s">
        <v>598</v>
      </c>
      <c r="C14" s="17">
        <v>6.6533731502640803E-2</v>
      </c>
      <c r="D14" s="17">
        <v>4.0731760679694501E-2</v>
      </c>
      <c r="E14" s="17">
        <v>9.4961646946676803E-2</v>
      </c>
      <c r="F14" s="17"/>
      <c r="G14" s="17">
        <v>8.9741754412698799E-2</v>
      </c>
      <c r="H14" s="17">
        <v>0.118404833204429</v>
      </c>
      <c r="I14" s="17">
        <v>0</v>
      </c>
      <c r="J14" s="17">
        <v>3.84820833425931E-2</v>
      </c>
      <c r="K14" s="17">
        <v>0.11859937192841501</v>
      </c>
      <c r="L14" s="17">
        <v>4.04172761291638E-2</v>
      </c>
      <c r="M14" s="17"/>
      <c r="N14" s="17">
        <v>2.5470449506958801E-2</v>
      </c>
      <c r="O14" s="17">
        <v>7.9519861476052098E-2</v>
      </c>
      <c r="P14" s="17">
        <v>2.9173491600253801E-2</v>
      </c>
      <c r="Q14" s="17">
        <v>0.14089652273131401</v>
      </c>
      <c r="R14" s="17"/>
      <c r="S14" s="17">
        <v>8.3407910923092604E-2</v>
      </c>
      <c r="T14" s="17">
        <v>0</v>
      </c>
      <c r="U14" s="17">
        <v>9.7846529008540198E-2</v>
      </c>
      <c r="V14" s="17">
        <v>0</v>
      </c>
      <c r="W14" s="17">
        <v>0</v>
      </c>
      <c r="X14" s="17">
        <v>0.138456565579092</v>
      </c>
      <c r="Y14" s="17">
        <v>0.18297555304793101</v>
      </c>
      <c r="Z14" s="17">
        <v>0</v>
      </c>
      <c r="AA14" s="17">
        <v>0.111383001210711</v>
      </c>
      <c r="AB14" s="17">
        <v>9.2323072130676406E-2</v>
      </c>
      <c r="AC14" s="17">
        <v>0</v>
      </c>
      <c r="AD14" s="17">
        <v>0</v>
      </c>
      <c r="AE14" s="17"/>
      <c r="AF14" s="17">
        <v>8.2514252640248295E-2</v>
      </c>
      <c r="AG14" s="17">
        <v>3.2977066540033698E-2</v>
      </c>
      <c r="AH14" s="17">
        <v>0.193717410295456</v>
      </c>
      <c r="AI14" s="17"/>
      <c r="AJ14" s="17">
        <v>8.1377737762062904E-2</v>
      </c>
      <c r="AK14" s="17">
        <v>2.1509143687221E-2</v>
      </c>
      <c r="AL14" s="17">
        <v>0.18862813769328601</v>
      </c>
      <c r="AM14" s="17">
        <v>0</v>
      </c>
      <c r="AN14" s="17">
        <v>7.2379035385841395E-2</v>
      </c>
      <c r="AO14" s="17"/>
      <c r="AP14" s="17">
        <v>0.13357204506950901</v>
      </c>
      <c r="AQ14" s="17">
        <v>6.8989347579091198E-2</v>
      </c>
      <c r="AR14" s="17">
        <v>0</v>
      </c>
      <c r="AS14" s="17">
        <v>0</v>
      </c>
      <c r="AT14" s="17">
        <v>0</v>
      </c>
      <c r="AU14" s="17"/>
      <c r="AV14" s="17">
        <v>8.1651884883740894E-2</v>
      </c>
      <c r="AW14" s="17">
        <v>0.10169837586812</v>
      </c>
      <c r="AX14" s="17">
        <v>0</v>
      </c>
      <c r="AY14" s="17">
        <v>5.3221010077163101E-2</v>
      </c>
      <c r="AZ14" s="17">
        <v>0</v>
      </c>
      <c r="BA14" s="17">
        <v>0</v>
      </c>
      <c r="BB14" s="17"/>
      <c r="BC14" s="17">
        <v>6.2014586223197901E-2</v>
      </c>
      <c r="BD14" s="17">
        <v>0</v>
      </c>
      <c r="BE14" s="17">
        <v>0.102302739051091</v>
      </c>
      <c r="BF14" s="17">
        <v>5.2926595950956098E-2</v>
      </c>
      <c r="BG14" s="17">
        <v>0.249238863436198</v>
      </c>
    </row>
    <row r="15" spans="2:59" x14ac:dyDescent="0.35">
      <c r="B15" s="18" t="s">
        <v>726</v>
      </c>
      <c r="C15" s="17">
        <v>0.136357046164127</v>
      </c>
      <c r="D15" s="17">
        <v>0.16530731509725999</v>
      </c>
      <c r="E15" s="17">
        <v>0.10446042078769199</v>
      </c>
      <c r="F15" s="17"/>
      <c r="G15" s="17">
        <v>0.14837021569973699</v>
      </c>
      <c r="H15" s="17">
        <v>0.23924889430053001</v>
      </c>
      <c r="I15" s="17">
        <v>0.20542858039269801</v>
      </c>
      <c r="J15" s="17">
        <v>0.11275032984567</v>
      </c>
      <c r="K15" s="17">
        <v>6.3162283682553E-2</v>
      </c>
      <c r="L15" s="17">
        <v>3.6785505358615501E-2</v>
      </c>
      <c r="M15" s="17"/>
      <c r="N15" s="17">
        <v>0.18444782213099301</v>
      </c>
      <c r="O15" s="17">
        <v>0.165403608222528</v>
      </c>
      <c r="P15" s="17">
        <v>0.135261620539077</v>
      </c>
      <c r="Q15" s="17">
        <v>3.6140727280699399E-2</v>
      </c>
      <c r="R15" s="17"/>
      <c r="S15" s="17">
        <v>0.14879952452119799</v>
      </c>
      <c r="T15" s="17">
        <v>0</v>
      </c>
      <c r="U15" s="17">
        <v>0.10750675144095</v>
      </c>
      <c r="V15" s="17">
        <v>8.1331404583021003E-2</v>
      </c>
      <c r="W15" s="17">
        <v>7.5047090700510605E-2</v>
      </c>
      <c r="X15" s="17">
        <v>0.12910286535299101</v>
      </c>
      <c r="Y15" s="17">
        <v>0.183691262455973</v>
      </c>
      <c r="Z15" s="17">
        <v>0.28602031852667398</v>
      </c>
      <c r="AA15" s="17">
        <v>0.26315553286114002</v>
      </c>
      <c r="AB15" s="17">
        <v>0.229351295985285</v>
      </c>
      <c r="AC15" s="17">
        <v>0</v>
      </c>
      <c r="AD15" s="17">
        <v>0</v>
      </c>
      <c r="AE15" s="17"/>
      <c r="AF15" s="17">
        <v>8.3497221767389398E-2</v>
      </c>
      <c r="AG15" s="17">
        <v>0.18138242785998801</v>
      </c>
      <c r="AH15" s="17">
        <v>0.13068689357293201</v>
      </c>
      <c r="AI15" s="17"/>
      <c r="AJ15" s="17">
        <v>7.3030322416424501E-2</v>
      </c>
      <c r="AK15" s="17">
        <v>0.185233651358124</v>
      </c>
      <c r="AL15" s="17">
        <v>0</v>
      </c>
      <c r="AM15" s="17">
        <v>0.46833128164885601</v>
      </c>
      <c r="AN15" s="17">
        <v>0.13970477519684399</v>
      </c>
      <c r="AO15" s="17"/>
      <c r="AP15" s="17">
        <v>9.8351311426432497E-2</v>
      </c>
      <c r="AQ15" s="17">
        <v>0.175327419082559</v>
      </c>
      <c r="AR15" s="17">
        <v>0</v>
      </c>
      <c r="AS15" s="17">
        <v>0.10864274508079901</v>
      </c>
      <c r="AT15" s="17">
        <v>0.33988050269512099</v>
      </c>
      <c r="AU15" s="17"/>
      <c r="AV15" s="17">
        <v>0.18559388275456501</v>
      </c>
      <c r="AW15" s="17">
        <v>0.12915032474444901</v>
      </c>
      <c r="AX15" s="17">
        <v>0</v>
      </c>
      <c r="AY15" s="17">
        <v>9.73719604243444E-2</v>
      </c>
      <c r="AZ15" s="17">
        <v>0.52001792317337303</v>
      </c>
      <c r="BA15" s="17">
        <v>6.6878187841594106E-2</v>
      </c>
      <c r="BB15" s="17"/>
      <c r="BC15" s="17">
        <v>0.119373832519078</v>
      </c>
      <c r="BD15" s="17">
        <v>0.16785570039891501</v>
      </c>
      <c r="BE15" s="17">
        <v>8.4613635579170093E-2</v>
      </c>
      <c r="BF15" s="17">
        <v>0.18026781054000199</v>
      </c>
      <c r="BG15" s="17">
        <v>0.272559768117694</v>
      </c>
    </row>
    <row r="16" spans="2:59" x14ac:dyDescent="0.35">
      <c r="B16" s="18" t="s">
        <v>100</v>
      </c>
      <c r="C16" s="19">
        <v>8.2422872109261802E-2</v>
      </c>
      <c r="D16" s="19">
        <v>6.1741477433685701E-2</v>
      </c>
      <c r="E16" s="19">
        <v>0.105209074881771</v>
      </c>
      <c r="F16" s="19"/>
      <c r="G16" s="19">
        <v>5.4191725068129901E-2</v>
      </c>
      <c r="H16" s="19">
        <v>7.1154754305222903E-2</v>
      </c>
      <c r="I16" s="19">
        <v>4.20773585921944E-2</v>
      </c>
      <c r="J16" s="19">
        <v>9.8983831813318907E-2</v>
      </c>
      <c r="K16" s="19">
        <v>0.17359840554124301</v>
      </c>
      <c r="L16" s="19">
        <v>7.2524595491283206E-2</v>
      </c>
      <c r="M16" s="19"/>
      <c r="N16" s="19">
        <v>4.7627908950692903E-2</v>
      </c>
      <c r="O16" s="19">
        <v>7.9552041496245701E-2</v>
      </c>
      <c r="P16" s="19">
        <v>9.4609848680337505E-2</v>
      </c>
      <c r="Q16" s="19">
        <v>0.11983950163462199</v>
      </c>
      <c r="R16" s="19"/>
      <c r="S16" s="19">
        <v>0.111414961472175</v>
      </c>
      <c r="T16" s="19">
        <v>0</v>
      </c>
      <c r="U16" s="19">
        <v>0</v>
      </c>
      <c r="V16" s="19">
        <v>7.5033172492415298E-2</v>
      </c>
      <c r="W16" s="19">
        <v>9.2526923042586098E-2</v>
      </c>
      <c r="X16" s="19">
        <v>0</v>
      </c>
      <c r="Y16" s="19">
        <v>0</v>
      </c>
      <c r="Z16" s="19">
        <v>0.25573710904575597</v>
      </c>
      <c r="AA16" s="19">
        <v>0.208078011167695</v>
      </c>
      <c r="AB16" s="19">
        <v>0</v>
      </c>
      <c r="AC16" s="19">
        <v>0</v>
      </c>
      <c r="AD16" s="19">
        <v>0.32370407344181801</v>
      </c>
      <c r="AE16" s="19"/>
      <c r="AF16" s="19">
        <v>7.8436710904819198E-2</v>
      </c>
      <c r="AG16" s="19">
        <v>6.7503795249102203E-2</v>
      </c>
      <c r="AH16" s="19">
        <v>0.101076698914444</v>
      </c>
      <c r="AI16" s="19"/>
      <c r="AJ16" s="19">
        <v>5.9474117823354801E-2</v>
      </c>
      <c r="AK16" s="19">
        <v>9.08196820991439E-2</v>
      </c>
      <c r="AL16" s="19">
        <v>0.17609408371629201</v>
      </c>
      <c r="AM16" s="19">
        <v>0</v>
      </c>
      <c r="AN16" s="19">
        <v>0.10896278333072899</v>
      </c>
      <c r="AO16" s="19"/>
      <c r="AP16" s="19">
        <v>3.0380107240395301E-2</v>
      </c>
      <c r="AQ16" s="19">
        <v>6.7383798108408499E-2</v>
      </c>
      <c r="AR16" s="19">
        <v>0</v>
      </c>
      <c r="AS16" s="19">
        <v>4.5976627219505198E-2</v>
      </c>
      <c r="AT16" s="19">
        <v>0.29943250372072</v>
      </c>
      <c r="AU16" s="19"/>
      <c r="AV16" s="19">
        <v>0.10551790387382599</v>
      </c>
      <c r="AW16" s="19">
        <v>6.7333301595357706E-2</v>
      </c>
      <c r="AX16" s="19">
        <v>0</v>
      </c>
      <c r="AY16" s="19">
        <v>4.0467550569217497E-2</v>
      </c>
      <c r="AZ16" s="19">
        <v>0.15522949594843599</v>
      </c>
      <c r="BA16" s="19">
        <v>0.10902429188983601</v>
      </c>
      <c r="BB16" s="19"/>
      <c r="BC16" s="19">
        <v>0.153699737990002</v>
      </c>
      <c r="BD16" s="19">
        <v>0.109030204878168</v>
      </c>
      <c r="BE16" s="19">
        <v>8.0366810904113101E-2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55</v>
      </c>
      <c r="E7" s="10">
        <v>73</v>
      </c>
      <c r="F7" s="10"/>
      <c r="G7" s="10">
        <v>22</v>
      </c>
      <c r="H7" s="10">
        <v>18</v>
      </c>
      <c r="I7" s="10">
        <v>19</v>
      </c>
      <c r="J7" s="10">
        <v>24</v>
      </c>
      <c r="K7" s="10">
        <v>19</v>
      </c>
      <c r="L7" s="10">
        <v>27</v>
      </c>
      <c r="M7" s="10"/>
      <c r="N7" s="10">
        <v>30</v>
      </c>
      <c r="O7" s="10">
        <v>32</v>
      </c>
      <c r="P7" s="10">
        <v>21</v>
      </c>
      <c r="Q7" s="10">
        <v>46</v>
      </c>
      <c r="R7" s="10"/>
      <c r="S7" s="10">
        <v>19</v>
      </c>
      <c r="T7" s="10">
        <v>12</v>
      </c>
      <c r="U7" s="10">
        <v>16</v>
      </c>
      <c r="V7" s="10">
        <v>15</v>
      </c>
      <c r="W7" s="10">
        <v>4</v>
      </c>
      <c r="X7" s="10">
        <v>12</v>
      </c>
      <c r="Y7" s="10">
        <v>8</v>
      </c>
      <c r="Z7" s="10">
        <v>5</v>
      </c>
      <c r="AA7" s="10">
        <v>10</v>
      </c>
      <c r="AB7" s="10">
        <v>15</v>
      </c>
      <c r="AC7" s="10">
        <v>10</v>
      </c>
      <c r="AD7" s="10">
        <v>3</v>
      </c>
      <c r="AE7" s="10"/>
      <c r="AF7" s="10">
        <v>57</v>
      </c>
      <c r="AG7" s="10">
        <v>46</v>
      </c>
      <c r="AH7" s="10">
        <v>11</v>
      </c>
      <c r="AI7" s="10"/>
      <c r="AJ7" s="10">
        <v>45</v>
      </c>
      <c r="AK7" s="10">
        <v>28</v>
      </c>
      <c r="AL7" s="10">
        <v>9</v>
      </c>
      <c r="AM7" s="10">
        <v>4</v>
      </c>
      <c r="AN7" s="10">
        <v>16</v>
      </c>
      <c r="AO7" s="10"/>
      <c r="AP7" s="10">
        <v>31</v>
      </c>
      <c r="AQ7" s="10">
        <v>42</v>
      </c>
      <c r="AR7" s="10">
        <v>8</v>
      </c>
      <c r="AS7" s="10">
        <v>22</v>
      </c>
      <c r="AT7" s="10">
        <v>13</v>
      </c>
      <c r="AU7" s="10"/>
      <c r="AV7" s="10">
        <v>37</v>
      </c>
      <c r="AW7" s="10">
        <v>29</v>
      </c>
      <c r="AX7" s="10">
        <v>9</v>
      </c>
      <c r="AY7" s="10">
        <v>24</v>
      </c>
      <c r="AZ7" s="10">
        <v>14</v>
      </c>
      <c r="BA7" s="10">
        <v>9</v>
      </c>
      <c r="BB7" s="10"/>
      <c r="BC7" s="10">
        <v>36</v>
      </c>
      <c r="BD7" s="10">
        <v>27</v>
      </c>
      <c r="BE7" s="10">
        <v>37</v>
      </c>
      <c r="BF7" s="10">
        <v>13</v>
      </c>
      <c r="BG7" s="10">
        <v>2</v>
      </c>
    </row>
    <row r="8" spans="2:59" ht="30" customHeight="1" x14ac:dyDescent="0.35">
      <c r="B8" s="11" t="s">
        <v>20</v>
      </c>
      <c r="C8" s="11">
        <v>131</v>
      </c>
      <c r="D8" s="11">
        <v>55</v>
      </c>
      <c r="E8" s="11">
        <v>75</v>
      </c>
      <c r="F8" s="11"/>
      <c r="G8" s="11">
        <v>22</v>
      </c>
      <c r="H8" s="11">
        <v>20</v>
      </c>
      <c r="I8" s="11">
        <v>22</v>
      </c>
      <c r="J8" s="11">
        <v>22</v>
      </c>
      <c r="K8" s="11">
        <v>20</v>
      </c>
      <c r="L8" s="11">
        <v>26</v>
      </c>
      <c r="M8" s="11"/>
      <c r="N8" s="11">
        <v>29</v>
      </c>
      <c r="O8" s="11">
        <v>36</v>
      </c>
      <c r="P8" s="11">
        <v>20</v>
      </c>
      <c r="Q8" s="11">
        <v>45</v>
      </c>
      <c r="R8" s="11"/>
      <c r="S8" s="11">
        <v>19</v>
      </c>
      <c r="T8" s="11">
        <v>12</v>
      </c>
      <c r="U8" s="11">
        <v>17</v>
      </c>
      <c r="V8" s="11">
        <v>18</v>
      </c>
      <c r="W8" s="11">
        <v>4</v>
      </c>
      <c r="X8" s="11">
        <v>15</v>
      </c>
      <c r="Y8" s="11">
        <v>8</v>
      </c>
      <c r="Z8" s="11">
        <v>4</v>
      </c>
      <c r="AA8" s="11">
        <v>10</v>
      </c>
      <c r="AB8" s="11">
        <v>14</v>
      </c>
      <c r="AC8" s="11">
        <v>8</v>
      </c>
      <c r="AD8" s="11">
        <v>3</v>
      </c>
      <c r="AE8" s="11"/>
      <c r="AF8" s="11">
        <v>57</v>
      </c>
      <c r="AG8" s="11">
        <v>48</v>
      </c>
      <c r="AH8" s="11">
        <v>11</v>
      </c>
      <c r="AI8" s="11"/>
      <c r="AJ8" s="11">
        <v>45</v>
      </c>
      <c r="AK8" s="11">
        <v>30</v>
      </c>
      <c r="AL8" s="11">
        <v>9</v>
      </c>
      <c r="AM8" s="11">
        <v>4</v>
      </c>
      <c r="AN8" s="11">
        <v>16</v>
      </c>
      <c r="AO8" s="11"/>
      <c r="AP8" s="11">
        <v>31</v>
      </c>
      <c r="AQ8" s="11">
        <v>44</v>
      </c>
      <c r="AR8" s="11">
        <v>8</v>
      </c>
      <c r="AS8" s="11">
        <v>22</v>
      </c>
      <c r="AT8" s="11">
        <v>14</v>
      </c>
      <c r="AU8" s="11"/>
      <c r="AV8" s="11">
        <v>39</v>
      </c>
      <c r="AW8" s="11">
        <v>29</v>
      </c>
      <c r="AX8" s="11">
        <v>9</v>
      </c>
      <c r="AY8" s="11">
        <v>24</v>
      </c>
      <c r="AZ8" s="11">
        <v>15</v>
      </c>
      <c r="BA8" s="11">
        <v>8</v>
      </c>
      <c r="BB8" s="11"/>
      <c r="BC8" s="11">
        <v>38</v>
      </c>
      <c r="BD8" s="11">
        <v>27</v>
      </c>
      <c r="BE8" s="11">
        <v>38</v>
      </c>
      <c r="BF8" s="11">
        <v>12</v>
      </c>
      <c r="BG8" s="11">
        <v>2</v>
      </c>
    </row>
    <row r="9" spans="2:59" ht="29" x14ac:dyDescent="0.35">
      <c r="B9" s="18" t="s">
        <v>721</v>
      </c>
      <c r="C9" s="17">
        <v>0.27293922119171998</v>
      </c>
      <c r="D9" s="17">
        <v>0.26396047020635499</v>
      </c>
      <c r="E9" s="17">
        <v>0.283505490494803</v>
      </c>
      <c r="F9" s="17"/>
      <c r="G9" s="17">
        <v>0.185605276025156</v>
      </c>
      <c r="H9" s="17">
        <v>0.153177262359076</v>
      </c>
      <c r="I9" s="17">
        <v>0.169824905424178</v>
      </c>
      <c r="J9" s="17">
        <v>0.37444992282686101</v>
      </c>
      <c r="K9" s="17">
        <v>0.37037128162754901</v>
      </c>
      <c r="L9" s="17">
        <v>0.36321877327063901</v>
      </c>
      <c r="M9" s="17"/>
      <c r="N9" s="17">
        <v>0.23117806771820501</v>
      </c>
      <c r="O9" s="17">
        <v>0.19191499459547001</v>
      </c>
      <c r="P9" s="17">
        <v>0.179323091549737</v>
      </c>
      <c r="Q9" s="17">
        <v>0.40680395453553497</v>
      </c>
      <c r="R9" s="17"/>
      <c r="S9" s="17">
        <v>0.236070194430162</v>
      </c>
      <c r="T9" s="17">
        <v>0.42052105106592003</v>
      </c>
      <c r="U9" s="17">
        <v>0.239189019657082</v>
      </c>
      <c r="V9" s="17">
        <v>0.46067326777728401</v>
      </c>
      <c r="W9" s="17">
        <v>0</v>
      </c>
      <c r="X9" s="17">
        <v>0.25511864399481998</v>
      </c>
      <c r="Y9" s="17">
        <v>0.234522784392874</v>
      </c>
      <c r="Z9" s="17">
        <v>0.18953637811400001</v>
      </c>
      <c r="AA9" s="17">
        <v>0.184394602347976</v>
      </c>
      <c r="AB9" s="17">
        <v>0.23695201268323901</v>
      </c>
      <c r="AC9" s="17">
        <v>0.21801101617989599</v>
      </c>
      <c r="AD9" s="17">
        <v>0.279979303425263</v>
      </c>
      <c r="AE9" s="17"/>
      <c r="AF9" s="17">
        <v>0.3671235726191</v>
      </c>
      <c r="AG9" s="17">
        <v>0.209760551188092</v>
      </c>
      <c r="AH9" s="17">
        <v>0.240205448337343</v>
      </c>
      <c r="AI9" s="17"/>
      <c r="AJ9" s="17">
        <v>0.37589785301140999</v>
      </c>
      <c r="AK9" s="17">
        <v>0.166168019478969</v>
      </c>
      <c r="AL9" s="17">
        <v>0.176000988547453</v>
      </c>
      <c r="AM9" s="17">
        <v>0.47511163189931299</v>
      </c>
      <c r="AN9" s="17">
        <v>0.26974424820842102</v>
      </c>
      <c r="AO9" s="17"/>
      <c r="AP9" s="17">
        <v>0.35691331121807301</v>
      </c>
      <c r="AQ9" s="17">
        <v>0.18712288591064399</v>
      </c>
      <c r="AR9" s="17">
        <v>0.125405107141254</v>
      </c>
      <c r="AS9" s="17">
        <v>0.50795229901554095</v>
      </c>
      <c r="AT9" s="17">
        <v>0.145264231662698</v>
      </c>
      <c r="AU9" s="17"/>
      <c r="AV9" s="17">
        <v>0.18341538364432899</v>
      </c>
      <c r="AW9" s="17">
        <v>0.38811494740767799</v>
      </c>
      <c r="AX9" s="17">
        <v>0.109656423792383</v>
      </c>
      <c r="AY9" s="17">
        <v>0.46534270537865102</v>
      </c>
      <c r="AZ9" s="17">
        <v>0.13746509185717801</v>
      </c>
      <c r="BA9" s="17">
        <v>0.28038622049898898</v>
      </c>
      <c r="BB9" s="17"/>
      <c r="BC9" s="17">
        <v>0.36128767683118401</v>
      </c>
      <c r="BD9" s="17">
        <v>0.113548320522577</v>
      </c>
      <c r="BE9" s="17">
        <v>0.325860076588181</v>
      </c>
      <c r="BF9" s="17">
        <v>6.1686383973651997E-2</v>
      </c>
      <c r="BG9" s="17">
        <v>0</v>
      </c>
    </row>
    <row r="10" spans="2:59" x14ac:dyDescent="0.35">
      <c r="B10" s="18" t="s">
        <v>689</v>
      </c>
      <c r="C10" s="17">
        <v>0.14948285001042899</v>
      </c>
      <c r="D10" s="17">
        <v>0.145435587437583</v>
      </c>
      <c r="E10" s="17">
        <v>0.15462984243792199</v>
      </c>
      <c r="F10" s="17"/>
      <c r="G10" s="17">
        <v>0.124301199687939</v>
      </c>
      <c r="H10" s="17">
        <v>0.326084571958144</v>
      </c>
      <c r="I10" s="17">
        <v>0.13095352915660399</v>
      </c>
      <c r="J10" s="17">
        <v>7.4181150933199796E-2</v>
      </c>
      <c r="K10" s="17">
        <v>0.113539284781392</v>
      </c>
      <c r="L10" s="17">
        <v>0.14393027684944301</v>
      </c>
      <c r="M10" s="17"/>
      <c r="N10" s="17">
        <v>0.166405550407936</v>
      </c>
      <c r="O10" s="17">
        <v>0.19083482011959901</v>
      </c>
      <c r="P10" s="17">
        <v>0.34081096552231699</v>
      </c>
      <c r="Q10" s="17">
        <v>1.9077079890397398E-2</v>
      </c>
      <c r="R10" s="17"/>
      <c r="S10" s="17">
        <v>0.115423187642391</v>
      </c>
      <c r="T10" s="17">
        <v>0</v>
      </c>
      <c r="U10" s="17">
        <v>0.20923534806597299</v>
      </c>
      <c r="V10" s="17">
        <v>4.2552953167278501E-2</v>
      </c>
      <c r="W10" s="17">
        <v>0</v>
      </c>
      <c r="X10" s="17">
        <v>0.19077151099745701</v>
      </c>
      <c r="Y10" s="17">
        <v>0.13903208712728099</v>
      </c>
      <c r="Z10" s="17">
        <v>0</v>
      </c>
      <c r="AA10" s="17">
        <v>0.42157104936350198</v>
      </c>
      <c r="AB10" s="17">
        <v>0.24520261341919</v>
      </c>
      <c r="AC10" s="17">
        <v>9.8761059840358795E-2</v>
      </c>
      <c r="AD10" s="17">
        <v>0.365482255489955</v>
      </c>
      <c r="AE10" s="17"/>
      <c r="AF10" s="17">
        <v>8.3553254449350897E-2</v>
      </c>
      <c r="AG10" s="17">
        <v>0.23274402383668699</v>
      </c>
      <c r="AH10" s="17">
        <v>0.35258528310161502</v>
      </c>
      <c r="AI10" s="17"/>
      <c r="AJ10" s="17">
        <v>0.103473622835939</v>
      </c>
      <c r="AK10" s="17">
        <v>0.16950837013879899</v>
      </c>
      <c r="AL10" s="17">
        <v>0</v>
      </c>
      <c r="AM10" s="17">
        <v>0</v>
      </c>
      <c r="AN10" s="17">
        <v>0.220429310232238</v>
      </c>
      <c r="AO10" s="17"/>
      <c r="AP10" s="17">
        <v>8.7121463636682994E-2</v>
      </c>
      <c r="AQ10" s="17">
        <v>0.23049873942648999</v>
      </c>
      <c r="AR10" s="17">
        <v>0</v>
      </c>
      <c r="AS10" s="17">
        <v>6.3816381059015395E-2</v>
      </c>
      <c r="AT10" s="17">
        <v>0.24314731379805801</v>
      </c>
      <c r="AU10" s="17"/>
      <c r="AV10" s="17">
        <v>0.25339514689092202</v>
      </c>
      <c r="AW10" s="17">
        <v>9.3259389013249594E-2</v>
      </c>
      <c r="AX10" s="17">
        <v>0.12558247194136901</v>
      </c>
      <c r="AY10" s="17">
        <v>5.7678459017124498E-2</v>
      </c>
      <c r="AZ10" s="17">
        <v>0.16048942403904001</v>
      </c>
      <c r="BA10" s="17">
        <v>0.13006697309981799</v>
      </c>
      <c r="BB10" s="17"/>
      <c r="BC10" s="17">
        <v>8.2571506454325802E-2</v>
      </c>
      <c r="BD10" s="17">
        <v>0.116600369452234</v>
      </c>
      <c r="BE10" s="17">
        <v>0.14651561321602999</v>
      </c>
      <c r="BF10" s="17">
        <v>0.46294999041415402</v>
      </c>
      <c r="BG10" s="17">
        <v>0</v>
      </c>
    </row>
    <row r="11" spans="2:59" x14ac:dyDescent="0.35">
      <c r="B11" s="18" t="s">
        <v>690</v>
      </c>
      <c r="C11" s="17">
        <v>9.0809677039055903E-2</v>
      </c>
      <c r="D11" s="17">
        <v>0.125983787383218</v>
      </c>
      <c r="E11" s="17">
        <v>6.6262360510755694E-2</v>
      </c>
      <c r="F11" s="17"/>
      <c r="G11" s="17">
        <v>9.8269242506867596E-2</v>
      </c>
      <c r="H11" s="17">
        <v>0.20828561512824401</v>
      </c>
      <c r="I11" s="17">
        <v>4.0526235449042401E-2</v>
      </c>
      <c r="J11" s="17">
        <v>0.124287167107744</v>
      </c>
      <c r="K11" s="17">
        <v>0</v>
      </c>
      <c r="L11" s="17">
        <v>7.8383280740613306E-2</v>
      </c>
      <c r="M11" s="17"/>
      <c r="N11" s="17">
        <v>0.12649110190776799</v>
      </c>
      <c r="O11" s="17">
        <v>8.9324803930254604E-2</v>
      </c>
      <c r="P11" s="17">
        <v>0.14961482503904699</v>
      </c>
      <c r="Q11" s="17">
        <v>4.2214166757033898E-2</v>
      </c>
      <c r="R11" s="17"/>
      <c r="S11" s="17">
        <v>5.01080080673579E-2</v>
      </c>
      <c r="T11" s="17">
        <v>0.16636183893038201</v>
      </c>
      <c r="U11" s="17">
        <v>5.4889793910217602E-2</v>
      </c>
      <c r="V11" s="17">
        <v>5.6801147334164401E-2</v>
      </c>
      <c r="W11" s="17">
        <v>0</v>
      </c>
      <c r="X11" s="17">
        <v>7.72048548289236E-2</v>
      </c>
      <c r="Y11" s="17">
        <v>0.25045239237545902</v>
      </c>
      <c r="Z11" s="17">
        <v>0.20360450313801301</v>
      </c>
      <c r="AA11" s="17">
        <v>9.3861559795644797E-2</v>
      </c>
      <c r="AB11" s="17">
        <v>8.7098906619434605E-2</v>
      </c>
      <c r="AC11" s="17">
        <v>0.12675106689002899</v>
      </c>
      <c r="AD11" s="17">
        <v>0</v>
      </c>
      <c r="AE11" s="17"/>
      <c r="AF11" s="17">
        <v>6.9980224246385406E-2</v>
      </c>
      <c r="AG11" s="17">
        <v>0.10083016841294</v>
      </c>
      <c r="AH11" s="17">
        <v>0</v>
      </c>
      <c r="AI11" s="17"/>
      <c r="AJ11" s="17">
        <v>0.12799112334085</v>
      </c>
      <c r="AK11" s="17">
        <v>6.7248795141042705E-2</v>
      </c>
      <c r="AL11" s="17">
        <v>0.103302481614254</v>
      </c>
      <c r="AM11" s="17">
        <v>0</v>
      </c>
      <c r="AN11" s="17">
        <v>0</v>
      </c>
      <c r="AO11" s="17"/>
      <c r="AP11" s="17">
        <v>6.3184312050899097E-2</v>
      </c>
      <c r="AQ11" s="17">
        <v>0.116092294814938</v>
      </c>
      <c r="AR11" s="17">
        <v>0.25187517583580799</v>
      </c>
      <c r="AS11" s="17">
        <v>8.9286023342651497E-2</v>
      </c>
      <c r="AT11" s="17">
        <v>0</v>
      </c>
      <c r="AU11" s="17"/>
      <c r="AV11" s="17">
        <v>0.106165002759621</v>
      </c>
      <c r="AW11" s="17">
        <v>6.7635805129062004E-2</v>
      </c>
      <c r="AX11" s="17">
        <v>0.22024406863368001</v>
      </c>
      <c r="AY11" s="17">
        <v>0.117437802881122</v>
      </c>
      <c r="AZ11" s="17">
        <v>0</v>
      </c>
      <c r="BA11" s="17">
        <v>0.12949256185108499</v>
      </c>
      <c r="BB11" s="17"/>
      <c r="BC11" s="17">
        <v>8.5389401302147894E-2</v>
      </c>
      <c r="BD11" s="17">
        <v>0.25591459196942601</v>
      </c>
      <c r="BE11" s="17">
        <v>2.3397849650561998E-2</v>
      </c>
      <c r="BF11" s="17">
        <v>7.0713147941325993E-2</v>
      </c>
      <c r="BG11" s="17">
        <v>0</v>
      </c>
    </row>
    <row r="12" spans="2:59" x14ac:dyDescent="0.35">
      <c r="B12" s="18" t="s">
        <v>691</v>
      </c>
      <c r="C12" s="17">
        <v>0.18331891500275299</v>
      </c>
      <c r="D12" s="17">
        <v>0.11627386866290799</v>
      </c>
      <c r="E12" s="17">
        <v>0.23528402852460201</v>
      </c>
      <c r="F12" s="17"/>
      <c r="G12" s="17">
        <v>0.15020282978369601</v>
      </c>
      <c r="H12" s="17">
        <v>0.17045538239975599</v>
      </c>
      <c r="I12" s="17">
        <v>0.34089080589383902</v>
      </c>
      <c r="J12" s="17">
        <v>9.1586675966064596E-2</v>
      </c>
      <c r="K12" s="17">
        <v>0.20174607277079601</v>
      </c>
      <c r="L12" s="17">
        <v>0.15271097520396101</v>
      </c>
      <c r="M12" s="17"/>
      <c r="N12" s="17">
        <v>0.29696454081867502</v>
      </c>
      <c r="O12" s="17">
        <v>0.17248725968155701</v>
      </c>
      <c r="P12" s="17">
        <v>0.155667702224069</v>
      </c>
      <c r="Q12" s="17">
        <v>0.13062661134532799</v>
      </c>
      <c r="R12" s="17"/>
      <c r="S12" s="17">
        <v>0.27249709970765901</v>
      </c>
      <c r="T12" s="17">
        <v>8.5448013411229207E-2</v>
      </c>
      <c r="U12" s="17">
        <v>0.11883372769910699</v>
      </c>
      <c r="V12" s="17">
        <v>0.14428332666590901</v>
      </c>
      <c r="W12" s="17">
        <v>0.78246613178404201</v>
      </c>
      <c r="X12" s="17">
        <v>7.9582981361553701E-2</v>
      </c>
      <c r="Y12" s="17">
        <v>0.26081491381976402</v>
      </c>
      <c r="Z12" s="17">
        <v>0.22229948709171299</v>
      </c>
      <c r="AA12" s="17">
        <v>0.194584188768119</v>
      </c>
      <c r="AB12" s="17">
        <v>5.4945194778602303E-2</v>
      </c>
      <c r="AC12" s="17">
        <v>0.25694895484701802</v>
      </c>
      <c r="AD12" s="17">
        <v>0.354538441084782</v>
      </c>
      <c r="AE12" s="17"/>
      <c r="AF12" s="17">
        <v>0.16537972762130401</v>
      </c>
      <c r="AG12" s="17">
        <v>0.20643835597427701</v>
      </c>
      <c r="AH12" s="17">
        <v>0.19183631259998199</v>
      </c>
      <c r="AI12" s="17"/>
      <c r="AJ12" s="17">
        <v>9.5423668750171498E-2</v>
      </c>
      <c r="AK12" s="17">
        <v>0.370485678359955</v>
      </c>
      <c r="AL12" s="17">
        <v>0.39144875833842002</v>
      </c>
      <c r="AM12" s="17">
        <v>0</v>
      </c>
      <c r="AN12" s="17">
        <v>0.10529658838440099</v>
      </c>
      <c r="AO12" s="17"/>
      <c r="AP12" s="17">
        <v>7.0001337123639096E-2</v>
      </c>
      <c r="AQ12" s="17">
        <v>0.28489952263256701</v>
      </c>
      <c r="AR12" s="17">
        <v>0.25252122233768198</v>
      </c>
      <c r="AS12" s="17">
        <v>0.142814467149215</v>
      </c>
      <c r="AT12" s="17">
        <v>0.178170523470358</v>
      </c>
      <c r="AU12" s="17"/>
      <c r="AV12" s="17">
        <v>0.28739519869402902</v>
      </c>
      <c r="AW12" s="17">
        <v>4.0043021714104197E-2</v>
      </c>
      <c r="AX12" s="17">
        <v>0.22080898301886001</v>
      </c>
      <c r="AY12" s="17">
        <v>0.131570292799221</v>
      </c>
      <c r="AZ12" s="17">
        <v>0.207746575898622</v>
      </c>
      <c r="BA12" s="17">
        <v>0.32225625888204001</v>
      </c>
      <c r="BB12" s="17"/>
      <c r="BC12" s="17">
        <v>0.196406527339513</v>
      </c>
      <c r="BD12" s="17">
        <v>0.13982210688456101</v>
      </c>
      <c r="BE12" s="17">
        <v>0.15338024324188601</v>
      </c>
      <c r="BF12" s="17">
        <v>0.309869507028318</v>
      </c>
      <c r="BG12" s="17">
        <v>0.58384981812912695</v>
      </c>
    </row>
    <row r="13" spans="2:59" x14ac:dyDescent="0.35">
      <c r="B13" s="18" t="s">
        <v>692</v>
      </c>
      <c r="C13" s="17">
        <v>9.0714653787961105E-2</v>
      </c>
      <c r="D13" s="17">
        <v>0.111071554372712</v>
      </c>
      <c r="E13" s="17">
        <v>7.7062108224647305E-2</v>
      </c>
      <c r="F13" s="17"/>
      <c r="G13" s="17">
        <v>0.16361020022097</v>
      </c>
      <c r="H13" s="17">
        <v>0</v>
      </c>
      <c r="I13" s="17">
        <v>0.15944406694565799</v>
      </c>
      <c r="J13" s="17">
        <v>9.1795694175776196E-2</v>
      </c>
      <c r="K13" s="17">
        <v>0.10154172096547801</v>
      </c>
      <c r="L13" s="17">
        <v>3.06983307231656E-2</v>
      </c>
      <c r="M13" s="17"/>
      <c r="N13" s="17">
        <v>4.2951412991271101E-2</v>
      </c>
      <c r="O13" s="17">
        <v>5.8241711112127302E-2</v>
      </c>
      <c r="P13" s="17">
        <v>0</v>
      </c>
      <c r="Q13" s="17">
        <v>0.188579407291385</v>
      </c>
      <c r="R13" s="17"/>
      <c r="S13" s="17">
        <v>0</v>
      </c>
      <c r="T13" s="17">
        <v>9.0992800229038495E-2</v>
      </c>
      <c r="U13" s="17">
        <v>7.4270230375449497E-2</v>
      </c>
      <c r="V13" s="17">
        <v>6.4642853451355606E-2</v>
      </c>
      <c r="W13" s="17">
        <v>0.21753386821595799</v>
      </c>
      <c r="X13" s="17">
        <v>0.32341333437201503</v>
      </c>
      <c r="Y13" s="17">
        <v>0</v>
      </c>
      <c r="Z13" s="17">
        <v>0.19886945090977801</v>
      </c>
      <c r="AA13" s="17">
        <v>0.10558859972475799</v>
      </c>
      <c r="AB13" s="17">
        <v>0</v>
      </c>
      <c r="AC13" s="17">
        <v>9.8529770101712794E-2</v>
      </c>
      <c r="AD13" s="17">
        <v>0</v>
      </c>
      <c r="AE13" s="17"/>
      <c r="AF13" s="17">
        <v>3.5657735888554899E-2</v>
      </c>
      <c r="AG13" s="17">
        <v>0.13195732633150101</v>
      </c>
      <c r="AH13" s="17">
        <v>0</v>
      </c>
      <c r="AI13" s="17"/>
      <c r="AJ13" s="17">
        <v>4.3102828236556402E-2</v>
      </c>
      <c r="AK13" s="17">
        <v>7.0695501937009894E-2</v>
      </c>
      <c r="AL13" s="17">
        <v>0.14035819804744101</v>
      </c>
      <c r="AM13" s="17">
        <v>0.52488836810068695</v>
      </c>
      <c r="AN13" s="17">
        <v>7.8163760120924602E-2</v>
      </c>
      <c r="AO13" s="17"/>
      <c r="AP13" s="17">
        <v>6.24174540684116E-2</v>
      </c>
      <c r="AQ13" s="17">
        <v>7.6748630702968404E-2</v>
      </c>
      <c r="AR13" s="17">
        <v>0.157815475552635</v>
      </c>
      <c r="AS13" s="17">
        <v>9.4103653733789802E-2</v>
      </c>
      <c r="AT13" s="17">
        <v>7.3193908429181304E-2</v>
      </c>
      <c r="AU13" s="17"/>
      <c r="AV13" s="17">
        <v>5.3785447284345499E-2</v>
      </c>
      <c r="AW13" s="17">
        <v>6.6814920080516899E-2</v>
      </c>
      <c r="AX13" s="17">
        <v>0.13799661802213201</v>
      </c>
      <c r="AY13" s="17">
        <v>8.5052672137999497E-2</v>
      </c>
      <c r="AZ13" s="17">
        <v>0.15341507331654</v>
      </c>
      <c r="BA13" s="17">
        <v>0</v>
      </c>
      <c r="BB13" s="17"/>
      <c r="BC13" s="17">
        <v>0.10030971154368901</v>
      </c>
      <c r="BD13" s="17">
        <v>9.1108259546656897E-2</v>
      </c>
      <c r="BE13" s="17">
        <v>0.118918114838275</v>
      </c>
      <c r="BF13" s="17">
        <v>0</v>
      </c>
      <c r="BG13" s="17">
        <v>0</v>
      </c>
    </row>
    <row r="14" spans="2:59" x14ac:dyDescent="0.35">
      <c r="B14" s="18" t="s">
        <v>598</v>
      </c>
      <c r="C14" s="17">
        <v>8.9978916474545909E-3</v>
      </c>
      <c r="D14" s="17">
        <v>0</v>
      </c>
      <c r="E14" s="17">
        <v>1.57453480434998E-2</v>
      </c>
      <c r="F14" s="17"/>
      <c r="G14" s="17">
        <v>0</v>
      </c>
      <c r="H14" s="17">
        <v>5.9727132938571501E-2</v>
      </c>
      <c r="I14" s="17">
        <v>0</v>
      </c>
      <c r="J14" s="17">
        <v>0</v>
      </c>
      <c r="K14" s="17">
        <v>0</v>
      </c>
      <c r="L14" s="17">
        <v>0</v>
      </c>
      <c r="M14" s="17"/>
      <c r="N14" s="17">
        <v>4.0129889776500297E-2</v>
      </c>
      <c r="O14" s="17">
        <v>0</v>
      </c>
      <c r="P14" s="17">
        <v>0</v>
      </c>
      <c r="Q14" s="17">
        <v>0</v>
      </c>
      <c r="R14" s="17"/>
      <c r="S14" s="17">
        <v>6.2030083389672197E-2</v>
      </c>
      <c r="T14" s="17">
        <v>0</v>
      </c>
      <c r="U14" s="17">
        <v>0</v>
      </c>
      <c r="V14" s="17">
        <v>0</v>
      </c>
      <c r="W14" s="17">
        <v>0</v>
      </c>
      <c r="X14" s="17">
        <v>0</v>
      </c>
      <c r="Y14" s="17">
        <v>0</v>
      </c>
      <c r="Z14" s="17">
        <v>0</v>
      </c>
      <c r="AA14" s="17">
        <v>0</v>
      </c>
      <c r="AB14" s="17">
        <v>0</v>
      </c>
      <c r="AC14" s="17">
        <v>0</v>
      </c>
      <c r="AD14" s="17">
        <v>0</v>
      </c>
      <c r="AE14" s="17"/>
      <c r="AF14" s="17">
        <v>2.0594706205485501E-2</v>
      </c>
      <c r="AG14" s="17">
        <v>0</v>
      </c>
      <c r="AH14" s="17">
        <v>0</v>
      </c>
      <c r="AI14" s="17"/>
      <c r="AJ14" s="17">
        <v>2.6011647272652299E-2</v>
      </c>
      <c r="AK14" s="17">
        <v>0</v>
      </c>
      <c r="AL14" s="17">
        <v>0</v>
      </c>
      <c r="AM14" s="17">
        <v>0</v>
      </c>
      <c r="AN14" s="17">
        <v>0</v>
      </c>
      <c r="AO14" s="17"/>
      <c r="AP14" s="17">
        <v>3.7667616379463198E-2</v>
      </c>
      <c r="AQ14" s="17">
        <v>0</v>
      </c>
      <c r="AR14" s="17">
        <v>0</v>
      </c>
      <c r="AS14" s="17">
        <v>0</v>
      </c>
      <c r="AT14" s="17">
        <v>0</v>
      </c>
      <c r="AU14" s="17"/>
      <c r="AV14" s="17">
        <v>0</v>
      </c>
      <c r="AW14" s="17">
        <v>4.0321394321193402E-2</v>
      </c>
      <c r="AX14" s="17">
        <v>0</v>
      </c>
      <c r="AY14" s="17">
        <v>0</v>
      </c>
      <c r="AZ14" s="17">
        <v>0</v>
      </c>
      <c r="BA14" s="17">
        <v>0</v>
      </c>
      <c r="BB14" s="17"/>
      <c r="BC14" s="17">
        <v>0</v>
      </c>
      <c r="BD14" s="17">
        <v>0</v>
      </c>
      <c r="BE14" s="17">
        <v>0</v>
      </c>
      <c r="BF14" s="17">
        <v>9.4780970642549894E-2</v>
      </c>
      <c r="BG14" s="17">
        <v>0</v>
      </c>
    </row>
    <row r="15" spans="2:59" ht="29" x14ac:dyDescent="0.35">
      <c r="B15" s="18" t="s">
        <v>722</v>
      </c>
      <c r="C15" s="17">
        <v>0.149667968818087</v>
      </c>
      <c r="D15" s="17">
        <v>0.23727473193722401</v>
      </c>
      <c r="E15" s="17">
        <v>7.2896165135231797E-2</v>
      </c>
      <c r="F15" s="17"/>
      <c r="G15" s="17">
        <v>0.136282659982012</v>
      </c>
      <c r="H15" s="17">
        <v>8.2270035216208501E-2</v>
      </c>
      <c r="I15" s="17">
        <v>0.11042441769519699</v>
      </c>
      <c r="J15" s="17">
        <v>0.20443164131805699</v>
      </c>
      <c r="K15" s="17">
        <v>0.21280163985478501</v>
      </c>
      <c r="L15" s="17">
        <v>0.14953065479437599</v>
      </c>
      <c r="M15" s="17"/>
      <c r="N15" s="17">
        <v>9.5879436379644606E-2</v>
      </c>
      <c r="O15" s="17">
        <v>0.17761002781629501</v>
      </c>
      <c r="P15" s="17">
        <v>0.13219965384481699</v>
      </c>
      <c r="Q15" s="17">
        <v>0.17029738775462899</v>
      </c>
      <c r="R15" s="17"/>
      <c r="S15" s="17">
        <v>0.152536208475192</v>
      </c>
      <c r="T15" s="17">
        <v>0.163220776946888</v>
      </c>
      <c r="U15" s="17">
        <v>0.17463273083053399</v>
      </c>
      <c r="V15" s="17">
        <v>0.231046451604008</v>
      </c>
      <c r="W15" s="17">
        <v>0</v>
      </c>
      <c r="X15" s="17">
        <v>7.3908674445229805E-2</v>
      </c>
      <c r="Y15" s="17">
        <v>0</v>
      </c>
      <c r="Z15" s="17">
        <v>0.18569018074649499</v>
      </c>
      <c r="AA15" s="17">
        <v>0</v>
      </c>
      <c r="AB15" s="17">
        <v>0.30044400751811301</v>
      </c>
      <c r="AC15" s="17">
        <v>0.200998132140985</v>
      </c>
      <c r="AD15" s="17">
        <v>0</v>
      </c>
      <c r="AE15" s="17"/>
      <c r="AF15" s="17">
        <v>0.20598678931571501</v>
      </c>
      <c r="AG15" s="17">
        <v>9.6485386791110198E-2</v>
      </c>
      <c r="AH15" s="17">
        <v>0.113754617487047</v>
      </c>
      <c r="AI15" s="17"/>
      <c r="AJ15" s="17">
        <v>0.20504701715093601</v>
      </c>
      <c r="AK15" s="17">
        <v>0.15589363494422501</v>
      </c>
      <c r="AL15" s="17">
        <v>0.18888957345243201</v>
      </c>
      <c r="AM15" s="17">
        <v>0</v>
      </c>
      <c r="AN15" s="17">
        <v>0.13672610937570201</v>
      </c>
      <c r="AO15" s="17"/>
      <c r="AP15" s="17">
        <v>0.22285696168486599</v>
      </c>
      <c r="AQ15" s="17">
        <v>0.10463792651239399</v>
      </c>
      <c r="AR15" s="17">
        <v>0.212383019132621</v>
      </c>
      <c r="AS15" s="17">
        <v>6.17721445347756E-2</v>
      </c>
      <c r="AT15" s="17">
        <v>0.214625988650193</v>
      </c>
      <c r="AU15" s="17"/>
      <c r="AV15" s="17">
        <v>0.115843820726754</v>
      </c>
      <c r="AW15" s="17">
        <v>0.196939173412186</v>
      </c>
      <c r="AX15" s="17">
        <v>0.18571143459157599</v>
      </c>
      <c r="AY15" s="17">
        <v>0.106534804950326</v>
      </c>
      <c r="AZ15" s="17">
        <v>0.20310286232913499</v>
      </c>
      <c r="BA15" s="17">
        <v>0</v>
      </c>
      <c r="BB15" s="17"/>
      <c r="BC15" s="17">
        <v>0.146252227166213</v>
      </c>
      <c r="BD15" s="17">
        <v>0.136316617912318</v>
      </c>
      <c r="BE15" s="17">
        <v>0.204804878154418</v>
      </c>
      <c r="BF15" s="17">
        <v>0</v>
      </c>
      <c r="BG15" s="17">
        <v>0.41615018187087299</v>
      </c>
    </row>
    <row r="16" spans="2:59" x14ac:dyDescent="0.35">
      <c r="B16" s="18" t="s">
        <v>100</v>
      </c>
      <c r="C16" s="19">
        <v>5.4068822502540401E-2</v>
      </c>
      <c r="D16" s="19">
        <v>0</v>
      </c>
      <c r="E16" s="19">
        <v>9.4614656628538393E-2</v>
      </c>
      <c r="F16" s="19"/>
      <c r="G16" s="19">
        <v>0.14172859179336</v>
      </c>
      <c r="H16" s="19">
        <v>0</v>
      </c>
      <c r="I16" s="19">
        <v>4.7936039435481498E-2</v>
      </c>
      <c r="J16" s="19">
        <v>3.9267747672298001E-2</v>
      </c>
      <c r="K16" s="19">
        <v>0</v>
      </c>
      <c r="L16" s="19">
        <v>8.1527708417803699E-2</v>
      </c>
      <c r="M16" s="19"/>
      <c r="N16" s="19">
        <v>0</v>
      </c>
      <c r="O16" s="19">
        <v>0.119586382744697</v>
      </c>
      <c r="P16" s="19">
        <v>4.2383761820012397E-2</v>
      </c>
      <c r="Q16" s="19">
        <v>4.2401392425691499E-2</v>
      </c>
      <c r="R16" s="19"/>
      <c r="S16" s="19">
        <v>0.111335218287567</v>
      </c>
      <c r="T16" s="19">
        <v>7.3455519416542006E-2</v>
      </c>
      <c r="U16" s="19">
        <v>0.12894914946163699</v>
      </c>
      <c r="V16" s="19">
        <v>0</v>
      </c>
      <c r="W16" s="19">
        <v>0</v>
      </c>
      <c r="X16" s="19">
        <v>0</v>
      </c>
      <c r="Y16" s="19">
        <v>0.11517782228462201</v>
      </c>
      <c r="Z16" s="19">
        <v>0</v>
      </c>
      <c r="AA16" s="19">
        <v>0</v>
      </c>
      <c r="AB16" s="19">
        <v>7.5357264981421798E-2</v>
      </c>
      <c r="AC16" s="19">
        <v>0</v>
      </c>
      <c r="AD16" s="19">
        <v>0</v>
      </c>
      <c r="AE16" s="19"/>
      <c r="AF16" s="19">
        <v>5.1723989654104303E-2</v>
      </c>
      <c r="AG16" s="19">
        <v>2.1784187465392599E-2</v>
      </c>
      <c r="AH16" s="19">
        <v>0.101618338474013</v>
      </c>
      <c r="AI16" s="19"/>
      <c r="AJ16" s="19">
        <v>2.3052239401484698E-2</v>
      </c>
      <c r="AK16" s="19">
        <v>0</v>
      </c>
      <c r="AL16" s="19">
        <v>0</v>
      </c>
      <c r="AM16" s="19">
        <v>0</v>
      </c>
      <c r="AN16" s="19">
        <v>0.189639983678313</v>
      </c>
      <c r="AO16" s="19"/>
      <c r="AP16" s="19">
        <v>9.9837543837965198E-2</v>
      </c>
      <c r="AQ16" s="19">
        <v>0</v>
      </c>
      <c r="AR16" s="19">
        <v>0</v>
      </c>
      <c r="AS16" s="19">
        <v>4.02550311650118E-2</v>
      </c>
      <c r="AT16" s="19">
        <v>0.14559803398951199</v>
      </c>
      <c r="AU16" s="19"/>
      <c r="AV16" s="19">
        <v>0</v>
      </c>
      <c r="AW16" s="19">
        <v>0.10687134892201</v>
      </c>
      <c r="AX16" s="19">
        <v>0</v>
      </c>
      <c r="AY16" s="19">
        <v>3.6383262835556797E-2</v>
      </c>
      <c r="AZ16" s="19">
        <v>0.13778097255948499</v>
      </c>
      <c r="BA16" s="19">
        <v>0.137797985668069</v>
      </c>
      <c r="BB16" s="19"/>
      <c r="BC16" s="19">
        <v>2.7782949362926801E-2</v>
      </c>
      <c r="BD16" s="19">
        <v>0.14668973371222599</v>
      </c>
      <c r="BE16" s="19">
        <v>2.71232243106477E-2</v>
      </c>
      <c r="BF16" s="19">
        <v>0</v>
      </c>
      <c r="BG16" s="19">
        <v>0</v>
      </c>
    </row>
    <row r="17" spans="2:2" x14ac:dyDescent="0.35">
      <c r="B17" s="16" t="s">
        <v>745</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55</v>
      </c>
      <c r="E7" s="10">
        <v>73</v>
      </c>
      <c r="F7" s="10"/>
      <c r="G7" s="10">
        <v>22</v>
      </c>
      <c r="H7" s="10">
        <v>18</v>
      </c>
      <c r="I7" s="10">
        <v>19</v>
      </c>
      <c r="J7" s="10">
        <v>24</v>
      </c>
      <c r="K7" s="10">
        <v>19</v>
      </c>
      <c r="L7" s="10">
        <v>27</v>
      </c>
      <c r="M7" s="10"/>
      <c r="N7" s="10">
        <v>30</v>
      </c>
      <c r="O7" s="10">
        <v>32</v>
      </c>
      <c r="P7" s="10">
        <v>21</v>
      </c>
      <c r="Q7" s="10">
        <v>46</v>
      </c>
      <c r="R7" s="10"/>
      <c r="S7" s="10">
        <v>19</v>
      </c>
      <c r="T7" s="10">
        <v>12</v>
      </c>
      <c r="U7" s="10">
        <v>16</v>
      </c>
      <c r="V7" s="10">
        <v>15</v>
      </c>
      <c r="W7" s="10">
        <v>4</v>
      </c>
      <c r="X7" s="10">
        <v>12</v>
      </c>
      <c r="Y7" s="10">
        <v>8</v>
      </c>
      <c r="Z7" s="10">
        <v>5</v>
      </c>
      <c r="AA7" s="10">
        <v>10</v>
      </c>
      <c r="AB7" s="10">
        <v>15</v>
      </c>
      <c r="AC7" s="10">
        <v>10</v>
      </c>
      <c r="AD7" s="10">
        <v>3</v>
      </c>
      <c r="AE7" s="10"/>
      <c r="AF7" s="10">
        <v>57</v>
      </c>
      <c r="AG7" s="10">
        <v>46</v>
      </c>
      <c r="AH7" s="10">
        <v>11</v>
      </c>
      <c r="AI7" s="10"/>
      <c r="AJ7" s="10">
        <v>45</v>
      </c>
      <c r="AK7" s="10">
        <v>28</v>
      </c>
      <c r="AL7" s="10">
        <v>9</v>
      </c>
      <c r="AM7" s="10">
        <v>4</v>
      </c>
      <c r="AN7" s="10">
        <v>16</v>
      </c>
      <c r="AO7" s="10"/>
      <c r="AP7" s="10">
        <v>31</v>
      </c>
      <c r="AQ7" s="10">
        <v>42</v>
      </c>
      <c r="AR7" s="10">
        <v>8</v>
      </c>
      <c r="AS7" s="10">
        <v>22</v>
      </c>
      <c r="AT7" s="10">
        <v>13</v>
      </c>
      <c r="AU7" s="10"/>
      <c r="AV7" s="10">
        <v>37</v>
      </c>
      <c r="AW7" s="10">
        <v>29</v>
      </c>
      <c r="AX7" s="10">
        <v>9</v>
      </c>
      <c r="AY7" s="10">
        <v>24</v>
      </c>
      <c r="AZ7" s="10">
        <v>14</v>
      </c>
      <c r="BA7" s="10">
        <v>9</v>
      </c>
      <c r="BB7" s="10"/>
      <c r="BC7" s="10">
        <v>36</v>
      </c>
      <c r="BD7" s="10">
        <v>27</v>
      </c>
      <c r="BE7" s="10">
        <v>37</v>
      </c>
      <c r="BF7" s="10">
        <v>13</v>
      </c>
      <c r="BG7" s="10">
        <v>2</v>
      </c>
    </row>
    <row r="8" spans="2:59" ht="30" customHeight="1" x14ac:dyDescent="0.35">
      <c r="B8" s="11" t="s">
        <v>20</v>
      </c>
      <c r="C8" s="11">
        <v>131</v>
      </c>
      <c r="D8" s="11">
        <v>55</v>
      </c>
      <c r="E8" s="11">
        <v>75</v>
      </c>
      <c r="F8" s="11"/>
      <c r="G8" s="11">
        <v>22</v>
      </c>
      <c r="H8" s="11">
        <v>20</v>
      </c>
      <c r="I8" s="11">
        <v>22</v>
      </c>
      <c r="J8" s="11">
        <v>22</v>
      </c>
      <c r="K8" s="11">
        <v>20</v>
      </c>
      <c r="L8" s="11">
        <v>26</v>
      </c>
      <c r="M8" s="11"/>
      <c r="N8" s="11">
        <v>29</v>
      </c>
      <c r="O8" s="11">
        <v>36</v>
      </c>
      <c r="P8" s="11">
        <v>20</v>
      </c>
      <c r="Q8" s="11">
        <v>45</v>
      </c>
      <c r="R8" s="11"/>
      <c r="S8" s="11">
        <v>19</v>
      </c>
      <c r="T8" s="11">
        <v>12</v>
      </c>
      <c r="U8" s="11">
        <v>17</v>
      </c>
      <c r="V8" s="11">
        <v>18</v>
      </c>
      <c r="W8" s="11">
        <v>4</v>
      </c>
      <c r="X8" s="11">
        <v>15</v>
      </c>
      <c r="Y8" s="11">
        <v>8</v>
      </c>
      <c r="Z8" s="11">
        <v>4</v>
      </c>
      <c r="AA8" s="11">
        <v>10</v>
      </c>
      <c r="AB8" s="11">
        <v>14</v>
      </c>
      <c r="AC8" s="11">
        <v>8</v>
      </c>
      <c r="AD8" s="11">
        <v>3</v>
      </c>
      <c r="AE8" s="11"/>
      <c r="AF8" s="11">
        <v>57</v>
      </c>
      <c r="AG8" s="11">
        <v>48</v>
      </c>
      <c r="AH8" s="11">
        <v>11</v>
      </c>
      <c r="AI8" s="11"/>
      <c r="AJ8" s="11">
        <v>45</v>
      </c>
      <c r="AK8" s="11">
        <v>30</v>
      </c>
      <c r="AL8" s="11">
        <v>9</v>
      </c>
      <c r="AM8" s="11">
        <v>4</v>
      </c>
      <c r="AN8" s="11">
        <v>16</v>
      </c>
      <c r="AO8" s="11"/>
      <c r="AP8" s="11">
        <v>31</v>
      </c>
      <c r="AQ8" s="11">
        <v>44</v>
      </c>
      <c r="AR8" s="11">
        <v>8</v>
      </c>
      <c r="AS8" s="11">
        <v>22</v>
      </c>
      <c r="AT8" s="11">
        <v>14</v>
      </c>
      <c r="AU8" s="11"/>
      <c r="AV8" s="11">
        <v>39</v>
      </c>
      <c r="AW8" s="11">
        <v>29</v>
      </c>
      <c r="AX8" s="11">
        <v>9</v>
      </c>
      <c r="AY8" s="11">
        <v>24</v>
      </c>
      <c r="AZ8" s="11">
        <v>15</v>
      </c>
      <c r="BA8" s="11">
        <v>8</v>
      </c>
      <c r="BB8" s="11"/>
      <c r="BC8" s="11">
        <v>38</v>
      </c>
      <c r="BD8" s="11">
        <v>27</v>
      </c>
      <c r="BE8" s="11">
        <v>38</v>
      </c>
      <c r="BF8" s="11">
        <v>12</v>
      </c>
      <c r="BG8" s="11">
        <v>2</v>
      </c>
    </row>
    <row r="9" spans="2:59" x14ac:dyDescent="0.35">
      <c r="B9" s="18" t="s">
        <v>725</v>
      </c>
      <c r="C9" s="17">
        <v>0.241167080696497</v>
      </c>
      <c r="D9" s="17">
        <v>0.30423265794263898</v>
      </c>
      <c r="E9" s="17">
        <v>0.183770887553215</v>
      </c>
      <c r="F9" s="17"/>
      <c r="G9" s="17">
        <v>0.149413059432942</v>
      </c>
      <c r="H9" s="17">
        <v>0.11125307038245</v>
      </c>
      <c r="I9" s="17">
        <v>0.110141006242635</v>
      </c>
      <c r="J9" s="17">
        <v>0.198227282779119</v>
      </c>
      <c r="K9" s="17">
        <v>0.52863569682841505</v>
      </c>
      <c r="L9" s="17">
        <v>0.34394211170556199</v>
      </c>
      <c r="M9" s="17"/>
      <c r="N9" s="17">
        <v>0.19112657164178301</v>
      </c>
      <c r="O9" s="17">
        <v>0.150523335157353</v>
      </c>
      <c r="P9" s="17">
        <v>0.14608866833671</v>
      </c>
      <c r="Q9" s="17">
        <v>0.38871549132720301</v>
      </c>
      <c r="R9" s="17"/>
      <c r="S9" s="17">
        <v>0.26863234436136701</v>
      </c>
      <c r="T9" s="17">
        <v>0.24488874755805301</v>
      </c>
      <c r="U9" s="17">
        <v>0.24408780472995401</v>
      </c>
      <c r="V9" s="17">
        <v>0.257372737263241</v>
      </c>
      <c r="W9" s="17">
        <v>0</v>
      </c>
      <c r="X9" s="17">
        <v>0.32407268256004701</v>
      </c>
      <c r="Y9" s="17">
        <v>0.12582842575534001</v>
      </c>
      <c r="Z9" s="17">
        <v>0.18953637811400001</v>
      </c>
      <c r="AA9" s="17">
        <v>0</v>
      </c>
      <c r="AB9" s="17">
        <v>0.39942561772724999</v>
      </c>
      <c r="AC9" s="17">
        <v>0.21802282413482699</v>
      </c>
      <c r="AD9" s="17">
        <v>0.365482255489955</v>
      </c>
      <c r="AE9" s="17"/>
      <c r="AF9" s="17">
        <v>0.25699718121503901</v>
      </c>
      <c r="AG9" s="17">
        <v>0.267474531880737</v>
      </c>
      <c r="AH9" s="17">
        <v>8.5260268992884303E-2</v>
      </c>
      <c r="AI9" s="17"/>
      <c r="AJ9" s="17">
        <v>0.27377355187153501</v>
      </c>
      <c r="AK9" s="17">
        <v>0.21526840501205399</v>
      </c>
      <c r="AL9" s="17">
        <v>0.21193621821217801</v>
      </c>
      <c r="AM9" s="17">
        <v>0</v>
      </c>
      <c r="AN9" s="17">
        <v>0.24781097262031901</v>
      </c>
      <c r="AO9" s="17"/>
      <c r="AP9" s="17">
        <v>0.44905837171016899</v>
      </c>
      <c r="AQ9" s="17">
        <v>0.14447798670092399</v>
      </c>
      <c r="AR9" s="17">
        <v>0.157815475552635</v>
      </c>
      <c r="AS9" s="17">
        <v>0.134049538836921</v>
      </c>
      <c r="AT9" s="17">
        <v>0.21993173903077601</v>
      </c>
      <c r="AU9" s="17"/>
      <c r="AV9" s="17">
        <v>0.18574220125900801</v>
      </c>
      <c r="AW9" s="17">
        <v>0.38058359736413</v>
      </c>
      <c r="AX9" s="17">
        <v>0.13799661802213201</v>
      </c>
      <c r="AY9" s="17">
        <v>0.21772866372403701</v>
      </c>
      <c r="AZ9" s="17">
        <v>0.138520278012013</v>
      </c>
      <c r="BA9" s="17">
        <v>0.20832820507806801</v>
      </c>
      <c r="BB9" s="17"/>
      <c r="BC9" s="17">
        <v>0.29701164831947802</v>
      </c>
      <c r="BD9" s="17">
        <v>0.197599027460755</v>
      </c>
      <c r="BE9" s="17">
        <v>0.26580578286661199</v>
      </c>
      <c r="BF9" s="17">
        <v>9.4780970642549894E-2</v>
      </c>
      <c r="BG9" s="17">
        <v>0</v>
      </c>
    </row>
    <row r="10" spans="2:59" x14ac:dyDescent="0.35">
      <c r="B10" s="18" t="s">
        <v>689</v>
      </c>
      <c r="C10" s="17">
        <v>5.9839904592339697E-2</v>
      </c>
      <c r="D10" s="17">
        <v>4.7817671284912697E-2</v>
      </c>
      <c r="E10" s="17">
        <v>6.9549689752789495E-2</v>
      </c>
      <c r="F10" s="17"/>
      <c r="G10" s="17">
        <v>0.177258710162191</v>
      </c>
      <c r="H10" s="17">
        <v>0.16101252811321901</v>
      </c>
      <c r="I10" s="17">
        <v>0</v>
      </c>
      <c r="J10" s="17">
        <v>0</v>
      </c>
      <c r="K10" s="17">
        <v>0</v>
      </c>
      <c r="L10" s="17">
        <v>3.1414735301809098E-2</v>
      </c>
      <c r="M10" s="17"/>
      <c r="N10" s="17">
        <v>7.2546883770060897E-2</v>
      </c>
      <c r="O10" s="17">
        <v>5.8817447570983103E-2</v>
      </c>
      <c r="P10" s="17">
        <v>9.3545545827180998E-2</v>
      </c>
      <c r="Q10" s="17">
        <v>3.7152312571066499E-2</v>
      </c>
      <c r="R10" s="17"/>
      <c r="S10" s="17">
        <v>0.16859882291617501</v>
      </c>
      <c r="T10" s="17">
        <v>0</v>
      </c>
      <c r="U10" s="17">
        <v>0</v>
      </c>
      <c r="V10" s="17">
        <v>0</v>
      </c>
      <c r="W10" s="17">
        <v>0</v>
      </c>
      <c r="X10" s="17">
        <v>0</v>
      </c>
      <c r="Y10" s="17">
        <v>0.25420990941190402</v>
      </c>
      <c r="Z10" s="17">
        <v>0.18569018074649499</v>
      </c>
      <c r="AA10" s="17">
        <v>0.20027786553450799</v>
      </c>
      <c r="AB10" s="17">
        <v>0</v>
      </c>
      <c r="AC10" s="17">
        <v>0</v>
      </c>
      <c r="AD10" s="17">
        <v>0</v>
      </c>
      <c r="AE10" s="17"/>
      <c r="AF10" s="17">
        <v>3.8882812348012601E-2</v>
      </c>
      <c r="AG10" s="17">
        <v>1.68511082566111E-2</v>
      </c>
      <c r="AH10" s="17">
        <v>9.8613411511102297E-2</v>
      </c>
      <c r="AI10" s="17"/>
      <c r="AJ10" s="17">
        <v>7.0122252344952896E-2</v>
      </c>
      <c r="AK10" s="17">
        <v>3.57682722728076E-2</v>
      </c>
      <c r="AL10" s="17">
        <v>9.4213321350311893E-2</v>
      </c>
      <c r="AM10" s="17">
        <v>0</v>
      </c>
      <c r="AN10" s="17">
        <v>5.5130295403605499E-2</v>
      </c>
      <c r="AO10" s="17"/>
      <c r="AP10" s="17">
        <v>3.7667616379463198E-2</v>
      </c>
      <c r="AQ10" s="17">
        <v>7.0248377441962495E-2</v>
      </c>
      <c r="AR10" s="17">
        <v>0.105931255310553</v>
      </c>
      <c r="AS10" s="17">
        <v>4.0494341722173303E-2</v>
      </c>
      <c r="AT10" s="17">
        <v>0.138431047127202</v>
      </c>
      <c r="AU10" s="17"/>
      <c r="AV10" s="17">
        <v>7.7771422981782898E-2</v>
      </c>
      <c r="AW10" s="17">
        <v>4.0321394321193402E-2</v>
      </c>
      <c r="AX10" s="17">
        <v>9.2628146412801801E-2</v>
      </c>
      <c r="AY10" s="17">
        <v>3.6599556268912703E-2</v>
      </c>
      <c r="AZ10" s="17">
        <v>0.130998776446306</v>
      </c>
      <c r="BA10" s="17">
        <v>0</v>
      </c>
      <c r="BB10" s="17"/>
      <c r="BC10" s="17">
        <v>0</v>
      </c>
      <c r="BD10" s="17">
        <v>0.106196472809837</v>
      </c>
      <c r="BE10" s="17">
        <v>7.7832621068847099E-2</v>
      </c>
      <c r="BF10" s="17">
        <v>9.4780970642549894E-2</v>
      </c>
      <c r="BG10" s="17">
        <v>0.41615018187087299</v>
      </c>
    </row>
    <row r="11" spans="2:59" x14ac:dyDescent="0.35">
      <c r="B11" s="18" t="s">
        <v>690</v>
      </c>
      <c r="C11" s="17">
        <v>6.8393537581257893E-2</v>
      </c>
      <c r="D11" s="17">
        <v>7.5419421034303699E-2</v>
      </c>
      <c r="E11" s="17">
        <v>6.4220097941200094E-2</v>
      </c>
      <c r="F11" s="17"/>
      <c r="G11" s="17">
        <v>8.2729861064051405E-2</v>
      </c>
      <c r="H11" s="17">
        <v>0</v>
      </c>
      <c r="I11" s="17">
        <v>0.26748755600628399</v>
      </c>
      <c r="J11" s="17">
        <v>0</v>
      </c>
      <c r="K11" s="17">
        <v>6.7062721829743599E-2</v>
      </c>
      <c r="L11" s="17">
        <v>0</v>
      </c>
      <c r="M11" s="17"/>
      <c r="N11" s="17">
        <v>0.146567732912639</v>
      </c>
      <c r="O11" s="17">
        <v>9.5292152439277994E-2</v>
      </c>
      <c r="P11" s="17">
        <v>0</v>
      </c>
      <c r="Q11" s="17">
        <v>2.71836555234693E-2</v>
      </c>
      <c r="R11" s="17"/>
      <c r="S11" s="17">
        <v>0</v>
      </c>
      <c r="T11" s="17">
        <v>0</v>
      </c>
      <c r="U11" s="17">
        <v>7.4270230375449497E-2</v>
      </c>
      <c r="V11" s="17">
        <v>7.4050407589428602E-2</v>
      </c>
      <c r="W11" s="17">
        <v>0.25513660127238502</v>
      </c>
      <c r="X11" s="17">
        <v>0.18900427858976501</v>
      </c>
      <c r="Y11" s="17">
        <v>0</v>
      </c>
      <c r="Z11" s="17">
        <v>0.22229948709171299</v>
      </c>
      <c r="AA11" s="17">
        <v>9.6100736441789805E-2</v>
      </c>
      <c r="AB11" s="17">
        <v>0</v>
      </c>
      <c r="AC11" s="17">
        <v>7.1890394318032902E-2</v>
      </c>
      <c r="AD11" s="17">
        <v>0</v>
      </c>
      <c r="AE11" s="17"/>
      <c r="AF11" s="17">
        <v>2.3406687495065401E-2</v>
      </c>
      <c r="AG11" s="17">
        <v>9.8610665220360202E-2</v>
      </c>
      <c r="AH11" s="17">
        <v>0.10657604360709701</v>
      </c>
      <c r="AI11" s="17"/>
      <c r="AJ11" s="17">
        <v>2.9563252462454299E-2</v>
      </c>
      <c r="AK11" s="17">
        <v>0.21304708965557101</v>
      </c>
      <c r="AL11" s="17">
        <v>0</v>
      </c>
      <c r="AM11" s="17">
        <v>0</v>
      </c>
      <c r="AN11" s="17">
        <v>0</v>
      </c>
      <c r="AO11" s="17"/>
      <c r="AP11" s="17">
        <v>0</v>
      </c>
      <c r="AQ11" s="17">
        <v>0.15257652391927501</v>
      </c>
      <c r="AR11" s="17">
        <v>0</v>
      </c>
      <c r="AS11" s="17">
        <v>0.106045090748735</v>
      </c>
      <c r="AT11" s="17">
        <v>0</v>
      </c>
      <c r="AU11" s="17"/>
      <c r="AV11" s="17">
        <v>0.1242232448099</v>
      </c>
      <c r="AW11" s="17">
        <v>0</v>
      </c>
      <c r="AX11" s="17">
        <v>0</v>
      </c>
      <c r="AY11" s="17">
        <v>5.5830839164227597E-2</v>
      </c>
      <c r="AZ11" s="17">
        <v>0.123292806175183</v>
      </c>
      <c r="BA11" s="17">
        <v>0.11828792672185599</v>
      </c>
      <c r="BB11" s="17"/>
      <c r="BC11" s="17">
        <v>6.1166739011830798E-2</v>
      </c>
      <c r="BD11" s="17">
        <v>4.5554129773328497E-2</v>
      </c>
      <c r="BE11" s="17">
        <v>7.1646178605388106E-2</v>
      </c>
      <c r="BF11" s="17">
        <v>0.124688401322031</v>
      </c>
      <c r="BG11" s="17">
        <v>0.58384981812912695</v>
      </c>
    </row>
    <row r="12" spans="2:59" x14ac:dyDescent="0.35">
      <c r="B12" s="18" t="s">
        <v>691</v>
      </c>
      <c r="C12" s="17">
        <v>0.19435781937129001</v>
      </c>
      <c r="D12" s="17">
        <v>0.13700623087102201</v>
      </c>
      <c r="E12" s="17">
        <v>0.23935494630005899</v>
      </c>
      <c r="F12" s="17"/>
      <c r="G12" s="17">
        <v>0.26149527551083501</v>
      </c>
      <c r="H12" s="17">
        <v>0.259352192217362</v>
      </c>
      <c r="I12" s="17">
        <v>0.19465313523903699</v>
      </c>
      <c r="J12" s="17">
        <v>0.17160193162093801</v>
      </c>
      <c r="K12" s="17">
        <v>0.14884462737401899</v>
      </c>
      <c r="L12" s="17">
        <v>0.14203799721732599</v>
      </c>
      <c r="M12" s="17"/>
      <c r="N12" s="17">
        <v>0.29333303657349302</v>
      </c>
      <c r="O12" s="17">
        <v>0.25839047699399698</v>
      </c>
      <c r="P12" s="17">
        <v>0.191898325589062</v>
      </c>
      <c r="Q12" s="17">
        <v>8.0299915903458002E-2</v>
      </c>
      <c r="R12" s="17"/>
      <c r="S12" s="17">
        <v>0.15005338829065201</v>
      </c>
      <c r="T12" s="17">
        <v>8.3545368821811905E-2</v>
      </c>
      <c r="U12" s="17">
        <v>0.14146691455662899</v>
      </c>
      <c r="V12" s="17">
        <v>0.198064415342943</v>
      </c>
      <c r="W12" s="17">
        <v>0.23892328623701101</v>
      </c>
      <c r="X12" s="17">
        <v>0.239293330924821</v>
      </c>
      <c r="Y12" s="17">
        <v>0.38352014435178999</v>
      </c>
      <c r="Z12" s="17">
        <v>0.40247395404779202</v>
      </c>
      <c r="AA12" s="17">
        <v>0.192345012121974</v>
      </c>
      <c r="AB12" s="17">
        <v>0.26203918611207699</v>
      </c>
      <c r="AC12" s="17">
        <v>0</v>
      </c>
      <c r="AD12" s="17">
        <v>0.354538441084782</v>
      </c>
      <c r="AE12" s="17"/>
      <c r="AF12" s="17">
        <v>0.23914756669902801</v>
      </c>
      <c r="AG12" s="17">
        <v>0.14655540177531201</v>
      </c>
      <c r="AH12" s="17">
        <v>0.15504330317336801</v>
      </c>
      <c r="AI12" s="17"/>
      <c r="AJ12" s="17">
        <v>0.15098256320176301</v>
      </c>
      <c r="AK12" s="17">
        <v>0.22623780034723701</v>
      </c>
      <c r="AL12" s="17">
        <v>0.210582759342027</v>
      </c>
      <c r="AM12" s="17">
        <v>0</v>
      </c>
      <c r="AN12" s="17">
        <v>0.17621315630348</v>
      </c>
      <c r="AO12" s="17"/>
      <c r="AP12" s="17">
        <v>0.10173191120231199</v>
      </c>
      <c r="AQ12" s="17">
        <v>0.27127177807469999</v>
      </c>
      <c r="AR12" s="17">
        <v>0.23677433004316001</v>
      </c>
      <c r="AS12" s="17">
        <v>0.16497097704820601</v>
      </c>
      <c r="AT12" s="17">
        <v>0.13814481244830901</v>
      </c>
      <c r="AU12" s="17"/>
      <c r="AV12" s="17">
        <v>0.30032283967124901</v>
      </c>
      <c r="AW12" s="17">
        <v>7.4009094230484102E-2</v>
      </c>
      <c r="AX12" s="17">
        <v>0.207039624384078</v>
      </c>
      <c r="AY12" s="17">
        <v>0.191610498751942</v>
      </c>
      <c r="AZ12" s="17">
        <v>0.13072790951659899</v>
      </c>
      <c r="BA12" s="17">
        <v>0.13052302269542301</v>
      </c>
      <c r="BB12" s="17"/>
      <c r="BC12" s="17">
        <v>0.183665312052253</v>
      </c>
      <c r="BD12" s="17">
        <v>0.17661428241135599</v>
      </c>
      <c r="BE12" s="17">
        <v>0.21626824454318599</v>
      </c>
      <c r="BF12" s="17">
        <v>0.36120031849856699</v>
      </c>
      <c r="BG12" s="17">
        <v>0</v>
      </c>
    </row>
    <row r="13" spans="2:59" x14ac:dyDescent="0.35">
      <c r="B13" s="18" t="s">
        <v>692</v>
      </c>
      <c r="C13" s="17">
        <v>0.11934862871885001</v>
      </c>
      <c r="D13" s="17">
        <v>0.119556135324938</v>
      </c>
      <c r="E13" s="17">
        <v>0.120929184540138</v>
      </c>
      <c r="F13" s="17"/>
      <c r="G13" s="17">
        <v>5.2157520508547703E-2</v>
      </c>
      <c r="H13" s="17">
        <v>0.150504077939632</v>
      </c>
      <c r="I13" s="17">
        <v>0.16703134221826499</v>
      </c>
      <c r="J13" s="17">
        <v>0.17897875506772701</v>
      </c>
      <c r="K13" s="17">
        <v>5.6350538579804398E-2</v>
      </c>
      <c r="L13" s="17">
        <v>0.10930471358020299</v>
      </c>
      <c r="M13" s="17"/>
      <c r="N13" s="17">
        <v>2.61177720885486E-2</v>
      </c>
      <c r="O13" s="17">
        <v>0.14890270639328601</v>
      </c>
      <c r="P13" s="17">
        <v>0.21200247967871499</v>
      </c>
      <c r="Q13" s="17">
        <v>0.114497544329276</v>
      </c>
      <c r="R13" s="17"/>
      <c r="S13" s="17">
        <v>9.5592786150002995E-2</v>
      </c>
      <c r="T13" s="17">
        <v>9.0992800229038495E-2</v>
      </c>
      <c r="U13" s="17">
        <v>0.12673901801715201</v>
      </c>
      <c r="V13" s="17">
        <v>0.14073950833097401</v>
      </c>
      <c r="W13" s="17">
        <v>0.21753386821595799</v>
      </c>
      <c r="X13" s="17">
        <v>7.72048548289236E-2</v>
      </c>
      <c r="Y13" s="17">
        <v>0</v>
      </c>
      <c r="Z13" s="17">
        <v>0</v>
      </c>
      <c r="AA13" s="17">
        <v>0.30778740312622199</v>
      </c>
      <c r="AB13" s="17">
        <v>8.72916558173914E-2</v>
      </c>
      <c r="AC13" s="17">
        <v>0.22528083699174201</v>
      </c>
      <c r="AD13" s="17">
        <v>0</v>
      </c>
      <c r="AE13" s="17"/>
      <c r="AF13" s="17">
        <v>6.9523709528757999E-2</v>
      </c>
      <c r="AG13" s="17">
        <v>0.17375782176119101</v>
      </c>
      <c r="AH13" s="17">
        <v>0.21309456634357399</v>
      </c>
      <c r="AI13" s="17"/>
      <c r="AJ13" s="17">
        <v>5.9695750717496901E-2</v>
      </c>
      <c r="AK13" s="17">
        <v>7.5387005054869893E-2</v>
      </c>
      <c r="AL13" s="17">
        <v>0.38859144899336401</v>
      </c>
      <c r="AM13" s="17">
        <v>0.79477173877474605</v>
      </c>
      <c r="AN13" s="17">
        <v>0.14304338794021201</v>
      </c>
      <c r="AO13" s="17"/>
      <c r="AP13" s="17">
        <v>6.1930512286325803E-2</v>
      </c>
      <c r="AQ13" s="17">
        <v>9.3411507852040193E-2</v>
      </c>
      <c r="AR13" s="17">
        <v>0.13189778685224901</v>
      </c>
      <c r="AS13" s="17">
        <v>0.183478701738962</v>
      </c>
      <c r="AT13" s="17">
        <v>0.17594017421472</v>
      </c>
      <c r="AU13" s="17"/>
      <c r="AV13" s="17">
        <v>0.103415141431973</v>
      </c>
      <c r="AW13" s="17">
        <v>6.6293672029959394E-2</v>
      </c>
      <c r="AX13" s="17">
        <v>0.115333736735748</v>
      </c>
      <c r="AY13" s="17">
        <v>0.16583154047828699</v>
      </c>
      <c r="AZ13" s="17">
        <v>0.16649406349357401</v>
      </c>
      <c r="BA13" s="17">
        <v>0.12949256185108499</v>
      </c>
      <c r="BB13" s="17"/>
      <c r="BC13" s="17">
        <v>0.168803168517355</v>
      </c>
      <c r="BD13" s="17">
        <v>4.2078609941976798E-2</v>
      </c>
      <c r="BE13" s="17">
        <v>8.0684050728045895E-2</v>
      </c>
      <c r="BF13" s="17">
        <v>0.146023186126083</v>
      </c>
      <c r="BG13" s="17">
        <v>0</v>
      </c>
    </row>
    <row r="14" spans="2:59" x14ac:dyDescent="0.35">
      <c r="B14" s="18" t="s">
        <v>598</v>
      </c>
      <c r="C14" s="17">
        <v>4.6613149955805802E-2</v>
      </c>
      <c r="D14" s="17">
        <v>3.9249663683132797E-2</v>
      </c>
      <c r="E14" s="17">
        <v>5.270495068857E-2</v>
      </c>
      <c r="F14" s="17"/>
      <c r="G14" s="17">
        <v>5.2625329264923998E-2</v>
      </c>
      <c r="H14" s="17">
        <v>0</v>
      </c>
      <c r="I14" s="17">
        <v>0.10019463445382799</v>
      </c>
      <c r="J14" s="17">
        <v>3.8807017342004702E-2</v>
      </c>
      <c r="K14" s="17">
        <v>4.1591933262644799E-2</v>
      </c>
      <c r="L14" s="17">
        <v>4.2591159030682203E-2</v>
      </c>
      <c r="M14" s="17"/>
      <c r="N14" s="17">
        <v>0</v>
      </c>
      <c r="O14" s="17">
        <v>9.8243227754895093E-2</v>
      </c>
      <c r="P14" s="17">
        <v>0</v>
      </c>
      <c r="Q14" s="17">
        <v>5.6940823504381802E-2</v>
      </c>
      <c r="R14" s="17"/>
      <c r="S14" s="17">
        <v>6.8305033411616006E-2</v>
      </c>
      <c r="T14" s="17">
        <v>0</v>
      </c>
      <c r="U14" s="17">
        <v>6.7452628479680296E-2</v>
      </c>
      <c r="V14" s="17">
        <v>0</v>
      </c>
      <c r="W14" s="17">
        <v>0</v>
      </c>
      <c r="X14" s="17">
        <v>0</v>
      </c>
      <c r="Y14" s="17">
        <v>0.117096558372714</v>
      </c>
      <c r="Z14" s="17">
        <v>0</v>
      </c>
      <c r="AA14" s="17">
        <v>0.20348898277550601</v>
      </c>
      <c r="AB14" s="17">
        <v>6.0387067398011897E-2</v>
      </c>
      <c r="AC14" s="17">
        <v>0</v>
      </c>
      <c r="AD14" s="17">
        <v>0</v>
      </c>
      <c r="AE14" s="17"/>
      <c r="AF14" s="17">
        <v>5.2597496090935801E-2</v>
      </c>
      <c r="AG14" s="17">
        <v>2.2846228838325901E-2</v>
      </c>
      <c r="AH14" s="17">
        <v>8.1717311844770796E-2</v>
      </c>
      <c r="AI14" s="17"/>
      <c r="AJ14" s="17">
        <v>2.3995758874595399E-2</v>
      </c>
      <c r="AK14" s="17">
        <v>5.7088889769474203E-2</v>
      </c>
      <c r="AL14" s="17">
        <v>0</v>
      </c>
      <c r="AM14" s="17">
        <v>0</v>
      </c>
      <c r="AN14" s="17">
        <v>5.4854149217471899E-2</v>
      </c>
      <c r="AO14" s="17"/>
      <c r="AP14" s="17">
        <v>0</v>
      </c>
      <c r="AQ14" s="17">
        <v>8.3910574397835502E-2</v>
      </c>
      <c r="AR14" s="17">
        <v>0</v>
      </c>
      <c r="AS14" s="17">
        <v>0</v>
      </c>
      <c r="AT14" s="17">
        <v>0.17676184587744001</v>
      </c>
      <c r="AU14" s="17"/>
      <c r="AV14" s="17">
        <v>4.2956925389741697E-2</v>
      </c>
      <c r="AW14" s="17">
        <v>0</v>
      </c>
      <c r="AX14" s="17">
        <v>0.12558247194136901</v>
      </c>
      <c r="AY14" s="17">
        <v>3.6739396724108898E-2</v>
      </c>
      <c r="AZ14" s="17">
        <v>0.167271620152218</v>
      </c>
      <c r="BA14" s="17">
        <v>0</v>
      </c>
      <c r="BB14" s="17"/>
      <c r="BC14" s="17">
        <v>3.4521004586238302E-2</v>
      </c>
      <c r="BD14" s="17">
        <v>0.11541280887017</v>
      </c>
      <c r="BE14" s="17">
        <v>2.16115291215805E-2</v>
      </c>
      <c r="BF14" s="17">
        <v>6.93756826011101E-2</v>
      </c>
      <c r="BG14" s="17">
        <v>0</v>
      </c>
    </row>
    <row r="15" spans="2:59" x14ac:dyDescent="0.35">
      <c r="B15" s="18" t="s">
        <v>726</v>
      </c>
      <c r="C15" s="17">
        <v>0.220402561164983</v>
      </c>
      <c r="D15" s="17">
        <v>0.24017259451930101</v>
      </c>
      <c r="E15" s="17">
        <v>0.20906487550441299</v>
      </c>
      <c r="F15" s="17"/>
      <c r="G15" s="17">
        <v>0.14877877434608999</v>
      </c>
      <c r="H15" s="17">
        <v>0.26580835901517702</v>
      </c>
      <c r="I15" s="17">
        <v>0.11255628640447</v>
      </c>
      <c r="J15" s="17">
        <v>0.36811310173734002</v>
      </c>
      <c r="K15" s="17">
        <v>0.157514482125373</v>
      </c>
      <c r="L15" s="17">
        <v>0.25885154949835898</v>
      </c>
      <c r="M15" s="17"/>
      <c r="N15" s="17">
        <v>0.21732964703726301</v>
      </c>
      <c r="O15" s="17">
        <v>0.13096914554300099</v>
      </c>
      <c r="P15" s="17">
        <v>0.35646498056833198</v>
      </c>
      <c r="Q15" s="17">
        <v>0.23192407856637401</v>
      </c>
      <c r="R15" s="17"/>
      <c r="S15" s="17">
        <v>0.13748240658262001</v>
      </c>
      <c r="T15" s="17">
        <v>0.49775661328252602</v>
      </c>
      <c r="U15" s="17">
        <v>0.284486882859179</v>
      </c>
      <c r="V15" s="17">
        <v>0.272971784139249</v>
      </c>
      <c r="W15" s="17">
        <v>0.28840624427464601</v>
      </c>
      <c r="X15" s="17">
        <v>0.17042485309644401</v>
      </c>
      <c r="Y15" s="17">
        <v>0.119344962108252</v>
      </c>
      <c r="Z15" s="17">
        <v>0</v>
      </c>
      <c r="AA15" s="17">
        <v>0</v>
      </c>
      <c r="AB15" s="17">
        <v>0.190856472945269</v>
      </c>
      <c r="AC15" s="17">
        <v>0.313606038768658</v>
      </c>
      <c r="AD15" s="17">
        <v>0.279979303425263</v>
      </c>
      <c r="AE15" s="17"/>
      <c r="AF15" s="17">
        <v>0.25918074444067002</v>
      </c>
      <c r="AG15" s="17">
        <v>0.23163371150136799</v>
      </c>
      <c r="AH15" s="17">
        <v>0.15807675605318999</v>
      </c>
      <c r="AI15" s="17"/>
      <c r="AJ15" s="17">
        <v>0.30698497901677901</v>
      </c>
      <c r="AK15" s="17">
        <v>0.17720253788798501</v>
      </c>
      <c r="AL15" s="17">
        <v>9.4676252102120204E-2</v>
      </c>
      <c r="AM15" s="17">
        <v>0.20522826122525401</v>
      </c>
      <c r="AN15" s="17">
        <v>0.188438350240204</v>
      </c>
      <c r="AO15" s="17"/>
      <c r="AP15" s="17">
        <v>0.226209646255224</v>
      </c>
      <c r="AQ15" s="17">
        <v>0.17100213195198399</v>
      </c>
      <c r="AR15" s="17">
        <v>0.231856870963322</v>
      </c>
      <c r="AS15" s="17">
        <v>0.37096134990500301</v>
      </c>
      <c r="AT15" s="17">
        <v>0.15079038130155301</v>
      </c>
      <c r="AU15" s="17"/>
      <c r="AV15" s="17">
        <v>0.165568224456347</v>
      </c>
      <c r="AW15" s="17">
        <v>0.30669632390610302</v>
      </c>
      <c r="AX15" s="17">
        <v>0.20273971197115701</v>
      </c>
      <c r="AY15" s="17">
        <v>0.29565950488848503</v>
      </c>
      <c r="AZ15" s="17">
        <v>0.14269454620410699</v>
      </c>
      <c r="BA15" s="17">
        <v>0.20212498852073901</v>
      </c>
      <c r="BB15" s="17"/>
      <c r="BC15" s="17">
        <v>0.20603954867046301</v>
      </c>
      <c r="BD15" s="17">
        <v>0.20224193385533901</v>
      </c>
      <c r="BE15" s="17">
        <v>0.239028368755693</v>
      </c>
      <c r="BF15" s="17">
        <v>6.3168615637882605E-2</v>
      </c>
      <c r="BG15" s="17">
        <v>0</v>
      </c>
    </row>
    <row r="16" spans="2:59" x14ac:dyDescent="0.35">
      <c r="B16" s="18" t="s">
        <v>100</v>
      </c>
      <c r="C16" s="19">
        <v>4.9877317918976802E-2</v>
      </c>
      <c r="D16" s="19">
        <v>3.6545625339751302E-2</v>
      </c>
      <c r="E16" s="19">
        <v>6.0405367719614203E-2</v>
      </c>
      <c r="F16" s="19"/>
      <c r="G16" s="19">
        <v>7.5541469710418294E-2</v>
      </c>
      <c r="H16" s="19">
        <v>5.20697723321598E-2</v>
      </c>
      <c r="I16" s="19">
        <v>4.7936039435481498E-2</v>
      </c>
      <c r="J16" s="19">
        <v>4.4271911452870398E-2</v>
      </c>
      <c r="K16" s="19">
        <v>0</v>
      </c>
      <c r="L16" s="19">
        <v>7.1857733666057994E-2</v>
      </c>
      <c r="M16" s="19"/>
      <c r="N16" s="19">
        <v>5.2978355976212602E-2</v>
      </c>
      <c r="O16" s="19">
        <v>5.8861508147206601E-2</v>
      </c>
      <c r="P16" s="19">
        <v>0</v>
      </c>
      <c r="Q16" s="19">
        <v>6.3286178274771898E-2</v>
      </c>
      <c r="R16" s="19"/>
      <c r="S16" s="19">
        <v>0.111335218287567</v>
      </c>
      <c r="T16" s="19">
        <v>8.2816470108570406E-2</v>
      </c>
      <c r="U16" s="19">
        <v>6.14965209819568E-2</v>
      </c>
      <c r="V16" s="19">
        <v>5.6801147334164401E-2</v>
      </c>
      <c r="W16" s="19">
        <v>0</v>
      </c>
      <c r="X16" s="19">
        <v>0</v>
      </c>
      <c r="Y16" s="19">
        <v>0</v>
      </c>
      <c r="Z16" s="19">
        <v>0</v>
      </c>
      <c r="AA16" s="19">
        <v>0</v>
      </c>
      <c r="AB16" s="19">
        <v>0</v>
      </c>
      <c r="AC16" s="19">
        <v>0.17119990578673899</v>
      </c>
      <c r="AD16" s="19">
        <v>0</v>
      </c>
      <c r="AE16" s="19"/>
      <c r="AF16" s="19">
        <v>6.0263802182492103E-2</v>
      </c>
      <c r="AG16" s="19">
        <v>4.2270530766095098E-2</v>
      </c>
      <c r="AH16" s="19">
        <v>0.101618338474013</v>
      </c>
      <c r="AI16" s="19"/>
      <c r="AJ16" s="19">
        <v>8.4881891510424301E-2</v>
      </c>
      <c r="AK16" s="19">
        <v>0</v>
      </c>
      <c r="AL16" s="19">
        <v>0</v>
      </c>
      <c r="AM16" s="19">
        <v>0</v>
      </c>
      <c r="AN16" s="19">
        <v>0.13450968827470799</v>
      </c>
      <c r="AO16" s="19"/>
      <c r="AP16" s="19">
        <v>0.123401942166505</v>
      </c>
      <c r="AQ16" s="19">
        <v>1.31011196612782E-2</v>
      </c>
      <c r="AR16" s="19">
        <v>0.135724281278082</v>
      </c>
      <c r="AS16" s="19">
        <v>0</v>
      </c>
      <c r="AT16" s="19">
        <v>0</v>
      </c>
      <c r="AU16" s="19"/>
      <c r="AV16" s="19">
        <v>0</v>
      </c>
      <c r="AW16" s="19">
        <v>0.13209591814812999</v>
      </c>
      <c r="AX16" s="19">
        <v>0.118679690532715</v>
      </c>
      <c r="AY16" s="19">
        <v>0</v>
      </c>
      <c r="AZ16" s="19">
        <v>0</v>
      </c>
      <c r="BA16" s="19">
        <v>0.211243295132829</v>
      </c>
      <c r="BB16" s="19"/>
      <c r="BC16" s="19">
        <v>4.8792578842382202E-2</v>
      </c>
      <c r="BD16" s="19">
        <v>0.11430273487723901</v>
      </c>
      <c r="BE16" s="19">
        <v>2.71232243106477E-2</v>
      </c>
      <c r="BF16" s="19">
        <v>4.5981854529226797E-2</v>
      </c>
      <c r="BG16" s="19">
        <v>0</v>
      </c>
    </row>
    <row r="17" spans="2:2" x14ac:dyDescent="0.35">
      <c r="B17" s="16" t="s">
        <v>745</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123</v>
      </c>
      <c r="D7" s="10">
        <v>63</v>
      </c>
      <c r="E7" s="10">
        <v>60</v>
      </c>
      <c r="F7" s="10"/>
      <c r="G7" s="10">
        <v>20</v>
      </c>
      <c r="H7" s="10">
        <v>20</v>
      </c>
      <c r="I7" s="10">
        <v>25</v>
      </c>
      <c r="J7" s="10">
        <v>20</v>
      </c>
      <c r="K7" s="10">
        <v>18</v>
      </c>
      <c r="L7" s="10">
        <v>20</v>
      </c>
      <c r="M7" s="10"/>
      <c r="N7" s="10">
        <v>40</v>
      </c>
      <c r="O7" s="10">
        <v>30</v>
      </c>
      <c r="P7" s="10">
        <v>21</v>
      </c>
      <c r="Q7" s="10">
        <v>32</v>
      </c>
      <c r="R7" s="10"/>
      <c r="S7" s="10">
        <v>15</v>
      </c>
      <c r="T7" s="10">
        <v>19</v>
      </c>
      <c r="U7" s="10">
        <v>7</v>
      </c>
      <c r="V7" s="10">
        <v>8</v>
      </c>
      <c r="W7" s="10">
        <v>7</v>
      </c>
      <c r="X7" s="10">
        <v>7</v>
      </c>
      <c r="Y7" s="10">
        <v>11</v>
      </c>
      <c r="Z7" s="10">
        <v>3</v>
      </c>
      <c r="AA7" s="10">
        <v>23</v>
      </c>
      <c r="AB7" s="10">
        <v>10</v>
      </c>
      <c r="AC7" s="10">
        <v>9</v>
      </c>
      <c r="AD7" s="10">
        <v>4</v>
      </c>
      <c r="AE7" s="10"/>
      <c r="AF7" s="10">
        <v>32</v>
      </c>
      <c r="AG7" s="10">
        <v>55</v>
      </c>
      <c r="AH7" s="10">
        <v>21</v>
      </c>
      <c r="AI7" s="10"/>
      <c r="AJ7" s="10">
        <v>37</v>
      </c>
      <c r="AK7" s="10">
        <v>39</v>
      </c>
      <c r="AL7" s="10">
        <v>10</v>
      </c>
      <c r="AM7" s="10">
        <v>1</v>
      </c>
      <c r="AN7" s="10">
        <v>20</v>
      </c>
      <c r="AO7" s="10"/>
      <c r="AP7" s="10">
        <v>24</v>
      </c>
      <c r="AQ7" s="10">
        <v>48</v>
      </c>
      <c r="AR7" s="10">
        <v>9</v>
      </c>
      <c r="AS7" s="10">
        <v>13</v>
      </c>
      <c r="AT7" s="10">
        <v>8</v>
      </c>
      <c r="AU7" s="10"/>
      <c r="AV7" s="10">
        <v>33</v>
      </c>
      <c r="AW7" s="10">
        <v>28</v>
      </c>
      <c r="AX7" s="10">
        <v>11</v>
      </c>
      <c r="AY7" s="10">
        <v>19</v>
      </c>
      <c r="AZ7" s="10">
        <v>11</v>
      </c>
      <c r="BA7" s="10">
        <v>6</v>
      </c>
      <c r="BB7" s="10"/>
      <c r="BC7" s="10">
        <v>27</v>
      </c>
      <c r="BD7" s="10">
        <v>29</v>
      </c>
      <c r="BE7" s="10">
        <v>32</v>
      </c>
      <c r="BF7" s="10">
        <v>19</v>
      </c>
      <c r="BG7" s="10">
        <v>2</v>
      </c>
    </row>
    <row r="8" spans="2:59" ht="30" customHeight="1" x14ac:dyDescent="0.35">
      <c r="B8" s="11" t="s">
        <v>20</v>
      </c>
      <c r="C8" s="11">
        <v>122</v>
      </c>
      <c r="D8" s="11">
        <v>61</v>
      </c>
      <c r="E8" s="11">
        <v>61</v>
      </c>
      <c r="F8" s="11"/>
      <c r="G8" s="11">
        <v>19</v>
      </c>
      <c r="H8" s="11">
        <v>20</v>
      </c>
      <c r="I8" s="11">
        <v>27</v>
      </c>
      <c r="J8" s="11">
        <v>19</v>
      </c>
      <c r="K8" s="11">
        <v>17</v>
      </c>
      <c r="L8" s="11">
        <v>21</v>
      </c>
      <c r="M8" s="11"/>
      <c r="N8" s="11">
        <v>38</v>
      </c>
      <c r="O8" s="11">
        <v>34</v>
      </c>
      <c r="P8" s="11">
        <v>19</v>
      </c>
      <c r="Q8" s="11">
        <v>31</v>
      </c>
      <c r="R8" s="11"/>
      <c r="S8" s="11">
        <v>14</v>
      </c>
      <c r="T8" s="11">
        <v>19</v>
      </c>
      <c r="U8" s="11">
        <v>8</v>
      </c>
      <c r="V8" s="11">
        <v>9</v>
      </c>
      <c r="W8" s="11">
        <v>8</v>
      </c>
      <c r="X8" s="11">
        <v>9</v>
      </c>
      <c r="Y8" s="11">
        <v>10</v>
      </c>
      <c r="Z8" s="11">
        <v>3</v>
      </c>
      <c r="AA8" s="11">
        <v>22</v>
      </c>
      <c r="AB8" s="11">
        <v>9</v>
      </c>
      <c r="AC8" s="11">
        <v>7</v>
      </c>
      <c r="AD8" s="11">
        <v>4</v>
      </c>
      <c r="AE8" s="11"/>
      <c r="AF8" s="11">
        <v>31</v>
      </c>
      <c r="AG8" s="11">
        <v>55</v>
      </c>
      <c r="AH8" s="11">
        <v>21</v>
      </c>
      <c r="AI8" s="11"/>
      <c r="AJ8" s="11">
        <v>37</v>
      </c>
      <c r="AK8" s="11">
        <v>38</v>
      </c>
      <c r="AL8" s="11">
        <v>11</v>
      </c>
      <c r="AM8" s="11">
        <v>1</v>
      </c>
      <c r="AN8" s="11">
        <v>20</v>
      </c>
      <c r="AO8" s="11"/>
      <c r="AP8" s="11">
        <v>24</v>
      </c>
      <c r="AQ8" s="11">
        <v>47</v>
      </c>
      <c r="AR8" s="11">
        <v>9</v>
      </c>
      <c r="AS8" s="11">
        <v>12</v>
      </c>
      <c r="AT8" s="11">
        <v>9</v>
      </c>
      <c r="AU8" s="11"/>
      <c r="AV8" s="11">
        <v>32</v>
      </c>
      <c r="AW8" s="11">
        <v>28</v>
      </c>
      <c r="AX8" s="11">
        <v>12</v>
      </c>
      <c r="AY8" s="11">
        <v>18</v>
      </c>
      <c r="AZ8" s="11">
        <v>11</v>
      </c>
      <c r="BA8" s="11">
        <v>6</v>
      </c>
      <c r="BB8" s="11"/>
      <c r="BC8" s="11">
        <v>27</v>
      </c>
      <c r="BD8" s="11">
        <v>29</v>
      </c>
      <c r="BE8" s="11">
        <v>31</v>
      </c>
      <c r="BF8" s="11">
        <v>18</v>
      </c>
      <c r="BG8" s="11">
        <v>2</v>
      </c>
    </row>
    <row r="9" spans="2:59" ht="29" x14ac:dyDescent="0.35">
      <c r="B9" s="18" t="s">
        <v>721</v>
      </c>
      <c r="C9" s="17">
        <v>9.7952938986739596E-2</v>
      </c>
      <c r="D9" s="17">
        <v>7.6855223539128895E-2</v>
      </c>
      <c r="E9" s="17">
        <v>0.119261528233125</v>
      </c>
      <c r="F9" s="17"/>
      <c r="G9" s="17">
        <v>0.103235376081645</v>
      </c>
      <c r="H9" s="17">
        <v>0.21191017805083301</v>
      </c>
      <c r="I9" s="17">
        <v>6.6362446823497401E-2</v>
      </c>
      <c r="J9" s="17">
        <v>0.15431778700557899</v>
      </c>
      <c r="K9" s="17">
        <v>6.7767080423819098E-2</v>
      </c>
      <c r="L9" s="17">
        <v>0</v>
      </c>
      <c r="M9" s="17"/>
      <c r="N9" s="17">
        <v>0.15279903827549399</v>
      </c>
      <c r="O9" s="17">
        <v>3.2755261612560399E-2</v>
      </c>
      <c r="P9" s="17">
        <v>0.1402644275129</v>
      </c>
      <c r="Q9" s="17">
        <v>7.6481899646138204E-2</v>
      </c>
      <c r="R9" s="17"/>
      <c r="S9" s="17">
        <v>0.12657166417358701</v>
      </c>
      <c r="T9" s="17">
        <v>0.15564002049391801</v>
      </c>
      <c r="U9" s="17">
        <v>0.15669458495956901</v>
      </c>
      <c r="V9" s="17">
        <v>0.12382785785587699</v>
      </c>
      <c r="W9" s="17">
        <v>0.13829721154612801</v>
      </c>
      <c r="X9" s="17">
        <v>0</v>
      </c>
      <c r="Y9" s="17">
        <v>0</v>
      </c>
      <c r="Z9" s="17">
        <v>0</v>
      </c>
      <c r="AA9" s="17">
        <v>9.3061166115531294E-2</v>
      </c>
      <c r="AB9" s="17">
        <v>0</v>
      </c>
      <c r="AC9" s="17">
        <v>0.120030253592322</v>
      </c>
      <c r="AD9" s="17">
        <v>0.224067192333719</v>
      </c>
      <c r="AE9" s="17"/>
      <c r="AF9" s="17">
        <v>0.103632227433045</v>
      </c>
      <c r="AG9" s="17">
        <v>6.9180412767823996E-2</v>
      </c>
      <c r="AH9" s="17">
        <v>0.13742108150709501</v>
      </c>
      <c r="AI9" s="17"/>
      <c r="AJ9" s="17">
        <v>8.8046504195561995E-2</v>
      </c>
      <c r="AK9" s="17">
        <v>0.121262599643048</v>
      </c>
      <c r="AL9" s="17">
        <v>0.111092214342338</v>
      </c>
      <c r="AM9" s="17">
        <v>0</v>
      </c>
      <c r="AN9" s="17">
        <v>9.2651531569557494E-2</v>
      </c>
      <c r="AO9" s="17"/>
      <c r="AP9" s="17">
        <v>9.3867290773935103E-2</v>
      </c>
      <c r="AQ9" s="17">
        <v>9.7387536294693502E-2</v>
      </c>
      <c r="AR9" s="17">
        <v>0.12881138039638701</v>
      </c>
      <c r="AS9" s="17">
        <v>0.16985901491373601</v>
      </c>
      <c r="AT9" s="17">
        <v>0</v>
      </c>
      <c r="AU9" s="17"/>
      <c r="AV9" s="17">
        <v>5.4124200176442497E-2</v>
      </c>
      <c r="AW9" s="17">
        <v>0.112552977076626</v>
      </c>
      <c r="AX9" s="17">
        <v>9.9786756228431403E-2</v>
      </c>
      <c r="AY9" s="17">
        <v>6.13057999981051E-2</v>
      </c>
      <c r="AZ9" s="17">
        <v>0</v>
      </c>
      <c r="BA9" s="17">
        <v>0.18475162365734399</v>
      </c>
      <c r="BB9" s="17"/>
      <c r="BC9" s="17">
        <v>4.3964637988255402E-2</v>
      </c>
      <c r="BD9" s="17">
        <v>0.201935173017007</v>
      </c>
      <c r="BE9" s="17">
        <v>0</v>
      </c>
      <c r="BF9" s="17">
        <v>0.15741060506111601</v>
      </c>
      <c r="BG9" s="17">
        <v>0</v>
      </c>
    </row>
    <row r="10" spans="2:59" x14ac:dyDescent="0.35">
      <c r="B10" s="18" t="s">
        <v>689</v>
      </c>
      <c r="C10" s="17">
        <v>5.8988384115559803E-2</v>
      </c>
      <c r="D10" s="17">
        <v>7.1680674121195498E-2</v>
      </c>
      <c r="E10" s="17">
        <v>4.6169233388189498E-2</v>
      </c>
      <c r="F10" s="17"/>
      <c r="G10" s="17">
        <v>9.9813976527522594E-2</v>
      </c>
      <c r="H10" s="17">
        <v>4.3205240135777499E-2</v>
      </c>
      <c r="I10" s="17">
        <v>3.3027528870638402E-2</v>
      </c>
      <c r="J10" s="17">
        <v>0.13938448814891399</v>
      </c>
      <c r="K10" s="17">
        <v>5.4872286967554598E-2</v>
      </c>
      <c r="L10" s="17">
        <v>0</v>
      </c>
      <c r="M10" s="17"/>
      <c r="N10" s="17">
        <v>7.3351526482430804E-2</v>
      </c>
      <c r="O10" s="17">
        <v>0</v>
      </c>
      <c r="P10" s="17">
        <v>8.88182599333633E-2</v>
      </c>
      <c r="Q10" s="17">
        <v>8.7618443493503007E-2</v>
      </c>
      <c r="R10" s="17"/>
      <c r="S10" s="17">
        <v>6.6268517480786507E-2</v>
      </c>
      <c r="T10" s="17">
        <v>0.101826322626012</v>
      </c>
      <c r="U10" s="17">
        <v>0</v>
      </c>
      <c r="V10" s="17">
        <v>0</v>
      </c>
      <c r="W10" s="17">
        <v>0</v>
      </c>
      <c r="X10" s="17">
        <v>0</v>
      </c>
      <c r="Y10" s="17">
        <v>8.7501529163946004E-2</v>
      </c>
      <c r="Z10" s="17">
        <v>0</v>
      </c>
      <c r="AA10" s="17">
        <v>8.1582878897274405E-2</v>
      </c>
      <c r="AB10" s="17">
        <v>9.6424457072444403E-2</v>
      </c>
      <c r="AC10" s="17">
        <v>0.10749390964123599</v>
      </c>
      <c r="AD10" s="17">
        <v>0</v>
      </c>
      <c r="AE10" s="17"/>
      <c r="AF10" s="17">
        <v>5.8457403996559798E-2</v>
      </c>
      <c r="AG10" s="17">
        <v>6.2402790172126299E-2</v>
      </c>
      <c r="AH10" s="17">
        <v>0</v>
      </c>
      <c r="AI10" s="17"/>
      <c r="AJ10" s="17">
        <v>9.4827791287962399E-2</v>
      </c>
      <c r="AK10" s="17">
        <v>7.1954408503022593E-2</v>
      </c>
      <c r="AL10" s="17">
        <v>0</v>
      </c>
      <c r="AM10" s="17">
        <v>0</v>
      </c>
      <c r="AN10" s="17">
        <v>0</v>
      </c>
      <c r="AO10" s="17"/>
      <c r="AP10" s="17">
        <v>7.2271056780676496E-2</v>
      </c>
      <c r="AQ10" s="17">
        <v>1.9039974464236602E-2</v>
      </c>
      <c r="AR10" s="17">
        <v>9.0157172840299699E-2</v>
      </c>
      <c r="AS10" s="17">
        <v>0.153846661566092</v>
      </c>
      <c r="AT10" s="17">
        <v>0.11140939087792499</v>
      </c>
      <c r="AU10" s="17"/>
      <c r="AV10" s="17">
        <v>2.7662201417884301E-2</v>
      </c>
      <c r="AW10" s="17">
        <v>6.06997019290259E-2</v>
      </c>
      <c r="AX10" s="17">
        <v>0</v>
      </c>
      <c r="AY10" s="17">
        <v>0.102904908849207</v>
      </c>
      <c r="AZ10" s="17">
        <v>0.167815835932483</v>
      </c>
      <c r="BA10" s="17">
        <v>0</v>
      </c>
      <c r="BB10" s="17"/>
      <c r="BC10" s="17">
        <v>3.6213720388428301E-2</v>
      </c>
      <c r="BD10" s="17">
        <v>2.6252517749350501E-2</v>
      </c>
      <c r="BE10" s="17">
        <v>8.6811171545570595E-2</v>
      </c>
      <c r="BF10" s="17">
        <v>9.88206822725331E-2</v>
      </c>
      <c r="BG10" s="17">
        <v>0</v>
      </c>
    </row>
    <row r="11" spans="2:59" x14ac:dyDescent="0.35">
      <c r="B11" s="18" t="s">
        <v>690</v>
      </c>
      <c r="C11" s="17">
        <v>0.20863694340088401</v>
      </c>
      <c r="D11" s="17">
        <v>0.20450082999438199</v>
      </c>
      <c r="E11" s="17">
        <v>0.21281439767902399</v>
      </c>
      <c r="F11" s="17"/>
      <c r="G11" s="17">
        <v>0.1338025019936</v>
      </c>
      <c r="H11" s="17">
        <v>9.0985618420976494E-2</v>
      </c>
      <c r="I11" s="17">
        <v>0.27986993415125999</v>
      </c>
      <c r="J11" s="17">
        <v>0.242973552411371</v>
      </c>
      <c r="K11" s="17">
        <v>0.28079790975346203</v>
      </c>
      <c r="L11" s="17">
        <v>0.20697498421441299</v>
      </c>
      <c r="M11" s="17"/>
      <c r="N11" s="17">
        <v>0.131545364750738</v>
      </c>
      <c r="O11" s="17">
        <v>0.27612611298700102</v>
      </c>
      <c r="P11" s="17">
        <v>0.29880818631941403</v>
      </c>
      <c r="Q11" s="17">
        <v>0.17245538597170701</v>
      </c>
      <c r="R11" s="17"/>
      <c r="S11" s="17">
        <v>0.191739620558362</v>
      </c>
      <c r="T11" s="17">
        <v>0.10792977930080599</v>
      </c>
      <c r="U11" s="17">
        <v>0.12359959079138901</v>
      </c>
      <c r="V11" s="17">
        <v>0.37014010427214</v>
      </c>
      <c r="W11" s="17">
        <v>0.515566765219726</v>
      </c>
      <c r="X11" s="17">
        <v>0.13530722217358501</v>
      </c>
      <c r="Y11" s="17">
        <v>9.4439176973206695E-2</v>
      </c>
      <c r="Z11" s="17">
        <v>0.64248143895309695</v>
      </c>
      <c r="AA11" s="17">
        <v>0.17832957888897899</v>
      </c>
      <c r="AB11" s="17">
        <v>0.34001362904108801</v>
      </c>
      <c r="AC11" s="17">
        <v>0.18787148715049801</v>
      </c>
      <c r="AD11" s="17">
        <v>0</v>
      </c>
      <c r="AE11" s="17"/>
      <c r="AF11" s="17">
        <v>0.18169955064703899</v>
      </c>
      <c r="AG11" s="17">
        <v>0.27009543370761202</v>
      </c>
      <c r="AH11" s="17">
        <v>9.3339537286426202E-2</v>
      </c>
      <c r="AI11" s="17"/>
      <c r="AJ11" s="17">
        <v>0.23266566394832</v>
      </c>
      <c r="AK11" s="17">
        <v>0.214580915206453</v>
      </c>
      <c r="AL11" s="17">
        <v>0.32925135241520398</v>
      </c>
      <c r="AM11" s="17">
        <v>0</v>
      </c>
      <c r="AN11" s="17">
        <v>9.1583697982155696E-2</v>
      </c>
      <c r="AO11" s="17"/>
      <c r="AP11" s="17">
        <v>0.15333463432813099</v>
      </c>
      <c r="AQ11" s="17">
        <v>0.26989427411514799</v>
      </c>
      <c r="AR11" s="17">
        <v>9.3821076813423596E-2</v>
      </c>
      <c r="AS11" s="17">
        <v>0.30322620358053398</v>
      </c>
      <c r="AT11" s="17">
        <v>0.27320148818623602</v>
      </c>
      <c r="AU11" s="17"/>
      <c r="AV11" s="17">
        <v>0.238274092187374</v>
      </c>
      <c r="AW11" s="17">
        <v>0.16483736614696701</v>
      </c>
      <c r="AX11" s="17">
        <v>0.268214283804805</v>
      </c>
      <c r="AY11" s="17">
        <v>0.19229610852069501</v>
      </c>
      <c r="AZ11" s="17">
        <v>0.38679649791788301</v>
      </c>
      <c r="BA11" s="17">
        <v>0</v>
      </c>
      <c r="BB11" s="17"/>
      <c r="BC11" s="17">
        <v>0.22535657572857201</v>
      </c>
      <c r="BD11" s="17">
        <v>0.20908816045300299</v>
      </c>
      <c r="BE11" s="17">
        <v>0.17502815319128501</v>
      </c>
      <c r="BF11" s="17">
        <v>0.15530722978993799</v>
      </c>
      <c r="BG11" s="17">
        <v>0.49534184246172902</v>
      </c>
    </row>
    <row r="12" spans="2:59" x14ac:dyDescent="0.35">
      <c r="B12" s="18" t="s">
        <v>691</v>
      </c>
      <c r="C12" s="17">
        <v>0.20880206337971699</v>
      </c>
      <c r="D12" s="17">
        <v>0.19286579889220801</v>
      </c>
      <c r="E12" s="17">
        <v>0.22489761244185699</v>
      </c>
      <c r="F12" s="17"/>
      <c r="G12" s="17">
        <v>0.14166984828700999</v>
      </c>
      <c r="H12" s="17">
        <v>0</v>
      </c>
      <c r="I12" s="17">
        <v>0.37252332782258502</v>
      </c>
      <c r="J12" s="17">
        <v>0.17670755724155901</v>
      </c>
      <c r="K12" s="17">
        <v>0.16109790698513199</v>
      </c>
      <c r="L12" s="17">
        <v>0.326967963351737</v>
      </c>
      <c r="M12" s="17"/>
      <c r="N12" s="17">
        <v>0.15376948868359899</v>
      </c>
      <c r="O12" s="17">
        <v>0.22730015542533999</v>
      </c>
      <c r="P12" s="17">
        <v>9.2084258738073604E-2</v>
      </c>
      <c r="Q12" s="17">
        <v>0.32775902111570798</v>
      </c>
      <c r="R12" s="17"/>
      <c r="S12" s="17">
        <v>6.5676956135170203E-2</v>
      </c>
      <c r="T12" s="17">
        <v>0.24338824246221499</v>
      </c>
      <c r="U12" s="17">
        <v>0.13077037072277301</v>
      </c>
      <c r="V12" s="17">
        <v>0.120831957561034</v>
      </c>
      <c r="W12" s="17">
        <v>0.18382727365139101</v>
      </c>
      <c r="X12" s="17">
        <v>0.59435351527577196</v>
      </c>
      <c r="Y12" s="17">
        <v>0.207239791485654</v>
      </c>
      <c r="Z12" s="17">
        <v>0</v>
      </c>
      <c r="AA12" s="17">
        <v>0.247268045221786</v>
      </c>
      <c r="AB12" s="17">
        <v>0.19790130060368899</v>
      </c>
      <c r="AC12" s="17">
        <v>0.22814253916712099</v>
      </c>
      <c r="AD12" s="17">
        <v>0</v>
      </c>
      <c r="AE12" s="17"/>
      <c r="AF12" s="17">
        <v>0.20919067004872</v>
      </c>
      <c r="AG12" s="17">
        <v>0.22953499336156399</v>
      </c>
      <c r="AH12" s="17">
        <v>0.24907655741162901</v>
      </c>
      <c r="AI12" s="17"/>
      <c r="AJ12" s="17">
        <v>0.134448317585799</v>
      </c>
      <c r="AK12" s="17">
        <v>0.264731445534231</v>
      </c>
      <c r="AL12" s="17">
        <v>0.32098129809148201</v>
      </c>
      <c r="AM12" s="17">
        <v>1</v>
      </c>
      <c r="AN12" s="17">
        <v>0.15704897561022599</v>
      </c>
      <c r="AO12" s="17"/>
      <c r="AP12" s="17">
        <v>0.20853637942422401</v>
      </c>
      <c r="AQ12" s="17">
        <v>0.208902124932901</v>
      </c>
      <c r="AR12" s="17">
        <v>0.37217769339962398</v>
      </c>
      <c r="AS12" s="17">
        <v>7.31215224481402E-2</v>
      </c>
      <c r="AT12" s="17">
        <v>0.25217000090264902</v>
      </c>
      <c r="AU12" s="17"/>
      <c r="AV12" s="17">
        <v>0.27833025279781798</v>
      </c>
      <c r="AW12" s="17">
        <v>0.19201783766754499</v>
      </c>
      <c r="AX12" s="17">
        <v>0.28831617711605501</v>
      </c>
      <c r="AY12" s="17">
        <v>0.14951060421731499</v>
      </c>
      <c r="AZ12" s="17">
        <v>0.205351702538248</v>
      </c>
      <c r="BA12" s="17">
        <v>0.41851878619375399</v>
      </c>
      <c r="BB12" s="17"/>
      <c r="BC12" s="17">
        <v>0.24420830142376099</v>
      </c>
      <c r="BD12" s="17">
        <v>0.257756046241019</v>
      </c>
      <c r="BE12" s="17">
        <v>0.232344236640601</v>
      </c>
      <c r="BF12" s="17">
        <v>0.22363235056241601</v>
      </c>
      <c r="BG12" s="17">
        <v>0</v>
      </c>
    </row>
    <row r="13" spans="2:59" x14ac:dyDescent="0.35">
      <c r="B13" s="18" t="s">
        <v>692</v>
      </c>
      <c r="C13" s="17">
        <v>0.14764690358764401</v>
      </c>
      <c r="D13" s="17">
        <v>0.18666689582302701</v>
      </c>
      <c r="E13" s="17">
        <v>0.10823690258514</v>
      </c>
      <c r="F13" s="17"/>
      <c r="G13" s="17">
        <v>0.16564513680638299</v>
      </c>
      <c r="H13" s="17">
        <v>0.27001042927456198</v>
      </c>
      <c r="I13" s="17">
        <v>8.5804296479140396E-2</v>
      </c>
      <c r="J13" s="17">
        <v>0.14340237388225699</v>
      </c>
      <c r="K13" s="17">
        <v>4.7816580543529698E-2</v>
      </c>
      <c r="L13" s="17">
        <v>0.182340625820789</v>
      </c>
      <c r="M13" s="17"/>
      <c r="N13" s="17">
        <v>0.15499613554574801</v>
      </c>
      <c r="O13" s="17">
        <v>0.19155405195927</v>
      </c>
      <c r="P13" s="17">
        <v>0.15010399583723699</v>
      </c>
      <c r="Q13" s="17">
        <v>8.9137912050770804E-2</v>
      </c>
      <c r="R13" s="17"/>
      <c r="S13" s="17">
        <v>0.22223227679627</v>
      </c>
      <c r="T13" s="17">
        <v>0.108801607860025</v>
      </c>
      <c r="U13" s="17">
        <v>0.307892941627052</v>
      </c>
      <c r="V13" s="17">
        <v>0.108806527289803</v>
      </c>
      <c r="W13" s="17">
        <v>0</v>
      </c>
      <c r="X13" s="17">
        <v>0.270339262550643</v>
      </c>
      <c r="Y13" s="17">
        <v>8.7501529163946004E-2</v>
      </c>
      <c r="Z13" s="17">
        <v>0.35751856104690299</v>
      </c>
      <c r="AA13" s="17">
        <v>8.5224865575925901E-2</v>
      </c>
      <c r="AB13" s="17">
        <v>0.25154866184963598</v>
      </c>
      <c r="AC13" s="17">
        <v>0.12880777833575299</v>
      </c>
      <c r="AD13" s="17">
        <v>0</v>
      </c>
      <c r="AE13" s="17"/>
      <c r="AF13" s="17">
        <v>0.10057857679740501</v>
      </c>
      <c r="AG13" s="17">
        <v>0.14709772651132499</v>
      </c>
      <c r="AH13" s="17">
        <v>0.18927672980888699</v>
      </c>
      <c r="AI13" s="17"/>
      <c r="AJ13" s="17">
        <v>0.19779911670065101</v>
      </c>
      <c r="AK13" s="17">
        <v>0.11909837304673</v>
      </c>
      <c r="AL13" s="17">
        <v>6.4338847155628306E-2</v>
      </c>
      <c r="AM13" s="17">
        <v>0</v>
      </c>
      <c r="AN13" s="17">
        <v>0.19398048861775299</v>
      </c>
      <c r="AO13" s="17"/>
      <c r="AP13" s="17">
        <v>0.23556776184837699</v>
      </c>
      <c r="AQ13" s="17">
        <v>0.15119398159993</v>
      </c>
      <c r="AR13" s="17">
        <v>0</v>
      </c>
      <c r="AS13" s="17">
        <v>0.124208017527541</v>
      </c>
      <c r="AT13" s="17">
        <v>0</v>
      </c>
      <c r="AU13" s="17"/>
      <c r="AV13" s="17">
        <v>0.12563611627281601</v>
      </c>
      <c r="AW13" s="17">
        <v>0.112773740891163</v>
      </c>
      <c r="AX13" s="17">
        <v>0.155425089955462</v>
      </c>
      <c r="AY13" s="17">
        <v>0.20163450744121</v>
      </c>
      <c r="AZ13" s="17">
        <v>0</v>
      </c>
      <c r="BA13" s="17">
        <v>0.39672959014890302</v>
      </c>
      <c r="BB13" s="17"/>
      <c r="BC13" s="17">
        <v>0.109290890170351</v>
      </c>
      <c r="BD13" s="17">
        <v>0.18012740320096399</v>
      </c>
      <c r="BE13" s="17">
        <v>0.126467284085716</v>
      </c>
      <c r="BF13" s="17">
        <v>0.101857546917587</v>
      </c>
      <c r="BG13" s="17">
        <v>0</v>
      </c>
    </row>
    <row r="14" spans="2:59" x14ac:dyDescent="0.35">
      <c r="B14" s="18" t="s">
        <v>598</v>
      </c>
      <c r="C14" s="17">
        <v>0.103273875289063</v>
      </c>
      <c r="D14" s="17">
        <v>0.113376563033435</v>
      </c>
      <c r="E14" s="17">
        <v>9.3070210159354697E-2</v>
      </c>
      <c r="F14" s="17"/>
      <c r="G14" s="17">
        <v>0.154140186422942</v>
      </c>
      <c r="H14" s="17">
        <v>0.14384011840676</v>
      </c>
      <c r="I14" s="17">
        <v>4.2862247232617598E-2</v>
      </c>
      <c r="J14" s="17">
        <v>4.5653903122011098E-2</v>
      </c>
      <c r="K14" s="17">
        <v>0.154882835140464</v>
      </c>
      <c r="L14" s="17">
        <v>0.103976240341182</v>
      </c>
      <c r="M14" s="17"/>
      <c r="N14" s="17">
        <v>0.103224553583893</v>
      </c>
      <c r="O14" s="17">
        <v>9.5081060130413397E-2</v>
      </c>
      <c r="P14" s="17">
        <v>0.144004015826211</v>
      </c>
      <c r="Q14" s="17">
        <v>8.7043722688382105E-2</v>
      </c>
      <c r="R14" s="17"/>
      <c r="S14" s="17">
        <v>0</v>
      </c>
      <c r="T14" s="17">
        <v>4.8623324887211397E-2</v>
      </c>
      <c r="U14" s="17">
        <v>0.154081313326876</v>
      </c>
      <c r="V14" s="17">
        <v>0</v>
      </c>
      <c r="W14" s="17">
        <v>0</v>
      </c>
      <c r="X14" s="17">
        <v>0</v>
      </c>
      <c r="Y14" s="17">
        <v>0.25960596007988201</v>
      </c>
      <c r="Z14" s="17">
        <v>0</v>
      </c>
      <c r="AA14" s="17">
        <v>0.26919322556893399</v>
      </c>
      <c r="AB14" s="17">
        <v>0.114111951433143</v>
      </c>
      <c r="AC14" s="17">
        <v>0</v>
      </c>
      <c r="AD14" s="17">
        <v>0.228869457049901</v>
      </c>
      <c r="AE14" s="17"/>
      <c r="AF14" s="17">
        <v>0.12586540401323501</v>
      </c>
      <c r="AG14" s="17">
        <v>7.0787045340896804E-2</v>
      </c>
      <c r="AH14" s="17">
        <v>0.17999627374327001</v>
      </c>
      <c r="AI14" s="17"/>
      <c r="AJ14" s="17">
        <v>5.5404543276714499E-2</v>
      </c>
      <c r="AK14" s="17">
        <v>0.128140718449758</v>
      </c>
      <c r="AL14" s="17">
        <v>8.7013302550392899E-2</v>
      </c>
      <c r="AM14" s="17">
        <v>0</v>
      </c>
      <c r="AN14" s="17">
        <v>9.7354298261874098E-2</v>
      </c>
      <c r="AO14" s="17"/>
      <c r="AP14" s="17">
        <v>3.5807807232416798E-2</v>
      </c>
      <c r="AQ14" s="17">
        <v>0.104525407282256</v>
      </c>
      <c r="AR14" s="17">
        <v>0</v>
      </c>
      <c r="AS14" s="17">
        <v>0.175738579963957</v>
      </c>
      <c r="AT14" s="17">
        <v>9.7414121087233504E-2</v>
      </c>
      <c r="AU14" s="17"/>
      <c r="AV14" s="17">
        <v>0.151859598076625</v>
      </c>
      <c r="AW14" s="17">
        <v>6.2950063193911804E-2</v>
      </c>
      <c r="AX14" s="17">
        <v>8.6049449007260706E-2</v>
      </c>
      <c r="AY14" s="17">
        <v>0.11754796866171199</v>
      </c>
      <c r="AZ14" s="17">
        <v>7.9328054665206302E-2</v>
      </c>
      <c r="BA14" s="17">
        <v>0</v>
      </c>
      <c r="BB14" s="17"/>
      <c r="BC14" s="17">
        <v>0.108677597739308</v>
      </c>
      <c r="BD14" s="17">
        <v>6.1675324762316602E-2</v>
      </c>
      <c r="BE14" s="17">
        <v>9.7177401835629396E-2</v>
      </c>
      <c r="BF14" s="17">
        <v>0.14577264155227401</v>
      </c>
      <c r="BG14" s="17">
        <v>0.50465815753827103</v>
      </c>
    </row>
    <row r="15" spans="2:59" ht="29" x14ac:dyDescent="0.35">
      <c r="B15" s="18" t="s">
        <v>722</v>
      </c>
      <c r="C15" s="17">
        <v>0.13636567311672301</v>
      </c>
      <c r="D15" s="17">
        <v>0.13902448143231</v>
      </c>
      <c r="E15" s="17">
        <v>0.13368028974322901</v>
      </c>
      <c r="F15" s="17"/>
      <c r="G15" s="17">
        <v>0.20169297388089799</v>
      </c>
      <c r="H15" s="17">
        <v>0.19290257818564999</v>
      </c>
      <c r="I15" s="17">
        <v>0.119550218620261</v>
      </c>
      <c r="J15" s="17">
        <v>4.4898305230733897E-2</v>
      </c>
      <c r="K15" s="17">
        <v>7.1661718023049797E-2</v>
      </c>
      <c r="L15" s="17">
        <v>0.17974018627187999</v>
      </c>
      <c r="M15" s="17"/>
      <c r="N15" s="17">
        <v>0.20587759796116101</v>
      </c>
      <c r="O15" s="17">
        <v>0.147413500800673</v>
      </c>
      <c r="P15" s="17">
        <v>8.5916855832800704E-2</v>
      </c>
      <c r="Q15" s="17">
        <v>7.1150509016747202E-2</v>
      </c>
      <c r="R15" s="17"/>
      <c r="S15" s="17">
        <v>0.26444572394411398</v>
      </c>
      <c r="T15" s="17">
        <v>0.233790702369812</v>
      </c>
      <c r="U15" s="17">
        <v>0</v>
      </c>
      <c r="V15" s="17">
        <v>0.27639355302114499</v>
      </c>
      <c r="W15" s="17">
        <v>0.16230874958275501</v>
      </c>
      <c r="X15" s="17">
        <v>0</v>
      </c>
      <c r="Y15" s="17">
        <v>8.9066737799065293E-2</v>
      </c>
      <c r="Z15" s="17">
        <v>0</v>
      </c>
      <c r="AA15" s="17">
        <v>4.53402397315694E-2</v>
      </c>
      <c r="AB15" s="17">
        <v>0</v>
      </c>
      <c r="AC15" s="17">
        <v>0.227654032113069</v>
      </c>
      <c r="AD15" s="17">
        <v>0.27737894922238099</v>
      </c>
      <c r="AE15" s="17"/>
      <c r="AF15" s="17">
        <v>0.128923776403364</v>
      </c>
      <c r="AG15" s="17">
        <v>0.150901598138652</v>
      </c>
      <c r="AH15" s="17">
        <v>6.5436139120461395E-2</v>
      </c>
      <c r="AI15" s="17"/>
      <c r="AJ15" s="17">
        <v>0.14650668728129099</v>
      </c>
      <c r="AK15" s="17">
        <v>8.0231539616756706E-2</v>
      </c>
      <c r="AL15" s="17">
        <v>8.7322985444954704E-2</v>
      </c>
      <c r="AM15" s="17">
        <v>0</v>
      </c>
      <c r="AN15" s="17">
        <v>0.22726563499854399</v>
      </c>
      <c r="AO15" s="17"/>
      <c r="AP15" s="17">
        <v>0.20061506961223899</v>
      </c>
      <c r="AQ15" s="17">
        <v>0.109863997945768</v>
      </c>
      <c r="AR15" s="17">
        <v>0.31503267655026501</v>
      </c>
      <c r="AS15" s="17">
        <v>0</v>
      </c>
      <c r="AT15" s="17">
        <v>0.26580499894595599</v>
      </c>
      <c r="AU15" s="17"/>
      <c r="AV15" s="17">
        <v>9.3968440200942804E-2</v>
      </c>
      <c r="AW15" s="17">
        <v>0.29416831309476099</v>
      </c>
      <c r="AX15" s="17">
        <v>0.102208243887985</v>
      </c>
      <c r="AY15" s="17">
        <v>0.126955655075046</v>
      </c>
      <c r="AZ15" s="17">
        <v>0.16070790894618001</v>
      </c>
      <c r="BA15" s="17">
        <v>0</v>
      </c>
      <c r="BB15" s="17"/>
      <c r="BC15" s="17">
        <v>0.19666609385968101</v>
      </c>
      <c r="BD15" s="17">
        <v>6.3165374576340194E-2</v>
      </c>
      <c r="BE15" s="17">
        <v>0.19013594677158099</v>
      </c>
      <c r="BF15" s="17">
        <v>0.117198943844136</v>
      </c>
      <c r="BG15" s="17">
        <v>0</v>
      </c>
    </row>
    <row r="16" spans="2:59" x14ac:dyDescent="0.35">
      <c r="B16" s="18" t="s">
        <v>100</v>
      </c>
      <c r="C16" s="19">
        <v>3.8333218123669299E-2</v>
      </c>
      <c r="D16" s="19">
        <v>1.5029533164313699E-2</v>
      </c>
      <c r="E16" s="19">
        <v>6.18698257700818E-2</v>
      </c>
      <c r="F16" s="19"/>
      <c r="G16" s="19">
        <v>0</v>
      </c>
      <c r="H16" s="19">
        <v>4.7145837525440701E-2</v>
      </c>
      <c r="I16" s="19">
        <v>0</v>
      </c>
      <c r="J16" s="19">
        <v>5.2662032957575398E-2</v>
      </c>
      <c r="K16" s="19">
        <v>0.16110368216298801</v>
      </c>
      <c r="L16" s="19">
        <v>0</v>
      </c>
      <c r="M16" s="19"/>
      <c r="N16" s="19">
        <v>2.44362947169348E-2</v>
      </c>
      <c r="O16" s="19">
        <v>2.97698570847422E-2</v>
      </c>
      <c r="P16" s="19">
        <v>0</v>
      </c>
      <c r="Q16" s="19">
        <v>8.8353106017043201E-2</v>
      </c>
      <c r="R16" s="19"/>
      <c r="S16" s="19">
        <v>6.3065240911709605E-2</v>
      </c>
      <c r="T16" s="19">
        <v>0</v>
      </c>
      <c r="U16" s="19">
        <v>0.12696119857234001</v>
      </c>
      <c r="V16" s="19">
        <v>0</v>
      </c>
      <c r="W16" s="19">
        <v>0</v>
      </c>
      <c r="X16" s="19">
        <v>0</v>
      </c>
      <c r="Y16" s="19">
        <v>0.17464527533429999</v>
      </c>
      <c r="Z16" s="19">
        <v>0</v>
      </c>
      <c r="AA16" s="19">
        <v>0</v>
      </c>
      <c r="AB16" s="19">
        <v>0</v>
      </c>
      <c r="AC16" s="19">
        <v>0</v>
      </c>
      <c r="AD16" s="19">
        <v>0.26968440139399802</v>
      </c>
      <c r="AE16" s="19"/>
      <c r="AF16" s="19">
        <v>9.1652390660632702E-2</v>
      </c>
      <c r="AG16" s="19">
        <v>0</v>
      </c>
      <c r="AH16" s="19">
        <v>8.5453681122231201E-2</v>
      </c>
      <c r="AI16" s="19"/>
      <c r="AJ16" s="19">
        <v>5.0301375723698902E-2</v>
      </c>
      <c r="AK16" s="19">
        <v>0</v>
      </c>
      <c r="AL16" s="19">
        <v>0</v>
      </c>
      <c r="AM16" s="19">
        <v>0</v>
      </c>
      <c r="AN16" s="19">
        <v>0.14011537295988999</v>
      </c>
      <c r="AO16" s="19"/>
      <c r="AP16" s="19">
        <v>0</v>
      </c>
      <c r="AQ16" s="19">
        <v>3.9192703365066001E-2</v>
      </c>
      <c r="AR16" s="19">
        <v>0</v>
      </c>
      <c r="AS16" s="19">
        <v>0</v>
      </c>
      <c r="AT16" s="19">
        <v>0</v>
      </c>
      <c r="AU16" s="19"/>
      <c r="AV16" s="19">
        <v>3.0145098870097201E-2</v>
      </c>
      <c r="AW16" s="19">
        <v>0</v>
      </c>
      <c r="AX16" s="19">
        <v>0</v>
      </c>
      <c r="AY16" s="19">
        <v>4.7844447236711003E-2</v>
      </c>
      <c r="AZ16" s="19">
        <v>0</v>
      </c>
      <c r="BA16" s="19">
        <v>0</v>
      </c>
      <c r="BB16" s="19"/>
      <c r="BC16" s="19">
        <v>3.5622182701643301E-2</v>
      </c>
      <c r="BD16" s="19">
        <v>0</v>
      </c>
      <c r="BE16" s="19">
        <v>9.2035805929616202E-2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123</v>
      </c>
      <c r="D7" s="10">
        <v>63</v>
      </c>
      <c r="E7" s="10">
        <v>60</v>
      </c>
      <c r="F7" s="10"/>
      <c r="G7" s="10">
        <v>20</v>
      </c>
      <c r="H7" s="10">
        <v>20</v>
      </c>
      <c r="I7" s="10">
        <v>25</v>
      </c>
      <c r="J7" s="10">
        <v>20</v>
      </c>
      <c r="K7" s="10">
        <v>18</v>
      </c>
      <c r="L7" s="10">
        <v>20</v>
      </c>
      <c r="M7" s="10"/>
      <c r="N7" s="10">
        <v>40</v>
      </c>
      <c r="O7" s="10">
        <v>30</v>
      </c>
      <c r="P7" s="10">
        <v>21</v>
      </c>
      <c r="Q7" s="10">
        <v>32</v>
      </c>
      <c r="R7" s="10"/>
      <c r="S7" s="10">
        <v>15</v>
      </c>
      <c r="T7" s="10">
        <v>19</v>
      </c>
      <c r="U7" s="10">
        <v>7</v>
      </c>
      <c r="V7" s="10">
        <v>8</v>
      </c>
      <c r="W7" s="10">
        <v>7</v>
      </c>
      <c r="X7" s="10">
        <v>7</v>
      </c>
      <c r="Y7" s="10">
        <v>11</v>
      </c>
      <c r="Z7" s="10">
        <v>3</v>
      </c>
      <c r="AA7" s="10">
        <v>23</v>
      </c>
      <c r="AB7" s="10">
        <v>10</v>
      </c>
      <c r="AC7" s="10">
        <v>9</v>
      </c>
      <c r="AD7" s="10">
        <v>4</v>
      </c>
      <c r="AE7" s="10"/>
      <c r="AF7" s="10">
        <v>32</v>
      </c>
      <c r="AG7" s="10">
        <v>55</v>
      </c>
      <c r="AH7" s="10">
        <v>21</v>
      </c>
      <c r="AI7" s="10"/>
      <c r="AJ7" s="10">
        <v>37</v>
      </c>
      <c r="AK7" s="10">
        <v>39</v>
      </c>
      <c r="AL7" s="10">
        <v>10</v>
      </c>
      <c r="AM7" s="10">
        <v>1</v>
      </c>
      <c r="AN7" s="10">
        <v>20</v>
      </c>
      <c r="AO7" s="10"/>
      <c r="AP7" s="10">
        <v>24</v>
      </c>
      <c r="AQ7" s="10">
        <v>48</v>
      </c>
      <c r="AR7" s="10">
        <v>9</v>
      </c>
      <c r="AS7" s="10">
        <v>13</v>
      </c>
      <c r="AT7" s="10">
        <v>8</v>
      </c>
      <c r="AU7" s="10"/>
      <c r="AV7" s="10">
        <v>33</v>
      </c>
      <c r="AW7" s="10">
        <v>28</v>
      </c>
      <c r="AX7" s="10">
        <v>11</v>
      </c>
      <c r="AY7" s="10">
        <v>19</v>
      </c>
      <c r="AZ7" s="10">
        <v>11</v>
      </c>
      <c r="BA7" s="10">
        <v>6</v>
      </c>
      <c r="BB7" s="10"/>
      <c r="BC7" s="10">
        <v>27</v>
      </c>
      <c r="BD7" s="10">
        <v>29</v>
      </c>
      <c r="BE7" s="10">
        <v>32</v>
      </c>
      <c r="BF7" s="10">
        <v>19</v>
      </c>
      <c r="BG7" s="10">
        <v>2</v>
      </c>
    </row>
    <row r="8" spans="2:59" ht="30" customHeight="1" x14ac:dyDescent="0.35">
      <c r="B8" s="11" t="s">
        <v>20</v>
      </c>
      <c r="C8" s="11">
        <v>122</v>
      </c>
      <c r="D8" s="11">
        <v>61</v>
      </c>
      <c r="E8" s="11">
        <v>61</v>
      </c>
      <c r="F8" s="11"/>
      <c r="G8" s="11">
        <v>19</v>
      </c>
      <c r="H8" s="11">
        <v>20</v>
      </c>
      <c r="I8" s="11">
        <v>27</v>
      </c>
      <c r="J8" s="11">
        <v>19</v>
      </c>
      <c r="K8" s="11">
        <v>17</v>
      </c>
      <c r="L8" s="11">
        <v>21</v>
      </c>
      <c r="M8" s="11"/>
      <c r="N8" s="11">
        <v>38</v>
      </c>
      <c r="O8" s="11">
        <v>34</v>
      </c>
      <c r="P8" s="11">
        <v>19</v>
      </c>
      <c r="Q8" s="11">
        <v>31</v>
      </c>
      <c r="R8" s="11"/>
      <c r="S8" s="11">
        <v>14</v>
      </c>
      <c r="T8" s="11">
        <v>19</v>
      </c>
      <c r="U8" s="11">
        <v>8</v>
      </c>
      <c r="V8" s="11">
        <v>9</v>
      </c>
      <c r="W8" s="11">
        <v>8</v>
      </c>
      <c r="X8" s="11">
        <v>9</v>
      </c>
      <c r="Y8" s="11">
        <v>10</v>
      </c>
      <c r="Z8" s="11">
        <v>3</v>
      </c>
      <c r="AA8" s="11">
        <v>22</v>
      </c>
      <c r="AB8" s="11">
        <v>9</v>
      </c>
      <c r="AC8" s="11">
        <v>7</v>
      </c>
      <c r="AD8" s="11">
        <v>4</v>
      </c>
      <c r="AE8" s="11"/>
      <c r="AF8" s="11">
        <v>31</v>
      </c>
      <c r="AG8" s="11">
        <v>55</v>
      </c>
      <c r="AH8" s="11">
        <v>21</v>
      </c>
      <c r="AI8" s="11"/>
      <c r="AJ8" s="11">
        <v>37</v>
      </c>
      <c r="AK8" s="11">
        <v>38</v>
      </c>
      <c r="AL8" s="11">
        <v>11</v>
      </c>
      <c r="AM8" s="11">
        <v>1</v>
      </c>
      <c r="AN8" s="11">
        <v>20</v>
      </c>
      <c r="AO8" s="11"/>
      <c r="AP8" s="11">
        <v>24</v>
      </c>
      <c r="AQ8" s="11">
        <v>47</v>
      </c>
      <c r="AR8" s="11">
        <v>9</v>
      </c>
      <c r="AS8" s="11">
        <v>12</v>
      </c>
      <c r="AT8" s="11">
        <v>9</v>
      </c>
      <c r="AU8" s="11"/>
      <c r="AV8" s="11">
        <v>32</v>
      </c>
      <c r="AW8" s="11">
        <v>28</v>
      </c>
      <c r="AX8" s="11">
        <v>12</v>
      </c>
      <c r="AY8" s="11">
        <v>18</v>
      </c>
      <c r="AZ8" s="11">
        <v>11</v>
      </c>
      <c r="BA8" s="11">
        <v>6</v>
      </c>
      <c r="BB8" s="11"/>
      <c r="BC8" s="11">
        <v>27</v>
      </c>
      <c r="BD8" s="11">
        <v>29</v>
      </c>
      <c r="BE8" s="11">
        <v>31</v>
      </c>
      <c r="BF8" s="11">
        <v>18</v>
      </c>
      <c r="BG8" s="11">
        <v>2</v>
      </c>
    </row>
    <row r="9" spans="2:59" x14ac:dyDescent="0.35">
      <c r="B9" s="18" t="s">
        <v>725</v>
      </c>
      <c r="C9" s="17">
        <v>6.9618553932278907E-2</v>
      </c>
      <c r="D9" s="17">
        <v>7.5199268700269495E-2</v>
      </c>
      <c r="E9" s="17">
        <v>6.3982059355999404E-2</v>
      </c>
      <c r="F9" s="17"/>
      <c r="G9" s="17">
        <v>0</v>
      </c>
      <c r="H9" s="17">
        <v>0</v>
      </c>
      <c r="I9" s="17">
        <v>6.8019447633889493E-2</v>
      </c>
      <c r="J9" s="17">
        <v>4.4898305230733897E-2</v>
      </c>
      <c r="K9" s="17">
        <v>0.18757407013723301</v>
      </c>
      <c r="L9" s="17">
        <v>0.12703836426249501</v>
      </c>
      <c r="M9" s="17"/>
      <c r="N9" s="17">
        <v>4.7251390029345697E-2</v>
      </c>
      <c r="O9" s="17">
        <v>7.7324322746583005E-2</v>
      </c>
      <c r="P9" s="17">
        <v>4.5153903464333699E-2</v>
      </c>
      <c r="Q9" s="17">
        <v>0.103514996428791</v>
      </c>
      <c r="R9" s="17"/>
      <c r="S9" s="17">
        <v>0.127776384181057</v>
      </c>
      <c r="T9" s="17">
        <v>0</v>
      </c>
      <c r="U9" s="17">
        <v>0</v>
      </c>
      <c r="V9" s="17">
        <v>0.40022141087702201</v>
      </c>
      <c r="W9" s="17">
        <v>0.16230874958275501</v>
      </c>
      <c r="X9" s="17">
        <v>0</v>
      </c>
      <c r="Y9" s="17">
        <v>0</v>
      </c>
      <c r="Z9" s="17">
        <v>0</v>
      </c>
      <c r="AA9" s="17">
        <v>0</v>
      </c>
      <c r="AB9" s="17">
        <v>9.4802676624228394E-2</v>
      </c>
      <c r="AC9" s="17">
        <v>0.117233511854161</v>
      </c>
      <c r="AD9" s="17">
        <v>0</v>
      </c>
      <c r="AE9" s="17"/>
      <c r="AF9" s="17">
        <v>0.15831789000058299</v>
      </c>
      <c r="AG9" s="17">
        <v>3.9285014470905502E-2</v>
      </c>
      <c r="AH9" s="17">
        <v>6.5436139120461395E-2</v>
      </c>
      <c r="AI9" s="17"/>
      <c r="AJ9" s="17">
        <v>0.111345423494094</v>
      </c>
      <c r="AK9" s="17">
        <v>0</v>
      </c>
      <c r="AL9" s="17">
        <v>8.7322985444954704E-2</v>
      </c>
      <c r="AM9" s="17">
        <v>0</v>
      </c>
      <c r="AN9" s="17">
        <v>0.13010585701477201</v>
      </c>
      <c r="AO9" s="17"/>
      <c r="AP9" s="17">
        <v>0.121333748345298</v>
      </c>
      <c r="AQ9" s="17">
        <v>2.5804687168701299E-2</v>
      </c>
      <c r="AR9" s="17">
        <v>0.233188166192213</v>
      </c>
      <c r="AS9" s="17">
        <v>0</v>
      </c>
      <c r="AT9" s="17">
        <v>0</v>
      </c>
      <c r="AU9" s="17"/>
      <c r="AV9" s="17">
        <v>0</v>
      </c>
      <c r="AW9" s="17">
        <v>0.17870592374879099</v>
      </c>
      <c r="AX9" s="17">
        <v>0.102208243887985</v>
      </c>
      <c r="AY9" s="17">
        <v>7.6681041956492502E-2</v>
      </c>
      <c r="AZ9" s="17">
        <v>0</v>
      </c>
      <c r="BA9" s="17">
        <v>0.13419509982274899</v>
      </c>
      <c r="BB9" s="17"/>
      <c r="BC9" s="17">
        <v>0.121020413165022</v>
      </c>
      <c r="BD9" s="17">
        <v>6.8776399873271596E-2</v>
      </c>
      <c r="BE9" s="17">
        <v>5.7828903489423197E-2</v>
      </c>
      <c r="BF9" s="17">
        <v>0</v>
      </c>
      <c r="BG9" s="17">
        <v>0</v>
      </c>
    </row>
    <row r="10" spans="2:59" x14ac:dyDescent="0.35">
      <c r="B10" s="18" t="s">
        <v>689</v>
      </c>
      <c r="C10" s="17">
        <v>0.122908079732579</v>
      </c>
      <c r="D10" s="17">
        <v>0.165125271486526</v>
      </c>
      <c r="E10" s="17">
        <v>8.0268922879099494E-2</v>
      </c>
      <c r="F10" s="17"/>
      <c r="G10" s="17">
        <v>0.35522967401870598</v>
      </c>
      <c r="H10" s="17">
        <v>0.20524045116599501</v>
      </c>
      <c r="I10" s="17">
        <v>5.9270331788754002E-2</v>
      </c>
      <c r="J10" s="17">
        <v>0.13514664857728201</v>
      </c>
      <c r="K10" s="17">
        <v>0</v>
      </c>
      <c r="L10" s="17">
        <v>0</v>
      </c>
      <c r="M10" s="17"/>
      <c r="N10" s="17">
        <v>0.17299047711174301</v>
      </c>
      <c r="O10" s="17">
        <v>0.12036021622906699</v>
      </c>
      <c r="P10" s="17">
        <v>0.18368657762117299</v>
      </c>
      <c r="Q10" s="17">
        <v>2.71923773673261E-2</v>
      </c>
      <c r="R10" s="17"/>
      <c r="S10" s="17">
        <v>0.120268882766077</v>
      </c>
      <c r="T10" s="17">
        <v>9.1442272044982495E-2</v>
      </c>
      <c r="U10" s="17">
        <v>0</v>
      </c>
      <c r="V10" s="17">
        <v>0</v>
      </c>
      <c r="W10" s="17">
        <v>8.7767259457853006E-2</v>
      </c>
      <c r="X10" s="17">
        <v>0</v>
      </c>
      <c r="Y10" s="17">
        <v>0.35141278239239698</v>
      </c>
      <c r="Z10" s="17">
        <v>0</v>
      </c>
      <c r="AA10" s="17">
        <v>0.18452931355459901</v>
      </c>
      <c r="AB10" s="17">
        <v>0.27596566466622102</v>
      </c>
      <c r="AC10" s="17">
        <v>0.10749390964123599</v>
      </c>
      <c r="AD10" s="17">
        <v>0</v>
      </c>
      <c r="AE10" s="17"/>
      <c r="AF10" s="17">
        <v>0.10351860603546501</v>
      </c>
      <c r="AG10" s="17">
        <v>6.1289491791005297E-2</v>
      </c>
      <c r="AH10" s="17">
        <v>0.188528833557981</v>
      </c>
      <c r="AI10" s="17"/>
      <c r="AJ10" s="17">
        <v>0.12526857264963401</v>
      </c>
      <c r="AK10" s="17">
        <v>9.3243598438673497E-2</v>
      </c>
      <c r="AL10" s="17">
        <v>8.7013302550392899E-2</v>
      </c>
      <c r="AM10" s="17">
        <v>0</v>
      </c>
      <c r="AN10" s="17">
        <v>0.14885310923416301</v>
      </c>
      <c r="AO10" s="17"/>
      <c r="AP10" s="17">
        <v>0.13440706477751899</v>
      </c>
      <c r="AQ10" s="17">
        <v>9.9428558724200297E-2</v>
      </c>
      <c r="AR10" s="17">
        <v>9.0157172840299699E-2</v>
      </c>
      <c r="AS10" s="17">
        <v>0.18768449812144</v>
      </c>
      <c r="AT10" s="17">
        <v>0</v>
      </c>
      <c r="AU10" s="17"/>
      <c r="AV10" s="17">
        <v>0.116297631511235</v>
      </c>
      <c r="AW10" s="17">
        <v>0.118498021104939</v>
      </c>
      <c r="AX10" s="17">
        <v>8.6049449007260706E-2</v>
      </c>
      <c r="AY10" s="17">
        <v>0.27539907614791898</v>
      </c>
      <c r="AZ10" s="17">
        <v>7.7090896353475102E-2</v>
      </c>
      <c r="BA10" s="17">
        <v>0</v>
      </c>
      <c r="BB10" s="17"/>
      <c r="BC10" s="17">
        <v>6.8793847035036507E-2</v>
      </c>
      <c r="BD10" s="17">
        <v>9.2611034091142505E-2</v>
      </c>
      <c r="BE10" s="17">
        <v>0.24881490837251</v>
      </c>
      <c r="BF10" s="17">
        <v>9.5439542593540205E-2</v>
      </c>
      <c r="BG10" s="17">
        <v>0</v>
      </c>
    </row>
    <row r="11" spans="2:59" x14ac:dyDescent="0.35">
      <c r="B11" s="18" t="s">
        <v>690</v>
      </c>
      <c r="C11" s="17">
        <v>0.10932527507957</v>
      </c>
      <c r="D11" s="17">
        <v>0.121405620232039</v>
      </c>
      <c r="E11" s="17">
        <v>9.7124185656038697E-2</v>
      </c>
      <c r="F11" s="17"/>
      <c r="G11" s="17">
        <v>0.114916661540393</v>
      </c>
      <c r="H11" s="17">
        <v>0.13466801752963001</v>
      </c>
      <c r="I11" s="17">
        <v>0.12752947442327101</v>
      </c>
      <c r="J11" s="17">
        <v>4.9891742693642799E-2</v>
      </c>
      <c r="K11" s="17">
        <v>0.112130463645105</v>
      </c>
      <c r="L11" s="17">
        <v>0.10759823796821601</v>
      </c>
      <c r="M11" s="17"/>
      <c r="N11" s="17">
        <v>0.146151069666728</v>
      </c>
      <c r="O11" s="17">
        <v>0.13804577128939499</v>
      </c>
      <c r="P11" s="17">
        <v>9.9022960564604898E-2</v>
      </c>
      <c r="Q11" s="17">
        <v>3.9559460932678099E-2</v>
      </c>
      <c r="R11" s="17"/>
      <c r="S11" s="17">
        <v>0.15904969130721999</v>
      </c>
      <c r="T11" s="17">
        <v>0.12467387251857701</v>
      </c>
      <c r="U11" s="17">
        <v>0.317450673554519</v>
      </c>
      <c r="V11" s="17">
        <v>0</v>
      </c>
      <c r="W11" s="17">
        <v>0</v>
      </c>
      <c r="X11" s="17">
        <v>0.13530722217358501</v>
      </c>
      <c r="Y11" s="17">
        <v>0.10818302679875701</v>
      </c>
      <c r="Z11" s="17">
        <v>0.35751856104690299</v>
      </c>
      <c r="AA11" s="17">
        <v>9.3437884666375495E-2</v>
      </c>
      <c r="AB11" s="17">
        <v>9.4155452101268605E-2</v>
      </c>
      <c r="AC11" s="17">
        <v>0</v>
      </c>
      <c r="AD11" s="17">
        <v>0</v>
      </c>
      <c r="AE11" s="17"/>
      <c r="AF11" s="17">
        <v>0.135237555119749</v>
      </c>
      <c r="AG11" s="17">
        <v>0.143279573578241</v>
      </c>
      <c r="AH11" s="17">
        <v>0</v>
      </c>
      <c r="AI11" s="17"/>
      <c r="AJ11" s="17">
        <v>0.181322543309341</v>
      </c>
      <c r="AK11" s="17">
        <v>0.122364200036989</v>
      </c>
      <c r="AL11" s="17">
        <v>0</v>
      </c>
      <c r="AM11" s="17">
        <v>0</v>
      </c>
      <c r="AN11" s="17">
        <v>0</v>
      </c>
      <c r="AO11" s="17"/>
      <c r="AP11" s="17">
        <v>0.19198153803982701</v>
      </c>
      <c r="AQ11" s="17">
        <v>0.100807315834124</v>
      </c>
      <c r="AR11" s="17">
        <v>0</v>
      </c>
      <c r="AS11" s="17">
        <v>0.17389473866426799</v>
      </c>
      <c r="AT11" s="17">
        <v>0.124331935535219</v>
      </c>
      <c r="AU11" s="17"/>
      <c r="AV11" s="17">
        <v>0.108574376136303</v>
      </c>
      <c r="AW11" s="17">
        <v>0.119351408167643</v>
      </c>
      <c r="AX11" s="17">
        <v>9.7633777619632503E-2</v>
      </c>
      <c r="AY11" s="17">
        <v>0.11631466064614999</v>
      </c>
      <c r="AZ11" s="17">
        <v>0.21340007190236601</v>
      </c>
      <c r="BA11" s="17">
        <v>0</v>
      </c>
      <c r="BB11" s="17"/>
      <c r="BC11" s="17">
        <v>8.0505934838981205E-2</v>
      </c>
      <c r="BD11" s="17">
        <v>8.5414733329921E-2</v>
      </c>
      <c r="BE11" s="17">
        <v>0.11447764883386601</v>
      </c>
      <c r="BF11" s="17">
        <v>0.174296872132266</v>
      </c>
      <c r="BG11" s="17">
        <v>0</v>
      </c>
    </row>
    <row r="12" spans="2:59" x14ac:dyDescent="0.35">
      <c r="B12" s="18" t="s">
        <v>691</v>
      </c>
      <c r="C12" s="17">
        <v>0.23264925032442399</v>
      </c>
      <c r="D12" s="17">
        <v>0.23626103633294601</v>
      </c>
      <c r="E12" s="17">
        <v>0.229001364149614</v>
      </c>
      <c r="F12" s="17"/>
      <c r="G12" s="17">
        <v>7.8417025515141001E-2</v>
      </c>
      <c r="H12" s="17">
        <v>0.26839687901478299</v>
      </c>
      <c r="I12" s="17">
        <v>0.29505314782557002</v>
      </c>
      <c r="J12" s="17">
        <v>0.18952291968867199</v>
      </c>
      <c r="K12" s="17">
        <v>0.21484137877236201</v>
      </c>
      <c r="L12" s="17">
        <v>0.31707911448854298</v>
      </c>
      <c r="M12" s="17"/>
      <c r="N12" s="17">
        <v>0.118601894221029</v>
      </c>
      <c r="O12" s="17">
        <v>0.207506089147249</v>
      </c>
      <c r="P12" s="17">
        <v>0.238811805154025</v>
      </c>
      <c r="Q12" s="17">
        <v>0.39483504301660699</v>
      </c>
      <c r="R12" s="17"/>
      <c r="S12" s="17">
        <v>0.217928260426444</v>
      </c>
      <c r="T12" s="17">
        <v>0.38951805939341999</v>
      </c>
      <c r="U12" s="17">
        <v>0.26812317219079901</v>
      </c>
      <c r="V12" s="17">
        <v>0.22963848485083699</v>
      </c>
      <c r="W12" s="17">
        <v>0</v>
      </c>
      <c r="X12" s="17">
        <v>0.44275633706183498</v>
      </c>
      <c r="Y12" s="17">
        <v>9.4439176973206695E-2</v>
      </c>
      <c r="Z12" s="17">
        <v>0.64248143895309695</v>
      </c>
      <c r="AA12" s="17">
        <v>0.20807038388340501</v>
      </c>
      <c r="AB12" s="17">
        <v>0</v>
      </c>
      <c r="AC12" s="17">
        <v>0.30852011667638302</v>
      </c>
      <c r="AD12" s="17">
        <v>0</v>
      </c>
      <c r="AE12" s="17"/>
      <c r="AF12" s="17">
        <v>0.17721657434278101</v>
      </c>
      <c r="AG12" s="17">
        <v>0.31254143763044401</v>
      </c>
      <c r="AH12" s="17">
        <v>0.23825849456065601</v>
      </c>
      <c r="AI12" s="17"/>
      <c r="AJ12" s="17">
        <v>0.20854572902655599</v>
      </c>
      <c r="AK12" s="17">
        <v>0.28002281994566602</v>
      </c>
      <c r="AL12" s="17">
        <v>0.46623528755140098</v>
      </c>
      <c r="AM12" s="17">
        <v>1</v>
      </c>
      <c r="AN12" s="17">
        <v>0.150648196015984</v>
      </c>
      <c r="AO12" s="17"/>
      <c r="AP12" s="17">
        <v>0.20879491320957499</v>
      </c>
      <c r="AQ12" s="17">
        <v>0.26159571915604402</v>
      </c>
      <c r="AR12" s="17">
        <v>0.46599877021304797</v>
      </c>
      <c r="AS12" s="17">
        <v>0.30864376038319602</v>
      </c>
      <c r="AT12" s="17">
        <v>0.127838065367429</v>
      </c>
      <c r="AU12" s="17"/>
      <c r="AV12" s="17">
        <v>0.33616249520048902</v>
      </c>
      <c r="AW12" s="17">
        <v>0.17628101037244001</v>
      </c>
      <c r="AX12" s="17">
        <v>0.41878818654759498</v>
      </c>
      <c r="AY12" s="17">
        <v>0.21346622751899499</v>
      </c>
      <c r="AZ12" s="17">
        <v>0.15626967935597399</v>
      </c>
      <c r="BA12" s="17">
        <v>0.135570575814734</v>
      </c>
      <c r="BB12" s="17"/>
      <c r="BC12" s="17">
        <v>0.228575953079591</v>
      </c>
      <c r="BD12" s="17">
        <v>0.27448005427802202</v>
      </c>
      <c r="BE12" s="17">
        <v>0.20850618001196899</v>
      </c>
      <c r="BF12" s="17">
        <v>0.198224102627373</v>
      </c>
      <c r="BG12" s="17">
        <v>0.50465815753827103</v>
      </c>
    </row>
    <row r="13" spans="2:59" x14ac:dyDescent="0.35">
      <c r="B13" s="18" t="s">
        <v>692</v>
      </c>
      <c r="C13" s="17">
        <v>0.15369221408616299</v>
      </c>
      <c r="D13" s="17">
        <v>0.12632509251504201</v>
      </c>
      <c r="E13" s="17">
        <v>0.18133287280406901</v>
      </c>
      <c r="F13" s="17"/>
      <c r="G13" s="17">
        <v>0.190010132947564</v>
      </c>
      <c r="H13" s="17">
        <v>0</v>
      </c>
      <c r="I13" s="17">
        <v>0.21966154025373899</v>
      </c>
      <c r="J13" s="17">
        <v>0.22462973357764199</v>
      </c>
      <c r="K13" s="17">
        <v>0.16237906365900301</v>
      </c>
      <c r="L13" s="17">
        <v>0.108375555038111</v>
      </c>
      <c r="M13" s="17"/>
      <c r="N13" s="17">
        <v>0.12117842655066401</v>
      </c>
      <c r="O13" s="17">
        <v>0.20062364609927699</v>
      </c>
      <c r="P13" s="17">
        <v>0.11554970360132601</v>
      </c>
      <c r="Q13" s="17">
        <v>0.16545470465596601</v>
      </c>
      <c r="R13" s="17"/>
      <c r="S13" s="17">
        <v>0</v>
      </c>
      <c r="T13" s="17">
        <v>0.15717672108852501</v>
      </c>
      <c r="U13" s="17">
        <v>0</v>
      </c>
      <c r="V13" s="17">
        <v>0.23476678935385201</v>
      </c>
      <c r="W13" s="17">
        <v>0.46394473018711602</v>
      </c>
      <c r="X13" s="17">
        <v>0.28562807085428199</v>
      </c>
      <c r="Y13" s="17">
        <v>0.18381820933739301</v>
      </c>
      <c r="Z13" s="17">
        <v>0</v>
      </c>
      <c r="AA13" s="17">
        <v>0.12292982984551599</v>
      </c>
      <c r="AB13" s="17">
        <v>0.21592319835618701</v>
      </c>
      <c r="AC13" s="17">
        <v>0.12880777833575299</v>
      </c>
      <c r="AD13" s="17">
        <v>0</v>
      </c>
      <c r="AE13" s="17"/>
      <c r="AF13" s="17">
        <v>0.14572115940969499</v>
      </c>
      <c r="AG13" s="17">
        <v>0.12735120708085201</v>
      </c>
      <c r="AH13" s="17">
        <v>0.191719169839735</v>
      </c>
      <c r="AI13" s="17"/>
      <c r="AJ13" s="17">
        <v>0.152462199997833</v>
      </c>
      <c r="AK13" s="17">
        <v>0.17022064838022</v>
      </c>
      <c r="AL13" s="17">
        <v>0.130699489747648</v>
      </c>
      <c r="AM13" s="17">
        <v>0</v>
      </c>
      <c r="AN13" s="17">
        <v>0.15728189353601299</v>
      </c>
      <c r="AO13" s="17"/>
      <c r="AP13" s="17">
        <v>0.15212364025709499</v>
      </c>
      <c r="AQ13" s="17">
        <v>0.136440427429877</v>
      </c>
      <c r="AR13" s="17">
        <v>0</v>
      </c>
      <c r="AS13" s="17">
        <v>8.30020783632026E-2</v>
      </c>
      <c r="AT13" s="17">
        <v>0.47935937182494998</v>
      </c>
      <c r="AU13" s="17"/>
      <c r="AV13" s="17">
        <v>8.6984594739444795E-2</v>
      </c>
      <c r="AW13" s="17">
        <v>0.19756830132016201</v>
      </c>
      <c r="AX13" s="17">
        <v>0</v>
      </c>
      <c r="AY13" s="17">
        <v>0.105231809024262</v>
      </c>
      <c r="AZ13" s="17">
        <v>0.39036072006804901</v>
      </c>
      <c r="BA13" s="17">
        <v>0.34544677836760002</v>
      </c>
      <c r="BB13" s="17"/>
      <c r="BC13" s="17">
        <v>0.21189667175468099</v>
      </c>
      <c r="BD13" s="17">
        <v>0.143477820306259</v>
      </c>
      <c r="BE13" s="17">
        <v>8.9943989811571701E-2</v>
      </c>
      <c r="BF13" s="17">
        <v>0.162258794957924</v>
      </c>
      <c r="BG13" s="17">
        <v>0</v>
      </c>
    </row>
    <row r="14" spans="2:59" x14ac:dyDescent="0.35">
      <c r="B14" s="18" t="s">
        <v>598</v>
      </c>
      <c r="C14" s="17">
        <v>8.3070696845302106E-2</v>
      </c>
      <c r="D14" s="17">
        <v>7.6611156778158301E-2</v>
      </c>
      <c r="E14" s="17">
        <v>8.9594800668444802E-2</v>
      </c>
      <c r="F14" s="17"/>
      <c r="G14" s="17">
        <v>5.1895357981633902E-2</v>
      </c>
      <c r="H14" s="17">
        <v>5.3252929454696098E-2</v>
      </c>
      <c r="I14" s="17">
        <v>3.44344143282833E-2</v>
      </c>
      <c r="J14" s="17">
        <v>0.108306452851196</v>
      </c>
      <c r="K14" s="17">
        <v>0.16197134162330901</v>
      </c>
      <c r="L14" s="17">
        <v>0.115140795295697</v>
      </c>
      <c r="M14" s="17"/>
      <c r="N14" s="17">
        <v>0.159152049623421</v>
      </c>
      <c r="O14" s="17">
        <v>9.3787532240629495E-2</v>
      </c>
      <c r="P14" s="17">
        <v>4.9135698138401102E-2</v>
      </c>
      <c r="Q14" s="17">
        <v>0</v>
      </c>
      <c r="R14" s="17"/>
      <c r="S14" s="17">
        <v>0</v>
      </c>
      <c r="T14" s="17">
        <v>0.108106095406219</v>
      </c>
      <c r="U14" s="17">
        <v>0.13077037072277301</v>
      </c>
      <c r="V14" s="17">
        <v>0.135373314918288</v>
      </c>
      <c r="W14" s="17">
        <v>0</v>
      </c>
      <c r="X14" s="17">
        <v>0</v>
      </c>
      <c r="Y14" s="17">
        <v>8.7501529163946004E-2</v>
      </c>
      <c r="Z14" s="17">
        <v>0</v>
      </c>
      <c r="AA14" s="17">
        <v>9.0514999411712593E-2</v>
      </c>
      <c r="AB14" s="17">
        <v>0.11282457437672699</v>
      </c>
      <c r="AC14" s="17">
        <v>0</v>
      </c>
      <c r="AD14" s="17">
        <v>0.50624840627228196</v>
      </c>
      <c r="AE14" s="17"/>
      <c r="AF14" s="17">
        <v>9.6144008600844599E-2</v>
      </c>
      <c r="AG14" s="17">
        <v>7.8987681076029895E-2</v>
      </c>
      <c r="AH14" s="17">
        <v>8.3592882613602801E-2</v>
      </c>
      <c r="AI14" s="17"/>
      <c r="AJ14" s="17">
        <v>5.99312189064461E-2</v>
      </c>
      <c r="AK14" s="17">
        <v>7.6223684666890404E-2</v>
      </c>
      <c r="AL14" s="17">
        <v>0.117636720363265</v>
      </c>
      <c r="AM14" s="17">
        <v>0</v>
      </c>
      <c r="AN14" s="17">
        <v>9.4462980374693695E-2</v>
      </c>
      <c r="AO14" s="17"/>
      <c r="AP14" s="17">
        <v>0</v>
      </c>
      <c r="AQ14" s="17">
        <v>0.111395877317334</v>
      </c>
      <c r="AR14" s="17">
        <v>0</v>
      </c>
      <c r="AS14" s="17">
        <v>9.1654448459479204E-2</v>
      </c>
      <c r="AT14" s="17">
        <v>0</v>
      </c>
      <c r="AU14" s="17"/>
      <c r="AV14" s="17">
        <v>0.1199874215328</v>
      </c>
      <c r="AW14" s="17">
        <v>0</v>
      </c>
      <c r="AX14" s="17">
        <v>0.19553358670909601</v>
      </c>
      <c r="AY14" s="17">
        <v>6.13057999981051E-2</v>
      </c>
      <c r="AZ14" s="17">
        <v>0</v>
      </c>
      <c r="BA14" s="17">
        <v>0</v>
      </c>
      <c r="BB14" s="17"/>
      <c r="BC14" s="17">
        <v>3.6690942510234997E-2</v>
      </c>
      <c r="BD14" s="17">
        <v>7.1270164496679E-2</v>
      </c>
      <c r="BE14" s="17">
        <v>7.53798783356638E-2</v>
      </c>
      <c r="BF14" s="17">
        <v>0.14505428484271801</v>
      </c>
      <c r="BG14" s="17">
        <v>0</v>
      </c>
    </row>
    <row r="15" spans="2:59" x14ac:dyDescent="0.35">
      <c r="B15" s="18" t="s">
        <v>726</v>
      </c>
      <c r="C15" s="17">
        <v>0.139090224473913</v>
      </c>
      <c r="D15" s="17">
        <v>0.127034975059891</v>
      </c>
      <c r="E15" s="17">
        <v>0.151265967324555</v>
      </c>
      <c r="F15" s="17"/>
      <c r="G15" s="17">
        <v>0.16629220891629201</v>
      </c>
      <c r="H15" s="17">
        <v>0.29129588530945499</v>
      </c>
      <c r="I15" s="17">
        <v>0.12552978598550901</v>
      </c>
      <c r="J15" s="17">
        <v>0.14918925856647899</v>
      </c>
      <c r="K15" s="17">
        <v>0</v>
      </c>
      <c r="L15" s="17">
        <v>9.3838612222880299E-2</v>
      </c>
      <c r="M15" s="17"/>
      <c r="N15" s="17">
        <v>0.210238398080134</v>
      </c>
      <c r="O15" s="17">
        <v>0.132582565163057</v>
      </c>
      <c r="P15" s="17">
        <v>8.0445514163429294E-2</v>
      </c>
      <c r="Q15" s="17">
        <v>9.6187147680896201E-2</v>
      </c>
      <c r="R15" s="17"/>
      <c r="S15" s="17">
        <v>0.18653938096505199</v>
      </c>
      <c r="T15" s="17">
        <v>0.12908297954827599</v>
      </c>
      <c r="U15" s="17">
        <v>0.15669458495956901</v>
      </c>
      <c r="V15" s="17">
        <v>0</v>
      </c>
      <c r="W15" s="17">
        <v>0.28597926077227498</v>
      </c>
      <c r="X15" s="17">
        <v>0.13630836991029699</v>
      </c>
      <c r="Y15" s="17">
        <v>0</v>
      </c>
      <c r="Z15" s="17">
        <v>0</v>
      </c>
      <c r="AA15" s="17">
        <v>0.18008667480937601</v>
      </c>
      <c r="AB15" s="17">
        <v>0</v>
      </c>
      <c r="AC15" s="17">
        <v>0.33794468349246698</v>
      </c>
      <c r="AD15" s="17">
        <v>0.224067192333719</v>
      </c>
      <c r="AE15" s="17"/>
      <c r="AF15" s="17">
        <v>6.1778517249964499E-2</v>
      </c>
      <c r="AG15" s="17">
        <v>0.140831471234173</v>
      </c>
      <c r="AH15" s="17">
        <v>0.147010799185333</v>
      </c>
      <c r="AI15" s="17"/>
      <c r="AJ15" s="17">
        <v>0.110822936892397</v>
      </c>
      <c r="AK15" s="17">
        <v>0.16350808528017599</v>
      </c>
      <c r="AL15" s="17">
        <v>0.111092214342338</v>
      </c>
      <c r="AM15" s="17">
        <v>0</v>
      </c>
      <c r="AN15" s="17">
        <v>0.13228025384730299</v>
      </c>
      <c r="AO15" s="17"/>
      <c r="AP15" s="17">
        <v>0.19135909537068499</v>
      </c>
      <c r="AQ15" s="17">
        <v>0.13131542319373199</v>
      </c>
      <c r="AR15" s="17">
        <v>0.210655890754439</v>
      </c>
      <c r="AS15" s="17">
        <v>7.7040328621273399E-2</v>
      </c>
      <c r="AT15" s="17">
        <v>0.26847062727240101</v>
      </c>
      <c r="AU15" s="17"/>
      <c r="AV15" s="17">
        <v>9.1442722788744504E-2</v>
      </c>
      <c r="AW15" s="17">
        <v>0.209595335286024</v>
      </c>
      <c r="AX15" s="17">
        <v>9.9786756228431403E-2</v>
      </c>
      <c r="AY15" s="17">
        <v>5.1530711903548798E-2</v>
      </c>
      <c r="AZ15" s="17">
        <v>0.162878632320135</v>
      </c>
      <c r="BA15" s="17">
        <v>0.38478754599491699</v>
      </c>
      <c r="BB15" s="17"/>
      <c r="BC15" s="17">
        <v>0.14827970112868799</v>
      </c>
      <c r="BD15" s="17">
        <v>0.201896119229521</v>
      </c>
      <c r="BE15" s="17">
        <v>5.7035567327737603E-2</v>
      </c>
      <c r="BF15" s="17">
        <v>0.22472640284617901</v>
      </c>
      <c r="BG15" s="17">
        <v>0.49534184246172902</v>
      </c>
    </row>
    <row r="16" spans="2:59" x14ac:dyDescent="0.35">
      <c r="B16" s="18" t="s">
        <v>100</v>
      </c>
      <c r="C16" s="19">
        <v>8.9645705525770003E-2</v>
      </c>
      <c r="D16" s="19">
        <v>7.2037578895128504E-2</v>
      </c>
      <c r="E16" s="19">
        <v>0.10742982716218</v>
      </c>
      <c r="F16" s="19"/>
      <c r="G16" s="19">
        <v>4.32389390802701E-2</v>
      </c>
      <c r="H16" s="19">
        <v>4.7145837525440701E-2</v>
      </c>
      <c r="I16" s="19">
        <v>7.0501857760984304E-2</v>
      </c>
      <c r="J16" s="19">
        <v>9.8414938814352704E-2</v>
      </c>
      <c r="K16" s="19">
        <v>0.16110368216298801</v>
      </c>
      <c r="L16" s="19">
        <v>0.130929320724059</v>
      </c>
      <c r="M16" s="19"/>
      <c r="N16" s="19">
        <v>2.44362947169348E-2</v>
      </c>
      <c r="O16" s="19">
        <v>2.97698570847422E-2</v>
      </c>
      <c r="P16" s="19">
        <v>0.188193837292707</v>
      </c>
      <c r="Q16" s="19">
        <v>0.17325626991773499</v>
      </c>
      <c r="R16" s="19"/>
      <c r="S16" s="19">
        <v>0.18843740035414999</v>
      </c>
      <c r="T16" s="19">
        <v>0</v>
      </c>
      <c r="U16" s="19">
        <v>0.12696119857234001</v>
      </c>
      <c r="V16" s="19">
        <v>0</v>
      </c>
      <c r="W16" s="19">
        <v>0</v>
      </c>
      <c r="X16" s="19">
        <v>0</v>
      </c>
      <c r="Y16" s="19">
        <v>0.17464527533429999</v>
      </c>
      <c r="Z16" s="19">
        <v>0</v>
      </c>
      <c r="AA16" s="19">
        <v>0.120430913829015</v>
      </c>
      <c r="AB16" s="19">
        <v>0.20632843387536801</v>
      </c>
      <c r="AC16" s="19">
        <v>0</v>
      </c>
      <c r="AD16" s="19">
        <v>0.26968440139399802</v>
      </c>
      <c r="AE16" s="19"/>
      <c r="AF16" s="19">
        <v>0.122065689240917</v>
      </c>
      <c r="AG16" s="19">
        <v>9.6434123138349606E-2</v>
      </c>
      <c r="AH16" s="19">
        <v>8.5453681122231201E-2</v>
      </c>
      <c r="AI16" s="19"/>
      <c r="AJ16" s="19">
        <v>5.0301375723698902E-2</v>
      </c>
      <c r="AK16" s="19">
        <v>9.4416963251386196E-2</v>
      </c>
      <c r="AL16" s="19">
        <v>0</v>
      </c>
      <c r="AM16" s="19">
        <v>0</v>
      </c>
      <c r="AN16" s="19">
        <v>0.186367709977072</v>
      </c>
      <c r="AO16" s="19"/>
      <c r="AP16" s="19">
        <v>0</v>
      </c>
      <c r="AQ16" s="19">
        <v>0.133211991175987</v>
      </c>
      <c r="AR16" s="19">
        <v>0</v>
      </c>
      <c r="AS16" s="19">
        <v>7.8080147387140406E-2</v>
      </c>
      <c r="AT16" s="19">
        <v>0</v>
      </c>
      <c r="AU16" s="19"/>
      <c r="AV16" s="19">
        <v>0.140550758090983</v>
      </c>
      <c r="AW16" s="19">
        <v>0</v>
      </c>
      <c r="AX16" s="19">
        <v>0</v>
      </c>
      <c r="AY16" s="19">
        <v>0.100070672804528</v>
      </c>
      <c r="AZ16" s="19">
        <v>0</v>
      </c>
      <c r="BA16" s="19">
        <v>0</v>
      </c>
      <c r="BB16" s="19"/>
      <c r="BC16" s="19">
        <v>0.104236536487766</v>
      </c>
      <c r="BD16" s="19">
        <v>6.2073674395183999E-2</v>
      </c>
      <c r="BE16" s="19">
        <v>0.148012923817258</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61</v>
      </c>
      <c r="E7" s="10">
        <v>63</v>
      </c>
      <c r="F7" s="10"/>
      <c r="G7" s="10">
        <v>17</v>
      </c>
      <c r="H7" s="10">
        <v>21</v>
      </c>
      <c r="I7" s="10">
        <v>21</v>
      </c>
      <c r="J7" s="10">
        <v>24</v>
      </c>
      <c r="K7" s="10">
        <v>16</v>
      </c>
      <c r="L7" s="10">
        <v>25</v>
      </c>
      <c r="M7" s="10"/>
      <c r="N7" s="10">
        <v>32</v>
      </c>
      <c r="O7" s="10">
        <v>32</v>
      </c>
      <c r="P7" s="10">
        <v>28</v>
      </c>
      <c r="Q7" s="10">
        <v>32</v>
      </c>
      <c r="R7" s="10"/>
      <c r="S7" s="10">
        <v>11</v>
      </c>
      <c r="T7" s="10">
        <v>17</v>
      </c>
      <c r="U7" s="10">
        <v>5</v>
      </c>
      <c r="V7" s="10">
        <v>8</v>
      </c>
      <c r="W7" s="10">
        <v>6</v>
      </c>
      <c r="X7" s="10">
        <v>11</v>
      </c>
      <c r="Y7" s="10">
        <v>20</v>
      </c>
      <c r="Z7" s="10">
        <v>8</v>
      </c>
      <c r="AA7" s="10">
        <v>16</v>
      </c>
      <c r="AB7" s="10">
        <v>12</v>
      </c>
      <c r="AC7" s="10">
        <v>3</v>
      </c>
      <c r="AD7" s="10">
        <v>7</v>
      </c>
      <c r="AE7" s="10"/>
      <c r="AF7" s="10">
        <v>45</v>
      </c>
      <c r="AG7" s="10">
        <v>51</v>
      </c>
      <c r="AH7" s="10">
        <v>16</v>
      </c>
      <c r="AI7" s="10"/>
      <c r="AJ7" s="10">
        <v>47</v>
      </c>
      <c r="AK7" s="10">
        <v>27</v>
      </c>
      <c r="AL7" s="10">
        <v>6</v>
      </c>
      <c r="AM7" s="10">
        <v>2</v>
      </c>
      <c r="AN7" s="10">
        <v>12</v>
      </c>
      <c r="AO7" s="10"/>
      <c r="AP7" s="10">
        <v>22</v>
      </c>
      <c r="AQ7" s="10">
        <v>32</v>
      </c>
      <c r="AR7" s="10">
        <v>15</v>
      </c>
      <c r="AS7" s="10">
        <v>16</v>
      </c>
      <c r="AT7" s="10">
        <v>8</v>
      </c>
      <c r="AU7" s="10"/>
      <c r="AV7" s="10">
        <v>29</v>
      </c>
      <c r="AW7" s="10">
        <v>19</v>
      </c>
      <c r="AX7" s="10">
        <v>14</v>
      </c>
      <c r="AY7" s="10">
        <v>22</v>
      </c>
      <c r="AZ7" s="10">
        <v>10</v>
      </c>
      <c r="BA7" s="10">
        <v>11</v>
      </c>
      <c r="BB7" s="10"/>
      <c r="BC7" s="10">
        <v>28</v>
      </c>
      <c r="BD7" s="10">
        <v>30</v>
      </c>
      <c r="BE7" s="10">
        <v>31</v>
      </c>
      <c r="BF7" s="10">
        <v>11</v>
      </c>
      <c r="BG7" s="10">
        <v>4</v>
      </c>
    </row>
    <row r="8" spans="2:59" ht="30" customHeight="1" x14ac:dyDescent="0.35">
      <c r="B8" s="11" t="s">
        <v>20</v>
      </c>
      <c r="C8" s="11">
        <v>124</v>
      </c>
      <c r="D8" s="11">
        <v>61</v>
      </c>
      <c r="E8" s="11">
        <v>63</v>
      </c>
      <c r="F8" s="11"/>
      <c r="G8" s="11">
        <v>17</v>
      </c>
      <c r="H8" s="11">
        <v>22</v>
      </c>
      <c r="I8" s="11">
        <v>22</v>
      </c>
      <c r="J8" s="11">
        <v>22</v>
      </c>
      <c r="K8" s="11">
        <v>16</v>
      </c>
      <c r="L8" s="11">
        <v>25</v>
      </c>
      <c r="M8" s="11"/>
      <c r="N8" s="11">
        <v>30</v>
      </c>
      <c r="O8" s="11">
        <v>36</v>
      </c>
      <c r="P8" s="11">
        <v>27</v>
      </c>
      <c r="Q8" s="11">
        <v>31</v>
      </c>
      <c r="R8" s="11"/>
      <c r="S8" s="11">
        <v>11</v>
      </c>
      <c r="T8" s="11">
        <v>18</v>
      </c>
      <c r="U8" s="11">
        <v>5</v>
      </c>
      <c r="V8" s="11">
        <v>9</v>
      </c>
      <c r="W8" s="11">
        <v>6</v>
      </c>
      <c r="X8" s="11">
        <v>14</v>
      </c>
      <c r="Y8" s="11">
        <v>19</v>
      </c>
      <c r="Z8" s="11">
        <v>7</v>
      </c>
      <c r="AA8" s="11">
        <v>15</v>
      </c>
      <c r="AB8" s="11">
        <v>11</v>
      </c>
      <c r="AC8" s="11">
        <v>2</v>
      </c>
      <c r="AD8" s="11">
        <v>6</v>
      </c>
      <c r="AE8" s="11"/>
      <c r="AF8" s="11">
        <v>45</v>
      </c>
      <c r="AG8" s="11">
        <v>51</v>
      </c>
      <c r="AH8" s="11">
        <v>17</v>
      </c>
      <c r="AI8" s="11"/>
      <c r="AJ8" s="11">
        <v>45</v>
      </c>
      <c r="AK8" s="11">
        <v>28</v>
      </c>
      <c r="AL8" s="11">
        <v>6</v>
      </c>
      <c r="AM8" s="11">
        <v>2</v>
      </c>
      <c r="AN8" s="11">
        <v>13</v>
      </c>
      <c r="AO8" s="11"/>
      <c r="AP8" s="11">
        <v>22</v>
      </c>
      <c r="AQ8" s="11">
        <v>32</v>
      </c>
      <c r="AR8" s="11">
        <v>15</v>
      </c>
      <c r="AS8" s="11">
        <v>16</v>
      </c>
      <c r="AT8" s="11">
        <v>9</v>
      </c>
      <c r="AU8" s="11"/>
      <c r="AV8" s="11">
        <v>31</v>
      </c>
      <c r="AW8" s="11">
        <v>19</v>
      </c>
      <c r="AX8" s="11">
        <v>14</v>
      </c>
      <c r="AY8" s="11">
        <v>21</v>
      </c>
      <c r="AZ8" s="11">
        <v>10</v>
      </c>
      <c r="BA8" s="11">
        <v>11</v>
      </c>
      <c r="BB8" s="11"/>
      <c r="BC8" s="11">
        <v>28</v>
      </c>
      <c r="BD8" s="11">
        <v>30</v>
      </c>
      <c r="BE8" s="11">
        <v>31</v>
      </c>
      <c r="BF8" s="11">
        <v>11</v>
      </c>
      <c r="BG8" s="11">
        <v>4</v>
      </c>
    </row>
    <row r="9" spans="2:59" ht="29" x14ac:dyDescent="0.35">
      <c r="B9" s="18" t="s">
        <v>721</v>
      </c>
      <c r="C9" s="17">
        <v>0.14974392406838599</v>
      </c>
      <c r="D9" s="17">
        <v>0.120503360281947</v>
      </c>
      <c r="E9" s="17">
        <v>0.177771640660222</v>
      </c>
      <c r="F9" s="17"/>
      <c r="G9" s="17">
        <v>0</v>
      </c>
      <c r="H9" s="17">
        <v>0.13778244589500399</v>
      </c>
      <c r="I9" s="17">
        <v>0.14509128780910399</v>
      </c>
      <c r="J9" s="17">
        <v>0.127390071990784</v>
      </c>
      <c r="K9" s="17">
        <v>0.12902819660106399</v>
      </c>
      <c r="L9" s="17">
        <v>0.30287640605920002</v>
      </c>
      <c r="M9" s="17"/>
      <c r="N9" s="17">
        <v>0.12561228053658</v>
      </c>
      <c r="O9" s="17">
        <v>0.18228205706304901</v>
      </c>
      <c r="P9" s="17">
        <v>7.0172401720621905E-2</v>
      </c>
      <c r="Q9" s="17">
        <v>0.20486473425985599</v>
      </c>
      <c r="R9" s="17"/>
      <c r="S9" s="17">
        <v>0</v>
      </c>
      <c r="T9" s="17">
        <v>0.29687066099744602</v>
      </c>
      <c r="U9" s="17">
        <v>0.21455190749671299</v>
      </c>
      <c r="V9" s="17">
        <v>0</v>
      </c>
      <c r="W9" s="17">
        <v>0</v>
      </c>
      <c r="X9" s="17">
        <v>0</v>
      </c>
      <c r="Y9" s="17">
        <v>0.19098347770070101</v>
      </c>
      <c r="Z9" s="17">
        <v>0.13891567226275001</v>
      </c>
      <c r="AA9" s="17">
        <v>0.14182845205085001</v>
      </c>
      <c r="AB9" s="17">
        <v>0.34697658840236401</v>
      </c>
      <c r="AC9" s="17">
        <v>0.368558178595568</v>
      </c>
      <c r="AD9" s="17">
        <v>0.12908808837508801</v>
      </c>
      <c r="AE9" s="17"/>
      <c r="AF9" s="17">
        <v>0.196713469467719</v>
      </c>
      <c r="AG9" s="17">
        <v>0.137407325502059</v>
      </c>
      <c r="AH9" s="17">
        <v>0.17286838589633299</v>
      </c>
      <c r="AI9" s="17"/>
      <c r="AJ9" s="17">
        <v>0.166554647819738</v>
      </c>
      <c r="AK9" s="17">
        <v>0.14580927492930801</v>
      </c>
      <c r="AL9" s="17">
        <v>0.175407820529494</v>
      </c>
      <c r="AM9" s="17">
        <v>0</v>
      </c>
      <c r="AN9" s="17">
        <v>8.5006285998073805E-2</v>
      </c>
      <c r="AO9" s="17"/>
      <c r="AP9" s="17">
        <v>0.30544733338365199</v>
      </c>
      <c r="AQ9" s="17">
        <v>8.5930945835199599E-2</v>
      </c>
      <c r="AR9" s="17">
        <v>6.4643327916153598E-2</v>
      </c>
      <c r="AS9" s="17">
        <v>5.9095075187743297E-2</v>
      </c>
      <c r="AT9" s="17">
        <v>0.148239492436741</v>
      </c>
      <c r="AU9" s="17"/>
      <c r="AV9" s="17">
        <v>6.21678072749903E-2</v>
      </c>
      <c r="AW9" s="17">
        <v>0.29572465511058199</v>
      </c>
      <c r="AX9" s="17">
        <v>8.6070246764773997E-2</v>
      </c>
      <c r="AY9" s="17">
        <v>4.44477949614734E-2</v>
      </c>
      <c r="AZ9" s="17">
        <v>0.12710573174918599</v>
      </c>
      <c r="BA9" s="17">
        <v>0.162639219127619</v>
      </c>
      <c r="BB9" s="17"/>
      <c r="BC9" s="17">
        <v>9.4952527520271501E-2</v>
      </c>
      <c r="BD9" s="17">
        <v>0.14719109846053399</v>
      </c>
      <c r="BE9" s="17">
        <v>6.1896937840274301E-2</v>
      </c>
      <c r="BF9" s="17">
        <v>0.28989516866347498</v>
      </c>
      <c r="BG9" s="17">
        <v>0</v>
      </c>
    </row>
    <row r="10" spans="2:59" x14ac:dyDescent="0.35">
      <c r="B10" s="18" t="s">
        <v>689</v>
      </c>
      <c r="C10" s="17">
        <v>8.22541436527046E-2</v>
      </c>
      <c r="D10" s="17">
        <v>0.13181944564838999</v>
      </c>
      <c r="E10" s="17">
        <v>3.47447232711438E-2</v>
      </c>
      <c r="F10" s="17"/>
      <c r="G10" s="17">
        <v>6.8329071560311205E-2</v>
      </c>
      <c r="H10" s="17">
        <v>5.7140924132625302E-2</v>
      </c>
      <c r="I10" s="17">
        <v>9.7500362906538393E-2</v>
      </c>
      <c r="J10" s="17">
        <v>0.146210486558111</v>
      </c>
      <c r="K10" s="17">
        <v>9.0026764994456193E-2</v>
      </c>
      <c r="L10" s="17">
        <v>3.8287815381803002E-2</v>
      </c>
      <c r="M10" s="17"/>
      <c r="N10" s="17">
        <v>5.6657144931691099E-2</v>
      </c>
      <c r="O10" s="17">
        <v>7.3246189265010198E-2</v>
      </c>
      <c r="P10" s="17">
        <v>0.110143136606886</v>
      </c>
      <c r="Q10" s="17">
        <v>9.3039989610316301E-2</v>
      </c>
      <c r="R10" s="17"/>
      <c r="S10" s="17">
        <v>0.19249258619133799</v>
      </c>
      <c r="T10" s="17">
        <v>0</v>
      </c>
      <c r="U10" s="17">
        <v>0</v>
      </c>
      <c r="V10" s="17">
        <v>0</v>
      </c>
      <c r="W10" s="17">
        <v>0</v>
      </c>
      <c r="X10" s="17">
        <v>0.245466114950118</v>
      </c>
      <c r="Y10" s="17">
        <v>0.16384645961757999</v>
      </c>
      <c r="Z10" s="17">
        <v>0.108694407732798</v>
      </c>
      <c r="AA10" s="17">
        <v>5.4446367265578201E-2</v>
      </c>
      <c r="AB10" s="17">
        <v>0</v>
      </c>
      <c r="AC10" s="17">
        <v>0</v>
      </c>
      <c r="AD10" s="17">
        <v>0</v>
      </c>
      <c r="AE10" s="17"/>
      <c r="AF10" s="17">
        <v>9.2320232227858595E-2</v>
      </c>
      <c r="AG10" s="17">
        <v>7.5816325269666099E-2</v>
      </c>
      <c r="AH10" s="17">
        <v>6.4779182982106304E-2</v>
      </c>
      <c r="AI10" s="17"/>
      <c r="AJ10" s="17">
        <v>0.123475886693792</v>
      </c>
      <c r="AK10" s="17">
        <v>4.9635932739213497E-2</v>
      </c>
      <c r="AL10" s="17">
        <v>0</v>
      </c>
      <c r="AM10" s="17">
        <v>0</v>
      </c>
      <c r="AN10" s="17">
        <v>8.4782092052069394E-2</v>
      </c>
      <c r="AO10" s="17"/>
      <c r="AP10" s="17">
        <v>9.0884000356608097E-2</v>
      </c>
      <c r="AQ10" s="17">
        <v>9.2271956844778902E-2</v>
      </c>
      <c r="AR10" s="17">
        <v>5.4911138792431702E-2</v>
      </c>
      <c r="AS10" s="17">
        <v>0.140664373623725</v>
      </c>
      <c r="AT10" s="17">
        <v>0.13980306264429701</v>
      </c>
      <c r="AU10" s="17"/>
      <c r="AV10" s="17">
        <v>4.4873364790975999E-2</v>
      </c>
      <c r="AW10" s="17">
        <v>0.14983646844248699</v>
      </c>
      <c r="AX10" s="17">
        <v>0.110304462027598</v>
      </c>
      <c r="AY10" s="17">
        <v>4.5524292672273599E-2</v>
      </c>
      <c r="AZ10" s="17">
        <v>0.119872041424882</v>
      </c>
      <c r="BA10" s="17">
        <v>0.20919815615593301</v>
      </c>
      <c r="BB10" s="17"/>
      <c r="BC10" s="17">
        <v>0.101488783086228</v>
      </c>
      <c r="BD10" s="17">
        <v>3.9027010098982302E-2</v>
      </c>
      <c r="BE10" s="17">
        <v>0.117249427419529</v>
      </c>
      <c r="BF10" s="17">
        <v>0</v>
      </c>
      <c r="BG10" s="17">
        <v>0.31884482264109099</v>
      </c>
    </row>
    <row r="11" spans="2:59" x14ac:dyDescent="0.35">
      <c r="B11" s="18" t="s">
        <v>690</v>
      </c>
      <c r="C11" s="17">
        <v>0.20515177820330899</v>
      </c>
      <c r="D11" s="17">
        <v>0.22556222521298699</v>
      </c>
      <c r="E11" s="17">
        <v>0.185587920663557</v>
      </c>
      <c r="F11" s="17"/>
      <c r="G11" s="17">
        <v>0.118361169906606</v>
      </c>
      <c r="H11" s="17">
        <v>0.22103889490772899</v>
      </c>
      <c r="I11" s="17">
        <v>0.15378832874724399</v>
      </c>
      <c r="J11" s="17">
        <v>0.137102452138533</v>
      </c>
      <c r="K11" s="17">
        <v>0.37102568254596802</v>
      </c>
      <c r="L11" s="17">
        <v>0.25483110802329201</v>
      </c>
      <c r="M11" s="17"/>
      <c r="N11" s="17">
        <v>0.15539042027813099</v>
      </c>
      <c r="O11" s="17">
        <v>0.16328706592296399</v>
      </c>
      <c r="P11" s="17">
        <v>0.247218542928132</v>
      </c>
      <c r="Q11" s="17">
        <v>0.26545489431710401</v>
      </c>
      <c r="R11" s="17"/>
      <c r="S11" s="17">
        <v>0.20224357989056599</v>
      </c>
      <c r="T11" s="17">
        <v>0.12912543531540599</v>
      </c>
      <c r="U11" s="17">
        <v>0.192045434565945</v>
      </c>
      <c r="V11" s="17">
        <v>0.124899834035056</v>
      </c>
      <c r="W11" s="17">
        <v>0.69405138508501296</v>
      </c>
      <c r="X11" s="17">
        <v>0.25472979018043801</v>
      </c>
      <c r="Y11" s="17">
        <v>0.194930449714701</v>
      </c>
      <c r="Z11" s="17">
        <v>0.121474534923768</v>
      </c>
      <c r="AA11" s="17">
        <v>0.29830484980150401</v>
      </c>
      <c r="AB11" s="17">
        <v>5.2082071293669402E-2</v>
      </c>
      <c r="AC11" s="17">
        <v>0</v>
      </c>
      <c r="AD11" s="17">
        <v>0.18660142752575801</v>
      </c>
      <c r="AE11" s="17"/>
      <c r="AF11" s="17">
        <v>0.22004653764496701</v>
      </c>
      <c r="AG11" s="17">
        <v>0.232805943624285</v>
      </c>
      <c r="AH11" s="17">
        <v>0.13667225135545499</v>
      </c>
      <c r="AI11" s="17"/>
      <c r="AJ11" s="17">
        <v>0.247171884678037</v>
      </c>
      <c r="AK11" s="17">
        <v>0.244782471556965</v>
      </c>
      <c r="AL11" s="17">
        <v>0.37058686817894698</v>
      </c>
      <c r="AM11" s="17">
        <v>0</v>
      </c>
      <c r="AN11" s="17">
        <v>0.178874738179123</v>
      </c>
      <c r="AO11" s="17"/>
      <c r="AP11" s="17">
        <v>0.207611167434576</v>
      </c>
      <c r="AQ11" s="17">
        <v>0.20049292043987599</v>
      </c>
      <c r="AR11" s="17">
        <v>0.20169403410985001</v>
      </c>
      <c r="AS11" s="17">
        <v>0.450671635005366</v>
      </c>
      <c r="AT11" s="17">
        <v>0.13498515088230001</v>
      </c>
      <c r="AU11" s="17"/>
      <c r="AV11" s="17">
        <v>0.25441169799729302</v>
      </c>
      <c r="AW11" s="17">
        <v>0.108659601806436</v>
      </c>
      <c r="AX11" s="17">
        <v>0.206177139615244</v>
      </c>
      <c r="AY11" s="17">
        <v>0.38411076128080701</v>
      </c>
      <c r="AZ11" s="17">
        <v>0.11574099517030299</v>
      </c>
      <c r="BA11" s="17">
        <v>0</v>
      </c>
      <c r="BB11" s="17"/>
      <c r="BC11" s="17">
        <v>0.36849854094967899</v>
      </c>
      <c r="BD11" s="17">
        <v>0.17009550036947499</v>
      </c>
      <c r="BE11" s="17">
        <v>0.126990884202281</v>
      </c>
      <c r="BF11" s="17">
        <v>0.27379660293219998</v>
      </c>
      <c r="BG11" s="17">
        <v>0</v>
      </c>
    </row>
    <row r="12" spans="2:59" x14ac:dyDescent="0.35">
      <c r="B12" s="18" t="s">
        <v>691</v>
      </c>
      <c r="C12" s="17">
        <v>0.27242762874559801</v>
      </c>
      <c r="D12" s="17">
        <v>0.24768438935679599</v>
      </c>
      <c r="E12" s="17">
        <v>0.29614456205161299</v>
      </c>
      <c r="F12" s="17"/>
      <c r="G12" s="17">
        <v>0.35031456719154003</v>
      </c>
      <c r="H12" s="17">
        <v>0.249885772319524</v>
      </c>
      <c r="I12" s="17">
        <v>0.33305622121567302</v>
      </c>
      <c r="J12" s="17">
        <v>0.219959175929724</v>
      </c>
      <c r="K12" s="17">
        <v>0.17396139594570401</v>
      </c>
      <c r="L12" s="17">
        <v>0.29238481677241901</v>
      </c>
      <c r="M12" s="17"/>
      <c r="N12" s="17">
        <v>0.384401520465666</v>
      </c>
      <c r="O12" s="17">
        <v>0.361374957469902</v>
      </c>
      <c r="P12" s="17">
        <v>0.17012194051763299</v>
      </c>
      <c r="Q12" s="17">
        <v>0.14964673063586201</v>
      </c>
      <c r="R12" s="17"/>
      <c r="S12" s="17">
        <v>0.36146481728158197</v>
      </c>
      <c r="T12" s="17">
        <v>0.29504960057108998</v>
      </c>
      <c r="U12" s="17">
        <v>0.195732952614909</v>
      </c>
      <c r="V12" s="17">
        <v>0.38185885342512699</v>
      </c>
      <c r="W12" s="17">
        <v>0.15796646528529301</v>
      </c>
      <c r="X12" s="17">
        <v>0.29809815735586898</v>
      </c>
      <c r="Y12" s="17">
        <v>0.101340119146904</v>
      </c>
      <c r="Z12" s="17">
        <v>0.126263453519738</v>
      </c>
      <c r="AA12" s="17">
        <v>0.25026996632025</v>
      </c>
      <c r="AB12" s="17">
        <v>0.44572691607549603</v>
      </c>
      <c r="AC12" s="17">
        <v>0.63144182140443195</v>
      </c>
      <c r="AD12" s="17">
        <v>0.29069041841542098</v>
      </c>
      <c r="AE12" s="17"/>
      <c r="AF12" s="17">
        <v>0.26594640658310498</v>
      </c>
      <c r="AG12" s="17">
        <v>0.35040889487382598</v>
      </c>
      <c r="AH12" s="17">
        <v>8.4763022522007E-2</v>
      </c>
      <c r="AI12" s="17"/>
      <c r="AJ12" s="17">
        <v>0.303724356592949</v>
      </c>
      <c r="AK12" s="17">
        <v>0.224954092529494</v>
      </c>
      <c r="AL12" s="17">
        <v>0.33919712478284197</v>
      </c>
      <c r="AM12" s="17">
        <v>0</v>
      </c>
      <c r="AN12" s="17">
        <v>0.186663328953176</v>
      </c>
      <c r="AO12" s="17"/>
      <c r="AP12" s="17">
        <v>0.22176076976569001</v>
      </c>
      <c r="AQ12" s="17">
        <v>0.29977783150338699</v>
      </c>
      <c r="AR12" s="17">
        <v>0.484389061344702</v>
      </c>
      <c r="AS12" s="17">
        <v>0.181723389430514</v>
      </c>
      <c r="AT12" s="17">
        <v>0.22798884421811899</v>
      </c>
      <c r="AU12" s="17"/>
      <c r="AV12" s="17">
        <v>0.37246427827823397</v>
      </c>
      <c r="AW12" s="17">
        <v>0.24365472107584499</v>
      </c>
      <c r="AX12" s="17">
        <v>0.43188731946425801</v>
      </c>
      <c r="AY12" s="17">
        <v>0.21159015139675699</v>
      </c>
      <c r="AZ12" s="17">
        <v>0.25319098850537203</v>
      </c>
      <c r="BA12" s="17">
        <v>0.182307057646906</v>
      </c>
      <c r="BB12" s="17"/>
      <c r="BC12" s="17">
        <v>0.18688420686958801</v>
      </c>
      <c r="BD12" s="17">
        <v>0.35427895560912298</v>
      </c>
      <c r="BE12" s="17">
        <v>0.32679653086566002</v>
      </c>
      <c r="BF12" s="17">
        <v>0.115947186573563</v>
      </c>
      <c r="BG12" s="17">
        <v>0.46290231989478903</v>
      </c>
    </row>
    <row r="13" spans="2:59" x14ac:dyDescent="0.35">
      <c r="B13" s="18" t="s">
        <v>692</v>
      </c>
      <c r="C13" s="17">
        <v>0.10707015759039699</v>
      </c>
      <c r="D13" s="17">
        <v>0.12458303183316</v>
      </c>
      <c r="E13" s="17">
        <v>9.0283686591768206E-2</v>
      </c>
      <c r="F13" s="17"/>
      <c r="G13" s="17">
        <v>0.134645139388996</v>
      </c>
      <c r="H13" s="17">
        <v>0.17036738139421501</v>
      </c>
      <c r="I13" s="17">
        <v>4.1825723352132402E-2</v>
      </c>
      <c r="J13" s="17">
        <v>0.24535690910657801</v>
      </c>
      <c r="K13" s="17">
        <v>5.29613777337445E-2</v>
      </c>
      <c r="L13" s="17">
        <v>0</v>
      </c>
      <c r="M13" s="17"/>
      <c r="N13" s="17">
        <v>0.123451536099246</v>
      </c>
      <c r="O13" s="17">
        <v>9.2546795656224298E-2</v>
      </c>
      <c r="P13" s="17">
        <v>0.123900300497179</v>
      </c>
      <c r="Q13" s="17">
        <v>9.3494818260415197E-2</v>
      </c>
      <c r="R13" s="17"/>
      <c r="S13" s="17">
        <v>8.2362731814049794E-2</v>
      </c>
      <c r="T13" s="17">
        <v>5.7003668051616802E-2</v>
      </c>
      <c r="U13" s="17">
        <v>0.39766970532243301</v>
      </c>
      <c r="V13" s="17">
        <v>0.13956283734408001</v>
      </c>
      <c r="W13" s="17">
        <v>0.147982149629695</v>
      </c>
      <c r="X13" s="17">
        <v>0</v>
      </c>
      <c r="Y13" s="17">
        <v>5.3725510024256698E-2</v>
      </c>
      <c r="Z13" s="17">
        <v>0.36261315357145102</v>
      </c>
      <c r="AA13" s="17">
        <v>0.12810887033864801</v>
      </c>
      <c r="AB13" s="17">
        <v>7.4948291586668103E-2</v>
      </c>
      <c r="AC13" s="17">
        <v>0</v>
      </c>
      <c r="AD13" s="17">
        <v>0.13730351140073299</v>
      </c>
      <c r="AE13" s="17"/>
      <c r="AF13" s="17">
        <v>7.9027536372427598E-2</v>
      </c>
      <c r="AG13" s="17">
        <v>0.127137351639977</v>
      </c>
      <c r="AH13" s="17">
        <v>0.12273236173952599</v>
      </c>
      <c r="AI13" s="17"/>
      <c r="AJ13" s="17">
        <v>7.6428632099712707E-2</v>
      </c>
      <c r="AK13" s="17">
        <v>9.6637696015583197E-2</v>
      </c>
      <c r="AL13" s="17">
        <v>0</v>
      </c>
      <c r="AM13" s="17">
        <v>0.46182826875048599</v>
      </c>
      <c r="AN13" s="17">
        <v>0.160630404888599</v>
      </c>
      <c r="AO13" s="17"/>
      <c r="AP13" s="17">
        <v>4.2638154485263403E-2</v>
      </c>
      <c r="AQ13" s="17">
        <v>0.114357201708088</v>
      </c>
      <c r="AR13" s="17">
        <v>8.6523562235999801E-2</v>
      </c>
      <c r="AS13" s="17">
        <v>0.112663849655153</v>
      </c>
      <c r="AT13" s="17">
        <v>0</v>
      </c>
      <c r="AU13" s="17"/>
      <c r="AV13" s="17">
        <v>8.9239775033594801E-2</v>
      </c>
      <c r="AW13" s="17">
        <v>9.4811099822251596E-2</v>
      </c>
      <c r="AX13" s="17">
        <v>0.165560832128126</v>
      </c>
      <c r="AY13" s="17">
        <v>8.4739035751004901E-2</v>
      </c>
      <c r="AZ13" s="17">
        <v>8.4859612847942398E-2</v>
      </c>
      <c r="BA13" s="17">
        <v>0.173913314630814</v>
      </c>
      <c r="BB13" s="17"/>
      <c r="BC13" s="17">
        <v>3.4100902283799799E-2</v>
      </c>
      <c r="BD13" s="17">
        <v>9.1476669554666101E-2</v>
      </c>
      <c r="BE13" s="17">
        <v>0.170211618715813</v>
      </c>
      <c r="BF13" s="17">
        <v>7.6069693413679695E-2</v>
      </c>
      <c r="BG13" s="17">
        <v>0</v>
      </c>
    </row>
    <row r="14" spans="2:59" x14ac:dyDescent="0.35">
      <c r="B14" s="18" t="s">
        <v>598</v>
      </c>
      <c r="C14" s="17">
        <v>5.1555301790375999E-2</v>
      </c>
      <c r="D14" s="17">
        <v>5.02594611844384E-2</v>
      </c>
      <c r="E14" s="17">
        <v>5.2797393205462E-2</v>
      </c>
      <c r="F14" s="17"/>
      <c r="G14" s="17">
        <v>0.10763307169593</v>
      </c>
      <c r="H14" s="17">
        <v>6.4632783014118803E-2</v>
      </c>
      <c r="I14" s="17">
        <v>0.139882361032692</v>
      </c>
      <c r="J14" s="17">
        <v>0</v>
      </c>
      <c r="K14" s="17">
        <v>0</v>
      </c>
      <c r="L14" s="17">
        <v>0</v>
      </c>
      <c r="M14" s="17"/>
      <c r="N14" s="17">
        <v>3.9613707238074801E-2</v>
      </c>
      <c r="O14" s="17">
        <v>2.6469505624880402E-2</v>
      </c>
      <c r="P14" s="17">
        <v>9.2177453305619494E-2</v>
      </c>
      <c r="Q14" s="17">
        <v>5.6836159227233403E-2</v>
      </c>
      <c r="R14" s="17"/>
      <c r="S14" s="17">
        <v>0.104966792818388</v>
      </c>
      <c r="T14" s="17">
        <v>5.4495319230654697E-2</v>
      </c>
      <c r="U14" s="17">
        <v>0</v>
      </c>
      <c r="V14" s="17">
        <v>0.116469325226883</v>
      </c>
      <c r="W14" s="17">
        <v>0</v>
      </c>
      <c r="X14" s="17">
        <v>0.102954629420189</v>
      </c>
      <c r="Y14" s="17">
        <v>4.1585458125348598E-2</v>
      </c>
      <c r="Z14" s="17">
        <v>0.14203877798949499</v>
      </c>
      <c r="AA14" s="17">
        <v>0</v>
      </c>
      <c r="AB14" s="17">
        <v>0</v>
      </c>
      <c r="AC14" s="17">
        <v>0</v>
      </c>
      <c r="AD14" s="17">
        <v>0</v>
      </c>
      <c r="AE14" s="17"/>
      <c r="AF14" s="17">
        <v>0</v>
      </c>
      <c r="AG14" s="17">
        <v>2.14863660126705E-2</v>
      </c>
      <c r="AH14" s="17">
        <v>0.18587551453509801</v>
      </c>
      <c r="AI14" s="17"/>
      <c r="AJ14" s="17">
        <v>0</v>
      </c>
      <c r="AK14" s="17">
        <v>0.11438594009823499</v>
      </c>
      <c r="AL14" s="17">
        <v>0</v>
      </c>
      <c r="AM14" s="17">
        <v>0</v>
      </c>
      <c r="AN14" s="17">
        <v>0</v>
      </c>
      <c r="AO14" s="17"/>
      <c r="AP14" s="17">
        <v>0</v>
      </c>
      <c r="AQ14" s="17">
        <v>6.4610250006555403E-2</v>
      </c>
      <c r="AR14" s="17">
        <v>0</v>
      </c>
      <c r="AS14" s="17">
        <v>0</v>
      </c>
      <c r="AT14" s="17">
        <v>0.113000348597298</v>
      </c>
      <c r="AU14" s="17"/>
      <c r="AV14" s="17">
        <v>0.103410608680508</v>
      </c>
      <c r="AW14" s="17">
        <v>0</v>
      </c>
      <c r="AX14" s="17">
        <v>0</v>
      </c>
      <c r="AY14" s="17">
        <v>0</v>
      </c>
      <c r="AZ14" s="17">
        <v>9.6890455844631601E-2</v>
      </c>
      <c r="BA14" s="17">
        <v>0.12697171532013499</v>
      </c>
      <c r="BB14" s="17"/>
      <c r="BC14" s="17">
        <v>8.8976852536277504E-2</v>
      </c>
      <c r="BD14" s="17">
        <v>5.7599201043448699E-2</v>
      </c>
      <c r="BE14" s="17">
        <v>0</v>
      </c>
      <c r="BF14" s="17">
        <v>0.106861569040558</v>
      </c>
      <c r="BG14" s="17">
        <v>0.21825285746411999</v>
      </c>
    </row>
    <row r="15" spans="2:59" ht="29" x14ac:dyDescent="0.35">
      <c r="B15" s="18" t="s">
        <v>722</v>
      </c>
      <c r="C15" s="17">
        <v>3.3377426337949101E-2</v>
      </c>
      <c r="D15" s="17">
        <v>6.8199198588432403E-2</v>
      </c>
      <c r="E15" s="17">
        <v>0</v>
      </c>
      <c r="F15" s="17"/>
      <c r="G15" s="17">
        <v>0.124271897421243</v>
      </c>
      <c r="H15" s="17">
        <v>0</v>
      </c>
      <c r="I15" s="17">
        <v>0</v>
      </c>
      <c r="J15" s="17">
        <v>0</v>
      </c>
      <c r="K15" s="17">
        <v>0.127184951403647</v>
      </c>
      <c r="L15" s="17">
        <v>0</v>
      </c>
      <c r="M15" s="17"/>
      <c r="N15" s="17">
        <v>0</v>
      </c>
      <c r="O15" s="17">
        <v>3.7513679775540001E-2</v>
      </c>
      <c r="P15" s="17">
        <v>7.2969504263437304E-2</v>
      </c>
      <c r="Q15" s="17">
        <v>2.5924753642854501E-2</v>
      </c>
      <c r="R15" s="17"/>
      <c r="S15" s="17">
        <v>0</v>
      </c>
      <c r="T15" s="17">
        <v>0</v>
      </c>
      <c r="U15" s="17">
        <v>0</v>
      </c>
      <c r="V15" s="17">
        <v>0.12005690781056</v>
      </c>
      <c r="W15" s="17">
        <v>0</v>
      </c>
      <c r="X15" s="17">
        <v>9.8751308093386794E-2</v>
      </c>
      <c r="Y15" s="17">
        <v>4.5658288886980099E-2</v>
      </c>
      <c r="Z15" s="17">
        <v>0</v>
      </c>
      <c r="AA15" s="17">
        <v>0</v>
      </c>
      <c r="AB15" s="17">
        <v>0</v>
      </c>
      <c r="AC15" s="17">
        <v>0</v>
      </c>
      <c r="AD15" s="17">
        <v>0.13010283060171801</v>
      </c>
      <c r="AE15" s="17"/>
      <c r="AF15" s="17">
        <v>4.4517392976817199E-2</v>
      </c>
      <c r="AG15" s="17">
        <v>0</v>
      </c>
      <c r="AH15" s="17">
        <v>0</v>
      </c>
      <c r="AI15" s="17"/>
      <c r="AJ15" s="17">
        <v>0</v>
      </c>
      <c r="AK15" s="17">
        <v>4.81526944060994E-2</v>
      </c>
      <c r="AL15" s="17">
        <v>0</v>
      </c>
      <c r="AM15" s="17">
        <v>0.53817173124951401</v>
      </c>
      <c r="AN15" s="17">
        <v>0</v>
      </c>
      <c r="AO15" s="17"/>
      <c r="AP15" s="17">
        <v>0</v>
      </c>
      <c r="AQ15" s="17">
        <v>4.2863439523321598E-2</v>
      </c>
      <c r="AR15" s="17">
        <v>0</v>
      </c>
      <c r="AS15" s="17">
        <v>5.5181677097499299E-2</v>
      </c>
      <c r="AT15" s="17">
        <v>0.13157573587760599</v>
      </c>
      <c r="AU15" s="17"/>
      <c r="AV15" s="17">
        <v>0</v>
      </c>
      <c r="AW15" s="17">
        <v>0</v>
      </c>
      <c r="AX15" s="17">
        <v>0</v>
      </c>
      <c r="AY15" s="17">
        <v>0.14532908942478601</v>
      </c>
      <c r="AZ15" s="17">
        <v>0.112817643357066</v>
      </c>
      <c r="BA15" s="17">
        <v>0</v>
      </c>
      <c r="BB15" s="17"/>
      <c r="BC15" s="17">
        <v>3.06978236917629E-2</v>
      </c>
      <c r="BD15" s="17">
        <v>0.10770975376845</v>
      </c>
      <c r="BE15" s="17">
        <v>0</v>
      </c>
      <c r="BF15" s="17">
        <v>0</v>
      </c>
      <c r="BG15" s="17">
        <v>0</v>
      </c>
    </row>
    <row r="16" spans="2:59" x14ac:dyDescent="0.35">
      <c r="B16" s="18" t="s">
        <v>100</v>
      </c>
      <c r="C16" s="19">
        <v>9.8419639611280293E-2</v>
      </c>
      <c r="D16" s="19">
        <v>3.1388887893849797E-2</v>
      </c>
      <c r="E16" s="19">
        <v>0.162670073556234</v>
      </c>
      <c r="F16" s="19"/>
      <c r="G16" s="19">
        <v>9.6445082835373494E-2</v>
      </c>
      <c r="H16" s="19">
        <v>9.9151798336785099E-2</v>
      </c>
      <c r="I16" s="19">
        <v>8.8855714936616301E-2</v>
      </c>
      <c r="J16" s="19">
        <v>0.123980904276269</v>
      </c>
      <c r="K16" s="19">
        <v>5.58116307754166E-2</v>
      </c>
      <c r="L16" s="19">
        <v>0.11161985376328599</v>
      </c>
      <c r="M16" s="19"/>
      <c r="N16" s="19">
        <v>0.114873390450611</v>
      </c>
      <c r="O16" s="19">
        <v>6.3279749222429599E-2</v>
      </c>
      <c r="P16" s="19">
        <v>0.113296720160492</v>
      </c>
      <c r="Q16" s="19">
        <v>0.110737920046358</v>
      </c>
      <c r="R16" s="19"/>
      <c r="S16" s="19">
        <v>5.6469492004076298E-2</v>
      </c>
      <c r="T16" s="19">
        <v>0.16745531583378601</v>
      </c>
      <c r="U16" s="19">
        <v>0</v>
      </c>
      <c r="V16" s="19">
        <v>0.11715224215829401</v>
      </c>
      <c r="W16" s="19">
        <v>0</v>
      </c>
      <c r="X16" s="19">
        <v>0</v>
      </c>
      <c r="Y16" s="19">
        <v>0.20793023678352901</v>
      </c>
      <c r="Z16" s="19">
        <v>0</v>
      </c>
      <c r="AA16" s="19">
        <v>0.12704149422316899</v>
      </c>
      <c r="AB16" s="19">
        <v>8.0266132641803503E-2</v>
      </c>
      <c r="AC16" s="19">
        <v>0</v>
      </c>
      <c r="AD16" s="19">
        <v>0.126213723681282</v>
      </c>
      <c r="AE16" s="19"/>
      <c r="AF16" s="19">
        <v>0.101428424727106</v>
      </c>
      <c r="AG16" s="19">
        <v>5.4937793077516901E-2</v>
      </c>
      <c r="AH16" s="19">
        <v>0.23230928096947501</v>
      </c>
      <c r="AI16" s="19"/>
      <c r="AJ16" s="19">
        <v>8.2644592115769994E-2</v>
      </c>
      <c r="AK16" s="19">
        <v>7.5641897725101701E-2</v>
      </c>
      <c r="AL16" s="19">
        <v>0.11480818650871601</v>
      </c>
      <c r="AM16" s="19">
        <v>0</v>
      </c>
      <c r="AN16" s="19">
        <v>0.30404314992895898</v>
      </c>
      <c r="AO16" s="19"/>
      <c r="AP16" s="19">
        <v>0.13165857457421101</v>
      </c>
      <c r="AQ16" s="19">
        <v>9.9695454138793604E-2</v>
      </c>
      <c r="AR16" s="19">
        <v>0.107838875600862</v>
      </c>
      <c r="AS16" s="19">
        <v>0</v>
      </c>
      <c r="AT16" s="19">
        <v>0.10440736534363999</v>
      </c>
      <c r="AU16" s="19"/>
      <c r="AV16" s="19">
        <v>7.3432467944403196E-2</v>
      </c>
      <c r="AW16" s="19">
        <v>0.10731345374239799</v>
      </c>
      <c r="AX16" s="19">
        <v>0</v>
      </c>
      <c r="AY16" s="19">
        <v>8.4258874512898194E-2</v>
      </c>
      <c r="AZ16" s="19">
        <v>8.9522531100617503E-2</v>
      </c>
      <c r="BA16" s="19">
        <v>0.14497053711859301</v>
      </c>
      <c r="BB16" s="19"/>
      <c r="BC16" s="19">
        <v>9.4400363062393106E-2</v>
      </c>
      <c r="BD16" s="19">
        <v>3.26218110953213E-2</v>
      </c>
      <c r="BE16" s="19">
        <v>0.196854600956443</v>
      </c>
      <c r="BF16" s="19">
        <v>0.13742977937652301</v>
      </c>
      <c r="BG16" s="19">
        <v>0</v>
      </c>
    </row>
    <row r="17" spans="2:2" x14ac:dyDescent="0.35">
      <c r="B17" s="16" t="s">
        <v>748</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124</v>
      </c>
      <c r="D7" s="10">
        <v>61</v>
      </c>
      <c r="E7" s="10">
        <v>63</v>
      </c>
      <c r="F7" s="10"/>
      <c r="G7" s="10">
        <v>17</v>
      </c>
      <c r="H7" s="10">
        <v>21</v>
      </c>
      <c r="I7" s="10">
        <v>21</v>
      </c>
      <c r="J7" s="10">
        <v>24</v>
      </c>
      <c r="K7" s="10">
        <v>16</v>
      </c>
      <c r="L7" s="10">
        <v>25</v>
      </c>
      <c r="M7" s="10"/>
      <c r="N7" s="10">
        <v>32</v>
      </c>
      <c r="O7" s="10">
        <v>32</v>
      </c>
      <c r="P7" s="10">
        <v>28</v>
      </c>
      <c r="Q7" s="10">
        <v>32</v>
      </c>
      <c r="R7" s="10"/>
      <c r="S7" s="10">
        <v>11</v>
      </c>
      <c r="T7" s="10">
        <v>17</v>
      </c>
      <c r="U7" s="10">
        <v>5</v>
      </c>
      <c r="V7" s="10">
        <v>8</v>
      </c>
      <c r="W7" s="10">
        <v>6</v>
      </c>
      <c r="X7" s="10">
        <v>11</v>
      </c>
      <c r="Y7" s="10">
        <v>20</v>
      </c>
      <c r="Z7" s="10">
        <v>8</v>
      </c>
      <c r="AA7" s="10">
        <v>16</v>
      </c>
      <c r="AB7" s="10">
        <v>12</v>
      </c>
      <c r="AC7" s="10">
        <v>3</v>
      </c>
      <c r="AD7" s="10">
        <v>7</v>
      </c>
      <c r="AE7" s="10"/>
      <c r="AF7" s="10">
        <v>45</v>
      </c>
      <c r="AG7" s="10">
        <v>51</v>
      </c>
      <c r="AH7" s="10">
        <v>16</v>
      </c>
      <c r="AI7" s="10"/>
      <c r="AJ7" s="10">
        <v>47</v>
      </c>
      <c r="AK7" s="10">
        <v>27</v>
      </c>
      <c r="AL7" s="10">
        <v>6</v>
      </c>
      <c r="AM7" s="10">
        <v>2</v>
      </c>
      <c r="AN7" s="10">
        <v>12</v>
      </c>
      <c r="AO7" s="10"/>
      <c r="AP7" s="10">
        <v>22</v>
      </c>
      <c r="AQ7" s="10">
        <v>32</v>
      </c>
      <c r="AR7" s="10">
        <v>15</v>
      </c>
      <c r="AS7" s="10">
        <v>16</v>
      </c>
      <c r="AT7" s="10">
        <v>8</v>
      </c>
      <c r="AU7" s="10"/>
      <c r="AV7" s="10">
        <v>29</v>
      </c>
      <c r="AW7" s="10">
        <v>19</v>
      </c>
      <c r="AX7" s="10">
        <v>14</v>
      </c>
      <c r="AY7" s="10">
        <v>22</v>
      </c>
      <c r="AZ7" s="10">
        <v>10</v>
      </c>
      <c r="BA7" s="10">
        <v>11</v>
      </c>
      <c r="BB7" s="10"/>
      <c r="BC7" s="10">
        <v>28</v>
      </c>
      <c r="BD7" s="10">
        <v>30</v>
      </c>
      <c r="BE7" s="10">
        <v>31</v>
      </c>
      <c r="BF7" s="10">
        <v>11</v>
      </c>
      <c r="BG7" s="10">
        <v>4</v>
      </c>
    </row>
    <row r="8" spans="2:59" ht="30" customHeight="1" x14ac:dyDescent="0.35">
      <c r="B8" s="11" t="s">
        <v>20</v>
      </c>
      <c r="C8" s="11">
        <v>124</v>
      </c>
      <c r="D8" s="11">
        <v>61</v>
      </c>
      <c r="E8" s="11">
        <v>63</v>
      </c>
      <c r="F8" s="11"/>
      <c r="G8" s="11">
        <v>17</v>
      </c>
      <c r="H8" s="11">
        <v>22</v>
      </c>
      <c r="I8" s="11">
        <v>22</v>
      </c>
      <c r="J8" s="11">
        <v>22</v>
      </c>
      <c r="K8" s="11">
        <v>16</v>
      </c>
      <c r="L8" s="11">
        <v>25</v>
      </c>
      <c r="M8" s="11"/>
      <c r="N8" s="11">
        <v>30</v>
      </c>
      <c r="O8" s="11">
        <v>36</v>
      </c>
      <c r="P8" s="11">
        <v>27</v>
      </c>
      <c r="Q8" s="11">
        <v>31</v>
      </c>
      <c r="R8" s="11"/>
      <c r="S8" s="11">
        <v>11</v>
      </c>
      <c r="T8" s="11">
        <v>18</v>
      </c>
      <c r="U8" s="11">
        <v>5</v>
      </c>
      <c r="V8" s="11">
        <v>9</v>
      </c>
      <c r="W8" s="11">
        <v>6</v>
      </c>
      <c r="X8" s="11">
        <v>14</v>
      </c>
      <c r="Y8" s="11">
        <v>19</v>
      </c>
      <c r="Z8" s="11">
        <v>7</v>
      </c>
      <c r="AA8" s="11">
        <v>15</v>
      </c>
      <c r="AB8" s="11">
        <v>11</v>
      </c>
      <c r="AC8" s="11">
        <v>2</v>
      </c>
      <c r="AD8" s="11">
        <v>6</v>
      </c>
      <c r="AE8" s="11"/>
      <c r="AF8" s="11">
        <v>45</v>
      </c>
      <c r="AG8" s="11">
        <v>51</v>
      </c>
      <c r="AH8" s="11">
        <v>17</v>
      </c>
      <c r="AI8" s="11"/>
      <c r="AJ8" s="11">
        <v>45</v>
      </c>
      <c r="AK8" s="11">
        <v>28</v>
      </c>
      <c r="AL8" s="11">
        <v>6</v>
      </c>
      <c r="AM8" s="11">
        <v>2</v>
      </c>
      <c r="AN8" s="11">
        <v>13</v>
      </c>
      <c r="AO8" s="11"/>
      <c r="AP8" s="11">
        <v>22</v>
      </c>
      <c r="AQ8" s="11">
        <v>32</v>
      </c>
      <c r="AR8" s="11">
        <v>15</v>
      </c>
      <c r="AS8" s="11">
        <v>16</v>
      </c>
      <c r="AT8" s="11">
        <v>9</v>
      </c>
      <c r="AU8" s="11"/>
      <c r="AV8" s="11">
        <v>31</v>
      </c>
      <c r="AW8" s="11">
        <v>19</v>
      </c>
      <c r="AX8" s="11">
        <v>14</v>
      </c>
      <c r="AY8" s="11">
        <v>21</v>
      </c>
      <c r="AZ8" s="11">
        <v>10</v>
      </c>
      <c r="BA8" s="11">
        <v>11</v>
      </c>
      <c r="BB8" s="11"/>
      <c r="BC8" s="11">
        <v>28</v>
      </c>
      <c r="BD8" s="11">
        <v>30</v>
      </c>
      <c r="BE8" s="11">
        <v>31</v>
      </c>
      <c r="BF8" s="11">
        <v>11</v>
      </c>
      <c r="BG8" s="11">
        <v>4</v>
      </c>
    </row>
    <row r="9" spans="2:59" x14ac:dyDescent="0.35">
      <c r="B9" s="18" t="s">
        <v>725</v>
      </c>
      <c r="C9" s="17">
        <v>3.6422731487184903E-2</v>
      </c>
      <c r="D9" s="17">
        <v>6.0422711808614901E-2</v>
      </c>
      <c r="E9" s="17">
        <v>1.34182281687292E-2</v>
      </c>
      <c r="F9" s="17"/>
      <c r="G9" s="17">
        <v>4.5998811858028503E-2</v>
      </c>
      <c r="H9" s="17">
        <v>0</v>
      </c>
      <c r="I9" s="17">
        <v>0</v>
      </c>
      <c r="J9" s="17">
        <v>4.1711982481784898E-2</v>
      </c>
      <c r="K9" s="17">
        <v>0.12471572828001699</v>
      </c>
      <c r="L9" s="17">
        <v>3.4364240014436401E-2</v>
      </c>
      <c r="M9" s="17"/>
      <c r="N9" s="17">
        <v>3.1083098357162501E-2</v>
      </c>
      <c r="O9" s="17">
        <v>0</v>
      </c>
      <c r="P9" s="17">
        <v>7.1552843052667695E-2</v>
      </c>
      <c r="Q9" s="17">
        <v>5.3487948202922797E-2</v>
      </c>
      <c r="R9" s="17"/>
      <c r="S9" s="17">
        <v>8.2362731814049794E-2</v>
      </c>
      <c r="T9" s="17">
        <v>0</v>
      </c>
      <c r="U9" s="17">
        <v>0</v>
      </c>
      <c r="V9" s="17">
        <v>0.12005690781056</v>
      </c>
      <c r="W9" s="17">
        <v>0</v>
      </c>
      <c r="X9" s="17">
        <v>0</v>
      </c>
      <c r="Y9" s="17">
        <v>4.4948496372456598E-2</v>
      </c>
      <c r="Z9" s="17">
        <v>0</v>
      </c>
      <c r="AA9" s="17">
        <v>0</v>
      </c>
      <c r="AB9" s="17">
        <v>7.4948291586668103E-2</v>
      </c>
      <c r="AC9" s="17">
        <v>0</v>
      </c>
      <c r="AD9" s="17">
        <v>0.13010283060171801</v>
      </c>
      <c r="AE9" s="17"/>
      <c r="AF9" s="17">
        <v>6.2753366147828699E-2</v>
      </c>
      <c r="AG9" s="17">
        <v>1.83633233646209E-2</v>
      </c>
      <c r="AH9" s="17">
        <v>0</v>
      </c>
      <c r="AI9" s="17"/>
      <c r="AJ9" s="17">
        <v>3.7030276396625497E-2</v>
      </c>
      <c r="AK9" s="17">
        <v>0</v>
      </c>
      <c r="AL9" s="17">
        <v>0</v>
      </c>
      <c r="AM9" s="17">
        <v>0.53817173124951401</v>
      </c>
      <c r="AN9" s="17">
        <v>0</v>
      </c>
      <c r="AO9" s="17"/>
      <c r="AP9" s="17">
        <v>3.9008753461549701E-2</v>
      </c>
      <c r="AQ9" s="17">
        <v>0</v>
      </c>
      <c r="AR9" s="17">
        <v>0</v>
      </c>
      <c r="AS9" s="17">
        <v>0</v>
      </c>
      <c r="AT9" s="17">
        <v>0.13157573587760599</v>
      </c>
      <c r="AU9" s="17"/>
      <c r="AV9" s="17">
        <v>0</v>
      </c>
      <c r="AW9" s="17">
        <v>9.0536354155114296E-2</v>
      </c>
      <c r="AX9" s="17">
        <v>0</v>
      </c>
      <c r="AY9" s="17">
        <v>3.8430359811183E-2</v>
      </c>
      <c r="AZ9" s="17">
        <v>0.112817643357066</v>
      </c>
      <c r="BA9" s="17">
        <v>8.2960024172431202E-2</v>
      </c>
      <c r="BB9" s="17"/>
      <c r="BC9" s="17">
        <v>3.0220602884769601E-2</v>
      </c>
      <c r="BD9" s="17">
        <v>6.3003094787173294E-2</v>
      </c>
      <c r="BE9" s="17">
        <v>0</v>
      </c>
      <c r="BF9" s="17">
        <v>0</v>
      </c>
      <c r="BG9" s="17">
        <v>0</v>
      </c>
    </row>
    <row r="10" spans="2:59" x14ac:dyDescent="0.35">
      <c r="B10" s="18" t="s">
        <v>689</v>
      </c>
      <c r="C10" s="17">
        <v>6.0630433046708301E-2</v>
      </c>
      <c r="D10" s="17">
        <v>3.4304529385631E-2</v>
      </c>
      <c r="E10" s="17">
        <v>8.5864384492570098E-2</v>
      </c>
      <c r="F10" s="17"/>
      <c r="G10" s="17">
        <v>0.106681812133435</v>
      </c>
      <c r="H10" s="17">
        <v>6.3669251416547598E-2</v>
      </c>
      <c r="I10" s="17">
        <v>4.8750181453269197E-2</v>
      </c>
      <c r="J10" s="17">
        <v>3.8241506343459797E-2</v>
      </c>
      <c r="K10" s="17">
        <v>0</v>
      </c>
      <c r="L10" s="17">
        <v>9.4535704472248003E-2</v>
      </c>
      <c r="M10" s="17"/>
      <c r="N10" s="17">
        <v>7.6665581228041596E-2</v>
      </c>
      <c r="O10" s="17">
        <v>6.6103844273289802E-2</v>
      </c>
      <c r="P10" s="17">
        <v>7.1178483219047003E-2</v>
      </c>
      <c r="Q10" s="17">
        <v>2.94052441788775E-2</v>
      </c>
      <c r="R10" s="17"/>
      <c r="S10" s="17">
        <v>9.6246293095669094E-2</v>
      </c>
      <c r="T10" s="17">
        <v>0</v>
      </c>
      <c r="U10" s="17">
        <v>0</v>
      </c>
      <c r="V10" s="17">
        <v>0</v>
      </c>
      <c r="W10" s="17">
        <v>0.21556459021510699</v>
      </c>
      <c r="X10" s="17">
        <v>9.7146290175589498E-2</v>
      </c>
      <c r="Y10" s="17">
        <v>4.7952406547980303E-2</v>
      </c>
      <c r="Z10" s="17">
        <v>0</v>
      </c>
      <c r="AA10" s="17">
        <v>0.118651489763741</v>
      </c>
      <c r="AB10" s="17">
        <v>0</v>
      </c>
      <c r="AC10" s="17">
        <v>0.40176582464607202</v>
      </c>
      <c r="AD10" s="17">
        <v>0</v>
      </c>
      <c r="AE10" s="17"/>
      <c r="AF10" s="17">
        <v>5.38675340883885E-2</v>
      </c>
      <c r="AG10" s="17">
        <v>6.1324527255267103E-2</v>
      </c>
      <c r="AH10" s="17">
        <v>6.4779182982106304E-2</v>
      </c>
      <c r="AI10" s="17"/>
      <c r="AJ10" s="17">
        <v>4.2156893149693599E-2</v>
      </c>
      <c r="AK10" s="17">
        <v>7.9525711289465895E-2</v>
      </c>
      <c r="AL10" s="17">
        <v>0</v>
      </c>
      <c r="AM10" s="17">
        <v>0</v>
      </c>
      <c r="AN10" s="17">
        <v>0.18955990220469901</v>
      </c>
      <c r="AO10" s="17"/>
      <c r="AP10" s="17">
        <v>0.151630240880094</v>
      </c>
      <c r="AQ10" s="17">
        <v>6.8935400612403899E-2</v>
      </c>
      <c r="AR10" s="17">
        <v>6.3087503776679807E-2</v>
      </c>
      <c r="AS10" s="17">
        <v>0</v>
      </c>
      <c r="AT10" s="17">
        <v>0</v>
      </c>
      <c r="AU10" s="17"/>
      <c r="AV10" s="17">
        <v>0.145035071021509</v>
      </c>
      <c r="AW10" s="17">
        <v>0.103070562244785</v>
      </c>
      <c r="AX10" s="17">
        <v>0</v>
      </c>
      <c r="AY10" s="17">
        <v>0</v>
      </c>
      <c r="AZ10" s="17">
        <v>0</v>
      </c>
      <c r="BA10" s="17">
        <v>9.69442686742156E-2</v>
      </c>
      <c r="BB10" s="17"/>
      <c r="BC10" s="17">
        <v>3.8501019195269902E-2</v>
      </c>
      <c r="BD10" s="17">
        <v>6.0783777322179003E-2</v>
      </c>
      <c r="BE10" s="17">
        <v>5.9114355526263297E-2</v>
      </c>
      <c r="BF10" s="17">
        <v>0.126419877631651</v>
      </c>
      <c r="BG10" s="17">
        <v>0</v>
      </c>
    </row>
    <row r="11" spans="2:59" x14ac:dyDescent="0.35">
      <c r="B11" s="18" t="s">
        <v>690</v>
      </c>
      <c r="C11" s="17">
        <v>5.5259529756542497E-2</v>
      </c>
      <c r="D11" s="17">
        <v>2.9598647002917401E-2</v>
      </c>
      <c r="E11" s="17">
        <v>7.9856044193396897E-2</v>
      </c>
      <c r="F11" s="17"/>
      <c r="G11" s="17">
        <v>0.10488954226932901</v>
      </c>
      <c r="H11" s="17">
        <v>0.110633553065003</v>
      </c>
      <c r="I11" s="17">
        <v>3.6201891902521002E-2</v>
      </c>
      <c r="J11" s="17">
        <v>3.9767633727710701E-2</v>
      </c>
      <c r="K11" s="17">
        <v>0</v>
      </c>
      <c r="L11" s="17">
        <v>3.7088520393062402E-2</v>
      </c>
      <c r="M11" s="17"/>
      <c r="N11" s="17">
        <v>0.12907952118459701</v>
      </c>
      <c r="O11" s="17">
        <v>0</v>
      </c>
      <c r="P11" s="17">
        <v>0</v>
      </c>
      <c r="Q11" s="17">
        <v>9.7526002962491296E-2</v>
      </c>
      <c r="R11" s="17"/>
      <c r="S11" s="17">
        <v>0</v>
      </c>
      <c r="T11" s="17">
        <v>0.115462730940404</v>
      </c>
      <c r="U11" s="17">
        <v>0</v>
      </c>
      <c r="V11" s="17">
        <v>0.15220331410850799</v>
      </c>
      <c r="W11" s="17">
        <v>0</v>
      </c>
      <c r="X11" s="17">
        <v>0</v>
      </c>
      <c r="Y11" s="17">
        <v>4.1585458125348598E-2</v>
      </c>
      <c r="Z11" s="17">
        <v>0</v>
      </c>
      <c r="AA11" s="17">
        <v>0</v>
      </c>
      <c r="AB11" s="17">
        <v>8.0266132641803503E-2</v>
      </c>
      <c r="AC11" s="17">
        <v>0.368558178595568</v>
      </c>
      <c r="AD11" s="17">
        <v>0.13086568747986499</v>
      </c>
      <c r="AE11" s="17"/>
      <c r="AF11" s="17">
        <v>1.9852896108255601E-2</v>
      </c>
      <c r="AG11" s="17">
        <v>5.4655672341313202E-2</v>
      </c>
      <c r="AH11" s="17">
        <v>0.14522932467781</v>
      </c>
      <c r="AI11" s="17"/>
      <c r="AJ11" s="17">
        <v>1.9532422056550699E-2</v>
      </c>
      <c r="AK11" s="17">
        <v>3.2471505901238297E-2</v>
      </c>
      <c r="AL11" s="17">
        <v>0</v>
      </c>
      <c r="AM11" s="17">
        <v>0</v>
      </c>
      <c r="AN11" s="17">
        <v>7.9137453722402704E-2</v>
      </c>
      <c r="AO11" s="17"/>
      <c r="AP11" s="17">
        <v>4.0545888768100002E-2</v>
      </c>
      <c r="AQ11" s="17">
        <v>2.89047258226241E-2</v>
      </c>
      <c r="AR11" s="17">
        <v>0</v>
      </c>
      <c r="AS11" s="17">
        <v>0</v>
      </c>
      <c r="AT11" s="17">
        <v>0.12203061087127</v>
      </c>
      <c r="AU11" s="17"/>
      <c r="AV11" s="17">
        <v>4.5342157885052803E-2</v>
      </c>
      <c r="AW11" s="17">
        <v>0</v>
      </c>
      <c r="AX11" s="17">
        <v>0</v>
      </c>
      <c r="AY11" s="17">
        <v>4.2469203438204699E-2</v>
      </c>
      <c r="AZ11" s="17">
        <v>0.10463331893295599</v>
      </c>
      <c r="BA11" s="17">
        <v>0</v>
      </c>
      <c r="BB11" s="17"/>
      <c r="BC11" s="17">
        <v>0</v>
      </c>
      <c r="BD11" s="17">
        <v>0.14970113194670001</v>
      </c>
      <c r="BE11" s="17">
        <v>4.5175625271384599E-2</v>
      </c>
      <c r="BF11" s="17">
        <v>0</v>
      </c>
      <c r="BG11" s="17">
        <v>0</v>
      </c>
    </row>
    <row r="12" spans="2:59" x14ac:dyDescent="0.35">
      <c r="B12" s="18" t="s">
        <v>691</v>
      </c>
      <c r="C12" s="17">
        <v>0.19491325588623201</v>
      </c>
      <c r="D12" s="17">
        <v>0.19987101433687199</v>
      </c>
      <c r="E12" s="17">
        <v>0.1901611365427</v>
      </c>
      <c r="F12" s="17"/>
      <c r="G12" s="17">
        <v>0.32215202499428602</v>
      </c>
      <c r="H12" s="17">
        <v>3.6624756655128099E-2</v>
      </c>
      <c r="I12" s="17">
        <v>0.229220599975381</v>
      </c>
      <c r="J12" s="17">
        <v>0.165472282399584</v>
      </c>
      <c r="K12" s="17">
        <v>0.128427335309267</v>
      </c>
      <c r="L12" s="17">
        <v>0.28343921781041698</v>
      </c>
      <c r="M12" s="17"/>
      <c r="N12" s="17">
        <v>0.15828967774639399</v>
      </c>
      <c r="O12" s="17">
        <v>0.31341602906396299</v>
      </c>
      <c r="P12" s="17">
        <v>0.16920548891968801</v>
      </c>
      <c r="Q12" s="17">
        <v>0.113598750889522</v>
      </c>
      <c r="R12" s="17"/>
      <c r="S12" s="17">
        <v>0.40243471908151002</v>
      </c>
      <c r="T12" s="17">
        <v>0.114540267484807</v>
      </c>
      <c r="U12" s="17">
        <v>0.195732952614909</v>
      </c>
      <c r="V12" s="17">
        <v>0.14443913006174799</v>
      </c>
      <c r="W12" s="17">
        <v>0.154421668490546</v>
      </c>
      <c r="X12" s="17">
        <v>0.29970317527366602</v>
      </c>
      <c r="Y12" s="17">
        <v>0.10711322262318</v>
      </c>
      <c r="Z12" s="17">
        <v>0.23821126481461199</v>
      </c>
      <c r="AA12" s="17">
        <v>0.19492633539453799</v>
      </c>
      <c r="AB12" s="17">
        <v>0.18324081383572899</v>
      </c>
      <c r="AC12" s="17">
        <v>0.22967599675836001</v>
      </c>
      <c r="AD12" s="17">
        <v>0.15982473093555599</v>
      </c>
      <c r="AE12" s="17"/>
      <c r="AF12" s="17">
        <v>0.232959531991763</v>
      </c>
      <c r="AG12" s="17">
        <v>0.188197339736315</v>
      </c>
      <c r="AH12" s="17">
        <v>6.2266059583723297E-2</v>
      </c>
      <c r="AI12" s="17"/>
      <c r="AJ12" s="17">
        <v>0.27143348107999798</v>
      </c>
      <c r="AK12" s="17">
        <v>0.265979776101956</v>
      </c>
      <c r="AL12" s="17">
        <v>0</v>
      </c>
      <c r="AM12" s="17">
        <v>0</v>
      </c>
      <c r="AN12" s="17">
        <v>8.1492951166196106E-2</v>
      </c>
      <c r="AO12" s="17"/>
      <c r="AP12" s="17">
        <v>0.13965072453395899</v>
      </c>
      <c r="AQ12" s="17">
        <v>0.25065191033233603</v>
      </c>
      <c r="AR12" s="17">
        <v>0.22772224226663099</v>
      </c>
      <c r="AS12" s="17">
        <v>0.28015911699781099</v>
      </c>
      <c r="AT12" s="17">
        <v>0</v>
      </c>
      <c r="AU12" s="17"/>
      <c r="AV12" s="17">
        <v>0.202858351144557</v>
      </c>
      <c r="AW12" s="17">
        <v>0.19015580816882799</v>
      </c>
      <c r="AX12" s="17">
        <v>0.231847079546499</v>
      </c>
      <c r="AY12" s="17">
        <v>0.31259401014076699</v>
      </c>
      <c r="AZ12" s="17">
        <v>5.7705369938771803E-2</v>
      </c>
      <c r="BA12" s="17">
        <v>0.17962817245370999</v>
      </c>
      <c r="BB12" s="17"/>
      <c r="BC12" s="17">
        <v>3.52931079715905E-2</v>
      </c>
      <c r="BD12" s="17">
        <v>0.26071659674065301</v>
      </c>
      <c r="BE12" s="17">
        <v>0.23351319515417401</v>
      </c>
      <c r="BF12" s="17">
        <v>0.115947186573563</v>
      </c>
      <c r="BG12" s="17">
        <v>0.233829842817457</v>
      </c>
    </row>
    <row r="13" spans="2:59" x14ac:dyDescent="0.35">
      <c r="B13" s="18" t="s">
        <v>692</v>
      </c>
      <c r="C13" s="17">
        <v>0.19038231237491501</v>
      </c>
      <c r="D13" s="17">
        <v>0.221272483019641</v>
      </c>
      <c r="E13" s="17">
        <v>0.160773411718036</v>
      </c>
      <c r="F13" s="17"/>
      <c r="G13" s="17">
        <v>6.2386273906288703E-2</v>
      </c>
      <c r="H13" s="17">
        <v>0.30667767950529201</v>
      </c>
      <c r="I13" s="17">
        <v>0.131669394606683</v>
      </c>
      <c r="J13" s="17">
        <v>0.29885059740740699</v>
      </c>
      <c r="K13" s="17">
        <v>0.224030464841487</v>
      </c>
      <c r="L13" s="17">
        <v>0.111259753668619</v>
      </c>
      <c r="M13" s="17"/>
      <c r="N13" s="17">
        <v>0.17700665164375701</v>
      </c>
      <c r="O13" s="17">
        <v>0.15020760129331101</v>
      </c>
      <c r="P13" s="17">
        <v>0.24536294220940699</v>
      </c>
      <c r="Q13" s="17">
        <v>0.20215229744294</v>
      </c>
      <c r="R13" s="17"/>
      <c r="S13" s="17">
        <v>9.2958046351675802E-2</v>
      </c>
      <c r="T13" s="17">
        <v>0.133387486531969</v>
      </c>
      <c r="U13" s="17">
        <v>0.37563698566971798</v>
      </c>
      <c r="V13" s="17">
        <v>0.201685734481753</v>
      </c>
      <c r="W13" s="17">
        <v>0.30594861491498698</v>
      </c>
      <c r="X13" s="17">
        <v>0.21689790534304099</v>
      </c>
      <c r="Y13" s="17">
        <v>0.156140093646743</v>
      </c>
      <c r="Z13" s="17">
        <v>0.23309629648963801</v>
      </c>
      <c r="AA13" s="17">
        <v>0.180456143055301</v>
      </c>
      <c r="AB13" s="17">
        <v>0.23430204089163301</v>
      </c>
      <c r="AC13" s="17">
        <v>0</v>
      </c>
      <c r="AD13" s="17">
        <v>0.26351723508201502</v>
      </c>
      <c r="AE13" s="17"/>
      <c r="AF13" s="17">
        <v>0.1698684809064</v>
      </c>
      <c r="AG13" s="17">
        <v>0.28763571468680299</v>
      </c>
      <c r="AH13" s="17">
        <v>5.8137183270241102E-2</v>
      </c>
      <c r="AI13" s="17"/>
      <c r="AJ13" s="17">
        <v>0.203490433717776</v>
      </c>
      <c r="AK13" s="17">
        <v>0.17140831011388999</v>
      </c>
      <c r="AL13" s="17">
        <v>0.374227454628898</v>
      </c>
      <c r="AM13" s="17">
        <v>0.46182826875048599</v>
      </c>
      <c r="AN13" s="17">
        <v>0.15797465417953299</v>
      </c>
      <c r="AO13" s="17"/>
      <c r="AP13" s="17">
        <v>0.232224833480981</v>
      </c>
      <c r="AQ13" s="17">
        <v>0.24163385412747099</v>
      </c>
      <c r="AR13" s="17">
        <v>0.13791464936841699</v>
      </c>
      <c r="AS13" s="17">
        <v>0.22208430337205201</v>
      </c>
      <c r="AT13" s="17">
        <v>0.10595823334684799</v>
      </c>
      <c r="AU13" s="17"/>
      <c r="AV13" s="17">
        <v>0.17479784775630999</v>
      </c>
      <c r="AW13" s="17">
        <v>0.26050750356929497</v>
      </c>
      <c r="AX13" s="17">
        <v>0.18713576499114501</v>
      </c>
      <c r="AY13" s="17">
        <v>0.20813977586892099</v>
      </c>
      <c r="AZ13" s="17">
        <v>0.17571191248158699</v>
      </c>
      <c r="BA13" s="17">
        <v>9.3632175651579094E-2</v>
      </c>
      <c r="BB13" s="17"/>
      <c r="BC13" s="17">
        <v>0.397673332851747</v>
      </c>
      <c r="BD13" s="17">
        <v>0.14879170406858699</v>
      </c>
      <c r="BE13" s="17">
        <v>0.165468852208638</v>
      </c>
      <c r="BF13" s="17">
        <v>0.16772078786248601</v>
      </c>
      <c r="BG13" s="17">
        <v>0</v>
      </c>
    </row>
    <row r="14" spans="2:59" x14ac:dyDescent="0.35">
      <c r="B14" s="18" t="s">
        <v>598</v>
      </c>
      <c r="C14" s="17">
        <v>0.16932238033403799</v>
      </c>
      <c r="D14" s="17">
        <v>0.193103783325897</v>
      </c>
      <c r="E14" s="17">
        <v>0.14652738814168001</v>
      </c>
      <c r="F14" s="17"/>
      <c r="G14" s="17">
        <v>0.13536782747085699</v>
      </c>
      <c r="H14" s="17">
        <v>0.13724077243763899</v>
      </c>
      <c r="I14" s="17">
        <v>0.37689987253973301</v>
      </c>
      <c r="J14" s="17">
        <v>4.0396327116096198E-2</v>
      </c>
      <c r="K14" s="17">
        <v>0.139826861538417</v>
      </c>
      <c r="L14" s="17">
        <v>0.16960110260771299</v>
      </c>
      <c r="M14" s="17"/>
      <c r="N14" s="17">
        <v>0.18953967377710301</v>
      </c>
      <c r="O14" s="17">
        <v>0.191206132922844</v>
      </c>
      <c r="P14" s="17">
        <v>0.18770608438904901</v>
      </c>
      <c r="Q14" s="17">
        <v>0.107857721049387</v>
      </c>
      <c r="R14" s="17"/>
      <c r="S14" s="17">
        <v>0.269528717653019</v>
      </c>
      <c r="T14" s="17">
        <v>0.22327448104463599</v>
      </c>
      <c r="U14" s="17">
        <v>0</v>
      </c>
      <c r="V14" s="17">
        <v>0.26446267137913598</v>
      </c>
      <c r="W14" s="17">
        <v>0.32406512637936002</v>
      </c>
      <c r="X14" s="17">
        <v>9.5299185781316201E-2</v>
      </c>
      <c r="Y14" s="17">
        <v>0.15304319529361901</v>
      </c>
      <c r="Z14" s="17">
        <v>0.14203877798949499</v>
      </c>
      <c r="AA14" s="17">
        <v>0.207292973986514</v>
      </c>
      <c r="AB14" s="17">
        <v>0</v>
      </c>
      <c r="AC14" s="17">
        <v>0</v>
      </c>
      <c r="AD14" s="17">
        <v>0.18660142752575801</v>
      </c>
      <c r="AE14" s="17"/>
      <c r="AF14" s="17">
        <v>0.17003972239006199</v>
      </c>
      <c r="AG14" s="17">
        <v>0.13211701005891099</v>
      </c>
      <c r="AH14" s="17">
        <v>0.26441058262031197</v>
      </c>
      <c r="AI14" s="17"/>
      <c r="AJ14" s="17">
        <v>0.22010276663703299</v>
      </c>
      <c r="AK14" s="17">
        <v>0.18686284232084399</v>
      </c>
      <c r="AL14" s="17">
        <v>0</v>
      </c>
      <c r="AM14" s="17">
        <v>0</v>
      </c>
      <c r="AN14" s="17">
        <v>0.102785602800136</v>
      </c>
      <c r="AO14" s="17"/>
      <c r="AP14" s="17">
        <v>0.13644034325966301</v>
      </c>
      <c r="AQ14" s="17">
        <v>0.112852597587373</v>
      </c>
      <c r="AR14" s="17">
        <v>0.22021906826396501</v>
      </c>
      <c r="AS14" s="17">
        <v>0.27048776193229102</v>
      </c>
      <c r="AT14" s="17">
        <v>0.39622499191633898</v>
      </c>
      <c r="AU14" s="17"/>
      <c r="AV14" s="17">
        <v>0.153876688894278</v>
      </c>
      <c r="AW14" s="17">
        <v>0.16070083255092499</v>
      </c>
      <c r="AX14" s="17">
        <v>0.30523314343576602</v>
      </c>
      <c r="AY14" s="17">
        <v>0.14316971111722099</v>
      </c>
      <c r="AZ14" s="17">
        <v>0.33973718276412002</v>
      </c>
      <c r="BA14" s="17">
        <v>0.112253887481717</v>
      </c>
      <c r="BB14" s="17"/>
      <c r="BC14" s="17">
        <v>0.22874846073712601</v>
      </c>
      <c r="BD14" s="17">
        <v>0.10575983244248099</v>
      </c>
      <c r="BE14" s="17">
        <v>0.20343661156585399</v>
      </c>
      <c r="BF14" s="17">
        <v>0.17406798382258401</v>
      </c>
      <c r="BG14" s="17">
        <v>0.44732533454145201</v>
      </c>
    </row>
    <row r="15" spans="2:59" x14ac:dyDescent="0.35">
      <c r="B15" s="18" t="s">
        <v>726</v>
      </c>
      <c r="C15" s="17">
        <v>0.20098904517240099</v>
      </c>
      <c r="D15" s="17">
        <v>0.21350765990473999</v>
      </c>
      <c r="E15" s="17">
        <v>0.188989680577279</v>
      </c>
      <c r="F15" s="17"/>
      <c r="G15" s="17">
        <v>6.8329071560311205E-2</v>
      </c>
      <c r="H15" s="17">
        <v>0.24600218858360501</v>
      </c>
      <c r="I15" s="17">
        <v>8.8402344585796697E-2</v>
      </c>
      <c r="J15" s="17">
        <v>0.20788494125583201</v>
      </c>
      <c r="K15" s="17">
        <v>0.327187979255395</v>
      </c>
      <c r="L15" s="17">
        <v>0.26971146103350402</v>
      </c>
      <c r="M15" s="17"/>
      <c r="N15" s="17">
        <v>0.123462405612334</v>
      </c>
      <c r="O15" s="17">
        <v>0.16134133874725801</v>
      </c>
      <c r="P15" s="17">
        <v>0.21482272219554599</v>
      </c>
      <c r="Q15" s="17">
        <v>0.31038391156668499</v>
      </c>
      <c r="R15" s="17"/>
      <c r="S15" s="17">
        <v>0</v>
      </c>
      <c r="T15" s="17">
        <v>0.35784220414742801</v>
      </c>
      <c r="U15" s="17">
        <v>0.42863006171537299</v>
      </c>
      <c r="V15" s="17">
        <v>0</v>
      </c>
      <c r="W15" s="17">
        <v>0</v>
      </c>
      <c r="X15" s="17">
        <v>0.29095344342638702</v>
      </c>
      <c r="Y15" s="17">
        <v>0.18821039162386599</v>
      </c>
      <c r="Z15" s="17">
        <v>0.38665366070625501</v>
      </c>
      <c r="AA15" s="17">
        <v>0.17163156357673701</v>
      </c>
      <c r="AB15" s="17">
        <v>0.25878591614769902</v>
      </c>
      <c r="AC15" s="17">
        <v>0</v>
      </c>
      <c r="AD15" s="17">
        <v>0.12908808837508801</v>
      </c>
      <c r="AE15" s="17"/>
      <c r="AF15" s="17">
        <v>0.25127033422588702</v>
      </c>
      <c r="AG15" s="17">
        <v>0.16364336817001099</v>
      </c>
      <c r="AH15" s="17">
        <v>0.17286838589633299</v>
      </c>
      <c r="AI15" s="17"/>
      <c r="AJ15" s="17">
        <v>0.16750141315002001</v>
      </c>
      <c r="AK15" s="17">
        <v>0.18810995654750401</v>
      </c>
      <c r="AL15" s="17">
        <v>0.15418840394028299</v>
      </c>
      <c r="AM15" s="17">
        <v>0</v>
      </c>
      <c r="AN15" s="17">
        <v>8.5006285998073805E-2</v>
      </c>
      <c r="AO15" s="17"/>
      <c r="AP15" s="17">
        <v>0.219953326847553</v>
      </c>
      <c r="AQ15" s="17">
        <v>0.197326057378998</v>
      </c>
      <c r="AR15" s="17">
        <v>0.111734440779153</v>
      </c>
      <c r="AS15" s="17">
        <v>0.22726881769784599</v>
      </c>
      <c r="AT15" s="17">
        <v>0.13980306264429701</v>
      </c>
      <c r="AU15" s="17"/>
      <c r="AV15" s="17">
        <v>0.20465741535389001</v>
      </c>
      <c r="AW15" s="17">
        <v>0.14255877034773301</v>
      </c>
      <c r="AX15" s="17">
        <v>0.20477466041929299</v>
      </c>
      <c r="AY15" s="17">
        <v>0.17093806511080401</v>
      </c>
      <c r="AZ15" s="17">
        <v>0.119872041424882</v>
      </c>
      <c r="BA15" s="17">
        <v>0.28961093444775399</v>
      </c>
      <c r="BB15" s="17"/>
      <c r="BC15" s="17">
        <v>0.238030746643209</v>
      </c>
      <c r="BD15" s="17">
        <v>0.17825947792615801</v>
      </c>
      <c r="BE15" s="17">
        <v>6.5488290397106699E-2</v>
      </c>
      <c r="BF15" s="17">
        <v>0.27841438473319402</v>
      </c>
      <c r="BG15" s="17">
        <v>0.31884482264109099</v>
      </c>
    </row>
    <row r="16" spans="2:59" x14ac:dyDescent="0.35">
      <c r="B16" s="18" t="s">
        <v>100</v>
      </c>
      <c r="C16" s="19">
        <v>9.2080311941979007E-2</v>
      </c>
      <c r="D16" s="19">
        <v>4.7919171215686597E-2</v>
      </c>
      <c r="E16" s="19">
        <v>0.13440972616560901</v>
      </c>
      <c r="F16" s="19"/>
      <c r="G16" s="19">
        <v>0.15419463580746401</v>
      </c>
      <c r="H16" s="19">
        <v>9.9151798336785099E-2</v>
      </c>
      <c r="I16" s="19">
        <v>8.8855714936616301E-2</v>
      </c>
      <c r="J16" s="19">
        <v>0.16767472926812499</v>
      </c>
      <c r="K16" s="19">
        <v>5.58116307754166E-2</v>
      </c>
      <c r="L16" s="19">
        <v>0</v>
      </c>
      <c r="M16" s="19"/>
      <c r="N16" s="19">
        <v>0.114873390450611</v>
      </c>
      <c r="O16" s="19">
        <v>0.117725053699335</v>
      </c>
      <c r="P16" s="19">
        <v>4.0171436014594601E-2</v>
      </c>
      <c r="Q16" s="19">
        <v>8.5588123707174404E-2</v>
      </c>
      <c r="R16" s="19"/>
      <c r="S16" s="19">
        <v>5.6469492004076298E-2</v>
      </c>
      <c r="T16" s="19">
        <v>5.5492829850755702E-2</v>
      </c>
      <c r="U16" s="19">
        <v>0</v>
      </c>
      <c r="V16" s="19">
        <v>0.11715224215829401</v>
      </c>
      <c r="W16" s="19">
        <v>0</v>
      </c>
      <c r="X16" s="19">
        <v>0</v>
      </c>
      <c r="Y16" s="19">
        <v>0.261006735766806</v>
      </c>
      <c r="Z16" s="19">
        <v>0</v>
      </c>
      <c r="AA16" s="19">
        <v>0.12704149422316899</v>
      </c>
      <c r="AB16" s="19">
        <v>0.168456804896468</v>
      </c>
      <c r="AC16" s="19">
        <v>0</v>
      </c>
      <c r="AD16" s="19">
        <v>0</v>
      </c>
      <c r="AE16" s="19"/>
      <c r="AF16" s="19">
        <v>3.9388134141416502E-2</v>
      </c>
      <c r="AG16" s="19">
        <v>9.4063044386758193E-2</v>
      </c>
      <c r="AH16" s="19">
        <v>0.23230928096947501</v>
      </c>
      <c r="AI16" s="19"/>
      <c r="AJ16" s="19">
        <v>3.8752313812303499E-2</v>
      </c>
      <c r="AK16" s="19">
        <v>7.5641897725101701E-2</v>
      </c>
      <c r="AL16" s="19">
        <v>0.471584141430819</v>
      </c>
      <c r="AM16" s="19">
        <v>0</v>
      </c>
      <c r="AN16" s="19">
        <v>0.30404314992895898</v>
      </c>
      <c r="AO16" s="19"/>
      <c r="AP16" s="19">
        <v>4.0545888768100002E-2</v>
      </c>
      <c r="AQ16" s="19">
        <v>9.9695454138793604E-2</v>
      </c>
      <c r="AR16" s="19">
        <v>0.23932209554515399</v>
      </c>
      <c r="AS16" s="19">
        <v>0</v>
      </c>
      <c r="AT16" s="19">
        <v>0.10440736534363999</v>
      </c>
      <c r="AU16" s="19"/>
      <c r="AV16" s="19">
        <v>7.3432467944403196E-2</v>
      </c>
      <c r="AW16" s="19">
        <v>5.2470168963319103E-2</v>
      </c>
      <c r="AX16" s="19">
        <v>7.1009351607296101E-2</v>
      </c>
      <c r="AY16" s="19">
        <v>8.4258874512898194E-2</v>
      </c>
      <c r="AZ16" s="19">
        <v>8.9522531100617503E-2</v>
      </c>
      <c r="BA16" s="19">
        <v>0.14497053711859301</v>
      </c>
      <c r="BB16" s="19"/>
      <c r="BC16" s="19">
        <v>3.1532729716287303E-2</v>
      </c>
      <c r="BD16" s="19">
        <v>3.2984384766067999E-2</v>
      </c>
      <c r="BE16" s="19">
        <v>0.22780306987658</v>
      </c>
      <c r="BF16" s="19">
        <v>0.13742977937652301</v>
      </c>
      <c r="BG16" s="19">
        <v>0</v>
      </c>
    </row>
    <row r="17" spans="2:2" x14ac:dyDescent="0.35">
      <c r="B17" s="16" t="s">
        <v>748</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51</v>
      </c>
      <c r="E7" s="10">
        <v>65</v>
      </c>
      <c r="F7" s="10"/>
      <c r="G7" s="10">
        <v>10</v>
      </c>
      <c r="H7" s="10">
        <v>20</v>
      </c>
      <c r="I7" s="10">
        <v>21</v>
      </c>
      <c r="J7" s="10">
        <v>21</v>
      </c>
      <c r="K7" s="10">
        <v>18</v>
      </c>
      <c r="L7" s="10">
        <v>26</v>
      </c>
      <c r="M7" s="10"/>
      <c r="N7" s="10">
        <v>37</v>
      </c>
      <c r="O7" s="10">
        <v>27</v>
      </c>
      <c r="P7" s="10">
        <v>29</v>
      </c>
      <c r="Q7" s="10">
        <v>23</v>
      </c>
      <c r="R7" s="10"/>
      <c r="S7" s="10">
        <v>13</v>
      </c>
      <c r="T7" s="10">
        <v>15</v>
      </c>
      <c r="U7" s="10">
        <v>10</v>
      </c>
      <c r="V7" s="10">
        <v>5</v>
      </c>
      <c r="W7" s="10">
        <v>11</v>
      </c>
      <c r="X7" s="10">
        <v>4</v>
      </c>
      <c r="Y7" s="10">
        <v>9</v>
      </c>
      <c r="Z7" s="10">
        <v>4</v>
      </c>
      <c r="AA7" s="10">
        <v>17</v>
      </c>
      <c r="AB7" s="10">
        <v>16</v>
      </c>
      <c r="AC7" s="10">
        <v>5</v>
      </c>
      <c r="AD7" s="10">
        <v>7</v>
      </c>
      <c r="AE7" s="10"/>
      <c r="AF7" s="10">
        <v>45</v>
      </c>
      <c r="AG7" s="10">
        <v>46</v>
      </c>
      <c r="AH7" s="10">
        <v>15</v>
      </c>
      <c r="AI7" s="10"/>
      <c r="AJ7" s="10">
        <v>43</v>
      </c>
      <c r="AK7" s="10">
        <v>32</v>
      </c>
      <c r="AL7" s="10">
        <v>6</v>
      </c>
      <c r="AM7" s="10">
        <v>1</v>
      </c>
      <c r="AN7" s="10">
        <v>14</v>
      </c>
      <c r="AO7" s="10"/>
      <c r="AP7" s="10">
        <v>18</v>
      </c>
      <c r="AQ7" s="10">
        <v>40</v>
      </c>
      <c r="AR7" s="10">
        <v>11</v>
      </c>
      <c r="AS7" s="10">
        <v>21</v>
      </c>
      <c r="AT7" s="10">
        <v>4</v>
      </c>
      <c r="AU7" s="10"/>
      <c r="AV7" s="10">
        <v>33</v>
      </c>
      <c r="AW7" s="10">
        <v>19</v>
      </c>
      <c r="AX7" s="10">
        <v>12</v>
      </c>
      <c r="AY7" s="10">
        <v>23</v>
      </c>
      <c r="AZ7" s="10">
        <v>4</v>
      </c>
      <c r="BA7" s="10">
        <v>7</v>
      </c>
      <c r="BB7" s="10"/>
      <c r="BC7" s="10">
        <v>23</v>
      </c>
      <c r="BD7" s="10">
        <v>26</v>
      </c>
      <c r="BE7" s="10">
        <v>39</v>
      </c>
      <c r="BF7" s="10">
        <v>14</v>
      </c>
      <c r="BG7" s="10">
        <v>1</v>
      </c>
    </row>
    <row r="8" spans="2:59" ht="30" customHeight="1" x14ac:dyDescent="0.35">
      <c r="B8" s="11" t="s">
        <v>20</v>
      </c>
      <c r="C8" s="11">
        <v>115</v>
      </c>
      <c r="D8" s="11">
        <v>50</v>
      </c>
      <c r="E8" s="11">
        <v>65</v>
      </c>
      <c r="F8" s="11"/>
      <c r="G8" s="11">
        <v>10</v>
      </c>
      <c r="H8" s="11">
        <v>21</v>
      </c>
      <c r="I8" s="11">
        <v>21</v>
      </c>
      <c r="J8" s="11">
        <v>20</v>
      </c>
      <c r="K8" s="11">
        <v>17</v>
      </c>
      <c r="L8" s="11">
        <v>25</v>
      </c>
      <c r="M8" s="11"/>
      <c r="N8" s="11">
        <v>36</v>
      </c>
      <c r="O8" s="11">
        <v>30</v>
      </c>
      <c r="P8" s="11">
        <v>27</v>
      </c>
      <c r="Q8" s="11">
        <v>21</v>
      </c>
      <c r="R8" s="11"/>
      <c r="S8" s="11">
        <v>13</v>
      </c>
      <c r="T8" s="11">
        <v>16</v>
      </c>
      <c r="U8" s="11">
        <v>10</v>
      </c>
      <c r="V8" s="11">
        <v>6</v>
      </c>
      <c r="W8" s="11">
        <v>12</v>
      </c>
      <c r="X8" s="11">
        <v>5</v>
      </c>
      <c r="Y8" s="11">
        <v>8</v>
      </c>
      <c r="Z8" s="11">
        <v>4</v>
      </c>
      <c r="AA8" s="11">
        <v>17</v>
      </c>
      <c r="AB8" s="11">
        <v>14</v>
      </c>
      <c r="AC8" s="11">
        <v>4</v>
      </c>
      <c r="AD8" s="11">
        <v>7</v>
      </c>
      <c r="AE8" s="11"/>
      <c r="AF8" s="11">
        <v>45</v>
      </c>
      <c r="AG8" s="11">
        <v>45</v>
      </c>
      <c r="AH8" s="11">
        <v>15</v>
      </c>
      <c r="AI8" s="11"/>
      <c r="AJ8" s="11">
        <v>43</v>
      </c>
      <c r="AK8" s="11">
        <v>33</v>
      </c>
      <c r="AL8" s="11">
        <v>6</v>
      </c>
      <c r="AM8" s="11">
        <v>1</v>
      </c>
      <c r="AN8" s="11">
        <v>13</v>
      </c>
      <c r="AO8" s="11"/>
      <c r="AP8" s="11">
        <v>19</v>
      </c>
      <c r="AQ8" s="11">
        <v>40</v>
      </c>
      <c r="AR8" s="11">
        <v>11</v>
      </c>
      <c r="AS8" s="11">
        <v>20</v>
      </c>
      <c r="AT8" s="11">
        <v>4</v>
      </c>
      <c r="AU8" s="11"/>
      <c r="AV8" s="11">
        <v>34</v>
      </c>
      <c r="AW8" s="11">
        <v>20</v>
      </c>
      <c r="AX8" s="11">
        <v>11</v>
      </c>
      <c r="AY8" s="11">
        <v>22</v>
      </c>
      <c r="AZ8" s="11">
        <v>4</v>
      </c>
      <c r="BA8" s="11">
        <v>7</v>
      </c>
      <c r="BB8" s="11"/>
      <c r="BC8" s="11">
        <v>23</v>
      </c>
      <c r="BD8" s="11">
        <v>25</v>
      </c>
      <c r="BE8" s="11">
        <v>40</v>
      </c>
      <c r="BF8" s="11">
        <v>14</v>
      </c>
      <c r="BG8" s="11">
        <v>1</v>
      </c>
    </row>
    <row r="9" spans="2:59" ht="29" x14ac:dyDescent="0.35">
      <c r="B9" s="18" t="s">
        <v>721</v>
      </c>
      <c r="C9" s="17">
        <v>4.5847275651900797E-2</v>
      </c>
      <c r="D9" s="17">
        <v>4.1674631944877798E-2</v>
      </c>
      <c r="E9" s="17">
        <v>4.9069405729380899E-2</v>
      </c>
      <c r="F9" s="17"/>
      <c r="G9" s="17">
        <v>0</v>
      </c>
      <c r="H9" s="17">
        <v>6.6482113427881198E-2</v>
      </c>
      <c r="I9" s="17">
        <v>5.1577974394131199E-2</v>
      </c>
      <c r="J9" s="17">
        <v>0</v>
      </c>
      <c r="K9" s="17">
        <v>0.106758687440784</v>
      </c>
      <c r="L9" s="17">
        <v>3.7349608169930798E-2</v>
      </c>
      <c r="M9" s="17"/>
      <c r="N9" s="17">
        <v>2.9836835093412201E-2</v>
      </c>
      <c r="O9" s="17">
        <v>4.6489133286746101E-2</v>
      </c>
      <c r="P9" s="17">
        <v>0</v>
      </c>
      <c r="Q9" s="17">
        <v>0.12989385427448</v>
      </c>
      <c r="R9" s="17"/>
      <c r="S9" s="17">
        <v>0</v>
      </c>
      <c r="T9" s="17">
        <v>0</v>
      </c>
      <c r="U9" s="17">
        <v>9.8637292112949596E-2</v>
      </c>
      <c r="V9" s="17">
        <v>0</v>
      </c>
      <c r="W9" s="17">
        <v>0.120451047519119</v>
      </c>
      <c r="X9" s="17">
        <v>0</v>
      </c>
      <c r="Y9" s="17">
        <v>0</v>
      </c>
      <c r="Z9" s="17">
        <v>0.26078486409152801</v>
      </c>
      <c r="AA9" s="17">
        <v>5.72977399315713E-2</v>
      </c>
      <c r="AB9" s="17">
        <v>5.9510053672423298E-2</v>
      </c>
      <c r="AC9" s="17">
        <v>0</v>
      </c>
      <c r="AD9" s="17">
        <v>0</v>
      </c>
      <c r="AE9" s="17"/>
      <c r="AF9" s="17">
        <v>7.0294386880619203E-2</v>
      </c>
      <c r="AG9" s="17">
        <v>4.6355695971654197E-2</v>
      </c>
      <c r="AH9" s="17">
        <v>0</v>
      </c>
      <c r="AI9" s="17"/>
      <c r="AJ9" s="17">
        <v>4.2994386126967002E-2</v>
      </c>
      <c r="AK9" s="17">
        <v>7.5586781866417901E-2</v>
      </c>
      <c r="AL9" s="17">
        <v>0</v>
      </c>
      <c r="AM9" s="17">
        <v>0</v>
      </c>
      <c r="AN9" s="17">
        <v>0</v>
      </c>
      <c r="AO9" s="17"/>
      <c r="AP9" s="17">
        <v>7.4682037101126295E-2</v>
      </c>
      <c r="AQ9" s="17">
        <v>4.81499220513225E-2</v>
      </c>
      <c r="AR9" s="17">
        <v>0</v>
      </c>
      <c r="AS9" s="17">
        <v>9.5771033882724399E-2</v>
      </c>
      <c r="AT9" s="17">
        <v>0</v>
      </c>
      <c r="AU9" s="17"/>
      <c r="AV9" s="17">
        <v>7.3995989812047594E-2</v>
      </c>
      <c r="AW9" s="17">
        <v>4.2596424464499801E-2</v>
      </c>
      <c r="AX9" s="17">
        <v>0</v>
      </c>
      <c r="AY9" s="17">
        <v>8.8314922483560293E-2</v>
      </c>
      <c r="AZ9" s="17">
        <v>0</v>
      </c>
      <c r="BA9" s="17">
        <v>0</v>
      </c>
      <c r="BB9" s="17"/>
      <c r="BC9" s="17">
        <v>0.119657841149635</v>
      </c>
      <c r="BD9" s="17">
        <v>0</v>
      </c>
      <c r="BE9" s="17">
        <v>2.75445223718691E-2</v>
      </c>
      <c r="BF9" s="17">
        <v>9.9461125214895807E-2</v>
      </c>
      <c r="BG9" s="17">
        <v>0</v>
      </c>
    </row>
    <row r="10" spans="2:59" x14ac:dyDescent="0.35">
      <c r="B10" s="18" t="s">
        <v>689</v>
      </c>
      <c r="C10" s="17">
        <v>9.0112470919654505E-2</v>
      </c>
      <c r="D10" s="17">
        <v>6.7156803112927793E-2</v>
      </c>
      <c r="E10" s="17">
        <v>0.107838917959502</v>
      </c>
      <c r="F10" s="17"/>
      <c r="G10" s="17">
        <v>0.214081884107129</v>
      </c>
      <c r="H10" s="17">
        <v>0.11056691532221199</v>
      </c>
      <c r="I10" s="17">
        <v>0.144028500508845</v>
      </c>
      <c r="J10" s="17">
        <v>0</v>
      </c>
      <c r="K10" s="17">
        <v>0.11415994111168901</v>
      </c>
      <c r="L10" s="17">
        <v>3.6793479480398399E-2</v>
      </c>
      <c r="M10" s="17"/>
      <c r="N10" s="17">
        <v>0.14503965502039401</v>
      </c>
      <c r="O10" s="17">
        <v>3.5689604669539701E-2</v>
      </c>
      <c r="P10" s="17">
        <v>7.3205361587039802E-2</v>
      </c>
      <c r="Q10" s="17">
        <v>9.42243468009938E-2</v>
      </c>
      <c r="R10" s="17"/>
      <c r="S10" s="17">
        <v>0.25048416758098802</v>
      </c>
      <c r="T10" s="17">
        <v>6.3480303091436999E-2</v>
      </c>
      <c r="U10" s="17">
        <v>0</v>
      </c>
      <c r="V10" s="17">
        <v>0.19464079672794701</v>
      </c>
      <c r="W10" s="17">
        <v>0.17670207683095401</v>
      </c>
      <c r="X10" s="17">
        <v>0</v>
      </c>
      <c r="Y10" s="17">
        <v>0</v>
      </c>
      <c r="Z10" s="17">
        <v>0</v>
      </c>
      <c r="AA10" s="17">
        <v>0.122520863830773</v>
      </c>
      <c r="AB10" s="17">
        <v>0</v>
      </c>
      <c r="AC10" s="17">
        <v>0</v>
      </c>
      <c r="AD10" s="17">
        <v>0.13963448388946301</v>
      </c>
      <c r="AE10" s="17"/>
      <c r="AF10" s="17">
        <v>6.2224097629555497E-2</v>
      </c>
      <c r="AG10" s="17">
        <v>6.8947752723709399E-2</v>
      </c>
      <c r="AH10" s="17">
        <v>0.23000205364530801</v>
      </c>
      <c r="AI10" s="17"/>
      <c r="AJ10" s="17">
        <v>0.103655241993002</v>
      </c>
      <c r="AK10" s="17">
        <v>6.1731948038142997E-2</v>
      </c>
      <c r="AL10" s="17">
        <v>0.166610326160437</v>
      </c>
      <c r="AM10" s="17">
        <v>0</v>
      </c>
      <c r="AN10" s="17">
        <v>0.150327604906273</v>
      </c>
      <c r="AO10" s="17"/>
      <c r="AP10" s="17">
        <v>6.0415126389225797E-2</v>
      </c>
      <c r="AQ10" s="17">
        <v>0.10436392702993399</v>
      </c>
      <c r="AR10" s="17">
        <v>9.4802253687068502E-2</v>
      </c>
      <c r="AS10" s="17">
        <v>0.102426067603057</v>
      </c>
      <c r="AT10" s="17">
        <v>0</v>
      </c>
      <c r="AU10" s="17"/>
      <c r="AV10" s="17">
        <v>8.8273726276701797E-2</v>
      </c>
      <c r="AW10" s="17">
        <v>5.79621169031624E-2</v>
      </c>
      <c r="AX10" s="17">
        <v>8.9046003692875395E-2</v>
      </c>
      <c r="AY10" s="17">
        <v>9.4451838451872203E-2</v>
      </c>
      <c r="AZ10" s="17">
        <v>0.277814390163173</v>
      </c>
      <c r="BA10" s="17">
        <v>0</v>
      </c>
      <c r="BB10" s="17"/>
      <c r="BC10" s="17">
        <v>4.03022496806291E-2</v>
      </c>
      <c r="BD10" s="17">
        <v>3.5951218081602801E-2</v>
      </c>
      <c r="BE10" s="17">
        <v>0.13674294198536999</v>
      </c>
      <c r="BF10" s="17">
        <v>0.148816664579522</v>
      </c>
      <c r="BG10" s="17">
        <v>0</v>
      </c>
    </row>
    <row r="11" spans="2:59" x14ac:dyDescent="0.35">
      <c r="B11" s="18" t="s">
        <v>690</v>
      </c>
      <c r="C11" s="17">
        <v>0.246187381913298</v>
      </c>
      <c r="D11" s="17">
        <v>0.28928253743748</v>
      </c>
      <c r="E11" s="17">
        <v>0.212909151956966</v>
      </c>
      <c r="F11" s="17"/>
      <c r="G11" s="17">
        <v>0.40837918756437602</v>
      </c>
      <c r="H11" s="17">
        <v>0.11809510945797499</v>
      </c>
      <c r="I11" s="17">
        <v>0.156490399837516</v>
      </c>
      <c r="J11" s="17">
        <v>0.15546862027481401</v>
      </c>
      <c r="K11" s="17">
        <v>0.27539766065938198</v>
      </c>
      <c r="L11" s="17">
        <v>0.41722850010143497</v>
      </c>
      <c r="M11" s="17"/>
      <c r="N11" s="17">
        <v>0.28495515984217701</v>
      </c>
      <c r="O11" s="17">
        <v>0.226075480603527</v>
      </c>
      <c r="P11" s="17">
        <v>0.28310158911517302</v>
      </c>
      <c r="Q11" s="17">
        <v>0.16193889982407</v>
      </c>
      <c r="R11" s="17"/>
      <c r="S11" s="17">
        <v>0</v>
      </c>
      <c r="T11" s="17">
        <v>0.39252726802047</v>
      </c>
      <c r="U11" s="17">
        <v>0.29205545100529301</v>
      </c>
      <c r="V11" s="17">
        <v>0.437240043461262</v>
      </c>
      <c r="W11" s="17">
        <v>8.5196287800132803E-2</v>
      </c>
      <c r="X11" s="17">
        <v>0</v>
      </c>
      <c r="Y11" s="17">
        <v>0.77205136591478496</v>
      </c>
      <c r="Z11" s="17">
        <v>0</v>
      </c>
      <c r="AA11" s="17">
        <v>0.29675484377814598</v>
      </c>
      <c r="AB11" s="17">
        <v>0.13554048873778399</v>
      </c>
      <c r="AC11" s="17">
        <v>0.149535104768971</v>
      </c>
      <c r="AD11" s="17">
        <v>0.23993363297011999</v>
      </c>
      <c r="AE11" s="17"/>
      <c r="AF11" s="17">
        <v>0.25973533506249802</v>
      </c>
      <c r="AG11" s="17">
        <v>0.21493733819769101</v>
      </c>
      <c r="AH11" s="17">
        <v>0.25794743501795803</v>
      </c>
      <c r="AI11" s="17"/>
      <c r="AJ11" s="17">
        <v>0.35759877829683101</v>
      </c>
      <c r="AK11" s="17">
        <v>0.220467598122875</v>
      </c>
      <c r="AL11" s="17">
        <v>0.167137227440222</v>
      </c>
      <c r="AM11" s="17">
        <v>0</v>
      </c>
      <c r="AN11" s="17">
        <v>0.15292379871200301</v>
      </c>
      <c r="AO11" s="17"/>
      <c r="AP11" s="17">
        <v>0.39023390496747501</v>
      </c>
      <c r="AQ11" s="17">
        <v>0.24692400308391799</v>
      </c>
      <c r="AR11" s="17">
        <v>0.27446941900669802</v>
      </c>
      <c r="AS11" s="17">
        <v>0.162441041668726</v>
      </c>
      <c r="AT11" s="17">
        <v>0</v>
      </c>
      <c r="AU11" s="17"/>
      <c r="AV11" s="17">
        <v>0.20695625224132499</v>
      </c>
      <c r="AW11" s="17">
        <v>0.37438940495763201</v>
      </c>
      <c r="AX11" s="17">
        <v>0.348488172388422</v>
      </c>
      <c r="AY11" s="17">
        <v>0.236899336637763</v>
      </c>
      <c r="AZ11" s="17">
        <v>0</v>
      </c>
      <c r="BA11" s="17">
        <v>0.25372038566963101</v>
      </c>
      <c r="BB11" s="17"/>
      <c r="BC11" s="17">
        <v>0.44999169910381198</v>
      </c>
      <c r="BD11" s="17">
        <v>0.23849614106721601</v>
      </c>
      <c r="BE11" s="17">
        <v>0.16603579588407799</v>
      </c>
      <c r="BF11" s="17">
        <v>0.19562682145106799</v>
      </c>
      <c r="BG11" s="17">
        <v>0</v>
      </c>
    </row>
    <row r="12" spans="2:59" x14ac:dyDescent="0.35">
      <c r="B12" s="18" t="s">
        <v>691</v>
      </c>
      <c r="C12" s="17">
        <v>0.311793962332784</v>
      </c>
      <c r="D12" s="17">
        <v>0.34128219570506102</v>
      </c>
      <c r="E12" s="17">
        <v>0.289023045295068</v>
      </c>
      <c r="F12" s="17"/>
      <c r="G12" s="17">
        <v>0.312473565797668</v>
      </c>
      <c r="H12" s="17">
        <v>0.309779203024873</v>
      </c>
      <c r="I12" s="17">
        <v>0.35693311030389602</v>
      </c>
      <c r="J12" s="17">
        <v>0.46741334269544599</v>
      </c>
      <c r="K12" s="17">
        <v>0.17495895379041901</v>
      </c>
      <c r="L12" s="17">
        <v>0.243238000306956</v>
      </c>
      <c r="M12" s="17"/>
      <c r="N12" s="17">
        <v>0.26047210278967797</v>
      </c>
      <c r="O12" s="17">
        <v>0.372800349487729</v>
      </c>
      <c r="P12" s="17">
        <v>0.33314264010612499</v>
      </c>
      <c r="Q12" s="17">
        <v>0.286688830640493</v>
      </c>
      <c r="R12" s="17"/>
      <c r="S12" s="17">
        <v>0.38233968469047303</v>
      </c>
      <c r="T12" s="17">
        <v>0.28555915743500299</v>
      </c>
      <c r="U12" s="17">
        <v>0.39288689654145398</v>
      </c>
      <c r="V12" s="17">
        <v>0</v>
      </c>
      <c r="W12" s="17">
        <v>0.53671674857251805</v>
      </c>
      <c r="X12" s="17">
        <v>0.757031360732903</v>
      </c>
      <c r="Y12" s="17">
        <v>0</v>
      </c>
      <c r="Z12" s="17">
        <v>0</v>
      </c>
      <c r="AA12" s="17">
        <v>0.29966130981801098</v>
      </c>
      <c r="AB12" s="17">
        <v>0.40271530900624303</v>
      </c>
      <c r="AC12" s="17">
        <v>0.197604042944693</v>
      </c>
      <c r="AD12" s="17">
        <v>0.17376048217938</v>
      </c>
      <c r="AE12" s="17"/>
      <c r="AF12" s="17">
        <v>0.30392998092953599</v>
      </c>
      <c r="AG12" s="17">
        <v>0.316309402908514</v>
      </c>
      <c r="AH12" s="17">
        <v>0.24485622959782699</v>
      </c>
      <c r="AI12" s="17"/>
      <c r="AJ12" s="17">
        <v>0.21118481999233299</v>
      </c>
      <c r="AK12" s="17">
        <v>0.36181919515185201</v>
      </c>
      <c r="AL12" s="17">
        <v>0.14546681645131099</v>
      </c>
      <c r="AM12" s="17">
        <v>1</v>
      </c>
      <c r="AN12" s="17">
        <v>0.411635112783926</v>
      </c>
      <c r="AO12" s="17"/>
      <c r="AP12" s="17">
        <v>6.8612459793827005E-2</v>
      </c>
      <c r="AQ12" s="17">
        <v>0.33591573745474201</v>
      </c>
      <c r="AR12" s="17">
        <v>0.26602818457025201</v>
      </c>
      <c r="AS12" s="17">
        <v>0.42510734739808398</v>
      </c>
      <c r="AT12" s="17">
        <v>0.81917990175242705</v>
      </c>
      <c r="AU12" s="17"/>
      <c r="AV12" s="17">
        <v>0.337615151444773</v>
      </c>
      <c r="AW12" s="17">
        <v>0.22950949296387901</v>
      </c>
      <c r="AX12" s="17">
        <v>0.164327728707751</v>
      </c>
      <c r="AY12" s="17">
        <v>0.39201124714417401</v>
      </c>
      <c r="AZ12" s="17">
        <v>0.53359932311527303</v>
      </c>
      <c r="BA12" s="17">
        <v>0.30325602666689599</v>
      </c>
      <c r="BB12" s="17"/>
      <c r="BC12" s="17">
        <v>0.161407863568796</v>
      </c>
      <c r="BD12" s="17">
        <v>0.32646544309655101</v>
      </c>
      <c r="BE12" s="17">
        <v>0.40400862080187799</v>
      </c>
      <c r="BF12" s="17">
        <v>0.22835093297268799</v>
      </c>
      <c r="BG12" s="17">
        <v>1</v>
      </c>
    </row>
    <row r="13" spans="2:59" x14ac:dyDescent="0.35">
      <c r="B13" s="18" t="s">
        <v>692</v>
      </c>
      <c r="C13" s="17">
        <v>0.13482648572702699</v>
      </c>
      <c r="D13" s="17">
        <v>0.103709950391109</v>
      </c>
      <c r="E13" s="17">
        <v>0.158854783241164</v>
      </c>
      <c r="F13" s="17"/>
      <c r="G13" s="17">
        <v>6.5065362530826495E-2</v>
      </c>
      <c r="H13" s="17">
        <v>9.3591436772076195E-2</v>
      </c>
      <c r="I13" s="17">
        <v>0.122783113196622</v>
      </c>
      <c r="J13" s="17">
        <v>0.19043809945571999</v>
      </c>
      <c r="K13" s="17">
        <v>0.14261552367744701</v>
      </c>
      <c r="L13" s="17">
        <v>0.15594934722181999</v>
      </c>
      <c r="M13" s="17"/>
      <c r="N13" s="17">
        <v>0.116981089406013</v>
      </c>
      <c r="O13" s="17">
        <v>6.8093174560873507E-2</v>
      </c>
      <c r="P13" s="17">
        <v>0.196471261365494</v>
      </c>
      <c r="Q13" s="17">
        <v>0.18162315391038</v>
      </c>
      <c r="R13" s="17"/>
      <c r="S13" s="17">
        <v>0.18807336198020699</v>
      </c>
      <c r="T13" s="17">
        <v>0.12642884708928601</v>
      </c>
      <c r="U13" s="17">
        <v>0.103428261531146</v>
      </c>
      <c r="V13" s="17">
        <v>0</v>
      </c>
      <c r="W13" s="17">
        <v>8.0933839277276196E-2</v>
      </c>
      <c r="X13" s="17">
        <v>0.242968639267097</v>
      </c>
      <c r="Y13" s="17">
        <v>0.106057084221655</v>
      </c>
      <c r="Z13" s="17">
        <v>0.24735750532499501</v>
      </c>
      <c r="AA13" s="17">
        <v>0.112579404294376</v>
      </c>
      <c r="AB13" s="17">
        <v>0.12142466324892801</v>
      </c>
      <c r="AC13" s="17">
        <v>0.39262431069773002</v>
      </c>
      <c r="AD13" s="17">
        <v>0.135453340062932</v>
      </c>
      <c r="AE13" s="17"/>
      <c r="AF13" s="17">
        <v>0.11399943904772</v>
      </c>
      <c r="AG13" s="17">
        <v>0.194237339796797</v>
      </c>
      <c r="AH13" s="17">
        <v>6.5250780574196698E-2</v>
      </c>
      <c r="AI13" s="17"/>
      <c r="AJ13" s="17">
        <v>0.135033697975593</v>
      </c>
      <c r="AK13" s="17">
        <v>0.19269523048141499</v>
      </c>
      <c r="AL13" s="17">
        <v>0</v>
      </c>
      <c r="AM13" s="17">
        <v>0</v>
      </c>
      <c r="AN13" s="17">
        <v>0</v>
      </c>
      <c r="AO13" s="17"/>
      <c r="AP13" s="17">
        <v>0.24951435639081501</v>
      </c>
      <c r="AQ13" s="17">
        <v>0.119961773350345</v>
      </c>
      <c r="AR13" s="17">
        <v>0.18895878523627299</v>
      </c>
      <c r="AS13" s="17">
        <v>0</v>
      </c>
      <c r="AT13" s="17">
        <v>0.180820098247572</v>
      </c>
      <c r="AU13" s="17"/>
      <c r="AV13" s="17">
        <v>0.116071978546108</v>
      </c>
      <c r="AW13" s="17">
        <v>0.19401270960186101</v>
      </c>
      <c r="AX13" s="17">
        <v>0.23306748812849001</v>
      </c>
      <c r="AY13" s="17">
        <v>4.0018988865761398E-2</v>
      </c>
      <c r="AZ13" s="17">
        <v>0.188586286721554</v>
      </c>
      <c r="BA13" s="17">
        <v>0.134296062937974</v>
      </c>
      <c r="BB13" s="17"/>
      <c r="BC13" s="17">
        <v>0.123636536052948</v>
      </c>
      <c r="BD13" s="17">
        <v>0.22152141377541701</v>
      </c>
      <c r="BE13" s="17">
        <v>9.0568083862084606E-2</v>
      </c>
      <c r="BF13" s="17">
        <v>0.19465668022399099</v>
      </c>
      <c r="BG13" s="17">
        <v>0</v>
      </c>
    </row>
    <row r="14" spans="2:59" x14ac:dyDescent="0.35">
      <c r="B14" s="18" t="s">
        <v>598</v>
      </c>
      <c r="C14" s="17">
        <v>6.1901532750616099E-2</v>
      </c>
      <c r="D14" s="17">
        <v>6.1040494196044397E-2</v>
      </c>
      <c r="E14" s="17">
        <v>6.2566429736641102E-2</v>
      </c>
      <c r="F14" s="17"/>
      <c r="G14" s="17">
        <v>0</v>
      </c>
      <c r="H14" s="17">
        <v>9.0062012315202403E-2</v>
      </c>
      <c r="I14" s="17">
        <v>4.3670075805246601E-2</v>
      </c>
      <c r="J14" s="17">
        <v>0.10294333432731</v>
      </c>
      <c r="K14" s="17">
        <v>6.0253575187568999E-2</v>
      </c>
      <c r="L14" s="17">
        <v>4.5764338011881303E-2</v>
      </c>
      <c r="M14" s="17"/>
      <c r="N14" s="17">
        <v>8.2850400889913106E-2</v>
      </c>
      <c r="O14" s="17">
        <v>7.0276577523102901E-2</v>
      </c>
      <c r="P14" s="17">
        <v>7.3347189748118005E-2</v>
      </c>
      <c r="Q14" s="17">
        <v>0</v>
      </c>
      <c r="R14" s="17"/>
      <c r="S14" s="17">
        <v>0</v>
      </c>
      <c r="T14" s="17">
        <v>0.132004424363803</v>
      </c>
      <c r="U14" s="17">
        <v>0</v>
      </c>
      <c r="V14" s="17">
        <v>0.18964885823013</v>
      </c>
      <c r="W14" s="17">
        <v>0</v>
      </c>
      <c r="X14" s="17">
        <v>0</v>
      </c>
      <c r="Y14" s="17">
        <v>0</v>
      </c>
      <c r="Z14" s="17">
        <v>0.26020902356104197</v>
      </c>
      <c r="AA14" s="17">
        <v>5.5592919173561697E-2</v>
      </c>
      <c r="AB14" s="17">
        <v>5.7863626489478799E-2</v>
      </c>
      <c r="AC14" s="17">
        <v>0.26023654158860698</v>
      </c>
      <c r="AD14" s="17">
        <v>0</v>
      </c>
      <c r="AE14" s="17"/>
      <c r="AF14" s="17">
        <v>9.4985230935909895E-2</v>
      </c>
      <c r="AG14" s="17">
        <v>6.2511579920715807E-2</v>
      </c>
      <c r="AH14" s="17">
        <v>0</v>
      </c>
      <c r="AI14" s="17"/>
      <c r="AJ14" s="17">
        <v>0.101039753190168</v>
      </c>
      <c r="AK14" s="17">
        <v>2.8010406476166601E-2</v>
      </c>
      <c r="AL14" s="17">
        <v>0.17696772818970399</v>
      </c>
      <c r="AM14" s="17">
        <v>0</v>
      </c>
      <c r="AN14" s="17">
        <v>0</v>
      </c>
      <c r="AO14" s="17"/>
      <c r="AP14" s="17">
        <v>5.4193177527596399E-2</v>
      </c>
      <c r="AQ14" s="17">
        <v>2.3113266059147999E-2</v>
      </c>
      <c r="AR14" s="17">
        <v>0.100695676245836</v>
      </c>
      <c r="AS14" s="17">
        <v>0.104193374956422</v>
      </c>
      <c r="AT14" s="17">
        <v>0</v>
      </c>
      <c r="AU14" s="17"/>
      <c r="AV14" s="17">
        <v>2.74209021876957E-2</v>
      </c>
      <c r="AW14" s="17">
        <v>5.1992795164764502E-2</v>
      </c>
      <c r="AX14" s="17">
        <v>9.45815865141863E-2</v>
      </c>
      <c r="AY14" s="17">
        <v>4.6811177853711701E-2</v>
      </c>
      <c r="AZ14" s="17">
        <v>0</v>
      </c>
      <c r="BA14" s="17">
        <v>0.16470638674587201</v>
      </c>
      <c r="BB14" s="17"/>
      <c r="BC14" s="17">
        <v>0</v>
      </c>
      <c r="BD14" s="17">
        <v>3.2878813590510501E-2</v>
      </c>
      <c r="BE14" s="17">
        <v>0.10249805129933801</v>
      </c>
      <c r="BF14" s="17">
        <v>0</v>
      </c>
      <c r="BG14" s="17">
        <v>0</v>
      </c>
    </row>
    <row r="15" spans="2:59" ht="29" x14ac:dyDescent="0.35">
      <c r="B15" s="18" t="s">
        <v>722</v>
      </c>
      <c r="C15" s="17">
        <v>5.0038859295175299E-2</v>
      </c>
      <c r="D15" s="17">
        <v>7.5592241596340801E-2</v>
      </c>
      <c r="E15" s="17">
        <v>3.03064480290627E-2</v>
      </c>
      <c r="F15" s="17"/>
      <c r="G15" s="17">
        <v>0</v>
      </c>
      <c r="H15" s="17">
        <v>0.10161682961601699</v>
      </c>
      <c r="I15" s="17">
        <v>4.3670075805246601E-2</v>
      </c>
      <c r="J15" s="17">
        <v>3.6271438304659703E-2</v>
      </c>
      <c r="K15" s="17">
        <v>6.66824055085673E-2</v>
      </c>
      <c r="L15" s="17">
        <v>3.1712879229669297E-2</v>
      </c>
      <c r="M15" s="17"/>
      <c r="N15" s="17">
        <v>5.3832697724710298E-2</v>
      </c>
      <c r="O15" s="17">
        <v>3.7962230153175403E-2</v>
      </c>
      <c r="P15" s="17">
        <v>4.0731958078050502E-2</v>
      </c>
      <c r="Q15" s="17">
        <v>7.2254187002885897E-2</v>
      </c>
      <c r="R15" s="17"/>
      <c r="S15" s="17">
        <v>0</v>
      </c>
      <c r="T15" s="17">
        <v>0</v>
      </c>
      <c r="U15" s="17">
        <v>0.112992098809157</v>
      </c>
      <c r="V15" s="17">
        <v>0.17847030158066199</v>
      </c>
      <c r="W15" s="17">
        <v>0</v>
      </c>
      <c r="X15" s="17">
        <v>0</v>
      </c>
      <c r="Y15" s="17">
        <v>0</v>
      </c>
      <c r="Z15" s="17">
        <v>0</v>
      </c>
      <c r="AA15" s="17">
        <v>5.5592919173561697E-2</v>
      </c>
      <c r="AB15" s="17">
        <v>0.110613682722094</v>
      </c>
      <c r="AC15" s="17">
        <v>0</v>
      </c>
      <c r="AD15" s="17">
        <v>0.15779770041930199</v>
      </c>
      <c r="AE15" s="17"/>
      <c r="AF15" s="17">
        <v>4.9458334417107702E-2</v>
      </c>
      <c r="AG15" s="17">
        <v>5.7520725556370403E-2</v>
      </c>
      <c r="AH15" s="17">
        <v>6.3113552127388103E-2</v>
      </c>
      <c r="AI15" s="17"/>
      <c r="AJ15" s="17">
        <v>2.5756226015965802E-2</v>
      </c>
      <c r="AK15" s="17">
        <v>5.9688839863129999E-2</v>
      </c>
      <c r="AL15" s="17">
        <v>0.13188911596882599</v>
      </c>
      <c r="AM15" s="17">
        <v>0</v>
      </c>
      <c r="AN15" s="17">
        <v>0</v>
      </c>
      <c r="AO15" s="17"/>
      <c r="AP15" s="17">
        <v>0</v>
      </c>
      <c r="AQ15" s="17">
        <v>4.4670143302134799E-2</v>
      </c>
      <c r="AR15" s="17">
        <v>7.5045681253872495E-2</v>
      </c>
      <c r="AS15" s="17">
        <v>0.11006113449098701</v>
      </c>
      <c r="AT15" s="17">
        <v>0</v>
      </c>
      <c r="AU15" s="17"/>
      <c r="AV15" s="17">
        <v>5.8432634348829199E-2</v>
      </c>
      <c r="AW15" s="17">
        <v>0</v>
      </c>
      <c r="AX15" s="17">
        <v>7.0489020568275898E-2</v>
      </c>
      <c r="AY15" s="17">
        <v>0.101492488563158</v>
      </c>
      <c r="AZ15" s="17">
        <v>0</v>
      </c>
      <c r="BA15" s="17">
        <v>0</v>
      </c>
      <c r="BB15" s="17"/>
      <c r="BC15" s="17">
        <v>4.9185704522379803E-2</v>
      </c>
      <c r="BD15" s="17">
        <v>7.4595849922176202E-2</v>
      </c>
      <c r="BE15" s="17">
        <v>2.6375408484652699E-2</v>
      </c>
      <c r="BF15" s="17">
        <v>6.55452473404326E-2</v>
      </c>
      <c r="BG15" s="17">
        <v>0</v>
      </c>
    </row>
    <row r="16" spans="2:59" x14ac:dyDescent="0.35">
      <c r="B16" s="18" t="s">
        <v>100</v>
      </c>
      <c r="C16" s="19">
        <v>5.9292031409543602E-2</v>
      </c>
      <c r="D16" s="19">
        <v>2.0261145616159802E-2</v>
      </c>
      <c r="E16" s="19">
        <v>8.9431818052214104E-2</v>
      </c>
      <c r="F16" s="19"/>
      <c r="G16" s="19">
        <v>0</v>
      </c>
      <c r="H16" s="19">
        <v>0.109806380063763</v>
      </c>
      <c r="I16" s="19">
        <v>8.0846750148496405E-2</v>
      </c>
      <c r="J16" s="19">
        <v>4.7465164942051198E-2</v>
      </c>
      <c r="K16" s="19">
        <v>5.91732526241429E-2</v>
      </c>
      <c r="L16" s="19">
        <v>3.1963847477908598E-2</v>
      </c>
      <c r="M16" s="19"/>
      <c r="N16" s="19">
        <v>2.6032059233701901E-2</v>
      </c>
      <c r="O16" s="19">
        <v>0.14261344971530601</v>
      </c>
      <c r="P16" s="19">
        <v>0</v>
      </c>
      <c r="Q16" s="19">
        <v>7.3376727546697093E-2</v>
      </c>
      <c r="R16" s="19"/>
      <c r="S16" s="19">
        <v>0.17910278574833199</v>
      </c>
      <c r="T16" s="19">
        <v>0</v>
      </c>
      <c r="U16" s="19">
        <v>0</v>
      </c>
      <c r="V16" s="19">
        <v>0</v>
      </c>
      <c r="W16" s="19">
        <v>0</v>
      </c>
      <c r="X16" s="19">
        <v>0</v>
      </c>
      <c r="Y16" s="19">
        <v>0.121891549863561</v>
      </c>
      <c r="Z16" s="19">
        <v>0.231648607022436</v>
      </c>
      <c r="AA16" s="19">
        <v>0</v>
      </c>
      <c r="AB16" s="19">
        <v>0.11233217612304899</v>
      </c>
      <c r="AC16" s="19">
        <v>0</v>
      </c>
      <c r="AD16" s="19">
        <v>0.153420360478802</v>
      </c>
      <c r="AE16" s="19"/>
      <c r="AF16" s="19">
        <v>4.5373195097053703E-2</v>
      </c>
      <c r="AG16" s="19">
        <v>3.9180164924548899E-2</v>
      </c>
      <c r="AH16" s="19">
        <v>0.13882994903732099</v>
      </c>
      <c r="AI16" s="19"/>
      <c r="AJ16" s="19">
        <v>2.27370964091414E-2</v>
      </c>
      <c r="AK16" s="19">
        <v>0</v>
      </c>
      <c r="AL16" s="19">
        <v>0.2119287857895</v>
      </c>
      <c r="AM16" s="19">
        <v>0</v>
      </c>
      <c r="AN16" s="19">
        <v>0.28511348359779798</v>
      </c>
      <c r="AO16" s="19"/>
      <c r="AP16" s="19">
        <v>0.102348937829934</v>
      </c>
      <c r="AQ16" s="19">
        <v>7.6901227668455793E-2</v>
      </c>
      <c r="AR16" s="19">
        <v>0</v>
      </c>
      <c r="AS16" s="19">
        <v>0</v>
      </c>
      <c r="AT16" s="19">
        <v>0</v>
      </c>
      <c r="AU16" s="19"/>
      <c r="AV16" s="19">
        <v>9.1233365142519202E-2</v>
      </c>
      <c r="AW16" s="19">
        <v>4.95370559442012E-2</v>
      </c>
      <c r="AX16" s="19">
        <v>0</v>
      </c>
      <c r="AY16" s="19">
        <v>0</v>
      </c>
      <c r="AZ16" s="19">
        <v>0</v>
      </c>
      <c r="BA16" s="19">
        <v>0.14402113797962701</v>
      </c>
      <c r="BB16" s="19"/>
      <c r="BC16" s="19">
        <v>5.5818105921798998E-2</v>
      </c>
      <c r="BD16" s="19">
        <v>7.0091120466526297E-2</v>
      </c>
      <c r="BE16" s="19">
        <v>4.6226575310728699E-2</v>
      </c>
      <c r="BF16" s="19">
        <v>6.75425282174031E-2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116</v>
      </c>
      <c r="D7" s="10">
        <v>51</v>
      </c>
      <c r="E7" s="10">
        <v>65</v>
      </c>
      <c r="F7" s="10"/>
      <c r="G7" s="10">
        <v>10</v>
      </c>
      <c r="H7" s="10">
        <v>20</v>
      </c>
      <c r="I7" s="10">
        <v>21</v>
      </c>
      <c r="J7" s="10">
        <v>21</v>
      </c>
      <c r="K7" s="10">
        <v>18</v>
      </c>
      <c r="L7" s="10">
        <v>26</v>
      </c>
      <c r="M7" s="10"/>
      <c r="N7" s="10">
        <v>37</v>
      </c>
      <c r="O7" s="10">
        <v>27</v>
      </c>
      <c r="P7" s="10">
        <v>29</v>
      </c>
      <c r="Q7" s="10">
        <v>23</v>
      </c>
      <c r="R7" s="10"/>
      <c r="S7" s="10">
        <v>13</v>
      </c>
      <c r="T7" s="10">
        <v>15</v>
      </c>
      <c r="U7" s="10">
        <v>10</v>
      </c>
      <c r="V7" s="10">
        <v>5</v>
      </c>
      <c r="W7" s="10">
        <v>11</v>
      </c>
      <c r="X7" s="10">
        <v>4</v>
      </c>
      <c r="Y7" s="10">
        <v>9</v>
      </c>
      <c r="Z7" s="10">
        <v>4</v>
      </c>
      <c r="AA7" s="10">
        <v>17</v>
      </c>
      <c r="AB7" s="10">
        <v>16</v>
      </c>
      <c r="AC7" s="10">
        <v>5</v>
      </c>
      <c r="AD7" s="10">
        <v>7</v>
      </c>
      <c r="AE7" s="10"/>
      <c r="AF7" s="10">
        <v>45</v>
      </c>
      <c r="AG7" s="10">
        <v>46</v>
      </c>
      <c r="AH7" s="10">
        <v>15</v>
      </c>
      <c r="AI7" s="10"/>
      <c r="AJ7" s="10">
        <v>43</v>
      </c>
      <c r="AK7" s="10">
        <v>32</v>
      </c>
      <c r="AL7" s="10">
        <v>6</v>
      </c>
      <c r="AM7" s="10">
        <v>1</v>
      </c>
      <c r="AN7" s="10">
        <v>14</v>
      </c>
      <c r="AO7" s="10"/>
      <c r="AP7" s="10">
        <v>18</v>
      </c>
      <c r="AQ7" s="10">
        <v>40</v>
      </c>
      <c r="AR7" s="10">
        <v>11</v>
      </c>
      <c r="AS7" s="10">
        <v>21</v>
      </c>
      <c r="AT7" s="10">
        <v>4</v>
      </c>
      <c r="AU7" s="10"/>
      <c r="AV7" s="10">
        <v>33</v>
      </c>
      <c r="AW7" s="10">
        <v>19</v>
      </c>
      <c r="AX7" s="10">
        <v>12</v>
      </c>
      <c r="AY7" s="10">
        <v>23</v>
      </c>
      <c r="AZ7" s="10">
        <v>4</v>
      </c>
      <c r="BA7" s="10">
        <v>7</v>
      </c>
      <c r="BB7" s="10"/>
      <c r="BC7" s="10">
        <v>23</v>
      </c>
      <c r="BD7" s="10">
        <v>26</v>
      </c>
      <c r="BE7" s="10">
        <v>39</v>
      </c>
      <c r="BF7" s="10">
        <v>14</v>
      </c>
      <c r="BG7" s="10">
        <v>1</v>
      </c>
    </row>
    <row r="8" spans="2:59" ht="30" customHeight="1" x14ac:dyDescent="0.35">
      <c r="B8" s="11" t="s">
        <v>20</v>
      </c>
      <c r="C8" s="11">
        <v>115</v>
      </c>
      <c r="D8" s="11">
        <v>50</v>
      </c>
      <c r="E8" s="11">
        <v>65</v>
      </c>
      <c r="F8" s="11"/>
      <c r="G8" s="11">
        <v>10</v>
      </c>
      <c r="H8" s="11">
        <v>21</v>
      </c>
      <c r="I8" s="11">
        <v>21</v>
      </c>
      <c r="J8" s="11">
        <v>20</v>
      </c>
      <c r="K8" s="11">
        <v>17</v>
      </c>
      <c r="L8" s="11">
        <v>25</v>
      </c>
      <c r="M8" s="11"/>
      <c r="N8" s="11">
        <v>36</v>
      </c>
      <c r="O8" s="11">
        <v>30</v>
      </c>
      <c r="P8" s="11">
        <v>27</v>
      </c>
      <c r="Q8" s="11">
        <v>21</v>
      </c>
      <c r="R8" s="11"/>
      <c r="S8" s="11">
        <v>13</v>
      </c>
      <c r="T8" s="11">
        <v>16</v>
      </c>
      <c r="U8" s="11">
        <v>10</v>
      </c>
      <c r="V8" s="11">
        <v>6</v>
      </c>
      <c r="W8" s="11">
        <v>12</v>
      </c>
      <c r="X8" s="11">
        <v>5</v>
      </c>
      <c r="Y8" s="11">
        <v>8</v>
      </c>
      <c r="Z8" s="11">
        <v>4</v>
      </c>
      <c r="AA8" s="11">
        <v>17</v>
      </c>
      <c r="AB8" s="11">
        <v>14</v>
      </c>
      <c r="AC8" s="11">
        <v>4</v>
      </c>
      <c r="AD8" s="11">
        <v>7</v>
      </c>
      <c r="AE8" s="11"/>
      <c r="AF8" s="11">
        <v>45</v>
      </c>
      <c r="AG8" s="11">
        <v>45</v>
      </c>
      <c r="AH8" s="11">
        <v>15</v>
      </c>
      <c r="AI8" s="11"/>
      <c r="AJ8" s="11">
        <v>43</v>
      </c>
      <c r="AK8" s="11">
        <v>33</v>
      </c>
      <c r="AL8" s="11">
        <v>6</v>
      </c>
      <c r="AM8" s="11">
        <v>1</v>
      </c>
      <c r="AN8" s="11">
        <v>13</v>
      </c>
      <c r="AO8" s="11"/>
      <c r="AP8" s="11">
        <v>19</v>
      </c>
      <c r="AQ8" s="11">
        <v>40</v>
      </c>
      <c r="AR8" s="11">
        <v>11</v>
      </c>
      <c r="AS8" s="11">
        <v>20</v>
      </c>
      <c r="AT8" s="11">
        <v>4</v>
      </c>
      <c r="AU8" s="11"/>
      <c r="AV8" s="11">
        <v>34</v>
      </c>
      <c r="AW8" s="11">
        <v>20</v>
      </c>
      <c r="AX8" s="11">
        <v>11</v>
      </c>
      <c r="AY8" s="11">
        <v>22</v>
      </c>
      <c r="AZ8" s="11">
        <v>4</v>
      </c>
      <c r="BA8" s="11">
        <v>7</v>
      </c>
      <c r="BB8" s="11"/>
      <c r="BC8" s="11">
        <v>23</v>
      </c>
      <c r="BD8" s="11">
        <v>25</v>
      </c>
      <c r="BE8" s="11">
        <v>40</v>
      </c>
      <c r="BF8" s="11">
        <v>14</v>
      </c>
      <c r="BG8" s="11">
        <v>1</v>
      </c>
    </row>
    <row r="9" spans="2:59" x14ac:dyDescent="0.35">
      <c r="B9" s="18" t="s">
        <v>725</v>
      </c>
      <c r="C9" s="17">
        <v>2.5800987222478599E-2</v>
      </c>
      <c r="D9" s="17">
        <v>5.9213147619506697E-2</v>
      </c>
      <c r="E9" s="17">
        <v>0</v>
      </c>
      <c r="F9" s="17"/>
      <c r="G9" s="17">
        <v>0</v>
      </c>
      <c r="H9" s="17">
        <v>0</v>
      </c>
      <c r="I9" s="17">
        <v>0</v>
      </c>
      <c r="J9" s="17">
        <v>8.9396579942568902E-2</v>
      </c>
      <c r="K9" s="17">
        <v>6.66824055085673E-2</v>
      </c>
      <c r="L9" s="17">
        <v>0</v>
      </c>
      <c r="M9" s="17"/>
      <c r="N9" s="17">
        <v>0</v>
      </c>
      <c r="O9" s="17">
        <v>7.3936504521838697E-2</v>
      </c>
      <c r="P9" s="17">
        <v>0</v>
      </c>
      <c r="Q9" s="17">
        <v>3.4545488490824602E-2</v>
      </c>
      <c r="R9" s="17"/>
      <c r="S9" s="17">
        <v>0</v>
      </c>
      <c r="T9" s="17">
        <v>6.8122465499908705E-2</v>
      </c>
      <c r="U9" s="17">
        <v>0.112992098809157</v>
      </c>
      <c r="V9" s="17">
        <v>0</v>
      </c>
      <c r="W9" s="17">
        <v>0</v>
      </c>
      <c r="X9" s="17">
        <v>0</v>
      </c>
      <c r="Y9" s="17">
        <v>0</v>
      </c>
      <c r="Z9" s="17">
        <v>0</v>
      </c>
      <c r="AA9" s="17">
        <v>0</v>
      </c>
      <c r="AB9" s="17">
        <v>5.2885567769951E-2</v>
      </c>
      <c r="AC9" s="17">
        <v>0</v>
      </c>
      <c r="AD9" s="17">
        <v>0</v>
      </c>
      <c r="AE9" s="17"/>
      <c r="AF9" s="17">
        <v>2.5245477606585801E-2</v>
      </c>
      <c r="AG9" s="17">
        <v>4.0479434542653001E-2</v>
      </c>
      <c r="AH9" s="17">
        <v>0</v>
      </c>
      <c r="AI9" s="17"/>
      <c r="AJ9" s="17">
        <v>0</v>
      </c>
      <c r="AK9" s="17">
        <v>0</v>
      </c>
      <c r="AL9" s="17">
        <v>0.17696772818970399</v>
      </c>
      <c r="AM9" s="17">
        <v>0</v>
      </c>
      <c r="AN9" s="17">
        <v>0</v>
      </c>
      <c r="AO9" s="17"/>
      <c r="AP9" s="17">
        <v>0</v>
      </c>
      <c r="AQ9" s="17">
        <v>1.8530142091053199E-2</v>
      </c>
      <c r="AR9" s="17">
        <v>0.100695676245836</v>
      </c>
      <c r="AS9" s="17">
        <v>5.6179528463589701E-2</v>
      </c>
      <c r="AT9" s="17">
        <v>0</v>
      </c>
      <c r="AU9" s="17"/>
      <c r="AV9" s="17">
        <v>0</v>
      </c>
      <c r="AW9" s="17">
        <v>0</v>
      </c>
      <c r="AX9" s="17">
        <v>9.45815865141863E-2</v>
      </c>
      <c r="AY9" s="17">
        <v>5.1805754832932503E-2</v>
      </c>
      <c r="AZ9" s="17">
        <v>0</v>
      </c>
      <c r="BA9" s="17">
        <v>0</v>
      </c>
      <c r="BB9" s="17"/>
      <c r="BC9" s="17">
        <v>4.9185704522379803E-2</v>
      </c>
      <c r="BD9" s="17">
        <v>3.0050220316776899E-2</v>
      </c>
      <c r="BE9" s="17">
        <v>2.7384679605069299E-2</v>
      </c>
      <c r="BF9" s="17">
        <v>0</v>
      </c>
      <c r="BG9" s="17">
        <v>0</v>
      </c>
    </row>
    <row r="10" spans="2:59" x14ac:dyDescent="0.35">
      <c r="B10" s="18" t="s">
        <v>689</v>
      </c>
      <c r="C10" s="17">
        <v>2.7774301076966899E-2</v>
      </c>
      <c r="D10" s="17">
        <v>2.3258874405535899E-2</v>
      </c>
      <c r="E10" s="17">
        <v>3.1261129359522098E-2</v>
      </c>
      <c r="F10" s="17"/>
      <c r="G10" s="17">
        <v>0</v>
      </c>
      <c r="H10" s="17">
        <v>5.1631288516321303E-2</v>
      </c>
      <c r="I10" s="17">
        <v>4.4526203684498999E-2</v>
      </c>
      <c r="J10" s="17">
        <v>0</v>
      </c>
      <c r="K10" s="17">
        <v>0</v>
      </c>
      <c r="L10" s="17">
        <v>4.5764338011881303E-2</v>
      </c>
      <c r="M10" s="17"/>
      <c r="N10" s="17">
        <v>2.97709522094186E-2</v>
      </c>
      <c r="O10" s="17">
        <v>0</v>
      </c>
      <c r="P10" s="17">
        <v>7.8228790903132395E-2</v>
      </c>
      <c r="Q10" s="17">
        <v>0</v>
      </c>
      <c r="R10" s="17"/>
      <c r="S10" s="17">
        <v>0</v>
      </c>
      <c r="T10" s="17">
        <v>0</v>
      </c>
      <c r="U10" s="17">
        <v>0</v>
      </c>
      <c r="V10" s="17">
        <v>0.18964885823013</v>
      </c>
      <c r="W10" s="17">
        <v>8.0933839277276196E-2</v>
      </c>
      <c r="X10" s="17">
        <v>0</v>
      </c>
      <c r="Y10" s="17">
        <v>0</v>
      </c>
      <c r="Z10" s="17">
        <v>0.26020902356104197</v>
      </c>
      <c r="AA10" s="17">
        <v>0</v>
      </c>
      <c r="AB10" s="17">
        <v>0</v>
      </c>
      <c r="AC10" s="17">
        <v>0</v>
      </c>
      <c r="AD10" s="17">
        <v>0</v>
      </c>
      <c r="AE10" s="17"/>
      <c r="AF10" s="17">
        <v>4.9739400324807601E-2</v>
      </c>
      <c r="AG10" s="17">
        <v>2.0887795273276201E-2</v>
      </c>
      <c r="AH10" s="17">
        <v>0</v>
      </c>
      <c r="AI10" s="17"/>
      <c r="AJ10" s="17">
        <v>5.29098753893276E-2</v>
      </c>
      <c r="AK10" s="17">
        <v>0</v>
      </c>
      <c r="AL10" s="17">
        <v>0</v>
      </c>
      <c r="AM10" s="17">
        <v>0</v>
      </c>
      <c r="AN10" s="17">
        <v>0</v>
      </c>
      <c r="AO10" s="17"/>
      <c r="AP10" s="17">
        <v>5.0180584661853898E-2</v>
      </c>
      <c r="AQ10" s="17">
        <v>0</v>
      </c>
      <c r="AR10" s="17">
        <v>0</v>
      </c>
      <c r="AS10" s="17">
        <v>5.3430097650114097E-2</v>
      </c>
      <c r="AT10" s="17">
        <v>0</v>
      </c>
      <c r="AU10" s="17"/>
      <c r="AV10" s="17">
        <v>0</v>
      </c>
      <c r="AW10" s="17">
        <v>4.8143123887565399E-2</v>
      </c>
      <c r="AX10" s="17">
        <v>0</v>
      </c>
      <c r="AY10" s="17">
        <v>0</v>
      </c>
      <c r="AZ10" s="17">
        <v>0</v>
      </c>
      <c r="BA10" s="17">
        <v>0.16470638674587201</v>
      </c>
      <c r="BB10" s="17"/>
      <c r="BC10" s="17">
        <v>4.0472328324490499E-2</v>
      </c>
      <c r="BD10" s="17">
        <v>0</v>
      </c>
      <c r="BE10" s="17">
        <v>0</v>
      </c>
      <c r="BF10" s="17">
        <v>0</v>
      </c>
      <c r="BG10" s="17">
        <v>0</v>
      </c>
    </row>
    <row r="11" spans="2:59" x14ac:dyDescent="0.35">
      <c r="B11" s="18" t="s">
        <v>690</v>
      </c>
      <c r="C11" s="17">
        <v>0.14705567768647301</v>
      </c>
      <c r="D11" s="17">
        <v>0.160228302457181</v>
      </c>
      <c r="E11" s="17">
        <v>0.13688373072593599</v>
      </c>
      <c r="F11" s="17"/>
      <c r="G11" s="17">
        <v>0.32913723441072001</v>
      </c>
      <c r="H11" s="17">
        <v>0.150208408688907</v>
      </c>
      <c r="I11" s="17">
        <v>0.13859877154654801</v>
      </c>
      <c r="J11" s="17">
        <v>9.7701610804199104E-2</v>
      </c>
      <c r="K11" s="17">
        <v>0.214240040604111</v>
      </c>
      <c r="L11" s="17">
        <v>7.5777181377706407E-2</v>
      </c>
      <c r="M11" s="17"/>
      <c r="N11" s="17">
        <v>0.13081919038372</v>
      </c>
      <c r="O11" s="17">
        <v>0.22205424296149301</v>
      </c>
      <c r="P11" s="17">
        <v>8.9192402834039994E-2</v>
      </c>
      <c r="Q11" s="17">
        <v>0.142013177614699</v>
      </c>
      <c r="R11" s="17"/>
      <c r="S11" s="17">
        <v>0.22297896218126201</v>
      </c>
      <c r="T11" s="17">
        <v>0.13282132868126501</v>
      </c>
      <c r="U11" s="17">
        <v>0</v>
      </c>
      <c r="V11" s="17">
        <v>0</v>
      </c>
      <c r="W11" s="17">
        <v>0.21349660897440401</v>
      </c>
      <c r="X11" s="17">
        <v>0.242968639267097</v>
      </c>
      <c r="Y11" s="17">
        <v>0</v>
      </c>
      <c r="Z11" s="17">
        <v>0.24735750532499501</v>
      </c>
      <c r="AA11" s="17">
        <v>0.13204648619752901</v>
      </c>
      <c r="AB11" s="17">
        <v>0.1141936222438</v>
      </c>
      <c r="AC11" s="17">
        <v>0.65286085228633595</v>
      </c>
      <c r="AD11" s="17">
        <v>0.135453340062932</v>
      </c>
      <c r="AE11" s="17"/>
      <c r="AF11" s="17">
        <v>0.163905837153908</v>
      </c>
      <c r="AG11" s="17">
        <v>0.13908011624470101</v>
      </c>
      <c r="AH11" s="17">
        <v>0</v>
      </c>
      <c r="AI11" s="17"/>
      <c r="AJ11" s="17">
        <v>0.13800443006302901</v>
      </c>
      <c r="AK11" s="17">
        <v>0.25476159206479398</v>
      </c>
      <c r="AL11" s="17">
        <v>0</v>
      </c>
      <c r="AM11" s="17">
        <v>0</v>
      </c>
      <c r="AN11" s="17">
        <v>6.0100244974423803E-2</v>
      </c>
      <c r="AO11" s="17"/>
      <c r="AP11" s="17">
        <v>0.17090267599289</v>
      </c>
      <c r="AQ11" s="17">
        <v>0.15999980352590201</v>
      </c>
      <c r="AR11" s="17">
        <v>0</v>
      </c>
      <c r="AS11" s="17">
        <v>0.19190491317366401</v>
      </c>
      <c r="AT11" s="17">
        <v>0</v>
      </c>
      <c r="AU11" s="17"/>
      <c r="AV11" s="17">
        <v>0.23407828332287001</v>
      </c>
      <c r="AW11" s="17">
        <v>9.2313833525902902E-2</v>
      </c>
      <c r="AX11" s="17">
        <v>0</v>
      </c>
      <c r="AY11" s="17">
        <v>0.176964441585753</v>
      </c>
      <c r="AZ11" s="17">
        <v>0</v>
      </c>
      <c r="BA11" s="17">
        <v>0.144495133193528</v>
      </c>
      <c r="BB11" s="17"/>
      <c r="BC11" s="17">
        <v>3.38958434351763E-2</v>
      </c>
      <c r="BD11" s="17">
        <v>0.23387003195224201</v>
      </c>
      <c r="BE11" s="17">
        <v>0.100397412730555</v>
      </c>
      <c r="BF11" s="17">
        <v>0.298299715989713</v>
      </c>
      <c r="BG11" s="17">
        <v>1</v>
      </c>
    </row>
    <row r="12" spans="2:59" x14ac:dyDescent="0.35">
      <c r="B12" s="18" t="s">
        <v>691</v>
      </c>
      <c r="C12" s="17">
        <v>0.233419653974236</v>
      </c>
      <c r="D12" s="17">
        <v>0.19827955942589801</v>
      </c>
      <c r="E12" s="17">
        <v>0.260554957997229</v>
      </c>
      <c r="F12" s="17"/>
      <c r="G12" s="17">
        <v>0.257876801453573</v>
      </c>
      <c r="H12" s="17">
        <v>0.238565316008159</v>
      </c>
      <c r="I12" s="17">
        <v>0.124516825953743</v>
      </c>
      <c r="J12" s="17">
        <v>0.27085017956952001</v>
      </c>
      <c r="K12" s="17">
        <v>0.175166067990397</v>
      </c>
      <c r="L12" s="17">
        <v>0.31938037965013999</v>
      </c>
      <c r="M12" s="17"/>
      <c r="N12" s="17">
        <v>0.23203827834249599</v>
      </c>
      <c r="O12" s="17">
        <v>0.218507987841215</v>
      </c>
      <c r="P12" s="17">
        <v>0.30332251372298702</v>
      </c>
      <c r="Q12" s="17">
        <v>0.16886515082274001</v>
      </c>
      <c r="R12" s="17"/>
      <c r="S12" s="17">
        <v>0.34956583241941402</v>
      </c>
      <c r="T12" s="17">
        <v>0.25748807654655198</v>
      </c>
      <c r="U12" s="17">
        <v>0.27995398695885398</v>
      </c>
      <c r="V12" s="17">
        <v>0.42369161058211302</v>
      </c>
      <c r="W12" s="17">
        <v>0.25616738976962899</v>
      </c>
      <c r="X12" s="17">
        <v>0</v>
      </c>
      <c r="Y12" s="17">
        <v>0.19833024351099801</v>
      </c>
      <c r="Z12" s="17">
        <v>0</v>
      </c>
      <c r="AA12" s="17">
        <v>0.28260610003086101</v>
      </c>
      <c r="AB12" s="17">
        <v>0.18474004625170901</v>
      </c>
      <c r="AC12" s="17">
        <v>0</v>
      </c>
      <c r="AD12" s="17">
        <v>0.153420360478802</v>
      </c>
      <c r="AE12" s="17"/>
      <c r="AF12" s="17">
        <v>0.23886525916319401</v>
      </c>
      <c r="AG12" s="17">
        <v>0.19295648010474101</v>
      </c>
      <c r="AH12" s="17">
        <v>0.39849598402841802</v>
      </c>
      <c r="AI12" s="17"/>
      <c r="AJ12" s="17">
        <v>0.26172440062587199</v>
      </c>
      <c r="AK12" s="17">
        <v>0.23381171208995499</v>
      </c>
      <c r="AL12" s="17">
        <v>0.166610326160437</v>
      </c>
      <c r="AM12" s="17">
        <v>0</v>
      </c>
      <c r="AN12" s="17">
        <v>0.26632187731764401</v>
      </c>
      <c r="AO12" s="17"/>
      <c r="AP12" s="17">
        <v>0.18444708604703999</v>
      </c>
      <c r="AQ12" s="17">
        <v>0.180632118525685</v>
      </c>
      <c r="AR12" s="17">
        <v>0.44812914375562901</v>
      </c>
      <c r="AS12" s="17">
        <v>0.28141453784737003</v>
      </c>
      <c r="AT12" s="17">
        <v>0</v>
      </c>
      <c r="AU12" s="17"/>
      <c r="AV12" s="17">
        <v>0.20617697802441101</v>
      </c>
      <c r="AW12" s="17">
        <v>0.17695806005650899</v>
      </c>
      <c r="AX12" s="17">
        <v>0.39095378764966299</v>
      </c>
      <c r="AY12" s="17">
        <v>0.30559289803281797</v>
      </c>
      <c r="AZ12" s="17">
        <v>0.277814390163173</v>
      </c>
      <c r="BA12" s="17">
        <v>0</v>
      </c>
      <c r="BB12" s="17"/>
      <c r="BC12" s="17">
        <v>0.18337169754338101</v>
      </c>
      <c r="BD12" s="17">
        <v>0.219335676744525</v>
      </c>
      <c r="BE12" s="17">
        <v>0.223535899566705</v>
      </c>
      <c r="BF12" s="17">
        <v>0.25864544631986502</v>
      </c>
      <c r="BG12" s="17">
        <v>0</v>
      </c>
    </row>
    <row r="13" spans="2:59" x14ac:dyDescent="0.35">
      <c r="B13" s="18" t="s">
        <v>692</v>
      </c>
      <c r="C13" s="17">
        <v>0.21186209219035901</v>
      </c>
      <c r="D13" s="17">
        <v>0.17342941108131901</v>
      </c>
      <c r="E13" s="17">
        <v>0.241539943081681</v>
      </c>
      <c r="F13" s="17"/>
      <c r="G13" s="17">
        <v>0.306829370262655</v>
      </c>
      <c r="H13" s="17">
        <v>0.21853888475718899</v>
      </c>
      <c r="I13" s="17">
        <v>0.102242449076795</v>
      </c>
      <c r="J13" s="17">
        <v>0.29687881342650801</v>
      </c>
      <c r="K13" s="17">
        <v>0.216545211150103</v>
      </c>
      <c r="L13" s="17">
        <v>0.18955569966288599</v>
      </c>
      <c r="M13" s="17"/>
      <c r="N13" s="17">
        <v>0.21922964961220601</v>
      </c>
      <c r="O13" s="17">
        <v>0.18474637672878599</v>
      </c>
      <c r="P13" s="17">
        <v>0.247100128057504</v>
      </c>
      <c r="Q13" s="17">
        <v>0.19313089856638599</v>
      </c>
      <c r="R13" s="17"/>
      <c r="S13" s="17">
        <v>0.103360130430124</v>
      </c>
      <c r="T13" s="17">
        <v>0.134070875555485</v>
      </c>
      <c r="U13" s="17">
        <v>0.50841662211903904</v>
      </c>
      <c r="V13" s="17">
        <v>0.17847030158066199</v>
      </c>
      <c r="W13" s="17">
        <v>0.19482397868671</v>
      </c>
      <c r="X13" s="17">
        <v>0.50530563117595495</v>
      </c>
      <c r="Y13" s="17">
        <v>0.32798954755432902</v>
      </c>
      <c r="Z13" s="17">
        <v>0</v>
      </c>
      <c r="AA13" s="17">
        <v>0.180696820749674</v>
      </c>
      <c r="AB13" s="17">
        <v>0.25696515198671199</v>
      </c>
      <c r="AC13" s="17">
        <v>0.149535104768971</v>
      </c>
      <c r="AD13" s="17">
        <v>0</v>
      </c>
      <c r="AE13" s="17"/>
      <c r="AF13" s="17">
        <v>0.24678037066501801</v>
      </c>
      <c r="AG13" s="17">
        <v>0.22603147222642</v>
      </c>
      <c r="AH13" s="17">
        <v>6.1919222597836998E-2</v>
      </c>
      <c r="AI13" s="17"/>
      <c r="AJ13" s="17">
        <v>0.23748716367515199</v>
      </c>
      <c r="AK13" s="17">
        <v>0.165632865672387</v>
      </c>
      <c r="AL13" s="17">
        <v>0.379066013229722</v>
      </c>
      <c r="AM13" s="17">
        <v>1</v>
      </c>
      <c r="AN13" s="17">
        <v>0</v>
      </c>
      <c r="AO13" s="17"/>
      <c r="AP13" s="17">
        <v>0.22011918540278699</v>
      </c>
      <c r="AQ13" s="17">
        <v>0.21553289809017001</v>
      </c>
      <c r="AR13" s="17">
        <v>0.28159825661775001</v>
      </c>
      <c r="AS13" s="17">
        <v>0.27753878464627002</v>
      </c>
      <c r="AT13" s="17">
        <v>0.436502272229703</v>
      </c>
      <c r="AU13" s="17"/>
      <c r="AV13" s="17">
        <v>0.20058636556680001</v>
      </c>
      <c r="AW13" s="17">
        <v>0.16581105814424901</v>
      </c>
      <c r="AX13" s="17">
        <v>0.26450003479307399</v>
      </c>
      <c r="AY13" s="17">
        <v>0.29694884555350998</v>
      </c>
      <c r="AZ13" s="17">
        <v>0.45524996094523301</v>
      </c>
      <c r="BA13" s="17">
        <v>0.27809847153936701</v>
      </c>
      <c r="BB13" s="17"/>
      <c r="BC13" s="17">
        <v>0.26333281160142702</v>
      </c>
      <c r="BD13" s="17">
        <v>0.28500063001364401</v>
      </c>
      <c r="BE13" s="17">
        <v>0.20840538474504899</v>
      </c>
      <c r="BF13" s="17">
        <v>0.153761640667367</v>
      </c>
      <c r="BG13" s="17">
        <v>0</v>
      </c>
    </row>
    <row r="14" spans="2:59" x14ac:dyDescent="0.35">
      <c r="B14" s="18" t="s">
        <v>598</v>
      </c>
      <c r="C14" s="17">
        <v>0.16036776322975599</v>
      </c>
      <c r="D14" s="17">
        <v>0.148563554307416</v>
      </c>
      <c r="E14" s="17">
        <v>0.16948301468185401</v>
      </c>
      <c r="F14" s="17"/>
      <c r="G14" s="17">
        <v>0.106156593873052</v>
      </c>
      <c r="H14" s="17">
        <v>0.15507089529347901</v>
      </c>
      <c r="I14" s="17">
        <v>0.264250776572861</v>
      </c>
      <c r="J14" s="17">
        <v>9.0798015842568802E-2</v>
      </c>
      <c r="K14" s="17">
        <v>5.3856128120456599E-2</v>
      </c>
      <c r="L14" s="17">
        <v>0.22682757825069499</v>
      </c>
      <c r="M14" s="17"/>
      <c r="N14" s="17">
        <v>0.174304879810527</v>
      </c>
      <c r="O14" s="17">
        <v>0.15428410170564499</v>
      </c>
      <c r="P14" s="17">
        <v>0.14399997402582701</v>
      </c>
      <c r="Q14" s="17">
        <v>0.16572987273499801</v>
      </c>
      <c r="R14" s="17"/>
      <c r="S14" s="17">
        <v>8.3494491163269097E-2</v>
      </c>
      <c r="T14" s="17">
        <v>0.40749725371679002</v>
      </c>
      <c r="U14" s="17">
        <v>0</v>
      </c>
      <c r="V14" s="17">
        <v>0</v>
      </c>
      <c r="W14" s="17">
        <v>8.2688000470026099E-2</v>
      </c>
      <c r="X14" s="17">
        <v>0.251725729556948</v>
      </c>
      <c r="Y14" s="17">
        <v>0.21415060015110701</v>
      </c>
      <c r="Z14" s="17">
        <v>0</v>
      </c>
      <c r="AA14" s="17">
        <v>0.239733704442432</v>
      </c>
      <c r="AB14" s="17">
        <v>0.14401891303318701</v>
      </c>
      <c r="AC14" s="17">
        <v>0</v>
      </c>
      <c r="AD14" s="17">
        <v>0.13963448388946301</v>
      </c>
      <c r="AE14" s="17"/>
      <c r="AF14" s="17">
        <v>0.14923556448380701</v>
      </c>
      <c r="AG14" s="17">
        <v>0.188263363667592</v>
      </c>
      <c r="AH14" s="17">
        <v>6.5745600127310497E-2</v>
      </c>
      <c r="AI14" s="17"/>
      <c r="AJ14" s="17">
        <v>0.172861775871607</v>
      </c>
      <c r="AK14" s="17">
        <v>0.19555772117938799</v>
      </c>
      <c r="AL14" s="17">
        <v>0.14546681645131099</v>
      </c>
      <c r="AM14" s="17">
        <v>0</v>
      </c>
      <c r="AN14" s="17">
        <v>0.153264645032714</v>
      </c>
      <c r="AO14" s="17"/>
      <c r="AP14" s="17">
        <v>0.21158640367626899</v>
      </c>
      <c r="AQ14" s="17">
        <v>0.161367798906661</v>
      </c>
      <c r="AR14" s="17">
        <v>9.4531242126912302E-2</v>
      </c>
      <c r="AS14" s="17">
        <v>4.3761104336267599E-2</v>
      </c>
      <c r="AT14" s="17">
        <v>0.30755477933299302</v>
      </c>
      <c r="AU14" s="17"/>
      <c r="AV14" s="17">
        <v>9.8643581077824394E-2</v>
      </c>
      <c r="AW14" s="17">
        <v>0.27365591541602002</v>
      </c>
      <c r="AX14" s="17">
        <v>0.17947557047480101</v>
      </c>
      <c r="AY14" s="17">
        <v>8.0373137511426301E-2</v>
      </c>
      <c r="AZ14" s="17">
        <v>0</v>
      </c>
      <c r="BA14" s="17">
        <v>0.158760893473367</v>
      </c>
      <c r="BB14" s="17"/>
      <c r="BC14" s="17">
        <v>0.17327647115450401</v>
      </c>
      <c r="BD14" s="17">
        <v>0.126989471943215</v>
      </c>
      <c r="BE14" s="17">
        <v>0.22757245745250901</v>
      </c>
      <c r="BF14" s="17">
        <v>9.8087834389872897E-2</v>
      </c>
      <c r="BG14" s="17">
        <v>0</v>
      </c>
    </row>
    <row r="15" spans="2:59" x14ac:dyDescent="0.35">
      <c r="B15" s="18" t="s">
        <v>726</v>
      </c>
      <c r="C15" s="17">
        <v>0.141065852124068</v>
      </c>
      <c r="D15" s="17">
        <v>0.193829662096589</v>
      </c>
      <c r="E15" s="17">
        <v>0.10032145335626499</v>
      </c>
      <c r="F15" s="17"/>
      <c r="G15" s="17">
        <v>0</v>
      </c>
      <c r="H15" s="17">
        <v>0.13778741876870301</v>
      </c>
      <c r="I15" s="17">
        <v>0.271480043183779</v>
      </c>
      <c r="J15" s="17">
        <v>0.106909635472583</v>
      </c>
      <c r="K15" s="17">
        <v>0.213206333635132</v>
      </c>
      <c r="L15" s="17">
        <v>6.8551735396362098E-2</v>
      </c>
      <c r="M15" s="17"/>
      <c r="N15" s="17">
        <v>0.213837049641632</v>
      </c>
      <c r="O15" s="17">
        <v>4.24723665879395E-2</v>
      </c>
      <c r="P15" s="17">
        <v>6.4950828869470303E-2</v>
      </c>
      <c r="Q15" s="17">
        <v>0.25130427193584998</v>
      </c>
      <c r="R15" s="17"/>
      <c r="S15" s="17">
        <v>0.16597164907544601</v>
      </c>
      <c r="T15" s="17">
        <v>0</v>
      </c>
      <c r="U15" s="17">
        <v>9.8637292112949596E-2</v>
      </c>
      <c r="V15" s="17">
        <v>0.20818922960709599</v>
      </c>
      <c r="W15" s="17">
        <v>8.2940508024913803E-2</v>
      </c>
      <c r="X15" s="17">
        <v>0</v>
      </c>
      <c r="Y15" s="17">
        <v>0.137638058920005</v>
      </c>
      <c r="Z15" s="17">
        <v>0.26078486409152801</v>
      </c>
      <c r="AA15" s="17">
        <v>0.107619148647933</v>
      </c>
      <c r="AB15" s="17">
        <v>0.24719669871464101</v>
      </c>
      <c r="AC15" s="17">
        <v>0.197604042944693</v>
      </c>
      <c r="AD15" s="17">
        <v>0.39773133338942201</v>
      </c>
      <c r="AE15" s="17"/>
      <c r="AF15" s="17">
        <v>0.10522954701706699</v>
      </c>
      <c r="AG15" s="17">
        <v>0.14598867411838701</v>
      </c>
      <c r="AH15" s="17">
        <v>0.33368332350553798</v>
      </c>
      <c r="AI15" s="17"/>
      <c r="AJ15" s="17">
        <v>0.114275257965871</v>
      </c>
      <c r="AK15" s="17">
        <v>0.150236108993476</v>
      </c>
      <c r="AL15" s="17">
        <v>0.13188911596882599</v>
      </c>
      <c r="AM15" s="17">
        <v>0</v>
      </c>
      <c r="AN15" s="17">
        <v>0.29255893389279197</v>
      </c>
      <c r="AO15" s="17"/>
      <c r="AP15" s="17">
        <v>0.11113055502868099</v>
      </c>
      <c r="AQ15" s="17">
        <v>0.21504284610230501</v>
      </c>
      <c r="AR15" s="17">
        <v>7.5045681253872495E-2</v>
      </c>
      <c r="AS15" s="17">
        <v>4.9042336749494597E-2</v>
      </c>
      <c r="AT15" s="17">
        <v>0</v>
      </c>
      <c r="AU15" s="17"/>
      <c r="AV15" s="17">
        <v>0.202507915873884</v>
      </c>
      <c r="AW15" s="17">
        <v>0.19358095302555201</v>
      </c>
      <c r="AX15" s="17">
        <v>7.0489020568275898E-2</v>
      </c>
      <c r="AY15" s="17">
        <v>4.5224218564331002E-2</v>
      </c>
      <c r="AZ15" s="17">
        <v>0</v>
      </c>
      <c r="BA15" s="17">
        <v>0.25393911504786498</v>
      </c>
      <c r="BB15" s="17"/>
      <c r="BC15" s="17">
        <v>0.17525148075952099</v>
      </c>
      <c r="BD15" s="17">
        <v>6.5429951826298197E-2</v>
      </c>
      <c r="BE15" s="17">
        <v>0.15800460225514101</v>
      </c>
      <c r="BF15" s="17">
        <v>0.191205362633182</v>
      </c>
      <c r="BG15" s="17">
        <v>0</v>
      </c>
    </row>
    <row r="16" spans="2:59" x14ac:dyDescent="0.35">
      <c r="B16" s="18" t="s">
        <v>100</v>
      </c>
      <c r="C16" s="19">
        <v>5.2653672495662399E-2</v>
      </c>
      <c r="D16" s="19">
        <v>4.3197488606555201E-2</v>
      </c>
      <c r="E16" s="19">
        <v>5.9955770797511798E-2</v>
      </c>
      <c r="F16" s="19"/>
      <c r="G16" s="19">
        <v>0</v>
      </c>
      <c r="H16" s="19">
        <v>4.8197787967241897E-2</v>
      </c>
      <c r="I16" s="19">
        <v>5.4384929981774903E-2</v>
      </c>
      <c r="J16" s="19">
        <v>4.7465164942051198E-2</v>
      </c>
      <c r="K16" s="19">
        <v>6.0303812991232199E-2</v>
      </c>
      <c r="L16" s="19">
        <v>7.4143087650329204E-2</v>
      </c>
      <c r="M16" s="19"/>
      <c r="N16" s="19">
        <v>0</v>
      </c>
      <c r="O16" s="19">
        <v>0.103998419653083</v>
      </c>
      <c r="P16" s="19">
        <v>7.3205361587039802E-2</v>
      </c>
      <c r="Q16" s="19">
        <v>4.4411139834502802E-2</v>
      </c>
      <c r="R16" s="19"/>
      <c r="S16" s="19">
        <v>7.4628934730485194E-2</v>
      </c>
      <c r="T16" s="19">
        <v>0</v>
      </c>
      <c r="U16" s="19">
        <v>0</v>
      </c>
      <c r="V16" s="19">
        <v>0</v>
      </c>
      <c r="W16" s="19">
        <v>8.8949674797040801E-2</v>
      </c>
      <c r="X16" s="19">
        <v>0</v>
      </c>
      <c r="Y16" s="19">
        <v>0.121891549863561</v>
      </c>
      <c r="Z16" s="19">
        <v>0.231648607022436</v>
      </c>
      <c r="AA16" s="19">
        <v>5.72977399315713E-2</v>
      </c>
      <c r="AB16" s="19">
        <v>0</v>
      </c>
      <c r="AC16" s="19">
        <v>0</v>
      </c>
      <c r="AD16" s="19">
        <v>0.17376048217938</v>
      </c>
      <c r="AE16" s="19"/>
      <c r="AF16" s="19">
        <v>2.0998543585613101E-2</v>
      </c>
      <c r="AG16" s="19">
        <v>4.6312663822229698E-2</v>
      </c>
      <c r="AH16" s="19">
        <v>0.140155869740896</v>
      </c>
      <c r="AI16" s="19"/>
      <c r="AJ16" s="19">
        <v>2.27370964091414E-2</v>
      </c>
      <c r="AK16" s="19">
        <v>0</v>
      </c>
      <c r="AL16" s="19">
        <v>0</v>
      </c>
      <c r="AM16" s="19">
        <v>0</v>
      </c>
      <c r="AN16" s="19">
        <v>0.22775429878242701</v>
      </c>
      <c r="AO16" s="19"/>
      <c r="AP16" s="19">
        <v>5.1633509190479099E-2</v>
      </c>
      <c r="AQ16" s="19">
        <v>4.8894392758223902E-2</v>
      </c>
      <c r="AR16" s="19">
        <v>0</v>
      </c>
      <c r="AS16" s="19">
        <v>4.6728697133229698E-2</v>
      </c>
      <c r="AT16" s="19">
        <v>0.25594294843730497</v>
      </c>
      <c r="AU16" s="19"/>
      <c r="AV16" s="19">
        <v>5.8006876134209899E-2</v>
      </c>
      <c r="AW16" s="19">
        <v>4.95370559442012E-2</v>
      </c>
      <c r="AX16" s="19">
        <v>0</v>
      </c>
      <c r="AY16" s="19">
        <v>4.3090703919229201E-2</v>
      </c>
      <c r="AZ16" s="19">
        <v>0.26693564889159399</v>
      </c>
      <c r="BA16" s="19">
        <v>0</v>
      </c>
      <c r="BB16" s="19"/>
      <c r="BC16" s="19">
        <v>8.1213662659120195E-2</v>
      </c>
      <c r="BD16" s="19">
        <v>3.9324017203297902E-2</v>
      </c>
      <c r="BE16" s="19">
        <v>5.4699563644971597E-2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139</v>
      </c>
      <c r="D7" s="10">
        <v>65</v>
      </c>
      <c r="E7" s="10">
        <v>73</v>
      </c>
      <c r="F7" s="10"/>
      <c r="G7" s="10">
        <v>17</v>
      </c>
      <c r="H7" s="10">
        <v>24</v>
      </c>
      <c r="I7" s="10">
        <v>18</v>
      </c>
      <c r="J7" s="10">
        <v>29</v>
      </c>
      <c r="K7" s="10">
        <v>20</v>
      </c>
      <c r="L7" s="10">
        <v>31</v>
      </c>
      <c r="M7" s="10"/>
      <c r="N7" s="10">
        <v>40</v>
      </c>
      <c r="O7" s="10">
        <v>40</v>
      </c>
      <c r="P7" s="10">
        <v>32</v>
      </c>
      <c r="Q7" s="10">
        <v>27</v>
      </c>
      <c r="R7" s="10"/>
      <c r="S7" s="10">
        <v>13</v>
      </c>
      <c r="T7" s="10">
        <v>24</v>
      </c>
      <c r="U7" s="10">
        <v>9</v>
      </c>
      <c r="V7" s="10">
        <v>7</v>
      </c>
      <c r="W7" s="10">
        <v>8</v>
      </c>
      <c r="X7" s="10">
        <v>11</v>
      </c>
      <c r="Y7" s="10">
        <v>14</v>
      </c>
      <c r="Z7" s="10">
        <v>8</v>
      </c>
      <c r="AA7" s="10">
        <v>16</v>
      </c>
      <c r="AB7" s="10">
        <v>16</v>
      </c>
      <c r="AC7" s="10">
        <v>11</v>
      </c>
      <c r="AD7" s="10">
        <v>2</v>
      </c>
      <c r="AE7" s="10"/>
      <c r="AF7" s="10">
        <v>49</v>
      </c>
      <c r="AG7" s="10">
        <v>53</v>
      </c>
      <c r="AH7" s="10">
        <v>21</v>
      </c>
      <c r="AI7" s="10"/>
      <c r="AJ7" s="10">
        <v>57</v>
      </c>
      <c r="AK7" s="10">
        <v>37</v>
      </c>
      <c r="AL7" s="10">
        <v>5</v>
      </c>
      <c r="AM7" s="10">
        <v>2</v>
      </c>
      <c r="AN7" s="10">
        <v>24</v>
      </c>
      <c r="AO7" s="10"/>
      <c r="AP7" s="10">
        <v>29</v>
      </c>
      <c r="AQ7" s="10">
        <v>48</v>
      </c>
      <c r="AR7" s="10">
        <v>7</v>
      </c>
      <c r="AS7" s="10">
        <v>22</v>
      </c>
      <c r="AT7" s="10">
        <v>9</v>
      </c>
      <c r="AU7" s="10"/>
      <c r="AV7" s="10">
        <v>33</v>
      </c>
      <c r="AW7" s="10">
        <v>27</v>
      </c>
      <c r="AX7" s="10">
        <v>8</v>
      </c>
      <c r="AY7" s="10">
        <v>33</v>
      </c>
      <c r="AZ7" s="10">
        <v>11</v>
      </c>
      <c r="BA7" s="10">
        <v>15</v>
      </c>
      <c r="BB7" s="10"/>
      <c r="BC7" s="10">
        <v>28</v>
      </c>
      <c r="BD7" s="10">
        <v>35</v>
      </c>
      <c r="BE7" s="10">
        <v>37</v>
      </c>
      <c r="BF7" s="10">
        <v>15</v>
      </c>
      <c r="BG7" s="10">
        <v>4</v>
      </c>
    </row>
    <row r="8" spans="2:59" ht="30" customHeight="1" x14ac:dyDescent="0.35">
      <c r="B8" s="11" t="s">
        <v>20</v>
      </c>
      <c r="C8" s="11">
        <v>141</v>
      </c>
      <c r="D8" s="11">
        <v>64</v>
      </c>
      <c r="E8" s="11">
        <v>75</v>
      </c>
      <c r="F8" s="11"/>
      <c r="G8" s="11">
        <v>17</v>
      </c>
      <c r="H8" s="11">
        <v>26</v>
      </c>
      <c r="I8" s="11">
        <v>20</v>
      </c>
      <c r="J8" s="11">
        <v>28</v>
      </c>
      <c r="K8" s="11">
        <v>20</v>
      </c>
      <c r="L8" s="11">
        <v>30</v>
      </c>
      <c r="M8" s="11"/>
      <c r="N8" s="11">
        <v>40</v>
      </c>
      <c r="O8" s="11">
        <v>45</v>
      </c>
      <c r="P8" s="11">
        <v>30</v>
      </c>
      <c r="Q8" s="11">
        <v>26</v>
      </c>
      <c r="R8" s="11"/>
      <c r="S8" s="11">
        <v>13</v>
      </c>
      <c r="T8" s="11">
        <v>25</v>
      </c>
      <c r="U8" s="11">
        <v>10</v>
      </c>
      <c r="V8" s="11">
        <v>9</v>
      </c>
      <c r="W8" s="11">
        <v>8</v>
      </c>
      <c r="X8" s="11">
        <v>14</v>
      </c>
      <c r="Y8" s="11">
        <v>14</v>
      </c>
      <c r="Z8" s="11">
        <v>7</v>
      </c>
      <c r="AA8" s="11">
        <v>14</v>
      </c>
      <c r="AB8" s="11">
        <v>16</v>
      </c>
      <c r="AC8" s="11">
        <v>10</v>
      </c>
      <c r="AD8" s="11">
        <v>2</v>
      </c>
      <c r="AE8" s="11"/>
      <c r="AF8" s="11">
        <v>50</v>
      </c>
      <c r="AG8" s="11">
        <v>54</v>
      </c>
      <c r="AH8" s="11">
        <v>20</v>
      </c>
      <c r="AI8" s="11"/>
      <c r="AJ8" s="11">
        <v>58</v>
      </c>
      <c r="AK8" s="11">
        <v>38</v>
      </c>
      <c r="AL8" s="11">
        <v>6</v>
      </c>
      <c r="AM8" s="11">
        <v>2</v>
      </c>
      <c r="AN8" s="11">
        <v>24</v>
      </c>
      <c r="AO8" s="11"/>
      <c r="AP8" s="11">
        <v>30</v>
      </c>
      <c r="AQ8" s="11">
        <v>49</v>
      </c>
      <c r="AR8" s="11">
        <v>7</v>
      </c>
      <c r="AS8" s="11">
        <v>21</v>
      </c>
      <c r="AT8" s="11">
        <v>10</v>
      </c>
      <c r="AU8" s="11"/>
      <c r="AV8" s="11">
        <v>34</v>
      </c>
      <c r="AW8" s="11">
        <v>28</v>
      </c>
      <c r="AX8" s="11">
        <v>8</v>
      </c>
      <c r="AY8" s="11">
        <v>32</v>
      </c>
      <c r="AZ8" s="11">
        <v>12</v>
      </c>
      <c r="BA8" s="11">
        <v>16</v>
      </c>
      <c r="BB8" s="11"/>
      <c r="BC8" s="11">
        <v>28</v>
      </c>
      <c r="BD8" s="11">
        <v>36</v>
      </c>
      <c r="BE8" s="11">
        <v>39</v>
      </c>
      <c r="BF8" s="11">
        <v>15</v>
      </c>
      <c r="BG8" s="11">
        <v>4</v>
      </c>
    </row>
    <row r="9" spans="2:59" ht="29" x14ac:dyDescent="0.35">
      <c r="B9" s="18" t="s">
        <v>721</v>
      </c>
      <c r="C9" s="17">
        <v>0.15138654156651901</v>
      </c>
      <c r="D9" s="17">
        <v>0.208747503129811</v>
      </c>
      <c r="E9" s="17">
        <v>0.104715780970686</v>
      </c>
      <c r="F9" s="17"/>
      <c r="G9" s="17">
        <v>0.193828176163547</v>
      </c>
      <c r="H9" s="17">
        <v>0.12541349528632101</v>
      </c>
      <c r="I9" s="17">
        <v>6.04439980204571E-2</v>
      </c>
      <c r="J9" s="17">
        <v>7.1218562378324399E-2</v>
      </c>
      <c r="K9" s="17">
        <v>0.24498620211345201</v>
      </c>
      <c r="L9" s="17">
        <v>0.222383094710736</v>
      </c>
      <c r="M9" s="17"/>
      <c r="N9" s="17">
        <v>8.4864367162423598E-2</v>
      </c>
      <c r="O9" s="17">
        <v>0.139923810538196</v>
      </c>
      <c r="P9" s="17">
        <v>0.18775866881350001</v>
      </c>
      <c r="Q9" s="17">
        <v>0.230455082869401</v>
      </c>
      <c r="R9" s="17"/>
      <c r="S9" s="17">
        <v>6.6131774820870501E-2</v>
      </c>
      <c r="T9" s="17">
        <v>8.0812123474445205E-2</v>
      </c>
      <c r="U9" s="17">
        <v>0</v>
      </c>
      <c r="V9" s="17">
        <v>0.58357396330946398</v>
      </c>
      <c r="W9" s="17">
        <v>0.12820687534379999</v>
      </c>
      <c r="X9" s="17">
        <v>0.188213960128922</v>
      </c>
      <c r="Y9" s="17">
        <v>0.14148230975317999</v>
      </c>
      <c r="Z9" s="17">
        <v>0</v>
      </c>
      <c r="AA9" s="17">
        <v>0.192980403864876</v>
      </c>
      <c r="AB9" s="17">
        <v>5.1206334448942098E-2</v>
      </c>
      <c r="AC9" s="17">
        <v>0.36003940074569202</v>
      </c>
      <c r="AD9" s="17">
        <v>0.480568100310305</v>
      </c>
      <c r="AE9" s="17"/>
      <c r="AF9" s="17">
        <v>0.24184268846134299</v>
      </c>
      <c r="AG9" s="17">
        <v>9.7603143517953198E-2</v>
      </c>
      <c r="AH9" s="17">
        <v>8.1381853928726003E-2</v>
      </c>
      <c r="AI9" s="17"/>
      <c r="AJ9" s="17">
        <v>0.21740032714986199</v>
      </c>
      <c r="AK9" s="17">
        <v>6.19394342092578E-2</v>
      </c>
      <c r="AL9" s="17">
        <v>0</v>
      </c>
      <c r="AM9" s="17">
        <v>0.45459193518581198</v>
      </c>
      <c r="AN9" s="17">
        <v>0.17357407113359599</v>
      </c>
      <c r="AO9" s="17"/>
      <c r="AP9" s="17">
        <v>0.2470396398502</v>
      </c>
      <c r="AQ9" s="17">
        <v>8.2437838068422101E-2</v>
      </c>
      <c r="AR9" s="17">
        <v>0</v>
      </c>
      <c r="AS9" s="17">
        <v>0.24271881896231901</v>
      </c>
      <c r="AT9" s="17">
        <v>0.15135975634811299</v>
      </c>
      <c r="AU9" s="17"/>
      <c r="AV9" s="17">
        <v>0.108051767862282</v>
      </c>
      <c r="AW9" s="17">
        <v>0.26368680674094103</v>
      </c>
      <c r="AX9" s="17">
        <v>0</v>
      </c>
      <c r="AY9" s="17">
        <v>0.24433201091833101</v>
      </c>
      <c r="AZ9" s="17">
        <v>0.124273412316853</v>
      </c>
      <c r="BA9" s="17">
        <v>0</v>
      </c>
      <c r="BB9" s="17"/>
      <c r="BC9" s="17">
        <v>0.130289521651344</v>
      </c>
      <c r="BD9" s="17">
        <v>0.14883886122551501</v>
      </c>
      <c r="BE9" s="17">
        <v>0.114133221131773</v>
      </c>
      <c r="BF9" s="17">
        <v>0.14738914668434899</v>
      </c>
      <c r="BG9" s="17">
        <v>0</v>
      </c>
    </row>
    <row r="10" spans="2:59" x14ac:dyDescent="0.35">
      <c r="B10" s="18" t="s">
        <v>689</v>
      </c>
      <c r="C10" s="17">
        <v>0.11979771001452</v>
      </c>
      <c r="D10" s="17">
        <v>0.127230433589933</v>
      </c>
      <c r="E10" s="17">
        <v>0.11519452461315099</v>
      </c>
      <c r="F10" s="17"/>
      <c r="G10" s="17">
        <v>0</v>
      </c>
      <c r="H10" s="17">
        <v>0.15418280028475301</v>
      </c>
      <c r="I10" s="17">
        <v>0.12841454977567199</v>
      </c>
      <c r="J10" s="17">
        <v>8.0350571256800299E-2</v>
      </c>
      <c r="K10" s="17">
        <v>0.104816278955127</v>
      </c>
      <c r="L10" s="17">
        <v>0.19676413596964901</v>
      </c>
      <c r="M10" s="17"/>
      <c r="N10" s="17">
        <v>0.15388239682639199</v>
      </c>
      <c r="O10" s="17">
        <v>0.10496429138911</v>
      </c>
      <c r="P10" s="17">
        <v>8.97051510325515E-2</v>
      </c>
      <c r="Q10" s="17">
        <v>0.128181997113958</v>
      </c>
      <c r="R10" s="17"/>
      <c r="S10" s="17">
        <v>6.8799437285223003E-2</v>
      </c>
      <c r="T10" s="17">
        <v>0.135359688997507</v>
      </c>
      <c r="U10" s="17">
        <v>0.12018919176335199</v>
      </c>
      <c r="V10" s="17">
        <v>0.166895151911579</v>
      </c>
      <c r="W10" s="17">
        <v>0.40278601410387799</v>
      </c>
      <c r="X10" s="17">
        <v>9.5767460604973598E-2</v>
      </c>
      <c r="Y10" s="17">
        <v>0</v>
      </c>
      <c r="Z10" s="17">
        <v>0.14531728789296999</v>
      </c>
      <c r="AA10" s="17">
        <v>0.23625391662178799</v>
      </c>
      <c r="AB10" s="17">
        <v>6.1319289977050703E-2</v>
      </c>
      <c r="AC10" s="17">
        <v>0</v>
      </c>
      <c r="AD10" s="17">
        <v>0</v>
      </c>
      <c r="AE10" s="17"/>
      <c r="AF10" s="17">
        <v>0.175499040677768</v>
      </c>
      <c r="AG10" s="17">
        <v>0.110493723028831</v>
      </c>
      <c r="AH10" s="17">
        <v>0.10425579794538201</v>
      </c>
      <c r="AI10" s="17"/>
      <c r="AJ10" s="17">
        <v>0.17103583351906701</v>
      </c>
      <c r="AK10" s="17">
        <v>4.0495982412397498E-2</v>
      </c>
      <c r="AL10" s="17">
        <v>0.235466689901977</v>
      </c>
      <c r="AM10" s="17">
        <v>0</v>
      </c>
      <c r="AN10" s="17">
        <v>0.12798739113079199</v>
      </c>
      <c r="AO10" s="17"/>
      <c r="AP10" s="17">
        <v>0.15207360868389599</v>
      </c>
      <c r="AQ10" s="17">
        <v>0.16407049315090499</v>
      </c>
      <c r="AR10" s="17">
        <v>0</v>
      </c>
      <c r="AS10" s="17">
        <v>9.6589260894548307E-2</v>
      </c>
      <c r="AT10" s="17">
        <v>0.13635033144821701</v>
      </c>
      <c r="AU10" s="17"/>
      <c r="AV10" s="17">
        <v>7.2361776088860602E-2</v>
      </c>
      <c r="AW10" s="17">
        <v>0.11850240224280401</v>
      </c>
      <c r="AX10" s="17">
        <v>0.14119317868460901</v>
      </c>
      <c r="AY10" s="17">
        <v>0.17382357815716301</v>
      </c>
      <c r="AZ10" s="17">
        <v>0.111949975134954</v>
      </c>
      <c r="BA10" s="17">
        <v>0.139162512692941</v>
      </c>
      <c r="BB10" s="17"/>
      <c r="BC10" s="17">
        <v>8.8813272818342101E-2</v>
      </c>
      <c r="BD10" s="17">
        <v>0.141651313151898</v>
      </c>
      <c r="BE10" s="17">
        <v>0.16065948102347599</v>
      </c>
      <c r="BF10" s="17">
        <v>7.5305068694522304E-2</v>
      </c>
      <c r="BG10" s="17">
        <v>0</v>
      </c>
    </row>
    <row r="11" spans="2:59" x14ac:dyDescent="0.35">
      <c r="B11" s="18" t="s">
        <v>690</v>
      </c>
      <c r="C11" s="17">
        <v>0.29600350536145598</v>
      </c>
      <c r="D11" s="17">
        <v>0.26797382733233399</v>
      </c>
      <c r="E11" s="17">
        <v>0.32414339113006502</v>
      </c>
      <c r="F11" s="17"/>
      <c r="G11" s="17">
        <v>0.28501415067085001</v>
      </c>
      <c r="H11" s="17">
        <v>0.40044650769345203</v>
      </c>
      <c r="I11" s="17">
        <v>0.37594812075143302</v>
      </c>
      <c r="J11" s="17">
        <v>0.352818221700403</v>
      </c>
      <c r="K11" s="17">
        <v>5.16979406789667E-2</v>
      </c>
      <c r="L11" s="17">
        <v>0.26803370842206797</v>
      </c>
      <c r="M11" s="17"/>
      <c r="N11" s="17">
        <v>0.35184235044412998</v>
      </c>
      <c r="O11" s="17">
        <v>0.30834531892972999</v>
      </c>
      <c r="P11" s="17">
        <v>0.197183346044386</v>
      </c>
      <c r="Q11" s="17">
        <v>0.30481546045705699</v>
      </c>
      <c r="R11" s="17"/>
      <c r="S11" s="17">
        <v>0.64023426084842405</v>
      </c>
      <c r="T11" s="17">
        <v>0.30216709491029797</v>
      </c>
      <c r="U11" s="17">
        <v>0.37269962879323099</v>
      </c>
      <c r="V11" s="17">
        <v>0.13653347884537601</v>
      </c>
      <c r="W11" s="17">
        <v>0</v>
      </c>
      <c r="X11" s="17">
        <v>0.27264862179317101</v>
      </c>
      <c r="Y11" s="17">
        <v>0.35923163566872102</v>
      </c>
      <c r="Z11" s="17">
        <v>0.48262058045521</v>
      </c>
      <c r="AA11" s="17">
        <v>0.241607248562728</v>
      </c>
      <c r="AB11" s="17">
        <v>0.117836097028912</v>
      </c>
      <c r="AC11" s="17">
        <v>0.36967398043170502</v>
      </c>
      <c r="AD11" s="17">
        <v>0</v>
      </c>
      <c r="AE11" s="17"/>
      <c r="AF11" s="17">
        <v>0.30028333367019999</v>
      </c>
      <c r="AG11" s="17">
        <v>0.27870629063761998</v>
      </c>
      <c r="AH11" s="17">
        <v>0.25986772075741499</v>
      </c>
      <c r="AI11" s="17"/>
      <c r="AJ11" s="17">
        <v>0.272772386052969</v>
      </c>
      <c r="AK11" s="17">
        <v>0.48586356947917603</v>
      </c>
      <c r="AL11" s="17">
        <v>0.22811075340446901</v>
      </c>
      <c r="AM11" s="17">
        <v>0</v>
      </c>
      <c r="AN11" s="17">
        <v>0.18601692982993601</v>
      </c>
      <c r="AO11" s="17"/>
      <c r="AP11" s="17">
        <v>0.23032759819121301</v>
      </c>
      <c r="AQ11" s="17">
        <v>0.45919621455922999</v>
      </c>
      <c r="AR11" s="17">
        <v>0.40129266425946097</v>
      </c>
      <c r="AS11" s="17">
        <v>0.32009248503034998</v>
      </c>
      <c r="AT11" s="17">
        <v>9.7929212985960398E-2</v>
      </c>
      <c r="AU11" s="17"/>
      <c r="AV11" s="17">
        <v>0.43933063256607402</v>
      </c>
      <c r="AW11" s="17">
        <v>0.21397932948741799</v>
      </c>
      <c r="AX11" s="17">
        <v>0.34669597280994402</v>
      </c>
      <c r="AY11" s="17">
        <v>0.305054618507558</v>
      </c>
      <c r="AZ11" s="17">
        <v>0.18581872196801</v>
      </c>
      <c r="BA11" s="17">
        <v>0.27782192958054502</v>
      </c>
      <c r="BB11" s="17"/>
      <c r="BC11" s="17">
        <v>0.24832170807670401</v>
      </c>
      <c r="BD11" s="17">
        <v>0.179004602678279</v>
      </c>
      <c r="BE11" s="17">
        <v>0.318237208040275</v>
      </c>
      <c r="BF11" s="17">
        <v>0.51893282009104502</v>
      </c>
      <c r="BG11" s="17">
        <v>0.55857459255361996</v>
      </c>
    </row>
    <row r="12" spans="2:59" x14ac:dyDescent="0.35">
      <c r="B12" s="18" t="s">
        <v>691</v>
      </c>
      <c r="C12" s="17">
        <v>0.202149255391117</v>
      </c>
      <c r="D12" s="17">
        <v>0.21038360006829901</v>
      </c>
      <c r="E12" s="17">
        <v>0.18363353119978701</v>
      </c>
      <c r="F12" s="17"/>
      <c r="G12" s="17">
        <v>0.24762608755253401</v>
      </c>
      <c r="H12" s="17">
        <v>0.11179252538123</v>
      </c>
      <c r="I12" s="17">
        <v>0.212655401026939</v>
      </c>
      <c r="J12" s="17">
        <v>0.21224393464337299</v>
      </c>
      <c r="K12" s="17">
        <v>0.28677436492292202</v>
      </c>
      <c r="L12" s="17">
        <v>0.18333925996919401</v>
      </c>
      <c r="M12" s="17"/>
      <c r="N12" s="17">
        <v>0.18988915021814101</v>
      </c>
      <c r="O12" s="17">
        <v>0.14899683874810299</v>
      </c>
      <c r="P12" s="17">
        <v>0.30948886908902801</v>
      </c>
      <c r="Q12" s="17">
        <v>0.18656521160330899</v>
      </c>
      <c r="R12" s="17"/>
      <c r="S12" s="17">
        <v>7.2136398320331904E-2</v>
      </c>
      <c r="T12" s="17">
        <v>0.31739971691793301</v>
      </c>
      <c r="U12" s="17">
        <v>0.30094258780820399</v>
      </c>
      <c r="V12" s="17">
        <v>0</v>
      </c>
      <c r="W12" s="17">
        <v>0.119181663034493</v>
      </c>
      <c r="X12" s="17">
        <v>0.179731886456098</v>
      </c>
      <c r="Y12" s="17">
        <v>0.13966851053441401</v>
      </c>
      <c r="Z12" s="17">
        <v>0.235973488323789</v>
      </c>
      <c r="AA12" s="17">
        <v>0.19895225941111899</v>
      </c>
      <c r="AB12" s="17">
        <v>0.31132196317660998</v>
      </c>
      <c r="AC12" s="17">
        <v>0.17462883342496699</v>
      </c>
      <c r="AD12" s="17">
        <v>0</v>
      </c>
      <c r="AE12" s="17"/>
      <c r="AF12" s="17">
        <v>0.121192917772268</v>
      </c>
      <c r="AG12" s="17">
        <v>0.23067415324896501</v>
      </c>
      <c r="AH12" s="17">
        <v>0.33504335511754102</v>
      </c>
      <c r="AI12" s="17"/>
      <c r="AJ12" s="17">
        <v>0.155649054454645</v>
      </c>
      <c r="AK12" s="17">
        <v>0.19960945050657899</v>
      </c>
      <c r="AL12" s="17">
        <v>0.17964781103542399</v>
      </c>
      <c r="AM12" s="17">
        <v>0.54540806481418802</v>
      </c>
      <c r="AN12" s="17">
        <v>0.25284822649550098</v>
      </c>
      <c r="AO12" s="17"/>
      <c r="AP12" s="17">
        <v>0.198572738121994</v>
      </c>
      <c r="AQ12" s="17">
        <v>0.13764525791902599</v>
      </c>
      <c r="AR12" s="17">
        <v>0.30717023467426002</v>
      </c>
      <c r="AS12" s="17">
        <v>0.12831346737761901</v>
      </c>
      <c r="AT12" s="17">
        <v>0.20270516182861401</v>
      </c>
      <c r="AU12" s="17"/>
      <c r="AV12" s="17">
        <v>0.111461433969103</v>
      </c>
      <c r="AW12" s="17">
        <v>0.22240216287962999</v>
      </c>
      <c r="AX12" s="17">
        <v>0.25801543282158301</v>
      </c>
      <c r="AY12" s="17">
        <v>0.17760588287565299</v>
      </c>
      <c r="AZ12" s="17">
        <v>0.23996951398149999</v>
      </c>
      <c r="BA12" s="17">
        <v>0.372511550929641</v>
      </c>
      <c r="BB12" s="17"/>
      <c r="BC12" s="17">
        <v>0.28123444794316499</v>
      </c>
      <c r="BD12" s="17">
        <v>0.30727476861832798</v>
      </c>
      <c r="BE12" s="17">
        <v>9.7152865007907693E-2</v>
      </c>
      <c r="BF12" s="17">
        <v>0.194027709936297</v>
      </c>
      <c r="BG12" s="17">
        <v>0</v>
      </c>
    </row>
    <row r="13" spans="2:59" x14ac:dyDescent="0.35">
      <c r="B13" s="18" t="s">
        <v>692</v>
      </c>
      <c r="C13" s="17">
        <v>7.3606296664715604E-2</v>
      </c>
      <c r="D13" s="17">
        <v>4.8604605759763803E-2</v>
      </c>
      <c r="E13" s="17">
        <v>9.5960980926539499E-2</v>
      </c>
      <c r="F13" s="17"/>
      <c r="G13" s="17">
        <v>0</v>
      </c>
      <c r="H13" s="17">
        <v>0.16945767219524299</v>
      </c>
      <c r="I13" s="17">
        <v>0</v>
      </c>
      <c r="J13" s="17">
        <v>9.9037395476008899E-2</v>
      </c>
      <c r="K13" s="17">
        <v>0.10855789546849499</v>
      </c>
      <c r="L13" s="17">
        <v>3.2353427599182298E-2</v>
      </c>
      <c r="M13" s="17"/>
      <c r="N13" s="17">
        <v>0.106141787617865</v>
      </c>
      <c r="O13" s="17">
        <v>7.5777720762076603E-2</v>
      </c>
      <c r="P13" s="17">
        <v>5.8531083292843102E-2</v>
      </c>
      <c r="Q13" s="17">
        <v>3.7650365912547799E-2</v>
      </c>
      <c r="R13" s="17"/>
      <c r="S13" s="17">
        <v>7.7261316782162498E-2</v>
      </c>
      <c r="T13" s="17">
        <v>8.6912496308821599E-2</v>
      </c>
      <c r="U13" s="17">
        <v>0</v>
      </c>
      <c r="V13" s="17">
        <v>0.112997405933581</v>
      </c>
      <c r="W13" s="17">
        <v>0.26750757737490999</v>
      </c>
      <c r="X13" s="17">
        <v>0</v>
      </c>
      <c r="Y13" s="17">
        <v>0.155593182056948</v>
      </c>
      <c r="Z13" s="17">
        <v>0</v>
      </c>
      <c r="AA13" s="17">
        <v>7.1744774598886701E-2</v>
      </c>
      <c r="AB13" s="17">
        <v>6.1503551070674699E-2</v>
      </c>
      <c r="AC13" s="17">
        <v>0</v>
      </c>
      <c r="AD13" s="17">
        <v>0</v>
      </c>
      <c r="AE13" s="17"/>
      <c r="AF13" s="17">
        <v>0.103620747724834</v>
      </c>
      <c r="AG13" s="17">
        <v>9.5798061966052797E-2</v>
      </c>
      <c r="AH13" s="17">
        <v>0</v>
      </c>
      <c r="AI13" s="17"/>
      <c r="AJ13" s="17">
        <v>0.111979814639415</v>
      </c>
      <c r="AK13" s="17">
        <v>5.20870196051339E-2</v>
      </c>
      <c r="AL13" s="17">
        <v>0.17228650019344199</v>
      </c>
      <c r="AM13" s="17">
        <v>0</v>
      </c>
      <c r="AN13" s="17">
        <v>0</v>
      </c>
      <c r="AO13" s="17"/>
      <c r="AP13" s="17">
        <v>0.100038604329623</v>
      </c>
      <c r="AQ13" s="17">
        <v>4.0018348130111299E-2</v>
      </c>
      <c r="AR13" s="17">
        <v>0.14078324609719101</v>
      </c>
      <c r="AS13" s="17">
        <v>0.16392787411586099</v>
      </c>
      <c r="AT13" s="17">
        <v>0</v>
      </c>
      <c r="AU13" s="17"/>
      <c r="AV13" s="17">
        <v>9.5585616894922606E-2</v>
      </c>
      <c r="AW13" s="17">
        <v>7.1386687516802799E-2</v>
      </c>
      <c r="AX13" s="17">
        <v>0.12270265879558399</v>
      </c>
      <c r="AY13" s="17">
        <v>6.7746424521095694E-2</v>
      </c>
      <c r="AZ13" s="17">
        <v>0</v>
      </c>
      <c r="BA13" s="17">
        <v>6.5068715235266306E-2</v>
      </c>
      <c r="BB13" s="17"/>
      <c r="BC13" s="17">
        <v>7.2275448319907495E-2</v>
      </c>
      <c r="BD13" s="17">
        <v>2.69214450865254E-2</v>
      </c>
      <c r="BE13" s="17">
        <v>9.0271805913487602E-2</v>
      </c>
      <c r="BF13" s="17">
        <v>6.43452545937864E-2</v>
      </c>
      <c r="BG13" s="17">
        <v>0.26552338323227498</v>
      </c>
    </row>
    <row r="14" spans="2:59" x14ac:dyDescent="0.35">
      <c r="B14" s="18" t="s">
        <v>598</v>
      </c>
      <c r="C14" s="17">
        <v>2.2093660978903799E-2</v>
      </c>
      <c r="D14" s="17">
        <v>2.88608642495446E-2</v>
      </c>
      <c r="E14" s="17">
        <v>1.6648680193187101E-2</v>
      </c>
      <c r="F14" s="17"/>
      <c r="G14" s="17">
        <v>0</v>
      </c>
      <c r="H14" s="17">
        <v>0</v>
      </c>
      <c r="I14" s="17">
        <v>0</v>
      </c>
      <c r="J14" s="17">
        <v>2.9402036401229101E-2</v>
      </c>
      <c r="K14" s="17">
        <v>6.2938521939862005E-2</v>
      </c>
      <c r="L14" s="17">
        <v>3.4024722596119598E-2</v>
      </c>
      <c r="M14" s="17"/>
      <c r="N14" s="17">
        <v>0</v>
      </c>
      <c r="O14" s="17">
        <v>2.3093733223301299E-2</v>
      </c>
      <c r="P14" s="17">
        <v>6.84803501111413E-2</v>
      </c>
      <c r="Q14" s="17">
        <v>0</v>
      </c>
      <c r="R14" s="17"/>
      <c r="S14" s="17">
        <v>0</v>
      </c>
      <c r="T14" s="17">
        <v>0</v>
      </c>
      <c r="U14" s="17">
        <v>0</v>
      </c>
      <c r="V14" s="17">
        <v>0</v>
      </c>
      <c r="W14" s="17">
        <v>0</v>
      </c>
      <c r="X14" s="17">
        <v>8.9931722482826396E-2</v>
      </c>
      <c r="Y14" s="17">
        <v>0</v>
      </c>
      <c r="Z14" s="17">
        <v>0</v>
      </c>
      <c r="AA14" s="17">
        <v>5.8461396940600999E-2</v>
      </c>
      <c r="AB14" s="17">
        <v>6.5355849877242495E-2</v>
      </c>
      <c r="AC14" s="17">
        <v>0</v>
      </c>
      <c r="AD14" s="17">
        <v>0</v>
      </c>
      <c r="AE14" s="17"/>
      <c r="AF14" s="17">
        <v>0</v>
      </c>
      <c r="AG14" s="17">
        <v>5.7312397496149199E-2</v>
      </c>
      <c r="AH14" s="17">
        <v>0</v>
      </c>
      <c r="AI14" s="17"/>
      <c r="AJ14" s="17">
        <v>0</v>
      </c>
      <c r="AK14" s="17">
        <v>3.3328031119163701E-2</v>
      </c>
      <c r="AL14" s="17">
        <v>0</v>
      </c>
      <c r="AM14" s="17">
        <v>0</v>
      </c>
      <c r="AN14" s="17">
        <v>3.47559074071669E-2</v>
      </c>
      <c r="AO14" s="17"/>
      <c r="AP14" s="17">
        <v>0</v>
      </c>
      <c r="AQ14" s="17">
        <v>2.5605856544082602E-2</v>
      </c>
      <c r="AR14" s="17">
        <v>0</v>
      </c>
      <c r="AS14" s="17">
        <v>0</v>
      </c>
      <c r="AT14" s="17">
        <v>0.104918546065354</v>
      </c>
      <c r="AU14" s="17"/>
      <c r="AV14" s="17">
        <v>3.7340147009282398E-2</v>
      </c>
      <c r="AW14" s="17">
        <v>0</v>
      </c>
      <c r="AX14" s="17">
        <v>0</v>
      </c>
      <c r="AY14" s="17">
        <v>0</v>
      </c>
      <c r="AZ14" s="17">
        <v>8.6143014824079295E-2</v>
      </c>
      <c r="BA14" s="17">
        <v>0</v>
      </c>
      <c r="BB14" s="17"/>
      <c r="BC14" s="17">
        <v>2.9788016429087599E-2</v>
      </c>
      <c r="BD14" s="17">
        <v>2.8607680254617199E-2</v>
      </c>
      <c r="BE14" s="17">
        <v>3.2527475300445599E-2</v>
      </c>
      <c r="BF14" s="17">
        <v>0</v>
      </c>
      <c r="BG14" s="17">
        <v>0</v>
      </c>
    </row>
    <row r="15" spans="2:59" ht="29" x14ac:dyDescent="0.35">
      <c r="B15" s="18" t="s">
        <v>722</v>
      </c>
      <c r="C15" s="17">
        <v>4.1103547651922499E-2</v>
      </c>
      <c r="D15" s="17">
        <v>4.3764608367270599E-2</v>
      </c>
      <c r="E15" s="17">
        <v>3.9429762667139399E-2</v>
      </c>
      <c r="F15" s="17"/>
      <c r="G15" s="17">
        <v>9.9700334520066103E-2</v>
      </c>
      <c r="H15" s="17">
        <v>0</v>
      </c>
      <c r="I15" s="17">
        <v>0.112505027680857</v>
      </c>
      <c r="J15" s="17">
        <v>0</v>
      </c>
      <c r="K15" s="17">
        <v>9.5861557225444996E-2</v>
      </c>
      <c r="L15" s="17">
        <v>0</v>
      </c>
      <c r="M15" s="17"/>
      <c r="N15" s="17">
        <v>6.6343132831392607E-2</v>
      </c>
      <c r="O15" s="17">
        <v>2.6962808328484699E-2</v>
      </c>
      <c r="P15" s="17">
        <v>3.11735316981889E-2</v>
      </c>
      <c r="Q15" s="17">
        <v>3.8280348210985499E-2</v>
      </c>
      <c r="R15" s="17"/>
      <c r="S15" s="17">
        <v>0</v>
      </c>
      <c r="T15" s="17">
        <v>7.7348879390995495E-2</v>
      </c>
      <c r="U15" s="17">
        <v>9.67705494334479E-2</v>
      </c>
      <c r="V15" s="17">
        <v>0</v>
      </c>
      <c r="W15" s="17">
        <v>8.2317870142919095E-2</v>
      </c>
      <c r="X15" s="17">
        <v>0</v>
      </c>
      <c r="Y15" s="17">
        <v>0</v>
      </c>
      <c r="Z15" s="17">
        <v>0</v>
      </c>
      <c r="AA15" s="17">
        <v>0</v>
      </c>
      <c r="AB15" s="17">
        <v>0.137624720387379</v>
      </c>
      <c r="AC15" s="17">
        <v>0</v>
      </c>
      <c r="AD15" s="17">
        <v>0</v>
      </c>
      <c r="AE15" s="17"/>
      <c r="AF15" s="17">
        <v>1.9012776042848401E-2</v>
      </c>
      <c r="AG15" s="17">
        <v>3.6477230534518901E-2</v>
      </c>
      <c r="AH15" s="17">
        <v>5.8989283433580501E-2</v>
      </c>
      <c r="AI15" s="17"/>
      <c r="AJ15" s="17">
        <v>1.7598426694330101E-2</v>
      </c>
      <c r="AK15" s="17">
        <v>5.1541639694317097E-2</v>
      </c>
      <c r="AL15" s="17">
        <v>0</v>
      </c>
      <c r="AM15" s="17">
        <v>0</v>
      </c>
      <c r="AN15" s="17">
        <v>5.0609831392286697E-2</v>
      </c>
      <c r="AO15" s="17"/>
      <c r="AP15" s="17">
        <v>0</v>
      </c>
      <c r="AQ15" s="17">
        <v>3.28302058454212E-2</v>
      </c>
      <c r="AR15" s="17">
        <v>0</v>
      </c>
      <c r="AS15" s="17">
        <v>4.83580936193021E-2</v>
      </c>
      <c r="AT15" s="17">
        <v>0.101434255616599</v>
      </c>
      <c r="AU15" s="17"/>
      <c r="AV15" s="17">
        <v>4.7875169124007598E-2</v>
      </c>
      <c r="AW15" s="17">
        <v>0</v>
      </c>
      <c r="AX15" s="17">
        <v>0</v>
      </c>
      <c r="AY15" s="17">
        <v>3.1437485020199801E-2</v>
      </c>
      <c r="AZ15" s="17">
        <v>8.3282250020957099E-2</v>
      </c>
      <c r="BA15" s="17">
        <v>0</v>
      </c>
      <c r="BB15" s="17"/>
      <c r="BC15" s="17">
        <v>3.5917760195659898E-2</v>
      </c>
      <c r="BD15" s="17">
        <v>2.8186411980392199E-2</v>
      </c>
      <c r="BE15" s="17">
        <v>5.61259189222858E-2</v>
      </c>
      <c r="BF15" s="17">
        <v>0</v>
      </c>
      <c r="BG15" s="17">
        <v>0.175902024214105</v>
      </c>
    </row>
    <row r="16" spans="2:59" x14ac:dyDescent="0.35">
      <c r="B16" s="18" t="s">
        <v>100</v>
      </c>
      <c r="C16" s="19">
        <v>9.3859482370844599E-2</v>
      </c>
      <c r="D16" s="19">
        <v>6.4434557503044304E-2</v>
      </c>
      <c r="E16" s="19">
        <v>0.120273348299444</v>
      </c>
      <c r="F16" s="19"/>
      <c r="G16" s="19">
        <v>0.17383125109300199</v>
      </c>
      <c r="H16" s="19">
        <v>3.8706999159001797E-2</v>
      </c>
      <c r="I16" s="19">
        <v>0.110032902744642</v>
      </c>
      <c r="J16" s="19">
        <v>0.15492927814386201</v>
      </c>
      <c r="K16" s="19">
        <v>4.4367238695729602E-2</v>
      </c>
      <c r="L16" s="19">
        <v>6.3101650733051004E-2</v>
      </c>
      <c r="M16" s="19"/>
      <c r="N16" s="19">
        <v>4.7036814899655E-2</v>
      </c>
      <c r="O16" s="19">
        <v>0.17193547808099899</v>
      </c>
      <c r="P16" s="19">
        <v>5.7678999918361201E-2</v>
      </c>
      <c r="Q16" s="19">
        <v>7.4051533832741503E-2</v>
      </c>
      <c r="R16" s="19"/>
      <c r="S16" s="19">
        <v>7.5436811942987902E-2</v>
      </c>
      <c r="T16" s="19">
        <v>0</v>
      </c>
      <c r="U16" s="19">
        <v>0.10939804220176499</v>
      </c>
      <c r="V16" s="19">
        <v>0</v>
      </c>
      <c r="W16" s="19">
        <v>0</v>
      </c>
      <c r="X16" s="19">
        <v>0.17370634853401001</v>
      </c>
      <c r="Y16" s="19">
        <v>0.20402436198673601</v>
      </c>
      <c r="Z16" s="19">
        <v>0.136088643328031</v>
      </c>
      <c r="AA16" s="19">
        <v>0</v>
      </c>
      <c r="AB16" s="19">
        <v>0.19383219403318899</v>
      </c>
      <c r="AC16" s="19">
        <v>9.5657785397636794E-2</v>
      </c>
      <c r="AD16" s="19">
        <v>0.51943189968969505</v>
      </c>
      <c r="AE16" s="19"/>
      <c r="AF16" s="19">
        <v>3.8548495650739201E-2</v>
      </c>
      <c r="AG16" s="19">
        <v>9.2934999569909096E-2</v>
      </c>
      <c r="AH16" s="19">
        <v>0.16046198881735599</v>
      </c>
      <c r="AI16" s="19"/>
      <c r="AJ16" s="19">
        <v>5.3564157489712501E-2</v>
      </c>
      <c r="AK16" s="19">
        <v>7.51348729739756E-2</v>
      </c>
      <c r="AL16" s="19">
        <v>0.18448824546468801</v>
      </c>
      <c r="AM16" s="19">
        <v>0</v>
      </c>
      <c r="AN16" s="19">
        <v>0.174207642610721</v>
      </c>
      <c r="AO16" s="19"/>
      <c r="AP16" s="19">
        <v>7.1947810823073596E-2</v>
      </c>
      <c r="AQ16" s="19">
        <v>5.81957857828019E-2</v>
      </c>
      <c r="AR16" s="19">
        <v>0.150753854969089</v>
      </c>
      <c r="AS16" s="19">
        <v>0</v>
      </c>
      <c r="AT16" s="19">
        <v>0.205302735707142</v>
      </c>
      <c r="AU16" s="19"/>
      <c r="AV16" s="19">
        <v>8.7993456485466595E-2</v>
      </c>
      <c r="AW16" s="19">
        <v>0.110042611132405</v>
      </c>
      <c r="AX16" s="19">
        <v>0.13139275688828</v>
      </c>
      <c r="AY16" s="19">
        <v>0</v>
      </c>
      <c r="AZ16" s="19">
        <v>0.16856311175364599</v>
      </c>
      <c r="BA16" s="19">
        <v>0.14543529156160601</v>
      </c>
      <c r="BB16" s="19"/>
      <c r="BC16" s="19">
        <v>0.11335982456579</v>
      </c>
      <c r="BD16" s="19">
        <v>0.13951491700444499</v>
      </c>
      <c r="BE16" s="19">
        <v>0.13089202466034999</v>
      </c>
      <c r="BF16" s="19">
        <v>0</v>
      </c>
      <c r="BG16" s="19">
        <v>0</v>
      </c>
    </row>
    <row r="17" spans="2:2" x14ac:dyDescent="0.35">
      <c r="B17" s="16" t="s">
        <v>751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139</v>
      </c>
      <c r="D7" s="10">
        <v>65</v>
      </c>
      <c r="E7" s="10">
        <v>73</v>
      </c>
      <c r="F7" s="10"/>
      <c r="G7" s="10">
        <v>17</v>
      </c>
      <c r="H7" s="10">
        <v>24</v>
      </c>
      <c r="I7" s="10">
        <v>18</v>
      </c>
      <c r="J7" s="10">
        <v>29</v>
      </c>
      <c r="K7" s="10">
        <v>20</v>
      </c>
      <c r="L7" s="10">
        <v>31</v>
      </c>
      <c r="M7" s="10"/>
      <c r="N7" s="10">
        <v>40</v>
      </c>
      <c r="O7" s="10">
        <v>40</v>
      </c>
      <c r="P7" s="10">
        <v>32</v>
      </c>
      <c r="Q7" s="10">
        <v>27</v>
      </c>
      <c r="R7" s="10"/>
      <c r="S7" s="10">
        <v>13</v>
      </c>
      <c r="T7" s="10">
        <v>24</v>
      </c>
      <c r="U7" s="10">
        <v>9</v>
      </c>
      <c r="V7" s="10">
        <v>7</v>
      </c>
      <c r="W7" s="10">
        <v>8</v>
      </c>
      <c r="X7" s="10">
        <v>11</v>
      </c>
      <c r="Y7" s="10">
        <v>14</v>
      </c>
      <c r="Z7" s="10">
        <v>8</v>
      </c>
      <c r="AA7" s="10">
        <v>16</v>
      </c>
      <c r="AB7" s="10">
        <v>16</v>
      </c>
      <c r="AC7" s="10">
        <v>11</v>
      </c>
      <c r="AD7" s="10">
        <v>2</v>
      </c>
      <c r="AE7" s="10"/>
      <c r="AF7" s="10">
        <v>49</v>
      </c>
      <c r="AG7" s="10">
        <v>53</v>
      </c>
      <c r="AH7" s="10">
        <v>21</v>
      </c>
      <c r="AI7" s="10"/>
      <c r="AJ7" s="10">
        <v>57</v>
      </c>
      <c r="AK7" s="10">
        <v>37</v>
      </c>
      <c r="AL7" s="10">
        <v>5</v>
      </c>
      <c r="AM7" s="10">
        <v>2</v>
      </c>
      <c r="AN7" s="10">
        <v>24</v>
      </c>
      <c r="AO7" s="10"/>
      <c r="AP7" s="10">
        <v>29</v>
      </c>
      <c r="AQ7" s="10">
        <v>48</v>
      </c>
      <c r="AR7" s="10">
        <v>7</v>
      </c>
      <c r="AS7" s="10">
        <v>22</v>
      </c>
      <c r="AT7" s="10">
        <v>9</v>
      </c>
      <c r="AU7" s="10"/>
      <c r="AV7" s="10">
        <v>33</v>
      </c>
      <c r="AW7" s="10">
        <v>27</v>
      </c>
      <c r="AX7" s="10">
        <v>8</v>
      </c>
      <c r="AY7" s="10">
        <v>33</v>
      </c>
      <c r="AZ7" s="10">
        <v>11</v>
      </c>
      <c r="BA7" s="10">
        <v>15</v>
      </c>
      <c r="BB7" s="10"/>
      <c r="BC7" s="10">
        <v>28</v>
      </c>
      <c r="BD7" s="10">
        <v>35</v>
      </c>
      <c r="BE7" s="10">
        <v>37</v>
      </c>
      <c r="BF7" s="10">
        <v>15</v>
      </c>
      <c r="BG7" s="10">
        <v>4</v>
      </c>
    </row>
    <row r="8" spans="2:59" ht="30" customHeight="1" x14ac:dyDescent="0.35">
      <c r="B8" s="11" t="s">
        <v>20</v>
      </c>
      <c r="C8" s="11">
        <v>141</v>
      </c>
      <c r="D8" s="11">
        <v>64</v>
      </c>
      <c r="E8" s="11">
        <v>75</v>
      </c>
      <c r="F8" s="11"/>
      <c r="G8" s="11">
        <v>17</v>
      </c>
      <c r="H8" s="11">
        <v>26</v>
      </c>
      <c r="I8" s="11">
        <v>20</v>
      </c>
      <c r="J8" s="11">
        <v>28</v>
      </c>
      <c r="K8" s="11">
        <v>20</v>
      </c>
      <c r="L8" s="11">
        <v>30</v>
      </c>
      <c r="M8" s="11"/>
      <c r="N8" s="11">
        <v>40</v>
      </c>
      <c r="O8" s="11">
        <v>45</v>
      </c>
      <c r="P8" s="11">
        <v>30</v>
      </c>
      <c r="Q8" s="11">
        <v>26</v>
      </c>
      <c r="R8" s="11"/>
      <c r="S8" s="11">
        <v>13</v>
      </c>
      <c r="T8" s="11">
        <v>25</v>
      </c>
      <c r="U8" s="11">
        <v>10</v>
      </c>
      <c r="V8" s="11">
        <v>9</v>
      </c>
      <c r="W8" s="11">
        <v>8</v>
      </c>
      <c r="X8" s="11">
        <v>14</v>
      </c>
      <c r="Y8" s="11">
        <v>14</v>
      </c>
      <c r="Z8" s="11">
        <v>7</v>
      </c>
      <c r="AA8" s="11">
        <v>14</v>
      </c>
      <c r="AB8" s="11">
        <v>16</v>
      </c>
      <c r="AC8" s="11">
        <v>10</v>
      </c>
      <c r="AD8" s="11">
        <v>2</v>
      </c>
      <c r="AE8" s="11"/>
      <c r="AF8" s="11">
        <v>50</v>
      </c>
      <c r="AG8" s="11">
        <v>54</v>
      </c>
      <c r="AH8" s="11">
        <v>20</v>
      </c>
      <c r="AI8" s="11"/>
      <c r="AJ8" s="11">
        <v>58</v>
      </c>
      <c r="AK8" s="11">
        <v>38</v>
      </c>
      <c r="AL8" s="11">
        <v>6</v>
      </c>
      <c r="AM8" s="11">
        <v>2</v>
      </c>
      <c r="AN8" s="11">
        <v>24</v>
      </c>
      <c r="AO8" s="11"/>
      <c r="AP8" s="11">
        <v>30</v>
      </c>
      <c r="AQ8" s="11">
        <v>49</v>
      </c>
      <c r="AR8" s="11">
        <v>7</v>
      </c>
      <c r="AS8" s="11">
        <v>21</v>
      </c>
      <c r="AT8" s="11">
        <v>10</v>
      </c>
      <c r="AU8" s="11"/>
      <c r="AV8" s="11">
        <v>34</v>
      </c>
      <c r="AW8" s="11">
        <v>28</v>
      </c>
      <c r="AX8" s="11">
        <v>8</v>
      </c>
      <c r="AY8" s="11">
        <v>32</v>
      </c>
      <c r="AZ8" s="11">
        <v>12</v>
      </c>
      <c r="BA8" s="11">
        <v>16</v>
      </c>
      <c r="BB8" s="11"/>
      <c r="BC8" s="11">
        <v>28</v>
      </c>
      <c r="BD8" s="11">
        <v>36</v>
      </c>
      <c r="BE8" s="11">
        <v>39</v>
      </c>
      <c r="BF8" s="11">
        <v>15</v>
      </c>
      <c r="BG8" s="11">
        <v>4</v>
      </c>
    </row>
    <row r="9" spans="2:59" x14ac:dyDescent="0.35">
      <c r="B9" s="18" t="s">
        <v>725</v>
      </c>
      <c r="C9" s="17">
        <v>3.6394873957419603E-2</v>
      </c>
      <c r="D9" s="17">
        <v>2.9664793189328301E-2</v>
      </c>
      <c r="E9" s="17">
        <v>4.2651472127042497E-2</v>
      </c>
      <c r="F9" s="17"/>
      <c r="G9" s="17">
        <v>0.121662716978419</v>
      </c>
      <c r="H9" s="17">
        <v>0</v>
      </c>
      <c r="I9" s="17">
        <v>0</v>
      </c>
      <c r="J9" s="17">
        <v>0</v>
      </c>
      <c r="K9" s="17">
        <v>0.103795709013959</v>
      </c>
      <c r="L9" s="17">
        <v>3.4024722596119598E-2</v>
      </c>
      <c r="M9" s="17"/>
      <c r="N9" s="17">
        <v>0</v>
      </c>
      <c r="O9" s="17">
        <v>4.8816497622967699E-2</v>
      </c>
      <c r="P9" s="17">
        <v>3.9470997204612203E-2</v>
      </c>
      <c r="Q9" s="17">
        <v>6.7274352566219095E-2</v>
      </c>
      <c r="R9" s="17"/>
      <c r="S9" s="17">
        <v>0</v>
      </c>
      <c r="T9" s="17">
        <v>0</v>
      </c>
      <c r="U9" s="17">
        <v>0.10939804220176499</v>
      </c>
      <c r="V9" s="17">
        <v>0.140871912509274</v>
      </c>
      <c r="W9" s="17">
        <v>0</v>
      </c>
      <c r="X9" s="17">
        <v>0</v>
      </c>
      <c r="Y9" s="17">
        <v>6.4863912773407306E-2</v>
      </c>
      <c r="Z9" s="17">
        <v>0</v>
      </c>
      <c r="AA9" s="17">
        <v>6.1761781145405197E-2</v>
      </c>
      <c r="AB9" s="17">
        <v>6.5355849877242495E-2</v>
      </c>
      <c r="AC9" s="17">
        <v>0</v>
      </c>
      <c r="AD9" s="17">
        <v>0</v>
      </c>
      <c r="AE9" s="17"/>
      <c r="AF9" s="17">
        <v>2.4073410651857099E-2</v>
      </c>
      <c r="AG9" s="17">
        <v>1.8963874417730599E-2</v>
      </c>
      <c r="AH9" s="17">
        <v>8.5843649154190904E-2</v>
      </c>
      <c r="AI9" s="17"/>
      <c r="AJ9" s="17">
        <v>2.0818545770515999E-2</v>
      </c>
      <c r="AK9" s="17">
        <v>0</v>
      </c>
      <c r="AL9" s="17">
        <v>0</v>
      </c>
      <c r="AM9" s="17">
        <v>0</v>
      </c>
      <c r="AN9" s="17">
        <v>7.3649523386463703E-2</v>
      </c>
      <c r="AO9" s="17"/>
      <c r="AP9" s="17">
        <v>3.9803607315530003E-2</v>
      </c>
      <c r="AQ9" s="17">
        <v>1.7772796907389001E-2</v>
      </c>
      <c r="AR9" s="17">
        <v>0</v>
      </c>
      <c r="AS9" s="17">
        <v>0</v>
      </c>
      <c r="AT9" s="17">
        <v>0.221781203804537</v>
      </c>
      <c r="AU9" s="17"/>
      <c r="AV9" s="17">
        <v>0</v>
      </c>
      <c r="AW9" s="17">
        <v>4.2769778223564099E-2</v>
      </c>
      <c r="AX9" s="17">
        <v>0</v>
      </c>
      <c r="AY9" s="17">
        <v>2.70275069406807E-2</v>
      </c>
      <c r="AZ9" s="17">
        <v>0.182092701848307</v>
      </c>
      <c r="BA9" s="17">
        <v>0</v>
      </c>
      <c r="BB9" s="17"/>
      <c r="BC9" s="17">
        <v>3.1652640063311997E-2</v>
      </c>
      <c r="BD9" s="17">
        <v>9.38160050187168E-2</v>
      </c>
      <c r="BE9" s="17">
        <v>0</v>
      </c>
      <c r="BF9" s="17">
        <v>0</v>
      </c>
      <c r="BG9" s="17">
        <v>0</v>
      </c>
    </row>
    <row r="10" spans="2:59" x14ac:dyDescent="0.35">
      <c r="B10" s="18" t="s">
        <v>689</v>
      </c>
      <c r="C10" s="17">
        <v>2.19034237852813E-2</v>
      </c>
      <c r="D10" s="17">
        <v>1.50736722079821E-2</v>
      </c>
      <c r="E10" s="17">
        <v>2.8035985399157599E-2</v>
      </c>
      <c r="F10" s="17"/>
      <c r="G10" s="17">
        <v>0.12718815543513401</v>
      </c>
      <c r="H10" s="17">
        <v>3.6982749089700097E-2</v>
      </c>
      <c r="I10" s="17">
        <v>0</v>
      </c>
      <c r="J10" s="17">
        <v>0</v>
      </c>
      <c r="K10" s="17">
        <v>0</v>
      </c>
      <c r="L10" s="17">
        <v>0</v>
      </c>
      <c r="M10" s="17"/>
      <c r="N10" s="17">
        <v>0</v>
      </c>
      <c r="O10" s="17">
        <v>6.9192651051233595E-2</v>
      </c>
      <c r="P10" s="17">
        <v>0</v>
      </c>
      <c r="Q10" s="17">
        <v>0</v>
      </c>
      <c r="R10" s="17"/>
      <c r="S10" s="17">
        <v>8.47442881896871E-2</v>
      </c>
      <c r="T10" s="17">
        <v>0</v>
      </c>
      <c r="U10" s="17">
        <v>0</v>
      </c>
      <c r="V10" s="17">
        <v>0</v>
      </c>
      <c r="W10" s="17">
        <v>0</v>
      </c>
      <c r="X10" s="17">
        <v>0</v>
      </c>
      <c r="Y10" s="17">
        <v>0</v>
      </c>
      <c r="Z10" s="17">
        <v>0</v>
      </c>
      <c r="AA10" s="17">
        <v>7.3797626904472294E-2</v>
      </c>
      <c r="AB10" s="17">
        <v>6.1503551070674699E-2</v>
      </c>
      <c r="AC10" s="17">
        <v>0</v>
      </c>
      <c r="AD10" s="17">
        <v>0</v>
      </c>
      <c r="AE10" s="17"/>
      <c r="AF10" s="17">
        <v>0</v>
      </c>
      <c r="AG10" s="17">
        <v>1.78460783684933E-2</v>
      </c>
      <c r="AH10" s="17">
        <v>5.1137567955367599E-2</v>
      </c>
      <c r="AI10" s="17"/>
      <c r="AJ10" s="17">
        <v>1.8629050766585602E-2</v>
      </c>
      <c r="AK10" s="17">
        <v>0</v>
      </c>
      <c r="AL10" s="17">
        <v>0</v>
      </c>
      <c r="AM10" s="17">
        <v>0</v>
      </c>
      <c r="AN10" s="17">
        <v>4.3873455336117403E-2</v>
      </c>
      <c r="AO10" s="17"/>
      <c r="AP10" s="17">
        <v>0</v>
      </c>
      <c r="AQ10" s="17">
        <v>0</v>
      </c>
      <c r="AR10" s="17">
        <v>0</v>
      </c>
      <c r="AS10" s="17">
        <v>5.1190109016933903E-2</v>
      </c>
      <c r="AT10" s="17">
        <v>0</v>
      </c>
      <c r="AU10" s="17"/>
      <c r="AV10" s="17">
        <v>0</v>
      </c>
      <c r="AW10" s="17">
        <v>0</v>
      </c>
      <c r="AX10" s="17">
        <v>0</v>
      </c>
      <c r="AY10" s="17">
        <v>6.5573072212888994E-2</v>
      </c>
      <c r="AZ10" s="17">
        <v>0</v>
      </c>
      <c r="BA10" s="17">
        <v>0</v>
      </c>
      <c r="BB10" s="17"/>
      <c r="BC10" s="17">
        <v>3.7602333124055101E-2</v>
      </c>
      <c r="BD10" s="17">
        <v>2.69214450865254E-2</v>
      </c>
      <c r="BE10" s="17">
        <v>0</v>
      </c>
      <c r="BF10" s="17">
        <v>7.1781544278103196E-2</v>
      </c>
      <c r="BG10" s="17">
        <v>0</v>
      </c>
    </row>
    <row r="11" spans="2:59" x14ac:dyDescent="0.35">
      <c r="B11" s="18" t="s">
        <v>690</v>
      </c>
      <c r="C11" s="17">
        <v>3.7120003838426799E-2</v>
      </c>
      <c r="D11" s="17">
        <v>2.9009233884582E-2</v>
      </c>
      <c r="E11" s="17">
        <v>4.4562964733344798E-2</v>
      </c>
      <c r="F11" s="17"/>
      <c r="G11" s="17">
        <v>5.5113337629037001E-2</v>
      </c>
      <c r="H11" s="17">
        <v>9.7568630730310593E-2</v>
      </c>
      <c r="I11" s="17">
        <v>0</v>
      </c>
      <c r="J11" s="17">
        <v>2.8744429465234499E-2</v>
      </c>
      <c r="K11" s="17">
        <v>4.7474376770926599E-2</v>
      </c>
      <c r="L11" s="17">
        <v>0</v>
      </c>
      <c r="M11" s="17"/>
      <c r="N11" s="17">
        <v>2.9606342737217201E-2</v>
      </c>
      <c r="O11" s="17">
        <v>5.1438548184892602E-2</v>
      </c>
      <c r="P11" s="17">
        <v>5.7718695106636901E-2</v>
      </c>
      <c r="Q11" s="17">
        <v>0</v>
      </c>
      <c r="R11" s="17"/>
      <c r="S11" s="17">
        <v>9.3103562907406207E-2</v>
      </c>
      <c r="T11" s="17">
        <v>9.2515481355902901E-2</v>
      </c>
      <c r="U11" s="17">
        <v>0</v>
      </c>
      <c r="V11" s="17">
        <v>0</v>
      </c>
      <c r="W11" s="17">
        <v>0</v>
      </c>
      <c r="X11" s="17">
        <v>0</v>
      </c>
      <c r="Y11" s="17">
        <v>0</v>
      </c>
      <c r="Z11" s="17">
        <v>0.113570007324948</v>
      </c>
      <c r="AA11" s="17">
        <v>0</v>
      </c>
      <c r="AB11" s="17">
        <v>0</v>
      </c>
      <c r="AC11" s="17">
        <v>0</v>
      </c>
      <c r="AD11" s="17">
        <v>0.480568100310305</v>
      </c>
      <c r="AE11" s="17"/>
      <c r="AF11" s="17">
        <v>1.9012776042848401E-2</v>
      </c>
      <c r="AG11" s="17">
        <v>5.7104886315197299E-2</v>
      </c>
      <c r="AH11" s="17">
        <v>0</v>
      </c>
      <c r="AI11" s="17"/>
      <c r="AJ11" s="17">
        <v>0</v>
      </c>
      <c r="AK11" s="17">
        <v>0.114347279059397</v>
      </c>
      <c r="AL11" s="17">
        <v>0</v>
      </c>
      <c r="AM11" s="17">
        <v>0</v>
      </c>
      <c r="AN11" s="17">
        <v>3.8601914327946997E-2</v>
      </c>
      <c r="AO11" s="17"/>
      <c r="AP11" s="17">
        <v>0</v>
      </c>
      <c r="AQ11" s="17">
        <v>8.7852775140908695E-2</v>
      </c>
      <c r="AR11" s="17">
        <v>0</v>
      </c>
      <c r="AS11" s="17">
        <v>0</v>
      </c>
      <c r="AT11" s="17">
        <v>0</v>
      </c>
      <c r="AU11" s="17"/>
      <c r="AV11" s="17">
        <v>0.12811270473563099</v>
      </c>
      <c r="AW11" s="17">
        <v>0</v>
      </c>
      <c r="AX11" s="17">
        <v>0</v>
      </c>
      <c r="AY11" s="17">
        <v>0</v>
      </c>
      <c r="AZ11" s="17">
        <v>0</v>
      </c>
      <c r="BA11" s="17">
        <v>0</v>
      </c>
      <c r="BB11" s="17"/>
      <c r="BC11" s="17">
        <v>0</v>
      </c>
      <c r="BD11" s="17">
        <v>2.5475784998102002E-2</v>
      </c>
      <c r="BE11" s="17">
        <v>3.5631735705293301E-2</v>
      </c>
      <c r="BF11" s="17">
        <v>7.8862158926015294E-2</v>
      </c>
      <c r="BG11" s="17">
        <v>0</v>
      </c>
    </row>
    <row r="12" spans="2:59" x14ac:dyDescent="0.35">
      <c r="B12" s="18" t="s">
        <v>691</v>
      </c>
      <c r="C12" s="17">
        <v>0.21244379619925899</v>
      </c>
      <c r="D12" s="17">
        <v>0.22484279029391799</v>
      </c>
      <c r="E12" s="17">
        <v>0.19052953126306499</v>
      </c>
      <c r="F12" s="17"/>
      <c r="G12" s="17">
        <v>0.30379905012139002</v>
      </c>
      <c r="H12" s="17">
        <v>0.186846578618758</v>
      </c>
      <c r="I12" s="17">
        <v>0.189498375736185</v>
      </c>
      <c r="J12" s="17">
        <v>0.256237829255614</v>
      </c>
      <c r="K12" s="17">
        <v>0.107960110646248</v>
      </c>
      <c r="L12" s="17">
        <v>0.227618107183789</v>
      </c>
      <c r="M12" s="17"/>
      <c r="N12" s="17">
        <v>0.184518836422569</v>
      </c>
      <c r="O12" s="17">
        <v>0.191347835220256</v>
      </c>
      <c r="P12" s="17">
        <v>0.23953740857323599</v>
      </c>
      <c r="Q12" s="17">
        <v>0.25972904040007599</v>
      </c>
      <c r="R12" s="17"/>
      <c r="S12" s="17">
        <v>0.19790122964237</v>
      </c>
      <c r="T12" s="17">
        <v>0.31767199914904398</v>
      </c>
      <c r="U12" s="17">
        <v>0.30094258780820399</v>
      </c>
      <c r="V12" s="17">
        <v>0</v>
      </c>
      <c r="W12" s="17">
        <v>0.113935259273848</v>
      </c>
      <c r="X12" s="17">
        <v>0.463123772673246</v>
      </c>
      <c r="Y12" s="17">
        <v>0.225152200489323</v>
      </c>
      <c r="Z12" s="17">
        <v>0</v>
      </c>
      <c r="AA12" s="17">
        <v>0.20703456403867301</v>
      </c>
      <c r="AB12" s="17">
        <v>0.12751176485927099</v>
      </c>
      <c r="AC12" s="17">
        <v>9.4906716026269905E-2</v>
      </c>
      <c r="AD12" s="17">
        <v>0</v>
      </c>
      <c r="AE12" s="17"/>
      <c r="AF12" s="17">
        <v>0.18466779042461201</v>
      </c>
      <c r="AG12" s="17">
        <v>0.22775871337679099</v>
      </c>
      <c r="AH12" s="17">
        <v>0.14348471360940701</v>
      </c>
      <c r="AI12" s="17"/>
      <c r="AJ12" s="17">
        <v>0.220509430958719</v>
      </c>
      <c r="AK12" s="17">
        <v>0.26899126118042799</v>
      </c>
      <c r="AL12" s="17">
        <v>0.35193431122886598</v>
      </c>
      <c r="AM12" s="17">
        <v>0.54540806481418802</v>
      </c>
      <c r="AN12" s="17">
        <v>8.3918701911154803E-2</v>
      </c>
      <c r="AO12" s="17"/>
      <c r="AP12" s="17">
        <v>0.22373922144716801</v>
      </c>
      <c r="AQ12" s="17">
        <v>0.20654972152206</v>
      </c>
      <c r="AR12" s="17">
        <v>0.37596340320537602</v>
      </c>
      <c r="AS12" s="17">
        <v>0.28671206300534702</v>
      </c>
      <c r="AT12" s="17">
        <v>0.110878839787624</v>
      </c>
      <c r="AU12" s="17"/>
      <c r="AV12" s="17">
        <v>0.108165830316218</v>
      </c>
      <c r="AW12" s="17">
        <v>0.16086455412549</v>
      </c>
      <c r="AX12" s="17">
        <v>0.457749010100646</v>
      </c>
      <c r="AY12" s="17">
        <v>0.26399649032553102</v>
      </c>
      <c r="AZ12" s="17">
        <v>9.1036693679994493E-2</v>
      </c>
      <c r="BA12" s="17">
        <v>0.54642555541173199</v>
      </c>
      <c r="BB12" s="17"/>
      <c r="BC12" s="17">
        <v>0.19352867735974399</v>
      </c>
      <c r="BD12" s="17">
        <v>0.23351332760617999</v>
      </c>
      <c r="BE12" s="17">
        <v>0.227305238634123</v>
      </c>
      <c r="BF12" s="17">
        <v>0.133731464343401</v>
      </c>
      <c r="BG12" s="17">
        <v>0</v>
      </c>
    </row>
    <row r="13" spans="2:59" x14ac:dyDescent="0.35">
      <c r="B13" s="18" t="s">
        <v>692</v>
      </c>
      <c r="C13" s="17">
        <v>0.172356715122927</v>
      </c>
      <c r="D13" s="17">
        <v>0.119474064921002</v>
      </c>
      <c r="E13" s="17">
        <v>0.21988081026881101</v>
      </c>
      <c r="F13" s="17"/>
      <c r="G13" s="17">
        <v>0</v>
      </c>
      <c r="H13" s="17">
        <v>0.31779373572664099</v>
      </c>
      <c r="I13" s="17">
        <v>9.9874155953458596E-2</v>
      </c>
      <c r="J13" s="17">
        <v>0.14995870420712801</v>
      </c>
      <c r="K13" s="17">
        <v>0.29825208488678501</v>
      </c>
      <c r="L13" s="17">
        <v>0.126110688485331</v>
      </c>
      <c r="M13" s="17"/>
      <c r="N13" s="17">
        <v>0.22145857370526001</v>
      </c>
      <c r="O13" s="17">
        <v>0.15066216146099701</v>
      </c>
      <c r="P13" s="17">
        <v>0.198654560493674</v>
      </c>
      <c r="Q13" s="17">
        <v>0.103558328771278</v>
      </c>
      <c r="R13" s="17"/>
      <c r="S13" s="17">
        <v>0</v>
      </c>
      <c r="T13" s="17">
        <v>0.18185045738741101</v>
      </c>
      <c r="U13" s="17">
        <v>0.25224445929014999</v>
      </c>
      <c r="V13" s="17">
        <v>0.24953088477895699</v>
      </c>
      <c r="W13" s="17">
        <v>0.119181663034493</v>
      </c>
      <c r="X13" s="17">
        <v>0.17786096300769899</v>
      </c>
      <c r="Y13" s="17">
        <v>0.14509478714555599</v>
      </c>
      <c r="Z13" s="17">
        <v>0.273524981775224</v>
      </c>
      <c r="AA13" s="17">
        <v>6.13401291334328E-2</v>
      </c>
      <c r="AB13" s="17">
        <v>0.31116427408066599</v>
      </c>
      <c r="AC13" s="17">
        <v>0.18919631840576401</v>
      </c>
      <c r="AD13" s="17">
        <v>0</v>
      </c>
      <c r="AE13" s="17"/>
      <c r="AF13" s="17">
        <v>0.145943168108184</v>
      </c>
      <c r="AG13" s="17">
        <v>0.23434506565489599</v>
      </c>
      <c r="AH13" s="17">
        <v>0.20983328912006699</v>
      </c>
      <c r="AI13" s="17"/>
      <c r="AJ13" s="17">
        <v>0.21249303998695099</v>
      </c>
      <c r="AK13" s="17">
        <v>0.124456078067698</v>
      </c>
      <c r="AL13" s="17">
        <v>0</v>
      </c>
      <c r="AM13" s="17">
        <v>0</v>
      </c>
      <c r="AN13" s="17">
        <v>0.18032893595327601</v>
      </c>
      <c r="AO13" s="17"/>
      <c r="AP13" s="17">
        <v>0.23489228564769499</v>
      </c>
      <c r="AQ13" s="17">
        <v>0.17479778590609599</v>
      </c>
      <c r="AR13" s="17">
        <v>0.16037172194444799</v>
      </c>
      <c r="AS13" s="17">
        <v>0.167482627553629</v>
      </c>
      <c r="AT13" s="17">
        <v>0</v>
      </c>
      <c r="AU13" s="17"/>
      <c r="AV13" s="17">
        <v>0.23562222300514499</v>
      </c>
      <c r="AW13" s="17">
        <v>0.22665132245115899</v>
      </c>
      <c r="AX13" s="17">
        <v>0.121802512140047</v>
      </c>
      <c r="AY13" s="17">
        <v>0.135600197806832</v>
      </c>
      <c r="AZ13" s="17">
        <v>7.3539131411741607E-2</v>
      </c>
      <c r="BA13" s="17">
        <v>0.17980673855079099</v>
      </c>
      <c r="BB13" s="17"/>
      <c r="BC13" s="17">
        <v>0.16419550584651699</v>
      </c>
      <c r="BD13" s="17">
        <v>0.117863457130666</v>
      </c>
      <c r="BE13" s="17">
        <v>0.24031850468847099</v>
      </c>
      <c r="BF13" s="17">
        <v>0.132132002561309</v>
      </c>
      <c r="BG13" s="17">
        <v>0</v>
      </c>
    </row>
    <row r="14" spans="2:59" x14ac:dyDescent="0.35">
      <c r="B14" s="18" t="s">
        <v>598</v>
      </c>
      <c r="C14" s="17">
        <v>0.13384834658043901</v>
      </c>
      <c r="D14" s="17">
        <v>0.148630532566002</v>
      </c>
      <c r="E14" s="17">
        <v>0.123188323684312</v>
      </c>
      <c r="F14" s="17"/>
      <c r="G14" s="17">
        <v>9.6938049331983203E-2</v>
      </c>
      <c r="H14" s="17">
        <v>7.2451754915153196E-2</v>
      </c>
      <c r="I14" s="17">
        <v>0.28121334948779397</v>
      </c>
      <c r="J14" s="17">
        <v>0.106409111053022</v>
      </c>
      <c r="K14" s="17">
        <v>0.11097606673082</v>
      </c>
      <c r="L14" s="17">
        <v>0.151901440768554</v>
      </c>
      <c r="M14" s="17"/>
      <c r="N14" s="17">
        <v>0.153840225890643</v>
      </c>
      <c r="O14" s="17">
        <v>0.132442779113566</v>
      </c>
      <c r="P14" s="17">
        <v>0.136763468001387</v>
      </c>
      <c r="Q14" s="17">
        <v>0.102213097943831</v>
      </c>
      <c r="R14" s="17"/>
      <c r="S14" s="17">
        <v>0.17109495759826099</v>
      </c>
      <c r="T14" s="17">
        <v>0.12717453517885499</v>
      </c>
      <c r="U14" s="17">
        <v>0.12045516950308099</v>
      </c>
      <c r="V14" s="17">
        <v>0</v>
      </c>
      <c r="W14" s="17">
        <v>0.14324909042186401</v>
      </c>
      <c r="X14" s="17">
        <v>0</v>
      </c>
      <c r="Y14" s="17">
        <v>0.14559112381105199</v>
      </c>
      <c r="Z14" s="17">
        <v>8.0612006420759802E-2</v>
      </c>
      <c r="AA14" s="17">
        <v>0.27389492226932199</v>
      </c>
      <c r="AB14" s="17">
        <v>0.14367867024720499</v>
      </c>
      <c r="AC14" s="17">
        <v>0.24978017666222199</v>
      </c>
      <c r="AD14" s="17">
        <v>0</v>
      </c>
      <c r="AE14" s="17"/>
      <c r="AF14" s="17">
        <v>0.158338172705178</v>
      </c>
      <c r="AG14" s="17">
        <v>9.7400157034513699E-2</v>
      </c>
      <c r="AH14" s="17">
        <v>0.19908925595205501</v>
      </c>
      <c r="AI14" s="17"/>
      <c r="AJ14" s="17">
        <v>0.11207574534727199</v>
      </c>
      <c r="AK14" s="17">
        <v>0.16476075156570699</v>
      </c>
      <c r="AL14" s="17">
        <v>0.22811075340446901</v>
      </c>
      <c r="AM14" s="17">
        <v>0</v>
      </c>
      <c r="AN14" s="17">
        <v>0.20556445243881399</v>
      </c>
      <c r="AO14" s="17"/>
      <c r="AP14" s="17">
        <v>9.7960667216155706E-2</v>
      </c>
      <c r="AQ14" s="17">
        <v>0.13548098543815201</v>
      </c>
      <c r="AR14" s="17">
        <v>0.17124708658839599</v>
      </c>
      <c r="AS14" s="17">
        <v>0.10394130991209199</v>
      </c>
      <c r="AT14" s="17">
        <v>0.101434255616599</v>
      </c>
      <c r="AU14" s="17"/>
      <c r="AV14" s="17">
        <v>0.170788439480621</v>
      </c>
      <c r="AW14" s="17">
        <v>0.10526071112737199</v>
      </c>
      <c r="AX14" s="17">
        <v>0</v>
      </c>
      <c r="AY14" s="17">
        <v>9.5497802127857898E-2</v>
      </c>
      <c r="AZ14" s="17">
        <v>8.3282250020957099E-2</v>
      </c>
      <c r="BA14" s="17">
        <v>7.6486422026367504E-2</v>
      </c>
      <c r="BB14" s="17"/>
      <c r="BC14" s="17">
        <v>0.25601290665378701</v>
      </c>
      <c r="BD14" s="17">
        <v>9.8687611983522203E-2</v>
      </c>
      <c r="BE14" s="17">
        <v>0.125011454008392</v>
      </c>
      <c r="BF14" s="17">
        <v>0.16733464605790599</v>
      </c>
      <c r="BG14" s="17">
        <v>0</v>
      </c>
    </row>
    <row r="15" spans="2:59" x14ac:dyDescent="0.35">
      <c r="B15" s="18" t="s">
        <v>726</v>
      </c>
      <c r="C15" s="17">
        <v>0.30481088143290203</v>
      </c>
      <c r="D15" s="17">
        <v>0.385643468599427</v>
      </c>
      <c r="E15" s="17">
        <v>0.24036168516318701</v>
      </c>
      <c r="F15" s="17"/>
      <c r="G15" s="17">
        <v>0.24313015638945401</v>
      </c>
      <c r="H15" s="17">
        <v>0.24964955176043599</v>
      </c>
      <c r="I15" s="17">
        <v>0.33578295108872902</v>
      </c>
      <c r="J15" s="17">
        <v>0.28401716622314399</v>
      </c>
      <c r="K15" s="17">
        <v>0.287174413255532</v>
      </c>
      <c r="L15" s="17">
        <v>0.39724339023315502</v>
      </c>
      <c r="M15" s="17"/>
      <c r="N15" s="17">
        <v>0.31635795375847398</v>
      </c>
      <c r="O15" s="17">
        <v>0.26777224037362002</v>
      </c>
      <c r="P15" s="17">
        <v>0.23956408308598301</v>
      </c>
      <c r="Q15" s="17">
        <v>0.42690832472915402</v>
      </c>
      <c r="R15" s="17"/>
      <c r="S15" s="17">
        <v>0.37771914971928799</v>
      </c>
      <c r="T15" s="17">
        <v>0.243740712433448</v>
      </c>
      <c r="U15" s="17">
        <v>0.2169597411968</v>
      </c>
      <c r="V15" s="17">
        <v>0.60959720271176798</v>
      </c>
      <c r="W15" s="17">
        <v>0.49937550031674799</v>
      </c>
      <c r="X15" s="17">
        <v>0.28398142073389598</v>
      </c>
      <c r="Y15" s="17">
        <v>0.28013752656733398</v>
      </c>
      <c r="Z15" s="17">
        <v>0.39620436115103702</v>
      </c>
      <c r="AA15" s="17">
        <v>0.32217097650869497</v>
      </c>
      <c r="AB15" s="17">
        <v>0.117465717543025</v>
      </c>
      <c r="AC15" s="17">
        <v>0.37045900350810601</v>
      </c>
      <c r="AD15" s="17">
        <v>0</v>
      </c>
      <c r="AE15" s="17"/>
      <c r="AF15" s="17">
        <v>0.41074601879325301</v>
      </c>
      <c r="AG15" s="17">
        <v>0.25734733365767898</v>
      </c>
      <c r="AH15" s="17">
        <v>0.21771624151146601</v>
      </c>
      <c r="AI15" s="17"/>
      <c r="AJ15" s="17">
        <v>0.36661809556689001</v>
      </c>
      <c r="AK15" s="17">
        <v>0.22575495562253101</v>
      </c>
      <c r="AL15" s="17">
        <v>0.235466689901977</v>
      </c>
      <c r="AM15" s="17">
        <v>0.45459193518581198</v>
      </c>
      <c r="AN15" s="17">
        <v>0.257824201683853</v>
      </c>
      <c r="AO15" s="17"/>
      <c r="AP15" s="17">
        <v>0.37152764497178498</v>
      </c>
      <c r="AQ15" s="17">
        <v>0.29894815087342202</v>
      </c>
      <c r="AR15" s="17">
        <v>0.141663933292691</v>
      </c>
      <c r="AS15" s="17">
        <v>0.34630727390246901</v>
      </c>
      <c r="AT15" s="17">
        <v>0.47746562282327998</v>
      </c>
      <c r="AU15" s="17"/>
      <c r="AV15" s="17">
        <v>0.23956580771781699</v>
      </c>
      <c r="AW15" s="17">
        <v>0.365927702966443</v>
      </c>
      <c r="AX15" s="17">
        <v>0.28905572087102699</v>
      </c>
      <c r="AY15" s="17">
        <v>0.38346229555515698</v>
      </c>
      <c r="AZ15" s="17">
        <v>0.49743579830958101</v>
      </c>
      <c r="BA15" s="17">
        <v>0.140391909500128</v>
      </c>
      <c r="BB15" s="17"/>
      <c r="BC15" s="17">
        <v>0.28504684573814398</v>
      </c>
      <c r="BD15" s="17">
        <v>0.29607188002339002</v>
      </c>
      <c r="BE15" s="17">
        <v>0.27195981506807099</v>
      </c>
      <c r="BF15" s="17">
        <v>0.35740421735097799</v>
      </c>
      <c r="BG15" s="17">
        <v>0.73447661676772602</v>
      </c>
    </row>
    <row r="16" spans="2:59" x14ac:dyDescent="0.35">
      <c r="B16" s="18" t="s">
        <v>100</v>
      </c>
      <c r="C16" s="19">
        <v>8.1121959083344297E-2</v>
      </c>
      <c r="D16" s="19">
        <v>4.7661444337758103E-2</v>
      </c>
      <c r="E16" s="19">
        <v>0.110789227361082</v>
      </c>
      <c r="F16" s="19"/>
      <c r="G16" s="19">
        <v>5.2168534114582998E-2</v>
      </c>
      <c r="H16" s="19">
        <v>3.8706999159001797E-2</v>
      </c>
      <c r="I16" s="19">
        <v>9.3631167733832996E-2</v>
      </c>
      <c r="J16" s="19">
        <v>0.17463275979585799</v>
      </c>
      <c r="K16" s="19">
        <v>4.4367238695729602E-2</v>
      </c>
      <c r="L16" s="19">
        <v>6.3101650733051004E-2</v>
      </c>
      <c r="M16" s="19"/>
      <c r="N16" s="19">
        <v>9.4218067485837706E-2</v>
      </c>
      <c r="O16" s="19">
        <v>8.8327286972467306E-2</v>
      </c>
      <c r="P16" s="19">
        <v>8.8290787534470103E-2</v>
      </c>
      <c r="Q16" s="19">
        <v>4.0316855589442202E-2</v>
      </c>
      <c r="R16" s="19"/>
      <c r="S16" s="19">
        <v>7.5436811942987902E-2</v>
      </c>
      <c r="T16" s="19">
        <v>3.7046814495340002E-2</v>
      </c>
      <c r="U16" s="19">
        <v>0</v>
      </c>
      <c r="V16" s="19">
        <v>0</v>
      </c>
      <c r="W16" s="19">
        <v>0.124258486953047</v>
      </c>
      <c r="X16" s="19">
        <v>7.5033843585159299E-2</v>
      </c>
      <c r="Y16" s="19">
        <v>0.13916044921332901</v>
      </c>
      <c r="Z16" s="19">
        <v>0.136088643328031</v>
      </c>
      <c r="AA16" s="19">
        <v>0</v>
      </c>
      <c r="AB16" s="19">
        <v>0.17332017232191599</v>
      </c>
      <c r="AC16" s="19">
        <v>9.5657785397636794E-2</v>
      </c>
      <c r="AD16" s="19">
        <v>0.51943189968969505</v>
      </c>
      <c r="AE16" s="19"/>
      <c r="AF16" s="19">
        <v>5.7218663274067202E-2</v>
      </c>
      <c r="AG16" s="19">
        <v>8.9233891174698696E-2</v>
      </c>
      <c r="AH16" s="19">
        <v>9.2895282697447096E-2</v>
      </c>
      <c r="AI16" s="19"/>
      <c r="AJ16" s="19">
        <v>4.8856091603067101E-2</v>
      </c>
      <c r="AK16" s="19">
        <v>0.10168967450423901</v>
      </c>
      <c r="AL16" s="19">
        <v>0.18448824546468801</v>
      </c>
      <c r="AM16" s="19">
        <v>0</v>
      </c>
      <c r="AN16" s="19">
        <v>0.116238814962374</v>
      </c>
      <c r="AO16" s="19"/>
      <c r="AP16" s="19">
        <v>3.2076573401666399E-2</v>
      </c>
      <c r="AQ16" s="19">
        <v>7.8597784211971805E-2</v>
      </c>
      <c r="AR16" s="19">
        <v>0.150753854969089</v>
      </c>
      <c r="AS16" s="19">
        <v>4.4366616609529001E-2</v>
      </c>
      <c r="AT16" s="19">
        <v>8.8440077967959496E-2</v>
      </c>
      <c r="AU16" s="19"/>
      <c r="AV16" s="19">
        <v>0.117744994744569</v>
      </c>
      <c r="AW16" s="19">
        <v>9.8525931105972006E-2</v>
      </c>
      <c r="AX16" s="19">
        <v>0.13139275688828</v>
      </c>
      <c r="AY16" s="19">
        <v>2.8842635031052801E-2</v>
      </c>
      <c r="AZ16" s="19">
        <v>7.2613424729418896E-2</v>
      </c>
      <c r="BA16" s="19">
        <v>5.6889374510980799E-2</v>
      </c>
      <c r="BB16" s="19"/>
      <c r="BC16" s="19">
        <v>3.1961091214440997E-2</v>
      </c>
      <c r="BD16" s="19">
        <v>0.107650488152897</v>
      </c>
      <c r="BE16" s="19">
        <v>9.9773251895650006E-2</v>
      </c>
      <c r="BF16" s="19">
        <v>5.8753966482287902E-2</v>
      </c>
      <c r="BG16" s="19">
        <v>0.26552338323227498</v>
      </c>
    </row>
    <row r="17" spans="2:2" x14ac:dyDescent="0.35">
      <c r="B17" s="16" t="s">
        <v>751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105</v>
      </c>
      <c r="D7" s="10">
        <v>47</v>
      </c>
      <c r="E7" s="10">
        <v>57</v>
      </c>
      <c r="F7" s="10"/>
      <c r="G7" s="10">
        <v>10</v>
      </c>
      <c r="H7" s="10">
        <v>13</v>
      </c>
      <c r="I7" s="10">
        <v>18</v>
      </c>
      <c r="J7" s="10">
        <v>23</v>
      </c>
      <c r="K7" s="10">
        <v>18</v>
      </c>
      <c r="L7" s="10">
        <v>23</v>
      </c>
      <c r="M7" s="10"/>
      <c r="N7" s="10">
        <v>26</v>
      </c>
      <c r="O7" s="10">
        <v>27</v>
      </c>
      <c r="P7" s="10">
        <v>22</v>
      </c>
      <c r="Q7" s="10">
        <v>30</v>
      </c>
      <c r="R7" s="10"/>
      <c r="S7" s="10">
        <v>19</v>
      </c>
      <c r="T7" s="10">
        <v>18</v>
      </c>
      <c r="U7" s="10">
        <v>8</v>
      </c>
      <c r="V7" s="10">
        <v>7</v>
      </c>
      <c r="W7" s="10">
        <v>6</v>
      </c>
      <c r="X7" s="10">
        <v>3</v>
      </c>
      <c r="Y7" s="10">
        <v>8</v>
      </c>
      <c r="Z7" s="10">
        <v>4</v>
      </c>
      <c r="AA7" s="10">
        <v>10</v>
      </c>
      <c r="AB7" s="10">
        <v>13</v>
      </c>
      <c r="AC7" s="10">
        <v>6</v>
      </c>
      <c r="AD7" s="10">
        <v>3</v>
      </c>
      <c r="AE7" s="10"/>
      <c r="AF7" s="10">
        <v>41</v>
      </c>
      <c r="AG7" s="10">
        <v>37</v>
      </c>
      <c r="AH7" s="10">
        <v>20</v>
      </c>
      <c r="AI7" s="10"/>
      <c r="AJ7" s="10">
        <v>32</v>
      </c>
      <c r="AK7" s="10">
        <v>26</v>
      </c>
      <c r="AL7" s="10">
        <v>4</v>
      </c>
      <c r="AM7" s="10">
        <v>5</v>
      </c>
      <c r="AN7" s="10">
        <v>13</v>
      </c>
      <c r="AO7" s="10"/>
      <c r="AP7" s="10">
        <v>21</v>
      </c>
      <c r="AQ7" s="10">
        <v>33</v>
      </c>
      <c r="AR7" s="10">
        <v>7</v>
      </c>
      <c r="AS7" s="10">
        <v>13</v>
      </c>
      <c r="AT7" s="10">
        <v>6</v>
      </c>
      <c r="AU7" s="10"/>
      <c r="AV7" s="10">
        <v>28</v>
      </c>
      <c r="AW7" s="10">
        <v>18</v>
      </c>
      <c r="AX7" s="10">
        <v>6</v>
      </c>
      <c r="AY7" s="10">
        <v>19</v>
      </c>
      <c r="AZ7" s="10">
        <v>9</v>
      </c>
      <c r="BA7" s="10">
        <v>8</v>
      </c>
      <c r="BB7" s="10"/>
      <c r="BC7" s="10">
        <v>24</v>
      </c>
      <c r="BD7" s="10">
        <v>21</v>
      </c>
      <c r="BE7" s="10">
        <v>34</v>
      </c>
      <c r="BF7" s="10">
        <v>6</v>
      </c>
      <c r="BG7" s="10">
        <v>1</v>
      </c>
    </row>
    <row r="8" spans="2:59" ht="30" customHeight="1" x14ac:dyDescent="0.35">
      <c r="B8" s="11" t="s">
        <v>20</v>
      </c>
      <c r="C8" s="11">
        <v>105</v>
      </c>
      <c r="D8" s="11">
        <v>47</v>
      </c>
      <c r="E8" s="11">
        <v>57</v>
      </c>
      <c r="F8" s="11"/>
      <c r="G8" s="11">
        <v>10</v>
      </c>
      <c r="H8" s="11">
        <v>13</v>
      </c>
      <c r="I8" s="11">
        <v>21</v>
      </c>
      <c r="J8" s="11">
        <v>22</v>
      </c>
      <c r="K8" s="11">
        <v>18</v>
      </c>
      <c r="L8" s="11">
        <v>22</v>
      </c>
      <c r="M8" s="11"/>
      <c r="N8" s="11">
        <v>25</v>
      </c>
      <c r="O8" s="11">
        <v>30</v>
      </c>
      <c r="P8" s="11">
        <v>21</v>
      </c>
      <c r="Q8" s="11">
        <v>29</v>
      </c>
      <c r="R8" s="11"/>
      <c r="S8" s="11">
        <v>19</v>
      </c>
      <c r="T8" s="11">
        <v>18</v>
      </c>
      <c r="U8" s="11">
        <v>9</v>
      </c>
      <c r="V8" s="11">
        <v>9</v>
      </c>
      <c r="W8" s="11">
        <v>6</v>
      </c>
      <c r="X8" s="11">
        <v>4</v>
      </c>
      <c r="Y8" s="11">
        <v>8</v>
      </c>
      <c r="Z8" s="11">
        <v>3</v>
      </c>
      <c r="AA8" s="11">
        <v>9</v>
      </c>
      <c r="AB8" s="11">
        <v>12</v>
      </c>
      <c r="AC8" s="11">
        <v>5</v>
      </c>
      <c r="AD8" s="11">
        <v>3</v>
      </c>
      <c r="AE8" s="11"/>
      <c r="AF8" s="11">
        <v>42</v>
      </c>
      <c r="AG8" s="11">
        <v>36</v>
      </c>
      <c r="AH8" s="11">
        <v>20</v>
      </c>
      <c r="AI8" s="11"/>
      <c r="AJ8" s="11">
        <v>32</v>
      </c>
      <c r="AK8" s="11">
        <v>27</v>
      </c>
      <c r="AL8" s="11">
        <v>4</v>
      </c>
      <c r="AM8" s="11">
        <v>5</v>
      </c>
      <c r="AN8" s="11">
        <v>13</v>
      </c>
      <c r="AO8" s="11"/>
      <c r="AP8" s="11">
        <v>21</v>
      </c>
      <c r="AQ8" s="11">
        <v>34</v>
      </c>
      <c r="AR8" s="11">
        <v>7</v>
      </c>
      <c r="AS8" s="11">
        <v>12</v>
      </c>
      <c r="AT8" s="11">
        <v>6</v>
      </c>
      <c r="AU8" s="11"/>
      <c r="AV8" s="11">
        <v>30</v>
      </c>
      <c r="AW8" s="11">
        <v>19</v>
      </c>
      <c r="AX8" s="11">
        <v>6</v>
      </c>
      <c r="AY8" s="11">
        <v>18</v>
      </c>
      <c r="AZ8" s="11">
        <v>9</v>
      </c>
      <c r="BA8" s="11">
        <v>7</v>
      </c>
      <c r="BB8" s="11"/>
      <c r="BC8" s="11">
        <v>24</v>
      </c>
      <c r="BD8" s="11">
        <v>21</v>
      </c>
      <c r="BE8" s="11">
        <v>33</v>
      </c>
      <c r="BF8" s="11">
        <v>6</v>
      </c>
      <c r="BG8" s="11">
        <v>1</v>
      </c>
    </row>
    <row r="9" spans="2:59" ht="29" x14ac:dyDescent="0.35">
      <c r="B9" s="18" t="s">
        <v>721</v>
      </c>
      <c r="C9" s="17">
        <v>0.14436071843082901</v>
      </c>
      <c r="D9" s="17">
        <v>0.18814889195272</v>
      </c>
      <c r="E9" s="17">
        <v>0.110538506237657</v>
      </c>
      <c r="F9" s="17"/>
      <c r="G9" s="17">
        <v>0.102694393359838</v>
      </c>
      <c r="H9" s="17">
        <v>4.42963908361984E-2</v>
      </c>
      <c r="I9" s="17">
        <v>0.17198460582092601</v>
      </c>
      <c r="J9" s="17">
        <v>0.14245604768339301</v>
      </c>
      <c r="K9" s="17">
        <v>0.21694086080664199</v>
      </c>
      <c r="L9" s="17">
        <v>0.138369417863244</v>
      </c>
      <c r="M9" s="17"/>
      <c r="N9" s="17">
        <v>0.110363975356536</v>
      </c>
      <c r="O9" s="17">
        <v>0.17904716433586099</v>
      </c>
      <c r="P9" s="17">
        <v>0.21993966614145599</v>
      </c>
      <c r="Q9" s="17">
        <v>8.2509821716950704E-2</v>
      </c>
      <c r="R9" s="17"/>
      <c r="S9" s="17">
        <v>6.9008146664066503E-2</v>
      </c>
      <c r="T9" s="17">
        <v>0.165108979730267</v>
      </c>
      <c r="U9" s="17">
        <v>0.35980067691058598</v>
      </c>
      <c r="V9" s="17">
        <v>0</v>
      </c>
      <c r="W9" s="17">
        <v>0</v>
      </c>
      <c r="X9" s="17">
        <v>0.31608618386334802</v>
      </c>
      <c r="Y9" s="17">
        <v>0.12802219209044199</v>
      </c>
      <c r="Z9" s="17">
        <v>0</v>
      </c>
      <c r="AA9" s="17">
        <v>0.125864443354917</v>
      </c>
      <c r="AB9" s="17">
        <v>0.29065383211447399</v>
      </c>
      <c r="AC9" s="17">
        <v>0.18206938457972399</v>
      </c>
      <c r="AD9" s="17">
        <v>0</v>
      </c>
      <c r="AE9" s="17"/>
      <c r="AF9" s="17">
        <v>0.19695943719179401</v>
      </c>
      <c r="AG9" s="17">
        <v>0.111356077911249</v>
      </c>
      <c r="AH9" s="17">
        <v>0.11741560554802</v>
      </c>
      <c r="AI9" s="17"/>
      <c r="AJ9" s="17">
        <v>0.21658080636867599</v>
      </c>
      <c r="AK9" s="17">
        <v>7.8462132246842203E-2</v>
      </c>
      <c r="AL9" s="17">
        <v>0.50260578393210098</v>
      </c>
      <c r="AM9" s="17">
        <v>0</v>
      </c>
      <c r="AN9" s="17">
        <v>0.162729832910251</v>
      </c>
      <c r="AO9" s="17"/>
      <c r="AP9" s="17">
        <v>0.195775186547786</v>
      </c>
      <c r="AQ9" s="17">
        <v>0.112715797986113</v>
      </c>
      <c r="AR9" s="17">
        <v>0.14781440227338399</v>
      </c>
      <c r="AS9" s="17">
        <v>0.31538732482979298</v>
      </c>
      <c r="AT9" s="17">
        <v>0</v>
      </c>
      <c r="AU9" s="17"/>
      <c r="AV9" s="17">
        <v>6.76524318505074E-2</v>
      </c>
      <c r="AW9" s="17">
        <v>0.167590013132179</v>
      </c>
      <c r="AX9" s="17">
        <v>0.342878888836051</v>
      </c>
      <c r="AY9" s="17">
        <v>0.20306434977547799</v>
      </c>
      <c r="AZ9" s="17">
        <v>0.146094168218001</v>
      </c>
      <c r="BA9" s="17">
        <v>0</v>
      </c>
      <c r="BB9" s="17"/>
      <c r="BC9" s="17">
        <v>0.16727601454899099</v>
      </c>
      <c r="BD9" s="17">
        <v>0.14544484060399299</v>
      </c>
      <c r="BE9" s="17">
        <v>4.96251925635647E-2</v>
      </c>
      <c r="BF9" s="17">
        <v>0.38472471462595698</v>
      </c>
      <c r="BG9" s="17">
        <v>0</v>
      </c>
    </row>
    <row r="10" spans="2:59" x14ac:dyDescent="0.35">
      <c r="B10" s="18" t="s">
        <v>689</v>
      </c>
      <c r="C10" s="17">
        <v>0.16994611812222701</v>
      </c>
      <c r="D10" s="17">
        <v>0.208186485106546</v>
      </c>
      <c r="E10" s="17">
        <v>0.14108735229359201</v>
      </c>
      <c r="F10" s="17"/>
      <c r="G10" s="17">
        <v>0.214282705445758</v>
      </c>
      <c r="H10" s="17">
        <v>0.160889478352299</v>
      </c>
      <c r="I10" s="17">
        <v>0.30278249454320899</v>
      </c>
      <c r="J10" s="17">
        <v>3.9331325578399703E-2</v>
      </c>
      <c r="K10" s="17">
        <v>5.1405511621193403E-2</v>
      </c>
      <c r="L10" s="17">
        <v>0.25800936316776701</v>
      </c>
      <c r="M10" s="17"/>
      <c r="N10" s="17">
        <v>0.29927212963079602</v>
      </c>
      <c r="O10" s="17">
        <v>6.8635006231544698E-2</v>
      </c>
      <c r="P10" s="17">
        <v>4.0904523509320903E-2</v>
      </c>
      <c r="Q10" s="17">
        <v>0.25830635604707602</v>
      </c>
      <c r="R10" s="17"/>
      <c r="S10" s="17">
        <v>0.28153431389942801</v>
      </c>
      <c r="T10" s="17">
        <v>5.7009294016060801E-2</v>
      </c>
      <c r="U10" s="17">
        <v>0</v>
      </c>
      <c r="V10" s="17">
        <v>0.29528411446407499</v>
      </c>
      <c r="W10" s="17">
        <v>0.167193606438407</v>
      </c>
      <c r="X10" s="17">
        <v>0.381741817572336</v>
      </c>
      <c r="Y10" s="17">
        <v>0.112413215373935</v>
      </c>
      <c r="Z10" s="17">
        <v>0</v>
      </c>
      <c r="AA10" s="17">
        <v>0.11431077422950001</v>
      </c>
      <c r="AB10" s="17">
        <v>0.23965996221267699</v>
      </c>
      <c r="AC10" s="17">
        <v>0.29120455935674999</v>
      </c>
      <c r="AD10" s="17">
        <v>0</v>
      </c>
      <c r="AE10" s="17"/>
      <c r="AF10" s="17">
        <v>8.9029085790826204E-2</v>
      </c>
      <c r="AG10" s="17">
        <v>0.24031785917963</v>
      </c>
      <c r="AH10" s="17">
        <v>0.202275850651222</v>
      </c>
      <c r="AI10" s="17"/>
      <c r="AJ10" s="17">
        <v>0.152931669452749</v>
      </c>
      <c r="AK10" s="17">
        <v>0.25043603924080698</v>
      </c>
      <c r="AL10" s="17">
        <v>0.24673541464652099</v>
      </c>
      <c r="AM10" s="17">
        <v>0</v>
      </c>
      <c r="AN10" s="17">
        <v>0</v>
      </c>
      <c r="AO10" s="17"/>
      <c r="AP10" s="17">
        <v>0.246605352539915</v>
      </c>
      <c r="AQ10" s="17">
        <v>0.32443843660851901</v>
      </c>
      <c r="AR10" s="17">
        <v>0.13510219831065501</v>
      </c>
      <c r="AS10" s="17">
        <v>4.7454701085140299E-2</v>
      </c>
      <c r="AT10" s="17">
        <v>0</v>
      </c>
      <c r="AU10" s="17"/>
      <c r="AV10" s="17">
        <v>0.304650010753582</v>
      </c>
      <c r="AW10" s="17">
        <v>0.234034143799838</v>
      </c>
      <c r="AX10" s="17">
        <v>0</v>
      </c>
      <c r="AY10" s="17">
        <v>0.12894173622809799</v>
      </c>
      <c r="AZ10" s="17">
        <v>0.116907836639516</v>
      </c>
      <c r="BA10" s="17">
        <v>0.124126505682227</v>
      </c>
      <c r="BB10" s="17"/>
      <c r="BC10" s="17">
        <v>8.8696415184792099E-2</v>
      </c>
      <c r="BD10" s="17">
        <v>8.6973178400914605E-2</v>
      </c>
      <c r="BE10" s="17">
        <v>0.18841903911317701</v>
      </c>
      <c r="BF10" s="17">
        <v>0.47455020424031602</v>
      </c>
      <c r="BG10" s="17">
        <v>1</v>
      </c>
    </row>
    <row r="11" spans="2:59" x14ac:dyDescent="0.35">
      <c r="B11" s="18" t="s">
        <v>690</v>
      </c>
      <c r="C11" s="17">
        <v>0.16605797163445299</v>
      </c>
      <c r="D11" s="17">
        <v>0.109791951508937</v>
      </c>
      <c r="E11" s="17">
        <v>0.21495301307383799</v>
      </c>
      <c r="F11" s="17"/>
      <c r="G11" s="17">
        <v>0.483654364785778</v>
      </c>
      <c r="H11" s="17">
        <v>0.195025772151422</v>
      </c>
      <c r="I11" s="17">
        <v>8.0887646296138205E-2</v>
      </c>
      <c r="J11" s="17">
        <v>3.4001496368228197E-2</v>
      </c>
      <c r="K11" s="17">
        <v>0.11279298805165</v>
      </c>
      <c r="L11" s="17">
        <v>0.26180819902447</v>
      </c>
      <c r="M11" s="17"/>
      <c r="N11" s="17">
        <v>0.21292985263251801</v>
      </c>
      <c r="O11" s="17">
        <v>0.18531796147812701</v>
      </c>
      <c r="P11" s="17">
        <v>0.140419009550313</v>
      </c>
      <c r="Q11" s="17">
        <v>0.123794872303072</v>
      </c>
      <c r="R11" s="17"/>
      <c r="S11" s="17">
        <v>0.20236265264291101</v>
      </c>
      <c r="T11" s="17">
        <v>5.8307611640793698E-2</v>
      </c>
      <c r="U11" s="17">
        <v>0.29084142755235698</v>
      </c>
      <c r="V11" s="17">
        <v>0.13023331383091399</v>
      </c>
      <c r="W11" s="17">
        <v>0</v>
      </c>
      <c r="X11" s="17">
        <v>0</v>
      </c>
      <c r="Y11" s="17">
        <v>0.40160682626321698</v>
      </c>
      <c r="Z11" s="17">
        <v>0.48523052054348398</v>
      </c>
      <c r="AA11" s="17">
        <v>0.26831225116574697</v>
      </c>
      <c r="AB11" s="17">
        <v>0</v>
      </c>
      <c r="AC11" s="17">
        <v>0.15232512578516699</v>
      </c>
      <c r="AD11" s="17">
        <v>0.31741259606941802</v>
      </c>
      <c r="AE11" s="17"/>
      <c r="AF11" s="17">
        <v>0.120755462500188</v>
      </c>
      <c r="AG11" s="17">
        <v>0.16289046503985699</v>
      </c>
      <c r="AH11" s="17">
        <v>0.11947568003341701</v>
      </c>
      <c r="AI11" s="17"/>
      <c r="AJ11" s="17">
        <v>0.15018291680336099</v>
      </c>
      <c r="AK11" s="17">
        <v>0.181707744418553</v>
      </c>
      <c r="AL11" s="17">
        <v>0</v>
      </c>
      <c r="AM11" s="17">
        <v>0</v>
      </c>
      <c r="AN11" s="17">
        <v>0.186193363416468</v>
      </c>
      <c r="AO11" s="17"/>
      <c r="AP11" s="17">
        <v>0.17267040687775601</v>
      </c>
      <c r="AQ11" s="17">
        <v>0.142386532821005</v>
      </c>
      <c r="AR11" s="17">
        <v>0.13951610899886099</v>
      </c>
      <c r="AS11" s="17">
        <v>8.5925648416593406E-2</v>
      </c>
      <c r="AT11" s="17">
        <v>0.29721394620900499</v>
      </c>
      <c r="AU11" s="17"/>
      <c r="AV11" s="17">
        <v>0.220505047491455</v>
      </c>
      <c r="AW11" s="17">
        <v>0.15020096004571801</v>
      </c>
      <c r="AX11" s="17">
        <v>0.312190766111476</v>
      </c>
      <c r="AY11" s="17">
        <v>0.156874448690972</v>
      </c>
      <c r="AZ11" s="17">
        <v>0.18909326877347499</v>
      </c>
      <c r="BA11" s="17">
        <v>0</v>
      </c>
      <c r="BB11" s="17"/>
      <c r="BC11" s="17">
        <v>4.0112668723552999E-2</v>
      </c>
      <c r="BD11" s="17">
        <v>0.101111049541069</v>
      </c>
      <c r="BE11" s="17">
        <v>0.28444967006533201</v>
      </c>
      <c r="BF11" s="17">
        <v>0.140725081133727</v>
      </c>
      <c r="BG11" s="17">
        <v>0</v>
      </c>
    </row>
    <row r="12" spans="2:59" x14ac:dyDescent="0.35">
      <c r="B12" s="18" t="s">
        <v>691</v>
      </c>
      <c r="C12" s="17">
        <v>0.25620781015056798</v>
      </c>
      <c r="D12" s="17">
        <v>0.16352249179039499</v>
      </c>
      <c r="E12" s="17">
        <v>0.321023650012291</v>
      </c>
      <c r="F12" s="17"/>
      <c r="G12" s="17">
        <v>0</v>
      </c>
      <c r="H12" s="17">
        <v>0.31217186692664201</v>
      </c>
      <c r="I12" s="17">
        <v>9.5812022534764396E-2</v>
      </c>
      <c r="J12" s="17">
        <v>0.5063260795151</v>
      </c>
      <c r="K12" s="17">
        <v>0.22626758231151101</v>
      </c>
      <c r="L12" s="17">
        <v>0.26573423722734402</v>
      </c>
      <c r="M12" s="17"/>
      <c r="N12" s="17">
        <v>0.141544439273707</v>
      </c>
      <c r="O12" s="17">
        <v>0.182077279557046</v>
      </c>
      <c r="P12" s="17">
        <v>0.35489657128587998</v>
      </c>
      <c r="Q12" s="17">
        <v>0.362052392935996</v>
      </c>
      <c r="R12" s="17"/>
      <c r="S12" s="17">
        <v>0.142862525388675</v>
      </c>
      <c r="T12" s="17">
        <v>0.43254309603882202</v>
      </c>
      <c r="U12" s="17">
        <v>0.242574588996955</v>
      </c>
      <c r="V12" s="17">
        <v>0.11506288773126699</v>
      </c>
      <c r="W12" s="17">
        <v>0.37654102613693602</v>
      </c>
      <c r="X12" s="17">
        <v>0.30217199856431598</v>
      </c>
      <c r="Y12" s="17">
        <v>0.120795846788049</v>
      </c>
      <c r="Z12" s="17">
        <v>0.51476947945651597</v>
      </c>
      <c r="AA12" s="17">
        <v>0.39584499671429901</v>
      </c>
      <c r="AB12" s="17">
        <v>0.20719669167094101</v>
      </c>
      <c r="AC12" s="17">
        <v>0.17555719483555399</v>
      </c>
      <c r="AD12" s="17">
        <v>0</v>
      </c>
      <c r="AE12" s="17"/>
      <c r="AF12" s="17">
        <v>0.339111649760656</v>
      </c>
      <c r="AG12" s="17">
        <v>0.28280726177231402</v>
      </c>
      <c r="AH12" s="17">
        <v>0.13060247688586901</v>
      </c>
      <c r="AI12" s="17"/>
      <c r="AJ12" s="17">
        <v>0.224497079504893</v>
      </c>
      <c r="AK12" s="17">
        <v>0.34243584989407999</v>
      </c>
      <c r="AL12" s="17">
        <v>0.25065880142137698</v>
      </c>
      <c r="AM12" s="17">
        <v>0.40248699912470598</v>
      </c>
      <c r="AN12" s="17">
        <v>0.25400050990202899</v>
      </c>
      <c r="AO12" s="17"/>
      <c r="AP12" s="17">
        <v>0.205475470525979</v>
      </c>
      <c r="AQ12" s="17">
        <v>0.26079282218087801</v>
      </c>
      <c r="AR12" s="17">
        <v>0.57756729041709998</v>
      </c>
      <c r="AS12" s="17">
        <v>0.14410795884524899</v>
      </c>
      <c r="AT12" s="17">
        <v>0.52391267619460102</v>
      </c>
      <c r="AU12" s="17"/>
      <c r="AV12" s="17">
        <v>0.27007970203456799</v>
      </c>
      <c r="AW12" s="17">
        <v>0.168171630880908</v>
      </c>
      <c r="AX12" s="17">
        <v>0.344930345052472</v>
      </c>
      <c r="AY12" s="17">
        <v>9.9832872397587202E-2</v>
      </c>
      <c r="AZ12" s="17">
        <v>0.33332339130489502</v>
      </c>
      <c r="BA12" s="17">
        <v>0.53761028119631404</v>
      </c>
      <c r="BB12" s="17"/>
      <c r="BC12" s="17">
        <v>0.44675511924191302</v>
      </c>
      <c r="BD12" s="17">
        <v>0.35499712958895402</v>
      </c>
      <c r="BE12" s="17">
        <v>0.20392316028547899</v>
      </c>
      <c r="BF12" s="17">
        <v>0</v>
      </c>
      <c r="BG12" s="17">
        <v>0</v>
      </c>
    </row>
    <row r="13" spans="2:59" x14ac:dyDescent="0.35">
      <c r="B13" s="18" t="s">
        <v>692</v>
      </c>
      <c r="C13" s="17">
        <v>8.9846523266155803E-2</v>
      </c>
      <c r="D13" s="17">
        <v>9.5662659751749396E-2</v>
      </c>
      <c r="E13" s="17">
        <v>8.6446661927797E-2</v>
      </c>
      <c r="F13" s="17"/>
      <c r="G13" s="17">
        <v>0.10778392058995</v>
      </c>
      <c r="H13" s="17">
        <v>6.5280513447424804E-2</v>
      </c>
      <c r="I13" s="17">
        <v>0.130067121944446</v>
      </c>
      <c r="J13" s="17">
        <v>0.13987008087648101</v>
      </c>
      <c r="K13" s="17">
        <v>5.7262358732802499E-2</v>
      </c>
      <c r="L13" s="17">
        <v>3.5690008154305397E-2</v>
      </c>
      <c r="M13" s="17"/>
      <c r="N13" s="17">
        <v>0.12063704931088</v>
      </c>
      <c r="O13" s="17">
        <v>0.15796659986828601</v>
      </c>
      <c r="P13" s="17">
        <v>0</v>
      </c>
      <c r="Q13" s="17">
        <v>5.6428279970649899E-2</v>
      </c>
      <c r="R13" s="17"/>
      <c r="S13" s="17">
        <v>0.10472141097477899</v>
      </c>
      <c r="T13" s="17">
        <v>0.115021001920453</v>
      </c>
      <c r="U13" s="17">
        <v>0</v>
      </c>
      <c r="V13" s="17">
        <v>0.182201229020621</v>
      </c>
      <c r="W13" s="17">
        <v>0.167193606438407</v>
      </c>
      <c r="X13" s="17">
        <v>0</v>
      </c>
      <c r="Y13" s="17">
        <v>0</v>
      </c>
      <c r="Z13" s="17">
        <v>0</v>
      </c>
      <c r="AA13" s="17">
        <v>0</v>
      </c>
      <c r="AB13" s="17">
        <v>7.3154203353954395E-2</v>
      </c>
      <c r="AC13" s="17">
        <v>0.19884373544280501</v>
      </c>
      <c r="AD13" s="17">
        <v>0.27540832870655202</v>
      </c>
      <c r="AE13" s="17"/>
      <c r="AF13" s="17">
        <v>8.3892835310012306E-2</v>
      </c>
      <c r="AG13" s="17">
        <v>7.8295833255731501E-2</v>
      </c>
      <c r="AH13" s="17">
        <v>0.102143862126879</v>
      </c>
      <c r="AI13" s="17"/>
      <c r="AJ13" s="17">
        <v>5.8887885416014703E-2</v>
      </c>
      <c r="AK13" s="17">
        <v>0</v>
      </c>
      <c r="AL13" s="17">
        <v>0</v>
      </c>
      <c r="AM13" s="17">
        <v>0.22065748160037399</v>
      </c>
      <c r="AN13" s="17">
        <v>0.15722943294910199</v>
      </c>
      <c r="AO13" s="17"/>
      <c r="AP13" s="17">
        <v>3.9411866244212501E-2</v>
      </c>
      <c r="AQ13" s="17">
        <v>4.8084943712627302E-2</v>
      </c>
      <c r="AR13" s="17">
        <v>0</v>
      </c>
      <c r="AS13" s="17">
        <v>0.25041624733975598</v>
      </c>
      <c r="AT13" s="17">
        <v>0</v>
      </c>
      <c r="AU13" s="17"/>
      <c r="AV13" s="17">
        <v>6.9542481012501697E-2</v>
      </c>
      <c r="AW13" s="17">
        <v>0</v>
      </c>
      <c r="AX13" s="17">
        <v>0</v>
      </c>
      <c r="AY13" s="17">
        <v>0.25437998152519598</v>
      </c>
      <c r="AZ13" s="17">
        <v>0</v>
      </c>
      <c r="BA13" s="17">
        <v>0.230324525013409</v>
      </c>
      <c r="BB13" s="17"/>
      <c r="BC13" s="17">
        <v>8.6318127738002903E-2</v>
      </c>
      <c r="BD13" s="17">
        <v>0.16438767032169899</v>
      </c>
      <c r="BE13" s="17">
        <v>5.43649766641979E-2</v>
      </c>
      <c r="BF13" s="17">
        <v>0</v>
      </c>
      <c r="BG13" s="17">
        <v>0</v>
      </c>
    </row>
    <row r="14" spans="2:59" x14ac:dyDescent="0.35">
      <c r="B14" s="18" t="s">
        <v>598</v>
      </c>
      <c r="C14" s="17">
        <v>5.1603240761112203E-2</v>
      </c>
      <c r="D14" s="17">
        <v>2.52215973556154E-2</v>
      </c>
      <c r="E14" s="17">
        <v>7.4122908689858102E-2</v>
      </c>
      <c r="F14" s="17"/>
      <c r="G14" s="17">
        <v>9.1584615818675302E-2</v>
      </c>
      <c r="H14" s="17">
        <v>9.2573295103428793E-2</v>
      </c>
      <c r="I14" s="17">
        <v>0.11148851386493799</v>
      </c>
      <c r="J14" s="17">
        <v>0</v>
      </c>
      <c r="K14" s="17">
        <v>5.6394004562670998E-2</v>
      </c>
      <c r="L14" s="17">
        <v>0</v>
      </c>
      <c r="M14" s="17"/>
      <c r="N14" s="17">
        <v>4.75866266289377E-2</v>
      </c>
      <c r="O14" s="17">
        <v>7.6153640926018604E-2</v>
      </c>
      <c r="P14" s="17">
        <v>9.1966314375281202E-2</v>
      </c>
      <c r="Q14" s="17">
        <v>0</v>
      </c>
      <c r="R14" s="17"/>
      <c r="S14" s="17">
        <v>0.110410464728264</v>
      </c>
      <c r="T14" s="17">
        <v>0.116514917476861</v>
      </c>
      <c r="U14" s="17">
        <v>0</v>
      </c>
      <c r="V14" s="17">
        <v>0</v>
      </c>
      <c r="W14" s="17">
        <v>0</v>
      </c>
      <c r="X14" s="17">
        <v>0</v>
      </c>
      <c r="Y14" s="17">
        <v>0</v>
      </c>
      <c r="Z14" s="17">
        <v>0</v>
      </c>
      <c r="AA14" s="17">
        <v>0</v>
      </c>
      <c r="AB14" s="17">
        <v>0.103738854024118</v>
      </c>
      <c r="AC14" s="17">
        <v>0</v>
      </c>
      <c r="AD14" s="17">
        <v>0</v>
      </c>
      <c r="AE14" s="17"/>
      <c r="AF14" s="17">
        <v>5.0409721067235097E-2</v>
      </c>
      <c r="AG14" s="17">
        <v>6.4313572707473704E-2</v>
      </c>
      <c r="AH14" s="17">
        <v>5.0017043562478797E-2</v>
      </c>
      <c r="AI14" s="17"/>
      <c r="AJ14" s="17">
        <v>7.2488090339387495E-2</v>
      </c>
      <c r="AK14" s="17">
        <v>7.8579972676230098E-2</v>
      </c>
      <c r="AL14" s="17">
        <v>0</v>
      </c>
      <c r="AM14" s="17">
        <v>0</v>
      </c>
      <c r="AN14" s="17">
        <v>7.69909344856234E-2</v>
      </c>
      <c r="AO14" s="17"/>
      <c r="AP14" s="17">
        <v>5.5094486287690897E-2</v>
      </c>
      <c r="AQ14" s="17">
        <v>6.1871273013145101E-2</v>
      </c>
      <c r="AR14" s="17">
        <v>0</v>
      </c>
      <c r="AS14" s="17">
        <v>0</v>
      </c>
      <c r="AT14" s="17">
        <v>0</v>
      </c>
      <c r="AU14" s="17"/>
      <c r="AV14" s="17">
        <v>4.03015512727143E-2</v>
      </c>
      <c r="AW14" s="17">
        <v>0.12069276868743101</v>
      </c>
      <c r="AX14" s="17">
        <v>0</v>
      </c>
      <c r="AY14" s="17">
        <v>0</v>
      </c>
      <c r="AZ14" s="17">
        <v>0.100778627964801</v>
      </c>
      <c r="BA14" s="17">
        <v>0</v>
      </c>
      <c r="BB14" s="17"/>
      <c r="BC14" s="17">
        <v>4.2045013289330399E-2</v>
      </c>
      <c r="BD14" s="17">
        <v>5.1782948457878203E-2</v>
      </c>
      <c r="BE14" s="17">
        <v>9.9473505962032499E-2</v>
      </c>
      <c r="BF14" s="17">
        <v>0</v>
      </c>
      <c r="BG14" s="17">
        <v>0</v>
      </c>
    </row>
    <row r="15" spans="2:59" ht="29" x14ac:dyDescent="0.35">
      <c r="B15" s="18" t="s">
        <v>722</v>
      </c>
      <c r="C15" s="17">
        <v>4.4452946733384999E-2</v>
      </c>
      <c r="D15" s="17">
        <v>8.0672840623825903E-2</v>
      </c>
      <c r="E15" s="17">
        <v>1.5317719621349099E-2</v>
      </c>
      <c r="F15" s="17"/>
      <c r="G15" s="17">
        <v>0</v>
      </c>
      <c r="H15" s="17">
        <v>5.1658422297757502E-2</v>
      </c>
      <c r="I15" s="17">
        <v>5.11032974225702E-2</v>
      </c>
      <c r="J15" s="17">
        <v>4.2003747965011301E-2</v>
      </c>
      <c r="K15" s="17">
        <v>0.112421197556147</v>
      </c>
      <c r="L15" s="17">
        <v>0</v>
      </c>
      <c r="M15" s="17"/>
      <c r="N15" s="17">
        <v>2.6937752480228901E-2</v>
      </c>
      <c r="O15" s="17">
        <v>3.8087473904960902E-2</v>
      </c>
      <c r="P15" s="17">
        <v>9.4170142327739695E-2</v>
      </c>
      <c r="Q15" s="17">
        <v>3.0335539247067101E-2</v>
      </c>
      <c r="R15" s="17"/>
      <c r="S15" s="17">
        <v>0</v>
      </c>
      <c r="T15" s="17">
        <v>0</v>
      </c>
      <c r="U15" s="17">
        <v>0.106783306540102</v>
      </c>
      <c r="V15" s="17">
        <v>0</v>
      </c>
      <c r="W15" s="17">
        <v>0.28907176098625098</v>
      </c>
      <c r="X15" s="17">
        <v>0</v>
      </c>
      <c r="Y15" s="17">
        <v>0.13376679147214501</v>
      </c>
      <c r="Z15" s="17">
        <v>0</v>
      </c>
      <c r="AA15" s="17">
        <v>9.5667534535536294E-2</v>
      </c>
      <c r="AB15" s="17">
        <v>0</v>
      </c>
      <c r="AC15" s="17">
        <v>0</v>
      </c>
      <c r="AD15" s="17">
        <v>0</v>
      </c>
      <c r="AE15" s="17"/>
      <c r="AF15" s="17">
        <v>9.0974379167029801E-2</v>
      </c>
      <c r="AG15" s="17">
        <v>0</v>
      </c>
      <c r="AH15" s="17">
        <v>4.29154906108608E-2</v>
      </c>
      <c r="AI15" s="17"/>
      <c r="AJ15" s="17">
        <v>8.6454950962419397E-2</v>
      </c>
      <c r="AK15" s="17">
        <v>0</v>
      </c>
      <c r="AL15" s="17">
        <v>0</v>
      </c>
      <c r="AM15" s="17">
        <v>0.214041200377449</v>
      </c>
      <c r="AN15" s="17">
        <v>6.6059556717138895E-2</v>
      </c>
      <c r="AO15" s="17"/>
      <c r="AP15" s="17">
        <v>8.4967230976660396E-2</v>
      </c>
      <c r="AQ15" s="17">
        <v>2.57492457932617E-2</v>
      </c>
      <c r="AR15" s="17">
        <v>0</v>
      </c>
      <c r="AS15" s="17">
        <v>0.15670811948346799</v>
      </c>
      <c r="AT15" s="17">
        <v>0</v>
      </c>
      <c r="AU15" s="17"/>
      <c r="AV15" s="17">
        <v>0</v>
      </c>
      <c r="AW15" s="17">
        <v>9.6079391050005999E-2</v>
      </c>
      <c r="AX15" s="17">
        <v>0</v>
      </c>
      <c r="AY15" s="17">
        <v>0.15690661138266901</v>
      </c>
      <c r="AZ15" s="17">
        <v>0</v>
      </c>
      <c r="BA15" s="17">
        <v>0</v>
      </c>
      <c r="BB15" s="17"/>
      <c r="BC15" s="17">
        <v>4.7741196789207699E-2</v>
      </c>
      <c r="BD15" s="17">
        <v>4.9059887387539101E-2</v>
      </c>
      <c r="BE15" s="17">
        <v>2.0311196543498899E-2</v>
      </c>
      <c r="BF15" s="17">
        <v>0</v>
      </c>
      <c r="BG15" s="17">
        <v>0</v>
      </c>
    </row>
    <row r="16" spans="2:59" x14ac:dyDescent="0.35">
      <c r="B16" s="18" t="s">
        <v>100</v>
      </c>
      <c r="C16" s="19">
        <v>7.7524670901270701E-2</v>
      </c>
      <c r="D16" s="19">
        <v>0.12879308191021099</v>
      </c>
      <c r="E16" s="19">
        <v>3.6510188143616701E-2</v>
      </c>
      <c r="F16" s="19"/>
      <c r="G16" s="19">
        <v>0</v>
      </c>
      <c r="H16" s="19">
        <v>7.8104260884827206E-2</v>
      </c>
      <c r="I16" s="19">
        <v>5.5874297573008699E-2</v>
      </c>
      <c r="J16" s="19">
        <v>9.6011222013386896E-2</v>
      </c>
      <c r="K16" s="19">
        <v>0.166515496357383</v>
      </c>
      <c r="L16" s="19">
        <v>4.0388774562869302E-2</v>
      </c>
      <c r="M16" s="19"/>
      <c r="N16" s="19">
        <v>4.0728174686396397E-2</v>
      </c>
      <c r="O16" s="19">
        <v>0.112714873698156</v>
      </c>
      <c r="P16" s="19">
        <v>5.77037728100094E-2</v>
      </c>
      <c r="Q16" s="19">
        <v>8.6572737779189002E-2</v>
      </c>
      <c r="R16" s="19"/>
      <c r="S16" s="19">
        <v>8.9100485701876994E-2</v>
      </c>
      <c r="T16" s="19">
        <v>5.54950991767428E-2</v>
      </c>
      <c r="U16" s="19">
        <v>0</v>
      </c>
      <c r="V16" s="19">
        <v>0.27721845495312297</v>
      </c>
      <c r="W16" s="19">
        <v>0</v>
      </c>
      <c r="X16" s="19">
        <v>0</v>
      </c>
      <c r="Y16" s="19">
        <v>0.103395128012211</v>
      </c>
      <c r="Z16" s="19">
        <v>0</v>
      </c>
      <c r="AA16" s="19">
        <v>0</v>
      </c>
      <c r="AB16" s="19">
        <v>8.5596456623836095E-2</v>
      </c>
      <c r="AC16" s="19">
        <v>0</v>
      </c>
      <c r="AD16" s="19">
        <v>0.40717907522403102</v>
      </c>
      <c r="AE16" s="19"/>
      <c r="AF16" s="19">
        <v>2.8867429212258801E-2</v>
      </c>
      <c r="AG16" s="19">
        <v>6.0018930133744597E-2</v>
      </c>
      <c r="AH16" s="19">
        <v>0.235153990581253</v>
      </c>
      <c r="AI16" s="19"/>
      <c r="AJ16" s="19">
        <v>3.7976601152499803E-2</v>
      </c>
      <c r="AK16" s="19">
        <v>6.8378261523487305E-2</v>
      </c>
      <c r="AL16" s="19">
        <v>0</v>
      </c>
      <c r="AM16" s="19">
        <v>0.162814318897471</v>
      </c>
      <c r="AN16" s="19">
        <v>9.6796369619387895E-2</v>
      </c>
      <c r="AO16" s="19"/>
      <c r="AP16" s="19">
        <v>0</v>
      </c>
      <c r="AQ16" s="19">
        <v>2.39609478844512E-2</v>
      </c>
      <c r="AR16" s="19">
        <v>0</v>
      </c>
      <c r="AS16" s="19">
        <v>0</v>
      </c>
      <c r="AT16" s="19">
        <v>0.17887337759639399</v>
      </c>
      <c r="AU16" s="19"/>
      <c r="AV16" s="19">
        <v>2.7268775584670502E-2</v>
      </c>
      <c r="AW16" s="19">
        <v>6.3231092403919803E-2</v>
      </c>
      <c r="AX16" s="19">
        <v>0</v>
      </c>
      <c r="AY16" s="19">
        <v>0</v>
      </c>
      <c r="AZ16" s="19">
        <v>0.11380270709931301</v>
      </c>
      <c r="BA16" s="19">
        <v>0.10793868810805</v>
      </c>
      <c r="BB16" s="19"/>
      <c r="BC16" s="19">
        <v>8.1055444484209704E-2</v>
      </c>
      <c r="BD16" s="19">
        <v>4.6243295697954503E-2</v>
      </c>
      <c r="BE16" s="19">
        <v>9.9433258802718194E-2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105</v>
      </c>
      <c r="D7" s="10">
        <v>47</v>
      </c>
      <c r="E7" s="10">
        <v>57</v>
      </c>
      <c r="F7" s="10"/>
      <c r="G7" s="10">
        <v>10</v>
      </c>
      <c r="H7" s="10">
        <v>13</v>
      </c>
      <c r="I7" s="10">
        <v>18</v>
      </c>
      <c r="J7" s="10">
        <v>23</v>
      </c>
      <c r="K7" s="10">
        <v>18</v>
      </c>
      <c r="L7" s="10">
        <v>23</v>
      </c>
      <c r="M7" s="10"/>
      <c r="N7" s="10">
        <v>26</v>
      </c>
      <c r="O7" s="10">
        <v>27</v>
      </c>
      <c r="P7" s="10">
        <v>22</v>
      </c>
      <c r="Q7" s="10">
        <v>30</v>
      </c>
      <c r="R7" s="10"/>
      <c r="S7" s="10">
        <v>19</v>
      </c>
      <c r="T7" s="10">
        <v>18</v>
      </c>
      <c r="U7" s="10">
        <v>8</v>
      </c>
      <c r="V7" s="10">
        <v>7</v>
      </c>
      <c r="W7" s="10">
        <v>6</v>
      </c>
      <c r="X7" s="10">
        <v>3</v>
      </c>
      <c r="Y7" s="10">
        <v>8</v>
      </c>
      <c r="Z7" s="10">
        <v>4</v>
      </c>
      <c r="AA7" s="10">
        <v>10</v>
      </c>
      <c r="AB7" s="10">
        <v>13</v>
      </c>
      <c r="AC7" s="10">
        <v>6</v>
      </c>
      <c r="AD7" s="10">
        <v>3</v>
      </c>
      <c r="AE7" s="10"/>
      <c r="AF7" s="10">
        <v>41</v>
      </c>
      <c r="AG7" s="10">
        <v>37</v>
      </c>
      <c r="AH7" s="10">
        <v>20</v>
      </c>
      <c r="AI7" s="10"/>
      <c r="AJ7" s="10">
        <v>32</v>
      </c>
      <c r="AK7" s="10">
        <v>26</v>
      </c>
      <c r="AL7" s="10">
        <v>4</v>
      </c>
      <c r="AM7" s="10">
        <v>5</v>
      </c>
      <c r="AN7" s="10">
        <v>13</v>
      </c>
      <c r="AO7" s="10"/>
      <c r="AP7" s="10">
        <v>21</v>
      </c>
      <c r="AQ7" s="10">
        <v>33</v>
      </c>
      <c r="AR7" s="10">
        <v>7</v>
      </c>
      <c r="AS7" s="10">
        <v>13</v>
      </c>
      <c r="AT7" s="10">
        <v>6</v>
      </c>
      <c r="AU7" s="10"/>
      <c r="AV7" s="10">
        <v>28</v>
      </c>
      <c r="AW7" s="10">
        <v>18</v>
      </c>
      <c r="AX7" s="10">
        <v>6</v>
      </c>
      <c r="AY7" s="10">
        <v>19</v>
      </c>
      <c r="AZ7" s="10">
        <v>9</v>
      </c>
      <c r="BA7" s="10">
        <v>8</v>
      </c>
      <c r="BB7" s="10"/>
      <c r="BC7" s="10">
        <v>24</v>
      </c>
      <c r="BD7" s="10">
        <v>21</v>
      </c>
      <c r="BE7" s="10">
        <v>34</v>
      </c>
      <c r="BF7" s="10">
        <v>6</v>
      </c>
      <c r="BG7" s="10">
        <v>1</v>
      </c>
    </row>
    <row r="8" spans="2:59" ht="30" customHeight="1" x14ac:dyDescent="0.35">
      <c r="B8" s="11" t="s">
        <v>20</v>
      </c>
      <c r="C8" s="11">
        <v>105</v>
      </c>
      <c r="D8" s="11">
        <v>47</v>
      </c>
      <c r="E8" s="11">
        <v>57</v>
      </c>
      <c r="F8" s="11"/>
      <c r="G8" s="11">
        <v>10</v>
      </c>
      <c r="H8" s="11">
        <v>13</v>
      </c>
      <c r="I8" s="11">
        <v>21</v>
      </c>
      <c r="J8" s="11">
        <v>22</v>
      </c>
      <c r="K8" s="11">
        <v>18</v>
      </c>
      <c r="L8" s="11">
        <v>22</v>
      </c>
      <c r="M8" s="11"/>
      <c r="N8" s="11">
        <v>25</v>
      </c>
      <c r="O8" s="11">
        <v>30</v>
      </c>
      <c r="P8" s="11">
        <v>21</v>
      </c>
      <c r="Q8" s="11">
        <v>29</v>
      </c>
      <c r="R8" s="11"/>
      <c r="S8" s="11">
        <v>19</v>
      </c>
      <c r="T8" s="11">
        <v>18</v>
      </c>
      <c r="U8" s="11">
        <v>9</v>
      </c>
      <c r="V8" s="11">
        <v>9</v>
      </c>
      <c r="W8" s="11">
        <v>6</v>
      </c>
      <c r="X8" s="11">
        <v>4</v>
      </c>
      <c r="Y8" s="11">
        <v>8</v>
      </c>
      <c r="Z8" s="11">
        <v>3</v>
      </c>
      <c r="AA8" s="11">
        <v>9</v>
      </c>
      <c r="AB8" s="11">
        <v>12</v>
      </c>
      <c r="AC8" s="11">
        <v>5</v>
      </c>
      <c r="AD8" s="11">
        <v>3</v>
      </c>
      <c r="AE8" s="11"/>
      <c r="AF8" s="11">
        <v>42</v>
      </c>
      <c r="AG8" s="11">
        <v>36</v>
      </c>
      <c r="AH8" s="11">
        <v>20</v>
      </c>
      <c r="AI8" s="11"/>
      <c r="AJ8" s="11">
        <v>32</v>
      </c>
      <c r="AK8" s="11">
        <v>27</v>
      </c>
      <c r="AL8" s="11">
        <v>4</v>
      </c>
      <c r="AM8" s="11">
        <v>5</v>
      </c>
      <c r="AN8" s="11">
        <v>13</v>
      </c>
      <c r="AO8" s="11"/>
      <c r="AP8" s="11">
        <v>21</v>
      </c>
      <c r="AQ8" s="11">
        <v>34</v>
      </c>
      <c r="AR8" s="11">
        <v>7</v>
      </c>
      <c r="AS8" s="11">
        <v>12</v>
      </c>
      <c r="AT8" s="11">
        <v>6</v>
      </c>
      <c r="AU8" s="11"/>
      <c r="AV8" s="11">
        <v>30</v>
      </c>
      <c r="AW8" s="11">
        <v>19</v>
      </c>
      <c r="AX8" s="11">
        <v>6</v>
      </c>
      <c r="AY8" s="11">
        <v>18</v>
      </c>
      <c r="AZ8" s="11">
        <v>9</v>
      </c>
      <c r="BA8" s="11">
        <v>7</v>
      </c>
      <c r="BB8" s="11"/>
      <c r="BC8" s="11">
        <v>24</v>
      </c>
      <c r="BD8" s="11">
        <v>21</v>
      </c>
      <c r="BE8" s="11">
        <v>33</v>
      </c>
      <c r="BF8" s="11">
        <v>6</v>
      </c>
      <c r="BG8" s="11">
        <v>1</v>
      </c>
    </row>
    <row r="9" spans="2:59" x14ac:dyDescent="0.35">
      <c r="B9" s="18" t="s">
        <v>725</v>
      </c>
      <c r="C9" s="17">
        <v>9.7968904289116907E-2</v>
      </c>
      <c r="D9" s="17">
        <v>9.1475730323221802E-2</v>
      </c>
      <c r="E9" s="17">
        <v>0.104829752913136</v>
      </c>
      <c r="F9" s="17"/>
      <c r="G9" s="17">
        <v>9.1584615818675302E-2</v>
      </c>
      <c r="H9" s="17">
        <v>9.2573295103428793E-2</v>
      </c>
      <c r="I9" s="17">
        <v>0</v>
      </c>
      <c r="J9" s="17">
        <v>0.10108864934754901</v>
      </c>
      <c r="K9" s="17">
        <v>0.22226775514813199</v>
      </c>
      <c r="L9" s="17">
        <v>9.04937207594608E-2</v>
      </c>
      <c r="M9" s="17"/>
      <c r="N9" s="17">
        <v>4.3871933581133102E-2</v>
      </c>
      <c r="O9" s="17">
        <v>0.15390070504508099</v>
      </c>
      <c r="P9" s="17">
        <v>0.13234828560391301</v>
      </c>
      <c r="Q9" s="17">
        <v>6.0899401663614301E-2</v>
      </c>
      <c r="R9" s="17"/>
      <c r="S9" s="17">
        <v>9.4278998311558795E-2</v>
      </c>
      <c r="T9" s="17">
        <v>5.1975213600391597E-2</v>
      </c>
      <c r="U9" s="17">
        <v>0.23491154691258101</v>
      </c>
      <c r="V9" s="17">
        <v>0.142965127914119</v>
      </c>
      <c r="W9" s="17">
        <v>0.18296604510144901</v>
      </c>
      <c r="X9" s="17">
        <v>0</v>
      </c>
      <c r="Y9" s="17">
        <v>0</v>
      </c>
      <c r="Z9" s="17">
        <v>0</v>
      </c>
      <c r="AA9" s="17">
        <v>9.5667534535536294E-2</v>
      </c>
      <c r="AB9" s="17">
        <v>0.103738854024118</v>
      </c>
      <c r="AC9" s="17">
        <v>0.19884373544280501</v>
      </c>
      <c r="AD9" s="17">
        <v>0</v>
      </c>
      <c r="AE9" s="17"/>
      <c r="AF9" s="17">
        <v>0.14904783201073199</v>
      </c>
      <c r="AG9" s="17">
        <v>0</v>
      </c>
      <c r="AH9" s="17">
        <v>0.199824808289191</v>
      </c>
      <c r="AI9" s="17"/>
      <c r="AJ9" s="17">
        <v>0.12976355359508299</v>
      </c>
      <c r="AK9" s="17">
        <v>7.8579972676230098E-2</v>
      </c>
      <c r="AL9" s="17">
        <v>0</v>
      </c>
      <c r="AM9" s="17">
        <v>0</v>
      </c>
      <c r="AN9" s="17">
        <v>0.24103236625914401</v>
      </c>
      <c r="AO9" s="17"/>
      <c r="AP9" s="17">
        <v>0.148736286688266</v>
      </c>
      <c r="AQ9" s="17">
        <v>8.7620518806406797E-2</v>
      </c>
      <c r="AR9" s="17">
        <v>0</v>
      </c>
      <c r="AS9" s="17">
        <v>0.155279690657459</v>
      </c>
      <c r="AT9" s="17">
        <v>0</v>
      </c>
      <c r="AU9" s="17"/>
      <c r="AV9" s="17">
        <v>4.03015512727143E-2</v>
      </c>
      <c r="AW9" s="17">
        <v>0.16818827314700999</v>
      </c>
      <c r="AX9" s="17">
        <v>0</v>
      </c>
      <c r="AY9" s="17">
        <v>0.15591704665731501</v>
      </c>
      <c r="AZ9" s="17">
        <v>0.100778627964801</v>
      </c>
      <c r="BA9" s="17">
        <v>0</v>
      </c>
      <c r="BB9" s="17"/>
      <c r="BC9" s="17">
        <v>0.12963820001779799</v>
      </c>
      <c r="BD9" s="17">
        <v>5.09348780476662E-2</v>
      </c>
      <c r="BE9" s="17">
        <v>0.102372966274334</v>
      </c>
      <c r="BF9" s="17">
        <v>0</v>
      </c>
      <c r="BG9" s="17">
        <v>0</v>
      </c>
    </row>
    <row r="10" spans="2:59" x14ac:dyDescent="0.35">
      <c r="B10" s="18" t="s">
        <v>689</v>
      </c>
      <c r="C10" s="17">
        <v>5.71466664801452E-2</v>
      </c>
      <c r="D10" s="17">
        <v>8.6040100159249705E-2</v>
      </c>
      <c r="E10" s="17">
        <v>3.4240080432282799E-2</v>
      </c>
      <c r="F10" s="17"/>
      <c r="G10" s="17">
        <v>0</v>
      </c>
      <c r="H10" s="17">
        <v>0</v>
      </c>
      <c r="I10" s="17">
        <v>0.19631980320220499</v>
      </c>
      <c r="J10" s="17">
        <v>0</v>
      </c>
      <c r="K10" s="17">
        <v>5.6394004562670998E-2</v>
      </c>
      <c r="L10" s="17">
        <v>4.2887028727727997E-2</v>
      </c>
      <c r="M10" s="17"/>
      <c r="N10" s="17">
        <v>0.110050627185278</v>
      </c>
      <c r="O10" s="17">
        <v>4.2871070161545601E-2</v>
      </c>
      <c r="P10" s="17">
        <v>4.8875339943118497E-2</v>
      </c>
      <c r="Q10" s="17">
        <v>3.2454395055943101E-2</v>
      </c>
      <c r="R10" s="17"/>
      <c r="S10" s="17">
        <v>0.131815435823947</v>
      </c>
      <c r="T10" s="17">
        <v>0.10690811711961901</v>
      </c>
      <c r="U10" s="17">
        <v>0</v>
      </c>
      <c r="V10" s="17">
        <v>0</v>
      </c>
      <c r="W10" s="17">
        <v>0</v>
      </c>
      <c r="X10" s="17">
        <v>0.381741817572336</v>
      </c>
      <c r="Y10" s="17">
        <v>0</v>
      </c>
      <c r="Z10" s="17">
        <v>0</v>
      </c>
      <c r="AA10" s="17">
        <v>0</v>
      </c>
      <c r="AB10" s="17">
        <v>0</v>
      </c>
      <c r="AC10" s="17">
        <v>0</v>
      </c>
      <c r="AD10" s="17">
        <v>0</v>
      </c>
      <c r="AE10" s="17"/>
      <c r="AF10" s="17">
        <v>0</v>
      </c>
      <c r="AG10" s="17">
        <v>0.102971545301492</v>
      </c>
      <c r="AH10" s="17">
        <v>0.113943256974114</v>
      </c>
      <c r="AI10" s="17"/>
      <c r="AJ10" s="17">
        <v>0</v>
      </c>
      <c r="AK10" s="17">
        <v>0.102534382720642</v>
      </c>
      <c r="AL10" s="17">
        <v>0.25065880142137698</v>
      </c>
      <c r="AM10" s="17">
        <v>0</v>
      </c>
      <c r="AN10" s="17">
        <v>7.69909344856234E-2</v>
      </c>
      <c r="AO10" s="17"/>
      <c r="AP10" s="17">
        <v>0</v>
      </c>
      <c r="AQ10" s="17">
        <v>8.0732183665700299E-2</v>
      </c>
      <c r="AR10" s="17">
        <v>0.13725048407200499</v>
      </c>
      <c r="AS10" s="17">
        <v>0.10395108483950601</v>
      </c>
      <c r="AT10" s="17">
        <v>0</v>
      </c>
      <c r="AU10" s="17"/>
      <c r="AV10" s="17">
        <v>9.1877325114878602E-2</v>
      </c>
      <c r="AW10" s="17">
        <v>0</v>
      </c>
      <c r="AX10" s="17">
        <v>0.16407146776016501</v>
      </c>
      <c r="AY10" s="17">
        <v>0</v>
      </c>
      <c r="AZ10" s="17">
        <v>0.146094168218001</v>
      </c>
      <c r="BA10" s="17">
        <v>0</v>
      </c>
      <c r="BB10" s="17"/>
      <c r="BC10" s="17">
        <v>8.0640129878262301E-2</v>
      </c>
      <c r="BD10" s="17">
        <v>0</v>
      </c>
      <c r="BE10" s="17">
        <v>4.7098160587979297E-2</v>
      </c>
      <c r="BF10" s="17">
        <v>0.39022288695492902</v>
      </c>
      <c r="BG10" s="17">
        <v>0</v>
      </c>
    </row>
    <row r="11" spans="2:59" x14ac:dyDescent="0.35">
      <c r="B11" s="18" t="s">
        <v>690</v>
      </c>
      <c r="C11" s="17">
        <v>8.4686474460055797E-2</v>
      </c>
      <c r="D11" s="17">
        <v>8.8946260042210901E-2</v>
      </c>
      <c r="E11" s="17">
        <v>8.2488297128356605E-2</v>
      </c>
      <c r="F11" s="17"/>
      <c r="G11" s="17">
        <v>0.10974399324305199</v>
      </c>
      <c r="H11" s="17">
        <v>0</v>
      </c>
      <c r="I11" s="17">
        <v>0.192681778577146</v>
      </c>
      <c r="J11" s="17">
        <v>5.0045161693071001E-2</v>
      </c>
      <c r="K11" s="17">
        <v>0.10520770707896</v>
      </c>
      <c r="L11" s="17">
        <v>3.9300840788648303E-2</v>
      </c>
      <c r="M11" s="17"/>
      <c r="N11" s="17">
        <v>7.2467799222493301E-2</v>
      </c>
      <c r="O11" s="17">
        <v>0.10772873338373599</v>
      </c>
      <c r="P11" s="17">
        <v>9.1599716858785596E-2</v>
      </c>
      <c r="Q11" s="17">
        <v>6.5958424850068795E-2</v>
      </c>
      <c r="R11" s="17"/>
      <c r="S11" s="17">
        <v>0.152688669358854</v>
      </c>
      <c r="T11" s="17">
        <v>0.12013198685882</v>
      </c>
      <c r="U11" s="17">
        <v>0</v>
      </c>
      <c r="V11" s="17">
        <v>0</v>
      </c>
      <c r="W11" s="17">
        <v>0</v>
      </c>
      <c r="X11" s="17">
        <v>0</v>
      </c>
      <c r="Y11" s="17">
        <v>0.25731361736958802</v>
      </c>
      <c r="Z11" s="17">
        <v>0.26086307125026298</v>
      </c>
      <c r="AA11" s="17">
        <v>0</v>
      </c>
      <c r="AB11" s="17">
        <v>8.0135790565622103E-2</v>
      </c>
      <c r="AC11" s="17">
        <v>0</v>
      </c>
      <c r="AD11" s="17">
        <v>0</v>
      </c>
      <c r="AE11" s="17"/>
      <c r="AF11" s="17">
        <v>7.4621318672554199E-2</v>
      </c>
      <c r="AG11" s="17">
        <v>0.131692430866865</v>
      </c>
      <c r="AH11" s="17">
        <v>0</v>
      </c>
      <c r="AI11" s="17"/>
      <c r="AJ11" s="17">
        <v>6.2128784015168699E-2</v>
      </c>
      <c r="AK11" s="17">
        <v>0.155709192453347</v>
      </c>
      <c r="AL11" s="17">
        <v>0</v>
      </c>
      <c r="AM11" s="17">
        <v>0.43469868197782302</v>
      </c>
      <c r="AN11" s="17">
        <v>0</v>
      </c>
      <c r="AO11" s="17"/>
      <c r="AP11" s="17">
        <v>3.98410922281821E-2</v>
      </c>
      <c r="AQ11" s="17">
        <v>0.12260027114837101</v>
      </c>
      <c r="AR11" s="17">
        <v>0</v>
      </c>
      <c r="AS11" s="17">
        <v>0.170625049188839</v>
      </c>
      <c r="AT11" s="17">
        <v>0.109275198671122</v>
      </c>
      <c r="AU11" s="17"/>
      <c r="AV11" s="17">
        <v>0.139525335002884</v>
      </c>
      <c r="AW11" s="17">
        <v>5.8392931068993299E-2</v>
      </c>
      <c r="AX11" s="17">
        <v>0</v>
      </c>
      <c r="AY11" s="17">
        <v>0.16559959426992199</v>
      </c>
      <c r="AZ11" s="17">
        <v>6.9522997746756895E-2</v>
      </c>
      <c r="BA11" s="17">
        <v>0</v>
      </c>
      <c r="BB11" s="17"/>
      <c r="BC11" s="17">
        <v>7.8438470127778298E-2</v>
      </c>
      <c r="BD11" s="17">
        <v>0.10084283584541701</v>
      </c>
      <c r="BE11" s="17">
        <v>5.13474349517326E-2</v>
      </c>
      <c r="BF11" s="17">
        <v>0</v>
      </c>
      <c r="BG11" s="17">
        <v>1</v>
      </c>
    </row>
    <row r="12" spans="2:59" x14ac:dyDescent="0.35">
      <c r="B12" s="18" t="s">
        <v>691</v>
      </c>
      <c r="C12" s="17">
        <v>0.270892281540909</v>
      </c>
      <c r="D12" s="17">
        <v>0.242966275511379</v>
      </c>
      <c r="E12" s="17">
        <v>0.29807363450618302</v>
      </c>
      <c r="F12" s="17"/>
      <c r="G12" s="17">
        <v>0.106282511314558</v>
      </c>
      <c r="H12" s="17">
        <v>0.33630701860393603</v>
      </c>
      <c r="I12" s="17">
        <v>0.35262672984245302</v>
      </c>
      <c r="J12" s="17">
        <v>0.45326302599192803</v>
      </c>
      <c r="K12" s="17">
        <v>0.112403250460838</v>
      </c>
      <c r="L12" s="17">
        <v>0.17878171651696101</v>
      </c>
      <c r="M12" s="17"/>
      <c r="N12" s="17">
        <v>0.25821373492917199</v>
      </c>
      <c r="O12" s="17">
        <v>0.226913663143988</v>
      </c>
      <c r="P12" s="17">
        <v>0.36576257770815701</v>
      </c>
      <c r="Q12" s="17">
        <v>0.25957730170348398</v>
      </c>
      <c r="R12" s="17"/>
      <c r="S12" s="17">
        <v>0.30629693827363502</v>
      </c>
      <c r="T12" s="17">
        <v>0.26631333155772402</v>
      </c>
      <c r="U12" s="17">
        <v>0.12748584706091301</v>
      </c>
      <c r="V12" s="17">
        <v>0.60574178640022003</v>
      </c>
      <c r="W12" s="17">
        <v>0</v>
      </c>
      <c r="X12" s="17">
        <v>0</v>
      </c>
      <c r="Y12" s="17">
        <v>0.278060000365774</v>
      </c>
      <c r="Z12" s="17">
        <v>0.51476947945651597</v>
      </c>
      <c r="AA12" s="17">
        <v>0.18519563858105201</v>
      </c>
      <c r="AB12" s="17">
        <v>0.34542974796904202</v>
      </c>
      <c r="AC12" s="17">
        <v>0.17555719483555399</v>
      </c>
      <c r="AD12" s="17">
        <v>0.27540832870655202</v>
      </c>
      <c r="AE12" s="17"/>
      <c r="AF12" s="17">
        <v>0.22401619382833199</v>
      </c>
      <c r="AG12" s="17">
        <v>0.34577686088864801</v>
      </c>
      <c r="AH12" s="17">
        <v>0.181959133645093</v>
      </c>
      <c r="AI12" s="17"/>
      <c r="AJ12" s="17">
        <v>0.27929452852662201</v>
      </c>
      <c r="AK12" s="17">
        <v>0.18160640055334701</v>
      </c>
      <c r="AL12" s="17">
        <v>0</v>
      </c>
      <c r="AM12" s="17">
        <v>0.40248699912470598</v>
      </c>
      <c r="AN12" s="17">
        <v>0.25400050990202899</v>
      </c>
      <c r="AO12" s="17"/>
      <c r="AP12" s="17">
        <v>0.23674369586840599</v>
      </c>
      <c r="AQ12" s="17">
        <v>0.26018266189751199</v>
      </c>
      <c r="AR12" s="17">
        <v>0.15954589633833299</v>
      </c>
      <c r="AS12" s="17">
        <v>0.27125186563105202</v>
      </c>
      <c r="AT12" s="17">
        <v>0.18447765037547001</v>
      </c>
      <c r="AU12" s="17"/>
      <c r="AV12" s="17">
        <v>0.21333525330633499</v>
      </c>
      <c r="AW12" s="17">
        <v>0.24154763752231401</v>
      </c>
      <c r="AX12" s="17">
        <v>0.182873595557667</v>
      </c>
      <c r="AY12" s="17">
        <v>0.31596996751065698</v>
      </c>
      <c r="AZ12" s="17">
        <v>0.11736825398030699</v>
      </c>
      <c r="BA12" s="17">
        <v>0.64254922462198005</v>
      </c>
      <c r="BB12" s="17"/>
      <c r="BC12" s="17">
        <v>0.26761349093139303</v>
      </c>
      <c r="BD12" s="17">
        <v>0.238753774172873</v>
      </c>
      <c r="BE12" s="17">
        <v>0.37424299100601999</v>
      </c>
      <c r="BF12" s="17">
        <v>0</v>
      </c>
      <c r="BG12" s="17">
        <v>0</v>
      </c>
    </row>
    <row r="13" spans="2:59" x14ac:dyDescent="0.35">
      <c r="B13" s="18" t="s">
        <v>692</v>
      </c>
      <c r="C13" s="17">
        <v>0.13756074590703801</v>
      </c>
      <c r="D13" s="17">
        <v>9.2041727114738306E-2</v>
      </c>
      <c r="E13" s="17">
        <v>0.177166454003468</v>
      </c>
      <c r="F13" s="17"/>
      <c r="G13" s="17">
        <v>0.168738652408222</v>
      </c>
      <c r="H13" s="17">
        <v>0.19417754448792901</v>
      </c>
      <c r="I13" s="17">
        <v>5.0797679006500097E-2</v>
      </c>
      <c r="J13" s="17">
        <v>0.12382641555163799</v>
      </c>
      <c r="K13" s="17">
        <v>0.19060075178125699</v>
      </c>
      <c r="L13" s="17">
        <v>0.14146897163344199</v>
      </c>
      <c r="M13" s="17"/>
      <c r="N13" s="17">
        <v>0.14464171666195599</v>
      </c>
      <c r="O13" s="17">
        <v>0.15840591965188</v>
      </c>
      <c r="P13" s="17">
        <v>0.102402780069983</v>
      </c>
      <c r="Q13" s="17">
        <v>0.134902116918551</v>
      </c>
      <c r="R13" s="17"/>
      <c r="S13" s="17">
        <v>0.16482956641357699</v>
      </c>
      <c r="T13" s="17">
        <v>0.18076383701934301</v>
      </c>
      <c r="U13" s="17">
        <v>0.16271318717987801</v>
      </c>
      <c r="V13" s="17">
        <v>0</v>
      </c>
      <c r="W13" s="17">
        <v>0.35015965153985501</v>
      </c>
      <c r="X13" s="17">
        <v>0.30217199856431598</v>
      </c>
      <c r="Y13" s="17">
        <v>0.120795846788049</v>
      </c>
      <c r="Z13" s="17">
        <v>0.224367449293221</v>
      </c>
      <c r="AA13" s="17">
        <v>0.16427308770186899</v>
      </c>
      <c r="AB13" s="17">
        <v>0</v>
      </c>
      <c r="AC13" s="17">
        <v>0</v>
      </c>
      <c r="AD13" s="17">
        <v>0</v>
      </c>
      <c r="AE13" s="17"/>
      <c r="AF13" s="17">
        <v>0.155515667213001</v>
      </c>
      <c r="AG13" s="17">
        <v>9.3296169264161996E-2</v>
      </c>
      <c r="AH13" s="17">
        <v>0.17515731992827799</v>
      </c>
      <c r="AI13" s="17"/>
      <c r="AJ13" s="17">
        <v>0.160085667523339</v>
      </c>
      <c r="AK13" s="17">
        <v>0.15118509122059801</v>
      </c>
      <c r="AL13" s="17">
        <v>0</v>
      </c>
      <c r="AM13" s="17">
        <v>0</v>
      </c>
      <c r="AN13" s="17">
        <v>0.183908196064963</v>
      </c>
      <c r="AO13" s="17"/>
      <c r="AP13" s="17">
        <v>0.28599422265467001</v>
      </c>
      <c r="AQ13" s="17">
        <v>5.5788374378508997E-2</v>
      </c>
      <c r="AR13" s="17">
        <v>0</v>
      </c>
      <c r="AS13" s="17">
        <v>0</v>
      </c>
      <c r="AT13" s="17">
        <v>0.34721853879882902</v>
      </c>
      <c r="AU13" s="17"/>
      <c r="AV13" s="17">
        <v>0.16165581150073899</v>
      </c>
      <c r="AW13" s="17">
        <v>0.25922076339596001</v>
      </c>
      <c r="AX13" s="17">
        <v>0.12931717055381001</v>
      </c>
      <c r="AY13" s="17">
        <v>0</v>
      </c>
      <c r="AZ13" s="17">
        <v>0.22090715902695099</v>
      </c>
      <c r="BA13" s="17">
        <v>0.12538558158774299</v>
      </c>
      <c r="BB13" s="17"/>
      <c r="BC13" s="17">
        <v>0.133662838876659</v>
      </c>
      <c r="BD13" s="17">
        <v>0.144800850454392</v>
      </c>
      <c r="BE13" s="17">
        <v>0.18452697592898501</v>
      </c>
      <c r="BF13" s="17">
        <v>0</v>
      </c>
      <c r="BG13" s="17">
        <v>0</v>
      </c>
    </row>
    <row r="14" spans="2:59" x14ac:dyDescent="0.35">
      <c r="B14" s="18" t="s">
        <v>598</v>
      </c>
      <c r="C14" s="17">
        <v>0.125849984046458</v>
      </c>
      <c r="D14" s="17">
        <v>0.157466521627395</v>
      </c>
      <c r="E14" s="17">
        <v>0.10176338969071499</v>
      </c>
      <c r="F14" s="17"/>
      <c r="G14" s="17">
        <v>0.30612231338249102</v>
      </c>
      <c r="H14" s="17">
        <v>0.125212955658034</v>
      </c>
      <c r="I14" s="17">
        <v>5.5874297573008699E-2</v>
      </c>
      <c r="J14" s="17">
        <v>9.6833982034473395E-2</v>
      </c>
      <c r="K14" s="17">
        <v>0</v>
      </c>
      <c r="L14" s="17">
        <v>0.24434164750432599</v>
      </c>
      <c r="M14" s="17"/>
      <c r="N14" s="17">
        <v>0.20031425779748899</v>
      </c>
      <c r="O14" s="17">
        <v>0.142236729771341</v>
      </c>
      <c r="P14" s="17">
        <v>4.3329675527812798E-2</v>
      </c>
      <c r="Q14" s="17">
        <v>0.103915298859396</v>
      </c>
      <c r="R14" s="17"/>
      <c r="S14" s="17">
        <v>5.0623806139130298E-2</v>
      </c>
      <c r="T14" s="17">
        <v>6.1158552529483802E-2</v>
      </c>
      <c r="U14" s="17">
        <v>0.115088741936042</v>
      </c>
      <c r="V14" s="17">
        <v>0.13623019795439301</v>
      </c>
      <c r="W14" s="17">
        <v>0.106105715884802</v>
      </c>
      <c r="X14" s="17">
        <v>0</v>
      </c>
      <c r="Y14" s="17">
        <v>0.12802219209044199</v>
      </c>
      <c r="Z14" s="17">
        <v>0</v>
      </c>
      <c r="AA14" s="17">
        <v>0.31719709028686</v>
      </c>
      <c r="AB14" s="17">
        <v>0</v>
      </c>
      <c r="AC14" s="17">
        <v>0.44352968514191699</v>
      </c>
      <c r="AD14" s="17">
        <v>0.72459167129344804</v>
      </c>
      <c r="AE14" s="17"/>
      <c r="AF14" s="17">
        <v>0.153243170076098</v>
      </c>
      <c r="AG14" s="17">
        <v>0.13518955715054301</v>
      </c>
      <c r="AH14" s="17">
        <v>5.1278659808506898E-2</v>
      </c>
      <c r="AI14" s="17"/>
      <c r="AJ14" s="17">
        <v>0.142293968967419</v>
      </c>
      <c r="AK14" s="17">
        <v>7.2451754778659894E-2</v>
      </c>
      <c r="AL14" s="17">
        <v>0.51668696459679897</v>
      </c>
      <c r="AM14" s="17">
        <v>0</v>
      </c>
      <c r="AN14" s="17">
        <v>0</v>
      </c>
      <c r="AO14" s="17"/>
      <c r="AP14" s="17">
        <v>8.7929213289886995E-2</v>
      </c>
      <c r="AQ14" s="17">
        <v>0.114418305579852</v>
      </c>
      <c r="AR14" s="17">
        <v>0.42243270958290002</v>
      </c>
      <c r="AS14" s="17">
        <v>0.13669300455907199</v>
      </c>
      <c r="AT14" s="17">
        <v>0</v>
      </c>
      <c r="AU14" s="17"/>
      <c r="AV14" s="17">
        <v>0.13180420896353201</v>
      </c>
      <c r="AW14" s="17">
        <v>9.9428746486031394E-2</v>
      </c>
      <c r="AX14" s="17">
        <v>0.176699747917554</v>
      </c>
      <c r="AY14" s="17">
        <v>0.14464764471204999</v>
      </c>
      <c r="AZ14" s="17">
        <v>0</v>
      </c>
      <c r="BA14" s="17">
        <v>0.124126505682227</v>
      </c>
      <c r="BB14" s="17"/>
      <c r="BC14" s="17">
        <v>9.7856158856547207E-2</v>
      </c>
      <c r="BD14" s="17">
        <v>4.6953016200368798E-2</v>
      </c>
      <c r="BE14" s="17">
        <v>0.152419340708109</v>
      </c>
      <c r="BF14" s="17">
        <v>0.29059044141400803</v>
      </c>
      <c r="BG14" s="17">
        <v>0</v>
      </c>
    </row>
    <row r="15" spans="2:59" x14ac:dyDescent="0.35">
      <c r="B15" s="18" t="s">
        <v>726</v>
      </c>
      <c r="C15" s="17">
        <v>0.171325961562448</v>
      </c>
      <c r="D15" s="17">
        <v>0.164017774544548</v>
      </c>
      <c r="E15" s="17">
        <v>0.17999193294065399</v>
      </c>
      <c r="F15" s="17"/>
      <c r="G15" s="17">
        <v>0.21752791383300199</v>
      </c>
      <c r="H15" s="17">
        <v>7.9381386794339107E-2</v>
      </c>
      <c r="I15" s="17">
        <v>0.15169971179868799</v>
      </c>
      <c r="J15" s="17">
        <v>0.13801644475049099</v>
      </c>
      <c r="K15" s="17">
        <v>0.16435666194745899</v>
      </c>
      <c r="L15" s="17">
        <v>0.26272607406943399</v>
      </c>
      <c r="M15" s="17"/>
      <c r="N15" s="17">
        <v>0.129711755936083</v>
      </c>
      <c r="O15" s="17">
        <v>0.13528369070837301</v>
      </c>
      <c r="P15" s="17">
        <v>0.21568162428823001</v>
      </c>
      <c r="Q15" s="17">
        <v>0.21319482690515601</v>
      </c>
      <c r="R15" s="17"/>
      <c r="S15" s="17">
        <v>5.7041922720596598E-2</v>
      </c>
      <c r="T15" s="17">
        <v>0.10898450761645199</v>
      </c>
      <c r="U15" s="17">
        <v>0.35980067691058598</v>
      </c>
      <c r="V15" s="17">
        <v>0.11506288773126699</v>
      </c>
      <c r="W15" s="17">
        <v>0.167193606438407</v>
      </c>
      <c r="X15" s="17">
        <v>0.31608618386334802</v>
      </c>
      <c r="Y15" s="17">
        <v>0.112413215373935</v>
      </c>
      <c r="Z15" s="17">
        <v>0</v>
      </c>
      <c r="AA15" s="17">
        <v>0.237666648894682</v>
      </c>
      <c r="AB15" s="17">
        <v>0.385099150817382</v>
      </c>
      <c r="AC15" s="17">
        <v>0.18206938457972399</v>
      </c>
      <c r="AD15" s="17">
        <v>0</v>
      </c>
      <c r="AE15" s="17"/>
      <c r="AF15" s="17">
        <v>0.19300919038185099</v>
      </c>
      <c r="AG15" s="17">
        <v>0.16328630835213401</v>
      </c>
      <c r="AH15" s="17">
        <v>0.148804943084238</v>
      </c>
      <c r="AI15" s="17"/>
      <c r="AJ15" s="17">
        <v>0.19857875088226601</v>
      </c>
      <c r="AK15" s="17">
        <v>0.14376724679761901</v>
      </c>
      <c r="AL15" s="17">
        <v>0.232654233981824</v>
      </c>
      <c r="AM15" s="17">
        <v>0</v>
      </c>
      <c r="AN15" s="17">
        <v>0.244067993288241</v>
      </c>
      <c r="AO15" s="17"/>
      <c r="AP15" s="17">
        <v>0.20075548927059</v>
      </c>
      <c r="AQ15" s="17">
        <v>0.21864501732283501</v>
      </c>
      <c r="AR15" s="17">
        <v>0.151293633170724</v>
      </c>
      <c r="AS15" s="17">
        <v>0.16219930512407099</v>
      </c>
      <c r="AT15" s="17">
        <v>0.180155234558184</v>
      </c>
      <c r="AU15" s="17"/>
      <c r="AV15" s="17">
        <v>0.123627856035115</v>
      </c>
      <c r="AW15" s="17">
        <v>0.17322164837969201</v>
      </c>
      <c r="AX15" s="17">
        <v>0.34703801821080499</v>
      </c>
      <c r="AY15" s="17">
        <v>0.217865746850057</v>
      </c>
      <c r="AZ15" s="17">
        <v>0.231526085963871</v>
      </c>
      <c r="BA15" s="17">
        <v>0</v>
      </c>
      <c r="BB15" s="17"/>
      <c r="BC15" s="17">
        <v>0.12807143319343001</v>
      </c>
      <c r="BD15" s="17">
        <v>0.37147134958132799</v>
      </c>
      <c r="BE15" s="17">
        <v>6.3755769053966599E-2</v>
      </c>
      <c r="BF15" s="17">
        <v>0.31918667163106301</v>
      </c>
      <c r="BG15" s="17">
        <v>0</v>
      </c>
    </row>
    <row r="16" spans="2:59" x14ac:dyDescent="0.35">
      <c r="B16" s="18" t="s">
        <v>100</v>
      </c>
      <c r="C16" s="19">
        <v>5.45689817138287E-2</v>
      </c>
      <c r="D16" s="19">
        <v>7.7045610677256404E-2</v>
      </c>
      <c r="E16" s="19">
        <v>2.1446458385205699E-2</v>
      </c>
      <c r="F16" s="19"/>
      <c r="G16" s="19">
        <v>0</v>
      </c>
      <c r="H16" s="19">
        <v>0.17234779935233299</v>
      </c>
      <c r="I16" s="19">
        <v>0</v>
      </c>
      <c r="J16" s="19">
        <v>3.6926320630849399E-2</v>
      </c>
      <c r="K16" s="19">
        <v>0.14876986902068301</v>
      </c>
      <c r="L16" s="19">
        <v>0</v>
      </c>
      <c r="M16" s="19"/>
      <c r="N16" s="19">
        <v>4.0728174686396397E-2</v>
      </c>
      <c r="O16" s="19">
        <v>3.2659488134055802E-2</v>
      </c>
      <c r="P16" s="19">
        <v>0</v>
      </c>
      <c r="Q16" s="19">
        <v>0.12909823404378601</v>
      </c>
      <c r="R16" s="19"/>
      <c r="S16" s="19">
        <v>4.24246629587011E-2</v>
      </c>
      <c r="T16" s="19">
        <v>0.103764453698166</v>
      </c>
      <c r="U16" s="19">
        <v>0</v>
      </c>
      <c r="V16" s="19">
        <v>0</v>
      </c>
      <c r="W16" s="19">
        <v>0.19357498103548701</v>
      </c>
      <c r="X16" s="19">
        <v>0</v>
      </c>
      <c r="Y16" s="19">
        <v>0.103395128012211</v>
      </c>
      <c r="Z16" s="19">
        <v>0</v>
      </c>
      <c r="AA16" s="19">
        <v>0</v>
      </c>
      <c r="AB16" s="19">
        <v>8.5596456623836095E-2</v>
      </c>
      <c r="AC16" s="19">
        <v>0</v>
      </c>
      <c r="AD16" s="19">
        <v>0</v>
      </c>
      <c r="AE16" s="19"/>
      <c r="AF16" s="19">
        <v>5.0546627817432202E-2</v>
      </c>
      <c r="AG16" s="19">
        <v>2.7787128176154498E-2</v>
      </c>
      <c r="AH16" s="19">
        <v>0.12903187827057899</v>
      </c>
      <c r="AI16" s="19"/>
      <c r="AJ16" s="19">
        <v>2.7854746490102798E-2</v>
      </c>
      <c r="AK16" s="19">
        <v>0.114165958799556</v>
      </c>
      <c r="AL16" s="19">
        <v>0</v>
      </c>
      <c r="AM16" s="19">
        <v>0.162814318897471</v>
      </c>
      <c r="AN16" s="19">
        <v>0</v>
      </c>
      <c r="AO16" s="19"/>
      <c r="AP16" s="19">
        <v>0</v>
      </c>
      <c r="AQ16" s="19">
        <v>6.0012667200813802E-2</v>
      </c>
      <c r="AR16" s="19">
        <v>0.12947727683603799</v>
      </c>
      <c r="AS16" s="19">
        <v>0</v>
      </c>
      <c r="AT16" s="19">
        <v>0.17887337759639399</v>
      </c>
      <c r="AU16" s="19"/>
      <c r="AV16" s="19">
        <v>9.7872658803801998E-2</v>
      </c>
      <c r="AW16" s="19">
        <v>0</v>
      </c>
      <c r="AX16" s="19">
        <v>0</v>
      </c>
      <c r="AY16" s="19">
        <v>0</v>
      </c>
      <c r="AZ16" s="19">
        <v>0.11380270709931301</v>
      </c>
      <c r="BA16" s="19">
        <v>0.10793868810805</v>
      </c>
      <c r="BB16" s="19"/>
      <c r="BC16" s="19">
        <v>8.4079278118132705E-2</v>
      </c>
      <c r="BD16" s="19">
        <v>4.6243295697954503E-2</v>
      </c>
      <c r="BE16" s="19">
        <v>2.4236361488872499E-2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102</v>
      </c>
      <c r="D7" s="10">
        <v>50</v>
      </c>
      <c r="E7" s="10">
        <v>51</v>
      </c>
      <c r="F7" s="10"/>
      <c r="G7" s="10">
        <v>16</v>
      </c>
      <c r="H7" s="10">
        <v>14</v>
      </c>
      <c r="I7" s="10">
        <v>14</v>
      </c>
      <c r="J7" s="10">
        <v>25</v>
      </c>
      <c r="K7" s="10">
        <v>12</v>
      </c>
      <c r="L7" s="10">
        <v>21</v>
      </c>
      <c r="M7" s="10"/>
      <c r="N7" s="10">
        <v>34</v>
      </c>
      <c r="O7" s="10">
        <v>17</v>
      </c>
      <c r="P7" s="10">
        <v>21</v>
      </c>
      <c r="Q7" s="10">
        <v>30</v>
      </c>
      <c r="R7" s="10"/>
      <c r="S7" s="10">
        <v>9</v>
      </c>
      <c r="T7" s="10">
        <v>18</v>
      </c>
      <c r="U7" s="10">
        <v>7</v>
      </c>
      <c r="V7" s="10">
        <v>11</v>
      </c>
      <c r="W7" s="10">
        <v>6</v>
      </c>
      <c r="X7" s="10">
        <v>8</v>
      </c>
      <c r="Y7" s="10">
        <v>6</v>
      </c>
      <c r="Z7" s="10">
        <v>6</v>
      </c>
      <c r="AA7" s="10">
        <v>11</v>
      </c>
      <c r="AB7" s="10">
        <v>9</v>
      </c>
      <c r="AC7" s="10">
        <v>8</v>
      </c>
      <c r="AD7" s="10">
        <v>3</v>
      </c>
      <c r="AE7" s="10"/>
      <c r="AF7" s="10">
        <v>38</v>
      </c>
      <c r="AG7" s="10">
        <v>41</v>
      </c>
      <c r="AH7" s="10">
        <v>15</v>
      </c>
      <c r="AI7" s="10"/>
      <c r="AJ7" s="10">
        <v>26</v>
      </c>
      <c r="AK7" s="10">
        <v>21</v>
      </c>
      <c r="AL7" s="10">
        <v>12</v>
      </c>
      <c r="AM7" s="10">
        <v>2</v>
      </c>
      <c r="AN7" s="10">
        <v>19</v>
      </c>
      <c r="AO7" s="10"/>
      <c r="AP7" s="10">
        <v>15</v>
      </c>
      <c r="AQ7" s="10">
        <v>36</v>
      </c>
      <c r="AR7" s="10">
        <v>10</v>
      </c>
      <c r="AS7" s="10">
        <v>15</v>
      </c>
      <c r="AT7" s="10">
        <v>4</v>
      </c>
      <c r="AU7" s="10"/>
      <c r="AV7" s="10">
        <v>35</v>
      </c>
      <c r="AW7" s="10">
        <v>14</v>
      </c>
      <c r="AX7" s="10">
        <v>11</v>
      </c>
      <c r="AY7" s="10">
        <v>15</v>
      </c>
      <c r="AZ7" s="10">
        <v>6</v>
      </c>
      <c r="BA7" s="10">
        <v>6</v>
      </c>
      <c r="BB7" s="10"/>
      <c r="BC7" s="10">
        <v>21</v>
      </c>
      <c r="BD7" s="10">
        <v>21</v>
      </c>
      <c r="BE7" s="10">
        <v>34</v>
      </c>
      <c r="BF7" s="10">
        <v>13</v>
      </c>
      <c r="BG7" s="10">
        <v>1</v>
      </c>
    </row>
    <row r="8" spans="2:59" ht="30" customHeight="1" x14ac:dyDescent="0.35">
      <c r="B8" s="11" t="s">
        <v>20</v>
      </c>
      <c r="C8" s="11">
        <v>100</v>
      </c>
      <c r="D8" s="11">
        <v>48</v>
      </c>
      <c r="E8" s="11">
        <v>52</v>
      </c>
      <c r="F8" s="11"/>
      <c r="G8" s="11">
        <v>15</v>
      </c>
      <c r="H8" s="11">
        <v>14</v>
      </c>
      <c r="I8" s="11">
        <v>15</v>
      </c>
      <c r="J8" s="11">
        <v>24</v>
      </c>
      <c r="K8" s="11">
        <v>12</v>
      </c>
      <c r="L8" s="11">
        <v>20</v>
      </c>
      <c r="M8" s="11"/>
      <c r="N8" s="11">
        <v>32</v>
      </c>
      <c r="O8" s="11">
        <v>18</v>
      </c>
      <c r="P8" s="11">
        <v>21</v>
      </c>
      <c r="Q8" s="11">
        <v>30</v>
      </c>
      <c r="R8" s="11"/>
      <c r="S8" s="11">
        <v>8</v>
      </c>
      <c r="T8" s="11">
        <v>18</v>
      </c>
      <c r="U8" s="11">
        <v>7</v>
      </c>
      <c r="V8" s="11">
        <v>13</v>
      </c>
      <c r="W8" s="11">
        <v>6</v>
      </c>
      <c r="X8" s="11">
        <v>10</v>
      </c>
      <c r="Y8" s="11">
        <v>6</v>
      </c>
      <c r="Z8" s="11">
        <v>6</v>
      </c>
      <c r="AA8" s="11">
        <v>10</v>
      </c>
      <c r="AB8" s="11">
        <v>8</v>
      </c>
      <c r="AC8" s="11">
        <v>7</v>
      </c>
      <c r="AD8" s="11">
        <v>3</v>
      </c>
      <c r="AE8" s="11"/>
      <c r="AF8" s="11">
        <v>38</v>
      </c>
      <c r="AG8" s="11">
        <v>39</v>
      </c>
      <c r="AH8" s="11">
        <v>15</v>
      </c>
      <c r="AI8" s="11"/>
      <c r="AJ8" s="11">
        <v>26</v>
      </c>
      <c r="AK8" s="11">
        <v>20</v>
      </c>
      <c r="AL8" s="11">
        <v>12</v>
      </c>
      <c r="AM8" s="11">
        <v>2</v>
      </c>
      <c r="AN8" s="11">
        <v>20</v>
      </c>
      <c r="AO8" s="11"/>
      <c r="AP8" s="11">
        <v>14</v>
      </c>
      <c r="AQ8" s="11">
        <v>34</v>
      </c>
      <c r="AR8" s="11">
        <v>10</v>
      </c>
      <c r="AS8" s="11">
        <v>16</v>
      </c>
      <c r="AT8" s="11">
        <v>4</v>
      </c>
      <c r="AU8" s="11"/>
      <c r="AV8" s="11">
        <v>33</v>
      </c>
      <c r="AW8" s="11">
        <v>13</v>
      </c>
      <c r="AX8" s="11">
        <v>12</v>
      </c>
      <c r="AY8" s="11">
        <v>16</v>
      </c>
      <c r="AZ8" s="11">
        <v>5</v>
      </c>
      <c r="BA8" s="11">
        <v>6</v>
      </c>
      <c r="BB8" s="11"/>
      <c r="BC8" s="11">
        <v>21</v>
      </c>
      <c r="BD8" s="11">
        <v>20</v>
      </c>
      <c r="BE8" s="11">
        <v>34</v>
      </c>
      <c r="BF8" s="11">
        <v>12</v>
      </c>
      <c r="BG8" s="11">
        <v>1</v>
      </c>
    </row>
    <row r="9" spans="2:59" ht="29" x14ac:dyDescent="0.35">
      <c r="B9" s="18" t="s">
        <v>721</v>
      </c>
      <c r="C9" s="17">
        <v>6.6127388111301394E-2</v>
      </c>
      <c r="D9" s="17">
        <v>0.10972589606676</v>
      </c>
      <c r="E9" s="17">
        <v>2.65852779794188E-2</v>
      </c>
      <c r="F9" s="17"/>
      <c r="G9" s="17">
        <v>0.13882110331644701</v>
      </c>
      <c r="H9" s="17">
        <v>8.4685495904479394E-2</v>
      </c>
      <c r="I9" s="17">
        <v>0.167420842768049</v>
      </c>
      <c r="J9" s="17">
        <v>0</v>
      </c>
      <c r="K9" s="17">
        <v>0</v>
      </c>
      <c r="L9" s="17">
        <v>4.2750527874415897E-2</v>
      </c>
      <c r="M9" s="17"/>
      <c r="N9" s="17">
        <v>0.10350899765399101</v>
      </c>
      <c r="O9" s="17">
        <v>7.4997749263438093E-2</v>
      </c>
      <c r="P9" s="17">
        <v>9.5899826723101905E-2</v>
      </c>
      <c r="Q9" s="17">
        <v>0</v>
      </c>
      <c r="R9" s="17"/>
      <c r="S9" s="17">
        <v>0</v>
      </c>
      <c r="T9" s="17">
        <v>0</v>
      </c>
      <c r="U9" s="17">
        <v>0</v>
      </c>
      <c r="V9" s="17">
        <v>0</v>
      </c>
      <c r="W9" s="17">
        <v>0</v>
      </c>
      <c r="X9" s="17">
        <v>0.25673301728307601</v>
      </c>
      <c r="Y9" s="17">
        <v>0</v>
      </c>
      <c r="Z9" s="17">
        <v>0</v>
      </c>
      <c r="AA9" s="17">
        <v>0.33298544561007898</v>
      </c>
      <c r="AB9" s="17">
        <v>0.108913078954663</v>
      </c>
      <c r="AC9" s="17">
        <v>0</v>
      </c>
      <c r="AD9" s="17">
        <v>0</v>
      </c>
      <c r="AE9" s="17"/>
      <c r="AF9" s="17">
        <v>2.2612348474542601E-2</v>
      </c>
      <c r="AG9" s="17">
        <v>0.118521306476414</v>
      </c>
      <c r="AH9" s="17">
        <v>0</v>
      </c>
      <c r="AI9" s="17"/>
      <c r="AJ9" s="17">
        <v>0</v>
      </c>
      <c r="AK9" s="17">
        <v>0.16395109116696699</v>
      </c>
      <c r="AL9" s="17">
        <v>0.114218232121434</v>
      </c>
      <c r="AM9" s="17">
        <v>0</v>
      </c>
      <c r="AN9" s="17">
        <v>0</v>
      </c>
      <c r="AO9" s="17"/>
      <c r="AP9" s="17">
        <v>0</v>
      </c>
      <c r="AQ9" s="17">
        <v>0.13111524814397299</v>
      </c>
      <c r="AR9" s="17">
        <v>0.139463115046283</v>
      </c>
      <c r="AS9" s="17">
        <v>5.3921950849443803E-2</v>
      </c>
      <c r="AT9" s="17">
        <v>0</v>
      </c>
      <c r="AU9" s="17"/>
      <c r="AV9" s="17">
        <v>0.13280764728254499</v>
      </c>
      <c r="AW9" s="17">
        <v>0</v>
      </c>
      <c r="AX9" s="17">
        <v>0.118065190484965</v>
      </c>
      <c r="AY9" s="17">
        <v>0</v>
      </c>
      <c r="AZ9" s="17">
        <v>0</v>
      </c>
      <c r="BA9" s="17">
        <v>0</v>
      </c>
      <c r="BB9" s="17"/>
      <c r="BC9" s="17">
        <v>5.4976166672205701E-2</v>
      </c>
      <c r="BD9" s="17">
        <v>0</v>
      </c>
      <c r="BE9" s="17">
        <v>7.4934505608254806E-2</v>
      </c>
      <c r="BF9" s="17">
        <v>0.16654098220111199</v>
      </c>
      <c r="BG9" s="17">
        <v>0</v>
      </c>
    </row>
    <row r="10" spans="2:59" x14ac:dyDescent="0.35">
      <c r="B10" s="18" t="s">
        <v>689</v>
      </c>
      <c r="C10" s="17">
        <v>7.0729194385740393E-2</v>
      </c>
      <c r="D10" s="17">
        <v>7.9521917669944597E-2</v>
      </c>
      <c r="E10" s="17">
        <v>6.3660012447535705E-2</v>
      </c>
      <c r="F10" s="17"/>
      <c r="G10" s="17">
        <v>0.105441569083357</v>
      </c>
      <c r="H10" s="17">
        <v>0.16772899246894701</v>
      </c>
      <c r="I10" s="17">
        <v>7.77411532662306E-2</v>
      </c>
      <c r="J10" s="17">
        <v>4.1102560559117499E-2</v>
      </c>
      <c r="K10" s="17">
        <v>0</v>
      </c>
      <c r="L10" s="17">
        <v>4.9340120418330503E-2</v>
      </c>
      <c r="M10" s="17"/>
      <c r="N10" s="17">
        <v>9.2077021281817203E-2</v>
      </c>
      <c r="O10" s="17">
        <v>6.3992479761707494E-2</v>
      </c>
      <c r="P10" s="17">
        <v>9.0709648432141493E-2</v>
      </c>
      <c r="Q10" s="17">
        <v>3.8143319814746397E-2</v>
      </c>
      <c r="R10" s="17"/>
      <c r="S10" s="17">
        <v>0.259032419595632</v>
      </c>
      <c r="T10" s="17">
        <v>6.9517073099479507E-2</v>
      </c>
      <c r="U10" s="17">
        <v>0.29694411512847402</v>
      </c>
      <c r="V10" s="17">
        <v>0</v>
      </c>
      <c r="W10" s="17">
        <v>0.114528199970446</v>
      </c>
      <c r="X10" s="17">
        <v>0</v>
      </c>
      <c r="Y10" s="17">
        <v>0</v>
      </c>
      <c r="Z10" s="17">
        <v>0</v>
      </c>
      <c r="AA10" s="17">
        <v>0</v>
      </c>
      <c r="AB10" s="17">
        <v>0</v>
      </c>
      <c r="AC10" s="17">
        <v>0.16458930913894801</v>
      </c>
      <c r="AD10" s="17">
        <v>0</v>
      </c>
      <c r="AE10" s="17"/>
      <c r="AF10" s="17">
        <v>0.106519733958008</v>
      </c>
      <c r="AG10" s="17">
        <v>3.2015604700604702E-2</v>
      </c>
      <c r="AH10" s="17">
        <v>7.3979159655271895E-2</v>
      </c>
      <c r="AI10" s="17"/>
      <c r="AJ10" s="17">
        <v>7.7480192199622197E-2</v>
      </c>
      <c r="AK10" s="17">
        <v>0.107818079765938</v>
      </c>
      <c r="AL10" s="17">
        <v>9.7457696787337095E-2</v>
      </c>
      <c r="AM10" s="17">
        <v>0</v>
      </c>
      <c r="AN10" s="17">
        <v>5.7827597573000301E-2</v>
      </c>
      <c r="AO10" s="17"/>
      <c r="AP10" s="17">
        <v>0</v>
      </c>
      <c r="AQ10" s="17">
        <v>0.113212973487635</v>
      </c>
      <c r="AR10" s="17">
        <v>0</v>
      </c>
      <c r="AS10" s="17">
        <v>0.135591502791097</v>
      </c>
      <c r="AT10" s="17">
        <v>0</v>
      </c>
      <c r="AU10" s="17"/>
      <c r="AV10" s="17">
        <v>8.7651488935091698E-2</v>
      </c>
      <c r="AW10" s="17">
        <v>0</v>
      </c>
      <c r="AX10" s="17">
        <v>0</v>
      </c>
      <c r="AY10" s="17">
        <v>7.2063570452768205E-2</v>
      </c>
      <c r="AZ10" s="17">
        <v>0.34651551087890797</v>
      </c>
      <c r="BA10" s="17">
        <v>0</v>
      </c>
      <c r="BB10" s="17"/>
      <c r="BC10" s="17">
        <v>0</v>
      </c>
      <c r="BD10" s="17">
        <v>0</v>
      </c>
      <c r="BE10" s="17">
        <v>6.2563945247938402E-2</v>
      </c>
      <c r="BF10" s="17">
        <v>0.174278573634605</v>
      </c>
      <c r="BG10" s="17">
        <v>1</v>
      </c>
    </row>
    <row r="11" spans="2:59" x14ac:dyDescent="0.35">
      <c r="B11" s="18" t="s">
        <v>690</v>
      </c>
      <c r="C11" s="17">
        <v>0.16567393652989401</v>
      </c>
      <c r="D11" s="17">
        <v>0.18807105001532601</v>
      </c>
      <c r="E11" s="17">
        <v>0.14743848402050699</v>
      </c>
      <c r="F11" s="17"/>
      <c r="G11" s="17">
        <v>0</v>
      </c>
      <c r="H11" s="17">
        <v>0.14342720505359799</v>
      </c>
      <c r="I11" s="17">
        <v>7.2406792341156906E-2</v>
      </c>
      <c r="J11" s="17">
        <v>0.213976043123423</v>
      </c>
      <c r="K11" s="17">
        <v>0.345226950189786</v>
      </c>
      <c r="L11" s="17">
        <v>0.20734143411612299</v>
      </c>
      <c r="M11" s="17"/>
      <c r="N11" s="17">
        <v>0.13963842562184101</v>
      </c>
      <c r="O11" s="17">
        <v>0.110680580202523</v>
      </c>
      <c r="P11" s="17">
        <v>0.28014191268778199</v>
      </c>
      <c r="Q11" s="17">
        <v>0.14693839810088799</v>
      </c>
      <c r="R11" s="17"/>
      <c r="S11" s="17">
        <v>7.9234748721088294E-2</v>
      </c>
      <c r="T11" s="17">
        <v>0.10736121826777099</v>
      </c>
      <c r="U11" s="17">
        <v>0.15660675897944301</v>
      </c>
      <c r="V11" s="17">
        <v>0.19869421467871301</v>
      </c>
      <c r="W11" s="17">
        <v>0</v>
      </c>
      <c r="X11" s="17">
        <v>0.12583068674241199</v>
      </c>
      <c r="Y11" s="17">
        <v>0</v>
      </c>
      <c r="Z11" s="17">
        <v>0.49165666037068601</v>
      </c>
      <c r="AA11" s="17">
        <v>0.36013050138034403</v>
      </c>
      <c r="AB11" s="17">
        <v>0.22825147352771899</v>
      </c>
      <c r="AC11" s="17">
        <v>0.14532275015780899</v>
      </c>
      <c r="AD11" s="17">
        <v>0</v>
      </c>
      <c r="AE11" s="17"/>
      <c r="AF11" s="17">
        <v>0.18953158182111501</v>
      </c>
      <c r="AG11" s="17">
        <v>0.182353984894982</v>
      </c>
      <c r="AH11" s="17">
        <v>0.14920096206859099</v>
      </c>
      <c r="AI11" s="17"/>
      <c r="AJ11" s="17">
        <v>0.28134245545145797</v>
      </c>
      <c r="AK11" s="17">
        <v>0.18144395793927601</v>
      </c>
      <c r="AL11" s="17">
        <v>7.1223496137185302E-2</v>
      </c>
      <c r="AM11" s="17">
        <v>0</v>
      </c>
      <c r="AN11" s="17">
        <v>8.6318174450856294E-2</v>
      </c>
      <c r="AO11" s="17"/>
      <c r="AP11" s="17">
        <v>0.129566997656756</v>
      </c>
      <c r="AQ11" s="17">
        <v>0.19095006051715499</v>
      </c>
      <c r="AR11" s="17">
        <v>8.6965543515138397E-2</v>
      </c>
      <c r="AS11" s="17">
        <v>0.20659670962901</v>
      </c>
      <c r="AT11" s="17">
        <v>0.22780455178364001</v>
      </c>
      <c r="AU11" s="17"/>
      <c r="AV11" s="17">
        <v>0.20634869953554799</v>
      </c>
      <c r="AW11" s="17">
        <v>0.299320315306706</v>
      </c>
      <c r="AX11" s="17">
        <v>7.3622358552193901E-2</v>
      </c>
      <c r="AY11" s="17">
        <v>0.20295126212447301</v>
      </c>
      <c r="AZ11" s="17">
        <v>0.14886674114179099</v>
      </c>
      <c r="BA11" s="17">
        <v>0</v>
      </c>
      <c r="BB11" s="17"/>
      <c r="BC11" s="17">
        <v>0.175875661789169</v>
      </c>
      <c r="BD11" s="17">
        <v>0.19436389079626001</v>
      </c>
      <c r="BE11" s="17">
        <v>0.160005374218985</v>
      </c>
      <c r="BF11" s="17">
        <v>0.11973408905944199</v>
      </c>
      <c r="BG11" s="17">
        <v>0</v>
      </c>
    </row>
    <row r="12" spans="2:59" x14ac:dyDescent="0.35">
      <c r="B12" s="18" t="s">
        <v>691</v>
      </c>
      <c r="C12" s="17">
        <v>0.30317314240420201</v>
      </c>
      <c r="D12" s="17">
        <v>0.27749816754725998</v>
      </c>
      <c r="E12" s="17">
        <v>0.33185675004158299</v>
      </c>
      <c r="F12" s="17"/>
      <c r="G12" s="17">
        <v>0.34756687477945403</v>
      </c>
      <c r="H12" s="17">
        <v>0.29110772948705999</v>
      </c>
      <c r="I12" s="17">
        <v>0.36091009931642298</v>
      </c>
      <c r="J12" s="17">
        <v>0.36642331150923102</v>
      </c>
      <c r="K12" s="17">
        <v>0.19473166054992599</v>
      </c>
      <c r="L12" s="17">
        <v>0.22510359934258301</v>
      </c>
      <c r="M12" s="17"/>
      <c r="N12" s="17">
        <v>0.28886130615081101</v>
      </c>
      <c r="O12" s="17">
        <v>0.22431900296597801</v>
      </c>
      <c r="P12" s="17">
        <v>0.34997424653666798</v>
      </c>
      <c r="Q12" s="17">
        <v>0.33412446550276897</v>
      </c>
      <c r="R12" s="17"/>
      <c r="S12" s="17">
        <v>0.19345457605900801</v>
      </c>
      <c r="T12" s="17">
        <v>0.440479526478669</v>
      </c>
      <c r="U12" s="17">
        <v>0.36544099774829197</v>
      </c>
      <c r="V12" s="17">
        <v>0.52234202399676199</v>
      </c>
      <c r="W12" s="17">
        <v>0.50324989848159196</v>
      </c>
      <c r="X12" s="17">
        <v>0.248535407047348</v>
      </c>
      <c r="Y12" s="17">
        <v>0.44818910411993601</v>
      </c>
      <c r="Z12" s="17">
        <v>0.17498937844625601</v>
      </c>
      <c r="AA12" s="17">
        <v>0</v>
      </c>
      <c r="AB12" s="17">
        <v>0.123187386988636</v>
      </c>
      <c r="AC12" s="17">
        <v>0.11615868439414399</v>
      </c>
      <c r="AD12" s="17">
        <v>0.330724820735328</v>
      </c>
      <c r="AE12" s="17"/>
      <c r="AF12" s="17">
        <v>0.30282401357347299</v>
      </c>
      <c r="AG12" s="17">
        <v>0.24576955660966199</v>
      </c>
      <c r="AH12" s="17">
        <v>0.49645932500432099</v>
      </c>
      <c r="AI12" s="17"/>
      <c r="AJ12" s="17">
        <v>0.201586966175579</v>
      </c>
      <c r="AK12" s="17">
        <v>0.207006332146251</v>
      </c>
      <c r="AL12" s="17">
        <v>0.372849164523886</v>
      </c>
      <c r="AM12" s="17">
        <v>0</v>
      </c>
      <c r="AN12" s="17">
        <v>0.43814248925228599</v>
      </c>
      <c r="AO12" s="17"/>
      <c r="AP12" s="17">
        <v>0.336387970625312</v>
      </c>
      <c r="AQ12" s="17">
        <v>0.283111631222772</v>
      </c>
      <c r="AR12" s="17">
        <v>0.30599232335487597</v>
      </c>
      <c r="AS12" s="17">
        <v>0.27480529963153499</v>
      </c>
      <c r="AT12" s="17">
        <v>0.173647487743704</v>
      </c>
      <c r="AU12" s="17"/>
      <c r="AV12" s="17">
        <v>0.225667357478334</v>
      </c>
      <c r="AW12" s="17">
        <v>0.13632681429379001</v>
      </c>
      <c r="AX12" s="17">
        <v>0.42707632377423799</v>
      </c>
      <c r="AY12" s="17">
        <v>0.46747729382180903</v>
      </c>
      <c r="AZ12" s="17">
        <v>0.113475939815355</v>
      </c>
      <c r="BA12" s="17">
        <v>0.37072138228882301</v>
      </c>
      <c r="BB12" s="17"/>
      <c r="BC12" s="17">
        <v>0.33175577449702498</v>
      </c>
      <c r="BD12" s="17">
        <v>0.32853225736194802</v>
      </c>
      <c r="BE12" s="17">
        <v>0.25522630719166101</v>
      </c>
      <c r="BF12" s="17">
        <v>0.41590432288559898</v>
      </c>
      <c r="BG12" s="17">
        <v>0</v>
      </c>
    </row>
    <row r="13" spans="2:59" x14ac:dyDescent="0.35">
      <c r="B13" s="18" t="s">
        <v>692</v>
      </c>
      <c r="C13" s="17">
        <v>5.6575042053847599E-2</v>
      </c>
      <c r="D13" s="17">
        <v>5.2943000198201098E-2</v>
      </c>
      <c r="E13" s="17">
        <v>6.0848634222677701E-2</v>
      </c>
      <c r="F13" s="17"/>
      <c r="G13" s="17">
        <v>7.8354133552044306E-2</v>
      </c>
      <c r="H13" s="17">
        <v>7.7248398575851501E-2</v>
      </c>
      <c r="I13" s="17">
        <v>0</v>
      </c>
      <c r="J13" s="17">
        <v>0</v>
      </c>
      <c r="K13" s="17">
        <v>6.2476769989359797E-2</v>
      </c>
      <c r="L13" s="17">
        <v>0.13256261110942499</v>
      </c>
      <c r="M13" s="17"/>
      <c r="N13" s="17">
        <v>0</v>
      </c>
      <c r="O13" s="17">
        <v>0.11824680815377001</v>
      </c>
      <c r="P13" s="17">
        <v>0</v>
      </c>
      <c r="Q13" s="17">
        <v>0.11849390279519099</v>
      </c>
      <c r="R13" s="17"/>
      <c r="S13" s="17">
        <v>0.11224957661117101</v>
      </c>
      <c r="T13" s="17">
        <v>0</v>
      </c>
      <c r="U13" s="17">
        <v>0</v>
      </c>
      <c r="V13" s="17">
        <v>0</v>
      </c>
      <c r="W13" s="17">
        <v>0.200101185990604</v>
      </c>
      <c r="X13" s="17">
        <v>0</v>
      </c>
      <c r="Y13" s="17">
        <v>0</v>
      </c>
      <c r="Z13" s="17">
        <v>0</v>
      </c>
      <c r="AA13" s="17">
        <v>0.11190021642247699</v>
      </c>
      <c r="AB13" s="17">
        <v>0</v>
      </c>
      <c r="AC13" s="17">
        <v>0.357590705396023</v>
      </c>
      <c r="AD13" s="17">
        <v>0</v>
      </c>
      <c r="AE13" s="17"/>
      <c r="AF13" s="17">
        <v>4.04877153378983E-2</v>
      </c>
      <c r="AG13" s="17">
        <v>4.8043296121842403E-2</v>
      </c>
      <c r="AH13" s="17">
        <v>7.1791542982140702E-2</v>
      </c>
      <c r="AI13" s="17"/>
      <c r="AJ13" s="17">
        <v>0.10791667373192</v>
      </c>
      <c r="AK13" s="17">
        <v>3.7832055639877397E-2</v>
      </c>
      <c r="AL13" s="17">
        <v>0</v>
      </c>
      <c r="AM13" s="17">
        <v>0</v>
      </c>
      <c r="AN13" s="17">
        <v>5.1165177250724801E-2</v>
      </c>
      <c r="AO13" s="17"/>
      <c r="AP13" s="17">
        <v>7.8884487563466096E-2</v>
      </c>
      <c r="AQ13" s="17">
        <v>7.1958585654039606E-2</v>
      </c>
      <c r="AR13" s="17">
        <v>0</v>
      </c>
      <c r="AS13" s="17">
        <v>6.28313570611512E-2</v>
      </c>
      <c r="AT13" s="17">
        <v>0</v>
      </c>
      <c r="AU13" s="17"/>
      <c r="AV13" s="17">
        <v>0.107829765036006</v>
      </c>
      <c r="AW13" s="17">
        <v>8.2308054743440995E-2</v>
      </c>
      <c r="AX13" s="17">
        <v>0</v>
      </c>
      <c r="AY13" s="17">
        <v>6.1722682996513199E-2</v>
      </c>
      <c r="AZ13" s="17">
        <v>0</v>
      </c>
      <c r="BA13" s="17">
        <v>0</v>
      </c>
      <c r="BB13" s="17"/>
      <c r="BC13" s="17">
        <v>0.13649200560071401</v>
      </c>
      <c r="BD13" s="17">
        <v>3.7336357545010301E-2</v>
      </c>
      <c r="BE13" s="17">
        <v>3.19707276569366E-2</v>
      </c>
      <c r="BF13" s="17">
        <v>0</v>
      </c>
      <c r="BG13" s="17">
        <v>0</v>
      </c>
    </row>
    <row r="14" spans="2:59" x14ac:dyDescent="0.35">
      <c r="B14" s="18" t="s">
        <v>598</v>
      </c>
      <c r="C14" s="17">
        <v>3.26767111255079E-2</v>
      </c>
      <c r="D14" s="17">
        <v>2.0497249611943599E-2</v>
      </c>
      <c r="E14" s="17">
        <v>4.4529968220756298E-2</v>
      </c>
      <c r="F14" s="17"/>
      <c r="G14" s="17">
        <v>0</v>
      </c>
      <c r="H14" s="17">
        <v>0</v>
      </c>
      <c r="I14" s="17">
        <v>0</v>
      </c>
      <c r="J14" s="17">
        <v>4.2107832023401799E-2</v>
      </c>
      <c r="K14" s="17">
        <v>0</v>
      </c>
      <c r="L14" s="17">
        <v>0.11258903492493801</v>
      </c>
      <c r="M14" s="17"/>
      <c r="N14" s="17">
        <v>7.2687656464518594E-2</v>
      </c>
      <c r="O14" s="17">
        <v>5.3827050246777502E-2</v>
      </c>
      <c r="P14" s="17">
        <v>0</v>
      </c>
      <c r="Q14" s="17">
        <v>0</v>
      </c>
      <c r="R14" s="17"/>
      <c r="S14" s="17">
        <v>0</v>
      </c>
      <c r="T14" s="17">
        <v>5.6325947219096402E-2</v>
      </c>
      <c r="U14" s="17">
        <v>0</v>
      </c>
      <c r="V14" s="17">
        <v>9.7094841156027706E-2</v>
      </c>
      <c r="W14" s="17">
        <v>0</v>
      </c>
      <c r="X14" s="17">
        <v>0</v>
      </c>
      <c r="Y14" s="17">
        <v>0</v>
      </c>
      <c r="Z14" s="17">
        <v>0</v>
      </c>
      <c r="AA14" s="17">
        <v>0</v>
      </c>
      <c r="AB14" s="17">
        <v>0</v>
      </c>
      <c r="AC14" s="17">
        <v>0</v>
      </c>
      <c r="AD14" s="17">
        <v>0.35037960039066401</v>
      </c>
      <c r="AE14" s="17"/>
      <c r="AF14" s="17">
        <v>2.6712596740358401E-2</v>
      </c>
      <c r="AG14" s="17">
        <v>5.7831294126308601E-2</v>
      </c>
      <c r="AH14" s="17">
        <v>0</v>
      </c>
      <c r="AI14" s="17"/>
      <c r="AJ14" s="17">
        <v>3.9670119712115898E-2</v>
      </c>
      <c r="AK14" s="17">
        <v>0</v>
      </c>
      <c r="AL14" s="17">
        <v>0.10668775482001799</v>
      </c>
      <c r="AM14" s="17">
        <v>0</v>
      </c>
      <c r="AN14" s="17">
        <v>0</v>
      </c>
      <c r="AO14" s="17"/>
      <c r="AP14" s="17">
        <v>7.2916639044728199E-2</v>
      </c>
      <c r="AQ14" s="17">
        <v>3.80948952737242E-2</v>
      </c>
      <c r="AR14" s="17">
        <v>0</v>
      </c>
      <c r="AS14" s="17">
        <v>0</v>
      </c>
      <c r="AT14" s="17">
        <v>0</v>
      </c>
      <c r="AU14" s="17"/>
      <c r="AV14" s="17">
        <v>0</v>
      </c>
      <c r="AW14" s="17">
        <v>7.6081203080296894E-2</v>
      </c>
      <c r="AX14" s="17">
        <v>0.11028108088598899</v>
      </c>
      <c r="AY14" s="17">
        <v>0</v>
      </c>
      <c r="AZ14" s="17">
        <v>0</v>
      </c>
      <c r="BA14" s="17">
        <v>0</v>
      </c>
      <c r="BB14" s="17"/>
      <c r="BC14" s="17">
        <v>0</v>
      </c>
      <c r="BD14" s="17">
        <v>4.86866680284214E-2</v>
      </c>
      <c r="BE14" s="17">
        <v>6.6808144465800995E-2</v>
      </c>
      <c r="BF14" s="17">
        <v>0</v>
      </c>
      <c r="BG14" s="17">
        <v>0</v>
      </c>
    </row>
    <row r="15" spans="2:59" ht="29" x14ac:dyDescent="0.35">
      <c r="B15" s="18" t="s">
        <v>722</v>
      </c>
      <c r="C15" s="17">
        <v>0.14140400177165099</v>
      </c>
      <c r="D15" s="17">
        <v>0.197287130992326</v>
      </c>
      <c r="E15" s="17">
        <v>7.5837247067169794E-2</v>
      </c>
      <c r="F15" s="17"/>
      <c r="G15" s="17">
        <v>0</v>
      </c>
      <c r="H15" s="17">
        <v>0</v>
      </c>
      <c r="I15" s="17">
        <v>0.14856178198169101</v>
      </c>
      <c r="J15" s="17">
        <v>0.25858230620872502</v>
      </c>
      <c r="K15" s="17">
        <v>0.31362108515762999</v>
      </c>
      <c r="L15" s="17">
        <v>9.6157564374743307E-2</v>
      </c>
      <c r="M15" s="17"/>
      <c r="N15" s="17">
        <v>0.166202637281539</v>
      </c>
      <c r="O15" s="17">
        <v>0.23825660782278399</v>
      </c>
      <c r="P15" s="17">
        <v>9.2830700510891706E-2</v>
      </c>
      <c r="Q15" s="17">
        <v>8.9454070894775403E-2</v>
      </c>
      <c r="R15" s="17"/>
      <c r="S15" s="17">
        <v>0.130218266182416</v>
      </c>
      <c r="T15" s="17">
        <v>0</v>
      </c>
      <c r="U15" s="17">
        <v>0</v>
      </c>
      <c r="V15" s="17">
        <v>0.18186892016849701</v>
      </c>
      <c r="W15" s="17">
        <v>0</v>
      </c>
      <c r="X15" s="17">
        <v>0.124732866157665</v>
      </c>
      <c r="Y15" s="17">
        <v>0.37673129492840901</v>
      </c>
      <c r="Z15" s="17">
        <v>0.33335396118305899</v>
      </c>
      <c r="AA15" s="17">
        <v>9.1745841800065203E-2</v>
      </c>
      <c r="AB15" s="17">
        <v>0.36643102550114498</v>
      </c>
      <c r="AC15" s="17">
        <v>0.11273882463416</v>
      </c>
      <c r="AD15" s="17">
        <v>0.31889557887400799</v>
      </c>
      <c r="AE15" s="17"/>
      <c r="AF15" s="17">
        <v>0.18502285690103301</v>
      </c>
      <c r="AG15" s="17">
        <v>0.12716768904584999</v>
      </c>
      <c r="AH15" s="17">
        <v>0.14240892298117</v>
      </c>
      <c r="AI15" s="17"/>
      <c r="AJ15" s="17">
        <v>0.103716106149674</v>
      </c>
      <c r="AK15" s="17">
        <v>0.214257576735841</v>
      </c>
      <c r="AL15" s="17">
        <v>0</v>
      </c>
      <c r="AM15" s="17">
        <v>1</v>
      </c>
      <c r="AN15" s="17">
        <v>0.111317375424832</v>
      </c>
      <c r="AO15" s="17"/>
      <c r="AP15" s="17">
        <v>0.19862668716640899</v>
      </c>
      <c r="AQ15" s="17">
        <v>0.12712709850564799</v>
      </c>
      <c r="AR15" s="17">
        <v>8.2762300203295905E-2</v>
      </c>
      <c r="AS15" s="17">
        <v>0.13457135371603801</v>
      </c>
      <c r="AT15" s="17">
        <v>0.31430310874443701</v>
      </c>
      <c r="AU15" s="17"/>
      <c r="AV15" s="17">
        <v>0.12876801971844101</v>
      </c>
      <c r="AW15" s="17">
        <v>0.20724703608739301</v>
      </c>
      <c r="AX15" s="17">
        <v>0</v>
      </c>
      <c r="AY15" s="17">
        <v>7.5076808529330699E-2</v>
      </c>
      <c r="AZ15" s="17">
        <v>0.20539220644702999</v>
      </c>
      <c r="BA15" s="17">
        <v>0.14394604944710301</v>
      </c>
      <c r="BB15" s="17"/>
      <c r="BC15" s="17">
        <v>4.4815152518256997E-2</v>
      </c>
      <c r="BD15" s="17">
        <v>0.14093346201169099</v>
      </c>
      <c r="BE15" s="17">
        <v>0.24687206877982101</v>
      </c>
      <c r="BF15" s="17">
        <v>7.2213050172033097E-2</v>
      </c>
      <c r="BG15" s="17">
        <v>0</v>
      </c>
    </row>
    <row r="16" spans="2:59" x14ac:dyDescent="0.35">
      <c r="B16" s="18" t="s">
        <v>100</v>
      </c>
      <c r="C16" s="19">
        <v>0.16364058361785599</v>
      </c>
      <c r="D16" s="19">
        <v>7.4455587898238501E-2</v>
      </c>
      <c r="E16" s="19">
        <v>0.24924362600035199</v>
      </c>
      <c r="F16" s="19"/>
      <c r="G16" s="19">
        <v>0.32981631926869798</v>
      </c>
      <c r="H16" s="19">
        <v>0.23580217851006399</v>
      </c>
      <c r="I16" s="19">
        <v>0.172959330326449</v>
      </c>
      <c r="J16" s="19">
        <v>7.7807946576102002E-2</v>
      </c>
      <c r="K16" s="19">
        <v>8.3943534113298093E-2</v>
      </c>
      <c r="L16" s="19">
        <v>0.13415510783944201</v>
      </c>
      <c r="M16" s="19"/>
      <c r="N16" s="19">
        <v>0.13702395554548299</v>
      </c>
      <c r="O16" s="19">
        <v>0.115679721583022</v>
      </c>
      <c r="P16" s="19">
        <v>9.0443665109415206E-2</v>
      </c>
      <c r="Q16" s="19">
        <v>0.272845842891629</v>
      </c>
      <c r="R16" s="19"/>
      <c r="S16" s="19">
        <v>0.22581041283068401</v>
      </c>
      <c r="T16" s="19">
        <v>0.32631623493498402</v>
      </c>
      <c r="U16" s="19">
        <v>0.181008128143791</v>
      </c>
      <c r="V16" s="19">
        <v>0</v>
      </c>
      <c r="W16" s="19">
        <v>0.18212071555735901</v>
      </c>
      <c r="X16" s="19">
        <v>0.244168022769499</v>
      </c>
      <c r="Y16" s="19">
        <v>0.17507960095165501</v>
      </c>
      <c r="Z16" s="19">
        <v>0</v>
      </c>
      <c r="AA16" s="19">
        <v>0.10323799478703399</v>
      </c>
      <c r="AB16" s="19">
        <v>0.173217035027838</v>
      </c>
      <c r="AC16" s="19">
        <v>0.103599726278916</v>
      </c>
      <c r="AD16" s="19">
        <v>0</v>
      </c>
      <c r="AE16" s="19"/>
      <c r="AF16" s="19">
        <v>0.12628915319357101</v>
      </c>
      <c r="AG16" s="19">
        <v>0.188297268024335</v>
      </c>
      <c r="AH16" s="19">
        <v>6.6160087308504797E-2</v>
      </c>
      <c r="AI16" s="19"/>
      <c r="AJ16" s="19">
        <v>0.18828748657962999</v>
      </c>
      <c r="AK16" s="19">
        <v>8.7690906605849994E-2</v>
      </c>
      <c r="AL16" s="19">
        <v>0.23756365561014001</v>
      </c>
      <c r="AM16" s="19">
        <v>0</v>
      </c>
      <c r="AN16" s="19">
        <v>0.25522918604830103</v>
      </c>
      <c r="AO16" s="19"/>
      <c r="AP16" s="19">
        <v>0.183617217943329</v>
      </c>
      <c r="AQ16" s="19">
        <v>4.4429507195052599E-2</v>
      </c>
      <c r="AR16" s="19">
        <v>0.384816717880407</v>
      </c>
      <c r="AS16" s="19">
        <v>0.13168182632172601</v>
      </c>
      <c r="AT16" s="19">
        <v>0.28424485172821901</v>
      </c>
      <c r="AU16" s="19"/>
      <c r="AV16" s="19">
        <v>0.110927022014034</v>
      </c>
      <c r="AW16" s="19">
        <v>0.19871657648837401</v>
      </c>
      <c r="AX16" s="19">
        <v>0.27095504630261402</v>
      </c>
      <c r="AY16" s="19">
        <v>0.12070838207510599</v>
      </c>
      <c r="AZ16" s="19">
        <v>0.18574960171691601</v>
      </c>
      <c r="BA16" s="19">
        <v>0.485332568264074</v>
      </c>
      <c r="BB16" s="19"/>
      <c r="BC16" s="19">
        <v>0.25608523892262902</v>
      </c>
      <c r="BD16" s="19">
        <v>0.250147364256669</v>
      </c>
      <c r="BE16" s="19">
        <v>0.101618926830603</v>
      </c>
      <c r="BF16" s="19">
        <v>5.1328982047208503E-2</v>
      </c>
      <c r="BG16" s="19">
        <v>0</v>
      </c>
    </row>
    <row r="17" spans="2:2" x14ac:dyDescent="0.35">
      <c r="B17" s="16" t="s">
        <v>754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102</v>
      </c>
      <c r="D7" s="10">
        <v>50</v>
      </c>
      <c r="E7" s="10">
        <v>51</v>
      </c>
      <c r="F7" s="10"/>
      <c r="G7" s="10">
        <v>16</v>
      </c>
      <c r="H7" s="10">
        <v>14</v>
      </c>
      <c r="I7" s="10">
        <v>14</v>
      </c>
      <c r="J7" s="10">
        <v>25</v>
      </c>
      <c r="K7" s="10">
        <v>12</v>
      </c>
      <c r="L7" s="10">
        <v>21</v>
      </c>
      <c r="M7" s="10"/>
      <c r="N7" s="10">
        <v>34</v>
      </c>
      <c r="O7" s="10">
        <v>17</v>
      </c>
      <c r="P7" s="10">
        <v>21</v>
      </c>
      <c r="Q7" s="10">
        <v>30</v>
      </c>
      <c r="R7" s="10"/>
      <c r="S7" s="10">
        <v>9</v>
      </c>
      <c r="T7" s="10">
        <v>18</v>
      </c>
      <c r="U7" s="10">
        <v>7</v>
      </c>
      <c r="V7" s="10">
        <v>11</v>
      </c>
      <c r="W7" s="10">
        <v>6</v>
      </c>
      <c r="X7" s="10">
        <v>8</v>
      </c>
      <c r="Y7" s="10">
        <v>6</v>
      </c>
      <c r="Z7" s="10">
        <v>6</v>
      </c>
      <c r="AA7" s="10">
        <v>11</v>
      </c>
      <c r="AB7" s="10">
        <v>9</v>
      </c>
      <c r="AC7" s="10">
        <v>8</v>
      </c>
      <c r="AD7" s="10">
        <v>3</v>
      </c>
      <c r="AE7" s="10"/>
      <c r="AF7" s="10">
        <v>38</v>
      </c>
      <c r="AG7" s="10">
        <v>41</v>
      </c>
      <c r="AH7" s="10">
        <v>15</v>
      </c>
      <c r="AI7" s="10"/>
      <c r="AJ7" s="10">
        <v>26</v>
      </c>
      <c r="AK7" s="10">
        <v>21</v>
      </c>
      <c r="AL7" s="10">
        <v>12</v>
      </c>
      <c r="AM7" s="10">
        <v>2</v>
      </c>
      <c r="AN7" s="10">
        <v>19</v>
      </c>
      <c r="AO7" s="10"/>
      <c r="AP7" s="10">
        <v>15</v>
      </c>
      <c r="AQ7" s="10">
        <v>36</v>
      </c>
      <c r="AR7" s="10">
        <v>10</v>
      </c>
      <c r="AS7" s="10">
        <v>15</v>
      </c>
      <c r="AT7" s="10">
        <v>4</v>
      </c>
      <c r="AU7" s="10"/>
      <c r="AV7" s="10">
        <v>35</v>
      </c>
      <c r="AW7" s="10">
        <v>14</v>
      </c>
      <c r="AX7" s="10">
        <v>11</v>
      </c>
      <c r="AY7" s="10">
        <v>15</v>
      </c>
      <c r="AZ7" s="10">
        <v>6</v>
      </c>
      <c r="BA7" s="10">
        <v>6</v>
      </c>
      <c r="BB7" s="10"/>
      <c r="BC7" s="10">
        <v>21</v>
      </c>
      <c r="BD7" s="10">
        <v>21</v>
      </c>
      <c r="BE7" s="10">
        <v>34</v>
      </c>
      <c r="BF7" s="10">
        <v>13</v>
      </c>
      <c r="BG7" s="10">
        <v>1</v>
      </c>
    </row>
    <row r="8" spans="2:59" ht="30" customHeight="1" x14ac:dyDescent="0.35">
      <c r="B8" s="11" t="s">
        <v>20</v>
      </c>
      <c r="C8" s="11">
        <v>100</v>
      </c>
      <c r="D8" s="11">
        <v>48</v>
      </c>
      <c r="E8" s="11">
        <v>52</v>
      </c>
      <c r="F8" s="11"/>
      <c r="G8" s="11">
        <v>15</v>
      </c>
      <c r="H8" s="11">
        <v>14</v>
      </c>
      <c r="I8" s="11">
        <v>15</v>
      </c>
      <c r="J8" s="11">
        <v>24</v>
      </c>
      <c r="K8" s="11">
        <v>12</v>
      </c>
      <c r="L8" s="11">
        <v>20</v>
      </c>
      <c r="M8" s="11"/>
      <c r="N8" s="11">
        <v>32</v>
      </c>
      <c r="O8" s="11">
        <v>18</v>
      </c>
      <c r="P8" s="11">
        <v>21</v>
      </c>
      <c r="Q8" s="11">
        <v>30</v>
      </c>
      <c r="R8" s="11"/>
      <c r="S8" s="11">
        <v>8</v>
      </c>
      <c r="T8" s="11">
        <v>18</v>
      </c>
      <c r="U8" s="11">
        <v>7</v>
      </c>
      <c r="V8" s="11">
        <v>13</v>
      </c>
      <c r="W8" s="11">
        <v>6</v>
      </c>
      <c r="X8" s="11">
        <v>10</v>
      </c>
      <c r="Y8" s="11">
        <v>6</v>
      </c>
      <c r="Z8" s="11">
        <v>6</v>
      </c>
      <c r="AA8" s="11">
        <v>10</v>
      </c>
      <c r="AB8" s="11">
        <v>8</v>
      </c>
      <c r="AC8" s="11">
        <v>7</v>
      </c>
      <c r="AD8" s="11">
        <v>3</v>
      </c>
      <c r="AE8" s="11"/>
      <c r="AF8" s="11">
        <v>38</v>
      </c>
      <c r="AG8" s="11">
        <v>39</v>
      </c>
      <c r="AH8" s="11">
        <v>15</v>
      </c>
      <c r="AI8" s="11"/>
      <c r="AJ8" s="11">
        <v>26</v>
      </c>
      <c r="AK8" s="11">
        <v>20</v>
      </c>
      <c r="AL8" s="11">
        <v>12</v>
      </c>
      <c r="AM8" s="11">
        <v>2</v>
      </c>
      <c r="AN8" s="11">
        <v>20</v>
      </c>
      <c r="AO8" s="11"/>
      <c r="AP8" s="11">
        <v>14</v>
      </c>
      <c r="AQ8" s="11">
        <v>34</v>
      </c>
      <c r="AR8" s="11">
        <v>10</v>
      </c>
      <c r="AS8" s="11">
        <v>16</v>
      </c>
      <c r="AT8" s="11">
        <v>4</v>
      </c>
      <c r="AU8" s="11"/>
      <c r="AV8" s="11">
        <v>33</v>
      </c>
      <c r="AW8" s="11">
        <v>13</v>
      </c>
      <c r="AX8" s="11">
        <v>12</v>
      </c>
      <c r="AY8" s="11">
        <v>16</v>
      </c>
      <c r="AZ8" s="11">
        <v>5</v>
      </c>
      <c r="BA8" s="11">
        <v>6</v>
      </c>
      <c r="BB8" s="11"/>
      <c r="BC8" s="11">
        <v>21</v>
      </c>
      <c r="BD8" s="11">
        <v>20</v>
      </c>
      <c r="BE8" s="11">
        <v>34</v>
      </c>
      <c r="BF8" s="11">
        <v>12</v>
      </c>
      <c r="BG8" s="11">
        <v>1</v>
      </c>
    </row>
    <row r="9" spans="2:59" x14ac:dyDescent="0.35">
      <c r="B9" s="18" t="s">
        <v>725</v>
      </c>
      <c r="C9" s="17">
        <v>0.124288567185507</v>
      </c>
      <c r="D9" s="17">
        <v>0.20244393295803401</v>
      </c>
      <c r="E9" s="17">
        <v>3.7718805239123299E-2</v>
      </c>
      <c r="F9" s="17"/>
      <c r="G9" s="17">
        <v>7.6854615018710298E-2</v>
      </c>
      <c r="H9" s="17">
        <v>0</v>
      </c>
      <c r="I9" s="17">
        <v>0.22487173887967701</v>
      </c>
      <c r="J9" s="17">
        <v>0.13255900789993799</v>
      </c>
      <c r="K9" s="17">
        <v>0.23685003652735601</v>
      </c>
      <c r="L9" s="17">
        <v>9.4339176385552795E-2</v>
      </c>
      <c r="M9" s="17"/>
      <c r="N9" s="17">
        <v>0.163972686422938</v>
      </c>
      <c r="O9" s="17">
        <v>0.18045197961557399</v>
      </c>
      <c r="P9" s="17">
        <v>0.14744474582720701</v>
      </c>
      <c r="Q9" s="17">
        <v>3.12321038717428E-2</v>
      </c>
      <c r="R9" s="17"/>
      <c r="S9" s="17">
        <v>0</v>
      </c>
      <c r="T9" s="17">
        <v>0</v>
      </c>
      <c r="U9" s="17">
        <v>0</v>
      </c>
      <c r="V9" s="17">
        <v>0.18186892016849701</v>
      </c>
      <c r="W9" s="17">
        <v>0</v>
      </c>
      <c r="X9" s="17">
        <v>0.11641605785987801</v>
      </c>
      <c r="Y9" s="17">
        <v>0.37673129492840901</v>
      </c>
      <c r="Z9" s="17">
        <v>0.33335396118305899</v>
      </c>
      <c r="AA9" s="17">
        <v>0.20867089462515001</v>
      </c>
      <c r="AB9" s="17">
        <v>0.11744493652158999</v>
      </c>
      <c r="AC9" s="17">
        <v>0.14097127978493301</v>
      </c>
      <c r="AD9" s="17">
        <v>0.31889557887400799</v>
      </c>
      <c r="AE9" s="17"/>
      <c r="AF9" s="17">
        <v>0.107518224274924</v>
      </c>
      <c r="AG9" s="17">
        <v>0.129506410702245</v>
      </c>
      <c r="AH9" s="17">
        <v>0.14240892298117</v>
      </c>
      <c r="AI9" s="17"/>
      <c r="AJ9" s="17">
        <v>3.6211568328172301E-2</v>
      </c>
      <c r="AK9" s="17">
        <v>0.22068278499660501</v>
      </c>
      <c r="AL9" s="17">
        <v>0</v>
      </c>
      <c r="AM9" s="17">
        <v>0.47885324986356398</v>
      </c>
      <c r="AN9" s="17">
        <v>0.162482552675557</v>
      </c>
      <c r="AO9" s="17"/>
      <c r="AP9" s="17">
        <v>0</v>
      </c>
      <c r="AQ9" s="17">
        <v>0.164776301067971</v>
      </c>
      <c r="AR9" s="17">
        <v>8.2762300203295905E-2</v>
      </c>
      <c r="AS9" s="17">
        <v>0.120977358950138</v>
      </c>
      <c r="AT9" s="17">
        <v>0.31430310874443701</v>
      </c>
      <c r="AU9" s="17"/>
      <c r="AV9" s="17">
        <v>0.16690318771107401</v>
      </c>
      <c r="AW9" s="17">
        <v>0</v>
      </c>
      <c r="AX9" s="17">
        <v>0</v>
      </c>
      <c r="AY9" s="17">
        <v>6.1722682996513199E-2</v>
      </c>
      <c r="AZ9" s="17">
        <v>0.20539220644702999</v>
      </c>
      <c r="BA9" s="17">
        <v>0.14394604944710301</v>
      </c>
      <c r="BB9" s="17"/>
      <c r="BC9" s="17">
        <v>5.4976166672205701E-2</v>
      </c>
      <c r="BD9" s="17">
        <v>0.101286465456508</v>
      </c>
      <c r="BE9" s="17">
        <v>0.181738147182364</v>
      </c>
      <c r="BF9" s="17">
        <v>0.16480315849746899</v>
      </c>
      <c r="BG9" s="17">
        <v>0</v>
      </c>
    </row>
    <row r="10" spans="2:59" x14ac:dyDescent="0.35">
      <c r="B10" s="18" t="s">
        <v>689</v>
      </c>
      <c r="C10" s="17">
        <v>3.08049760804677E-2</v>
      </c>
      <c r="D10" s="17">
        <v>4.1170123183513797E-2</v>
      </c>
      <c r="E10" s="17">
        <v>2.1642172029125498E-2</v>
      </c>
      <c r="F10" s="17"/>
      <c r="G10" s="17">
        <v>0</v>
      </c>
      <c r="H10" s="17">
        <v>0</v>
      </c>
      <c r="I10" s="17">
        <v>0</v>
      </c>
      <c r="J10" s="17">
        <v>4.6265067109963601E-2</v>
      </c>
      <c r="K10" s="17">
        <v>0</v>
      </c>
      <c r="L10" s="17">
        <v>9.8261077661966303E-2</v>
      </c>
      <c r="M10" s="17"/>
      <c r="N10" s="17">
        <v>0</v>
      </c>
      <c r="O10" s="17">
        <v>0.114880171173822</v>
      </c>
      <c r="P10" s="17">
        <v>4.7649597033275003E-2</v>
      </c>
      <c r="Q10" s="17">
        <v>0</v>
      </c>
      <c r="R10" s="17"/>
      <c r="S10" s="17">
        <v>0</v>
      </c>
      <c r="T10" s="17">
        <v>6.1886912787993902E-2</v>
      </c>
      <c r="U10" s="17">
        <v>0.148537404041269</v>
      </c>
      <c r="V10" s="17">
        <v>0</v>
      </c>
      <c r="W10" s="17">
        <v>0</v>
      </c>
      <c r="X10" s="17">
        <v>0</v>
      </c>
      <c r="Y10" s="17">
        <v>0</v>
      </c>
      <c r="Z10" s="17">
        <v>0</v>
      </c>
      <c r="AA10" s="17">
        <v>0</v>
      </c>
      <c r="AB10" s="17">
        <v>0</v>
      </c>
      <c r="AC10" s="17">
        <v>0</v>
      </c>
      <c r="AD10" s="17">
        <v>0.35037960039066401</v>
      </c>
      <c r="AE10" s="17"/>
      <c r="AF10" s="17">
        <v>2.60978297145864E-2</v>
      </c>
      <c r="AG10" s="17">
        <v>2.5128222026092099E-2</v>
      </c>
      <c r="AH10" s="17">
        <v>7.2911937000522703E-2</v>
      </c>
      <c r="AI10" s="17"/>
      <c r="AJ10" s="17">
        <v>3.8757146640105003E-2</v>
      </c>
      <c r="AK10" s="17">
        <v>0</v>
      </c>
      <c r="AL10" s="17">
        <v>0</v>
      </c>
      <c r="AM10" s="17">
        <v>0</v>
      </c>
      <c r="AN10" s="17">
        <v>5.69933771994897E-2</v>
      </c>
      <c r="AO10" s="17"/>
      <c r="AP10" s="17">
        <v>0</v>
      </c>
      <c r="AQ10" s="17">
        <v>0</v>
      </c>
      <c r="AR10" s="17">
        <v>0</v>
      </c>
      <c r="AS10" s="17">
        <v>6.2233513371306101E-2</v>
      </c>
      <c r="AT10" s="17">
        <v>0</v>
      </c>
      <c r="AU10" s="17"/>
      <c r="AV10" s="17">
        <v>0</v>
      </c>
      <c r="AW10" s="17">
        <v>0</v>
      </c>
      <c r="AX10" s="17">
        <v>0</v>
      </c>
      <c r="AY10" s="17">
        <v>0</v>
      </c>
      <c r="AZ10" s="17">
        <v>0.182023905334737</v>
      </c>
      <c r="BA10" s="17">
        <v>0</v>
      </c>
      <c r="BB10" s="17"/>
      <c r="BC10" s="17">
        <v>0</v>
      </c>
      <c r="BD10" s="17">
        <v>0.103909330556767</v>
      </c>
      <c r="BE10" s="17">
        <v>0</v>
      </c>
      <c r="BF10" s="17">
        <v>0</v>
      </c>
      <c r="BG10" s="17">
        <v>0</v>
      </c>
    </row>
    <row r="11" spans="2:59" x14ac:dyDescent="0.35">
      <c r="B11" s="18" t="s">
        <v>690</v>
      </c>
      <c r="C11" s="17">
        <v>0.14284458131193001</v>
      </c>
      <c r="D11" s="17">
        <v>0.133621295604474</v>
      </c>
      <c r="E11" s="17">
        <v>0.153684044787014</v>
      </c>
      <c r="F11" s="17"/>
      <c r="G11" s="17">
        <v>0.234057225791658</v>
      </c>
      <c r="H11" s="17">
        <v>4.3633007188338797E-2</v>
      </c>
      <c r="I11" s="17">
        <v>9.1436984261338103E-2</v>
      </c>
      <c r="J11" s="17">
        <v>0.126851435447487</v>
      </c>
      <c r="K11" s="17">
        <v>0.24146513854023499</v>
      </c>
      <c r="L11" s="17">
        <v>0.14431865611183101</v>
      </c>
      <c r="M11" s="17"/>
      <c r="N11" s="17">
        <v>0.153106344387133</v>
      </c>
      <c r="O11" s="17">
        <v>0.165999941653659</v>
      </c>
      <c r="P11" s="17">
        <v>4.30600513988664E-2</v>
      </c>
      <c r="Q11" s="17">
        <v>0.187668746412538</v>
      </c>
      <c r="R11" s="17"/>
      <c r="S11" s="17">
        <v>0.272689324780096</v>
      </c>
      <c r="T11" s="17">
        <v>9.2541772484597204E-2</v>
      </c>
      <c r="U11" s="17">
        <v>0.106266232249088</v>
      </c>
      <c r="V11" s="17">
        <v>8.8814004417818698E-2</v>
      </c>
      <c r="W11" s="17">
        <v>0</v>
      </c>
      <c r="X11" s="17">
        <v>0.24286934428343801</v>
      </c>
      <c r="Y11" s="17">
        <v>0.33325672950975799</v>
      </c>
      <c r="Z11" s="17">
        <v>0</v>
      </c>
      <c r="AA11" s="17">
        <v>0</v>
      </c>
      <c r="AB11" s="17">
        <v>0.35289961653353302</v>
      </c>
      <c r="AC11" s="17">
        <v>0.22232705606099801</v>
      </c>
      <c r="AD11" s="17">
        <v>0</v>
      </c>
      <c r="AE11" s="17"/>
      <c r="AF11" s="17">
        <v>0.204971853607327</v>
      </c>
      <c r="AG11" s="17">
        <v>0.12727631014677401</v>
      </c>
      <c r="AH11" s="17">
        <v>4.2667598870635703E-2</v>
      </c>
      <c r="AI11" s="17"/>
      <c r="AJ11" s="17">
        <v>0.20141639462748401</v>
      </c>
      <c r="AK11" s="17">
        <v>0.113915835254318</v>
      </c>
      <c r="AL11" s="17">
        <v>0.142928189442559</v>
      </c>
      <c r="AM11" s="17">
        <v>0.52114675013643597</v>
      </c>
      <c r="AN11" s="17">
        <v>3.8667833119130399E-2</v>
      </c>
      <c r="AO11" s="17"/>
      <c r="AP11" s="17">
        <v>0.20672855876815799</v>
      </c>
      <c r="AQ11" s="17">
        <v>0.18715455873804099</v>
      </c>
      <c r="AR11" s="17">
        <v>0.102295490326812</v>
      </c>
      <c r="AS11" s="17">
        <v>0.222265671125294</v>
      </c>
      <c r="AT11" s="17">
        <v>0.173647487743704</v>
      </c>
      <c r="AU11" s="17"/>
      <c r="AV11" s="17">
        <v>0.132704666532278</v>
      </c>
      <c r="AW11" s="17">
        <v>0.289881146454875</v>
      </c>
      <c r="AX11" s="17">
        <v>8.6600220762169194E-2</v>
      </c>
      <c r="AY11" s="17">
        <v>0.14723730363648499</v>
      </c>
      <c r="AZ11" s="17">
        <v>0.277967545359526</v>
      </c>
      <c r="BA11" s="17">
        <v>0.20422100709455901</v>
      </c>
      <c r="BB11" s="17"/>
      <c r="BC11" s="17">
        <v>0.14397105035678301</v>
      </c>
      <c r="BD11" s="17">
        <v>0.16540956458537301</v>
      </c>
      <c r="BE11" s="17">
        <v>0.15618520836293101</v>
      </c>
      <c r="BF11" s="17">
        <v>5.0051097459649502E-2</v>
      </c>
      <c r="BG11" s="17">
        <v>0</v>
      </c>
    </row>
    <row r="12" spans="2:59" x14ac:dyDescent="0.35">
      <c r="B12" s="18" t="s">
        <v>691</v>
      </c>
      <c r="C12" s="17">
        <v>0.22332997031955501</v>
      </c>
      <c r="D12" s="17">
        <v>0.24029334190252</v>
      </c>
      <c r="E12" s="17">
        <v>0.21106234740993399</v>
      </c>
      <c r="F12" s="17"/>
      <c r="G12" s="17">
        <v>0.32525367924644899</v>
      </c>
      <c r="H12" s="17">
        <v>0.14478109068699699</v>
      </c>
      <c r="I12" s="17">
        <v>0.39753597381809702</v>
      </c>
      <c r="J12" s="17">
        <v>0.201580532687298</v>
      </c>
      <c r="K12" s="17">
        <v>0</v>
      </c>
      <c r="L12" s="17">
        <v>0.23375051267988001</v>
      </c>
      <c r="M12" s="17"/>
      <c r="N12" s="17">
        <v>0.124742117774866</v>
      </c>
      <c r="O12" s="17">
        <v>0.22725836180064099</v>
      </c>
      <c r="P12" s="17">
        <v>0.341538187926477</v>
      </c>
      <c r="Q12" s="17">
        <v>0.24289567335236001</v>
      </c>
      <c r="R12" s="17"/>
      <c r="S12" s="17">
        <v>0.114479745376946</v>
      </c>
      <c r="T12" s="17">
        <v>0.34342390375665099</v>
      </c>
      <c r="U12" s="17">
        <v>0.106266232249088</v>
      </c>
      <c r="V12" s="17">
        <v>0.34287369956225999</v>
      </c>
      <c r="W12" s="17">
        <v>0.17597228529037201</v>
      </c>
      <c r="X12" s="17">
        <v>0.25374005835631203</v>
      </c>
      <c r="Y12" s="17">
        <v>0.290011975561833</v>
      </c>
      <c r="Z12" s="17">
        <v>0.32605445834455199</v>
      </c>
      <c r="AA12" s="17">
        <v>0</v>
      </c>
      <c r="AB12" s="17">
        <v>0.123187386988636</v>
      </c>
      <c r="AC12" s="17">
        <v>0.16458930913894801</v>
      </c>
      <c r="AD12" s="17">
        <v>0.330724820735328</v>
      </c>
      <c r="AE12" s="17"/>
      <c r="AF12" s="17">
        <v>0.30032338700646999</v>
      </c>
      <c r="AG12" s="17">
        <v>0.10561936445907499</v>
      </c>
      <c r="AH12" s="17">
        <v>0.31647322384691601</v>
      </c>
      <c r="AI12" s="17"/>
      <c r="AJ12" s="17">
        <v>7.7606907554005802E-2</v>
      </c>
      <c r="AK12" s="17">
        <v>0.14038345910817199</v>
      </c>
      <c r="AL12" s="17">
        <v>0.24844997784571701</v>
      </c>
      <c r="AM12" s="17">
        <v>0</v>
      </c>
      <c r="AN12" s="17">
        <v>0.393687250196675</v>
      </c>
      <c r="AO12" s="17"/>
      <c r="AP12" s="17">
        <v>0.278416963809337</v>
      </c>
      <c r="AQ12" s="17">
        <v>0.153026924823532</v>
      </c>
      <c r="AR12" s="17">
        <v>0.18436508316778499</v>
      </c>
      <c r="AS12" s="17">
        <v>0.27761041508512302</v>
      </c>
      <c r="AT12" s="17">
        <v>0</v>
      </c>
      <c r="AU12" s="17"/>
      <c r="AV12" s="17">
        <v>0.121968158773764</v>
      </c>
      <c r="AW12" s="17">
        <v>0.14219782192309099</v>
      </c>
      <c r="AX12" s="17">
        <v>0.24390140424440601</v>
      </c>
      <c r="AY12" s="17">
        <v>0.41565462218685301</v>
      </c>
      <c r="AZ12" s="17">
        <v>0</v>
      </c>
      <c r="BA12" s="17">
        <v>0.37072138228882301</v>
      </c>
      <c r="BB12" s="17"/>
      <c r="BC12" s="17">
        <v>0.28612726291170398</v>
      </c>
      <c r="BD12" s="17">
        <v>0.34446126632583601</v>
      </c>
      <c r="BE12" s="17">
        <v>9.6668428224163702E-2</v>
      </c>
      <c r="BF12" s="17">
        <v>0.41382028287731598</v>
      </c>
      <c r="BG12" s="17">
        <v>0</v>
      </c>
    </row>
    <row r="13" spans="2:59" x14ac:dyDescent="0.35">
      <c r="B13" s="18" t="s">
        <v>692</v>
      </c>
      <c r="C13" s="17">
        <v>0.121753252506012</v>
      </c>
      <c r="D13" s="17">
        <v>6.9598560646070395E-2</v>
      </c>
      <c r="E13" s="17">
        <v>0.172224345785435</v>
      </c>
      <c r="F13" s="17"/>
      <c r="G13" s="17">
        <v>0.12136480534897701</v>
      </c>
      <c r="H13" s="17">
        <v>0.142136945817499</v>
      </c>
      <c r="I13" s="17">
        <v>0.16351767821122001</v>
      </c>
      <c r="J13" s="17">
        <v>7.8172771157618004E-2</v>
      </c>
      <c r="K13" s="17">
        <v>8.5517898534984801E-2</v>
      </c>
      <c r="L13" s="17">
        <v>0.15040457183074299</v>
      </c>
      <c r="M13" s="17"/>
      <c r="N13" s="17">
        <v>0.10604032473540501</v>
      </c>
      <c r="O13" s="17">
        <v>0.19493641323230701</v>
      </c>
      <c r="P13" s="17">
        <v>0.107559191489525</v>
      </c>
      <c r="Q13" s="17">
        <v>0.103369507632369</v>
      </c>
      <c r="R13" s="17"/>
      <c r="S13" s="17">
        <v>8.1257738611997699E-2</v>
      </c>
      <c r="T13" s="17">
        <v>0</v>
      </c>
      <c r="U13" s="17">
        <v>0.152908533250117</v>
      </c>
      <c r="V13" s="17">
        <v>0.10763836965923899</v>
      </c>
      <c r="W13" s="17">
        <v>0.37450261371791399</v>
      </c>
      <c r="X13" s="17">
        <v>0.26614764616560999</v>
      </c>
      <c r="Y13" s="17">
        <v>0</v>
      </c>
      <c r="Z13" s="17">
        <v>0.19084448077941699</v>
      </c>
      <c r="AA13" s="17">
        <v>0.149334096191238</v>
      </c>
      <c r="AB13" s="17">
        <v>0</v>
      </c>
      <c r="AC13" s="17">
        <v>0.25577380410204398</v>
      </c>
      <c r="AD13" s="17">
        <v>0</v>
      </c>
      <c r="AE13" s="17"/>
      <c r="AF13" s="17">
        <v>8.0137249207187497E-2</v>
      </c>
      <c r="AG13" s="17">
        <v>0.146374531536962</v>
      </c>
      <c r="AH13" s="17">
        <v>0.14920096206859099</v>
      </c>
      <c r="AI13" s="17"/>
      <c r="AJ13" s="17">
        <v>0.119009555691969</v>
      </c>
      <c r="AK13" s="17">
        <v>0.13549907656523399</v>
      </c>
      <c r="AL13" s="17">
        <v>0.252362652362356</v>
      </c>
      <c r="AM13" s="17">
        <v>0</v>
      </c>
      <c r="AN13" s="17">
        <v>4.4130402371850702E-2</v>
      </c>
      <c r="AO13" s="17"/>
      <c r="AP13" s="17">
        <v>0</v>
      </c>
      <c r="AQ13" s="17">
        <v>0.15984766967535899</v>
      </c>
      <c r="AR13" s="17">
        <v>0.20421737726424299</v>
      </c>
      <c r="AS13" s="17">
        <v>0.141868821452385</v>
      </c>
      <c r="AT13" s="17">
        <v>0</v>
      </c>
      <c r="AU13" s="17"/>
      <c r="AV13" s="17">
        <v>0.239630030729581</v>
      </c>
      <c r="AW13" s="17">
        <v>0</v>
      </c>
      <c r="AX13" s="17">
        <v>0.118065190484965</v>
      </c>
      <c r="AY13" s="17">
        <v>0.13936551274982201</v>
      </c>
      <c r="AZ13" s="17">
        <v>0</v>
      </c>
      <c r="BA13" s="17">
        <v>0.112625195387766</v>
      </c>
      <c r="BB13" s="17"/>
      <c r="BC13" s="17">
        <v>9.3990852919116796E-2</v>
      </c>
      <c r="BD13" s="17">
        <v>6.0832281453818797E-2</v>
      </c>
      <c r="BE13" s="17">
        <v>0.18788698418890201</v>
      </c>
      <c r="BF13" s="17">
        <v>0.121011973647001</v>
      </c>
      <c r="BG13" s="17">
        <v>0</v>
      </c>
    </row>
    <row r="14" spans="2:59" x14ac:dyDescent="0.35">
      <c r="B14" s="18" t="s">
        <v>598</v>
      </c>
      <c r="C14" s="17">
        <v>0.13063765710167</v>
      </c>
      <c r="D14" s="17">
        <v>0.11258980371267401</v>
      </c>
      <c r="E14" s="17">
        <v>0.149499230654628</v>
      </c>
      <c r="F14" s="17"/>
      <c r="G14" s="17">
        <v>0</v>
      </c>
      <c r="H14" s="17">
        <v>0.30725616496428199</v>
      </c>
      <c r="I14" s="17">
        <v>0</v>
      </c>
      <c r="J14" s="17">
        <v>0.22039192779825401</v>
      </c>
      <c r="K14" s="17">
        <v>0.17770661943737001</v>
      </c>
      <c r="L14" s="17">
        <v>6.3668077681302004E-2</v>
      </c>
      <c r="M14" s="17"/>
      <c r="N14" s="17">
        <v>0.19710638298913899</v>
      </c>
      <c r="O14" s="17">
        <v>0</v>
      </c>
      <c r="P14" s="17">
        <v>0.18101877980844799</v>
      </c>
      <c r="Q14" s="17">
        <v>0.105001059744233</v>
      </c>
      <c r="R14" s="17"/>
      <c r="S14" s="17">
        <v>0.14455267421868701</v>
      </c>
      <c r="T14" s="17">
        <v>0.12116353651310401</v>
      </c>
      <c r="U14" s="17">
        <v>0.14840671108720499</v>
      </c>
      <c r="V14" s="17">
        <v>0.18815068617550201</v>
      </c>
      <c r="W14" s="17">
        <v>0.15287618546390999</v>
      </c>
      <c r="X14" s="17">
        <v>0</v>
      </c>
      <c r="Y14" s="17">
        <v>0</v>
      </c>
      <c r="Z14" s="17">
        <v>0.14974709969297301</v>
      </c>
      <c r="AA14" s="17">
        <v>0.38403333210824803</v>
      </c>
      <c r="AB14" s="17">
        <v>0.102803526440614</v>
      </c>
      <c r="AC14" s="17">
        <v>0</v>
      </c>
      <c r="AD14" s="17">
        <v>0</v>
      </c>
      <c r="AE14" s="17"/>
      <c r="AF14" s="17">
        <v>0.10581604157779601</v>
      </c>
      <c r="AG14" s="17">
        <v>0.17516986368159801</v>
      </c>
      <c r="AH14" s="17">
        <v>0.14577070263741301</v>
      </c>
      <c r="AI14" s="17"/>
      <c r="AJ14" s="17">
        <v>0.235248452712946</v>
      </c>
      <c r="AK14" s="17">
        <v>6.2854734311937499E-2</v>
      </c>
      <c r="AL14" s="17">
        <v>0.25550680566935002</v>
      </c>
      <c r="AM14" s="17">
        <v>0</v>
      </c>
      <c r="AN14" s="17">
        <v>0.100015369652006</v>
      </c>
      <c r="AO14" s="17"/>
      <c r="AP14" s="17">
        <v>0.20715888376637501</v>
      </c>
      <c r="AQ14" s="17">
        <v>0.16071437215453499</v>
      </c>
      <c r="AR14" s="17">
        <v>8.6965543515138397E-2</v>
      </c>
      <c r="AS14" s="17">
        <v>0</v>
      </c>
      <c r="AT14" s="17">
        <v>0.22780455178364001</v>
      </c>
      <c r="AU14" s="17"/>
      <c r="AV14" s="17">
        <v>9.6137610080810607E-2</v>
      </c>
      <c r="AW14" s="17">
        <v>0.23974110871298601</v>
      </c>
      <c r="AX14" s="17">
        <v>0.26411247242458102</v>
      </c>
      <c r="AY14" s="17">
        <v>5.4578290166987897E-2</v>
      </c>
      <c r="AZ14" s="17">
        <v>0.14886674114179099</v>
      </c>
      <c r="BA14" s="17">
        <v>0</v>
      </c>
      <c r="BB14" s="17"/>
      <c r="BC14" s="17">
        <v>8.27504509628747E-2</v>
      </c>
      <c r="BD14" s="17">
        <v>8.2459660451350503E-2</v>
      </c>
      <c r="BE14" s="17">
        <v>0.194354319460875</v>
      </c>
      <c r="BF14" s="17">
        <v>7.9951934033860805E-2</v>
      </c>
      <c r="BG14" s="17">
        <v>0</v>
      </c>
    </row>
    <row r="15" spans="2:59" x14ac:dyDescent="0.35">
      <c r="B15" s="18" t="s">
        <v>726</v>
      </c>
      <c r="C15" s="17">
        <v>8.1237472178509906E-2</v>
      </c>
      <c r="D15" s="17">
        <v>0.105177113954457</v>
      </c>
      <c r="E15" s="17">
        <v>6.0233973489578901E-2</v>
      </c>
      <c r="F15" s="17"/>
      <c r="G15" s="17">
        <v>0.106812588692069</v>
      </c>
      <c r="H15" s="17">
        <v>4.2342747952239697E-2</v>
      </c>
      <c r="I15" s="17">
        <v>0</v>
      </c>
      <c r="J15" s="17">
        <v>8.3155401905850398E-2</v>
      </c>
      <c r="K15" s="17">
        <v>9.7745724216482796E-2</v>
      </c>
      <c r="L15" s="17">
        <v>0.13849020671284401</v>
      </c>
      <c r="M15" s="17"/>
      <c r="N15" s="17">
        <v>0.10031133302891999</v>
      </c>
      <c r="O15" s="17">
        <v>5.5803881141390399E-2</v>
      </c>
      <c r="P15" s="17">
        <v>4.1285781406786397E-2</v>
      </c>
      <c r="Q15" s="17">
        <v>0.104628114783859</v>
      </c>
      <c r="R15" s="17"/>
      <c r="S15" s="17">
        <v>0.24246784279358699</v>
      </c>
      <c r="T15" s="17">
        <v>5.4667639522670002E-2</v>
      </c>
      <c r="U15" s="17">
        <v>0.15660675897944301</v>
      </c>
      <c r="V15" s="17">
        <v>0</v>
      </c>
      <c r="W15" s="17">
        <v>0.114528199970446</v>
      </c>
      <c r="X15" s="17">
        <v>0.120826893334762</v>
      </c>
      <c r="Y15" s="17">
        <v>0</v>
      </c>
      <c r="Z15" s="17">
        <v>0</v>
      </c>
      <c r="AA15" s="17">
        <v>0.15472368228833</v>
      </c>
      <c r="AB15" s="17">
        <v>0.108913078954663</v>
      </c>
      <c r="AC15" s="17">
        <v>0</v>
      </c>
      <c r="AD15" s="17">
        <v>0</v>
      </c>
      <c r="AE15" s="17"/>
      <c r="AF15" s="17">
        <v>5.3657960618233601E-2</v>
      </c>
      <c r="AG15" s="17">
        <v>0.114031083930723</v>
      </c>
      <c r="AH15" s="17">
        <v>6.4406565286246803E-2</v>
      </c>
      <c r="AI15" s="17"/>
      <c r="AJ15" s="17">
        <v>3.4341808693583102E-2</v>
      </c>
      <c r="AK15" s="17">
        <v>0.23897320315788401</v>
      </c>
      <c r="AL15" s="17">
        <v>0</v>
      </c>
      <c r="AM15" s="17">
        <v>0</v>
      </c>
      <c r="AN15" s="17">
        <v>5.03449478986727E-2</v>
      </c>
      <c r="AO15" s="17"/>
      <c r="AP15" s="17">
        <v>0</v>
      </c>
      <c r="AQ15" s="17">
        <v>0.15257607737821799</v>
      </c>
      <c r="AR15" s="17">
        <v>0</v>
      </c>
      <c r="AS15" s="17">
        <v>0.115746057939814</v>
      </c>
      <c r="AT15" s="17">
        <v>0</v>
      </c>
      <c r="AU15" s="17"/>
      <c r="AV15" s="17">
        <v>0.15454548692879999</v>
      </c>
      <c r="AW15" s="17">
        <v>0</v>
      </c>
      <c r="AX15" s="17">
        <v>0</v>
      </c>
      <c r="AY15" s="17">
        <v>6.0733206188232802E-2</v>
      </c>
      <c r="AZ15" s="17">
        <v>0</v>
      </c>
      <c r="BA15" s="17">
        <v>0</v>
      </c>
      <c r="BB15" s="17"/>
      <c r="BC15" s="17">
        <v>9.3072440421450894E-2</v>
      </c>
      <c r="BD15" s="17">
        <v>0</v>
      </c>
      <c r="BE15" s="17">
        <v>8.15479857501622E-2</v>
      </c>
      <c r="BF15" s="17">
        <v>7.3950873875676407E-2</v>
      </c>
      <c r="BG15" s="17">
        <v>1</v>
      </c>
    </row>
    <row r="16" spans="2:59" x14ac:dyDescent="0.35">
      <c r="B16" s="18" t="s">
        <v>100</v>
      </c>
      <c r="C16" s="19">
        <v>0.14510352331634899</v>
      </c>
      <c r="D16" s="19">
        <v>9.5105828038256193E-2</v>
      </c>
      <c r="E16" s="19">
        <v>0.19393508060515999</v>
      </c>
      <c r="F16" s="19"/>
      <c r="G16" s="19">
        <v>0.13565708590213699</v>
      </c>
      <c r="H16" s="19">
        <v>0.31985004339064299</v>
      </c>
      <c r="I16" s="19">
        <v>0.122637624829668</v>
      </c>
      <c r="J16" s="19">
        <v>0.11102385599359001</v>
      </c>
      <c r="K16" s="19">
        <v>0.160714582743573</v>
      </c>
      <c r="L16" s="19">
        <v>7.6767720935881301E-2</v>
      </c>
      <c r="M16" s="19"/>
      <c r="N16" s="19">
        <v>0.15472081066160001</v>
      </c>
      <c r="O16" s="19">
        <v>6.0669251382606398E-2</v>
      </c>
      <c r="P16" s="19">
        <v>9.0443665109415206E-2</v>
      </c>
      <c r="Q16" s="19">
        <v>0.22520479420289799</v>
      </c>
      <c r="R16" s="19"/>
      <c r="S16" s="19">
        <v>0.14455267421868701</v>
      </c>
      <c r="T16" s="19">
        <v>0.32631623493498402</v>
      </c>
      <c r="U16" s="19">
        <v>0.181008128143791</v>
      </c>
      <c r="V16" s="19">
        <v>9.0654320016684206E-2</v>
      </c>
      <c r="W16" s="19">
        <v>0.18212071555735901</v>
      </c>
      <c r="X16" s="19">
        <v>0</v>
      </c>
      <c r="Y16" s="19">
        <v>0</v>
      </c>
      <c r="Z16" s="19">
        <v>0</v>
      </c>
      <c r="AA16" s="19">
        <v>0.10323799478703399</v>
      </c>
      <c r="AB16" s="19">
        <v>0.19475145456096399</v>
      </c>
      <c r="AC16" s="19">
        <v>0.21633855091307599</v>
      </c>
      <c r="AD16" s="19">
        <v>0</v>
      </c>
      <c r="AE16" s="19"/>
      <c r="AF16" s="19">
        <v>0.121477453993475</v>
      </c>
      <c r="AG16" s="19">
        <v>0.17689421351653101</v>
      </c>
      <c r="AH16" s="19">
        <v>6.6160087308504797E-2</v>
      </c>
      <c r="AI16" s="19"/>
      <c r="AJ16" s="19">
        <v>0.25740816575173597</v>
      </c>
      <c r="AK16" s="19">
        <v>8.7690906605849994E-2</v>
      </c>
      <c r="AL16" s="19">
        <v>0.10075237468001801</v>
      </c>
      <c r="AM16" s="19">
        <v>0</v>
      </c>
      <c r="AN16" s="19">
        <v>0.15367826688661901</v>
      </c>
      <c r="AO16" s="19"/>
      <c r="AP16" s="19">
        <v>0.30769559365612897</v>
      </c>
      <c r="AQ16" s="19">
        <v>2.1904096162342901E-2</v>
      </c>
      <c r="AR16" s="19">
        <v>0.33939420552272598</v>
      </c>
      <c r="AS16" s="19">
        <v>5.9298162075940297E-2</v>
      </c>
      <c r="AT16" s="19">
        <v>0.28424485172821901</v>
      </c>
      <c r="AU16" s="19"/>
      <c r="AV16" s="19">
        <v>8.8110859243693704E-2</v>
      </c>
      <c r="AW16" s="19">
        <v>0.32817992290904802</v>
      </c>
      <c r="AX16" s="19">
        <v>0.28732071208387899</v>
      </c>
      <c r="AY16" s="19">
        <v>0.12070838207510599</v>
      </c>
      <c r="AZ16" s="19">
        <v>0.18574960171691601</v>
      </c>
      <c r="BA16" s="19">
        <v>0.168486365781748</v>
      </c>
      <c r="BB16" s="19"/>
      <c r="BC16" s="19">
        <v>0.24511177575586501</v>
      </c>
      <c r="BD16" s="19">
        <v>0.141641431170347</v>
      </c>
      <c r="BE16" s="19">
        <v>0.101618926830603</v>
      </c>
      <c r="BF16" s="19">
        <v>9.6410679609027494E-2</v>
      </c>
      <c r="BG16" s="19">
        <v>0</v>
      </c>
    </row>
    <row r="17" spans="2:2" x14ac:dyDescent="0.35">
      <c r="B17" s="16" t="s">
        <v>754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65</v>
      </c>
      <c r="E7" s="10">
        <v>53</v>
      </c>
      <c r="F7" s="10"/>
      <c r="G7" s="10">
        <v>12</v>
      </c>
      <c r="H7" s="10">
        <v>10</v>
      </c>
      <c r="I7" s="10">
        <v>21</v>
      </c>
      <c r="J7" s="10">
        <v>27</v>
      </c>
      <c r="K7" s="10">
        <v>26</v>
      </c>
      <c r="L7" s="10">
        <v>22</v>
      </c>
      <c r="M7" s="10"/>
      <c r="N7" s="10">
        <v>29</v>
      </c>
      <c r="O7" s="10">
        <v>22</v>
      </c>
      <c r="P7" s="10">
        <v>35</v>
      </c>
      <c r="Q7" s="10">
        <v>32</v>
      </c>
      <c r="R7" s="10"/>
      <c r="S7" s="10">
        <v>15</v>
      </c>
      <c r="T7" s="10">
        <v>20</v>
      </c>
      <c r="U7" s="10">
        <v>4</v>
      </c>
      <c r="V7" s="10">
        <v>14</v>
      </c>
      <c r="W7" s="10">
        <v>7</v>
      </c>
      <c r="X7" s="10">
        <v>9</v>
      </c>
      <c r="Y7" s="10">
        <v>11</v>
      </c>
      <c r="Z7" s="10">
        <v>5</v>
      </c>
      <c r="AA7" s="10">
        <v>12</v>
      </c>
      <c r="AB7" s="10">
        <v>11</v>
      </c>
      <c r="AC7" s="10">
        <v>7</v>
      </c>
      <c r="AD7" s="10">
        <v>3</v>
      </c>
      <c r="AE7" s="10"/>
      <c r="AF7" s="10">
        <v>46</v>
      </c>
      <c r="AG7" s="10">
        <v>42</v>
      </c>
      <c r="AH7" s="10">
        <v>21</v>
      </c>
      <c r="AI7" s="10"/>
      <c r="AJ7" s="10">
        <v>33</v>
      </c>
      <c r="AK7" s="10">
        <v>31</v>
      </c>
      <c r="AL7" s="10">
        <v>9</v>
      </c>
      <c r="AM7" s="10">
        <v>5</v>
      </c>
      <c r="AN7" s="10">
        <v>21</v>
      </c>
      <c r="AO7" s="10"/>
      <c r="AP7" s="10">
        <v>24</v>
      </c>
      <c r="AQ7" s="10">
        <v>36</v>
      </c>
      <c r="AR7" s="10">
        <v>11</v>
      </c>
      <c r="AS7" s="10">
        <v>17</v>
      </c>
      <c r="AT7" s="10">
        <v>4</v>
      </c>
      <c r="AU7" s="10"/>
      <c r="AV7" s="10">
        <v>30</v>
      </c>
      <c r="AW7" s="10">
        <v>21</v>
      </c>
      <c r="AX7" s="10">
        <v>11</v>
      </c>
      <c r="AY7" s="10">
        <v>21</v>
      </c>
      <c r="AZ7" s="10">
        <v>6</v>
      </c>
      <c r="BA7" s="10">
        <v>16</v>
      </c>
      <c r="BB7" s="10"/>
      <c r="BC7" s="10">
        <v>31</v>
      </c>
      <c r="BD7" s="10">
        <v>33</v>
      </c>
      <c r="BE7" s="10">
        <v>25</v>
      </c>
      <c r="BF7" s="10">
        <v>13</v>
      </c>
      <c r="BG7" s="10">
        <v>1</v>
      </c>
    </row>
    <row r="8" spans="2:59" ht="30" customHeight="1" x14ac:dyDescent="0.35">
      <c r="B8" s="11" t="s">
        <v>20</v>
      </c>
      <c r="C8" s="11">
        <v>117</v>
      </c>
      <c r="D8" s="11">
        <v>64</v>
      </c>
      <c r="E8" s="11">
        <v>53</v>
      </c>
      <c r="F8" s="11"/>
      <c r="G8" s="11">
        <v>11</v>
      </c>
      <c r="H8" s="11">
        <v>10</v>
      </c>
      <c r="I8" s="11">
        <v>23</v>
      </c>
      <c r="J8" s="11">
        <v>25</v>
      </c>
      <c r="K8" s="11">
        <v>26</v>
      </c>
      <c r="L8" s="11">
        <v>22</v>
      </c>
      <c r="M8" s="11"/>
      <c r="N8" s="11">
        <v>28</v>
      </c>
      <c r="O8" s="11">
        <v>25</v>
      </c>
      <c r="P8" s="11">
        <v>34</v>
      </c>
      <c r="Q8" s="11">
        <v>31</v>
      </c>
      <c r="R8" s="11"/>
      <c r="S8" s="11">
        <v>14</v>
      </c>
      <c r="T8" s="11">
        <v>20</v>
      </c>
      <c r="U8" s="11">
        <v>4</v>
      </c>
      <c r="V8" s="11">
        <v>17</v>
      </c>
      <c r="W8" s="11">
        <v>7</v>
      </c>
      <c r="X8" s="11">
        <v>11</v>
      </c>
      <c r="Y8" s="11">
        <v>10</v>
      </c>
      <c r="Z8" s="11">
        <v>5</v>
      </c>
      <c r="AA8" s="11">
        <v>11</v>
      </c>
      <c r="AB8" s="11">
        <v>10</v>
      </c>
      <c r="AC8" s="11">
        <v>7</v>
      </c>
      <c r="AD8" s="11">
        <v>2</v>
      </c>
      <c r="AE8" s="11"/>
      <c r="AF8" s="11">
        <v>45</v>
      </c>
      <c r="AG8" s="11">
        <v>42</v>
      </c>
      <c r="AH8" s="11">
        <v>22</v>
      </c>
      <c r="AI8" s="11"/>
      <c r="AJ8" s="11">
        <v>33</v>
      </c>
      <c r="AK8" s="11">
        <v>30</v>
      </c>
      <c r="AL8" s="11">
        <v>9</v>
      </c>
      <c r="AM8" s="11">
        <v>5</v>
      </c>
      <c r="AN8" s="11">
        <v>22</v>
      </c>
      <c r="AO8" s="11"/>
      <c r="AP8" s="11">
        <v>24</v>
      </c>
      <c r="AQ8" s="11">
        <v>35</v>
      </c>
      <c r="AR8" s="11">
        <v>11</v>
      </c>
      <c r="AS8" s="11">
        <v>18</v>
      </c>
      <c r="AT8" s="11">
        <v>4</v>
      </c>
      <c r="AU8" s="11"/>
      <c r="AV8" s="11">
        <v>29</v>
      </c>
      <c r="AW8" s="11">
        <v>21</v>
      </c>
      <c r="AX8" s="11">
        <v>11</v>
      </c>
      <c r="AY8" s="11">
        <v>21</v>
      </c>
      <c r="AZ8" s="11">
        <v>7</v>
      </c>
      <c r="BA8" s="11">
        <v>16</v>
      </c>
      <c r="BB8" s="11"/>
      <c r="BC8" s="11">
        <v>32</v>
      </c>
      <c r="BD8" s="11">
        <v>33</v>
      </c>
      <c r="BE8" s="11">
        <v>24</v>
      </c>
      <c r="BF8" s="11">
        <v>13</v>
      </c>
      <c r="BG8" s="11">
        <v>1</v>
      </c>
    </row>
    <row r="9" spans="2:59" ht="29" x14ac:dyDescent="0.35">
      <c r="B9" s="18" t="s">
        <v>721</v>
      </c>
      <c r="C9" s="17">
        <v>5.6987783062285698E-2</v>
      </c>
      <c r="D9" s="17">
        <v>4.0589193726298101E-2</v>
      </c>
      <c r="E9" s="17">
        <v>7.6930711840782803E-2</v>
      </c>
      <c r="F9" s="17"/>
      <c r="G9" s="17">
        <v>8.1903558526296896E-2</v>
      </c>
      <c r="H9" s="17">
        <v>9.4074999806426196E-2</v>
      </c>
      <c r="I9" s="17">
        <v>8.3064299538976594E-2</v>
      </c>
      <c r="J9" s="17">
        <v>0</v>
      </c>
      <c r="K9" s="17">
        <v>7.7964608594937299E-2</v>
      </c>
      <c r="L9" s="17">
        <v>3.8839612616260899E-2</v>
      </c>
      <c r="M9" s="17"/>
      <c r="N9" s="17">
        <v>6.2429733639084502E-2</v>
      </c>
      <c r="O9" s="17">
        <v>4.4661516108351201E-2</v>
      </c>
      <c r="P9" s="17">
        <v>3.5600205383340397E-2</v>
      </c>
      <c r="Q9" s="17">
        <v>8.5523060279967894E-2</v>
      </c>
      <c r="R9" s="17"/>
      <c r="S9" s="17">
        <v>0.132835843864435</v>
      </c>
      <c r="T9" s="17">
        <v>9.8489653455720305E-2</v>
      </c>
      <c r="U9" s="17">
        <v>0</v>
      </c>
      <c r="V9" s="17">
        <v>7.2010231360076296E-2</v>
      </c>
      <c r="W9" s="17">
        <v>0</v>
      </c>
      <c r="X9" s="17">
        <v>0</v>
      </c>
      <c r="Y9" s="17">
        <v>0</v>
      </c>
      <c r="Z9" s="17">
        <v>0</v>
      </c>
      <c r="AA9" s="17">
        <v>7.8383789602126996E-2</v>
      </c>
      <c r="AB9" s="17">
        <v>8.4083338970813007E-2</v>
      </c>
      <c r="AC9" s="17">
        <v>0</v>
      </c>
      <c r="AD9" s="17">
        <v>0</v>
      </c>
      <c r="AE9" s="17"/>
      <c r="AF9" s="17">
        <v>8.2574477249984096E-2</v>
      </c>
      <c r="AG9" s="17">
        <v>2.2674326571736101E-2</v>
      </c>
      <c r="AH9" s="17">
        <v>5.0489020678749497E-2</v>
      </c>
      <c r="AI9" s="17"/>
      <c r="AJ9" s="17">
        <v>3.5895225142153597E-2</v>
      </c>
      <c r="AK9" s="17">
        <v>9.6753926976105603E-2</v>
      </c>
      <c r="AL9" s="17">
        <v>0</v>
      </c>
      <c r="AM9" s="17">
        <v>0.17735537075920901</v>
      </c>
      <c r="AN9" s="17">
        <v>0</v>
      </c>
      <c r="AO9" s="17"/>
      <c r="AP9" s="17">
        <v>4.9951620572123198E-2</v>
      </c>
      <c r="AQ9" s="17">
        <v>8.2249671520789297E-2</v>
      </c>
      <c r="AR9" s="17">
        <v>0</v>
      </c>
      <c r="AS9" s="17">
        <v>4.8253178005091699E-2</v>
      </c>
      <c r="AT9" s="17">
        <v>0.20863207613731299</v>
      </c>
      <c r="AU9" s="17"/>
      <c r="AV9" s="17">
        <v>0.100414998524206</v>
      </c>
      <c r="AW9" s="17">
        <v>5.7564671735578103E-2</v>
      </c>
      <c r="AX9" s="17">
        <v>0</v>
      </c>
      <c r="AY9" s="17">
        <v>3.9468202535125903E-2</v>
      </c>
      <c r="AZ9" s="17">
        <v>0.13633312127070499</v>
      </c>
      <c r="BA9" s="17">
        <v>5.2571566511183103E-2</v>
      </c>
      <c r="BB9" s="17"/>
      <c r="BC9" s="17">
        <v>0</v>
      </c>
      <c r="BD9" s="17">
        <v>3.5845759059391802E-2</v>
      </c>
      <c r="BE9" s="17">
        <v>0.11904638656651401</v>
      </c>
      <c r="BF9" s="17">
        <v>0.13955269512591201</v>
      </c>
      <c r="BG9" s="17">
        <v>0</v>
      </c>
    </row>
    <row r="10" spans="2:59" x14ac:dyDescent="0.35">
      <c r="B10" s="18" t="s">
        <v>689</v>
      </c>
      <c r="C10" s="17">
        <v>7.00181151584299E-2</v>
      </c>
      <c r="D10" s="17">
        <v>7.4058112908227405E-2</v>
      </c>
      <c r="E10" s="17">
        <v>6.5104925021233898E-2</v>
      </c>
      <c r="F10" s="17"/>
      <c r="G10" s="17">
        <v>0</v>
      </c>
      <c r="H10" s="17">
        <v>0.17785433873339199</v>
      </c>
      <c r="I10" s="17">
        <v>9.41254600877795E-2</v>
      </c>
      <c r="J10" s="17">
        <v>9.6936099198152006E-2</v>
      </c>
      <c r="K10" s="17">
        <v>7.0255702907067494E-2</v>
      </c>
      <c r="L10" s="17">
        <v>0</v>
      </c>
      <c r="M10" s="17"/>
      <c r="N10" s="17">
        <v>5.4986859336845502E-2</v>
      </c>
      <c r="O10" s="17">
        <v>8.79240556599752E-2</v>
      </c>
      <c r="P10" s="17">
        <v>7.8682091426971107E-2</v>
      </c>
      <c r="Q10" s="17">
        <v>5.98740497102535E-2</v>
      </c>
      <c r="R10" s="17"/>
      <c r="S10" s="17">
        <v>6.1402544326212699E-2</v>
      </c>
      <c r="T10" s="17">
        <v>8.1258426031163802E-2</v>
      </c>
      <c r="U10" s="17">
        <v>0</v>
      </c>
      <c r="V10" s="17">
        <v>0</v>
      </c>
      <c r="W10" s="17">
        <v>0</v>
      </c>
      <c r="X10" s="17">
        <v>0</v>
      </c>
      <c r="Y10" s="17">
        <v>0.17932965933716499</v>
      </c>
      <c r="Z10" s="17">
        <v>0</v>
      </c>
      <c r="AA10" s="17">
        <v>0.172642905028665</v>
      </c>
      <c r="AB10" s="17">
        <v>9.3683647822492E-2</v>
      </c>
      <c r="AC10" s="17">
        <v>0.17904578001781499</v>
      </c>
      <c r="AD10" s="17">
        <v>0</v>
      </c>
      <c r="AE10" s="17"/>
      <c r="AF10" s="17">
        <v>6.6413240598125603E-2</v>
      </c>
      <c r="AG10" s="17">
        <v>7.8789060221281501E-2</v>
      </c>
      <c r="AH10" s="17">
        <v>8.8415164795238907E-2</v>
      </c>
      <c r="AI10" s="17"/>
      <c r="AJ10" s="17">
        <v>4.68063728586285E-2</v>
      </c>
      <c r="AK10" s="17">
        <v>8.8166614984340794E-2</v>
      </c>
      <c r="AL10" s="17">
        <v>0.12350206987663399</v>
      </c>
      <c r="AM10" s="17">
        <v>0</v>
      </c>
      <c r="AN10" s="17">
        <v>8.7364729776158195E-2</v>
      </c>
      <c r="AO10" s="17"/>
      <c r="AP10" s="17">
        <v>6.5135520619589105E-2</v>
      </c>
      <c r="AQ10" s="17">
        <v>7.4949672309970503E-2</v>
      </c>
      <c r="AR10" s="17">
        <v>0</v>
      </c>
      <c r="AS10" s="17">
        <v>6.6671025562955205E-2</v>
      </c>
      <c r="AT10" s="17">
        <v>0</v>
      </c>
      <c r="AU10" s="17"/>
      <c r="AV10" s="17">
        <v>9.1502751260145399E-2</v>
      </c>
      <c r="AW10" s="17">
        <v>0.119572397020247</v>
      </c>
      <c r="AX10" s="17">
        <v>0</v>
      </c>
      <c r="AY10" s="17">
        <v>5.4532896048123697E-2</v>
      </c>
      <c r="AZ10" s="17">
        <v>0.147297771972528</v>
      </c>
      <c r="BA10" s="17">
        <v>0</v>
      </c>
      <c r="BB10" s="17"/>
      <c r="BC10" s="17">
        <v>2.8540415822453501E-2</v>
      </c>
      <c r="BD10" s="17">
        <v>8.0798776503783296E-2</v>
      </c>
      <c r="BE10" s="17">
        <v>0.105393756929118</v>
      </c>
      <c r="BF10" s="17">
        <v>0.162989691839764</v>
      </c>
      <c r="BG10" s="17">
        <v>0</v>
      </c>
    </row>
    <row r="11" spans="2:59" x14ac:dyDescent="0.35">
      <c r="B11" s="18" t="s">
        <v>690</v>
      </c>
      <c r="C11" s="17">
        <v>0.24000546700192199</v>
      </c>
      <c r="D11" s="17">
        <v>0.33583082821225002</v>
      </c>
      <c r="E11" s="17">
        <v>0.12346871407541</v>
      </c>
      <c r="F11" s="17"/>
      <c r="G11" s="17">
        <v>0.40161682326190001</v>
      </c>
      <c r="H11" s="17">
        <v>0.293119156567755</v>
      </c>
      <c r="I11" s="17">
        <v>0.24802421226624699</v>
      </c>
      <c r="J11" s="17">
        <v>0.21920511812333199</v>
      </c>
      <c r="K11" s="17">
        <v>0.24505451417277299</v>
      </c>
      <c r="L11" s="17">
        <v>0.13955039647328599</v>
      </c>
      <c r="M11" s="17"/>
      <c r="N11" s="17">
        <v>0.30569652037253803</v>
      </c>
      <c r="O11" s="17">
        <v>0.31212392277911699</v>
      </c>
      <c r="P11" s="17">
        <v>0.168336250423025</v>
      </c>
      <c r="Q11" s="17">
        <v>0.19957434441930599</v>
      </c>
      <c r="R11" s="17"/>
      <c r="S11" s="17">
        <v>0.329198191100388</v>
      </c>
      <c r="T11" s="17">
        <v>0.25681362748603798</v>
      </c>
      <c r="U11" s="17">
        <v>0.26091572391120499</v>
      </c>
      <c r="V11" s="17">
        <v>0.22693920204984</v>
      </c>
      <c r="W11" s="17">
        <v>0</v>
      </c>
      <c r="X11" s="17">
        <v>0.29358322481252502</v>
      </c>
      <c r="Y11" s="17">
        <v>0.203038461059662</v>
      </c>
      <c r="Z11" s="17">
        <v>0.419356122797655</v>
      </c>
      <c r="AA11" s="17">
        <v>0.16233083050507899</v>
      </c>
      <c r="AB11" s="17">
        <v>0.29101177774106102</v>
      </c>
      <c r="AC11" s="17">
        <v>0.13091564160842301</v>
      </c>
      <c r="AD11" s="17">
        <v>0.321020346258584</v>
      </c>
      <c r="AE11" s="17"/>
      <c r="AF11" s="17">
        <v>0.22868640178688501</v>
      </c>
      <c r="AG11" s="17">
        <v>0.25479898939356699</v>
      </c>
      <c r="AH11" s="17">
        <v>0.14877784016832801</v>
      </c>
      <c r="AI11" s="17"/>
      <c r="AJ11" s="17">
        <v>0.265168475043495</v>
      </c>
      <c r="AK11" s="17">
        <v>0.25363002590638001</v>
      </c>
      <c r="AL11" s="17">
        <v>0.231773676055999</v>
      </c>
      <c r="AM11" s="17">
        <v>0.189943081841983</v>
      </c>
      <c r="AN11" s="17">
        <v>0.25578995281543798</v>
      </c>
      <c r="AO11" s="17"/>
      <c r="AP11" s="17">
        <v>0.28281274437116599</v>
      </c>
      <c r="AQ11" s="17">
        <v>0.24195573214948099</v>
      </c>
      <c r="AR11" s="17">
        <v>0.29926080314963199</v>
      </c>
      <c r="AS11" s="17">
        <v>0.170669494186515</v>
      </c>
      <c r="AT11" s="17">
        <v>0</v>
      </c>
      <c r="AU11" s="17"/>
      <c r="AV11" s="17">
        <v>0.24372472410134399</v>
      </c>
      <c r="AW11" s="17">
        <v>0.36393510807898799</v>
      </c>
      <c r="AX11" s="17">
        <v>0.29864769812033998</v>
      </c>
      <c r="AY11" s="17">
        <v>0.228934780359422</v>
      </c>
      <c r="AZ11" s="17">
        <v>0</v>
      </c>
      <c r="BA11" s="17">
        <v>0.26651660992151399</v>
      </c>
      <c r="BB11" s="17"/>
      <c r="BC11" s="17">
        <v>0.25934383605445399</v>
      </c>
      <c r="BD11" s="17">
        <v>0.223239923508705</v>
      </c>
      <c r="BE11" s="17">
        <v>0.26460894588196399</v>
      </c>
      <c r="BF11" s="17">
        <v>0.145967547354109</v>
      </c>
      <c r="BG11" s="17">
        <v>0</v>
      </c>
    </row>
    <row r="12" spans="2:59" x14ac:dyDescent="0.35">
      <c r="B12" s="18" t="s">
        <v>691</v>
      </c>
      <c r="C12" s="17">
        <v>0.270964814872104</v>
      </c>
      <c r="D12" s="17">
        <v>0.292160742183042</v>
      </c>
      <c r="E12" s="17">
        <v>0.24518766660066299</v>
      </c>
      <c r="F12" s="17"/>
      <c r="G12" s="17">
        <v>0.142736229424655</v>
      </c>
      <c r="H12" s="17">
        <v>0.31849347137747303</v>
      </c>
      <c r="I12" s="17">
        <v>0.26047883511926201</v>
      </c>
      <c r="J12" s="17">
        <v>0.31767473457308099</v>
      </c>
      <c r="K12" s="17">
        <v>0.20356784780437501</v>
      </c>
      <c r="L12" s="17">
        <v>0.35471753121164001</v>
      </c>
      <c r="M12" s="17"/>
      <c r="N12" s="17">
        <v>0.14081007585384001</v>
      </c>
      <c r="O12" s="17">
        <v>0.41776029078405402</v>
      </c>
      <c r="P12" s="17">
        <v>0.30504360952689402</v>
      </c>
      <c r="Q12" s="17">
        <v>0.23496005837514899</v>
      </c>
      <c r="R12" s="17"/>
      <c r="S12" s="17">
        <v>0.27230090473181301</v>
      </c>
      <c r="T12" s="17">
        <v>0.31328890122563902</v>
      </c>
      <c r="U12" s="17">
        <v>0</v>
      </c>
      <c r="V12" s="17">
        <v>0.34534372197688201</v>
      </c>
      <c r="W12" s="17">
        <v>0.43412763762524897</v>
      </c>
      <c r="X12" s="17">
        <v>0.49183308550860799</v>
      </c>
      <c r="Y12" s="17">
        <v>0.18432637476972599</v>
      </c>
      <c r="Z12" s="17">
        <v>0.209132982110488</v>
      </c>
      <c r="AA12" s="17">
        <v>0.24838466355154901</v>
      </c>
      <c r="AB12" s="17">
        <v>0</v>
      </c>
      <c r="AC12" s="17">
        <v>0.31144026409557302</v>
      </c>
      <c r="AD12" s="17">
        <v>0</v>
      </c>
      <c r="AE12" s="17"/>
      <c r="AF12" s="17">
        <v>0.24541291423957301</v>
      </c>
      <c r="AG12" s="17">
        <v>0.23514735516757601</v>
      </c>
      <c r="AH12" s="17">
        <v>0.471388824160001</v>
      </c>
      <c r="AI12" s="17"/>
      <c r="AJ12" s="17">
        <v>0.33655663252987</v>
      </c>
      <c r="AK12" s="17">
        <v>0.23390475609716599</v>
      </c>
      <c r="AL12" s="17">
        <v>0.24678754756292601</v>
      </c>
      <c r="AM12" s="17">
        <v>0.22017560866185801</v>
      </c>
      <c r="AN12" s="17">
        <v>0.362803490231565</v>
      </c>
      <c r="AO12" s="17"/>
      <c r="AP12" s="17">
        <v>0.23795376561197201</v>
      </c>
      <c r="AQ12" s="17">
        <v>0.26861020746953201</v>
      </c>
      <c r="AR12" s="17">
        <v>0.189756658927349</v>
      </c>
      <c r="AS12" s="17">
        <v>0.43531829447998799</v>
      </c>
      <c r="AT12" s="17">
        <v>0.31642223099157801</v>
      </c>
      <c r="AU12" s="17"/>
      <c r="AV12" s="17">
        <v>0.27483386002869797</v>
      </c>
      <c r="AW12" s="17">
        <v>0.22392275416699001</v>
      </c>
      <c r="AX12" s="17">
        <v>0.26282499456595598</v>
      </c>
      <c r="AY12" s="17">
        <v>0.40910102681819499</v>
      </c>
      <c r="AZ12" s="17">
        <v>0.40601017278067197</v>
      </c>
      <c r="BA12" s="17">
        <v>6.7420079206645001E-2</v>
      </c>
      <c r="BB12" s="17"/>
      <c r="BC12" s="17">
        <v>0.46762852260122101</v>
      </c>
      <c r="BD12" s="17">
        <v>0.24462245765461799</v>
      </c>
      <c r="BE12" s="17">
        <v>0.15542463041253801</v>
      </c>
      <c r="BF12" s="17">
        <v>0.252187589348352</v>
      </c>
      <c r="BG12" s="17">
        <v>0</v>
      </c>
    </row>
    <row r="13" spans="2:59" x14ac:dyDescent="0.35">
      <c r="B13" s="18" t="s">
        <v>692</v>
      </c>
      <c r="C13" s="17">
        <v>0.13677914457193299</v>
      </c>
      <c r="D13" s="17">
        <v>0.12280378430034999</v>
      </c>
      <c r="E13" s="17">
        <v>0.15377509518936699</v>
      </c>
      <c r="F13" s="17"/>
      <c r="G13" s="17">
        <v>0.173290851825147</v>
      </c>
      <c r="H13" s="17">
        <v>0</v>
      </c>
      <c r="I13" s="17">
        <v>3.2643561685424101E-2</v>
      </c>
      <c r="J13" s="17">
        <v>0.21949807978059499</v>
      </c>
      <c r="K13" s="17">
        <v>0.18467419110914199</v>
      </c>
      <c r="L13" s="17">
        <v>0.14032210255769301</v>
      </c>
      <c r="M13" s="17"/>
      <c r="N13" s="17">
        <v>0.101585036268457</v>
      </c>
      <c r="O13" s="17">
        <v>3.9883702207444097E-2</v>
      </c>
      <c r="P13" s="17">
        <v>0.160240210126359</v>
      </c>
      <c r="Q13" s="17">
        <v>0.2221839968505</v>
      </c>
      <c r="R13" s="17"/>
      <c r="S13" s="17">
        <v>0.121363474364573</v>
      </c>
      <c r="T13" s="17">
        <v>0.202795078638946</v>
      </c>
      <c r="U13" s="17">
        <v>0.23341559365155601</v>
      </c>
      <c r="V13" s="17">
        <v>7.3070577015010199E-2</v>
      </c>
      <c r="W13" s="17">
        <v>0.14645922635102801</v>
      </c>
      <c r="X13" s="17">
        <v>0.101103312040226</v>
      </c>
      <c r="Y13" s="17">
        <v>8.4440493755316398E-2</v>
      </c>
      <c r="Z13" s="17">
        <v>0.179663639196458</v>
      </c>
      <c r="AA13" s="17">
        <v>8.1438506014065298E-2</v>
      </c>
      <c r="AB13" s="17">
        <v>0.17657354165431399</v>
      </c>
      <c r="AC13" s="17">
        <v>0.25303148768375899</v>
      </c>
      <c r="AD13" s="17">
        <v>0</v>
      </c>
      <c r="AE13" s="17"/>
      <c r="AF13" s="17">
        <v>0.145254353050009</v>
      </c>
      <c r="AG13" s="17">
        <v>0.178767196168792</v>
      </c>
      <c r="AH13" s="17">
        <v>4.3179266905275598E-2</v>
      </c>
      <c r="AI13" s="17"/>
      <c r="AJ13" s="17">
        <v>0.17521360869890701</v>
      </c>
      <c r="AK13" s="17">
        <v>0.116618483371471</v>
      </c>
      <c r="AL13" s="17">
        <v>0.110743056252326</v>
      </c>
      <c r="AM13" s="17">
        <v>0</v>
      </c>
      <c r="AN13" s="17">
        <v>8.7218381648671198E-2</v>
      </c>
      <c r="AO13" s="17"/>
      <c r="AP13" s="17">
        <v>0.160012883053539</v>
      </c>
      <c r="AQ13" s="17">
        <v>0.128181433650777</v>
      </c>
      <c r="AR13" s="17">
        <v>0.346289765813248</v>
      </c>
      <c r="AS13" s="17">
        <v>0</v>
      </c>
      <c r="AT13" s="17">
        <v>0.22590517867122101</v>
      </c>
      <c r="AU13" s="17"/>
      <c r="AV13" s="17">
        <v>0.15649106230922899</v>
      </c>
      <c r="AW13" s="17">
        <v>0.14359428644745001</v>
      </c>
      <c r="AX13" s="17">
        <v>0.25190365009840099</v>
      </c>
      <c r="AY13" s="17">
        <v>3.9685860054696598E-2</v>
      </c>
      <c r="AZ13" s="17">
        <v>0.14762043636661901</v>
      </c>
      <c r="BA13" s="17">
        <v>0.122952626700117</v>
      </c>
      <c r="BB13" s="17"/>
      <c r="BC13" s="17">
        <v>9.4863447804888201E-2</v>
      </c>
      <c r="BD13" s="17">
        <v>0.17514991774799099</v>
      </c>
      <c r="BE13" s="17">
        <v>0.102872010997722</v>
      </c>
      <c r="BF13" s="17">
        <v>0.154970691054655</v>
      </c>
      <c r="BG13" s="17">
        <v>0</v>
      </c>
    </row>
    <row r="14" spans="2:59" x14ac:dyDescent="0.35">
      <c r="B14" s="18" t="s">
        <v>598</v>
      </c>
      <c r="C14" s="17">
        <v>2.5648351286033801E-2</v>
      </c>
      <c r="D14" s="17">
        <v>1.5532612686612501E-2</v>
      </c>
      <c r="E14" s="17">
        <v>3.7950473761131698E-2</v>
      </c>
      <c r="F14" s="17"/>
      <c r="G14" s="17">
        <v>0</v>
      </c>
      <c r="H14" s="17">
        <v>0.116458033514955</v>
      </c>
      <c r="I14" s="17">
        <v>0</v>
      </c>
      <c r="J14" s="17">
        <v>4.0274055928835401E-2</v>
      </c>
      <c r="K14" s="17">
        <v>3.1912377658728099E-2</v>
      </c>
      <c r="L14" s="17">
        <v>0</v>
      </c>
      <c r="M14" s="17"/>
      <c r="N14" s="17">
        <v>7.6916853124195106E-2</v>
      </c>
      <c r="O14" s="17">
        <v>0</v>
      </c>
      <c r="P14" s="17">
        <v>0</v>
      </c>
      <c r="Q14" s="17">
        <v>2.7196700157402501E-2</v>
      </c>
      <c r="R14" s="17"/>
      <c r="S14" s="17">
        <v>8.2899041612577704E-2</v>
      </c>
      <c r="T14" s="17">
        <v>0</v>
      </c>
      <c r="U14" s="17">
        <v>0</v>
      </c>
      <c r="V14" s="17">
        <v>0</v>
      </c>
      <c r="W14" s="17">
        <v>0.13988886628883701</v>
      </c>
      <c r="X14" s="17">
        <v>0</v>
      </c>
      <c r="Y14" s="17">
        <v>0</v>
      </c>
      <c r="Z14" s="17">
        <v>0</v>
      </c>
      <c r="AA14" s="17">
        <v>0</v>
      </c>
      <c r="AB14" s="17">
        <v>8.4083338970813007E-2</v>
      </c>
      <c r="AC14" s="17">
        <v>0</v>
      </c>
      <c r="AD14" s="17">
        <v>0</v>
      </c>
      <c r="AE14" s="17"/>
      <c r="AF14" s="17">
        <v>1.8585116849235198E-2</v>
      </c>
      <c r="AG14" s="17">
        <v>5.1888638260475302E-2</v>
      </c>
      <c r="AH14" s="17">
        <v>0</v>
      </c>
      <c r="AI14" s="17"/>
      <c r="AJ14" s="17">
        <v>0</v>
      </c>
      <c r="AK14" s="17">
        <v>0.101262583318385</v>
      </c>
      <c r="AL14" s="17">
        <v>0</v>
      </c>
      <c r="AM14" s="17">
        <v>0</v>
      </c>
      <c r="AN14" s="17">
        <v>0</v>
      </c>
      <c r="AO14" s="17"/>
      <c r="AP14" s="17">
        <v>0</v>
      </c>
      <c r="AQ14" s="17">
        <v>8.6082441050073094E-2</v>
      </c>
      <c r="AR14" s="17">
        <v>0</v>
      </c>
      <c r="AS14" s="17">
        <v>0</v>
      </c>
      <c r="AT14" s="17">
        <v>0</v>
      </c>
      <c r="AU14" s="17"/>
      <c r="AV14" s="17">
        <v>6.3936894602807298E-2</v>
      </c>
      <c r="AW14" s="17">
        <v>0</v>
      </c>
      <c r="AX14" s="17">
        <v>0.110836861884049</v>
      </c>
      <c r="AY14" s="17">
        <v>0</v>
      </c>
      <c r="AZ14" s="17">
        <v>0</v>
      </c>
      <c r="BA14" s="17">
        <v>0</v>
      </c>
      <c r="BB14" s="17"/>
      <c r="BC14" s="17">
        <v>0</v>
      </c>
      <c r="BD14" s="17">
        <v>0</v>
      </c>
      <c r="BE14" s="17">
        <v>8.3220353059902094E-2</v>
      </c>
      <c r="BF14" s="17">
        <v>0</v>
      </c>
      <c r="BG14" s="17">
        <v>1</v>
      </c>
    </row>
    <row r="15" spans="2:59" ht="29" x14ac:dyDescent="0.35">
      <c r="B15" s="18" t="s">
        <v>722</v>
      </c>
      <c r="C15" s="17">
        <v>0.147643590744542</v>
      </c>
      <c r="D15" s="17">
        <v>9.9792667993483603E-2</v>
      </c>
      <c r="E15" s="17">
        <v>0.20583686120564601</v>
      </c>
      <c r="F15" s="17"/>
      <c r="G15" s="17">
        <v>0</v>
      </c>
      <c r="H15" s="17">
        <v>0</v>
      </c>
      <c r="I15" s="17">
        <v>0.19918877060760701</v>
      </c>
      <c r="J15" s="17">
        <v>7.2195379933140402E-2</v>
      </c>
      <c r="K15" s="17">
        <v>0.18657075775297699</v>
      </c>
      <c r="L15" s="17">
        <v>0.27857075079121801</v>
      </c>
      <c r="M15" s="17"/>
      <c r="N15" s="17">
        <v>0.17666070279736501</v>
      </c>
      <c r="O15" s="17">
        <v>9.7646512461058502E-2</v>
      </c>
      <c r="P15" s="17">
        <v>0.19447301165561801</v>
      </c>
      <c r="Q15" s="17">
        <v>0.109683128469061</v>
      </c>
      <c r="R15" s="17"/>
      <c r="S15" s="17">
        <v>0</v>
      </c>
      <c r="T15" s="17">
        <v>4.7354313162492397E-2</v>
      </c>
      <c r="U15" s="17">
        <v>0.26091572391120499</v>
      </c>
      <c r="V15" s="17">
        <v>0.21711534799377499</v>
      </c>
      <c r="W15" s="17">
        <v>0.13215798739149501</v>
      </c>
      <c r="X15" s="17">
        <v>0</v>
      </c>
      <c r="Y15" s="17">
        <v>0.348865011078131</v>
      </c>
      <c r="Z15" s="17">
        <v>0.191847255895399</v>
      </c>
      <c r="AA15" s="17">
        <v>0.178013759654221</v>
      </c>
      <c r="AB15" s="17">
        <v>0.270564354840507</v>
      </c>
      <c r="AC15" s="17">
        <v>0</v>
      </c>
      <c r="AD15" s="17">
        <v>0.678979653741416</v>
      </c>
      <c r="AE15" s="17"/>
      <c r="AF15" s="17">
        <v>0.19475214373548799</v>
      </c>
      <c r="AG15" s="17">
        <v>0.15305875838412</v>
      </c>
      <c r="AH15" s="17">
        <v>9.9955840463260601E-2</v>
      </c>
      <c r="AI15" s="17"/>
      <c r="AJ15" s="17">
        <v>0.14035968572694599</v>
      </c>
      <c r="AK15" s="17">
        <v>6.7995750718680498E-2</v>
      </c>
      <c r="AL15" s="17">
        <v>0.17672836751981599</v>
      </c>
      <c r="AM15" s="17">
        <v>0.41252593873694998</v>
      </c>
      <c r="AN15" s="17">
        <v>0.157669032824722</v>
      </c>
      <c r="AO15" s="17"/>
      <c r="AP15" s="17">
        <v>0.11671338890973</v>
      </c>
      <c r="AQ15" s="17">
        <v>8.2549357758807895E-2</v>
      </c>
      <c r="AR15" s="17">
        <v>0.16469277210977101</v>
      </c>
      <c r="AS15" s="17">
        <v>0.27908800776545101</v>
      </c>
      <c r="AT15" s="17">
        <v>0.24904051419988699</v>
      </c>
      <c r="AU15" s="17"/>
      <c r="AV15" s="17">
        <v>6.9095709173569705E-2</v>
      </c>
      <c r="AW15" s="17">
        <v>4.0820210868791201E-2</v>
      </c>
      <c r="AX15" s="17">
        <v>7.5786795331253806E-2</v>
      </c>
      <c r="AY15" s="17">
        <v>0.22827723418443599</v>
      </c>
      <c r="AZ15" s="17">
        <v>0.16273849760947601</v>
      </c>
      <c r="BA15" s="17">
        <v>0.24047987572218199</v>
      </c>
      <c r="BB15" s="17"/>
      <c r="BC15" s="17">
        <v>0.122776853953426</v>
      </c>
      <c r="BD15" s="17">
        <v>0.14732612103609599</v>
      </c>
      <c r="BE15" s="17">
        <v>0.12425596685162101</v>
      </c>
      <c r="BF15" s="17">
        <v>0.144331785277208</v>
      </c>
      <c r="BG15" s="17">
        <v>0</v>
      </c>
    </row>
    <row r="16" spans="2:59" x14ac:dyDescent="0.35">
      <c r="B16" s="18" t="s">
        <v>100</v>
      </c>
      <c r="C16" s="19">
        <v>5.1952733302749E-2</v>
      </c>
      <c r="D16" s="19">
        <v>1.9232057989735901E-2</v>
      </c>
      <c r="E16" s="19">
        <v>9.1745552305765296E-2</v>
      </c>
      <c r="F16" s="19"/>
      <c r="G16" s="19">
        <v>0.20045253696200099</v>
      </c>
      <c r="H16" s="19">
        <v>0</v>
      </c>
      <c r="I16" s="19">
        <v>8.2474860694703403E-2</v>
      </c>
      <c r="J16" s="19">
        <v>3.4216532462863103E-2</v>
      </c>
      <c r="K16" s="19">
        <v>0</v>
      </c>
      <c r="L16" s="19">
        <v>4.7999606349902302E-2</v>
      </c>
      <c r="M16" s="19"/>
      <c r="N16" s="19">
        <v>8.0914218607675101E-2</v>
      </c>
      <c r="O16" s="19">
        <v>0</v>
      </c>
      <c r="P16" s="19">
        <v>5.7624621457793297E-2</v>
      </c>
      <c r="Q16" s="19">
        <v>6.10046617383595E-2</v>
      </c>
      <c r="R16" s="19"/>
      <c r="S16" s="19">
        <v>0</v>
      </c>
      <c r="T16" s="19">
        <v>0</v>
      </c>
      <c r="U16" s="19">
        <v>0.24475295852603299</v>
      </c>
      <c r="V16" s="19">
        <v>6.5520919604416306E-2</v>
      </c>
      <c r="W16" s="19">
        <v>0.147366282343392</v>
      </c>
      <c r="X16" s="19">
        <v>0.11348037763864099</v>
      </c>
      <c r="Y16" s="19">
        <v>0</v>
      </c>
      <c r="Z16" s="19">
        <v>0</v>
      </c>
      <c r="AA16" s="19">
        <v>7.8805545644294206E-2</v>
      </c>
      <c r="AB16" s="19">
        <v>0</v>
      </c>
      <c r="AC16" s="19">
        <v>0.125566826594431</v>
      </c>
      <c r="AD16" s="19">
        <v>0</v>
      </c>
      <c r="AE16" s="19"/>
      <c r="AF16" s="19">
        <v>1.83213524906999E-2</v>
      </c>
      <c r="AG16" s="19">
        <v>2.4875675832452499E-2</v>
      </c>
      <c r="AH16" s="19">
        <v>9.7794042829146305E-2</v>
      </c>
      <c r="AI16" s="19"/>
      <c r="AJ16" s="19">
        <v>0</v>
      </c>
      <c r="AK16" s="19">
        <v>4.1667858627470702E-2</v>
      </c>
      <c r="AL16" s="19">
        <v>0.110465282732299</v>
      </c>
      <c r="AM16" s="19">
        <v>0</v>
      </c>
      <c r="AN16" s="19">
        <v>4.9154412703445602E-2</v>
      </c>
      <c r="AO16" s="19"/>
      <c r="AP16" s="19">
        <v>8.74200768618804E-2</v>
      </c>
      <c r="AQ16" s="19">
        <v>3.54214840905685E-2</v>
      </c>
      <c r="AR16" s="19">
        <v>0</v>
      </c>
      <c r="AS16" s="19">
        <v>0</v>
      </c>
      <c r="AT16" s="19">
        <v>0</v>
      </c>
      <c r="AU16" s="19"/>
      <c r="AV16" s="19">
        <v>0</v>
      </c>
      <c r="AW16" s="19">
        <v>5.0590571681954001E-2</v>
      </c>
      <c r="AX16" s="19">
        <v>0</v>
      </c>
      <c r="AY16" s="19">
        <v>0</v>
      </c>
      <c r="AZ16" s="19">
        <v>0</v>
      </c>
      <c r="BA16" s="19">
        <v>0.25005924193835799</v>
      </c>
      <c r="BB16" s="19"/>
      <c r="BC16" s="19">
        <v>2.6846923763557001E-2</v>
      </c>
      <c r="BD16" s="19">
        <v>9.3017044489415293E-2</v>
      </c>
      <c r="BE16" s="19">
        <v>4.5177949300620697E-2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118</v>
      </c>
      <c r="D7" s="10">
        <v>65</v>
      </c>
      <c r="E7" s="10">
        <v>53</v>
      </c>
      <c r="F7" s="10"/>
      <c r="G7" s="10">
        <v>12</v>
      </c>
      <c r="H7" s="10">
        <v>10</v>
      </c>
      <c r="I7" s="10">
        <v>21</v>
      </c>
      <c r="J7" s="10">
        <v>27</v>
      </c>
      <c r="K7" s="10">
        <v>26</v>
      </c>
      <c r="L7" s="10">
        <v>22</v>
      </c>
      <c r="M7" s="10"/>
      <c r="N7" s="10">
        <v>29</v>
      </c>
      <c r="O7" s="10">
        <v>22</v>
      </c>
      <c r="P7" s="10">
        <v>35</v>
      </c>
      <c r="Q7" s="10">
        <v>32</v>
      </c>
      <c r="R7" s="10"/>
      <c r="S7" s="10">
        <v>15</v>
      </c>
      <c r="T7" s="10">
        <v>20</v>
      </c>
      <c r="U7" s="10">
        <v>4</v>
      </c>
      <c r="V7" s="10">
        <v>14</v>
      </c>
      <c r="W7" s="10">
        <v>7</v>
      </c>
      <c r="X7" s="10">
        <v>9</v>
      </c>
      <c r="Y7" s="10">
        <v>11</v>
      </c>
      <c r="Z7" s="10">
        <v>5</v>
      </c>
      <c r="AA7" s="10">
        <v>12</v>
      </c>
      <c r="AB7" s="10">
        <v>11</v>
      </c>
      <c r="AC7" s="10">
        <v>7</v>
      </c>
      <c r="AD7" s="10">
        <v>3</v>
      </c>
      <c r="AE7" s="10"/>
      <c r="AF7" s="10">
        <v>46</v>
      </c>
      <c r="AG7" s="10">
        <v>42</v>
      </c>
      <c r="AH7" s="10">
        <v>21</v>
      </c>
      <c r="AI7" s="10"/>
      <c r="AJ7" s="10">
        <v>33</v>
      </c>
      <c r="AK7" s="10">
        <v>31</v>
      </c>
      <c r="AL7" s="10">
        <v>9</v>
      </c>
      <c r="AM7" s="10">
        <v>5</v>
      </c>
      <c r="AN7" s="10">
        <v>21</v>
      </c>
      <c r="AO7" s="10"/>
      <c r="AP7" s="10">
        <v>24</v>
      </c>
      <c r="AQ7" s="10">
        <v>36</v>
      </c>
      <c r="AR7" s="10">
        <v>11</v>
      </c>
      <c r="AS7" s="10">
        <v>17</v>
      </c>
      <c r="AT7" s="10">
        <v>4</v>
      </c>
      <c r="AU7" s="10"/>
      <c r="AV7" s="10">
        <v>30</v>
      </c>
      <c r="AW7" s="10">
        <v>21</v>
      </c>
      <c r="AX7" s="10">
        <v>11</v>
      </c>
      <c r="AY7" s="10">
        <v>21</v>
      </c>
      <c r="AZ7" s="10">
        <v>6</v>
      </c>
      <c r="BA7" s="10">
        <v>16</v>
      </c>
      <c r="BB7" s="10"/>
      <c r="BC7" s="10">
        <v>31</v>
      </c>
      <c r="BD7" s="10">
        <v>33</v>
      </c>
      <c r="BE7" s="10">
        <v>25</v>
      </c>
      <c r="BF7" s="10">
        <v>13</v>
      </c>
      <c r="BG7" s="10">
        <v>1</v>
      </c>
    </row>
    <row r="8" spans="2:59" ht="30" customHeight="1" x14ac:dyDescent="0.35">
      <c r="B8" s="11" t="s">
        <v>20</v>
      </c>
      <c r="C8" s="11">
        <v>117</v>
      </c>
      <c r="D8" s="11">
        <v>64</v>
      </c>
      <c r="E8" s="11">
        <v>53</v>
      </c>
      <c r="F8" s="11"/>
      <c r="G8" s="11">
        <v>11</v>
      </c>
      <c r="H8" s="11">
        <v>10</v>
      </c>
      <c r="I8" s="11">
        <v>23</v>
      </c>
      <c r="J8" s="11">
        <v>25</v>
      </c>
      <c r="K8" s="11">
        <v>26</v>
      </c>
      <c r="L8" s="11">
        <v>22</v>
      </c>
      <c r="M8" s="11"/>
      <c r="N8" s="11">
        <v>28</v>
      </c>
      <c r="O8" s="11">
        <v>25</v>
      </c>
      <c r="P8" s="11">
        <v>34</v>
      </c>
      <c r="Q8" s="11">
        <v>31</v>
      </c>
      <c r="R8" s="11"/>
      <c r="S8" s="11">
        <v>14</v>
      </c>
      <c r="T8" s="11">
        <v>20</v>
      </c>
      <c r="U8" s="11">
        <v>4</v>
      </c>
      <c r="V8" s="11">
        <v>17</v>
      </c>
      <c r="W8" s="11">
        <v>7</v>
      </c>
      <c r="X8" s="11">
        <v>11</v>
      </c>
      <c r="Y8" s="11">
        <v>10</v>
      </c>
      <c r="Z8" s="11">
        <v>5</v>
      </c>
      <c r="AA8" s="11">
        <v>11</v>
      </c>
      <c r="AB8" s="11">
        <v>10</v>
      </c>
      <c r="AC8" s="11">
        <v>7</v>
      </c>
      <c r="AD8" s="11">
        <v>2</v>
      </c>
      <c r="AE8" s="11"/>
      <c r="AF8" s="11">
        <v>45</v>
      </c>
      <c r="AG8" s="11">
        <v>42</v>
      </c>
      <c r="AH8" s="11">
        <v>22</v>
      </c>
      <c r="AI8" s="11"/>
      <c r="AJ8" s="11">
        <v>33</v>
      </c>
      <c r="AK8" s="11">
        <v>30</v>
      </c>
      <c r="AL8" s="11">
        <v>9</v>
      </c>
      <c r="AM8" s="11">
        <v>5</v>
      </c>
      <c r="AN8" s="11">
        <v>22</v>
      </c>
      <c r="AO8" s="11"/>
      <c r="AP8" s="11">
        <v>24</v>
      </c>
      <c r="AQ8" s="11">
        <v>35</v>
      </c>
      <c r="AR8" s="11">
        <v>11</v>
      </c>
      <c r="AS8" s="11">
        <v>18</v>
      </c>
      <c r="AT8" s="11">
        <v>4</v>
      </c>
      <c r="AU8" s="11"/>
      <c r="AV8" s="11">
        <v>29</v>
      </c>
      <c r="AW8" s="11">
        <v>21</v>
      </c>
      <c r="AX8" s="11">
        <v>11</v>
      </c>
      <c r="AY8" s="11">
        <v>21</v>
      </c>
      <c r="AZ8" s="11">
        <v>7</v>
      </c>
      <c r="BA8" s="11">
        <v>16</v>
      </c>
      <c r="BB8" s="11"/>
      <c r="BC8" s="11">
        <v>32</v>
      </c>
      <c r="BD8" s="11">
        <v>33</v>
      </c>
      <c r="BE8" s="11">
        <v>24</v>
      </c>
      <c r="BF8" s="11">
        <v>13</v>
      </c>
      <c r="BG8" s="11">
        <v>1</v>
      </c>
    </row>
    <row r="9" spans="2:59" x14ac:dyDescent="0.35">
      <c r="B9" s="18" t="s">
        <v>725</v>
      </c>
      <c r="C9" s="17">
        <v>0.13284274477322</v>
      </c>
      <c r="D9" s="17">
        <v>7.4443025233329102E-2</v>
      </c>
      <c r="E9" s="17">
        <v>0.203864795731733</v>
      </c>
      <c r="F9" s="17"/>
      <c r="G9" s="17">
        <v>0</v>
      </c>
      <c r="H9" s="17">
        <v>0</v>
      </c>
      <c r="I9" s="17">
        <v>5.1375606859996599E-2</v>
      </c>
      <c r="J9" s="17">
        <v>7.2195379933140402E-2</v>
      </c>
      <c r="K9" s="17">
        <v>0.24114435399944001</v>
      </c>
      <c r="L9" s="17">
        <v>0.29076650033037699</v>
      </c>
      <c r="M9" s="17"/>
      <c r="N9" s="17">
        <v>0.110264344480906</v>
      </c>
      <c r="O9" s="17">
        <v>4.1593527244802003E-2</v>
      </c>
      <c r="P9" s="17">
        <v>0.178229326327631</v>
      </c>
      <c r="Q9" s="17">
        <v>0.17779526809528501</v>
      </c>
      <c r="R9" s="17"/>
      <c r="S9" s="17">
        <v>0</v>
      </c>
      <c r="T9" s="17">
        <v>9.77928046427263E-2</v>
      </c>
      <c r="U9" s="17">
        <v>0.23341559365155601</v>
      </c>
      <c r="V9" s="17">
        <v>0.27671480111468399</v>
      </c>
      <c r="W9" s="17">
        <v>0.13215798739149501</v>
      </c>
      <c r="X9" s="17">
        <v>0</v>
      </c>
      <c r="Y9" s="17">
        <v>0.16909373984930501</v>
      </c>
      <c r="Z9" s="17">
        <v>0</v>
      </c>
      <c r="AA9" s="17">
        <v>0.178013759654221</v>
      </c>
      <c r="AB9" s="17">
        <v>0</v>
      </c>
      <c r="AC9" s="17">
        <v>0.27919019457134397</v>
      </c>
      <c r="AD9" s="17">
        <v>0.678979653741416</v>
      </c>
      <c r="AE9" s="17"/>
      <c r="AF9" s="17">
        <v>0.19164882148541601</v>
      </c>
      <c r="AG9" s="17">
        <v>0.114313690239156</v>
      </c>
      <c r="AH9" s="17">
        <v>0.101273377570057</v>
      </c>
      <c r="AI9" s="17"/>
      <c r="AJ9" s="17">
        <v>0.23586048203217599</v>
      </c>
      <c r="AK9" s="17">
        <v>3.0529940734490901E-2</v>
      </c>
      <c r="AL9" s="17">
        <v>0</v>
      </c>
      <c r="AM9" s="17">
        <v>0.41252593873694998</v>
      </c>
      <c r="AN9" s="17">
        <v>0.100070177841294</v>
      </c>
      <c r="AO9" s="17"/>
      <c r="AP9" s="17">
        <v>0.201495677184414</v>
      </c>
      <c r="AQ9" s="17">
        <v>2.59532369945168E-2</v>
      </c>
      <c r="AR9" s="17">
        <v>0.19757322170261199</v>
      </c>
      <c r="AS9" s="17">
        <v>0.214025719802522</v>
      </c>
      <c r="AT9" s="17">
        <v>0.24904051419988699</v>
      </c>
      <c r="AU9" s="17"/>
      <c r="AV9" s="17">
        <v>0</v>
      </c>
      <c r="AW9" s="17">
        <v>0.18915227552884301</v>
      </c>
      <c r="AX9" s="17">
        <v>0</v>
      </c>
      <c r="AY9" s="17">
        <v>0.22105949539039901</v>
      </c>
      <c r="AZ9" s="17">
        <v>0.16273849760947601</v>
      </c>
      <c r="BA9" s="17">
        <v>0.18449982526415401</v>
      </c>
      <c r="BB9" s="17"/>
      <c r="BC9" s="17">
        <v>0.150634346086643</v>
      </c>
      <c r="BD9" s="17">
        <v>0.18265908431817299</v>
      </c>
      <c r="BE9" s="17">
        <v>3.9133579942665198E-2</v>
      </c>
      <c r="BF9" s="17">
        <v>0.144331785277208</v>
      </c>
      <c r="BG9" s="17">
        <v>0</v>
      </c>
    </row>
    <row r="10" spans="2:59" x14ac:dyDescent="0.35">
      <c r="B10" s="18" t="s">
        <v>689</v>
      </c>
      <c r="C10" s="17">
        <v>3.8834551389946403E-2</v>
      </c>
      <c r="D10" s="17">
        <v>4.4446038465641602E-2</v>
      </c>
      <c r="E10" s="17">
        <v>3.20102151742419E-2</v>
      </c>
      <c r="F10" s="17"/>
      <c r="G10" s="17">
        <v>0</v>
      </c>
      <c r="H10" s="17">
        <v>8.6259375572330405E-2</v>
      </c>
      <c r="I10" s="17">
        <v>3.2643561685424101E-2</v>
      </c>
      <c r="J10" s="17">
        <v>0</v>
      </c>
      <c r="K10" s="17">
        <v>3.6177809268943699E-2</v>
      </c>
      <c r="L10" s="17">
        <v>9.1268917012371401E-2</v>
      </c>
      <c r="M10" s="17"/>
      <c r="N10" s="17">
        <v>6.6396358316459306E-2</v>
      </c>
      <c r="O10" s="17">
        <v>0</v>
      </c>
      <c r="P10" s="17">
        <v>2.5923018060013701E-2</v>
      </c>
      <c r="Q10" s="17">
        <v>5.9025754952254199E-2</v>
      </c>
      <c r="R10" s="17"/>
      <c r="S10" s="17">
        <v>6.1402544326212699E-2</v>
      </c>
      <c r="T10" s="17">
        <v>0</v>
      </c>
      <c r="U10" s="17">
        <v>0</v>
      </c>
      <c r="V10" s="17">
        <v>0</v>
      </c>
      <c r="W10" s="17">
        <v>0.14645922635102801</v>
      </c>
      <c r="X10" s="17">
        <v>0</v>
      </c>
      <c r="Y10" s="17">
        <v>9.3781245370066602E-2</v>
      </c>
      <c r="Z10" s="17">
        <v>0.191847255895399</v>
      </c>
      <c r="AA10" s="17">
        <v>0</v>
      </c>
      <c r="AB10" s="17">
        <v>7.6506040721206897E-2</v>
      </c>
      <c r="AC10" s="17">
        <v>0</v>
      </c>
      <c r="AD10" s="17">
        <v>0</v>
      </c>
      <c r="AE10" s="17"/>
      <c r="AF10" s="17">
        <v>3.7979507802981601E-2</v>
      </c>
      <c r="AG10" s="17">
        <v>6.8090461836234503E-2</v>
      </c>
      <c r="AH10" s="17">
        <v>0</v>
      </c>
      <c r="AI10" s="17"/>
      <c r="AJ10" s="17">
        <v>5.6311654163468498E-2</v>
      </c>
      <c r="AK10" s="17">
        <v>2.9373413332674701E-2</v>
      </c>
      <c r="AL10" s="17">
        <v>0.110743056252326</v>
      </c>
      <c r="AM10" s="17">
        <v>0</v>
      </c>
      <c r="AN10" s="17">
        <v>0</v>
      </c>
      <c r="AO10" s="17"/>
      <c r="AP10" s="17">
        <v>3.9121923761436798E-2</v>
      </c>
      <c r="AQ10" s="17">
        <v>2.4970083112528501E-2</v>
      </c>
      <c r="AR10" s="17">
        <v>0.25865787628184</v>
      </c>
      <c r="AS10" s="17">
        <v>0</v>
      </c>
      <c r="AT10" s="17">
        <v>0</v>
      </c>
      <c r="AU10" s="17"/>
      <c r="AV10" s="17">
        <v>3.0484873830287602E-2</v>
      </c>
      <c r="AW10" s="17">
        <v>0</v>
      </c>
      <c r="AX10" s="17">
        <v>0.16955939023602301</v>
      </c>
      <c r="AY10" s="17">
        <v>0</v>
      </c>
      <c r="AZ10" s="17">
        <v>0</v>
      </c>
      <c r="BA10" s="17">
        <v>0.119015638939149</v>
      </c>
      <c r="BB10" s="17"/>
      <c r="BC10" s="17">
        <v>0</v>
      </c>
      <c r="BD10" s="17">
        <v>3.1309053885633001E-2</v>
      </c>
      <c r="BE10" s="17">
        <v>0.10646806871214901</v>
      </c>
      <c r="BF10" s="17">
        <v>0</v>
      </c>
      <c r="BG10" s="17">
        <v>0</v>
      </c>
    </row>
    <row r="11" spans="2:59" x14ac:dyDescent="0.35">
      <c r="B11" s="18" t="s">
        <v>690</v>
      </c>
      <c r="C11" s="17">
        <v>9.5317137223199996E-2</v>
      </c>
      <c r="D11" s="17">
        <v>0.12223475586716</v>
      </c>
      <c r="E11" s="17">
        <v>6.2581629277698697E-2</v>
      </c>
      <c r="F11" s="17"/>
      <c r="G11" s="17">
        <v>5.36997765051642E-2</v>
      </c>
      <c r="H11" s="17">
        <v>9.4074999806426196E-2</v>
      </c>
      <c r="I11" s="17">
        <v>0.20149746580168301</v>
      </c>
      <c r="J11" s="17">
        <v>8.1008309684249394E-2</v>
      </c>
      <c r="K11" s="17">
        <v>6.8283657396613295E-2</v>
      </c>
      <c r="L11" s="17">
        <v>5.3443297138027597E-2</v>
      </c>
      <c r="M11" s="17"/>
      <c r="N11" s="17">
        <v>8.6975786760513096E-2</v>
      </c>
      <c r="O11" s="17">
        <v>0.152507570271318</v>
      </c>
      <c r="P11" s="17">
        <v>0.122024953471428</v>
      </c>
      <c r="Q11" s="17">
        <v>2.7196700157402501E-2</v>
      </c>
      <c r="R11" s="17"/>
      <c r="S11" s="17">
        <v>0.20143841559487899</v>
      </c>
      <c r="T11" s="17">
        <v>0.105531799385033</v>
      </c>
      <c r="U11" s="17">
        <v>0</v>
      </c>
      <c r="V11" s="17">
        <v>6.9853993689326002E-2</v>
      </c>
      <c r="W11" s="17">
        <v>0</v>
      </c>
      <c r="X11" s="17">
        <v>0.12541518773898899</v>
      </c>
      <c r="Y11" s="17">
        <v>8.9380030472990105E-2</v>
      </c>
      <c r="Z11" s="17">
        <v>0.20376766992011899</v>
      </c>
      <c r="AA11" s="17">
        <v>0</v>
      </c>
      <c r="AB11" s="17">
        <v>0.185516628669602</v>
      </c>
      <c r="AC11" s="17">
        <v>0</v>
      </c>
      <c r="AD11" s="17">
        <v>0</v>
      </c>
      <c r="AE11" s="17"/>
      <c r="AF11" s="17">
        <v>8.1435294877860206E-2</v>
      </c>
      <c r="AG11" s="17">
        <v>3.2594371178904402E-2</v>
      </c>
      <c r="AH11" s="17">
        <v>0.28162370428014</v>
      </c>
      <c r="AI11" s="17"/>
      <c r="AJ11" s="17">
        <v>0.12906000230310699</v>
      </c>
      <c r="AK11" s="17">
        <v>9.4662909463781905E-2</v>
      </c>
      <c r="AL11" s="17">
        <v>0</v>
      </c>
      <c r="AM11" s="17">
        <v>0</v>
      </c>
      <c r="AN11" s="17">
        <v>0.18297067184166099</v>
      </c>
      <c r="AO11" s="17"/>
      <c r="AP11" s="17">
        <v>0.12552432089122201</v>
      </c>
      <c r="AQ11" s="17">
        <v>8.0472115726332297E-2</v>
      </c>
      <c r="AR11" s="17">
        <v>0</v>
      </c>
      <c r="AS11" s="17">
        <v>7.4095833184924104E-2</v>
      </c>
      <c r="AT11" s="17">
        <v>0</v>
      </c>
      <c r="AU11" s="17"/>
      <c r="AV11" s="17">
        <v>9.1063712221906207E-2</v>
      </c>
      <c r="AW11" s="17">
        <v>8.8814308804689698E-2</v>
      </c>
      <c r="AX11" s="17">
        <v>0</v>
      </c>
      <c r="AY11" s="17">
        <v>6.0605942904794902E-2</v>
      </c>
      <c r="AZ11" s="17">
        <v>0.19924028777924099</v>
      </c>
      <c r="BA11" s="17">
        <v>0.123026247205532</v>
      </c>
      <c r="BB11" s="17"/>
      <c r="BC11" s="17">
        <v>3.6743655417148503E-2</v>
      </c>
      <c r="BD11" s="17">
        <v>0.160211364927837</v>
      </c>
      <c r="BE11" s="17">
        <v>0.11651966476245</v>
      </c>
      <c r="BF11" s="17">
        <v>0.145967547354109</v>
      </c>
      <c r="BG11" s="17">
        <v>0</v>
      </c>
    </row>
    <row r="12" spans="2:59" x14ac:dyDescent="0.35">
      <c r="B12" s="18" t="s">
        <v>691</v>
      </c>
      <c r="C12" s="17">
        <v>0.260615241591377</v>
      </c>
      <c r="D12" s="17">
        <v>0.28824788436902199</v>
      </c>
      <c r="E12" s="17">
        <v>0.22701016644830699</v>
      </c>
      <c r="F12" s="17"/>
      <c r="G12" s="17">
        <v>0.26780913742290602</v>
      </c>
      <c r="H12" s="17">
        <v>0.517537628138801</v>
      </c>
      <c r="I12" s="17">
        <v>8.9565894371443605E-2</v>
      </c>
      <c r="J12" s="17">
        <v>0.33867611030558897</v>
      </c>
      <c r="K12" s="17">
        <v>0.16270096462474201</v>
      </c>
      <c r="L12" s="17">
        <v>0.34741677006926602</v>
      </c>
      <c r="M12" s="17"/>
      <c r="N12" s="17">
        <v>0.263277634519193</v>
      </c>
      <c r="O12" s="17">
        <v>0.23774033953589099</v>
      </c>
      <c r="P12" s="17">
        <v>0.287449972676042</v>
      </c>
      <c r="Q12" s="17">
        <v>0.247126316993938</v>
      </c>
      <c r="R12" s="17"/>
      <c r="S12" s="17">
        <v>0.28307326115299702</v>
      </c>
      <c r="T12" s="17">
        <v>0.41068558530320898</v>
      </c>
      <c r="U12" s="17">
        <v>0</v>
      </c>
      <c r="V12" s="17">
        <v>0.20300575548799199</v>
      </c>
      <c r="W12" s="17">
        <v>0.27065825615726302</v>
      </c>
      <c r="X12" s="17">
        <v>0.36641789776961903</v>
      </c>
      <c r="Y12" s="17">
        <v>0.21199477949763701</v>
      </c>
      <c r="Z12" s="17">
        <v>0.209132982110488</v>
      </c>
      <c r="AA12" s="17">
        <v>0.40557399879797001</v>
      </c>
      <c r="AB12" s="17">
        <v>0.171648813794194</v>
      </c>
      <c r="AC12" s="17">
        <v>0</v>
      </c>
      <c r="AD12" s="17">
        <v>0</v>
      </c>
      <c r="AE12" s="17"/>
      <c r="AF12" s="17">
        <v>0.30317920345421101</v>
      </c>
      <c r="AG12" s="17">
        <v>0.21729171463230901</v>
      </c>
      <c r="AH12" s="17">
        <v>0.26722539162032399</v>
      </c>
      <c r="AI12" s="17"/>
      <c r="AJ12" s="17">
        <v>0.29697441674386199</v>
      </c>
      <c r="AK12" s="17">
        <v>0.33546676235046002</v>
      </c>
      <c r="AL12" s="17">
        <v>0.311068045424511</v>
      </c>
      <c r="AM12" s="17">
        <v>0</v>
      </c>
      <c r="AN12" s="17">
        <v>0.16839995067862901</v>
      </c>
      <c r="AO12" s="17"/>
      <c r="AP12" s="17">
        <v>0.27311546572669898</v>
      </c>
      <c r="AQ12" s="17">
        <v>0.338631721195711</v>
      </c>
      <c r="AR12" s="17">
        <v>0.28838616552885199</v>
      </c>
      <c r="AS12" s="17">
        <v>0.25944441605651702</v>
      </c>
      <c r="AT12" s="17">
        <v>0.22590517867122101</v>
      </c>
      <c r="AU12" s="17"/>
      <c r="AV12" s="17">
        <v>0.41342054205678003</v>
      </c>
      <c r="AW12" s="17">
        <v>0.31474058199506999</v>
      </c>
      <c r="AX12" s="17">
        <v>0.38353381362657901</v>
      </c>
      <c r="AY12" s="17">
        <v>0.164669082973048</v>
      </c>
      <c r="AZ12" s="17">
        <v>0.14762043636661901</v>
      </c>
      <c r="BA12" s="17">
        <v>5.2571566511183103E-2</v>
      </c>
      <c r="BB12" s="17"/>
      <c r="BC12" s="17">
        <v>0.33591008188510402</v>
      </c>
      <c r="BD12" s="17">
        <v>0.22181562803369401</v>
      </c>
      <c r="BE12" s="17">
        <v>0.26025627608416901</v>
      </c>
      <c r="BF12" s="17">
        <v>0.252187589348352</v>
      </c>
      <c r="BG12" s="17">
        <v>0</v>
      </c>
    </row>
    <row r="13" spans="2:59" x14ac:dyDescent="0.35">
      <c r="B13" s="18" t="s">
        <v>692</v>
      </c>
      <c r="C13" s="17">
        <v>0.130173377111898</v>
      </c>
      <c r="D13" s="17">
        <v>0.13611891033253501</v>
      </c>
      <c r="E13" s="17">
        <v>0.12294279506974901</v>
      </c>
      <c r="F13" s="17"/>
      <c r="G13" s="17">
        <v>0.35771023188963302</v>
      </c>
      <c r="H13" s="17">
        <v>0.116458033514955</v>
      </c>
      <c r="I13" s="17">
        <v>0.122714035755314</v>
      </c>
      <c r="J13" s="17">
        <v>0.16749981261486199</v>
      </c>
      <c r="K13" s="17">
        <v>7.6985324626718199E-2</v>
      </c>
      <c r="L13" s="17">
        <v>4.5963715065697498E-2</v>
      </c>
      <c r="M13" s="17"/>
      <c r="N13" s="17">
        <v>0.226232095190328</v>
      </c>
      <c r="O13" s="17">
        <v>8.0231774068883197E-2</v>
      </c>
      <c r="P13" s="17">
        <v>0.113446718893586</v>
      </c>
      <c r="Q13" s="17">
        <v>0.10006633115007001</v>
      </c>
      <c r="R13" s="17"/>
      <c r="S13" s="17">
        <v>0.18586149509240499</v>
      </c>
      <c r="T13" s="17">
        <v>0.136182480991276</v>
      </c>
      <c r="U13" s="17">
        <v>0</v>
      </c>
      <c r="V13" s="17">
        <v>6.81384476178611E-2</v>
      </c>
      <c r="W13" s="17">
        <v>0.16346938146798501</v>
      </c>
      <c r="X13" s="17">
        <v>0.21458368967886701</v>
      </c>
      <c r="Y13" s="17">
        <v>0</v>
      </c>
      <c r="Z13" s="17">
        <v>0.179663639196458</v>
      </c>
      <c r="AA13" s="17">
        <v>0</v>
      </c>
      <c r="AB13" s="17">
        <v>0.17965765141939199</v>
      </c>
      <c r="AC13" s="17">
        <v>0.40983576241891201</v>
      </c>
      <c r="AD13" s="17">
        <v>0</v>
      </c>
      <c r="AE13" s="17"/>
      <c r="AF13" s="17">
        <v>7.7043290753632795E-2</v>
      </c>
      <c r="AG13" s="17">
        <v>0.15650618526372301</v>
      </c>
      <c r="AH13" s="17">
        <v>5.3299017412352198E-2</v>
      </c>
      <c r="AI13" s="17"/>
      <c r="AJ13" s="17">
        <v>0.10507539749306199</v>
      </c>
      <c r="AK13" s="17">
        <v>0.16030127727760701</v>
      </c>
      <c r="AL13" s="17">
        <v>0</v>
      </c>
      <c r="AM13" s="17">
        <v>0</v>
      </c>
      <c r="AN13" s="17">
        <v>0.17772391828350501</v>
      </c>
      <c r="AO13" s="17"/>
      <c r="AP13" s="17">
        <v>0.151179042590214</v>
      </c>
      <c r="AQ13" s="17">
        <v>0.14775314704040299</v>
      </c>
      <c r="AR13" s="17">
        <v>0</v>
      </c>
      <c r="AS13" s="17">
        <v>0.10199968790320101</v>
      </c>
      <c r="AT13" s="17">
        <v>0</v>
      </c>
      <c r="AU13" s="17"/>
      <c r="AV13" s="17">
        <v>0.117424877420487</v>
      </c>
      <c r="AW13" s="17">
        <v>0.13341409368070101</v>
      </c>
      <c r="AX13" s="17">
        <v>0.110836861884049</v>
      </c>
      <c r="AY13" s="17">
        <v>0.17769384490325299</v>
      </c>
      <c r="AZ13" s="17">
        <v>0</v>
      </c>
      <c r="BA13" s="17">
        <v>0.130190479300614</v>
      </c>
      <c r="BB13" s="17"/>
      <c r="BC13" s="17">
        <v>6.17716568467407E-2</v>
      </c>
      <c r="BD13" s="17">
        <v>0.20314085163365</v>
      </c>
      <c r="BE13" s="17">
        <v>0.14670707878058301</v>
      </c>
      <c r="BF13" s="17">
        <v>8.7067051565498904E-2</v>
      </c>
      <c r="BG13" s="17">
        <v>0</v>
      </c>
    </row>
    <row r="14" spans="2:59" x14ac:dyDescent="0.35">
      <c r="B14" s="18" t="s">
        <v>598</v>
      </c>
      <c r="C14" s="17">
        <v>0.13591210605971599</v>
      </c>
      <c r="D14" s="17">
        <v>0.18343780991160899</v>
      </c>
      <c r="E14" s="17">
        <v>7.8114346286182704E-2</v>
      </c>
      <c r="F14" s="17"/>
      <c r="G14" s="17">
        <v>7.67982972629737E-2</v>
      </c>
      <c r="H14" s="17">
        <v>9.1594963161061096E-2</v>
      </c>
      <c r="I14" s="17">
        <v>0.14963303424580299</v>
      </c>
      <c r="J14" s="17">
        <v>0.187969014724825</v>
      </c>
      <c r="K14" s="17">
        <v>0.23084926223142499</v>
      </c>
      <c r="L14" s="17">
        <v>0</v>
      </c>
      <c r="M14" s="17"/>
      <c r="N14" s="17">
        <v>0.140737953157512</v>
      </c>
      <c r="O14" s="17">
        <v>0.133054809393403</v>
      </c>
      <c r="P14" s="17">
        <v>7.8351265780152696E-2</v>
      </c>
      <c r="Q14" s="17">
        <v>0.19721323708505001</v>
      </c>
      <c r="R14" s="17"/>
      <c r="S14" s="17">
        <v>7.3800082911204795E-2</v>
      </c>
      <c r="T14" s="17">
        <v>0.14463422427014699</v>
      </c>
      <c r="U14" s="17">
        <v>0</v>
      </c>
      <c r="V14" s="17">
        <v>8.8946760742652897E-2</v>
      </c>
      <c r="W14" s="17">
        <v>0</v>
      </c>
      <c r="X14" s="17">
        <v>0.29358322481252502</v>
      </c>
      <c r="Y14" s="17">
        <v>0.34976017895124101</v>
      </c>
      <c r="Z14" s="17">
        <v>0</v>
      </c>
      <c r="AA14" s="17">
        <v>0.16538554691701701</v>
      </c>
      <c r="AB14" s="17">
        <v>9.3683647822492E-2</v>
      </c>
      <c r="AC14" s="17">
        <v>0.17904578001781499</v>
      </c>
      <c r="AD14" s="17">
        <v>0</v>
      </c>
      <c r="AE14" s="17"/>
      <c r="AF14" s="17">
        <v>0.17262503264091</v>
      </c>
      <c r="AG14" s="17">
        <v>0.142683587459044</v>
      </c>
      <c r="AH14" s="17">
        <v>0.102153536613188</v>
      </c>
      <c r="AI14" s="17"/>
      <c r="AJ14" s="17">
        <v>8.3130289842468896E-2</v>
      </c>
      <c r="AK14" s="17">
        <v>0.14480507587236899</v>
      </c>
      <c r="AL14" s="17">
        <v>0.12350206987663399</v>
      </c>
      <c r="AM14" s="17">
        <v>0.41011869050384098</v>
      </c>
      <c r="AN14" s="17">
        <v>0.21718641952756301</v>
      </c>
      <c r="AO14" s="17"/>
      <c r="AP14" s="17">
        <v>8.2692540701148606E-2</v>
      </c>
      <c r="AQ14" s="17">
        <v>0.14574580394476799</v>
      </c>
      <c r="AR14" s="17">
        <v>0</v>
      </c>
      <c r="AS14" s="17">
        <v>0.17825225420792601</v>
      </c>
      <c r="AT14" s="17">
        <v>0</v>
      </c>
      <c r="AU14" s="17"/>
      <c r="AV14" s="17">
        <v>0.171839781998124</v>
      </c>
      <c r="AW14" s="17">
        <v>0.177824555881054</v>
      </c>
      <c r="AX14" s="17">
        <v>8.1210408419322602E-2</v>
      </c>
      <c r="AY14" s="17">
        <v>0.14579964185320199</v>
      </c>
      <c r="AZ14" s="17">
        <v>0</v>
      </c>
      <c r="BA14" s="17">
        <v>6.9538830775727506E-2</v>
      </c>
      <c r="BB14" s="17"/>
      <c r="BC14" s="17">
        <v>0.178561913031277</v>
      </c>
      <c r="BD14" s="17">
        <v>8.7723842298847901E-2</v>
      </c>
      <c r="BE14" s="17">
        <v>6.9161875440250598E-2</v>
      </c>
      <c r="BF14" s="17">
        <v>0.22740944790317399</v>
      </c>
      <c r="BG14" s="17">
        <v>0</v>
      </c>
    </row>
    <row r="15" spans="2:59" x14ac:dyDescent="0.35">
      <c r="B15" s="18" t="s">
        <v>726</v>
      </c>
      <c r="C15" s="17">
        <v>0.14498538079089099</v>
      </c>
      <c r="D15" s="17">
        <v>0.129013620843871</v>
      </c>
      <c r="E15" s="17">
        <v>0.16440922662082899</v>
      </c>
      <c r="F15" s="17"/>
      <c r="G15" s="17">
        <v>0.15183519127234099</v>
      </c>
      <c r="H15" s="17">
        <v>9.4074999806426196E-2</v>
      </c>
      <c r="I15" s="17">
        <v>0.24412600348965199</v>
      </c>
      <c r="J15" s="17">
        <v>8.3175668890598395E-2</v>
      </c>
      <c r="K15" s="17">
        <v>0.15080536608488099</v>
      </c>
      <c r="L15" s="17">
        <v>0.123141194034358</v>
      </c>
      <c r="M15" s="17"/>
      <c r="N15" s="17">
        <v>6.8919829953494396E-2</v>
      </c>
      <c r="O15" s="17">
        <v>0.35487197948570298</v>
      </c>
      <c r="P15" s="17">
        <v>8.5397173152333999E-2</v>
      </c>
      <c r="Q15" s="17">
        <v>0.11088522299888399</v>
      </c>
      <c r="R15" s="17"/>
      <c r="S15" s="17">
        <v>0.132835843864435</v>
      </c>
      <c r="T15" s="17">
        <v>0.105173105407609</v>
      </c>
      <c r="U15" s="17">
        <v>0.52183144782241098</v>
      </c>
      <c r="V15" s="17">
        <v>0.14250665516564301</v>
      </c>
      <c r="W15" s="17">
        <v>0.13988886628883701</v>
      </c>
      <c r="X15" s="17">
        <v>0</v>
      </c>
      <c r="Y15" s="17">
        <v>8.5990025858760297E-2</v>
      </c>
      <c r="Z15" s="17">
        <v>0.215588452877536</v>
      </c>
      <c r="AA15" s="17">
        <v>0.17222114898649801</v>
      </c>
      <c r="AB15" s="17">
        <v>0.29298721757311302</v>
      </c>
      <c r="AC15" s="17">
        <v>0</v>
      </c>
      <c r="AD15" s="17">
        <v>0.321020346258584</v>
      </c>
      <c r="AE15" s="17"/>
      <c r="AF15" s="17">
        <v>0.13608884898498899</v>
      </c>
      <c r="AG15" s="17">
        <v>0.168472061239368</v>
      </c>
      <c r="AH15" s="17">
        <v>9.6630929674793198E-2</v>
      </c>
      <c r="AI15" s="17"/>
      <c r="AJ15" s="17">
        <v>9.3587757421855197E-2</v>
      </c>
      <c r="AK15" s="17">
        <v>0.17590819186173401</v>
      </c>
      <c r="AL15" s="17">
        <v>0.194009883294572</v>
      </c>
      <c r="AM15" s="17">
        <v>0.17735537075920901</v>
      </c>
      <c r="AN15" s="17">
        <v>0.104494449123903</v>
      </c>
      <c r="AO15" s="17"/>
      <c r="AP15" s="17">
        <v>3.9450952282985098E-2</v>
      </c>
      <c r="AQ15" s="17">
        <v>0.211861683900811</v>
      </c>
      <c r="AR15" s="17">
        <v>0.172869429013462</v>
      </c>
      <c r="AS15" s="17">
        <v>0.17218208884490999</v>
      </c>
      <c r="AT15" s="17">
        <v>0.20863207613731299</v>
      </c>
      <c r="AU15" s="17"/>
      <c r="AV15" s="17">
        <v>0.145718252488758</v>
      </c>
      <c r="AW15" s="17">
        <v>4.5463612427689003E-2</v>
      </c>
      <c r="AX15" s="17">
        <v>0.17251526597164801</v>
      </c>
      <c r="AY15" s="17">
        <v>0.230171991975303</v>
      </c>
      <c r="AZ15" s="17">
        <v>0.28363089324323398</v>
      </c>
      <c r="BA15" s="17">
        <v>0.20128864936589699</v>
      </c>
      <c r="BB15" s="17"/>
      <c r="BC15" s="17">
        <v>0.164656404980144</v>
      </c>
      <c r="BD15" s="17">
        <v>5.54564059966016E-2</v>
      </c>
      <c r="BE15" s="17">
        <v>0.216575506977111</v>
      </c>
      <c r="BF15" s="17">
        <v>7.5132939062501902E-2</v>
      </c>
      <c r="BG15" s="17">
        <v>1</v>
      </c>
    </row>
    <row r="16" spans="2:59" x14ac:dyDescent="0.35">
      <c r="B16" s="18" t="s">
        <v>100</v>
      </c>
      <c r="C16" s="19">
        <v>6.1319461059751203E-2</v>
      </c>
      <c r="D16" s="19">
        <v>2.2057954976832699E-2</v>
      </c>
      <c r="E16" s="19">
        <v>0.109066825391259</v>
      </c>
      <c r="F16" s="19"/>
      <c r="G16" s="19">
        <v>9.2147365646981297E-2</v>
      </c>
      <c r="H16" s="19">
        <v>0</v>
      </c>
      <c r="I16" s="19">
        <v>0.108444397790683</v>
      </c>
      <c r="J16" s="19">
        <v>6.9475703846735501E-2</v>
      </c>
      <c r="K16" s="19">
        <v>3.3053261767237802E-2</v>
      </c>
      <c r="L16" s="19">
        <v>4.7999606349902302E-2</v>
      </c>
      <c r="M16" s="19"/>
      <c r="N16" s="19">
        <v>3.7195997621594701E-2</v>
      </c>
      <c r="O16" s="19">
        <v>0</v>
      </c>
      <c r="P16" s="19">
        <v>0.109177571638812</v>
      </c>
      <c r="Q16" s="19">
        <v>8.0691168567116098E-2</v>
      </c>
      <c r="R16" s="19"/>
      <c r="S16" s="19">
        <v>6.1588357057865799E-2</v>
      </c>
      <c r="T16" s="19">
        <v>0</v>
      </c>
      <c r="U16" s="19">
        <v>0.24475295852603299</v>
      </c>
      <c r="V16" s="19">
        <v>0.15083358618184101</v>
      </c>
      <c r="W16" s="19">
        <v>0.147366282343392</v>
      </c>
      <c r="X16" s="19">
        <v>0</v>
      </c>
      <c r="Y16" s="19">
        <v>0</v>
      </c>
      <c r="Z16" s="19">
        <v>0</v>
      </c>
      <c r="AA16" s="19">
        <v>7.8805545644294206E-2</v>
      </c>
      <c r="AB16" s="19">
        <v>0</v>
      </c>
      <c r="AC16" s="19">
        <v>0.131928262991929</v>
      </c>
      <c r="AD16" s="19">
        <v>0</v>
      </c>
      <c r="AE16" s="19"/>
      <c r="AF16" s="19">
        <v>0</v>
      </c>
      <c r="AG16" s="19">
        <v>0.100047928151261</v>
      </c>
      <c r="AH16" s="19">
        <v>9.7794042829146305E-2</v>
      </c>
      <c r="AI16" s="19"/>
      <c r="AJ16" s="19">
        <v>0</v>
      </c>
      <c r="AK16" s="19">
        <v>2.8952429106882401E-2</v>
      </c>
      <c r="AL16" s="19">
        <v>0.260676945151957</v>
      </c>
      <c r="AM16" s="19">
        <v>0</v>
      </c>
      <c r="AN16" s="19">
        <v>4.9154412703445602E-2</v>
      </c>
      <c r="AO16" s="19"/>
      <c r="AP16" s="19">
        <v>8.74200768618804E-2</v>
      </c>
      <c r="AQ16" s="19">
        <v>2.4612208084929799E-2</v>
      </c>
      <c r="AR16" s="19">
        <v>8.2513307473233696E-2</v>
      </c>
      <c r="AS16" s="19">
        <v>0</v>
      </c>
      <c r="AT16" s="19">
        <v>0.31642223099157801</v>
      </c>
      <c r="AU16" s="19"/>
      <c r="AV16" s="19">
        <v>3.0047959983658001E-2</v>
      </c>
      <c r="AW16" s="19">
        <v>5.0590571681954001E-2</v>
      </c>
      <c r="AX16" s="19">
        <v>8.2344259862377603E-2</v>
      </c>
      <c r="AY16" s="19">
        <v>0</v>
      </c>
      <c r="AZ16" s="19">
        <v>0.20676988500143101</v>
      </c>
      <c r="BA16" s="19">
        <v>0.119868762637744</v>
      </c>
      <c r="BB16" s="19"/>
      <c r="BC16" s="19">
        <v>7.1721941752943302E-2</v>
      </c>
      <c r="BD16" s="19">
        <v>5.76837689055626E-2</v>
      </c>
      <c r="BE16" s="19">
        <v>4.5177949300620697E-2</v>
      </c>
      <c r="BF16" s="19">
        <v>6.7903639489155898E-2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114</v>
      </c>
      <c r="D7" s="10">
        <v>62</v>
      </c>
      <c r="E7" s="10">
        <v>52</v>
      </c>
      <c r="F7" s="10"/>
      <c r="G7" s="10">
        <v>16</v>
      </c>
      <c r="H7" s="10">
        <v>17</v>
      </c>
      <c r="I7" s="10">
        <v>18</v>
      </c>
      <c r="J7" s="10">
        <v>17</v>
      </c>
      <c r="K7" s="10">
        <v>20</v>
      </c>
      <c r="L7" s="10">
        <v>26</v>
      </c>
      <c r="M7" s="10"/>
      <c r="N7" s="10">
        <v>29</v>
      </c>
      <c r="O7" s="10">
        <v>24</v>
      </c>
      <c r="P7" s="10">
        <v>25</v>
      </c>
      <c r="Q7" s="10">
        <v>36</v>
      </c>
      <c r="R7" s="10"/>
      <c r="S7" s="10">
        <v>16</v>
      </c>
      <c r="T7" s="10">
        <v>22</v>
      </c>
      <c r="U7" s="10">
        <v>9</v>
      </c>
      <c r="V7" s="10">
        <v>11</v>
      </c>
      <c r="W7" s="10">
        <v>4</v>
      </c>
      <c r="X7" s="10">
        <v>10</v>
      </c>
      <c r="Y7" s="10">
        <v>5</v>
      </c>
      <c r="Z7" s="10">
        <v>4</v>
      </c>
      <c r="AA7" s="10">
        <v>9</v>
      </c>
      <c r="AB7" s="10">
        <v>9</v>
      </c>
      <c r="AC7" s="10">
        <v>8</v>
      </c>
      <c r="AD7" s="10">
        <v>7</v>
      </c>
      <c r="AE7" s="10"/>
      <c r="AF7" s="10">
        <v>38</v>
      </c>
      <c r="AG7" s="10">
        <v>49</v>
      </c>
      <c r="AH7" s="10">
        <v>17</v>
      </c>
      <c r="AI7" s="10"/>
      <c r="AJ7" s="10">
        <v>34</v>
      </c>
      <c r="AK7" s="10">
        <v>34</v>
      </c>
      <c r="AL7" s="10">
        <v>5</v>
      </c>
      <c r="AM7" s="10">
        <v>2</v>
      </c>
      <c r="AN7" s="10">
        <v>14</v>
      </c>
      <c r="AO7" s="10"/>
      <c r="AP7" s="10">
        <v>22</v>
      </c>
      <c r="AQ7" s="10">
        <v>37</v>
      </c>
      <c r="AR7" s="10">
        <v>10</v>
      </c>
      <c r="AS7" s="10">
        <v>16</v>
      </c>
      <c r="AT7" s="10">
        <v>4</v>
      </c>
      <c r="AU7" s="10"/>
      <c r="AV7" s="10">
        <v>32</v>
      </c>
      <c r="AW7" s="10">
        <v>20</v>
      </c>
      <c r="AX7" s="10">
        <v>9</v>
      </c>
      <c r="AY7" s="10">
        <v>19</v>
      </c>
      <c r="AZ7" s="10">
        <v>5</v>
      </c>
      <c r="BA7" s="10">
        <v>10</v>
      </c>
      <c r="BB7" s="10"/>
      <c r="BC7" s="10">
        <v>31</v>
      </c>
      <c r="BD7" s="10">
        <v>24</v>
      </c>
      <c r="BE7" s="10">
        <v>32</v>
      </c>
      <c r="BF7" s="10">
        <v>12</v>
      </c>
      <c r="BG7" s="10">
        <v>1</v>
      </c>
    </row>
    <row r="8" spans="2:59" ht="30" customHeight="1" x14ac:dyDescent="0.35">
      <c r="B8" s="11" t="s">
        <v>20</v>
      </c>
      <c r="C8" s="11">
        <v>115</v>
      </c>
      <c r="D8" s="11">
        <v>63</v>
      </c>
      <c r="E8" s="11">
        <v>52</v>
      </c>
      <c r="F8" s="11"/>
      <c r="G8" s="11">
        <v>16</v>
      </c>
      <c r="H8" s="11">
        <v>17</v>
      </c>
      <c r="I8" s="11">
        <v>19</v>
      </c>
      <c r="J8" s="11">
        <v>17</v>
      </c>
      <c r="K8" s="11">
        <v>20</v>
      </c>
      <c r="L8" s="11">
        <v>25</v>
      </c>
      <c r="M8" s="11"/>
      <c r="N8" s="11">
        <v>28</v>
      </c>
      <c r="O8" s="11">
        <v>27</v>
      </c>
      <c r="P8" s="11">
        <v>25</v>
      </c>
      <c r="Q8" s="11">
        <v>35</v>
      </c>
      <c r="R8" s="11"/>
      <c r="S8" s="11">
        <v>15</v>
      </c>
      <c r="T8" s="11">
        <v>22</v>
      </c>
      <c r="U8" s="11">
        <v>9</v>
      </c>
      <c r="V8" s="11">
        <v>14</v>
      </c>
      <c r="W8" s="11">
        <v>5</v>
      </c>
      <c r="X8" s="11">
        <v>12</v>
      </c>
      <c r="Y8" s="11">
        <v>5</v>
      </c>
      <c r="Z8" s="11">
        <v>3</v>
      </c>
      <c r="AA8" s="11">
        <v>8</v>
      </c>
      <c r="AB8" s="11">
        <v>8</v>
      </c>
      <c r="AC8" s="11">
        <v>7</v>
      </c>
      <c r="AD8" s="11">
        <v>6</v>
      </c>
      <c r="AE8" s="11"/>
      <c r="AF8" s="11">
        <v>38</v>
      </c>
      <c r="AG8" s="11">
        <v>48</v>
      </c>
      <c r="AH8" s="11">
        <v>18</v>
      </c>
      <c r="AI8" s="11"/>
      <c r="AJ8" s="11">
        <v>33</v>
      </c>
      <c r="AK8" s="11">
        <v>35</v>
      </c>
      <c r="AL8" s="11">
        <v>5</v>
      </c>
      <c r="AM8" s="11">
        <v>2</v>
      </c>
      <c r="AN8" s="11">
        <v>15</v>
      </c>
      <c r="AO8" s="11"/>
      <c r="AP8" s="11">
        <v>22</v>
      </c>
      <c r="AQ8" s="11">
        <v>38</v>
      </c>
      <c r="AR8" s="11">
        <v>10</v>
      </c>
      <c r="AS8" s="11">
        <v>17</v>
      </c>
      <c r="AT8" s="11">
        <v>4</v>
      </c>
      <c r="AU8" s="11"/>
      <c r="AV8" s="11">
        <v>32</v>
      </c>
      <c r="AW8" s="11">
        <v>20</v>
      </c>
      <c r="AX8" s="11">
        <v>10</v>
      </c>
      <c r="AY8" s="11">
        <v>20</v>
      </c>
      <c r="AZ8" s="11">
        <v>5</v>
      </c>
      <c r="BA8" s="11">
        <v>11</v>
      </c>
      <c r="BB8" s="11"/>
      <c r="BC8" s="11">
        <v>32</v>
      </c>
      <c r="BD8" s="11">
        <v>23</v>
      </c>
      <c r="BE8" s="11">
        <v>33</v>
      </c>
      <c r="BF8" s="11">
        <v>12</v>
      </c>
      <c r="BG8" s="11">
        <v>1</v>
      </c>
    </row>
    <row r="9" spans="2:59" ht="29" x14ac:dyDescent="0.35">
      <c r="B9" s="18" t="s">
        <v>721</v>
      </c>
      <c r="C9" s="17">
        <v>6.5079710116820094E-2</v>
      </c>
      <c r="D9" s="17">
        <v>5.67953800804833E-2</v>
      </c>
      <c r="E9" s="17">
        <v>7.5162999670419395E-2</v>
      </c>
      <c r="F9" s="17"/>
      <c r="G9" s="17">
        <v>5.7636185525295501E-2</v>
      </c>
      <c r="H9" s="17">
        <v>0.10206785534615399</v>
      </c>
      <c r="I9" s="17">
        <v>4.2184789827087503E-2</v>
      </c>
      <c r="J9" s="17">
        <v>4.9100877424219702E-2</v>
      </c>
      <c r="K9" s="17">
        <v>0.10792190527729199</v>
      </c>
      <c r="L9" s="17">
        <v>3.9366025224954498E-2</v>
      </c>
      <c r="M9" s="17"/>
      <c r="N9" s="17">
        <v>5.6479987137149398E-2</v>
      </c>
      <c r="O9" s="17">
        <v>0</v>
      </c>
      <c r="P9" s="17">
        <v>3.9376685362936398E-2</v>
      </c>
      <c r="Q9" s="17">
        <v>0.14204952298681101</v>
      </c>
      <c r="R9" s="17"/>
      <c r="S9" s="17">
        <v>0.17510403602872501</v>
      </c>
      <c r="T9" s="17">
        <v>8.0809810964243695E-2</v>
      </c>
      <c r="U9" s="17">
        <v>9.4331044799710898E-2</v>
      </c>
      <c r="V9" s="17">
        <v>0</v>
      </c>
      <c r="W9" s="17">
        <v>0</v>
      </c>
      <c r="X9" s="17">
        <v>9.5019114643506403E-2</v>
      </c>
      <c r="Y9" s="17">
        <v>0</v>
      </c>
      <c r="Z9" s="17">
        <v>0</v>
      </c>
      <c r="AA9" s="17">
        <v>0</v>
      </c>
      <c r="AB9" s="17">
        <v>0</v>
      </c>
      <c r="AC9" s="17">
        <v>0.14117270859532899</v>
      </c>
      <c r="AD9" s="17">
        <v>0</v>
      </c>
      <c r="AE9" s="17"/>
      <c r="AF9" s="17">
        <v>7.0188436957718495E-2</v>
      </c>
      <c r="AG9" s="17">
        <v>6.1313796692940598E-2</v>
      </c>
      <c r="AH9" s="17">
        <v>0.106223890784497</v>
      </c>
      <c r="AI9" s="17"/>
      <c r="AJ9" s="17">
        <v>5.5784908439809301E-2</v>
      </c>
      <c r="AK9" s="17">
        <v>0.134561402839811</v>
      </c>
      <c r="AL9" s="17">
        <v>0</v>
      </c>
      <c r="AM9" s="17">
        <v>0</v>
      </c>
      <c r="AN9" s="17">
        <v>6.0560191536852201E-2</v>
      </c>
      <c r="AO9" s="17"/>
      <c r="AP9" s="17">
        <v>4.4621705565173801E-2</v>
      </c>
      <c r="AQ9" s="17">
        <v>9.7786948356750295E-2</v>
      </c>
      <c r="AR9" s="17">
        <v>0</v>
      </c>
      <c r="AS9" s="17">
        <v>0.113065630032452</v>
      </c>
      <c r="AT9" s="17">
        <v>0</v>
      </c>
      <c r="AU9" s="17"/>
      <c r="AV9" s="17">
        <v>8.5904486984546793E-2</v>
      </c>
      <c r="AW9" s="17">
        <v>4.7522743836150502E-2</v>
      </c>
      <c r="AX9" s="17">
        <v>0</v>
      </c>
      <c r="AY9" s="17">
        <v>0.14070665120002501</v>
      </c>
      <c r="AZ9" s="17">
        <v>0</v>
      </c>
      <c r="BA9" s="17">
        <v>0</v>
      </c>
      <c r="BB9" s="17"/>
      <c r="BC9" s="17">
        <v>5.8590093550030503E-2</v>
      </c>
      <c r="BD9" s="17">
        <v>8.4268197010080106E-2</v>
      </c>
      <c r="BE9" s="17">
        <v>5.0991515530865797E-2</v>
      </c>
      <c r="BF9" s="17">
        <v>6.5909433338221607E-2</v>
      </c>
      <c r="BG9" s="17">
        <v>0</v>
      </c>
    </row>
    <row r="10" spans="2:59" x14ac:dyDescent="0.35">
      <c r="B10" s="18" t="s">
        <v>689</v>
      </c>
      <c r="C10" s="17">
        <v>0.122788170542659</v>
      </c>
      <c r="D10" s="17">
        <v>0.18174425622391399</v>
      </c>
      <c r="E10" s="17">
        <v>5.1029648095650103E-2</v>
      </c>
      <c r="F10" s="17"/>
      <c r="G10" s="17">
        <v>0.220710139324403</v>
      </c>
      <c r="H10" s="17">
        <v>0.118006018985755</v>
      </c>
      <c r="I10" s="17">
        <v>0.24514453601278499</v>
      </c>
      <c r="J10" s="17">
        <v>6.2311162414115502E-2</v>
      </c>
      <c r="K10" s="17">
        <v>0</v>
      </c>
      <c r="L10" s="17">
        <v>0.105859319354754</v>
      </c>
      <c r="M10" s="17"/>
      <c r="N10" s="17">
        <v>9.7996761027384499E-2</v>
      </c>
      <c r="O10" s="17">
        <v>0.17884122671193101</v>
      </c>
      <c r="P10" s="17">
        <v>0.124032901472104</v>
      </c>
      <c r="Q10" s="17">
        <v>9.7671027101155702E-2</v>
      </c>
      <c r="R10" s="17"/>
      <c r="S10" s="17">
        <v>0.182475504860169</v>
      </c>
      <c r="T10" s="17">
        <v>9.8339360181564597E-2</v>
      </c>
      <c r="U10" s="17">
        <v>0.103783479211987</v>
      </c>
      <c r="V10" s="17">
        <v>0.19638327241339701</v>
      </c>
      <c r="W10" s="17">
        <v>0.290570393165962</v>
      </c>
      <c r="X10" s="17">
        <v>0</v>
      </c>
      <c r="Y10" s="17">
        <v>0.197906901458693</v>
      </c>
      <c r="Z10" s="17">
        <v>0.25044221894511798</v>
      </c>
      <c r="AA10" s="17">
        <v>0.101058559186896</v>
      </c>
      <c r="AB10" s="17">
        <v>9.9974084393133406E-2</v>
      </c>
      <c r="AC10" s="17">
        <v>0</v>
      </c>
      <c r="AD10" s="17">
        <v>0.12546577697354599</v>
      </c>
      <c r="AE10" s="17"/>
      <c r="AF10" s="17">
        <v>4.8750136195705299E-2</v>
      </c>
      <c r="AG10" s="17">
        <v>0.14286109627761601</v>
      </c>
      <c r="AH10" s="17">
        <v>0.152118813592653</v>
      </c>
      <c r="AI10" s="17"/>
      <c r="AJ10" s="17">
        <v>5.5962638336166798E-2</v>
      </c>
      <c r="AK10" s="17">
        <v>0.19778681487730601</v>
      </c>
      <c r="AL10" s="17">
        <v>0.22017536195248699</v>
      </c>
      <c r="AM10" s="17">
        <v>0</v>
      </c>
      <c r="AN10" s="17">
        <v>8.8157919434823206E-2</v>
      </c>
      <c r="AO10" s="17"/>
      <c r="AP10" s="17">
        <v>4.1019022692167402E-2</v>
      </c>
      <c r="AQ10" s="17">
        <v>0.15389505337850001</v>
      </c>
      <c r="AR10" s="17">
        <v>0.22825244078037901</v>
      </c>
      <c r="AS10" s="17">
        <v>5.67047578806213E-2</v>
      </c>
      <c r="AT10" s="17">
        <v>0</v>
      </c>
      <c r="AU10" s="17"/>
      <c r="AV10" s="17">
        <v>0.21558483311559601</v>
      </c>
      <c r="AW10" s="17">
        <v>4.5950460111454199E-2</v>
      </c>
      <c r="AX10" s="17">
        <v>0.25076238255982702</v>
      </c>
      <c r="AY10" s="17">
        <v>0.116597756256789</v>
      </c>
      <c r="AZ10" s="17">
        <v>0</v>
      </c>
      <c r="BA10" s="17">
        <v>0</v>
      </c>
      <c r="BB10" s="17"/>
      <c r="BC10" s="17">
        <v>5.3642138793006201E-2</v>
      </c>
      <c r="BD10" s="17">
        <v>3.5272024896598801E-2</v>
      </c>
      <c r="BE10" s="17">
        <v>0.243473027847604</v>
      </c>
      <c r="BF10" s="17">
        <v>0.28186998796731999</v>
      </c>
      <c r="BG10" s="17">
        <v>0</v>
      </c>
    </row>
    <row r="11" spans="2:59" x14ac:dyDescent="0.35">
      <c r="B11" s="18" t="s">
        <v>690</v>
      </c>
      <c r="C11" s="17">
        <v>0.189522536909873</v>
      </c>
      <c r="D11" s="17">
        <v>0.16954369737889499</v>
      </c>
      <c r="E11" s="17">
        <v>0.21383982304552099</v>
      </c>
      <c r="F11" s="17"/>
      <c r="G11" s="17">
        <v>0.17457360269153199</v>
      </c>
      <c r="H11" s="17">
        <v>0.33073829984044201</v>
      </c>
      <c r="I11" s="17">
        <v>0.1808655906618</v>
      </c>
      <c r="J11" s="17">
        <v>0.17647844280265701</v>
      </c>
      <c r="K11" s="17">
        <v>0.203027320597711</v>
      </c>
      <c r="L11" s="17">
        <v>0.105758430239839</v>
      </c>
      <c r="M11" s="17"/>
      <c r="N11" s="17">
        <v>0.229161334144559</v>
      </c>
      <c r="O11" s="17">
        <v>8.2654889465220496E-2</v>
      </c>
      <c r="P11" s="17">
        <v>0.122837062710474</v>
      </c>
      <c r="Q11" s="17">
        <v>0.290064683784235</v>
      </c>
      <c r="R11" s="17"/>
      <c r="S11" s="17">
        <v>0.203721711183244</v>
      </c>
      <c r="T11" s="17">
        <v>0.24113390203850599</v>
      </c>
      <c r="U11" s="17">
        <v>0.250881909870034</v>
      </c>
      <c r="V11" s="17">
        <v>0.253754418195557</v>
      </c>
      <c r="W11" s="17">
        <v>0</v>
      </c>
      <c r="X11" s="17">
        <v>9.6644597676506003E-2</v>
      </c>
      <c r="Y11" s="17">
        <v>0</v>
      </c>
      <c r="Z11" s="17">
        <v>0</v>
      </c>
      <c r="AA11" s="17">
        <v>0.33246048762414099</v>
      </c>
      <c r="AB11" s="17">
        <v>0.114827059757782</v>
      </c>
      <c r="AC11" s="17">
        <v>0.22537098827444799</v>
      </c>
      <c r="AD11" s="17">
        <v>0.178901693329614</v>
      </c>
      <c r="AE11" s="17"/>
      <c r="AF11" s="17">
        <v>0.18860277253483501</v>
      </c>
      <c r="AG11" s="17">
        <v>0.19604217811255201</v>
      </c>
      <c r="AH11" s="17">
        <v>0.18728717601876599</v>
      </c>
      <c r="AI11" s="17"/>
      <c r="AJ11" s="17">
        <v>0.120508074832234</v>
      </c>
      <c r="AK11" s="17">
        <v>0.21063307565820499</v>
      </c>
      <c r="AL11" s="17">
        <v>0</v>
      </c>
      <c r="AM11" s="17">
        <v>0.516303116027229</v>
      </c>
      <c r="AN11" s="17">
        <v>0.27800758432850797</v>
      </c>
      <c r="AO11" s="17"/>
      <c r="AP11" s="17">
        <v>0.190115973703918</v>
      </c>
      <c r="AQ11" s="17">
        <v>0.221881639204416</v>
      </c>
      <c r="AR11" s="17">
        <v>0</v>
      </c>
      <c r="AS11" s="17">
        <v>0.194928968470854</v>
      </c>
      <c r="AT11" s="17">
        <v>0.30502373283005102</v>
      </c>
      <c r="AU11" s="17"/>
      <c r="AV11" s="17">
        <v>0.26298702936493901</v>
      </c>
      <c r="AW11" s="17">
        <v>0.14909984266822199</v>
      </c>
      <c r="AX11" s="17">
        <v>0</v>
      </c>
      <c r="AY11" s="17">
        <v>0.22764756379364801</v>
      </c>
      <c r="AZ11" s="17">
        <v>0.23296005888761101</v>
      </c>
      <c r="BA11" s="17">
        <v>0</v>
      </c>
      <c r="BB11" s="17"/>
      <c r="BC11" s="17">
        <v>0.29884116629486501</v>
      </c>
      <c r="BD11" s="17">
        <v>0.161999482908987</v>
      </c>
      <c r="BE11" s="17">
        <v>0.19412917185081599</v>
      </c>
      <c r="BF11" s="17">
        <v>0</v>
      </c>
      <c r="BG11" s="17">
        <v>0</v>
      </c>
    </row>
    <row r="12" spans="2:59" x14ac:dyDescent="0.35">
      <c r="B12" s="18" t="s">
        <v>691</v>
      </c>
      <c r="C12" s="17">
        <v>0.202600104567039</v>
      </c>
      <c r="D12" s="17">
        <v>0.188841848260764</v>
      </c>
      <c r="E12" s="17">
        <v>0.219345994878063</v>
      </c>
      <c r="F12" s="17"/>
      <c r="G12" s="17">
        <v>0.20315397856540601</v>
      </c>
      <c r="H12" s="17">
        <v>0.22616160427128701</v>
      </c>
      <c r="I12" s="17">
        <v>4.16066769624042E-2</v>
      </c>
      <c r="J12" s="17">
        <v>0.28124049753525898</v>
      </c>
      <c r="K12" s="17">
        <v>0.199456281366862</v>
      </c>
      <c r="L12" s="17">
        <v>0.25820212101756201</v>
      </c>
      <c r="M12" s="17"/>
      <c r="N12" s="17">
        <v>0.174005953506496</v>
      </c>
      <c r="O12" s="17">
        <v>0.35172679623805098</v>
      </c>
      <c r="P12" s="17">
        <v>0.18588045553784799</v>
      </c>
      <c r="Q12" s="17">
        <v>0.119993651310782</v>
      </c>
      <c r="R12" s="17"/>
      <c r="S12" s="17">
        <v>0</v>
      </c>
      <c r="T12" s="17">
        <v>0.22904913526530701</v>
      </c>
      <c r="U12" s="17">
        <v>0</v>
      </c>
      <c r="V12" s="17">
        <v>0.103803515717255</v>
      </c>
      <c r="W12" s="17">
        <v>0</v>
      </c>
      <c r="X12" s="17">
        <v>0.39017060758720601</v>
      </c>
      <c r="Y12" s="17">
        <v>0.60418619708261301</v>
      </c>
      <c r="Z12" s="17">
        <v>0.28184775146521102</v>
      </c>
      <c r="AA12" s="17">
        <v>0.23048558117186599</v>
      </c>
      <c r="AB12" s="17">
        <v>0.45426740668249199</v>
      </c>
      <c r="AC12" s="17">
        <v>0.24410916525985901</v>
      </c>
      <c r="AD12" s="17">
        <v>0.14288714851766501</v>
      </c>
      <c r="AE12" s="17"/>
      <c r="AF12" s="17">
        <v>0.19749038935093499</v>
      </c>
      <c r="AG12" s="17">
        <v>0.24285464699662099</v>
      </c>
      <c r="AH12" s="17">
        <v>0.177123738408002</v>
      </c>
      <c r="AI12" s="17"/>
      <c r="AJ12" s="17">
        <v>0.30354865690251298</v>
      </c>
      <c r="AK12" s="17">
        <v>9.5020255435939102E-2</v>
      </c>
      <c r="AL12" s="17">
        <v>0.209432645478421</v>
      </c>
      <c r="AM12" s="17">
        <v>0.483696883972771</v>
      </c>
      <c r="AN12" s="17">
        <v>0.26183917210623903</v>
      </c>
      <c r="AO12" s="17"/>
      <c r="AP12" s="17">
        <v>0.28480157592724398</v>
      </c>
      <c r="AQ12" s="17">
        <v>8.4190346783784994E-2</v>
      </c>
      <c r="AR12" s="17">
        <v>0.28608055482487299</v>
      </c>
      <c r="AS12" s="17">
        <v>0.25740547617161502</v>
      </c>
      <c r="AT12" s="17">
        <v>0.25779633492116</v>
      </c>
      <c r="AU12" s="17"/>
      <c r="AV12" s="17">
        <v>5.5350585422579299E-2</v>
      </c>
      <c r="AW12" s="17">
        <v>0.36901018758021298</v>
      </c>
      <c r="AX12" s="17">
        <v>0.33193534703898298</v>
      </c>
      <c r="AY12" s="17">
        <v>0.206002640595355</v>
      </c>
      <c r="AZ12" s="17">
        <v>0.19773025681706999</v>
      </c>
      <c r="BA12" s="17">
        <v>0.20918277517184</v>
      </c>
      <c r="BB12" s="17"/>
      <c r="BC12" s="17">
        <v>0.14000497134666601</v>
      </c>
      <c r="BD12" s="17">
        <v>0.23789083099809599</v>
      </c>
      <c r="BE12" s="17">
        <v>0.23597374889109801</v>
      </c>
      <c r="BF12" s="17">
        <v>0.18139696963292101</v>
      </c>
      <c r="BG12" s="17">
        <v>0</v>
      </c>
    </row>
    <row r="13" spans="2:59" x14ac:dyDescent="0.35">
      <c r="B13" s="18" t="s">
        <v>692</v>
      </c>
      <c r="C13" s="17">
        <v>0.114450784256636</v>
      </c>
      <c r="D13" s="17">
        <v>0.120185762373733</v>
      </c>
      <c r="E13" s="17">
        <v>0.107470443699874</v>
      </c>
      <c r="F13" s="17"/>
      <c r="G13" s="17">
        <v>0</v>
      </c>
      <c r="H13" s="17">
        <v>4.5983433149568403E-2</v>
      </c>
      <c r="I13" s="17">
        <v>0.29007946340345397</v>
      </c>
      <c r="J13" s="17">
        <v>0.12448544891071101</v>
      </c>
      <c r="K13" s="17">
        <v>0.184243670626453</v>
      </c>
      <c r="L13" s="17">
        <v>3.92554974948583E-2</v>
      </c>
      <c r="M13" s="17"/>
      <c r="N13" s="17">
        <v>8.6189354820231795E-2</v>
      </c>
      <c r="O13" s="17">
        <v>0.25086413619202602</v>
      </c>
      <c r="P13" s="17">
        <v>0.15532367552756901</v>
      </c>
      <c r="Q13" s="17">
        <v>0</v>
      </c>
      <c r="R13" s="17"/>
      <c r="S13" s="17">
        <v>0.19051238830821199</v>
      </c>
      <c r="T13" s="17">
        <v>0</v>
      </c>
      <c r="U13" s="17">
        <v>0.113060359660431</v>
      </c>
      <c r="V13" s="17">
        <v>9.4349256411910401E-2</v>
      </c>
      <c r="W13" s="17">
        <v>0.47592630174190798</v>
      </c>
      <c r="X13" s="17">
        <v>0</v>
      </c>
      <c r="Y13" s="17">
        <v>0</v>
      </c>
      <c r="Z13" s="17">
        <v>0.241614099340099</v>
      </c>
      <c r="AA13" s="17">
        <v>0</v>
      </c>
      <c r="AB13" s="17">
        <v>0.10961900999671501</v>
      </c>
      <c r="AC13" s="17">
        <v>0.28058294223142</v>
      </c>
      <c r="AD13" s="17">
        <v>0.31118963324450499</v>
      </c>
      <c r="AE13" s="17"/>
      <c r="AF13" s="17">
        <v>0.109856375451571</v>
      </c>
      <c r="AG13" s="17">
        <v>0.122729816072161</v>
      </c>
      <c r="AH13" s="17">
        <v>0.111122274530432</v>
      </c>
      <c r="AI13" s="17"/>
      <c r="AJ13" s="17">
        <v>7.83169552364575E-2</v>
      </c>
      <c r="AK13" s="17">
        <v>8.6859082277173705E-2</v>
      </c>
      <c r="AL13" s="17">
        <v>0.23777597510760501</v>
      </c>
      <c r="AM13" s="17">
        <v>0</v>
      </c>
      <c r="AN13" s="17">
        <v>8.2889282040156595E-2</v>
      </c>
      <c r="AO13" s="17"/>
      <c r="AP13" s="17">
        <v>0.119100843799338</v>
      </c>
      <c r="AQ13" s="17">
        <v>5.7905050818024502E-2</v>
      </c>
      <c r="AR13" s="17">
        <v>0</v>
      </c>
      <c r="AS13" s="17">
        <v>0.197758221505549</v>
      </c>
      <c r="AT13" s="17">
        <v>0</v>
      </c>
      <c r="AU13" s="17"/>
      <c r="AV13" s="17">
        <v>8.9229409431252696E-2</v>
      </c>
      <c r="AW13" s="17">
        <v>8.8578858649300304E-2</v>
      </c>
      <c r="AX13" s="17">
        <v>0</v>
      </c>
      <c r="AY13" s="17">
        <v>0.21097182117793101</v>
      </c>
      <c r="AZ13" s="17">
        <v>0</v>
      </c>
      <c r="BA13" s="17">
        <v>9.1778469195577098E-2</v>
      </c>
      <c r="BB13" s="17"/>
      <c r="BC13" s="17">
        <v>6.12913106069728E-2</v>
      </c>
      <c r="BD13" s="17">
        <v>0.16403499707511801</v>
      </c>
      <c r="BE13" s="17">
        <v>7.3993002521096904E-2</v>
      </c>
      <c r="BF13" s="17">
        <v>0.185127930603326</v>
      </c>
      <c r="BG13" s="17">
        <v>0</v>
      </c>
    </row>
    <row r="14" spans="2:59" x14ac:dyDescent="0.35">
      <c r="B14" s="18" t="s">
        <v>598</v>
      </c>
      <c r="C14" s="17">
        <v>8.7142386763709806E-2</v>
      </c>
      <c r="D14" s="17">
        <v>4.8314756344208197E-2</v>
      </c>
      <c r="E14" s="17">
        <v>0.13440151797682301</v>
      </c>
      <c r="F14" s="17"/>
      <c r="G14" s="17">
        <v>6.4071672235187505E-2</v>
      </c>
      <c r="H14" s="17">
        <v>5.4463721711422601E-2</v>
      </c>
      <c r="I14" s="17">
        <v>6.5188637915271602E-2</v>
      </c>
      <c r="J14" s="17">
        <v>0.17065302899905199</v>
      </c>
      <c r="K14" s="17">
        <v>0.158373426331545</v>
      </c>
      <c r="L14" s="17">
        <v>2.8324692087501799E-2</v>
      </c>
      <c r="M14" s="17"/>
      <c r="N14" s="17">
        <v>0.14040994872773899</v>
      </c>
      <c r="O14" s="17">
        <v>3.8058063324333001E-2</v>
      </c>
      <c r="P14" s="17">
        <v>0.12577356156882999</v>
      </c>
      <c r="Q14" s="17">
        <v>5.4871614943421701E-2</v>
      </c>
      <c r="R14" s="17"/>
      <c r="S14" s="17">
        <v>0.11884154360970201</v>
      </c>
      <c r="T14" s="17">
        <v>9.3140645696411895E-2</v>
      </c>
      <c r="U14" s="17">
        <v>0.21811507195308799</v>
      </c>
      <c r="V14" s="17">
        <v>0.16972563419671999</v>
      </c>
      <c r="W14" s="17">
        <v>0</v>
      </c>
      <c r="X14" s="17">
        <v>0</v>
      </c>
      <c r="Y14" s="17">
        <v>0</v>
      </c>
      <c r="Z14" s="17">
        <v>0</v>
      </c>
      <c r="AA14" s="17">
        <v>0.22762179600747401</v>
      </c>
      <c r="AB14" s="17">
        <v>0</v>
      </c>
      <c r="AC14" s="17">
        <v>0</v>
      </c>
      <c r="AD14" s="17">
        <v>0</v>
      </c>
      <c r="AE14" s="17"/>
      <c r="AF14" s="17">
        <v>7.4151435326149998E-2</v>
      </c>
      <c r="AG14" s="17">
        <v>0.12786860557490101</v>
      </c>
      <c r="AH14" s="17">
        <v>0</v>
      </c>
      <c r="AI14" s="17"/>
      <c r="AJ14" s="17">
        <v>0.110924255430007</v>
      </c>
      <c r="AK14" s="17">
        <v>0.13184212452043201</v>
      </c>
      <c r="AL14" s="17">
        <v>0.14431262427559699</v>
      </c>
      <c r="AM14" s="17">
        <v>0</v>
      </c>
      <c r="AN14" s="17">
        <v>0</v>
      </c>
      <c r="AO14" s="17"/>
      <c r="AP14" s="17">
        <v>8.38579065677615E-2</v>
      </c>
      <c r="AQ14" s="17">
        <v>0.11507740136567</v>
      </c>
      <c r="AR14" s="17">
        <v>0.18288513656956601</v>
      </c>
      <c r="AS14" s="17">
        <v>0</v>
      </c>
      <c r="AT14" s="17">
        <v>0.27029703271282102</v>
      </c>
      <c r="AU14" s="17"/>
      <c r="AV14" s="17">
        <v>0.105759552919918</v>
      </c>
      <c r="AW14" s="17">
        <v>9.3939570908103801E-2</v>
      </c>
      <c r="AX14" s="17">
        <v>7.46500123274247E-2</v>
      </c>
      <c r="AY14" s="17">
        <v>0</v>
      </c>
      <c r="AZ14" s="17">
        <v>0.44131019743792999</v>
      </c>
      <c r="BA14" s="17">
        <v>0.16331014860529899</v>
      </c>
      <c r="BB14" s="17"/>
      <c r="BC14" s="17">
        <v>9.04512877451039E-2</v>
      </c>
      <c r="BD14" s="17">
        <v>4.8140662106205101E-2</v>
      </c>
      <c r="BE14" s="17">
        <v>9.9490636919905104E-2</v>
      </c>
      <c r="BF14" s="17">
        <v>0.134095136433796</v>
      </c>
      <c r="BG14" s="17">
        <v>0</v>
      </c>
    </row>
    <row r="15" spans="2:59" ht="29" x14ac:dyDescent="0.35">
      <c r="B15" s="18" t="s">
        <v>722</v>
      </c>
      <c r="C15" s="17">
        <v>0.11252337409474999</v>
      </c>
      <c r="D15" s="17">
        <v>0.14265602875032601</v>
      </c>
      <c r="E15" s="17">
        <v>7.5847350737630506E-2</v>
      </c>
      <c r="F15" s="17"/>
      <c r="G15" s="17">
        <v>0.20363921123777401</v>
      </c>
      <c r="H15" s="17">
        <v>0</v>
      </c>
      <c r="I15" s="17">
        <v>0</v>
      </c>
      <c r="J15" s="17">
        <v>5.6366527199509298E-2</v>
      </c>
      <c r="K15" s="17">
        <v>0.104844750575096</v>
      </c>
      <c r="L15" s="17">
        <v>0.26393590901651098</v>
      </c>
      <c r="M15" s="17"/>
      <c r="N15" s="17">
        <v>0.111817109037872</v>
      </c>
      <c r="O15" s="17">
        <v>4.7505885461386399E-2</v>
      </c>
      <c r="P15" s="17">
        <v>0.19006956807005601</v>
      </c>
      <c r="Q15" s="17">
        <v>0.10843377386629199</v>
      </c>
      <c r="R15" s="17"/>
      <c r="S15" s="17">
        <v>6.1615159789823799E-2</v>
      </c>
      <c r="T15" s="17">
        <v>0.127914688009127</v>
      </c>
      <c r="U15" s="17">
        <v>0.21982813450475</v>
      </c>
      <c r="V15" s="17">
        <v>0.18198390306515999</v>
      </c>
      <c r="W15" s="17">
        <v>0.23350330509212999</v>
      </c>
      <c r="X15" s="17">
        <v>0</v>
      </c>
      <c r="Y15" s="17">
        <v>0.197906901458693</v>
      </c>
      <c r="Z15" s="17">
        <v>0</v>
      </c>
      <c r="AA15" s="17">
        <v>0.108373576009624</v>
      </c>
      <c r="AB15" s="17">
        <v>0.221312439169879</v>
      </c>
      <c r="AC15" s="17">
        <v>0</v>
      </c>
      <c r="AD15" s="17">
        <v>0</v>
      </c>
      <c r="AE15" s="17"/>
      <c r="AF15" s="17">
        <v>0.19960032420156501</v>
      </c>
      <c r="AG15" s="17">
        <v>3.9870423971696503E-2</v>
      </c>
      <c r="AH15" s="17">
        <v>6.6088319768549494E-2</v>
      </c>
      <c r="AI15" s="17"/>
      <c r="AJ15" s="17">
        <v>0.20867722878076</v>
      </c>
      <c r="AK15" s="17">
        <v>5.6499123307278597E-2</v>
      </c>
      <c r="AL15" s="17">
        <v>0.18830339318588901</v>
      </c>
      <c r="AM15" s="17">
        <v>0</v>
      </c>
      <c r="AN15" s="17">
        <v>0</v>
      </c>
      <c r="AO15" s="17"/>
      <c r="AP15" s="17">
        <v>0.236482971744397</v>
      </c>
      <c r="AQ15" s="17">
        <v>0.13144297734649199</v>
      </c>
      <c r="AR15" s="17">
        <v>8.8661841690745799E-2</v>
      </c>
      <c r="AS15" s="17">
        <v>0.11043981249410401</v>
      </c>
      <c r="AT15" s="17">
        <v>0</v>
      </c>
      <c r="AU15" s="17"/>
      <c r="AV15" s="17">
        <v>0.1290929047663</v>
      </c>
      <c r="AW15" s="17">
        <v>0.20589833624655601</v>
      </c>
      <c r="AX15" s="17">
        <v>0.215942947226617</v>
      </c>
      <c r="AY15" s="17">
        <v>4.57305298625705E-2</v>
      </c>
      <c r="AZ15" s="17">
        <v>0</v>
      </c>
      <c r="BA15" s="17">
        <v>0</v>
      </c>
      <c r="BB15" s="17"/>
      <c r="BC15" s="17">
        <v>6.5528639919750498E-2</v>
      </c>
      <c r="BD15" s="17">
        <v>0.182323737266465</v>
      </c>
      <c r="BE15" s="17">
        <v>5.93950162589508E-2</v>
      </c>
      <c r="BF15" s="17">
        <v>9.0867724584055704E-2</v>
      </c>
      <c r="BG15" s="17">
        <v>0</v>
      </c>
    </row>
    <row r="16" spans="2:59" x14ac:dyDescent="0.35">
      <c r="B16" s="18" t="s">
        <v>100</v>
      </c>
      <c r="C16" s="19">
        <v>0.105892932748512</v>
      </c>
      <c r="D16" s="19">
        <v>9.1918270587676404E-2</v>
      </c>
      <c r="E16" s="19">
        <v>0.122902221896019</v>
      </c>
      <c r="F16" s="19"/>
      <c r="G16" s="19">
        <v>7.6215210420401594E-2</v>
      </c>
      <c r="H16" s="19">
        <v>0.122579066695372</v>
      </c>
      <c r="I16" s="19">
        <v>0.13493030521719701</v>
      </c>
      <c r="J16" s="19">
        <v>7.9364014714476502E-2</v>
      </c>
      <c r="K16" s="19">
        <v>4.2132645225041898E-2</v>
      </c>
      <c r="L16" s="19">
        <v>0.15929800556401899</v>
      </c>
      <c r="M16" s="19"/>
      <c r="N16" s="19">
        <v>0.10393955159856801</v>
      </c>
      <c r="O16" s="19">
        <v>5.03490026070526E-2</v>
      </c>
      <c r="P16" s="19">
        <v>5.6706089750181397E-2</v>
      </c>
      <c r="Q16" s="19">
        <v>0.186915726007302</v>
      </c>
      <c r="R16" s="19"/>
      <c r="S16" s="19">
        <v>6.7729656220124404E-2</v>
      </c>
      <c r="T16" s="19">
        <v>0.12961245784483999</v>
      </c>
      <c r="U16" s="19">
        <v>0</v>
      </c>
      <c r="V16" s="19">
        <v>0</v>
      </c>
      <c r="W16" s="19">
        <v>0</v>
      </c>
      <c r="X16" s="19">
        <v>0.41816568009278199</v>
      </c>
      <c r="Y16" s="19">
        <v>0</v>
      </c>
      <c r="Z16" s="19">
        <v>0.226095930249572</v>
      </c>
      <c r="AA16" s="19">
        <v>0</v>
      </c>
      <c r="AB16" s="19">
        <v>0</v>
      </c>
      <c r="AC16" s="19">
        <v>0.108764195638944</v>
      </c>
      <c r="AD16" s="19">
        <v>0.24155574793467</v>
      </c>
      <c r="AE16" s="19"/>
      <c r="AF16" s="19">
        <v>0.11136012998152101</v>
      </c>
      <c r="AG16" s="19">
        <v>6.6459436301511299E-2</v>
      </c>
      <c r="AH16" s="19">
        <v>0.2000357868971</v>
      </c>
      <c r="AI16" s="19"/>
      <c r="AJ16" s="19">
        <v>6.6277282042052396E-2</v>
      </c>
      <c r="AK16" s="19">
        <v>8.6798121083854304E-2</v>
      </c>
      <c r="AL16" s="19">
        <v>0</v>
      </c>
      <c r="AM16" s="19">
        <v>0</v>
      </c>
      <c r="AN16" s="19">
        <v>0.228545850553422</v>
      </c>
      <c r="AO16" s="19"/>
      <c r="AP16" s="19">
        <v>0</v>
      </c>
      <c r="AQ16" s="19">
        <v>0.137820582746362</v>
      </c>
      <c r="AR16" s="19">
        <v>0.21412002613443601</v>
      </c>
      <c r="AS16" s="19">
        <v>6.9697133444803799E-2</v>
      </c>
      <c r="AT16" s="19">
        <v>0.16688289953596799</v>
      </c>
      <c r="AU16" s="19"/>
      <c r="AV16" s="19">
        <v>5.6091197994868301E-2</v>
      </c>
      <c r="AW16" s="19">
        <v>0</v>
      </c>
      <c r="AX16" s="19">
        <v>0.12670931084714801</v>
      </c>
      <c r="AY16" s="19">
        <v>5.23430371136826E-2</v>
      </c>
      <c r="AZ16" s="19">
        <v>0.12799948685738899</v>
      </c>
      <c r="BA16" s="19">
        <v>0.53572860702728398</v>
      </c>
      <c r="BB16" s="19"/>
      <c r="BC16" s="19">
        <v>0.23165039174360499</v>
      </c>
      <c r="BD16" s="19">
        <v>8.6070067738449205E-2</v>
      </c>
      <c r="BE16" s="19">
        <v>4.2553880179664098E-2</v>
      </c>
      <c r="BF16" s="19">
        <v>6.0732817440359403E-2</v>
      </c>
      <c r="BG16" s="19">
        <v>1</v>
      </c>
    </row>
    <row r="17" spans="2:2" x14ac:dyDescent="0.35">
      <c r="B17" s="16" t="s">
        <v>757</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114</v>
      </c>
      <c r="D7" s="10">
        <v>62</v>
      </c>
      <c r="E7" s="10">
        <v>52</v>
      </c>
      <c r="F7" s="10"/>
      <c r="G7" s="10">
        <v>16</v>
      </c>
      <c r="H7" s="10">
        <v>17</v>
      </c>
      <c r="I7" s="10">
        <v>18</v>
      </c>
      <c r="J7" s="10">
        <v>17</v>
      </c>
      <c r="K7" s="10">
        <v>20</v>
      </c>
      <c r="L7" s="10">
        <v>26</v>
      </c>
      <c r="M7" s="10"/>
      <c r="N7" s="10">
        <v>29</v>
      </c>
      <c r="O7" s="10">
        <v>24</v>
      </c>
      <c r="P7" s="10">
        <v>25</v>
      </c>
      <c r="Q7" s="10">
        <v>36</v>
      </c>
      <c r="R7" s="10"/>
      <c r="S7" s="10">
        <v>16</v>
      </c>
      <c r="T7" s="10">
        <v>22</v>
      </c>
      <c r="U7" s="10">
        <v>9</v>
      </c>
      <c r="V7" s="10">
        <v>11</v>
      </c>
      <c r="W7" s="10">
        <v>4</v>
      </c>
      <c r="X7" s="10">
        <v>10</v>
      </c>
      <c r="Y7" s="10">
        <v>5</v>
      </c>
      <c r="Z7" s="10">
        <v>4</v>
      </c>
      <c r="AA7" s="10">
        <v>9</v>
      </c>
      <c r="AB7" s="10">
        <v>9</v>
      </c>
      <c r="AC7" s="10">
        <v>8</v>
      </c>
      <c r="AD7" s="10">
        <v>7</v>
      </c>
      <c r="AE7" s="10"/>
      <c r="AF7" s="10">
        <v>38</v>
      </c>
      <c r="AG7" s="10">
        <v>49</v>
      </c>
      <c r="AH7" s="10">
        <v>17</v>
      </c>
      <c r="AI7" s="10"/>
      <c r="AJ7" s="10">
        <v>34</v>
      </c>
      <c r="AK7" s="10">
        <v>34</v>
      </c>
      <c r="AL7" s="10">
        <v>5</v>
      </c>
      <c r="AM7" s="10">
        <v>2</v>
      </c>
      <c r="AN7" s="10">
        <v>14</v>
      </c>
      <c r="AO7" s="10"/>
      <c r="AP7" s="10">
        <v>22</v>
      </c>
      <c r="AQ7" s="10">
        <v>37</v>
      </c>
      <c r="AR7" s="10">
        <v>10</v>
      </c>
      <c r="AS7" s="10">
        <v>16</v>
      </c>
      <c r="AT7" s="10">
        <v>4</v>
      </c>
      <c r="AU7" s="10"/>
      <c r="AV7" s="10">
        <v>32</v>
      </c>
      <c r="AW7" s="10">
        <v>20</v>
      </c>
      <c r="AX7" s="10">
        <v>9</v>
      </c>
      <c r="AY7" s="10">
        <v>19</v>
      </c>
      <c r="AZ7" s="10">
        <v>5</v>
      </c>
      <c r="BA7" s="10">
        <v>10</v>
      </c>
      <c r="BB7" s="10"/>
      <c r="BC7" s="10">
        <v>31</v>
      </c>
      <c r="BD7" s="10">
        <v>24</v>
      </c>
      <c r="BE7" s="10">
        <v>32</v>
      </c>
      <c r="BF7" s="10">
        <v>12</v>
      </c>
      <c r="BG7" s="10">
        <v>1</v>
      </c>
    </row>
    <row r="8" spans="2:59" ht="30" customHeight="1" x14ac:dyDescent="0.35">
      <c r="B8" s="11" t="s">
        <v>20</v>
      </c>
      <c r="C8" s="11">
        <v>115</v>
      </c>
      <c r="D8" s="11">
        <v>63</v>
      </c>
      <c r="E8" s="11">
        <v>52</v>
      </c>
      <c r="F8" s="11"/>
      <c r="G8" s="11">
        <v>16</v>
      </c>
      <c r="H8" s="11">
        <v>17</v>
      </c>
      <c r="I8" s="11">
        <v>19</v>
      </c>
      <c r="J8" s="11">
        <v>17</v>
      </c>
      <c r="K8" s="11">
        <v>20</v>
      </c>
      <c r="L8" s="11">
        <v>25</v>
      </c>
      <c r="M8" s="11"/>
      <c r="N8" s="11">
        <v>28</v>
      </c>
      <c r="O8" s="11">
        <v>27</v>
      </c>
      <c r="P8" s="11">
        <v>25</v>
      </c>
      <c r="Q8" s="11">
        <v>35</v>
      </c>
      <c r="R8" s="11"/>
      <c r="S8" s="11">
        <v>15</v>
      </c>
      <c r="T8" s="11">
        <v>22</v>
      </c>
      <c r="U8" s="11">
        <v>9</v>
      </c>
      <c r="V8" s="11">
        <v>14</v>
      </c>
      <c r="W8" s="11">
        <v>5</v>
      </c>
      <c r="X8" s="11">
        <v>12</v>
      </c>
      <c r="Y8" s="11">
        <v>5</v>
      </c>
      <c r="Z8" s="11">
        <v>3</v>
      </c>
      <c r="AA8" s="11">
        <v>8</v>
      </c>
      <c r="AB8" s="11">
        <v>8</v>
      </c>
      <c r="AC8" s="11">
        <v>7</v>
      </c>
      <c r="AD8" s="11">
        <v>6</v>
      </c>
      <c r="AE8" s="11"/>
      <c r="AF8" s="11">
        <v>38</v>
      </c>
      <c r="AG8" s="11">
        <v>48</v>
      </c>
      <c r="AH8" s="11">
        <v>18</v>
      </c>
      <c r="AI8" s="11"/>
      <c r="AJ8" s="11">
        <v>33</v>
      </c>
      <c r="AK8" s="11">
        <v>35</v>
      </c>
      <c r="AL8" s="11">
        <v>5</v>
      </c>
      <c r="AM8" s="11">
        <v>2</v>
      </c>
      <c r="AN8" s="11">
        <v>15</v>
      </c>
      <c r="AO8" s="11"/>
      <c r="AP8" s="11">
        <v>22</v>
      </c>
      <c r="AQ8" s="11">
        <v>38</v>
      </c>
      <c r="AR8" s="11">
        <v>10</v>
      </c>
      <c r="AS8" s="11">
        <v>17</v>
      </c>
      <c r="AT8" s="11">
        <v>4</v>
      </c>
      <c r="AU8" s="11"/>
      <c r="AV8" s="11">
        <v>32</v>
      </c>
      <c r="AW8" s="11">
        <v>20</v>
      </c>
      <c r="AX8" s="11">
        <v>10</v>
      </c>
      <c r="AY8" s="11">
        <v>20</v>
      </c>
      <c r="AZ8" s="11">
        <v>5</v>
      </c>
      <c r="BA8" s="11">
        <v>11</v>
      </c>
      <c r="BB8" s="11"/>
      <c r="BC8" s="11">
        <v>32</v>
      </c>
      <c r="BD8" s="11">
        <v>23</v>
      </c>
      <c r="BE8" s="11">
        <v>33</v>
      </c>
      <c r="BF8" s="11">
        <v>12</v>
      </c>
      <c r="BG8" s="11">
        <v>1</v>
      </c>
    </row>
    <row r="9" spans="2:59" x14ac:dyDescent="0.35">
      <c r="B9" s="18" t="s">
        <v>725</v>
      </c>
      <c r="C9" s="17">
        <v>0.126912252801406</v>
      </c>
      <c r="D9" s="17">
        <v>0.13618284361611499</v>
      </c>
      <c r="E9" s="17">
        <v>0.115628533887791</v>
      </c>
      <c r="F9" s="17"/>
      <c r="G9" s="17">
        <v>0.35723847581972201</v>
      </c>
      <c r="H9" s="17">
        <v>4.5983433149568403E-2</v>
      </c>
      <c r="I9" s="17">
        <v>0</v>
      </c>
      <c r="J9" s="17">
        <v>6.2311162414115502E-2</v>
      </c>
      <c r="K9" s="17">
        <v>0.16612758353020199</v>
      </c>
      <c r="L9" s="17">
        <v>0.14617852182643101</v>
      </c>
      <c r="M9" s="17"/>
      <c r="N9" s="17">
        <v>0.13709865574388699</v>
      </c>
      <c r="O9" s="17">
        <v>7.30158326924015E-2</v>
      </c>
      <c r="P9" s="17">
        <v>0.23150048666133799</v>
      </c>
      <c r="Q9" s="17">
        <v>8.5669144366738906E-2</v>
      </c>
      <c r="R9" s="17"/>
      <c r="S9" s="17">
        <v>0.123817059297528</v>
      </c>
      <c r="T9" s="17">
        <v>9.3449509780929294E-2</v>
      </c>
      <c r="U9" s="17">
        <v>0.190001904989752</v>
      </c>
      <c r="V9" s="17">
        <v>0.174546886090648</v>
      </c>
      <c r="W9" s="17">
        <v>0.23350330509212999</v>
      </c>
      <c r="X9" s="17">
        <v>8.8955496051339802E-2</v>
      </c>
      <c r="Y9" s="17">
        <v>0</v>
      </c>
      <c r="Z9" s="17">
        <v>0.241614099340099</v>
      </c>
      <c r="AA9" s="17">
        <v>0.101058559186896</v>
      </c>
      <c r="AB9" s="17">
        <v>0.221312439169879</v>
      </c>
      <c r="AC9" s="17">
        <v>0</v>
      </c>
      <c r="AD9" s="17">
        <v>0.14288714851766501</v>
      </c>
      <c r="AE9" s="17"/>
      <c r="AF9" s="17">
        <v>0.15136425377656401</v>
      </c>
      <c r="AG9" s="17">
        <v>9.6538223926391803E-2</v>
      </c>
      <c r="AH9" s="17">
        <v>0.18200440206143501</v>
      </c>
      <c r="AI9" s="17"/>
      <c r="AJ9" s="17">
        <v>0.18300729552808501</v>
      </c>
      <c r="AK9" s="17">
        <v>0.113474611443659</v>
      </c>
      <c r="AL9" s="17">
        <v>0.14431262427559699</v>
      </c>
      <c r="AM9" s="17">
        <v>0</v>
      </c>
      <c r="AN9" s="17">
        <v>0.13110466638308699</v>
      </c>
      <c r="AO9" s="17"/>
      <c r="AP9" s="17">
        <v>0.14368819437123101</v>
      </c>
      <c r="AQ9" s="17">
        <v>0.152536587847274</v>
      </c>
      <c r="AR9" s="17">
        <v>0.18288513656956601</v>
      </c>
      <c r="AS9" s="17">
        <v>0.104609244854393</v>
      </c>
      <c r="AT9" s="17">
        <v>0</v>
      </c>
      <c r="AU9" s="17"/>
      <c r="AV9" s="17">
        <v>0.124778479277246</v>
      </c>
      <c r="AW9" s="17">
        <v>9.4597213881114695E-2</v>
      </c>
      <c r="AX9" s="17">
        <v>0.19318740897810699</v>
      </c>
      <c r="AY9" s="17">
        <v>9.5764589626241098E-2</v>
      </c>
      <c r="AZ9" s="17">
        <v>0.233991882724329</v>
      </c>
      <c r="BA9" s="17">
        <v>0</v>
      </c>
      <c r="BB9" s="17"/>
      <c r="BC9" s="17">
        <v>0.103105930395643</v>
      </c>
      <c r="BD9" s="17">
        <v>0.16601675792982601</v>
      </c>
      <c r="BE9" s="17">
        <v>5.5233894706301002E-2</v>
      </c>
      <c r="BF9" s="17">
        <v>0.148092507243611</v>
      </c>
      <c r="BG9" s="17">
        <v>0</v>
      </c>
    </row>
    <row r="10" spans="2:59" x14ac:dyDescent="0.35">
      <c r="B10" s="18" t="s">
        <v>689</v>
      </c>
      <c r="C10" s="17">
        <v>7.7095322778840597E-2</v>
      </c>
      <c r="D10" s="17">
        <v>7.8177343970651597E-2</v>
      </c>
      <c r="E10" s="17">
        <v>7.5778338432212003E-2</v>
      </c>
      <c r="F10" s="17"/>
      <c r="G10" s="17">
        <v>0.101860632043629</v>
      </c>
      <c r="H10" s="17">
        <v>5.4463721711422601E-2</v>
      </c>
      <c r="I10" s="17">
        <v>6.0397374919654002E-2</v>
      </c>
      <c r="J10" s="17">
        <v>0.17889790569348599</v>
      </c>
      <c r="K10" s="17">
        <v>5.42969845842722E-2</v>
      </c>
      <c r="L10" s="17">
        <v>3.6958898487192103E-2</v>
      </c>
      <c r="M10" s="17"/>
      <c r="N10" s="17">
        <v>5.5862670611788401E-2</v>
      </c>
      <c r="O10" s="17">
        <v>8.4729107137977697E-2</v>
      </c>
      <c r="P10" s="17">
        <v>8.0688266131324002E-2</v>
      </c>
      <c r="Q10" s="17">
        <v>8.5662451134019796E-2</v>
      </c>
      <c r="R10" s="17"/>
      <c r="S10" s="17">
        <v>0.104019448355797</v>
      </c>
      <c r="T10" s="17">
        <v>8.9138193796077694E-2</v>
      </c>
      <c r="U10" s="17">
        <v>0.108289580174351</v>
      </c>
      <c r="V10" s="17">
        <v>9.4349256411910401E-2</v>
      </c>
      <c r="W10" s="17">
        <v>0.242489607312252</v>
      </c>
      <c r="X10" s="17">
        <v>0</v>
      </c>
      <c r="Y10" s="17">
        <v>0</v>
      </c>
      <c r="Z10" s="17">
        <v>0</v>
      </c>
      <c r="AA10" s="17">
        <v>0.22762179600747401</v>
      </c>
      <c r="AB10" s="17">
        <v>0</v>
      </c>
      <c r="AC10" s="17">
        <v>0</v>
      </c>
      <c r="AD10" s="17">
        <v>0</v>
      </c>
      <c r="AE10" s="17"/>
      <c r="AF10" s="17">
        <v>5.1058616153959901E-2</v>
      </c>
      <c r="AG10" s="17">
        <v>8.2893173781926302E-2</v>
      </c>
      <c r="AH10" s="17">
        <v>0.107441613484502</v>
      </c>
      <c r="AI10" s="17"/>
      <c r="AJ10" s="17">
        <v>5.4712307667554999E-2</v>
      </c>
      <c r="AK10" s="17">
        <v>0.10909555863187601</v>
      </c>
      <c r="AL10" s="17">
        <v>0.18830339318588901</v>
      </c>
      <c r="AM10" s="17">
        <v>0</v>
      </c>
      <c r="AN10" s="17">
        <v>8.2889282040156595E-2</v>
      </c>
      <c r="AO10" s="17"/>
      <c r="AP10" s="17">
        <v>0</v>
      </c>
      <c r="AQ10" s="17">
        <v>0.12569947939139101</v>
      </c>
      <c r="AR10" s="17">
        <v>8.8661841690745799E-2</v>
      </c>
      <c r="AS10" s="17">
        <v>0</v>
      </c>
      <c r="AT10" s="17">
        <v>0.27029703271282102</v>
      </c>
      <c r="AU10" s="17"/>
      <c r="AV10" s="17">
        <v>0.118254931977353</v>
      </c>
      <c r="AW10" s="17">
        <v>0</v>
      </c>
      <c r="AX10" s="17">
        <v>9.7405550575934294E-2</v>
      </c>
      <c r="AY10" s="17">
        <v>0</v>
      </c>
      <c r="AZ10" s="17">
        <v>0.20731831471360099</v>
      </c>
      <c r="BA10" s="17">
        <v>0.16331014860529899</v>
      </c>
      <c r="BB10" s="17"/>
      <c r="BC10" s="17">
        <v>6.6649603495420096E-2</v>
      </c>
      <c r="BD10" s="17">
        <v>4.0557120847708801E-2</v>
      </c>
      <c r="BE10" s="17">
        <v>0.114052994403689</v>
      </c>
      <c r="BF10" s="17">
        <v>7.6870353774240993E-2</v>
      </c>
      <c r="BG10" s="17">
        <v>0</v>
      </c>
    </row>
    <row r="11" spans="2:59" x14ac:dyDescent="0.35">
      <c r="B11" s="18" t="s">
        <v>690</v>
      </c>
      <c r="C11" s="17">
        <v>0.224625674017464</v>
      </c>
      <c r="D11" s="17">
        <v>0.22937670829513199</v>
      </c>
      <c r="E11" s="17">
        <v>0.21884294275366001</v>
      </c>
      <c r="F11" s="17"/>
      <c r="G11" s="17">
        <v>0.216491647318522</v>
      </c>
      <c r="H11" s="17">
        <v>0.19480257084246</v>
      </c>
      <c r="I11" s="17">
        <v>0.30979518602994</v>
      </c>
      <c r="J11" s="17">
        <v>0.23394617438590901</v>
      </c>
      <c r="K11" s="17">
        <v>0.150983152580629</v>
      </c>
      <c r="L11" s="17">
        <v>0.235987052548885</v>
      </c>
      <c r="M11" s="17"/>
      <c r="N11" s="17">
        <v>0.271798817357221</v>
      </c>
      <c r="O11" s="17">
        <v>0.296840131644584</v>
      </c>
      <c r="P11" s="17">
        <v>0.123850350233291</v>
      </c>
      <c r="Q11" s="17">
        <v>0.202181750217759</v>
      </c>
      <c r="R11" s="17"/>
      <c r="S11" s="17">
        <v>0.22685984637158399</v>
      </c>
      <c r="T11" s="17">
        <v>0.231437282494313</v>
      </c>
      <c r="U11" s="17">
        <v>0.13965172129373399</v>
      </c>
      <c r="V11" s="17">
        <v>0.265371894624226</v>
      </c>
      <c r="W11" s="17">
        <v>0.290570393165962</v>
      </c>
      <c r="X11" s="17">
        <v>0.29288195292173802</v>
      </c>
      <c r="Y11" s="17">
        <v>0.22141728398868399</v>
      </c>
      <c r="Z11" s="17">
        <v>0</v>
      </c>
      <c r="AA11" s="17">
        <v>0.114261014640892</v>
      </c>
      <c r="AB11" s="17">
        <v>0.214801144150915</v>
      </c>
      <c r="AC11" s="17">
        <v>0.23425337368362001</v>
      </c>
      <c r="AD11" s="17">
        <v>0.31118963324450499</v>
      </c>
      <c r="AE11" s="17"/>
      <c r="AF11" s="17">
        <v>0.28220329908647401</v>
      </c>
      <c r="AG11" s="17">
        <v>0.21026099388473399</v>
      </c>
      <c r="AH11" s="17">
        <v>0.131141422854575</v>
      </c>
      <c r="AI11" s="17"/>
      <c r="AJ11" s="17">
        <v>0.28640488358586902</v>
      </c>
      <c r="AK11" s="17">
        <v>0.25336925867261001</v>
      </c>
      <c r="AL11" s="17">
        <v>0</v>
      </c>
      <c r="AM11" s="17">
        <v>0</v>
      </c>
      <c r="AN11" s="17">
        <v>7.2337274505292606E-2</v>
      </c>
      <c r="AO11" s="17"/>
      <c r="AP11" s="17">
        <v>0.20894439147819099</v>
      </c>
      <c r="AQ11" s="17">
        <v>0.238903482547418</v>
      </c>
      <c r="AR11" s="17">
        <v>0.33018206793081001</v>
      </c>
      <c r="AS11" s="17">
        <v>0.225721040405372</v>
      </c>
      <c r="AT11" s="17">
        <v>0.56282006775121096</v>
      </c>
      <c r="AU11" s="17"/>
      <c r="AV11" s="17">
        <v>0.25167342950726601</v>
      </c>
      <c r="AW11" s="17">
        <v>0.24061562482785701</v>
      </c>
      <c r="AX11" s="17">
        <v>0.27185915294019403</v>
      </c>
      <c r="AY11" s="17">
        <v>0.16831017225245901</v>
      </c>
      <c r="AZ11" s="17">
        <v>0.43069031570468003</v>
      </c>
      <c r="BA11" s="17">
        <v>0.19621666185040901</v>
      </c>
      <c r="BB11" s="17"/>
      <c r="BC11" s="17">
        <v>0.160257234453729</v>
      </c>
      <c r="BD11" s="17">
        <v>0.29737494696107503</v>
      </c>
      <c r="BE11" s="17">
        <v>0.28247702995632201</v>
      </c>
      <c r="BF11" s="17">
        <v>0.19884965463659199</v>
      </c>
      <c r="BG11" s="17">
        <v>0</v>
      </c>
    </row>
    <row r="12" spans="2:59" x14ac:dyDescent="0.35">
      <c r="B12" s="18" t="s">
        <v>691</v>
      </c>
      <c r="C12" s="17">
        <v>0.140020052268823</v>
      </c>
      <c r="D12" s="17">
        <v>8.3370081234456495E-2</v>
      </c>
      <c r="E12" s="17">
        <v>0.20897168247151299</v>
      </c>
      <c r="F12" s="17"/>
      <c r="G12" s="17">
        <v>0</v>
      </c>
      <c r="H12" s="17">
        <v>0.29479133809201602</v>
      </c>
      <c r="I12" s="17">
        <v>0.16005286274171099</v>
      </c>
      <c r="J12" s="17">
        <v>0.143565346177536</v>
      </c>
      <c r="K12" s="17">
        <v>0.138647052372048</v>
      </c>
      <c r="L12" s="17">
        <v>0.105939898031022</v>
      </c>
      <c r="M12" s="17"/>
      <c r="N12" s="17">
        <v>0.16849825286404199</v>
      </c>
      <c r="O12" s="17">
        <v>0.215507239158892</v>
      </c>
      <c r="P12" s="17">
        <v>8.0420093321824704E-2</v>
      </c>
      <c r="Q12" s="17">
        <v>0.100373813866301</v>
      </c>
      <c r="R12" s="17"/>
      <c r="S12" s="17">
        <v>0.176051084645509</v>
      </c>
      <c r="T12" s="17">
        <v>0.13635049826850501</v>
      </c>
      <c r="U12" s="17">
        <v>0.13934335553963501</v>
      </c>
      <c r="V12" s="17">
        <v>0</v>
      </c>
      <c r="W12" s="17">
        <v>0.23343669442965601</v>
      </c>
      <c r="X12" s="17">
        <v>0.20541483980264</v>
      </c>
      <c r="Y12" s="17">
        <v>0</v>
      </c>
      <c r="Z12" s="17">
        <v>0</v>
      </c>
      <c r="AA12" s="17">
        <v>0</v>
      </c>
      <c r="AB12" s="17">
        <v>0.107069696354128</v>
      </c>
      <c r="AC12" s="17">
        <v>0.52963804818610305</v>
      </c>
      <c r="AD12" s="17">
        <v>0.12546577697354599</v>
      </c>
      <c r="AE12" s="17"/>
      <c r="AF12" s="17">
        <v>8.4680965925115897E-2</v>
      </c>
      <c r="AG12" s="17">
        <v>0.158516445830333</v>
      </c>
      <c r="AH12" s="17">
        <v>0.23406600722293</v>
      </c>
      <c r="AI12" s="17"/>
      <c r="AJ12" s="17">
        <v>8.7295977830478294E-2</v>
      </c>
      <c r="AK12" s="17">
        <v>0.144855870129735</v>
      </c>
      <c r="AL12" s="17">
        <v>0.23777597510760501</v>
      </c>
      <c r="AM12" s="17">
        <v>0</v>
      </c>
      <c r="AN12" s="17">
        <v>0.232958514054458</v>
      </c>
      <c r="AO12" s="17"/>
      <c r="AP12" s="17">
        <v>0.14913644955489599</v>
      </c>
      <c r="AQ12" s="17">
        <v>7.79561434061255E-2</v>
      </c>
      <c r="AR12" s="17">
        <v>8.0656753813064697E-2</v>
      </c>
      <c r="AS12" s="17">
        <v>0.132160747806809</v>
      </c>
      <c r="AT12" s="17">
        <v>0</v>
      </c>
      <c r="AU12" s="17"/>
      <c r="AV12" s="17">
        <v>0.14736566981232399</v>
      </c>
      <c r="AW12" s="17">
        <v>0.10319362974044401</v>
      </c>
      <c r="AX12" s="17">
        <v>8.8611011941670398E-2</v>
      </c>
      <c r="AY12" s="17">
        <v>0.123261589977552</v>
      </c>
      <c r="AZ12" s="17">
        <v>0</v>
      </c>
      <c r="BA12" s="17">
        <v>0.124831654431731</v>
      </c>
      <c r="BB12" s="17"/>
      <c r="BC12" s="17">
        <v>0.19202874130887901</v>
      </c>
      <c r="BD12" s="17">
        <v>0.113920362577257</v>
      </c>
      <c r="BE12" s="17">
        <v>0.15263032573170199</v>
      </c>
      <c r="BF12" s="17">
        <v>0.185127930603326</v>
      </c>
      <c r="BG12" s="17">
        <v>0</v>
      </c>
    </row>
    <row r="13" spans="2:59" x14ac:dyDescent="0.35">
      <c r="B13" s="18" t="s">
        <v>692</v>
      </c>
      <c r="C13" s="17">
        <v>0.14579056140187099</v>
      </c>
      <c r="D13" s="17">
        <v>0.14164746708547901</v>
      </c>
      <c r="E13" s="17">
        <v>0.15083333727593801</v>
      </c>
      <c r="F13" s="17"/>
      <c r="G13" s="17">
        <v>0.116937417166237</v>
      </c>
      <c r="H13" s="17">
        <v>0</v>
      </c>
      <c r="I13" s="17">
        <v>0.15395868042969801</v>
      </c>
      <c r="J13" s="17">
        <v>0.166968525394565</v>
      </c>
      <c r="K13" s="17">
        <v>0.201496613610469</v>
      </c>
      <c r="L13" s="17">
        <v>0.20182080117370901</v>
      </c>
      <c r="M13" s="17"/>
      <c r="N13" s="17">
        <v>0.128659772223855</v>
      </c>
      <c r="O13" s="17">
        <v>3.7601810427679697E-2</v>
      </c>
      <c r="P13" s="17">
        <v>0.23540174403216199</v>
      </c>
      <c r="Q13" s="17">
        <v>0.18040022252712201</v>
      </c>
      <c r="R13" s="17"/>
      <c r="S13" s="17">
        <v>5.9226063955726001E-2</v>
      </c>
      <c r="T13" s="17">
        <v>0.118146405236934</v>
      </c>
      <c r="U13" s="17">
        <v>0.22459891399082901</v>
      </c>
      <c r="V13" s="17">
        <v>0.26589149142880403</v>
      </c>
      <c r="W13" s="17">
        <v>0</v>
      </c>
      <c r="X13" s="17">
        <v>0.103510697099284</v>
      </c>
      <c r="Y13" s="17">
        <v>0.39533735885143501</v>
      </c>
      <c r="Z13" s="17">
        <v>0</v>
      </c>
      <c r="AA13" s="17">
        <v>0.21750944076210901</v>
      </c>
      <c r="AB13" s="17">
        <v>0.33709833124168798</v>
      </c>
      <c r="AC13" s="17">
        <v>0</v>
      </c>
      <c r="AD13" s="17">
        <v>0</v>
      </c>
      <c r="AE13" s="17"/>
      <c r="AF13" s="17">
        <v>0.15682142435923599</v>
      </c>
      <c r="AG13" s="17">
        <v>0.16640173703293001</v>
      </c>
      <c r="AH13" s="17">
        <v>5.1112440112080597E-2</v>
      </c>
      <c r="AI13" s="17"/>
      <c r="AJ13" s="17">
        <v>0.1369162057985</v>
      </c>
      <c r="AK13" s="17">
        <v>0.110447019142469</v>
      </c>
      <c r="AL13" s="17">
        <v>0.209432645478421</v>
      </c>
      <c r="AM13" s="17">
        <v>0</v>
      </c>
      <c r="AN13" s="17">
        <v>0.20450311158995799</v>
      </c>
      <c r="AO13" s="17"/>
      <c r="AP13" s="17">
        <v>0.26241063440336898</v>
      </c>
      <c r="AQ13" s="17">
        <v>0.102337527090146</v>
      </c>
      <c r="AR13" s="17">
        <v>9.8610459132572603E-2</v>
      </c>
      <c r="AS13" s="17">
        <v>6.7410881006925702E-2</v>
      </c>
      <c r="AT13" s="17">
        <v>0</v>
      </c>
      <c r="AU13" s="17"/>
      <c r="AV13" s="17">
        <v>0.151723091673448</v>
      </c>
      <c r="AW13" s="17">
        <v>0.20327796997280001</v>
      </c>
      <c r="AX13" s="17">
        <v>0.108335286986899</v>
      </c>
      <c r="AY13" s="17">
        <v>0.170476982800913</v>
      </c>
      <c r="AZ13" s="17">
        <v>0</v>
      </c>
      <c r="BA13" s="17">
        <v>8.1874993732237999E-2</v>
      </c>
      <c r="BB13" s="17"/>
      <c r="BC13" s="17">
        <v>0.190853451379385</v>
      </c>
      <c r="BD13" s="17">
        <v>0.153169850558139</v>
      </c>
      <c r="BE13" s="17">
        <v>6.5494033033881294E-2</v>
      </c>
      <c r="BF13" s="17">
        <v>0.17553855105823701</v>
      </c>
      <c r="BG13" s="17">
        <v>0</v>
      </c>
    </row>
    <row r="14" spans="2:59" x14ac:dyDescent="0.35">
      <c r="B14" s="18" t="s">
        <v>598</v>
      </c>
      <c r="C14" s="17">
        <v>4.3697987871555002E-2</v>
      </c>
      <c r="D14" s="17">
        <v>6.4752865580556707E-2</v>
      </c>
      <c r="E14" s="17">
        <v>1.8070999626967399E-2</v>
      </c>
      <c r="F14" s="17"/>
      <c r="G14" s="17">
        <v>0</v>
      </c>
      <c r="H14" s="17">
        <v>5.4463721711422601E-2</v>
      </c>
      <c r="I14" s="17">
        <v>5.9431927108440301E-2</v>
      </c>
      <c r="J14" s="17">
        <v>6.2311162414115502E-2</v>
      </c>
      <c r="K14" s="17">
        <v>4.6269696350700398E-2</v>
      </c>
      <c r="L14" s="17">
        <v>3.7465072135543703E-2</v>
      </c>
      <c r="M14" s="17"/>
      <c r="N14" s="17">
        <v>3.3960835654250801E-2</v>
      </c>
      <c r="O14" s="17">
        <v>3.9530571760056303E-2</v>
      </c>
      <c r="P14" s="17">
        <v>4.5973771749500202E-2</v>
      </c>
      <c r="Q14" s="17">
        <v>5.3232748696244198E-2</v>
      </c>
      <c r="R14" s="17"/>
      <c r="S14" s="17">
        <v>6.3236994432406907E-2</v>
      </c>
      <c r="T14" s="17">
        <v>0.100102020342835</v>
      </c>
      <c r="U14" s="17">
        <v>0.103783479211987</v>
      </c>
      <c r="V14" s="17">
        <v>0</v>
      </c>
      <c r="W14" s="17">
        <v>0</v>
      </c>
      <c r="X14" s="17">
        <v>0</v>
      </c>
      <c r="Y14" s="17">
        <v>0</v>
      </c>
      <c r="Z14" s="17">
        <v>0</v>
      </c>
      <c r="AA14" s="17">
        <v>0.108968254047872</v>
      </c>
      <c r="AB14" s="17">
        <v>0</v>
      </c>
      <c r="AC14" s="17">
        <v>0</v>
      </c>
      <c r="AD14" s="17">
        <v>0</v>
      </c>
      <c r="AE14" s="17"/>
      <c r="AF14" s="17">
        <v>4.8741096089199999E-2</v>
      </c>
      <c r="AG14" s="17">
        <v>2.2378165171043501E-2</v>
      </c>
      <c r="AH14" s="17">
        <v>0.119459279061155</v>
      </c>
      <c r="AI14" s="17"/>
      <c r="AJ14" s="17">
        <v>2.8466612556227198E-2</v>
      </c>
      <c r="AK14" s="17">
        <v>5.99860025299453E-2</v>
      </c>
      <c r="AL14" s="17">
        <v>0.22017536195248699</v>
      </c>
      <c r="AM14" s="17">
        <v>0.516303116027229</v>
      </c>
      <c r="AN14" s="17">
        <v>0</v>
      </c>
      <c r="AO14" s="17"/>
      <c r="AP14" s="17">
        <v>0</v>
      </c>
      <c r="AQ14" s="17">
        <v>5.5581573922055601E-2</v>
      </c>
      <c r="AR14" s="17">
        <v>0.103668620917325</v>
      </c>
      <c r="AS14" s="17">
        <v>0.111455460077999</v>
      </c>
      <c r="AT14" s="17">
        <v>0</v>
      </c>
      <c r="AU14" s="17"/>
      <c r="AV14" s="17">
        <v>6.53838950423071E-2</v>
      </c>
      <c r="AW14" s="17">
        <v>0</v>
      </c>
      <c r="AX14" s="17">
        <v>0.113892277730047</v>
      </c>
      <c r="AY14" s="17">
        <v>9.3604014932025498E-2</v>
      </c>
      <c r="AZ14" s="17">
        <v>0</v>
      </c>
      <c r="BA14" s="17">
        <v>0</v>
      </c>
      <c r="BB14" s="17"/>
      <c r="BC14" s="17">
        <v>2.8371564044294601E-2</v>
      </c>
      <c r="BD14" s="17">
        <v>0</v>
      </c>
      <c r="BE14" s="17">
        <v>6.0560673205990401E-2</v>
      </c>
      <c r="BF14" s="17">
        <v>7.6870353774240993E-2</v>
      </c>
      <c r="BG14" s="17">
        <v>0</v>
      </c>
    </row>
    <row r="15" spans="2:59" x14ac:dyDescent="0.35">
      <c r="B15" s="18" t="s">
        <v>726</v>
      </c>
      <c r="C15" s="17">
        <v>0.16402807050604701</v>
      </c>
      <c r="D15" s="17">
        <v>0.14718404720914899</v>
      </c>
      <c r="E15" s="17">
        <v>0.184529808534979</v>
      </c>
      <c r="F15" s="17"/>
      <c r="G15" s="17">
        <v>0.13125661723148899</v>
      </c>
      <c r="H15" s="17">
        <v>0.232916147797739</v>
      </c>
      <c r="I15" s="17">
        <v>0.194195365694805</v>
      </c>
      <c r="J15" s="17">
        <v>9.7966290086197602E-2</v>
      </c>
      <c r="K15" s="17">
        <v>0.15725266295446999</v>
      </c>
      <c r="L15" s="17">
        <v>0.16496550941608501</v>
      </c>
      <c r="M15" s="17"/>
      <c r="N15" s="17">
        <v>0.159947962777096</v>
      </c>
      <c r="O15" s="17">
        <v>0.21849617587907</v>
      </c>
      <c r="P15" s="17">
        <v>0.106082512757442</v>
      </c>
      <c r="Q15" s="17">
        <v>0.16616564598685099</v>
      </c>
      <c r="R15" s="17"/>
      <c r="S15" s="17">
        <v>0.19118495376415401</v>
      </c>
      <c r="T15" s="17">
        <v>0.13321838543954201</v>
      </c>
      <c r="U15" s="17">
        <v>9.4331044799710898E-2</v>
      </c>
      <c r="V15" s="17">
        <v>0.199840471444412</v>
      </c>
      <c r="W15" s="17">
        <v>0</v>
      </c>
      <c r="X15" s="17">
        <v>9.5019114643506403E-2</v>
      </c>
      <c r="Y15" s="17">
        <v>0.38324535715988101</v>
      </c>
      <c r="Z15" s="17">
        <v>0.47653814919469001</v>
      </c>
      <c r="AA15" s="17">
        <v>0.23058093535475699</v>
      </c>
      <c r="AB15" s="17">
        <v>0.119718389083391</v>
      </c>
      <c r="AC15" s="17">
        <v>0.12734438249133301</v>
      </c>
      <c r="AD15" s="17">
        <v>0.178901693329614</v>
      </c>
      <c r="AE15" s="17"/>
      <c r="AF15" s="17">
        <v>0.124557623626584</v>
      </c>
      <c r="AG15" s="17">
        <v>0.24679345928496599</v>
      </c>
      <c r="AH15" s="17">
        <v>5.3005580890569101E-2</v>
      </c>
      <c r="AI15" s="17"/>
      <c r="AJ15" s="17">
        <v>0.13939183360402199</v>
      </c>
      <c r="AK15" s="17">
        <v>0.15107177240566899</v>
      </c>
      <c r="AL15" s="17">
        <v>0</v>
      </c>
      <c r="AM15" s="17">
        <v>0.483696883972771</v>
      </c>
      <c r="AN15" s="17">
        <v>0.13708275658823799</v>
      </c>
      <c r="AO15" s="17"/>
      <c r="AP15" s="17">
        <v>0.15327554230872101</v>
      </c>
      <c r="AQ15" s="17">
        <v>0.156014919053168</v>
      </c>
      <c r="AR15" s="17">
        <v>0</v>
      </c>
      <c r="AS15" s="17">
        <v>0.35864262584850098</v>
      </c>
      <c r="AT15" s="17">
        <v>0.16688289953596799</v>
      </c>
      <c r="AU15" s="17"/>
      <c r="AV15" s="17">
        <v>0.11644594680595199</v>
      </c>
      <c r="AW15" s="17">
        <v>0.21826357792089601</v>
      </c>
      <c r="AX15" s="17">
        <v>0</v>
      </c>
      <c r="AY15" s="17">
        <v>0.34858265041080999</v>
      </c>
      <c r="AZ15" s="17">
        <v>0.12799948685738899</v>
      </c>
      <c r="BA15" s="17">
        <v>0.127307781439602</v>
      </c>
      <c r="BB15" s="17"/>
      <c r="BC15" s="17">
        <v>0.144387705811132</v>
      </c>
      <c r="BD15" s="17">
        <v>0.14289089338754499</v>
      </c>
      <c r="BE15" s="17">
        <v>0.16931883246350901</v>
      </c>
      <c r="BF15" s="17">
        <v>0.13865064890975201</v>
      </c>
      <c r="BG15" s="17">
        <v>1</v>
      </c>
    </row>
    <row r="16" spans="2:59" x14ac:dyDescent="0.35">
      <c r="B16" s="18" t="s">
        <v>100</v>
      </c>
      <c r="C16" s="19">
        <v>7.7830078353992901E-2</v>
      </c>
      <c r="D16" s="19">
        <v>0.119308643008461</v>
      </c>
      <c r="E16" s="19">
        <v>2.7344357016938999E-2</v>
      </c>
      <c r="F16" s="19"/>
      <c r="G16" s="19">
        <v>7.6215210420401594E-2</v>
      </c>
      <c r="H16" s="19">
        <v>0.122579066695372</v>
      </c>
      <c r="I16" s="19">
        <v>6.2168603075751602E-2</v>
      </c>
      <c r="J16" s="19">
        <v>5.4033433434074303E-2</v>
      </c>
      <c r="K16" s="19">
        <v>8.4926254017208602E-2</v>
      </c>
      <c r="L16" s="19">
        <v>7.0684246381132507E-2</v>
      </c>
      <c r="M16" s="19"/>
      <c r="N16" s="19">
        <v>4.4173032767860602E-2</v>
      </c>
      <c r="O16" s="19">
        <v>3.4279131299338898E-2</v>
      </c>
      <c r="P16" s="19">
        <v>9.6082775113117802E-2</v>
      </c>
      <c r="Q16" s="19">
        <v>0.12631422320496499</v>
      </c>
      <c r="R16" s="19"/>
      <c r="S16" s="19">
        <v>5.5604549177295098E-2</v>
      </c>
      <c r="T16" s="19">
        <v>9.8157704640863402E-2</v>
      </c>
      <c r="U16" s="19">
        <v>0</v>
      </c>
      <c r="V16" s="19">
        <v>0</v>
      </c>
      <c r="W16" s="19">
        <v>0</v>
      </c>
      <c r="X16" s="19">
        <v>0.214217899481491</v>
      </c>
      <c r="Y16" s="19">
        <v>0</v>
      </c>
      <c r="Z16" s="19">
        <v>0.28184775146521102</v>
      </c>
      <c r="AA16" s="19">
        <v>0</v>
      </c>
      <c r="AB16" s="19">
        <v>0</v>
      </c>
      <c r="AC16" s="19">
        <v>0.108764195638944</v>
      </c>
      <c r="AD16" s="19">
        <v>0.24155574793467</v>
      </c>
      <c r="AE16" s="19"/>
      <c r="AF16" s="19">
        <v>0.100572720982866</v>
      </c>
      <c r="AG16" s="19">
        <v>1.62178010876756E-2</v>
      </c>
      <c r="AH16" s="19">
        <v>0.121769254312753</v>
      </c>
      <c r="AI16" s="19"/>
      <c r="AJ16" s="19">
        <v>8.3804883429264301E-2</v>
      </c>
      <c r="AK16" s="19">
        <v>5.7699907044036797E-2</v>
      </c>
      <c r="AL16" s="19">
        <v>0</v>
      </c>
      <c r="AM16" s="19">
        <v>0</v>
      </c>
      <c r="AN16" s="19">
        <v>0.13912439483880901</v>
      </c>
      <c r="AO16" s="19"/>
      <c r="AP16" s="19">
        <v>8.2544787883592596E-2</v>
      </c>
      <c r="AQ16" s="19">
        <v>9.0970286742422996E-2</v>
      </c>
      <c r="AR16" s="19">
        <v>0.115335119945916</v>
      </c>
      <c r="AS16" s="19">
        <v>0</v>
      </c>
      <c r="AT16" s="19">
        <v>0</v>
      </c>
      <c r="AU16" s="19"/>
      <c r="AV16" s="19">
        <v>2.4374555904103E-2</v>
      </c>
      <c r="AW16" s="19">
        <v>0.14005198365688801</v>
      </c>
      <c r="AX16" s="19">
        <v>0.12670931084714801</v>
      </c>
      <c r="AY16" s="19">
        <v>0</v>
      </c>
      <c r="AZ16" s="19">
        <v>0</v>
      </c>
      <c r="BA16" s="19">
        <v>0.30645875994072203</v>
      </c>
      <c r="BB16" s="19"/>
      <c r="BC16" s="19">
        <v>0.114345769111516</v>
      </c>
      <c r="BD16" s="19">
        <v>8.6070067738449205E-2</v>
      </c>
      <c r="BE16" s="19">
        <v>0.100232216498606</v>
      </c>
      <c r="BF16" s="19">
        <v>0</v>
      </c>
      <c r="BG16" s="19">
        <v>0</v>
      </c>
    </row>
    <row r="17" spans="2:2" x14ac:dyDescent="0.35">
      <c r="B17" s="16" t="s">
        <v>757</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62</v>
      </c>
      <c r="F7" s="10"/>
      <c r="G7" s="10">
        <v>18</v>
      </c>
      <c r="H7" s="10">
        <v>17</v>
      </c>
      <c r="I7" s="10">
        <v>22</v>
      </c>
      <c r="J7" s="10">
        <v>22</v>
      </c>
      <c r="K7" s="10">
        <v>20</v>
      </c>
      <c r="L7" s="10">
        <v>22</v>
      </c>
      <c r="M7" s="10"/>
      <c r="N7" s="10">
        <v>38</v>
      </c>
      <c r="O7" s="10">
        <v>24</v>
      </c>
      <c r="P7" s="10">
        <v>30</v>
      </c>
      <c r="Q7" s="10">
        <v>29</v>
      </c>
      <c r="R7" s="10"/>
      <c r="S7" s="10">
        <v>22</v>
      </c>
      <c r="T7" s="10">
        <v>17</v>
      </c>
      <c r="U7" s="10">
        <v>9</v>
      </c>
      <c r="V7" s="10">
        <v>12</v>
      </c>
      <c r="W7" s="10">
        <v>6</v>
      </c>
      <c r="X7" s="10">
        <v>11</v>
      </c>
      <c r="Y7" s="10">
        <v>7</v>
      </c>
      <c r="Z7" s="10">
        <v>5</v>
      </c>
      <c r="AA7" s="10">
        <v>14</v>
      </c>
      <c r="AB7" s="10">
        <v>7</v>
      </c>
      <c r="AC7" s="10">
        <v>7</v>
      </c>
      <c r="AD7" s="10">
        <v>4</v>
      </c>
      <c r="AE7" s="10"/>
      <c r="AF7" s="10">
        <v>39</v>
      </c>
      <c r="AG7" s="10">
        <v>47</v>
      </c>
      <c r="AH7" s="10">
        <v>20</v>
      </c>
      <c r="AI7" s="10"/>
      <c r="AJ7" s="10">
        <v>37</v>
      </c>
      <c r="AK7" s="10">
        <v>28</v>
      </c>
      <c r="AL7" s="10">
        <v>7</v>
      </c>
      <c r="AM7" s="10">
        <v>3</v>
      </c>
      <c r="AN7" s="10">
        <v>23</v>
      </c>
      <c r="AO7" s="10"/>
      <c r="AP7" s="10">
        <v>19</v>
      </c>
      <c r="AQ7" s="10">
        <v>41</v>
      </c>
      <c r="AR7" s="10">
        <v>10</v>
      </c>
      <c r="AS7" s="10">
        <v>21</v>
      </c>
      <c r="AT7" s="10">
        <v>9</v>
      </c>
      <c r="AU7" s="10"/>
      <c r="AV7" s="10">
        <v>32</v>
      </c>
      <c r="AW7" s="10">
        <v>17</v>
      </c>
      <c r="AX7" s="10">
        <v>10</v>
      </c>
      <c r="AY7" s="10">
        <v>25</v>
      </c>
      <c r="AZ7" s="10">
        <v>10</v>
      </c>
      <c r="BA7" s="10">
        <v>14</v>
      </c>
      <c r="BB7" s="10"/>
      <c r="BC7" s="10">
        <v>28</v>
      </c>
      <c r="BD7" s="10">
        <v>27</v>
      </c>
      <c r="BE7" s="10">
        <v>27</v>
      </c>
      <c r="BF7" s="10">
        <v>14</v>
      </c>
      <c r="BG7" s="10">
        <v>1</v>
      </c>
    </row>
    <row r="8" spans="2:59" ht="30" customHeight="1" x14ac:dyDescent="0.35">
      <c r="B8" s="11" t="s">
        <v>20</v>
      </c>
      <c r="C8" s="11">
        <v>121</v>
      </c>
      <c r="D8" s="11">
        <v>56</v>
      </c>
      <c r="E8" s="11">
        <v>63</v>
      </c>
      <c r="F8" s="11"/>
      <c r="G8" s="11">
        <v>17</v>
      </c>
      <c r="H8" s="11">
        <v>18</v>
      </c>
      <c r="I8" s="11">
        <v>23</v>
      </c>
      <c r="J8" s="11">
        <v>22</v>
      </c>
      <c r="K8" s="11">
        <v>19</v>
      </c>
      <c r="L8" s="11">
        <v>22</v>
      </c>
      <c r="M8" s="11"/>
      <c r="N8" s="11">
        <v>37</v>
      </c>
      <c r="O8" s="11">
        <v>26</v>
      </c>
      <c r="P8" s="11">
        <v>30</v>
      </c>
      <c r="Q8" s="11">
        <v>28</v>
      </c>
      <c r="R8" s="11"/>
      <c r="S8" s="11">
        <v>20</v>
      </c>
      <c r="T8" s="11">
        <v>17</v>
      </c>
      <c r="U8" s="11">
        <v>10</v>
      </c>
      <c r="V8" s="11">
        <v>13</v>
      </c>
      <c r="W8" s="11">
        <v>6</v>
      </c>
      <c r="X8" s="11">
        <v>15</v>
      </c>
      <c r="Y8" s="11">
        <v>7</v>
      </c>
      <c r="Z8" s="11">
        <v>5</v>
      </c>
      <c r="AA8" s="11">
        <v>13</v>
      </c>
      <c r="AB8" s="11">
        <v>6</v>
      </c>
      <c r="AC8" s="11">
        <v>6</v>
      </c>
      <c r="AD8" s="11">
        <v>3</v>
      </c>
      <c r="AE8" s="11"/>
      <c r="AF8" s="11">
        <v>39</v>
      </c>
      <c r="AG8" s="11">
        <v>46</v>
      </c>
      <c r="AH8" s="11">
        <v>20</v>
      </c>
      <c r="AI8" s="11"/>
      <c r="AJ8" s="11">
        <v>37</v>
      </c>
      <c r="AK8" s="11">
        <v>28</v>
      </c>
      <c r="AL8" s="11">
        <v>7</v>
      </c>
      <c r="AM8" s="11">
        <v>3</v>
      </c>
      <c r="AN8" s="11">
        <v>24</v>
      </c>
      <c r="AO8" s="11"/>
      <c r="AP8" s="11">
        <v>19</v>
      </c>
      <c r="AQ8" s="11">
        <v>41</v>
      </c>
      <c r="AR8" s="11">
        <v>10</v>
      </c>
      <c r="AS8" s="11">
        <v>21</v>
      </c>
      <c r="AT8" s="11">
        <v>8</v>
      </c>
      <c r="AU8" s="11"/>
      <c r="AV8" s="11">
        <v>33</v>
      </c>
      <c r="AW8" s="11">
        <v>18</v>
      </c>
      <c r="AX8" s="11">
        <v>10</v>
      </c>
      <c r="AY8" s="11">
        <v>24</v>
      </c>
      <c r="AZ8" s="11">
        <v>9</v>
      </c>
      <c r="BA8" s="11">
        <v>14</v>
      </c>
      <c r="BB8" s="11"/>
      <c r="BC8" s="11">
        <v>29</v>
      </c>
      <c r="BD8" s="11">
        <v>27</v>
      </c>
      <c r="BE8" s="11">
        <v>27</v>
      </c>
      <c r="BF8" s="11">
        <v>14</v>
      </c>
      <c r="BG8" s="11">
        <v>1</v>
      </c>
    </row>
    <row r="9" spans="2:59" ht="29" x14ac:dyDescent="0.35">
      <c r="B9" s="18" t="s">
        <v>721</v>
      </c>
      <c r="C9" s="17">
        <v>7.0606504676361301E-2</v>
      </c>
      <c r="D9" s="17">
        <v>7.1268852321475604E-2</v>
      </c>
      <c r="E9" s="17">
        <v>7.1929591741015902E-2</v>
      </c>
      <c r="F9" s="17"/>
      <c r="G9" s="17">
        <v>0.113058083220996</v>
      </c>
      <c r="H9" s="17">
        <v>0.15656307944756101</v>
      </c>
      <c r="I9" s="17">
        <v>0</v>
      </c>
      <c r="J9" s="17">
        <v>9.1169150440017305E-2</v>
      </c>
      <c r="K9" s="17">
        <v>9.1578901246614899E-2</v>
      </c>
      <c r="L9" s="17">
        <v>0</v>
      </c>
      <c r="M9" s="17"/>
      <c r="N9" s="17">
        <v>9.8357953503444104E-2</v>
      </c>
      <c r="O9" s="17">
        <v>0</v>
      </c>
      <c r="P9" s="17">
        <v>6.7709244987272904E-2</v>
      </c>
      <c r="Q9" s="17">
        <v>0.10378243896046099</v>
      </c>
      <c r="R9" s="17"/>
      <c r="S9" s="17">
        <v>9.3465990676702193E-2</v>
      </c>
      <c r="T9" s="17">
        <v>0</v>
      </c>
      <c r="U9" s="17">
        <v>0</v>
      </c>
      <c r="V9" s="17">
        <v>6.0611794211867603E-2</v>
      </c>
      <c r="W9" s="17">
        <v>0</v>
      </c>
      <c r="X9" s="17">
        <v>0.15807050006231699</v>
      </c>
      <c r="Y9" s="17">
        <v>0.14130663861104201</v>
      </c>
      <c r="Z9" s="17">
        <v>0</v>
      </c>
      <c r="AA9" s="17">
        <v>0.130150109314176</v>
      </c>
      <c r="AB9" s="17">
        <v>0.13975650122490199</v>
      </c>
      <c r="AC9" s="17">
        <v>0</v>
      </c>
      <c r="AD9" s="17">
        <v>0</v>
      </c>
      <c r="AE9" s="17"/>
      <c r="AF9" s="17">
        <v>4.7954296835315102E-2</v>
      </c>
      <c r="AG9" s="17">
        <v>8.4010683006368395E-2</v>
      </c>
      <c r="AH9" s="17">
        <v>8.2378984686590204E-2</v>
      </c>
      <c r="AI9" s="17"/>
      <c r="AJ9" s="17">
        <v>4.8871319017481499E-2</v>
      </c>
      <c r="AK9" s="17">
        <v>9.51987095616149E-2</v>
      </c>
      <c r="AL9" s="17">
        <v>0</v>
      </c>
      <c r="AM9" s="17">
        <v>0</v>
      </c>
      <c r="AN9" s="17">
        <v>7.0562430333881598E-2</v>
      </c>
      <c r="AO9" s="17"/>
      <c r="AP9" s="17">
        <v>9.4374387635854998E-2</v>
      </c>
      <c r="AQ9" s="17">
        <v>0.115548164638779</v>
      </c>
      <c r="AR9" s="17">
        <v>0</v>
      </c>
      <c r="AS9" s="17">
        <v>5.77327187850235E-2</v>
      </c>
      <c r="AT9" s="17">
        <v>0</v>
      </c>
      <c r="AU9" s="17"/>
      <c r="AV9" s="17">
        <v>9.1116029517082905E-2</v>
      </c>
      <c r="AW9" s="17">
        <v>9.6353992621965104E-2</v>
      </c>
      <c r="AX9" s="17">
        <v>0</v>
      </c>
      <c r="AY9" s="17">
        <v>8.7341898369468707E-2</v>
      </c>
      <c r="AZ9" s="17">
        <v>0</v>
      </c>
      <c r="BA9" s="17">
        <v>6.1336839108609501E-2</v>
      </c>
      <c r="BB9" s="17"/>
      <c r="BC9" s="17">
        <v>0.140514886280315</v>
      </c>
      <c r="BD9" s="17">
        <v>0</v>
      </c>
      <c r="BE9" s="17">
        <v>6.9931330965882096E-2</v>
      </c>
      <c r="BF9" s="17">
        <v>6.8626826643360297E-2</v>
      </c>
      <c r="BG9" s="17">
        <v>0</v>
      </c>
    </row>
    <row r="10" spans="2:59" x14ac:dyDescent="0.35">
      <c r="B10" s="18" t="s">
        <v>689</v>
      </c>
      <c r="C10" s="17">
        <v>4.83104823852726E-2</v>
      </c>
      <c r="D10" s="17">
        <v>5.4196085953644599E-2</v>
      </c>
      <c r="E10" s="17">
        <v>4.4444914417016403E-2</v>
      </c>
      <c r="F10" s="17"/>
      <c r="G10" s="17">
        <v>5.5203761074860698E-2</v>
      </c>
      <c r="H10" s="17">
        <v>0.11462903037445001</v>
      </c>
      <c r="I10" s="17">
        <v>8.2154137511648601E-2</v>
      </c>
      <c r="J10" s="17">
        <v>0</v>
      </c>
      <c r="K10" s="17">
        <v>4.9715188733770697E-2</v>
      </c>
      <c r="L10" s="17">
        <v>0</v>
      </c>
      <c r="M10" s="17"/>
      <c r="N10" s="17">
        <v>7.6463071493482596E-2</v>
      </c>
      <c r="O10" s="17">
        <v>4.2553927876373701E-2</v>
      </c>
      <c r="P10" s="17">
        <v>3.1467259688318698E-2</v>
      </c>
      <c r="Q10" s="17">
        <v>3.4458271255749802E-2</v>
      </c>
      <c r="R10" s="17"/>
      <c r="S10" s="17">
        <v>9.3041162343475106E-2</v>
      </c>
      <c r="T10" s="17">
        <v>5.5336287987146501E-2</v>
      </c>
      <c r="U10" s="17">
        <v>0.117251876182262</v>
      </c>
      <c r="V10" s="17">
        <v>0</v>
      </c>
      <c r="W10" s="17">
        <v>0.158907034847276</v>
      </c>
      <c r="X10" s="17">
        <v>0</v>
      </c>
      <c r="Y10" s="17">
        <v>0</v>
      </c>
      <c r="Z10" s="17">
        <v>0</v>
      </c>
      <c r="AA10" s="17">
        <v>7.1810303150191906E-2</v>
      </c>
      <c r="AB10" s="17">
        <v>0</v>
      </c>
      <c r="AC10" s="17">
        <v>0</v>
      </c>
      <c r="AD10" s="17">
        <v>0</v>
      </c>
      <c r="AE10" s="17"/>
      <c r="AF10" s="17">
        <v>4.8386702989791697E-2</v>
      </c>
      <c r="AG10" s="17">
        <v>0</v>
      </c>
      <c r="AH10" s="17">
        <v>0.100591926923026</v>
      </c>
      <c r="AI10" s="17"/>
      <c r="AJ10" s="17">
        <v>5.1145964991371903E-2</v>
      </c>
      <c r="AK10" s="17">
        <v>7.2631595478845401E-2</v>
      </c>
      <c r="AL10" s="17">
        <v>0</v>
      </c>
      <c r="AM10" s="17">
        <v>0</v>
      </c>
      <c r="AN10" s="17">
        <v>3.8932810275699198E-2</v>
      </c>
      <c r="AO10" s="17"/>
      <c r="AP10" s="17">
        <v>0</v>
      </c>
      <c r="AQ10" s="17">
        <v>7.3946110986550406E-2</v>
      </c>
      <c r="AR10" s="17">
        <v>0</v>
      </c>
      <c r="AS10" s="17">
        <v>9.0865586350805994E-2</v>
      </c>
      <c r="AT10" s="17">
        <v>0</v>
      </c>
      <c r="AU10" s="17"/>
      <c r="AV10" s="17">
        <v>6.1767523495399101E-2</v>
      </c>
      <c r="AW10" s="17">
        <v>0</v>
      </c>
      <c r="AX10" s="17">
        <v>0</v>
      </c>
      <c r="AY10" s="17">
        <v>7.9706564705046196E-2</v>
      </c>
      <c r="AZ10" s="17">
        <v>0</v>
      </c>
      <c r="BA10" s="17">
        <v>6.5995045147094006E-2</v>
      </c>
      <c r="BB10" s="17"/>
      <c r="BC10" s="17">
        <v>6.6136225482530495E-2</v>
      </c>
      <c r="BD10" s="17">
        <v>0</v>
      </c>
      <c r="BE10" s="17">
        <v>3.5202984725888398E-2</v>
      </c>
      <c r="BF10" s="17">
        <v>0.215531394199552</v>
      </c>
      <c r="BG10" s="17">
        <v>0</v>
      </c>
    </row>
    <row r="11" spans="2:59" x14ac:dyDescent="0.35">
      <c r="B11" s="18" t="s">
        <v>690</v>
      </c>
      <c r="C11" s="17">
        <v>0.168785410174248</v>
      </c>
      <c r="D11" s="17">
        <v>0.22576658808949701</v>
      </c>
      <c r="E11" s="17">
        <v>0.123296773748067</v>
      </c>
      <c r="F11" s="17"/>
      <c r="G11" s="17">
        <v>0.363700507328376</v>
      </c>
      <c r="H11" s="17">
        <v>3.4326262799550297E-2</v>
      </c>
      <c r="I11" s="17">
        <v>0.33410288950120798</v>
      </c>
      <c r="J11" s="17">
        <v>9.3546254436984499E-2</v>
      </c>
      <c r="K11" s="17">
        <v>0.10493200641203</v>
      </c>
      <c r="L11" s="17">
        <v>8.7148575169607306E-2</v>
      </c>
      <c r="M11" s="17"/>
      <c r="N11" s="17">
        <v>0.21367485430783101</v>
      </c>
      <c r="O11" s="17">
        <v>0.15424465732940501</v>
      </c>
      <c r="P11" s="17">
        <v>0.10191381547864201</v>
      </c>
      <c r="Q11" s="17">
        <v>0.19494205775498399</v>
      </c>
      <c r="R11" s="17"/>
      <c r="S11" s="17">
        <v>0.324554121744352</v>
      </c>
      <c r="T11" s="17">
        <v>0.24333772610770299</v>
      </c>
      <c r="U11" s="17">
        <v>0.10397904990175599</v>
      </c>
      <c r="V11" s="17">
        <v>0.16662891337230501</v>
      </c>
      <c r="W11" s="17">
        <v>0.29482215339925</v>
      </c>
      <c r="X11" s="17">
        <v>0</v>
      </c>
      <c r="Y11" s="17">
        <v>0</v>
      </c>
      <c r="Z11" s="17">
        <v>0.21140994244358599</v>
      </c>
      <c r="AA11" s="17">
        <v>0.14408497429210701</v>
      </c>
      <c r="AB11" s="17">
        <v>0.15333993031637499</v>
      </c>
      <c r="AC11" s="17">
        <v>0.14135017569972599</v>
      </c>
      <c r="AD11" s="17">
        <v>0</v>
      </c>
      <c r="AE11" s="17"/>
      <c r="AF11" s="17">
        <v>0.12405953163851099</v>
      </c>
      <c r="AG11" s="17">
        <v>0.12079442577746</v>
      </c>
      <c r="AH11" s="17">
        <v>0.24732564704938401</v>
      </c>
      <c r="AI11" s="17"/>
      <c r="AJ11" s="17">
        <v>7.67702201603115E-2</v>
      </c>
      <c r="AK11" s="17">
        <v>0.31463654268640701</v>
      </c>
      <c r="AL11" s="17">
        <v>0.27476347343062801</v>
      </c>
      <c r="AM11" s="17">
        <v>0.67971089500854698</v>
      </c>
      <c r="AN11" s="17">
        <v>7.1977318319881606E-2</v>
      </c>
      <c r="AO11" s="17"/>
      <c r="AP11" s="17">
        <v>0</v>
      </c>
      <c r="AQ11" s="17">
        <v>0.261037287845718</v>
      </c>
      <c r="AR11" s="17">
        <v>9.8083265009303297E-2</v>
      </c>
      <c r="AS11" s="17">
        <v>0.27030745661871203</v>
      </c>
      <c r="AT11" s="17">
        <v>0.229819383314328</v>
      </c>
      <c r="AU11" s="17"/>
      <c r="AV11" s="17">
        <v>0.325797788148662</v>
      </c>
      <c r="AW11" s="17">
        <v>5.4429592175063497E-2</v>
      </c>
      <c r="AX11" s="17">
        <v>0</v>
      </c>
      <c r="AY11" s="17">
        <v>0.19538215181815799</v>
      </c>
      <c r="AZ11" s="17">
        <v>0.31079505844042798</v>
      </c>
      <c r="BA11" s="17">
        <v>6.5678658084622699E-2</v>
      </c>
      <c r="BB11" s="17"/>
      <c r="BC11" s="17">
        <v>9.4258073490187305E-2</v>
      </c>
      <c r="BD11" s="17">
        <v>0.13742004318745399</v>
      </c>
      <c r="BE11" s="17">
        <v>0.180894434038635</v>
      </c>
      <c r="BF11" s="17">
        <v>0.25975669056714601</v>
      </c>
      <c r="BG11" s="17">
        <v>0</v>
      </c>
    </row>
    <row r="12" spans="2:59" x14ac:dyDescent="0.35">
      <c r="B12" s="18" t="s">
        <v>691</v>
      </c>
      <c r="C12" s="17">
        <v>0.22419605429724301</v>
      </c>
      <c r="D12" s="17">
        <v>0.16215120645363901</v>
      </c>
      <c r="E12" s="17">
        <v>0.284733292812126</v>
      </c>
      <c r="F12" s="17"/>
      <c r="G12" s="17">
        <v>0.283879041021666</v>
      </c>
      <c r="H12" s="17">
        <v>0.22163421228018801</v>
      </c>
      <c r="I12" s="17">
        <v>0.15106742581957699</v>
      </c>
      <c r="J12" s="17">
        <v>0.28429905271119899</v>
      </c>
      <c r="K12" s="17">
        <v>0.160023355269719</v>
      </c>
      <c r="L12" s="17">
        <v>0.25156517609277401</v>
      </c>
      <c r="M12" s="17"/>
      <c r="N12" s="17">
        <v>0.20525336951161499</v>
      </c>
      <c r="O12" s="17">
        <v>0.28685657660921299</v>
      </c>
      <c r="P12" s="17">
        <v>0.19444909002413899</v>
      </c>
      <c r="Q12" s="17">
        <v>0.22203954827175501</v>
      </c>
      <c r="R12" s="17"/>
      <c r="S12" s="17">
        <v>0.22122255106914801</v>
      </c>
      <c r="T12" s="17">
        <v>0.36609818702681002</v>
      </c>
      <c r="U12" s="17">
        <v>0.42524555162227101</v>
      </c>
      <c r="V12" s="17">
        <v>0.17203491880040001</v>
      </c>
      <c r="W12" s="17">
        <v>0.17464547831719901</v>
      </c>
      <c r="X12" s="17">
        <v>0</v>
      </c>
      <c r="Y12" s="17">
        <v>0.42802884353506798</v>
      </c>
      <c r="Z12" s="17">
        <v>0</v>
      </c>
      <c r="AA12" s="17">
        <v>0.21901653335443499</v>
      </c>
      <c r="AB12" s="17">
        <v>0.24666836636039199</v>
      </c>
      <c r="AC12" s="17">
        <v>0.15530543964169299</v>
      </c>
      <c r="AD12" s="17">
        <v>0.22916984698534601</v>
      </c>
      <c r="AE12" s="17"/>
      <c r="AF12" s="17">
        <v>0.19014513779907499</v>
      </c>
      <c r="AG12" s="17">
        <v>0.213251717614899</v>
      </c>
      <c r="AH12" s="17">
        <v>0.29416826309313698</v>
      </c>
      <c r="AI12" s="17"/>
      <c r="AJ12" s="17">
        <v>0.19316311353634</v>
      </c>
      <c r="AK12" s="17">
        <v>0.13169599567017801</v>
      </c>
      <c r="AL12" s="17">
        <v>0.44262183684168399</v>
      </c>
      <c r="AM12" s="17">
        <v>0</v>
      </c>
      <c r="AN12" s="17">
        <v>0.34650397661399501</v>
      </c>
      <c r="AO12" s="17"/>
      <c r="AP12" s="17">
        <v>0.160725396320551</v>
      </c>
      <c r="AQ12" s="17">
        <v>0.174579219030881</v>
      </c>
      <c r="AR12" s="17">
        <v>0.49771080300127601</v>
      </c>
      <c r="AS12" s="17">
        <v>0.23192815610710699</v>
      </c>
      <c r="AT12" s="17">
        <v>0.12014667030389201</v>
      </c>
      <c r="AU12" s="17"/>
      <c r="AV12" s="17">
        <v>0.179757160694658</v>
      </c>
      <c r="AW12" s="17">
        <v>0.23498116051099199</v>
      </c>
      <c r="AX12" s="17">
        <v>0.55074601631012798</v>
      </c>
      <c r="AY12" s="17">
        <v>0.20500772187727201</v>
      </c>
      <c r="AZ12" s="17">
        <v>0.10751462331226901</v>
      </c>
      <c r="BA12" s="17">
        <v>0.128917807192618</v>
      </c>
      <c r="BB12" s="17"/>
      <c r="BC12" s="17">
        <v>0.164804967684751</v>
      </c>
      <c r="BD12" s="17">
        <v>0.23315745504821</v>
      </c>
      <c r="BE12" s="17">
        <v>0.29910539970167599</v>
      </c>
      <c r="BF12" s="17">
        <v>0.136940520714942</v>
      </c>
      <c r="BG12" s="17">
        <v>0</v>
      </c>
    </row>
    <row r="13" spans="2:59" x14ac:dyDescent="0.35">
      <c r="B13" s="18" t="s">
        <v>692</v>
      </c>
      <c r="C13" s="17">
        <v>0.110761152354677</v>
      </c>
      <c r="D13" s="17">
        <v>0.16951110339154199</v>
      </c>
      <c r="E13" s="17">
        <v>6.21538050808534E-2</v>
      </c>
      <c r="F13" s="17"/>
      <c r="G13" s="17">
        <v>5.3069887921043703E-2</v>
      </c>
      <c r="H13" s="17">
        <v>5.0587328176965297E-2</v>
      </c>
      <c r="I13" s="17">
        <v>0.18019486919326799</v>
      </c>
      <c r="J13" s="17">
        <v>8.5990932057200098E-2</v>
      </c>
      <c r="K13" s="17">
        <v>9.7616178109430005E-2</v>
      </c>
      <c r="L13" s="17">
        <v>0.170480775044275</v>
      </c>
      <c r="M13" s="17"/>
      <c r="N13" s="17">
        <v>9.4845234732597899E-2</v>
      </c>
      <c r="O13" s="17">
        <v>7.74897920313634E-2</v>
      </c>
      <c r="P13" s="17">
        <v>0.109545349524569</v>
      </c>
      <c r="Q13" s="17">
        <v>0.16483203788978101</v>
      </c>
      <c r="R13" s="17"/>
      <c r="S13" s="17">
        <v>4.4823627259460597E-2</v>
      </c>
      <c r="T13" s="17">
        <v>0.18182834922209401</v>
      </c>
      <c r="U13" s="17">
        <v>0</v>
      </c>
      <c r="V13" s="17">
        <v>0</v>
      </c>
      <c r="W13" s="17">
        <v>0.16235118819862099</v>
      </c>
      <c r="X13" s="17">
        <v>0.20096578080789701</v>
      </c>
      <c r="Y13" s="17">
        <v>0.13899366049173101</v>
      </c>
      <c r="Z13" s="17">
        <v>0.18919840859544401</v>
      </c>
      <c r="AA13" s="17">
        <v>7.3431330392661198E-2</v>
      </c>
      <c r="AB13" s="17">
        <v>0</v>
      </c>
      <c r="AC13" s="17">
        <v>0.28963451848237398</v>
      </c>
      <c r="AD13" s="17">
        <v>0.27391943902740301</v>
      </c>
      <c r="AE13" s="17"/>
      <c r="AF13" s="17">
        <v>0.17301874523279401</v>
      </c>
      <c r="AG13" s="17">
        <v>0.106194498662464</v>
      </c>
      <c r="AH13" s="17">
        <v>4.1424573205405803E-2</v>
      </c>
      <c r="AI13" s="17"/>
      <c r="AJ13" s="17">
        <v>0.170902977214588</v>
      </c>
      <c r="AK13" s="17">
        <v>0.120032990717967</v>
      </c>
      <c r="AL13" s="17">
        <v>0</v>
      </c>
      <c r="AM13" s="17">
        <v>0.32028910499145302</v>
      </c>
      <c r="AN13" s="17">
        <v>3.5482575708329203E-2</v>
      </c>
      <c r="AO13" s="17"/>
      <c r="AP13" s="17">
        <v>0.22034710428264201</v>
      </c>
      <c r="AQ13" s="17">
        <v>0.105846648194603</v>
      </c>
      <c r="AR13" s="17">
        <v>0</v>
      </c>
      <c r="AS13" s="17">
        <v>4.6064088780979402E-2</v>
      </c>
      <c r="AT13" s="17">
        <v>0</v>
      </c>
      <c r="AU13" s="17"/>
      <c r="AV13" s="17">
        <v>0.10103778099560599</v>
      </c>
      <c r="AW13" s="17">
        <v>0.250698147196462</v>
      </c>
      <c r="AX13" s="17">
        <v>0</v>
      </c>
      <c r="AY13" s="17">
        <v>7.6386499205103098E-2</v>
      </c>
      <c r="AZ13" s="17">
        <v>0</v>
      </c>
      <c r="BA13" s="17">
        <v>0.123450903596718</v>
      </c>
      <c r="BB13" s="17"/>
      <c r="BC13" s="17">
        <v>9.8255762270695199E-2</v>
      </c>
      <c r="BD13" s="17">
        <v>0.19786331471625501</v>
      </c>
      <c r="BE13" s="17">
        <v>7.2374125952524404E-2</v>
      </c>
      <c r="BF13" s="17">
        <v>0.178593661667755</v>
      </c>
      <c r="BG13" s="17">
        <v>0</v>
      </c>
    </row>
    <row r="14" spans="2:59" x14ac:dyDescent="0.35">
      <c r="B14" s="18" t="s">
        <v>598</v>
      </c>
      <c r="C14" s="17">
        <v>0.10098029378828199</v>
      </c>
      <c r="D14" s="17">
        <v>0.105540530796128</v>
      </c>
      <c r="E14" s="17">
        <v>9.9699579529146903E-2</v>
      </c>
      <c r="F14" s="17"/>
      <c r="G14" s="17">
        <v>7.8696199020405602E-2</v>
      </c>
      <c r="H14" s="17">
        <v>0.155430813718135</v>
      </c>
      <c r="I14" s="17">
        <v>8.2003063695190906E-2</v>
      </c>
      <c r="J14" s="17">
        <v>5.0037886706869698E-2</v>
      </c>
      <c r="K14" s="17">
        <v>5.5391475764063197E-2</v>
      </c>
      <c r="L14" s="17">
        <v>0.18482957379339299</v>
      </c>
      <c r="M14" s="17"/>
      <c r="N14" s="17">
        <v>0.15084670243893</v>
      </c>
      <c r="O14" s="17">
        <v>9.0409430907814295E-2</v>
      </c>
      <c r="P14" s="17">
        <v>7.5763710305883802E-2</v>
      </c>
      <c r="Q14" s="17">
        <v>7.1819053086323706E-2</v>
      </c>
      <c r="R14" s="17"/>
      <c r="S14" s="17">
        <v>3.7735232792765902E-2</v>
      </c>
      <c r="T14" s="17">
        <v>0.11533369666320201</v>
      </c>
      <c r="U14" s="17">
        <v>0.13210665992491899</v>
      </c>
      <c r="V14" s="17">
        <v>0.27432550193696897</v>
      </c>
      <c r="W14" s="17">
        <v>0</v>
      </c>
      <c r="X14" s="17">
        <v>0.104606288313525</v>
      </c>
      <c r="Y14" s="17">
        <v>0</v>
      </c>
      <c r="Z14" s="17">
        <v>0.24091085839808099</v>
      </c>
      <c r="AA14" s="17">
        <v>0</v>
      </c>
      <c r="AB14" s="17">
        <v>0.16245283129560001</v>
      </c>
      <c r="AC14" s="17">
        <v>0</v>
      </c>
      <c r="AD14" s="17">
        <v>0.26412199084202698</v>
      </c>
      <c r="AE14" s="17"/>
      <c r="AF14" s="17">
        <v>2.9757559235176499E-2</v>
      </c>
      <c r="AG14" s="17">
        <v>0.21177334499824799</v>
      </c>
      <c r="AH14" s="17">
        <v>0</v>
      </c>
      <c r="AI14" s="17"/>
      <c r="AJ14" s="17">
        <v>8.6290419179814101E-2</v>
      </c>
      <c r="AK14" s="17">
        <v>0.16900351514109099</v>
      </c>
      <c r="AL14" s="17">
        <v>0.13925424343828599</v>
      </c>
      <c r="AM14" s="17">
        <v>0</v>
      </c>
      <c r="AN14" s="17">
        <v>3.7796282536240997E-2</v>
      </c>
      <c r="AO14" s="17"/>
      <c r="AP14" s="17">
        <v>0.105892521556775</v>
      </c>
      <c r="AQ14" s="17">
        <v>9.1613987452451001E-2</v>
      </c>
      <c r="AR14" s="17">
        <v>9.3428785819649807E-2</v>
      </c>
      <c r="AS14" s="17">
        <v>5.5844134097252203E-2</v>
      </c>
      <c r="AT14" s="17">
        <v>0.24795744935278299</v>
      </c>
      <c r="AU14" s="17"/>
      <c r="AV14" s="17">
        <v>0.15219851525383901</v>
      </c>
      <c r="AW14" s="17">
        <v>7.0564531702723796E-2</v>
      </c>
      <c r="AX14" s="17">
        <v>9.6568999470832001E-2</v>
      </c>
      <c r="AY14" s="17">
        <v>3.2381694855029203E-2</v>
      </c>
      <c r="AZ14" s="17">
        <v>0.22188756207064</v>
      </c>
      <c r="BA14" s="17">
        <v>0</v>
      </c>
      <c r="BB14" s="17"/>
      <c r="BC14" s="17">
        <v>0</v>
      </c>
      <c r="BD14" s="17">
        <v>0.212141319993117</v>
      </c>
      <c r="BE14" s="17">
        <v>0.119773020995047</v>
      </c>
      <c r="BF14" s="17">
        <v>0</v>
      </c>
      <c r="BG14" s="17">
        <v>0</v>
      </c>
    </row>
    <row r="15" spans="2:59" ht="29" x14ac:dyDescent="0.35">
      <c r="B15" s="18" t="s">
        <v>722</v>
      </c>
      <c r="C15" s="17">
        <v>0.18267443346975801</v>
      </c>
      <c r="D15" s="17">
        <v>0.196277393870079</v>
      </c>
      <c r="E15" s="17">
        <v>0.14867878976639101</v>
      </c>
      <c r="F15" s="17"/>
      <c r="G15" s="17">
        <v>5.2392520412652903E-2</v>
      </c>
      <c r="H15" s="17">
        <v>0.18824592140027199</v>
      </c>
      <c r="I15" s="17">
        <v>5.7738997995256301E-2</v>
      </c>
      <c r="J15" s="17">
        <v>0.253003768942058</v>
      </c>
      <c r="K15" s="17">
        <v>0.33957039925259602</v>
      </c>
      <c r="L15" s="17">
        <v>0.20123352012269199</v>
      </c>
      <c r="M15" s="17"/>
      <c r="N15" s="17">
        <v>0.115276213452173</v>
      </c>
      <c r="O15" s="17">
        <v>0.21089159078669401</v>
      </c>
      <c r="P15" s="17">
        <v>0.28579066609413101</v>
      </c>
      <c r="Q15" s="17">
        <v>0.13441684095802001</v>
      </c>
      <c r="R15" s="17"/>
      <c r="S15" s="17">
        <v>8.8447757479504799E-2</v>
      </c>
      <c r="T15" s="17">
        <v>0</v>
      </c>
      <c r="U15" s="17">
        <v>0.10454961386846499</v>
      </c>
      <c r="V15" s="17">
        <v>0.32639887167845899</v>
      </c>
      <c r="W15" s="17">
        <v>0.209274145237654</v>
      </c>
      <c r="X15" s="17">
        <v>0.26940576435191599</v>
      </c>
      <c r="Y15" s="17">
        <v>0.15572743554767801</v>
      </c>
      <c r="Z15" s="17">
        <v>0.35848079056288901</v>
      </c>
      <c r="AA15" s="17">
        <v>0.210218472782984</v>
      </c>
      <c r="AB15" s="17">
        <v>0.29778237080273101</v>
      </c>
      <c r="AC15" s="17">
        <v>0.28410287262865402</v>
      </c>
      <c r="AD15" s="17">
        <v>0.232788723145225</v>
      </c>
      <c r="AE15" s="17"/>
      <c r="AF15" s="17">
        <v>0.27888326970135402</v>
      </c>
      <c r="AG15" s="17">
        <v>0.189466228143263</v>
      </c>
      <c r="AH15" s="17">
        <v>5.2334736003669703E-2</v>
      </c>
      <c r="AI15" s="17"/>
      <c r="AJ15" s="17">
        <v>0.258914210473843</v>
      </c>
      <c r="AK15" s="17">
        <v>0</v>
      </c>
      <c r="AL15" s="17">
        <v>0.14336044628940101</v>
      </c>
      <c r="AM15" s="17">
        <v>0</v>
      </c>
      <c r="AN15" s="17">
        <v>0.24304291670671099</v>
      </c>
      <c r="AO15" s="17"/>
      <c r="AP15" s="17">
        <v>0.25881229243214599</v>
      </c>
      <c r="AQ15" s="17">
        <v>7.5202646971230094E-2</v>
      </c>
      <c r="AR15" s="17">
        <v>0.31077714616977098</v>
      </c>
      <c r="AS15" s="17">
        <v>0.19192749035269599</v>
      </c>
      <c r="AT15" s="17">
        <v>0.21909995711973401</v>
      </c>
      <c r="AU15" s="17"/>
      <c r="AV15" s="17">
        <v>6.4856303503203996E-2</v>
      </c>
      <c r="AW15" s="17">
        <v>0.23016099222977399</v>
      </c>
      <c r="AX15" s="17">
        <v>0.23641397784960699</v>
      </c>
      <c r="AY15" s="17">
        <v>0.24207286130459599</v>
      </c>
      <c r="AZ15" s="17">
        <v>0.196064104796914</v>
      </c>
      <c r="BA15" s="17">
        <v>0.28095132372566101</v>
      </c>
      <c r="BB15" s="17"/>
      <c r="BC15" s="17">
        <v>0.24502735422539501</v>
      </c>
      <c r="BD15" s="17">
        <v>0.177644430293252</v>
      </c>
      <c r="BE15" s="17">
        <v>0.13202115454163901</v>
      </c>
      <c r="BF15" s="17">
        <v>0.140550906207246</v>
      </c>
      <c r="BG15" s="17">
        <v>0</v>
      </c>
    </row>
    <row r="16" spans="2:59" x14ac:dyDescent="0.35">
      <c r="B16" s="18" t="s">
        <v>100</v>
      </c>
      <c r="C16" s="19">
        <v>9.3685668854158397E-2</v>
      </c>
      <c r="D16" s="19">
        <v>1.52882391239949E-2</v>
      </c>
      <c r="E16" s="19">
        <v>0.16506325290538301</v>
      </c>
      <c r="F16" s="19"/>
      <c r="G16" s="19">
        <v>0</v>
      </c>
      <c r="H16" s="19">
        <v>7.8583351802877496E-2</v>
      </c>
      <c r="I16" s="19">
        <v>0.112738616283852</v>
      </c>
      <c r="J16" s="19">
        <v>0.14195295470567099</v>
      </c>
      <c r="K16" s="19">
        <v>0.101172495211776</v>
      </c>
      <c r="L16" s="19">
        <v>0.104742379777259</v>
      </c>
      <c r="M16" s="19"/>
      <c r="N16" s="19">
        <v>4.5282600559926799E-2</v>
      </c>
      <c r="O16" s="19">
        <v>0.137554024459137</v>
      </c>
      <c r="P16" s="19">
        <v>0.13336086389704299</v>
      </c>
      <c r="Q16" s="19">
        <v>7.3709751822924496E-2</v>
      </c>
      <c r="R16" s="19"/>
      <c r="S16" s="19">
        <v>9.6709556634590799E-2</v>
      </c>
      <c r="T16" s="19">
        <v>3.8065752993044301E-2</v>
      </c>
      <c r="U16" s="19">
        <v>0.116867248500326</v>
      </c>
      <c r="V16" s="19">
        <v>0</v>
      </c>
      <c r="W16" s="19">
        <v>0</v>
      </c>
      <c r="X16" s="19">
        <v>0.26695166646434498</v>
      </c>
      <c r="Y16" s="19">
        <v>0.13594342181448099</v>
      </c>
      <c r="Z16" s="19">
        <v>0</v>
      </c>
      <c r="AA16" s="19">
        <v>0.151288276713444</v>
      </c>
      <c r="AB16" s="19">
        <v>0</v>
      </c>
      <c r="AC16" s="19">
        <v>0.12960699354755301</v>
      </c>
      <c r="AD16" s="19">
        <v>0</v>
      </c>
      <c r="AE16" s="19"/>
      <c r="AF16" s="19">
        <v>0.107794756567983</v>
      </c>
      <c r="AG16" s="19">
        <v>7.4509101797297306E-2</v>
      </c>
      <c r="AH16" s="19">
        <v>0.18177586903878701</v>
      </c>
      <c r="AI16" s="19"/>
      <c r="AJ16" s="19">
        <v>0.113941775426251</v>
      </c>
      <c r="AK16" s="19">
        <v>9.6800650743897099E-2</v>
      </c>
      <c r="AL16" s="19">
        <v>0</v>
      </c>
      <c r="AM16" s="19">
        <v>0</v>
      </c>
      <c r="AN16" s="19">
        <v>0.155701689505262</v>
      </c>
      <c r="AO16" s="19"/>
      <c r="AP16" s="19">
        <v>0.15984829777203099</v>
      </c>
      <c r="AQ16" s="19">
        <v>0.102225934879787</v>
      </c>
      <c r="AR16" s="19">
        <v>0</v>
      </c>
      <c r="AS16" s="19">
        <v>5.5330368907424203E-2</v>
      </c>
      <c r="AT16" s="19">
        <v>0.18297653990926199</v>
      </c>
      <c r="AU16" s="19"/>
      <c r="AV16" s="19">
        <v>2.3468898391548001E-2</v>
      </c>
      <c r="AW16" s="19">
        <v>6.2811583563019399E-2</v>
      </c>
      <c r="AX16" s="19">
        <v>0.11627100636943399</v>
      </c>
      <c r="AY16" s="19">
        <v>8.1720607865326103E-2</v>
      </c>
      <c r="AZ16" s="19">
        <v>0.16373865137974999</v>
      </c>
      <c r="BA16" s="19">
        <v>0.27366942314467602</v>
      </c>
      <c r="BB16" s="19"/>
      <c r="BC16" s="19">
        <v>0.19100273056612599</v>
      </c>
      <c r="BD16" s="19">
        <v>4.1773436761712898E-2</v>
      </c>
      <c r="BE16" s="19">
        <v>9.0697549078709305E-2</v>
      </c>
      <c r="BF16" s="19">
        <v>0</v>
      </c>
      <c r="BG16" s="19">
        <v>1</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62</v>
      </c>
      <c r="F7" s="10"/>
      <c r="G7" s="10">
        <v>18</v>
      </c>
      <c r="H7" s="10">
        <v>17</v>
      </c>
      <c r="I7" s="10">
        <v>22</v>
      </c>
      <c r="J7" s="10">
        <v>22</v>
      </c>
      <c r="K7" s="10">
        <v>20</v>
      </c>
      <c r="L7" s="10">
        <v>22</v>
      </c>
      <c r="M7" s="10"/>
      <c r="N7" s="10">
        <v>38</v>
      </c>
      <c r="O7" s="10">
        <v>24</v>
      </c>
      <c r="P7" s="10">
        <v>30</v>
      </c>
      <c r="Q7" s="10">
        <v>29</v>
      </c>
      <c r="R7" s="10"/>
      <c r="S7" s="10">
        <v>22</v>
      </c>
      <c r="T7" s="10">
        <v>17</v>
      </c>
      <c r="U7" s="10">
        <v>9</v>
      </c>
      <c r="V7" s="10">
        <v>12</v>
      </c>
      <c r="W7" s="10">
        <v>6</v>
      </c>
      <c r="X7" s="10">
        <v>11</v>
      </c>
      <c r="Y7" s="10">
        <v>7</v>
      </c>
      <c r="Z7" s="10">
        <v>5</v>
      </c>
      <c r="AA7" s="10">
        <v>14</v>
      </c>
      <c r="AB7" s="10">
        <v>7</v>
      </c>
      <c r="AC7" s="10">
        <v>7</v>
      </c>
      <c r="AD7" s="10">
        <v>4</v>
      </c>
      <c r="AE7" s="10"/>
      <c r="AF7" s="10">
        <v>39</v>
      </c>
      <c r="AG7" s="10">
        <v>47</v>
      </c>
      <c r="AH7" s="10">
        <v>20</v>
      </c>
      <c r="AI7" s="10"/>
      <c r="AJ7" s="10">
        <v>37</v>
      </c>
      <c r="AK7" s="10">
        <v>28</v>
      </c>
      <c r="AL7" s="10">
        <v>7</v>
      </c>
      <c r="AM7" s="10">
        <v>3</v>
      </c>
      <c r="AN7" s="10">
        <v>23</v>
      </c>
      <c r="AO7" s="10"/>
      <c r="AP7" s="10">
        <v>19</v>
      </c>
      <c r="AQ7" s="10">
        <v>41</v>
      </c>
      <c r="AR7" s="10">
        <v>10</v>
      </c>
      <c r="AS7" s="10">
        <v>21</v>
      </c>
      <c r="AT7" s="10">
        <v>9</v>
      </c>
      <c r="AU7" s="10"/>
      <c r="AV7" s="10">
        <v>32</v>
      </c>
      <c r="AW7" s="10">
        <v>17</v>
      </c>
      <c r="AX7" s="10">
        <v>10</v>
      </c>
      <c r="AY7" s="10">
        <v>25</v>
      </c>
      <c r="AZ7" s="10">
        <v>10</v>
      </c>
      <c r="BA7" s="10">
        <v>14</v>
      </c>
      <c r="BB7" s="10"/>
      <c r="BC7" s="10">
        <v>28</v>
      </c>
      <c r="BD7" s="10">
        <v>27</v>
      </c>
      <c r="BE7" s="10">
        <v>27</v>
      </c>
      <c r="BF7" s="10">
        <v>14</v>
      </c>
      <c r="BG7" s="10">
        <v>1</v>
      </c>
    </row>
    <row r="8" spans="2:59" ht="30" customHeight="1" x14ac:dyDescent="0.35">
      <c r="B8" s="11" t="s">
        <v>20</v>
      </c>
      <c r="C8" s="11">
        <v>121</v>
      </c>
      <c r="D8" s="11">
        <v>56</v>
      </c>
      <c r="E8" s="11">
        <v>63</v>
      </c>
      <c r="F8" s="11"/>
      <c r="G8" s="11">
        <v>17</v>
      </c>
      <c r="H8" s="11">
        <v>18</v>
      </c>
      <c r="I8" s="11">
        <v>23</v>
      </c>
      <c r="J8" s="11">
        <v>22</v>
      </c>
      <c r="K8" s="11">
        <v>19</v>
      </c>
      <c r="L8" s="11">
        <v>22</v>
      </c>
      <c r="M8" s="11"/>
      <c r="N8" s="11">
        <v>37</v>
      </c>
      <c r="O8" s="11">
        <v>26</v>
      </c>
      <c r="P8" s="11">
        <v>30</v>
      </c>
      <c r="Q8" s="11">
        <v>28</v>
      </c>
      <c r="R8" s="11"/>
      <c r="S8" s="11">
        <v>20</v>
      </c>
      <c r="T8" s="11">
        <v>17</v>
      </c>
      <c r="U8" s="11">
        <v>10</v>
      </c>
      <c r="V8" s="11">
        <v>13</v>
      </c>
      <c r="W8" s="11">
        <v>6</v>
      </c>
      <c r="X8" s="11">
        <v>15</v>
      </c>
      <c r="Y8" s="11">
        <v>7</v>
      </c>
      <c r="Z8" s="11">
        <v>5</v>
      </c>
      <c r="AA8" s="11">
        <v>13</v>
      </c>
      <c r="AB8" s="11">
        <v>6</v>
      </c>
      <c r="AC8" s="11">
        <v>6</v>
      </c>
      <c r="AD8" s="11">
        <v>3</v>
      </c>
      <c r="AE8" s="11"/>
      <c r="AF8" s="11">
        <v>39</v>
      </c>
      <c r="AG8" s="11">
        <v>46</v>
      </c>
      <c r="AH8" s="11">
        <v>20</v>
      </c>
      <c r="AI8" s="11"/>
      <c r="AJ8" s="11">
        <v>37</v>
      </c>
      <c r="AK8" s="11">
        <v>28</v>
      </c>
      <c r="AL8" s="11">
        <v>7</v>
      </c>
      <c r="AM8" s="11">
        <v>3</v>
      </c>
      <c r="AN8" s="11">
        <v>24</v>
      </c>
      <c r="AO8" s="11"/>
      <c r="AP8" s="11">
        <v>19</v>
      </c>
      <c r="AQ8" s="11">
        <v>41</v>
      </c>
      <c r="AR8" s="11">
        <v>10</v>
      </c>
      <c r="AS8" s="11">
        <v>21</v>
      </c>
      <c r="AT8" s="11">
        <v>8</v>
      </c>
      <c r="AU8" s="11"/>
      <c r="AV8" s="11">
        <v>33</v>
      </c>
      <c r="AW8" s="11">
        <v>18</v>
      </c>
      <c r="AX8" s="11">
        <v>10</v>
      </c>
      <c r="AY8" s="11">
        <v>24</v>
      </c>
      <c r="AZ8" s="11">
        <v>9</v>
      </c>
      <c r="BA8" s="11">
        <v>14</v>
      </c>
      <c r="BB8" s="11"/>
      <c r="BC8" s="11">
        <v>29</v>
      </c>
      <c r="BD8" s="11">
        <v>27</v>
      </c>
      <c r="BE8" s="11">
        <v>27</v>
      </c>
      <c r="BF8" s="11">
        <v>14</v>
      </c>
      <c r="BG8" s="11">
        <v>1</v>
      </c>
    </row>
    <row r="9" spans="2:59" x14ac:dyDescent="0.35">
      <c r="B9" s="18" t="s">
        <v>725</v>
      </c>
      <c r="C9" s="17">
        <v>0.155251993421988</v>
      </c>
      <c r="D9" s="17">
        <v>0.17618075956010601</v>
      </c>
      <c r="E9" s="17">
        <v>0.11408289624784899</v>
      </c>
      <c r="F9" s="17"/>
      <c r="G9" s="17">
        <v>0.11883496881222599</v>
      </c>
      <c r="H9" s="17">
        <v>0.122469546820951</v>
      </c>
      <c r="I9" s="17">
        <v>6.2799823634915306E-2</v>
      </c>
      <c r="J9" s="17">
        <v>0.12826738842382299</v>
      </c>
      <c r="K9" s="17">
        <v>0.29857835727216198</v>
      </c>
      <c r="L9" s="17">
        <v>0.20828176872029</v>
      </c>
      <c r="M9" s="17"/>
      <c r="N9" s="17">
        <v>0.11790259389599</v>
      </c>
      <c r="O9" s="17">
        <v>0.12118563541668199</v>
      </c>
      <c r="P9" s="17">
        <v>0.21849059431870699</v>
      </c>
      <c r="Q9" s="17">
        <v>0.16909771008167901</v>
      </c>
      <c r="R9" s="17"/>
      <c r="S9" s="17">
        <v>4.6732995338351097E-2</v>
      </c>
      <c r="T9" s="17">
        <v>0.11533369666320201</v>
      </c>
      <c r="U9" s="17">
        <v>0.236656273793384</v>
      </c>
      <c r="V9" s="17">
        <v>0.14388831555377701</v>
      </c>
      <c r="W9" s="17">
        <v>0.209274145237654</v>
      </c>
      <c r="X9" s="17">
        <v>0.346394580453177</v>
      </c>
      <c r="Y9" s="17">
        <v>0</v>
      </c>
      <c r="Z9" s="17">
        <v>0.179895594117745</v>
      </c>
      <c r="AA9" s="17">
        <v>6.9820739539573101E-2</v>
      </c>
      <c r="AB9" s="17">
        <v>0.29276781263562701</v>
      </c>
      <c r="AC9" s="17">
        <v>0.28410287262865402</v>
      </c>
      <c r="AD9" s="17">
        <v>0</v>
      </c>
      <c r="AE9" s="17"/>
      <c r="AF9" s="17">
        <v>0.16363835297436799</v>
      </c>
      <c r="AG9" s="17">
        <v>0.245104097774066</v>
      </c>
      <c r="AH9" s="17">
        <v>0</v>
      </c>
      <c r="AI9" s="17"/>
      <c r="AJ9" s="17">
        <v>0.20051035506926701</v>
      </c>
      <c r="AK9" s="17">
        <v>7.6133951230210495E-2</v>
      </c>
      <c r="AL9" s="17">
        <v>0.282614689727687</v>
      </c>
      <c r="AM9" s="17">
        <v>0</v>
      </c>
      <c r="AN9" s="17">
        <v>0.10886703128783801</v>
      </c>
      <c r="AO9" s="17"/>
      <c r="AP9" s="17">
        <v>0.29373201516963299</v>
      </c>
      <c r="AQ9" s="17">
        <v>0.10792123398391</v>
      </c>
      <c r="AR9" s="17">
        <v>0.30040270658970802</v>
      </c>
      <c r="AS9" s="17">
        <v>8.5933815582956194E-2</v>
      </c>
      <c r="AT9" s="17">
        <v>0.46705740647251798</v>
      </c>
      <c r="AU9" s="17"/>
      <c r="AV9" s="17">
        <v>0.13179909444235</v>
      </c>
      <c r="AW9" s="17">
        <v>0.31528723088861899</v>
      </c>
      <c r="AX9" s="17">
        <v>0.22569084534255199</v>
      </c>
      <c r="AY9" s="17">
        <v>7.5380454880580303E-2</v>
      </c>
      <c r="AZ9" s="17">
        <v>0.41795166686755297</v>
      </c>
      <c r="BA9" s="17">
        <v>5.6297969435699501E-2</v>
      </c>
      <c r="BB9" s="17"/>
      <c r="BC9" s="17">
        <v>0.189450332408658</v>
      </c>
      <c r="BD9" s="17">
        <v>0.31433967983311001</v>
      </c>
      <c r="BE9" s="17">
        <v>9.4104577028130604E-2</v>
      </c>
      <c r="BF9" s="17">
        <v>0</v>
      </c>
      <c r="BG9" s="17">
        <v>0</v>
      </c>
    </row>
    <row r="10" spans="2:59" x14ac:dyDescent="0.35">
      <c r="B10" s="18" t="s">
        <v>689</v>
      </c>
      <c r="C10" s="17">
        <v>0.10353918081640399</v>
      </c>
      <c r="D10" s="17">
        <v>0.118231509295042</v>
      </c>
      <c r="E10" s="17">
        <v>9.3429292403832701E-2</v>
      </c>
      <c r="F10" s="17"/>
      <c r="G10" s="17">
        <v>7.6039400256612502E-2</v>
      </c>
      <c r="H10" s="17">
        <v>0</v>
      </c>
      <c r="I10" s="17">
        <v>0.15841074340543901</v>
      </c>
      <c r="J10" s="17">
        <v>0.145771445186582</v>
      </c>
      <c r="K10" s="17">
        <v>9.6383517744496897E-2</v>
      </c>
      <c r="L10" s="17">
        <v>0.117712535974309</v>
      </c>
      <c r="M10" s="17"/>
      <c r="N10" s="17">
        <v>0.15256073294154501</v>
      </c>
      <c r="O10" s="17">
        <v>0.168311573674127</v>
      </c>
      <c r="P10" s="17">
        <v>5.50334554528919E-2</v>
      </c>
      <c r="Q10" s="17">
        <v>2.9128356037296299E-2</v>
      </c>
      <c r="R10" s="17"/>
      <c r="S10" s="17">
        <v>8.8913661871402594E-2</v>
      </c>
      <c r="T10" s="17">
        <v>0</v>
      </c>
      <c r="U10" s="17">
        <v>0.1070389247196</v>
      </c>
      <c r="V10" s="17">
        <v>0.18727435312895799</v>
      </c>
      <c r="W10" s="17">
        <v>0</v>
      </c>
      <c r="X10" s="17">
        <v>0</v>
      </c>
      <c r="Y10" s="17">
        <v>0.15572743554767801</v>
      </c>
      <c r="Z10" s="17">
        <v>0.18919840859544401</v>
      </c>
      <c r="AA10" s="17">
        <v>7.1810303150191906E-2</v>
      </c>
      <c r="AB10" s="17">
        <v>0.29474924758443</v>
      </c>
      <c r="AC10" s="17">
        <v>0.14135017569972599</v>
      </c>
      <c r="AD10" s="17">
        <v>0.49691071398725201</v>
      </c>
      <c r="AE10" s="17"/>
      <c r="AF10" s="17">
        <v>5.5826716561428999E-2</v>
      </c>
      <c r="AG10" s="17">
        <v>0.15382167470778399</v>
      </c>
      <c r="AH10" s="17">
        <v>9.7787328358155803E-2</v>
      </c>
      <c r="AI10" s="17"/>
      <c r="AJ10" s="17">
        <v>0.10290572230975201</v>
      </c>
      <c r="AK10" s="17">
        <v>3.67513232689285E-2</v>
      </c>
      <c r="AL10" s="17">
        <v>0.128571796604247</v>
      </c>
      <c r="AM10" s="17">
        <v>0</v>
      </c>
      <c r="AN10" s="17">
        <v>0.176496125655838</v>
      </c>
      <c r="AO10" s="17"/>
      <c r="AP10" s="17">
        <v>0.14545330758593</v>
      </c>
      <c r="AQ10" s="17">
        <v>6.6330900104730098E-2</v>
      </c>
      <c r="AR10" s="17">
        <v>0</v>
      </c>
      <c r="AS10" s="17">
        <v>4.8971478258795699E-2</v>
      </c>
      <c r="AT10" s="17">
        <v>0</v>
      </c>
      <c r="AU10" s="17"/>
      <c r="AV10" s="17">
        <v>0.11996044586022001</v>
      </c>
      <c r="AW10" s="17">
        <v>6.5141168914711597E-2</v>
      </c>
      <c r="AX10" s="17">
        <v>0</v>
      </c>
      <c r="AY10" s="17">
        <v>0.11131853282800901</v>
      </c>
      <c r="AZ10" s="17">
        <v>0</v>
      </c>
      <c r="BA10" s="17">
        <v>7.0436042285410796E-2</v>
      </c>
      <c r="BB10" s="17"/>
      <c r="BC10" s="17">
        <v>0</v>
      </c>
      <c r="BD10" s="17">
        <v>7.0012915018532504E-2</v>
      </c>
      <c r="BE10" s="17">
        <v>0.18735672507717499</v>
      </c>
      <c r="BF10" s="17">
        <v>0.26847740653139701</v>
      </c>
      <c r="BG10" s="17">
        <v>0</v>
      </c>
    </row>
    <row r="11" spans="2:59" x14ac:dyDescent="0.35">
      <c r="B11" s="18" t="s">
        <v>690</v>
      </c>
      <c r="C11" s="17">
        <v>8.9280811770090396E-2</v>
      </c>
      <c r="D11" s="17">
        <v>0.103258684265898</v>
      </c>
      <c r="E11" s="17">
        <v>7.9413720397716395E-2</v>
      </c>
      <c r="F11" s="17"/>
      <c r="G11" s="17">
        <v>5.5203761074860698E-2</v>
      </c>
      <c r="H11" s="17">
        <v>0.19430745013817</v>
      </c>
      <c r="I11" s="17">
        <v>8.9962347674935203E-2</v>
      </c>
      <c r="J11" s="17">
        <v>4.4255599336529797E-2</v>
      </c>
      <c r="K11" s="17">
        <v>0</v>
      </c>
      <c r="L11" s="17">
        <v>0.152462417947129</v>
      </c>
      <c r="M11" s="17"/>
      <c r="N11" s="17">
        <v>0.12383647693496901</v>
      </c>
      <c r="O11" s="17">
        <v>7.5571923068348396E-2</v>
      </c>
      <c r="P11" s="17">
        <v>7.2248276524065597E-2</v>
      </c>
      <c r="Q11" s="17">
        <v>7.4654081836507999E-2</v>
      </c>
      <c r="R11" s="17"/>
      <c r="S11" s="17">
        <v>0.16812676601905499</v>
      </c>
      <c r="T11" s="17">
        <v>5.7627924769255302E-2</v>
      </c>
      <c r="U11" s="17">
        <v>0</v>
      </c>
      <c r="V11" s="17">
        <v>0.16164726750369501</v>
      </c>
      <c r="W11" s="17">
        <v>0</v>
      </c>
      <c r="X11" s="17">
        <v>7.7911174928909699E-2</v>
      </c>
      <c r="Y11" s="17">
        <v>0.15525760420982801</v>
      </c>
      <c r="Z11" s="17">
        <v>0.24091085839808099</v>
      </c>
      <c r="AA11" s="17">
        <v>0</v>
      </c>
      <c r="AB11" s="17">
        <v>0.15333993031637499</v>
      </c>
      <c r="AC11" s="17">
        <v>0</v>
      </c>
      <c r="AD11" s="17">
        <v>0</v>
      </c>
      <c r="AE11" s="17"/>
      <c r="AF11" s="17">
        <v>8.4645592744489795E-2</v>
      </c>
      <c r="AG11" s="17">
        <v>0.14268655349099199</v>
      </c>
      <c r="AH11" s="17">
        <v>4.6564583059577599E-2</v>
      </c>
      <c r="AI11" s="17"/>
      <c r="AJ11" s="17">
        <v>8.9472525625417507E-2</v>
      </c>
      <c r="AK11" s="17">
        <v>0.159712266856368</v>
      </c>
      <c r="AL11" s="17">
        <v>0.14619167682638101</v>
      </c>
      <c r="AM11" s="17">
        <v>0</v>
      </c>
      <c r="AN11" s="17">
        <v>3.9885295511569198E-2</v>
      </c>
      <c r="AO11" s="17"/>
      <c r="AP11" s="17">
        <v>0</v>
      </c>
      <c r="AQ11" s="17">
        <v>0.111216021406712</v>
      </c>
      <c r="AR11" s="17">
        <v>9.8083265009303297E-2</v>
      </c>
      <c r="AS11" s="17">
        <v>0.111174503004676</v>
      </c>
      <c r="AT11" s="17">
        <v>0.12014667030389201</v>
      </c>
      <c r="AU11" s="17"/>
      <c r="AV11" s="17">
        <v>0.13582286235784799</v>
      </c>
      <c r="AW11" s="17">
        <v>5.4429592175063497E-2</v>
      </c>
      <c r="AX11" s="17">
        <v>9.8512788174340005E-2</v>
      </c>
      <c r="AY11" s="17">
        <v>0</v>
      </c>
      <c r="AZ11" s="17">
        <v>0.10751462331226901</v>
      </c>
      <c r="BA11" s="17">
        <v>7.9871785712064602E-2</v>
      </c>
      <c r="BB11" s="17"/>
      <c r="BC11" s="17">
        <v>4.0272031481372102E-2</v>
      </c>
      <c r="BD11" s="17">
        <v>7.1505790291408203E-2</v>
      </c>
      <c r="BE11" s="17">
        <v>0.10923270525161401</v>
      </c>
      <c r="BF11" s="17">
        <v>0.182382725904329</v>
      </c>
      <c r="BG11" s="17">
        <v>0</v>
      </c>
    </row>
    <row r="12" spans="2:59" x14ac:dyDescent="0.35">
      <c r="B12" s="18" t="s">
        <v>691</v>
      </c>
      <c r="C12" s="17">
        <v>0.255862479498493</v>
      </c>
      <c r="D12" s="17">
        <v>0.25638685272657202</v>
      </c>
      <c r="E12" s="17">
        <v>0.26230444762301902</v>
      </c>
      <c r="F12" s="17"/>
      <c r="G12" s="17">
        <v>0.30794363432210198</v>
      </c>
      <c r="H12" s="17">
        <v>0.14193924181963499</v>
      </c>
      <c r="I12" s="17">
        <v>0.233392494076478</v>
      </c>
      <c r="J12" s="17">
        <v>0.41646285898055402</v>
      </c>
      <c r="K12" s="17">
        <v>0.145973843843336</v>
      </c>
      <c r="L12" s="17">
        <v>0.26780484567822599</v>
      </c>
      <c r="M12" s="17"/>
      <c r="N12" s="17">
        <v>0.23797503821345301</v>
      </c>
      <c r="O12" s="17">
        <v>0.33465292523943102</v>
      </c>
      <c r="P12" s="17">
        <v>0.28061216985641102</v>
      </c>
      <c r="Q12" s="17">
        <v>0.17822096609546501</v>
      </c>
      <c r="R12" s="17"/>
      <c r="S12" s="17">
        <v>0.28708040066240798</v>
      </c>
      <c r="T12" s="17">
        <v>0.24239025669453501</v>
      </c>
      <c r="U12" s="17">
        <v>0.43186427302343799</v>
      </c>
      <c r="V12" s="17">
        <v>0.16662891337230501</v>
      </c>
      <c r="W12" s="17">
        <v>0.44568724670829901</v>
      </c>
      <c r="X12" s="17">
        <v>0.19773104102960701</v>
      </c>
      <c r="Y12" s="17">
        <v>0.27667621791764802</v>
      </c>
      <c r="Z12" s="17">
        <v>0</v>
      </c>
      <c r="AA12" s="17">
        <v>0.34977803194685603</v>
      </c>
      <c r="AB12" s="17">
        <v>0</v>
      </c>
      <c r="AC12" s="17">
        <v>0.28963451848237398</v>
      </c>
      <c r="AD12" s="17">
        <v>0.27391943902740301</v>
      </c>
      <c r="AE12" s="17"/>
      <c r="AF12" s="17">
        <v>0.27524021188731101</v>
      </c>
      <c r="AG12" s="17">
        <v>0.118893627120819</v>
      </c>
      <c r="AH12" s="17">
        <v>0.47874388801949602</v>
      </c>
      <c r="AI12" s="17"/>
      <c r="AJ12" s="17">
        <v>0.21078373057159899</v>
      </c>
      <c r="AK12" s="17">
        <v>0.25797104115896902</v>
      </c>
      <c r="AL12" s="17">
        <v>0.28884244855770902</v>
      </c>
      <c r="AM12" s="17">
        <v>0.36103628363553097</v>
      </c>
      <c r="AN12" s="17">
        <v>0.32932671053643697</v>
      </c>
      <c r="AO12" s="17"/>
      <c r="AP12" s="17">
        <v>0.20749501579895099</v>
      </c>
      <c r="AQ12" s="17">
        <v>0.30051975177797102</v>
      </c>
      <c r="AR12" s="17">
        <v>0.21558612024867799</v>
      </c>
      <c r="AS12" s="17">
        <v>0.31289090591486202</v>
      </c>
      <c r="AT12" s="17">
        <v>0</v>
      </c>
      <c r="AU12" s="17"/>
      <c r="AV12" s="17">
        <v>0.28122769118865698</v>
      </c>
      <c r="AW12" s="17">
        <v>0.233156373338195</v>
      </c>
      <c r="AX12" s="17">
        <v>0.31657532437956898</v>
      </c>
      <c r="AY12" s="17">
        <v>0.236258616432129</v>
      </c>
      <c r="AZ12" s="17">
        <v>0.105138552401596</v>
      </c>
      <c r="BA12" s="17">
        <v>0.21217495642824899</v>
      </c>
      <c r="BB12" s="17"/>
      <c r="BC12" s="17">
        <v>0.30517008330634299</v>
      </c>
      <c r="BD12" s="17">
        <v>0.16605347779365601</v>
      </c>
      <c r="BE12" s="17">
        <v>0.311380788541051</v>
      </c>
      <c r="BF12" s="17">
        <v>6.6831691674693203E-2</v>
      </c>
      <c r="BG12" s="17">
        <v>0</v>
      </c>
    </row>
    <row r="13" spans="2:59" x14ac:dyDescent="0.35">
      <c r="B13" s="18" t="s">
        <v>692</v>
      </c>
      <c r="C13" s="17">
        <v>0.102477869896046</v>
      </c>
      <c r="D13" s="17">
        <v>6.9308927035800702E-2</v>
      </c>
      <c r="E13" s="17">
        <v>0.13437207912971899</v>
      </c>
      <c r="F13" s="17"/>
      <c r="G13" s="17">
        <v>3.7183640056006398E-2</v>
      </c>
      <c r="H13" s="17">
        <v>5.6004592880967798E-2</v>
      </c>
      <c r="I13" s="17">
        <v>4.1441254334861601E-2</v>
      </c>
      <c r="J13" s="17">
        <v>0.13325182833858701</v>
      </c>
      <c r="K13" s="17">
        <v>0.21311289445604301</v>
      </c>
      <c r="L13" s="17">
        <v>0.12735894521951499</v>
      </c>
      <c r="M13" s="17"/>
      <c r="N13" s="17">
        <v>7.2734736975197001E-2</v>
      </c>
      <c r="O13" s="17">
        <v>7.8175303749038305E-2</v>
      </c>
      <c r="P13" s="17">
        <v>6.2707310020912704E-2</v>
      </c>
      <c r="Q13" s="17">
        <v>0.20802821358144599</v>
      </c>
      <c r="R13" s="17"/>
      <c r="S13" s="17">
        <v>7.2906590017463094E-2</v>
      </c>
      <c r="T13" s="17">
        <v>0.29890527215574703</v>
      </c>
      <c r="U13" s="17">
        <v>0.10718865228131499</v>
      </c>
      <c r="V13" s="17">
        <v>0</v>
      </c>
      <c r="W13" s="17">
        <v>0.34503860805404701</v>
      </c>
      <c r="X13" s="17">
        <v>0</v>
      </c>
      <c r="Y13" s="17">
        <v>0</v>
      </c>
      <c r="Z13" s="17">
        <v>0</v>
      </c>
      <c r="AA13" s="17">
        <v>7.4012448626078794E-2</v>
      </c>
      <c r="AB13" s="17">
        <v>0</v>
      </c>
      <c r="AC13" s="17">
        <v>0.15530543964169299</v>
      </c>
      <c r="AD13" s="17">
        <v>0.22916984698534601</v>
      </c>
      <c r="AE13" s="17"/>
      <c r="AF13" s="17">
        <v>9.2713873186122106E-2</v>
      </c>
      <c r="AG13" s="17">
        <v>0.13435917283615301</v>
      </c>
      <c r="AH13" s="17">
        <v>4.9898446863526298E-2</v>
      </c>
      <c r="AI13" s="17"/>
      <c r="AJ13" s="17">
        <v>0.13480901688472999</v>
      </c>
      <c r="AK13" s="17">
        <v>7.1117688258532E-2</v>
      </c>
      <c r="AL13" s="17">
        <v>0.153779388283975</v>
      </c>
      <c r="AM13" s="17">
        <v>0.32028910499145302</v>
      </c>
      <c r="AN13" s="17">
        <v>4.2740945326916899E-2</v>
      </c>
      <c r="AO13" s="17"/>
      <c r="AP13" s="17">
        <v>0.20608397690494001</v>
      </c>
      <c r="AQ13" s="17">
        <v>6.5120507213768206E-2</v>
      </c>
      <c r="AR13" s="17">
        <v>0.103174030296804</v>
      </c>
      <c r="AS13" s="17">
        <v>0.141712621609312</v>
      </c>
      <c r="AT13" s="17">
        <v>0</v>
      </c>
      <c r="AU13" s="17"/>
      <c r="AV13" s="17">
        <v>6.0480063139006501E-2</v>
      </c>
      <c r="AW13" s="17">
        <v>0.173563264595648</v>
      </c>
      <c r="AX13" s="17">
        <v>0.172997124087373</v>
      </c>
      <c r="AY13" s="17">
        <v>0.160105820963926</v>
      </c>
      <c r="AZ13" s="17">
        <v>0</v>
      </c>
      <c r="BA13" s="17">
        <v>0</v>
      </c>
      <c r="BB13" s="17"/>
      <c r="BC13" s="17">
        <v>0.13289783677948599</v>
      </c>
      <c r="BD13" s="17">
        <v>0.14057804337888899</v>
      </c>
      <c r="BE13" s="17">
        <v>3.8531894598837199E-2</v>
      </c>
      <c r="BF13" s="17">
        <v>6.7623960177254E-2</v>
      </c>
      <c r="BG13" s="17">
        <v>0</v>
      </c>
    </row>
    <row r="14" spans="2:59" x14ac:dyDescent="0.35">
      <c r="B14" s="18" t="s">
        <v>598</v>
      </c>
      <c r="C14" s="17">
        <v>8.0144745518784005E-2</v>
      </c>
      <c r="D14" s="17">
        <v>0.102778054278975</v>
      </c>
      <c r="E14" s="17">
        <v>6.2429809766825002E-2</v>
      </c>
      <c r="F14" s="17"/>
      <c r="G14" s="17">
        <v>0.110646877688356</v>
      </c>
      <c r="H14" s="17">
        <v>0.11462903037445001</v>
      </c>
      <c r="I14" s="17">
        <v>0.207133918782058</v>
      </c>
      <c r="J14" s="17">
        <v>0</v>
      </c>
      <c r="K14" s="17">
        <v>5.2953130473712903E-2</v>
      </c>
      <c r="L14" s="17">
        <v>0</v>
      </c>
      <c r="M14" s="17"/>
      <c r="N14" s="17">
        <v>0.119280823170442</v>
      </c>
      <c r="O14" s="17">
        <v>8.4726345026678501E-2</v>
      </c>
      <c r="P14" s="17">
        <v>7.25737833014371E-2</v>
      </c>
      <c r="Q14" s="17">
        <v>3.18602275656234E-2</v>
      </c>
      <c r="R14" s="17"/>
      <c r="S14" s="17">
        <v>9.3041162343475106E-2</v>
      </c>
      <c r="T14" s="17">
        <v>0.18995718307430101</v>
      </c>
      <c r="U14" s="17">
        <v>0.117251876182262</v>
      </c>
      <c r="V14" s="17">
        <v>0</v>
      </c>
      <c r="W14" s="17">
        <v>0</v>
      </c>
      <c r="X14" s="17">
        <v>0.104837781210006</v>
      </c>
      <c r="Y14" s="17">
        <v>0.13508868189932299</v>
      </c>
      <c r="Z14" s="17">
        <v>0</v>
      </c>
      <c r="AA14" s="17">
        <v>7.3886107670401699E-2</v>
      </c>
      <c r="AB14" s="17">
        <v>0</v>
      </c>
      <c r="AC14" s="17">
        <v>0</v>
      </c>
      <c r="AD14" s="17">
        <v>0</v>
      </c>
      <c r="AE14" s="17"/>
      <c r="AF14" s="17">
        <v>0.11072959448070401</v>
      </c>
      <c r="AG14" s="17">
        <v>4.6486945162453198E-2</v>
      </c>
      <c r="AH14" s="17">
        <v>0.111903514320147</v>
      </c>
      <c r="AI14" s="17"/>
      <c r="AJ14" s="17">
        <v>0.108786499744096</v>
      </c>
      <c r="AK14" s="17">
        <v>0.16563849762213601</v>
      </c>
      <c r="AL14" s="17">
        <v>0</v>
      </c>
      <c r="AM14" s="17">
        <v>0</v>
      </c>
      <c r="AN14" s="17">
        <v>0</v>
      </c>
      <c r="AO14" s="17"/>
      <c r="AP14" s="17">
        <v>0</v>
      </c>
      <c r="AQ14" s="17">
        <v>0.161968582767921</v>
      </c>
      <c r="AR14" s="17">
        <v>0.102585556280594</v>
      </c>
      <c r="AS14" s="17">
        <v>0</v>
      </c>
      <c r="AT14" s="17">
        <v>0.111885639584485</v>
      </c>
      <c r="AU14" s="17"/>
      <c r="AV14" s="17">
        <v>0.114439686591288</v>
      </c>
      <c r="AW14" s="17">
        <v>6.2068377465797901E-2</v>
      </c>
      <c r="AX14" s="17">
        <v>0</v>
      </c>
      <c r="AY14" s="17">
        <v>3.7129030376766001E-2</v>
      </c>
      <c r="AZ14" s="17">
        <v>0.100122145404046</v>
      </c>
      <c r="BA14" s="17">
        <v>0.20206126752411499</v>
      </c>
      <c r="BB14" s="17"/>
      <c r="BC14" s="17">
        <v>0</v>
      </c>
      <c r="BD14" s="17">
        <v>0.112699817299626</v>
      </c>
      <c r="BE14" s="17">
        <v>7.0558604511536005E-2</v>
      </c>
      <c r="BF14" s="17">
        <v>0.26091434523562501</v>
      </c>
      <c r="BG14" s="17">
        <v>0</v>
      </c>
    </row>
    <row r="15" spans="2:59" x14ac:dyDescent="0.35">
      <c r="B15" s="18" t="s">
        <v>726</v>
      </c>
      <c r="C15" s="17">
        <v>0.15318071794461</v>
      </c>
      <c r="D15" s="17">
        <v>0.156914843994785</v>
      </c>
      <c r="E15" s="17">
        <v>0.15403373829658701</v>
      </c>
      <c r="F15" s="17"/>
      <c r="G15" s="17">
        <v>0.294147717789837</v>
      </c>
      <c r="H15" s="17">
        <v>0.213483434360071</v>
      </c>
      <c r="I15" s="17">
        <v>0.17227546278638201</v>
      </c>
      <c r="J15" s="17">
        <v>5.4804400510539197E-2</v>
      </c>
      <c r="K15" s="17">
        <v>0.14021961959439</v>
      </c>
      <c r="L15" s="17">
        <v>8.2979334641446703E-2</v>
      </c>
      <c r="M15" s="17"/>
      <c r="N15" s="17">
        <v>0.14823180215516801</v>
      </c>
      <c r="O15" s="17">
        <v>0.137376293825695</v>
      </c>
      <c r="P15" s="17">
        <v>8.9994502858058698E-2</v>
      </c>
      <c r="Q15" s="17">
        <v>0.24291228008330301</v>
      </c>
      <c r="R15" s="17"/>
      <c r="S15" s="17">
        <v>0.24319842374784401</v>
      </c>
      <c r="T15" s="17">
        <v>9.5785666642960898E-2</v>
      </c>
      <c r="U15" s="17">
        <v>0</v>
      </c>
      <c r="V15" s="17">
        <v>0.340561150441265</v>
      </c>
      <c r="W15" s="17">
        <v>0</v>
      </c>
      <c r="X15" s="17">
        <v>8.1293944739594406E-2</v>
      </c>
      <c r="Y15" s="17">
        <v>0.14130663861104201</v>
      </c>
      <c r="Z15" s="17">
        <v>0.21140994244358599</v>
      </c>
      <c r="AA15" s="17">
        <v>0.20833851171486301</v>
      </c>
      <c r="AB15" s="17">
        <v>0.259143009463567</v>
      </c>
      <c r="AC15" s="17">
        <v>0</v>
      </c>
      <c r="AD15" s="17">
        <v>0</v>
      </c>
      <c r="AE15" s="17"/>
      <c r="AF15" s="17">
        <v>0.17067808715390501</v>
      </c>
      <c r="AG15" s="17">
        <v>0.120877083203612</v>
      </c>
      <c r="AH15" s="17">
        <v>0.10130449640794</v>
      </c>
      <c r="AI15" s="17"/>
      <c r="AJ15" s="17">
        <v>0.12535818351654399</v>
      </c>
      <c r="AK15" s="17">
        <v>0.17188587719903001</v>
      </c>
      <c r="AL15" s="17">
        <v>0</v>
      </c>
      <c r="AM15" s="17">
        <v>0.318674611373016</v>
      </c>
      <c r="AN15" s="17">
        <v>0.17112273611064599</v>
      </c>
      <c r="AO15" s="17"/>
      <c r="AP15" s="17">
        <v>9.4374387635854998E-2</v>
      </c>
      <c r="AQ15" s="17">
        <v>0.109773620739001</v>
      </c>
      <c r="AR15" s="17">
        <v>0.180168321574913</v>
      </c>
      <c r="AS15" s="17">
        <v>0.29931667562939801</v>
      </c>
      <c r="AT15" s="17">
        <v>0.195709964699149</v>
      </c>
      <c r="AU15" s="17"/>
      <c r="AV15" s="17">
        <v>0.13280125802908199</v>
      </c>
      <c r="AW15" s="17">
        <v>9.6353992621965104E-2</v>
      </c>
      <c r="AX15" s="17">
        <v>0.186223918016167</v>
      </c>
      <c r="AY15" s="17">
        <v>0.33717637032917103</v>
      </c>
      <c r="AZ15" s="17">
        <v>0.17513330232011301</v>
      </c>
      <c r="BA15" s="17">
        <v>6.1336839108609501E-2</v>
      </c>
      <c r="BB15" s="17"/>
      <c r="BC15" s="17">
        <v>0.21871667654789401</v>
      </c>
      <c r="BD15" s="17">
        <v>0.124810276384779</v>
      </c>
      <c r="BE15" s="17">
        <v>9.8137155912946403E-2</v>
      </c>
      <c r="BF15" s="17">
        <v>0.15376987047670199</v>
      </c>
      <c r="BG15" s="17">
        <v>1</v>
      </c>
    </row>
    <row r="16" spans="2:59" x14ac:dyDescent="0.35">
      <c r="B16" s="18" t="s">
        <v>100</v>
      </c>
      <c r="C16" s="19">
        <v>6.0262201133584298E-2</v>
      </c>
      <c r="D16" s="19">
        <v>1.6940368842822E-2</v>
      </c>
      <c r="E16" s="19">
        <v>9.99340161344522E-2</v>
      </c>
      <c r="F16" s="19"/>
      <c r="G16" s="19">
        <v>0</v>
      </c>
      <c r="H16" s="19">
        <v>0.15716670360575499</v>
      </c>
      <c r="I16" s="19">
        <v>3.4583955304930698E-2</v>
      </c>
      <c r="J16" s="19">
        <v>7.7186479223384799E-2</v>
      </c>
      <c r="K16" s="19">
        <v>5.2778636615860103E-2</v>
      </c>
      <c r="L16" s="19">
        <v>4.3400151819083799E-2</v>
      </c>
      <c r="M16" s="19"/>
      <c r="N16" s="19">
        <v>2.7477795713237201E-2</v>
      </c>
      <c r="O16" s="19">
        <v>0</v>
      </c>
      <c r="P16" s="19">
        <v>0.14833990766751601</v>
      </c>
      <c r="Q16" s="19">
        <v>6.6098164718678298E-2</v>
      </c>
      <c r="R16" s="19"/>
      <c r="S16" s="19">
        <v>0</v>
      </c>
      <c r="T16" s="19">
        <v>0</v>
      </c>
      <c r="U16" s="19">
        <v>0</v>
      </c>
      <c r="V16" s="19">
        <v>0</v>
      </c>
      <c r="W16" s="19">
        <v>0</v>
      </c>
      <c r="X16" s="19">
        <v>0.19183147763870501</v>
      </c>
      <c r="Y16" s="19">
        <v>0.13594342181448099</v>
      </c>
      <c r="Z16" s="19">
        <v>0.17858519644514301</v>
      </c>
      <c r="AA16" s="19">
        <v>0.15235385735203499</v>
      </c>
      <c r="AB16" s="19">
        <v>0</v>
      </c>
      <c r="AC16" s="19">
        <v>0.12960699354755301</v>
      </c>
      <c r="AD16" s="19">
        <v>0</v>
      </c>
      <c r="AE16" s="19"/>
      <c r="AF16" s="19">
        <v>4.6527571011671799E-2</v>
      </c>
      <c r="AG16" s="19">
        <v>3.7770845704120599E-2</v>
      </c>
      <c r="AH16" s="19">
        <v>0.113797742971157</v>
      </c>
      <c r="AI16" s="19"/>
      <c r="AJ16" s="19">
        <v>2.7373966278595199E-2</v>
      </c>
      <c r="AK16" s="19">
        <v>6.0789354405826501E-2</v>
      </c>
      <c r="AL16" s="19">
        <v>0</v>
      </c>
      <c r="AM16" s="19">
        <v>0</v>
      </c>
      <c r="AN16" s="19">
        <v>0.13156115557075501</v>
      </c>
      <c r="AO16" s="19"/>
      <c r="AP16" s="19">
        <v>5.2861296904691199E-2</v>
      </c>
      <c r="AQ16" s="19">
        <v>7.7149382005985701E-2</v>
      </c>
      <c r="AR16" s="19">
        <v>0</v>
      </c>
      <c r="AS16" s="19">
        <v>0</v>
      </c>
      <c r="AT16" s="19">
        <v>0.105200318939956</v>
      </c>
      <c r="AU16" s="19"/>
      <c r="AV16" s="19">
        <v>2.3468898391548001E-2</v>
      </c>
      <c r="AW16" s="19">
        <v>0</v>
      </c>
      <c r="AX16" s="19">
        <v>0</v>
      </c>
      <c r="AY16" s="19">
        <v>4.2631174189417503E-2</v>
      </c>
      <c r="AZ16" s="19">
        <v>9.4139709694422896E-2</v>
      </c>
      <c r="BA16" s="19">
        <v>0.317821139505851</v>
      </c>
      <c r="BB16" s="19"/>
      <c r="BC16" s="19">
        <v>0.113493039476247</v>
      </c>
      <c r="BD16" s="19">
        <v>0</v>
      </c>
      <c r="BE16" s="19">
        <v>9.0697549078709305E-2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64</v>
      </c>
      <c r="F7" s="10"/>
      <c r="G7" s="10">
        <v>22</v>
      </c>
      <c r="H7" s="10">
        <v>17</v>
      </c>
      <c r="I7" s="10">
        <v>16</v>
      </c>
      <c r="J7" s="10">
        <v>23</v>
      </c>
      <c r="K7" s="10">
        <v>19</v>
      </c>
      <c r="L7" s="10">
        <v>24</v>
      </c>
      <c r="M7" s="10"/>
      <c r="N7" s="10">
        <v>37</v>
      </c>
      <c r="O7" s="10">
        <v>22</v>
      </c>
      <c r="P7" s="10">
        <v>35</v>
      </c>
      <c r="Q7" s="10">
        <v>27</v>
      </c>
      <c r="R7" s="10"/>
      <c r="S7" s="10">
        <v>21</v>
      </c>
      <c r="T7" s="10">
        <v>20</v>
      </c>
      <c r="U7" s="10">
        <v>10</v>
      </c>
      <c r="V7" s="10">
        <v>7</v>
      </c>
      <c r="W7" s="10">
        <v>5</v>
      </c>
      <c r="X7" s="10">
        <v>6</v>
      </c>
      <c r="Y7" s="10">
        <v>9</v>
      </c>
      <c r="Z7" s="10">
        <v>8</v>
      </c>
      <c r="AA7" s="10">
        <v>15</v>
      </c>
      <c r="AB7" s="10">
        <v>11</v>
      </c>
      <c r="AC7" s="10">
        <v>6</v>
      </c>
      <c r="AD7" s="10">
        <v>3</v>
      </c>
      <c r="AE7" s="10"/>
      <c r="AF7" s="10">
        <v>41</v>
      </c>
      <c r="AG7" s="10">
        <v>50</v>
      </c>
      <c r="AH7" s="10">
        <v>16</v>
      </c>
      <c r="AI7" s="10"/>
      <c r="AJ7" s="10">
        <v>41</v>
      </c>
      <c r="AK7" s="10">
        <v>37</v>
      </c>
      <c r="AL7" s="10">
        <v>6</v>
      </c>
      <c r="AM7" s="10">
        <v>3</v>
      </c>
      <c r="AN7" s="10">
        <v>10</v>
      </c>
      <c r="AO7" s="10"/>
      <c r="AP7" s="10">
        <v>26</v>
      </c>
      <c r="AQ7" s="10">
        <v>47</v>
      </c>
      <c r="AR7" s="10">
        <v>10</v>
      </c>
      <c r="AS7" s="10">
        <v>14</v>
      </c>
      <c r="AT7" s="10">
        <v>4</v>
      </c>
      <c r="AU7" s="10"/>
      <c r="AV7" s="10">
        <v>34</v>
      </c>
      <c r="AW7" s="10">
        <v>24</v>
      </c>
      <c r="AX7" s="10">
        <v>9</v>
      </c>
      <c r="AY7" s="10">
        <v>24</v>
      </c>
      <c r="AZ7" s="10">
        <v>5</v>
      </c>
      <c r="BA7" s="10">
        <v>9</v>
      </c>
      <c r="BB7" s="10"/>
      <c r="BC7" s="10">
        <v>28</v>
      </c>
      <c r="BD7" s="10">
        <v>29</v>
      </c>
      <c r="BE7" s="10">
        <v>27</v>
      </c>
      <c r="BF7" s="10">
        <v>22</v>
      </c>
      <c r="BG7" s="10" t="s">
        <v>696</v>
      </c>
    </row>
    <row r="8" spans="2:59" ht="30" customHeight="1" x14ac:dyDescent="0.35">
      <c r="B8" s="11" t="s">
        <v>20</v>
      </c>
      <c r="C8" s="11">
        <v>119</v>
      </c>
      <c r="D8" s="11">
        <v>56</v>
      </c>
      <c r="E8" s="11">
        <v>63</v>
      </c>
      <c r="F8" s="11"/>
      <c r="G8" s="11">
        <v>21</v>
      </c>
      <c r="H8" s="11">
        <v>18</v>
      </c>
      <c r="I8" s="11">
        <v>17</v>
      </c>
      <c r="J8" s="11">
        <v>21</v>
      </c>
      <c r="K8" s="11">
        <v>18</v>
      </c>
      <c r="L8" s="11">
        <v>24</v>
      </c>
      <c r="M8" s="11"/>
      <c r="N8" s="11">
        <v>34</v>
      </c>
      <c r="O8" s="11">
        <v>25</v>
      </c>
      <c r="P8" s="11">
        <v>33</v>
      </c>
      <c r="Q8" s="11">
        <v>26</v>
      </c>
      <c r="R8" s="11"/>
      <c r="S8" s="11">
        <v>20</v>
      </c>
      <c r="T8" s="11">
        <v>21</v>
      </c>
      <c r="U8" s="11">
        <v>11</v>
      </c>
      <c r="V8" s="11">
        <v>9</v>
      </c>
      <c r="W8" s="11">
        <v>5</v>
      </c>
      <c r="X8" s="11">
        <v>8</v>
      </c>
      <c r="Y8" s="11">
        <v>8</v>
      </c>
      <c r="Z8" s="11">
        <v>7</v>
      </c>
      <c r="AA8" s="11">
        <v>13</v>
      </c>
      <c r="AB8" s="11">
        <v>10</v>
      </c>
      <c r="AC8" s="11">
        <v>5</v>
      </c>
      <c r="AD8" s="11">
        <v>3</v>
      </c>
      <c r="AE8" s="11"/>
      <c r="AF8" s="11">
        <v>40</v>
      </c>
      <c r="AG8" s="11">
        <v>49</v>
      </c>
      <c r="AH8" s="11">
        <v>17</v>
      </c>
      <c r="AI8" s="11"/>
      <c r="AJ8" s="11">
        <v>41</v>
      </c>
      <c r="AK8" s="11">
        <v>35</v>
      </c>
      <c r="AL8" s="11">
        <v>6</v>
      </c>
      <c r="AM8" s="11">
        <v>3</v>
      </c>
      <c r="AN8" s="11">
        <v>10</v>
      </c>
      <c r="AO8" s="11"/>
      <c r="AP8" s="11">
        <v>26</v>
      </c>
      <c r="AQ8" s="11">
        <v>46</v>
      </c>
      <c r="AR8" s="11">
        <v>10</v>
      </c>
      <c r="AS8" s="11">
        <v>14</v>
      </c>
      <c r="AT8" s="11">
        <v>4</v>
      </c>
      <c r="AU8" s="11"/>
      <c r="AV8" s="11">
        <v>33</v>
      </c>
      <c r="AW8" s="11">
        <v>24</v>
      </c>
      <c r="AX8" s="11">
        <v>9</v>
      </c>
      <c r="AY8" s="11">
        <v>23</v>
      </c>
      <c r="AZ8" s="11">
        <v>5</v>
      </c>
      <c r="BA8" s="11">
        <v>9</v>
      </c>
      <c r="BB8" s="11"/>
      <c r="BC8" s="11">
        <v>27</v>
      </c>
      <c r="BD8" s="11">
        <v>29</v>
      </c>
      <c r="BE8" s="11">
        <v>26</v>
      </c>
      <c r="BF8" s="11">
        <v>22</v>
      </c>
      <c r="BG8" s="11" t="s">
        <v>696</v>
      </c>
    </row>
    <row r="9" spans="2:59" ht="29" x14ac:dyDescent="0.35">
      <c r="B9" s="18" t="s">
        <v>721</v>
      </c>
      <c r="C9" s="17">
        <v>0.124531548326148</v>
      </c>
      <c r="D9" s="17">
        <v>0.14012454224853099</v>
      </c>
      <c r="E9" s="17">
        <v>0.110547281936012</v>
      </c>
      <c r="F9" s="17"/>
      <c r="G9" s="17">
        <v>8.0587015191627503E-2</v>
      </c>
      <c r="H9" s="17">
        <v>9.8585860695976704E-2</v>
      </c>
      <c r="I9" s="17">
        <v>0.19937622180972001</v>
      </c>
      <c r="J9" s="17">
        <v>0.155377295002426</v>
      </c>
      <c r="K9" s="17">
        <v>5.1353708979073202E-2</v>
      </c>
      <c r="L9" s="17">
        <v>0.15789371509207301</v>
      </c>
      <c r="M9" s="17"/>
      <c r="N9" s="17">
        <v>0.11572542663299901</v>
      </c>
      <c r="O9" s="17">
        <v>9.0721487095840006E-2</v>
      </c>
      <c r="P9" s="17">
        <v>0.11858578739239301</v>
      </c>
      <c r="Q9" s="17">
        <v>0.17746728796677</v>
      </c>
      <c r="R9" s="17"/>
      <c r="S9" s="17">
        <v>0.18350173870506101</v>
      </c>
      <c r="T9" s="17">
        <v>9.8634869462491004E-2</v>
      </c>
      <c r="U9" s="17">
        <v>8.9114619810009205E-2</v>
      </c>
      <c r="V9" s="17">
        <v>0</v>
      </c>
      <c r="W9" s="17">
        <v>0.18641746500172701</v>
      </c>
      <c r="X9" s="17">
        <v>0.14045759335227201</v>
      </c>
      <c r="Y9" s="17">
        <v>0.23551197906813801</v>
      </c>
      <c r="Z9" s="17">
        <v>0</v>
      </c>
      <c r="AA9" s="17">
        <v>6.7116185017939797E-2</v>
      </c>
      <c r="AB9" s="17">
        <v>0.27234100400332001</v>
      </c>
      <c r="AC9" s="17">
        <v>0.106291145145745</v>
      </c>
      <c r="AD9" s="17">
        <v>0</v>
      </c>
      <c r="AE9" s="17"/>
      <c r="AF9" s="17">
        <v>0.156870286626491</v>
      </c>
      <c r="AG9" s="17">
        <v>7.2751749407132499E-2</v>
      </c>
      <c r="AH9" s="17">
        <v>0.13962692597798301</v>
      </c>
      <c r="AI9" s="17"/>
      <c r="AJ9" s="17">
        <v>0.12949580886039599</v>
      </c>
      <c r="AK9" s="17">
        <v>9.4511437892465397E-2</v>
      </c>
      <c r="AL9" s="17">
        <v>0.13869589937853299</v>
      </c>
      <c r="AM9" s="17">
        <v>0.33770086151032203</v>
      </c>
      <c r="AN9" s="17">
        <v>0</v>
      </c>
      <c r="AO9" s="17"/>
      <c r="AP9" s="17">
        <v>0.13620597913390201</v>
      </c>
      <c r="AQ9" s="17">
        <v>7.52949519904728E-2</v>
      </c>
      <c r="AR9" s="17">
        <v>0</v>
      </c>
      <c r="AS9" s="17">
        <v>0.36839148007443501</v>
      </c>
      <c r="AT9" s="17">
        <v>0</v>
      </c>
      <c r="AU9" s="17"/>
      <c r="AV9" s="17">
        <v>0.134748848043342</v>
      </c>
      <c r="AW9" s="17">
        <v>0.103164935288877</v>
      </c>
      <c r="AX9" s="17">
        <v>0</v>
      </c>
      <c r="AY9" s="17">
        <v>0.20472625787808499</v>
      </c>
      <c r="AZ9" s="17">
        <v>0.24157311055890601</v>
      </c>
      <c r="BA9" s="17">
        <v>0</v>
      </c>
      <c r="BB9" s="17"/>
      <c r="BC9" s="17">
        <v>0.13649543368461101</v>
      </c>
      <c r="BD9" s="17">
        <v>3.5602997119284503E-2</v>
      </c>
      <c r="BE9" s="17">
        <v>0.161874272701866</v>
      </c>
      <c r="BF9" s="17">
        <v>0.179291624862493</v>
      </c>
      <c r="BG9" s="17" t="s">
        <v>697</v>
      </c>
    </row>
    <row r="10" spans="2:59" x14ac:dyDescent="0.35">
      <c r="B10" s="18" t="s">
        <v>689</v>
      </c>
      <c r="C10" s="17">
        <v>0.12607589859215301</v>
      </c>
      <c r="D10" s="17">
        <v>0.15935586109501801</v>
      </c>
      <c r="E10" s="17">
        <v>9.6229426297585005E-2</v>
      </c>
      <c r="F10" s="17"/>
      <c r="G10" s="17">
        <v>0.16991490064894599</v>
      </c>
      <c r="H10" s="17">
        <v>6.1588708212603899E-2</v>
      </c>
      <c r="I10" s="17">
        <v>0.14236087850787901</v>
      </c>
      <c r="J10" s="17">
        <v>0.1330629958897</v>
      </c>
      <c r="K10" s="17">
        <v>0.23131091132644099</v>
      </c>
      <c r="L10" s="17">
        <v>3.9095222960630401E-2</v>
      </c>
      <c r="M10" s="17"/>
      <c r="N10" s="17">
        <v>5.5757763015987602E-2</v>
      </c>
      <c r="O10" s="17">
        <v>0.19234109191929299</v>
      </c>
      <c r="P10" s="17">
        <v>0.18783405504794601</v>
      </c>
      <c r="Q10" s="17">
        <v>7.3964040999099104E-2</v>
      </c>
      <c r="R10" s="17"/>
      <c r="S10" s="17">
        <v>0</v>
      </c>
      <c r="T10" s="17">
        <v>0.19140018689504901</v>
      </c>
      <c r="U10" s="17">
        <v>0</v>
      </c>
      <c r="V10" s="17">
        <v>0</v>
      </c>
      <c r="W10" s="17">
        <v>0</v>
      </c>
      <c r="X10" s="17">
        <v>0.66774866988455395</v>
      </c>
      <c r="Y10" s="17">
        <v>0.22296970347761999</v>
      </c>
      <c r="Z10" s="17">
        <v>0</v>
      </c>
      <c r="AA10" s="17">
        <v>6.9975157151283093E-2</v>
      </c>
      <c r="AB10" s="17">
        <v>0.193721259565131</v>
      </c>
      <c r="AC10" s="17">
        <v>0.18749180530653101</v>
      </c>
      <c r="AD10" s="17">
        <v>0</v>
      </c>
      <c r="AE10" s="17"/>
      <c r="AF10" s="17">
        <v>0.15843710809988701</v>
      </c>
      <c r="AG10" s="17">
        <v>0.110633580030208</v>
      </c>
      <c r="AH10" s="17">
        <v>6.4124460074239095E-2</v>
      </c>
      <c r="AI10" s="17"/>
      <c r="AJ10" s="17">
        <v>0.18451875683183599</v>
      </c>
      <c r="AK10" s="17">
        <v>0.130481660236347</v>
      </c>
      <c r="AL10" s="17">
        <v>0</v>
      </c>
      <c r="AM10" s="17">
        <v>0</v>
      </c>
      <c r="AN10" s="17">
        <v>0.105683215592956</v>
      </c>
      <c r="AO10" s="17"/>
      <c r="AP10" s="17">
        <v>0.12841156238929599</v>
      </c>
      <c r="AQ10" s="17">
        <v>0.167408996552388</v>
      </c>
      <c r="AR10" s="17">
        <v>0</v>
      </c>
      <c r="AS10" s="17">
        <v>0.13378813209773799</v>
      </c>
      <c r="AT10" s="17">
        <v>0</v>
      </c>
      <c r="AU10" s="17"/>
      <c r="AV10" s="17">
        <v>3.7791492278209701E-2</v>
      </c>
      <c r="AW10" s="17">
        <v>0.177228121576579</v>
      </c>
      <c r="AX10" s="17">
        <v>0</v>
      </c>
      <c r="AY10" s="17">
        <v>0.27721234654563098</v>
      </c>
      <c r="AZ10" s="17">
        <v>0</v>
      </c>
      <c r="BA10" s="17">
        <v>0.100721814337458</v>
      </c>
      <c r="BB10" s="17"/>
      <c r="BC10" s="17">
        <v>6.7480502993209096E-2</v>
      </c>
      <c r="BD10" s="17">
        <v>0.23022262016308501</v>
      </c>
      <c r="BE10" s="17">
        <v>4.88963518699237E-2</v>
      </c>
      <c r="BF10" s="17">
        <v>0.15104624292246799</v>
      </c>
      <c r="BG10" s="17" t="s">
        <v>697</v>
      </c>
    </row>
    <row r="11" spans="2:59" x14ac:dyDescent="0.35">
      <c r="B11" s="18" t="s">
        <v>690</v>
      </c>
      <c r="C11" s="17">
        <v>0.22799087739455101</v>
      </c>
      <c r="D11" s="17">
        <v>0.26184871402044302</v>
      </c>
      <c r="E11" s="17">
        <v>0.197626150189054</v>
      </c>
      <c r="F11" s="17"/>
      <c r="G11" s="17">
        <v>0.26434887860204398</v>
      </c>
      <c r="H11" s="17">
        <v>0.33924063715244901</v>
      </c>
      <c r="I11" s="17">
        <v>0.13778836857250901</v>
      </c>
      <c r="J11" s="17">
        <v>8.4033308332756906E-2</v>
      </c>
      <c r="K11" s="17">
        <v>0.251318809697818</v>
      </c>
      <c r="L11" s="17">
        <v>0.28559728549886698</v>
      </c>
      <c r="M11" s="17"/>
      <c r="N11" s="17">
        <v>0.231172928211407</v>
      </c>
      <c r="O11" s="17">
        <v>0.18895114379670999</v>
      </c>
      <c r="P11" s="17">
        <v>0.23403723335947499</v>
      </c>
      <c r="Q11" s="17">
        <v>0.25452426294008801</v>
      </c>
      <c r="R11" s="17"/>
      <c r="S11" s="17">
        <v>0.41405070160817797</v>
      </c>
      <c r="T11" s="17">
        <v>0.14737509029978699</v>
      </c>
      <c r="U11" s="17">
        <v>0.119648428114475</v>
      </c>
      <c r="V11" s="17">
        <v>0.16416371764451801</v>
      </c>
      <c r="W11" s="17">
        <v>0.20102073647883201</v>
      </c>
      <c r="X11" s="17">
        <v>0.19179373676317399</v>
      </c>
      <c r="Y11" s="17">
        <v>0</v>
      </c>
      <c r="Z11" s="17">
        <v>0.51374218495538804</v>
      </c>
      <c r="AA11" s="17">
        <v>0.34469604824483202</v>
      </c>
      <c r="AB11" s="17">
        <v>7.9715183738126805E-2</v>
      </c>
      <c r="AC11" s="17">
        <v>0</v>
      </c>
      <c r="AD11" s="17">
        <v>0.66495219264212202</v>
      </c>
      <c r="AE11" s="17"/>
      <c r="AF11" s="17">
        <v>0.23930540959428201</v>
      </c>
      <c r="AG11" s="17">
        <v>0.221074209322805</v>
      </c>
      <c r="AH11" s="17">
        <v>0.23072196493909</v>
      </c>
      <c r="AI11" s="17"/>
      <c r="AJ11" s="17">
        <v>0.21993370447139299</v>
      </c>
      <c r="AK11" s="17">
        <v>0.32890147251357899</v>
      </c>
      <c r="AL11" s="17">
        <v>0</v>
      </c>
      <c r="AM11" s="17">
        <v>0.30144735357191399</v>
      </c>
      <c r="AN11" s="17">
        <v>0.28535798994740202</v>
      </c>
      <c r="AO11" s="17"/>
      <c r="AP11" s="17">
        <v>0.27847357306833798</v>
      </c>
      <c r="AQ11" s="17">
        <v>0.29487644125226697</v>
      </c>
      <c r="AR11" s="17">
        <v>0</v>
      </c>
      <c r="AS11" s="17">
        <v>0.28614161918109399</v>
      </c>
      <c r="AT11" s="17">
        <v>0.22746960297433499</v>
      </c>
      <c r="AU11" s="17"/>
      <c r="AV11" s="17">
        <v>0.32446556023205197</v>
      </c>
      <c r="AW11" s="17">
        <v>0.234030596911982</v>
      </c>
      <c r="AX11" s="17">
        <v>0</v>
      </c>
      <c r="AY11" s="17">
        <v>0.27631355883071501</v>
      </c>
      <c r="AZ11" s="17">
        <v>0.172519063426225</v>
      </c>
      <c r="BA11" s="17">
        <v>0</v>
      </c>
      <c r="BB11" s="17"/>
      <c r="BC11" s="17">
        <v>0.24675799157894199</v>
      </c>
      <c r="BD11" s="17">
        <v>0.127966506832529</v>
      </c>
      <c r="BE11" s="17">
        <v>0.178481872557892</v>
      </c>
      <c r="BF11" s="17">
        <v>0.32688673838280202</v>
      </c>
      <c r="BG11" s="17" t="s">
        <v>697</v>
      </c>
    </row>
    <row r="12" spans="2:59" x14ac:dyDescent="0.35">
      <c r="B12" s="18" t="s">
        <v>691</v>
      </c>
      <c r="C12" s="17">
        <v>0.25124139892012898</v>
      </c>
      <c r="D12" s="17">
        <v>0.23738733711329599</v>
      </c>
      <c r="E12" s="17">
        <v>0.26366613863698601</v>
      </c>
      <c r="F12" s="17"/>
      <c r="G12" s="17">
        <v>0.16781412016622399</v>
      </c>
      <c r="H12" s="17">
        <v>0.32850910529752603</v>
      </c>
      <c r="I12" s="17">
        <v>0.29873354974341298</v>
      </c>
      <c r="J12" s="17">
        <v>0.31505412337130401</v>
      </c>
      <c r="K12" s="17">
        <v>0.155420538264673</v>
      </c>
      <c r="L12" s="17">
        <v>0.24840865522448499</v>
      </c>
      <c r="M12" s="17"/>
      <c r="N12" s="17">
        <v>0.28537661328048602</v>
      </c>
      <c r="O12" s="17">
        <v>0.17398553273613401</v>
      </c>
      <c r="P12" s="17">
        <v>0.22711318212836201</v>
      </c>
      <c r="Q12" s="17">
        <v>0.31355450823532699</v>
      </c>
      <c r="R12" s="17"/>
      <c r="S12" s="17">
        <v>0.17390808246773301</v>
      </c>
      <c r="T12" s="17">
        <v>0.409958045966763</v>
      </c>
      <c r="U12" s="17">
        <v>0.48060760446064799</v>
      </c>
      <c r="V12" s="17">
        <v>0.256534340419249</v>
      </c>
      <c r="W12" s="17">
        <v>0.184062734976085</v>
      </c>
      <c r="X12" s="17">
        <v>0</v>
      </c>
      <c r="Y12" s="17">
        <v>0.42721161720582601</v>
      </c>
      <c r="Z12" s="17">
        <v>0.25224494678161902</v>
      </c>
      <c r="AA12" s="17">
        <v>0.19194841550965999</v>
      </c>
      <c r="AB12" s="17">
        <v>9.9807305994836004E-2</v>
      </c>
      <c r="AC12" s="17">
        <v>0.19395139953016</v>
      </c>
      <c r="AD12" s="17">
        <v>0</v>
      </c>
      <c r="AE12" s="17"/>
      <c r="AF12" s="17">
        <v>0.23233781440908199</v>
      </c>
      <c r="AG12" s="17">
        <v>0.250490567836477</v>
      </c>
      <c r="AH12" s="17">
        <v>0.50247176044696396</v>
      </c>
      <c r="AI12" s="17"/>
      <c r="AJ12" s="17">
        <v>0.22891337060889999</v>
      </c>
      <c r="AK12" s="17">
        <v>0.17418932194638401</v>
      </c>
      <c r="AL12" s="17">
        <v>0.506646959696192</v>
      </c>
      <c r="AM12" s="17">
        <v>0.36085178491776398</v>
      </c>
      <c r="AN12" s="17">
        <v>0.505038334554894</v>
      </c>
      <c r="AO12" s="17"/>
      <c r="AP12" s="17">
        <v>0.31516743973729999</v>
      </c>
      <c r="AQ12" s="17">
        <v>0.19474677093749301</v>
      </c>
      <c r="AR12" s="17">
        <v>0.380179877126407</v>
      </c>
      <c r="AS12" s="17">
        <v>6.3163784586515101E-2</v>
      </c>
      <c r="AT12" s="17">
        <v>0</v>
      </c>
      <c r="AU12" s="17"/>
      <c r="AV12" s="17">
        <v>0.23684984149803201</v>
      </c>
      <c r="AW12" s="17">
        <v>0.28067629753877898</v>
      </c>
      <c r="AX12" s="17">
        <v>0.44537568662743898</v>
      </c>
      <c r="AY12" s="17">
        <v>8.4833800642716797E-2</v>
      </c>
      <c r="AZ12" s="17">
        <v>0</v>
      </c>
      <c r="BA12" s="17">
        <v>0.59392517717868198</v>
      </c>
      <c r="BB12" s="17"/>
      <c r="BC12" s="17">
        <v>0.29730135170137301</v>
      </c>
      <c r="BD12" s="17">
        <v>0.30282431564659401</v>
      </c>
      <c r="BE12" s="17">
        <v>0.30501641012158798</v>
      </c>
      <c r="BF12" s="17">
        <v>9.8685018070605604E-2</v>
      </c>
      <c r="BG12" s="17" t="s">
        <v>697</v>
      </c>
    </row>
    <row r="13" spans="2:59" x14ac:dyDescent="0.35">
      <c r="B13" s="18" t="s">
        <v>692</v>
      </c>
      <c r="C13" s="17">
        <v>0.102714925747765</v>
      </c>
      <c r="D13" s="17">
        <v>0.11898696094056101</v>
      </c>
      <c r="E13" s="17">
        <v>8.8121674703200495E-2</v>
      </c>
      <c r="F13" s="17"/>
      <c r="G13" s="17">
        <v>0.22175268774898599</v>
      </c>
      <c r="H13" s="17">
        <v>4.6647832484689997E-2</v>
      </c>
      <c r="I13" s="17">
        <v>0.13137955637080501</v>
      </c>
      <c r="J13" s="17">
        <v>0.104697382623452</v>
      </c>
      <c r="K13" s="17">
        <v>0</v>
      </c>
      <c r="L13" s="17">
        <v>9.6206136106658804E-2</v>
      </c>
      <c r="M13" s="17"/>
      <c r="N13" s="17">
        <v>8.8731870942824101E-2</v>
      </c>
      <c r="O13" s="17">
        <v>0.278934365919217</v>
      </c>
      <c r="P13" s="17">
        <v>6.1917033995932402E-2</v>
      </c>
      <c r="Q13" s="17">
        <v>0</v>
      </c>
      <c r="R13" s="17"/>
      <c r="S13" s="17">
        <v>8.5204358855203305E-2</v>
      </c>
      <c r="T13" s="17">
        <v>5.26705970696352E-2</v>
      </c>
      <c r="U13" s="17">
        <v>0.108905830850535</v>
      </c>
      <c r="V13" s="17">
        <v>0.31475578358629103</v>
      </c>
      <c r="W13" s="17">
        <v>0.42849906354335598</v>
      </c>
      <c r="X13" s="17">
        <v>0</v>
      </c>
      <c r="Y13" s="17">
        <v>0</v>
      </c>
      <c r="Z13" s="17">
        <v>0</v>
      </c>
      <c r="AA13" s="17">
        <v>0.18608388234120701</v>
      </c>
      <c r="AB13" s="17">
        <v>0</v>
      </c>
      <c r="AC13" s="17">
        <v>0</v>
      </c>
      <c r="AD13" s="17">
        <v>0.33504780735787798</v>
      </c>
      <c r="AE13" s="17"/>
      <c r="AF13" s="17">
        <v>2.27751696596642E-2</v>
      </c>
      <c r="AG13" s="17">
        <v>0.113829502378961</v>
      </c>
      <c r="AH13" s="17">
        <v>6.3054888561723907E-2</v>
      </c>
      <c r="AI13" s="17"/>
      <c r="AJ13" s="17">
        <v>4.83092086208202E-2</v>
      </c>
      <c r="AK13" s="17">
        <v>8.2553820987097806E-2</v>
      </c>
      <c r="AL13" s="17">
        <v>0.21744948615901999</v>
      </c>
      <c r="AM13" s="17">
        <v>0</v>
      </c>
      <c r="AN13" s="17">
        <v>0.10392045990474701</v>
      </c>
      <c r="AO13" s="17"/>
      <c r="AP13" s="17">
        <v>0</v>
      </c>
      <c r="AQ13" s="17">
        <v>8.2968174022596805E-2</v>
      </c>
      <c r="AR13" s="17">
        <v>0.34736716428450598</v>
      </c>
      <c r="AS13" s="17">
        <v>7.9092464952685501E-2</v>
      </c>
      <c r="AT13" s="17">
        <v>0.28117591795095498</v>
      </c>
      <c r="AU13" s="17"/>
      <c r="AV13" s="17">
        <v>0.11636624650636899</v>
      </c>
      <c r="AW13" s="17">
        <v>4.5076925672550103E-2</v>
      </c>
      <c r="AX13" s="17">
        <v>0.36315396218957602</v>
      </c>
      <c r="AY13" s="17">
        <v>3.8883568565884798E-2</v>
      </c>
      <c r="AZ13" s="17">
        <v>0.21325137683728701</v>
      </c>
      <c r="BA13" s="17">
        <v>0</v>
      </c>
      <c r="BB13" s="17"/>
      <c r="BC13" s="17">
        <v>3.9365138823948202E-2</v>
      </c>
      <c r="BD13" s="17">
        <v>0.180790590277291</v>
      </c>
      <c r="BE13" s="17">
        <v>0.225932348656393</v>
      </c>
      <c r="BF13" s="17">
        <v>0</v>
      </c>
      <c r="BG13" s="17" t="s">
        <v>697</v>
      </c>
    </row>
    <row r="14" spans="2:59" x14ac:dyDescent="0.35">
      <c r="B14" s="18" t="s">
        <v>598</v>
      </c>
      <c r="C14" s="17">
        <v>5.5325575703321202E-2</v>
      </c>
      <c r="D14" s="17">
        <v>2.9701336219851E-2</v>
      </c>
      <c r="E14" s="17">
        <v>7.8306165111945505E-2</v>
      </c>
      <c r="F14" s="17"/>
      <c r="G14" s="17">
        <v>9.5582397642171593E-2</v>
      </c>
      <c r="H14" s="17">
        <v>6.0078588584673499E-2</v>
      </c>
      <c r="I14" s="17">
        <v>4.5672707512412702E-2</v>
      </c>
      <c r="J14" s="17">
        <v>8.6068838676126094E-2</v>
      </c>
      <c r="K14" s="17">
        <v>4.9924159503876298E-2</v>
      </c>
      <c r="L14" s="17">
        <v>0</v>
      </c>
      <c r="M14" s="17"/>
      <c r="N14" s="17">
        <v>7.8940709676820695E-2</v>
      </c>
      <c r="O14" s="17">
        <v>7.50663785328059E-2</v>
      </c>
      <c r="P14" s="17">
        <v>2.6204146410539701E-2</v>
      </c>
      <c r="Q14" s="17">
        <v>4.2160625829792499E-2</v>
      </c>
      <c r="R14" s="17"/>
      <c r="S14" s="17">
        <v>8.3492548390133897E-2</v>
      </c>
      <c r="T14" s="17">
        <v>5.0500177417351799E-2</v>
      </c>
      <c r="U14" s="17">
        <v>0.10299983619591201</v>
      </c>
      <c r="V14" s="17">
        <v>0</v>
      </c>
      <c r="W14" s="17">
        <v>0</v>
      </c>
      <c r="X14" s="17">
        <v>0</v>
      </c>
      <c r="Y14" s="17">
        <v>0</v>
      </c>
      <c r="Z14" s="17">
        <v>0</v>
      </c>
      <c r="AA14" s="17">
        <v>0</v>
      </c>
      <c r="AB14" s="17">
        <v>8.96157949605913E-2</v>
      </c>
      <c r="AC14" s="17">
        <v>0.36734373780330598</v>
      </c>
      <c r="AD14" s="17">
        <v>0</v>
      </c>
      <c r="AE14" s="17"/>
      <c r="AF14" s="17">
        <v>2.2765734792721301E-2</v>
      </c>
      <c r="AG14" s="17">
        <v>9.5421400225210604E-2</v>
      </c>
      <c r="AH14" s="17">
        <v>0</v>
      </c>
      <c r="AI14" s="17"/>
      <c r="AJ14" s="17">
        <v>4.0679869116969497E-2</v>
      </c>
      <c r="AK14" s="17">
        <v>5.73711539792299E-2</v>
      </c>
      <c r="AL14" s="17">
        <v>0</v>
      </c>
      <c r="AM14" s="17">
        <v>0</v>
      </c>
      <c r="AN14" s="17">
        <v>0</v>
      </c>
      <c r="AO14" s="17"/>
      <c r="AP14" s="17">
        <v>3.01253512824942E-2</v>
      </c>
      <c r="AQ14" s="17">
        <v>6.3618677559033096E-2</v>
      </c>
      <c r="AR14" s="17">
        <v>8.3547851379985397E-2</v>
      </c>
      <c r="AS14" s="17">
        <v>0</v>
      </c>
      <c r="AT14" s="17">
        <v>0.49135447907471003</v>
      </c>
      <c r="AU14" s="17"/>
      <c r="AV14" s="17">
        <v>6.1044892597382903E-2</v>
      </c>
      <c r="AW14" s="17">
        <v>3.20470484948321E-2</v>
      </c>
      <c r="AX14" s="17">
        <v>9.5533484678679406E-2</v>
      </c>
      <c r="AY14" s="17">
        <v>3.88674606158163E-2</v>
      </c>
      <c r="AZ14" s="17">
        <v>0.37265644917758201</v>
      </c>
      <c r="BA14" s="17">
        <v>0</v>
      </c>
      <c r="BB14" s="17"/>
      <c r="BC14" s="17">
        <v>0</v>
      </c>
      <c r="BD14" s="17">
        <v>9.7010666821043506E-2</v>
      </c>
      <c r="BE14" s="17">
        <v>4.2207193980017502E-2</v>
      </c>
      <c r="BF14" s="17">
        <v>3.4944679095388502E-2</v>
      </c>
      <c r="BG14" s="17" t="s">
        <v>697</v>
      </c>
    </row>
    <row r="15" spans="2:59" ht="29" x14ac:dyDescent="0.35">
      <c r="B15" s="18" t="s">
        <v>722</v>
      </c>
      <c r="C15" s="17">
        <v>8.3546133350501303E-2</v>
      </c>
      <c r="D15" s="17">
        <v>5.2595248362300298E-2</v>
      </c>
      <c r="E15" s="17">
        <v>0.11130381881102901</v>
      </c>
      <c r="F15" s="17"/>
      <c r="G15" s="17">
        <v>0</v>
      </c>
      <c r="H15" s="17">
        <v>6.5349267572080996E-2</v>
      </c>
      <c r="I15" s="17">
        <v>0</v>
      </c>
      <c r="J15" s="17">
        <v>4.1589849012802903E-2</v>
      </c>
      <c r="K15" s="17">
        <v>0.26067187222811899</v>
      </c>
      <c r="L15" s="17">
        <v>0.132990454348416</v>
      </c>
      <c r="M15" s="17"/>
      <c r="N15" s="17">
        <v>0.11851105003340399</v>
      </c>
      <c r="O15" s="17">
        <v>0</v>
      </c>
      <c r="P15" s="17">
        <v>0.12006140859231999</v>
      </c>
      <c r="Q15" s="17">
        <v>7.2130264397819596E-2</v>
      </c>
      <c r="R15" s="17"/>
      <c r="S15" s="17">
        <v>5.9842569973690397E-2</v>
      </c>
      <c r="T15" s="17">
        <v>4.9461032888922701E-2</v>
      </c>
      <c r="U15" s="17">
        <v>9.8723680568419195E-2</v>
      </c>
      <c r="V15" s="17">
        <v>0.264546158349942</v>
      </c>
      <c r="W15" s="17">
        <v>0</v>
      </c>
      <c r="X15" s="17">
        <v>0</v>
      </c>
      <c r="Y15" s="17">
        <v>0.11430670024841599</v>
      </c>
      <c r="Z15" s="17">
        <v>0.12612247339080901</v>
      </c>
      <c r="AA15" s="17">
        <v>6.8512744611048101E-2</v>
      </c>
      <c r="AB15" s="17">
        <v>9.6108596489768897E-2</v>
      </c>
      <c r="AC15" s="17">
        <v>0.14492191221425799</v>
      </c>
      <c r="AD15" s="17">
        <v>0</v>
      </c>
      <c r="AE15" s="17"/>
      <c r="AF15" s="17">
        <v>0.121140538382813</v>
      </c>
      <c r="AG15" s="17">
        <v>0.10413716773015499</v>
      </c>
      <c r="AH15" s="17">
        <v>0</v>
      </c>
      <c r="AI15" s="17"/>
      <c r="AJ15" s="17">
        <v>0.12660676769781301</v>
      </c>
      <c r="AK15" s="17">
        <v>0.10906614193999099</v>
      </c>
      <c r="AL15" s="17">
        <v>0.13720765476625499</v>
      </c>
      <c r="AM15" s="17">
        <v>0</v>
      </c>
      <c r="AN15" s="17">
        <v>0</v>
      </c>
      <c r="AO15" s="17"/>
      <c r="AP15" s="17">
        <v>7.6989347479330006E-2</v>
      </c>
      <c r="AQ15" s="17">
        <v>0.10473949255531199</v>
      </c>
      <c r="AR15" s="17">
        <v>0.188905107209101</v>
      </c>
      <c r="AS15" s="17">
        <v>0</v>
      </c>
      <c r="AT15" s="17">
        <v>0</v>
      </c>
      <c r="AU15" s="17"/>
      <c r="AV15" s="17">
        <v>8.8733118844612699E-2</v>
      </c>
      <c r="AW15" s="17">
        <v>0.12777607451640199</v>
      </c>
      <c r="AX15" s="17">
        <v>9.5936866504305801E-2</v>
      </c>
      <c r="AY15" s="17">
        <v>0</v>
      </c>
      <c r="AZ15" s="17">
        <v>0</v>
      </c>
      <c r="BA15" s="17">
        <v>0.213128032377187</v>
      </c>
      <c r="BB15" s="17"/>
      <c r="BC15" s="17">
        <v>0.14855167743313</v>
      </c>
      <c r="BD15" s="17">
        <v>2.5582303140172898E-2</v>
      </c>
      <c r="BE15" s="17">
        <v>3.7591550112319197E-2</v>
      </c>
      <c r="BF15" s="17">
        <v>0.13478768972678501</v>
      </c>
      <c r="BG15" s="17" t="s">
        <v>697</v>
      </c>
    </row>
    <row r="16" spans="2:59" x14ac:dyDescent="0.35">
      <c r="B16" s="18" t="s">
        <v>100</v>
      </c>
      <c r="C16" s="19">
        <v>2.85736419654323E-2</v>
      </c>
      <c r="D16" s="19">
        <v>0</v>
      </c>
      <c r="E16" s="19">
        <v>5.4199344314187797E-2</v>
      </c>
      <c r="F16" s="19"/>
      <c r="G16" s="19">
        <v>0</v>
      </c>
      <c r="H16" s="19">
        <v>0</v>
      </c>
      <c r="I16" s="19">
        <v>4.4688717483260303E-2</v>
      </c>
      <c r="J16" s="19">
        <v>8.0116207091431801E-2</v>
      </c>
      <c r="K16" s="19">
        <v>0</v>
      </c>
      <c r="L16" s="19">
        <v>3.98085307688694E-2</v>
      </c>
      <c r="M16" s="19"/>
      <c r="N16" s="19">
        <v>2.5783638206071699E-2</v>
      </c>
      <c r="O16" s="19">
        <v>0</v>
      </c>
      <c r="P16" s="19">
        <v>2.42471530730318E-2</v>
      </c>
      <c r="Q16" s="19">
        <v>6.6199009631103298E-2</v>
      </c>
      <c r="R16" s="19"/>
      <c r="S16" s="19">
        <v>0</v>
      </c>
      <c r="T16" s="19">
        <v>0</v>
      </c>
      <c r="U16" s="19">
        <v>0</v>
      </c>
      <c r="V16" s="19">
        <v>0</v>
      </c>
      <c r="W16" s="19">
        <v>0</v>
      </c>
      <c r="X16" s="19">
        <v>0</v>
      </c>
      <c r="Y16" s="19">
        <v>0</v>
      </c>
      <c r="Z16" s="19">
        <v>0.10789039487218401</v>
      </c>
      <c r="AA16" s="19">
        <v>7.1667567124029594E-2</v>
      </c>
      <c r="AB16" s="19">
        <v>0.168690855248226</v>
      </c>
      <c r="AC16" s="19">
        <v>0</v>
      </c>
      <c r="AD16" s="19">
        <v>0</v>
      </c>
      <c r="AE16" s="19"/>
      <c r="AF16" s="19">
        <v>4.6367938435060201E-2</v>
      </c>
      <c r="AG16" s="19">
        <v>3.1661823069050798E-2</v>
      </c>
      <c r="AH16" s="19">
        <v>0</v>
      </c>
      <c r="AI16" s="19"/>
      <c r="AJ16" s="19">
        <v>2.1542513791872699E-2</v>
      </c>
      <c r="AK16" s="19">
        <v>2.2924990504905401E-2</v>
      </c>
      <c r="AL16" s="19">
        <v>0</v>
      </c>
      <c r="AM16" s="19">
        <v>0</v>
      </c>
      <c r="AN16" s="19">
        <v>0</v>
      </c>
      <c r="AO16" s="19"/>
      <c r="AP16" s="19">
        <v>3.4626746909339798E-2</v>
      </c>
      <c r="AQ16" s="19">
        <v>1.6346495130437299E-2</v>
      </c>
      <c r="AR16" s="19">
        <v>0</v>
      </c>
      <c r="AS16" s="19">
        <v>6.9422519107532304E-2</v>
      </c>
      <c r="AT16" s="19">
        <v>0</v>
      </c>
      <c r="AU16" s="19"/>
      <c r="AV16" s="19">
        <v>0</v>
      </c>
      <c r="AW16" s="19">
        <v>0</v>
      </c>
      <c r="AX16" s="19">
        <v>0</v>
      </c>
      <c r="AY16" s="19">
        <v>7.9163006921151302E-2</v>
      </c>
      <c r="AZ16" s="19">
        <v>0</v>
      </c>
      <c r="BA16" s="19">
        <v>9.2224976106673004E-2</v>
      </c>
      <c r="BB16" s="19"/>
      <c r="BC16" s="19">
        <v>6.4047903784786406E-2</v>
      </c>
      <c r="BD16" s="19">
        <v>0</v>
      </c>
      <c r="BE16" s="19">
        <v>0</v>
      </c>
      <c r="BF16" s="19">
        <v>7.4358006939458501E-2</v>
      </c>
      <c r="BG16" s="19" t="s">
        <v>697</v>
      </c>
    </row>
    <row r="17" spans="2:2" x14ac:dyDescent="0.35">
      <c r="B17" s="16" t="s">
        <v>760</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121</v>
      </c>
      <c r="D7" s="10">
        <v>57</v>
      </c>
      <c r="E7" s="10">
        <v>64</v>
      </c>
      <c r="F7" s="10"/>
      <c r="G7" s="10">
        <v>22</v>
      </c>
      <c r="H7" s="10">
        <v>17</v>
      </c>
      <c r="I7" s="10">
        <v>16</v>
      </c>
      <c r="J7" s="10">
        <v>23</v>
      </c>
      <c r="K7" s="10">
        <v>19</v>
      </c>
      <c r="L7" s="10">
        <v>24</v>
      </c>
      <c r="M7" s="10"/>
      <c r="N7" s="10">
        <v>37</v>
      </c>
      <c r="O7" s="10">
        <v>22</v>
      </c>
      <c r="P7" s="10">
        <v>35</v>
      </c>
      <c r="Q7" s="10">
        <v>27</v>
      </c>
      <c r="R7" s="10"/>
      <c r="S7" s="10">
        <v>21</v>
      </c>
      <c r="T7" s="10">
        <v>20</v>
      </c>
      <c r="U7" s="10">
        <v>10</v>
      </c>
      <c r="V7" s="10">
        <v>7</v>
      </c>
      <c r="W7" s="10">
        <v>5</v>
      </c>
      <c r="X7" s="10">
        <v>6</v>
      </c>
      <c r="Y7" s="10">
        <v>9</v>
      </c>
      <c r="Z7" s="10">
        <v>8</v>
      </c>
      <c r="AA7" s="10">
        <v>15</v>
      </c>
      <c r="AB7" s="10">
        <v>11</v>
      </c>
      <c r="AC7" s="10">
        <v>6</v>
      </c>
      <c r="AD7" s="10">
        <v>3</v>
      </c>
      <c r="AE7" s="10"/>
      <c r="AF7" s="10">
        <v>41</v>
      </c>
      <c r="AG7" s="10">
        <v>50</v>
      </c>
      <c r="AH7" s="10">
        <v>16</v>
      </c>
      <c r="AI7" s="10"/>
      <c r="AJ7" s="10">
        <v>41</v>
      </c>
      <c r="AK7" s="10">
        <v>37</v>
      </c>
      <c r="AL7" s="10">
        <v>6</v>
      </c>
      <c r="AM7" s="10">
        <v>3</v>
      </c>
      <c r="AN7" s="10">
        <v>10</v>
      </c>
      <c r="AO7" s="10"/>
      <c r="AP7" s="10">
        <v>26</v>
      </c>
      <c r="AQ7" s="10">
        <v>47</v>
      </c>
      <c r="AR7" s="10">
        <v>10</v>
      </c>
      <c r="AS7" s="10">
        <v>14</v>
      </c>
      <c r="AT7" s="10">
        <v>4</v>
      </c>
      <c r="AU7" s="10"/>
      <c r="AV7" s="10">
        <v>34</v>
      </c>
      <c r="AW7" s="10">
        <v>24</v>
      </c>
      <c r="AX7" s="10">
        <v>9</v>
      </c>
      <c r="AY7" s="10">
        <v>24</v>
      </c>
      <c r="AZ7" s="10">
        <v>5</v>
      </c>
      <c r="BA7" s="10">
        <v>9</v>
      </c>
      <c r="BB7" s="10"/>
      <c r="BC7" s="10">
        <v>28</v>
      </c>
      <c r="BD7" s="10">
        <v>29</v>
      </c>
      <c r="BE7" s="10">
        <v>27</v>
      </c>
      <c r="BF7" s="10">
        <v>22</v>
      </c>
      <c r="BG7" s="10" t="s">
        <v>696</v>
      </c>
    </row>
    <row r="8" spans="2:59" ht="30" customHeight="1" x14ac:dyDescent="0.35">
      <c r="B8" s="11" t="s">
        <v>20</v>
      </c>
      <c r="C8" s="11">
        <v>119</v>
      </c>
      <c r="D8" s="11">
        <v>56</v>
      </c>
      <c r="E8" s="11">
        <v>63</v>
      </c>
      <c r="F8" s="11"/>
      <c r="G8" s="11">
        <v>21</v>
      </c>
      <c r="H8" s="11">
        <v>18</v>
      </c>
      <c r="I8" s="11">
        <v>17</v>
      </c>
      <c r="J8" s="11">
        <v>21</v>
      </c>
      <c r="K8" s="11">
        <v>18</v>
      </c>
      <c r="L8" s="11">
        <v>24</v>
      </c>
      <c r="M8" s="11"/>
      <c r="N8" s="11">
        <v>34</v>
      </c>
      <c r="O8" s="11">
        <v>25</v>
      </c>
      <c r="P8" s="11">
        <v>33</v>
      </c>
      <c r="Q8" s="11">
        <v>26</v>
      </c>
      <c r="R8" s="11"/>
      <c r="S8" s="11">
        <v>20</v>
      </c>
      <c r="T8" s="11">
        <v>21</v>
      </c>
      <c r="U8" s="11">
        <v>11</v>
      </c>
      <c r="V8" s="11">
        <v>9</v>
      </c>
      <c r="W8" s="11">
        <v>5</v>
      </c>
      <c r="X8" s="11">
        <v>8</v>
      </c>
      <c r="Y8" s="11">
        <v>8</v>
      </c>
      <c r="Z8" s="11">
        <v>7</v>
      </c>
      <c r="AA8" s="11">
        <v>13</v>
      </c>
      <c r="AB8" s="11">
        <v>10</v>
      </c>
      <c r="AC8" s="11">
        <v>5</v>
      </c>
      <c r="AD8" s="11">
        <v>3</v>
      </c>
      <c r="AE8" s="11"/>
      <c r="AF8" s="11">
        <v>40</v>
      </c>
      <c r="AG8" s="11">
        <v>49</v>
      </c>
      <c r="AH8" s="11">
        <v>17</v>
      </c>
      <c r="AI8" s="11"/>
      <c r="AJ8" s="11">
        <v>41</v>
      </c>
      <c r="AK8" s="11">
        <v>35</v>
      </c>
      <c r="AL8" s="11">
        <v>6</v>
      </c>
      <c r="AM8" s="11">
        <v>3</v>
      </c>
      <c r="AN8" s="11">
        <v>10</v>
      </c>
      <c r="AO8" s="11"/>
      <c r="AP8" s="11">
        <v>26</v>
      </c>
      <c r="AQ8" s="11">
        <v>46</v>
      </c>
      <c r="AR8" s="11">
        <v>10</v>
      </c>
      <c r="AS8" s="11">
        <v>14</v>
      </c>
      <c r="AT8" s="11">
        <v>4</v>
      </c>
      <c r="AU8" s="11"/>
      <c r="AV8" s="11">
        <v>33</v>
      </c>
      <c r="AW8" s="11">
        <v>24</v>
      </c>
      <c r="AX8" s="11">
        <v>9</v>
      </c>
      <c r="AY8" s="11">
        <v>23</v>
      </c>
      <c r="AZ8" s="11">
        <v>5</v>
      </c>
      <c r="BA8" s="11">
        <v>9</v>
      </c>
      <c r="BB8" s="11"/>
      <c r="BC8" s="11">
        <v>27</v>
      </c>
      <c r="BD8" s="11">
        <v>29</v>
      </c>
      <c r="BE8" s="11">
        <v>26</v>
      </c>
      <c r="BF8" s="11">
        <v>22</v>
      </c>
      <c r="BG8" s="11" t="s">
        <v>696</v>
      </c>
    </row>
    <row r="9" spans="2:59" x14ac:dyDescent="0.35">
      <c r="B9" s="18" t="s">
        <v>725</v>
      </c>
      <c r="C9" s="17">
        <v>0.108451400721297</v>
      </c>
      <c r="D9" s="17">
        <v>0.13680278773145599</v>
      </c>
      <c r="E9" s="17">
        <v>8.3025023307607707E-2</v>
      </c>
      <c r="F9" s="17"/>
      <c r="G9" s="17">
        <v>0.14262765802413299</v>
      </c>
      <c r="H9" s="17">
        <v>6.9391457057881994E-2</v>
      </c>
      <c r="I9" s="17">
        <v>0.103570769971117</v>
      </c>
      <c r="J9" s="17">
        <v>0</v>
      </c>
      <c r="K9" s="17">
        <v>0.20713063094404699</v>
      </c>
      <c r="L9" s="17">
        <v>0.132990454348416</v>
      </c>
      <c r="M9" s="17"/>
      <c r="N9" s="17">
        <v>0.10537420653854</v>
      </c>
      <c r="O9" s="17">
        <v>5.1089119086601797E-2</v>
      </c>
      <c r="P9" s="17">
        <v>0.18320706779028301</v>
      </c>
      <c r="Q9" s="17">
        <v>7.2130264397819596E-2</v>
      </c>
      <c r="R9" s="17"/>
      <c r="S9" s="17">
        <v>3.9033583665012403E-2</v>
      </c>
      <c r="T9" s="17">
        <v>0.110420208252406</v>
      </c>
      <c r="U9" s="17">
        <v>9.8723680568419195E-2</v>
      </c>
      <c r="V9" s="17">
        <v>0.41642717677686703</v>
      </c>
      <c r="W9" s="17">
        <v>0</v>
      </c>
      <c r="X9" s="17">
        <v>0.14045759335227201</v>
      </c>
      <c r="Y9" s="17">
        <v>0.11430670024841599</v>
      </c>
      <c r="Z9" s="17">
        <v>0</v>
      </c>
      <c r="AA9" s="17">
        <v>6.8512744611048101E-2</v>
      </c>
      <c r="AB9" s="17">
        <v>0</v>
      </c>
      <c r="AC9" s="17">
        <v>0.43870486266653302</v>
      </c>
      <c r="AD9" s="17">
        <v>0</v>
      </c>
      <c r="AE9" s="17"/>
      <c r="AF9" s="17">
        <v>0.121140538382813</v>
      </c>
      <c r="AG9" s="17">
        <v>7.8205663302656894E-2</v>
      </c>
      <c r="AH9" s="17">
        <v>7.5686067018269604E-2</v>
      </c>
      <c r="AI9" s="17"/>
      <c r="AJ9" s="17">
        <v>0.176091142795818</v>
      </c>
      <c r="AK9" s="17">
        <v>9.1350359396199093E-2</v>
      </c>
      <c r="AL9" s="17">
        <v>0</v>
      </c>
      <c r="AM9" s="17">
        <v>0</v>
      </c>
      <c r="AN9" s="17">
        <v>0</v>
      </c>
      <c r="AO9" s="17"/>
      <c r="AP9" s="17">
        <v>0.156156816181485</v>
      </c>
      <c r="AQ9" s="17">
        <v>0.116015153698971</v>
      </c>
      <c r="AR9" s="17">
        <v>0.22899684572787801</v>
      </c>
      <c r="AS9" s="17">
        <v>0</v>
      </c>
      <c r="AT9" s="17">
        <v>0</v>
      </c>
      <c r="AU9" s="17"/>
      <c r="AV9" s="17">
        <v>0.104068321826634</v>
      </c>
      <c r="AW9" s="17">
        <v>0.220571771451749</v>
      </c>
      <c r="AX9" s="17">
        <v>0.14178009794906701</v>
      </c>
      <c r="AY9" s="17">
        <v>3.3205443019739198E-2</v>
      </c>
      <c r="AZ9" s="17">
        <v>0</v>
      </c>
      <c r="BA9" s="17">
        <v>0.103280208863163</v>
      </c>
      <c r="BB9" s="17"/>
      <c r="BC9" s="17">
        <v>0.18988811575665901</v>
      </c>
      <c r="BD9" s="17">
        <v>2.5582303140172898E-2</v>
      </c>
      <c r="BE9" s="17">
        <v>0.150835654433148</v>
      </c>
      <c r="BF9" s="17">
        <v>8.5542476139219795E-2</v>
      </c>
      <c r="BG9" s="17" t="s">
        <v>697</v>
      </c>
    </row>
    <row r="10" spans="2:59" x14ac:dyDescent="0.35">
      <c r="B10" s="18" t="s">
        <v>689</v>
      </c>
      <c r="C10" s="17">
        <v>6.6061999192580004E-2</v>
      </c>
      <c r="D10" s="17">
        <v>7.7247850234803503E-2</v>
      </c>
      <c r="E10" s="17">
        <v>5.6030191218212698E-2</v>
      </c>
      <c r="F10" s="17"/>
      <c r="G10" s="17">
        <v>7.6422692983969601E-2</v>
      </c>
      <c r="H10" s="17">
        <v>6.1588708212603899E-2</v>
      </c>
      <c r="I10" s="17">
        <v>7.7104355522920304E-2</v>
      </c>
      <c r="J10" s="17">
        <v>0.13599447970235301</v>
      </c>
      <c r="K10" s="17">
        <v>5.3541241284071603E-2</v>
      </c>
      <c r="L10" s="17">
        <v>0</v>
      </c>
      <c r="M10" s="17"/>
      <c r="N10" s="17">
        <v>4.6701205663697197E-2</v>
      </c>
      <c r="O10" s="17">
        <v>0.21227178066056299</v>
      </c>
      <c r="P10" s="17">
        <v>2.5432662932386201E-2</v>
      </c>
      <c r="Q10" s="17">
        <v>0</v>
      </c>
      <c r="R10" s="17"/>
      <c r="S10" s="17">
        <v>0.141311308458657</v>
      </c>
      <c r="T10" s="17">
        <v>0.10677519471788501</v>
      </c>
      <c r="U10" s="17">
        <v>0</v>
      </c>
      <c r="V10" s="17">
        <v>0</v>
      </c>
      <c r="W10" s="17">
        <v>0</v>
      </c>
      <c r="X10" s="17">
        <v>0</v>
      </c>
      <c r="Y10" s="17">
        <v>0</v>
      </c>
      <c r="Z10" s="17">
        <v>0</v>
      </c>
      <c r="AA10" s="17">
        <v>0</v>
      </c>
      <c r="AB10" s="17">
        <v>9.6108596489768897E-2</v>
      </c>
      <c r="AC10" s="17">
        <v>0.36734373780330598</v>
      </c>
      <c r="AD10" s="17">
        <v>0</v>
      </c>
      <c r="AE10" s="17"/>
      <c r="AF10" s="17">
        <v>2.8101982912045999E-2</v>
      </c>
      <c r="AG10" s="17">
        <v>7.7822120333574094E-2</v>
      </c>
      <c r="AH10" s="17">
        <v>7.8487590844194099E-2</v>
      </c>
      <c r="AI10" s="17"/>
      <c r="AJ10" s="17">
        <v>4.9889546333948702E-2</v>
      </c>
      <c r="AK10" s="17">
        <v>8.2187629601779305E-2</v>
      </c>
      <c r="AL10" s="17">
        <v>0</v>
      </c>
      <c r="AM10" s="17">
        <v>0</v>
      </c>
      <c r="AN10" s="17">
        <v>0</v>
      </c>
      <c r="AO10" s="17"/>
      <c r="AP10" s="17">
        <v>0</v>
      </c>
      <c r="AQ10" s="17">
        <v>5.9956815653098801E-2</v>
      </c>
      <c r="AR10" s="17">
        <v>0</v>
      </c>
      <c r="AS10" s="17">
        <v>0.174019739788563</v>
      </c>
      <c r="AT10" s="17">
        <v>0.236903791358507</v>
      </c>
      <c r="AU10" s="17"/>
      <c r="AV10" s="17">
        <v>2.8423382313261601E-2</v>
      </c>
      <c r="AW10" s="17">
        <v>4.5076925672550103E-2</v>
      </c>
      <c r="AX10" s="17">
        <v>6.9331163994615794E-2</v>
      </c>
      <c r="AY10" s="17">
        <v>0</v>
      </c>
      <c r="AZ10" s="17">
        <v>0.42124731613574101</v>
      </c>
      <c r="BA10" s="17">
        <v>0.109847823514024</v>
      </c>
      <c r="BB10" s="17"/>
      <c r="BC10" s="17">
        <v>3.9365138823948202E-2</v>
      </c>
      <c r="BD10" s="17">
        <v>6.9786492249757595E-2</v>
      </c>
      <c r="BE10" s="17">
        <v>6.23446426177535E-2</v>
      </c>
      <c r="BF10" s="17">
        <v>5.8993370600438501E-2</v>
      </c>
      <c r="BG10" s="17" t="s">
        <v>697</v>
      </c>
    </row>
    <row r="11" spans="2:59" x14ac:dyDescent="0.35">
      <c r="B11" s="18" t="s">
        <v>690</v>
      </c>
      <c r="C11" s="17">
        <v>0.126904972791306</v>
      </c>
      <c r="D11" s="17">
        <v>0.18473837847266</v>
      </c>
      <c r="E11" s="17">
        <v>7.5038233451668698E-2</v>
      </c>
      <c r="F11" s="17"/>
      <c r="G11" s="17">
        <v>0.28291478336884202</v>
      </c>
      <c r="H11" s="17">
        <v>3.4356875330180003E-2</v>
      </c>
      <c r="I11" s="17">
        <v>0.27740028951545398</v>
      </c>
      <c r="J11" s="17">
        <v>2.9396356844799999E-2</v>
      </c>
      <c r="K11" s="17">
        <v>0</v>
      </c>
      <c r="L11" s="17">
        <v>0.13601466687552799</v>
      </c>
      <c r="M11" s="17"/>
      <c r="N11" s="17">
        <v>0.21364164112926001</v>
      </c>
      <c r="O11" s="17">
        <v>0.15332127823443201</v>
      </c>
      <c r="P11" s="17">
        <v>8.7039116200846298E-2</v>
      </c>
      <c r="Q11" s="17">
        <v>3.6930717933933703E-2</v>
      </c>
      <c r="R11" s="17"/>
      <c r="S11" s="17">
        <v>0.16202733527507701</v>
      </c>
      <c r="T11" s="17">
        <v>5.0500177417351799E-2</v>
      </c>
      <c r="U11" s="17">
        <v>0.108905830850535</v>
      </c>
      <c r="V11" s="17">
        <v>0.162874765159365</v>
      </c>
      <c r="W11" s="17">
        <v>0.217649451880394</v>
      </c>
      <c r="X11" s="17">
        <v>0.360101230745628</v>
      </c>
      <c r="Y11" s="17">
        <v>0</v>
      </c>
      <c r="Z11" s="17">
        <v>0</v>
      </c>
      <c r="AA11" s="17">
        <v>0.31956607875562099</v>
      </c>
      <c r="AB11" s="17">
        <v>0</v>
      </c>
      <c r="AC11" s="17">
        <v>0</v>
      </c>
      <c r="AD11" s="17">
        <v>0</v>
      </c>
      <c r="AE11" s="17"/>
      <c r="AF11" s="17">
        <v>6.2511564269695299E-2</v>
      </c>
      <c r="AG11" s="17">
        <v>0.21308383721148599</v>
      </c>
      <c r="AH11" s="17">
        <v>0</v>
      </c>
      <c r="AI11" s="17"/>
      <c r="AJ11" s="17">
        <v>0.117809492532508</v>
      </c>
      <c r="AK11" s="17">
        <v>0.161939170503753</v>
      </c>
      <c r="AL11" s="17">
        <v>0.21744948615901999</v>
      </c>
      <c r="AM11" s="17">
        <v>0</v>
      </c>
      <c r="AN11" s="17">
        <v>0</v>
      </c>
      <c r="AO11" s="17"/>
      <c r="AP11" s="17">
        <v>0.17743577117543599</v>
      </c>
      <c r="AQ11" s="17">
        <v>0.130990903652976</v>
      </c>
      <c r="AR11" s="17">
        <v>0.223374800853719</v>
      </c>
      <c r="AS11" s="17">
        <v>0</v>
      </c>
      <c r="AT11" s="17">
        <v>0.53562660566715803</v>
      </c>
      <c r="AU11" s="17"/>
      <c r="AV11" s="17">
        <v>0.15432119925977</v>
      </c>
      <c r="AW11" s="17">
        <v>0.13951419747101201</v>
      </c>
      <c r="AX11" s="17">
        <v>0.28091706529871102</v>
      </c>
      <c r="AY11" s="17">
        <v>3.8883568565884798E-2</v>
      </c>
      <c r="AZ11" s="17">
        <v>0.40623362043803402</v>
      </c>
      <c r="BA11" s="17">
        <v>0</v>
      </c>
      <c r="BB11" s="17"/>
      <c r="BC11" s="17">
        <v>0</v>
      </c>
      <c r="BD11" s="17">
        <v>0.198228287439733</v>
      </c>
      <c r="BE11" s="17">
        <v>0.13834452973980699</v>
      </c>
      <c r="BF11" s="17">
        <v>0.21553308625281301</v>
      </c>
      <c r="BG11" s="17" t="s">
        <v>697</v>
      </c>
    </row>
    <row r="12" spans="2:59" x14ac:dyDescent="0.35">
      <c r="B12" s="18" t="s">
        <v>691</v>
      </c>
      <c r="C12" s="17">
        <v>0.19452021876804801</v>
      </c>
      <c r="D12" s="17">
        <v>0.223727250868203</v>
      </c>
      <c r="E12" s="17">
        <v>0.16832647307771501</v>
      </c>
      <c r="F12" s="17"/>
      <c r="G12" s="17">
        <v>0.16268575073580099</v>
      </c>
      <c r="H12" s="17">
        <v>0.16504412296885199</v>
      </c>
      <c r="I12" s="17">
        <v>0.10422907218285</v>
      </c>
      <c r="J12" s="17">
        <v>0.26373430145620502</v>
      </c>
      <c r="K12" s="17">
        <v>0.14805384225835999</v>
      </c>
      <c r="L12" s="17">
        <v>0.28227842381465201</v>
      </c>
      <c r="M12" s="17"/>
      <c r="N12" s="17">
        <v>0.16118898887548699</v>
      </c>
      <c r="O12" s="17">
        <v>0.13396817495062999</v>
      </c>
      <c r="P12" s="17">
        <v>0.28114402570065</v>
      </c>
      <c r="Q12" s="17">
        <v>0.18626880311317801</v>
      </c>
      <c r="R12" s="17"/>
      <c r="S12" s="17">
        <v>4.4458964725121501E-2</v>
      </c>
      <c r="T12" s="17">
        <v>9.6719398615527502E-2</v>
      </c>
      <c r="U12" s="17">
        <v>0.28520857706907099</v>
      </c>
      <c r="V12" s="17">
        <v>0.256534340419249</v>
      </c>
      <c r="W12" s="17">
        <v>0.184062734976085</v>
      </c>
      <c r="X12" s="17">
        <v>0.16830749398245401</v>
      </c>
      <c r="Y12" s="17">
        <v>0.319050860600266</v>
      </c>
      <c r="Z12" s="17">
        <v>0.50679917019444698</v>
      </c>
      <c r="AA12" s="17">
        <v>0.22291149583216599</v>
      </c>
      <c r="AB12" s="17">
        <v>0.189423100955427</v>
      </c>
      <c r="AC12" s="17">
        <v>0</v>
      </c>
      <c r="AD12" s="17">
        <v>0.69108146424735095</v>
      </c>
      <c r="AE12" s="17"/>
      <c r="AF12" s="17">
        <v>0.237371198515164</v>
      </c>
      <c r="AG12" s="17">
        <v>0.165925915569691</v>
      </c>
      <c r="AH12" s="17">
        <v>0.19209533233937701</v>
      </c>
      <c r="AI12" s="17"/>
      <c r="AJ12" s="17">
        <v>0.188734152268032</v>
      </c>
      <c r="AK12" s="17">
        <v>0.16467770020251901</v>
      </c>
      <c r="AL12" s="17">
        <v>0.15913503630220799</v>
      </c>
      <c r="AM12" s="17">
        <v>0.30144735357191399</v>
      </c>
      <c r="AN12" s="17">
        <v>0.21282876472116799</v>
      </c>
      <c r="AO12" s="17"/>
      <c r="AP12" s="17">
        <v>0.19544128607769801</v>
      </c>
      <c r="AQ12" s="17">
        <v>0.207740302644005</v>
      </c>
      <c r="AR12" s="17">
        <v>0.18085677349439899</v>
      </c>
      <c r="AS12" s="17">
        <v>0.20550583359014599</v>
      </c>
      <c r="AT12" s="17">
        <v>0</v>
      </c>
      <c r="AU12" s="17"/>
      <c r="AV12" s="17">
        <v>0.134259086320835</v>
      </c>
      <c r="AW12" s="17">
        <v>0.20342046112103601</v>
      </c>
      <c r="AX12" s="17">
        <v>0.206802179999588</v>
      </c>
      <c r="AY12" s="17">
        <v>0.26652812241557</v>
      </c>
      <c r="AZ12" s="17">
        <v>0</v>
      </c>
      <c r="BA12" s="17">
        <v>0.35583923489092401</v>
      </c>
      <c r="BB12" s="17"/>
      <c r="BC12" s="17">
        <v>0.14202824266589401</v>
      </c>
      <c r="BD12" s="17">
        <v>0.33219260579819399</v>
      </c>
      <c r="BE12" s="17">
        <v>0.117417826675675</v>
      </c>
      <c r="BF12" s="17">
        <v>7.9184426089373497E-2</v>
      </c>
      <c r="BG12" s="17" t="s">
        <v>697</v>
      </c>
    </row>
    <row r="13" spans="2:59" x14ac:dyDescent="0.35">
      <c r="B13" s="18" t="s">
        <v>692</v>
      </c>
      <c r="C13" s="17">
        <v>0.189830212574573</v>
      </c>
      <c r="D13" s="17">
        <v>0.15602433201914401</v>
      </c>
      <c r="E13" s="17">
        <v>0.22014834401189601</v>
      </c>
      <c r="F13" s="17"/>
      <c r="G13" s="17">
        <v>0.29351113538310097</v>
      </c>
      <c r="H13" s="17">
        <v>0.244747518237515</v>
      </c>
      <c r="I13" s="17">
        <v>0.26414459176661698</v>
      </c>
      <c r="J13" s="17">
        <v>0.22440156379923301</v>
      </c>
      <c r="K13" s="17">
        <v>0.155547199901786</v>
      </c>
      <c r="L13" s="17">
        <v>0</v>
      </c>
      <c r="M13" s="17"/>
      <c r="N13" s="17">
        <v>0.18040520124804901</v>
      </c>
      <c r="O13" s="17">
        <v>0.21938582609586599</v>
      </c>
      <c r="P13" s="17">
        <v>0.17105134741796801</v>
      </c>
      <c r="Q13" s="17">
        <v>0.19756301937814799</v>
      </c>
      <c r="R13" s="17"/>
      <c r="S13" s="17">
        <v>0.30500369759999102</v>
      </c>
      <c r="T13" s="17">
        <v>0.102408039190206</v>
      </c>
      <c r="U13" s="17">
        <v>0.29839886358749002</v>
      </c>
      <c r="V13" s="17">
        <v>0</v>
      </c>
      <c r="W13" s="17">
        <v>0.41187034814179302</v>
      </c>
      <c r="X13" s="17">
        <v>0.17585977152184001</v>
      </c>
      <c r="Y13" s="17">
        <v>0.228027516038564</v>
      </c>
      <c r="Z13" s="17">
        <v>0.37543429988552102</v>
      </c>
      <c r="AA13" s="17">
        <v>0.18187812266510001</v>
      </c>
      <c r="AB13" s="17">
        <v>7.9715183738126805E-2</v>
      </c>
      <c r="AC13" s="17">
        <v>0</v>
      </c>
      <c r="AD13" s="17">
        <v>0</v>
      </c>
      <c r="AE13" s="17"/>
      <c r="AF13" s="17">
        <v>0.165566843133306</v>
      </c>
      <c r="AG13" s="17">
        <v>0.15826102126782199</v>
      </c>
      <c r="AH13" s="17">
        <v>0.23203325414970399</v>
      </c>
      <c r="AI13" s="17"/>
      <c r="AJ13" s="17">
        <v>0.10155945529922999</v>
      </c>
      <c r="AK13" s="17">
        <v>0.217233379229468</v>
      </c>
      <c r="AL13" s="17">
        <v>0.33927197614441201</v>
      </c>
      <c r="AM13" s="17">
        <v>0.36085178491776398</v>
      </c>
      <c r="AN13" s="17">
        <v>0.38241289508946202</v>
      </c>
      <c r="AO13" s="17"/>
      <c r="AP13" s="17">
        <v>3.5082443533884601E-2</v>
      </c>
      <c r="AQ13" s="17">
        <v>0.28388596204543798</v>
      </c>
      <c r="AR13" s="17">
        <v>0.18728744392455701</v>
      </c>
      <c r="AS13" s="17">
        <v>0.211582695506392</v>
      </c>
      <c r="AT13" s="17">
        <v>0.22746960297433499</v>
      </c>
      <c r="AU13" s="17"/>
      <c r="AV13" s="17">
        <v>0.32526702991979201</v>
      </c>
      <c r="AW13" s="17">
        <v>4.0520097417035002E-2</v>
      </c>
      <c r="AX13" s="17">
        <v>9.5936866504305801E-2</v>
      </c>
      <c r="AY13" s="17">
        <v>0.26120723907309801</v>
      </c>
      <c r="AZ13" s="17">
        <v>0.172519063426225</v>
      </c>
      <c r="BA13" s="17">
        <v>0.12333538738057399</v>
      </c>
      <c r="BB13" s="17"/>
      <c r="BC13" s="17">
        <v>0.15323941744811201</v>
      </c>
      <c r="BD13" s="17">
        <v>0.129658035129949</v>
      </c>
      <c r="BE13" s="17">
        <v>0.22293954222757101</v>
      </c>
      <c r="BF13" s="17">
        <v>0.27281946512320698</v>
      </c>
      <c r="BG13" s="17" t="s">
        <v>697</v>
      </c>
    </row>
    <row r="14" spans="2:59" x14ac:dyDescent="0.35">
      <c r="B14" s="18" t="s">
        <v>598</v>
      </c>
      <c r="C14" s="17">
        <v>0.105875305811133</v>
      </c>
      <c r="D14" s="17">
        <v>8.7569008246110996E-2</v>
      </c>
      <c r="E14" s="17">
        <v>0.122292944594336</v>
      </c>
      <c r="F14" s="17"/>
      <c r="G14" s="17">
        <v>0</v>
      </c>
      <c r="H14" s="17">
        <v>0.191146674203546</v>
      </c>
      <c r="I14" s="17">
        <v>0.11865959445152501</v>
      </c>
      <c r="J14" s="17">
        <v>8.9231202173343099E-2</v>
      </c>
      <c r="K14" s="17">
        <v>0.239508659740859</v>
      </c>
      <c r="L14" s="17">
        <v>3.9095222960630401E-2</v>
      </c>
      <c r="M14" s="17"/>
      <c r="N14" s="17">
        <v>0.114318290470526</v>
      </c>
      <c r="O14" s="17">
        <v>9.2597044746668494E-2</v>
      </c>
      <c r="P14" s="17">
        <v>6.4571365712537104E-2</v>
      </c>
      <c r="Q14" s="17">
        <v>0.16146127302577501</v>
      </c>
      <c r="R14" s="17"/>
      <c r="S14" s="17">
        <v>0.16227401232246899</v>
      </c>
      <c r="T14" s="17">
        <v>0.24606247165305301</v>
      </c>
      <c r="U14" s="17">
        <v>0</v>
      </c>
      <c r="V14" s="17">
        <v>0</v>
      </c>
      <c r="W14" s="17">
        <v>0</v>
      </c>
      <c r="X14" s="17">
        <v>0.155273910397805</v>
      </c>
      <c r="Y14" s="17">
        <v>0.119570207839239</v>
      </c>
      <c r="Z14" s="17">
        <v>0</v>
      </c>
      <c r="AA14" s="17">
        <v>0</v>
      </c>
      <c r="AB14" s="17">
        <v>0.21000039234010601</v>
      </c>
      <c r="AC14" s="17">
        <v>0</v>
      </c>
      <c r="AD14" s="17">
        <v>0</v>
      </c>
      <c r="AE14" s="17"/>
      <c r="AF14" s="17">
        <v>4.7339782559092797E-2</v>
      </c>
      <c r="AG14" s="17">
        <v>0.13268141979541601</v>
      </c>
      <c r="AH14" s="17">
        <v>0.25168504492514698</v>
      </c>
      <c r="AI14" s="17"/>
      <c r="AJ14" s="17">
        <v>9.5997461647450197E-2</v>
      </c>
      <c r="AK14" s="17">
        <v>9.9007691025347594E-2</v>
      </c>
      <c r="AL14" s="17">
        <v>0.14544760201582699</v>
      </c>
      <c r="AM14" s="17">
        <v>0</v>
      </c>
      <c r="AN14" s="17">
        <v>0.22532465121266401</v>
      </c>
      <c r="AO14" s="17"/>
      <c r="AP14" s="17">
        <v>0.11634025937838</v>
      </c>
      <c r="AQ14" s="17">
        <v>7.64730282740234E-2</v>
      </c>
      <c r="AR14" s="17">
        <v>0.17948413599944801</v>
      </c>
      <c r="AS14" s="17">
        <v>6.6005006768808897E-2</v>
      </c>
      <c r="AT14" s="17">
        <v>0</v>
      </c>
      <c r="AU14" s="17"/>
      <c r="AV14" s="17">
        <v>7.6778094012539502E-2</v>
      </c>
      <c r="AW14" s="17">
        <v>0.12376160859464699</v>
      </c>
      <c r="AX14" s="17">
        <v>0.205232626253712</v>
      </c>
      <c r="AY14" s="17">
        <v>8.0822215971923003E-2</v>
      </c>
      <c r="AZ14" s="17">
        <v>0</v>
      </c>
      <c r="BA14" s="17">
        <v>0</v>
      </c>
      <c r="BB14" s="17"/>
      <c r="BC14" s="17">
        <v>6.9200610443308594E-2</v>
      </c>
      <c r="BD14" s="17">
        <v>0.17645037330032401</v>
      </c>
      <c r="BE14" s="17">
        <v>0.12608506066896399</v>
      </c>
      <c r="BF14" s="17">
        <v>0.102140156182461</v>
      </c>
      <c r="BG14" s="17" t="s">
        <v>697</v>
      </c>
    </row>
    <row r="15" spans="2:59" x14ac:dyDescent="0.35">
      <c r="B15" s="18" t="s">
        <v>726</v>
      </c>
      <c r="C15" s="17">
        <v>0.163514836575269</v>
      </c>
      <c r="D15" s="17">
        <v>0.118291698586454</v>
      </c>
      <c r="E15" s="17">
        <v>0.204072308205243</v>
      </c>
      <c r="F15" s="17"/>
      <c r="G15" s="17">
        <v>0</v>
      </c>
      <c r="H15" s="17">
        <v>0.233724643989421</v>
      </c>
      <c r="I15" s="17">
        <v>0</v>
      </c>
      <c r="J15" s="17">
        <v>0.17712588893263501</v>
      </c>
      <c r="K15" s="17">
        <v>0.14712531877510501</v>
      </c>
      <c r="L15" s="17">
        <v>0.36981270123190402</v>
      </c>
      <c r="M15" s="17"/>
      <c r="N15" s="17">
        <v>0.15258682786837</v>
      </c>
      <c r="O15" s="17">
        <v>0.13736677622523799</v>
      </c>
      <c r="P15" s="17">
        <v>0.109176118873945</v>
      </c>
      <c r="Q15" s="17">
        <v>0.27461702197279902</v>
      </c>
      <c r="R15" s="17"/>
      <c r="S15" s="17">
        <v>0.145891097953672</v>
      </c>
      <c r="T15" s="17">
        <v>0.24211073363101401</v>
      </c>
      <c r="U15" s="17">
        <v>0.208763047924485</v>
      </c>
      <c r="V15" s="17">
        <v>0.16416371764451801</v>
      </c>
      <c r="W15" s="17">
        <v>0.18641746500172701</v>
      </c>
      <c r="X15" s="17">
        <v>0</v>
      </c>
      <c r="Y15" s="17">
        <v>0.110883958667955</v>
      </c>
      <c r="Z15" s="17">
        <v>0.117766529920031</v>
      </c>
      <c r="AA15" s="17">
        <v>0.13546399101203499</v>
      </c>
      <c r="AB15" s="17">
        <v>0.16793784744520299</v>
      </c>
      <c r="AC15" s="17">
        <v>0.19395139953016</v>
      </c>
      <c r="AD15" s="17">
        <v>0.30891853575264899</v>
      </c>
      <c r="AE15" s="17"/>
      <c r="AF15" s="17">
        <v>0.291600151792823</v>
      </c>
      <c r="AG15" s="17">
        <v>0.13966972327553601</v>
      </c>
      <c r="AH15" s="17">
        <v>6.1139335133788997E-2</v>
      </c>
      <c r="AI15" s="17"/>
      <c r="AJ15" s="17">
        <v>0.24837623533114001</v>
      </c>
      <c r="AK15" s="17">
        <v>0.13564197207554701</v>
      </c>
      <c r="AL15" s="17">
        <v>0.13869589937853299</v>
      </c>
      <c r="AM15" s="17">
        <v>0.33770086151032203</v>
      </c>
      <c r="AN15" s="17">
        <v>0</v>
      </c>
      <c r="AO15" s="17"/>
      <c r="AP15" s="17">
        <v>0.28491667674377602</v>
      </c>
      <c r="AQ15" s="17">
        <v>0.10570823796253</v>
      </c>
      <c r="AR15" s="17">
        <v>0</v>
      </c>
      <c r="AS15" s="17">
        <v>0.27346420523855802</v>
      </c>
      <c r="AT15" s="17">
        <v>0</v>
      </c>
      <c r="AU15" s="17"/>
      <c r="AV15" s="17">
        <v>0.17688288634716701</v>
      </c>
      <c r="AW15" s="17">
        <v>0.22713493827197201</v>
      </c>
      <c r="AX15" s="17">
        <v>0</v>
      </c>
      <c r="AY15" s="17">
        <v>0.240190404032634</v>
      </c>
      <c r="AZ15" s="17">
        <v>0</v>
      </c>
      <c r="BA15" s="17">
        <v>0.114750554907184</v>
      </c>
      <c r="BB15" s="17"/>
      <c r="BC15" s="17">
        <v>0.27811530436422299</v>
      </c>
      <c r="BD15" s="17">
        <v>3.6723735792797002E-2</v>
      </c>
      <c r="BE15" s="17">
        <v>0.182032743637082</v>
      </c>
      <c r="BF15" s="17">
        <v>0.14562083042792301</v>
      </c>
      <c r="BG15" s="17" t="s">
        <v>697</v>
      </c>
    </row>
    <row r="16" spans="2:59" x14ac:dyDescent="0.35">
      <c r="B16" s="18" t="s">
        <v>100</v>
      </c>
      <c r="C16" s="19">
        <v>4.4841053565794299E-2</v>
      </c>
      <c r="D16" s="19">
        <v>1.55986938411674E-2</v>
      </c>
      <c r="E16" s="19">
        <v>7.1066482133320896E-2</v>
      </c>
      <c r="F16" s="19"/>
      <c r="G16" s="19">
        <v>4.1837979504153897E-2</v>
      </c>
      <c r="H16" s="19">
        <v>0</v>
      </c>
      <c r="I16" s="19">
        <v>5.48913265895173E-2</v>
      </c>
      <c r="J16" s="19">
        <v>8.0116207091431801E-2</v>
      </c>
      <c r="K16" s="19">
        <v>4.9093107095770798E-2</v>
      </c>
      <c r="L16" s="19">
        <v>3.98085307688694E-2</v>
      </c>
      <c r="M16" s="19"/>
      <c r="N16" s="19">
        <v>2.5783638206071699E-2</v>
      </c>
      <c r="O16" s="19">
        <v>0</v>
      </c>
      <c r="P16" s="19">
        <v>7.8378295371385007E-2</v>
      </c>
      <c r="Q16" s="19">
        <v>7.1028900178345997E-2</v>
      </c>
      <c r="R16" s="19"/>
      <c r="S16" s="19">
        <v>0</v>
      </c>
      <c r="T16" s="19">
        <v>4.5003776522556903E-2</v>
      </c>
      <c r="U16" s="19">
        <v>0</v>
      </c>
      <c r="V16" s="19">
        <v>0</v>
      </c>
      <c r="W16" s="19">
        <v>0</v>
      </c>
      <c r="X16" s="19">
        <v>0</v>
      </c>
      <c r="Y16" s="19">
        <v>0.10816075660556</v>
      </c>
      <c r="Z16" s="19">
        <v>0</v>
      </c>
      <c r="AA16" s="19">
        <v>7.1667567124029594E-2</v>
      </c>
      <c r="AB16" s="19">
        <v>0.25681487903136802</v>
      </c>
      <c r="AC16" s="19">
        <v>0</v>
      </c>
      <c r="AD16" s="19">
        <v>0</v>
      </c>
      <c r="AE16" s="19"/>
      <c r="AF16" s="19">
        <v>4.6367938435060201E-2</v>
      </c>
      <c r="AG16" s="19">
        <v>3.43502992438173E-2</v>
      </c>
      <c r="AH16" s="19">
        <v>0.10887337558952</v>
      </c>
      <c r="AI16" s="19"/>
      <c r="AJ16" s="19">
        <v>2.1542513791872699E-2</v>
      </c>
      <c r="AK16" s="19">
        <v>4.7962097965386502E-2</v>
      </c>
      <c r="AL16" s="19">
        <v>0</v>
      </c>
      <c r="AM16" s="19">
        <v>0</v>
      </c>
      <c r="AN16" s="19">
        <v>0.179433688976705</v>
      </c>
      <c r="AO16" s="19"/>
      <c r="AP16" s="19">
        <v>3.4626746909339798E-2</v>
      </c>
      <c r="AQ16" s="19">
        <v>1.9229596068957699E-2</v>
      </c>
      <c r="AR16" s="19">
        <v>0</v>
      </c>
      <c r="AS16" s="19">
        <v>6.9422519107532304E-2</v>
      </c>
      <c r="AT16" s="19">
        <v>0</v>
      </c>
      <c r="AU16" s="19"/>
      <c r="AV16" s="19">
        <v>0</v>
      </c>
      <c r="AW16" s="19">
        <v>0</v>
      </c>
      <c r="AX16" s="19">
        <v>0</v>
      </c>
      <c r="AY16" s="19">
        <v>7.9163006921151302E-2</v>
      </c>
      <c r="AZ16" s="19">
        <v>0</v>
      </c>
      <c r="BA16" s="19">
        <v>0.19294679044413099</v>
      </c>
      <c r="BB16" s="19"/>
      <c r="BC16" s="19">
        <v>0.128163170497855</v>
      </c>
      <c r="BD16" s="19">
        <v>3.1378167149072503E-2</v>
      </c>
      <c r="BE16" s="19">
        <v>0</v>
      </c>
      <c r="BF16" s="19">
        <v>4.0166189184564098E-2</v>
      </c>
      <c r="BG16" s="19" t="s">
        <v>697</v>
      </c>
    </row>
    <row r="17" spans="2:2" x14ac:dyDescent="0.35">
      <c r="B17" s="16" t="s">
        <v>760</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62</v>
      </c>
      <c r="E7" s="10">
        <v>58</v>
      </c>
      <c r="F7" s="10"/>
      <c r="G7" s="10">
        <v>16</v>
      </c>
      <c r="H7" s="10">
        <v>19</v>
      </c>
      <c r="I7" s="10">
        <v>23</v>
      </c>
      <c r="J7" s="10">
        <v>19</v>
      </c>
      <c r="K7" s="10">
        <v>24</v>
      </c>
      <c r="L7" s="10">
        <v>19</v>
      </c>
      <c r="M7" s="10"/>
      <c r="N7" s="10">
        <v>29</v>
      </c>
      <c r="O7" s="10">
        <v>28</v>
      </c>
      <c r="P7" s="10">
        <v>29</v>
      </c>
      <c r="Q7" s="10">
        <v>34</v>
      </c>
      <c r="R7" s="10"/>
      <c r="S7" s="10">
        <v>20</v>
      </c>
      <c r="T7" s="10">
        <v>14</v>
      </c>
      <c r="U7" s="10">
        <v>8</v>
      </c>
      <c r="V7" s="10">
        <v>8</v>
      </c>
      <c r="W7" s="10">
        <v>6</v>
      </c>
      <c r="X7" s="10">
        <v>8</v>
      </c>
      <c r="Y7" s="10">
        <v>12</v>
      </c>
      <c r="Z7" s="10">
        <v>6</v>
      </c>
      <c r="AA7" s="10">
        <v>14</v>
      </c>
      <c r="AB7" s="10">
        <v>18</v>
      </c>
      <c r="AC7" s="10">
        <v>4</v>
      </c>
      <c r="AD7" s="10">
        <v>2</v>
      </c>
      <c r="AE7" s="10"/>
      <c r="AF7" s="10">
        <v>44</v>
      </c>
      <c r="AG7" s="10">
        <v>51</v>
      </c>
      <c r="AH7" s="10">
        <v>16</v>
      </c>
      <c r="AI7" s="10"/>
      <c r="AJ7" s="10">
        <v>44</v>
      </c>
      <c r="AK7" s="10">
        <v>29</v>
      </c>
      <c r="AL7" s="10">
        <v>5</v>
      </c>
      <c r="AM7" s="10">
        <v>1</v>
      </c>
      <c r="AN7" s="10">
        <v>17</v>
      </c>
      <c r="AO7" s="10"/>
      <c r="AP7" s="10">
        <v>25</v>
      </c>
      <c r="AQ7" s="10">
        <v>39</v>
      </c>
      <c r="AR7" s="10">
        <v>11</v>
      </c>
      <c r="AS7" s="10">
        <v>19</v>
      </c>
      <c r="AT7" s="10">
        <v>7</v>
      </c>
      <c r="AU7" s="10"/>
      <c r="AV7" s="10">
        <v>28</v>
      </c>
      <c r="AW7" s="10">
        <v>23</v>
      </c>
      <c r="AX7" s="10">
        <v>10</v>
      </c>
      <c r="AY7" s="10">
        <v>25</v>
      </c>
      <c r="AZ7" s="10">
        <v>10</v>
      </c>
      <c r="BA7" s="10">
        <v>12</v>
      </c>
      <c r="BB7" s="10"/>
      <c r="BC7" s="10">
        <v>28</v>
      </c>
      <c r="BD7" s="10">
        <v>34</v>
      </c>
      <c r="BE7" s="10">
        <v>35</v>
      </c>
      <c r="BF7" s="10">
        <v>9</v>
      </c>
      <c r="BG7" s="10">
        <v>3</v>
      </c>
    </row>
    <row r="8" spans="2:59" ht="30" customHeight="1" x14ac:dyDescent="0.35">
      <c r="B8" s="11" t="s">
        <v>20</v>
      </c>
      <c r="C8" s="11">
        <v>121</v>
      </c>
      <c r="D8" s="11">
        <v>61</v>
      </c>
      <c r="E8" s="11">
        <v>60</v>
      </c>
      <c r="F8" s="11"/>
      <c r="G8" s="11">
        <v>15</v>
      </c>
      <c r="H8" s="11">
        <v>22</v>
      </c>
      <c r="I8" s="11">
        <v>25</v>
      </c>
      <c r="J8" s="11">
        <v>17</v>
      </c>
      <c r="K8" s="11">
        <v>23</v>
      </c>
      <c r="L8" s="11">
        <v>19</v>
      </c>
      <c r="M8" s="11"/>
      <c r="N8" s="11">
        <v>28</v>
      </c>
      <c r="O8" s="11">
        <v>32</v>
      </c>
      <c r="P8" s="11">
        <v>28</v>
      </c>
      <c r="Q8" s="11">
        <v>33</v>
      </c>
      <c r="R8" s="11"/>
      <c r="S8" s="11">
        <v>19</v>
      </c>
      <c r="T8" s="11">
        <v>14</v>
      </c>
      <c r="U8" s="11">
        <v>9</v>
      </c>
      <c r="V8" s="11">
        <v>10</v>
      </c>
      <c r="W8" s="11">
        <v>7</v>
      </c>
      <c r="X8" s="11">
        <v>10</v>
      </c>
      <c r="Y8" s="11">
        <v>11</v>
      </c>
      <c r="Z8" s="11">
        <v>5</v>
      </c>
      <c r="AA8" s="11">
        <v>14</v>
      </c>
      <c r="AB8" s="11">
        <v>16</v>
      </c>
      <c r="AC8" s="11">
        <v>3</v>
      </c>
      <c r="AD8" s="11">
        <v>2</v>
      </c>
      <c r="AE8" s="11"/>
      <c r="AF8" s="11">
        <v>45</v>
      </c>
      <c r="AG8" s="11">
        <v>52</v>
      </c>
      <c r="AH8" s="11">
        <v>15</v>
      </c>
      <c r="AI8" s="11"/>
      <c r="AJ8" s="11">
        <v>44</v>
      </c>
      <c r="AK8" s="11">
        <v>32</v>
      </c>
      <c r="AL8" s="11">
        <v>5</v>
      </c>
      <c r="AM8" s="11">
        <v>1</v>
      </c>
      <c r="AN8" s="11">
        <v>16</v>
      </c>
      <c r="AO8" s="11"/>
      <c r="AP8" s="11">
        <v>25</v>
      </c>
      <c r="AQ8" s="11">
        <v>40</v>
      </c>
      <c r="AR8" s="11">
        <v>11</v>
      </c>
      <c r="AS8" s="11">
        <v>19</v>
      </c>
      <c r="AT8" s="11">
        <v>8</v>
      </c>
      <c r="AU8" s="11"/>
      <c r="AV8" s="11">
        <v>29</v>
      </c>
      <c r="AW8" s="11">
        <v>23</v>
      </c>
      <c r="AX8" s="11">
        <v>9</v>
      </c>
      <c r="AY8" s="11">
        <v>25</v>
      </c>
      <c r="AZ8" s="11">
        <v>11</v>
      </c>
      <c r="BA8" s="11">
        <v>12</v>
      </c>
      <c r="BB8" s="11"/>
      <c r="BC8" s="11">
        <v>28</v>
      </c>
      <c r="BD8" s="11">
        <v>33</v>
      </c>
      <c r="BE8" s="11">
        <v>37</v>
      </c>
      <c r="BF8" s="11">
        <v>10</v>
      </c>
      <c r="BG8" s="11">
        <v>2</v>
      </c>
    </row>
    <row r="9" spans="2:59" ht="29" x14ac:dyDescent="0.35">
      <c r="B9" s="18" t="s">
        <v>721</v>
      </c>
      <c r="C9" s="17">
        <v>6.0805228481300197E-2</v>
      </c>
      <c r="D9" s="17">
        <v>2.97395775719787E-2</v>
      </c>
      <c r="E9" s="17">
        <v>9.2202546133958105E-2</v>
      </c>
      <c r="F9" s="17"/>
      <c r="G9" s="17">
        <v>6.1182076411687103E-2</v>
      </c>
      <c r="H9" s="17">
        <v>0</v>
      </c>
      <c r="I9" s="17">
        <v>7.5499062064239106E-2</v>
      </c>
      <c r="J9" s="17">
        <v>0.157177121964519</v>
      </c>
      <c r="K9" s="17">
        <v>3.8065333204252899E-2</v>
      </c>
      <c r="L9" s="17">
        <v>4.9437734003659403E-2</v>
      </c>
      <c r="M9" s="17"/>
      <c r="N9" s="17">
        <v>3.13756567774265E-2</v>
      </c>
      <c r="O9" s="17">
        <v>3.1168765300465601E-2</v>
      </c>
      <c r="P9" s="17">
        <v>6.2714569282641797E-2</v>
      </c>
      <c r="Q9" s="17">
        <v>0.114027293129409</v>
      </c>
      <c r="R9" s="17"/>
      <c r="S9" s="17">
        <v>4.6978077777822598E-2</v>
      </c>
      <c r="T9" s="17">
        <v>6.8778783415665706E-2</v>
      </c>
      <c r="U9" s="17">
        <v>0</v>
      </c>
      <c r="V9" s="17">
        <v>0</v>
      </c>
      <c r="W9" s="17">
        <v>0</v>
      </c>
      <c r="X9" s="17">
        <v>0</v>
      </c>
      <c r="Y9" s="17">
        <v>0.332753665270141</v>
      </c>
      <c r="Z9" s="17">
        <v>0</v>
      </c>
      <c r="AA9" s="17">
        <v>6.40025980940441E-2</v>
      </c>
      <c r="AB9" s="17">
        <v>5.4726683563110397E-2</v>
      </c>
      <c r="AC9" s="17">
        <v>0</v>
      </c>
      <c r="AD9" s="17">
        <v>0</v>
      </c>
      <c r="AE9" s="17"/>
      <c r="AF9" s="17">
        <v>4.0304905648647998E-2</v>
      </c>
      <c r="AG9" s="17">
        <v>0.106542683176741</v>
      </c>
      <c r="AH9" s="17">
        <v>0</v>
      </c>
      <c r="AI9" s="17"/>
      <c r="AJ9" s="17">
        <v>8.2899461450057305E-2</v>
      </c>
      <c r="AK9" s="17">
        <v>5.8079875256520003E-2</v>
      </c>
      <c r="AL9" s="17">
        <v>0</v>
      </c>
      <c r="AM9" s="17">
        <v>1</v>
      </c>
      <c r="AN9" s="17">
        <v>0</v>
      </c>
      <c r="AO9" s="17"/>
      <c r="AP9" s="17">
        <v>7.2533231736132395E-2</v>
      </c>
      <c r="AQ9" s="17">
        <v>6.7126778353540903E-2</v>
      </c>
      <c r="AR9" s="17">
        <v>8.0697185106389305E-2</v>
      </c>
      <c r="AS9" s="17">
        <v>0.101342582644942</v>
      </c>
      <c r="AT9" s="17">
        <v>0</v>
      </c>
      <c r="AU9" s="17"/>
      <c r="AV9" s="17">
        <v>3.3807662492638398E-2</v>
      </c>
      <c r="AW9" s="17">
        <v>7.6693535844421998E-2</v>
      </c>
      <c r="AX9" s="17">
        <v>0.190376077462377</v>
      </c>
      <c r="AY9" s="17">
        <v>7.7486743961605598E-2</v>
      </c>
      <c r="AZ9" s="17">
        <v>0</v>
      </c>
      <c r="BA9" s="17">
        <v>7.4145536783697494E-2</v>
      </c>
      <c r="BB9" s="17"/>
      <c r="BC9" s="17">
        <v>6.7205252668060003E-2</v>
      </c>
      <c r="BD9" s="17">
        <v>5.4609726826675198E-2</v>
      </c>
      <c r="BE9" s="17">
        <v>2.4432959039001799E-2</v>
      </c>
      <c r="BF9" s="17">
        <v>0.10561887871358901</v>
      </c>
      <c r="BG9" s="17">
        <v>0</v>
      </c>
    </row>
    <row r="10" spans="2:59" x14ac:dyDescent="0.35">
      <c r="B10" s="18" t="s">
        <v>689</v>
      </c>
      <c r="C10" s="17">
        <v>0.11235318770673799</v>
      </c>
      <c r="D10" s="17">
        <v>0.183887468170712</v>
      </c>
      <c r="E10" s="17">
        <v>4.0055184573387401E-2</v>
      </c>
      <c r="F10" s="17"/>
      <c r="G10" s="17">
        <v>0.201875645046033</v>
      </c>
      <c r="H10" s="17">
        <v>0.11489106447877501</v>
      </c>
      <c r="I10" s="17">
        <v>0.14444305322772699</v>
      </c>
      <c r="J10" s="17">
        <v>4.2189104386794699E-2</v>
      </c>
      <c r="K10" s="17">
        <v>0.12853677084697401</v>
      </c>
      <c r="L10" s="17">
        <v>4.2394976707328398E-2</v>
      </c>
      <c r="M10" s="17"/>
      <c r="N10" s="17">
        <v>0.119153756027192</v>
      </c>
      <c r="O10" s="17">
        <v>3.1334980237004602E-2</v>
      </c>
      <c r="P10" s="17">
        <v>0.14716582825815</v>
      </c>
      <c r="Q10" s="17">
        <v>0.157524086029037</v>
      </c>
      <c r="R10" s="17"/>
      <c r="S10" s="17">
        <v>5.0615657185545802E-2</v>
      </c>
      <c r="T10" s="17">
        <v>8.1329143095504805E-2</v>
      </c>
      <c r="U10" s="17">
        <v>0</v>
      </c>
      <c r="V10" s="17">
        <v>0.258186597096287</v>
      </c>
      <c r="W10" s="17">
        <v>0</v>
      </c>
      <c r="X10" s="17">
        <v>0.25240145798108798</v>
      </c>
      <c r="Y10" s="17">
        <v>8.1726318904429301E-2</v>
      </c>
      <c r="Z10" s="17">
        <v>0.29143236487572399</v>
      </c>
      <c r="AA10" s="17">
        <v>7.3095776983210306E-2</v>
      </c>
      <c r="AB10" s="17">
        <v>0.10791680489561201</v>
      </c>
      <c r="AC10" s="17">
        <v>0.27892988774918598</v>
      </c>
      <c r="AD10" s="17">
        <v>0</v>
      </c>
      <c r="AE10" s="17"/>
      <c r="AF10" s="17">
        <v>5.0875591232583298E-2</v>
      </c>
      <c r="AG10" s="17">
        <v>0.137426752484575</v>
      </c>
      <c r="AH10" s="17">
        <v>0.14114709318419699</v>
      </c>
      <c r="AI10" s="17"/>
      <c r="AJ10" s="17">
        <v>7.97888124636454E-2</v>
      </c>
      <c r="AK10" s="17">
        <v>0.141773881668769</v>
      </c>
      <c r="AL10" s="17">
        <v>0</v>
      </c>
      <c r="AM10" s="17">
        <v>0</v>
      </c>
      <c r="AN10" s="17">
        <v>7.2229151922909504E-2</v>
      </c>
      <c r="AO10" s="17"/>
      <c r="AP10" s="17">
        <v>0</v>
      </c>
      <c r="AQ10" s="17">
        <v>0.20714473046312501</v>
      </c>
      <c r="AR10" s="17">
        <v>0</v>
      </c>
      <c r="AS10" s="17">
        <v>0.102465855541296</v>
      </c>
      <c r="AT10" s="17">
        <v>0.184325006854687</v>
      </c>
      <c r="AU10" s="17"/>
      <c r="AV10" s="17">
        <v>0.19108511235722</v>
      </c>
      <c r="AW10" s="17">
        <v>4.16198870090679E-2</v>
      </c>
      <c r="AX10" s="17">
        <v>8.0419991874180294E-2</v>
      </c>
      <c r="AY10" s="17">
        <v>4.5711287477884402E-2</v>
      </c>
      <c r="AZ10" s="17">
        <v>0.12951747099465699</v>
      </c>
      <c r="BA10" s="17">
        <v>0.168070769176378</v>
      </c>
      <c r="BB10" s="17"/>
      <c r="BC10" s="17">
        <v>0.104731743072193</v>
      </c>
      <c r="BD10" s="17">
        <v>0.16567229468209099</v>
      </c>
      <c r="BE10" s="17">
        <v>0.112359747047081</v>
      </c>
      <c r="BF10" s="17">
        <v>0.10193606364339899</v>
      </c>
      <c r="BG10" s="17">
        <v>0</v>
      </c>
    </row>
    <row r="11" spans="2:59" x14ac:dyDescent="0.35">
      <c r="B11" s="18" t="s">
        <v>690</v>
      </c>
      <c r="C11" s="17">
        <v>0.22042797996291899</v>
      </c>
      <c r="D11" s="17">
        <v>0.20543859446138901</v>
      </c>
      <c r="E11" s="17">
        <v>0.23557739689879501</v>
      </c>
      <c r="F11" s="17"/>
      <c r="G11" s="17">
        <v>0.19863589000317</v>
      </c>
      <c r="H11" s="17">
        <v>0.213959699218849</v>
      </c>
      <c r="I11" s="17">
        <v>0.35149458383628501</v>
      </c>
      <c r="J11" s="17">
        <v>5.6516343731194803E-2</v>
      </c>
      <c r="K11" s="17">
        <v>0.14059295803496</v>
      </c>
      <c r="L11" s="17">
        <v>0.31783391983343201</v>
      </c>
      <c r="M11" s="17"/>
      <c r="N11" s="17">
        <v>0.24660284122169199</v>
      </c>
      <c r="O11" s="17">
        <v>0.36267923799151602</v>
      </c>
      <c r="P11" s="17">
        <v>7.7510504456737198E-2</v>
      </c>
      <c r="Q11" s="17">
        <v>0.17806619185387901</v>
      </c>
      <c r="R11" s="17"/>
      <c r="S11" s="17">
        <v>0.27696620513686299</v>
      </c>
      <c r="T11" s="17">
        <v>0.436916832912213</v>
      </c>
      <c r="U11" s="17">
        <v>0.40827181699690601</v>
      </c>
      <c r="V11" s="17">
        <v>0.114061244182339</v>
      </c>
      <c r="W11" s="17">
        <v>0</v>
      </c>
      <c r="X11" s="17">
        <v>0.148889828213711</v>
      </c>
      <c r="Y11" s="17">
        <v>0</v>
      </c>
      <c r="Z11" s="17">
        <v>0.197657003473419</v>
      </c>
      <c r="AA11" s="17">
        <v>0.29752927265027601</v>
      </c>
      <c r="AB11" s="17">
        <v>0.17498784559932101</v>
      </c>
      <c r="AC11" s="17">
        <v>0.24438848094090701</v>
      </c>
      <c r="AD11" s="17">
        <v>0</v>
      </c>
      <c r="AE11" s="17"/>
      <c r="AF11" s="17">
        <v>0.222554105800428</v>
      </c>
      <c r="AG11" s="17">
        <v>0.24022440642029999</v>
      </c>
      <c r="AH11" s="17">
        <v>0.19771287189792899</v>
      </c>
      <c r="AI11" s="17"/>
      <c r="AJ11" s="17">
        <v>0.22435272935268299</v>
      </c>
      <c r="AK11" s="17">
        <v>0.28716567738671001</v>
      </c>
      <c r="AL11" s="17">
        <v>0.208045955751539</v>
      </c>
      <c r="AM11" s="17">
        <v>0</v>
      </c>
      <c r="AN11" s="17">
        <v>0.18732577589600499</v>
      </c>
      <c r="AO11" s="17"/>
      <c r="AP11" s="17">
        <v>0.25045038790506802</v>
      </c>
      <c r="AQ11" s="17">
        <v>0.18110751494487101</v>
      </c>
      <c r="AR11" s="17">
        <v>0.39686423005008298</v>
      </c>
      <c r="AS11" s="17">
        <v>0.223582769875871</v>
      </c>
      <c r="AT11" s="17">
        <v>0.32751246636678599</v>
      </c>
      <c r="AU11" s="17"/>
      <c r="AV11" s="17">
        <v>0.185319621395516</v>
      </c>
      <c r="AW11" s="17">
        <v>0.30481024211833402</v>
      </c>
      <c r="AX11" s="17">
        <v>0.10867845148083</v>
      </c>
      <c r="AY11" s="17">
        <v>0.17095183871814301</v>
      </c>
      <c r="AZ11" s="17">
        <v>0.41802655884055001</v>
      </c>
      <c r="BA11" s="17">
        <v>0.18955452859442801</v>
      </c>
      <c r="BB11" s="17"/>
      <c r="BC11" s="17">
        <v>0.18760621041776701</v>
      </c>
      <c r="BD11" s="17">
        <v>0.28714525373549099</v>
      </c>
      <c r="BE11" s="17">
        <v>0.19253834628831201</v>
      </c>
      <c r="BF11" s="17">
        <v>0.32600927659731699</v>
      </c>
      <c r="BG11" s="17">
        <v>0.25241606601767402</v>
      </c>
    </row>
    <row r="12" spans="2:59" x14ac:dyDescent="0.35">
      <c r="B12" s="18" t="s">
        <v>691</v>
      </c>
      <c r="C12" s="17">
        <v>0.248456744437381</v>
      </c>
      <c r="D12" s="17">
        <v>0.27280653658439902</v>
      </c>
      <c r="E12" s="17">
        <v>0.22384698618548801</v>
      </c>
      <c r="F12" s="17"/>
      <c r="G12" s="17">
        <v>0.272298226236239</v>
      </c>
      <c r="H12" s="17">
        <v>8.6299187050230194E-2</v>
      </c>
      <c r="I12" s="17">
        <v>0.27012948451670898</v>
      </c>
      <c r="J12" s="17">
        <v>0.34144379209036202</v>
      </c>
      <c r="K12" s="17">
        <v>0.29167481661768102</v>
      </c>
      <c r="L12" s="17">
        <v>0.249673767706659</v>
      </c>
      <c r="M12" s="17"/>
      <c r="N12" s="17">
        <v>0.18474668243119399</v>
      </c>
      <c r="O12" s="17">
        <v>0.28411890670486001</v>
      </c>
      <c r="P12" s="17">
        <v>0.31544632682773999</v>
      </c>
      <c r="Q12" s="17">
        <v>0.210631899705224</v>
      </c>
      <c r="R12" s="17"/>
      <c r="S12" s="17">
        <v>0.25057543605176902</v>
      </c>
      <c r="T12" s="17">
        <v>0.163883607119956</v>
      </c>
      <c r="U12" s="17">
        <v>0.231912109380118</v>
      </c>
      <c r="V12" s="17">
        <v>0.36264525317822099</v>
      </c>
      <c r="W12" s="17">
        <v>0.81193866623536204</v>
      </c>
      <c r="X12" s="17">
        <v>0.38293397723779898</v>
      </c>
      <c r="Y12" s="17">
        <v>7.4936606441955697E-2</v>
      </c>
      <c r="Z12" s="17">
        <v>0</v>
      </c>
      <c r="AA12" s="17">
        <v>0.18846619242000501</v>
      </c>
      <c r="AB12" s="17">
        <v>0.221825470237274</v>
      </c>
      <c r="AC12" s="17">
        <v>0.240794990833086</v>
      </c>
      <c r="AD12" s="17">
        <v>0</v>
      </c>
      <c r="AE12" s="17"/>
      <c r="AF12" s="17">
        <v>0.23464855348137001</v>
      </c>
      <c r="AG12" s="17">
        <v>0.19200657453756101</v>
      </c>
      <c r="AH12" s="17">
        <v>0.42037807285376599</v>
      </c>
      <c r="AI12" s="17"/>
      <c r="AJ12" s="17">
        <v>0.23928515051945101</v>
      </c>
      <c r="AK12" s="17">
        <v>0.21756462183079001</v>
      </c>
      <c r="AL12" s="17">
        <v>0</v>
      </c>
      <c r="AM12" s="17">
        <v>0</v>
      </c>
      <c r="AN12" s="17">
        <v>0.34963651316841199</v>
      </c>
      <c r="AO12" s="17"/>
      <c r="AP12" s="17">
        <v>0.29976154306078501</v>
      </c>
      <c r="AQ12" s="17">
        <v>0.215340575708132</v>
      </c>
      <c r="AR12" s="17">
        <v>8.80088410435685E-2</v>
      </c>
      <c r="AS12" s="17">
        <v>0.27390570107358297</v>
      </c>
      <c r="AT12" s="17">
        <v>0.141428471161339</v>
      </c>
      <c r="AU12" s="17"/>
      <c r="AV12" s="17">
        <v>0.20152729165889399</v>
      </c>
      <c r="AW12" s="17">
        <v>0.228903313395314</v>
      </c>
      <c r="AX12" s="17">
        <v>0.104532340920461</v>
      </c>
      <c r="AY12" s="17">
        <v>0.45340205842777498</v>
      </c>
      <c r="AZ12" s="17">
        <v>9.9375869959402896E-2</v>
      </c>
      <c r="BA12" s="17">
        <v>0.19196506325003301</v>
      </c>
      <c r="BB12" s="17"/>
      <c r="BC12" s="17">
        <v>0.25193592523573199</v>
      </c>
      <c r="BD12" s="17">
        <v>0.25438071260065698</v>
      </c>
      <c r="BE12" s="17">
        <v>0.15855052321281299</v>
      </c>
      <c r="BF12" s="17">
        <v>0.34704427084146</v>
      </c>
      <c r="BG12" s="17">
        <v>0.47229332220793802</v>
      </c>
    </row>
    <row r="13" spans="2:59" x14ac:dyDescent="0.35">
      <c r="B13" s="18" t="s">
        <v>692</v>
      </c>
      <c r="C13" s="17">
        <v>0.105302691594854</v>
      </c>
      <c r="D13" s="17">
        <v>8.3643032051276406E-2</v>
      </c>
      <c r="E13" s="17">
        <v>0.12719359653430601</v>
      </c>
      <c r="F13" s="17"/>
      <c r="G13" s="17">
        <v>0.21012479026123301</v>
      </c>
      <c r="H13" s="17">
        <v>0.21265387944967501</v>
      </c>
      <c r="I13" s="17">
        <v>9.3622841623162797E-2</v>
      </c>
      <c r="J13" s="17">
        <v>4.7327513412091203E-2</v>
      </c>
      <c r="K13" s="17">
        <v>3.5737740290968101E-2</v>
      </c>
      <c r="L13" s="17">
        <v>5.2528989662358701E-2</v>
      </c>
      <c r="M13" s="17"/>
      <c r="N13" s="17">
        <v>0.23182254942749</v>
      </c>
      <c r="O13" s="17">
        <v>3.8790435143665702E-2</v>
      </c>
      <c r="P13" s="17">
        <v>3.6006730592368502E-2</v>
      </c>
      <c r="Q13" s="17">
        <v>0.121774218392532</v>
      </c>
      <c r="R13" s="17"/>
      <c r="S13" s="17">
        <v>0.227765600941743</v>
      </c>
      <c r="T13" s="17">
        <v>0</v>
      </c>
      <c r="U13" s="17">
        <v>0.11062124572050699</v>
      </c>
      <c r="V13" s="17">
        <v>0</v>
      </c>
      <c r="W13" s="17">
        <v>0</v>
      </c>
      <c r="X13" s="17">
        <v>0.114981031685982</v>
      </c>
      <c r="Y13" s="17">
        <v>0.174620948838838</v>
      </c>
      <c r="Z13" s="17">
        <v>0.20329648895711599</v>
      </c>
      <c r="AA13" s="17">
        <v>0.17302590018011199</v>
      </c>
      <c r="AB13" s="17">
        <v>0</v>
      </c>
      <c r="AC13" s="17">
        <v>0.23588664047682101</v>
      </c>
      <c r="AD13" s="17">
        <v>0</v>
      </c>
      <c r="AE13" s="17"/>
      <c r="AF13" s="17">
        <v>0.127916595750242</v>
      </c>
      <c r="AG13" s="17">
        <v>9.14812806838846E-2</v>
      </c>
      <c r="AH13" s="17">
        <v>4.1397545168281001E-2</v>
      </c>
      <c r="AI13" s="17"/>
      <c r="AJ13" s="17">
        <v>8.3688194507287206E-2</v>
      </c>
      <c r="AK13" s="17">
        <v>0.131534526543792</v>
      </c>
      <c r="AL13" s="17">
        <v>0.25035457705263098</v>
      </c>
      <c r="AM13" s="17">
        <v>0</v>
      </c>
      <c r="AN13" s="17">
        <v>0.107752643906245</v>
      </c>
      <c r="AO13" s="17"/>
      <c r="AP13" s="17">
        <v>7.3618858626948794E-2</v>
      </c>
      <c r="AQ13" s="17">
        <v>0.110989117096219</v>
      </c>
      <c r="AR13" s="17">
        <v>0.16669403692585999</v>
      </c>
      <c r="AS13" s="17">
        <v>9.8560662546127303E-2</v>
      </c>
      <c r="AT13" s="17">
        <v>0.116932361484325</v>
      </c>
      <c r="AU13" s="17"/>
      <c r="AV13" s="17">
        <v>0.17295237177279099</v>
      </c>
      <c r="AW13" s="17">
        <v>3.5197287041616197E-2</v>
      </c>
      <c r="AX13" s="17">
        <v>0.19799053925407001</v>
      </c>
      <c r="AY13" s="17">
        <v>3.2224855984395999E-2</v>
      </c>
      <c r="AZ13" s="17">
        <v>0.19160806359865701</v>
      </c>
      <c r="BA13" s="17">
        <v>0.17595469588523899</v>
      </c>
      <c r="BB13" s="17"/>
      <c r="BC13" s="17">
        <v>8.1420974280054806E-2</v>
      </c>
      <c r="BD13" s="17">
        <v>4.3262294317623601E-2</v>
      </c>
      <c r="BE13" s="17">
        <v>0.16089173066944701</v>
      </c>
      <c r="BF13" s="17">
        <v>0.119391510204234</v>
      </c>
      <c r="BG13" s="17">
        <v>0</v>
      </c>
    </row>
    <row r="14" spans="2:59" x14ac:dyDescent="0.35">
      <c r="B14" s="18" t="s">
        <v>598</v>
      </c>
      <c r="C14" s="17">
        <v>4.8124948469782797E-2</v>
      </c>
      <c r="D14" s="17">
        <v>5.9679670473459297E-2</v>
      </c>
      <c r="E14" s="17">
        <v>3.6446864588761299E-2</v>
      </c>
      <c r="F14" s="17"/>
      <c r="G14" s="17">
        <v>0</v>
      </c>
      <c r="H14" s="17">
        <v>0.14723351420070199</v>
      </c>
      <c r="I14" s="17">
        <v>0</v>
      </c>
      <c r="J14" s="17">
        <v>4.7359243133375903E-2</v>
      </c>
      <c r="K14" s="17">
        <v>4.0906295761143803E-2</v>
      </c>
      <c r="L14" s="17">
        <v>4.5156154289890602E-2</v>
      </c>
      <c r="M14" s="17"/>
      <c r="N14" s="17">
        <v>7.5037071815071701E-2</v>
      </c>
      <c r="O14" s="17">
        <v>0</v>
      </c>
      <c r="P14" s="17">
        <v>0.133620252525852</v>
      </c>
      <c r="Q14" s="17">
        <v>0</v>
      </c>
      <c r="R14" s="17"/>
      <c r="S14" s="17">
        <v>0</v>
      </c>
      <c r="T14" s="17">
        <v>0</v>
      </c>
      <c r="U14" s="17">
        <v>0.13944213908130701</v>
      </c>
      <c r="V14" s="17">
        <v>0.106752300131381</v>
      </c>
      <c r="W14" s="17">
        <v>0</v>
      </c>
      <c r="X14" s="17">
        <v>0</v>
      </c>
      <c r="Y14" s="17">
        <v>0</v>
      </c>
      <c r="Z14" s="17">
        <v>0</v>
      </c>
      <c r="AA14" s="17">
        <v>0.126206100310636</v>
      </c>
      <c r="AB14" s="17">
        <v>5.3498606628355497E-2</v>
      </c>
      <c r="AC14" s="17">
        <v>0</v>
      </c>
      <c r="AD14" s="17">
        <v>0.50512713205704696</v>
      </c>
      <c r="AE14" s="17"/>
      <c r="AF14" s="17">
        <v>4.3041839798184697E-2</v>
      </c>
      <c r="AG14" s="17">
        <v>7.4543526330491106E-2</v>
      </c>
      <c r="AH14" s="17">
        <v>0</v>
      </c>
      <c r="AI14" s="17"/>
      <c r="AJ14" s="17">
        <v>5.2955900496273897E-2</v>
      </c>
      <c r="AK14" s="17">
        <v>5.3238071490461197E-2</v>
      </c>
      <c r="AL14" s="17">
        <v>0.194463222778164</v>
      </c>
      <c r="AM14" s="17">
        <v>0</v>
      </c>
      <c r="AN14" s="17">
        <v>0</v>
      </c>
      <c r="AO14" s="17"/>
      <c r="AP14" s="17">
        <v>5.0838550824704697E-2</v>
      </c>
      <c r="AQ14" s="17">
        <v>4.1625003263223201E-2</v>
      </c>
      <c r="AR14" s="17">
        <v>8.5525824275002604E-2</v>
      </c>
      <c r="AS14" s="17">
        <v>5.6891472272282501E-2</v>
      </c>
      <c r="AT14" s="17">
        <v>0</v>
      </c>
      <c r="AU14" s="17"/>
      <c r="AV14" s="17">
        <v>5.8504558055238298E-2</v>
      </c>
      <c r="AW14" s="17">
        <v>5.3754508473261298E-2</v>
      </c>
      <c r="AX14" s="17">
        <v>0.101583142268538</v>
      </c>
      <c r="AY14" s="17">
        <v>4.3499334934120601E-2</v>
      </c>
      <c r="AZ14" s="17">
        <v>0</v>
      </c>
      <c r="BA14" s="17">
        <v>0</v>
      </c>
      <c r="BB14" s="17"/>
      <c r="BC14" s="17">
        <v>0</v>
      </c>
      <c r="BD14" s="17">
        <v>0.108859821086059</v>
      </c>
      <c r="BE14" s="17">
        <v>5.8908732350623501E-2</v>
      </c>
      <c r="BF14" s="17">
        <v>0</v>
      </c>
      <c r="BG14" s="17">
        <v>0</v>
      </c>
    </row>
    <row r="15" spans="2:59" ht="29" x14ac:dyDescent="0.35">
      <c r="B15" s="18" t="s">
        <v>722</v>
      </c>
      <c r="C15" s="17">
        <v>3.7093753140586098E-2</v>
      </c>
      <c r="D15" s="17">
        <v>4.3949920777380101E-2</v>
      </c>
      <c r="E15" s="17">
        <v>3.01643868832802E-2</v>
      </c>
      <c r="F15" s="17"/>
      <c r="G15" s="17">
        <v>0</v>
      </c>
      <c r="H15" s="17">
        <v>4.8214467819484401E-2</v>
      </c>
      <c r="I15" s="17">
        <v>0</v>
      </c>
      <c r="J15" s="17">
        <v>9.6561412058539506E-2</v>
      </c>
      <c r="K15" s="17">
        <v>7.7015057990637001E-2</v>
      </c>
      <c r="L15" s="17">
        <v>0</v>
      </c>
      <c r="M15" s="17"/>
      <c r="N15" s="17">
        <v>3.1574178413990697E-2</v>
      </c>
      <c r="O15" s="17">
        <v>3.2289813109669899E-2</v>
      </c>
      <c r="P15" s="17">
        <v>6.3003286569635206E-2</v>
      </c>
      <c r="Q15" s="17">
        <v>2.4534889645867902E-2</v>
      </c>
      <c r="R15" s="17"/>
      <c r="S15" s="17">
        <v>9.8930016933904102E-2</v>
      </c>
      <c r="T15" s="17">
        <v>0</v>
      </c>
      <c r="U15" s="17">
        <v>0</v>
      </c>
      <c r="V15" s="17">
        <v>0</v>
      </c>
      <c r="W15" s="17">
        <v>0</v>
      </c>
      <c r="X15" s="17">
        <v>0</v>
      </c>
      <c r="Y15" s="17">
        <v>8.2841373232140497E-2</v>
      </c>
      <c r="Z15" s="17">
        <v>0.15380707134687099</v>
      </c>
      <c r="AA15" s="17">
        <v>0</v>
      </c>
      <c r="AB15" s="17">
        <v>5.50729529929984E-2</v>
      </c>
      <c r="AC15" s="17">
        <v>0</v>
      </c>
      <c r="AD15" s="17">
        <v>0</v>
      </c>
      <c r="AE15" s="17"/>
      <c r="AF15" s="17">
        <v>3.8510053421922201E-2</v>
      </c>
      <c r="AG15" s="17">
        <v>3.25344049634049E-2</v>
      </c>
      <c r="AH15" s="17">
        <v>7.0528195039696998E-2</v>
      </c>
      <c r="AI15" s="17"/>
      <c r="AJ15" s="17">
        <v>5.9206092509265798E-2</v>
      </c>
      <c r="AK15" s="17">
        <v>3.3088505869702099E-2</v>
      </c>
      <c r="AL15" s="17">
        <v>0</v>
      </c>
      <c r="AM15" s="17">
        <v>0</v>
      </c>
      <c r="AN15" s="17">
        <v>4.9283719181388901E-2</v>
      </c>
      <c r="AO15" s="17"/>
      <c r="AP15" s="17">
        <v>0.10625992776413599</v>
      </c>
      <c r="AQ15" s="17">
        <v>4.5603269881328803E-2</v>
      </c>
      <c r="AR15" s="17">
        <v>0</v>
      </c>
      <c r="AS15" s="17">
        <v>0</v>
      </c>
      <c r="AT15" s="17">
        <v>0</v>
      </c>
      <c r="AU15" s="17"/>
      <c r="AV15" s="17">
        <v>3.6361730589019002E-2</v>
      </c>
      <c r="AW15" s="17">
        <v>7.7289700386880697E-2</v>
      </c>
      <c r="AX15" s="17">
        <v>0</v>
      </c>
      <c r="AY15" s="17">
        <v>3.2634313215483497E-2</v>
      </c>
      <c r="AZ15" s="17">
        <v>0</v>
      </c>
      <c r="BA15" s="17">
        <v>6.7372841533414801E-2</v>
      </c>
      <c r="BB15" s="17"/>
      <c r="BC15" s="17">
        <v>6.2242952735250101E-2</v>
      </c>
      <c r="BD15" s="17">
        <v>0</v>
      </c>
      <c r="BE15" s="17">
        <v>7.4104668474217206E-2</v>
      </c>
      <c r="BF15" s="17">
        <v>0</v>
      </c>
      <c r="BG15" s="17">
        <v>0</v>
      </c>
    </row>
    <row r="16" spans="2:59" x14ac:dyDescent="0.35">
      <c r="B16" s="18" t="s">
        <v>100</v>
      </c>
      <c r="C16" s="19">
        <v>0.16743546620643801</v>
      </c>
      <c r="D16" s="19">
        <v>0.12085519990940501</v>
      </c>
      <c r="E16" s="19">
        <v>0.214513038202024</v>
      </c>
      <c r="F16" s="19"/>
      <c r="G16" s="19">
        <v>5.5883372041637701E-2</v>
      </c>
      <c r="H16" s="19">
        <v>0.17674818778228399</v>
      </c>
      <c r="I16" s="19">
        <v>6.4810974731877496E-2</v>
      </c>
      <c r="J16" s="19">
        <v>0.211425469223123</v>
      </c>
      <c r="K16" s="19">
        <v>0.24747102725338399</v>
      </c>
      <c r="L16" s="19">
        <v>0.24297445779667301</v>
      </c>
      <c r="M16" s="19"/>
      <c r="N16" s="19">
        <v>7.9687263885943202E-2</v>
      </c>
      <c r="O16" s="19">
        <v>0.21961786151281801</v>
      </c>
      <c r="P16" s="19">
        <v>0.16453250148687501</v>
      </c>
      <c r="Q16" s="19">
        <v>0.193441421244051</v>
      </c>
      <c r="R16" s="19"/>
      <c r="S16" s="19">
        <v>4.8169005972352498E-2</v>
      </c>
      <c r="T16" s="19">
        <v>0.24909163345666099</v>
      </c>
      <c r="U16" s="19">
        <v>0.109752688821162</v>
      </c>
      <c r="V16" s="19">
        <v>0.15835460541177299</v>
      </c>
      <c r="W16" s="19">
        <v>0.18806133376463799</v>
      </c>
      <c r="X16" s="19">
        <v>0.10079370488142</v>
      </c>
      <c r="Y16" s="19">
        <v>0.253121087312496</v>
      </c>
      <c r="Z16" s="19">
        <v>0.15380707134687099</v>
      </c>
      <c r="AA16" s="19">
        <v>7.7674159361717093E-2</v>
      </c>
      <c r="AB16" s="19">
        <v>0.33197163608332803</v>
      </c>
      <c r="AC16" s="19">
        <v>0</v>
      </c>
      <c r="AD16" s="19">
        <v>0.49487286794295299</v>
      </c>
      <c r="AE16" s="19"/>
      <c r="AF16" s="19">
        <v>0.24214835486662101</v>
      </c>
      <c r="AG16" s="19">
        <v>0.125240371403043</v>
      </c>
      <c r="AH16" s="19">
        <v>0.12883622185613</v>
      </c>
      <c r="AI16" s="19"/>
      <c r="AJ16" s="19">
        <v>0.17782365870133601</v>
      </c>
      <c r="AK16" s="19">
        <v>7.7554839953256002E-2</v>
      </c>
      <c r="AL16" s="19">
        <v>0.347136244417666</v>
      </c>
      <c r="AM16" s="19">
        <v>0</v>
      </c>
      <c r="AN16" s="19">
        <v>0.23377219592504001</v>
      </c>
      <c r="AO16" s="19"/>
      <c r="AP16" s="19">
        <v>0.14653750008222499</v>
      </c>
      <c r="AQ16" s="19">
        <v>0.13106301028955999</v>
      </c>
      <c r="AR16" s="19">
        <v>0.18220988259909701</v>
      </c>
      <c r="AS16" s="19">
        <v>0.14325095604589699</v>
      </c>
      <c r="AT16" s="19">
        <v>0.229801694132864</v>
      </c>
      <c r="AU16" s="19"/>
      <c r="AV16" s="19">
        <v>0.120441651678682</v>
      </c>
      <c r="AW16" s="19">
        <v>0.18173152573110299</v>
      </c>
      <c r="AX16" s="19">
        <v>0.21641945673954299</v>
      </c>
      <c r="AY16" s="19">
        <v>0.144089567280592</v>
      </c>
      <c r="AZ16" s="19">
        <v>0.16147203660673301</v>
      </c>
      <c r="BA16" s="19">
        <v>0.13293656477681001</v>
      </c>
      <c r="BB16" s="19"/>
      <c r="BC16" s="19">
        <v>0.24485694159094401</v>
      </c>
      <c r="BD16" s="19">
        <v>8.6069896751403294E-2</v>
      </c>
      <c r="BE16" s="19">
        <v>0.218213292918505</v>
      </c>
      <c r="BF16" s="19">
        <v>0</v>
      </c>
      <c r="BG16" s="19">
        <v>0.27529061177438802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120</v>
      </c>
      <c r="D7" s="10">
        <v>62</v>
      </c>
      <c r="E7" s="10">
        <v>58</v>
      </c>
      <c r="F7" s="10"/>
      <c r="G7" s="10">
        <v>16</v>
      </c>
      <c r="H7" s="10">
        <v>19</v>
      </c>
      <c r="I7" s="10">
        <v>23</v>
      </c>
      <c r="J7" s="10">
        <v>19</v>
      </c>
      <c r="K7" s="10">
        <v>24</v>
      </c>
      <c r="L7" s="10">
        <v>19</v>
      </c>
      <c r="M7" s="10"/>
      <c r="N7" s="10">
        <v>29</v>
      </c>
      <c r="O7" s="10">
        <v>28</v>
      </c>
      <c r="P7" s="10">
        <v>29</v>
      </c>
      <c r="Q7" s="10">
        <v>34</v>
      </c>
      <c r="R7" s="10"/>
      <c r="S7" s="10">
        <v>20</v>
      </c>
      <c r="T7" s="10">
        <v>14</v>
      </c>
      <c r="U7" s="10">
        <v>8</v>
      </c>
      <c r="V7" s="10">
        <v>8</v>
      </c>
      <c r="W7" s="10">
        <v>6</v>
      </c>
      <c r="X7" s="10">
        <v>8</v>
      </c>
      <c r="Y7" s="10">
        <v>12</v>
      </c>
      <c r="Z7" s="10">
        <v>6</v>
      </c>
      <c r="AA7" s="10">
        <v>14</v>
      </c>
      <c r="AB7" s="10">
        <v>18</v>
      </c>
      <c r="AC7" s="10">
        <v>4</v>
      </c>
      <c r="AD7" s="10">
        <v>2</v>
      </c>
      <c r="AE7" s="10"/>
      <c r="AF7" s="10">
        <v>44</v>
      </c>
      <c r="AG7" s="10">
        <v>51</v>
      </c>
      <c r="AH7" s="10">
        <v>16</v>
      </c>
      <c r="AI7" s="10"/>
      <c r="AJ7" s="10">
        <v>44</v>
      </c>
      <c r="AK7" s="10">
        <v>29</v>
      </c>
      <c r="AL7" s="10">
        <v>5</v>
      </c>
      <c r="AM7" s="10">
        <v>1</v>
      </c>
      <c r="AN7" s="10">
        <v>17</v>
      </c>
      <c r="AO7" s="10"/>
      <c r="AP7" s="10">
        <v>25</v>
      </c>
      <c r="AQ7" s="10">
        <v>39</v>
      </c>
      <c r="AR7" s="10">
        <v>11</v>
      </c>
      <c r="AS7" s="10">
        <v>19</v>
      </c>
      <c r="AT7" s="10">
        <v>7</v>
      </c>
      <c r="AU7" s="10"/>
      <c r="AV7" s="10">
        <v>28</v>
      </c>
      <c r="AW7" s="10">
        <v>23</v>
      </c>
      <c r="AX7" s="10">
        <v>10</v>
      </c>
      <c r="AY7" s="10">
        <v>25</v>
      </c>
      <c r="AZ7" s="10">
        <v>10</v>
      </c>
      <c r="BA7" s="10">
        <v>12</v>
      </c>
      <c r="BB7" s="10"/>
      <c r="BC7" s="10">
        <v>28</v>
      </c>
      <c r="BD7" s="10">
        <v>34</v>
      </c>
      <c r="BE7" s="10">
        <v>35</v>
      </c>
      <c r="BF7" s="10">
        <v>9</v>
      </c>
      <c r="BG7" s="10">
        <v>3</v>
      </c>
    </row>
    <row r="8" spans="2:59" ht="30" customHeight="1" x14ac:dyDescent="0.35">
      <c r="B8" s="11" t="s">
        <v>20</v>
      </c>
      <c r="C8" s="11">
        <v>121</v>
      </c>
      <c r="D8" s="11">
        <v>61</v>
      </c>
      <c r="E8" s="11">
        <v>60</v>
      </c>
      <c r="F8" s="11"/>
      <c r="G8" s="11">
        <v>15</v>
      </c>
      <c r="H8" s="11">
        <v>22</v>
      </c>
      <c r="I8" s="11">
        <v>25</v>
      </c>
      <c r="J8" s="11">
        <v>17</v>
      </c>
      <c r="K8" s="11">
        <v>23</v>
      </c>
      <c r="L8" s="11">
        <v>19</v>
      </c>
      <c r="M8" s="11"/>
      <c r="N8" s="11">
        <v>28</v>
      </c>
      <c r="O8" s="11">
        <v>32</v>
      </c>
      <c r="P8" s="11">
        <v>28</v>
      </c>
      <c r="Q8" s="11">
        <v>33</v>
      </c>
      <c r="R8" s="11"/>
      <c r="S8" s="11">
        <v>19</v>
      </c>
      <c r="T8" s="11">
        <v>14</v>
      </c>
      <c r="U8" s="11">
        <v>9</v>
      </c>
      <c r="V8" s="11">
        <v>10</v>
      </c>
      <c r="W8" s="11">
        <v>7</v>
      </c>
      <c r="X8" s="11">
        <v>10</v>
      </c>
      <c r="Y8" s="11">
        <v>11</v>
      </c>
      <c r="Z8" s="11">
        <v>5</v>
      </c>
      <c r="AA8" s="11">
        <v>14</v>
      </c>
      <c r="AB8" s="11">
        <v>16</v>
      </c>
      <c r="AC8" s="11">
        <v>3</v>
      </c>
      <c r="AD8" s="11">
        <v>2</v>
      </c>
      <c r="AE8" s="11"/>
      <c r="AF8" s="11">
        <v>45</v>
      </c>
      <c r="AG8" s="11">
        <v>52</v>
      </c>
      <c r="AH8" s="11">
        <v>15</v>
      </c>
      <c r="AI8" s="11"/>
      <c r="AJ8" s="11">
        <v>44</v>
      </c>
      <c r="AK8" s="11">
        <v>32</v>
      </c>
      <c r="AL8" s="11">
        <v>5</v>
      </c>
      <c r="AM8" s="11">
        <v>1</v>
      </c>
      <c r="AN8" s="11">
        <v>16</v>
      </c>
      <c r="AO8" s="11"/>
      <c r="AP8" s="11">
        <v>25</v>
      </c>
      <c r="AQ8" s="11">
        <v>40</v>
      </c>
      <c r="AR8" s="11">
        <v>11</v>
      </c>
      <c r="AS8" s="11">
        <v>19</v>
      </c>
      <c r="AT8" s="11">
        <v>8</v>
      </c>
      <c r="AU8" s="11"/>
      <c r="AV8" s="11">
        <v>29</v>
      </c>
      <c r="AW8" s="11">
        <v>23</v>
      </c>
      <c r="AX8" s="11">
        <v>9</v>
      </c>
      <c r="AY8" s="11">
        <v>25</v>
      </c>
      <c r="AZ8" s="11">
        <v>11</v>
      </c>
      <c r="BA8" s="11">
        <v>12</v>
      </c>
      <c r="BB8" s="11"/>
      <c r="BC8" s="11">
        <v>28</v>
      </c>
      <c r="BD8" s="11">
        <v>33</v>
      </c>
      <c r="BE8" s="11">
        <v>37</v>
      </c>
      <c r="BF8" s="11">
        <v>10</v>
      </c>
      <c r="BG8" s="11">
        <v>2</v>
      </c>
    </row>
    <row r="9" spans="2:59" x14ac:dyDescent="0.35">
      <c r="B9" s="18" t="s">
        <v>725</v>
      </c>
      <c r="C9" s="17">
        <v>5.1234222936158598E-2</v>
      </c>
      <c r="D9" s="17">
        <v>5.7124487672889503E-2</v>
      </c>
      <c r="E9" s="17">
        <v>4.5281071864667698E-2</v>
      </c>
      <c r="F9" s="17"/>
      <c r="G9" s="17">
        <v>0.11935749651444701</v>
      </c>
      <c r="H9" s="17">
        <v>0</v>
      </c>
      <c r="I9" s="17">
        <v>3.8974381927893098E-2</v>
      </c>
      <c r="J9" s="17">
        <v>5.07431816241024E-2</v>
      </c>
      <c r="K9" s="17">
        <v>7.7015057990637001E-2</v>
      </c>
      <c r="L9" s="17">
        <v>4.2394976707328398E-2</v>
      </c>
      <c r="M9" s="17"/>
      <c r="N9" s="17">
        <v>3.1574178413990697E-2</v>
      </c>
      <c r="O9" s="17">
        <v>0</v>
      </c>
      <c r="P9" s="17">
        <v>9.8145182038744602E-2</v>
      </c>
      <c r="Q9" s="17">
        <v>7.9188942370869306E-2</v>
      </c>
      <c r="R9" s="17"/>
      <c r="S9" s="17">
        <v>0</v>
      </c>
      <c r="T9" s="17">
        <v>6.0984907217708197E-2</v>
      </c>
      <c r="U9" s="17">
        <v>0</v>
      </c>
      <c r="V9" s="17">
        <v>0</v>
      </c>
      <c r="W9" s="17">
        <v>0</v>
      </c>
      <c r="X9" s="17">
        <v>0</v>
      </c>
      <c r="Y9" s="17">
        <v>0.16396743465234601</v>
      </c>
      <c r="Z9" s="17">
        <v>0.15380707134687099</v>
      </c>
      <c r="AA9" s="17">
        <v>0</v>
      </c>
      <c r="AB9" s="17">
        <v>0.105300263479255</v>
      </c>
      <c r="AC9" s="17">
        <v>0.27892988774918598</v>
      </c>
      <c r="AD9" s="17">
        <v>0</v>
      </c>
      <c r="AE9" s="17"/>
      <c r="AF9" s="17">
        <v>5.7517956206695801E-2</v>
      </c>
      <c r="AG9" s="17">
        <v>6.9093261879766693E-2</v>
      </c>
      <c r="AH9" s="17">
        <v>0</v>
      </c>
      <c r="AI9" s="17"/>
      <c r="AJ9" s="17">
        <v>0.101548725861161</v>
      </c>
      <c r="AK9" s="17">
        <v>2.72781952733183E-2</v>
      </c>
      <c r="AL9" s="17">
        <v>0</v>
      </c>
      <c r="AM9" s="17">
        <v>0</v>
      </c>
      <c r="AN9" s="17">
        <v>0</v>
      </c>
      <c r="AO9" s="17"/>
      <c r="AP9" s="17">
        <v>0.14289203918784199</v>
      </c>
      <c r="AQ9" s="17">
        <v>2.4101800980940401E-2</v>
      </c>
      <c r="AR9" s="17">
        <v>0</v>
      </c>
      <c r="AS9" s="17">
        <v>4.48295294452183E-2</v>
      </c>
      <c r="AT9" s="17">
        <v>0</v>
      </c>
      <c r="AU9" s="17"/>
      <c r="AV9" s="17">
        <v>0</v>
      </c>
      <c r="AW9" s="17">
        <v>0.15764281468066799</v>
      </c>
      <c r="AX9" s="17">
        <v>0</v>
      </c>
      <c r="AY9" s="17">
        <v>6.6911062232341695E-2</v>
      </c>
      <c r="AZ9" s="17">
        <v>0</v>
      </c>
      <c r="BA9" s="17">
        <v>0</v>
      </c>
      <c r="BB9" s="17"/>
      <c r="BC9" s="17">
        <v>6.2532326163087806E-2</v>
      </c>
      <c r="BD9" s="17">
        <v>2.5941852725812901E-2</v>
      </c>
      <c r="BE9" s="17">
        <v>7.0356854246473505E-2</v>
      </c>
      <c r="BF9" s="17">
        <v>0.10193606364339899</v>
      </c>
      <c r="BG9" s="17">
        <v>0</v>
      </c>
    </row>
    <row r="10" spans="2:59" x14ac:dyDescent="0.35">
      <c r="B10" s="18" t="s">
        <v>689</v>
      </c>
      <c r="C10" s="17">
        <v>7.8406077570546504E-2</v>
      </c>
      <c r="D10" s="17">
        <v>8.2223724353622393E-2</v>
      </c>
      <c r="E10" s="17">
        <v>7.4547672379431898E-2</v>
      </c>
      <c r="F10" s="17"/>
      <c r="G10" s="17">
        <v>5.6514233541015299E-2</v>
      </c>
      <c r="H10" s="17">
        <v>0.16892619947781601</v>
      </c>
      <c r="I10" s="17">
        <v>4.5842436996111E-2</v>
      </c>
      <c r="J10" s="17">
        <v>4.5157677353991101E-2</v>
      </c>
      <c r="K10" s="17">
        <v>0.13325123348297299</v>
      </c>
      <c r="L10" s="17">
        <v>0</v>
      </c>
      <c r="M10" s="17"/>
      <c r="N10" s="17">
        <v>0.13454071383868199</v>
      </c>
      <c r="O10" s="17">
        <v>3.2289813109669899E-2</v>
      </c>
      <c r="P10" s="17">
        <v>9.2029773493422201E-2</v>
      </c>
      <c r="Q10" s="17">
        <v>6.4420880936986502E-2</v>
      </c>
      <c r="R10" s="17"/>
      <c r="S10" s="17">
        <v>5.6123044455193498E-2</v>
      </c>
      <c r="T10" s="17">
        <v>0</v>
      </c>
      <c r="U10" s="17">
        <v>0</v>
      </c>
      <c r="V10" s="17">
        <v>0.258186597096287</v>
      </c>
      <c r="W10" s="17">
        <v>0</v>
      </c>
      <c r="X10" s="17">
        <v>0</v>
      </c>
      <c r="Y10" s="17">
        <v>0.17703600678304399</v>
      </c>
      <c r="Z10" s="17">
        <v>0</v>
      </c>
      <c r="AA10" s="17">
        <v>0.149360905497812</v>
      </c>
      <c r="AB10" s="17">
        <v>0.10670034793865101</v>
      </c>
      <c r="AC10" s="17">
        <v>0</v>
      </c>
      <c r="AD10" s="17">
        <v>0</v>
      </c>
      <c r="AE10" s="17"/>
      <c r="AF10" s="17">
        <v>2.5158322817544598E-2</v>
      </c>
      <c r="AG10" s="17">
        <v>0.10925643356002999</v>
      </c>
      <c r="AH10" s="17">
        <v>0.123546928072555</v>
      </c>
      <c r="AI10" s="17"/>
      <c r="AJ10" s="17">
        <v>0</v>
      </c>
      <c r="AK10" s="17">
        <v>0.18146689199996599</v>
      </c>
      <c r="AL10" s="17">
        <v>0.194463222778164</v>
      </c>
      <c r="AM10" s="17">
        <v>0</v>
      </c>
      <c r="AN10" s="17">
        <v>0.120802356703973</v>
      </c>
      <c r="AO10" s="17"/>
      <c r="AP10" s="17">
        <v>0</v>
      </c>
      <c r="AQ10" s="17">
        <v>0.21096911595816301</v>
      </c>
      <c r="AR10" s="17">
        <v>8.5525824275002604E-2</v>
      </c>
      <c r="AS10" s="17">
        <v>0</v>
      </c>
      <c r="AT10" s="17">
        <v>0</v>
      </c>
      <c r="AU10" s="17"/>
      <c r="AV10" s="17">
        <v>0.22675269782622201</v>
      </c>
      <c r="AW10" s="17">
        <v>0</v>
      </c>
      <c r="AX10" s="17">
        <v>0.101583142268538</v>
      </c>
      <c r="AY10" s="17">
        <v>3.3297983848570502E-2</v>
      </c>
      <c r="AZ10" s="17">
        <v>0</v>
      </c>
      <c r="BA10" s="17">
        <v>9.8740178043072405E-2</v>
      </c>
      <c r="BB10" s="17"/>
      <c r="BC10" s="17">
        <v>7.5636121361783396E-2</v>
      </c>
      <c r="BD10" s="17">
        <v>2.3655334201961399E-2</v>
      </c>
      <c r="BE10" s="17">
        <v>0.123866413332703</v>
      </c>
      <c r="BF10" s="17">
        <v>0.119391510204234</v>
      </c>
      <c r="BG10" s="17">
        <v>0</v>
      </c>
    </row>
    <row r="11" spans="2:59" x14ac:dyDescent="0.35">
      <c r="B11" s="18" t="s">
        <v>690</v>
      </c>
      <c r="C11" s="17">
        <v>0.10163053100288499</v>
      </c>
      <c r="D11" s="17">
        <v>0.138681915481594</v>
      </c>
      <c r="E11" s="17">
        <v>6.4183574190539203E-2</v>
      </c>
      <c r="F11" s="17"/>
      <c r="G11" s="17">
        <v>6.3642130417150999E-2</v>
      </c>
      <c r="H11" s="17">
        <v>5.1196781502930701E-2</v>
      </c>
      <c r="I11" s="17">
        <v>0.239521727255772</v>
      </c>
      <c r="J11" s="17">
        <v>9.3145743846528295E-2</v>
      </c>
      <c r="K11" s="17">
        <v>3.5737740290968101E-2</v>
      </c>
      <c r="L11" s="17">
        <v>9.3846813530943402E-2</v>
      </c>
      <c r="M11" s="17"/>
      <c r="N11" s="17">
        <v>6.4220560008727307E-2</v>
      </c>
      <c r="O11" s="17">
        <v>0.112039660853022</v>
      </c>
      <c r="P11" s="17">
        <v>5.1265678445523002E-2</v>
      </c>
      <c r="Q11" s="17">
        <v>0.166404323486121</v>
      </c>
      <c r="R11" s="17"/>
      <c r="S11" s="17">
        <v>0.145896359876165</v>
      </c>
      <c r="T11" s="17">
        <v>7.85505395631097E-2</v>
      </c>
      <c r="U11" s="17">
        <v>0</v>
      </c>
      <c r="V11" s="17">
        <v>0</v>
      </c>
      <c r="W11" s="17">
        <v>0</v>
      </c>
      <c r="X11" s="17">
        <v>0.25180341184500699</v>
      </c>
      <c r="Y11" s="17">
        <v>7.2521548497749597E-2</v>
      </c>
      <c r="Z11" s="17">
        <v>0</v>
      </c>
      <c r="AA11" s="17">
        <v>0.18137504670167501</v>
      </c>
      <c r="AB11" s="17">
        <v>5.02273104862569E-2</v>
      </c>
      <c r="AC11" s="17">
        <v>0.48027512141772799</v>
      </c>
      <c r="AD11" s="17">
        <v>0</v>
      </c>
      <c r="AE11" s="17"/>
      <c r="AF11" s="17">
        <v>0.14444780592454101</v>
      </c>
      <c r="AG11" s="17">
        <v>9.2158668672209704E-2</v>
      </c>
      <c r="AH11" s="17">
        <v>0</v>
      </c>
      <c r="AI11" s="17"/>
      <c r="AJ11" s="17">
        <v>0.14414019859535401</v>
      </c>
      <c r="AK11" s="17">
        <v>6.6846558641853404E-2</v>
      </c>
      <c r="AL11" s="17">
        <v>0.25035457705263098</v>
      </c>
      <c r="AM11" s="17">
        <v>0</v>
      </c>
      <c r="AN11" s="17">
        <v>4.9283719181388901E-2</v>
      </c>
      <c r="AO11" s="17"/>
      <c r="AP11" s="17">
        <v>0.16350991297672501</v>
      </c>
      <c r="AQ11" s="17">
        <v>7.8224731967314401E-2</v>
      </c>
      <c r="AR11" s="17">
        <v>0.20024451156967901</v>
      </c>
      <c r="AS11" s="17">
        <v>4.2145920242024598E-2</v>
      </c>
      <c r="AT11" s="17">
        <v>0.15610262663771701</v>
      </c>
      <c r="AU11" s="17"/>
      <c r="AV11" s="17">
        <v>3.2793532639454802E-2</v>
      </c>
      <c r="AW11" s="17">
        <v>0.172888386076859</v>
      </c>
      <c r="AX11" s="17">
        <v>0.13077950809921901</v>
      </c>
      <c r="AY11" s="17">
        <v>8.8731959643139596E-2</v>
      </c>
      <c r="AZ11" s="17">
        <v>0.109686785112555</v>
      </c>
      <c r="BA11" s="17">
        <v>6.7372841533414801E-2</v>
      </c>
      <c r="BB11" s="17"/>
      <c r="BC11" s="17">
        <v>5.7901869992981199E-2</v>
      </c>
      <c r="BD11" s="17">
        <v>0.117785156422602</v>
      </c>
      <c r="BE11" s="17">
        <v>0.121454121921365</v>
      </c>
      <c r="BF11" s="17">
        <v>0.148706305991335</v>
      </c>
      <c r="BG11" s="17">
        <v>0</v>
      </c>
    </row>
    <row r="12" spans="2:59" x14ac:dyDescent="0.35">
      <c r="B12" s="18" t="s">
        <v>691</v>
      </c>
      <c r="C12" s="17">
        <v>0.26112713125706499</v>
      </c>
      <c r="D12" s="17">
        <v>0.36218462213763403</v>
      </c>
      <c r="E12" s="17">
        <v>0.15899071854775601</v>
      </c>
      <c r="F12" s="17"/>
      <c r="G12" s="17">
        <v>0.360974195879668</v>
      </c>
      <c r="H12" s="17">
        <v>0.33248578533418499</v>
      </c>
      <c r="I12" s="17">
        <v>0.198605441479799</v>
      </c>
      <c r="J12" s="17">
        <v>0.117312090954974</v>
      </c>
      <c r="K12" s="17">
        <v>0.29919215068678101</v>
      </c>
      <c r="L12" s="17">
        <v>0.27037734086666099</v>
      </c>
      <c r="M12" s="17"/>
      <c r="N12" s="17">
        <v>0.322188616996054</v>
      </c>
      <c r="O12" s="17">
        <v>0.24850246541894699</v>
      </c>
      <c r="P12" s="17">
        <v>0.25175515867366199</v>
      </c>
      <c r="Q12" s="17">
        <v>0.22914749989907199</v>
      </c>
      <c r="R12" s="17"/>
      <c r="S12" s="17">
        <v>0.266906237529141</v>
      </c>
      <c r="T12" s="17">
        <v>0.144590320801225</v>
      </c>
      <c r="U12" s="17">
        <v>0.51326155680192098</v>
      </c>
      <c r="V12" s="17">
        <v>0.33969938183862203</v>
      </c>
      <c r="W12" s="17">
        <v>0.32337758826797097</v>
      </c>
      <c r="X12" s="17">
        <v>0.38020829217039298</v>
      </c>
      <c r="Y12" s="17">
        <v>8.4061206698807595E-2</v>
      </c>
      <c r="Z12" s="17">
        <v>0.40095349243053502</v>
      </c>
      <c r="AA12" s="17">
        <v>0.26918925471501798</v>
      </c>
      <c r="AB12" s="17">
        <v>0.16385157357128399</v>
      </c>
      <c r="AC12" s="17">
        <v>0.240794990833086</v>
      </c>
      <c r="AD12" s="17">
        <v>0</v>
      </c>
      <c r="AE12" s="17"/>
      <c r="AF12" s="17">
        <v>0.27627218376743301</v>
      </c>
      <c r="AG12" s="17">
        <v>0.23193544183474801</v>
      </c>
      <c r="AH12" s="17">
        <v>0.27837926333248703</v>
      </c>
      <c r="AI12" s="17"/>
      <c r="AJ12" s="17">
        <v>0.24184376839063601</v>
      </c>
      <c r="AK12" s="17">
        <v>0.26529535693698297</v>
      </c>
      <c r="AL12" s="17">
        <v>0</v>
      </c>
      <c r="AM12" s="17">
        <v>1</v>
      </c>
      <c r="AN12" s="17">
        <v>0.21314389309953399</v>
      </c>
      <c r="AO12" s="17"/>
      <c r="AP12" s="17">
        <v>0.26403223198550801</v>
      </c>
      <c r="AQ12" s="17">
        <v>0.19801495531117599</v>
      </c>
      <c r="AR12" s="17">
        <v>5.6586936685771597E-2</v>
      </c>
      <c r="AS12" s="17">
        <v>0.37830856765391602</v>
      </c>
      <c r="AT12" s="17">
        <v>0.61409567922941999</v>
      </c>
      <c r="AU12" s="17"/>
      <c r="AV12" s="17">
        <v>0.20322667328551999</v>
      </c>
      <c r="AW12" s="17">
        <v>0.24308992156345599</v>
      </c>
      <c r="AX12" s="17">
        <v>6.7211031154850998E-2</v>
      </c>
      <c r="AY12" s="17">
        <v>0.40028878794290301</v>
      </c>
      <c r="AZ12" s="17">
        <v>0.54094392792020796</v>
      </c>
      <c r="BA12" s="17">
        <v>0.18073514048311001</v>
      </c>
      <c r="BB12" s="17"/>
      <c r="BC12" s="17">
        <v>0.292669071843984</v>
      </c>
      <c r="BD12" s="17">
        <v>0.296559476117493</v>
      </c>
      <c r="BE12" s="17">
        <v>0.19305624072942701</v>
      </c>
      <c r="BF12" s="17">
        <v>0.25211800562016101</v>
      </c>
      <c r="BG12" s="17">
        <v>0.25241606601767402</v>
      </c>
    </row>
    <row r="13" spans="2:59" x14ac:dyDescent="0.35">
      <c r="B13" s="18" t="s">
        <v>692</v>
      </c>
      <c r="C13" s="17">
        <v>0.155080992295171</v>
      </c>
      <c r="D13" s="17">
        <v>0.13248041561453899</v>
      </c>
      <c r="E13" s="17">
        <v>0.177922859901497</v>
      </c>
      <c r="F13" s="17"/>
      <c r="G13" s="17">
        <v>0.223385958591579</v>
      </c>
      <c r="H13" s="17">
        <v>9.6790753498317797E-2</v>
      </c>
      <c r="I13" s="17">
        <v>0.20529117195212801</v>
      </c>
      <c r="J13" s="17">
        <v>0.22378163776687199</v>
      </c>
      <c r="K13" s="17">
        <v>5.4506465870837399E-2</v>
      </c>
      <c r="L13" s="17">
        <v>0.159392768062806</v>
      </c>
      <c r="M13" s="17"/>
      <c r="N13" s="17">
        <v>0.17883620349099399</v>
      </c>
      <c r="O13" s="17">
        <v>0.178949175430757</v>
      </c>
      <c r="P13" s="17">
        <v>0.13768566856105199</v>
      </c>
      <c r="Q13" s="17">
        <v>0.12569431699688099</v>
      </c>
      <c r="R13" s="17"/>
      <c r="S13" s="17">
        <v>0.33036259886960301</v>
      </c>
      <c r="T13" s="17">
        <v>0.14365285061107599</v>
      </c>
      <c r="U13" s="17">
        <v>0.376985754376917</v>
      </c>
      <c r="V13" s="17">
        <v>0</v>
      </c>
      <c r="W13" s="17">
        <v>0.35518822742304401</v>
      </c>
      <c r="X13" s="17">
        <v>0.11830476288946901</v>
      </c>
      <c r="Y13" s="17">
        <v>0</v>
      </c>
      <c r="Z13" s="17">
        <v>0</v>
      </c>
      <c r="AA13" s="17">
        <v>0.122984003080611</v>
      </c>
      <c r="AB13" s="17">
        <v>6.2461649765050302E-2</v>
      </c>
      <c r="AC13" s="17">
        <v>0</v>
      </c>
      <c r="AD13" s="17">
        <v>0.50512713205704696</v>
      </c>
      <c r="AE13" s="17"/>
      <c r="AF13" s="17">
        <v>0.120171741690453</v>
      </c>
      <c r="AG13" s="17">
        <v>0.17531894958703301</v>
      </c>
      <c r="AH13" s="17">
        <v>0.122691549997848</v>
      </c>
      <c r="AI13" s="17"/>
      <c r="AJ13" s="17">
        <v>0.19472827970541601</v>
      </c>
      <c r="AK13" s="17">
        <v>0.124772341734726</v>
      </c>
      <c r="AL13" s="17">
        <v>0.208045955751539</v>
      </c>
      <c r="AM13" s="17">
        <v>0</v>
      </c>
      <c r="AN13" s="17">
        <v>0.13048887529009001</v>
      </c>
      <c r="AO13" s="17"/>
      <c r="AP13" s="17">
        <v>0.164167538787718</v>
      </c>
      <c r="AQ13" s="17">
        <v>9.7555170322023002E-2</v>
      </c>
      <c r="AR13" s="17">
        <v>0.28509357158436199</v>
      </c>
      <c r="AS13" s="17">
        <v>0.17752705004906699</v>
      </c>
      <c r="AT13" s="17">
        <v>0</v>
      </c>
      <c r="AU13" s="17"/>
      <c r="AV13" s="17">
        <v>0.104562562412042</v>
      </c>
      <c r="AW13" s="17">
        <v>0.22374371259322601</v>
      </c>
      <c r="AX13" s="17">
        <v>0.21321079240129101</v>
      </c>
      <c r="AY13" s="17">
        <v>0.13573754205185301</v>
      </c>
      <c r="AZ13" s="17">
        <v>9.9777740797579298E-2</v>
      </c>
      <c r="BA13" s="17">
        <v>8.4316088951910104E-2</v>
      </c>
      <c r="BB13" s="17"/>
      <c r="BC13" s="17">
        <v>0.15403517690521201</v>
      </c>
      <c r="BD13" s="17">
        <v>0.27421473612525898</v>
      </c>
      <c r="BE13" s="17">
        <v>9.3163556788675397E-2</v>
      </c>
      <c r="BF13" s="17">
        <v>8.0411948553068394E-2</v>
      </c>
      <c r="BG13" s="17">
        <v>0</v>
      </c>
    </row>
    <row r="14" spans="2:59" x14ac:dyDescent="0.35">
      <c r="B14" s="18" t="s">
        <v>598</v>
      </c>
      <c r="C14" s="17">
        <v>6.1964735275766403E-2</v>
      </c>
      <c r="D14" s="17">
        <v>5.1256346363618102E-2</v>
      </c>
      <c r="E14" s="17">
        <v>7.2787450344712096E-2</v>
      </c>
      <c r="F14" s="17"/>
      <c r="G14" s="17">
        <v>0</v>
      </c>
      <c r="H14" s="17">
        <v>5.04427607023843E-2</v>
      </c>
      <c r="I14" s="17">
        <v>9.0990154810283094E-2</v>
      </c>
      <c r="J14" s="17">
        <v>5.6758886935114702E-2</v>
      </c>
      <c r="K14" s="17">
        <v>9.1700517032749895E-2</v>
      </c>
      <c r="L14" s="17">
        <v>5.4537918061562697E-2</v>
      </c>
      <c r="M14" s="17"/>
      <c r="N14" s="17">
        <v>0</v>
      </c>
      <c r="O14" s="17">
        <v>0.104290160070134</v>
      </c>
      <c r="P14" s="17">
        <v>0.11207561793758899</v>
      </c>
      <c r="Q14" s="17">
        <v>3.0393426681286102E-2</v>
      </c>
      <c r="R14" s="17"/>
      <c r="S14" s="17">
        <v>0</v>
      </c>
      <c r="T14" s="17">
        <v>0.16737627775965</v>
      </c>
      <c r="U14" s="17">
        <v>0</v>
      </c>
      <c r="V14" s="17">
        <v>0.106752300131381</v>
      </c>
      <c r="W14" s="17">
        <v>0.32143418430898602</v>
      </c>
      <c r="X14" s="17">
        <v>0</v>
      </c>
      <c r="Y14" s="17">
        <v>7.7244864548777603E-2</v>
      </c>
      <c r="Z14" s="17">
        <v>0</v>
      </c>
      <c r="AA14" s="17">
        <v>0</v>
      </c>
      <c r="AB14" s="17">
        <v>6.4613620681118006E-2</v>
      </c>
      <c r="AC14" s="17">
        <v>0</v>
      </c>
      <c r="AD14" s="17">
        <v>0</v>
      </c>
      <c r="AE14" s="17"/>
      <c r="AF14" s="17">
        <v>7.2726917238667796E-2</v>
      </c>
      <c r="AG14" s="17">
        <v>3.6767164024769802E-2</v>
      </c>
      <c r="AH14" s="17">
        <v>0.15339751014522801</v>
      </c>
      <c r="AI14" s="17"/>
      <c r="AJ14" s="17">
        <v>2.4629587778975299E-2</v>
      </c>
      <c r="AK14" s="17">
        <v>0.13265684382580101</v>
      </c>
      <c r="AL14" s="17">
        <v>0</v>
      </c>
      <c r="AM14" s="17">
        <v>0</v>
      </c>
      <c r="AN14" s="17">
        <v>6.4036645007903903E-2</v>
      </c>
      <c r="AO14" s="17"/>
      <c r="AP14" s="17">
        <v>4.9146354982300897E-2</v>
      </c>
      <c r="AQ14" s="17">
        <v>9.9266434837199199E-2</v>
      </c>
      <c r="AR14" s="17">
        <v>0</v>
      </c>
      <c r="AS14" s="17">
        <v>0.116675890770104</v>
      </c>
      <c r="AT14" s="17">
        <v>0</v>
      </c>
      <c r="AU14" s="17"/>
      <c r="AV14" s="17">
        <v>0.151798559338509</v>
      </c>
      <c r="AW14" s="17">
        <v>0</v>
      </c>
      <c r="AX14" s="17">
        <v>9.4528142586304306E-2</v>
      </c>
      <c r="AY14" s="17">
        <v>8.9210622412004906E-2</v>
      </c>
      <c r="AZ14" s="17">
        <v>0</v>
      </c>
      <c r="BA14" s="17">
        <v>0</v>
      </c>
      <c r="BB14" s="17"/>
      <c r="BC14" s="17">
        <v>0</v>
      </c>
      <c r="BD14" s="17">
        <v>9.7250241350276698E-2</v>
      </c>
      <c r="BE14" s="17">
        <v>6.0708471088040103E-2</v>
      </c>
      <c r="BF14" s="17">
        <v>0</v>
      </c>
      <c r="BG14" s="17">
        <v>0.47229332220793802</v>
      </c>
    </row>
    <row r="15" spans="2:59" x14ac:dyDescent="0.35">
      <c r="B15" s="18" t="s">
        <v>726</v>
      </c>
      <c r="C15" s="17">
        <v>0.113242341159305</v>
      </c>
      <c r="D15" s="17">
        <v>5.69545330982036E-2</v>
      </c>
      <c r="E15" s="17">
        <v>0.17013109571412899</v>
      </c>
      <c r="F15" s="17"/>
      <c r="G15" s="17">
        <v>0.12024261301450299</v>
      </c>
      <c r="H15" s="17">
        <v>7.13061790702786E-2</v>
      </c>
      <c r="I15" s="17">
        <v>0.11596371084613601</v>
      </c>
      <c r="J15" s="17">
        <v>0.25588257008250798</v>
      </c>
      <c r="K15" s="17">
        <v>7.8730601665697994E-2</v>
      </c>
      <c r="L15" s="17">
        <v>6.2585409840478404E-2</v>
      </c>
      <c r="M15" s="17"/>
      <c r="N15" s="17">
        <v>0.188952463365609</v>
      </c>
      <c r="O15" s="17">
        <v>9.9123982082444301E-2</v>
      </c>
      <c r="P15" s="17">
        <v>9.2510419363132104E-2</v>
      </c>
      <c r="Q15" s="17">
        <v>7.9831685983672102E-2</v>
      </c>
      <c r="R15" s="17"/>
      <c r="S15" s="17">
        <v>4.6978077777822598E-2</v>
      </c>
      <c r="T15" s="17">
        <v>0.22250731893598499</v>
      </c>
      <c r="U15" s="17">
        <v>0</v>
      </c>
      <c r="V15" s="17">
        <v>0</v>
      </c>
      <c r="W15" s="17">
        <v>0</v>
      </c>
      <c r="X15" s="17">
        <v>0.148889828213711</v>
      </c>
      <c r="Y15" s="17">
        <v>0.17204785150677901</v>
      </c>
      <c r="Z15" s="17">
        <v>0.29143236487572399</v>
      </c>
      <c r="AA15" s="17">
        <v>0.199416630643167</v>
      </c>
      <c r="AB15" s="17">
        <v>0.114873597995057</v>
      </c>
      <c r="AC15" s="17">
        <v>0</v>
      </c>
      <c r="AD15" s="17">
        <v>0</v>
      </c>
      <c r="AE15" s="17"/>
      <c r="AF15" s="17">
        <v>6.3910650473710306E-2</v>
      </c>
      <c r="AG15" s="17">
        <v>0.13510629339616301</v>
      </c>
      <c r="AH15" s="17">
        <v>0.19314852659575199</v>
      </c>
      <c r="AI15" s="17"/>
      <c r="AJ15" s="17">
        <v>0.124273911628889</v>
      </c>
      <c r="AK15" s="17">
        <v>7.9700179313401995E-2</v>
      </c>
      <c r="AL15" s="17">
        <v>0</v>
      </c>
      <c r="AM15" s="17">
        <v>0</v>
      </c>
      <c r="AN15" s="17">
        <v>0.17695335966783199</v>
      </c>
      <c r="AO15" s="17"/>
      <c r="AP15" s="17">
        <v>3.5901120312426399E-2</v>
      </c>
      <c r="AQ15" s="17">
        <v>0.126067447189217</v>
      </c>
      <c r="AR15" s="17">
        <v>0.19033927328608799</v>
      </c>
      <c r="AS15" s="17">
        <v>0.14633231884831199</v>
      </c>
      <c r="AT15" s="17">
        <v>0</v>
      </c>
      <c r="AU15" s="17"/>
      <c r="AV15" s="17">
        <v>0.121129726055055</v>
      </c>
      <c r="AW15" s="17">
        <v>3.7960308559702401E-2</v>
      </c>
      <c r="AX15" s="17">
        <v>0.17626792675025299</v>
      </c>
      <c r="AY15" s="17">
        <v>7.9251674174764503E-2</v>
      </c>
      <c r="AZ15" s="17">
        <v>8.8119509562924997E-2</v>
      </c>
      <c r="BA15" s="17">
        <v>0.31729529865301398</v>
      </c>
      <c r="BB15" s="17"/>
      <c r="BC15" s="17">
        <v>0.11015754444263499</v>
      </c>
      <c r="BD15" s="17">
        <v>7.8523306305191998E-2</v>
      </c>
      <c r="BE15" s="17">
        <v>8.8727269572920597E-2</v>
      </c>
      <c r="BF15" s="17">
        <v>0.29743616598780298</v>
      </c>
      <c r="BG15" s="17">
        <v>0</v>
      </c>
    </row>
    <row r="16" spans="2:59" x14ac:dyDescent="0.35">
      <c r="B16" s="18" t="s">
        <v>100</v>
      </c>
      <c r="C16" s="19">
        <v>0.17731396850310199</v>
      </c>
      <c r="D16" s="19">
        <v>0.1190939552779</v>
      </c>
      <c r="E16" s="19">
        <v>0.23615555705726801</v>
      </c>
      <c r="F16" s="19"/>
      <c r="G16" s="19">
        <v>5.5883372041637701E-2</v>
      </c>
      <c r="H16" s="19">
        <v>0.22885154041408801</v>
      </c>
      <c r="I16" s="19">
        <v>6.4810974731877496E-2</v>
      </c>
      <c r="J16" s="19">
        <v>0.15721821143591</v>
      </c>
      <c r="K16" s="19">
        <v>0.22986623297935599</v>
      </c>
      <c r="L16" s="19">
        <v>0.31686477293021997</v>
      </c>
      <c r="M16" s="19"/>
      <c r="N16" s="19">
        <v>7.9687263885943202E-2</v>
      </c>
      <c r="O16" s="19">
        <v>0.22480474303502501</v>
      </c>
      <c r="P16" s="19">
        <v>0.16453250148687501</v>
      </c>
      <c r="Q16" s="19">
        <v>0.22491892364511101</v>
      </c>
      <c r="R16" s="19"/>
      <c r="S16" s="19">
        <v>0.153733681492075</v>
      </c>
      <c r="T16" s="19">
        <v>0.18233778511124599</v>
      </c>
      <c r="U16" s="19">
        <v>0.109752688821162</v>
      </c>
      <c r="V16" s="19">
        <v>0.29536172093371099</v>
      </c>
      <c r="W16" s="19">
        <v>0</v>
      </c>
      <c r="X16" s="19">
        <v>0.10079370488142</v>
      </c>
      <c r="Y16" s="19">
        <v>0.253121087312496</v>
      </c>
      <c r="Z16" s="19">
        <v>0.15380707134687099</v>
      </c>
      <c r="AA16" s="19">
        <v>7.7674159361717093E-2</v>
      </c>
      <c r="AB16" s="19">
        <v>0.33197163608332803</v>
      </c>
      <c r="AC16" s="19">
        <v>0</v>
      </c>
      <c r="AD16" s="19">
        <v>0.49487286794295299</v>
      </c>
      <c r="AE16" s="19"/>
      <c r="AF16" s="19">
        <v>0.23979442188095501</v>
      </c>
      <c r="AG16" s="19">
        <v>0.15036378704528</v>
      </c>
      <c r="AH16" s="19">
        <v>0.12883622185613</v>
      </c>
      <c r="AI16" s="19"/>
      <c r="AJ16" s="19">
        <v>0.168835528039568</v>
      </c>
      <c r="AK16" s="19">
        <v>0.121983632273949</v>
      </c>
      <c r="AL16" s="19">
        <v>0.347136244417666</v>
      </c>
      <c r="AM16" s="19">
        <v>0</v>
      </c>
      <c r="AN16" s="19">
        <v>0.24529115104927801</v>
      </c>
      <c r="AO16" s="19"/>
      <c r="AP16" s="19">
        <v>0.18035080176748</v>
      </c>
      <c r="AQ16" s="19">
        <v>0.16580034343396699</v>
      </c>
      <c r="AR16" s="19">
        <v>0.18220988259909701</v>
      </c>
      <c r="AS16" s="19">
        <v>9.4180722991357699E-2</v>
      </c>
      <c r="AT16" s="19">
        <v>0.229801694132864</v>
      </c>
      <c r="AU16" s="19"/>
      <c r="AV16" s="19">
        <v>0.15973624844319601</v>
      </c>
      <c r="AW16" s="19">
        <v>0.16467485652608799</v>
      </c>
      <c r="AX16" s="19">
        <v>0.21641945673954299</v>
      </c>
      <c r="AY16" s="19">
        <v>0.106570367694423</v>
      </c>
      <c r="AZ16" s="19">
        <v>0.16147203660673301</v>
      </c>
      <c r="BA16" s="19">
        <v>0.251540452335479</v>
      </c>
      <c r="BB16" s="19"/>
      <c r="BC16" s="19">
        <v>0.24706788929031601</v>
      </c>
      <c r="BD16" s="19">
        <v>8.6069896751403294E-2</v>
      </c>
      <c r="BE16" s="19">
        <v>0.248667072320396</v>
      </c>
      <c r="BF16" s="19">
        <v>0</v>
      </c>
      <c r="BG16" s="19">
        <v>0.27529061177438802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68</v>
      </c>
      <c r="E7" s="10">
        <v>61</v>
      </c>
      <c r="F7" s="10"/>
      <c r="G7" s="10">
        <v>24</v>
      </c>
      <c r="H7" s="10">
        <v>19</v>
      </c>
      <c r="I7" s="10">
        <v>23</v>
      </c>
      <c r="J7" s="10">
        <v>20</v>
      </c>
      <c r="K7" s="10">
        <v>12</v>
      </c>
      <c r="L7" s="10">
        <v>31</v>
      </c>
      <c r="M7" s="10"/>
      <c r="N7" s="10">
        <v>44</v>
      </c>
      <c r="O7" s="10">
        <v>23</v>
      </c>
      <c r="P7" s="10">
        <v>30</v>
      </c>
      <c r="Q7" s="10">
        <v>32</v>
      </c>
      <c r="R7" s="10"/>
      <c r="S7" s="10">
        <v>23</v>
      </c>
      <c r="T7" s="10">
        <v>22</v>
      </c>
      <c r="U7" s="10">
        <v>4</v>
      </c>
      <c r="V7" s="10">
        <v>12</v>
      </c>
      <c r="W7" s="10">
        <v>9</v>
      </c>
      <c r="X7" s="10">
        <v>6</v>
      </c>
      <c r="Y7" s="10">
        <v>10</v>
      </c>
      <c r="Z7" s="10">
        <v>6</v>
      </c>
      <c r="AA7" s="10">
        <v>17</v>
      </c>
      <c r="AB7" s="10">
        <v>11</v>
      </c>
      <c r="AC7" s="10">
        <v>5</v>
      </c>
      <c r="AD7" s="10">
        <v>4</v>
      </c>
      <c r="AE7" s="10"/>
      <c r="AF7" s="10">
        <v>43</v>
      </c>
      <c r="AG7" s="10">
        <v>52</v>
      </c>
      <c r="AH7" s="10">
        <v>21</v>
      </c>
      <c r="AI7" s="10"/>
      <c r="AJ7" s="10">
        <v>41</v>
      </c>
      <c r="AK7" s="10">
        <v>41</v>
      </c>
      <c r="AL7" s="10">
        <v>10</v>
      </c>
      <c r="AM7" s="10" t="s">
        <v>696</v>
      </c>
      <c r="AN7" s="10">
        <v>13</v>
      </c>
      <c r="AO7" s="10"/>
      <c r="AP7" s="10">
        <v>23</v>
      </c>
      <c r="AQ7" s="10">
        <v>49</v>
      </c>
      <c r="AR7" s="10">
        <v>13</v>
      </c>
      <c r="AS7" s="10">
        <v>16</v>
      </c>
      <c r="AT7" s="10">
        <v>3</v>
      </c>
      <c r="AU7" s="10"/>
      <c r="AV7" s="10">
        <v>43</v>
      </c>
      <c r="AW7" s="10">
        <v>22</v>
      </c>
      <c r="AX7" s="10">
        <v>12</v>
      </c>
      <c r="AY7" s="10">
        <v>20</v>
      </c>
      <c r="AZ7" s="10">
        <v>7</v>
      </c>
      <c r="BA7" s="10">
        <v>14</v>
      </c>
      <c r="BB7" s="10"/>
      <c r="BC7" s="10">
        <v>27</v>
      </c>
      <c r="BD7" s="10">
        <v>31</v>
      </c>
      <c r="BE7" s="10">
        <v>34</v>
      </c>
      <c r="BF7" s="10">
        <v>19</v>
      </c>
      <c r="BG7" s="10">
        <v>5</v>
      </c>
    </row>
    <row r="8" spans="2:59" ht="30" customHeight="1" x14ac:dyDescent="0.35">
      <c r="B8" s="11" t="s">
        <v>20</v>
      </c>
      <c r="C8" s="11">
        <v>126</v>
      </c>
      <c r="D8" s="11">
        <v>65</v>
      </c>
      <c r="E8" s="11">
        <v>61</v>
      </c>
      <c r="F8" s="11"/>
      <c r="G8" s="11">
        <v>22</v>
      </c>
      <c r="H8" s="11">
        <v>19</v>
      </c>
      <c r="I8" s="11">
        <v>24</v>
      </c>
      <c r="J8" s="11">
        <v>19</v>
      </c>
      <c r="K8" s="11">
        <v>12</v>
      </c>
      <c r="L8" s="11">
        <v>30</v>
      </c>
      <c r="M8" s="11"/>
      <c r="N8" s="11">
        <v>42</v>
      </c>
      <c r="O8" s="11">
        <v>26</v>
      </c>
      <c r="P8" s="11">
        <v>29</v>
      </c>
      <c r="Q8" s="11">
        <v>30</v>
      </c>
      <c r="R8" s="11"/>
      <c r="S8" s="11">
        <v>22</v>
      </c>
      <c r="T8" s="11">
        <v>22</v>
      </c>
      <c r="U8" s="11">
        <v>4</v>
      </c>
      <c r="V8" s="11">
        <v>15</v>
      </c>
      <c r="W8" s="11">
        <v>9</v>
      </c>
      <c r="X8" s="11">
        <v>7</v>
      </c>
      <c r="Y8" s="11">
        <v>9</v>
      </c>
      <c r="Z8" s="11">
        <v>5</v>
      </c>
      <c r="AA8" s="11">
        <v>15</v>
      </c>
      <c r="AB8" s="11">
        <v>11</v>
      </c>
      <c r="AC8" s="11">
        <v>4</v>
      </c>
      <c r="AD8" s="11">
        <v>4</v>
      </c>
      <c r="AE8" s="11"/>
      <c r="AF8" s="11">
        <v>43</v>
      </c>
      <c r="AG8" s="11">
        <v>50</v>
      </c>
      <c r="AH8" s="11">
        <v>21</v>
      </c>
      <c r="AI8" s="11"/>
      <c r="AJ8" s="11">
        <v>41</v>
      </c>
      <c r="AK8" s="11">
        <v>40</v>
      </c>
      <c r="AL8" s="11">
        <v>10</v>
      </c>
      <c r="AM8" s="11" t="s">
        <v>696</v>
      </c>
      <c r="AN8" s="11">
        <v>14</v>
      </c>
      <c r="AO8" s="11"/>
      <c r="AP8" s="11">
        <v>23</v>
      </c>
      <c r="AQ8" s="11">
        <v>46</v>
      </c>
      <c r="AR8" s="11">
        <v>13</v>
      </c>
      <c r="AS8" s="11">
        <v>16</v>
      </c>
      <c r="AT8" s="11">
        <v>3</v>
      </c>
      <c r="AU8" s="11"/>
      <c r="AV8" s="11">
        <v>43</v>
      </c>
      <c r="AW8" s="11">
        <v>22</v>
      </c>
      <c r="AX8" s="11">
        <v>11</v>
      </c>
      <c r="AY8" s="11">
        <v>19</v>
      </c>
      <c r="AZ8" s="11">
        <v>7</v>
      </c>
      <c r="BA8" s="11">
        <v>14</v>
      </c>
      <c r="BB8" s="11"/>
      <c r="BC8" s="11">
        <v>27</v>
      </c>
      <c r="BD8" s="11">
        <v>30</v>
      </c>
      <c r="BE8" s="11">
        <v>33</v>
      </c>
      <c r="BF8" s="11">
        <v>19</v>
      </c>
      <c r="BG8" s="11">
        <v>5</v>
      </c>
    </row>
    <row r="9" spans="2:59" ht="29" x14ac:dyDescent="0.35">
      <c r="B9" s="18" t="s">
        <v>721</v>
      </c>
      <c r="C9" s="17">
        <v>3.6801602822008297E-2</v>
      </c>
      <c r="D9" s="17">
        <v>7.1597305590823598E-2</v>
      </c>
      <c r="E9" s="17">
        <v>0</v>
      </c>
      <c r="F9" s="17"/>
      <c r="G9" s="17">
        <v>5.4198129757756001E-2</v>
      </c>
      <c r="H9" s="17">
        <v>0.135915978361212</v>
      </c>
      <c r="I9" s="17">
        <v>0</v>
      </c>
      <c r="J9" s="17">
        <v>0</v>
      </c>
      <c r="K9" s="17">
        <v>0</v>
      </c>
      <c r="L9" s="17">
        <v>2.7110383766410801E-2</v>
      </c>
      <c r="M9" s="17"/>
      <c r="N9" s="17">
        <v>6.6961844684883295E-2</v>
      </c>
      <c r="O9" s="17">
        <v>3.9710967490466299E-2</v>
      </c>
      <c r="P9" s="17">
        <v>0</v>
      </c>
      <c r="Q9" s="17">
        <v>2.7160638419183002E-2</v>
      </c>
      <c r="R9" s="17"/>
      <c r="S9" s="17">
        <v>0</v>
      </c>
      <c r="T9" s="17">
        <v>4.65466461100369E-2</v>
      </c>
      <c r="U9" s="17">
        <v>0.17556298761375899</v>
      </c>
      <c r="V9" s="17">
        <v>0</v>
      </c>
      <c r="W9" s="17">
        <v>0</v>
      </c>
      <c r="X9" s="17">
        <v>0</v>
      </c>
      <c r="Y9" s="17">
        <v>0.110386581857165</v>
      </c>
      <c r="Z9" s="17">
        <v>0</v>
      </c>
      <c r="AA9" s="17">
        <v>3.9289666880400899E-2</v>
      </c>
      <c r="AB9" s="17">
        <v>7.6618534554696596E-2</v>
      </c>
      <c r="AC9" s="17">
        <v>0.146084402109184</v>
      </c>
      <c r="AD9" s="17">
        <v>0</v>
      </c>
      <c r="AE9" s="17"/>
      <c r="AF9" s="17">
        <v>1.8955593975599799E-2</v>
      </c>
      <c r="AG9" s="17">
        <v>3.2505798878019E-2</v>
      </c>
      <c r="AH9" s="17">
        <v>4.7659996164028003E-2</v>
      </c>
      <c r="AI9" s="17"/>
      <c r="AJ9" s="17">
        <v>4.4334064621875897E-2</v>
      </c>
      <c r="AK9" s="17">
        <v>7.1219975153393997E-2</v>
      </c>
      <c r="AL9" s="17">
        <v>0</v>
      </c>
      <c r="AM9" s="17" t="s">
        <v>697</v>
      </c>
      <c r="AN9" s="17">
        <v>0</v>
      </c>
      <c r="AO9" s="17"/>
      <c r="AP9" s="17">
        <v>4.3995796840382698E-2</v>
      </c>
      <c r="AQ9" s="17">
        <v>3.9228323227398103E-2</v>
      </c>
      <c r="AR9" s="17">
        <v>0</v>
      </c>
      <c r="AS9" s="17">
        <v>5.17135736710179E-2</v>
      </c>
      <c r="AT9" s="17">
        <v>0</v>
      </c>
      <c r="AU9" s="17"/>
      <c r="AV9" s="17">
        <v>6.6222102537288496E-2</v>
      </c>
      <c r="AW9" s="17">
        <v>4.6028190047128298E-2</v>
      </c>
      <c r="AX9" s="17">
        <v>0</v>
      </c>
      <c r="AY9" s="17">
        <v>4.2502095799156703E-2</v>
      </c>
      <c r="AZ9" s="17">
        <v>0</v>
      </c>
      <c r="BA9" s="17">
        <v>0</v>
      </c>
      <c r="BB9" s="17"/>
      <c r="BC9" s="17">
        <v>0</v>
      </c>
      <c r="BD9" s="17">
        <v>2.7089132214964701E-2</v>
      </c>
      <c r="BE9" s="17">
        <v>5.4973834373964303E-2</v>
      </c>
      <c r="BF9" s="17">
        <v>0.104342254420657</v>
      </c>
      <c r="BG9" s="17">
        <v>0</v>
      </c>
    </row>
    <row r="10" spans="2:59" x14ac:dyDescent="0.35">
      <c r="B10" s="18" t="s">
        <v>689</v>
      </c>
      <c r="C10" s="17">
        <v>7.1557666470387707E-2</v>
      </c>
      <c r="D10" s="17">
        <v>0.108848881865329</v>
      </c>
      <c r="E10" s="17">
        <v>3.2116689898287698E-2</v>
      </c>
      <c r="F10" s="17"/>
      <c r="G10" s="17">
        <v>7.5390103275747702E-2</v>
      </c>
      <c r="H10" s="17">
        <v>9.3026242415227306E-2</v>
      </c>
      <c r="I10" s="17">
        <v>0.13203186027760999</v>
      </c>
      <c r="J10" s="17">
        <v>0</v>
      </c>
      <c r="K10" s="17">
        <v>0</v>
      </c>
      <c r="L10" s="17">
        <v>8.0555026918740599E-2</v>
      </c>
      <c r="M10" s="17"/>
      <c r="N10" s="17">
        <v>0.11380128895854701</v>
      </c>
      <c r="O10" s="17">
        <v>9.2257862550844894E-2</v>
      </c>
      <c r="P10" s="17">
        <v>6.5152979489087701E-2</v>
      </c>
      <c r="Q10" s="17">
        <v>0</v>
      </c>
      <c r="R10" s="17"/>
      <c r="S10" s="17">
        <v>9.2929174886625096E-2</v>
      </c>
      <c r="T10" s="17">
        <v>4.6393956624988499E-2</v>
      </c>
      <c r="U10" s="17">
        <v>0</v>
      </c>
      <c r="V10" s="17">
        <v>9.5240879833798295E-2</v>
      </c>
      <c r="W10" s="17">
        <v>0.29203367363333499</v>
      </c>
      <c r="X10" s="17">
        <v>0</v>
      </c>
      <c r="Y10" s="17">
        <v>0</v>
      </c>
      <c r="Z10" s="17">
        <v>0.18380787978735699</v>
      </c>
      <c r="AA10" s="17">
        <v>6.0368472315339899E-2</v>
      </c>
      <c r="AB10" s="17">
        <v>0</v>
      </c>
      <c r="AC10" s="17">
        <v>0</v>
      </c>
      <c r="AD10" s="17">
        <v>0</v>
      </c>
      <c r="AE10" s="17"/>
      <c r="AF10" s="17">
        <v>2.3545761506399001E-2</v>
      </c>
      <c r="AG10" s="17">
        <v>0.148141579297179</v>
      </c>
      <c r="AH10" s="17">
        <v>0</v>
      </c>
      <c r="AI10" s="17"/>
      <c r="AJ10" s="17">
        <v>4.89581863905722E-2</v>
      </c>
      <c r="AK10" s="17">
        <v>9.9442291323287801E-2</v>
      </c>
      <c r="AL10" s="17">
        <v>0.25406373869268101</v>
      </c>
      <c r="AM10" s="17" t="s">
        <v>697</v>
      </c>
      <c r="AN10" s="17">
        <v>0</v>
      </c>
      <c r="AO10" s="17"/>
      <c r="AP10" s="17">
        <v>0</v>
      </c>
      <c r="AQ10" s="17">
        <v>6.00006187443336E-2</v>
      </c>
      <c r="AR10" s="17">
        <v>0.25437392370032802</v>
      </c>
      <c r="AS10" s="17">
        <v>0.12584253654961999</v>
      </c>
      <c r="AT10" s="17">
        <v>0</v>
      </c>
      <c r="AU10" s="17"/>
      <c r="AV10" s="17">
        <v>0.108020538249888</v>
      </c>
      <c r="AW10" s="17">
        <v>4.5781586115670798E-2</v>
      </c>
      <c r="AX10" s="17">
        <v>0.21171662438775499</v>
      </c>
      <c r="AY10" s="17">
        <v>5.27941362585235E-2</v>
      </c>
      <c r="AZ10" s="17">
        <v>0</v>
      </c>
      <c r="BA10" s="17">
        <v>0</v>
      </c>
      <c r="BB10" s="17"/>
      <c r="BC10" s="17">
        <v>3.5311407622370401E-2</v>
      </c>
      <c r="BD10" s="17">
        <v>6.9114860201273706E-2</v>
      </c>
      <c r="BE10" s="17">
        <v>5.4590316185085801E-2</v>
      </c>
      <c r="BF10" s="17">
        <v>0.104427596653751</v>
      </c>
      <c r="BG10" s="17">
        <v>0.25563402751683401</v>
      </c>
    </row>
    <row r="11" spans="2:59" x14ac:dyDescent="0.35">
      <c r="B11" s="18" t="s">
        <v>690</v>
      </c>
      <c r="C11" s="17">
        <v>0.12188022779446001</v>
      </c>
      <c r="D11" s="17">
        <v>0.13720928651810799</v>
      </c>
      <c r="E11" s="17">
        <v>0.105667480647748</v>
      </c>
      <c r="F11" s="17"/>
      <c r="G11" s="17">
        <v>0.174478130434429</v>
      </c>
      <c r="H11" s="17">
        <v>9.5921225434435001E-2</v>
      </c>
      <c r="I11" s="17">
        <v>0.25646041021031901</v>
      </c>
      <c r="J11" s="17">
        <v>0.134691783915137</v>
      </c>
      <c r="K11" s="17">
        <v>0</v>
      </c>
      <c r="L11" s="17">
        <v>3.1741650453584798E-2</v>
      </c>
      <c r="M11" s="17"/>
      <c r="N11" s="17">
        <v>0.15407960352378799</v>
      </c>
      <c r="O11" s="17">
        <v>4.06315501997144E-2</v>
      </c>
      <c r="P11" s="17">
        <v>0.17632574210916699</v>
      </c>
      <c r="Q11" s="17">
        <v>9.3248381765316302E-2</v>
      </c>
      <c r="R11" s="17"/>
      <c r="S11" s="17">
        <v>0.18239270473104699</v>
      </c>
      <c r="T11" s="17">
        <v>0.129555467842112</v>
      </c>
      <c r="U11" s="17">
        <v>0</v>
      </c>
      <c r="V11" s="17">
        <v>0.14247812475243701</v>
      </c>
      <c r="W11" s="17">
        <v>0.127277111025279</v>
      </c>
      <c r="X11" s="17">
        <v>0</v>
      </c>
      <c r="Y11" s="17">
        <v>0</v>
      </c>
      <c r="Z11" s="17">
        <v>0</v>
      </c>
      <c r="AA11" s="17">
        <v>0.22338860810952799</v>
      </c>
      <c r="AB11" s="17">
        <v>0.17560251418623099</v>
      </c>
      <c r="AC11" s="17">
        <v>0</v>
      </c>
      <c r="AD11" s="17">
        <v>0</v>
      </c>
      <c r="AE11" s="17"/>
      <c r="AF11" s="17">
        <v>6.6723417193905996E-2</v>
      </c>
      <c r="AG11" s="17">
        <v>0.134319822983263</v>
      </c>
      <c r="AH11" s="17">
        <v>0.22726653318416001</v>
      </c>
      <c r="AI11" s="17"/>
      <c r="AJ11" s="17">
        <v>8.9666856386093494E-2</v>
      </c>
      <c r="AK11" s="17">
        <v>0.20851511184659</v>
      </c>
      <c r="AL11" s="17">
        <v>9.9404368697758802E-2</v>
      </c>
      <c r="AM11" s="17" t="s">
        <v>697</v>
      </c>
      <c r="AN11" s="17">
        <v>0.137051264742413</v>
      </c>
      <c r="AO11" s="17"/>
      <c r="AP11" s="17">
        <v>6.7850254688519102E-2</v>
      </c>
      <c r="AQ11" s="17">
        <v>0.25474025627206998</v>
      </c>
      <c r="AR11" s="17">
        <v>0</v>
      </c>
      <c r="AS11" s="17">
        <v>0</v>
      </c>
      <c r="AT11" s="17">
        <v>0</v>
      </c>
      <c r="AU11" s="17"/>
      <c r="AV11" s="17">
        <v>0.233106701456855</v>
      </c>
      <c r="AW11" s="17">
        <v>7.0984608572486799E-2</v>
      </c>
      <c r="AX11" s="17">
        <v>0</v>
      </c>
      <c r="AY11" s="17">
        <v>4.7648099306168597E-2</v>
      </c>
      <c r="AZ11" s="17">
        <v>0.148855105783257</v>
      </c>
      <c r="BA11" s="17">
        <v>7.6141944426924693E-2</v>
      </c>
      <c r="BB11" s="17"/>
      <c r="BC11" s="17">
        <v>0.109868709635212</v>
      </c>
      <c r="BD11" s="17">
        <v>0.163073731023616</v>
      </c>
      <c r="BE11" s="17">
        <v>0.14567492483782599</v>
      </c>
      <c r="BF11" s="17">
        <v>0.109812736924217</v>
      </c>
      <c r="BG11" s="17">
        <v>0.130135403294524</v>
      </c>
    </row>
    <row r="12" spans="2:59" x14ac:dyDescent="0.35">
      <c r="B12" s="18" t="s">
        <v>691</v>
      </c>
      <c r="C12" s="17">
        <v>0.22854915734377801</v>
      </c>
      <c r="D12" s="17">
        <v>0.21500277769448001</v>
      </c>
      <c r="E12" s="17">
        <v>0.24287645766709301</v>
      </c>
      <c r="F12" s="17"/>
      <c r="G12" s="17">
        <v>0.40309960066789902</v>
      </c>
      <c r="H12" s="17">
        <v>0.16625337979777099</v>
      </c>
      <c r="I12" s="17">
        <v>9.1910167214549698E-2</v>
      </c>
      <c r="J12" s="17">
        <v>0.21215852295909299</v>
      </c>
      <c r="K12" s="17">
        <v>0.38072152973587198</v>
      </c>
      <c r="L12" s="17">
        <v>0.19755201749785001</v>
      </c>
      <c r="M12" s="17"/>
      <c r="N12" s="17">
        <v>0.19448828103663099</v>
      </c>
      <c r="O12" s="17">
        <v>0.25091570087557302</v>
      </c>
      <c r="P12" s="17">
        <v>0.31096271668477399</v>
      </c>
      <c r="Q12" s="17">
        <v>0.17777895096814</v>
      </c>
      <c r="R12" s="17"/>
      <c r="S12" s="17">
        <v>0.32313297196584601</v>
      </c>
      <c r="T12" s="17">
        <v>0.17965816233325699</v>
      </c>
      <c r="U12" s="17">
        <v>0.30673984264689602</v>
      </c>
      <c r="V12" s="17">
        <v>0.22889838406826801</v>
      </c>
      <c r="W12" s="17">
        <v>0.217585127990643</v>
      </c>
      <c r="X12" s="17">
        <v>0.53512694627894697</v>
      </c>
      <c r="Y12" s="17">
        <v>0.22490597815097399</v>
      </c>
      <c r="Z12" s="17">
        <v>0.34447368579365101</v>
      </c>
      <c r="AA12" s="17">
        <v>0.16861683065994901</v>
      </c>
      <c r="AB12" s="17">
        <v>9.7790038987540101E-2</v>
      </c>
      <c r="AC12" s="17">
        <v>0</v>
      </c>
      <c r="AD12" s="17">
        <v>0</v>
      </c>
      <c r="AE12" s="17"/>
      <c r="AF12" s="17">
        <v>0.222755068608019</v>
      </c>
      <c r="AG12" s="17">
        <v>0.13347842258477499</v>
      </c>
      <c r="AH12" s="17">
        <v>0.33562490786442001</v>
      </c>
      <c r="AI12" s="17"/>
      <c r="AJ12" s="17">
        <v>0.23084502814357999</v>
      </c>
      <c r="AK12" s="17">
        <v>0.15458895641107001</v>
      </c>
      <c r="AL12" s="17">
        <v>0.21035161737218</v>
      </c>
      <c r="AM12" s="17" t="s">
        <v>697</v>
      </c>
      <c r="AN12" s="17">
        <v>0.361148905766699</v>
      </c>
      <c r="AO12" s="17"/>
      <c r="AP12" s="17">
        <v>0.20736532216043499</v>
      </c>
      <c r="AQ12" s="17">
        <v>0.24857621725006901</v>
      </c>
      <c r="AR12" s="17">
        <v>0.243359094055553</v>
      </c>
      <c r="AS12" s="17">
        <v>0.14655151570396799</v>
      </c>
      <c r="AT12" s="17">
        <v>0.32655036572570201</v>
      </c>
      <c r="AU12" s="17"/>
      <c r="AV12" s="17">
        <v>0.222115081874484</v>
      </c>
      <c r="AW12" s="17">
        <v>0.18126463996900499</v>
      </c>
      <c r="AX12" s="17">
        <v>0.104886751525192</v>
      </c>
      <c r="AY12" s="17">
        <v>0.27385943865249501</v>
      </c>
      <c r="AZ12" s="17">
        <v>0.307326567834529</v>
      </c>
      <c r="BA12" s="17">
        <v>0.49516147783032999</v>
      </c>
      <c r="BB12" s="17"/>
      <c r="BC12" s="17">
        <v>0.19395970814156199</v>
      </c>
      <c r="BD12" s="17">
        <v>0.27446282298846297</v>
      </c>
      <c r="BE12" s="17">
        <v>8.9042670225753406E-2</v>
      </c>
      <c r="BF12" s="17">
        <v>0.28617899985955397</v>
      </c>
      <c r="BG12" s="17">
        <v>0.22260183193751801</v>
      </c>
    </row>
    <row r="13" spans="2:59" x14ac:dyDescent="0.35">
      <c r="B13" s="18" t="s">
        <v>692</v>
      </c>
      <c r="C13" s="17">
        <v>0.11930281166999999</v>
      </c>
      <c r="D13" s="17">
        <v>6.0597674414958599E-2</v>
      </c>
      <c r="E13" s="17">
        <v>0.18139217825717899</v>
      </c>
      <c r="F13" s="17"/>
      <c r="G13" s="17">
        <v>0.20101050589477301</v>
      </c>
      <c r="H13" s="17">
        <v>0.24748325199767901</v>
      </c>
      <c r="I13" s="17">
        <v>7.6823681330834601E-2</v>
      </c>
      <c r="J13" s="17">
        <v>0.16023800827311899</v>
      </c>
      <c r="K13" s="17">
        <v>7.5723884806430594E-2</v>
      </c>
      <c r="L13" s="17">
        <v>0</v>
      </c>
      <c r="M13" s="17"/>
      <c r="N13" s="17">
        <v>0.13059388264344601</v>
      </c>
      <c r="O13" s="17">
        <v>0.18583004025003899</v>
      </c>
      <c r="P13" s="17">
        <v>6.2498791148096602E-2</v>
      </c>
      <c r="Q13" s="17">
        <v>0.101140098610408</v>
      </c>
      <c r="R13" s="17"/>
      <c r="S13" s="17">
        <v>0.18057130807723801</v>
      </c>
      <c r="T13" s="17">
        <v>0.24473447565815501</v>
      </c>
      <c r="U13" s="17">
        <v>0</v>
      </c>
      <c r="V13" s="17">
        <v>8.8812295820534903E-2</v>
      </c>
      <c r="W13" s="17">
        <v>0.25614458614422497</v>
      </c>
      <c r="X13" s="17">
        <v>0</v>
      </c>
      <c r="Y13" s="17">
        <v>0</v>
      </c>
      <c r="Z13" s="17">
        <v>0</v>
      </c>
      <c r="AA13" s="17">
        <v>5.7712061043378497E-2</v>
      </c>
      <c r="AB13" s="17">
        <v>0.11392146748820201</v>
      </c>
      <c r="AC13" s="17">
        <v>0</v>
      </c>
      <c r="AD13" s="17">
        <v>0</v>
      </c>
      <c r="AE13" s="17"/>
      <c r="AF13" s="17">
        <v>0.14148753908480699</v>
      </c>
      <c r="AG13" s="17">
        <v>8.1442903068739303E-2</v>
      </c>
      <c r="AH13" s="17">
        <v>8.7062304177444899E-2</v>
      </c>
      <c r="AI13" s="17"/>
      <c r="AJ13" s="17">
        <v>5.8099372709732297E-2</v>
      </c>
      <c r="AK13" s="17">
        <v>0.17348367433489101</v>
      </c>
      <c r="AL13" s="17">
        <v>0</v>
      </c>
      <c r="AM13" s="17" t="s">
        <v>697</v>
      </c>
      <c r="AN13" s="17">
        <v>0.15988315722384699</v>
      </c>
      <c r="AO13" s="17"/>
      <c r="AP13" s="17">
        <v>4.9170647058700299E-2</v>
      </c>
      <c r="AQ13" s="17">
        <v>9.8917251489334501E-2</v>
      </c>
      <c r="AR13" s="17">
        <v>0.152022240255268</v>
      </c>
      <c r="AS13" s="17">
        <v>0.20949337961269701</v>
      </c>
      <c r="AT13" s="17">
        <v>0.34046054842594498</v>
      </c>
      <c r="AU13" s="17"/>
      <c r="AV13" s="17">
        <v>0.102952237694382</v>
      </c>
      <c r="AW13" s="17">
        <v>5.1442093338351799E-2</v>
      </c>
      <c r="AX13" s="17">
        <v>0.22811845214523899</v>
      </c>
      <c r="AY13" s="17">
        <v>0.106173981484014</v>
      </c>
      <c r="AZ13" s="17">
        <v>0.27745032687826598</v>
      </c>
      <c r="BA13" s="17">
        <v>0</v>
      </c>
      <c r="BB13" s="17"/>
      <c r="BC13" s="17">
        <v>8.6511819586765903E-2</v>
      </c>
      <c r="BD13" s="17">
        <v>0.12388152763502699</v>
      </c>
      <c r="BE13" s="17">
        <v>0.242694655492393</v>
      </c>
      <c r="BF13" s="17">
        <v>5.2274416631799603E-2</v>
      </c>
      <c r="BG13" s="17">
        <v>0</v>
      </c>
    </row>
    <row r="14" spans="2:59" x14ac:dyDescent="0.35">
      <c r="B14" s="18" t="s">
        <v>598</v>
      </c>
      <c r="C14" s="17">
        <v>0.130997231536222</v>
      </c>
      <c r="D14" s="17">
        <v>0.15505281123301501</v>
      </c>
      <c r="E14" s="17">
        <v>0.10555489759238799</v>
      </c>
      <c r="F14" s="17"/>
      <c r="G14" s="17">
        <v>4.5123463384905499E-2</v>
      </c>
      <c r="H14" s="17">
        <v>5.0111100406197297E-2</v>
      </c>
      <c r="I14" s="17">
        <v>0.129260687858364</v>
      </c>
      <c r="J14" s="17">
        <v>9.8547802136726495E-2</v>
      </c>
      <c r="K14" s="17">
        <v>0.30488498348079401</v>
      </c>
      <c r="L14" s="17">
        <v>0.20076167330210901</v>
      </c>
      <c r="M14" s="17"/>
      <c r="N14" s="17">
        <v>9.05453668666545E-2</v>
      </c>
      <c r="O14" s="17">
        <v>7.7372040632078601E-2</v>
      </c>
      <c r="P14" s="17">
        <v>0.16011721147066299</v>
      </c>
      <c r="Q14" s="17">
        <v>0.206299953572852</v>
      </c>
      <c r="R14" s="17"/>
      <c r="S14" s="17">
        <v>0</v>
      </c>
      <c r="T14" s="17">
        <v>0.25995827007904698</v>
      </c>
      <c r="U14" s="17">
        <v>0</v>
      </c>
      <c r="V14" s="17">
        <v>0</v>
      </c>
      <c r="W14" s="17">
        <v>0.106959501206518</v>
      </c>
      <c r="X14" s="17">
        <v>0</v>
      </c>
      <c r="Y14" s="17">
        <v>0.38203286173818402</v>
      </c>
      <c r="Z14" s="17">
        <v>0</v>
      </c>
      <c r="AA14" s="17">
        <v>0.122265070464128</v>
      </c>
      <c r="AB14" s="17">
        <v>0.27492382833898599</v>
      </c>
      <c r="AC14" s="17">
        <v>0.222454629541953</v>
      </c>
      <c r="AD14" s="17">
        <v>0.216544680314464</v>
      </c>
      <c r="AE14" s="17"/>
      <c r="AF14" s="17">
        <v>0.18825002729720999</v>
      </c>
      <c r="AG14" s="17">
        <v>0.15111504807102499</v>
      </c>
      <c r="AH14" s="17">
        <v>4.7421676345361298E-2</v>
      </c>
      <c r="AI14" s="17"/>
      <c r="AJ14" s="17">
        <v>0.17564244026227899</v>
      </c>
      <c r="AK14" s="17">
        <v>9.7462771942691095E-2</v>
      </c>
      <c r="AL14" s="17">
        <v>0.168305312932127</v>
      </c>
      <c r="AM14" s="17" t="s">
        <v>697</v>
      </c>
      <c r="AN14" s="17">
        <v>0</v>
      </c>
      <c r="AO14" s="17"/>
      <c r="AP14" s="17">
        <v>0.15879983531026601</v>
      </c>
      <c r="AQ14" s="17">
        <v>0.118308819687217</v>
      </c>
      <c r="AR14" s="17">
        <v>6.5154764249479497E-2</v>
      </c>
      <c r="AS14" s="17">
        <v>0.17379890090448</v>
      </c>
      <c r="AT14" s="17">
        <v>0.33298908584835302</v>
      </c>
      <c r="AU14" s="17"/>
      <c r="AV14" s="17">
        <v>6.6964763044178796E-2</v>
      </c>
      <c r="AW14" s="17">
        <v>0.124117983013771</v>
      </c>
      <c r="AX14" s="17">
        <v>0.30257335379703998</v>
      </c>
      <c r="AY14" s="17">
        <v>0.191614588755565</v>
      </c>
      <c r="AZ14" s="17">
        <v>0.14561864380756001</v>
      </c>
      <c r="BA14" s="17">
        <v>5.6194768834731401E-2</v>
      </c>
      <c r="BB14" s="17"/>
      <c r="BC14" s="17">
        <v>0.171512967259245</v>
      </c>
      <c r="BD14" s="17">
        <v>0.12491746151250099</v>
      </c>
      <c r="BE14" s="17">
        <v>0.112570194107577</v>
      </c>
      <c r="BF14" s="17">
        <v>3.6043701059277997E-2</v>
      </c>
      <c r="BG14" s="17">
        <v>0.218072904764713</v>
      </c>
    </row>
    <row r="15" spans="2:59" ht="29" x14ac:dyDescent="0.35">
      <c r="B15" s="18" t="s">
        <v>722</v>
      </c>
      <c r="C15" s="17">
        <v>0.18042037364934799</v>
      </c>
      <c r="D15" s="17">
        <v>0.20399450574928901</v>
      </c>
      <c r="E15" s="17">
        <v>0.15548724175717801</v>
      </c>
      <c r="F15" s="17"/>
      <c r="G15" s="17">
        <v>4.6700066584490198E-2</v>
      </c>
      <c r="H15" s="17">
        <v>0.146230579700554</v>
      </c>
      <c r="I15" s="17">
        <v>0.184578645000293</v>
      </c>
      <c r="J15" s="17">
        <v>0.235968926375694</v>
      </c>
      <c r="K15" s="17">
        <v>0.15326532212000901</v>
      </c>
      <c r="L15" s="17">
        <v>0.27485841360915197</v>
      </c>
      <c r="M15" s="17"/>
      <c r="N15" s="17">
        <v>0.20499906013577701</v>
      </c>
      <c r="O15" s="17">
        <v>0.123050736264998</v>
      </c>
      <c r="P15" s="17">
        <v>0.162256538552456</v>
      </c>
      <c r="Q15" s="17">
        <v>0.212463178689413</v>
      </c>
      <c r="R15" s="17"/>
      <c r="S15" s="17">
        <v>0.13833237428602199</v>
      </c>
      <c r="T15" s="17">
        <v>0</v>
      </c>
      <c r="U15" s="17">
        <v>0.26670046694961702</v>
      </c>
      <c r="V15" s="17">
        <v>0.26798571093238099</v>
      </c>
      <c r="W15" s="17">
        <v>0</v>
      </c>
      <c r="X15" s="17">
        <v>0.46487305372105298</v>
      </c>
      <c r="Y15" s="17">
        <v>0.28267457825367598</v>
      </c>
      <c r="Z15" s="17">
        <v>0.47171843441899203</v>
      </c>
      <c r="AA15" s="17">
        <v>0.12368255813147</v>
      </c>
      <c r="AB15" s="17">
        <v>0.184112824073912</v>
      </c>
      <c r="AC15" s="17">
        <v>0.20769870917531399</v>
      </c>
      <c r="AD15" s="17">
        <v>0.500780003305204</v>
      </c>
      <c r="AE15" s="17"/>
      <c r="AF15" s="17">
        <v>0.22711725690069301</v>
      </c>
      <c r="AG15" s="17">
        <v>0.202989441643705</v>
      </c>
      <c r="AH15" s="17">
        <v>9.2716627828199005E-2</v>
      </c>
      <c r="AI15" s="17"/>
      <c r="AJ15" s="17">
        <v>0.25067646887283401</v>
      </c>
      <c r="AK15" s="17">
        <v>0.122803226839441</v>
      </c>
      <c r="AL15" s="17">
        <v>0.26787496230525198</v>
      </c>
      <c r="AM15" s="17" t="s">
        <v>697</v>
      </c>
      <c r="AN15" s="17">
        <v>0.10774986652492</v>
      </c>
      <c r="AO15" s="17"/>
      <c r="AP15" s="17">
        <v>0.33362314019765099</v>
      </c>
      <c r="AQ15" s="17">
        <v>0.135563188921765</v>
      </c>
      <c r="AR15" s="17">
        <v>0.13559809436796499</v>
      </c>
      <c r="AS15" s="17">
        <v>0.16701306295328799</v>
      </c>
      <c r="AT15" s="17">
        <v>0</v>
      </c>
      <c r="AU15" s="17"/>
      <c r="AV15" s="17">
        <v>0.152244411268802</v>
      </c>
      <c r="AW15" s="17">
        <v>0.39214963532275998</v>
      </c>
      <c r="AX15" s="17">
        <v>7.0403648410285499E-2</v>
      </c>
      <c r="AY15" s="17">
        <v>0.18219081304423801</v>
      </c>
      <c r="AZ15" s="17">
        <v>0.12074935569638801</v>
      </c>
      <c r="BA15" s="17">
        <v>0</v>
      </c>
      <c r="BB15" s="17"/>
      <c r="BC15" s="17">
        <v>0.34421129383895899</v>
      </c>
      <c r="BD15" s="17">
        <v>7.9009219840740802E-2</v>
      </c>
      <c r="BE15" s="17">
        <v>0.16296718954399</v>
      </c>
      <c r="BF15" s="17">
        <v>0.210226911596362</v>
      </c>
      <c r="BG15" s="17">
        <v>0.17355583248640999</v>
      </c>
    </row>
    <row r="16" spans="2:59" x14ac:dyDescent="0.35">
      <c r="B16" s="18" t="s">
        <v>100</v>
      </c>
      <c r="C16" s="19">
        <v>0.110490928713797</v>
      </c>
      <c r="D16" s="19">
        <v>4.7696756933995901E-2</v>
      </c>
      <c r="E16" s="19">
        <v>0.176905054180127</v>
      </c>
      <c r="F16" s="19"/>
      <c r="G16" s="19">
        <v>0</v>
      </c>
      <c r="H16" s="19">
        <v>6.5058241886924995E-2</v>
      </c>
      <c r="I16" s="19">
        <v>0.12893454810802901</v>
      </c>
      <c r="J16" s="19">
        <v>0.15839495634023101</v>
      </c>
      <c r="K16" s="19">
        <v>8.5404279856894402E-2</v>
      </c>
      <c r="L16" s="19">
        <v>0.18742083445215299</v>
      </c>
      <c r="M16" s="19"/>
      <c r="N16" s="19">
        <v>4.4530672150273599E-2</v>
      </c>
      <c r="O16" s="19">
        <v>0.19023110173628499</v>
      </c>
      <c r="P16" s="19">
        <v>6.2686020545756199E-2</v>
      </c>
      <c r="Q16" s="19">
        <v>0.18190879797468701</v>
      </c>
      <c r="R16" s="19"/>
      <c r="S16" s="19">
        <v>8.2641466053221896E-2</v>
      </c>
      <c r="T16" s="19">
        <v>9.3153021352403595E-2</v>
      </c>
      <c r="U16" s="19">
        <v>0.25099670278972802</v>
      </c>
      <c r="V16" s="19">
        <v>0.17658460459258099</v>
      </c>
      <c r="W16" s="19">
        <v>0</v>
      </c>
      <c r="X16" s="19">
        <v>0</v>
      </c>
      <c r="Y16" s="19">
        <v>0</v>
      </c>
      <c r="Z16" s="19">
        <v>0</v>
      </c>
      <c r="AA16" s="19">
        <v>0.204676732395806</v>
      </c>
      <c r="AB16" s="19">
        <v>7.7030792370432005E-2</v>
      </c>
      <c r="AC16" s="19">
        <v>0.42376225917354998</v>
      </c>
      <c r="AD16" s="19">
        <v>0.282675316380333</v>
      </c>
      <c r="AE16" s="19"/>
      <c r="AF16" s="19">
        <v>0.111165335433366</v>
      </c>
      <c r="AG16" s="19">
        <v>0.11600698347329499</v>
      </c>
      <c r="AH16" s="19">
        <v>0.16224795443638701</v>
      </c>
      <c r="AI16" s="19"/>
      <c r="AJ16" s="19">
        <v>0.101777582613033</v>
      </c>
      <c r="AK16" s="19">
        <v>7.2483992148634893E-2</v>
      </c>
      <c r="AL16" s="19">
        <v>0</v>
      </c>
      <c r="AM16" s="19" t="s">
        <v>697</v>
      </c>
      <c r="AN16" s="19">
        <v>0.23416680574212101</v>
      </c>
      <c r="AO16" s="19"/>
      <c r="AP16" s="19">
        <v>0.139195003744046</v>
      </c>
      <c r="AQ16" s="19">
        <v>4.4665324407812998E-2</v>
      </c>
      <c r="AR16" s="19">
        <v>0.14949188337140601</v>
      </c>
      <c r="AS16" s="19">
        <v>0.12558703060492801</v>
      </c>
      <c r="AT16" s="19">
        <v>0</v>
      </c>
      <c r="AU16" s="19"/>
      <c r="AV16" s="19">
        <v>4.8374163874121801E-2</v>
      </c>
      <c r="AW16" s="19">
        <v>8.8231263620826297E-2</v>
      </c>
      <c r="AX16" s="19">
        <v>8.2301169734487603E-2</v>
      </c>
      <c r="AY16" s="19">
        <v>0.10321684669983899</v>
      </c>
      <c r="AZ16" s="19">
        <v>0</v>
      </c>
      <c r="BA16" s="19">
        <v>0.37250180890801299</v>
      </c>
      <c r="BB16" s="19"/>
      <c r="BC16" s="19">
        <v>5.8624093915885599E-2</v>
      </c>
      <c r="BD16" s="19">
        <v>0.13845124458341401</v>
      </c>
      <c r="BE16" s="19">
        <v>0.13748621523341001</v>
      </c>
      <c r="BF16" s="19">
        <v>9.6693382854382004E-2</v>
      </c>
      <c r="BG16" s="19">
        <v>0</v>
      </c>
    </row>
    <row r="17" spans="2:2" x14ac:dyDescent="0.35">
      <c r="B17" s="16" t="s">
        <v>763</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129</v>
      </c>
      <c r="D7" s="10">
        <v>68</v>
      </c>
      <c r="E7" s="10">
        <v>61</v>
      </c>
      <c r="F7" s="10"/>
      <c r="G7" s="10">
        <v>24</v>
      </c>
      <c r="H7" s="10">
        <v>19</v>
      </c>
      <c r="I7" s="10">
        <v>23</v>
      </c>
      <c r="J7" s="10">
        <v>20</v>
      </c>
      <c r="K7" s="10">
        <v>12</v>
      </c>
      <c r="L7" s="10">
        <v>31</v>
      </c>
      <c r="M7" s="10"/>
      <c r="N7" s="10">
        <v>44</v>
      </c>
      <c r="O7" s="10">
        <v>23</v>
      </c>
      <c r="P7" s="10">
        <v>30</v>
      </c>
      <c r="Q7" s="10">
        <v>32</v>
      </c>
      <c r="R7" s="10"/>
      <c r="S7" s="10">
        <v>23</v>
      </c>
      <c r="T7" s="10">
        <v>22</v>
      </c>
      <c r="U7" s="10">
        <v>4</v>
      </c>
      <c r="V7" s="10">
        <v>12</v>
      </c>
      <c r="W7" s="10">
        <v>9</v>
      </c>
      <c r="X7" s="10">
        <v>6</v>
      </c>
      <c r="Y7" s="10">
        <v>10</v>
      </c>
      <c r="Z7" s="10">
        <v>6</v>
      </c>
      <c r="AA7" s="10">
        <v>17</v>
      </c>
      <c r="AB7" s="10">
        <v>11</v>
      </c>
      <c r="AC7" s="10">
        <v>5</v>
      </c>
      <c r="AD7" s="10">
        <v>4</v>
      </c>
      <c r="AE7" s="10"/>
      <c r="AF7" s="10">
        <v>43</v>
      </c>
      <c r="AG7" s="10">
        <v>52</v>
      </c>
      <c r="AH7" s="10">
        <v>21</v>
      </c>
      <c r="AI7" s="10"/>
      <c r="AJ7" s="10">
        <v>41</v>
      </c>
      <c r="AK7" s="10">
        <v>41</v>
      </c>
      <c r="AL7" s="10">
        <v>10</v>
      </c>
      <c r="AM7" s="10" t="s">
        <v>696</v>
      </c>
      <c r="AN7" s="10">
        <v>13</v>
      </c>
      <c r="AO7" s="10"/>
      <c r="AP7" s="10">
        <v>23</v>
      </c>
      <c r="AQ7" s="10">
        <v>49</v>
      </c>
      <c r="AR7" s="10">
        <v>13</v>
      </c>
      <c r="AS7" s="10">
        <v>16</v>
      </c>
      <c r="AT7" s="10">
        <v>3</v>
      </c>
      <c r="AU7" s="10"/>
      <c r="AV7" s="10">
        <v>43</v>
      </c>
      <c r="AW7" s="10">
        <v>22</v>
      </c>
      <c r="AX7" s="10">
        <v>12</v>
      </c>
      <c r="AY7" s="10">
        <v>20</v>
      </c>
      <c r="AZ7" s="10">
        <v>7</v>
      </c>
      <c r="BA7" s="10">
        <v>14</v>
      </c>
      <c r="BB7" s="10"/>
      <c r="BC7" s="10">
        <v>27</v>
      </c>
      <c r="BD7" s="10">
        <v>31</v>
      </c>
      <c r="BE7" s="10">
        <v>34</v>
      </c>
      <c r="BF7" s="10">
        <v>19</v>
      </c>
      <c r="BG7" s="10">
        <v>5</v>
      </c>
    </row>
    <row r="8" spans="2:59" ht="30" customHeight="1" x14ac:dyDescent="0.35">
      <c r="B8" s="11" t="s">
        <v>20</v>
      </c>
      <c r="C8" s="11">
        <v>126</v>
      </c>
      <c r="D8" s="11">
        <v>65</v>
      </c>
      <c r="E8" s="11">
        <v>61</v>
      </c>
      <c r="F8" s="11"/>
      <c r="G8" s="11">
        <v>22</v>
      </c>
      <c r="H8" s="11">
        <v>19</v>
      </c>
      <c r="I8" s="11">
        <v>24</v>
      </c>
      <c r="J8" s="11">
        <v>19</v>
      </c>
      <c r="K8" s="11">
        <v>12</v>
      </c>
      <c r="L8" s="11">
        <v>30</v>
      </c>
      <c r="M8" s="11"/>
      <c r="N8" s="11">
        <v>42</v>
      </c>
      <c r="O8" s="11">
        <v>26</v>
      </c>
      <c r="P8" s="11">
        <v>29</v>
      </c>
      <c r="Q8" s="11">
        <v>30</v>
      </c>
      <c r="R8" s="11"/>
      <c r="S8" s="11">
        <v>22</v>
      </c>
      <c r="T8" s="11">
        <v>22</v>
      </c>
      <c r="U8" s="11">
        <v>4</v>
      </c>
      <c r="V8" s="11">
        <v>15</v>
      </c>
      <c r="W8" s="11">
        <v>9</v>
      </c>
      <c r="X8" s="11">
        <v>7</v>
      </c>
      <c r="Y8" s="11">
        <v>9</v>
      </c>
      <c r="Z8" s="11">
        <v>5</v>
      </c>
      <c r="AA8" s="11">
        <v>15</v>
      </c>
      <c r="AB8" s="11">
        <v>11</v>
      </c>
      <c r="AC8" s="11">
        <v>4</v>
      </c>
      <c r="AD8" s="11">
        <v>4</v>
      </c>
      <c r="AE8" s="11"/>
      <c r="AF8" s="11">
        <v>43</v>
      </c>
      <c r="AG8" s="11">
        <v>50</v>
      </c>
      <c r="AH8" s="11">
        <v>21</v>
      </c>
      <c r="AI8" s="11"/>
      <c r="AJ8" s="11">
        <v>41</v>
      </c>
      <c r="AK8" s="11">
        <v>40</v>
      </c>
      <c r="AL8" s="11">
        <v>10</v>
      </c>
      <c r="AM8" s="11" t="s">
        <v>696</v>
      </c>
      <c r="AN8" s="11">
        <v>14</v>
      </c>
      <c r="AO8" s="11"/>
      <c r="AP8" s="11">
        <v>23</v>
      </c>
      <c r="AQ8" s="11">
        <v>46</v>
      </c>
      <c r="AR8" s="11">
        <v>13</v>
      </c>
      <c r="AS8" s="11">
        <v>16</v>
      </c>
      <c r="AT8" s="11">
        <v>3</v>
      </c>
      <c r="AU8" s="11"/>
      <c r="AV8" s="11">
        <v>43</v>
      </c>
      <c r="AW8" s="11">
        <v>22</v>
      </c>
      <c r="AX8" s="11">
        <v>11</v>
      </c>
      <c r="AY8" s="11">
        <v>19</v>
      </c>
      <c r="AZ8" s="11">
        <v>7</v>
      </c>
      <c r="BA8" s="11">
        <v>14</v>
      </c>
      <c r="BB8" s="11"/>
      <c r="BC8" s="11">
        <v>27</v>
      </c>
      <c r="BD8" s="11">
        <v>30</v>
      </c>
      <c r="BE8" s="11">
        <v>33</v>
      </c>
      <c r="BF8" s="11">
        <v>19</v>
      </c>
      <c r="BG8" s="11">
        <v>5</v>
      </c>
    </row>
    <row r="9" spans="2:59" x14ac:dyDescent="0.35">
      <c r="B9" s="18" t="s">
        <v>725</v>
      </c>
      <c r="C9" s="17">
        <v>0.222158856943514</v>
      </c>
      <c r="D9" s="17">
        <v>0.226407459576418</v>
      </c>
      <c r="E9" s="17">
        <v>0.21766533118593701</v>
      </c>
      <c r="F9" s="17"/>
      <c r="G9" s="17">
        <v>0.11006695181578199</v>
      </c>
      <c r="H9" s="17">
        <v>0.146230579700554</v>
      </c>
      <c r="I9" s="17">
        <v>0.22510044302475399</v>
      </c>
      <c r="J9" s="17">
        <v>0.235968926375694</v>
      </c>
      <c r="K9" s="17">
        <v>0.16001899887627499</v>
      </c>
      <c r="L9" s="17">
        <v>0.36914300072705702</v>
      </c>
      <c r="M9" s="17"/>
      <c r="N9" s="17">
        <v>0.21529955049747401</v>
      </c>
      <c r="O9" s="17">
        <v>0.16387133908443499</v>
      </c>
      <c r="P9" s="17">
        <v>0.26560006776478601</v>
      </c>
      <c r="Q9" s="17">
        <v>0.239899743059513</v>
      </c>
      <c r="R9" s="17"/>
      <c r="S9" s="17">
        <v>0.16832624457860201</v>
      </c>
      <c r="T9" s="17">
        <v>4.6393956624988499E-2</v>
      </c>
      <c r="U9" s="17">
        <v>0</v>
      </c>
      <c r="V9" s="17">
        <v>0.26798571093238099</v>
      </c>
      <c r="W9" s="17">
        <v>0.32835101943772199</v>
      </c>
      <c r="X9" s="17">
        <v>0.46487305372105298</v>
      </c>
      <c r="Y9" s="17">
        <v>0.405676182721392</v>
      </c>
      <c r="Z9" s="17">
        <v>0.314522089670487</v>
      </c>
      <c r="AA9" s="17">
        <v>0.177925605061686</v>
      </c>
      <c r="AB9" s="17">
        <v>0.184112824073912</v>
      </c>
      <c r="AC9" s="17">
        <v>0.35378311128449802</v>
      </c>
      <c r="AD9" s="17">
        <v>0.46775340352641898</v>
      </c>
      <c r="AE9" s="17"/>
      <c r="AF9" s="17">
        <v>0.31084679434871298</v>
      </c>
      <c r="AG9" s="17">
        <v>0.25062835799177902</v>
      </c>
      <c r="AH9" s="17">
        <v>8.4452566718900196E-2</v>
      </c>
      <c r="AI9" s="17"/>
      <c r="AJ9" s="17">
        <v>0.29637179613755299</v>
      </c>
      <c r="AK9" s="17">
        <v>0.187584173591445</v>
      </c>
      <c r="AL9" s="17">
        <v>0.26787496230525198</v>
      </c>
      <c r="AM9" s="17" t="s">
        <v>697</v>
      </c>
      <c r="AN9" s="17">
        <v>0.25188543577823103</v>
      </c>
      <c r="AO9" s="17"/>
      <c r="AP9" s="17">
        <v>0.41146392235270901</v>
      </c>
      <c r="AQ9" s="17">
        <v>0.19421823480012801</v>
      </c>
      <c r="AR9" s="17">
        <v>0.13559809436796499</v>
      </c>
      <c r="AS9" s="17">
        <v>0.23319461692159499</v>
      </c>
      <c r="AT9" s="17">
        <v>0</v>
      </c>
      <c r="AU9" s="17"/>
      <c r="AV9" s="17">
        <v>0.14335797823030699</v>
      </c>
      <c r="AW9" s="17">
        <v>0.47735672597149098</v>
      </c>
      <c r="AX9" s="17">
        <v>0.15886583314306699</v>
      </c>
      <c r="AY9" s="17">
        <v>0.23658378083239301</v>
      </c>
      <c r="AZ9" s="17">
        <v>0.249313711716311</v>
      </c>
      <c r="BA9" s="17">
        <v>0.124940502194576</v>
      </c>
      <c r="BB9" s="17"/>
      <c r="BC9" s="17">
        <v>0.307573264123148</v>
      </c>
      <c r="BD9" s="17">
        <v>9.4018153145372596E-2</v>
      </c>
      <c r="BE9" s="17">
        <v>0.22944840539984401</v>
      </c>
      <c r="BF9" s="17">
        <v>0.15216640817830199</v>
      </c>
      <c r="BG9" s="17">
        <v>0.39162873725112302</v>
      </c>
    </row>
    <row r="10" spans="2:59" x14ac:dyDescent="0.35">
      <c r="B10" s="18" t="s">
        <v>689</v>
      </c>
      <c r="C10" s="17">
        <v>0.11924809444904</v>
      </c>
      <c r="D10" s="17">
        <v>0.12862576942566101</v>
      </c>
      <c r="E10" s="17">
        <v>0.10932981597148</v>
      </c>
      <c r="F10" s="17"/>
      <c r="G10" s="17">
        <v>0.12893079004904801</v>
      </c>
      <c r="H10" s="17">
        <v>0.113264251824508</v>
      </c>
      <c r="I10" s="17">
        <v>5.4806519976006003E-2</v>
      </c>
      <c r="J10" s="17">
        <v>9.2681173060640706E-2</v>
      </c>
      <c r="K10" s="17">
        <v>0.344474084834127</v>
      </c>
      <c r="L10" s="17">
        <v>9.4748481515252503E-2</v>
      </c>
      <c r="M10" s="17"/>
      <c r="N10" s="17">
        <v>3.6792585402363E-2</v>
      </c>
      <c r="O10" s="17">
        <v>0.176138453563186</v>
      </c>
      <c r="P10" s="17">
        <v>0.100923217835155</v>
      </c>
      <c r="Q10" s="17">
        <v>0.20515061349630201</v>
      </c>
      <c r="R10" s="17"/>
      <c r="S10" s="17">
        <v>4.8531402368637899E-2</v>
      </c>
      <c r="T10" s="17">
        <v>0.13365410084240301</v>
      </c>
      <c r="U10" s="17">
        <v>1</v>
      </c>
      <c r="V10" s="17">
        <v>0.169250521443539</v>
      </c>
      <c r="W10" s="17">
        <v>0.132843887698124</v>
      </c>
      <c r="X10" s="17">
        <v>0</v>
      </c>
      <c r="Y10" s="17">
        <v>0.19223682382655699</v>
      </c>
      <c r="Z10" s="17">
        <v>0</v>
      </c>
      <c r="AA10" s="17">
        <v>0</v>
      </c>
      <c r="AB10" s="17">
        <v>9.2025957406572101E-2</v>
      </c>
      <c r="AC10" s="17">
        <v>0</v>
      </c>
      <c r="AD10" s="17">
        <v>0.249571280093248</v>
      </c>
      <c r="AE10" s="17"/>
      <c r="AF10" s="17">
        <v>0.16414104080466199</v>
      </c>
      <c r="AG10" s="17">
        <v>7.7993363570676696E-2</v>
      </c>
      <c r="AH10" s="17">
        <v>0.112195518055438</v>
      </c>
      <c r="AI10" s="17"/>
      <c r="AJ10" s="17">
        <v>0.151647358379709</v>
      </c>
      <c r="AK10" s="17">
        <v>7.3001436334133196E-2</v>
      </c>
      <c r="AL10" s="17">
        <v>0</v>
      </c>
      <c r="AM10" s="17" t="s">
        <v>697</v>
      </c>
      <c r="AN10" s="17">
        <v>7.8058669962467395E-2</v>
      </c>
      <c r="AO10" s="17"/>
      <c r="AP10" s="17">
        <v>0.13877298170688801</v>
      </c>
      <c r="AQ10" s="17">
        <v>6.2674311798561394E-2</v>
      </c>
      <c r="AR10" s="17">
        <v>0.16132840009414501</v>
      </c>
      <c r="AS10" s="17">
        <v>0.25211009696916598</v>
      </c>
      <c r="AT10" s="17">
        <v>0</v>
      </c>
      <c r="AU10" s="17"/>
      <c r="AV10" s="17">
        <v>6.7878549408029801E-2</v>
      </c>
      <c r="AW10" s="17">
        <v>8.5796051148010394E-2</v>
      </c>
      <c r="AX10" s="17">
        <v>8.2301169734487603E-2</v>
      </c>
      <c r="AY10" s="17">
        <v>0.207202997833494</v>
      </c>
      <c r="AZ10" s="17">
        <v>0.16452362499725201</v>
      </c>
      <c r="BA10" s="17">
        <v>0.17240883540476701</v>
      </c>
      <c r="BB10" s="17"/>
      <c r="BC10" s="17">
        <v>0.26298421032048103</v>
      </c>
      <c r="BD10" s="17">
        <v>0.13744088510165201</v>
      </c>
      <c r="BE10" s="17">
        <v>5.9631723268093302E-2</v>
      </c>
      <c r="BF10" s="17">
        <v>4.6087367982763403E-2</v>
      </c>
      <c r="BG10" s="17">
        <v>0</v>
      </c>
    </row>
    <row r="11" spans="2:59" x14ac:dyDescent="0.35">
      <c r="B11" s="18" t="s">
        <v>690</v>
      </c>
      <c r="C11" s="17">
        <v>0.18619304387236801</v>
      </c>
      <c r="D11" s="17">
        <v>0.185853098284357</v>
      </c>
      <c r="E11" s="17">
        <v>0.18655258661804</v>
      </c>
      <c r="F11" s="17"/>
      <c r="G11" s="17">
        <v>0.19218769047100401</v>
      </c>
      <c r="H11" s="17">
        <v>0.185173275255649</v>
      </c>
      <c r="I11" s="17">
        <v>0.339904447950999</v>
      </c>
      <c r="J11" s="17">
        <v>0.21353515215358099</v>
      </c>
      <c r="K11" s="17">
        <v>7.0068629499324006E-2</v>
      </c>
      <c r="L11" s="17">
        <v>8.7852898724579701E-2</v>
      </c>
      <c r="M11" s="17"/>
      <c r="N11" s="17">
        <v>0.334911362113399</v>
      </c>
      <c r="O11" s="17">
        <v>4.4381829789726303E-2</v>
      </c>
      <c r="P11" s="17">
        <v>0.16604274809192701</v>
      </c>
      <c r="Q11" s="17">
        <v>0.11653750144438101</v>
      </c>
      <c r="R11" s="17"/>
      <c r="S11" s="17">
        <v>0.35342460879527998</v>
      </c>
      <c r="T11" s="17">
        <v>0.25742961840326301</v>
      </c>
      <c r="U11" s="17">
        <v>0</v>
      </c>
      <c r="V11" s="17">
        <v>7.4116493780977094E-2</v>
      </c>
      <c r="W11" s="17">
        <v>0.195455478008874</v>
      </c>
      <c r="X11" s="17">
        <v>0</v>
      </c>
      <c r="Y11" s="17">
        <v>0.107605289869925</v>
      </c>
      <c r="Z11" s="17">
        <v>0</v>
      </c>
      <c r="AA11" s="17">
        <v>0.22604501938148999</v>
      </c>
      <c r="AB11" s="17">
        <v>0.182897870932414</v>
      </c>
      <c r="AC11" s="17">
        <v>0.216549962155415</v>
      </c>
      <c r="AD11" s="17">
        <v>0</v>
      </c>
      <c r="AE11" s="17"/>
      <c r="AF11" s="17">
        <v>0.17776306325435601</v>
      </c>
      <c r="AG11" s="17">
        <v>0.21027714009506401</v>
      </c>
      <c r="AH11" s="17">
        <v>0.14120291973437099</v>
      </c>
      <c r="AI11" s="17"/>
      <c r="AJ11" s="17">
        <v>0.117284932219929</v>
      </c>
      <c r="AK11" s="17">
        <v>0.27991584304260198</v>
      </c>
      <c r="AL11" s="17">
        <v>7.3658827562235102E-2</v>
      </c>
      <c r="AM11" s="17" t="s">
        <v>697</v>
      </c>
      <c r="AN11" s="17">
        <v>0</v>
      </c>
      <c r="AO11" s="17"/>
      <c r="AP11" s="17">
        <v>0.12852261748170801</v>
      </c>
      <c r="AQ11" s="17">
        <v>0.271708355917052</v>
      </c>
      <c r="AR11" s="17">
        <v>0.21962978698746499</v>
      </c>
      <c r="AS11" s="17">
        <v>0</v>
      </c>
      <c r="AT11" s="17">
        <v>0.67344963427429805</v>
      </c>
      <c r="AU11" s="17"/>
      <c r="AV11" s="17">
        <v>0.28648668047252901</v>
      </c>
      <c r="AW11" s="17">
        <v>9.2442104034531805E-2</v>
      </c>
      <c r="AX11" s="17">
        <v>0.28949989291313999</v>
      </c>
      <c r="AY11" s="17">
        <v>4.8773608880098102E-2</v>
      </c>
      <c r="AZ11" s="17">
        <v>0.294504614665903</v>
      </c>
      <c r="BA11" s="17">
        <v>0.135471689071822</v>
      </c>
      <c r="BB11" s="17"/>
      <c r="BC11" s="17">
        <v>0.11472275927789299</v>
      </c>
      <c r="BD11" s="17">
        <v>0.231195029051425</v>
      </c>
      <c r="BE11" s="17">
        <v>0.141864073846003</v>
      </c>
      <c r="BF11" s="17">
        <v>0.37069194817764101</v>
      </c>
      <c r="BG11" s="17">
        <v>0.130135403294524</v>
      </c>
    </row>
    <row r="12" spans="2:59" x14ac:dyDescent="0.35">
      <c r="B12" s="18" t="s">
        <v>691</v>
      </c>
      <c r="C12" s="17">
        <v>0.13629391736240701</v>
      </c>
      <c r="D12" s="17">
        <v>0.172327192525975</v>
      </c>
      <c r="E12" s="17">
        <v>9.81833986654186E-2</v>
      </c>
      <c r="F12" s="17"/>
      <c r="G12" s="17">
        <v>0.31980151233662701</v>
      </c>
      <c r="H12" s="17">
        <v>0</v>
      </c>
      <c r="I12" s="17">
        <v>0.12738381218660899</v>
      </c>
      <c r="J12" s="17">
        <v>0.104712715873531</v>
      </c>
      <c r="K12" s="17">
        <v>7.9595693286162797E-2</v>
      </c>
      <c r="L12" s="17">
        <v>0.137216924965574</v>
      </c>
      <c r="M12" s="17"/>
      <c r="N12" s="17">
        <v>0.11212579100944201</v>
      </c>
      <c r="O12" s="17">
        <v>0.22481144919089099</v>
      </c>
      <c r="P12" s="17">
        <v>0.133646257908942</v>
      </c>
      <c r="Q12" s="17">
        <v>9.7062082862098803E-2</v>
      </c>
      <c r="R12" s="17"/>
      <c r="S12" s="17">
        <v>8.24301879639429E-2</v>
      </c>
      <c r="T12" s="17">
        <v>4.5352867629024303E-2</v>
      </c>
      <c r="U12" s="17">
        <v>0</v>
      </c>
      <c r="V12" s="17">
        <v>0.25686718795976299</v>
      </c>
      <c r="W12" s="17">
        <v>0.110865633595574</v>
      </c>
      <c r="X12" s="17">
        <v>0.34244726438289502</v>
      </c>
      <c r="Y12" s="17">
        <v>9.7890901852765305E-2</v>
      </c>
      <c r="Z12" s="17">
        <v>0.33734542891477798</v>
      </c>
      <c r="AA12" s="17">
        <v>0.294350915237239</v>
      </c>
      <c r="AB12" s="17">
        <v>0</v>
      </c>
      <c r="AC12" s="17">
        <v>0</v>
      </c>
      <c r="AD12" s="17">
        <v>0</v>
      </c>
      <c r="AE12" s="17"/>
      <c r="AF12" s="17">
        <v>8.9289770916226405E-2</v>
      </c>
      <c r="AG12" s="17">
        <v>0.13442155641776801</v>
      </c>
      <c r="AH12" s="17">
        <v>0.14760770333127901</v>
      </c>
      <c r="AI12" s="17"/>
      <c r="AJ12" s="17">
        <v>7.2977565291593105E-2</v>
      </c>
      <c r="AK12" s="17">
        <v>9.2861332676916805E-2</v>
      </c>
      <c r="AL12" s="17">
        <v>0.55906184143475401</v>
      </c>
      <c r="AM12" s="17" t="s">
        <v>697</v>
      </c>
      <c r="AN12" s="17">
        <v>0.159697551750456</v>
      </c>
      <c r="AO12" s="17"/>
      <c r="AP12" s="17">
        <v>0.10753414179896401</v>
      </c>
      <c r="AQ12" s="17">
        <v>0.112447089079317</v>
      </c>
      <c r="AR12" s="17">
        <v>0.34139926424335998</v>
      </c>
      <c r="AS12" s="17">
        <v>6.1606328817551403E-2</v>
      </c>
      <c r="AT12" s="17">
        <v>0</v>
      </c>
      <c r="AU12" s="17"/>
      <c r="AV12" s="17">
        <v>0.12872803244825601</v>
      </c>
      <c r="AW12" s="17">
        <v>2.7071889059837199E-2</v>
      </c>
      <c r="AX12" s="17">
        <v>0.39547427065687302</v>
      </c>
      <c r="AY12" s="17">
        <v>9.9165979552569797E-2</v>
      </c>
      <c r="AZ12" s="17">
        <v>0</v>
      </c>
      <c r="BA12" s="17">
        <v>0.277840868651138</v>
      </c>
      <c r="BB12" s="17"/>
      <c r="BC12" s="17">
        <v>0.107541406089326</v>
      </c>
      <c r="BD12" s="17">
        <v>0.14365271203336999</v>
      </c>
      <c r="BE12" s="17">
        <v>0.11604265476731999</v>
      </c>
      <c r="BF12" s="17">
        <v>0.17791189305878799</v>
      </c>
      <c r="BG12" s="17">
        <v>0</v>
      </c>
    </row>
    <row r="13" spans="2:59" x14ac:dyDescent="0.35">
      <c r="B13" s="18" t="s">
        <v>692</v>
      </c>
      <c r="C13" s="17">
        <v>0.13284154920364</v>
      </c>
      <c r="D13" s="17">
        <v>0.123601527693912</v>
      </c>
      <c r="E13" s="17">
        <v>0.14261423877761201</v>
      </c>
      <c r="F13" s="17"/>
      <c r="G13" s="17">
        <v>0.24901305532753801</v>
      </c>
      <c r="H13" s="17">
        <v>0.17927215438147301</v>
      </c>
      <c r="I13" s="17">
        <v>9.0820581423630906E-2</v>
      </c>
      <c r="J13" s="17">
        <v>0.14213323495025601</v>
      </c>
      <c r="K13" s="17">
        <v>0</v>
      </c>
      <c r="L13" s="17">
        <v>9.6302635626528202E-2</v>
      </c>
      <c r="M13" s="17"/>
      <c r="N13" s="17">
        <v>8.1407030506463501E-2</v>
      </c>
      <c r="O13" s="17">
        <v>0.20826201389528901</v>
      </c>
      <c r="P13" s="17">
        <v>0.20498476621863099</v>
      </c>
      <c r="Q13" s="17">
        <v>7.1075134865377101E-2</v>
      </c>
      <c r="R13" s="17"/>
      <c r="S13" s="17">
        <v>0.12156296339530499</v>
      </c>
      <c r="T13" s="17">
        <v>0.222312339277288</v>
      </c>
      <c r="U13" s="17">
        <v>0</v>
      </c>
      <c r="V13" s="17">
        <v>7.6166896306585602E-2</v>
      </c>
      <c r="W13" s="17">
        <v>0.23248398125970601</v>
      </c>
      <c r="X13" s="17">
        <v>0</v>
      </c>
      <c r="Y13" s="17">
        <v>0.110386581857165</v>
      </c>
      <c r="Z13" s="17">
        <v>0.19093613666622999</v>
      </c>
      <c r="AA13" s="17">
        <v>0</v>
      </c>
      <c r="AB13" s="17">
        <v>0.297606742334388</v>
      </c>
      <c r="AC13" s="17">
        <v>0.222454629541953</v>
      </c>
      <c r="AD13" s="17">
        <v>0</v>
      </c>
      <c r="AE13" s="17"/>
      <c r="AF13" s="17">
        <v>8.8202267175773105E-2</v>
      </c>
      <c r="AG13" s="17">
        <v>9.4546373017283705E-2</v>
      </c>
      <c r="AH13" s="17">
        <v>0.190249929564418</v>
      </c>
      <c r="AI13" s="17"/>
      <c r="AJ13" s="17">
        <v>0.163715706406247</v>
      </c>
      <c r="AK13" s="17">
        <v>0.124260709091121</v>
      </c>
      <c r="AL13" s="17">
        <v>0</v>
      </c>
      <c r="AM13" s="17" t="s">
        <v>697</v>
      </c>
      <c r="AN13" s="17">
        <v>0.14286098068117301</v>
      </c>
      <c r="AO13" s="17"/>
      <c r="AP13" s="17">
        <v>0.11303484402396501</v>
      </c>
      <c r="AQ13" s="17">
        <v>0.19571296560329299</v>
      </c>
      <c r="AR13" s="17">
        <v>6.5154764249479497E-2</v>
      </c>
      <c r="AS13" s="17">
        <v>7.1515001624619295E-2</v>
      </c>
      <c r="AT13" s="17">
        <v>0.32655036572570201</v>
      </c>
      <c r="AU13" s="17"/>
      <c r="AV13" s="17">
        <v>0.118261299490798</v>
      </c>
      <c r="AW13" s="17">
        <v>0.121121201243917</v>
      </c>
      <c r="AX13" s="17">
        <v>7.3858833552431502E-2</v>
      </c>
      <c r="AY13" s="17">
        <v>0.16067091985916601</v>
      </c>
      <c r="AZ13" s="17">
        <v>0.29165804862053402</v>
      </c>
      <c r="BA13" s="17">
        <v>0.13960431343299801</v>
      </c>
      <c r="BB13" s="17"/>
      <c r="BC13" s="17">
        <v>0.11176399331103699</v>
      </c>
      <c r="BD13" s="17">
        <v>0.13446174235841499</v>
      </c>
      <c r="BE13" s="17">
        <v>0.20141615666741</v>
      </c>
      <c r="BF13" s="17">
        <v>5.2225550262674898E-2</v>
      </c>
      <c r="BG13" s="17">
        <v>0.22260183193751801</v>
      </c>
    </row>
    <row r="14" spans="2:59" x14ac:dyDescent="0.35">
      <c r="B14" s="18" t="s">
        <v>598</v>
      </c>
      <c r="C14" s="17">
        <v>6.4856408337042995E-2</v>
      </c>
      <c r="D14" s="17">
        <v>4.9266533953412302E-2</v>
      </c>
      <c r="E14" s="17">
        <v>8.1345006625265198E-2</v>
      </c>
      <c r="F14" s="17"/>
      <c r="G14" s="17">
        <v>0</v>
      </c>
      <c r="H14" s="17">
        <v>0.11712893435409</v>
      </c>
      <c r="I14" s="17">
        <v>0.12881210834160201</v>
      </c>
      <c r="J14" s="17">
        <v>5.25738412460654E-2</v>
      </c>
      <c r="K14" s="17">
        <v>7.5723884806430594E-2</v>
      </c>
      <c r="L14" s="17">
        <v>3.1741650453584798E-2</v>
      </c>
      <c r="M14" s="17"/>
      <c r="N14" s="17">
        <v>0.12808115716270599</v>
      </c>
      <c r="O14" s="17">
        <v>0</v>
      </c>
      <c r="P14" s="17">
        <v>0</v>
      </c>
      <c r="Q14" s="17">
        <v>9.3738801293555205E-2</v>
      </c>
      <c r="R14" s="17"/>
      <c r="S14" s="17">
        <v>9.4052880220517401E-2</v>
      </c>
      <c r="T14" s="17">
        <v>0.15056197806157801</v>
      </c>
      <c r="U14" s="17">
        <v>0</v>
      </c>
      <c r="V14" s="17">
        <v>6.8361630971459794E-2</v>
      </c>
      <c r="W14" s="17">
        <v>0</v>
      </c>
      <c r="X14" s="17">
        <v>0</v>
      </c>
      <c r="Y14" s="17">
        <v>0</v>
      </c>
      <c r="Z14" s="17">
        <v>0</v>
      </c>
      <c r="AA14" s="17">
        <v>5.7712061043378497E-2</v>
      </c>
      <c r="AB14" s="17">
        <v>8.9707278327586001E-2</v>
      </c>
      <c r="AC14" s="17">
        <v>0</v>
      </c>
      <c r="AD14" s="17">
        <v>0</v>
      </c>
      <c r="AE14" s="17"/>
      <c r="AF14" s="17">
        <v>2.94369871270415E-2</v>
      </c>
      <c r="AG14" s="17">
        <v>6.3071188988076801E-2</v>
      </c>
      <c r="AH14" s="17">
        <v>0.17878112839621799</v>
      </c>
      <c r="AI14" s="17"/>
      <c r="AJ14" s="17">
        <v>5.5062778966907297E-2</v>
      </c>
      <c r="AK14" s="17">
        <v>5.5354431820658703E-2</v>
      </c>
      <c r="AL14" s="17">
        <v>9.9404368697758802E-2</v>
      </c>
      <c r="AM14" s="17" t="s">
        <v>697</v>
      </c>
      <c r="AN14" s="17">
        <v>0.20237914441751301</v>
      </c>
      <c r="AO14" s="17"/>
      <c r="AP14" s="17">
        <v>0</v>
      </c>
      <c r="AQ14" s="17">
        <v>6.7746990783219899E-2</v>
      </c>
      <c r="AR14" s="17">
        <v>0</v>
      </c>
      <c r="AS14" s="17">
        <v>8.0308314495794994E-2</v>
      </c>
      <c r="AT14" s="17">
        <v>0</v>
      </c>
      <c r="AU14" s="17"/>
      <c r="AV14" s="17">
        <v>0.12649280536976601</v>
      </c>
      <c r="AW14" s="17">
        <v>4.5781586115670798E-2</v>
      </c>
      <c r="AX14" s="17">
        <v>0</v>
      </c>
      <c r="AY14" s="17">
        <v>0</v>
      </c>
      <c r="AZ14" s="17">
        <v>0</v>
      </c>
      <c r="BA14" s="17">
        <v>0</v>
      </c>
      <c r="BB14" s="17"/>
      <c r="BC14" s="17">
        <v>3.67902729622296E-2</v>
      </c>
      <c r="BD14" s="17">
        <v>2.9690043702898301E-2</v>
      </c>
      <c r="BE14" s="17">
        <v>9.3962568133083499E-2</v>
      </c>
      <c r="BF14" s="17">
        <v>0.10406244706772599</v>
      </c>
      <c r="BG14" s="17">
        <v>0.25563402751683401</v>
      </c>
    </row>
    <row r="15" spans="2:59" x14ac:dyDescent="0.35">
      <c r="B15" s="18" t="s">
        <v>726</v>
      </c>
      <c r="C15" s="17">
        <v>3.6097892074137501E-2</v>
      </c>
      <c r="D15" s="17">
        <v>5.3550850470999299E-2</v>
      </c>
      <c r="E15" s="17">
        <v>1.7638806845774801E-2</v>
      </c>
      <c r="F15" s="17"/>
      <c r="G15" s="17">
        <v>0</v>
      </c>
      <c r="H15" s="17">
        <v>0.193872562596801</v>
      </c>
      <c r="I15" s="17">
        <v>0</v>
      </c>
      <c r="J15" s="17">
        <v>0</v>
      </c>
      <c r="K15" s="17">
        <v>0</v>
      </c>
      <c r="L15" s="17">
        <v>2.7110383766410801E-2</v>
      </c>
      <c r="M15" s="17"/>
      <c r="N15" s="17">
        <v>3.68794093385717E-2</v>
      </c>
      <c r="O15" s="17">
        <v>4.3540629281037697E-2</v>
      </c>
      <c r="P15" s="17">
        <v>3.75715595152721E-2</v>
      </c>
      <c r="Q15" s="17">
        <v>2.7160638419183002E-2</v>
      </c>
      <c r="R15" s="17"/>
      <c r="S15" s="17">
        <v>9.1959812615510506E-2</v>
      </c>
      <c r="T15" s="17">
        <v>5.1142117809051903E-2</v>
      </c>
      <c r="U15" s="17">
        <v>0</v>
      </c>
      <c r="V15" s="17">
        <v>0</v>
      </c>
      <c r="W15" s="17">
        <v>0</v>
      </c>
      <c r="X15" s="17">
        <v>0</v>
      </c>
      <c r="Y15" s="17">
        <v>0</v>
      </c>
      <c r="Z15" s="17">
        <v>0</v>
      </c>
      <c r="AA15" s="17">
        <v>3.9289666880400899E-2</v>
      </c>
      <c r="AB15" s="17">
        <v>7.6618534554696596E-2</v>
      </c>
      <c r="AC15" s="17">
        <v>0</v>
      </c>
      <c r="AD15" s="17">
        <v>0</v>
      </c>
      <c r="AE15" s="17"/>
      <c r="AF15" s="17">
        <v>1.8955593975599799E-2</v>
      </c>
      <c r="AG15" s="17">
        <v>5.6232524038942702E-2</v>
      </c>
      <c r="AH15" s="17">
        <v>4.4883707214988501E-2</v>
      </c>
      <c r="AI15" s="17"/>
      <c r="AJ15" s="17">
        <v>1.9642123000348899E-2</v>
      </c>
      <c r="AK15" s="17">
        <v>9.4560993899865803E-2</v>
      </c>
      <c r="AL15" s="17">
        <v>0</v>
      </c>
      <c r="AM15" s="17" t="s">
        <v>697</v>
      </c>
      <c r="AN15" s="17">
        <v>0</v>
      </c>
      <c r="AO15" s="17"/>
      <c r="AP15" s="17">
        <v>0</v>
      </c>
      <c r="AQ15" s="17">
        <v>3.3675692410884701E-2</v>
      </c>
      <c r="AR15" s="17">
        <v>0</v>
      </c>
      <c r="AS15" s="17">
        <v>0.122991589124733</v>
      </c>
      <c r="AT15" s="17">
        <v>0</v>
      </c>
      <c r="AU15" s="17"/>
      <c r="AV15" s="17">
        <v>6.1845298465619002E-2</v>
      </c>
      <c r="AW15" s="17">
        <v>0</v>
      </c>
      <c r="AX15" s="17">
        <v>0</v>
      </c>
      <c r="AY15" s="17">
        <v>0.10108371811092901</v>
      </c>
      <c r="AZ15" s="17">
        <v>0</v>
      </c>
      <c r="BA15" s="17">
        <v>0</v>
      </c>
      <c r="BB15" s="17"/>
      <c r="BC15" s="17">
        <v>0</v>
      </c>
      <c r="BD15" s="17">
        <v>6.4426710099823203E-2</v>
      </c>
      <c r="BE15" s="17">
        <v>1.8268171223891901E-2</v>
      </c>
      <c r="BF15" s="17">
        <v>4.9080803162183002E-2</v>
      </c>
      <c r="BG15" s="17">
        <v>0</v>
      </c>
    </row>
    <row r="16" spans="2:59" x14ac:dyDescent="0.35">
      <c r="B16" s="18" t="s">
        <v>100</v>
      </c>
      <c r="C16" s="19">
        <v>0.102310237757851</v>
      </c>
      <c r="D16" s="19">
        <v>6.0367568069264903E-2</v>
      </c>
      <c r="E16" s="19">
        <v>0.14667081531047299</v>
      </c>
      <c r="F16" s="19"/>
      <c r="G16" s="19">
        <v>0</v>
      </c>
      <c r="H16" s="19">
        <v>6.5058241886924995E-2</v>
      </c>
      <c r="I16" s="19">
        <v>3.3172087096399301E-2</v>
      </c>
      <c r="J16" s="19">
        <v>0.15839495634023101</v>
      </c>
      <c r="K16" s="19">
        <v>0.27011870869768101</v>
      </c>
      <c r="L16" s="19">
        <v>0.155884024221013</v>
      </c>
      <c r="M16" s="19"/>
      <c r="N16" s="19">
        <v>5.4503113969580699E-2</v>
      </c>
      <c r="O16" s="19">
        <v>0.138994285195435</v>
      </c>
      <c r="P16" s="19">
        <v>9.1231382665286895E-2</v>
      </c>
      <c r="Q16" s="19">
        <v>0.14937548455958999</v>
      </c>
      <c r="R16" s="19"/>
      <c r="S16" s="19">
        <v>3.9711900062203903E-2</v>
      </c>
      <c r="T16" s="19">
        <v>9.3153021352403595E-2</v>
      </c>
      <c r="U16" s="19">
        <v>0</v>
      </c>
      <c r="V16" s="19">
        <v>8.7251558605294405E-2</v>
      </c>
      <c r="W16" s="19">
        <v>0</v>
      </c>
      <c r="X16" s="19">
        <v>0.192679681896052</v>
      </c>
      <c r="Y16" s="19">
        <v>8.62042198721958E-2</v>
      </c>
      <c r="Z16" s="19">
        <v>0.157196344748505</v>
      </c>
      <c r="AA16" s="19">
        <v>0.204676732395806</v>
      </c>
      <c r="AB16" s="19">
        <v>7.7030792370432005E-2</v>
      </c>
      <c r="AC16" s="19">
        <v>0.20721229701813501</v>
      </c>
      <c r="AD16" s="19">
        <v>0.282675316380333</v>
      </c>
      <c r="AE16" s="19"/>
      <c r="AF16" s="19">
        <v>0.121364482397628</v>
      </c>
      <c r="AG16" s="19">
        <v>0.11282949588041</v>
      </c>
      <c r="AH16" s="19">
        <v>0.100626526984387</v>
      </c>
      <c r="AI16" s="19"/>
      <c r="AJ16" s="19">
        <v>0.12329773959771199</v>
      </c>
      <c r="AK16" s="19">
        <v>9.2461079543257593E-2</v>
      </c>
      <c r="AL16" s="19">
        <v>0</v>
      </c>
      <c r="AM16" s="19" t="s">
        <v>697</v>
      </c>
      <c r="AN16" s="19">
        <v>0.16511821741016</v>
      </c>
      <c r="AO16" s="19"/>
      <c r="AP16" s="19">
        <v>0.100671492635766</v>
      </c>
      <c r="AQ16" s="19">
        <v>6.1816359607544703E-2</v>
      </c>
      <c r="AR16" s="19">
        <v>7.6889690057585697E-2</v>
      </c>
      <c r="AS16" s="19">
        <v>0.17827405204654001</v>
      </c>
      <c r="AT16" s="19">
        <v>0</v>
      </c>
      <c r="AU16" s="19"/>
      <c r="AV16" s="19">
        <v>6.6949356114694006E-2</v>
      </c>
      <c r="AW16" s="19">
        <v>0.15043044242654199</v>
      </c>
      <c r="AX16" s="19">
        <v>0</v>
      </c>
      <c r="AY16" s="19">
        <v>0.14651899493135001</v>
      </c>
      <c r="AZ16" s="19">
        <v>0</v>
      </c>
      <c r="BA16" s="19">
        <v>0.14973379124469899</v>
      </c>
      <c r="BB16" s="19"/>
      <c r="BC16" s="19">
        <v>5.8624093915885599E-2</v>
      </c>
      <c r="BD16" s="19">
        <v>0.16511472450704301</v>
      </c>
      <c r="BE16" s="19">
        <v>0.13936624669435499</v>
      </c>
      <c r="BF16" s="19">
        <v>4.7773582109921602E-2</v>
      </c>
      <c r="BG16" s="19">
        <v>0</v>
      </c>
    </row>
    <row r="17" spans="2:2" x14ac:dyDescent="0.35">
      <c r="B17" s="16" t="s">
        <v>763</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43.5" x14ac:dyDescent="0.35">
      <c r="B9" s="18" t="s">
        <v>764</v>
      </c>
      <c r="C9" s="17">
        <v>0.61442897763154303</v>
      </c>
      <c r="D9" s="17">
        <v>0.582975507533114</v>
      </c>
      <c r="E9" s="17">
        <v>0.64213492764150804</v>
      </c>
      <c r="F9" s="17"/>
      <c r="G9" s="17">
        <v>0.57380589280088901</v>
      </c>
      <c r="H9" s="17">
        <v>0.58099408274402997</v>
      </c>
      <c r="I9" s="17">
        <v>0.56022621184715404</v>
      </c>
      <c r="J9" s="17">
        <v>0.66159329833688996</v>
      </c>
      <c r="K9" s="17">
        <v>0.61677873425268503</v>
      </c>
      <c r="L9" s="17">
        <v>0.67619479481724598</v>
      </c>
      <c r="M9" s="17"/>
      <c r="N9" s="17">
        <v>0.63983437167160195</v>
      </c>
      <c r="O9" s="17">
        <v>0.64073071294517803</v>
      </c>
      <c r="P9" s="17">
        <v>0.59599697939042695</v>
      </c>
      <c r="Q9" s="17">
        <v>0.571846822359101</v>
      </c>
      <c r="R9" s="17"/>
      <c r="S9" s="17">
        <v>0.59999709176153704</v>
      </c>
      <c r="T9" s="17">
        <v>0.61033739235302198</v>
      </c>
      <c r="U9" s="17">
        <v>0.70273893011030297</v>
      </c>
      <c r="V9" s="17">
        <v>0.54765903907714897</v>
      </c>
      <c r="W9" s="17">
        <v>0.653772770531592</v>
      </c>
      <c r="X9" s="17">
        <v>0.619801370284353</v>
      </c>
      <c r="Y9" s="17">
        <v>0.50826888436977302</v>
      </c>
      <c r="Z9" s="17">
        <v>0.635193954256982</v>
      </c>
      <c r="AA9" s="17">
        <v>0.66357966565716997</v>
      </c>
      <c r="AB9" s="17">
        <v>0.60628641207209799</v>
      </c>
      <c r="AC9" s="17">
        <v>0.65889755172800901</v>
      </c>
      <c r="AD9" s="17">
        <v>0.55353640633840395</v>
      </c>
      <c r="AE9" s="17"/>
      <c r="AF9" s="17">
        <v>0.58251540749854103</v>
      </c>
      <c r="AG9" s="17">
        <v>0.64845581088350601</v>
      </c>
      <c r="AH9" s="17">
        <v>0.53280211547397205</v>
      </c>
      <c r="AI9" s="17"/>
      <c r="AJ9" s="17">
        <v>0.64287606837868905</v>
      </c>
      <c r="AK9" s="17">
        <v>0.62496489184974402</v>
      </c>
      <c r="AL9" s="17">
        <v>0.59186607885635101</v>
      </c>
      <c r="AM9" s="17">
        <v>0.518539912951411</v>
      </c>
      <c r="AN9" s="17">
        <v>0.60662952773432199</v>
      </c>
      <c r="AO9" s="17"/>
      <c r="AP9" s="17">
        <v>0.660197986953873</v>
      </c>
      <c r="AQ9" s="17">
        <v>0.61773091319949502</v>
      </c>
      <c r="AR9" s="17">
        <v>0.67288876822249399</v>
      </c>
      <c r="AS9" s="17">
        <v>0.55180685563966902</v>
      </c>
      <c r="AT9" s="17">
        <v>0.64910638960546096</v>
      </c>
      <c r="AU9" s="17"/>
      <c r="AV9" s="17">
        <v>0.63053625054225904</v>
      </c>
      <c r="AW9" s="17">
        <v>0.63995227475356797</v>
      </c>
      <c r="AX9" s="17">
        <v>0.64457556284906103</v>
      </c>
      <c r="AY9" s="17">
        <v>0.55197334235504603</v>
      </c>
      <c r="AZ9" s="17">
        <v>0.67620297737158497</v>
      </c>
      <c r="BA9" s="17">
        <v>0.53267791362847094</v>
      </c>
      <c r="BB9" s="17"/>
      <c r="BC9" s="17">
        <v>0.57269551267432495</v>
      </c>
      <c r="BD9" s="17">
        <v>0.56369384066141104</v>
      </c>
      <c r="BE9" s="17">
        <v>0.69210687105970503</v>
      </c>
      <c r="BF9" s="17">
        <v>0.61010004413109198</v>
      </c>
      <c r="BG9" s="17">
        <v>0.58273844682429299</v>
      </c>
    </row>
    <row r="10" spans="2:59" ht="43.5" x14ac:dyDescent="0.35">
      <c r="B10" s="18" t="s">
        <v>765</v>
      </c>
      <c r="C10" s="17">
        <v>0.56811532799200304</v>
      </c>
      <c r="D10" s="17">
        <v>0.53340139160285205</v>
      </c>
      <c r="E10" s="17">
        <v>0.60036574760759698</v>
      </c>
      <c r="F10" s="17"/>
      <c r="G10" s="17">
        <v>0.59721294300008199</v>
      </c>
      <c r="H10" s="17">
        <v>0.57777666288207796</v>
      </c>
      <c r="I10" s="17">
        <v>0.47409284987419997</v>
      </c>
      <c r="J10" s="17">
        <v>0.52986475560889101</v>
      </c>
      <c r="K10" s="17">
        <v>0.60890296158999102</v>
      </c>
      <c r="L10" s="17">
        <v>0.61856971788008297</v>
      </c>
      <c r="M10" s="17"/>
      <c r="N10" s="17">
        <v>0.61738386713567295</v>
      </c>
      <c r="O10" s="17">
        <v>0.57017914617590304</v>
      </c>
      <c r="P10" s="17">
        <v>0.530092691387822</v>
      </c>
      <c r="Q10" s="17">
        <v>0.54124774786392704</v>
      </c>
      <c r="R10" s="17"/>
      <c r="S10" s="17">
        <v>0.54905116273722498</v>
      </c>
      <c r="T10" s="17">
        <v>0.53483322067675898</v>
      </c>
      <c r="U10" s="17">
        <v>0.50663974086150398</v>
      </c>
      <c r="V10" s="17">
        <v>0.67234430087333197</v>
      </c>
      <c r="W10" s="17">
        <v>0.68068970513446503</v>
      </c>
      <c r="X10" s="17">
        <v>0.53252767657593203</v>
      </c>
      <c r="Y10" s="17">
        <v>0.55620677990529499</v>
      </c>
      <c r="Z10" s="17">
        <v>0.58101936010967903</v>
      </c>
      <c r="AA10" s="17">
        <v>0.59534858773118204</v>
      </c>
      <c r="AB10" s="17">
        <v>0.54037631404770103</v>
      </c>
      <c r="AC10" s="17">
        <v>0.62805603966290102</v>
      </c>
      <c r="AD10" s="17">
        <v>0.39430132934729201</v>
      </c>
      <c r="AE10" s="17"/>
      <c r="AF10" s="17">
        <v>0.56095903792276003</v>
      </c>
      <c r="AG10" s="17">
        <v>0.58715435321218301</v>
      </c>
      <c r="AH10" s="17">
        <v>0.51083974689748302</v>
      </c>
      <c r="AI10" s="17"/>
      <c r="AJ10" s="17">
        <v>0.65371109748376599</v>
      </c>
      <c r="AK10" s="17">
        <v>0.55563941299233599</v>
      </c>
      <c r="AL10" s="17">
        <v>0.56155335150519103</v>
      </c>
      <c r="AM10" s="17">
        <v>0.47165428720829</v>
      </c>
      <c r="AN10" s="17">
        <v>0.48079842132752099</v>
      </c>
      <c r="AO10" s="17"/>
      <c r="AP10" s="17">
        <v>0.63526747611006995</v>
      </c>
      <c r="AQ10" s="17">
        <v>0.58597054360062195</v>
      </c>
      <c r="AR10" s="17">
        <v>0.65921467902067499</v>
      </c>
      <c r="AS10" s="17">
        <v>0.49326360841641398</v>
      </c>
      <c r="AT10" s="17">
        <v>0.50580109520153405</v>
      </c>
      <c r="AU10" s="17"/>
      <c r="AV10" s="17">
        <v>0.62152527587365303</v>
      </c>
      <c r="AW10" s="17">
        <v>0.58500611447642603</v>
      </c>
      <c r="AX10" s="17">
        <v>0.66033804179981903</v>
      </c>
      <c r="AY10" s="17">
        <v>0.46404624203956502</v>
      </c>
      <c r="AZ10" s="17">
        <v>0.51013746360677203</v>
      </c>
      <c r="BA10" s="17">
        <v>0.55487837552460095</v>
      </c>
      <c r="BB10" s="17"/>
      <c r="BC10" s="17">
        <v>0.56054612511340296</v>
      </c>
      <c r="BD10" s="17">
        <v>0.53034227013942803</v>
      </c>
      <c r="BE10" s="17">
        <v>0.59949959036354095</v>
      </c>
      <c r="BF10" s="17">
        <v>0.57170811571364</v>
      </c>
      <c r="BG10" s="17">
        <v>0.71562843473640503</v>
      </c>
    </row>
    <row r="11" spans="2:59" ht="43.5" x14ac:dyDescent="0.35">
      <c r="B11" s="18" t="s">
        <v>766</v>
      </c>
      <c r="C11" s="17">
        <v>0.51792653825941504</v>
      </c>
      <c r="D11" s="17">
        <v>0.48132877855446798</v>
      </c>
      <c r="E11" s="17">
        <v>0.55251976285413895</v>
      </c>
      <c r="F11" s="17"/>
      <c r="G11" s="17">
        <v>0.48273039632273301</v>
      </c>
      <c r="H11" s="17">
        <v>0.578334920525157</v>
      </c>
      <c r="I11" s="17">
        <v>0.5348364354945</v>
      </c>
      <c r="J11" s="17">
        <v>0.51444540863786203</v>
      </c>
      <c r="K11" s="17">
        <v>0.43530317218751302</v>
      </c>
      <c r="L11" s="17">
        <v>0.53298240415748699</v>
      </c>
      <c r="M11" s="17"/>
      <c r="N11" s="17">
        <v>0.60032752492598096</v>
      </c>
      <c r="O11" s="17">
        <v>0.46372642928885399</v>
      </c>
      <c r="P11" s="17">
        <v>0.47381064814508</v>
      </c>
      <c r="Q11" s="17">
        <v>0.51809585287711801</v>
      </c>
      <c r="R11" s="17"/>
      <c r="S11" s="17">
        <v>0.48765350336444702</v>
      </c>
      <c r="T11" s="17">
        <v>0.54538023441475303</v>
      </c>
      <c r="U11" s="17">
        <v>0.53562835923832597</v>
      </c>
      <c r="V11" s="17">
        <v>0.518790092889448</v>
      </c>
      <c r="W11" s="17">
        <v>0.51609451088571801</v>
      </c>
      <c r="X11" s="17">
        <v>0.49568139736747002</v>
      </c>
      <c r="Y11" s="17">
        <v>0.517525339653091</v>
      </c>
      <c r="Z11" s="17">
        <v>0.56081556536269805</v>
      </c>
      <c r="AA11" s="17">
        <v>0.52645744986389797</v>
      </c>
      <c r="AB11" s="17">
        <v>0.440688453590666</v>
      </c>
      <c r="AC11" s="17">
        <v>0.68103452430644795</v>
      </c>
      <c r="AD11" s="17">
        <v>0.45558420525953802</v>
      </c>
      <c r="AE11" s="17"/>
      <c r="AF11" s="17">
        <v>0.49965815783200901</v>
      </c>
      <c r="AG11" s="17">
        <v>0.54010628701472096</v>
      </c>
      <c r="AH11" s="17">
        <v>0.497944662454469</v>
      </c>
      <c r="AI11" s="17"/>
      <c r="AJ11" s="17">
        <v>0.54257073498006303</v>
      </c>
      <c r="AK11" s="17">
        <v>0.56480097740850299</v>
      </c>
      <c r="AL11" s="17">
        <v>0.54317492570965697</v>
      </c>
      <c r="AM11" s="17">
        <v>0.43425099710158599</v>
      </c>
      <c r="AN11" s="17">
        <v>0.48124865581145398</v>
      </c>
      <c r="AO11" s="17"/>
      <c r="AP11" s="17">
        <v>0.52023755321037501</v>
      </c>
      <c r="AQ11" s="17">
        <v>0.56161018288168996</v>
      </c>
      <c r="AR11" s="17">
        <v>0.60537479916422898</v>
      </c>
      <c r="AS11" s="17">
        <v>0.483637064871489</v>
      </c>
      <c r="AT11" s="17">
        <v>0.48940713051768803</v>
      </c>
      <c r="AU11" s="17"/>
      <c r="AV11" s="17">
        <v>0.57256743171070301</v>
      </c>
      <c r="AW11" s="17">
        <v>0.52238568018146603</v>
      </c>
      <c r="AX11" s="17">
        <v>0.53944510768948695</v>
      </c>
      <c r="AY11" s="17">
        <v>0.48270010794747298</v>
      </c>
      <c r="AZ11" s="17">
        <v>0.50977448118143498</v>
      </c>
      <c r="BA11" s="17">
        <v>0.50812406446770098</v>
      </c>
      <c r="BB11" s="17"/>
      <c r="BC11" s="17">
        <v>0.44757130876094198</v>
      </c>
      <c r="BD11" s="17">
        <v>0.49930135974627499</v>
      </c>
      <c r="BE11" s="17">
        <v>0.53728779902674495</v>
      </c>
      <c r="BF11" s="17">
        <v>0.60589446875004005</v>
      </c>
      <c r="BG11" s="17">
        <v>0.73919529549857599</v>
      </c>
    </row>
    <row r="12" spans="2:59" ht="43.5" x14ac:dyDescent="0.35">
      <c r="B12" s="18" t="s">
        <v>767</v>
      </c>
      <c r="C12" s="17">
        <v>0.45437873387507599</v>
      </c>
      <c r="D12" s="17">
        <v>0.48467481648145699</v>
      </c>
      <c r="E12" s="17">
        <v>0.42416518125255098</v>
      </c>
      <c r="F12" s="17"/>
      <c r="G12" s="17">
        <v>0.50047395264613403</v>
      </c>
      <c r="H12" s="17">
        <v>0.49293236842336802</v>
      </c>
      <c r="I12" s="17">
        <v>0.48129495131896899</v>
      </c>
      <c r="J12" s="17">
        <v>0.46263633452306302</v>
      </c>
      <c r="K12" s="17">
        <v>0.430578995002669</v>
      </c>
      <c r="L12" s="17">
        <v>0.37637307321286001</v>
      </c>
      <c r="M12" s="17"/>
      <c r="N12" s="17">
        <v>0.51811968102058903</v>
      </c>
      <c r="O12" s="17">
        <v>0.43000669856004498</v>
      </c>
      <c r="P12" s="17">
        <v>0.42671402648541501</v>
      </c>
      <c r="Q12" s="17">
        <v>0.42919434563801101</v>
      </c>
      <c r="R12" s="17"/>
      <c r="S12" s="17">
        <v>0.49809996718737398</v>
      </c>
      <c r="T12" s="17">
        <v>0.49321852470774902</v>
      </c>
      <c r="U12" s="17">
        <v>0.45030618954510698</v>
      </c>
      <c r="V12" s="17">
        <v>0.44267395124850101</v>
      </c>
      <c r="W12" s="17">
        <v>0.47178346605877503</v>
      </c>
      <c r="X12" s="17">
        <v>0.45862437394503203</v>
      </c>
      <c r="Y12" s="17">
        <v>0.384441166621175</v>
      </c>
      <c r="Z12" s="17">
        <v>0.39614223995839498</v>
      </c>
      <c r="AA12" s="17">
        <v>0.42037913326807003</v>
      </c>
      <c r="AB12" s="17">
        <v>0.42686842936184799</v>
      </c>
      <c r="AC12" s="17">
        <v>0.53695094272470201</v>
      </c>
      <c r="AD12" s="17">
        <v>0.39571194784962799</v>
      </c>
      <c r="AE12" s="17"/>
      <c r="AF12" s="17">
        <v>0.394626137952032</v>
      </c>
      <c r="AG12" s="17">
        <v>0.49996441324740298</v>
      </c>
      <c r="AH12" s="17">
        <v>0.37110933559049702</v>
      </c>
      <c r="AI12" s="17"/>
      <c r="AJ12" s="17">
        <v>0.43688178423420398</v>
      </c>
      <c r="AK12" s="17">
        <v>0.55613964355993595</v>
      </c>
      <c r="AL12" s="17">
        <v>0.45504703017470999</v>
      </c>
      <c r="AM12" s="17">
        <v>0.27017985471625899</v>
      </c>
      <c r="AN12" s="17">
        <v>0.39435227797584799</v>
      </c>
      <c r="AO12" s="17"/>
      <c r="AP12" s="17">
        <v>0.383371584694014</v>
      </c>
      <c r="AQ12" s="17">
        <v>0.54137716105756095</v>
      </c>
      <c r="AR12" s="17">
        <v>0.46031409066795098</v>
      </c>
      <c r="AS12" s="17">
        <v>0.42089330322025897</v>
      </c>
      <c r="AT12" s="17">
        <v>0.43110051508595598</v>
      </c>
      <c r="AU12" s="17"/>
      <c r="AV12" s="17">
        <v>0.57668089195431904</v>
      </c>
      <c r="AW12" s="17">
        <v>0.40839222604322101</v>
      </c>
      <c r="AX12" s="17">
        <v>0.49259260559510898</v>
      </c>
      <c r="AY12" s="17">
        <v>0.42355874153739398</v>
      </c>
      <c r="AZ12" s="17">
        <v>0.45284727672606601</v>
      </c>
      <c r="BA12" s="17">
        <v>0.35432707777752898</v>
      </c>
      <c r="BB12" s="17"/>
      <c r="BC12" s="17">
        <v>0.39484042614324</v>
      </c>
      <c r="BD12" s="17">
        <v>0.39556573666221201</v>
      </c>
      <c r="BE12" s="17">
        <v>0.50553358665638604</v>
      </c>
      <c r="BF12" s="17">
        <v>0.50293482948285095</v>
      </c>
      <c r="BG12" s="17">
        <v>0.6223486505318</v>
      </c>
    </row>
    <row r="13" spans="2:59" ht="29" x14ac:dyDescent="0.35">
      <c r="B13" s="18" t="s">
        <v>768</v>
      </c>
      <c r="C13" s="17">
        <v>0.41599150214408998</v>
      </c>
      <c r="D13" s="17">
        <v>0.41192762483914303</v>
      </c>
      <c r="E13" s="17">
        <v>0.41693633680655501</v>
      </c>
      <c r="F13" s="17"/>
      <c r="G13" s="17">
        <v>0.418096532045377</v>
      </c>
      <c r="H13" s="17">
        <v>0.44131331235791399</v>
      </c>
      <c r="I13" s="17">
        <v>0.40433202730414503</v>
      </c>
      <c r="J13" s="17">
        <v>0.39358416339313301</v>
      </c>
      <c r="K13" s="17">
        <v>0.42558723432609202</v>
      </c>
      <c r="L13" s="17">
        <v>0.41393049707545598</v>
      </c>
      <c r="M13" s="17"/>
      <c r="N13" s="17">
        <v>0.450622490978281</v>
      </c>
      <c r="O13" s="17">
        <v>0.41184548156483802</v>
      </c>
      <c r="P13" s="17">
        <v>0.35160835284756298</v>
      </c>
      <c r="Q13" s="17">
        <v>0.43587971823133598</v>
      </c>
      <c r="R13" s="17"/>
      <c r="S13" s="17">
        <v>0.468502754825322</v>
      </c>
      <c r="T13" s="17">
        <v>0.376593938426733</v>
      </c>
      <c r="U13" s="17">
        <v>0.40019183099042699</v>
      </c>
      <c r="V13" s="17">
        <v>0.416797533663049</v>
      </c>
      <c r="W13" s="17">
        <v>0.33164943293339799</v>
      </c>
      <c r="X13" s="17">
        <v>0.42822723296772502</v>
      </c>
      <c r="Y13" s="17">
        <v>0.41413820132285001</v>
      </c>
      <c r="Z13" s="17">
        <v>0.50916354979610401</v>
      </c>
      <c r="AA13" s="17">
        <v>0.38045940017090601</v>
      </c>
      <c r="AB13" s="17">
        <v>0.387251140828831</v>
      </c>
      <c r="AC13" s="17">
        <v>0.54321578989568797</v>
      </c>
      <c r="AD13" s="17">
        <v>0.40328540510564498</v>
      </c>
      <c r="AE13" s="17"/>
      <c r="AF13" s="17">
        <v>0.39230198167977698</v>
      </c>
      <c r="AG13" s="17">
        <v>0.45657193897807902</v>
      </c>
      <c r="AH13" s="17">
        <v>0.31807362502775799</v>
      </c>
      <c r="AI13" s="17"/>
      <c r="AJ13" s="17">
        <v>0.40420417418752802</v>
      </c>
      <c r="AK13" s="17">
        <v>0.42329527245218002</v>
      </c>
      <c r="AL13" s="17">
        <v>0.44244333095087901</v>
      </c>
      <c r="AM13" s="17">
        <v>0.543978326944762</v>
      </c>
      <c r="AN13" s="17">
        <v>0.36540136823798203</v>
      </c>
      <c r="AO13" s="17"/>
      <c r="AP13" s="17">
        <v>0.40623144063813799</v>
      </c>
      <c r="AQ13" s="17">
        <v>0.44344473279561503</v>
      </c>
      <c r="AR13" s="17">
        <v>0.48692972593161898</v>
      </c>
      <c r="AS13" s="17">
        <v>0.41943278140992601</v>
      </c>
      <c r="AT13" s="17">
        <v>0.38577928300806502</v>
      </c>
      <c r="AU13" s="17"/>
      <c r="AV13" s="17">
        <v>0.45768213648241501</v>
      </c>
      <c r="AW13" s="17">
        <v>0.431310907844769</v>
      </c>
      <c r="AX13" s="17">
        <v>0.42716085306954299</v>
      </c>
      <c r="AY13" s="17">
        <v>0.38905468171886798</v>
      </c>
      <c r="AZ13" s="17">
        <v>0.36264161136998602</v>
      </c>
      <c r="BA13" s="17">
        <v>0.34960565808803001</v>
      </c>
      <c r="BB13" s="17"/>
      <c r="BC13" s="17">
        <v>0.45889424965342401</v>
      </c>
      <c r="BD13" s="17">
        <v>0.36764267269086398</v>
      </c>
      <c r="BE13" s="17">
        <v>0.46102581215598198</v>
      </c>
      <c r="BF13" s="17">
        <v>0.38866681659549501</v>
      </c>
      <c r="BG13" s="17">
        <v>0.55782590965228296</v>
      </c>
    </row>
    <row r="14" spans="2:59" ht="29" x14ac:dyDescent="0.35">
      <c r="B14" s="18" t="s">
        <v>769</v>
      </c>
      <c r="C14" s="17">
        <v>0.25731372714315098</v>
      </c>
      <c r="D14" s="17">
        <v>0.29234101986821898</v>
      </c>
      <c r="E14" s="17">
        <v>0.22005801741827399</v>
      </c>
      <c r="F14" s="17"/>
      <c r="G14" s="17">
        <v>0.29789100973968102</v>
      </c>
      <c r="H14" s="17">
        <v>0.379208444272774</v>
      </c>
      <c r="I14" s="17">
        <v>0.21872021033084199</v>
      </c>
      <c r="J14" s="17">
        <v>0.30293581742904302</v>
      </c>
      <c r="K14" s="17">
        <v>0.18401620054699999</v>
      </c>
      <c r="L14" s="17">
        <v>0.16707617813061601</v>
      </c>
      <c r="M14" s="17"/>
      <c r="N14" s="17">
        <v>0.31741524894963502</v>
      </c>
      <c r="O14" s="17">
        <v>0.25850503411760301</v>
      </c>
      <c r="P14" s="17">
        <v>0.19773899005398801</v>
      </c>
      <c r="Q14" s="17">
        <v>0.236957131979604</v>
      </c>
      <c r="R14" s="17"/>
      <c r="S14" s="17">
        <v>0.32467167221779197</v>
      </c>
      <c r="T14" s="17">
        <v>0.24060181856112201</v>
      </c>
      <c r="U14" s="17">
        <v>0.24671065424003999</v>
      </c>
      <c r="V14" s="17">
        <v>0.23830779838546401</v>
      </c>
      <c r="W14" s="17">
        <v>0.26196086809632002</v>
      </c>
      <c r="X14" s="17">
        <v>0.28394271111696401</v>
      </c>
      <c r="Y14" s="17">
        <v>0.20145084783363601</v>
      </c>
      <c r="Z14" s="17">
        <v>0.283422769315269</v>
      </c>
      <c r="AA14" s="17">
        <v>0.23154003800573</v>
      </c>
      <c r="AB14" s="17">
        <v>0.243518208424955</v>
      </c>
      <c r="AC14" s="17">
        <v>0.229965598221891</v>
      </c>
      <c r="AD14" s="17">
        <v>0.25714307136812198</v>
      </c>
      <c r="AE14" s="17"/>
      <c r="AF14" s="17">
        <v>0.28850665175606199</v>
      </c>
      <c r="AG14" s="17">
        <v>0.24257965026013301</v>
      </c>
      <c r="AH14" s="17">
        <v>0.23061736154038601</v>
      </c>
      <c r="AI14" s="17"/>
      <c r="AJ14" s="17">
        <v>0.26574050739127603</v>
      </c>
      <c r="AK14" s="17">
        <v>0.28042177510524002</v>
      </c>
      <c r="AL14" s="17">
        <v>0.236582260590601</v>
      </c>
      <c r="AM14" s="17">
        <v>0.32296942978376197</v>
      </c>
      <c r="AN14" s="17">
        <v>0.26254506081655199</v>
      </c>
      <c r="AO14" s="17"/>
      <c r="AP14" s="17">
        <v>0.26030139027916499</v>
      </c>
      <c r="AQ14" s="17">
        <v>0.29679014634996098</v>
      </c>
      <c r="AR14" s="17">
        <v>0.23245132903694901</v>
      </c>
      <c r="AS14" s="17">
        <v>0.22174114372310599</v>
      </c>
      <c r="AT14" s="17">
        <v>0.24737618994236199</v>
      </c>
      <c r="AU14" s="17"/>
      <c r="AV14" s="17">
        <v>0.28484047599942303</v>
      </c>
      <c r="AW14" s="17">
        <v>0.29067803536376802</v>
      </c>
      <c r="AX14" s="17">
        <v>0.202472724085379</v>
      </c>
      <c r="AY14" s="17">
        <v>0.23958124555200699</v>
      </c>
      <c r="AZ14" s="17">
        <v>0.24248246648348001</v>
      </c>
      <c r="BA14" s="17">
        <v>0.24968551529427299</v>
      </c>
      <c r="BB14" s="17"/>
      <c r="BC14" s="17">
        <v>0.22338434148463199</v>
      </c>
      <c r="BD14" s="17">
        <v>0.24261356020713601</v>
      </c>
      <c r="BE14" s="17">
        <v>0.29942103475819798</v>
      </c>
      <c r="BF14" s="17">
        <v>0.29689134762582498</v>
      </c>
      <c r="BG14" s="17">
        <v>0.481304608132614</v>
      </c>
    </row>
    <row r="15" spans="2:59" x14ac:dyDescent="0.35">
      <c r="B15" s="18" t="s">
        <v>770</v>
      </c>
      <c r="C15" s="17">
        <v>8.4892287843110995E-2</v>
      </c>
      <c r="D15" s="17">
        <v>9.7776615338721201E-2</v>
      </c>
      <c r="E15" s="17">
        <v>7.0638086777747494E-2</v>
      </c>
      <c r="F15" s="17"/>
      <c r="G15" s="17">
        <v>0.114627413871511</v>
      </c>
      <c r="H15" s="17">
        <v>0.1539563045539</v>
      </c>
      <c r="I15" s="17">
        <v>7.3039032567308496E-2</v>
      </c>
      <c r="J15" s="17">
        <v>6.3211260728823396E-2</v>
      </c>
      <c r="K15" s="17">
        <v>6.3723309875976894E-2</v>
      </c>
      <c r="L15" s="17">
        <v>4.5342271838748303E-2</v>
      </c>
      <c r="M15" s="17"/>
      <c r="N15" s="17">
        <v>0.101463831900445</v>
      </c>
      <c r="O15" s="17">
        <v>0.10575646772671</v>
      </c>
      <c r="P15" s="17">
        <v>7.8371802096231999E-2</v>
      </c>
      <c r="Q15" s="17">
        <v>4.9580163038994901E-2</v>
      </c>
      <c r="R15" s="17"/>
      <c r="S15" s="17">
        <v>0.12689019285004</v>
      </c>
      <c r="T15" s="17">
        <v>9.9678859653108604E-2</v>
      </c>
      <c r="U15" s="17">
        <v>4.0970327058960199E-2</v>
      </c>
      <c r="V15" s="17">
        <v>7.1301534771146105E-2</v>
      </c>
      <c r="W15" s="17">
        <v>0.12678036000182</v>
      </c>
      <c r="X15" s="17">
        <v>6.5256458442758694E-2</v>
      </c>
      <c r="Y15" s="17">
        <v>0.11935121054754</v>
      </c>
      <c r="Z15" s="17">
        <v>4.1613902588336103E-2</v>
      </c>
      <c r="AA15" s="17">
        <v>5.6447508390553403E-2</v>
      </c>
      <c r="AB15" s="17">
        <v>5.2402373426678903E-2</v>
      </c>
      <c r="AC15" s="17">
        <v>0.120248288577501</v>
      </c>
      <c r="AD15" s="17">
        <v>3.7850557991199102E-2</v>
      </c>
      <c r="AE15" s="17"/>
      <c r="AF15" s="17">
        <v>8.8652552512546598E-2</v>
      </c>
      <c r="AG15" s="17">
        <v>7.6636745667581094E-2</v>
      </c>
      <c r="AH15" s="17">
        <v>6.9086646393718601E-2</v>
      </c>
      <c r="AI15" s="17"/>
      <c r="AJ15" s="17">
        <v>7.7766535283143007E-2</v>
      </c>
      <c r="AK15" s="17">
        <v>0.128682463150006</v>
      </c>
      <c r="AL15" s="17">
        <v>7.7396091410185303E-2</v>
      </c>
      <c r="AM15" s="17">
        <v>5.7159890274957298E-2</v>
      </c>
      <c r="AN15" s="17">
        <v>4.3445623251965902E-2</v>
      </c>
      <c r="AO15" s="17"/>
      <c r="AP15" s="17">
        <v>7.1839709236862004E-2</v>
      </c>
      <c r="AQ15" s="17">
        <v>0.115407608843263</v>
      </c>
      <c r="AR15" s="17">
        <v>4.9763809899534703E-2</v>
      </c>
      <c r="AS15" s="17">
        <v>0.124194737289219</v>
      </c>
      <c r="AT15" s="17">
        <v>7.2365996473114605E-2</v>
      </c>
      <c r="AU15" s="17"/>
      <c r="AV15" s="17">
        <v>0.12826390599106799</v>
      </c>
      <c r="AW15" s="17">
        <v>8.9738415899167506E-2</v>
      </c>
      <c r="AX15" s="17">
        <v>4.2097541089782302E-2</v>
      </c>
      <c r="AY15" s="17">
        <v>9.0980255623495307E-2</v>
      </c>
      <c r="AZ15" s="17">
        <v>4.9875421460218797E-2</v>
      </c>
      <c r="BA15" s="17">
        <v>8.9105421439507795E-2</v>
      </c>
      <c r="BB15" s="17"/>
      <c r="BC15" s="17">
        <v>6.6990513406164701E-2</v>
      </c>
      <c r="BD15" s="17">
        <v>0.10117352303696101</v>
      </c>
      <c r="BE15" s="17">
        <v>8.5442126389922504E-2</v>
      </c>
      <c r="BF15" s="17">
        <v>0.118931242979418</v>
      </c>
      <c r="BG15" s="17">
        <v>9.0662853148453806E-2</v>
      </c>
    </row>
    <row r="16" spans="2:59" x14ac:dyDescent="0.35">
      <c r="B16" s="18" t="s">
        <v>122</v>
      </c>
      <c r="C16" s="17">
        <v>3.7946493765617401E-2</v>
      </c>
      <c r="D16" s="17">
        <v>3.3984140767363703E-2</v>
      </c>
      <c r="E16" s="17">
        <v>4.2181938234733103E-2</v>
      </c>
      <c r="F16" s="17"/>
      <c r="G16" s="17">
        <v>0</v>
      </c>
      <c r="H16" s="17">
        <v>3.4517464033459101E-2</v>
      </c>
      <c r="I16" s="17">
        <v>6.0737822188156702E-2</v>
      </c>
      <c r="J16" s="17">
        <v>7.8474857045542107E-2</v>
      </c>
      <c r="K16" s="17">
        <v>1.4875236371349699E-2</v>
      </c>
      <c r="L16" s="17">
        <v>3.2343939332765102E-2</v>
      </c>
      <c r="M16" s="17"/>
      <c r="N16" s="17">
        <v>1.9887309661033199E-2</v>
      </c>
      <c r="O16" s="17">
        <v>5.01379812279018E-2</v>
      </c>
      <c r="P16" s="17">
        <v>5.4940401441503701E-2</v>
      </c>
      <c r="Q16" s="17">
        <v>3.0691529733533E-2</v>
      </c>
      <c r="R16" s="17"/>
      <c r="S16" s="17">
        <v>1.83301756070837E-2</v>
      </c>
      <c r="T16" s="17">
        <v>5.9781616800183901E-2</v>
      </c>
      <c r="U16" s="17">
        <v>8.8339468046984504E-2</v>
      </c>
      <c r="V16" s="17">
        <v>4.85693208888891E-2</v>
      </c>
      <c r="W16" s="17">
        <v>2.6226571729923799E-2</v>
      </c>
      <c r="X16" s="17">
        <v>1.6078518421435699E-2</v>
      </c>
      <c r="Y16" s="17">
        <v>6.3532849554231399E-2</v>
      </c>
      <c r="Z16" s="17">
        <v>2.2773305203016399E-2</v>
      </c>
      <c r="AA16" s="17">
        <v>3.9589905611746697E-2</v>
      </c>
      <c r="AB16" s="17">
        <v>1.3553655545507699E-2</v>
      </c>
      <c r="AC16" s="17">
        <v>0</v>
      </c>
      <c r="AD16" s="17">
        <v>6.4821701951283103E-2</v>
      </c>
      <c r="AE16" s="17"/>
      <c r="AF16" s="17">
        <v>3.9918160963261201E-2</v>
      </c>
      <c r="AG16" s="17">
        <v>2.7184005052346801E-2</v>
      </c>
      <c r="AH16" s="17">
        <v>9.2812734776966499E-2</v>
      </c>
      <c r="AI16" s="17"/>
      <c r="AJ16" s="17">
        <v>3.0963134063148001E-2</v>
      </c>
      <c r="AK16" s="17">
        <v>1.3669736071205699E-2</v>
      </c>
      <c r="AL16" s="17">
        <v>1.5357965921505901E-2</v>
      </c>
      <c r="AM16" s="17">
        <v>0.16720022551031799</v>
      </c>
      <c r="AN16" s="17">
        <v>7.7962365563137001E-2</v>
      </c>
      <c r="AO16" s="17"/>
      <c r="AP16" s="17">
        <v>3.2748125749944901E-2</v>
      </c>
      <c r="AQ16" s="17">
        <v>1.9763476248553801E-2</v>
      </c>
      <c r="AR16" s="17">
        <v>0</v>
      </c>
      <c r="AS16" s="17">
        <v>7.9235011573934297E-2</v>
      </c>
      <c r="AT16" s="17">
        <v>3.8107658661991499E-2</v>
      </c>
      <c r="AU16" s="17"/>
      <c r="AV16" s="17">
        <v>1.28788065253671E-2</v>
      </c>
      <c r="AW16" s="17">
        <v>3.3989702965392603E-2</v>
      </c>
      <c r="AX16" s="17">
        <v>0</v>
      </c>
      <c r="AY16" s="17">
        <v>7.4702593268537898E-2</v>
      </c>
      <c r="AZ16" s="17">
        <v>2.5887787947473598E-2</v>
      </c>
      <c r="BA16" s="17">
        <v>8.8032220001246206E-2</v>
      </c>
      <c r="BB16" s="17"/>
      <c r="BC16" s="17">
        <v>4.5354889791882798E-2</v>
      </c>
      <c r="BD16" s="17">
        <v>3.1343875275042399E-2</v>
      </c>
      <c r="BE16" s="17">
        <v>4.13549952705718E-2</v>
      </c>
      <c r="BF16" s="17">
        <v>4.2162128003350098E-2</v>
      </c>
      <c r="BG16" s="17">
        <v>7.0464789557331597E-2</v>
      </c>
    </row>
    <row r="17" spans="2:59" x14ac:dyDescent="0.35">
      <c r="B17" s="18" t="s">
        <v>123</v>
      </c>
      <c r="C17" s="19">
        <v>7.7116677871365599E-2</v>
      </c>
      <c r="D17" s="19">
        <v>8.6744695884339001E-2</v>
      </c>
      <c r="E17" s="19">
        <v>6.8283449135644395E-2</v>
      </c>
      <c r="F17" s="19"/>
      <c r="G17" s="19">
        <v>3.81481244766574E-2</v>
      </c>
      <c r="H17" s="19">
        <v>3.9534768481090998E-2</v>
      </c>
      <c r="I17" s="19">
        <v>0.10560728354317001</v>
      </c>
      <c r="J17" s="19">
        <v>5.8365760527823302E-2</v>
      </c>
      <c r="K17" s="19">
        <v>0.106149858551135</v>
      </c>
      <c r="L17" s="19">
        <v>0.110043216838382</v>
      </c>
      <c r="M17" s="19"/>
      <c r="N17" s="19">
        <v>4.2379774748397499E-2</v>
      </c>
      <c r="O17" s="19">
        <v>8.2638141974948495E-2</v>
      </c>
      <c r="P17" s="19">
        <v>6.8223655822363005E-2</v>
      </c>
      <c r="Q17" s="19">
        <v>0.119839867460263</v>
      </c>
      <c r="R17" s="19"/>
      <c r="S17" s="19">
        <v>4.41808813745177E-2</v>
      </c>
      <c r="T17" s="19">
        <v>0.12737956641905199</v>
      </c>
      <c r="U17" s="19">
        <v>7.3406550493806302E-2</v>
      </c>
      <c r="V17" s="19">
        <v>4.01836423093258E-2</v>
      </c>
      <c r="W17" s="19">
        <v>3.9031306409759499E-2</v>
      </c>
      <c r="X17" s="19">
        <v>7.7823846400027194E-2</v>
      </c>
      <c r="Y17" s="19">
        <v>6.6989709170991299E-2</v>
      </c>
      <c r="Z17" s="19">
        <v>9.1652870100735501E-2</v>
      </c>
      <c r="AA17" s="19">
        <v>6.8035565844939402E-2</v>
      </c>
      <c r="AB17" s="19">
        <v>0.17139777667400299</v>
      </c>
      <c r="AC17" s="19">
        <v>1.5039477938023901E-2</v>
      </c>
      <c r="AD17" s="19">
        <v>0.112453400603496</v>
      </c>
      <c r="AE17" s="19"/>
      <c r="AF17" s="19">
        <v>8.5877595819398106E-2</v>
      </c>
      <c r="AG17" s="19">
        <v>6.6471601353319004E-2</v>
      </c>
      <c r="AH17" s="19">
        <v>0.116693602623343</v>
      </c>
      <c r="AI17" s="19"/>
      <c r="AJ17" s="19">
        <v>6.6752954582152496E-2</v>
      </c>
      <c r="AK17" s="19">
        <v>5.8855811635711797E-2</v>
      </c>
      <c r="AL17" s="19">
        <v>8.1934405110943395E-2</v>
      </c>
      <c r="AM17" s="19">
        <v>0</v>
      </c>
      <c r="AN17" s="19">
        <v>0.106697470092908</v>
      </c>
      <c r="AO17" s="19"/>
      <c r="AP17" s="19">
        <v>5.4815570872324103E-2</v>
      </c>
      <c r="AQ17" s="19">
        <v>5.3502039552154497E-2</v>
      </c>
      <c r="AR17" s="19">
        <v>7.5731950094592104E-2</v>
      </c>
      <c r="AS17" s="19">
        <v>7.7333785544762806E-2</v>
      </c>
      <c r="AT17" s="19">
        <v>7.6973045491781397E-2</v>
      </c>
      <c r="AU17" s="19"/>
      <c r="AV17" s="19">
        <v>4.6492935279879799E-2</v>
      </c>
      <c r="AW17" s="19">
        <v>4.9789150357789899E-2</v>
      </c>
      <c r="AX17" s="19">
        <v>7.8182278625375301E-2</v>
      </c>
      <c r="AY17" s="19">
        <v>7.8781312734676506E-2</v>
      </c>
      <c r="AZ17" s="19">
        <v>7.3833434177249802E-2</v>
      </c>
      <c r="BA17" s="19">
        <v>0.136273296763472</v>
      </c>
      <c r="BB17" s="19"/>
      <c r="BC17" s="19">
        <v>9.6563952011571502E-2</v>
      </c>
      <c r="BD17" s="19">
        <v>0.10523900077767501</v>
      </c>
      <c r="BE17" s="19">
        <v>4.9537394066524403E-2</v>
      </c>
      <c r="BF17" s="19">
        <v>4.7737958434107497E-2</v>
      </c>
      <c r="BG17" s="19">
        <v>0</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dimension ref="B2:BG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43.5" x14ac:dyDescent="0.35">
      <c r="B9" s="18" t="s">
        <v>772</v>
      </c>
      <c r="C9" s="17">
        <v>0.48955537239158098</v>
      </c>
      <c r="D9" s="17">
        <v>0.47587647475192202</v>
      </c>
      <c r="E9" s="17">
        <v>0.49865229080906598</v>
      </c>
      <c r="F9" s="17"/>
      <c r="G9" s="17">
        <v>0.46900537593994901</v>
      </c>
      <c r="H9" s="17">
        <v>0.492744875964507</v>
      </c>
      <c r="I9" s="17">
        <v>0.44292560949055099</v>
      </c>
      <c r="J9" s="17">
        <v>0.55305096009419197</v>
      </c>
      <c r="K9" s="17">
        <v>0.52089833627317805</v>
      </c>
      <c r="L9" s="17">
        <v>0.46933311926784299</v>
      </c>
      <c r="M9" s="17"/>
      <c r="N9" s="17">
        <v>0.51749822493209596</v>
      </c>
      <c r="O9" s="17">
        <v>0.54173327400404503</v>
      </c>
      <c r="P9" s="17">
        <v>0.44473140853176002</v>
      </c>
      <c r="Q9" s="17">
        <v>0.4396253904154</v>
      </c>
      <c r="R9" s="17"/>
      <c r="S9" s="17">
        <v>0.52418217460757899</v>
      </c>
      <c r="T9" s="17">
        <v>0.53454022149568503</v>
      </c>
      <c r="U9" s="17">
        <v>0.45886314545576101</v>
      </c>
      <c r="V9" s="17">
        <v>0.56870861257271099</v>
      </c>
      <c r="W9" s="17">
        <v>0.42159970334840302</v>
      </c>
      <c r="X9" s="17">
        <v>0.35092114285897003</v>
      </c>
      <c r="Y9" s="17">
        <v>0.48593804216054898</v>
      </c>
      <c r="Z9" s="17">
        <v>0.44090766682098698</v>
      </c>
      <c r="AA9" s="17">
        <v>0.49297616173937697</v>
      </c>
      <c r="AB9" s="17">
        <v>0.49914427411805401</v>
      </c>
      <c r="AC9" s="17">
        <v>0.58076192563524698</v>
      </c>
      <c r="AD9" s="17">
        <v>0.48368270791134099</v>
      </c>
      <c r="AE9" s="17"/>
      <c r="AF9" s="17">
        <v>0.50180576622351902</v>
      </c>
      <c r="AG9" s="17">
        <v>0.50064786776019399</v>
      </c>
      <c r="AH9" s="17">
        <v>0.42195066307148199</v>
      </c>
      <c r="AI9" s="17"/>
      <c r="AJ9" s="17">
        <v>0.51333380647274995</v>
      </c>
      <c r="AK9" s="17">
        <v>0.48026176959611999</v>
      </c>
      <c r="AL9" s="17">
        <v>0.35360057149351698</v>
      </c>
      <c r="AM9" s="17">
        <v>0.44790460621844902</v>
      </c>
      <c r="AN9" s="17">
        <v>0.50448732073251701</v>
      </c>
      <c r="AO9" s="17"/>
      <c r="AP9" s="17">
        <v>0.50931222413843202</v>
      </c>
      <c r="AQ9" s="17">
        <v>0.47676649526550502</v>
      </c>
      <c r="AR9" s="17">
        <v>0.49302095719323202</v>
      </c>
      <c r="AS9" s="17">
        <v>0.45432567591012601</v>
      </c>
      <c r="AT9" s="17">
        <v>0.50583783320522901</v>
      </c>
      <c r="AU9" s="17"/>
      <c r="AV9" s="17">
        <v>0.48273111578229</v>
      </c>
      <c r="AW9" s="17">
        <v>0.49196879612775801</v>
      </c>
      <c r="AX9" s="17">
        <v>0.48778138969285001</v>
      </c>
      <c r="AY9" s="17">
        <v>0.517574718621445</v>
      </c>
      <c r="AZ9" s="17">
        <v>0.52149776105610801</v>
      </c>
      <c r="BA9" s="17">
        <v>0.42627860572401899</v>
      </c>
      <c r="BB9" s="17"/>
      <c r="BC9" s="17">
        <v>0.42552842774080402</v>
      </c>
      <c r="BD9" s="17">
        <v>0.46656760474991399</v>
      </c>
      <c r="BE9" s="17">
        <v>0.54301987057142498</v>
      </c>
      <c r="BF9" s="17">
        <v>0.49654509036778499</v>
      </c>
      <c r="BG9" s="17">
        <v>0.54302225595295694</v>
      </c>
    </row>
    <row r="10" spans="2:59" ht="43.5" x14ac:dyDescent="0.35">
      <c r="B10" s="18" t="s">
        <v>773</v>
      </c>
      <c r="C10" s="17">
        <v>0.47644203844365102</v>
      </c>
      <c r="D10" s="17">
        <v>0.43028718871418298</v>
      </c>
      <c r="E10" s="17">
        <v>0.51942762749775095</v>
      </c>
      <c r="F10" s="17"/>
      <c r="G10" s="17">
        <v>0.36714005676589201</v>
      </c>
      <c r="H10" s="17">
        <v>0.466111688874977</v>
      </c>
      <c r="I10" s="17">
        <v>0.46806279547198099</v>
      </c>
      <c r="J10" s="17">
        <v>0.52902752274938003</v>
      </c>
      <c r="K10" s="17">
        <v>0.52878605271329804</v>
      </c>
      <c r="L10" s="17">
        <v>0.49520999413480699</v>
      </c>
      <c r="M10" s="17"/>
      <c r="N10" s="17">
        <v>0.48821383248538203</v>
      </c>
      <c r="O10" s="17">
        <v>0.54484748275147898</v>
      </c>
      <c r="P10" s="17">
        <v>0.386124644385274</v>
      </c>
      <c r="Q10" s="17">
        <v>0.47299961302507498</v>
      </c>
      <c r="R10" s="17"/>
      <c r="S10" s="17">
        <v>0.437030652640023</v>
      </c>
      <c r="T10" s="17">
        <v>0.48517170725161102</v>
      </c>
      <c r="U10" s="17">
        <v>0.53058048718489603</v>
      </c>
      <c r="V10" s="17">
        <v>0.53366908023271098</v>
      </c>
      <c r="W10" s="17">
        <v>0.42531608229762402</v>
      </c>
      <c r="X10" s="17">
        <v>0.36002056608633898</v>
      </c>
      <c r="Y10" s="17">
        <v>0.47527884105751</v>
      </c>
      <c r="Z10" s="17">
        <v>0.63096864843025002</v>
      </c>
      <c r="AA10" s="17">
        <v>0.43518805854321502</v>
      </c>
      <c r="AB10" s="17">
        <v>0.495454428293986</v>
      </c>
      <c r="AC10" s="17">
        <v>0.62024025717327702</v>
      </c>
      <c r="AD10" s="17">
        <v>0.46477935299346301</v>
      </c>
      <c r="AE10" s="17"/>
      <c r="AF10" s="17">
        <v>0.51672260331724496</v>
      </c>
      <c r="AG10" s="17">
        <v>0.47529226648589101</v>
      </c>
      <c r="AH10" s="17">
        <v>0.47918913467104401</v>
      </c>
      <c r="AI10" s="17"/>
      <c r="AJ10" s="17">
        <v>0.55792653979134998</v>
      </c>
      <c r="AK10" s="17">
        <v>0.42691326408658697</v>
      </c>
      <c r="AL10" s="17">
        <v>0.38098016406381602</v>
      </c>
      <c r="AM10" s="17">
        <v>0.59302954774065397</v>
      </c>
      <c r="AN10" s="17">
        <v>0.464095465639074</v>
      </c>
      <c r="AO10" s="17"/>
      <c r="AP10" s="17">
        <v>0.56847677015194997</v>
      </c>
      <c r="AQ10" s="17">
        <v>0.443888675888925</v>
      </c>
      <c r="AR10" s="17">
        <v>0.44219843867577902</v>
      </c>
      <c r="AS10" s="17">
        <v>0.53405710634992598</v>
      </c>
      <c r="AT10" s="17">
        <v>0.39011905589163898</v>
      </c>
      <c r="AU10" s="17"/>
      <c r="AV10" s="17">
        <v>0.41665258685191098</v>
      </c>
      <c r="AW10" s="17">
        <v>0.55316424520443896</v>
      </c>
      <c r="AX10" s="17">
        <v>0.499533803304063</v>
      </c>
      <c r="AY10" s="17">
        <v>0.56390268084577</v>
      </c>
      <c r="AZ10" s="17">
        <v>0.349169560537544</v>
      </c>
      <c r="BA10" s="17">
        <v>0.48146867769435697</v>
      </c>
      <c r="BB10" s="17"/>
      <c r="BC10" s="17">
        <v>0.45690328891467202</v>
      </c>
      <c r="BD10" s="17">
        <v>0.43603093835448797</v>
      </c>
      <c r="BE10" s="17">
        <v>0.51107615723644295</v>
      </c>
      <c r="BF10" s="17">
        <v>0.469832368516584</v>
      </c>
      <c r="BG10" s="17">
        <v>0.60806983985434704</v>
      </c>
    </row>
    <row r="11" spans="2:59" ht="29" x14ac:dyDescent="0.35">
      <c r="B11" s="18" t="s">
        <v>774</v>
      </c>
      <c r="C11" s="17">
        <v>0.471543515017248</v>
      </c>
      <c r="D11" s="17">
        <v>0.428451979799156</v>
      </c>
      <c r="E11" s="17">
        <v>0.50949901300364397</v>
      </c>
      <c r="F11" s="17"/>
      <c r="G11" s="17">
        <v>0.42994002361978501</v>
      </c>
      <c r="H11" s="17">
        <v>0.48294874214716799</v>
      </c>
      <c r="I11" s="17">
        <v>0.45070874938346001</v>
      </c>
      <c r="J11" s="17">
        <v>0.46926847284293899</v>
      </c>
      <c r="K11" s="17">
        <v>0.50776223614538696</v>
      </c>
      <c r="L11" s="17">
        <v>0.48699866433740602</v>
      </c>
      <c r="M11" s="17"/>
      <c r="N11" s="17">
        <v>0.48754801783844298</v>
      </c>
      <c r="O11" s="17">
        <v>0.47312518072825499</v>
      </c>
      <c r="P11" s="17">
        <v>0.453773560877132</v>
      </c>
      <c r="Q11" s="17">
        <v>0.46925380626573299</v>
      </c>
      <c r="R11" s="17"/>
      <c r="S11" s="17">
        <v>0.51619732457610601</v>
      </c>
      <c r="T11" s="17">
        <v>0.41915435244720101</v>
      </c>
      <c r="U11" s="17">
        <v>0.482838508372743</v>
      </c>
      <c r="V11" s="17">
        <v>0.58676836029106705</v>
      </c>
      <c r="W11" s="17">
        <v>0.53010440314920404</v>
      </c>
      <c r="X11" s="17">
        <v>0.35478947234955599</v>
      </c>
      <c r="Y11" s="17">
        <v>0.42432948005992999</v>
      </c>
      <c r="Z11" s="17">
        <v>0.506674205705549</v>
      </c>
      <c r="AA11" s="17">
        <v>0.49687671641336001</v>
      </c>
      <c r="AB11" s="17">
        <v>0.44205416667643499</v>
      </c>
      <c r="AC11" s="17">
        <v>0.46082164021225502</v>
      </c>
      <c r="AD11" s="17">
        <v>0.39807521423252901</v>
      </c>
      <c r="AE11" s="17"/>
      <c r="AF11" s="17">
        <v>0.49138968612376699</v>
      </c>
      <c r="AG11" s="17">
        <v>0.46385282970085601</v>
      </c>
      <c r="AH11" s="17">
        <v>0.43164123358797002</v>
      </c>
      <c r="AI11" s="17"/>
      <c r="AJ11" s="17">
        <v>0.51108716354866301</v>
      </c>
      <c r="AK11" s="17">
        <v>0.45523652178159302</v>
      </c>
      <c r="AL11" s="17">
        <v>0.44263167902813899</v>
      </c>
      <c r="AM11" s="17">
        <v>0.43277207885366797</v>
      </c>
      <c r="AN11" s="17">
        <v>0.461835285387596</v>
      </c>
      <c r="AO11" s="17"/>
      <c r="AP11" s="17">
        <v>0.51984122221307305</v>
      </c>
      <c r="AQ11" s="17">
        <v>0.43503865207942399</v>
      </c>
      <c r="AR11" s="17">
        <v>0.478317718255653</v>
      </c>
      <c r="AS11" s="17">
        <v>0.522624272388583</v>
      </c>
      <c r="AT11" s="17">
        <v>0.43733327528322202</v>
      </c>
      <c r="AU11" s="17"/>
      <c r="AV11" s="17">
        <v>0.44328966301702299</v>
      </c>
      <c r="AW11" s="17">
        <v>0.53651348485741202</v>
      </c>
      <c r="AX11" s="17">
        <v>0.56093168578936303</v>
      </c>
      <c r="AY11" s="17">
        <v>0.47829859578526301</v>
      </c>
      <c r="AZ11" s="17">
        <v>0.39790749324591901</v>
      </c>
      <c r="BA11" s="17">
        <v>0.399982222502336</v>
      </c>
      <c r="BB11" s="17"/>
      <c r="BC11" s="17">
        <v>0.453948341107762</v>
      </c>
      <c r="BD11" s="17">
        <v>0.43627085963100598</v>
      </c>
      <c r="BE11" s="17">
        <v>0.50886814657690604</v>
      </c>
      <c r="BF11" s="17">
        <v>0.55296935646716305</v>
      </c>
      <c r="BG11" s="17">
        <v>0.269800491482377</v>
      </c>
    </row>
    <row r="12" spans="2:59" ht="58" x14ac:dyDescent="0.35">
      <c r="B12" s="18" t="s">
        <v>775</v>
      </c>
      <c r="C12" s="17">
        <v>0.41681343260137599</v>
      </c>
      <c r="D12" s="17">
        <v>0.38890808618554201</v>
      </c>
      <c r="E12" s="17">
        <v>0.43931732179729599</v>
      </c>
      <c r="F12" s="17"/>
      <c r="G12" s="17">
        <v>0.41941851659178098</v>
      </c>
      <c r="H12" s="17">
        <v>0.42984284546021001</v>
      </c>
      <c r="I12" s="17">
        <v>0.41388290413843198</v>
      </c>
      <c r="J12" s="17">
        <v>0.47205687838726501</v>
      </c>
      <c r="K12" s="17">
        <v>0.405159732301344</v>
      </c>
      <c r="L12" s="17">
        <v>0.37053469855861498</v>
      </c>
      <c r="M12" s="17"/>
      <c r="N12" s="17">
        <v>0.48382335531006199</v>
      </c>
      <c r="O12" s="17">
        <v>0.400644060794143</v>
      </c>
      <c r="P12" s="17">
        <v>0.384193504569663</v>
      </c>
      <c r="Q12" s="17">
        <v>0.38337446634755101</v>
      </c>
      <c r="R12" s="17"/>
      <c r="S12" s="17">
        <v>0.46524369712886199</v>
      </c>
      <c r="T12" s="17">
        <v>0.432651255004875</v>
      </c>
      <c r="U12" s="17">
        <v>0.459240717293458</v>
      </c>
      <c r="V12" s="17">
        <v>0.47040061647157999</v>
      </c>
      <c r="W12" s="17">
        <v>0.42708289614609302</v>
      </c>
      <c r="X12" s="17">
        <v>0.333688694057304</v>
      </c>
      <c r="Y12" s="17">
        <v>0.34660464419662201</v>
      </c>
      <c r="Z12" s="17">
        <v>0.45526687629409002</v>
      </c>
      <c r="AA12" s="17">
        <v>0.44829300819913398</v>
      </c>
      <c r="AB12" s="17">
        <v>0.36440007370258998</v>
      </c>
      <c r="AC12" s="17">
        <v>0.40981512217223398</v>
      </c>
      <c r="AD12" s="17">
        <v>0.25498094852441699</v>
      </c>
      <c r="AE12" s="17"/>
      <c r="AF12" s="17">
        <v>0.39560913442713602</v>
      </c>
      <c r="AG12" s="17">
        <v>0.42790092875408398</v>
      </c>
      <c r="AH12" s="17">
        <v>0.36850393264718001</v>
      </c>
      <c r="AI12" s="17"/>
      <c r="AJ12" s="17">
        <v>0.43587504436923402</v>
      </c>
      <c r="AK12" s="17">
        <v>0.42164865234089499</v>
      </c>
      <c r="AL12" s="17">
        <v>0.42744451438932202</v>
      </c>
      <c r="AM12" s="17">
        <v>0.60091124214004499</v>
      </c>
      <c r="AN12" s="17">
        <v>0.31848401679182597</v>
      </c>
      <c r="AO12" s="17"/>
      <c r="AP12" s="17">
        <v>0.43245927705199499</v>
      </c>
      <c r="AQ12" s="17">
        <v>0.394642650591013</v>
      </c>
      <c r="AR12" s="17">
        <v>0.48091005125438702</v>
      </c>
      <c r="AS12" s="17">
        <v>0.45921385373899798</v>
      </c>
      <c r="AT12" s="17">
        <v>0.42349874632023599</v>
      </c>
      <c r="AU12" s="17"/>
      <c r="AV12" s="17">
        <v>0.41611642768766499</v>
      </c>
      <c r="AW12" s="17">
        <v>0.42949144427790498</v>
      </c>
      <c r="AX12" s="17">
        <v>0.42293220222446998</v>
      </c>
      <c r="AY12" s="17">
        <v>0.44100328088406299</v>
      </c>
      <c r="AZ12" s="17">
        <v>0.41035660456194301</v>
      </c>
      <c r="BA12" s="17">
        <v>0.42325993747430901</v>
      </c>
      <c r="BB12" s="17"/>
      <c r="BC12" s="17">
        <v>0.32607343869389399</v>
      </c>
      <c r="BD12" s="17">
        <v>0.40704972473066398</v>
      </c>
      <c r="BE12" s="17">
        <v>0.47753005023989797</v>
      </c>
      <c r="BF12" s="17">
        <v>0.49814846112643102</v>
      </c>
      <c r="BG12" s="17">
        <v>0.216757962112549</v>
      </c>
    </row>
    <row r="13" spans="2:59" x14ac:dyDescent="0.35">
      <c r="B13" s="18" t="s">
        <v>770</v>
      </c>
      <c r="C13" s="17">
        <v>0.39062344055096898</v>
      </c>
      <c r="D13" s="17">
        <v>0.36075568933101299</v>
      </c>
      <c r="E13" s="17">
        <v>0.41748147547800002</v>
      </c>
      <c r="F13" s="17"/>
      <c r="G13" s="17">
        <v>0.34597288396206199</v>
      </c>
      <c r="H13" s="17">
        <v>0.306576001133123</v>
      </c>
      <c r="I13" s="17">
        <v>0.40268953580283701</v>
      </c>
      <c r="J13" s="17">
        <v>0.47214312934476499</v>
      </c>
      <c r="K13" s="17">
        <v>0.41651005750518999</v>
      </c>
      <c r="L13" s="17">
        <v>0.40351522702013798</v>
      </c>
      <c r="M13" s="17"/>
      <c r="N13" s="17">
        <v>0.39624630651537301</v>
      </c>
      <c r="O13" s="17">
        <v>0.42666736080422002</v>
      </c>
      <c r="P13" s="17">
        <v>0.41255166195642601</v>
      </c>
      <c r="Q13" s="17">
        <v>0.32326032165262603</v>
      </c>
      <c r="R13" s="17"/>
      <c r="S13" s="17">
        <v>0.39290518154904203</v>
      </c>
      <c r="T13" s="17">
        <v>0.36084694265999301</v>
      </c>
      <c r="U13" s="17">
        <v>0.381577296868507</v>
      </c>
      <c r="V13" s="17">
        <v>0.51161484874307295</v>
      </c>
      <c r="W13" s="17">
        <v>0.35280895982872001</v>
      </c>
      <c r="X13" s="17">
        <v>0.28343077353484197</v>
      </c>
      <c r="Y13" s="17">
        <v>0.40280674504623498</v>
      </c>
      <c r="Z13" s="17">
        <v>0.42137887002876201</v>
      </c>
      <c r="AA13" s="17">
        <v>0.37039819813006503</v>
      </c>
      <c r="AB13" s="17">
        <v>0.40210298968744701</v>
      </c>
      <c r="AC13" s="17">
        <v>0.45253966790737499</v>
      </c>
      <c r="AD13" s="17">
        <v>0.47140754269878699</v>
      </c>
      <c r="AE13" s="17"/>
      <c r="AF13" s="17">
        <v>0.39740546805439803</v>
      </c>
      <c r="AG13" s="17">
        <v>0.39382541575556501</v>
      </c>
      <c r="AH13" s="17">
        <v>0.36281907777295402</v>
      </c>
      <c r="AI13" s="17"/>
      <c r="AJ13" s="17">
        <v>0.41344313645235697</v>
      </c>
      <c r="AK13" s="17">
        <v>0.40325177023841002</v>
      </c>
      <c r="AL13" s="17">
        <v>0.27956193213156</v>
      </c>
      <c r="AM13" s="17">
        <v>0.43146903707949402</v>
      </c>
      <c r="AN13" s="17">
        <v>0.35039440239337299</v>
      </c>
      <c r="AO13" s="17"/>
      <c r="AP13" s="17">
        <v>0.41905827491681402</v>
      </c>
      <c r="AQ13" s="17">
        <v>0.35735299110200802</v>
      </c>
      <c r="AR13" s="17">
        <v>0.42463186242752099</v>
      </c>
      <c r="AS13" s="17">
        <v>0.40696270333592999</v>
      </c>
      <c r="AT13" s="17">
        <v>0.53325292367508204</v>
      </c>
      <c r="AU13" s="17"/>
      <c r="AV13" s="17">
        <v>0.36979688163926999</v>
      </c>
      <c r="AW13" s="17">
        <v>0.42954345617216499</v>
      </c>
      <c r="AX13" s="17">
        <v>0.38304749417497802</v>
      </c>
      <c r="AY13" s="17">
        <v>0.38866200833584502</v>
      </c>
      <c r="AZ13" s="17">
        <v>0.447057250734893</v>
      </c>
      <c r="BA13" s="17">
        <v>0.35297928094049902</v>
      </c>
      <c r="BB13" s="17"/>
      <c r="BC13" s="17">
        <v>0.35854489780235799</v>
      </c>
      <c r="BD13" s="17">
        <v>0.33630871448050498</v>
      </c>
      <c r="BE13" s="17">
        <v>0.43295196809527597</v>
      </c>
      <c r="BF13" s="17">
        <v>0.43248735228772101</v>
      </c>
      <c r="BG13" s="17">
        <v>0.29408681088629901</v>
      </c>
    </row>
    <row r="14" spans="2:59" ht="29" x14ac:dyDescent="0.35">
      <c r="B14" s="18" t="s">
        <v>776</v>
      </c>
      <c r="C14" s="17">
        <v>0.37825577499302998</v>
      </c>
      <c r="D14" s="17">
        <v>0.37376741637146399</v>
      </c>
      <c r="E14" s="17">
        <v>0.37732818320344702</v>
      </c>
      <c r="F14" s="17"/>
      <c r="G14" s="17">
        <v>0.46392699288995298</v>
      </c>
      <c r="H14" s="17">
        <v>0.42049487645387601</v>
      </c>
      <c r="I14" s="17">
        <v>0.385752203891636</v>
      </c>
      <c r="J14" s="17">
        <v>0.40603783550474798</v>
      </c>
      <c r="K14" s="17">
        <v>0.29688459625261898</v>
      </c>
      <c r="L14" s="17">
        <v>0.30550994631071099</v>
      </c>
      <c r="M14" s="17"/>
      <c r="N14" s="17">
        <v>0.399866261467127</v>
      </c>
      <c r="O14" s="17">
        <v>0.40673716272653798</v>
      </c>
      <c r="P14" s="17">
        <v>0.35197825072597699</v>
      </c>
      <c r="Q14" s="17">
        <v>0.34384050882388201</v>
      </c>
      <c r="R14" s="17"/>
      <c r="S14" s="17">
        <v>0.38501024210814999</v>
      </c>
      <c r="T14" s="17">
        <v>0.38585604096718101</v>
      </c>
      <c r="U14" s="17">
        <v>0.408537581903125</v>
      </c>
      <c r="V14" s="17">
        <v>0.33767253755162502</v>
      </c>
      <c r="W14" s="17">
        <v>0.35578322295685799</v>
      </c>
      <c r="X14" s="17">
        <v>0.46698429623408699</v>
      </c>
      <c r="Y14" s="17">
        <v>0.26670779084957202</v>
      </c>
      <c r="Z14" s="17">
        <v>0.377324873959961</v>
      </c>
      <c r="AA14" s="17">
        <v>0.41938284230045803</v>
      </c>
      <c r="AB14" s="17">
        <v>0.36238492885578499</v>
      </c>
      <c r="AC14" s="17">
        <v>0.374991954623209</v>
      </c>
      <c r="AD14" s="17">
        <v>0.32230959606600901</v>
      </c>
      <c r="AE14" s="17"/>
      <c r="AF14" s="17">
        <v>0.33979619283638102</v>
      </c>
      <c r="AG14" s="17">
        <v>0.38201276740781998</v>
      </c>
      <c r="AH14" s="17">
        <v>0.35010000940418601</v>
      </c>
      <c r="AI14" s="17"/>
      <c r="AJ14" s="17">
        <v>0.311044262557508</v>
      </c>
      <c r="AK14" s="17">
        <v>0.438091934386376</v>
      </c>
      <c r="AL14" s="17">
        <v>0.38769328742133802</v>
      </c>
      <c r="AM14" s="17">
        <v>0.38136262574107799</v>
      </c>
      <c r="AN14" s="17">
        <v>0.37505951872853199</v>
      </c>
      <c r="AO14" s="17"/>
      <c r="AP14" s="17">
        <v>0.28419014993069203</v>
      </c>
      <c r="AQ14" s="17">
        <v>0.41542628373852702</v>
      </c>
      <c r="AR14" s="17">
        <v>0.398845590717256</v>
      </c>
      <c r="AS14" s="17">
        <v>0.36920679904439202</v>
      </c>
      <c r="AT14" s="17">
        <v>0.45757163579278898</v>
      </c>
      <c r="AU14" s="17"/>
      <c r="AV14" s="17">
        <v>0.44637020666994298</v>
      </c>
      <c r="AW14" s="17">
        <v>0.305358060324116</v>
      </c>
      <c r="AX14" s="17">
        <v>0.407352938620204</v>
      </c>
      <c r="AY14" s="17">
        <v>0.36699539763398598</v>
      </c>
      <c r="AZ14" s="17">
        <v>0.44607566053351699</v>
      </c>
      <c r="BA14" s="17">
        <v>0.30845398764200999</v>
      </c>
      <c r="BB14" s="17"/>
      <c r="BC14" s="17">
        <v>0.34762520229398303</v>
      </c>
      <c r="BD14" s="17">
        <v>0.36569473613923797</v>
      </c>
      <c r="BE14" s="17">
        <v>0.41797493104872102</v>
      </c>
      <c r="BF14" s="17">
        <v>0.405765723170327</v>
      </c>
      <c r="BG14" s="17">
        <v>0.63320864859969095</v>
      </c>
    </row>
    <row r="15" spans="2:59" ht="43.5" x14ac:dyDescent="0.35">
      <c r="B15" s="18" t="s">
        <v>777</v>
      </c>
      <c r="C15" s="17">
        <v>0.35610754179424498</v>
      </c>
      <c r="D15" s="17">
        <v>0.339271966865689</v>
      </c>
      <c r="E15" s="17">
        <v>0.36716893919422899</v>
      </c>
      <c r="F15" s="17"/>
      <c r="G15" s="17">
        <v>0.348767488912266</v>
      </c>
      <c r="H15" s="17">
        <v>0.35895387032186699</v>
      </c>
      <c r="I15" s="17">
        <v>0.37064879870201101</v>
      </c>
      <c r="J15" s="17">
        <v>0.41826506043401102</v>
      </c>
      <c r="K15" s="17">
        <v>0.349627910685677</v>
      </c>
      <c r="L15" s="17">
        <v>0.30287868542624802</v>
      </c>
      <c r="M15" s="17"/>
      <c r="N15" s="17">
        <v>0.36219748397437701</v>
      </c>
      <c r="O15" s="17">
        <v>0.428060319571402</v>
      </c>
      <c r="P15" s="17">
        <v>0.32767049808774101</v>
      </c>
      <c r="Q15" s="17">
        <v>0.29918250925017498</v>
      </c>
      <c r="R15" s="17"/>
      <c r="S15" s="17">
        <v>0.40227189978936401</v>
      </c>
      <c r="T15" s="17">
        <v>0.38145501367385698</v>
      </c>
      <c r="U15" s="17">
        <v>0.31848616760846998</v>
      </c>
      <c r="V15" s="17">
        <v>0.35701363988951201</v>
      </c>
      <c r="W15" s="17">
        <v>0.44643148152498202</v>
      </c>
      <c r="X15" s="17">
        <v>0.14313644460442199</v>
      </c>
      <c r="Y15" s="17">
        <v>0.29664156093873201</v>
      </c>
      <c r="Z15" s="17">
        <v>0.44578341855721298</v>
      </c>
      <c r="AA15" s="17">
        <v>0.42668541801427401</v>
      </c>
      <c r="AB15" s="17">
        <v>0.32733980306983701</v>
      </c>
      <c r="AC15" s="17">
        <v>0.37121337925479198</v>
      </c>
      <c r="AD15" s="17">
        <v>0.379315372978073</v>
      </c>
      <c r="AE15" s="17"/>
      <c r="AF15" s="17">
        <v>0.31888323492091097</v>
      </c>
      <c r="AG15" s="17">
        <v>0.39185005877816598</v>
      </c>
      <c r="AH15" s="17">
        <v>0.30808555934688597</v>
      </c>
      <c r="AI15" s="17"/>
      <c r="AJ15" s="17">
        <v>0.30692547065211501</v>
      </c>
      <c r="AK15" s="17">
        <v>0.40684538504447398</v>
      </c>
      <c r="AL15" s="17">
        <v>0.40654531823175499</v>
      </c>
      <c r="AM15" s="17">
        <v>0.37647029560207201</v>
      </c>
      <c r="AN15" s="17">
        <v>0.31225889029089898</v>
      </c>
      <c r="AO15" s="17"/>
      <c r="AP15" s="17">
        <v>0.32439616968225898</v>
      </c>
      <c r="AQ15" s="17">
        <v>0.376316202839171</v>
      </c>
      <c r="AR15" s="17">
        <v>0.40717151718710398</v>
      </c>
      <c r="AS15" s="17">
        <v>0.34288572986072402</v>
      </c>
      <c r="AT15" s="17">
        <v>0.437015822412884</v>
      </c>
      <c r="AU15" s="17"/>
      <c r="AV15" s="17">
        <v>0.38874628957348101</v>
      </c>
      <c r="AW15" s="17">
        <v>0.32673261852996599</v>
      </c>
      <c r="AX15" s="17">
        <v>0.46786596757729898</v>
      </c>
      <c r="AY15" s="17">
        <v>0.31590903406239701</v>
      </c>
      <c r="AZ15" s="17">
        <v>0.42635953551304401</v>
      </c>
      <c r="BA15" s="17">
        <v>0.27170051868078399</v>
      </c>
      <c r="BB15" s="17"/>
      <c r="BC15" s="17">
        <v>0.28476327227855602</v>
      </c>
      <c r="BD15" s="17">
        <v>0.33141803311115098</v>
      </c>
      <c r="BE15" s="17">
        <v>0.38938818191133601</v>
      </c>
      <c r="BF15" s="17">
        <v>0.43745405523484499</v>
      </c>
      <c r="BG15" s="17">
        <v>0.41115868653451798</v>
      </c>
    </row>
    <row r="16" spans="2:59" ht="58" x14ac:dyDescent="0.35">
      <c r="B16" s="18" t="s">
        <v>778</v>
      </c>
      <c r="C16" s="17">
        <v>0.35390543976960798</v>
      </c>
      <c r="D16" s="17">
        <v>0.32742184421232501</v>
      </c>
      <c r="E16" s="17">
        <v>0.37710896649624498</v>
      </c>
      <c r="F16" s="17"/>
      <c r="G16" s="17">
        <v>0.45474602466008801</v>
      </c>
      <c r="H16" s="17">
        <v>0.43655363665649199</v>
      </c>
      <c r="I16" s="17">
        <v>0.35966234485898702</v>
      </c>
      <c r="J16" s="17">
        <v>0.33891201174255797</v>
      </c>
      <c r="K16" s="17">
        <v>0.30122541963726202</v>
      </c>
      <c r="L16" s="17">
        <v>0.25317639080828003</v>
      </c>
      <c r="M16" s="17"/>
      <c r="N16" s="17">
        <v>0.39757163979978599</v>
      </c>
      <c r="O16" s="17">
        <v>0.38551131577977599</v>
      </c>
      <c r="P16" s="17">
        <v>0.29480912427992501</v>
      </c>
      <c r="Q16" s="17">
        <v>0.320047418894714</v>
      </c>
      <c r="R16" s="17"/>
      <c r="S16" s="17">
        <v>0.43035583795894899</v>
      </c>
      <c r="T16" s="17">
        <v>0.33904519346187201</v>
      </c>
      <c r="U16" s="17">
        <v>0.33568986634018699</v>
      </c>
      <c r="V16" s="17">
        <v>0.34066256888756302</v>
      </c>
      <c r="W16" s="17">
        <v>0.35178457652238798</v>
      </c>
      <c r="X16" s="17">
        <v>0.27711480624072699</v>
      </c>
      <c r="Y16" s="17">
        <v>0.48982229395987897</v>
      </c>
      <c r="Z16" s="17">
        <v>0.265160519492038</v>
      </c>
      <c r="AA16" s="17">
        <v>0.32771995726998099</v>
      </c>
      <c r="AB16" s="17">
        <v>0.34192047749434301</v>
      </c>
      <c r="AC16" s="17">
        <v>0.31678633060352701</v>
      </c>
      <c r="AD16" s="17">
        <v>0.32168347831077698</v>
      </c>
      <c r="AE16" s="17"/>
      <c r="AF16" s="17">
        <v>0.32507045418236702</v>
      </c>
      <c r="AG16" s="17">
        <v>0.34650833372696599</v>
      </c>
      <c r="AH16" s="17">
        <v>0.34007558835329799</v>
      </c>
      <c r="AI16" s="17"/>
      <c r="AJ16" s="17">
        <v>0.311157952703982</v>
      </c>
      <c r="AK16" s="17">
        <v>0.38727679922006403</v>
      </c>
      <c r="AL16" s="17">
        <v>0.31430141519940702</v>
      </c>
      <c r="AM16" s="17">
        <v>0.34336319011263899</v>
      </c>
      <c r="AN16" s="17">
        <v>0.32052215975114901</v>
      </c>
      <c r="AO16" s="17"/>
      <c r="AP16" s="17">
        <v>0.27688703180054403</v>
      </c>
      <c r="AQ16" s="17">
        <v>0.391305824778655</v>
      </c>
      <c r="AR16" s="17">
        <v>0.40339024525292799</v>
      </c>
      <c r="AS16" s="17">
        <v>0.301353922608951</v>
      </c>
      <c r="AT16" s="17">
        <v>0.428039295139505</v>
      </c>
      <c r="AU16" s="17"/>
      <c r="AV16" s="17">
        <v>0.40538431440408601</v>
      </c>
      <c r="AW16" s="17">
        <v>0.29315794526822803</v>
      </c>
      <c r="AX16" s="17">
        <v>0.43598020278580601</v>
      </c>
      <c r="AY16" s="17">
        <v>0.31060887996685499</v>
      </c>
      <c r="AZ16" s="17">
        <v>0.398362432869109</v>
      </c>
      <c r="BA16" s="17">
        <v>0.29081479857343701</v>
      </c>
      <c r="BB16" s="17"/>
      <c r="BC16" s="17">
        <v>0.30035392783464598</v>
      </c>
      <c r="BD16" s="17">
        <v>0.36345031228172298</v>
      </c>
      <c r="BE16" s="17">
        <v>0.40693254489018299</v>
      </c>
      <c r="BF16" s="17">
        <v>0.341564241697833</v>
      </c>
      <c r="BG16" s="17">
        <v>0.30624818731721598</v>
      </c>
    </row>
    <row r="17" spans="2:59" x14ac:dyDescent="0.35">
      <c r="B17" s="18" t="s">
        <v>122</v>
      </c>
      <c r="C17" s="17">
        <v>2.2812912766737699E-2</v>
      </c>
      <c r="D17" s="17">
        <v>2.8944369308817799E-2</v>
      </c>
      <c r="E17" s="17">
        <v>1.69611041839349E-2</v>
      </c>
      <c r="F17" s="17"/>
      <c r="G17" s="17">
        <v>0</v>
      </c>
      <c r="H17" s="17">
        <v>1.8314187582680701E-2</v>
      </c>
      <c r="I17" s="17">
        <v>2.5840325988608599E-2</v>
      </c>
      <c r="J17" s="17">
        <v>3.9389959615884103E-2</v>
      </c>
      <c r="K17" s="17">
        <v>2.2431244394310601E-2</v>
      </c>
      <c r="L17" s="17">
        <v>2.76180252691186E-2</v>
      </c>
      <c r="M17" s="17"/>
      <c r="N17" s="17">
        <v>1.8478437376557699E-2</v>
      </c>
      <c r="O17" s="17">
        <v>2.4660448125817001E-2</v>
      </c>
      <c r="P17" s="17">
        <v>2.9467412482019398E-2</v>
      </c>
      <c r="Q17" s="17">
        <v>1.99601539633734E-2</v>
      </c>
      <c r="R17" s="17"/>
      <c r="S17" s="17">
        <v>1.30675061348847E-2</v>
      </c>
      <c r="T17" s="17">
        <v>5.0197257986026603E-2</v>
      </c>
      <c r="U17" s="17">
        <v>2.70623896731573E-2</v>
      </c>
      <c r="V17" s="17">
        <v>0</v>
      </c>
      <c r="W17" s="17">
        <v>5.7066368636312897E-2</v>
      </c>
      <c r="X17" s="17">
        <v>0</v>
      </c>
      <c r="Y17" s="17">
        <v>3.6029396300165502E-2</v>
      </c>
      <c r="Z17" s="17">
        <v>0</v>
      </c>
      <c r="AA17" s="17">
        <v>3.4067380853369002E-2</v>
      </c>
      <c r="AB17" s="17">
        <v>1.0565623959343301E-2</v>
      </c>
      <c r="AC17" s="17">
        <v>0</v>
      </c>
      <c r="AD17" s="17">
        <v>2.9506044405774801E-2</v>
      </c>
      <c r="AE17" s="17"/>
      <c r="AF17" s="17">
        <v>2.6380927967694201E-2</v>
      </c>
      <c r="AG17" s="17">
        <v>2.1504705948699701E-2</v>
      </c>
      <c r="AH17" s="17">
        <v>3.6325865983064601E-2</v>
      </c>
      <c r="AI17" s="17"/>
      <c r="AJ17" s="17">
        <v>2.4757063785356401E-2</v>
      </c>
      <c r="AK17" s="17">
        <v>2.7520073145168598E-2</v>
      </c>
      <c r="AL17" s="17">
        <v>4.3123291098016797E-2</v>
      </c>
      <c r="AM17" s="17">
        <v>0</v>
      </c>
      <c r="AN17" s="17">
        <v>2.2857065898761901E-2</v>
      </c>
      <c r="AO17" s="17"/>
      <c r="AP17" s="17">
        <v>1.08762537271137E-2</v>
      </c>
      <c r="AQ17" s="17">
        <v>3.0180599200950599E-2</v>
      </c>
      <c r="AR17" s="17">
        <v>2.31929908790925E-2</v>
      </c>
      <c r="AS17" s="17">
        <v>2.9722662211217998E-2</v>
      </c>
      <c r="AT17" s="17">
        <v>2.0094910211367299E-2</v>
      </c>
      <c r="AU17" s="17"/>
      <c r="AV17" s="17">
        <v>2.20222574743212E-2</v>
      </c>
      <c r="AW17" s="17">
        <v>2.8246300840931798E-2</v>
      </c>
      <c r="AX17" s="17">
        <v>2.042472388058E-2</v>
      </c>
      <c r="AY17" s="17">
        <v>1.9834744504291499E-2</v>
      </c>
      <c r="AZ17" s="17">
        <v>2.7627932712888201E-2</v>
      </c>
      <c r="BA17" s="17">
        <v>2.3742910764935801E-2</v>
      </c>
      <c r="BB17" s="17"/>
      <c r="BC17" s="17">
        <v>2.9718685117549899E-2</v>
      </c>
      <c r="BD17" s="17">
        <v>2.8812208721353198E-2</v>
      </c>
      <c r="BE17" s="17">
        <v>1.36816952309482E-2</v>
      </c>
      <c r="BF17" s="17">
        <v>3.79086868163118E-2</v>
      </c>
      <c r="BG17" s="17">
        <v>0</v>
      </c>
    </row>
    <row r="18" spans="2:59" x14ac:dyDescent="0.35">
      <c r="B18" s="18" t="s">
        <v>123</v>
      </c>
      <c r="C18" s="19">
        <v>9.5021588801330006E-2</v>
      </c>
      <c r="D18" s="19">
        <v>0.107950375642166</v>
      </c>
      <c r="E18" s="19">
        <v>8.3086574166156807E-2</v>
      </c>
      <c r="F18" s="19"/>
      <c r="G18" s="19">
        <v>5.3140403149724999E-2</v>
      </c>
      <c r="H18" s="19">
        <v>4.9986075784844403E-2</v>
      </c>
      <c r="I18" s="19">
        <v>0.129771170531819</v>
      </c>
      <c r="J18" s="19">
        <v>5.4496663319603102E-2</v>
      </c>
      <c r="K18" s="19">
        <v>0.13653542219884901</v>
      </c>
      <c r="L18" s="19">
        <v>0.14046283448085101</v>
      </c>
      <c r="M18" s="19"/>
      <c r="N18" s="19">
        <v>6.5958700965178904E-2</v>
      </c>
      <c r="O18" s="19">
        <v>7.5992697639311199E-2</v>
      </c>
      <c r="P18" s="19">
        <v>0.109548058623346</v>
      </c>
      <c r="Q18" s="19">
        <v>0.13638675291065699</v>
      </c>
      <c r="R18" s="19"/>
      <c r="S18" s="19">
        <v>5.5600478487053802E-2</v>
      </c>
      <c r="T18" s="19">
        <v>0.10786682934839401</v>
      </c>
      <c r="U18" s="19">
        <v>0.13034037477773799</v>
      </c>
      <c r="V18" s="19">
        <v>2.8835070041618401E-2</v>
      </c>
      <c r="W18" s="19">
        <v>7.3154030526008607E-2</v>
      </c>
      <c r="X18" s="19">
        <v>0.113813480840393</v>
      </c>
      <c r="Y18" s="19">
        <v>8.0012503403755E-2</v>
      </c>
      <c r="Z18" s="19">
        <v>0.150737561465666</v>
      </c>
      <c r="AA18" s="19">
        <v>6.1685201214799201E-2</v>
      </c>
      <c r="AB18" s="19">
        <v>0.20109067135542999</v>
      </c>
      <c r="AC18" s="19">
        <v>6.2515809211973195E-2</v>
      </c>
      <c r="AD18" s="19">
        <v>0.150220380563935</v>
      </c>
      <c r="AE18" s="19"/>
      <c r="AF18" s="19">
        <v>8.43262860222148E-2</v>
      </c>
      <c r="AG18" s="19">
        <v>8.5672396204636694E-2</v>
      </c>
      <c r="AH18" s="19">
        <v>0.17607930985790901</v>
      </c>
      <c r="AI18" s="19"/>
      <c r="AJ18" s="19">
        <v>9.3789617684528606E-2</v>
      </c>
      <c r="AK18" s="19">
        <v>5.14038448419964E-2</v>
      </c>
      <c r="AL18" s="19">
        <v>9.4750297753440502E-2</v>
      </c>
      <c r="AM18" s="19">
        <v>4.5016067912911899E-2</v>
      </c>
      <c r="AN18" s="19">
        <v>0.130474144467844</v>
      </c>
      <c r="AO18" s="19"/>
      <c r="AP18" s="19">
        <v>7.5535837855488897E-2</v>
      </c>
      <c r="AQ18" s="19">
        <v>6.41228824516408E-2</v>
      </c>
      <c r="AR18" s="19">
        <v>9.6259940546793904E-2</v>
      </c>
      <c r="AS18" s="19">
        <v>9.0763391320728998E-2</v>
      </c>
      <c r="AT18" s="19">
        <v>0.111166143369114</v>
      </c>
      <c r="AU18" s="19"/>
      <c r="AV18" s="19">
        <v>5.2131952779598902E-2</v>
      </c>
      <c r="AW18" s="19">
        <v>6.8464062644585197E-2</v>
      </c>
      <c r="AX18" s="19">
        <v>7.7875129905258397E-2</v>
      </c>
      <c r="AY18" s="19">
        <v>9.6212563017857397E-2</v>
      </c>
      <c r="AZ18" s="19">
        <v>7.8191140334865794E-2</v>
      </c>
      <c r="BA18" s="19">
        <v>0.20730443128998299</v>
      </c>
      <c r="BB18" s="19"/>
      <c r="BC18" s="19">
        <v>0.147811329108263</v>
      </c>
      <c r="BD18" s="19">
        <v>0.10713568173733699</v>
      </c>
      <c r="BE18" s="19">
        <v>5.8774675970065297E-2</v>
      </c>
      <c r="BF18" s="19">
        <v>4.6893903250286501E-2</v>
      </c>
      <c r="BG18" s="19">
        <v>5.0096329650473101E-2</v>
      </c>
    </row>
    <row r="19" spans="2:59" x14ac:dyDescent="0.35">
      <c r="B19" s="16" t="s">
        <v>331</v>
      </c>
    </row>
    <row r="20" spans="2:59" x14ac:dyDescent="0.35">
      <c r="B20" t="s">
        <v>80</v>
      </c>
    </row>
    <row r="21" spans="2:59" x14ac:dyDescent="0.35">
      <c r="B21" t="s">
        <v>81</v>
      </c>
    </row>
    <row r="23" spans="2:59" x14ac:dyDescent="0.35">
      <c r="B23"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43.5" x14ac:dyDescent="0.35">
      <c r="B9" s="18" t="s">
        <v>780</v>
      </c>
      <c r="C9" s="17">
        <v>0.50620078383551004</v>
      </c>
      <c r="D9" s="17">
        <v>0.50996432909585399</v>
      </c>
      <c r="E9" s="17">
        <v>0.50223811999774104</v>
      </c>
      <c r="F9" s="17"/>
      <c r="G9" s="17">
        <v>0.50039069514467205</v>
      </c>
      <c r="H9" s="17">
        <v>0.48993971430384298</v>
      </c>
      <c r="I9" s="17">
        <v>0.46576542611437399</v>
      </c>
      <c r="J9" s="17">
        <v>0.50637528757409001</v>
      </c>
      <c r="K9" s="17">
        <v>0.50472795054080599</v>
      </c>
      <c r="L9" s="17">
        <v>0.55699558853712405</v>
      </c>
      <c r="M9" s="17"/>
      <c r="N9" s="17">
        <v>0.59958261298719395</v>
      </c>
      <c r="O9" s="17">
        <v>0.50519382776636301</v>
      </c>
      <c r="P9" s="17">
        <v>0.47104424222072799</v>
      </c>
      <c r="Q9" s="17">
        <v>0.42860786637904902</v>
      </c>
      <c r="R9" s="17"/>
      <c r="S9" s="17">
        <v>0.48352139962745899</v>
      </c>
      <c r="T9" s="17">
        <v>0.51997062168001096</v>
      </c>
      <c r="U9" s="17">
        <v>0.53143781631616405</v>
      </c>
      <c r="V9" s="17">
        <v>0.55738214969009703</v>
      </c>
      <c r="W9" s="17">
        <v>0.51942984112085999</v>
      </c>
      <c r="X9" s="17">
        <v>0.45724491901403302</v>
      </c>
      <c r="Y9" s="17">
        <v>0.39598934297438398</v>
      </c>
      <c r="Z9" s="17">
        <v>0.44682679855378499</v>
      </c>
      <c r="AA9" s="17">
        <v>0.49943087498473998</v>
      </c>
      <c r="AB9" s="17">
        <v>0.59065221432856796</v>
      </c>
      <c r="AC9" s="17">
        <v>0.53574367844975501</v>
      </c>
      <c r="AD9" s="17">
        <v>0.56367018640732203</v>
      </c>
      <c r="AE9" s="17"/>
      <c r="AF9" s="17">
        <v>0.46844897652760298</v>
      </c>
      <c r="AG9" s="17">
        <v>0.56512462767051697</v>
      </c>
      <c r="AH9" s="17">
        <v>0.44985571547257802</v>
      </c>
      <c r="AI9" s="17"/>
      <c r="AJ9" s="17">
        <v>0.52334196349474305</v>
      </c>
      <c r="AK9" s="17">
        <v>0.52085804467879804</v>
      </c>
      <c r="AL9" s="17">
        <v>0.60870061941195197</v>
      </c>
      <c r="AM9" s="17">
        <v>0.44340227180976399</v>
      </c>
      <c r="AN9" s="17">
        <v>0.43642877289613402</v>
      </c>
      <c r="AO9" s="17"/>
      <c r="AP9" s="17">
        <v>0.51719587878329398</v>
      </c>
      <c r="AQ9" s="17">
        <v>0.55152251005855901</v>
      </c>
      <c r="AR9" s="17">
        <v>0.60720496099144405</v>
      </c>
      <c r="AS9" s="17">
        <v>0.41744992986988499</v>
      </c>
      <c r="AT9" s="17">
        <v>0.40239959422654298</v>
      </c>
      <c r="AU9" s="17"/>
      <c r="AV9" s="17">
        <v>0.57038843560112695</v>
      </c>
      <c r="AW9" s="17">
        <v>0.50385277574405796</v>
      </c>
      <c r="AX9" s="17">
        <v>0.61450061943522505</v>
      </c>
      <c r="AY9" s="17">
        <v>0.45412178965788902</v>
      </c>
      <c r="AZ9" s="17">
        <v>0.39130047839424398</v>
      </c>
      <c r="BA9" s="17">
        <v>0.45968232550810001</v>
      </c>
      <c r="BB9" s="17"/>
      <c r="BC9" s="17">
        <v>0.44480623834142402</v>
      </c>
      <c r="BD9" s="17">
        <v>0.44721189797514499</v>
      </c>
      <c r="BE9" s="17">
        <v>0.57096351821217095</v>
      </c>
      <c r="BF9" s="17">
        <v>0.55857508189957805</v>
      </c>
      <c r="BG9" s="17">
        <v>0.66494154331073096</v>
      </c>
    </row>
    <row r="10" spans="2:59" ht="29" x14ac:dyDescent="0.35">
      <c r="B10" s="18" t="s">
        <v>781</v>
      </c>
      <c r="C10" s="17">
        <v>0.36844973668326902</v>
      </c>
      <c r="D10" s="17">
        <v>0.39427354851093899</v>
      </c>
      <c r="E10" s="17">
        <v>0.34153956055458001</v>
      </c>
      <c r="F10" s="17"/>
      <c r="G10" s="17">
        <v>0.42995141724599401</v>
      </c>
      <c r="H10" s="17">
        <v>0.44635430707672502</v>
      </c>
      <c r="I10" s="17">
        <v>0.43301351057966703</v>
      </c>
      <c r="J10" s="17">
        <v>0.38197194983039401</v>
      </c>
      <c r="K10" s="17">
        <v>0.28446354356662501</v>
      </c>
      <c r="L10" s="17">
        <v>0.250061226588005</v>
      </c>
      <c r="M10" s="17"/>
      <c r="N10" s="17">
        <v>0.44489994195287602</v>
      </c>
      <c r="O10" s="17">
        <v>0.40163932554678899</v>
      </c>
      <c r="P10" s="17">
        <v>0.29405007386939003</v>
      </c>
      <c r="Q10" s="17">
        <v>0.30872399751618201</v>
      </c>
      <c r="R10" s="17"/>
      <c r="S10" s="17">
        <v>0.44675352578707</v>
      </c>
      <c r="T10" s="17">
        <v>0.388775703969094</v>
      </c>
      <c r="U10" s="17">
        <v>0.35466549298307998</v>
      </c>
      <c r="V10" s="17">
        <v>0.397302090388786</v>
      </c>
      <c r="W10" s="17">
        <v>0.42071370752835602</v>
      </c>
      <c r="X10" s="17">
        <v>0.37768125660365698</v>
      </c>
      <c r="Y10" s="17">
        <v>0.32896449640695602</v>
      </c>
      <c r="Z10" s="17">
        <v>0.39666300964704299</v>
      </c>
      <c r="AA10" s="17">
        <v>0.319806907257978</v>
      </c>
      <c r="AB10" s="17">
        <v>0.26985217022817998</v>
      </c>
      <c r="AC10" s="17">
        <v>0.336823792888367</v>
      </c>
      <c r="AD10" s="17">
        <v>0.26833628231986101</v>
      </c>
      <c r="AE10" s="17"/>
      <c r="AF10" s="17">
        <v>0.310148360809826</v>
      </c>
      <c r="AG10" s="17">
        <v>0.39285008555441803</v>
      </c>
      <c r="AH10" s="17">
        <v>0.39488670140418097</v>
      </c>
      <c r="AI10" s="17"/>
      <c r="AJ10" s="17">
        <v>0.32190271694039702</v>
      </c>
      <c r="AK10" s="17">
        <v>0.42179355192871898</v>
      </c>
      <c r="AL10" s="17">
        <v>0.38008838025495001</v>
      </c>
      <c r="AM10" s="17">
        <v>0.42292754659144499</v>
      </c>
      <c r="AN10" s="17">
        <v>0.422181456330052</v>
      </c>
      <c r="AO10" s="17"/>
      <c r="AP10" s="17">
        <v>0.30221829530656902</v>
      </c>
      <c r="AQ10" s="17">
        <v>0.43670544060379901</v>
      </c>
      <c r="AR10" s="17">
        <v>0.38096030761731903</v>
      </c>
      <c r="AS10" s="17">
        <v>0.33534061553253303</v>
      </c>
      <c r="AT10" s="17">
        <v>0.32980395849482402</v>
      </c>
      <c r="AU10" s="17"/>
      <c r="AV10" s="17">
        <v>0.44789128446929799</v>
      </c>
      <c r="AW10" s="17">
        <v>0.34541012600065701</v>
      </c>
      <c r="AX10" s="17">
        <v>0.38646703409216498</v>
      </c>
      <c r="AY10" s="17">
        <v>0.30742585351082202</v>
      </c>
      <c r="AZ10" s="17">
        <v>0.42918189257189898</v>
      </c>
      <c r="BA10" s="17">
        <v>0.32763368392115899</v>
      </c>
      <c r="BB10" s="17"/>
      <c r="BC10" s="17">
        <v>0.33572525431804801</v>
      </c>
      <c r="BD10" s="17">
        <v>0.29981268470001299</v>
      </c>
      <c r="BE10" s="17">
        <v>0.46261479284580298</v>
      </c>
      <c r="BF10" s="17">
        <v>0.463626712249668</v>
      </c>
      <c r="BG10" s="17">
        <v>0.44644252317768701</v>
      </c>
    </row>
    <row r="11" spans="2:59" ht="43.5" x14ac:dyDescent="0.35">
      <c r="B11" s="18" t="s">
        <v>782</v>
      </c>
      <c r="C11" s="17">
        <v>0.326350576184881</v>
      </c>
      <c r="D11" s="17">
        <v>0.37365086417347099</v>
      </c>
      <c r="E11" s="17">
        <v>0.27985874194055999</v>
      </c>
      <c r="F11" s="17"/>
      <c r="G11" s="17">
        <v>0.36539587176426003</v>
      </c>
      <c r="H11" s="17">
        <v>0.44523360096591702</v>
      </c>
      <c r="I11" s="17">
        <v>0.42238912382421001</v>
      </c>
      <c r="J11" s="17">
        <v>0.344927589587746</v>
      </c>
      <c r="K11" s="17">
        <v>0.189462103385554</v>
      </c>
      <c r="L11" s="17">
        <v>0.19348035738078301</v>
      </c>
      <c r="M11" s="17"/>
      <c r="N11" s="17">
        <v>0.40319109448248303</v>
      </c>
      <c r="O11" s="17">
        <v>0.34889888056054702</v>
      </c>
      <c r="P11" s="17">
        <v>0.26053259379260701</v>
      </c>
      <c r="Q11" s="17">
        <v>0.26964502174024901</v>
      </c>
      <c r="R11" s="17"/>
      <c r="S11" s="17">
        <v>0.38832181112912301</v>
      </c>
      <c r="T11" s="17">
        <v>0.30237346558635098</v>
      </c>
      <c r="U11" s="17">
        <v>0.27743874282619002</v>
      </c>
      <c r="V11" s="17">
        <v>0.30008102895702099</v>
      </c>
      <c r="W11" s="17">
        <v>0.37449239947057</v>
      </c>
      <c r="X11" s="17">
        <v>0.39137053923257697</v>
      </c>
      <c r="Y11" s="17">
        <v>0.27326634925771398</v>
      </c>
      <c r="Z11" s="17">
        <v>0.28086771730414201</v>
      </c>
      <c r="AA11" s="17">
        <v>0.353977513381589</v>
      </c>
      <c r="AB11" s="17">
        <v>0.28705748957222299</v>
      </c>
      <c r="AC11" s="17">
        <v>0.30177962794237301</v>
      </c>
      <c r="AD11" s="17">
        <v>0.25021888916151602</v>
      </c>
      <c r="AE11" s="17"/>
      <c r="AF11" s="17">
        <v>0.30381565650155901</v>
      </c>
      <c r="AG11" s="17">
        <v>0.35329562275451298</v>
      </c>
      <c r="AH11" s="17">
        <v>0.26671251739333202</v>
      </c>
      <c r="AI11" s="17"/>
      <c r="AJ11" s="17">
        <v>0.313782413680599</v>
      </c>
      <c r="AK11" s="17">
        <v>0.38553300602629198</v>
      </c>
      <c r="AL11" s="17">
        <v>0.29465079118655801</v>
      </c>
      <c r="AM11" s="17">
        <v>0.23025445067699901</v>
      </c>
      <c r="AN11" s="17">
        <v>0.329269981512119</v>
      </c>
      <c r="AO11" s="17"/>
      <c r="AP11" s="17">
        <v>0.31032853179217301</v>
      </c>
      <c r="AQ11" s="17">
        <v>0.42905488779301898</v>
      </c>
      <c r="AR11" s="17">
        <v>0.255838742697376</v>
      </c>
      <c r="AS11" s="17">
        <v>0.28289880773276899</v>
      </c>
      <c r="AT11" s="17">
        <v>0.245763147997488</v>
      </c>
      <c r="AU11" s="17"/>
      <c r="AV11" s="17">
        <v>0.47609450425837602</v>
      </c>
      <c r="AW11" s="17">
        <v>0.31825121477526902</v>
      </c>
      <c r="AX11" s="17">
        <v>0.34619606308021</v>
      </c>
      <c r="AY11" s="17">
        <v>0.24812555017750099</v>
      </c>
      <c r="AZ11" s="17">
        <v>0.21875032078946</v>
      </c>
      <c r="BA11" s="17">
        <v>0.26664735238239801</v>
      </c>
      <c r="BB11" s="17"/>
      <c r="BC11" s="17">
        <v>0.26144622029264403</v>
      </c>
      <c r="BD11" s="17">
        <v>0.308919553050017</v>
      </c>
      <c r="BE11" s="17">
        <v>0.40238428143550897</v>
      </c>
      <c r="BF11" s="17">
        <v>0.41295184253344802</v>
      </c>
      <c r="BG11" s="17">
        <v>0.52726453140711804</v>
      </c>
    </row>
    <row r="12" spans="2:59" ht="43.5" x14ac:dyDescent="0.35">
      <c r="B12" s="18" t="s">
        <v>783</v>
      </c>
      <c r="C12" s="17">
        <v>0.23340092699189799</v>
      </c>
      <c r="D12" s="17">
        <v>0.25825541183352002</v>
      </c>
      <c r="E12" s="17">
        <v>0.20824989046821199</v>
      </c>
      <c r="F12" s="17"/>
      <c r="G12" s="17">
        <v>0.27388702908854601</v>
      </c>
      <c r="H12" s="17">
        <v>0.27611234369427201</v>
      </c>
      <c r="I12" s="17">
        <v>0.288873682075246</v>
      </c>
      <c r="J12" s="17">
        <v>0.24698175617297899</v>
      </c>
      <c r="K12" s="17">
        <v>0.18329460183264801</v>
      </c>
      <c r="L12" s="17">
        <v>0.14545561828050901</v>
      </c>
      <c r="M12" s="17"/>
      <c r="N12" s="17">
        <v>0.26581977198453</v>
      </c>
      <c r="O12" s="17">
        <v>0.26080674986174202</v>
      </c>
      <c r="P12" s="17">
        <v>0.18610913728421999</v>
      </c>
      <c r="Q12" s="17">
        <v>0.21007544684760601</v>
      </c>
      <c r="R12" s="17"/>
      <c r="S12" s="17">
        <v>0.239786823349874</v>
      </c>
      <c r="T12" s="17">
        <v>0.23893657567062199</v>
      </c>
      <c r="U12" s="17">
        <v>0.14953695502527001</v>
      </c>
      <c r="V12" s="17">
        <v>0.30577196139935298</v>
      </c>
      <c r="W12" s="17">
        <v>0.33422016996534099</v>
      </c>
      <c r="X12" s="17">
        <v>0.17935953298176799</v>
      </c>
      <c r="Y12" s="17">
        <v>0.194425099696269</v>
      </c>
      <c r="Z12" s="17">
        <v>0.21637487288333301</v>
      </c>
      <c r="AA12" s="17">
        <v>0.23011696826542</v>
      </c>
      <c r="AB12" s="17">
        <v>0.182291905828985</v>
      </c>
      <c r="AC12" s="17">
        <v>0.25229582497756797</v>
      </c>
      <c r="AD12" s="17">
        <v>0.36750889061095399</v>
      </c>
      <c r="AE12" s="17"/>
      <c r="AF12" s="17">
        <v>0.217330232315393</v>
      </c>
      <c r="AG12" s="17">
        <v>0.230098828841758</v>
      </c>
      <c r="AH12" s="17">
        <v>0.221116597288602</v>
      </c>
      <c r="AI12" s="17"/>
      <c r="AJ12" s="17">
        <v>0.21280608313291</v>
      </c>
      <c r="AK12" s="17">
        <v>0.29920951608497298</v>
      </c>
      <c r="AL12" s="17">
        <v>0.25360980168408498</v>
      </c>
      <c r="AM12" s="17">
        <v>0.24288603605231501</v>
      </c>
      <c r="AN12" s="17">
        <v>0.188048938556613</v>
      </c>
      <c r="AO12" s="17"/>
      <c r="AP12" s="17">
        <v>0.19199084877714501</v>
      </c>
      <c r="AQ12" s="17">
        <v>0.30233956875596901</v>
      </c>
      <c r="AR12" s="17">
        <v>0.19386859153196401</v>
      </c>
      <c r="AS12" s="17">
        <v>0.23436889281342899</v>
      </c>
      <c r="AT12" s="17">
        <v>0.19731339251789701</v>
      </c>
      <c r="AU12" s="17"/>
      <c r="AV12" s="17">
        <v>0.323253378363342</v>
      </c>
      <c r="AW12" s="17">
        <v>0.21385195436363499</v>
      </c>
      <c r="AX12" s="17">
        <v>0.29680461539605402</v>
      </c>
      <c r="AY12" s="17">
        <v>0.212724695021106</v>
      </c>
      <c r="AZ12" s="17">
        <v>0.21815144006779399</v>
      </c>
      <c r="BA12" s="17">
        <v>0.120964292995611</v>
      </c>
      <c r="BB12" s="17"/>
      <c r="BC12" s="17">
        <v>0.19085965841844099</v>
      </c>
      <c r="BD12" s="17">
        <v>0.24493118911658099</v>
      </c>
      <c r="BE12" s="17">
        <v>0.29576046254333199</v>
      </c>
      <c r="BF12" s="17">
        <v>0.246395532977705</v>
      </c>
      <c r="BG12" s="17">
        <v>0.248376617121496</v>
      </c>
    </row>
    <row r="13" spans="2:59" ht="29" x14ac:dyDescent="0.35">
      <c r="B13" s="18" t="s">
        <v>784</v>
      </c>
      <c r="C13" s="17">
        <v>0.21176874760045999</v>
      </c>
      <c r="D13" s="17">
        <v>0.21371503602209399</v>
      </c>
      <c r="E13" s="17">
        <v>0.211672818095337</v>
      </c>
      <c r="F13" s="17"/>
      <c r="G13" s="17">
        <v>0.32955001329542799</v>
      </c>
      <c r="H13" s="17">
        <v>0.26282565736918001</v>
      </c>
      <c r="I13" s="17">
        <v>0.27440157623730599</v>
      </c>
      <c r="J13" s="17">
        <v>0.179779826410949</v>
      </c>
      <c r="K13" s="17">
        <v>0.121742613342513</v>
      </c>
      <c r="L13" s="17">
        <v>0.11705376963599599</v>
      </c>
      <c r="M13" s="17"/>
      <c r="N13" s="17">
        <v>0.267795605522409</v>
      </c>
      <c r="O13" s="17">
        <v>0.200253529748571</v>
      </c>
      <c r="P13" s="17">
        <v>0.17769910434918701</v>
      </c>
      <c r="Q13" s="17">
        <v>0.18655103114129501</v>
      </c>
      <c r="R13" s="17"/>
      <c r="S13" s="17">
        <v>0.29107683358622199</v>
      </c>
      <c r="T13" s="17">
        <v>0.17453808530273901</v>
      </c>
      <c r="U13" s="17">
        <v>0.17919890348270401</v>
      </c>
      <c r="V13" s="17">
        <v>0.18133667605045301</v>
      </c>
      <c r="W13" s="17">
        <v>0.29950612786005998</v>
      </c>
      <c r="X13" s="17">
        <v>0.241411694350219</v>
      </c>
      <c r="Y13" s="17">
        <v>0.19034640627862801</v>
      </c>
      <c r="Z13" s="17">
        <v>0.12747656640512001</v>
      </c>
      <c r="AA13" s="17">
        <v>0.15408642354084701</v>
      </c>
      <c r="AB13" s="17">
        <v>0.19118748968264199</v>
      </c>
      <c r="AC13" s="17">
        <v>0.23244808777958001</v>
      </c>
      <c r="AD13" s="17">
        <v>0.226586717058641</v>
      </c>
      <c r="AE13" s="17"/>
      <c r="AF13" s="17">
        <v>0.17189636833042601</v>
      </c>
      <c r="AG13" s="17">
        <v>0.21712246866770901</v>
      </c>
      <c r="AH13" s="17">
        <v>0.189495063499103</v>
      </c>
      <c r="AI13" s="17"/>
      <c r="AJ13" s="17">
        <v>0.16397687587167001</v>
      </c>
      <c r="AK13" s="17">
        <v>0.248455747334139</v>
      </c>
      <c r="AL13" s="17">
        <v>0.29329868094357597</v>
      </c>
      <c r="AM13" s="17">
        <v>7.3745567243977697E-2</v>
      </c>
      <c r="AN13" s="17">
        <v>0.19563906438939099</v>
      </c>
      <c r="AO13" s="17"/>
      <c r="AP13" s="17">
        <v>0.152188288613788</v>
      </c>
      <c r="AQ13" s="17">
        <v>0.26473391078626901</v>
      </c>
      <c r="AR13" s="17">
        <v>0.230452466377567</v>
      </c>
      <c r="AS13" s="17">
        <v>0.142870149463595</v>
      </c>
      <c r="AT13" s="17">
        <v>0.26353011449625702</v>
      </c>
      <c r="AU13" s="17"/>
      <c r="AV13" s="17">
        <v>0.30775401880859998</v>
      </c>
      <c r="AW13" s="17">
        <v>0.16263664936750299</v>
      </c>
      <c r="AX13" s="17">
        <v>0.26008091115889098</v>
      </c>
      <c r="AY13" s="17">
        <v>0.13702377833151999</v>
      </c>
      <c r="AZ13" s="17">
        <v>0.18828689278535499</v>
      </c>
      <c r="BA13" s="17">
        <v>0.15751479254616399</v>
      </c>
      <c r="BB13" s="17"/>
      <c r="BC13" s="17">
        <v>0.17018212080436099</v>
      </c>
      <c r="BD13" s="17">
        <v>0.18422119928644901</v>
      </c>
      <c r="BE13" s="17">
        <v>0.26307207368170699</v>
      </c>
      <c r="BF13" s="17">
        <v>0.286336377159011</v>
      </c>
      <c r="BG13" s="17">
        <v>0.38970691419777898</v>
      </c>
    </row>
    <row r="14" spans="2:59" ht="43.5" x14ac:dyDescent="0.35">
      <c r="B14" s="18" t="s">
        <v>785</v>
      </c>
      <c r="C14" s="17">
        <v>0.17371635565319499</v>
      </c>
      <c r="D14" s="17">
        <v>0.202602690394665</v>
      </c>
      <c r="E14" s="17">
        <v>0.14671802154792099</v>
      </c>
      <c r="F14" s="17"/>
      <c r="G14" s="17">
        <v>0.181592755057535</v>
      </c>
      <c r="H14" s="17">
        <v>0.25854649501349602</v>
      </c>
      <c r="I14" s="17">
        <v>0.23720349839969901</v>
      </c>
      <c r="J14" s="17">
        <v>0.16496459558047499</v>
      </c>
      <c r="K14" s="17">
        <v>9.8014560312059407E-2</v>
      </c>
      <c r="L14" s="17">
        <v>0.100437057516542</v>
      </c>
      <c r="M14" s="17"/>
      <c r="N14" s="17">
        <v>0.22063053291350701</v>
      </c>
      <c r="O14" s="17">
        <v>0.21059815744284399</v>
      </c>
      <c r="P14" s="17">
        <v>0.168356285183837</v>
      </c>
      <c r="Q14" s="17">
        <v>8.5394514230255694E-2</v>
      </c>
      <c r="R14" s="17"/>
      <c r="S14" s="17">
        <v>0.19814428064357401</v>
      </c>
      <c r="T14" s="17">
        <v>0.17796263124783901</v>
      </c>
      <c r="U14" s="17">
        <v>7.7931215868108E-2</v>
      </c>
      <c r="V14" s="17">
        <v>0.245021693876421</v>
      </c>
      <c r="W14" s="17">
        <v>0.16172635971999699</v>
      </c>
      <c r="X14" s="17">
        <v>0.21621666370895301</v>
      </c>
      <c r="Y14" s="17">
        <v>0.18260050036131301</v>
      </c>
      <c r="Z14" s="17">
        <v>0.18689928208373799</v>
      </c>
      <c r="AA14" s="17">
        <v>0.16570571447767901</v>
      </c>
      <c r="AB14" s="17">
        <v>0.142172800673703</v>
      </c>
      <c r="AC14" s="17">
        <v>0.112675807729734</v>
      </c>
      <c r="AD14" s="17">
        <v>0.17318168939189299</v>
      </c>
      <c r="AE14" s="17"/>
      <c r="AF14" s="17">
        <v>0.17444461563812899</v>
      </c>
      <c r="AG14" s="17">
        <v>0.172999542209721</v>
      </c>
      <c r="AH14" s="17">
        <v>0.160198106992548</v>
      </c>
      <c r="AI14" s="17"/>
      <c r="AJ14" s="17">
        <v>0.16122613554099799</v>
      </c>
      <c r="AK14" s="17">
        <v>0.22209092050287399</v>
      </c>
      <c r="AL14" s="17">
        <v>0.135349129161731</v>
      </c>
      <c r="AM14" s="17">
        <v>0.214337902583733</v>
      </c>
      <c r="AN14" s="17">
        <v>0.14825280697948001</v>
      </c>
      <c r="AO14" s="17"/>
      <c r="AP14" s="17">
        <v>0.128930373043388</v>
      </c>
      <c r="AQ14" s="17">
        <v>0.21129501682658799</v>
      </c>
      <c r="AR14" s="17">
        <v>0.155552965946509</v>
      </c>
      <c r="AS14" s="17">
        <v>0.19599521727337199</v>
      </c>
      <c r="AT14" s="17">
        <v>0.155444253910861</v>
      </c>
      <c r="AU14" s="17"/>
      <c r="AV14" s="17">
        <v>0.224533322609939</v>
      </c>
      <c r="AW14" s="17">
        <v>0.15212275801370401</v>
      </c>
      <c r="AX14" s="17">
        <v>0.111121623393272</v>
      </c>
      <c r="AY14" s="17">
        <v>0.17383460782943899</v>
      </c>
      <c r="AZ14" s="17">
        <v>0.16797103456867599</v>
      </c>
      <c r="BA14" s="17">
        <v>0.194180060602134</v>
      </c>
      <c r="BB14" s="17"/>
      <c r="BC14" s="17">
        <v>0.12109069402948899</v>
      </c>
      <c r="BD14" s="17">
        <v>0.16164439678327899</v>
      </c>
      <c r="BE14" s="17">
        <v>0.177438007537008</v>
      </c>
      <c r="BF14" s="17">
        <v>0.29120154373439999</v>
      </c>
      <c r="BG14" s="17">
        <v>0.407737710505577</v>
      </c>
    </row>
    <row r="15" spans="2:59" x14ac:dyDescent="0.35">
      <c r="B15" s="18" t="s">
        <v>122</v>
      </c>
      <c r="C15" s="17">
        <v>0.11031449564548799</v>
      </c>
      <c r="D15" s="17">
        <v>0.113179037570925</v>
      </c>
      <c r="E15" s="17">
        <v>0.106711818968309</v>
      </c>
      <c r="F15" s="17"/>
      <c r="G15" s="17">
        <v>7.2025979083140498E-2</v>
      </c>
      <c r="H15" s="17">
        <v>7.9729232758838101E-2</v>
      </c>
      <c r="I15" s="17">
        <v>7.9398269868079394E-2</v>
      </c>
      <c r="J15" s="17">
        <v>0.154888290042241</v>
      </c>
      <c r="K15" s="17">
        <v>0.122731317172645</v>
      </c>
      <c r="L15" s="17">
        <v>0.14519183944184699</v>
      </c>
      <c r="M15" s="17"/>
      <c r="N15" s="17">
        <v>5.7746826519436897E-2</v>
      </c>
      <c r="O15" s="17">
        <v>0.123708274877455</v>
      </c>
      <c r="P15" s="17">
        <v>0.13071805746141399</v>
      </c>
      <c r="Q15" s="17">
        <v>0.13902810853418099</v>
      </c>
      <c r="R15" s="17"/>
      <c r="S15" s="17">
        <v>7.9025018526856602E-2</v>
      </c>
      <c r="T15" s="17">
        <v>0.14470787069032601</v>
      </c>
      <c r="U15" s="17">
        <v>0.121676571091016</v>
      </c>
      <c r="V15" s="17">
        <v>8.7400841962922596E-2</v>
      </c>
      <c r="W15" s="17">
        <v>9.0847965156904006E-2</v>
      </c>
      <c r="X15" s="17">
        <v>6.8811802230925104E-2</v>
      </c>
      <c r="Y15" s="17">
        <v>0.14935456522960699</v>
      </c>
      <c r="Z15" s="17">
        <v>0.14518491201540801</v>
      </c>
      <c r="AA15" s="17">
        <v>0.16474185215020701</v>
      </c>
      <c r="AB15" s="17">
        <v>0.106023227658917</v>
      </c>
      <c r="AC15" s="17">
        <v>8.3557903311489004E-2</v>
      </c>
      <c r="AD15" s="17">
        <v>5.3767702577755899E-2</v>
      </c>
      <c r="AE15" s="17"/>
      <c r="AF15" s="17">
        <v>0.14787754758518401</v>
      </c>
      <c r="AG15" s="17">
        <v>7.7685950398601294E-2</v>
      </c>
      <c r="AH15" s="17">
        <v>0.14616802044345401</v>
      </c>
      <c r="AI15" s="17"/>
      <c r="AJ15" s="17">
        <v>0.120985459285764</v>
      </c>
      <c r="AK15" s="17">
        <v>6.4339772718500901E-2</v>
      </c>
      <c r="AL15" s="17">
        <v>0.12486320255750399</v>
      </c>
      <c r="AM15" s="17">
        <v>0.19315800376437001</v>
      </c>
      <c r="AN15" s="17">
        <v>0.15872063568927999</v>
      </c>
      <c r="AO15" s="17"/>
      <c r="AP15" s="17">
        <v>0.109706298037447</v>
      </c>
      <c r="AQ15" s="17">
        <v>6.4016996677989102E-2</v>
      </c>
      <c r="AR15" s="17">
        <v>0.120917369101397</v>
      </c>
      <c r="AS15" s="17">
        <v>0.18751259001520901</v>
      </c>
      <c r="AT15" s="17">
        <v>0.14027532565679901</v>
      </c>
      <c r="AU15" s="17"/>
      <c r="AV15" s="17">
        <v>3.4593072059789703E-2</v>
      </c>
      <c r="AW15" s="17">
        <v>0.11545735283724599</v>
      </c>
      <c r="AX15" s="17">
        <v>0.121349683396812</v>
      </c>
      <c r="AY15" s="17">
        <v>0.18019320082551499</v>
      </c>
      <c r="AZ15" s="17">
        <v>0.13544143068668199</v>
      </c>
      <c r="BA15" s="17">
        <v>9.7854688782655894E-2</v>
      </c>
      <c r="BB15" s="17"/>
      <c r="BC15" s="17">
        <v>0.123522493039579</v>
      </c>
      <c r="BD15" s="17">
        <v>0.146471476545213</v>
      </c>
      <c r="BE15" s="17">
        <v>8.6502195497487305E-2</v>
      </c>
      <c r="BF15" s="17">
        <v>5.8856218949969702E-2</v>
      </c>
      <c r="BG15" s="17">
        <v>7.0464789557331597E-2</v>
      </c>
    </row>
    <row r="16" spans="2:59" x14ac:dyDescent="0.35">
      <c r="B16" s="18" t="s">
        <v>123</v>
      </c>
      <c r="C16" s="19">
        <v>0.117338931877084</v>
      </c>
      <c r="D16" s="19">
        <v>9.3718601887298802E-2</v>
      </c>
      <c r="E16" s="19">
        <v>0.139373740006003</v>
      </c>
      <c r="F16" s="19"/>
      <c r="G16" s="19">
        <v>4.0323052962850998E-2</v>
      </c>
      <c r="H16" s="19">
        <v>5.9763209546292502E-2</v>
      </c>
      <c r="I16" s="19">
        <v>0.149973704164403</v>
      </c>
      <c r="J16" s="19">
        <v>7.3140416211258996E-2</v>
      </c>
      <c r="K16" s="19">
        <v>0.19581116800005499</v>
      </c>
      <c r="L16" s="19">
        <v>0.17954848680798199</v>
      </c>
      <c r="M16" s="19"/>
      <c r="N16" s="19">
        <v>6.4787695400558801E-2</v>
      </c>
      <c r="O16" s="19">
        <v>0.106691009537423</v>
      </c>
      <c r="P16" s="19">
        <v>0.14967969560193201</v>
      </c>
      <c r="Q16" s="19">
        <v>0.16101880088943801</v>
      </c>
      <c r="R16" s="19"/>
      <c r="S16" s="19">
        <v>8.92196816262293E-2</v>
      </c>
      <c r="T16" s="19">
        <v>0.127301284966093</v>
      </c>
      <c r="U16" s="19">
        <v>0.101611462871059</v>
      </c>
      <c r="V16" s="19">
        <v>0.12657737786604001</v>
      </c>
      <c r="W16" s="19">
        <v>7.83602378230875E-2</v>
      </c>
      <c r="X16" s="19">
        <v>0.16830065523739099</v>
      </c>
      <c r="Y16" s="19">
        <v>0.107720922674387</v>
      </c>
      <c r="Z16" s="19">
        <v>0.137693102730987</v>
      </c>
      <c r="AA16" s="19">
        <v>9.4723574759113305E-2</v>
      </c>
      <c r="AB16" s="19">
        <v>0.17966154134463699</v>
      </c>
      <c r="AC16" s="19">
        <v>8.9628026233369698E-2</v>
      </c>
      <c r="AD16" s="19">
        <v>0.11742527963468199</v>
      </c>
      <c r="AE16" s="19"/>
      <c r="AF16" s="19">
        <v>0.13847733612139199</v>
      </c>
      <c r="AG16" s="19">
        <v>0.110882638514766</v>
      </c>
      <c r="AH16" s="19">
        <v>0.146421898048468</v>
      </c>
      <c r="AI16" s="19"/>
      <c r="AJ16" s="19">
        <v>0.15633264074418601</v>
      </c>
      <c r="AK16" s="19">
        <v>7.0977418720375995E-2</v>
      </c>
      <c r="AL16" s="19">
        <v>6.1262412977792502E-2</v>
      </c>
      <c r="AM16" s="19">
        <v>0.16156993531838701</v>
      </c>
      <c r="AN16" s="19">
        <v>0.12654162221759699</v>
      </c>
      <c r="AO16" s="19"/>
      <c r="AP16" s="19">
        <v>0.165488298359102</v>
      </c>
      <c r="AQ16" s="19">
        <v>7.9290749076581193E-2</v>
      </c>
      <c r="AR16" s="19">
        <v>8.0749356795493402E-2</v>
      </c>
      <c r="AS16" s="19">
        <v>0.121961619654959</v>
      </c>
      <c r="AT16" s="19">
        <v>0.120557219605365</v>
      </c>
      <c r="AU16" s="19"/>
      <c r="AV16" s="19">
        <v>5.6632208020241999E-2</v>
      </c>
      <c r="AW16" s="19">
        <v>0.13651567806599901</v>
      </c>
      <c r="AX16" s="19">
        <v>5.35866895880154E-2</v>
      </c>
      <c r="AY16" s="19">
        <v>0.13217931255927901</v>
      </c>
      <c r="AZ16" s="19">
        <v>8.1818314104762799E-2</v>
      </c>
      <c r="BA16" s="19">
        <v>0.266377027303979</v>
      </c>
      <c r="BB16" s="19"/>
      <c r="BC16" s="19">
        <v>0.15915563518511799</v>
      </c>
      <c r="BD16" s="19">
        <v>0.11327153202484</v>
      </c>
      <c r="BE16" s="19">
        <v>7.5269531001954895E-2</v>
      </c>
      <c r="BF16" s="19">
        <v>7.2872568981703106E-2</v>
      </c>
      <c r="BG16" s="19">
        <v>0</v>
      </c>
    </row>
    <row r="17" spans="2:2" x14ac:dyDescent="0.35">
      <c r="B17" s="16" t="s">
        <v>331</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794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ht="29" x14ac:dyDescent="0.35">
      <c r="B9" s="18" t="s">
        <v>787</v>
      </c>
      <c r="C9" s="17">
        <v>0.59848289234896102</v>
      </c>
      <c r="D9" s="17">
        <v>0.55822894947220003</v>
      </c>
      <c r="E9" s="17">
        <v>0.63700841057941504</v>
      </c>
      <c r="F9" s="17"/>
      <c r="G9" s="17">
        <v>0.59627765497322105</v>
      </c>
      <c r="H9" s="17">
        <v>0.59351453274694899</v>
      </c>
      <c r="I9" s="17">
        <v>0.538827529752818</v>
      </c>
      <c r="J9" s="17">
        <v>0.69434700597272503</v>
      </c>
      <c r="K9" s="17">
        <v>0.56821046287114496</v>
      </c>
      <c r="L9" s="17">
        <v>0.59592131089449796</v>
      </c>
      <c r="M9" s="17"/>
      <c r="N9" s="17">
        <v>0.56277660116235195</v>
      </c>
      <c r="O9" s="17">
        <v>0.66084910144618603</v>
      </c>
      <c r="P9" s="17">
        <v>0.58379557591628495</v>
      </c>
      <c r="Q9" s="17">
        <v>0.58890225727124401</v>
      </c>
      <c r="R9" s="17"/>
      <c r="S9" s="17">
        <v>0.59314484174780602</v>
      </c>
      <c r="T9" s="17">
        <v>0.61829450567255795</v>
      </c>
      <c r="U9" s="17">
        <v>0.70289942842041198</v>
      </c>
      <c r="V9" s="17">
        <v>0.61239720491338101</v>
      </c>
      <c r="W9" s="17">
        <v>0.58059652976421405</v>
      </c>
      <c r="X9" s="17">
        <v>0.58385710880040298</v>
      </c>
      <c r="Y9" s="17">
        <v>0.51199737858187</v>
      </c>
      <c r="Z9" s="17">
        <v>0.71507643937156795</v>
      </c>
      <c r="AA9" s="17">
        <v>0.54594466606418002</v>
      </c>
      <c r="AB9" s="17">
        <v>0.57158758331036497</v>
      </c>
      <c r="AC9" s="17">
        <v>0.64931573411365595</v>
      </c>
      <c r="AD9" s="17">
        <v>0.55970690518753796</v>
      </c>
      <c r="AE9" s="17"/>
      <c r="AF9" s="17">
        <v>0.59879726481601303</v>
      </c>
      <c r="AG9" s="17">
        <v>0.59284483612350802</v>
      </c>
      <c r="AH9" s="17">
        <v>0.59191768751562601</v>
      </c>
      <c r="AI9" s="17"/>
      <c r="AJ9" s="17">
        <v>0.61822958153322005</v>
      </c>
      <c r="AK9" s="17">
        <v>0.61952280816382299</v>
      </c>
      <c r="AL9" s="17">
        <v>0.557759788880135</v>
      </c>
      <c r="AM9" s="17">
        <v>0.38659696285430301</v>
      </c>
      <c r="AN9" s="17">
        <v>0.64126308646233798</v>
      </c>
      <c r="AO9" s="17"/>
      <c r="AP9" s="17">
        <v>0.61412343401523495</v>
      </c>
      <c r="AQ9" s="17">
        <v>0.595456736722899</v>
      </c>
      <c r="AR9" s="17">
        <v>0.55913745116637004</v>
      </c>
      <c r="AS9" s="17">
        <v>0.57198913971260101</v>
      </c>
      <c r="AT9" s="17">
        <v>0.59401845921026997</v>
      </c>
      <c r="AU9" s="17"/>
      <c r="AV9" s="17">
        <v>0.62678970439631498</v>
      </c>
      <c r="AW9" s="17">
        <v>0.61761472806616502</v>
      </c>
      <c r="AX9" s="17">
        <v>0.54756560186131298</v>
      </c>
      <c r="AY9" s="17">
        <v>0.57973214499903702</v>
      </c>
      <c r="AZ9" s="17">
        <v>0.58252212037024698</v>
      </c>
      <c r="BA9" s="17">
        <v>0.55365248320946403</v>
      </c>
      <c r="BB9" s="17"/>
      <c r="BC9" s="17">
        <v>0.61732233644601897</v>
      </c>
      <c r="BD9" s="17">
        <v>0.58824295552056605</v>
      </c>
      <c r="BE9" s="17">
        <v>0.62768835776843201</v>
      </c>
      <c r="BF9" s="17">
        <v>0.54194102835368996</v>
      </c>
      <c r="BG9" s="17">
        <v>0.81869643005705806</v>
      </c>
    </row>
    <row r="10" spans="2:59" ht="29" x14ac:dyDescent="0.35">
      <c r="B10" s="18" t="s">
        <v>788</v>
      </c>
      <c r="C10" s="17">
        <v>0.47208248159043298</v>
      </c>
      <c r="D10" s="17">
        <v>0.439261362882371</v>
      </c>
      <c r="E10" s="17">
        <v>0.50218730155410696</v>
      </c>
      <c r="F10" s="17"/>
      <c r="G10" s="17">
        <v>0.43532828506680299</v>
      </c>
      <c r="H10" s="17">
        <v>0.48738256517356399</v>
      </c>
      <c r="I10" s="17">
        <v>0.46556973541966201</v>
      </c>
      <c r="J10" s="17">
        <v>0.48425425610807499</v>
      </c>
      <c r="K10" s="17">
        <v>0.51660142969604095</v>
      </c>
      <c r="L10" s="17">
        <v>0.45294550299724701</v>
      </c>
      <c r="M10" s="17"/>
      <c r="N10" s="17">
        <v>0.48483611401690802</v>
      </c>
      <c r="O10" s="17">
        <v>0.48918149829276802</v>
      </c>
      <c r="P10" s="17">
        <v>0.46921408380132101</v>
      </c>
      <c r="Q10" s="17">
        <v>0.43940222581308902</v>
      </c>
      <c r="R10" s="17"/>
      <c r="S10" s="17">
        <v>0.41619899642701103</v>
      </c>
      <c r="T10" s="17">
        <v>0.453316811698174</v>
      </c>
      <c r="U10" s="17">
        <v>0.60682368522072905</v>
      </c>
      <c r="V10" s="17">
        <v>0.464188097159346</v>
      </c>
      <c r="W10" s="17">
        <v>0.50394471861395196</v>
      </c>
      <c r="X10" s="17">
        <v>0.37810826773776302</v>
      </c>
      <c r="Y10" s="17">
        <v>0.40775141203800502</v>
      </c>
      <c r="Z10" s="17">
        <v>0.60448715828717603</v>
      </c>
      <c r="AA10" s="17">
        <v>0.50230290054328997</v>
      </c>
      <c r="AB10" s="17">
        <v>0.48698096123899398</v>
      </c>
      <c r="AC10" s="17">
        <v>0.48839179049836901</v>
      </c>
      <c r="AD10" s="17">
        <v>0.494362055075521</v>
      </c>
      <c r="AE10" s="17"/>
      <c r="AF10" s="17">
        <v>0.49588420258440102</v>
      </c>
      <c r="AG10" s="17">
        <v>0.47734567605419698</v>
      </c>
      <c r="AH10" s="17">
        <v>0.422618920195167</v>
      </c>
      <c r="AI10" s="17"/>
      <c r="AJ10" s="17">
        <v>0.498281458995459</v>
      </c>
      <c r="AK10" s="17">
        <v>0.47888722885595802</v>
      </c>
      <c r="AL10" s="17">
        <v>0.45037180496387802</v>
      </c>
      <c r="AM10" s="17">
        <v>0.41563148653604898</v>
      </c>
      <c r="AN10" s="17">
        <v>0.414391701226628</v>
      </c>
      <c r="AO10" s="17"/>
      <c r="AP10" s="17">
        <v>0.45982283132256202</v>
      </c>
      <c r="AQ10" s="17">
        <v>0.45862526213681698</v>
      </c>
      <c r="AR10" s="17">
        <v>0.52617314344910804</v>
      </c>
      <c r="AS10" s="17">
        <v>0.52368931227666604</v>
      </c>
      <c r="AT10" s="17">
        <v>0.52923214882005498</v>
      </c>
      <c r="AU10" s="17"/>
      <c r="AV10" s="17">
        <v>0.46508690723045498</v>
      </c>
      <c r="AW10" s="17">
        <v>0.46291299835015998</v>
      </c>
      <c r="AX10" s="17">
        <v>0.59630797484879505</v>
      </c>
      <c r="AY10" s="17">
        <v>0.46127109436351899</v>
      </c>
      <c r="AZ10" s="17">
        <v>0.47070468195237503</v>
      </c>
      <c r="BA10" s="17">
        <v>0.46302710300623201</v>
      </c>
      <c r="BB10" s="17"/>
      <c r="BC10" s="17">
        <v>0.435275455411339</v>
      </c>
      <c r="BD10" s="17">
        <v>0.45911572841639098</v>
      </c>
      <c r="BE10" s="17">
        <v>0.49093971211794302</v>
      </c>
      <c r="BF10" s="17">
        <v>0.49674369131641999</v>
      </c>
      <c r="BG10" s="17">
        <v>0.60720137878940905</v>
      </c>
    </row>
    <row r="11" spans="2:59" ht="43.5" x14ac:dyDescent="0.35">
      <c r="B11" s="18" t="s">
        <v>789</v>
      </c>
      <c r="C11" s="17">
        <v>0.46698697555058899</v>
      </c>
      <c r="D11" s="17">
        <v>0.46958333992013301</v>
      </c>
      <c r="E11" s="17">
        <v>0.46211079043688802</v>
      </c>
      <c r="F11" s="17"/>
      <c r="G11" s="17">
        <v>0.37139452753430002</v>
      </c>
      <c r="H11" s="17">
        <v>0.495211689070993</v>
      </c>
      <c r="I11" s="17">
        <v>0.43567076967048302</v>
      </c>
      <c r="J11" s="17">
        <v>0.52792112242871703</v>
      </c>
      <c r="K11" s="17">
        <v>0.49693076325685998</v>
      </c>
      <c r="L11" s="17">
        <v>0.46939455711345202</v>
      </c>
      <c r="M11" s="17"/>
      <c r="N11" s="17">
        <v>0.51766369171377102</v>
      </c>
      <c r="O11" s="17">
        <v>0.50219797423896595</v>
      </c>
      <c r="P11" s="17">
        <v>0.39965017067145298</v>
      </c>
      <c r="Q11" s="17">
        <v>0.433168298474154</v>
      </c>
      <c r="R11" s="17"/>
      <c r="S11" s="17">
        <v>0.49726016244959498</v>
      </c>
      <c r="T11" s="17">
        <v>0.50275931576257804</v>
      </c>
      <c r="U11" s="17">
        <v>0.56497073202353698</v>
      </c>
      <c r="V11" s="17">
        <v>0.40619159136073302</v>
      </c>
      <c r="W11" s="17">
        <v>0.49344515865476102</v>
      </c>
      <c r="X11" s="17">
        <v>0.37526413002013098</v>
      </c>
      <c r="Y11" s="17">
        <v>0.49410816200319901</v>
      </c>
      <c r="Z11" s="17">
        <v>0.48879444189695098</v>
      </c>
      <c r="AA11" s="17">
        <v>0.35607071974274501</v>
      </c>
      <c r="AB11" s="17">
        <v>0.497335576129386</v>
      </c>
      <c r="AC11" s="17">
        <v>0.47714277922844001</v>
      </c>
      <c r="AD11" s="17">
        <v>0.48457568414212898</v>
      </c>
      <c r="AE11" s="17"/>
      <c r="AF11" s="17">
        <v>0.45546286085124699</v>
      </c>
      <c r="AG11" s="17">
        <v>0.49354172804512603</v>
      </c>
      <c r="AH11" s="17">
        <v>0.43928560690374002</v>
      </c>
      <c r="AI11" s="17"/>
      <c r="AJ11" s="17">
        <v>0.45943323411139397</v>
      </c>
      <c r="AK11" s="17">
        <v>0.49638171287905902</v>
      </c>
      <c r="AL11" s="17">
        <v>0.46391813192599801</v>
      </c>
      <c r="AM11" s="17">
        <v>0.56541922495824204</v>
      </c>
      <c r="AN11" s="17">
        <v>0.452020326018299</v>
      </c>
      <c r="AO11" s="17"/>
      <c r="AP11" s="17">
        <v>0.43665065064804598</v>
      </c>
      <c r="AQ11" s="17">
        <v>0.48997011930398898</v>
      </c>
      <c r="AR11" s="17">
        <v>0.55951807750993199</v>
      </c>
      <c r="AS11" s="17">
        <v>0.423585331954066</v>
      </c>
      <c r="AT11" s="17">
        <v>0.52215799372360605</v>
      </c>
      <c r="AU11" s="17"/>
      <c r="AV11" s="17">
        <v>0.47909437338534699</v>
      </c>
      <c r="AW11" s="17">
        <v>0.461593542837198</v>
      </c>
      <c r="AX11" s="17">
        <v>0.57116988253934697</v>
      </c>
      <c r="AY11" s="17">
        <v>0.44060709635787199</v>
      </c>
      <c r="AZ11" s="17">
        <v>0.47085200442765701</v>
      </c>
      <c r="BA11" s="17">
        <v>0.45065639593323398</v>
      </c>
      <c r="BB11" s="17"/>
      <c r="BC11" s="17">
        <v>0.39102478356170001</v>
      </c>
      <c r="BD11" s="17">
        <v>0.44791837970269199</v>
      </c>
      <c r="BE11" s="17">
        <v>0.490119437330512</v>
      </c>
      <c r="BF11" s="17">
        <v>0.54873973952133703</v>
      </c>
      <c r="BG11" s="17">
        <v>0.58713822876111799</v>
      </c>
    </row>
    <row r="12" spans="2:59" ht="72.5" x14ac:dyDescent="0.35">
      <c r="B12" s="18" t="s">
        <v>790</v>
      </c>
      <c r="C12" s="17">
        <v>0.36859541774891502</v>
      </c>
      <c r="D12" s="17">
        <v>0.324906023244177</v>
      </c>
      <c r="E12" s="17">
        <v>0.408529774882611</v>
      </c>
      <c r="F12" s="17"/>
      <c r="G12" s="17">
        <v>0.42481030902433897</v>
      </c>
      <c r="H12" s="17">
        <v>0.37447429930293202</v>
      </c>
      <c r="I12" s="17">
        <v>0.35337250075061799</v>
      </c>
      <c r="J12" s="17">
        <v>0.34765889594121202</v>
      </c>
      <c r="K12" s="17">
        <v>0.38776924624993098</v>
      </c>
      <c r="L12" s="17">
        <v>0.34035222991960401</v>
      </c>
      <c r="M12" s="17"/>
      <c r="N12" s="17">
        <v>0.35149727061196601</v>
      </c>
      <c r="O12" s="17">
        <v>0.39348149095608198</v>
      </c>
      <c r="P12" s="17">
        <v>0.36806479589517399</v>
      </c>
      <c r="Q12" s="17">
        <v>0.35967800829038399</v>
      </c>
      <c r="R12" s="17"/>
      <c r="S12" s="17">
        <v>0.34552514415830698</v>
      </c>
      <c r="T12" s="17">
        <v>0.400830866593897</v>
      </c>
      <c r="U12" s="17">
        <v>0.38963437683196001</v>
      </c>
      <c r="V12" s="17">
        <v>0.39750266719066601</v>
      </c>
      <c r="W12" s="17">
        <v>0.33492671652568001</v>
      </c>
      <c r="X12" s="17">
        <v>0.36480067319506698</v>
      </c>
      <c r="Y12" s="17">
        <v>0.264225956640881</v>
      </c>
      <c r="Z12" s="17">
        <v>0.43984266480502698</v>
      </c>
      <c r="AA12" s="17">
        <v>0.35595298379380103</v>
      </c>
      <c r="AB12" s="17">
        <v>0.39671372733139498</v>
      </c>
      <c r="AC12" s="17">
        <v>0.411923643425949</v>
      </c>
      <c r="AD12" s="17">
        <v>0.37535604581918902</v>
      </c>
      <c r="AE12" s="17"/>
      <c r="AF12" s="17">
        <v>0.338179508961025</v>
      </c>
      <c r="AG12" s="17">
        <v>0.36029789654591998</v>
      </c>
      <c r="AH12" s="17">
        <v>0.369197381566019</v>
      </c>
      <c r="AI12" s="17"/>
      <c r="AJ12" s="17">
        <v>0.34178743591559102</v>
      </c>
      <c r="AK12" s="17">
        <v>0.338057301244782</v>
      </c>
      <c r="AL12" s="17">
        <v>0.33518419510956199</v>
      </c>
      <c r="AM12" s="17">
        <v>0.41299640080302602</v>
      </c>
      <c r="AN12" s="17">
        <v>0.444865654358577</v>
      </c>
      <c r="AO12" s="17"/>
      <c r="AP12" s="17">
        <v>0.32346763363696002</v>
      </c>
      <c r="AQ12" s="17">
        <v>0.36103760329949097</v>
      </c>
      <c r="AR12" s="17">
        <v>0.32989372827737201</v>
      </c>
      <c r="AS12" s="17">
        <v>0.41456860282678898</v>
      </c>
      <c r="AT12" s="17">
        <v>0.41125950020685897</v>
      </c>
      <c r="AU12" s="17"/>
      <c r="AV12" s="17">
        <v>0.34963608701861698</v>
      </c>
      <c r="AW12" s="17">
        <v>0.36641181275808998</v>
      </c>
      <c r="AX12" s="17">
        <v>0.39932885279592201</v>
      </c>
      <c r="AY12" s="17">
        <v>0.41905745484003298</v>
      </c>
      <c r="AZ12" s="17">
        <v>0.386114608176445</v>
      </c>
      <c r="BA12" s="17">
        <v>0.302481480165469</v>
      </c>
      <c r="BB12" s="17"/>
      <c r="BC12" s="17">
        <v>0.34830239083894299</v>
      </c>
      <c r="BD12" s="17">
        <v>0.36481264576063799</v>
      </c>
      <c r="BE12" s="17">
        <v>0.35841358189945199</v>
      </c>
      <c r="BF12" s="17">
        <v>0.43300254160782597</v>
      </c>
      <c r="BG12" s="17">
        <v>0.403747128086689</v>
      </c>
    </row>
    <row r="13" spans="2:59" ht="29" x14ac:dyDescent="0.35">
      <c r="B13" s="18" t="s">
        <v>791</v>
      </c>
      <c r="C13" s="17">
        <v>0.35787737725365298</v>
      </c>
      <c r="D13" s="17">
        <v>0.36298330110044102</v>
      </c>
      <c r="E13" s="17">
        <v>0.35222984111022698</v>
      </c>
      <c r="F13" s="17"/>
      <c r="G13" s="17">
        <v>0.337863075405062</v>
      </c>
      <c r="H13" s="17">
        <v>0.36273344403201702</v>
      </c>
      <c r="I13" s="17">
        <v>0.350919194618595</v>
      </c>
      <c r="J13" s="17">
        <v>0.45463264079107202</v>
      </c>
      <c r="K13" s="17">
        <v>0.37117889958441302</v>
      </c>
      <c r="L13" s="17">
        <v>0.28963676511351599</v>
      </c>
      <c r="M13" s="17"/>
      <c r="N13" s="17">
        <v>0.40488435648187099</v>
      </c>
      <c r="O13" s="17">
        <v>0.34933531200871698</v>
      </c>
      <c r="P13" s="17">
        <v>0.33620482287363501</v>
      </c>
      <c r="Q13" s="17">
        <v>0.33350282991359198</v>
      </c>
      <c r="R13" s="17"/>
      <c r="S13" s="17">
        <v>0.359935189334186</v>
      </c>
      <c r="T13" s="17">
        <v>0.36093201657205698</v>
      </c>
      <c r="U13" s="17">
        <v>0.44880921038062999</v>
      </c>
      <c r="V13" s="17">
        <v>0.37043141185357797</v>
      </c>
      <c r="W13" s="17">
        <v>0.29240868608971299</v>
      </c>
      <c r="X13" s="17">
        <v>0.42094402052595298</v>
      </c>
      <c r="Y13" s="17">
        <v>0.276228365866035</v>
      </c>
      <c r="Z13" s="17">
        <v>0.49028046816446202</v>
      </c>
      <c r="AA13" s="17">
        <v>0.28835553784243101</v>
      </c>
      <c r="AB13" s="17">
        <v>0.33828540816258101</v>
      </c>
      <c r="AC13" s="17">
        <v>0.35405393167548599</v>
      </c>
      <c r="AD13" s="17">
        <v>0.36482847937964702</v>
      </c>
      <c r="AE13" s="17"/>
      <c r="AF13" s="17">
        <v>0.33706048887579099</v>
      </c>
      <c r="AG13" s="17">
        <v>0.37264468914321902</v>
      </c>
      <c r="AH13" s="17">
        <v>0.325956498625949</v>
      </c>
      <c r="AI13" s="17"/>
      <c r="AJ13" s="17">
        <v>0.31050194571571998</v>
      </c>
      <c r="AK13" s="17">
        <v>0.39103829230911002</v>
      </c>
      <c r="AL13" s="17">
        <v>0.35640186891311898</v>
      </c>
      <c r="AM13" s="17">
        <v>0.37593645659200903</v>
      </c>
      <c r="AN13" s="17">
        <v>0.335778859692557</v>
      </c>
      <c r="AO13" s="17"/>
      <c r="AP13" s="17">
        <v>0.27344165488640798</v>
      </c>
      <c r="AQ13" s="17">
        <v>0.38584553134187799</v>
      </c>
      <c r="AR13" s="17">
        <v>0.29386944832490403</v>
      </c>
      <c r="AS13" s="17">
        <v>0.35551144937595902</v>
      </c>
      <c r="AT13" s="17">
        <v>0.43829814769632602</v>
      </c>
      <c r="AU13" s="17"/>
      <c r="AV13" s="17">
        <v>0.38989255214962598</v>
      </c>
      <c r="AW13" s="17">
        <v>0.287021590829387</v>
      </c>
      <c r="AX13" s="17">
        <v>0.33395464227827099</v>
      </c>
      <c r="AY13" s="17">
        <v>0.34766136572253997</v>
      </c>
      <c r="AZ13" s="17">
        <v>0.45874062388739301</v>
      </c>
      <c r="BA13" s="17">
        <v>0.398023174004764</v>
      </c>
      <c r="BB13" s="17"/>
      <c r="BC13" s="17">
        <v>0.325780817009101</v>
      </c>
      <c r="BD13" s="17">
        <v>0.34367253567248701</v>
      </c>
      <c r="BE13" s="17">
        <v>0.34981799218126503</v>
      </c>
      <c r="BF13" s="17">
        <v>0.423074159318792</v>
      </c>
      <c r="BG13" s="17">
        <v>0.512422703862357</v>
      </c>
    </row>
    <row r="14" spans="2:59" ht="29" x14ac:dyDescent="0.35">
      <c r="B14" s="18" t="s">
        <v>792</v>
      </c>
      <c r="C14" s="17">
        <v>0.309451118634546</v>
      </c>
      <c r="D14" s="17">
        <v>0.29982210638080398</v>
      </c>
      <c r="E14" s="17">
        <v>0.317921574655957</v>
      </c>
      <c r="F14" s="17"/>
      <c r="G14" s="17">
        <v>0.33086708150886401</v>
      </c>
      <c r="H14" s="17">
        <v>0.23257027830216501</v>
      </c>
      <c r="I14" s="17">
        <v>0.33200610908440997</v>
      </c>
      <c r="J14" s="17">
        <v>0.35466897397686498</v>
      </c>
      <c r="K14" s="17">
        <v>0.30772862669943302</v>
      </c>
      <c r="L14" s="17">
        <v>0.30689931743043702</v>
      </c>
      <c r="M14" s="17"/>
      <c r="N14" s="17">
        <v>0.29238379401590803</v>
      </c>
      <c r="O14" s="17">
        <v>0.310695718661398</v>
      </c>
      <c r="P14" s="17">
        <v>0.321040995995028</v>
      </c>
      <c r="Q14" s="17">
        <v>0.31461650433986799</v>
      </c>
      <c r="R14" s="17"/>
      <c r="S14" s="17">
        <v>0.316121877825421</v>
      </c>
      <c r="T14" s="17">
        <v>0.36447147188239498</v>
      </c>
      <c r="U14" s="17">
        <v>0.404183268953</v>
      </c>
      <c r="V14" s="17">
        <v>0.35797886809052698</v>
      </c>
      <c r="W14" s="17">
        <v>0.23250768455752099</v>
      </c>
      <c r="X14" s="17">
        <v>0.36322908875131199</v>
      </c>
      <c r="Y14" s="17">
        <v>0.18849631652264601</v>
      </c>
      <c r="Z14" s="17">
        <v>0.316273569051504</v>
      </c>
      <c r="AA14" s="17">
        <v>0.27222639034944401</v>
      </c>
      <c r="AB14" s="17">
        <v>0.29346853323983302</v>
      </c>
      <c r="AC14" s="17">
        <v>0.264445877320721</v>
      </c>
      <c r="AD14" s="17">
        <v>0.25148858880034602</v>
      </c>
      <c r="AE14" s="17"/>
      <c r="AF14" s="17">
        <v>0.31701132564231999</v>
      </c>
      <c r="AG14" s="17">
        <v>0.31145612842510101</v>
      </c>
      <c r="AH14" s="17">
        <v>0.275450944027611</v>
      </c>
      <c r="AI14" s="17"/>
      <c r="AJ14" s="17">
        <v>0.297184552726796</v>
      </c>
      <c r="AK14" s="17">
        <v>0.29645743470757102</v>
      </c>
      <c r="AL14" s="17">
        <v>0.24166504130157401</v>
      </c>
      <c r="AM14" s="17">
        <v>0.51437729464272597</v>
      </c>
      <c r="AN14" s="17">
        <v>0.36076087582239902</v>
      </c>
      <c r="AO14" s="17"/>
      <c r="AP14" s="17">
        <v>0.282302438601018</v>
      </c>
      <c r="AQ14" s="17">
        <v>0.29988810492248702</v>
      </c>
      <c r="AR14" s="17">
        <v>0.30501387941545799</v>
      </c>
      <c r="AS14" s="17">
        <v>0.33555385613980498</v>
      </c>
      <c r="AT14" s="17">
        <v>0.30897741621604402</v>
      </c>
      <c r="AU14" s="17"/>
      <c r="AV14" s="17">
        <v>0.29929798155278098</v>
      </c>
      <c r="AW14" s="17">
        <v>0.25350684278421398</v>
      </c>
      <c r="AX14" s="17">
        <v>0.37260941625699601</v>
      </c>
      <c r="AY14" s="17">
        <v>0.388434340312452</v>
      </c>
      <c r="AZ14" s="17">
        <v>0.26074793816965203</v>
      </c>
      <c r="BA14" s="17">
        <v>0.27565312637946399</v>
      </c>
      <c r="BB14" s="17"/>
      <c r="BC14" s="17">
        <v>0.30579389063690798</v>
      </c>
      <c r="BD14" s="17">
        <v>0.30644652415951201</v>
      </c>
      <c r="BE14" s="17">
        <v>0.29343564914946801</v>
      </c>
      <c r="BF14" s="17">
        <v>0.320505939016268</v>
      </c>
      <c r="BG14" s="17">
        <v>0.431437650331149</v>
      </c>
    </row>
    <row r="15" spans="2:59" ht="43.5" x14ac:dyDescent="0.35">
      <c r="B15" s="18" t="s">
        <v>793</v>
      </c>
      <c r="C15" s="17">
        <v>0.27232451487162201</v>
      </c>
      <c r="D15" s="17">
        <v>0.25493033615614102</v>
      </c>
      <c r="E15" s="17">
        <v>0.28813504783378602</v>
      </c>
      <c r="F15" s="17"/>
      <c r="G15" s="17">
        <v>0.27125759691629697</v>
      </c>
      <c r="H15" s="17">
        <v>0.33449962477859402</v>
      </c>
      <c r="I15" s="17">
        <v>0.24038205285148101</v>
      </c>
      <c r="J15" s="17">
        <v>0.34015260605662101</v>
      </c>
      <c r="K15" s="17">
        <v>0.266882943282723</v>
      </c>
      <c r="L15" s="17">
        <v>0.196641356841391</v>
      </c>
      <c r="M15" s="17"/>
      <c r="N15" s="17">
        <v>0.307476244398659</v>
      </c>
      <c r="O15" s="17">
        <v>0.28953283266722901</v>
      </c>
      <c r="P15" s="17">
        <v>0.256075201350982</v>
      </c>
      <c r="Q15" s="17">
        <v>0.22891481608175199</v>
      </c>
      <c r="R15" s="17"/>
      <c r="S15" s="17">
        <v>0.33023609900586198</v>
      </c>
      <c r="T15" s="17">
        <v>0.28940568769240599</v>
      </c>
      <c r="U15" s="17">
        <v>0.257177554162619</v>
      </c>
      <c r="V15" s="17">
        <v>0.23301165063972601</v>
      </c>
      <c r="W15" s="17">
        <v>0.26315791242672998</v>
      </c>
      <c r="X15" s="17">
        <v>0.23606838256002699</v>
      </c>
      <c r="Y15" s="17">
        <v>0.30576367755502998</v>
      </c>
      <c r="Z15" s="17">
        <v>0.25835361484652303</v>
      </c>
      <c r="AA15" s="17">
        <v>0.190628750747069</v>
      </c>
      <c r="AB15" s="17">
        <v>0.29385997958433402</v>
      </c>
      <c r="AC15" s="17">
        <v>0.35423065476718102</v>
      </c>
      <c r="AD15" s="17">
        <v>0.22823815200606501</v>
      </c>
      <c r="AE15" s="17"/>
      <c r="AF15" s="17">
        <v>0.20742935773965501</v>
      </c>
      <c r="AG15" s="17">
        <v>0.32455534047003298</v>
      </c>
      <c r="AH15" s="17">
        <v>0.234493524378071</v>
      </c>
      <c r="AI15" s="17"/>
      <c r="AJ15" s="17">
        <v>0.23056631221906301</v>
      </c>
      <c r="AK15" s="17">
        <v>0.31318634673732898</v>
      </c>
      <c r="AL15" s="17">
        <v>0.36685497242245702</v>
      </c>
      <c r="AM15" s="17">
        <v>0.133484188484468</v>
      </c>
      <c r="AN15" s="17">
        <v>0.19819843650753699</v>
      </c>
      <c r="AO15" s="17"/>
      <c r="AP15" s="17">
        <v>0.228311363482331</v>
      </c>
      <c r="AQ15" s="17">
        <v>0.31392693060985799</v>
      </c>
      <c r="AR15" s="17">
        <v>0.26517008458873498</v>
      </c>
      <c r="AS15" s="17">
        <v>0.21084010213408999</v>
      </c>
      <c r="AT15" s="17">
        <v>0.37876353418520098</v>
      </c>
      <c r="AU15" s="17"/>
      <c r="AV15" s="17">
        <v>0.313507790149333</v>
      </c>
      <c r="AW15" s="17">
        <v>0.25519947868583698</v>
      </c>
      <c r="AX15" s="17">
        <v>0.34856406423397202</v>
      </c>
      <c r="AY15" s="17">
        <v>0.206042346150214</v>
      </c>
      <c r="AZ15" s="17">
        <v>0.32797439545830198</v>
      </c>
      <c r="BA15" s="17">
        <v>0.190628120584341</v>
      </c>
      <c r="BB15" s="17"/>
      <c r="BC15" s="17">
        <v>0.230783339222632</v>
      </c>
      <c r="BD15" s="17">
        <v>0.271354334047963</v>
      </c>
      <c r="BE15" s="17">
        <v>0.28701766372501403</v>
      </c>
      <c r="BF15" s="17">
        <v>0.35883738902458101</v>
      </c>
      <c r="BG15" s="17">
        <v>0.40704609241408701</v>
      </c>
    </row>
    <row r="16" spans="2:59" x14ac:dyDescent="0.35">
      <c r="B16" s="18" t="s">
        <v>122</v>
      </c>
      <c r="C16" s="17">
        <v>3.2566934353526297E-2</v>
      </c>
      <c r="D16" s="17">
        <v>4.3971752533808202E-2</v>
      </c>
      <c r="E16" s="17">
        <v>2.1597297731961299E-2</v>
      </c>
      <c r="F16" s="17"/>
      <c r="G16" s="17">
        <v>2.3824548567123401E-2</v>
      </c>
      <c r="H16" s="17">
        <v>1.7394864453179702E-2</v>
      </c>
      <c r="I16" s="17">
        <v>2.57054859880185E-2</v>
      </c>
      <c r="J16" s="17">
        <v>4.2343857705606301E-2</v>
      </c>
      <c r="K16" s="17">
        <v>4.2647503399642503E-2</v>
      </c>
      <c r="L16" s="17">
        <v>4.30388208265058E-2</v>
      </c>
      <c r="M16" s="17"/>
      <c r="N16" s="17">
        <v>2.6961897003640999E-2</v>
      </c>
      <c r="O16" s="17">
        <v>2.8095493527934199E-2</v>
      </c>
      <c r="P16" s="17">
        <v>3.8633624934670902E-2</v>
      </c>
      <c r="Q16" s="17">
        <v>3.8517492330647198E-2</v>
      </c>
      <c r="R16" s="17"/>
      <c r="S16" s="17">
        <v>2.39022996028097E-2</v>
      </c>
      <c r="T16" s="17">
        <v>2.5085205187284101E-2</v>
      </c>
      <c r="U16" s="17">
        <v>3.8535387763583603E-2</v>
      </c>
      <c r="V16" s="17">
        <v>3.9768193246535903E-2</v>
      </c>
      <c r="W16" s="17">
        <v>5.35043917679918E-2</v>
      </c>
      <c r="X16" s="17">
        <v>0</v>
      </c>
      <c r="Y16" s="17">
        <v>3.5721807976480197E-2</v>
      </c>
      <c r="Z16" s="17">
        <v>0</v>
      </c>
      <c r="AA16" s="17">
        <v>5.8776864356300702E-2</v>
      </c>
      <c r="AB16" s="17">
        <v>3.0324585973284201E-2</v>
      </c>
      <c r="AC16" s="17">
        <v>3.5559199189384397E-2</v>
      </c>
      <c r="AD16" s="17">
        <v>6.1504146523121597E-2</v>
      </c>
      <c r="AE16" s="17"/>
      <c r="AF16" s="17">
        <v>3.4141244412366101E-2</v>
      </c>
      <c r="AG16" s="17">
        <v>2.3304840629470899E-2</v>
      </c>
      <c r="AH16" s="17">
        <v>5.9859224310408403E-2</v>
      </c>
      <c r="AI16" s="17"/>
      <c r="AJ16" s="17">
        <v>2.3931764049748599E-2</v>
      </c>
      <c r="AK16" s="17">
        <v>2.3230535948568599E-2</v>
      </c>
      <c r="AL16" s="17">
        <v>9.7081713373809705E-2</v>
      </c>
      <c r="AM16" s="17">
        <v>3.45909911874029E-2</v>
      </c>
      <c r="AN16" s="17">
        <v>4.35019341380447E-2</v>
      </c>
      <c r="AO16" s="17"/>
      <c r="AP16" s="17">
        <v>1.6473119091648902E-2</v>
      </c>
      <c r="AQ16" s="17">
        <v>3.4313930906444003E-2</v>
      </c>
      <c r="AR16" s="17">
        <v>6.6675246884268694E-2</v>
      </c>
      <c r="AS16" s="17">
        <v>2.75387047640001E-2</v>
      </c>
      <c r="AT16" s="17">
        <v>0</v>
      </c>
      <c r="AU16" s="17"/>
      <c r="AV16" s="17">
        <v>1.6822667218034899E-2</v>
      </c>
      <c r="AW16" s="17">
        <v>3.2003707939478897E-2</v>
      </c>
      <c r="AX16" s="17">
        <v>5.98790212959237E-2</v>
      </c>
      <c r="AY16" s="17">
        <v>2.5290363368203998E-2</v>
      </c>
      <c r="AZ16" s="17">
        <v>2.84292709736233E-2</v>
      </c>
      <c r="BA16" s="17">
        <v>3.4349070861268802E-2</v>
      </c>
      <c r="BB16" s="17"/>
      <c r="BC16" s="17">
        <v>5.1467934376556099E-2</v>
      </c>
      <c r="BD16" s="17">
        <v>2.8800050875996099E-2</v>
      </c>
      <c r="BE16" s="17">
        <v>3.6045894725016098E-2</v>
      </c>
      <c r="BF16" s="17">
        <v>1.5930862579155498E-2</v>
      </c>
      <c r="BG16" s="17">
        <v>0</v>
      </c>
    </row>
    <row r="17" spans="2:59" x14ac:dyDescent="0.35">
      <c r="B17" s="18" t="s">
        <v>123</v>
      </c>
      <c r="C17" s="19">
        <v>9.1834359258967005E-2</v>
      </c>
      <c r="D17" s="19">
        <v>8.3840996763154096E-2</v>
      </c>
      <c r="E17" s="19">
        <v>9.8234477105569401E-2</v>
      </c>
      <c r="F17" s="19"/>
      <c r="G17" s="19">
        <v>3.98385562882273E-2</v>
      </c>
      <c r="H17" s="19">
        <v>4.0300483330067402E-2</v>
      </c>
      <c r="I17" s="19">
        <v>0.11862946181127799</v>
      </c>
      <c r="J17" s="19">
        <v>3.6299036742741E-2</v>
      </c>
      <c r="K17" s="19">
        <v>0.142726799982551</v>
      </c>
      <c r="L17" s="19">
        <v>0.16206403369354999</v>
      </c>
      <c r="M17" s="19"/>
      <c r="N17" s="19">
        <v>6.88129306822272E-2</v>
      </c>
      <c r="O17" s="19">
        <v>7.6700462440554895E-2</v>
      </c>
      <c r="P17" s="19">
        <v>0.113826294724385</v>
      </c>
      <c r="Q17" s="19">
        <v>0.115282255155538</v>
      </c>
      <c r="R17" s="19"/>
      <c r="S17" s="19">
        <v>6.2853010828892206E-2</v>
      </c>
      <c r="T17" s="19">
        <v>9.89445821982438E-2</v>
      </c>
      <c r="U17" s="19">
        <v>5.52927634061125E-2</v>
      </c>
      <c r="V17" s="19">
        <v>5.6375609038474897E-2</v>
      </c>
      <c r="W17" s="19">
        <v>6.2921299631282193E-2</v>
      </c>
      <c r="X17" s="19">
        <v>0.113241301134844</v>
      </c>
      <c r="Y17" s="19">
        <v>0.11055887554841</v>
      </c>
      <c r="Z17" s="19">
        <v>0.13310957192157299</v>
      </c>
      <c r="AA17" s="19">
        <v>0.110542045664272</v>
      </c>
      <c r="AB17" s="19">
        <v>0.15673057446594801</v>
      </c>
      <c r="AC17" s="19">
        <v>3.5133907496720802E-2</v>
      </c>
      <c r="AD17" s="19">
        <v>0.14282567802250201</v>
      </c>
      <c r="AE17" s="19"/>
      <c r="AF17" s="19">
        <v>0.114903335837269</v>
      </c>
      <c r="AG17" s="19">
        <v>8.0008813997203998E-2</v>
      </c>
      <c r="AH17" s="19">
        <v>0.11707348171062799</v>
      </c>
      <c r="AI17" s="19"/>
      <c r="AJ17" s="19">
        <v>0.12783522998393901</v>
      </c>
      <c r="AK17" s="19">
        <v>5.0298064917308698E-2</v>
      </c>
      <c r="AL17" s="19">
        <v>6.3733372114693307E-2</v>
      </c>
      <c r="AM17" s="19">
        <v>0.104410045043429</v>
      </c>
      <c r="AN17" s="19">
        <v>9.6420153654633897E-2</v>
      </c>
      <c r="AO17" s="19"/>
      <c r="AP17" s="19">
        <v>0.134616085135363</v>
      </c>
      <c r="AQ17" s="19">
        <v>6.9113103914965501E-2</v>
      </c>
      <c r="AR17" s="19">
        <v>6.6623780076596806E-2</v>
      </c>
      <c r="AS17" s="19">
        <v>7.5692039716310305E-2</v>
      </c>
      <c r="AT17" s="19">
        <v>5.8004806574500897E-2</v>
      </c>
      <c r="AU17" s="19"/>
      <c r="AV17" s="19">
        <v>5.0503390835017502E-2</v>
      </c>
      <c r="AW17" s="19">
        <v>0.117907844486129</v>
      </c>
      <c r="AX17" s="19">
        <v>5.9029076030424898E-2</v>
      </c>
      <c r="AY17" s="19">
        <v>8.9715572635051297E-2</v>
      </c>
      <c r="AZ17" s="19">
        <v>5.3381374215668097E-2</v>
      </c>
      <c r="BA17" s="19">
        <v>0.20265835564142101</v>
      </c>
      <c r="BB17" s="19"/>
      <c r="BC17" s="19">
        <v>0.113408980808673</v>
      </c>
      <c r="BD17" s="19">
        <v>9.6823688223991303E-2</v>
      </c>
      <c r="BE17" s="19">
        <v>7.4030361472029099E-2</v>
      </c>
      <c r="BF17" s="19">
        <v>4.8052984060876699E-2</v>
      </c>
      <c r="BG17" s="19">
        <v>0</v>
      </c>
    </row>
    <row r="18" spans="2:59" x14ac:dyDescent="0.35">
      <c r="B18" s="16" t="s">
        <v>331</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795</v>
      </c>
      <c r="C9" s="17">
        <v>0.12806546961047499</v>
      </c>
      <c r="D9" s="17">
        <v>0.13721813622187801</v>
      </c>
      <c r="E9" s="17">
        <v>0.120139966398729</v>
      </c>
      <c r="F9" s="17"/>
      <c r="G9" s="17">
        <v>0.14726365596718899</v>
      </c>
      <c r="H9" s="17">
        <v>0.14899638230542001</v>
      </c>
      <c r="I9" s="17">
        <v>0.173442787087842</v>
      </c>
      <c r="J9" s="17">
        <v>0.147872859482992</v>
      </c>
      <c r="K9" s="17">
        <v>9.4947300251182296E-2</v>
      </c>
      <c r="L9" s="17">
        <v>6.6038877560368497E-2</v>
      </c>
      <c r="M9" s="17"/>
      <c r="N9" s="17">
        <v>0.13550218450697701</v>
      </c>
      <c r="O9" s="17">
        <v>0.151167257547142</v>
      </c>
      <c r="P9" s="17">
        <v>0.12060477334368</v>
      </c>
      <c r="Q9" s="17">
        <v>0.101981996278111</v>
      </c>
      <c r="R9" s="17"/>
      <c r="S9" s="17">
        <v>0.13461451330845101</v>
      </c>
      <c r="T9" s="17">
        <v>0.15113250456079899</v>
      </c>
      <c r="U9" s="17">
        <v>0.14969047050594</v>
      </c>
      <c r="V9" s="17">
        <v>9.1244837171512799E-2</v>
      </c>
      <c r="W9" s="17">
        <v>0.16329668776794901</v>
      </c>
      <c r="X9" s="17">
        <v>0.10328568267306899</v>
      </c>
      <c r="Y9" s="17">
        <v>0.19258535032219601</v>
      </c>
      <c r="Z9" s="17">
        <v>6.3648810649303098E-2</v>
      </c>
      <c r="AA9" s="17">
        <v>9.58435132608038E-2</v>
      </c>
      <c r="AB9" s="17">
        <v>6.3958192308403494E-2</v>
      </c>
      <c r="AC9" s="17">
        <v>0.18386712533875799</v>
      </c>
      <c r="AD9" s="17">
        <v>0.17269026958307199</v>
      </c>
      <c r="AE9" s="17"/>
      <c r="AF9" s="17">
        <v>0.124923800579803</v>
      </c>
      <c r="AG9" s="17">
        <v>0.114254299483007</v>
      </c>
      <c r="AH9" s="17">
        <v>0.154255364123521</v>
      </c>
      <c r="AI9" s="17"/>
      <c r="AJ9" s="17">
        <v>0.118782572102512</v>
      </c>
      <c r="AK9" s="17">
        <v>0.15654736215759499</v>
      </c>
      <c r="AL9" s="17">
        <v>0.10477069630159901</v>
      </c>
      <c r="AM9" s="17">
        <v>9.5277753312029506E-2</v>
      </c>
      <c r="AN9" s="17">
        <v>9.4799192774118399E-2</v>
      </c>
      <c r="AO9" s="17"/>
      <c r="AP9" s="17">
        <v>0.13028056853641001</v>
      </c>
      <c r="AQ9" s="17">
        <v>0.134072669655487</v>
      </c>
      <c r="AR9" s="17">
        <v>0.10097195455331801</v>
      </c>
      <c r="AS9" s="17">
        <v>0.122786731032424</v>
      </c>
      <c r="AT9" s="17">
        <v>9.4452165027544693E-2</v>
      </c>
      <c r="AU9" s="17"/>
      <c r="AV9" s="17">
        <v>0.14210185894812799</v>
      </c>
      <c r="AW9" s="17">
        <v>0.113031486469877</v>
      </c>
      <c r="AX9" s="17">
        <v>8.8711074700363796E-2</v>
      </c>
      <c r="AY9" s="17">
        <v>0.16560958733331799</v>
      </c>
      <c r="AZ9" s="17">
        <v>0.125395896508363</v>
      </c>
      <c r="BA9" s="17">
        <v>0.12448070241653</v>
      </c>
      <c r="BB9" s="17"/>
      <c r="BC9" s="17">
        <v>0.119134618043004</v>
      </c>
      <c r="BD9" s="17">
        <v>0.124940123188877</v>
      </c>
      <c r="BE9" s="17">
        <v>0.121735355992254</v>
      </c>
      <c r="BF9" s="17">
        <v>0.159754990453325</v>
      </c>
      <c r="BG9" s="17">
        <v>0.19910749420156401</v>
      </c>
    </row>
    <row r="10" spans="2:59" x14ac:dyDescent="0.35">
      <c r="B10" s="18" t="s">
        <v>796</v>
      </c>
      <c r="C10" s="17">
        <v>0.311812371434598</v>
      </c>
      <c r="D10" s="17">
        <v>0.34302145550249302</v>
      </c>
      <c r="E10" s="17">
        <v>0.28001895360555401</v>
      </c>
      <c r="F10" s="17"/>
      <c r="G10" s="17">
        <v>0.325717022375903</v>
      </c>
      <c r="H10" s="17">
        <v>0.37005586690803699</v>
      </c>
      <c r="I10" s="17">
        <v>0.28287133694139999</v>
      </c>
      <c r="J10" s="17">
        <v>0.295596357549953</v>
      </c>
      <c r="K10" s="17">
        <v>0.286597131153351</v>
      </c>
      <c r="L10" s="17">
        <v>0.30444675715971697</v>
      </c>
      <c r="M10" s="17"/>
      <c r="N10" s="17">
        <v>0.32486700214441899</v>
      </c>
      <c r="O10" s="17">
        <v>0.33828748652667201</v>
      </c>
      <c r="P10" s="17">
        <v>0.28203049134358699</v>
      </c>
      <c r="Q10" s="17">
        <v>0.29648439640366397</v>
      </c>
      <c r="R10" s="17"/>
      <c r="S10" s="17">
        <v>0.27876203845469599</v>
      </c>
      <c r="T10" s="17">
        <v>0.31415937898617502</v>
      </c>
      <c r="U10" s="17">
        <v>0.22470768272337999</v>
      </c>
      <c r="V10" s="17">
        <v>0.41634369067564603</v>
      </c>
      <c r="W10" s="17">
        <v>0.31825987370799502</v>
      </c>
      <c r="X10" s="17">
        <v>0.34541617801958902</v>
      </c>
      <c r="Y10" s="17">
        <v>0.29745600167347502</v>
      </c>
      <c r="Z10" s="17">
        <v>0.23708459330553799</v>
      </c>
      <c r="AA10" s="17">
        <v>0.41110584147963197</v>
      </c>
      <c r="AB10" s="17">
        <v>0.27068153518212801</v>
      </c>
      <c r="AC10" s="17">
        <v>0.25265059338928297</v>
      </c>
      <c r="AD10" s="17">
        <v>0.29528060615885598</v>
      </c>
      <c r="AE10" s="17"/>
      <c r="AF10" s="17">
        <v>0.31538136335578698</v>
      </c>
      <c r="AG10" s="17">
        <v>0.34095976569112402</v>
      </c>
      <c r="AH10" s="17">
        <v>0.23811666255248301</v>
      </c>
      <c r="AI10" s="17"/>
      <c r="AJ10" s="17">
        <v>0.32420475839548901</v>
      </c>
      <c r="AK10" s="17">
        <v>0.35908140446704701</v>
      </c>
      <c r="AL10" s="17">
        <v>0.26187106457766302</v>
      </c>
      <c r="AM10" s="17">
        <v>0.41609026026173901</v>
      </c>
      <c r="AN10" s="17">
        <v>0.228913516786726</v>
      </c>
      <c r="AO10" s="17"/>
      <c r="AP10" s="17">
        <v>0.31546104486805199</v>
      </c>
      <c r="AQ10" s="17">
        <v>0.36959256716226502</v>
      </c>
      <c r="AR10" s="17">
        <v>0.325687902834565</v>
      </c>
      <c r="AS10" s="17">
        <v>0.29920778133342801</v>
      </c>
      <c r="AT10" s="17">
        <v>0.25208952633534099</v>
      </c>
      <c r="AU10" s="17"/>
      <c r="AV10" s="17">
        <v>0.37471250708982701</v>
      </c>
      <c r="AW10" s="17">
        <v>0.36753908018626202</v>
      </c>
      <c r="AX10" s="17">
        <v>0.38837979343983497</v>
      </c>
      <c r="AY10" s="17">
        <v>0.26547508556549299</v>
      </c>
      <c r="AZ10" s="17">
        <v>0.26003240187561499</v>
      </c>
      <c r="BA10" s="17">
        <v>0.188616743302604</v>
      </c>
      <c r="BB10" s="17"/>
      <c r="BC10" s="17">
        <v>0.28894970851923102</v>
      </c>
      <c r="BD10" s="17">
        <v>0.33415304203999302</v>
      </c>
      <c r="BE10" s="17">
        <v>0.32966489026102502</v>
      </c>
      <c r="BF10" s="17">
        <v>0.30674883982634199</v>
      </c>
      <c r="BG10" s="17">
        <v>0.31985913295089102</v>
      </c>
    </row>
    <row r="11" spans="2:59" x14ac:dyDescent="0.35">
      <c r="B11" s="18" t="s">
        <v>797</v>
      </c>
      <c r="C11" s="17">
        <v>0.192735285184199</v>
      </c>
      <c r="D11" s="17">
        <v>0.20257753413139301</v>
      </c>
      <c r="E11" s="17">
        <v>0.182042621709192</v>
      </c>
      <c r="F11" s="17"/>
      <c r="G11" s="17">
        <v>0.28859030609061598</v>
      </c>
      <c r="H11" s="17">
        <v>0.24257193817248199</v>
      </c>
      <c r="I11" s="17">
        <v>0.17313278634932899</v>
      </c>
      <c r="J11" s="17">
        <v>0.18451427888577299</v>
      </c>
      <c r="K11" s="17">
        <v>0.15103999231222501</v>
      </c>
      <c r="L11" s="17">
        <v>0.13118993396190801</v>
      </c>
      <c r="M11" s="17"/>
      <c r="N11" s="17">
        <v>0.23073738070980401</v>
      </c>
      <c r="O11" s="17">
        <v>0.21211661756990399</v>
      </c>
      <c r="P11" s="17">
        <v>0.186757940456456</v>
      </c>
      <c r="Q11" s="17">
        <v>0.13410629242487601</v>
      </c>
      <c r="R11" s="17"/>
      <c r="S11" s="17">
        <v>0.27046249841351799</v>
      </c>
      <c r="T11" s="17">
        <v>0.14756175758901699</v>
      </c>
      <c r="U11" s="17">
        <v>0.128892705445703</v>
      </c>
      <c r="V11" s="17">
        <v>0.18636852862421799</v>
      </c>
      <c r="W11" s="17">
        <v>0.174065608513471</v>
      </c>
      <c r="X11" s="17">
        <v>0.257905331653137</v>
      </c>
      <c r="Y11" s="17">
        <v>0.20186354426345199</v>
      </c>
      <c r="Z11" s="17">
        <v>0.245995648346687</v>
      </c>
      <c r="AA11" s="17">
        <v>0.111810700593927</v>
      </c>
      <c r="AB11" s="17">
        <v>0.22375711291001099</v>
      </c>
      <c r="AC11" s="17">
        <v>0.21253839986570899</v>
      </c>
      <c r="AD11" s="17">
        <v>8.7699053384706599E-2</v>
      </c>
      <c r="AE11" s="17"/>
      <c r="AF11" s="17">
        <v>0.18207118738523501</v>
      </c>
      <c r="AG11" s="17">
        <v>0.18721899006197401</v>
      </c>
      <c r="AH11" s="17">
        <v>0.17672785339184799</v>
      </c>
      <c r="AI11" s="17"/>
      <c r="AJ11" s="17">
        <v>0.18840412328192799</v>
      </c>
      <c r="AK11" s="17">
        <v>0.204183597486741</v>
      </c>
      <c r="AL11" s="17">
        <v>0.212297051140099</v>
      </c>
      <c r="AM11" s="17">
        <v>0.106322810105056</v>
      </c>
      <c r="AN11" s="17">
        <v>0.16860894980996</v>
      </c>
      <c r="AO11" s="17"/>
      <c r="AP11" s="17">
        <v>0.17331945329401599</v>
      </c>
      <c r="AQ11" s="17">
        <v>0.21205880860276799</v>
      </c>
      <c r="AR11" s="17">
        <v>0.19294703521793399</v>
      </c>
      <c r="AS11" s="17">
        <v>0.19967307195378001</v>
      </c>
      <c r="AT11" s="17">
        <v>0.29401915459824801</v>
      </c>
      <c r="AU11" s="17"/>
      <c r="AV11" s="17">
        <v>0.21150420011632001</v>
      </c>
      <c r="AW11" s="17">
        <v>0.16949431684799901</v>
      </c>
      <c r="AX11" s="17">
        <v>0.21091253069853799</v>
      </c>
      <c r="AY11" s="17">
        <v>0.18299857875497899</v>
      </c>
      <c r="AZ11" s="17">
        <v>0.27408230467729799</v>
      </c>
      <c r="BA11" s="17">
        <v>0.11754158111935201</v>
      </c>
      <c r="BB11" s="17"/>
      <c r="BC11" s="17">
        <v>0.17080087557007301</v>
      </c>
      <c r="BD11" s="17">
        <v>0.18195881673057199</v>
      </c>
      <c r="BE11" s="17">
        <v>0.22995401801329399</v>
      </c>
      <c r="BF11" s="17">
        <v>0.166156619296844</v>
      </c>
      <c r="BG11" s="17">
        <v>9.0474873517439797E-2</v>
      </c>
    </row>
    <row r="12" spans="2:59" x14ac:dyDescent="0.35">
      <c r="B12" s="18" t="s">
        <v>798</v>
      </c>
      <c r="C12" s="17">
        <v>4.8721636991633302E-2</v>
      </c>
      <c r="D12" s="17">
        <v>6.0222373818786999E-2</v>
      </c>
      <c r="E12" s="17">
        <v>3.77965229094381E-2</v>
      </c>
      <c r="F12" s="17"/>
      <c r="G12" s="17">
        <v>4.8807077881721603E-2</v>
      </c>
      <c r="H12" s="17">
        <v>6.8773215499378093E-2</v>
      </c>
      <c r="I12" s="17">
        <v>8.3483135836101799E-2</v>
      </c>
      <c r="J12" s="17">
        <v>3.4591980036083998E-2</v>
      </c>
      <c r="K12" s="17">
        <v>3.3290538474018798E-2</v>
      </c>
      <c r="L12" s="17">
        <v>2.4788263889198501E-2</v>
      </c>
      <c r="M12" s="17"/>
      <c r="N12" s="17">
        <v>5.8140530702962802E-2</v>
      </c>
      <c r="O12" s="17">
        <v>4.6334793353765599E-2</v>
      </c>
      <c r="P12" s="17">
        <v>3.09725138254218E-2</v>
      </c>
      <c r="Q12" s="17">
        <v>5.65502268947293E-2</v>
      </c>
      <c r="R12" s="17"/>
      <c r="S12" s="17">
        <v>6.1127651150879397E-2</v>
      </c>
      <c r="T12" s="17">
        <v>4.8673344819144697E-2</v>
      </c>
      <c r="U12" s="17">
        <v>8.0926492813257103E-2</v>
      </c>
      <c r="V12" s="17">
        <v>1.45731734299499E-2</v>
      </c>
      <c r="W12" s="17">
        <v>1.5323740811024399E-2</v>
      </c>
      <c r="X12" s="17">
        <v>2.71820876825693E-2</v>
      </c>
      <c r="Y12" s="17">
        <v>5.4700177386303603E-2</v>
      </c>
      <c r="Z12" s="17">
        <v>1.9022892111300999E-2</v>
      </c>
      <c r="AA12" s="17">
        <v>6.0691534124524701E-2</v>
      </c>
      <c r="AB12" s="17">
        <v>3.0768283984590701E-2</v>
      </c>
      <c r="AC12" s="17">
        <v>8.6107331795137299E-2</v>
      </c>
      <c r="AD12" s="17">
        <v>0.12035053623464199</v>
      </c>
      <c r="AE12" s="17"/>
      <c r="AF12" s="17">
        <v>3.0419444285409301E-2</v>
      </c>
      <c r="AG12" s="17">
        <v>5.4044835394795897E-2</v>
      </c>
      <c r="AH12" s="17">
        <v>7.5513053838358601E-2</v>
      </c>
      <c r="AI12" s="17"/>
      <c r="AJ12" s="17">
        <v>2.6572766612238501E-2</v>
      </c>
      <c r="AK12" s="17">
        <v>4.4136150441253401E-2</v>
      </c>
      <c r="AL12" s="17">
        <v>0.15508176896995801</v>
      </c>
      <c r="AM12" s="17">
        <v>8.9590768755257302E-2</v>
      </c>
      <c r="AN12" s="17">
        <v>5.4002353703014497E-2</v>
      </c>
      <c r="AO12" s="17"/>
      <c r="AP12" s="17">
        <v>4.8310328221704099E-2</v>
      </c>
      <c r="AQ12" s="17">
        <v>4.5860871582262597E-2</v>
      </c>
      <c r="AR12" s="17">
        <v>6.87998384559068E-2</v>
      </c>
      <c r="AS12" s="17">
        <v>5.4672518680624699E-2</v>
      </c>
      <c r="AT12" s="17">
        <v>5.3870916307647301E-2</v>
      </c>
      <c r="AU12" s="17"/>
      <c r="AV12" s="17">
        <v>5.4543443779392901E-2</v>
      </c>
      <c r="AW12" s="17">
        <v>3.7725829401501799E-2</v>
      </c>
      <c r="AX12" s="17">
        <v>6.3558125877420393E-2</v>
      </c>
      <c r="AY12" s="17">
        <v>5.7908065124418602E-2</v>
      </c>
      <c r="AZ12" s="17">
        <v>3.6596288170793301E-2</v>
      </c>
      <c r="BA12" s="17">
        <v>1.6945876804721399E-2</v>
      </c>
      <c r="BB12" s="17"/>
      <c r="BC12" s="17">
        <v>4.55179347622321E-2</v>
      </c>
      <c r="BD12" s="17">
        <v>4.0246423909241102E-2</v>
      </c>
      <c r="BE12" s="17">
        <v>6.5814166308542393E-2</v>
      </c>
      <c r="BF12" s="17">
        <v>5.98453391869226E-2</v>
      </c>
      <c r="BG12" s="17">
        <v>0</v>
      </c>
    </row>
    <row r="13" spans="2:59" x14ac:dyDescent="0.35">
      <c r="B13" s="18" t="s">
        <v>799</v>
      </c>
      <c r="C13" s="17">
        <v>5.89851228438137E-2</v>
      </c>
      <c r="D13" s="17">
        <v>5.4361179000077399E-2</v>
      </c>
      <c r="E13" s="17">
        <v>6.4054390477541107E-2</v>
      </c>
      <c r="F13" s="17"/>
      <c r="G13" s="17">
        <v>6.8240053619031696E-2</v>
      </c>
      <c r="H13" s="17">
        <v>5.1593149464221097E-2</v>
      </c>
      <c r="I13" s="17">
        <v>6.6497230301562404E-2</v>
      </c>
      <c r="J13" s="17">
        <v>3.97763203988519E-2</v>
      </c>
      <c r="K13" s="17">
        <v>6.3583153155230096E-2</v>
      </c>
      <c r="L13" s="17">
        <v>6.4791828425920905E-2</v>
      </c>
      <c r="M13" s="17"/>
      <c r="N13" s="17">
        <v>4.5673924090210601E-2</v>
      </c>
      <c r="O13" s="17">
        <v>5.3610725767136998E-2</v>
      </c>
      <c r="P13" s="17">
        <v>6.6256536828297297E-2</v>
      </c>
      <c r="Q13" s="17">
        <v>6.9731594437531394E-2</v>
      </c>
      <c r="R13" s="17"/>
      <c r="S13" s="17">
        <v>7.3590724687849399E-2</v>
      </c>
      <c r="T13" s="17">
        <v>6.2267809705108798E-2</v>
      </c>
      <c r="U13" s="17">
        <v>5.6178782340243601E-2</v>
      </c>
      <c r="V13" s="17">
        <v>0.10104516755521201</v>
      </c>
      <c r="W13" s="17">
        <v>6.7295494318662996E-2</v>
      </c>
      <c r="X13" s="17">
        <v>1.23757783770185E-2</v>
      </c>
      <c r="Y13" s="17">
        <v>4.6071816212166501E-2</v>
      </c>
      <c r="Z13" s="17">
        <v>4.1295464761537302E-2</v>
      </c>
      <c r="AA13" s="17">
        <v>2.0514469431636002E-2</v>
      </c>
      <c r="AB13" s="17">
        <v>0.120761857035332</v>
      </c>
      <c r="AC13" s="17">
        <v>3.5057069676740403E-2</v>
      </c>
      <c r="AD13" s="17">
        <v>3.7766979960438797E-2</v>
      </c>
      <c r="AE13" s="17"/>
      <c r="AF13" s="17">
        <v>6.0973029493377899E-2</v>
      </c>
      <c r="AG13" s="17">
        <v>5.7755897107879997E-2</v>
      </c>
      <c r="AH13" s="17">
        <v>5.4758386239974199E-2</v>
      </c>
      <c r="AI13" s="17"/>
      <c r="AJ13" s="17">
        <v>7.2406997311282598E-2</v>
      </c>
      <c r="AK13" s="17">
        <v>5.88806441076812E-2</v>
      </c>
      <c r="AL13" s="17">
        <v>1.3086731433681E-2</v>
      </c>
      <c r="AM13" s="17">
        <v>7.1817637641947096E-2</v>
      </c>
      <c r="AN13" s="17">
        <v>7.0249447554986702E-2</v>
      </c>
      <c r="AO13" s="17"/>
      <c r="AP13" s="17">
        <v>8.3250883058623104E-2</v>
      </c>
      <c r="AQ13" s="17">
        <v>4.8416433535735402E-2</v>
      </c>
      <c r="AR13" s="17">
        <v>2.4653028358164301E-2</v>
      </c>
      <c r="AS13" s="17">
        <v>6.4757261971264898E-2</v>
      </c>
      <c r="AT13" s="17">
        <v>9.5029817437178907E-2</v>
      </c>
      <c r="AU13" s="17"/>
      <c r="AV13" s="17">
        <v>5.0759375670098403E-2</v>
      </c>
      <c r="AW13" s="17">
        <v>7.8981609203945299E-2</v>
      </c>
      <c r="AX13" s="17">
        <v>4.4837138706230503E-2</v>
      </c>
      <c r="AY13" s="17">
        <v>6.88117934451523E-2</v>
      </c>
      <c r="AZ13" s="17">
        <v>8.4772821175983296E-2</v>
      </c>
      <c r="BA13" s="17">
        <v>1.05466687973488E-2</v>
      </c>
      <c r="BB13" s="17"/>
      <c r="BC13" s="17">
        <v>6.1501619660958899E-2</v>
      </c>
      <c r="BD13" s="17">
        <v>7.7767766614516495E-2</v>
      </c>
      <c r="BE13" s="17">
        <v>3.7557289456513598E-2</v>
      </c>
      <c r="BF13" s="17">
        <v>6.1027714381388098E-2</v>
      </c>
      <c r="BG13" s="17">
        <v>0.158788381957605</v>
      </c>
    </row>
    <row r="14" spans="2:59" x14ac:dyDescent="0.35">
      <c r="B14" s="18" t="s">
        <v>100</v>
      </c>
      <c r="C14" s="19">
        <v>0.25968011393528001</v>
      </c>
      <c r="D14" s="19">
        <v>0.20259932132537101</v>
      </c>
      <c r="E14" s="19">
        <v>0.31594754489954502</v>
      </c>
      <c r="F14" s="19"/>
      <c r="G14" s="19">
        <v>0.121381884065539</v>
      </c>
      <c r="H14" s="19">
        <v>0.11800944765046199</v>
      </c>
      <c r="I14" s="19">
        <v>0.220572723483765</v>
      </c>
      <c r="J14" s="19">
        <v>0.29764820364634598</v>
      </c>
      <c r="K14" s="19">
        <v>0.37054188465399301</v>
      </c>
      <c r="L14" s="19">
        <v>0.40874433900288698</v>
      </c>
      <c r="M14" s="19"/>
      <c r="N14" s="19">
        <v>0.20507897784562701</v>
      </c>
      <c r="O14" s="19">
        <v>0.19848311923538001</v>
      </c>
      <c r="P14" s="19">
        <v>0.31337774420255798</v>
      </c>
      <c r="Q14" s="19">
        <v>0.34114549356108798</v>
      </c>
      <c r="R14" s="19"/>
      <c r="S14" s="19">
        <v>0.181442573984606</v>
      </c>
      <c r="T14" s="19">
        <v>0.27620520433975598</v>
      </c>
      <c r="U14" s="19">
        <v>0.35960386617147699</v>
      </c>
      <c r="V14" s="19">
        <v>0.190424602543462</v>
      </c>
      <c r="W14" s="19">
        <v>0.26175859488089698</v>
      </c>
      <c r="X14" s="19">
        <v>0.253834941594617</v>
      </c>
      <c r="Y14" s="19">
        <v>0.20732311014240601</v>
      </c>
      <c r="Z14" s="19">
        <v>0.392952590825634</v>
      </c>
      <c r="AA14" s="19">
        <v>0.30003394110947601</v>
      </c>
      <c r="AB14" s="19">
        <v>0.29007301857953499</v>
      </c>
      <c r="AC14" s="19">
        <v>0.22977947993437201</v>
      </c>
      <c r="AD14" s="19">
        <v>0.28621255467828399</v>
      </c>
      <c r="AE14" s="19"/>
      <c r="AF14" s="19">
        <v>0.28623117490038802</v>
      </c>
      <c r="AG14" s="19">
        <v>0.245766212261219</v>
      </c>
      <c r="AH14" s="19">
        <v>0.30062867985381497</v>
      </c>
      <c r="AI14" s="19"/>
      <c r="AJ14" s="19">
        <v>0.26962878229655102</v>
      </c>
      <c r="AK14" s="19">
        <v>0.177170841339682</v>
      </c>
      <c r="AL14" s="19">
        <v>0.25289268757699801</v>
      </c>
      <c r="AM14" s="19">
        <v>0.22090076992397101</v>
      </c>
      <c r="AN14" s="19">
        <v>0.38342653937119398</v>
      </c>
      <c r="AO14" s="19"/>
      <c r="AP14" s="19">
        <v>0.24937772202119601</v>
      </c>
      <c r="AQ14" s="19">
        <v>0.18999864946148201</v>
      </c>
      <c r="AR14" s="19">
        <v>0.28694024058011203</v>
      </c>
      <c r="AS14" s="19">
        <v>0.25890263502847799</v>
      </c>
      <c r="AT14" s="19">
        <v>0.21053842029404099</v>
      </c>
      <c r="AU14" s="19"/>
      <c r="AV14" s="19">
        <v>0.166378614396234</v>
      </c>
      <c r="AW14" s="19">
        <v>0.23322767789041501</v>
      </c>
      <c r="AX14" s="19">
        <v>0.20360133657761201</v>
      </c>
      <c r="AY14" s="19">
        <v>0.25919688977664002</v>
      </c>
      <c r="AZ14" s="19">
        <v>0.21912028759194699</v>
      </c>
      <c r="BA14" s="19">
        <v>0.54186842755944398</v>
      </c>
      <c r="BB14" s="19"/>
      <c r="BC14" s="19">
        <v>0.31409524344450102</v>
      </c>
      <c r="BD14" s="19">
        <v>0.24093382751680001</v>
      </c>
      <c r="BE14" s="19">
        <v>0.21527427996837101</v>
      </c>
      <c r="BF14" s="19">
        <v>0.24646649685517799</v>
      </c>
      <c r="BG14" s="19">
        <v>0.231770117372499</v>
      </c>
    </row>
    <row r="15" spans="2:59" x14ac:dyDescent="0.35">
      <c r="B15" s="16" t="s">
        <v>331</v>
      </c>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dimension ref="B2:B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1002</v>
      </c>
      <c r="D7" s="10">
        <v>501</v>
      </c>
      <c r="E7" s="10">
        <v>497</v>
      </c>
      <c r="F7" s="10"/>
      <c r="G7" s="10">
        <v>155</v>
      </c>
      <c r="H7" s="10">
        <v>169</v>
      </c>
      <c r="I7" s="10">
        <v>156</v>
      </c>
      <c r="J7" s="10">
        <v>169</v>
      </c>
      <c r="K7" s="10">
        <v>135</v>
      </c>
      <c r="L7" s="10">
        <v>218</v>
      </c>
      <c r="M7" s="10"/>
      <c r="N7" s="10">
        <v>290</v>
      </c>
      <c r="O7" s="10">
        <v>231</v>
      </c>
      <c r="P7" s="10">
        <v>227</v>
      </c>
      <c r="Q7" s="10">
        <v>253</v>
      </c>
      <c r="R7" s="10"/>
      <c r="S7" s="10">
        <v>158</v>
      </c>
      <c r="T7" s="10">
        <v>116</v>
      </c>
      <c r="U7" s="10">
        <v>79</v>
      </c>
      <c r="V7" s="10">
        <v>70</v>
      </c>
      <c r="W7" s="10">
        <v>74</v>
      </c>
      <c r="X7" s="10">
        <v>74</v>
      </c>
      <c r="Y7" s="10">
        <v>83</v>
      </c>
      <c r="Z7" s="10">
        <v>46</v>
      </c>
      <c r="AA7" s="10">
        <v>116</v>
      </c>
      <c r="AB7" s="10">
        <v>96</v>
      </c>
      <c r="AC7" s="10">
        <v>56</v>
      </c>
      <c r="AD7" s="10">
        <v>34</v>
      </c>
      <c r="AE7" s="10"/>
      <c r="AF7" s="10">
        <v>316</v>
      </c>
      <c r="AG7" s="10">
        <v>422</v>
      </c>
      <c r="AH7" s="10">
        <v>149</v>
      </c>
      <c r="AI7" s="10"/>
      <c r="AJ7" s="10">
        <v>325</v>
      </c>
      <c r="AK7" s="10">
        <v>282</v>
      </c>
      <c r="AL7" s="10">
        <v>72</v>
      </c>
      <c r="AM7" s="10">
        <v>21</v>
      </c>
      <c r="AN7" s="10">
        <v>132</v>
      </c>
      <c r="AO7" s="10"/>
      <c r="AP7" s="10">
        <v>193</v>
      </c>
      <c r="AQ7" s="10">
        <v>333</v>
      </c>
      <c r="AR7" s="10">
        <v>86</v>
      </c>
      <c r="AS7" s="10">
        <v>122</v>
      </c>
      <c r="AT7" s="10">
        <v>52</v>
      </c>
      <c r="AU7" s="10"/>
      <c r="AV7" s="10">
        <v>268</v>
      </c>
      <c r="AW7" s="10">
        <v>210</v>
      </c>
      <c r="AX7" s="10">
        <v>94</v>
      </c>
      <c r="AY7" s="10">
        <v>145</v>
      </c>
      <c r="AZ7" s="10">
        <v>79</v>
      </c>
      <c r="BA7" s="10">
        <v>85</v>
      </c>
      <c r="BB7" s="10"/>
      <c r="BC7" s="10">
        <v>207</v>
      </c>
      <c r="BD7" s="10">
        <v>207</v>
      </c>
      <c r="BE7" s="10">
        <v>282</v>
      </c>
      <c r="BF7" s="10">
        <v>129</v>
      </c>
      <c r="BG7" s="10">
        <v>18</v>
      </c>
    </row>
    <row r="8" spans="2:59" ht="30" customHeight="1" x14ac:dyDescent="0.35">
      <c r="B8" s="11" t="s">
        <v>20</v>
      </c>
      <c r="C8" s="11">
        <v>1001</v>
      </c>
      <c r="D8" s="11">
        <v>495</v>
      </c>
      <c r="E8" s="11">
        <v>502</v>
      </c>
      <c r="F8" s="11"/>
      <c r="G8" s="11">
        <v>149</v>
      </c>
      <c r="H8" s="11">
        <v>177</v>
      </c>
      <c r="I8" s="11">
        <v>168</v>
      </c>
      <c r="J8" s="11">
        <v>164</v>
      </c>
      <c r="K8" s="11">
        <v>132</v>
      </c>
      <c r="L8" s="11">
        <v>211</v>
      </c>
      <c r="M8" s="11"/>
      <c r="N8" s="11">
        <v>281</v>
      </c>
      <c r="O8" s="11">
        <v>259</v>
      </c>
      <c r="P8" s="11">
        <v>218</v>
      </c>
      <c r="Q8" s="11">
        <v>242</v>
      </c>
      <c r="R8" s="11"/>
      <c r="S8" s="11">
        <v>152</v>
      </c>
      <c r="T8" s="11">
        <v>120</v>
      </c>
      <c r="U8" s="11">
        <v>81</v>
      </c>
      <c r="V8" s="11">
        <v>84</v>
      </c>
      <c r="W8" s="11">
        <v>76</v>
      </c>
      <c r="X8" s="11">
        <v>92</v>
      </c>
      <c r="Y8" s="11">
        <v>77</v>
      </c>
      <c r="Z8" s="11">
        <v>42</v>
      </c>
      <c r="AA8" s="11">
        <v>108</v>
      </c>
      <c r="AB8" s="11">
        <v>89</v>
      </c>
      <c r="AC8" s="11">
        <v>49</v>
      </c>
      <c r="AD8" s="11">
        <v>30</v>
      </c>
      <c r="AE8" s="11"/>
      <c r="AF8" s="11">
        <v>316</v>
      </c>
      <c r="AG8" s="11">
        <v>420</v>
      </c>
      <c r="AH8" s="11">
        <v>150</v>
      </c>
      <c r="AI8" s="11"/>
      <c r="AJ8" s="11">
        <v>328</v>
      </c>
      <c r="AK8" s="11">
        <v>278</v>
      </c>
      <c r="AL8" s="11">
        <v>72</v>
      </c>
      <c r="AM8" s="11">
        <v>23</v>
      </c>
      <c r="AN8" s="11">
        <v>133</v>
      </c>
      <c r="AO8" s="11"/>
      <c r="AP8" s="11">
        <v>196</v>
      </c>
      <c r="AQ8" s="11">
        <v>329</v>
      </c>
      <c r="AR8" s="11">
        <v>88</v>
      </c>
      <c r="AS8" s="11">
        <v>124</v>
      </c>
      <c r="AT8" s="11">
        <v>54</v>
      </c>
      <c r="AU8" s="11"/>
      <c r="AV8" s="11">
        <v>267</v>
      </c>
      <c r="AW8" s="11">
        <v>214</v>
      </c>
      <c r="AX8" s="11">
        <v>95</v>
      </c>
      <c r="AY8" s="11">
        <v>144</v>
      </c>
      <c r="AZ8" s="11">
        <v>79</v>
      </c>
      <c r="BA8" s="11">
        <v>85</v>
      </c>
      <c r="BB8" s="11"/>
      <c r="BC8" s="11">
        <v>205</v>
      </c>
      <c r="BD8" s="11">
        <v>210</v>
      </c>
      <c r="BE8" s="11">
        <v>286</v>
      </c>
      <c r="BF8" s="11">
        <v>129</v>
      </c>
      <c r="BG8" s="11">
        <v>15</v>
      </c>
    </row>
    <row r="9" spans="2:59" x14ac:dyDescent="0.35">
      <c r="B9" s="18" t="s">
        <v>795</v>
      </c>
      <c r="C9" s="17">
        <v>8.8975479048356301E-2</v>
      </c>
      <c r="D9" s="17">
        <v>9.2514115205955996E-2</v>
      </c>
      <c r="E9" s="17">
        <v>8.62511818927999E-2</v>
      </c>
      <c r="F9" s="17"/>
      <c r="G9" s="17">
        <v>9.2313124744755407E-2</v>
      </c>
      <c r="H9" s="17">
        <v>7.2895249002226006E-2</v>
      </c>
      <c r="I9" s="17">
        <v>0.13254014223570901</v>
      </c>
      <c r="J9" s="17">
        <v>0.141683633363861</v>
      </c>
      <c r="K9" s="17">
        <v>6.7433265670687997E-2</v>
      </c>
      <c r="L9" s="17">
        <v>3.7842777105129698E-2</v>
      </c>
      <c r="M9" s="17"/>
      <c r="N9" s="17">
        <v>8.9330238521659E-2</v>
      </c>
      <c r="O9" s="17">
        <v>0.107936436685159</v>
      </c>
      <c r="P9" s="17">
        <v>8.2322126281161798E-2</v>
      </c>
      <c r="Q9" s="17">
        <v>7.4647025229623298E-2</v>
      </c>
      <c r="R9" s="17"/>
      <c r="S9" s="17">
        <v>0.10216681491374099</v>
      </c>
      <c r="T9" s="17">
        <v>8.9048072710455894E-2</v>
      </c>
      <c r="U9" s="17">
        <v>0.102007822243806</v>
      </c>
      <c r="V9" s="17">
        <v>9.0943607988717798E-2</v>
      </c>
      <c r="W9" s="17">
        <v>0.12242437390406199</v>
      </c>
      <c r="X9" s="17">
        <v>5.0549578049749598E-2</v>
      </c>
      <c r="Y9" s="17">
        <v>0.102519716458684</v>
      </c>
      <c r="Z9" s="17">
        <v>6.4645947123998196E-2</v>
      </c>
      <c r="AA9" s="17">
        <v>7.7530907923703707E-2</v>
      </c>
      <c r="AB9" s="17">
        <v>6.3880207439862696E-2</v>
      </c>
      <c r="AC9" s="17">
        <v>9.2985769084324807E-2</v>
      </c>
      <c r="AD9" s="17">
        <v>0.12236587229733201</v>
      </c>
      <c r="AE9" s="17"/>
      <c r="AF9" s="17">
        <v>0.10930995970115299</v>
      </c>
      <c r="AG9" s="17">
        <v>6.8689908790520393E-2</v>
      </c>
      <c r="AH9" s="17">
        <v>0.107400661945479</v>
      </c>
      <c r="AI9" s="17"/>
      <c r="AJ9" s="17">
        <v>8.5831278307229295E-2</v>
      </c>
      <c r="AK9" s="17">
        <v>9.94393826604308E-2</v>
      </c>
      <c r="AL9" s="17">
        <v>5.9445950758920597E-2</v>
      </c>
      <c r="AM9" s="17">
        <v>0.14686670664822701</v>
      </c>
      <c r="AN9" s="17">
        <v>9.4824284670319198E-2</v>
      </c>
      <c r="AO9" s="17"/>
      <c r="AP9" s="17">
        <v>8.6491952681706993E-2</v>
      </c>
      <c r="AQ9" s="17">
        <v>8.4898617674945207E-2</v>
      </c>
      <c r="AR9" s="17">
        <v>7.2695387507234005E-2</v>
      </c>
      <c r="AS9" s="17">
        <v>0.101499362773634</v>
      </c>
      <c r="AT9" s="17">
        <v>0.155760104814848</v>
      </c>
      <c r="AU9" s="17"/>
      <c r="AV9" s="17">
        <v>9.2550650838024495E-2</v>
      </c>
      <c r="AW9" s="17">
        <v>8.0918190450572205E-2</v>
      </c>
      <c r="AX9" s="17">
        <v>6.1857249925150799E-2</v>
      </c>
      <c r="AY9" s="17">
        <v>0.114743138784584</v>
      </c>
      <c r="AZ9" s="17">
        <v>0.117145346025796</v>
      </c>
      <c r="BA9" s="17">
        <v>7.3893104077204605E-2</v>
      </c>
      <c r="BB9" s="17"/>
      <c r="BC9" s="17">
        <v>9.8714855449045194E-2</v>
      </c>
      <c r="BD9" s="17">
        <v>6.9224217362150994E-2</v>
      </c>
      <c r="BE9" s="17">
        <v>9.0280942323779104E-2</v>
      </c>
      <c r="BF9" s="17">
        <v>8.3380400207588801E-2</v>
      </c>
      <c r="BG9" s="17">
        <v>0.13762995641776099</v>
      </c>
    </row>
    <row r="10" spans="2:59" x14ac:dyDescent="0.35">
      <c r="B10" s="18" t="s">
        <v>796</v>
      </c>
      <c r="C10" s="17">
        <v>0.22865710416762799</v>
      </c>
      <c r="D10" s="17">
        <v>0.28639962201924601</v>
      </c>
      <c r="E10" s="17">
        <v>0.17194004213945999</v>
      </c>
      <c r="F10" s="17"/>
      <c r="G10" s="17">
        <v>0.295411453175912</v>
      </c>
      <c r="H10" s="17">
        <v>0.296236199771375</v>
      </c>
      <c r="I10" s="17">
        <v>0.22538391877628999</v>
      </c>
      <c r="J10" s="17">
        <v>0.197005362725271</v>
      </c>
      <c r="K10" s="17">
        <v>0.171884191908872</v>
      </c>
      <c r="L10" s="17">
        <v>0.18746692202333901</v>
      </c>
      <c r="M10" s="17"/>
      <c r="N10" s="17">
        <v>0.23391798001420799</v>
      </c>
      <c r="O10" s="17">
        <v>0.28791735413891301</v>
      </c>
      <c r="P10" s="17">
        <v>0.18089196774930599</v>
      </c>
      <c r="Q10" s="17">
        <v>0.203167318200527</v>
      </c>
      <c r="R10" s="17"/>
      <c r="S10" s="17">
        <v>0.19424095104095099</v>
      </c>
      <c r="T10" s="17">
        <v>0.23348209774235901</v>
      </c>
      <c r="U10" s="17">
        <v>0.142831610661008</v>
      </c>
      <c r="V10" s="17">
        <v>0.219955339008166</v>
      </c>
      <c r="W10" s="17">
        <v>0.240513507717519</v>
      </c>
      <c r="X10" s="17">
        <v>0.276337472064977</v>
      </c>
      <c r="Y10" s="17">
        <v>0.27362596160104102</v>
      </c>
      <c r="Z10" s="17">
        <v>0.22691416175210199</v>
      </c>
      <c r="AA10" s="17">
        <v>0.288380421055557</v>
      </c>
      <c r="AB10" s="17">
        <v>0.19130788167665499</v>
      </c>
      <c r="AC10" s="17">
        <v>0.258155591216358</v>
      </c>
      <c r="AD10" s="17">
        <v>0.196858398938247</v>
      </c>
      <c r="AE10" s="17"/>
      <c r="AF10" s="17">
        <v>0.18827401996103901</v>
      </c>
      <c r="AG10" s="17">
        <v>0.24368760370631201</v>
      </c>
      <c r="AH10" s="17">
        <v>0.21865348990976899</v>
      </c>
      <c r="AI10" s="17"/>
      <c r="AJ10" s="17">
        <v>0.197066174497258</v>
      </c>
      <c r="AK10" s="17">
        <v>0.27076099276211801</v>
      </c>
      <c r="AL10" s="17">
        <v>0.24249074770374299</v>
      </c>
      <c r="AM10" s="17">
        <v>0.26642914853744099</v>
      </c>
      <c r="AN10" s="17">
        <v>0.17920214039388499</v>
      </c>
      <c r="AO10" s="17"/>
      <c r="AP10" s="17">
        <v>0.18786226573942899</v>
      </c>
      <c r="AQ10" s="17">
        <v>0.28100328442150702</v>
      </c>
      <c r="AR10" s="17">
        <v>0.203560660565554</v>
      </c>
      <c r="AS10" s="17">
        <v>0.27601465216001703</v>
      </c>
      <c r="AT10" s="17">
        <v>0.15489480436029501</v>
      </c>
      <c r="AU10" s="17"/>
      <c r="AV10" s="17">
        <v>0.27753775345562598</v>
      </c>
      <c r="AW10" s="17">
        <v>0.226713012704506</v>
      </c>
      <c r="AX10" s="17">
        <v>0.26383040959015103</v>
      </c>
      <c r="AY10" s="17">
        <v>0.24905648416430601</v>
      </c>
      <c r="AZ10" s="17">
        <v>0.20700150992493399</v>
      </c>
      <c r="BA10" s="17">
        <v>0.13169350232082</v>
      </c>
      <c r="BB10" s="17"/>
      <c r="BC10" s="17">
        <v>0.21793123899568401</v>
      </c>
      <c r="BD10" s="17">
        <v>0.24652609780762999</v>
      </c>
      <c r="BE10" s="17">
        <v>0.224587514882511</v>
      </c>
      <c r="BF10" s="17">
        <v>0.245222347658513</v>
      </c>
      <c r="BG10" s="17">
        <v>0.197394936101566</v>
      </c>
    </row>
    <row r="11" spans="2:59" x14ac:dyDescent="0.35">
      <c r="B11" s="18" t="s">
        <v>797</v>
      </c>
      <c r="C11" s="17">
        <v>0.19650905949617001</v>
      </c>
      <c r="D11" s="17">
        <v>0.193991680652221</v>
      </c>
      <c r="E11" s="17">
        <v>0.19871869204945999</v>
      </c>
      <c r="F11" s="17"/>
      <c r="G11" s="17">
        <v>0.23964470481075201</v>
      </c>
      <c r="H11" s="17">
        <v>0.29765016059882299</v>
      </c>
      <c r="I11" s="17">
        <v>0.153456963112962</v>
      </c>
      <c r="J11" s="17">
        <v>0.17520302552107</v>
      </c>
      <c r="K11" s="17">
        <v>0.13496209062086101</v>
      </c>
      <c r="L11" s="17">
        <v>0.17034839534360499</v>
      </c>
      <c r="M11" s="17"/>
      <c r="N11" s="17">
        <v>0.20682419205229</v>
      </c>
      <c r="O11" s="17">
        <v>0.20694248516681599</v>
      </c>
      <c r="P11" s="17">
        <v>0.21872067272071199</v>
      </c>
      <c r="Q11" s="17">
        <v>0.154172697100187</v>
      </c>
      <c r="R11" s="17"/>
      <c r="S11" s="17">
        <v>0.21565451312148901</v>
      </c>
      <c r="T11" s="17">
        <v>0.18541836580425899</v>
      </c>
      <c r="U11" s="17">
        <v>0.15816962200652801</v>
      </c>
      <c r="V11" s="17">
        <v>0.27808253314532699</v>
      </c>
      <c r="W11" s="17">
        <v>0.16896464153563401</v>
      </c>
      <c r="X11" s="17">
        <v>0.22647061527012499</v>
      </c>
      <c r="Y11" s="17">
        <v>0.184369435376218</v>
      </c>
      <c r="Z11" s="17">
        <v>0.13345690775746999</v>
      </c>
      <c r="AA11" s="17">
        <v>0.18612172433320401</v>
      </c>
      <c r="AB11" s="17">
        <v>0.18012961274498099</v>
      </c>
      <c r="AC11" s="17">
        <v>0.228072440238173</v>
      </c>
      <c r="AD11" s="17">
        <v>0.15137447133806201</v>
      </c>
      <c r="AE11" s="17"/>
      <c r="AF11" s="17">
        <v>0.18469004595243299</v>
      </c>
      <c r="AG11" s="17">
        <v>0.213654681839472</v>
      </c>
      <c r="AH11" s="17">
        <v>0.15865365145101801</v>
      </c>
      <c r="AI11" s="17"/>
      <c r="AJ11" s="17">
        <v>0.221113573948649</v>
      </c>
      <c r="AK11" s="17">
        <v>0.232409278714308</v>
      </c>
      <c r="AL11" s="17">
        <v>0.15896947136196099</v>
      </c>
      <c r="AM11" s="17">
        <v>8.6340639415942402E-2</v>
      </c>
      <c r="AN11" s="17">
        <v>0.107626709534969</v>
      </c>
      <c r="AO11" s="17"/>
      <c r="AP11" s="17">
        <v>0.22766319970113699</v>
      </c>
      <c r="AQ11" s="17">
        <v>0.22461389770719301</v>
      </c>
      <c r="AR11" s="17">
        <v>0.146760444254183</v>
      </c>
      <c r="AS11" s="17">
        <v>0.19880244065151101</v>
      </c>
      <c r="AT11" s="17">
        <v>0.19496140489251901</v>
      </c>
      <c r="AU11" s="17"/>
      <c r="AV11" s="17">
        <v>0.234661837095618</v>
      </c>
      <c r="AW11" s="17">
        <v>0.22321453547540401</v>
      </c>
      <c r="AX11" s="17">
        <v>0.17159590266414701</v>
      </c>
      <c r="AY11" s="17">
        <v>0.166695732947753</v>
      </c>
      <c r="AZ11" s="17">
        <v>0.21933862796443601</v>
      </c>
      <c r="BA11" s="17">
        <v>0.173762885161271</v>
      </c>
      <c r="BB11" s="17"/>
      <c r="BC11" s="17">
        <v>0.13425541689940301</v>
      </c>
      <c r="BD11" s="17">
        <v>0.21321521721225301</v>
      </c>
      <c r="BE11" s="17">
        <v>0.210696034845608</v>
      </c>
      <c r="BF11" s="17">
        <v>0.243622437236203</v>
      </c>
      <c r="BG11" s="17">
        <v>0.18394173463312699</v>
      </c>
    </row>
    <row r="12" spans="2:59" x14ac:dyDescent="0.35">
      <c r="B12" s="18" t="s">
        <v>798</v>
      </c>
      <c r="C12" s="17">
        <v>0.101785564495231</v>
      </c>
      <c r="D12" s="17">
        <v>0.10688478558706099</v>
      </c>
      <c r="E12" s="17">
        <v>9.4988250652062095E-2</v>
      </c>
      <c r="F12" s="17"/>
      <c r="G12" s="17">
        <v>0.13806876528950701</v>
      </c>
      <c r="H12" s="17">
        <v>9.7979637308420103E-2</v>
      </c>
      <c r="I12" s="17">
        <v>9.7223017886752E-2</v>
      </c>
      <c r="J12" s="17">
        <v>0.10612341473308901</v>
      </c>
      <c r="K12" s="17">
        <v>0.112982131244331</v>
      </c>
      <c r="L12" s="17">
        <v>7.2576175825315795E-2</v>
      </c>
      <c r="M12" s="17"/>
      <c r="N12" s="17">
        <v>0.119403763223647</v>
      </c>
      <c r="O12" s="17">
        <v>0.103335969491454</v>
      </c>
      <c r="P12" s="17">
        <v>8.0385581064094894E-2</v>
      </c>
      <c r="Q12" s="17">
        <v>9.9401811623961694E-2</v>
      </c>
      <c r="R12" s="17"/>
      <c r="S12" s="17">
        <v>0.14651771434566899</v>
      </c>
      <c r="T12" s="17">
        <v>0.101517117577653</v>
      </c>
      <c r="U12" s="17">
        <v>7.5855864761574104E-2</v>
      </c>
      <c r="V12" s="17">
        <v>6.2041572075549001E-2</v>
      </c>
      <c r="W12" s="17">
        <v>0.10951736097833301</v>
      </c>
      <c r="X12" s="17">
        <v>0.10958052571201</v>
      </c>
      <c r="Y12" s="17">
        <v>0.111210621447042</v>
      </c>
      <c r="Z12" s="17">
        <v>0.173404450700823</v>
      </c>
      <c r="AA12" s="17">
        <v>7.54503352794577E-2</v>
      </c>
      <c r="AB12" s="17">
        <v>8.6017235896782604E-2</v>
      </c>
      <c r="AC12" s="17">
        <v>0.10270750008209199</v>
      </c>
      <c r="AD12" s="17">
        <v>3.0508231379429301E-2</v>
      </c>
      <c r="AE12" s="17"/>
      <c r="AF12" s="17">
        <v>8.8901000178834302E-2</v>
      </c>
      <c r="AG12" s="17">
        <v>0.10433323331700201</v>
      </c>
      <c r="AH12" s="17">
        <v>0.120174994008634</v>
      </c>
      <c r="AI12" s="17"/>
      <c r="AJ12" s="17">
        <v>9.1172367344559399E-2</v>
      </c>
      <c r="AK12" s="17">
        <v>8.9264985305270994E-2</v>
      </c>
      <c r="AL12" s="17">
        <v>0.180673090211626</v>
      </c>
      <c r="AM12" s="17">
        <v>0.11077596967789299</v>
      </c>
      <c r="AN12" s="17">
        <v>0.11575010744318801</v>
      </c>
      <c r="AO12" s="17"/>
      <c r="AP12" s="17">
        <v>0.10099203687116599</v>
      </c>
      <c r="AQ12" s="17">
        <v>9.07502047249725E-2</v>
      </c>
      <c r="AR12" s="17">
        <v>0.19052339126896001</v>
      </c>
      <c r="AS12" s="17">
        <v>5.6861914576695601E-2</v>
      </c>
      <c r="AT12" s="17">
        <v>0.10817087361394</v>
      </c>
      <c r="AU12" s="17"/>
      <c r="AV12" s="17">
        <v>9.309910302537E-2</v>
      </c>
      <c r="AW12" s="17">
        <v>9.4207373188382904E-2</v>
      </c>
      <c r="AX12" s="17">
        <v>0.19537053808135199</v>
      </c>
      <c r="AY12" s="17">
        <v>7.91094016254624E-2</v>
      </c>
      <c r="AZ12" s="17">
        <v>8.5760310257931599E-2</v>
      </c>
      <c r="BA12" s="17">
        <v>6.3472860122486E-2</v>
      </c>
      <c r="BB12" s="17"/>
      <c r="BC12" s="17">
        <v>9.7236609098897794E-2</v>
      </c>
      <c r="BD12" s="17">
        <v>0.114048367217195</v>
      </c>
      <c r="BE12" s="17">
        <v>0.12578012893756099</v>
      </c>
      <c r="BF12" s="17">
        <v>4.26762908942738E-2</v>
      </c>
      <c r="BG12" s="17">
        <v>0.152791196107432</v>
      </c>
    </row>
    <row r="13" spans="2:59" x14ac:dyDescent="0.35">
      <c r="B13" s="18" t="s">
        <v>799</v>
      </c>
      <c r="C13" s="17">
        <v>8.9139342250802694E-2</v>
      </c>
      <c r="D13" s="17">
        <v>8.5478411771217302E-2</v>
      </c>
      <c r="E13" s="17">
        <v>9.3518375726597297E-2</v>
      </c>
      <c r="F13" s="17"/>
      <c r="G13" s="17">
        <v>0.106077525895193</v>
      </c>
      <c r="H13" s="17">
        <v>9.9522247100080105E-2</v>
      </c>
      <c r="I13" s="17">
        <v>9.1548213387421695E-2</v>
      </c>
      <c r="J13" s="17">
        <v>7.5966784013547894E-2</v>
      </c>
      <c r="K13" s="17">
        <v>8.10006433585784E-2</v>
      </c>
      <c r="L13" s="17">
        <v>8.1886902002891601E-2</v>
      </c>
      <c r="M13" s="17"/>
      <c r="N13" s="17">
        <v>0.100634427782348</v>
      </c>
      <c r="O13" s="17">
        <v>7.3125195500398102E-2</v>
      </c>
      <c r="P13" s="17">
        <v>8.7924751955971603E-2</v>
      </c>
      <c r="Q13" s="17">
        <v>9.0266394581747594E-2</v>
      </c>
      <c r="R13" s="17"/>
      <c r="S13" s="17">
        <v>0.113210374855905</v>
      </c>
      <c r="T13" s="17">
        <v>0.105467940845065</v>
      </c>
      <c r="U13" s="17">
        <v>4.5770445444199399E-2</v>
      </c>
      <c r="V13" s="17">
        <v>9.3191223189281594E-2</v>
      </c>
      <c r="W13" s="17">
        <v>0.104933505860628</v>
      </c>
      <c r="X13" s="17">
        <v>5.2604375099415603E-2</v>
      </c>
      <c r="Y13" s="17">
        <v>6.1323820887924901E-2</v>
      </c>
      <c r="Z13" s="17">
        <v>6.5371897808554597E-2</v>
      </c>
      <c r="AA13" s="17">
        <v>6.3425256665500904E-2</v>
      </c>
      <c r="AB13" s="17">
        <v>0.13054195717800501</v>
      </c>
      <c r="AC13" s="17">
        <v>8.9339042626658996E-2</v>
      </c>
      <c r="AD13" s="17">
        <v>0.15481246411123101</v>
      </c>
      <c r="AE13" s="17"/>
      <c r="AF13" s="17">
        <v>0.100431509598983</v>
      </c>
      <c r="AG13" s="17">
        <v>7.5017462032313006E-2</v>
      </c>
      <c r="AH13" s="17">
        <v>8.8039870281027E-2</v>
      </c>
      <c r="AI13" s="17"/>
      <c r="AJ13" s="17">
        <v>9.1814453524427103E-2</v>
      </c>
      <c r="AK13" s="17">
        <v>9.0040219364789606E-2</v>
      </c>
      <c r="AL13" s="17">
        <v>4.9446045717204602E-2</v>
      </c>
      <c r="AM13" s="17">
        <v>0.165227169732198</v>
      </c>
      <c r="AN13" s="17">
        <v>9.7374135820150101E-2</v>
      </c>
      <c r="AO13" s="17"/>
      <c r="AP13" s="17">
        <v>9.8515799816304095E-2</v>
      </c>
      <c r="AQ13" s="17">
        <v>7.9798704966332804E-2</v>
      </c>
      <c r="AR13" s="17">
        <v>1.3327314028824399E-2</v>
      </c>
      <c r="AS13" s="17">
        <v>8.9664723426815002E-2</v>
      </c>
      <c r="AT13" s="17">
        <v>0.19808867552175699</v>
      </c>
      <c r="AU13" s="17"/>
      <c r="AV13" s="17">
        <v>8.1932561385754804E-2</v>
      </c>
      <c r="AW13" s="17">
        <v>0.100343801707555</v>
      </c>
      <c r="AX13" s="17">
        <v>3.43743063340698E-2</v>
      </c>
      <c r="AY13" s="17">
        <v>9.5801732807445902E-2</v>
      </c>
      <c r="AZ13" s="17">
        <v>0.17648789017543101</v>
      </c>
      <c r="BA13" s="17">
        <v>3.97497563162846E-2</v>
      </c>
      <c r="BB13" s="17"/>
      <c r="BC13" s="17">
        <v>0.11230593831527499</v>
      </c>
      <c r="BD13" s="17">
        <v>9.8211615230992297E-2</v>
      </c>
      <c r="BE13" s="17">
        <v>8.4520962026323102E-2</v>
      </c>
      <c r="BF13" s="17">
        <v>8.3915417255625194E-2</v>
      </c>
      <c r="BG13" s="17">
        <v>9.6472059367612897E-2</v>
      </c>
    </row>
    <row r="14" spans="2:59" x14ac:dyDescent="0.35">
      <c r="B14" s="18" t="s">
        <v>100</v>
      </c>
      <c r="C14" s="19">
        <v>0.29493345054181203</v>
      </c>
      <c r="D14" s="19">
        <v>0.234731384764299</v>
      </c>
      <c r="E14" s="19">
        <v>0.35458345753962101</v>
      </c>
      <c r="F14" s="19"/>
      <c r="G14" s="19">
        <v>0.128484426083881</v>
      </c>
      <c r="H14" s="19">
        <v>0.13571650621907499</v>
      </c>
      <c r="I14" s="19">
        <v>0.299847744600866</v>
      </c>
      <c r="J14" s="19">
        <v>0.30401777964316201</v>
      </c>
      <c r="K14" s="19">
        <v>0.431737677196669</v>
      </c>
      <c r="L14" s="19">
        <v>0.44987882769971899</v>
      </c>
      <c r="M14" s="19"/>
      <c r="N14" s="19">
        <v>0.24988939840584801</v>
      </c>
      <c r="O14" s="19">
        <v>0.22074255901726</v>
      </c>
      <c r="P14" s="19">
        <v>0.349754900228754</v>
      </c>
      <c r="Q14" s="19">
        <v>0.378344753263953</v>
      </c>
      <c r="R14" s="19"/>
      <c r="S14" s="19">
        <v>0.22820963172224501</v>
      </c>
      <c r="T14" s="19">
        <v>0.28506640532020799</v>
      </c>
      <c r="U14" s="19">
        <v>0.475364634882884</v>
      </c>
      <c r="V14" s="19">
        <v>0.25578572459295801</v>
      </c>
      <c r="W14" s="19">
        <v>0.25364661000382299</v>
      </c>
      <c r="X14" s="19">
        <v>0.28445743380372301</v>
      </c>
      <c r="Y14" s="19">
        <v>0.26695044422909098</v>
      </c>
      <c r="Z14" s="19">
        <v>0.33620663485705299</v>
      </c>
      <c r="AA14" s="19">
        <v>0.30909135474257599</v>
      </c>
      <c r="AB14" s="19">
        <v>0.34812310506371302</v>
      </c>
      <c r="AC14" s="19">
        <v>0.22873965675239399</v>
      </c>
      <c r="AD14" s="19">
        <v>0.34408056193570002</v>
      </c>
      <c r="AE14" s="19"/>
      <c r="AF14" s="19">
        <v>0.32839346460755697</v>
      </c>
      <c r="AG14" s="19">
        <v>0.29461711031437998</v>
      </c>
      <c r="AH14" s="19">
        <v>0.30707733240407398</v>
      </c>
      <c r="AI14" s="19"/>
      <c r="AJ14" s="19">
        <v>0.31300215237787699</v>
      </c>
      <c r="AK14" s="19">
        <v>0.218085141193082</v>
      </c>
      <c r="AL14" s="19">
        <v>0.308974694246544</v>
      </c>
      <c r="AM14" s="19">
        <v>0.22436036598829801</v>
      </c>
      <c r="AN14" s="19">
        <v>0.405222622137488</v>
      </c>
      <c r="AO14" s="19"/>
      <c r="AP14" s="19">
        <v>0.29847474519025702</v>
      </c>
      <c r="AQ14" s="19">
        <v>0.238935290505049</v>
      </c>
      <c r="AR14" s="19">
        <v>0.37313280237524399</v>
      </c>
      <c r="AS14" s="19">
        <v>0.27715690641132801</v>
      </c>
      <c r="AT14" s="19">
        <v>0.188124136796642</v>
      </c>
      <c r="AU14" s="19"/>
      <c r="AV14" s="19">
        <v>0.220218094199606</v>
      </c>
      <c r="AW14" s="19">
        <v>0.27460308647358</v>
      </c>
      <c r="AX14" s="19">
        <v>0.272971593405131</v>
      </c>
      <c r="AY14" s="19">
        <v>0.29459350967045</v>
      </c>
      <c r="AZ14" s="19">
        <v>0.19426631565147101</v>
      </c>
      <c r="BA14" s="19">
        <v>0.51742789200193295</v>
      </c>
      <c r="BB14" s="19"/>
      <c r="BC14" s="19">
        <v>0.33955594124169503</v>
      </c>
      <c r="BD14" s="19">
        <v>0.25877448516977802</v>
      </c>
      <c r="BE14" s="19">
        <v>0.26413441698421802</v>
      </c>
      <c r="BF14" s="19">
        <v>0.30118310674779702</v>
      </c>
      <c r="BG14" s="19">
        <v>0.231770117372499</v>
      </c>
    </row>
    <row r="15" spans="2:59" x14ac:dyDescent="0.35">
      <c r="B15" s="16" t="s">
        <v>331</v>
      </c>
    </row>
    <row r="16" spans="2:59" x14ac:dyDescent="0.35">
      <c r="B16" t="s">
        <v>80</v>
      </c>
    </row>
    <row r="17" spans="2:2" x14ac:dyDescent="0.35">
      <c r="B17" t="s">
        <v>81</v>
      </c>
    </row>
    <row r="19" spans="2:2" x14ac:dyDescent="0.35">
      <c r="B19"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802</v>
      </c>
      <c r="C9" s="17">
        <v>4.3170364214273199E-2</v>
      </c>
      <c r="D9" s="17">
        <v>6.25891817645573E-2</v>
      </c>
      <c r="E9" s="17">
        <v>2.50927839118541E-2</v>
      </c>
      <c r="F9" s="17"/>
      <c r="G9" s="17">
        <v>1.82445446603825E-2</v>
      </c>
      <c r="H9" s="17">
        <v>6.6330672162168994E-2</v>
      </c>
      <c r="I9" s="17">
        <v>3.0523245466078E-2</v>
      </c>
      <c r="J9" s="17">
        <v>5.7108898423678098E-2</v>
      </c>
      <c r="K9" s="17">
        <v>4.4882051263428098E-2</v>
      </c>
      <c r="L9" s="17">
        <v>4.1461544863777303E-2</v>
      </c>
      <c r="M9" s="17"/>
      <c r="N9" s="17">
        <v>3.6169045188353698E-2</v>
      </c>
      <c r="O9" s="17">
        <v>3.3086847802864403E-2</v>
      </c>
      <c r="P9" s="17">
        <v>6.9368867338421195E-2</v>
      </c>
      <c r="Q9" s="17">
        <v>3.8904383482133501E-2</v>
      </c>
      <c r="R9" s="17"/>
      <c r="S9" s="17">
        <v>3.9157150559376602E-2</v>
      </c>
      <c r="T9" s="17">
        <v>5.8220378783023399E-2</v>
      </c>
      <c r="U9" s="17">
        <v>3.4899318057082102E-2</v>
      </c>
      <c r="V9" s="17">
        <v>5.3453380254573697E-2</v>
      </c>
      <c r="W9" s="17">
        <v>5.9471440064387003E-2</v>
      </c>
      <c r="X9" s="17">
        <v>0</v>
      </c>
      <c r="Y9" s="17">
        <v>3.5777810944059997E-2</v>
      </c>
      <c r="Z9" s="17">
        <v>0.13008375116444601</v>
      </c>
      <c r="AA9" s="17">
        <v>4.3199808014651203E-2</v>
      </c>
      <c r="AB9" s="17">
        <v>4.3825544312948703E-2</v>
      </c>
      <c r="AC9" s="17">
        <v>2.5161910796249801E-2</v>
      </c>
      <c r="AD9" s="17">
        <v>0</v>
      </c>
      <c r="AE9" s="17"/>
      <c r="AF9" s="17">
        <v>6.8606008398076707E-2</v>
      </c>
      <c r="AG9" s="17">
        <v>2.61851517243048E-2</v>
      </c>
      <c r="AH9" s="17">
        <v>4.6520830797970598E-2</v>
      </c>
      <c r="AI9" s="17"/>
      <c r="AJ9" s="17">
        <v>4.9169186696040403E-2</v>
      </c>
      <c r="AK9" s="17">
        <v>3.0783493921500302E-2</v>
      </c>
      <c r="AL9" s="17">
        <v>1.94518784724763E-2</v>
      </c>
      <c r="AM9" s="17">
        <v>0</v>
      </c>
      <c r="AN9" s="17">
        <v>5.3580104529964402E-2</v>
      </c>
      <c r="AO9" s="17"/>
      <c r="AP9" s="17">
        <v>4.4194784206678703E-2</v>
      </c>
      <c r="AQ9" s="17">
        <v>1.6756856860872998E-2</v>
      </c>
      <c r="AR9" s="17">
        <v>1.70302610855728E-2</v>
      </c>
      <c r="AS9" s="17">
        <v>0.103886385607235</v>
      </c>
      <c r="AT9" s="17">
        <v>0</v>
      </c>
      <c r="AU9" s="17"/>
      <c r="AV9" s="17">
        <v>9.9445799347666203E-3</v>
      </c>
      <c r="AW9" s="17">
        <v>4.1773721815954498E-2</v>
      </c>
      <c r="AX9" s="17">
        <v>1.55273120993417E-2</v>
      </c>
      <c r="AY9" s="17">
        <v>0.107796789000281</v>
      </c>
      <c r="AZ9" s="17">
        <v>1.4645433117317299E-2</v>
      </c>
      <c r="BA9" s="17">
        <v>6.0873500416399703E-2</v>
      </c>
      <c r="BB9" s="17"/>
      <c r="BC9" s="17">
        <v>4.2710839284651698E-2</v>
      </c>
      <c r="BD9" s="17">
        <v>5.4881039494781597E-2</v>
      </c>
      <c r="BE9" s="17">
        <v>3.11716847143459E-2</v>
      </c>
      <c r="BF9" s="17">
        <v>9.7467046946491699E-3</v>
      </c>
      <c r="BG9" s="17">
        <v>0.165979613707468</v>
      </c>
    </row>
    <row r="10" spans="2:59" x14ac:dyDescent="0.35">
      <c r="B10" s="18" t="s">
        <v>598</v>
      </c>
      <c r="C10" s="17">
        <v>2.7081917936357801E-2</v>
      </c>
      <c r="D10" s="17">
        <v>2.2790831470747099E-2</v>
      </c>
      <c r="E10" s="17">
        <v>3.13635579613573E-2</v>
      </c>
      <c r="F10" s="17"/>
      <c r="G10" s="17">
        <v>1.8627032455466101E-2</v>
      </c>
      <c r="H10" s="17">
        <v>2.59606972295034E-2</v>
      </c>
      <c r="I10" s="17">
        <v>4.4296864904098503E-2</v>
      </c>
      <c r="J10" s="17">
        <v>1.30155868151426E-2</v>
      </c>
      <c r="K10" s="17">
        <v>2.2954520817931499E-2</v>
      </c>
      <c r="L10" s="17">
        <v>3.51683907791158E-2</v>
      </c>
      <c r="M10" s="17"/>
      <c r="N10" s="17">
        <v>2.4106675508559699E-2</v>
      </c>
      <c r="O10" s="17">
        <v>7.6629547794284797E-3</v>
      </c>
      <c r="P10" s="17">
        <v>4.6163314513350998E-2</v>
      </c>
      <c r="Q10" s="17">
        <v>3.5218388525214299E-2</v>
      </c>
      <c r="R10" s="17"/>
      <c r="S10" s="17">
        <v>4.2578846062523899E-2</v>
      </c>
      <c r="T10" s="17">
        <v>3.5586035594970498E-2</v>
      </c>
      <c r="U10" s="17">
        <v>0</v>
      </c>
      <c r="V10" s="17">
        <v>2.08564568656965E-2</v>
      </c>
      <c r="W10" s="17">
        <v>1.9779646510073599E-2</v>
      </c>
      <c r="X10" s="17">
        <v>4.90747849235037E-2</v>
      </c>
      <c r="Y10" s="17">
        <v>4.1097431979338898E-2</v>
      </c>
      <c r="Z10" s="17">
        <v>0</v>
      </c>
      <c r="AA10" s="17">
        <v>2.1545895288592701E-2</v>
      </c>
      <c r="AB10" s="17">
        <v>1.60098524215012E-2</v>
      </c>
      <c r="AC10" s="17">
        <v>0</v>
      </c>
      <c r="AD10" s="17">
        <v>5.4111534355878399E-2</v>
      </c>
      <c r="AE10" s="17"/>
      <c r="AF10" s="17">
        <v>2.2329900077399802E-2</v>
      </c>
      <c r="AG10" s="17">
        <v>3.0564965772552001E-2</v>
      </c>
      <c r="AH10" s="17">
        <v>4.1937086388766101E-2</v>
      </c>
      <c r="AI10" s="17"/>
      <c r="AJ10" s="17">
        <v>2.66541569205598E-2</v>
      </c>
      <c r="AK10" s="17">
        <v>2.8232359507715198E-2</v>
      </c>
      <c r="AL10" s="17">
        <v>2.27939840143098E-2</v>
      </c>
      <c r="AM10" s="17">
        <v>0</v>
      </c>
      <c r="AN10" s="17">
        <v>5.27470278578537E-2</v>
      </c>
      <c r="AO10" s="17"/>
      <c r="AP10" s="17">
        <v>2.1099753565865301E-2</v>
      </c>
      <c r="AQ10" s="17">
        <v>1.7861436066276801E-2</v>
      </c>
      <c r="AR10" s="17">
        <v>1.9956298796198001E-2</v>
      </c>
      <c r="AS10" s="17">
        <v>1.5637639137987099E-2</v>
      </c>
      <c r="AT10" s="17">
        <v>2.6670798152613501E-2</v>
      </c>
      <c r="AU10" s="17"/>
      <c r="AV10" s="17">
        <v>3.0316262785907499E-2</v>
      </c>
      <c r="AW10" s="17">
        <v>2.0490144472050501E-2</v>
      </c>
      <c r="AX10" s="17">
        <v>1.7845059343340099E-2</v>
      </c>
      <c r="AY10" s="17">
        <v>3.2406791983197E-2</v>
      </c>
      <c r="AZ10" s="17">
        <v>0</v>
      </c>
      <c r="BA10" s="17">
        <v>0</v>
      </c>
      <c r="BB10" s="17"/>
      <c r="BC10" s="17">
        <v>2.51498109985786E-2</v>
      </c>
      <c r="BD10" s="17">
        <v>2.28697748169868E-2</v>
      </c>
      <c r="BE10" s="17">
        <v>2.4103109442656201E-2</v>
      </c>
      <c r="BF10" s="17">
        <v>2.6219683431620001E-2</v>
      </c>
      <c r="BG10" s="17">
        <v>0.118001763657894</v>
      </c>
    </row>
    <row r="11" spans="2:59" x14ac:dyDescent="0.35">
      <c r="B11" s="18" t="s">
        <v>692</v>
      </c>
      <c r="C11" s="17">
        <v>5.4850184070995803E-2</v>
      </c>
      <c r="D11" s="17">
        <v>4.1369386366035397E-2</v>
      </c>
      <c r="E11" s="17">
        <v>6.8064450058952994E-2</v>
      </c>
      <c r="F11" s="17"/>
      <c r="G11" s="17">
        <v>8.9402437573636501E-2</v>
      </c>
      <c r="H11" s="17">
        <v>8.8383615828454498E-2</v>
      </c>
      <c r="I11" s="17">
        <v>4.56966357761074E-2</v>
      </c>
      <c r="J11" s="17">
        <v>3.7625240013382903E-2</v>
      </c>
      <c r="K11" s="17">
        <v>3.51117994197407E-2</v>
      </c>
      <c r="L11" s="17">
        <v>4.1269347249874598E-2</v>
      </c>
      <c r="M11" s="17"/>
      <c r="N11" s="17">
        <v>5.8002028939234097E-2</v>
      </c>
      <c r="O11" s="17">
        <v>8.3646061908181302E-2</v>
      </c>
      <c r="P11" s="17">
        <v>3.5329241214595998E-2</v>
      </c>
      <c r="Q11" s="17">
        <v>3.6934557367495E-2</v>
      </c>
      <c r="R11" s="17"/>
      <c r="S11" s="17">
        <v>9.1192101272413895E-2</v>
      </c>
      <c r="T11" s="17">
        <v>5.3326870397346397E-2</v>
      </c>
      <c r="U11" s="17">
        <v>3.8618308077431399E-2</v>
      </c>
      <c r="V11" s="17">
        <v>3.8309653468323698E-2</v>
      </c>
      <c r="W11" s="17">
        <v>3.1799271406715797E-2</v>
      </c>
      <c r="X11" s="17">
        <v>2.42234579925939E-2</v>
      </c>
      <c r="Y11" s="17">
        <v>9.1813172638840604E-2</v>
      </c>
      <c r="Z11" s="17">
        <v>3.5750535168498999E-2</v>
      </c>
      <c r="AA11" s="17">
        <v>4.1043790079087199E-2</v>
      </c>
      <c r="AB11" s="17">
        <v>8.7149879770813704E-2</v>
      </c>
      <c r="AC11" s="17">
        <v>5.7740869462865697E-2</v>
      </c>
      <c r="AD11" s="17">
        <v>0</v>
      </c>
      <c r="AE11" s="17"/>
      <c r="AF11" s="17">
        <v>3.47423874714968E-2</v>
      </c>
      <c r="AG11" s="17">
        <v>6.0789041487516599E-2</v>
      </c>
      <c r="AH11" s="17">
        <v>6.7320458632350103E-2</v>
      </c>
      <c r="AI11" s="17"/>
      <c r="AJ11" s="17">
        <v>4.3421177806207897E-2</v>
      </c>
      <c r="AK11" s="17">
        <v>4.5752327375466098E-2</v>
      </c>
      <c r="AL11" s="17">
        <v>0.11315115016231</v>
      </c>
      <c r="AM11" s="17">
        <v>0.181835596060932</v>
      </c>
      <c r="AN11" s="17">
        <v>5.27981984366271E-2</v>
      </c>
      <c r="AO11" s="17"/>
      <c r="AP11" s="17">
        <v>4.0456170063974999E-2</v>
      </c>
      <c r="AQ11" s="17">
        <v>5.3136917660457098E-2</v>
      </c>
      <c r="AR11" s="17">
        <v>4.0531342450947798E-2</v>
      </c>
      <c r="AS11" s="17">
        <v>7.7340055055088702E-2</v>
      </c>
      <c r="AT11" s="17">
        <v>6.4223083953909493E-2</v>
      </c>
      <c r="AU11" s="17"/>
      <c r="AV11" s="17">
        <v>5.2201537010533899E-2</v>
      </c>
      <c r="AW11" s="17">
        <v>4.5612223262557899E-2</v>
      </c>
      <c r="AX11" s="17">
        <v>3.6954383780663999E-2</v>
      </c>
      <c r="AY11" s="17">
        <v>7.94019761798542E-2</v>
      </c>
      <c r="AZ11" s="17">
        <v>0.106367959575618</v>
      </c>
      <c r="BA11" s="17">
        <v>4.0305799078168399E-2</v>
      </c>
      <c r="BB11" s="17"/>
      <c r="BC11" s="17">
        <v>6.1320161560030097E-2</v>
      </c>
      <c r="BD11" s="17">
        <v>7.8794542079026295E-2</v>
      </c>
      <c r="BE11" s="17">
        <v>3.3787504760678697E-2</v>
      </c>
      <c r="BF11" s="17">
        <v>4.3133245852110903E-2</v>
      </c>
      <c r="BG11" s="17">
        <v>0</v>
      </c>
    </row>
    <row r="12" spans="2:59" x14ac:dyDescent="0.35">
      <c r="B12" s="18" t="s">
        <v>691</v>
      </c>
      <c r="C12" s="17">
        <v>0.127774749362423</v>
      </c>
      <c r="D12" s="17">
        <v>0.101531845685063</v>
      </c>
      <c r="E12" s="17">
        <v>0.153663325534353</v>
      </c>
      <c r="F12" s="17"/>
      <c r="G12" s="17">
        <v>0.12391445898409199</v>
      </c>
      <c r="H12" s="17">
        <v>6.0055671729756101E-2</v>
      </c>
      <c r="I12" s="17">
        <v>0.123241872853552</v>
      </c>
      <c r="J12" s="17">
        <v>0.15654413207001799</v>
      </c>
      <c r="K12" s="17">
        <v>0.13832455056684001</v>
      </c>
      <c r="L12" s="17">
        <v>0.148839665066722</v>
      </c>
      <c r="M12" s="17"/>
      <c r="N12" s="17">
        <v>9.9736284534325398E-2</v>
      </c>
      <c r="O12" s="17">
        <v>0.105632400582824</v>
      </c>
      <c r="P12" s="17">
        <v>0.17031088240847</v>
      </c>
      <c r="Q12" s="17">
        <v>0.144914859710505</v>
      </c>
      <c r="R12" s="17"/>
      <c r="S12" s="17">
        <v>4.96153834514384E-2</v>
      </c>
      <c r="T12" s="17">
        <v>0.119440977342386</v>
      </c>
      <c r="U12" s="17">
        <v>0.15280693474309701</v>
      </c>
      <c r="V12" s="17">
        <v>0.14227015541582599</v>
      </c>
      <c r="W12" s="17">
        <v>5.8649799154286197E-2</v>
      </c>
      <c r="X12" s="17">
        <v>0.180351005792668</v>
      </c>
      <c r="Y12" s="17">
        <v>0.21443419701378899</v>
      </c>
      <c r="Z12" s="17">
        <v>0.123474385614202</v>
      </c>
      <c r="AA12" s="17">
        <v>0.116856718798142</v>
      </c>
      <c r="AB12" s="17">
        <v>0.155947112900823</v>
      </c>
      <c r="AC12" s="17">
        <v>0.169247087018876</v>
      </c>
      <c r="AD12" s="17">
        <v>0.14682405034306401</v>
      </c>
      <c r="AE12" s="17"/>
      <c r="AF12" s="17">
        <v>0.16291689497377701</v>
      </c>
      <c r="AG12" s="17">
        <v>0.1106259314224</v>
      </c>
      <c r="AH12" s="17">
        <v>0.11430041209111901</v>
      </c>
      <c r="AI12" s="17"/>
      <c r="AJ12" s="17">
        <v>0.170006460236623</v>
      </c>
      <c r="AK12" s="17">
        <v>8.3043597474375494E-2</v>
      </c>
      <c r="AL12" s="17">
        <v>7.1128376701185297E-2</v>
      </c>
      <c r="AM12" s="17">
        <v>0.12591490597925201</v>
      </c>
      <c r="AN12" s="17">
        <v>0.131594142838038</v>
      </c>
      <c r="AO12" s="17"/>
      <c r="AP12" s="17">
        <v>0.20923682854619</v>
      </c>
      <c r="AQ12" s="17">
        <v>7.7315733536937103E-2</v>
      </c>
      <c r="AR12" s="17">
        <v>0.14357731621394301</v>
      </c>
      <c r="AS12" s="17">
        <v>0.121002020194587</v>
      </c>
      <c r="AT12" s="17">
        <v>0.14522315216971199</v>
      </c>
      <c r="AU12" s="17"/>
      <c r="AV12" s="17">
        <v>7.0729461004729696E-2</v>
      </c>
      <c r="AW12" s="17">
        <v>0.16696912483798901</v>
      </c>
      <c r="AX12" s="17">
        <v>9.1833135250895107E-2</v>
      </c>
      <c r="AY12" s="17">
        <v>0.121520807850378</v>
      </c>
      <c r="AZ12" s="17">
        <v>0.14056358804974101</v>
      </c>
      <c r="BA12" s="17">
        <v>0.206887618009337</v>
      </c>
      <c r="BB12" s="17"/>
      <c r="BC12" s="17">
        <v>0.112088106709931</v>
      </c>
      <c r="BD12" s="17">
        <v>0.12713515178815801</v>
      </c>
      <c r="BE12" s="17">
        <v>0.11564077789506</v>
      </c>
      <c r="BF12" s="17">
        <v>0.111106059598357</v>
      </c>
      <c r="BG12" s="17">
        <v>0</v>
      </c>
    </row>
    <row r="13" spans="2:59" x14ac:dyDescent="0.35">
      <c r="B13" s="18" t="s">
        <v>690</v>
      </c>
      <c r="C13" s="17">
        <v>0.29147543754587601</v>
      </c>
      <c r="D13" s="17">
        <v>0.34231916708298699</v>
      </c>
      <c r="E13" s="17">
        <v>0.245541560600641</v>
      </c>
      <c r="F13" s="17"/>
      <c r="G13" s="17">
        <v>0.37680012531495199</v>
      </c>
      <c r="H13" s="17">
        <v>0.244512237759414</v>
      </c>
      <c r="I13" s="17">
        <v>0.285939419620172</v>
      </c>
      <c r="J13" s="17">
        <v>0.32476768784384502</v>
      </c>
      <c r="K13" s="17">
        <v>0.26728905699821598</v>
      </c>
      <c r="L13" s="17">
        <v>0.25172053518127302</v>
      </c>
      <c r="M13" s="17"/>
      <c r="N13" s="17">
        <v>0.31583478191738501</v>
      </c>
      <c r="O13" s="17">
        <v>0.33799477420137097</v>
      </c>
      <c r="P13" s="17">
        <v>0.27024993860478602</v>
      </c>
      <c r="Q13" s="17">
        <v>0.23467384764879301</v>
      </c>
      <c r="R13" s="17"/>
      <c r="S13" s="17">
        <v>0.33842390291500302</v>
      </c>
      <c r="T13" s="17">
        <v>0.28575069316596202</v>
      </c>
      <c r="U13" s="17">
        <v>0.39742126282193102</v>
      </c>
      <c r="V13" s="17">
        <v>0.24113754449106101</v>
      </c>
      <c r="W13" s="17">
        <v>0.258842003072631</v>
      </c>
      <c r="X13" s="17">
        <v>0.28795156701872998</v>
      </c>
      <c r="Y13" s="17">
        <v>0.239748575283979</v>
      </c>
      <c r="Z13" s="17">
        <v>0.32392784362833699</v>
      </c>
      <c r="AA13" s="17">
        <v>0.29864849060194398</v>
      </c>
      <c r="AB13" s="17">
        <v>0.22370027289149499</v>
      </c>
      <c r="AC13" s="17">
        <v>0.28321971670485202</v>
      </c>
      <c r="AD13" s="17">
        <v>0.31611278108208402</v>
      </c>
      <c r="AE13" s="17"/>
      <c r="AF13" s="17">
        <v>0.257665157058377</v>
      </c>
      <c r="AG13" s="17">
        <v>0.30231857624148101</v>
      </c>
      <c r="AH13" s="17">
        <v>0.22407404140793799</v>
      </c>
      <c r="AI13" s="17"/>
      <c r="AJ13" s="17">
        <v>0.30412449356084797</v>
      </c>
      <c r="AK13" s="17">
        <v>0.26084015087727203</v>
      </c>
      <c r="AL13" s="17">
        <v>0.37387771419403998</v>
      </c>
      <c r="AM13" s="17">
        <v>0.37393548099545698</v>
      </c>
      <c r="AN13" s="17">
        <v>0.25861762704603902</v>
      </c>
      <c r="AO13" s="17"/>
      <c r="AP13" s="17">
        <v>0.27304673220919801</v>
      </c>
      <c r="AQ13" s="17">
        <v>0.28053519424731099</v>
      </c>
      <c r="AR13" s="17">
        <v>0.37653615604267399</v>
      </c>
      <c r="AS13" s="17">
        <v>0.385461968559771</v>
      </c>
      <c r="AT13" s="17">
        <v>0.24543683498979799</v>
      </c>
      <c r="AU13" s="17"/>
      <c r="AV13" s="17">
        <v>0.2703750607973</v>
      </c>
      <c r="AW13" s="17">
        <v>0.30244866271073401</v>
      </c>
      <c r="AX13" s="17">
        <v>0.43320128275931502</v>
      </c>
      <c r="AY13" s="17">
        <v>0.31972276201696898</v>
      </c>
      <c r="AZ13" s="17">
        <v>0.25164571410143899</v>
      </c>
      <c r="BA13" s="17">
        <v>0.226844905976334</v>
      </c>
      <c r="BB13" s="17"/>
      <c r="BC13" s="17">
        <v>0.27420845112090297</v>
      </c>
      <c r="BD13" s="17">
        <v>0.32881476849559299</v>
      </c>
      <c r="BE13" s="17">
        <v>0.28013642006070699</v>
      </c>
      <c r="BF13" s="17">
        <v>0.33522693892321198</v>
      </c>
      <c r="BG13" s="17">
        <v>0.18657152829638199</v>
      </c>
    </row>
    <row r="14" spans="2:59" x14ac:dyDescent="0.35">
      <c r="B14" s="18" t="s">
        <v>689</v>
      </c>
      <c r="C14" s="17">
        <v>0.19144361828328399</v>
      </c>
      <c r="D14" s="17">
        <v>0.17741369980534699</v>
      </c>
      <c r="E14" s="17">
        <v>0.20624887005270001</v>
      </c>
      <c r="F14" s="17"/>
      <c r="G14" s="17">
        <v>0.17224884655606101</v>
      </c>
      <c r="H14" s="17">
        <v>0.211878730856739</v>
      </c>
      <c r="I14" s="17">
        <v>0.21032917877919899</v>
      </c>
      <c r="J14" s="17">
        <v>0.20762625609914701</v>
      </c>
      <c r="K14" s="17">
        <v>0.124460045368676</v>
      </c>
      <c r="L14" s="17">
        <v>0.19981809633828601</v>
      </c>
      <c r="M14" s="17"/>
      <c r="N14" s="17">
        <v>0.217512641851204</v>
      </c>
      <c r="O14" s="17">
        <v>0.20256833704593699</v>
      </c>
      <c r="P14" s="17">
        <v>0.132744071521287</v>
      </c>
      <c r="Q14" s="17">
        <v>0.20471636448853101</v>
      </c>
      <c r="R14" s="17"/>
      <c r="S14" s="17">
        <v>0.203186882131594</v>
      </c>
      <c r="T14" s="17">
        <v>0.21456267914063801</v>
      </c>
      <c r="U14" s="17">
        <v>0.149743404439723</v>
      </c>
      <c r="V14" s="17">
        <v>0.22772429126768301</v>
      </c>
      <c r="W14" s="17">
        <v>0.268993484509707</v>
      </c>
      <c r="X14" s="17">
        <v>0.171762326569671</v>
      </c>
      <c r="Y14" s="17">
        <v>0.17330912879667101</v>
      </c>
      <c r="Z14" s="17">
        <v>0.12672399481997099</v>
      </c>
      <c r="AA14" s="17">
        <v>0.18986694502332399</v>
      </c>
      <c r="AB14" s="17">
        <v>0.17664947238029899</v>
      </c>
      <c r="AC14" s="17">
        <v>0.13990172793144501</v>
      </c>
      <c r="AD14" s="17">
        <v>0.151000338591257</v>
      </c>
      <c r="AE14" s="17"/>
      <c r="AF14" s="17">
        <v>0.20387287518640099</v>
      </c>
      <c r="AG14" s="17">
        <v>0.20258905541177</v>
      </c>
      <c r="AH14" s="17">
        <v>0.153248787672569</v>
      </c>
      <c r="AI14" s="17"/>
      <c r="AJ14" s="17">
        <v>0.170624120924705</v>
      </c>
      <c r="AK14" s="17">
        <v>0.23704640111456701</v>
      </c>
      <c r="AL14" s="17">
        <v>0.17443283462982201</v>
      </c>
      <c r="AM14" s="17">
        <v>5.8692399713798797E-2</v>
      </c>
      <c r="AN14" s="17">
        <v>0.16794439522808799</v>
      </c>
      <c r="AO14" s="17"/>
      <c r="AP14" s="17">
        <v>0.16826544183234701</v>
      </c>
      <c r="AQ14" s="17">
        <v>0.242267246538481</v>
      </c>
      <c r="AR14" s="17">
        <v>0.19546204448315099</v>
      </c>
      <c r="AS14" s="17">
        <v>0.145584674218422</v>
      </c>
      <c r="AT14" s="17">
        <v>0.26900338815820901</v>
      </c>
      <c r="AU14" s="17"/>
      <c r="AV14" s="17">
        <v>0.24512693465723501</v>
      </c>
      <c r="AW14" s="17">
        <v>0.159261519232269</v>
      </c>
      <c r="AX14" s="17">
        <v>0.25074428271113602</v>
      </c>
      <c r="AY14" s="17">
        <v>0.16943931774848101</v>
      </c>
      <c r="AZ14" s="17">
        <v>0.23259563253417101</v>
      </c>
      <c r="BA14" s="17">
        <v>0.160128555948649</v>
      </c>
      <c r="BB14" s="17"/>
      <c r="BC14" s="17">
        <v>0.24307566197538499</v>
      </c>
      <c r="BD14" s="17">
        <v>0.138882058939689</v>
      </c>
      <c r="BE14" s="17">
        <v>0.25435744144847999</v>
      </c>
      <c r="BF14" s="17">
        <v>0.17942860572988301</v>
      </c>
      <c r="BG14" s="17">
        <v>0</v>
      </c>
    </row>
    <row r="15" spans="2:59" x14ac:dyDescent="0.35">
      <c r="B15" s="18" t="s">
        <v>803</v>
      </c>
      <c r="C15" s="17">
        <v>0.23144788643678901</v>
      </c>
      <c r="D15" s="17">
        <v>0.22030923663316701</v>
      </c>
      <c r="E15" s="17">
        <v>0.23598951323830999</v>
      </c>
      <c r="F15" s="17"/>
      <c r="G15" s="17">
        <v>0.180654597678337</v>
      </c>
      <c r="H15" s="17">
        <v>0.26442295759281298</v>
      </c>
      <c r="I15" s="17">
        <v>0.23195454082175901</v>
      </c>
      <c r="J15" s="17">
        <v>0.17564136539383199</v>
      </c>
      <c r="K15" s="17">
        <v>0.29934039961863101</v>
      </c>
      <c r="L15" s="17">
        <v>0.25553879484337999</v>
      </c>
      <c r="M15" s="17"/>
      <c r="N15" s="17">
        <v>0.23039530107221201</v>
      </c>
      <c r="O15" s="17">
        <v>0.208066979721136</v>
      </c>
      <c r="P15" s="17">
        <v>0.23615781884890399</v>
      </c>
      <c r="Q15" s="17">
        <v>0.24998651649032699</v>
      </c>
      <c r="R15" s="17"/>
      <c r="S15" s="17">
        <v>0.188784509544102</v>
      </c>
      <c r="T15" s="17">
        <v>0.209759651099755</v>
      </c>
      <c r="U15" s="17">
        <v>0.207340048534811</v>
      </c>
      <c r="V15" s="17">
        <v>0.27624851823683599</v>
      </c>
      <c r="W15" s="17">
        <v>0.28408665343954198</v>
      </c>
      <c r="X15" s="17">
        <v>0.19893476971141399</v>
      </c>
      <c r="Y15" s="17">
        <v>0.18324825541058201</v>
      </c>
      <c r="Z15" s="17">
        <v>0.129684030961707</v>
      </c>
      <c r="AA15" s="17">
        <v>0.25386448233929299</v>
      </c>
      <c r="AB15" s="17">
        <v>0.29671786532211902</v>
      </c>
      <c r="AC15" s="17">
        <v>0.32472868808571098</v>
      </c>
      <c r="AD15" s="17">
        <v>0.28535027191058598</v>
      </c>
      <c r="AE15" s="17"/>
      <c r="AF15" s="17">
        <v>0.21770916664331999</v>
      </c>
      <c r="AG15" s="17">
        <v>0.25282909509634999</v>
      </c>
      <c r="AH15" s="17">
        <v>0.26888578123471302</v>
      </c>
      <c r="AI15" s="17"/>
      <c r="AJ15" s="17">
        <v>0.21836006117100701</v>
      </c>
      <c r="AK15" s="17">
        <v>0.283393773073293</v>
      </c>
      <c r="AL15" s="17">
        <v>0.180545104417175</v>
      </c>
      <c r="AM15" s="17">
        <v>0.178775314319742</v>
      </c>
      <c r="AN15" s="17">
        <v>0.22198114475351199</v>
      </c>
      <c r="AO15" s="17"/>
      <c r="AP15" s="17">
        <v>0.21239584757295599</v>
      </c>
      <c r="AQ15" s="17">
        <v>0.28683896552829402</v>
      </c>
      <c r="AR15" s="17">
        <v>0.18683085083803799</v>
      </c>
      <c r="AS15" s="17">
        <v>0.127793567249219</v>
      </c>
      <c r="AT15" s="17">
        <v>0.17345181338819199</v>
      </c>
      <c r="AU15" s="17"/>
      <c r="AV15" s="17">
        <v>0.30735245445534098</v>
      </c>
      <c r="AW15" s="17">
        <v>0.23231696585254899</v>
      </c>
      <c r="AX15" s="17">
        <v>0.13559053067846699</v>
      </c>
      <c r="AY15" s="17">
        <v>0.15093829659602601</v>
      </c>
      <c r="AZ15" s="17">
        <v>0.19321854713768499</v>
      </c>
      <c r="BA15" s="17">
        <v>0.23730401166321</v>
      </c>
      <c r="BB15" s="17"/>
      <c r="BC15" s="17">
        <v>0.21545962426353199</v>
      </c>
      <c r="BD15" s="17">
        <v>0.20868747960266701</v>
      </c>
      <c r="BE15" s="17">
        <v>0.22624960911912601</v>
      </c>
      <c r="BF15" s="17">
        <v>0.29513876177016801</v>
      </c>
      <c r="BG15" s="17">
        <v>0.52944709433825698</v>
      </c>
    </row>
    <row r="16" spans="2:59" x14ac:dyDescent="0.35">
      <c r="B16" s="18" t="s">
        <v>100</v>
      </c>
      <c r="C16" s="19">
        <v>3.2755842150000498E-2</v>
      </c>
      <c r="D16" s="19">
        <v>3.1676651192095798E-2</v>
      </c>
      <c r="E16" s="19">
        <v>3.4035938641830403E-2</v>
      </c>
      <c r="F16" s="19"/>
      <c r="G16" s="19">
        <v>2.0107956777072802E-2</v>
      </c>
      <c r="H16" s="19">
        <v>3.8455416841151502E-2</v>
      </c>
      <c r="I16" s="19">
        <v>2.8018241779033799E-2</v>
      </c>
      <c r="J16" s="19">
        <v>2.76708333409551E-2</v>
      </c>
      <c r="K16" s="19">
        <v>6.7637575946536604E-2</v>
      </c>
      <c r="L16" s="19">
        <v>2.61836256775714E-2</v>
      </c>
      <c r="M16" s="19"/>
      <c r="N16" s="19">
        <v>1.8243240988726098E-2</v>
      </c>
      <c r="O16" s="19">
        <v>2.1341643958258098E-2</v>
      </c>
      <c r="P16" s="19">
        <v>3.9675865550184999E-2</v>
      </c>
      <c r="Q16" s="19">
        <v>5.4651082287001697E-2</v>
      </c>
      <c r="R16" s="19"/>
      <c r="S16" s="19">
        <v>4.70612240635487E-2</v>
      </c>
      <c r="T16" s="19">
        <v>2.3352714475918902E-2</v>
      </c>
      <c r="U16" s="19">
        <v>1.9170723325923501E-2</v>
      </c>
      <c r="V16" s="19">
        <v>0</v>
      </c>
      <c r="W16" s="19">
        <v>1.8377701842657301E-2</v>
      </c>
      <c r="X16" s="19">
        <v>8.7702087991420499E-2</v>
      </c>
      <c r="Y16" s="19">
        <v>2.0571427932739701E-2</v>
      </c>
      <c r="Z16" s="19">
        <v>0.13035545864283801</v>
      </c>
      <c r="AA16" s="19">
        <v>3.49738698549662E-2</v>
      </c>
      <c r="AB16" s="19">
        <v>0</v>
      </c>
      <c r="AC16" s="19">
        <v>0</v>
      </c>
      <c r="AD16" s="19">
        <v>4.6601023717129403E-2</v>
      </c>
      <c r="AE16" s="19"/>
      <c r="AF16" s="19">
        <v>3.2157610191151501E-2</v>
      </c>
      <c r="AG16" s="19">
        <v>1.4098182843625099E-2</v>
      </c>
      <c r="AH16" s="19">
        <v>8.3712601774574097E-2</v>
      </c>
      <c r="AI16" s="19"/>
      <c r="AJ16" s="19">
        <v>1.76403426840081E-2</v>
      </c>
      <c r="AK16" s="19">
        <v>3.09078966558105E-2</v>
      </c>
      <c r="AL16" s="19">
        <v>4.4618957408682401E-2</v>
      </c>
      <c r="AM16" s="19">
        <v>8.0846302930817904E-2</v>
      </c>
      <c r="AN16" s="19">
        <v>6.0737359309879203E-2</v>
      </c>
      <c r="AO16" s="19"/>
      <c r="AP16" s="19">
        <v>3.1304442002789798E-2</v>
      </c>
      <c r="AQ16" s="19">
        <v>2.5287649561369901E-2</v>
      </c>
      <c r="AR16" s="19">
        <v>2.0075730089475101E-2</v>
      </c>
      <c r="AS16" s="19">
        <v>2.32936899776909E-2</v>
      </c>
      <c r="AT16" s="19">
        <v>7.59909291875661E-2</v>
      </c>
      <c r="AU16" s="19"/>
      <c r="AV16" s="19">
        <v>1.39537093541866E-2</v>
      </c>
      <c r="AW16" s="19">
        <v>3.1127637815896E-2</v>
      </c>
      <c r="AX16" s="19">
        <v>1.8304013376841299E-2</v>
      </c>
      <c r="AY16" s="19">
        <v>1.8773258624814101E-2</v>
      </c>
      <c r="AZ16" s="19">
        <v>6.0963125484030198E-2</v>
      </c>
      <c r="BA16" s="19">
        <v>6.7655608907900594E-2</v>
      </c>
      <c r="BB16" s="19"/>
      <c r="BC16" s="19">
        <v>2.5987344086988499E-2</v>
      </c>
      <c r="BD16" s="19">
        <v>3.99351847830983E-2</v>
      </c>
      <c r="BE16" s="19">
        <v>3.4553452558946297E-2</v>
      </c>
      <c r="BF16" s="19">
        <v>0</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805</v>
      </c>
      <c r="C9" s="17">
        <v>2.9640690980612699E-2</v>
      </c>
      <c r="D9" s="17">
        <v>4.0329385165324798E-2</v>
      </c>
      <c r="E9" s="17">
        <v>1.9736311972673198E-2</v>
      </c>
      <c r="F9" s="17"/>
      <c r="G9" s="17">
        <v>8.24628145681266E-3</v>
      </c>
      <c r="H9" s="17">
        <v>2.9610522052257601E-2</v>
      </c>
      <c r="I9" s="17">
        <v>2.7751875957356599E-2</v>
      </c>
      <c r="J9" s="17">
        <v>5.5387323656830897E-2</v>
      </c>
      <c r="K9" s="17">
        <v>3.4076301881421897E-2</v>
      </c>
      <c r="L9" s="17">
        <v>2.0736498199135301E-2</v>
      </c>
      <c r="M9" s="17"/>
      <c r="N9" s="17">
        <v>2.5731913499688099E-2</v>
      </c>
      <c r="O9" s="17">
        <v>3.2600072428626899E-2</v>
      </c>
      <c r="P9" s="17">
        <v>4.6107980983722298E-2</v>
      </c>
      <c r="Q9" s="17">
        <v>1.6090319432512299E-2</v>
      </c>
      <c r="R9" s="17"/>
      <c r="S9" s="17">
        <v>4.3011021910760297E-2</v>
      </c>
      <c r="T9" s="17">
        <v>5.8220378783023399E-2</v>
      </c>
      <c r="U9" s="17">
        <v>1.7162944731113499E-2</v>
      </c>
      <c r="V9" s="17">
        <v>3.87200801564071E-2</v>
      </c>
      <c r="W9" s="17">
        <v>0</v>
      </c>
      <c r="X9" s="17">
        <v>0</v>
      </c>
      <c r="Y9" s="17">
        <v>1.8490565276971301E-2</v>
      </c>
      <c r="Z9" s="17">
        <v>0.100368128375332</v>
      </c>
      <c r="AA9" s="17">
        <v>1.28538657190626E-2</v>
      </c>
      <c r="AB9" s="17">
        <v>4.6634868730868001E-2</v>
      </c>
      <c r="AC9" s="17">
        <v>0</v>
      </c>
      <c r="AD9" s="17">
        <v>0</v>
      </c>
      <c r="AE9" s="17"/>
      <c r="AF9" s="17">
        <v>4.38801363551128E-2</v>
      </c>
      <c r="AG9" s="17">
        <v>2.2186484756522299E-2</v>
      </c>
      <c r="AH9" s="17">
        <v>3.1030216188137599E-2</v>
      </c>
      <c r="AI9" s="17"/>
      <c r="AJ9" s="17">
        <v>2.1096776176073001E-2</v>
      </c>
      <c r="AK9" s="17">
        <v>2.23336653739034E-2</v>
      </c>
      <c r="AL9" s="17">
        <v>1.94518784724763E-2</v>
      </c>
      <c r="AM9" s="17">
        <v>5.71200261919418E-2</v>
      </c>
      <c r="AN9" s="17">
        <v>5.1259125491580002E-2</v>
      </c>
      <c r="AO9" s="17"/>
      <c r="AP9" s="17">
        <v>1.3263978663887999E-2</v>
      </c>
      <c r="AQ9" s="17">
        <v>1.2794077819234801E-2</v>
      </c>
      <c r="AR9" s="17">
        <v>1.70302610855728E-2</v>
      </c>
      <c r="AS9" s="17">
        <v>5.4178115238923401E-2</v>
      </c>
      <c r="AT9" s="17">
        <v>0</v>
      </c>
      <c r="AU9" s="17"/>
      <c r="AV9" s="17">
        <v>5.2659066413075599E-3</v>
      </c>
      <c r="AW9" s="17">
        <v>1.9310729957784999E-2</v>
      </c>
      <c r="AX9" s="17">
        <v>1.55273120993417E-2</v>
      </c>
      <c r="AY9" s="17">
        <v>7.2668350867806902E-2</v>
      </c>
      <c r="AZ9" s="17">
        <v>0</v>
      </c>
      <c r="BA9" s="17">
        <v>6.0873500416399703E-2</v>
      </c>
      <c r="BB9" s="17"/>
      <c r="BC9" s="17">
        <v>1.8562989630872401E-2</v>
      </c>
      <c r="BD9" s="17">
        <v>3.8774472952822797E-2</v>
      </c>
      <c r="BE9" s="17">
        <v>2.1592408910108999E-2</v>
      </c>
      <c r="BF9" s="17">
        <v>3.1686316955861701E-2</v>
      </c>
      <c r="BG9" s="17">
        <v>0.165979613707468</v>
      </c>
    </row>
    <row r="10" spans="2:59" x14ac:dyDescent="0.35">
      <c r="B10" s="18" t="s">
        <v>598</v>
      </c>
      <c r="C10" s="17">
        <v>2.88937234315793E-2</v>
      </c>
      <c r="D10" s="17">
        <v>3.5801134737974798E-2</v>
      </c>
      <c r="E10" s="17">
        <v>2.2569469528052898E-2</v>
      </c>
      <c r="F10" s="17"/>
      <c r="G10" s="17">
        <v>3.3528652415124698E-2</v>
      </c>
      <c r="H10" s="17">
        <v>5.6626755004319601E-2</v>
      </c>
      <c r="I10" s="17">
        <v>3.1902089345528899E-2</v>
      </c>
      <c r="J10" s="17">
        <v>2.0248575659391602E-2</v>
      </c>
      <c r="K10" s="17">
        <v>2.1122065367793302E-2</v>
      </c>
      <c r="L10" s="17">
        <v>1.6357780851271299E-2</v>
      </c>
      <c r="M10" s="17"/>
      <c r="N10" s="17">
        <v>2.7977047871251499E-2</v>
      </c>
      <c r="O10" s="17">
        <v>7.3186518290349299E-3</v>
      </c>
      <c r="P10" s="17">
        <v>5.3774131538351602E-2</v>
      </c>
      <c r="Q10" s="17">
        <v>3.2213621175570799E-2</v>
      </c>
      <c r="R10" s="17"/>
      <c r="S10" s="17">
        <v>3.8546426399978698E-2</v>
      </c>
      <c r="T10" s="17">
        <v>1.20084617421905E-2</v>
      </c>
      <c r="U10" s="17">
        <v>1.66576457570859E-2</v>
      </c>
      <c r="V10" s="17">
        <v>3.8990383747465003E-2</v>
      </c>
      <c r="W10" s="17">
        <v>0</v>
      </c>
      <c r="X10" s="17">
        <v>2.5255313294791502E-2</v>
      </c>
      <c r="Y10" s="17">
        <v>7.4078571774041493E-2</v>
      </c>
      <c r="Z10" s="17">
        <v>2.9715622789113799E-2</v>
      </c>
      <c r="AA10" s="17">
        <v>3.9978620547921902E-2</v>
      </c>
      <c r="AB10" s="17">
        <v>1.66918298300767E-2</v>
      </c>
      <c r="AC10" s="17">
        <v>0</v>
      </c>
      <c r="AD10" s="17">
        <v>5.4111534355878399E-2</v>
      </c>
      <c r="AE10" s="17"/>
      <c r="AF10" s="17">
        <v>2.4665913793107699E-2</v>
      </c>
      <c r="AG10" s="17">
        <v>2.64408341236919E-2</v>
      </c>
      <c r="AH10" s="17">
        <v>5.26358937727152E-2</v>
      </c>
      <c r="AI10" s="17"/>
      <c r="AJ10" s="17">
        <v>8.6853798622737108E-3</v>
      </c>
      <c r="AK10" s="17">
        <v>3.0600207341289098E-2</v>
      </c>
      <c r="AL10" s="17">
        <v>7.4970114689117504E-2</v>
      </c>
      <c r="AM10" s="17">
        <v>5.5825866648295502E-2</v>
      </c>
      <c r="AN10" s="17">
        <v>4.9589081385492201E-2</v>
      </c>
      <c r="AO10" s="17"/>
      <c r="AP10" s="17">
        <v>9.4517696023467702E-3</v>
      </c>
      <c r="AQ10" s="17">
        <v>2.1029205900592401E-2</v>
      </c>
      <c r="AR10" s="17">
        <v>4.6946203466753898E-2</v>
      </c>
      <c r="AS10" s="17">
        <v>2.94677212631454E-2</v>
      </c>
      <c r="AT10" s="17">
        <v>5.5473990814200798E-2</v>
      </c>
      <c r="AU10" s="17"/>
      <c r="AV10" s="17">
        <v>2.98169453470742E-2</v>
      </c>
      <c r="AW10" s="17">
        <v>8.9249741385455193E-3</v>
      </c>
      <c r="AX10" s="17">
        <v>2.4608000502483501E-2</v>
      </c>
      <c r="AY10" s="17">
        <v>2.3749142058934601E-2</v>
      </c>
      <c r="AZ10" s="17">
        <v>5.9149006099807097E-2</v>
      </c>
      <c r="BA10" s="17">
        <v>1.3491790653783701E-2</v>
      </c>
      <c r="BB10" s="17"/>
      <c r="BC10" s="17">
        <v>6.9287211316655696E-3</v>
      </c>
      <c r="BD10" s="17">
        <v>5.1180600311333702E-2</v>
      </c>
      <c r="BE10" s="17">
        <v>2.2889598905631501E-2</v>
      </c>
      <c r="BF10" s="17">
        <v>9.6300509960996501E-3</v>
      </c>
      <c r="BG10" s="17">
        <v>0</v>
      </c>
    </row>
    <row r="11" spans="2:59" x14ac:dyDescent="0.35">
      <c r="B11" s="18" t="s">
        <v>692</v>
      </c>
      <c r="C11" s="17">
        <v>4.7322932974369201E-2</v>
      </c>
      <c r="D11" s="17">
        <v>4.4576248518236598E-2</v>
      </c>
      <c r="E11" s="17">
        <v>5.0298531133241398E-2</v>
      </c>
      <c r="F11" s="17"/>
      <c r="G11" s="17">
        <v>4.2956963552183799E-2</v>
      </c>
      <c r="H11" s="17">
        <v>4.3315061387445002E-2</v>
      </c>
      <c r="I11" s="17">
        <v>6.0242241094869801E-2</v>
      </c>
      <c r="J11" s="17">
        <v>5.9039270924055698E-2</v>
      </c>
      <c r="K11" s="17">
        <v>3.2180135429064602E-2</v>
      </c>
      <c r="L11" s="17">
        <v>4.1114308406428199E-2</v>
      </c>
      <c r="M11" s="17"/>
      <c r="N11" s="17">
        <v>5.5888238539102297E-2</v>
      </c>
      <c r="O11" s="17">
        <v>3.4963495590852899E-2</v>
      </c>
      <c r="P11" s="17">
        <v>5.5822151571305802E-2</v>
      </c>
      <c r="Q11" s="17">
        <v>4.5034779549096002E-2</v>
      </c>
      <c r="R11" s="17"/>
      <c r="S11" s="17">
        <v>5.2314822289208501E-2</v>
      </c>
      <c r="T11" s="17">
        <v>4.4264285379779597E-2</v>
      </c>
      <c r="U11" s="17">
        <v>3.9123607051459099E-2</v>
      </c>
      <c r="V11" s="17">
        <v>1.6861551311538998E-2</v>
      </c>
      <c r="W11" s="17">
        <v>0.105372913170071</v>
      </c>
      <c r="X11" s="17">
        <v>4.4084023198727298E-2</v>
      </c>
      <c r="Y11" s="17">
        <v>4.1241795419046899E-2</v>
      </c>
      <c r="Z11" s="17">
        <v>0</v>
      </c>
      <c r="AA11" s="17">
        <v>1.0786502077522299E-2</v>
      </c>
      <c r="AB11" s="17">
        <v>7.2976154599159598E-2</v>
      </c>
      <c r="AC11" s="17">
        <v>0.115444500806588</v>
      </c>
      <c r="AD11" s="17">
        <v>6.48407574529756E-2</v>
      </c>
      <c r="AE11" s="17"/>
      <c r="AF11" s="17">
        <v>3.35188311504463E-2</v>
      </c>
      <c r="AG11" s="17">
        <v>5.5126192962453198E-2</v>
      </c>
      <c r="AH11" s="17">
        <v>6.17448806093343E-2</v>
      </c>
      <c r="AI11" s="17"/>
      <c r="AJ11" s="17">
        <v>7.0545183817929902E-2</v>
      </c>
      <c r="AK11" s="17">
        <v>3.68511293782939E-2</v>
      </c>
      <c r="AL11" s="17">
        <v>3.63848290788144E-2</v>
      </c>
      <c r="AM11" s="17">
        <v>0</v>
      </c>
      <c r="AN11" s="17">
        <v>4.9540467152451903E-2</v>
      </c>
      <c r="AO11" s="17"/>
      <c r="AP11" s="17">
        <v>7.0134533642455296E-2</v>
      </c>
      <c r="AQ11" s="17">
        <v>2.4435365173747E-2</v>
      </c>
      <c r="AR11" s="17">
        <v>3.7104189472574801E-2</v>
      </c>
      <c r="AS11" s="17">
        <v>7.5257316253792603E-2</v>
      </c>
      <c r="AT11" s="17">
        <v>2.6670798152613501E-2</v>
      </c>
      <c r="AU11" s="17"/>
      <c r="AV11" s="17">
        <v>3.8979350940317799E-2</v>
      </c>
      <c r="AW11" s="17">
        <v>6.8823534100994205E-2</v>
      </c>
      <c r="AX11" s="17">
        <v>1.23463832781804E-2</v>
      </c>
      <c r="AY11" s="17">
        <v>6.7869033507197599E-2</v>
      </c>
      <c r="AZ11" s="17">
        <v>0</v>
      </c>
      <c r="BA11" s="17">
        <v>3.60769735416476E-2</v>
      </c>
      <c r="BB11" s="17"/>
      <c r="BC11" s="17">
        <v>4.4771139533290601E-2</v>
      </c>
      <c r="BD11" s="17">
        <v>6.8672104200146203E-2</v>
      </c>
      <c r="BE11" s="17">
        <v>3.5062301404719998E-2</v>
      </c>
      <c r="BF11" s="17">
        <v>4.4728684809987901E-2</v>
      </c>
      <c r="BG11" s="17">
        <v>0</v>
      </c>
    </row>
    <row r="12" spans="2:59" x14ac:dyDescent="0.35">
      <c r="B12" s="18" t="s">
        <v>691</v>
      </c>
      <c r="C12" s="17">
        <v>0.16474161607613599</v>
      </c>
      <c r="D12" s="17">
        <v>0.16823901966244101</v>
      </c>
      <c r="E12" s="17">
        <v>0.16271562721844801</v>
      </c>
      <c r="F12" s="17"/>
      <c r="G12" s="17">
        <v>0.23339094279359199</v>
      </c>
      <c r="H12" s="17">
        <v>6.4887554247082299E-2</v>
      </c>
      <c r="I12" s="17">
        <v>0.170329245630988</v>
      </c>
      <c r="J12" s="17">
        <v>0.19047331458198599</v>
      </c>
      <c r="K12" s="17">
        <v>0.13133787543179801</v>
      </c>
      <c r="L12" s="17">
        <v>0.17634453344116</v>
      </c>
      <c r="M12" s="17"/>
      <c r="N12" s="17">
        <v>0.209282818918994</v>
      </c>
      <c r="O12" s="17">
        <v>0.157020626881271</v>
      </c>
      <c r="P12" s="17">
        <v>0.158186377443924</v>
      </c>
      <c r="Q12" s="17">
        <v>0.13388753829929101</v>
      </c>
      <c r="R12" s="17"/>
      <c r="S12" s="17">
        <v>0.175888116415722</v>
      </c>
      <c r="T12" s="17">
        <v>0.16416637463423001</v>
      </c>
      <c r="U12" s="17">
        <v>0.21425496290564899</v>
      </c>
      <c r="V12" s="17">
        <v>0.177341355529399</v>
      </c>
      <c r="W12" s="17">
        <v>0.101571688872267</v>
      </c>
      <c r="X12" s="17">
        <v>0.20194344923808</v>
      </c>
      <c r="Y12" s="17">
        <v>0.17551925048926401</v>
      </c>
      <c r="Z12" s="17">
        <v>0.170460344471173</v>
      </c>
      <c r="AA12" s="17">
        <v>0.15678865352410201</v>
      </c>
      <c r="AB12" s="17">
        <v>9.8572075120431896E-2</v>
      </c>
      <c r="AC12" s="17">
        <v>0.17199860214271001</v>
      </c>
      <c r="AD12" s="17">
        <v>0.153844604467401</v>
      </c>
      <c r="AE12" s="17"/>
      <c r="AF12" s="17">
        <v>0.20854884619230701</v>
      </c>
      <c r="AG12" s="17">
        <v>0.13460904022450801</v>
      </c>
      <c r="AH12" s="17">
        <v>0.13101870993277701</v>
      </c>
      <c r="AI12" s="17"/>
      <c r="AJ12" s="17">
        <v>0.214436828142306</v>
      </c>
      <c r="AK12" s="17">
        <v>9.12913271648082E-2</v>
      </c>
      <c r="AL12" s="17">
        <v>0.13294703158318599</v>
      </c>
      <c r="AM12" s="17">
        <v>0.24570474767636</v>
      </c>
      <c r="AN12" s="17">
        <v>0.15657081401596701</v>
      </c>
      <c r="AO12" s="17"/>
      <c r="AP12" s="17">
        <v>0.24129532545165</v>
      </c>
      <c r="AQ12" s="17">
        <v>0.119178101838461</v>
      </c>
      <c r="AR12" s="17">
        <v>0.162248016498554</v>
      </c>
      <c r="AS12" s="17">
        <v>0.20463519565206101</v>
      </c>
      <c r="AT12" s="17">
        <v>0.19540696133798299</v>
      </c>
      <c r="AU12" s="17"/>
      <c r="AV12" s="17">
        <v>9.8704487383008604E-2</v>
      </c>
      <c r="AW12" s="17">
        <v>0.21299134102133899</v>
      </c>
      <c r="AX12" s="17">
        <v>0.14709952829034301</v>
      </c>
      <c r="AY12" s="17">
        <v>0.201571425854491</v>
      </c>
      <c r="AZ12" s="17">
        <v>0.18062236638280499</v>
      </c>
      <c r="BA12" s="17">
        <v>0.20232259638831501</v>
      </c>
      <c r="BB12" s="17"/>
      <c r="BC12" s="17">
        <v>0.161077396517319</v>
      </c>
      <c r="BD12" s="17">
        <v>0.16847767885560799</v>
      </c>
      <c r="BE12" s="17">
        <v>0.15502390644080899</v>
      </c>
      <c r="BF12" s="17">
        <v>0.19167767673561101</v>
      </c>
      <c r="BG12" s="17">
        <v>0</v>
      </c>
    </row>
    <row r="13" spans="2:59" x14ac:dyDescent="0.35">
      <c r="B13" s="18" t="s">
        <v>690</v>
      </c>
      <c r="C13" s="17">
        <v>0.26318787467108001</v>
      </c>
      <c r="D13" s="17">
        <v>0.23950942758582799</v>
      </c>
      <c r="E13" s="17">
        <v>0.28770542924117798</v>
      </c>
      <c r="F13" s="17"/>
      <c r="G13" s="17">
        <v>0.26042579361687601</v>
      </c>
      <c r="H13" s="17">
        <v>0.253600928694794</v>
      </c>
      <c r="I13" s="17">
        <v>0.227421408664473</v>
      </c>
      <c r="J13" s="17">
        <v>0.215629777039054</v>
      </c>
      <c r="K13" s="17">
        <v>0.321128245642677</v>
      </c>
      <c r="L13" s="17">
        <v>0.309478299167465</v>
      </c>
      <c r="M13" s="17"/>
      <c r="N13" s="17">
        <v>0.20616804932579499</v>
      </c>
      <c r="O13" s="17">
        <v>0.272054134523809</v>
      </c>
      <c r="P13" s="17">
        <v>0.28967252115087599</v>
      </c>
      <c r="Q13" s="17">
        <v>0.290691975138263</v>
      </c>
      <c r="R13" s="17"/>
      <c r="S13" s="17">
        <v>0.259125199051018</v>
      </c>
      <c r="T13" s="17">
        <v>0.31885669798114502</v>
      </c>
      <c r="U13" s="17">
        <v>0.33792867933481402</v>
      </c>
      <c r="V13" s="17">
        <v>0.20426633939959801</v>
      </c>
      <c r="W13" s="17">
        <v>0.21314098108151899</v>
      </c>
      <c r="X13" s="17">
        <v>0.225665992477148</v>
      </c>
      <c r="Y13" s="17">
        <v>0.26433501970255802</v>
      </c>
      <c r="Z13" s="17">
        <v>0.35725513579506402</v>
      </c>
      <c r="AA13" s="17">
        <v>0.243711711765776</v>
      </c>
      <c r="AB13" s="17">
        <v>0.273381709211591</v>
      </c>
      <c r="AC13" s="17">
        <v>0.25936084890907601</v>
      </c>
      <c r="AD13" s="17">
        <v>0.188316426917297</v>
      </c>
      <c r="AE13" s="17"/>
      <c r="AF13" s="17">
        <v>0.26562701381991299</v>
      </c>
      <c r="AG13" s="17">
        <v>0.284129874098353</v>
      </c>
      <c r="AH13" s="17">
        <v>0.17912816068200099</v>
      </c>
      <c r="AI13" s="17"/>
      <c r="AJ13" s="17">
        <v>0.25387557052629101</v>
      </c>
      <c r="AK13" s="17">
        <v>0.293059264780128</v>
      </c>
      <c r="AL13" s="17">
        <v>0.318215815952893</v>
      </c>
      <c r="AM13" s="17">
        <v>0.30298097746776098</v>
      </c>
      <c r="AN13" s="17">
        <v>0.197314766406474</v>
      </c>
      <c r="AO13" s="17"/>
      <c r="AP13" s="17">
        <v>0.251527806552998</v>
      </c>
      <c r="AQ13" s="17">
        <v>0.262813540076347</v>
      </c>
      <c r="AR13" s="17">
        <v>0.299961863700553</v>
      </c>
      <c r="AS13" s="17">
        <v>0.27109894590705602</v>
      </c>
      <c r="AT13" s="17">
        <v>0.18749778801567299</v>
      </c>
      <c r="AU13" s="17"/>
      <c r="AV13" s="17">
        <v>0.302397257917143</v>
      </c>
      <c r="AW13" s="17">
        <v>0.25624789284372301</v>
      </c>
      <c r="AX13" s="17">
        <v>0.39778912172949998</v>
      </c>
      <c r="AY13" s="17">
        <v>0.215117037151033</v>
      </c>
      <c r="AZ13" s="17">
        <v>0.203873806010401</v>
      </c>
      <c r="BA13" s="17">
        <v>0.21770731958911901</v>
      </c>
      <c r="BB13" s="17"/>
      <c r="BC13" s="17">
        <v>0.310889719543953</v>
      </c>
      <c r="BD13" s="17">
        <v>0.24110029914907599</v>
      </c>
      <c r="BE13" s="17">
        <v>0.25607675051654</v>
      </c>
      <c r="BF13" s="17">
        <v>0.238116494445614</v>
      </c>
      <c r="BG13" s="17">
        <v>9.1459981732316897E-2</v>
      </c>
    </row>
    <row r="14" spans="2:59" x14ac:dyDescent="0.35">
      <c r="B14" s="18" t="s">
        <v>689</v>
      </c>
      <c r="C14" s="17">
        <v>0.22286081806503999</v>
      </c>
      <c r="D14" s="17">
        <v>0.24484340645754099</v>
      </c>
      <c r="E14" s="17">
        <v>0.20375978513655099</v>
      </c>
      <c r="F14" s="17"/>
      <c r="G14" s="17">
        <v>0.23372992675661999</v>
      </c>
      <c r="H14" s="17">
        <v>0.25171301084354603</v>
      </c>
      <c r="I14" s="17">
        <v>0.19030670945151401</v>
      </c>
      <c r="J14" s="17">
        <v>0.27073104871759901</v>
      </c>
      <c r="K14" s="17">
        <v>0.150622269079844</v>
      </c>
      <c r="L14" s="17">
        <v>0.21948449373168699</v>
      </c>
      <c r="M14" s="17"/>
      <c r="N14" s="17">
        <v>0.23574850544568701</v>
      </c>
      <c r="O14" s="17">
        <v>0.26457829587770698</v>
      </c>
      <c r="P14" s="17">
        <v>0.19936924195109901</v>
      </c>
      <c r="Q14" s="17">
        <v>0.184904877380795</v>
      </c>
      <c r="R14" s="17"/>
      <c r="S14" s="17">
        <v>0.238157453574974</v>
      </c>
      <c r="T14" s="17">
        <v>0.133799023552338</v>
      </c>
      <c r="U14" s="17">
        <v>0.137965336032987</v>
      </c>
      <c r="V14" s="17">
        <v>0.29880133169328799</v>
      </c>
      <c r="W14" s="17">
        <v>0.280825149728817</v>
      </c>
      <c r="X14" s="17">
        <v>0.186887997892909</v>
      </c>
      <c r="Y14" s="17">
        <v>0.22424036100193501</v>
      </c>
      <c r="Z14" s="17">
        <v>0.14249889508171101</v>
      </c>
      <c r="AA14" s="17">
        <v>0.27098660106690098</v>
      </c>
      <c r="AB14" s="17">
        <v>0.242056414283184</v>
      </c>
      <c r="AC14" s="17">
        <v>0.25538365433300803</v>
      </c>
      <c r="AD14" s="17">
        <v>0.28987272277017201</v>
      </c>
      <c r="AE14" s="17"/>
      <c r="AF14" s="17">
        <v>0.17316044830316199</v>
      </c>
      <c r="AG14" s="17">
        <v>0.25756489120283899</v>
      </c>
      <c r="AH14" s="17">
        <v>0.24703559341296299</v>
      </c>
      <c r="AI14" s="17"/>
      <c r="AJ14" s="17">
        <v>0.20694859653238901</v>
      </c>
      <c r="AK14" s="17">
        <v>0.23386292842866599</v>
      </c>
      <c r="AL14" s="17">
        <v>0.17624036558325401</v>
      </c>
      <c r="AM14" s="17">
        <v>0.135866790957024</v>
      </c>
      <c r="AN14" s="17">
        <v>0.233072846747271</v>
      </c>
      <c r="AO14" s="17"/>
      <c r="AP14" s="17">
        <v>0.20628657492453201</v>
      </c>
      <c r="AQ14" s="17">
        <v>0.26565299091336098</v>
      </c>
      <c r="AR14" s="17">
        <v>0.18346950859189401</v>
      </c>
      <c r="AS14" s="17">
        <v>0.231211808231823</v>
      </c>
      <c r="AT14" s="17">
        <v>0.31972179082118901</v>
      </c>
      <c r="AU14" s="17"/>
      <c r="AV14" s="17">
        <v>0.22448470087634601</v>
      </c>
      <c r="AW14" s="17">
        <v>0.23562917607216399</v>
      </c>
      <c r="AX14" s="17">
        <v>0.204233182999142</v>
      </c>
      <c r="AY14" s="17">
        <v>0.24704123338960099</v>
      </c>
      <c r="AZ14" s="17">
        <v>0.31386565008990802</v>
      </c>
      <c r="BA14" s="17">
        <v>0.19438412685054199</v>
      </c>
      <c r="BB14" s="17"/>
      <c r="BC14" s="17">
        <v>0.239516241464139</v>
      </c>
      <c r="BD14" s="17">
        <v>0.197687261692369</v>
      </c>
      <c r="BE14" s="17">
        <v>0.232629079104333</v>
      </c>
      <c r="BF14" s="17">
        <v>0.26001318757754599</v>
      </c>
      <c r="BG14" s="17">
        <v>0.31065320672482599</v>
      </c>
    </row>
    <row r="15" spans="2:59" x14ac:dyDescent="0.35">
      <c r="B15" s="18" t="s">
        <v>806</v>
      </c>
      <c r="C15" s="17">
        <v>0.18901804934852801</v>
      </c>
      <c r="D15" s="17">
        <v>0.181041988138398</v>
      </c>
      <c r="E15" s="17">
        <v>0.19022799355883099</v>
      </c>
      <c r="F15" s="17"/>
      <c r="G15" s="17">
        <v>0.15080543175467401</v>
      </c>
      <c r="H15" s="17">
        <v>0.24944190448860201</v>
      </c>
      <c r="I15" s="17">
        <v>0.24169102867193801</v>
      </c>
      <c r="J15" s="17">
        <v>0.14922156681554699</v>
      </c>
      <c r="K15" s="17">
        <v>0.242449692372736</v>
      </c>
      <c r="L15" s="17">
        <v>0.13804840457558001</v>
      </c>
      <c r="M15" s="17"/>
      <c r="N15" s="17">
        <v>0.21213613472881901</v>
      </c>
      <c r="O15" s="17">
        <v>0.185374581252813</v>
      </c>
      <c r="P15" s="17">
        <v>0.15009852264879101</v>
      </c>
      <c r="Q15" s="17">
        <v>0.19857197806963101</v>
      </c>
      <c r="R15" s="17"/>
      <c r="S15" s="17">
        <v>0.14456699655594399</v>
      </c>
      <c r="T15" s="17">
        <v>0.23455417870141501</v>
      </c>
      <c r="U15" s="17">
        <v>0.187656627808821</v>
      </c>
      <c r="V15" s="17">
        <v>0.185197127314219</v>
      </c>
      <c r="W15" s="17">
        <v>0.28054868840667502</v>
      </c>
      <c r="X15" s="17">
        <v>0.22846113590692299</v>
      </c>
      <c r="Y15" s="17">
        <v>0.15795779520841899</v>
      </c>
      <c r="Z15" s="17">
        <v>3.8187457217728003E-2</v>
      </c>
      <c r="AA15" s="17">
        <v>0.16781378359114901</v>
      </c>
      <c r="AB15" s="17">
        <v>0.21848947565962401</v>
      </c>
      <c r="AC15" s="17">
        <v>0.174117578783135</v>
      </c>
      <c r="AD15" s="17">
        <v>0.20241293031914601</v>
      </c>
      <c r="AE15" s="17"/>
      <c r="AF15" s="17">
        <v>0.19024885590247301</v>
      </c>
      <c r="AG15" s="17">
        <v>0.18902088399956801</v>
      </c>
      <c r="AH15" s="17">
        <v>0.20557640999785501</v>
      </c>
      <c r="AI15" s="17"/>
      <c r="AJ15" s="17">
        <v>0.18293718529349901</v>
      </c>
      <c r="AK15" s="17">
        <v>0.24353628288993301</v>
      </c>
      <c r="AL15" s="17">
        <v>0.17841482221070801</v>
      </c>
      <c r="AM15" s="17">
        <v>0.12165528812779999</v>
      </c>
      <c r="AN15" s="17">
        <v>0.17731391910080599</v>
      </c>
      <c r="AO15" s="17"/>
      <c r="AP15" s="17">
        <v>0.1516017828491</v>
      </c>
      <c r="AQ15" s="17">
        <v>0.249073435775855</v>
      </c>
      <c r="AR15" s="17">
        <v>0.20142332422293599</v>
      </c>
      <c r="AS15" s="17">
        <v>8.9050212841764106E-2</v>
      </c>
      <c r="AT15" s="17">
        <v>0.13923774167077499</v>
      </c>
      <c r="AU15" s="17"/>
      <c r="AV15" s="17">
        <v>0.28639764154061598</v>
      </c>
      <c r="AW15" s="17">
        <v>0.14317040377368301</v>
      </c>
      <c r="AX15" s="17">
        <v>0.16757698353355099</v>
      </c>
      <c r="AY15" s="17">
        <v>0.10631829978259801</v>
      </c>
      <c r="AZ15" s="17">
        <v>0.15081839596817501</v>
      </c>
      <c r="BA15" s="17">
        <v>0.205327752358508</v>
      </c>
      <c r="BB15" s="17"/>
      <c r="BC15" s="17">
        <v>0.157715694539072</v>
      </c>
      <c r="BD15" s="17">
        <v>0.17678698272509699</v>
      </c>
      <c r="BE15" s="17">
        <v>0.24217250215891101</v>
      </c>
      <c r="BF15" s="17">
        <v>0.21629145534631899</v>
      </c>
      <c r="BG15" s="17">
        <v>0.43190719783539</v>
      </c>
    </row>
    <row r="16" spans="2:59" x14ac:dyDescent="0.35">
      <c r="B16" s="18" t="s">
        <v>100</v>
      </c>
      <c r="C16" s="19">
        <v>5.43342944526553E-2</v>
      </c>
      <c r="D16" s="19">
        <v>4.5659389734256602E-2</v>
      </c>
      <c r="E16" s="19">
        <v>6.2986852211024694E-2</v>
      </c>
      <c r="F16" s="19"/>
      <c r="G16" s="19">
        <v>3.6916007654117802E-2</v>
      </c>
      <c r="H16" s="19">
        <v>5.0804263281953997E-2</v>
      </c>
      <c r="I16" s="19">
        <v>5.0355401183331698E-2</v>
      </c>
      <c r="J16" s="19">
        <v>3.9269122605535098E-2</v>
      </c>
      <c r="K16" s="19">
        <v>6.7083414794665494E-2</v>
      </c>
      <c r="L16" s="19">
        <v>7.8435681627272894E-2</v>
      </c>
      <c r="M16" s="19"/>
      <c r="N16" s="19">
        <v>2.7067291670663199E-2</v>
      </c>
      <c r="O16" s="19">
        <v>4.6090141615884102E-2</v>
      </c>
      <c r="P16" s="19">
        <v>4.69690727119308E-2</v>
      </c>
      <c r="Q16" s="19">
        <v>9.8604910954840003E-2</v>
      </c>
      <c r="R16" s="19"/>
      <c r="S16" s="19">
        <v>4.8389963802394902E-2</v>
      </c>
      <c r="T16" s="19">
        <v>3.4130599225878702E-2</v>
      </c>
      <c r="U16" s="19">
        <v>4.9250196378069801E-2</v>
      </c>
      <c r="V16" s="19">
        <v>3.9821830848085903E-2</v>
      </c>
      <c r="W16" s="19">
        <v>1.8540578740650598E-2</v>
      </c>
      <c r="X16" s="19">
        <v>8.7702087991420499E-2</v>
      </c>
      <c r="Y16" s="19">
        <v>4.4136641127764303E-2</v>
      </c>
      <c r="Z16" s="19">
        <v>0.161514416269878</v>
      </c>
      <c r="AA16" s="19">
        <v>9.7080261707565299E-2</v>
      </c>
      <c r="AB16" s="19">
        <v>3.1197472565066001E-2</v>
      </c>
      <c r="AC16" s="19">
        <v>2.3694815025482999E-2</v>
      </c>
      <c r="AD16" s="19">
        <v>4.6601023717129403E-2</v>
      </c>
      <c r="AE16" s="19"/>
      <c r="AF16" s="19">
        <v>6.03499544834789E-2</v>
      </c>
      <c r="AG16" s="19">
        <v>3.0921798632063801E-2</v>
      </c>
      <c r="AH16" s="19">
        <v>9.1830135404218194E-2</v>
      </c>
      <c r="AI16" s="19"/>
      <c r="AJ16" s="19">
        <v>4.14744796492389E-2</v>
      </c>
      <c r="AK16" s="19">
        <v>4.8465194642977501E-2</v>
      </c>
      <c r="AL16" s="19">
        <v>6.3375142429550904E-2</v>
      </c>
      <c r="AM16" s="19">
        <v>8.0846302930817904E-2</v>
      </c>
      <c r="AN16" s="19">
        <v>8.5338979699957906E-2</v>
      </c>
      <c r="AO16" s="19"/>
      <c r="AP16" s="19">
        <v>5.6438228313030699E-2</v>
      </c>
      <c r="AQ16" s="19">
        <v>4.5023282502401903E-2</v>
      </c>
      <c r="AR16" s="19">
        <v>5.1816632961160999E-2</v>
      </c>
      <c r="AS16" s="19">
        <v>4.51006846114341E-2</v>
      </c>
      <c r="AT16" s="19">
        <v>7.59909291875661E-2</v>
      </c>
      <c r="AU16" s="19"/>
      <c r="AV16" s="19">
        <v>1.39537093541866E-2</v>
      </c>
      <c r="AW16" s="19">
        <v>5.4901948091765899E-2</v>
      </c>
      <c r="AX16" s="19">
        <v>3.0819487567458701E-2</v>
      </c>
      <c r="AY16" s="19">
        <v>6.5665477388338306E-2</v>
      </c>
      <c r="AZ16" s="19">
        <v>9.1670775448903299E-2</v>
      </c>
      <c r="BA16" s="19">
        <v>6.9815940201685994E-2</v>
      </c>
      <c r="BB16" s="19"/>
      <c r="BC16" s="19">
        <v>6.0538097639688399E-2</v>
      </c>
      <c r="BD16" s="19">
        <v>5.7320600113547303E-2</v>
      </c>
      <c r="BE16" s="19">
        <v>3.4553452558946297E-2</v>
      </c>
      <c r="BF16" s="19">
        <v>7.8561331329601095E-3</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ht="72.5" x14ac:dyDescent="0.35">
      <c r="B9" s="18" t="s">
        <v>808</v>
      </c>
      <c r="C9" s="17">
        <v>0.10348806466725199</v>
      </c>
      <c r="D9" s="17">
        <v>8.4752653685056495E-2</v>
      </c>
      <c r="E9" s="17">
        <v>0.117028663934145</v>
      </c>
      <c r="F9" s="17"/>
      <c r="G9" s="17">
        <v>0.209385823034304</v>
      </c>
      <c r="H9" s="17">
        <v>0.13385222794648399</v>
      </c>
      <c r="I9" s="17">
        <v>9.6125857689655897E-2</v>
      </c>
      <c r="J9" s="17">
        <v>9.2159955030881202E-2</v>
      </c>
      <c r="K9" s="17">
        <v>3.53623733620754E-2</v>
      </c>
      <c r="L9" s="17">
        <v>6.2498655941810102E-2</v>
      </c>
      <c r="M9" s="17"/>
      <c r="N9" s="17">
        <v>0.14137785546742801</v>
      </c>
      <c r="O9" s="17">
        <v>0.123213838713345</v>
      </c>
      <c r="P9" s="17">
        <v>6.1057526784432402E-2</v>
      </c>
      <c r="Q9" s="17">
        <v>8.0087995294179301E-2</v>
      </c>
      <c r="R9" s="17"/>
      <c r="S9" s="17">
        <v>0.14488656929820401</v>
      </c>
      <c r="T9" s="17">
        <v>7.1887434639995099E-2</v>
      </c>
      <c r="U9" s="17">
        <v>9.5913735373703804E-2</v>
      </c>
      <c r="V9" s="17">
        <v>4.8937591219156397E-2</v>
      </c>
      <c r="W9" s="17">
        <v>0.17237473911887599</v>
      </c>
      <c r="X9" s="17">
        <v>0.21044703311559201</v>
      </c>
      <c r="Y9" s="17">
        <v>0.16430746588034301</v>
      </c>
      <c r="Z9" s="17">
        <v>0</v>
      </c>
      <c r="AA9" s="17">
        <v>8.3926972345643003E-2</v>
      </c>
      <c r="AB9" s="17">
        <v>3.0705795314417299E-2</v>
      </c>
      <c r="AC9" s="17">
        <v>8.6463012962607999E-2</v>
      </c>
      <c r="AD9" s="17">
        <v>0</v>
      </c>
      <c r="AE9" s="17"/>
      <c r="AF9" s="17">
        <v>7.9394043078027401E-2</v>
      </c>
      <c r="AG9" s="17">
        <v>8.6951643247616506E-2</v>
      </c>
      <c r="AH9" s="17">
        <v>8.5323324600214995E-2</v>
      </c>
      <c r="AI9" s="17"/>
      <c r="AJ9" s="17">
        <v>7.9045065651723298E-2</v>
      </c>
      <c r="AK9" s="17">
        <v>0.16093272976366901</v>
      </c>
      <c r="AL9" s="17">
        <v>6.9556824936852196E-2</v>
      </c>
      <c r="AM9" s="17">
        <v>6.8970413919464804E-2</v>
      </c>
      <c r="AN9" s="17">
        <v>5.2233793780203298E-2</v>
      </c>
      <c r="AO9" s="17"/>
      <c r="AP9" s="17">
        <v>4.2941776127798502E-2</v>
      </c>
      <c r="AQ9" s="17">
        <v>0.14400040811928499</v>
      </c>
      <c r="AR9" s="17">
        <v>0.156132438404638</v>
      </c>
      <c r="AS9" s="17">
        <v>0.111581495569721</v>
      </c>
      <c r="AT9" s="17">
        <v>0.14646335184537199</v>
      </c>
      <c r="AU9" s="17"/>
      <c r="AV9" s="17">
        <v>0.16652912272353201</v>
      </c>
      <c r="AW9" s="17">
        <v>4.0874459674962199E-2</v>
      </c>
      <c r="AX9" s="17">
        <v>0.108743390756237</v>
      </c>
      <c r="AY9" s="17">
        <v>9.7175814146838804E-2</v>
      </c>
      <c r="AZ9" s="17">
        <v>0.15991824848345601</v>
      </c>
      <c r="BA9" s="17">
        <v>5.9365277754615101E-2</v>
      </c>
      <c r="BB9" s="17"/>
      <c r="BC9" s="17">
        <v>8.3118719106662103E-2</v>
      </c>
      <c r="BD9" s="17">
        <v>9.6207974435911794E-2</v>
      </c>
      <c r="BE9" s="17">
        <v>0.11220837947659</v>
      </c>
      <c r="BF9" s="17">
        <v>0.187702530885062</v>
      </c>
      <c r="BG9" s="17">
        <v>0.137418819505434</v>
      </c>
    </row>
    <row r="10" spans="2:59" ht="43.5" x14ac:dyDescent="0.35">
      <c r="B10" s="18" t="s">
        <v>809</v>
      </c>
      <c r="C10" s="17">
        <v>0.76406518494307896</v>
      </c>
      <c r="D10" s="17">
        <v>0.77439453026573801</v>
      </c>
      <c r="E10" s="17">
        <v>0.75745873619761594</v>
      </c>
      <c r="F10" s="17"/>
      <c r="G10" s="17">
        <v>0.60793306172462203</v>
      </c>
      <c r="H10" s="17">
        <v>0.74663713948421895</v>
      </c>
      <c r="I10" s="17">
        <v>0.80174564287642003</v>
      </c>
      <c r="J10" s="17">
        <v>0.809191416818134</v>
      </c>
      <c r="K10" s="17">
        <v>0.77531343396860897</v>
      </c>
      <c r="L10" s="17">
        <v>0.80999007090916397</v>
      </c>
      <c r="M10" s="17"/>
      <c r="N10" s="17">
        <v>0.74780198648502705</v>
      </c>
      <c r="O10" s="17">
        <v>0.75347161422596098</v>
      </c>
      <c r="P10" s="17">
        <v>0.80796032331984702</v>
      </c>
      <c r="Q10" s="17">
        <v>0.75278353400315401</v>
      </c>
      <c r="R10" s="17"/>
      <c r="S10" s="17">
        <v>0.73656894066957601</v>
      </c>
      <c r="T10" s="17">
        <v>0.79769019450785705</v>
      </c>
      <c r="U10" s="17">
        <v>0.79509373993949395</v>
      </c>
      <c r="V10" s="17">
        <v>0.72897180080674295</v>
      </c>
      <c r="W10" s="17">
        <v>0.74624901729303705</v>
      </c>
      <c r="X10" s="17">
        <v>0.66331210887529102</v>
      </c>
      <c r="Y10" s="17">
        <v>0.72808521922535097</v>
      </c>
      <c r="Z10" s="17">
        <v>0.81732344426526604</v>
      </c>
      <c r="AA10" s="17">
        <v>0.792496268851695</v>
      </c>
      <c r="AB10" s="17">
        <v>0.81507986644688202</v>
      </c>
      <c r="AC10" s="17">
        <v>0.83084393961514902</v>
      </c>
      <c r="AD10" s="17">
        <v>0.81142925492732298</v>
      </c>
      <c r="AE10" s="17"/>
      <c r="AF10" s="17">
        <v>0.794087669742364</v>
      </c>
      <c r="AG10" s="17">
        <v>0.79802529138568501</v>
      </c>
      <c r="AH10" s="17">
        <v>0.72034162895698395</v>
      </c>
      <c r="AI10" s="17"/>
      <c r="AJ10" s="17">
        <v>0.797479873300037</v>
      </c>
      <c r="AK10" s="17">
        <v>0.73364111800364196</v>
      </c>
      <c r="AL10" s="17">
        <v>0.785913603229908</v>
      </c>
      <c r="AM10" s="17">
        <v>0.80786202295116305</v>
      </c>
      <c r="AN10" s="17">
        <v>0.77126385244314999</v>
      </c>
      <c r="AO10" s="17"/>
      <c r="AP10" s="17">
        <v>0.80821189238388003</v>
      </c>
      <c r="AQ10" s="17">
        <v>0.76017338779406995</v>
      </c>
      <c r="AR10" s="17">
        <v>0.71061427933905796</v>
      </c>
      <c r="AS10" s="17">
        <v>0.77775683862460898</v>
      </c>
      <c r="AT10" s="17">
        <v>0.65201205200373002</v>
      </c>
      <c r="AU10" s="17"/>
      <c r="AV10" s="17">
        <v>0.73659125942196102</v>
      </c>
      <c r="AW10" s="17">
        <v>0.83092623975614099</v>
      </c>
      <c r="AX10" s="17">
        <v>0.77011321446918701</v>
      </c>
      <c r="AY10" s="17">
        <v>0.78429384662348001</v>
      </c>
      <c r="AZ10" s="17">
        <v>0.59817737236095503</v>
      </c>
      <c r="BA10" s="17">
        <v>0.81646076199030804</v>
      </c>
      <c r="BB10" s="17"/>
      <c r="BC10" s="17">
        <v>0.80963655425999204</v>
      </c>
      <c r="BD10" s="17">
        <v>0.76328341631956298</v>
      </c>
      <c r="BE10" s="17">
        <v>0.76935179656370101</v>
      </c>
      <c r="BF10" s="17">
        <v>0.70088021930081901</v>
      </c>
      <c r="BG10" s="17">
        <v>0.48105990662633802</v>
      </c>
    </row>
    <row r="11" spans="2:59" ht="72.5" x14ac:dyDescent="0.35">
      <c r="B11" s="18" t="s">
        <v>810</v>
      </c>
      <c r="C11" s="17">
        <v>7.1261444254404005E-2</v>
      </c>
      <c r="D11" s="17">
        <v>9.2064879947261993E-2</v>
      </c>
      <c r="E11" s="17">
        <v>5.2090859318039903E-2</v>
      </c>
      <c r="F11" s="17"/>
      <c r="G11" s="17">
        <v>0.14837088260190001</v>
      </c>
      <c r="H11" s="17">
        <v>4.6922243822155298E-2</v>
      </c>
      <c r="I11" s="17">
        <v>7.2229213181969398E-2</v>
      </c>
      <c r="J11" s="17">
        <v>4.1315832103804399E-2</v>
      </c>
      <c r="K11" s="17">
        <v>9.7175057985704097E-2</v>
      </c>
      <c r="L11" s="17">
        <v>4.4625277021037101E-2</v>
      </c>
      <c r="M11" s="17"/>
      <c r="N11" s="17">
        <v>8.0389291179188194E-2</v>
      </c>
      <c r="O11" s="17">
        <v>9.5665904571354002E-2</v>
      </c>
      <c r="P11" s="17">
        <v>3.64858460884585E-2</v>
      </c>
      <c r="Q11" s="17">
        <v>6.5553538976280398E-2</v>
      </c>
      <c r="R11" s="17"/>
      <c r="S11" s="17">
        <v>6.6907555752228703E-2</v>
      </c>
      <c r="T11" s="17">
        <v>9.5202340460659701E-2</v>
      </c>
      <c r="U11" s="17">
        <v>7.2796618007492001E-2</v>
      </c>
      <c r="V11" s="17">
        <v>9.8053128006517401E-2</v>
      </c>
      <c r="W11" s="17">
        <v>2.4948322744366199E-2</v>
      </c>
      <c r="X11" s="17">
        <v>5.8368617475222498E-2</v>
      </c>
      <c r="Y11" s="17">
        <v>7.3630022292945102E-2</v>
      </c>
      <c r="Z11" s="17">
        <v>8.6178232400440896E-2</v>
      </c>
      <c r="AA11" s="17">
        <v>7.9404208144867303E-2</v>
      </c>
      <c r="AB11" s="17">
        <v>6.2826756487330604E-2</v>
      </c>
      <c r="AC11" s="17">
        <v>2.5161910796249801E-2</v>
      </c>
      <c r="AD11" s="17">
        <v>9.8112642913180295E-2</v>
      </c>
      <c r="AE11" s="17"/>
      <c r="AF11" s="17">
        <v>5.7810852611796401E-2</v>
      </c>
      <c r="AG11" s="17">
        <v>5.6214977885212299E-2</v>
      </c>
      <c r="AH11" s="17">
        <v>0.10076398280480101</v>
      </c>
      <c r="AI11" s="17"/>
      <c r="AJ11" s="17">
        <v>6.6423850892850703E-2</v>
      </c>
      <c r="AK11" s="17">
        <v>5.1198147682574198E-2</v>
      </c>
      <c r="AL11" s="17">
        <v>0.12670201414690199</v>
      </c>
      <c r="AM11" s="17">
        <v>5.5825866648295502E-2</v>
      </c>
      <c r="AN11" s="17">
        <v>8.0020154804398599E-2</v>
      </c>
      <c r="AO11" s="17"/>
      <c r="AP11" s="17">
        <v>6.6225028699115104E-2</v>
      </c>
      <c r="AQ11" s="17">
        <v>6.1601749648413903E-2</v>
      </c>
      <c r="AR11" s="17">
        <v>8.4997515287830505E-2</v>
      </c>
      <c r="AS11" s="17">
        <v>8.79922422343479E-2</v>
      </c>
      <c r="AT11" s="17">
        <v>4.0715609265704403E-2</v>
      </c>
      <c r="AU11" s="17"/>
      <c r="AV11" s="17">
        <v>6.7423994894999104E-2</v>
      </c>
      <c r="AW11" s="17">
        <v>7.33716860668117E-2</v>
      </c>
      <c r="AX11" s="17">
        <v>5.9301220498726201E-2</v>
      </c>
      <c r="AY11" s="17">
        <v>7.4139152604577596E-2</v>
      </c>
      <c r="AZ11" s="17">
        <v>0.112896633741075</v>
      </c>
      <c r="BA11" s="17">
        <v>1.6244819270193001E-2</v>
      </c>
      <c r="BB11" s="17"/>
      <c r="BC11" s="17">
        <v>6.5204109261326998E-2</v>
      </c>
      <c r="BD11" s="17">
        <v>0.107814211181018</v>
      </c>
      <c r="BE11" s="17">
        <v>3.72401649792947E-2</v>
      </c>
      <c r="BF11" s="17">
        <v>8.9153826056141403E-2</v>
      </c>
      <c r="BG11" s="17">
        <v>0.21554166016076101</v>
      </c>
    </row>
    <row r="12" spans="2:59" x14ac:dyDescent="0.35">
      <c r="B12" s="18" t="s">
        <v>122</v>
      </c>
      <c r="C12" s="17">
        <v>2.8172707432454501E-2</v>
      </c>
      <c r="D12" s="17">
        <v>1.9274387513276599E-2</v>
      </c>
      <c r="E12" s="17">
        <v>3.6832161435603097E-2</v>
      </c>
      <c r="F12" s="17"/>
      <c r="G12" s="17">
        <v>9.6335877277925995E-3</v>
      </c>
      <c r="H12" s="17">
        <v>2.2358180199601601E-2</v>
      </c>
      <c r="I12" s="17">
        <v>2.1883054042909699E-2</v>
      </c>
      <c r="J12" s="17">
        <v>3.4652172302044801E-2</v>
      </c>
      <c r="K12" s="17">
        <v>2.2402628396140298E-2</v>
      </c>
      <c r="L12" s="17">
        <v>4.77578396711036E-2</v>
      </c>
      <c r="M12" s="17"/>
      <c r="N12" s="17">
        <v>1.5515240186295401E-2</v>
      </c>
      <c r="O12" s="17">
        <v>1.0868902040552599E-2</v>
      </c>
      <c r="P12" s="17">
        <v>3.0807388436374799E-2</v>
      </c>
      <c r="Q12" s="17">
        <v>5.8455391074427099E-2</v>
      </c>
      <c r="R12" s="17"/>
      <c r="S12" s="17">
        <v>3.4011829004607502E-2</v>
      </c>
      <c r="T12" s="17">
        <v>2.3438011254602601E-2</v>
      </c>
      <c r="U12" s="17">
        <v>0</v>
      </c>
      <c r="V12" s="17">
        <v>8.9312305365333994E-2</v>
      </c>
      <c r="W12" s="17">
        <v>1.9779646510073599E-2</v>
      </c>
      <c r="X12" s="17">
        <v>0</v>
      </c>
      <c r="Y12" s="17">
        <v>1.8163369768659302E-2</v>
      </c>
      <c r="Z12" s="17">
        <v>6.3162298848211396E-2</v>
      </c>
      <c r="AA12" s="17">
        <v>2.32149944074793E-2</v>
      </c>
      <c r="AB12" s="17">
        <v>2.90841770210373E-2</v>
      </c>
      <c r="AC12" s="17">
        <v>2.5238054275807002E-2</v>
      </c>
      <c r="AD12" s="17">
        <v>0</v>
      </c>
      <c r="AE12" s="17"/>
      <c r="AF12" s="17">
        <v>3.8731685207314098E-2</v>
      </c>
      <c r="AG12" s="17">
        <v>2.7217332784118999E-2</v>
      </c>
      <c r="AH12" s="17">
        <v>2.9429521847407301E-2</v>
      </c>
      <c r="AI12" s="17"/>
      <c r="AJ12" s="17">
        <v>4.0789098866274201E-2</v>
      </c>
      <c r="AK12" s="17">
        <v>1.69820500179244E-2</v>
      </c>
      <c r="AL12" s="17">
        <v>0</v>
      </c>
      <c r="AM12" s="17">
        <v>0</v>
      </c>
      <c r="AN12" s="17">
        <v>5.5193058161750699E-2</v>
      </c>
      <c r="AO12" s="17"/>
      <c r="AP12" s="17">
        <v>5.1030998137925901E-2</v>
      </c>
      <c r="AQ12" s="17">
        <v>1.25307105109244E-2</v>
      </c>
      <c r="AR12" s="17">
        <v>3.2647610545635301E-2</v>
      </c>
      <c r="AS12" s="17">
        <v>1.24637227661388E-2</v>
      </c>
      <c r="AT12" s="17">
        <v>4.8320151135735998E-2</v>
      </c>
      <c r="AU12" s="17"/>
      <c r="AV12" s="17">
        <v>1.47944409717307E-2</v>
      </c>
      <c r="AW12" s="17">
        <v>2.4997999106947999E-2</v>
      </c>
      <c r="AX12" s="17">
        <v>4.7611463727432898E-2</v>
      </c>
      <c r="AY12" s="17">
        <v>2.76263078938844E-2</v>
      </c>
      <c r="AZ12" s="17">
        <v>3.8764461345436201E-2</v>
      </c>
      <c r="BA12" s="17">
        <v>4.3894454455366098E-2</v>
      </c>
      <c r="BB12" s="17"/>
      <c r="BC12" s="17">
        <v>1.9129806359419198E-2</v>
      </c>
      <c r="BD12" s="17">
        <v>5.0270804119190299E-3</v>
      </c>
      <c r="BE12" s="17">
        <v>3.7588769437758497E-2</v>
      </c>
      <c r="BF12" s="17">
        <v>0</v>
      </c>
      <c r="BG12" s="17">
        <v>0.165979613707468</v>
      </c>
    </row>
    <row r="13" spans="2:59" x14ac:dyDescent="0.35">
      <c r="B13" s="18" t="s">
        <v>100</v>
      </c>
      <c r="C13" s="19">
        <v>3.3012598702810203E-2</v>
      </c>
      <c r="D13" s="19">
        <v>2.9513548588667199E-2</v>
      </c>
      <c r="E13" s="19">
        <v>3.6589579114595802E-2</v>
      </c>
      <c r="F13" s="19"/>
      <c r="G13" s="19">
        <v>2.4676644911380601E-2</v>
      </c>
      <c r="H13" s="19">
        <v>5.0230208547540602E-2</v>
      </c>
      <c r="I13" s="19">
        <v>8.0162322090452705E-3</v>
      </c>
      <c r="J13" s="19">
        <v>2.26806237451357E-2</v>
      </c>
      <c r="K13" s="19">
        <v>6.9746506287471602E-2</v>
      </c>
      <c r="L13" s="19">
        <v>3.51281564568851E-2</v>
      </c>
      <c r="M13" s="19"/>
      <c r="N13" s="19">
        <v>1.49156266820605E-2</v>
      </c>
      <c r="O13" s="19">
        <v>1.6779740448787401E-2</v>
      </c>
      <c r="P13" s="19">
        <v>6.3688915370887597E-2</v>
      </c>
      <c r="Q13" s="19">
        <v>4.3119540651959103E-2</v>
      </c>
      <c r="R13" s="19"/>
      <c r="S13" s="19">
        <v>1.7625105275384099E-2</v>
      </c>
      <c r="T13" s="19">
        <v>1.1782019136885299E-2</v>
      </c>
      <c r="U13" s="19">
        <v>3.61959066793099E-2</v>
      </c>
      <c r="V13" s="19">
        <v>3.4725174602249602E-2</v>
      </c>
      <c r="W13" s="19">
        <v>3.6648274333647403E-2</v>
      </c>
      <c r="X13" s="19">
        <v>6.7872240533893805E-2</v>
      </c>
      <c r="Y13" s="19">
        <v>1.5813922832702099E-2</v>
      </c>
      <c r="Z13" s="19">
        <v>3.3336024486081403E-2</v>
      </c>
      <c r="AA13" s="19">
        <v>2.0957556250315201E-2</v>
      </c>
      <c r="AB13" s="19">
        <v>6.2303404730332503E-2</v>
      </c>
      <c r="AC13" s="19">
        <v>3.2293082350186603E-2</v>
      </c>
      <c r="AD13" s="19">
        <v>9.0458102159496706E-2</v>
      </c>
      <c r="AE13" s="19"/>
      <c r="AF13" s="19">
        <v>2.9975749360497999E-2</v>
      </c>
      <c r="AG13" s="19">
        <v>3.15907546973676E-2</v>
      </c>
      <c r="AH13" s="19">
        <v>6.4141541790592393E-2</v>
      </c>
      <c r="AI13" s="19"/>
      <c r="AJ13" s="19">
        <v>1.62621112891146E-2</v>
      </c>
      <c r="AK13" s="19">
        <v>3.7245954532190997E-2</v>
      </c>
      <c r="AL13" s="19">
        <v>1.7827557686337901E-2</v>
      </c>
      <c r="AM13" s="19">
        <v>6.7341696481076602E-2</v>
      </c>
      <c r="AN13" s="19">
        <v>4.1289140810497699E-2</v>
      </c>
      <c r="AO13" s="19"/>
      <c r="AP13" s="19">
        <v>3.15903046512808E-2</v>
      </c>
      <c r="AQ13" s="19">
        <v>2.1693743927306799E-2</v>
      </c>
      <c r="AR13" s="19">
        <v>1.5608156422838E-2</v>
      </c>
      <c r="AS13" s="19">
        <v>1.02057008051825E-2</v>
      </c>
      <c r="AT13" s="19">
        <v>0.112488835749458</v>
      </c>
      <c r="AU13" s="19"/>
      <c r="AV13" s="19">
        <v>1.4661181987777E-2</v>
      </c>
      <c r="AW13" s="19">
        <v>2.9829615395137499E-2</v>
      </c>
      <c r="AX13" s="19">
        <v>1.4230710548416599E-2</v>
      </c>
      <c r="AY13" s="19">
        <v>1.67648787312191E-2</v>
      </c>
      <c r="AZ13" s="19">
        <v>9.0243284069077001E-2</v>
      </c>
      <c r="BA13" s="19">
        <v>6.4034686529517798E-2</v>
      </c>
      <c r="BB13" s="19"/>
      <c r="BC13" s="19">
        <v>2.29108110125993E-2</v>
      </c>
      <c r="BD13" s="19">
        <v>2.7667317651587999E-2</v>
      </c>
      <c r="BE13" s="19">
        <v>4.3610889542655198E-2</v>
      </c>
      <c r="BF13" s="19">
        <v>2.22634237579768E-2</v>
      </c>
      <c r="BG13" s="19">
        <v>0</v>
      </c>
    </row>
    <row r="14" spans="2:59" x14ac:dyDescent="0.35">
      <c r="B14" s="16" t="s">
        <v>724</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330</v>
      </c>
      <c r="E2" s="26"/>
      <c r="F2" s="26"/>
      <c r="G2" s="26"/>
    </row>
    <row r="6" spans="2:7" ht="50" customHeight="1" x14ac:dyDescent="0.35">
      <c r="B6" s="20" t="s">
        <v>15</v>
      </c>
      <c r="C6" s="20" t="s">
        <v>811</v>
      </c>
      <c r="D6" s="20" t="s">
        <v>812</v>
      </c>
      <c r="E6" s="20" t="s">
        <v>813</v>
      </c>
      <c r="F6" s="20" t="s">
        <v>814</v>
      </c>
    </row>
    <row r="7" spans="2:7" x14ac:dyDescent="0.35">
      <c r="B7" s="18" t="s">
        <v>323</v>
      </c>
      <c r="C7" s="17">
        <v>0.47833422953841498</v>
      </c>
      <c r="D7" s="17">
        <v>0.21678422951349899</v>
      </c>
      <c r="E7" s="17">
        <v>0.13583902016135599</v>
      </c>
      <c r="F7" s="17">
        <v>0.15323125019445999</v>
      </c>
    </row>
    <row r="8" spans="2:7" x14ac:dyDescent="0.35">
      <c r="B8" s="18" t="s">
        <v>324</v>
      </c>
      <c r="C8" s="17">
        <v>0.35752179434506498</v>
      </c>
      <c r="D8" s="17">
        <v>0.42580996465615101</v>
      </c>
      <c r="E8" s="17">
        <v>0.41177944932141403</v>
      </c>
      <c r="F8" s="17">
        <v>0.35012172776278799</v>
      </c>
    </row>
    <row r="9" spans="2:7" x14ac:dyDescent="0.35">
      <c r="B9" s="18" t="s">
        <v>325</v>
      </c>
      <c r="C9" s="17">
        <v>0.10714811770156001</v>
      </c>
      <c r="D9" s="17">
        <v>0.20627005498259299</v>
      </c>
      <c r="E9" s="17">
        <v>0.30043761915399098</v>
      </c>
      <c r="F9" s="17">
        <v>0.25399653249984699</v>
      </c>
    </row>
    <row r="10" spans="2:7" x14ac:dyDescent="0.35">
      <c r="B10" s="18" t="s">
        <v>326</v>
      </c>
      <c r="C10" s="17">
        <v>1.9775386936104401E-2</v>
      </c>
      <c r="D10" s="17">
        <v>7.3611299859666093E-2</v>
      </c>
      <c r="E10" s="17">
        <v>7.8730822735252295E-2</v>
      </c>
      <c r="F10" s="17">
        <v>0.15528208087409501</v>
      </c>
    </row>
    <row r="11" spans="2:7" x14ac:dyDescent="0.35">
      <c r="B11" s="18" t="s">
        <v>327</v>
      </c>
      <c r="C11" s="17">
        <v>8.7898669799463692E-3</v>
      </c>
      <c r="D11" s="17">
        <v>2.1572177682488598E-2</v>
      </c>
      <c r="E11" s="17">
        <v>3.65375285019078E-2</v>
      </c>
      <c r="F11" s="17">
        <v>5.45359515232645E-2</v>
      </c>
    </row>
    <row r="12" spans="2:7" x14ac:dyDescent="0.35">
      <c r="B12" s="18" t="s">
        <v>815</v>
      </c>
      <c r="C12" s="17">
        <v>2.8430604498908899E-2</v>
      </c>
      <c r="D12" s="17">
        <v>5.59522733056022E-2</v>
      </c>
      <c r="E12" s="17">
        <v>3.6675560126079101E-2</v>
      </c>
      <c r="F12" s="17">
        <v>3.2832457145545203E-2</v>
      </c>
    </row>
    <row r="13" spans="2:7" x14ac:dyDescent="0.35">
      <c r="B13" s="23" t="s">
        <v>328</v>
      </c>
      <c r="C13" s="21">
        <v>0.83585602388348001</v>
      </c>
      <c r="D13" s="21">
        <v>0.64259419416965002</v>
      </c>
      <c r="E13" s="21">
        <v>0.54761846948277004</v>
      </c>
      <c r="F13" s="21">
        <v>0.50335297795724798</v>
      </c>
    </row>
    <row r="14" spans="2:7" x14ac:dyDescent="0.35">
      <c r="B14" s="23" t="s">
        <v>329</v>
      </c>
      <c r="C14" s="21">
        <v>2.8565253916050699E-2</v>
      </c>
      <c r="D14" s="21">
        <v>9.5183477542154699E-2</v>
      </c>
      <c r="E14" s="21">
        <v>0.11526835123716</v>
      </c>
      <c r="F14" s="21">
        <v>0.20981803239735999</v>
      </c>
    </row>
    <row r="15" spans="2:7" x14ac:dyDescent="0.35">
      <c r="B15" s="23" t="s">
        <v>141</v>
      </c>
      <c r="C15" s="22">
        <v>0.80729076996742999</v>
      </c>
      <c r="D15" s="22">
        <v>0.54741071662749496</v>
      </c>
      <c r="E15" s="22">
        <v>0.43235011824560998</v>
      </c>
      <c r="F15" s="22">
        <v>0.29353494555988802</v>
      </c>
    </row>
    <row r="16" spans="2:7" x14ac:dyDescent="0.35">
      <c r="B16" s="16" t="s">
        <v>724</v>
      </c>
      <c r="C16" s="16"/>
      <c r="D16" s="16"/>
      <c r="E16" s="16"/>
      <c r="F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323</v>
      </c>
      <c r="C9" s="17">
        <v>0.13583902016135599</v>
      </c>
      <c r="D9" s="17">
        <v>0.11711047943552</v>
      </c>
      <c r="E9" s="17">
        <v>0.14932561640575201</v>
      </c>
      <c r="F9" s="17"/>
      <c r="G9" s="17">
        <v>0.164216410069286</v>
      </c>
      <c r="H9" s="17">
        <v>0.16693714871267501</v>
      </c>
      <c r="I9" s="17">
        <v>0.19189435517713899</v>
      </c>
      <c r="J9" s="17">
        <v>0.12539816198572801</v>
      </c>
      <c r="K9" s="17">
        <v>7.0404187395053594E-2</v>
      </c>
      <c r="L9" s="17">
        <v>9.6766057349420995E-2</v>
      </c>
      <c r="M9" s="17"/>
      <c r="N9" s="17">
        <v>0.16558706466485201</v>
      </c>
      <c r="O9" s="17">
        <v>0.142113731650404</v>
      </c>
      <c r="P9" s="17">
        <v>9.71372705703651E-2</v>
      </c>
      <c r="Q9" s="17">
        <v>0.13280225470274001</v>
      </c>
      <c r="R9" s="17"/>
      <c r="S9" s="17">
        <v>0.150592685347783</v>
      </c>
      <c r="T9" s="17">
        <v>0.112149293993003</v>
      </c>
      <c r="U9" s="17">
        <v>0.120334125950846</v>
      </c>
      <c r="V9" s="17">
        <v>0.14780253306542299</v>
      </c>
      <c r="W9" s="17">
        <v>0.18378900099555301</v>
      </c>
      <c r="X9" s="17">
        <v>0.15498951988464099</v>
      </c>
      <c r="Y9" s="17">
        <v>0.118775160268974</v>
      </c>
      <c r="Z9" s="17">
        <v>7.8216247065234099E-2</v>
      </c>
      <c r="AA9" s="17">
        <v>0.142720780604248</v>
      </c>
      <c r="AB9" s="17">
        <v>0.111130592040805</v>
      </c>
      <c r="AC9" s="17">
        <v>0.13134907927431899</v>
      </c>
      <c r="AD9" s="17">
        <v>0.161764517822725</v>
      </c>
      <c r="AE9" s="17"/>
      <c r="AF9" s="17">
        <v>0.10015095974022099</v>
      </c>
      <c r="AG9" s="17">
        <v>0.175229840263773</v>
      </c>
      <c r="AH9" s="17">
        <v>8.0542922427025099E-2</v>
      </c>
      <c r="AI9" s="17"/>
      <c r="AJ9" s="17">
        <v>0.113489765079507</v>
      </c>
      <c r="AK9" s="17">
        <v>0.19306062637985699</v>
      </c>
      <c r="AL9" s="17">
        <v>0.13465729313257599</v>
      </c>
      <c r="AM9" s="17">
        <v>5.26848742083353E-2</v>
      </c>
      <c r="AN9" s="17">
        <v>6.8697920779842894E-2</v>
      </c>
      <c r="AO9" s="17"/>
      <c r="AP9" s="17">
        <v>0.12888005984772199</v>
      </c>
      <c r="AQ9" s="17">
        <v>0.17366231144922201</v>
      </c>
      <c r="AR9" s="17">
        <v>0.111874999554765</v>
      </c>
      <c r="AS9" s="17">
        <v>0.112646527692947</v>
      </c>
      <c r="AT9" s="17">
        <v>0.15601216585066299</v>
      </c>
      <c r="AU9" s="17"/>
      <c r="AV9" s="17">
        <v>0.194533177686005</v>
      </c>
      <c r="AW9" s="17">
        <v>0.14529283102157101</v>
      </c>
      <c r="AX9" s="17">
        <v>0.102001843980663</v>
      </c>
      <c r="AY9" s="17">
        <v>9.04864945777476E-2</v>
      </c>
      <c r="AZ9" s="17">
        <v>0.14923736157178299</v>
      </c>
      <c r="BA9" s="17">
        <v>9.1248545736469497E-2</v>
      </c>
      <c r="BB9" s="17"/>
      <c r="BC9" s="17">
        <v>0.101675593940893</v>
      </c>
      <c r="BD9" s="17">
        <v>0.15082340529286301</v>
      </c>
      <c r="BE9" s="17">
        <v>0.16163680156750901</v>
      </c>
      <c r="BF9" s="17">
        <v>0.20650084009461001</v>
      </c>
      <c r="BG9" s="17">
        <v>0.14834973116097</v>
      </c>
    </row>
    <row r="10" spans="2:59" x14ac:dyDescent="0.35">
      <c r="B10" s="18" t="s">
        <v>324</v>
      </c>
      <c r="C10" s="17">
        <v>0.41177944932141403</v>
      </c>
      <c r="D10" s="17">
        <v>0.403816574108183</v>
      </c>
      <c r="E10" s="17">
        <v>0.42255738367894802</v>
      </c>
      <c r="F10" s="17"/>
      <c r="G10" s="17">
        <v>0.42482260370889202</v>
      </c>
      <c r="H10" s="17">
        <v>0.49674204811749001</v>
      </c>
      <c r="I10" s="17">
        <v>0.43117832321606597</v>
      </c>
      <c r="J10" s="17">
        <v>0.410547056758027</v>
      </c>
      <c r="K10" s="17">
        <v>0.32154766363549703</v>
      </c>
      <c r="L10" s="17">
        <v>0.38145834370813703</v>
      </c>
      <c r="M10" s="17"/>
      <c r="N10" s="17">
        <v>0.42078089228506299</v>
      </c>
      <c r="O10" s="17">
        <v>0.42184086551389599</v>
      </c>
      <c r="P10" s="17">
        <v>0.38375406624522101</v>
      </c>
      <c r="Q10" s="17">
        <v>0.41241079965921601</v>
      </c>
      <c r="R10" s="17"/>
      <c r="S10" s="17">
        <v>0.42732126877944898</v>
      </c>
      <c r="T10" s="17">
        <v>0.39530731255649698</v>
      </c>
      <c r="U10" s="17">
        <v>0.39936767314007698</v>
      </c>
      <c r="V10" s="17">
        <v>0.345780384914946</v>
      </c>
      <c r="W10" s="17">
        <v>0.50539554913955897</v>
      </c>
      <c r="X10" s="17">
        <v>0.43830044568732601</v>
      </c>
      <c r="Y10" s="17">
        <v>0.40010894978844602</v>
      </c>
      <c r="Z10" s="17">
        <v>0.48707968609463098</v>
      </c>
      <c r="AA10" s="17">
        <v>0.40408317412599898</v>
      </c>
      <c r="AB10" s="17">
        <v>0.45704518572539599</v>
      </c>
      <c r="AC10" s="17">
        <v>0.25045975621855898</v>
      </c>
      <c r="AD10" s="17">
        <v>0.40727282437916001</v>
      </c>
      <c r="AE10" s="17"/>
      <c r="AF10" s="17">
        <v>0.363984657229727</v>
      </c>
      <c r="AG10" s="17">
        <v>0.43041450374672802</v>
      </c>
      <c r="AH10" s="17">
        <v>0.42267306907479901</v>
      </c>
      <c r="AI10" s="17"/>
      <c r="AJ10" s="17">
        <v>0.34463651951137703</v>
      </c>
      <c r="AK10" s="17">
        <v>0.45926291457202201</v>
      </c>
      <c r="AL10" s="17">
        <v>0.46791540881357602</v>
      </c>
      <c r="AM10" s="17">
        <v>0.49492328269283098</v>
      </c>
      <c r="AN10" s="17">
        <v>0.45352662202010402</v>
      </c>
      <c r="AO10" s="17"/>
      <c r="AP10" s="17">
        <v>0.33578703230221102</v>
      </c>
      <c r="AQ10" s="17">
        <v>0.47637443436574001</v>
      </c>
      <c r="AR10" s="17">
        <v>0.45867795423519703</v>
      </c>
      <c r="AS10" s="17">
        <v>0.34601698889939098</v>
      </c>
      <c r="AT10" s="17">
        <v>0.50154160512452906</v>
      </c>
      <c r="AU10" s="17"/>
      <c r="AV10" s="17">
        <v>0.49861044850984898</v>
      </c>
      <c r="AW10" s="17">
        <v>0.336306056618981</v>
      </c>
      <c r="AX10" s="17">
        <v>0.47080698987483699</v>
      </c>
      <c r="AY10" s="17">
        <v>0.34809708256577299</v>
      </c>
      <c r="AZ10" s="17">
        <v>0.50265396923986705</v>
      </c>
      <c r="BA10" s="17">
        <v>0.39375057816296799</v>
      </c>
      <c r="BB10" s="17"/>
      <c r="BC10" s="17">
        <v>0.49489071063508</v>
      </c>
      <c r="BD10" s="17">
        <v>0.30830720932816202</v>
      </c>
      <c r="BE10" s="17">
        <v>0.388286745083055</v>
      </c>
      <c r="BF10" s="17">
        <v>0.484984909134415</v>
      </c>
      <c r="BG10" s="17">
        <v>0.38109736317728699</v>
      </c>
    </row>
    <row r="11" spans="2:59" x14ac:dyDescent="0.35">
      <c r="B11" s="18" t="s">
        <v>325</v>
      </c>
      <c r="C11" s="17">
        <v>0.30043761915399098</v>
      </c>
      <c r="D11" s="17">
        <v>0.321800051155052</v>
      </c>
      <c r="E11" s="17">
        <v>0.28003632738974199</v>
      </c>
      <c r="F11" s="17"/>
      <c r="G11" s="17">
        <v>0.297996677982936</v>
      </c>
      <c r="H11" s="17">
        <v>0.211579757753596</v>
      </c>
      <c r="I11" s="17">
        <v>0.21014285822654899</v>
      </c>
      <c r="J11" s="17">
        <v>0.31734161455632098</v>
      </c>
      <c r="K11" s="17">
        <v>0.37111515197008199</v>
      </c>
      <c r="L11" s="17">
        <v>0.37910672474624402</v>
      </c>
      <c r="M11" s="17"/>
      <c r="N11" s="17">
        <v>0.27941499153499499</v>
      </c>
      <c r="O11" s="17">
        <v>0.29593878970322901</v>
      </c>
      <c r="P11" s="17">
        <v>0.37326054330158698</v>
      </c>
      <c r="Q11" s="17">
        <v>0.26500244372933002</v>
      </c>
      <c r="R11" s="17"/>
      <c r="S11" s="17">
        <v>0.31946369062632002</v>
      </c>
      <c r="T11" s="17">
        <v>0.29996547135449902</v>
      </c>
      <c r="U11" s="17">
        <v>0.34079404904716398</v>
      </c>
      <c r="V11" s="17">
        <v>0.30885242885744302</v>
      </c>
      <c r="W11" s="17">
        <v>0.23337333286267201</v>
      </c>
      <c r="X11" s="17">
        <v>0.196617862874995</v>
      </c>
      <c r="Y11" s="17">
        <v>0.27225915453521099</v>
      </c>
      <c r="Z11" s="17">
        <v>0.22451880441001401</v>
      </c>
      <c r="AA11" s="17">
        <v>0.35864992654060102</v>
      </c>
      <c r="AB11" s="17">
        <v>0.26388375973168898</v>
      </c>
      <c r="AC11" s="17">
        <v>0.53362527106806501</v>
      </c>
      <c r="AD11" s="17">
        <v>0.23966687567040801</v>
      </c>
      <c r="AE11" s="17"/>
      <c r="AF11" s="17">
        <v>0.34987636152339402</v>
      </c>
      <c r="AG11" s="17">
        <v>0.27521021797879203</v>
      </c>
      <c r="AH11" s="17">
        <v>0.31569129201261797</v>
      </c>
      <c r="AI11" s="17"/>
      <c r="AJ11" s="17">
        <v>0.37494456740573201</v>
      </c>
      <c r="AK11" s="17">
        <v>0.25002740372648002</v>
      </c>
      <c r="AL11" s="17">
        <v>0.213588162218697</v>
      </c>
      <c r="AM11" s="17">
        <v>0.19238317346936801</v>
      </c>
      <c r="AN11" s="17">
        <v>0.27120478893504302</v>
      </c>
      <c r="AO11" s="17"/>
      <c r="AP11" s="17">
        <v>0.36151797952608999</v>
      </c>
      <c r="AQ11" s="17">
        <v>0.24713516523212001</v>
      </c>
      <c r="AR11" s="17">
        <v>0.33292696463530502</v>
      </c>
      <c r="AS11" s="17">
        <v>0.35512596181086797</v>
      </c>
      <c r="AT11" s="17">
        <v>0.15736941973149901</v>
      </c>
      <c r="AU11" s="17"/>
      <c r="AV11" s="17">
        <v>0.22186251956529801</v>
      </c>
      <c r="AW11" s="17">
        <v>0.329244037272241</v>
      </c>
      <c r="AX11" s="17">
        <v>0.35247344739830599</v>
      </c>
      <c r="AY11" s="17">
        <v>0.38147365297497399</v>
      </c>
      <c r="AZ11" s="17">
        <v>0.15010704768816999</v>
      </c>
      <c r="BA11" s="17">
        <v>0.31596115062031599</v>
      </c>
      <c r="BB11" s="17"/>
      <c r="BC11" s="17">
        <v>0.28181687036130898</v>
      </c>
      <c r="BD11" s="17">
        <v>0.36375997913340802</v>
      </c>
      <c r="BE11" s="17">
        <v>0.32264052282231398</v>
      </c>
      <c r="BF11" s="17">
        <v>0.206567097186175</v>
      </c>
      <c r="BG11" s="17">
        <v>9.1459981732316897E-2</v>
      </c>
    </row>
    <row r="12" spans="2:59" x14ac:dyDescent="0.35">
      <c r="B12" s="18" t="s">
        <v>326</v>
      </c>
      <c r="C12" s="17">
        <v>7.8730822735252295E-2</v>
      </c>
      <c r="D12" s="17">
        <v>7.7475466650689703E-2</v>
      </c>
      <c r="E12" s="17">
        <v>8.0538205305684396E-2</v>
      </c>
      <c r="F12" s="17"/>
      <c r="G12" s="17">
        <v>6.4358166517411095E-2</v>
      </c>
      <c r="H12" s="17">
        <v>5.67831412569808E-2</v>
      </c>
      <c r="I12" s="17">
        <v>7.8835187945385396E-2</v>
      </c>
      <c r="J12" s="17">
        <v>6.7298219817566299E-2</v>
      </c>
      <c r="K12" s="17">
        <v>0.13701451602561601</v>
      </c>
      <c r="L12" s="17">
        <v>8.0862824828931507E-2</v>
      </c>
      <c r="M12" s="17"/>
      <c r="N12" s="17">
        <v>8.1939512233687201E-2</v>
      </c>
      <c r="O12" s="17">
        <v>8.5104974334902897E-2</v>
      </c>
      <c r="P12" s="17">
        <v>7.0355805683904898E-2</v>
      </c>
      <c r="Q12" s="17">
        <v>7.61143554985792E-2</v>
      </c>
      <c r="R12" s="17"/>
      <c r="S12" s="17">
        <v>6.0787821912030901E-2</v>
      </c>
      <c r="T12" s="17">
        <v>8.4301182676953995E-2</v>
      </c>
      <c r="U12" s="17">
        <v>6.6401148530710705E-2</v>
      </c>
      <c r="V12" s="17">
        <v>0.158322904011584</v>
      </c>
      <c r="W12" s="17">
        <v>1.9779646510073599E-2</v>
      </c>
      <c r="X12" s="17">
        <v>8.2557789185429498E-2</v>
      </c>
      <c r="Y12" s="17">
        <v>0.120095537349897</v>
      </c>
      <c r="Z12" s="17">
        <v>3.0331897829373702E-2</v>
      </c>
      <c r="AA12" s="17">
        <v>6.00894724609118E-2</v>
      </c>
      <c r="AB12" s="17">
        <v>0.106794172776003</v>
      </c>
      <c r="AC12" s="17">
        <v>2.5161910796249801E-2</v>
      </c>
      <c r="AD12" s="17">
        <v>9.6892704623544296E-2</v>
      </c>
      <c r="AE12" s="17"/>
      <c r="AF12" s="17">
        <v>0.110393866417853</v>
      </c>
      <c r="AG12" s="17">
        <v>5.9019119975083002E-2</v>
      </c>
      <c r="AH12" s="17">
        <v>5.5894560888407899E-2</v>
      </c>
      <c r="AI12" s="17"/>
      <c r="AJ12" s="17">
        <v>0.102264246157151</v>
      </c>
      <c r="AK12" s="17">
        <v>4.8064926313998502E-2</v>
      </c>
      <c r="AL12" s="17">
        <v>7.4337673465144097E-2</v>
      </c>
      <c r="AM12" s="17">
        <v>5.5994803569275803E-2</v>
      </c>
      <c r="AN12" s="17">
        <v>8.2940666585770706E-2</v>
      </c>
      <c r="AO12" s="17"/>
      <c r="AP12" s="17">
        <v>0.11661800209652</v>
      </c>
      <c r="AQ12" s="17">
        <v>6.1456979327229398E-2</v>
      </c>
      <c r="AR12" s="17">
        <v>4.6769429090016197E-2</v>
      </c>
      <c r="AS12" s="17">
        <v>0.10773124922838299</v>
      </c>
      <c r="AT12" s="17">
        <v>4.9558362391746998E-2</v>
      </c>
      <c r="AU12" s="17"/>
      <c r="AV12" s="17">
        <v>5.9979548017066397E-2</v>
      </c>
      <c r="AW12" s="17">
        <v>0.125682283546491</v>
      </c>
      <c r="AX12" s="17">
        <v>6.0487008197777602E-2</v>
      </c>
      <c r="AY12" s="17">
        <v>0.105080959283137</v>
      </c>
      <c r="AZ12" s="17">
        <v>6.51451675038449E-2</v>
      </c>
      <c r="BA12" s="17">
        <v>3.01022219340332E-2</v>
      </c>
      <c r="BB12" s="17"/>
      <c r="BC12" s="17">
        <v>7.7729282776134903E-2</v>
      </c>
      <c r="BD12" s="17">
        <v>8.6670603303657806E-2</v>
      </c>
      <c r="BE12" s="17">
        <v>7.3693152667041101E-2</v>
      </c>
      <c r="BF12" s="17">
        <v>6.5011161494057501E-2</v>
      </c>
      <c r="BG12" s="17">
        <v>0.21311331022195901</v>
      </c>
    </row>
    <row r="13" spans="2:59" x14ac:dyDescent="0.35">
      <c r="B13" s="18" t="s">
        <v>327</v>
      </c>
      <c r="C13" s="17">
        <v>3.65375285019078E-2</v>
      </c>
      <c r="D13" s="17">
        <v>4.8664270088425797E-2</v>
      </c>
      <c r="E13" s="17">
        <v>2.5323415594261399E-2</v>
      </c>
      <c r="F13" s="17"/>
      <c r="G13" s="17">
        <v>3.9960334000611802E-2</v>
      </c>
      <c r="H13" s="17">
        <v>2.9502487318106899E-2</v>
      </c>
      <c r="I13" s="17">
        <v>3.2767468900406903E-2</v>
      </c>
      <c r="J13" s="17">
        <v>4.3320740923187898E-2</v>
      </c>
      <c r="K13" s="17">
        <v>5.4576017576066199E-2</v>
      </c>
      <c r="L13" s="17">
        <v>2.5564028699941399E-2</v>
      </c>
      <c r="M13" s="17"/>
      <c r="N13" s="17">
        <v>2.4667617214853398E-2</v>
      </c>
      <c r="O13" s="17">
        <v>4.4132736757014998E-2</v>
      </c>
      <c r="P13" s="17">
        <v>2.97372289606305E-2</v>
      </c>
      <c r="Q13" s="17">
        <v>4.65660441523272E-2</v>
      </c>
      <c r="R13" s="17"/>
      <c r="S13" s="17">
        <v>2.42094280590327E-2</v>
      </c>
      <c r="T13" s="17">
        <v>7.2412739304497001E-2</v>
      </c>
      <c r="U13" s="17">
        <v>3.5214268061135402E-2</v>
      </c>
      <c r="V13" s="17">
        <v>1.7424910095659701E-2</v>
      </c>
      <c r="W13" s="17">
        <v>2.4948322744366199E-2</v>
      </c>
      <c r="X13" s="17">
        <v>3.9832294376188002E-2</v>
      </c>
      <c r="Y13" s="17">
        <v>3.4341609865617503E-2</v>
      </c>
      <c r="Z13" s="17">
        <v>8.6178232400440896E-2</v>
      </c>
      <c r="AA13" s="17">
        <v>1.07593932110704E-2</v>
      </c>
      <c r="AB13" s="17">
        <v>3.20197048430024E-2</v>
      </c>
      <c r="AC13" s="17">
        <v>5.94039826428071E-2</v>
      </c>
      <c r="AD13" s="17">
        <v>5.0545999061795098E-2</v>
      </c>
      <c r="AE13" s="17"/>
      <c r="AF13" s="17">
        <v>3.4170047458398099E-2</v>
      </c>
      <c r="AG13" s="17">
        <v>3.3371489545671797E-2</v>
      </c>
      <c r="AH13" s="17">
        <v>4.9702502800628899E-2</v>
      </c>
      <c r="AI13" s="17"/>
      <c r="AJ13" s="17">
        <v>3.5562901610375702E-2</v>
      </c>
      <c r="AK13" s="17">
        <v>2.90569673738372E-2</v>
      </c>
      <c r="AL13" s="17">
        <v>5.2364340681757798E-2</v>
      </c>
      <c r="AM13" s="17">
        <v>5.5825866648295502E-2</v>
      </c>
      <c r="AN13" s="17">
        <v>5.6468540525173097E-2</v>
      </c>
      <c r="AO13" s="17"/>
      <c r="AP13" s="17">
        <v>2.5128004418631101E-2</v>
      </c>
      <c r="AQ13" s="17">
        <v>1.75236903112343E-2</v>
      </c>
      <c r="AR13" s="17">
        <v>1.9956298796198001E-2</v>
      </c>
      <c r="AS13" s="17">
        <v>6.5357589282484904E-2</v>
      </c>
      <c r="AT13" s="17">
        <v>5.9527517713995899E-2</v>
      </c>
      <c r="AU13" s="17"/>
      <c r="AV13" s="17">
        <v>1.5838662096962101E-2</v>
      </c>
      <c r="AW13" s="17">
        <v>3.9304651120440098E-2</v>
      </c>
      <c r="AX13" s="17">
        <v>0</v>
      </c>
      <c r="AY13" s="17">
        <v>5.2018620001230399E-2</v>
      </c>
      <c r="AZ13" s="17">
        <v>7.1893328512304802E-2</v>
      </c>
      <c r="BA13" s="17">
        <v>4.8352734426136502E-2</v>
      </c>
      <c r="BB13" s="17"/>
      <c r="BC13" s="17">
        <v>1.24923335561737E-2</v>
      </c>
      <c r="BD13" s="17">
        <v>6.94867257940954E-2</v>
      </c>
      <c r="BE13" s="17">
        <v>2.1461616088867101E-2</v>
      </c>
      <c r="BF13" s="17">
        <v>1.7512651286124399E-2</v>
      </c>
      <c r="BG13" s="17">
        <v>0.165979613707468</v>
      </c>
    </row>
    <row r="14" spans="2:59" x14ac:dyDescent="0.35">
      <c r="B14" s="18" t="s">
        <v>815</v>
      </c>
      <c r="C14" s="17">
        <v>3.6675560126079101E-2</v>
      </c>
      <c r="D14" s="17">
        <v>3.1133158562129899E-2</v>
      </c>
      <c r="E14" s="17">
        <v>4.2219051625612299E-2</v>
      </c>
      <c r="F14" s="17"/>
      <c r="G14" s="17">
        <v>8.6458077208635201E-3</v>
      </c>
      <c r="H14" s="17">
        <v>3.8455416841151502E-2</v>
      </c>
      <c r="I14" s="17">
        <v>5.5181806534454099E-2</v>
      </c>
      <c r="J14" s="17">
        <v>3.6094205959170601E-2</v>
      </c>
      <c r="K14" s="17">
        <v>4.5342463397685003E-2</v>
      </c>
      <c r="L14" s="17">
        <v>3.6242020667325597E-2</v>
      </c>
      <c r="M14" s="17"/>
      <c r="N14" s="17">
        <v>2.76099220665494E-2</v>
      </c>
      <c r="O14" s="17">
        <v>1.0868902040552599E-2</v>
      </c>
      <c r="P14" s="17">
        <v>4.5755085238291797E-2</v>
      </c>
      <c r="Q14" s="17">
        <v>6.7104102257807996E-2</v>
      </c>
      <c r="R14" s="17"/>
      <c r="S14" s="17">
        <v>1.7625105275384099E-2</v>
      </c>
      <c r="T14" s="17">
        <v>3.5864000114550799E-2</v>
      </c>
      <c r="U14" s="17">
        <v>3.7888735270066601E-2</v>
      </c>
      <c r="V14" s="17">
        <v>2.18168390549442E-2</v>
      </c>
      <c r="W14" s="17">
        <v>3.2714147747776402E-2</v>
      </c>
      <c r="X14" s="17">
        <v>8.7702087991420499E-2</v>
      </c>
      <c r="Y14" s="17">
        <v>5.4419588191854197E-2</v>
      </c>
      <c r="Z14" s="17">
        <v>9.3675132200305905E-2</v>
      </c>
      <c r="AA14" s="17">
        <v>2.3697253057169201E-2</v>
      </c>
      <c r="AB14" s="17">
        <v>2.9126584883104802E-2</v>
      </c>
      <c r="AC14" s="17">
        <v>0</v>
      </c>
      <c r="AD14" s="17">
        <v>4.3857078442367303E-2</v>
      </c>
      <c r="AE14" s="17"/>
      <c r="AF14" s="17">
        <v>4.1424107630406097E-2</v>
      </c>
      <c r="AG14" s="17">
        <v>2.6754828489952E-2</v>
      </c>
      <c r="AH14" s="17">
        <v>7.5495652796520998E-2</v>
      </c>
      <c r="AI14" s="17"/>
      <c r="AJ14" s="17">
        <v>2.9102000235856799E-2</v>
      </c>
      <c r="AK14" s="17">
        <v>2.0527161633805999E-2</v>
      </c>
      <c r="AL14" s="17">
        <v>5.7137121688249103E-2</v>
      </c>
      <c r="AM14" s="17">
        <v>0.14818799941189501</v>
      </c>
      <c r="AN14" s="17">
        <v>6.7161461154066099E-2</v>
      </c>
      <c r="AO14" s="17"/>
      <c r="AP14" s="17">
        <v>3.2068921808825597E-2</v>
      </c>
      <c r="AQ14" s="17">
        <v>2.3847419314454402E-2</v>
      </c>
      <c r="AR14" s="17">
        <v>2.97943536885199E-2</v>
      </c>
      <c r="AS14" s="17">
        <v>1.31216830859256E-2</v>
      </c>
      <c r="AT14" s="17">
        <v>7.59909291875661E-2</v>
      </c>
      <c r="AU14" s="17"/>
      <c r="AV14" s="17">
        <v>9.1756441248195507E-3</v>
      </c>
      <c r="AW14" s="17">
        <v>2.41701404202753E-2</v>
      </c>
      <c r="AX14" s="17">
        <v>1.4230710548416599E-2</v>
      </c>
      <c r="AY14" s="17">
        <v>2.2843190597138699E-2</v>
      </c>
      <c r="AZ14" s="17">
        <v>6.0963125484030198E-2</v>
      </c>
      <c r="BA14" s="17">
        <v>0.120584769120077</v>
      </c>
      <c r="BB14" s="17"/>
      <c r="BC14" s="17">
        <v>3.1395208730409602E-2</v>
      </c>
      <c r="BD14" s="17">
        <v>2.0952077147814101E-2</v>
      </c>
      <c r="BE14" s="17">
        <v>3.2281161771213998E-2</v>
      </c>
      <c r="BF14" s="17">
        <v>1.9423340804618001E-2</v>
      </c>
      <c r="BG14" s="17">
        <v>0</v>
      </c>
    </row>
    <row r="15" spans="2:59" x14ac:dyDescent="0.35">
      <c r="B15" s="18" t="s">
        <v>328</v>
      </c>
      <c r="C15" s="21">
        <v>0.54761846948277004</v>
      </c>
      <c r="D15" s="21">
        <v>0.52092705354370294</v>
      </c>
      <c r="E15" s="21">
        <v>0.57188300008470005</v>
      </c>
      <c r="F15" s="21"/>
      <c r="G15" s="21">
        <v>0.58903901377817802</v>
      </c>
      <c r="H15" s="21">
        <v>0.66367919683016496</v>
      </c>
      <c r="I15" s="21">
        <v>0.62307267839320502</v>
      </c>
      <c r="J15" s="21">
        <v>0.535945218743755</v>
      </c>
      <c r="K15" s="21">
        <v>0.39195185103055102</v>
      </c>
      <c r="L15" s="21">
        <v>0.47822440105755798</v>
      </c>
      <c r="M15" s="21"/>
      <c r="N15" s="21">
        <v>0.58636795694991495</v>
      </c>
      <c r="O15" s="21">
        <v>0.56395459716430096</v>
      </c>
      <c r="P15" s="21">
        <v>0.48089133681558599</v>
      </c>
      <c r="Q15" s="21">
        <v>0.545213054361955</v>
      </c>
      <c r="R15" s="21"/>
      <c r="S15" s="21">
        <v>0.57791395412723201</v>
      </c>
      <c r="T15" s="21">
        <v>0.50745660654949898</v>
      </c>
      <c r="U15" s="21">
        <v>0.51970179909092296</v>
      </c>
      <c r="V15" s="21">
        <v>0.49358291798036902</v>
      </c>
      <c r="W15" s="21">
        <v>0.68918455013511104</v>
      </c>
      <c r="X15" s="21">
        <v>0.593289965571967</v>
      </c>
      <c r="Y15" s="21">
        <v>0.51888411005741997</v>
      </c>
      <c r="Z15" s="21">
        <v>0.56529593315986504</v>
      </c>
      <c r="AA15" s="21">
        <v>0.54680395473024701</v>
      </c>
      <c r="AB15" s="21">
        <v>0.56817577776620098</v>
      </c>
      <c r="AC15" s="21">
        <v>0.38180883549287797</v>
      </c>
      <c r="AD15" s="21">
        <v>0.56903734220188495</v>
      </c>
      <c r="AE15" s="21"/>
      <c r="AF15" s="21">
        <v>0.46413561696994798</v>
      </c>
      <c r="AG15" s="21">
        <v>0.60564434401050105</v>
      </c>
      <c r="AH15" s="21">
        <v>0.50321599150182394</v>
      </c>
      <c r="AI15" s="21"/>
      <c r="AJ15" s="21">
        <v>0.458126284590884</v>
      </c>
      <c r="AK15" s="21">
        <v>0.65232354095187906</v>
      </c>
      <c r="AL15" s="21">
        <v>0.60257270194615198</v>
      </c>
      <c r="AM15" s="21">
        <v>0.54760815690116604</v>
      </c>
      <c r="AN15" s="21">
        <v>0.52222454279994701</v>
      </c>
      <c r="AO15" s="21"/>
      <c r="AP15" s="21">
        <v>0.46466709214993401</v>
      </c>
      <c r="AQ15" s="21">
        <v>0.65003674581496196</v>
      </c>
      <c r="AR15" s="21">
        <v>0.57055295378996096</v>
      </c>
      <c r="AS15" s="21">
        <v>0.45866351659233801</v>
      </c>
      <c r="AT15" s="21">
        <v>0.65755377097519196</v>
      </c>
      <c r="AU15" s="21"/>
      <c r="AV15" s="21">
        <v>0.69314362619585301</v>
      </c>
      <c r="AW15" s="21">
        <v>0.48159888764055198</v>
      </c>
      <c r="AX15" s="21">
        <v>0.57280883385549997</v>
      </c>
      <c r="AY15" s="21">
        <v>0.43858357714351998</v>
      </c>
      <c r="AZ15" s="21">
        <v>0.65189133081164996</v>
      </c>
      <c r="BA15" s="21">
        <v>0.484999123899437</v>
      </c>
      <c r="BB15" s="21"/>
      <c r="BC15" s="21">
        <v>0.59656630457597204</v>
      </c>
      <c r="BD15" s="21">
        <v>0.459130614621025</v>
      </c>
      <c r="BE15" s="21">
        <v>0.54992354665056398</v>
      </c>
      <c r="BF15" s="21">
        <v>0.69148574922902495</v>
      </c>
      <c r="BG15" s="21">
        <v>0.52944709433825698</v>
      </c>
    </row>
    <row r="16" spans="2:59" x14ac:dyDescent="0.35">
      <c r="B16" s="18" t="s">
        <v>329</v>
      </c>
      <c r="C16" s="21">
        <v>0.11526835123716</v>
      </c>
      <c r="D16" s="21">
        <v>0.12613973673911499</v>
      </c>
      <c r="E16" s="21">
        <v>0.105861620899946</v>
      </c>
      <c r="F16" s="21"/>
      <c r="G16" s="21">
        <v>0.10431850051802299</v>
      </c>
      <c r="H16" s="21">
        <v>8.6285628575087703E-2</v>
      </c>
      <c r="I16" s="21">
        <v>0.111602656845792</v>
      </c>
      <c r="J16" s="21">
        <v>0.110618960740754</v>
      </c>
      <c r="K16" s="21">
        <v>0.19159053360168199</v>
      </c>
      <c r="L16" s="21">
        <v>0.106426853528873</v>
      </c>
      <c r="M16" s="21"/>
      <c r="N16" s="21">
        <v>0.106607129448541</v>
      </c>
      <c r="O16" s="21">
        <v>0.12923771109191801</v>
      </c>
      <c r="P16" s="21">
        <v>0.10009303464453501</v>
      </c>
      <c r="Q16" s="21">
        <v>0.12268039965090601</v>
      </c>
      <c r="R16" s="21"/>
      <c r="S16" s="21">
        <v>8.4997249971063601E-2</v>
      </c>
      <c r="T16" s="21">
        <v>0.15671392198145101</v>
      </c>
      <c r="U16" s="21">
        <v>0.101615416591846</v>
      </c>
      <c r="V16" s="21">
        <v>0.17574781410724299</v>
      </c>
      <c r="W16" s="21">
        <v>4.4727969254439802E-2</v>
      </c>
      <c r="X16" s="21">
        <v>0.122390083561618</v>
      </c>
      <c r="Y16" s="21">
        <v>0.15443714721551399</v>
      </c>
      <c r="Z16" s="21">
        <v>0.116510130229815</v>
      </c>
      <c r="AA16" s="21">
        <v>7.0848865671982203E-2</v>
      </c>
      <c r="AB16" s="21">
        <v>0.13881387761900499</v>
      </c>
      <c r="AC16" s="21">
        <v>8.4565893439056905E-2</v>
      </c>
      <c r="AD16" s="21">
        <v>0.14743870368533901</v>
      </c>
      <c r="AE16" s="21"/>
      <c r="AF16" s="21">
        <v>0.144563913876251</v>
      </c>
      <c r="AG16" s="21">
        <v>9.2390609520754702E-2</v>
      </c>
      <c r="AH16" s="21">
        <v>0.105597063689037</v>
      </c>
      <c r="AI16" s="21"/>
      <c r="AJ16" s="21">
        <v>0.137827147767527</v>
      </c>
      <c r="AK16" s="21">
        <v>7.7121893687835702E-2</v>
      </c>
      <c r="AL16" s="21">
        <v>0.12670201414690199</v>
      </c>
      <c r="AM16" s="21">
        <v>0.111820670217571</v>
      </c>
      <c r="AN16" s="21">
        <v>0.13940920711094401</v>
      </c>
      <c r="AO16" s="21"/>
      <c r="AP16" s="21">
        <v>0.14174600651515101</v>
      </c>
      <c r="AQ16" s="21">
        <v>7.8980669638463702E-2</v>
      </c>
      <c r="AR16" s="21">
        <v>6.6725727886214198E-2</v>
      </c>
      <c r="AS16" s="21">
        <v>0.17308883851086801</v>
      </c>
      <c r="AT16" s="21">
        <v>0.10908588010574299</v>
      </c>
      <c r="AU16" s="21"/>
      <c r="AV16" s="21">
        <v>7.5818210114028506E-2</v>
      </c>
      <c r="AW16" s="21">
        <v>0.16498693466693101</v>
      </c>
      <c r="AX16" s="21">
        <v>6.0487008197777602E-2</v>
      </c>
      <c r="AY16" s="21">
        <v>0.15709957928436799</v>
      </c>
      <c r="AZ16" s="21">
        <v>0.13703849601615001</v>
      </c>
      <c r="BA16" s="21">
        <v>7.8454956360169706E-2</v>
      </c>
      <c r="BB16" s="21"/>
      <c r="BC16" s="21">
        <v>9.0221616332308505E-2</v>
      </c>
      <c r="BD16" s="21">
        <v>0.15615732909775301</v>
      </c>
      <c r="BE16" s="21">
        <v>9.5154768755908295E-2</v>
      </c>
      <c r="BF16" s="21">
        <v>8.2523812780181893E-2</v>
      </c>
      <c r="BG16" s="21">
        <v>0.37909292392942601</v>
      </c>
    </row>
    <row r="17" spans="2:59" x14ac:dyDescent="0.35">
      <c r="B17" s="18" t="s">
        <v>141</v>
      </c>
      <c r="C17" s="22">
        <v>0.43235011824560998</v>
      </c>
      <c r="D17" s="22">
        <v>0.39478731680458701</v>
      </c>
      <c r="E17" s="22">
        <v>0.466021379184755</v>
      </c>
      <c r="F17" s="22"/>
      <c r="G17" s="22">
        <v>0.48472051326015497</v>
      </c>
      <c r="H17" s="22">
        <v>0.57739356825507704</v>
      </c>
      <c r="I17" s="22">
        <v>0.51147002154741195</v>
      </c>
      <c r="J17" s="22">
        <v>0.425326258003</v>
      </c>
      <c r="K17" s="22">
        <v>0.20036131742886801</v>
      </c>
      <c r="L17" s="22">
        <v>0.37179754752868499</v>
      </c>
      <c r="M17" s="22"/>
      <c r="N17" s="22">
        <v>0.479760827501375</v>
      </c>
      <c r="O17" s="22">
        <v>0.43471688607238301</v>
      </c>
      <c r="P17" s="22">
        <v>0.38079830217104998</v>
      </c>
      <c r="Q17" s="22">
        <v>0.422532654711049</v>
      </c>
      <c r="R17" s="22"/>
      <c r="S17" s="22">
        <v>0.49291670415616801</v>
      </c>
      <c r="T17" s="22">
        <v>0.35074268456804802</v>
      </c>
      <c r="U17" s="22">
        <v>0.41808638249907698</v>
      </c>
      <c r="V17" s="22">
        <v>0.31783510387312502</v>
      </c>
      <c r="W17" s="22">
        <v>0.64445658088067204</v>
      </c>
      <c r="X17" s="22">
        <v>0.47089988201034999</v>
      </c>
      <c r="Y17" s="22">
        <v>0.36444696284190597</v>
      </c>
      <c r="Z17" s="22">
        <v>0.44878580293004999</v>
      </c>
      <c r="AA17" s="22">
        <v>0.475955089058265</v>
      </c>
      <c r="AB17" s="22">
        <v>0.429361900147195</v>
      </c>
      <c r="AC17" s="22">
        <v>0.29724294205382101</v>
      </c>
      <c r="AD17" s="22">
        <v>0.421598638516546</v>
      </c>
      <c r="AE17" s="22"/>
      <c r="AF17" s="22">
        <v>0.31957170309369698</v>
      </c>
      <c r="AG17" s="22">
        <v>0.51325373448974598</v>
      </c>
      <c r="AH17" s="22">
        <v>0.39761892781278702</v>
      </c>
      <c r="AI17" s="22"/>
      <c r="AJ17" s="22">
        <v>0.32029913682335698</v>
      </c>
      <c r="AK17" s="22">
        <v>0.57520164726404299</v>
      </c>
      <c r="AL17" s="22">
        <v>0.47587068779925001</v>
      </c>
      <c r="AM17" s="22">
        <v>0.43578748668359502</v>
      </c>
      <c r="AN17" s="22">
        <v>0.382815335689003</v>
      </c>
      <c r="AO17" s="22"/>
      <c r="AP17" s="22">
        <v>0.322921085634783</v>
      </c>
      <c r="AQ17" s="22">
        <v>0.57105607617649801</v>
      </c>
      <c r="AR17" s="22">
        <v>0.50382722590374696</v>
      </c>
      <c r="AS17" s="22">
        <v>0.28557467808147002</v>
      </c>
      <c r="AT17" s="22">
        <v>0.54846789086944903</v>
      </c>
      <c r="AU17" s="22"/>
      <c r="AV17" s="22">
        <v>0.61732541608182501</v>
      </c>
      <c r="AW17" s="22">
        <v>0.31661195297362099</v>
      </c>
      <c r="AX17" s="22">
        <v>0.512321825657722</v>
      </c>
      <c r="AY17" s="22">
        <v>0.28148399785915301</v>
      </c>
      <c r="AZ17" s="22">
        <v>0.51485283479550004</v>
      </c>
      <c r="BA17" s="22">
        <v>0.40654416753926798</v>
      </c>
      <c r="BB17" s="22"/>
      <c r="BC17" s="22">
        <v>0.50634468824366397</v>
      </c>
      <c r="BD17" s="22">
        <v>0.30297328552327202</v>
      </c>
      <c r="BE17" s="22">
        <v>0.45476877789465497</v>
      </c>
      <c r="BF17" s="22">
        <v>0.608961936448843</v>
      </c>
      <c r="BG17" s="22">
        <v>0.15035417040883001</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323</v>
      </c>
      <c r="C9" s="17">
        <v>0.15323125019445999</v>
      </c>
      <c r="D9" s="17">
        <v>0.14513744235620099</v>
      </c>
      <c r="E9" s="17">
        <v>0.16210759557194501</v>
      </c>
      <c r="F9" s="17"/>
      <c r="G9" s="17">
        <v>0.20066742604499599</v>
      </c>
      <c r="H9" s="17">
        <v>0.166721418161835</v>
      </c>
      <c r="I9" s="17">
        <v>0.150725252020151</v>
      </c>
      <c r="J9" s="17">
        <v>0.100984490933775</v>
      </c>
      <c r="K9" s="17">
        <v>0.15790205906822599</v>
      </c>
      <c r="L9" s="17">
        <v>0.15643998323790301</v>
      </c>
      <c r="M9" s="17"/>
      <c r="N9" s="17">
        <v>0.136527567554735</v>
      </c>
      <c r="O9" s="17">
        <v>0.14549906639170501</v>
      </c>
      <c r="P9" s="17">
        <v>0.122395482711683</v>
      </c>
      <c r="Q9" s="17">
        <v>0.20718635087513401</v>
      </c>
      <c r="R9" s="17"/>
      <c r="S9" s="17">
        <v>0.21401628366811901</v>
      </c>
      <c r="T9" s="17">
        <v>0.21066039551223101</v>
      </c>
      <c r="U9" s="17">
        <v>5.8261605510809701E-2</v>
      </c>
      <c r="V9" s="17">
        <v>0.16388716702654199</v>
      </c>
      <c r="W9" s="17">
        <v>3.6656319004062098E-2</v>
      </c>
      <c r="X9" s="17">
        <v>9.7368904755330707E-2</v>
      </c>
      <c r="Y9" s="17">
        <v>0.128214673474045</v>
      </c>
      <c r="Z9" s="17">
        <v>0.15564016333842401</v>
      </c>
      <c r="AA9" s="17">
        <v>0.22325918486551999</v>
      </c>
      <c r="AB9" s="17">
        <v>9.8738535599964303E-2</v>
      </c>
      <c r="AC9" s="17">
        <v>0.20088135608244401</v>
      </c>
      <c r="AD9" s="17">
        <v>0.15137769080841201</v>
      </c>
      <c r="AE9" s="17"/>
      <c r="AF9" s="17">
        <v>0.16569294507679599</v>
      </c>
      <c r="AG9" s="17">
        <v>0.116661103269981</v>
      </c>
      <c r="AH9" s="17">
        <v>0.21711215817972401</v>
      </c>
      <c r="AI9" s="17"/>
      <c r="AJ9" s="17">
        <v>0.158190880734595</v>
      </c>
      <c r="AK9" s="17">
        <v>0.14634640719584799</v>
      </c>
      <c r="AL9" s="17">
        <v>9.9115289628556799E-2</v>
      </c>
      <c r="AM9" s="17">
        <v>0.17852566669999201</v>
      </c>
      <c r="AN9" s="17">
        <v>0.18991311289384699</v>
      </c>
      <c r="AO9" s="17"/>
      <c r="AP9" s="17">
        <v>0.186537372146199</v>
      </c>
      <c r="AQ9" s="17">
        <v>0.12601956251548299</v>
      </c>
      <c r="AR9" s="17">
        <v>1.9956298796198001E-2</v>
      </c>
      <c r="AS9" s="17">
        <v>0.25428408484513298</v>
      </c>
      <c r="AT9" s="17">
        <v>6.6467244371341702E-2</v>
      </c>
      <c r="AU9" s="17"/>
      <c r="AV9" s="17">
        <v>0.16252607717630799</v>
      </c>
      <c r="AW9" s="17">
        <v>0.17765010534462999</v>
      </c>
      <c r="AX9" s="17">
        <v>7.0133141128985402E-2</v>
      </c>
      <c r="AY9" s="17">
        <v>0.20939401964375201</v>
      </c>
      <c r="AZ9" s="17">
        <v>0.10808993017891</v>
      </c>
      <c r="BA9" s="17">
        <v>8.1429406127608905E-2</v>
      </c>
      <c r="BB9" s="17"/>
      <c r="BC9" s="17">
        <v>0.15879501426749501</v>
      </c>
      <c r="BD9" s="17">
        <v>0.16804663147724999</v>
      </c>
      <c r="BE9" s="17">
        <v>0.132882876202321</v>
      </c>
      <c r="BF9" s="17">
        <v>0.14566779955675499</v>
      </c>
      <c r="BG9" s="17">
        <v>0.38088009723046801</v>
      </c>
    </row>
    <row r="10" spans="2:59" x14ac:dyDescent="0.35">
      <c r="B10" s="18" t="s">
        <v>324</v>
      </c>
      <c r="C10" s="17">
        <v>0.35012172776278799</v>
      </c>
      <c r="D10" s="17">
        <v>0.38265988878583801</v>
      </c>
      <c r="E10" s="17">
        <v>0.31946567623655397</v>
      </c>
      <c r="F10" s="17"/>
      <c r="G10" s="17">
        <v>0.30749608035841702</v>
      </c>
      <c r="H10" s="17">
        <v>0.43303948983186602</v>
      </c>
      <c r="I10" s="17">
        <v>0.30115681369637498</v>
      </c>
      <c r="J10" s="17">
        <v>0.35430273117240102</v>
      </c>
      <c r="K10" s="17">
        <v>0.30363040879409597</v>
      </c>
      <c r="L10" s="17">
        <v>0.38484778017384402</v>
      </c>
      <c r="M10" s="17"/>
      <c r="N10" s="17">
        <v>0.379210145422609</v>
      </c>
      <c r="O10" s="17">
        <v>0.35034285688469702</v>
      </c>
      <c r="P10" s="17">
        <v>0.34159743278118798</v>
      </c>
      <c r="Q10" s="17">
        <v>0.32924938497596401</v>
      </c>
      <c r="R10" s="17"/>
      <c r="S10" s="17">
        <v>0.31014602916694201</v>
      </c>
      <c r="T10" s="17">
        <v>0.32323912912157499</v>
      </c>
      <c r="U10" s="17">
        <v>0.376594571051315</v>
      </c>
      <c r="V10" s="17">
        <v>0.34584432599716097</v>
      </c>
      <c r="W10" s="17">
        <v>0.359753055506355</v>
      </c>
      <c r="X10" s="17">
        <v>0.348619202098638</v>
      </c>
      <c r="Y10" s="17">
        <v>0.470458941882682</v>
      </c>
      <c r="Z10" s="17">
        <v>0.41542738814331798</v>
      </c>
      <c r="AA10" s="17">
        <v>0.36824132048816499</v>
      </c>
      <c r="AB10" s="17">
        <v>0.34658285008650802</v>
      </c>
      <c r="AC10" s="17">
        <v>0.232475989128021</v>
      </c>
      <c r="AD10" s="17">
        <v>0.302145394576881</v>
      </c>
      <c r="AE10" s="17"/>
      <c r="AF10" s="17">
        <v>0.38734480867121501</v>
      </c>
      <c r="AG10" s="17">
        <v>0.340030250424394</v>
      </c>
      <c r="AH10" s="17">
        <v>0.30442451950275801</v>
      </c>
      <c r="AI10" s="17"/>
      <c r="AJ10" s="17">
        <v>0.36741206446277602</v>
      </c>
      <c r="AK10" s="17">
        <v>0.36646402199440697</v>
      </c>
      <c r="AL10" s="17">
        <v>0.33436600905985397</v>
      </c>
      <c r="AM10" s="17">
        <v>0.40746009164866698</v>
      </c>
      <c r="AN10" s="17">
        <v>0.33512371210807301</v>
      </c>
      <c r="AO10" s="17"/>
      <c r="AP10" s="17">
        <v>0.31526273108852398</v>
      </c>
      <c r="AQ10" s="17">
        <v>0.33386698683369298</v>
      </c>
      <c r="AR10" s="17">
        <v>0.40229872857883198</v>
      </c>
      <c r="AS10" s="17">
        <v>0.47389746238039798</v>
      </c>
      <c r="AT10" s="17">
        <v>0.281426459683775</v>
      </c>
      <c r="AU10" s="17"/>
      <c r="AV10" s="17">
        <v>0.342649172306348</v>
      </c>
      <c r="AW10" s="17">
        <v>0.32941211789088098</v>
      </c>
      <c r="AX10" s="17">
        <v>0.38474025149834001</v>
      </c>
      <c r="AY10" s="17">
        <v>0.40312513441661402</v>
      </c>
      <c r="AZ10" s="17">
        <v>0.25970182820718102</v>
      </c>
      <c r="BA10" s="17">
        <v>0.32903962116004898</v>
      </c>
      <c r="BB10" s="17"/>
      <c r="BC10" s="17">
        <v>0.279712867582806</v>
      </c>
      <c r="BD10" s="17">
        <v>0.39816601047584599</v>
      </c>
      <c r="BE10" s="17">
        <v>0.31758320300929599</v>
      </c>
      <c r="BF10" s="17">
        <v>0.38815613657357101</v>
      </c>
      <c r="BG10" s="17">
        <v>0.25743959543978501</v>
      </c>
    </row>
    <row r="11" spans="2:59" x14ac:dyDescent="0.35">
      <c r="B11" s="18" t="s">
        <v>325</v>
      </c>
      <c r="C11" s="17">
        <v>0.25399653249984699</v>
      </c>
      <c r="D11" s="17">
        <v>0.249487691284902</v>
      </c>
      <c r="E11" s="17">
        <v>0.26026258573713101</v>
      </c>
      <c r="F11" s="17"/>
      <c r="G11" s="17">
        <v>0.30389329704018297</v>
      </c>
      <c r="H11" s="17">
        <v>0.13993933087013999</v>
      </c>
      <c r="I11" s="17">
        <v>0.253088251262161</v>
      </c>
      <c r="J11" s="17">
        <v>0.33593794577390601</v>
      </c>
      <c r="K11" s="17">
        <v>0.21401152277142099</v>
      </c>
      <c r="L11" s="17">
        <v>0.24723544725579399</v>
      </c>
      <c r="M11" s="17"/>
      <c r="N11" s="17">
        <v>0.20948122247325801</v>
      </c>
      <c r="O11" s="17">
        <v>0.25531859462695899</v>
      </c>
      <c r="P11" s="17">
        <v>0.293178053438163</v>
      </c>
      <c r="Q11" s="17">
        <v>0.26573358127103802</v>
      </c>
      <c r="R11" s="17"/>
      <c r="S11" s="17">
        <v>0.22658691139859799</v>
      </c>
      <c r="T11" s="17">
        <v>0.270397755362906</v>
      </c>
      <c r="U11" s="17">
        <v>0.31858953559596098</v>
      </c>
      <c r="V11" s="17">
        <v>0.27386036367277899</v>
      </c>
      <c r="W11" s="17">
        <v>0.29838116224271699</v>
      </c>
      <c r="X11" s="17">
        <v>0.243774729026734</v>
      </c>
      <c r="Y11" s="17">
        <v>0.25272469815859999</v>
      </c>
      <c r="Z11" s="17">
        <v>0.22038595360570301</v>
      </c>
      <c r="AA11" s="17">
        <v>0.235269425475891</v>
      </c>
      <c r="AB11" s="17">
        <v>0.21139979864214101</v>
      </c>
      <c r="AC11" s="17">
        <v>0.235537177613694</v>
      </c>
      <c r="AD11" s="17">
        <v>0.283556647606515</v>
      </c>
      <c r="AE11" s="17"/>
      <c r="AF11" s="17">
        <v>0.23592351147878399</v>
      </c>
      <c r="AG11" s="17">
        <v>0.248347224142625</v>
      </c>
      <c r="AH11" s="17">
        <v>0.30687933873871098</v>
      </c>
      <c r="AI11" s="17"/>
      <c r="AJ11" s="17">
        <v>0.247762670397039</v>
      </c>
      <c r="AK11" s="17">
        <v>0.225065104561055</v>
      </c>
      <c r="AL11" s="17">
        <v>0.25184986679737198</v>
      </c>
      <c r="AM11" s="17">
        <v>0.26419752480105901</v>
      </c>
      <c r="AN11" s="17">
        <v>0.28020202102431502</v>
      </c>
      <c r="AO11" s="17"/>
      <c r="AP11" s="17">
        <v>0.23874620589595699</v>
      </c>
      <c r="AQ11" s="17">
        <v>0.29198007125728398</v>
      </c>
      <c r="AR11" s="17">
        <v>0.23739534354392999</v>
      </c>
      <c r="AS11" s="17">
        <v>0.193822419704298</v>
      </c>
      <c r="AT11" s="17">
        <v>0.30647179737392799</v>
      </c>
      <c r="AU11" s="17"/>
      <c r="AV11" s="17">
        <v>0.24096761112388801</v>
      </c>
      <c r="AW11" s="17">
        <v>0.21911731736409901</v>
      </c>
      <c r="AX11" s="17">
        <v>0.25288434258047998</v>
      </c>
      <c r="AY11" s="17">
        <v>0.23687595583378801</v>
      </c>
      <c r="AZ11" s="17">
        <v>0.29054053366570298</v>
      </c>
      <c r="BA11" s="17">
        <v>0.341952579992223</v>
      </c>
      <c r="BB11" s="17"/>
      <c r="BC11" s="17">
        <v>0.344253874171629</v>
      </c>
      <c r="BD11" s="17">
        <v>0.21927339008831201</v>
      </c>
      <c r="BE11" s="17">
        <v>0.28416378081230798</v>
      </c>
      <c r="BF11" s="17">
        <v>0.174469530518649</v>
      </c>
      <c r="BG11" s="17">
        <v>0.24367854367185299</v>
      </c>
    </row>
    <row r="12" spans="2:59" x14ac:dyDescent="0.35">
      <c r="B12" s="18" t="s">
        <v>326</v>
      </c>
      <c r="C12" s="17">
        <v>0.15528208087409501</v>
      </c>
      <c r="D12" s="17">
        <v>0.14932717239842999</v>
      </c>
      <c r="E12" s="17">
        <v>0.15934890089050699</v>
      </c>
      <c r="F12" s="17"/>
      <c r="G12" s="17">
        <v>0.151035195254277</v>
      </c>
      <c r="H12" s="17">
        <v>0.16164942529951401</v>
      </c>
      <c r="I12" s="17">
        <v>0.14590850447555101</v>
      </c>
      <c r="J12" s="17">
        <v>0.14323738487576301</v>
      </c>
      <c r="K12" s="17">
        <v>0.14028384727493601</v>
      </c>
      <c r="L12" s="17">
        <v>0.18065857465212601</v>
      </c>
      <c r="M12" s="17"/>
      <c r="N12" s="17">
        <v>0.18312673861789699</v>
      </c>
      <c r="O12" s="17">
        <v>0.191149959021122</v>
      </c>
      <c r="P12" s="17">
        <v>0.14747257582537099</v>
      </c>
      <c r="Q12" s="17">
        <v>8.8304597624043094E-2</v>
      </c>
      <c r="R12" s="17"/>
      <c r="S12" s="17">
        <v>0.17121683703284299</v>
      </c>
      <c r="T12" s="17">
        <v>0.15448964258589901</v>
      </c>
      <c r="U12" s="17">
        <v>0.204230807008</v>
      </c>
      <c r="V12" s="17">
        <v>0.1236161209208</v>
      </c>
      <c r="W12" s="17">
        <v>0.211513172241754</v>
      </c>
      <c r="X12" s="17">
        <v>0.15403137166408001</v>
      </c>
      <c r="Y12" s="17">
        <v>9.5270667610539206E-2</v>
      </c>
      <c r="Z12" s="17">
        <v>0.15449839598364601</v>
      </c>
      <c r="AA12" s="17">
        <v>0.12502225831646899</v>
      </c>
      <c r="AB12" s="17">
        <v>0.173433701390724</v>
      </c>
      <c r="AC12" s="17">
        <v>0.14648637446586399</v>
      </c>
      <c r="AD12" s="17">
        <v>0.14597326774241401</v>
      </c>
      <c r="AE12" s="17"/>
      <c r="AF12" s="17">
        <v>0.12979544062296899</v>
      </c>
      <c r="AG12" s="17">
        <v>0.195400497269304</v>
      </c>
      <c r="AH12" s="17">
        <v>8.4517037884714194E-2</v>
      </c>
      <c r="AI12" s="17"/>
      <c r="AJ12" s="17">
        <v>0.17483629297002301</v>
      </c>
      <c r="AK12" s="17">
        <v>0.15478281327342899</v>
      </c>
      <c r="AL12" s="17">
        <v>0.240839052834701</v>
      </c>
      <c r="AM12" s="17">
        <v>6.8970413919464804E-2</v>
      </c>
      <c r="AN12" s="17">
        <v>0.127228707974369</v>
      </c>
      <c r="AO12" s="17"/>
      <c r="AP12" s="17">
        <v>0.17763905217482401</v>
      </c>
      <c r="AQ12" s="17">
        <v>0.17185458148378699</v>
      </c>
      <c r="AR12" s="17">
        <v>0.29416946415147499</v>
      </c>
      <c r="AS12" s="17">
        <v>5.8741051121606699E-2</v>
      </c>
      <c r="AT12" s="17">
        <v>0.1157089917806</v>
      </c>
      <c r="AU12" s="17"/>
      <c r="AV12" s="17">
        <v>0.172253810050498</v>
      </c>
      <c r="AW12" s="17">
        <v>0.194871414877717</v>
      </c>
      <c r="AX12" s="17">
        <v>0.265665170965598</v>
      </c>
      <c r="AY12" s="17">
        <v>0.10802988682768</v>
      </c>
      <c r="AZ12" s="17">
        <v>0.116904457046121</v>
      </c>
      <c r="BA12" s="17">
        <v>0.13268850244001501</v>
      </c>
      <c r="BB12" s="17"/>
      <c r="BC12" s="17">
        <v>0.14180499129344401</v>
      </c>
      <c r="BD12" s="17">
        <v>0.12318858954051901</v>
      </c>
      <c r="BE12" s="17">
        <v>0.173453891889599</v>
      </c>
      <c r="BF12" s="17">
        <v>0.222932265982832</v>
      </c>
      <c r="BG12" s="17">
        <v>0.118001763657894</v>
      </c>
    </row>
    <row r="13" spans="2:59" x14ac:dyDescent="0.35">
      <c r="B13" s="18" t="s">
        <v>327</v>
      </c>
      <c r="C13" s="17">
        <v>5.45359515232645E-2</v>
      </c>
      <c r="D13" s="17">
        <v>5.4413631761285199E-2</v>
      </c>
      <c r="E13" s="17">
        <v>5.25830415113272E-2</v>
      </c>
      <c r="F13" s="17"/>
      <c r="G13" s="17">
        <v>2.8262193581263698E-2</v>
      </c>
      <c r="H13" s="17">
        <v>3.4480564836512503E-2</v>
      </c>
      <c r="I13" s="17">
        <v>0.10330682101968</v>
      </c>
      <c r="J13" s="17">
        <v>4.3095272097648199E-2</v>
      </c>
      <c r="K13" s="17">
        <v>0.12508908032221999</v>
      </c>
      <c r="L13" s="17">
        <v>1.8331020451328801E-2</v>
      </c>
      <c r="M13" s="17"/>
      <c r="N13" s="17">
        <v>7.3944405745241804E-2</v>
      </c>
      <c r="O13" s="17">
        <v>4.6206617837530897E-2</v>
      </c>
      <c r="P13" s="17">
        <v>5.6495970512512102E-2</v>
      </c>
      <c r="Q13" s="17">
        <v>4.2296116712324298E-2</v>
      </c>
      <c r="R13" s="17"/>
      <c r="S13" s="17">
        <v>6.0408833458113799E-2</v>
      </c>
      <c r="T13" s="17">
        <v>2.9431058280503599E-2</v>
      </c>
      <c r="U13" s="17">
        <v>2.3152757507991201E-2</v>
      </c>
      <c r="V13" s="17">
        <v>5.4113632016234897E-2</v>
      </c>
      <c r="W13" s="17">
        <v>7.5318589162454402E-2</v>
      </c>
      <c r="X13" s="17">
        <v>4.5346568570361602E-2</v>
      </c>
      <c r="Y13" s="17">
        <v>1.8163369768659302E-2</v>
      </c>
      <c r="Z13" s="17">
        <v>2.0712074442828101E-2</v>
      </c>
      <c r="AA13" s="17">
        <v>2.45105577967854E-2</v>
      </c>
      <c r="AB13" s="17">
        <v>0.10398330905269799</v>
      </c>
      <c r="AC13" s="17">
        <v>0.184619102709978</v>
      </c>
      <c r="AD13" s="17">
        <v>0.11694699926577901</v>
      </c>
      <c r="AE13" s="17"/>
      <c r="AF13" s="17">
        <v>5.4129941845269897E-2</v>
      </c>
      <c r="AG13" s="17">
        <v>7.1121324423146906E-2</v>
      </c>
      <c r="AH13" s="17">
        <v>2.3900430503368101E-2</v>
      </c>
      <c r="AI13" s="17"/>
      <c r="AJ13" s="17">
        <v>3.5794689237130098E-2</v>
      </c>
      <c r="AK13" s="17">
        <v>7.5661919080054402E-2</v>
      </c>
      <c r="AL13" s="17">
        <v>3.28960630872061E-2</v>
      </c>
      <c r="AM13" s="17">
        <v>0</v>
      </c>
      <c r="AN13" s="17">
        <v>1.8297682130801501E-2</v>
      </c>
      <c r="AO13" s="17"/>
      <c r="AP13" s="17">
        <v>5.6232643096473502E-2</v>
      </c>
      <c r="AQ13" s="17">
        <v>5.6865654490458203E-2</v>
      </c>
      <c r="AR13" s="17">
        <v>3.0572008506726801E-2</v>
      </c>
      <c r="AS13" s="17">
        <v>6.1332988626390701E-3</v>
      </c>
      <c r="AT13" s="17">
        <v>8.7928428353453894E-2</v>
      </c>
      <c r="AU13" s="17"/>
      <c r="AV13" s="17">
        <v>7.2427685218138096E-2</v>
      </c>
      <c r="AW13" s="17">
        <v>5.3224911904265898E-2</v>
      </c>
      <c r="AX13" s="17">
        <v>1.23463832781804E-2</v>
      </c>
      <c r="AY13" s="17">
        <v>1.97318126810276E-2</v>
      </c>
      <c r="AZ13" s="17">
        <v>0.110847211137026</v>
      </c>
      <c r="BA13" s="17">
        <v>4.0307169835943499E-2</v>
      </c>
      <c r="BB13" s="17"/>
      <c r="BC13" s="17">
        <v>4.1908621491392802E-2</v>
      </c>
      <c r="BD13" s="17">
        <v>6.88624602376052E-2</v>
      </c>
      <c r="BE13" s="17">
        <v>5.7308041125850501E-2</v>
      </c>
      <c r="BF13" s="17">
        <v>6.8774267368192393E-2</v>
      </c>
      <c r="BG13" s="17">
        <v>0</v>
      </c>
    </row>
    <row r="14" spans="2:59" x14ac:dyDescent="0.35">
      <c r="B14" s="18" t="s">
        <v>815</v>
      </c>
      <c r="C14" s="17">
        <v>3.2832457145545203E-2</v>
      </c>
      <c r="D14" s="17">
        <v>1.8974173413345102E-2</v>
      </c>
      <c r="E14" s="17">
        <v>4.6232200052535997E-2</v>
      </c>
      <c r="F14" s="17"/>
      <c r="G14" s="17">
        <v>8.6458077208635201E-3</v>
      </c>
      <c r="H14" s="17">
        <v>6.4169771000133394E-2</v>
      </c>
      <c r="I14" s="17">
        <v>4.5814357526082802E-2</v>
      </c>
      <c r="J14" s="17">
        <v>2.24421751465071E-2</v>
      </c>
      <c r="K14" s="17">
        <v>5.90830817691008E-2</v>
      </c>
      <c r="L14" s="17">
        <v>1.2487194229004E-2</v>
      </c>
      <c r="M14" s="17"/>
      <c r="N14" s="17">
        <v>1.7709920186258998E-2</v>
      </c>
      <c r="O14" s="17">
        <v>1.1482905237986001E-2</v>
      </c>
      <c r="P14" s="17">
        <v>3.8860484731083798E-2</v>
      </c>
      <c r="Q14" s="17">
        <v>6.7229968541497806E-2</v>
      </c>
      <c r="R14" s="17"/>
      <c r="S14" s="17">
        <v>1.7625105275384099E-2</v>
      </c>
      <c r="T14" s="17">
        <v>1.1782019136885299E-2</v>
      </c>
      <c r="U14" s="17">
        <v>1.9170723325923501E-2</v>
      </c>
      <c r="V14" s="17">
        <v>3.8678390366483198E-2</v>
      </c>
      <c r="W14" s="17">
        <v>1.8377701842657301E-2</v>
      </c>
      <c r="X14" s="17">
        <v>0.110859223884856</v>
      </c>
      <c r="Y14" s="17">
        <v>3.5167649105473903E-2</v>
      </c>
      <c r="Z14" s="17">
        <v>3.3336024486081403E-2</v>
      </c>
      <c r="AA14" s="17">
        <v>2.3697253057169201E-2</v>
      </c>
      <c r="AB14" s="17">
        <v>6.5861805227965198E-2</v>
      </c>
      <c r="AC14" s="17">
        <v>0</v>
      </c>
      <c r="AD14" s="17">
        <v>0</v>
      </c>
      <c r="AE14" s="17"/>
      <c r="AF14" s="17">
        <v>2.71133523049665E-2</v>
      </c>
      <c r="AG14" s="17">
        <v>2.8439600470548901E-2</v>
      </c>
      <c r="AH14" s="17">
        <v>6.3166515190724706E-2</v>
      </c>
      <c r="AI14" s="17"/>
      <c r="AJ14" s="17">
        <v>1.6003402198436701E-2</v>
      </c>
      <c r="AK14" s="17">
        <v>3.1679733895207098E-2</v>
      </c>
      <c r="AL14" s="17">
        <v>4.0933718592310001E-2</v>
      </c>
      <c r="AM14" s="17">
        <v>8.0846302930817904E-2</v>
      </c>
      <c r="AN14" s="17">
        <v>4.9234763868594399E-2</v>
      </c>
      <c r="AO14" s="17"/>
      <c r="AP14" s="17">
        <v>2.5581995598023599E-2</v>
      </c>
      <c r="AQ14" s="17">
        <v>1.9413143419294902E-2</v>
      </c>
      <c r="AR14" s="17">
        <v>1.5608156422838E-2</v>
      </c>
      <c r="AS14" s="17">
        <v>1.31216830859256E-2</v>
      </c>
      <c r="AT14" s="17">
        <v>0.14199707843690201</v>
      </c>
      <c r="AU14" s="17"/>
      <c r="AV14" s="17">
        <v>9.1756441248195507E-3</v>
      </c>
      <c r="AW14" s="17">
        <v>2.5724132618406899E-2</v>
      </c>
      <c r="AX14" s="17">
        <v>1.4230710548416599E-2</v>
      </c>
      <c r="AY14" s="17">
        <v>2.2843190597138699E-2</v>
      </c>
      <c r="AZ14" s="17">
        <v>0.113916039765059</v>
      </c>
      <c r="BA14" s="17">
        <v>7.4582720444160394E-2</v>
      </c>
      <c r="BB14" s="17"/>
      <c r="BC14" s="17">
        <v>3.3524631193232401E-2</v>
      </c>
      <c r="BD14" s="17">
        <v>2.24629181804674E-2</v>
      </c>
      <c r="BE14" s="17">
        <v>3.4608206960626303E-2</v>
      </c>
      <c r="BF14" s="17">
        <v>0</v>
      </c>
      <c r="BG14" s="17">
        <v>0</v>
      </c>
    </row>
    <row r="15" spans="2:59" x14ac:dyDescent="0.35">
      <c r="B15" s="18" t="s">
        <v>328</v>
      </c>
      <c r="C15" s="21">
        <v>0.50335297795724798</v>
      </c>
      <c r="D15" s="21">
        <v>0.52779733114203897</v>
      </c>
      <c r="E15" s="21">
        <v>0.48157327180849901</v>
      </c>
      <c r="F15" s="21"/>
      <c r="G15" s="21">
        <v>0.50816350640341301</v>
      </c>
      <c r="H15" s="21">
        <v>0.59976090799370096</v>
      </c>
      <c r="I15" s="21">
        <v>0.451882065716526</v>
      </c>
      <c r="J15" s="21">
        <v>0.455287222106176</v>
      </c>
      <c r="K15" s="21">
        <v>0.46153246786232199</v>
      </c>
      <c r="L15" s="21">
        <v>0.541287763411747</v>
      </c>
      <c r="M15" s="21"/>
      <c r="N15" s="21">
        <v>0.51573771297734405</v>
      </c>
      <c r="O15" s="21">
        <v>0.49584192327640197</v>
      </c>
      <c r="P15" s="21">
        <v>0.46399291549286997</v>
      </c>
      <c r="Q15" s="21">
        <v>0.53643573585109705</v>
      </c>
      <c r="R15" s="21"/>
      <c r="S15" s="21">
        <v>0.52416231283506098</v>
      </c>
      <c r="T15" s="21">
        <v>0.53389952463380597</v>
      </c>
      <c r="U15" s="21">
        <v>0.434856176562124</v>
      </c>
      <c r="V15" s="21">
        <v>0.50973149302370302</v>
      </c>
      <c r="W15" s="21">
        <v>0.39640937451041702</v>
      </c>
      <c r="X15" s="21">
        <v>0.445988106853969</v>
      </c>
      <c r="Y15" s="21">
        <v>0.59867361535672803</v>
      </c>
      <c r="Z15" s="21">
        <v>0.57106755148174204</v>
      </c>
      <c r="AA15" s="21">
        <v>0.59150050535368504</v>
      </c>
      <c r="AB15" s="21">
        <v>0.445321385686472</v>
      </c>
      <c r="AC15" s="21">
        <v>0.43335734521046498</v>
      </c>
      <c r="AD15" s="21">
        <v>0.45352308538529301</v>
      </c>
      <c r="AE15" s="21"/>
      <c r="AF15" s="21">
        <v>0.55303775374801101</v>
      </c>
      <c r="AG15" s="21">
        <v>0.45669135369437502</v>
      </c>
      <c r="AH15" s="21">
        <v>0.52153667768248202</v>
      </c>
      <c r="AI15" s="21"/>
      <c r="AJ15" s="21">
        <v>0.52560294519737105</v>
      </c>
      <c r="AK15" s="21">
        <v>0.51281042919025499</v>
      </c>
      <c r="AL15" s="21">
        <v>0.43348129868841101</v>
      </c>
      <c r="AM15" s="21">
        <v>0.58598575834865796</v>
      </c>
      <c r="AN15" s="21">
        <v>0.52503682500192095</v>
      </c>
      <c r="AO15" s="21"/>
      <c r="AP15" s="21">
        <v>0.50180010323472302</v>
      </c>
      <c r="AQ15" s="21">
        <v>0.459886549349176</v>
      </c>
      <c r="AR15" s="21">
        <v>0.42225502737503001</v>
      </c>
      <c r="AS15" s="21">
        <v>0.72818154722553097</v>
      </c>
      <c r="AT15" s="21">
        <v>0.34789370405511599</v>
      </c>
      <c r="AU15" s="21"/>
      <c r="AV15" s="21">
        <v>0.50517524948265602</v>
      </c>
      <c r="AW15" s="21">
        <v>0.50706222323551098</v>
      </c>
      <c r="AX15" s="21">
        <v>0.45487339262732501</v>
      </c>
      <c r="AY15" s="21">
        <v>0.61251915406036594</v>
      </c>
      <c r="AZ15" s="21">
        <v>0.36779175838609102</v>
      </c>
      <c r="BA15" s="21">
        <v>0.41046902728765799</v>
      </c>
      <c r="BB15" s="21"/>
      <c r="BC15" s="21">
        <v>0.43850788185030098</v>
      </c>
      <c r="BD15" s="21">
        <v>0.56621264195309595</v>
      </c>
      <c r="BE15" s="21">
        <v>0.45046607921161702</v>
      </c>
      <c r="BF15" s="21">
        <v>0.53382393613032597</v>
      </c>
      <c r="BG15" s="21">
        <v>0.63831969267025301</v>
      </c>
    </row>
    <row r="16" spans="2:59" x14ac:dyDescent="0.35">
      <c r="B16" s="18" t="s">
        <v>329</v>
      </c>
      <c r="C16" s="21">
        <v>0.20981803239735999</v>
      </c>
      <c r="D16" s="21">
        <v>0.20374080415971499</v>
      </c>
      <c r="E16" s="21">
        <v>0.21193194240183399</v>
      </c>
      <c r="F16" s="21"/>
      <c r="G16" s="21">
        <v>0.179297388835541</v>
      </c>
      <c r="H16" s="21">
        <v>0.196129990136026</v>
      </c>
      <c r="I16" s="21">
        <v>0.24921532549523101</v>
      </c>
      <c r="J16" s="21">
        <v>0.186332656973411</v>
      </c>
      <c r="K16" s="21">
        <v>0.26537292759715603</v>
      </c>
      <c r="L16" s="21">
        <v>0.19898959510345501</v>
      </c>
      <c r="M16" s="21"/>
      <c r="N16" s="21">
        <v>0.25707114436313899</v>
      </c>
      <c r="O16" s="21">
        <v>0.237356576858653</v>
      </c>
      <c r="P16" s="21">
        <v>0.203968546337883</v>
      </c>
      <c r="Q16" s="21">
        <v>0.130600714336367</v>
      </c>
      <c r="R16" s="21"/>
      <c r="S16" s="21">
        <v>0.231625670490957</v>
      </c>
      <c r="T16" s="21">
        <v>0.183920700866403</v>
      </c>
      <c r="U16" s="21">
        <v>0.22738356451599101</v>
      </c>
      <c r="V16" s="21">
        <v>0.177729752937035</v>
      </c>
      <c r="W16" s="21">
        <v>0.28683176140420802</v>
      </c>
      <c r="X16" s="21">
        <v>0.199377940234442</v>
      </c>
      <c r="Y16" s="21">
        <v>0.11343403737919799</v>
      </c>
      <c r="Z16" s="21">
        <v>0.175210470426474</v>
      </c>
      <c r="AA16" s="21">
        <v>0.149532816113255</v>
      </c>
      <c r="AB16" s="21">
        <v>0.27741701044342199</v>
      </c>
      <c r="AC16" s="21">
        <v>0.33110547717584199</v>
      </c>
      <c r="AD16" s="21">
        <v>0.26292026700819299</v>
      </c>
      <c r="AE16" s="21"/>
      <c r="AF16" s="21">
        <v>0.183925382468239</v>
      </c>
      <c r="AG16" s="21">
        <v>0.26652182169245098</v>
      </c>
      <c r="AH16" s="21">
        <v>0.108417468388082</v>
      </c>
      <c r="AI16" s="21"/>
      <c r="AJ16" s="21">
        <v>0.21063098220715401</v>
      </c>
      <c r="AK16" s="21">
        <v>0.23044473235348301</v>
      </c>
      <c r="AL16" s="21">
        <v>0.27373511592190802</v>
      </c>
      <c r="AM16" s="21">
        <v>6.8970413919464804E-2</v>
      </c>
      <c r="AN16" s="21">
        <v>0.14552639010516999</v>
      </c>
      <c r="AO16" s="21"/>
      <c r="AP16" s="21">
        <v>0.233871695271297</v>
      </c>
      <c r="AQ16" s="21">
        <v>0.22872023597424501</v>
      </c>
      <c r="AR16" s="21">
        <v>0.32474147265820202</v>
      </c>
      <c r="AS16" s="21">
        <v>6.4874349984245794E-2</v>
      </c>
      <c r="AT16" s="21">
        <v>0.203637420134054</v>
      </c>
      <c r="AU16" s="21"/>
      <c r="AV16" s="21">
        <v>0.244681495268636</v>
      </c>
      <c r="AW16" s="21">
        <v>0.24809632678198301</v>
      </c>
      <c r="AX16" s="21">
        <v>0.27801155424377799</v>
      </c>
      <c r="AY16" s="21">
        <v>0.127761699508708</v>
      </c>
      <c r="AZ16" s="21">
        <v>0.22775166818314699</v>
      </c>
      <c r="BA16" s="21">
        <v>0.17299567227595899</v>
      </c>
      <c r="BB16" s="21"/>
      <c r="BC16" s="21">
        <v>0.183713612784837</v>
      </c>
      <c r="BD16" s="21">
        <v>0.19205104977812401</v>
      </c>
      <c r="BE16" s="21">
        <v>0.23076193301544901</v>
      </c>
      <c r="BF16" s="21">
        <v>0.29170653335102398</v>
      </c>
      <c r="BG16" s="21">
        <v>0.118001763657894</v>
      </c>
    </row>
    <row r="17" spans="2:59" x14ac:dyDescent="0.35">
      <c r="B17" s="18" t="s">
        <v>141</v>
      </c>
      <c r="C17" s="22">
        <v>0.29353494555988802</v>
      </c>
      <c r="D17" s="22">
        <v>0.32405652698232401</v>
      </c>
      <c r="E17" s="22">
        <v>0.26964132940666502</v>
      </c>
      <c r="F17" s="22"/>
      <c r="G17" s="22">
        <v>0.32886611756787199</v>
      </c>
      <c r="H17" s="22">
        <v>0.40363091785767502</v>
      </c>
      <c r="I17" s="22">
        <v>0.20266674022129499</v>
      </c>
      <c r="J17" s="22">
        <v>0.268954565132764</v>
      </c>
      <c r="K17" s="22">
        <v>0.19615954026516499</v>
      </c>
      <c r="L17" s="22">
        <v>0.34229816830829202</v>
      </c>
      <c r="M17" s="22"/>
      <c r="N17" s="22">
        <v>0.25866656861420501</v>
      </c>
      <c r="O17" s="22">
        <v>0.25848534641774901</v>
      </c>
      <c r="P17" s="22">
        <v>0.260024369154987</v>
      </c>
      <c r="Q17" s="22">
        <v>0.40583502151473</v>
      </c>
      <c r="R17" s="22"/>
      <c r="S17" s="22">
        <v>0.29253664234410498</v>
      </c>
      <c r="T17" s="22">
        <v>0.34997882376740402</v>
      </c>
      <c r="U17" s="22">
        <v>0.20747261204613299</v>
      </c>
      <c r="V17" s="22">
        <v>0.332001740086668</v>
      </c>
      <c r="W17" s="22">
        <v>0.10957761310621</v>
      </c>
      <c r="X17" s="22">
        <v>0.246610166619527</v>
      </c>
      <c r="Y17" s="22">
        <v>0.48523957797752898</v>
      </c>
      <c r="Z17" s="22">
        <v>0.39585708105526801</v>
      </c>
      <c r="AA17" s="22">
        <v>0.44196768924043001</v>
      </c>
      <c r="AB17" s="22">
        <v>0.16790437524304999</v>
      </c>
      <c r="AC17" s="22">
        <v>0.10225186803462299</v>
      </c>
      <c r="AD17" s="22">
        <v>0.1906028183771</v>
      </c>
      <c r="AE17" s="22"/>
      <c r="AF17" s="22">
        <v>0.36911237127977198</v>
      </c>
      <c r="AG17" s="22">
        <v>0.19016953200192399</v>
      </c>
      <c r="AH17" s="22">
        <v>0.41311920929439899</v>
      </c>
      <c r="AI17" s="22"/>
      <c r="AJ17" s="22">
        <v>0.31497196299021801</v>
      </c>
      <c r="AK17" s="22">
        <v>0.28236569683677198</v>
      </c>
      <c r="AL17" s="22">
        <v>0.15974618276650299</v>
      </c>
      <c r="AM17" s="22">
        <v>0.51701534442919295</v>
      </c>
      <c r="AN17" s="22">
        <v>0.37951043489675101</v>
      </c>
      <c r="AO17" s="22"/>
      <c r="AP17" s="22">
        <v>0.26792840796342499</v>
      </c>
      <c r="AQ17" s="22">
        <v>0.23116631337493099</v>
      </c>
      <c r="AR17" s="22">
        <v>9.7513554716828293E-2</v>
      </c>
      <c r="AS17" s="22">
        <v>0.66330719724128495</v>
      </c>
      <c r="AT17" s="22">
        <v>0.14425628392106299</v>
      </c>
      <c r="AU17" s="22"/>
      <c r="AV17" s="22">
        <v>0.26049375421401999</v>
      </c>
      <c r="AW17" s="22">
        <v>0.25896589645352702</v>
      </c>
      <c r="AX17" s="22">
        <v>0.17686183838354699</v>
      </c>
      <c r="AY17" s="22">
        <v>0.48475745455165797</v>
      </c>
      <c r="AZ17" s="22">
        <v>0.140040090202945</v>
      </c>
      <c r="BA17" s="22">
        <v>0.237473355011699</v>
      </c>
      <c r="BB17" s="22"/>
      <c r="BC17" s="22">
        <v>0.25479426906546399</v>
      </c>
      <c r="BD17" s="22">
        <v>0.37416159217497202</v>
      </c>
      <c r="BE17" s="22">
        <v>0.21970414619616699</v>
      </c>
      <c r="BF17" s="22">
        <v>0.24211740277930199</v>
      </c>
      <c r="BG17" s="22">
        <v>0.52031792901235896</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323</v>
      </c>
      <c r="C9" s="17">
        <v>0.21678422951349899</v>
      </c>
      <c r="D9" s="17">
        <v>0.21918357439185801</v>
      </c>
      <c r="E9" s="17">
        <v>0.21366559224148299</v>
      </c>
      <c r="F9" s="17"/>
      <c r="G9" s="17">
        <v>0.32839419917992102</v>
      </c>
      <c r="H9" s="17">
        <v>0.23712102100233701</v>
      </c>
      <c r="I9" s="17">
        <v>0.25080430107850699</v>
      </c>
      <c r="J9" s="17">
        <v>0.18138368194798199</v>
      </c>
      <c r="K9" s="17">
        <v>0.16814883004753001</v>
      </c>
      <c r="L9" s="17">
        <v>0.15633928103167799</v>
      </c>
      <c r="M9" s="17"/>
      <c r="N9" s="17">
        <v>0.21676106505943901</v>
      </c>
      <c r="O9" s="17">
        <v>0.25490890411045097</v>
      </c>
      <c r="P9" s="17">
        <v>0.227201279656046</v>
      </c>
      <c r="Q9" s="17">
        <v>0.16638340780751501</v>
      </c>
      <c r="R9" s="17"/>
      <c r="S9" s="17">
        <v>0.227918566851006</v>
      </c>
      <c r="T9" s="17">
        <v>0.25406764849910901</v>
      </c>
      <c r="U9" s="17">
        <v>0.20345517183022399</v>
      </c>
      <c r="V9" s="17">
        <v>0.177394293867778</v>
      </c>
      <c r="W9" s="17">
        <v>0.29762514100380899</v>
      </c>
      <c r="X9" s="17">
        <v>0.210816773628134</v>
      </c>
      <c r="Y9" s="17">
        <v>0.19296298603843101</v>
      </c>
      <c r="Z9" s="17">
        <v>0</v>
      </c>
      <c r="AA9" s="17">
        <v>0.27072623259081402</v>
      </c>
      <c r="AB9" s="17">
        <v>0.19405503301167301</v>
      </c>
      <c r="AC9" s="17">
        <v>0.17129081589077599</v>
      </c>
      <c r="AD9" s="17">
        <v>0.26742436181636497</v>
      </c>
      <c r="AE9" s="17"/>
      <c r="AF9" s="17">
        <v>0.193156038097891</v>
      </c>
      <c r="AG9" s="17">
        <v>0.19688233519971099</v>
      </c>
      <c r="AH9" s="17">
        <v>0.24168986286091301</v>
      </c>
      <c r="AI9" s="17"/>
      <c r="AJ9" s="17">
        <v>0.162658830118347</v>
      </c>
      <c r="AK9" s="17">
        <v>0.24703857190724501</v>
      </c>
      <c r="AL9" s="17">
        <v>0.18581853029420001</v>
      </c>
      <c r="AM9" s="17">
        <v>0.20468625925659201</v>
      </c>
      <c r="AN9" s="17">
        <v>0.212572879371317</v>
      </c>
      <c r="AO9" s="17"/>
      <c r="AP9" s="17">
        <v>0.16083305852881299</v>
      </c>
      <c r="AQ9" s="17">
        <v>0.24798576200847</v>
      </c>
      <c r="AR9" s="17">
        <v>0.223010552461432</v>
      </c>
      <c r="AS9" s="17">
        <v>0.202840478680054</v>
      </c>
      <c r="AT9" s="17">
        <v>0.301654531676669</v>
      </c>
      <c r="AU9" s="17"/>
      <c r="AV9" s="17">
        <v>0.27577510220117102</v>
      </c>
      <c r="AW9" s="17">
        <v>0.15703634621496099</v>
      </c>
      <c r="AX9" s="17">
        <v>0.25207609990615198</v>
      </c>
      <c r="AY9" s="17">
        <v>0.21346363683667099</v>
      </c>
      <c r="AZ9" s="17">
        <v>0.32113041070405401</v>
      </c>
      <c r="BA9" s="17">
        <v>0.11667223761866601</v>
      </c>
      <c r="BB9" s="17"/>
      <c r="BC9" s="17">
        <v>0.18527296496738099</v>
      </c>
      <c r="BD9" s="17">
        <v>0.22395568425583501</v>
      </c>
      <c r="BE9" s="17">
        <v>0.24636101798664201</v>
      </c>
      <c r="BF9" s="17">
        <v>0.28489657544601799</v>
      </c>
      <c r="BG9" s="17">
        <v>0.38088009723046801</v>
      </c>
    </row>
    <row r="10" spans="2:59" x14ac:dyDescent="0.35">
      <c r="B10" s="18" t="s">
        <v>324</v>
      </c>
      <c r="C10" s="17">
        <v>0.42580996465615101</v>
      </c>
      <c r="D10" s="17">
        <v>0.40633465876941599</v>
      </c>
      <c r="E10" s="17">
        <v>0.44232225974405398</v>
      </c>
      <c r="F10" s="17"/>
      <c r="G10" s="17">
        <v>0.39565778154736098</v>
      </c>
      <c r="H10" s="17">
        <v>0.39260234316561798</v>
      </c>
      <c r="I10" s="17">
        <v>0.43849281282374503</v>
      </c>
      <c r="J10" s="17">
        <v>0.44954829393712598</v>
      </c>
      <c r="K10" s="17">
        <v>0.39321210175858901</v>
      </c>
      <c r="L10" s="17">
        <v>0.457301614260267</v>
      </c>
      <c r="M10" s="17"/>
      <c r="N10" s="17">
        <v>0.46483396704075702</v>
      </c>
      <c r="O10" s="17">
        <v>0.44669632806544401</v>
      </c>
      <c r="P10" s="17">
        <v>0.42830053567350401</v>
      </c>
      <c r="Q10" s="17">
        <v>0.35648230935908398</v>
      </c>
      <c r="R10" s="17"/>
      <c r="S10" s="17">
        <v>0.48258683084121401</v>
      </c>
      <c r="T10" s="17">
        <v>0.29132956005738803</v>
      </c>
      <c r="U10" s="17">
        <v>0.48375170471071</v>
      </c>
      <c r="V10" s="17">
        <v>0.47156586943357798</v>
      </c>
      <c r="W10" s="17">
        <v>0.38095899915139497</v>
      </c>
      <c r="X10" s="17">
        <v>0.33668952295001903</v>
      </c>
      <c r="Y10" s="17">
        <v>0.407362786433979</v>
      </c>
      <c r="Z10" s="17">
        <v>0.52329358491385702</v>
      </c>
      <c r="AA10" s="17">
        <v>0.39777573054675502</v>
      </c>
      <c r="AB10" s="17">
        <v>0.48674560163459801</v>
      </c>
      <c r="AC10" s="17">
        <v>0.573392414084957</v>
      </c>
      <c r="AD10" s="17">
        <v>0.40229709707327399</v>
      </c>
      <c r="AE10" s="17"/>
      <c r="AF10" s="17">
        <v>0.41343438991709303</v>
      </c>
      <c r="AG10" s="17">
        <v>0.47611978521822401</v>
      </c>
      <c r="AH10" s="17">
        <v>0.38254988033082699</v>
      </c>
      <c r="AI10" s="17"/>
      <c r="AJ10" s="17">
        <v>0.39937921249837</v>
      </c>
      <c r="AK10" s="17">
        <v>0.459416214089513</v>
      </c>
      <c r="AL10" s="17">
        <v>0.58584392775172101</v>
      </c>
      <c r="AM10" s="17">
        <v>0.41002686513334602</v>
      </c>
      <c r="AN10" s="17">
        <v>0.38989079424422401</v>
      </c>
      <c r="AO10" s="17"/>
      <c r="AP10" s="17">
        <v>0.34943125337921899</v>
      </c>
      <c r="AQ10" s="17">
        <v>0.454340482254527</v>
      </c>
      <c r="AR10" s="17">
        <v>0.54719890573504404</v>
      </c>
      <c r="AS10" s="17">
        <v>0.42052281933589603</v>
      </c>
      <c r="AT10" s="17">
        <v>0.49648276633466298</v>
      </c>
      <c r="AU10" s="17"/>
      <c r="AV10" s="17">
        <v>0.47109952043930398</v>
      </c>
      <c r="AW10" s="17">
        <v>0.36472369451717401</v>
      </c>
      <c r="AX10" s="17">
        <v>0.48552889020144402</v>
      </c>
      <c r="AY10" s="17">
        <v>0.37126580635301099</v>
      </c>
      <c r="AZ10" s="17">
        <v>0.49278897826849</v>
      </c>
      <c r="BA10" s="17">
        <v>0.38607094036541501</v>
      </c>
      <c r="BB10" s="17"/>
      <c r="BC10" s="17">
        <v>0.40651825243289902</v>
      </c>
      <c r="BD10" s="17">
        <v>0.42352430629257598</v>
      </c>
      <c r="BE10" s="17">
        <v>0.43419358254537499</v>
      </c>
      <c r="BF10" s="17">
        <v>0.47262773154504101</v>
      </c>
      <c r="BG10" s="17">
        <v>0.18899987823518399</v>
      </c>
    </row>
    <row r="11" spans="2:59" x14ac:dyDescent="0.35">
      <c r="B11" s="18" t="s">
        <v>325</v>
      </c>
      <c r="C11" s="17">
        <v>0.20627005498259299</v>
      </c>
      <c r="D11" s="17">
        <v>0.21273504137184501</v>
      </c>
      <c r="E11" s="17">
        <v>0.20175514122083199</v>
      </c>
      <c r="F11" s="17"/>
      <c r="G11" s="17">
        <v>0.164222916014163</v>
      </c>
      <c r="H11" s="17">
        <v>0.164213871654422</v>
      </c>
      <c r="I11" s="17">
        <v>0.15746047718744999</v>
      </c>
      <c r="J11" s="17">
        <v>0.23183438532845799</v>
      </c>
      <c r="K11" s="17">
        <v>0.22098086238619299</v>
      </c>
      <c r="L11" s="17">
        <v>0.27223482385516701</v>
      </c>
      <c r="M11" s="17"/>
      <c r="N11" s="17">
        <v>0.21463692246096699</v>
      </c>
      <c r="O11" s="17">
        <v>0.13342968530070201</v>
      </c>
      <c r="P11" s="17">
        <v>0.19992500524975301</v>
      </c>
      <c r="Q11" s="17">
        <v>0.28564741767534302</v>
      </c>
      <c r="R11" s="17"/>
      <c r="S11" s="17">
        <v>0.16780748953427699</v>
      </c>
      <c r="T11" s="17">
        <v>0.27846396344104402</v>
      </c>
      <c r="U11" s="17">
        <v>0.21684417792844701</v>
      </c>
      <c r="V11" s="17">
        <v>0.162829533901066</v>
      </c>
      <c r="W11" s="17">
        <v>0.22463585026143501</v>
      </c>
      <c r="X11" s="17">
        <v>0.300315484430762</v>
      </c>
      <c r="Y11" s="17">
        <v>0.24815680798401399</v>
      </c>
      <c r="Z11" s="17">
        <v>0.151809739935612</v>
      </c>
      <c r="AA11" s="17">
        <v>0.16090168728735099</v>
      </c>
      <c r="AB11" s="17">
        <v>0.182456375416685</v>
      </c>
      <c r="AC11" s="17">
        <v>0.13852120033311599</v>
      </c>
      <c r="AD11" s="17">
        <v>0.19101959331955801</v>
      </c>
      <c r="AE11" s="17"/>
      <c r="AF11" s="17">
        <v>0.22450616979503801</v>
      </c>
      <c r="AG11" s="17">
        <v>0.20895698755808101</v>
      </c>
      <c r="AH11" s="17">
        <v>0.194647971625526</v>
      </c>
      <c r="AI11" s="17"/>
      <c r="AJ11" s="17">
        <v>0.291420907654729</v>
      </c>
      <c r="AK11" s="17">
        <v>0.160423036175805</v>
      </c>
      <c r="AL11" s="17">
        <v>7.7447891785899198E-2</v>
      </c>
      <c r="AM11" s="17">
        <v>0.17859978018758799</v>
      </c>
      <c r="AN11" s="17">
        <v>0.19161880968350001</v>
      </c>
      <c r="AO11" s="17"/>
      <c r="AP11" s="17">
        <v>0.29958459018279099</v>
      </c>
      <c r="AQ11" s="17">
        <v>0.161227775835251</v>
      </c>
      <c r="AR11" s="17">
        <v>0.17617308042517599</v>
      </c>
      <c r="AS11" s="17">
        <v>0.236595223463238</v>
      </c>
      <c r="AT11" s="17">
        <v>0.12587177280110201</v>
      </c>
      <c r="AU11" s="17"/>
      <c r="AV11" s="17">
        <v>0.157455561480221</v>
      </c>
      <c r="AW11" s="17">
        <v>0.281897663876293</v>
      </c>
      <c r="AX11" s="17">
        <v>0.16099888014856101</v>
      </c>
      <c r="AY11" s="17">
        <v>0.252598941555154</v>
      </c>
      <c r="AZ11" s="17">
        <v>0.100979640099288</v>
      </c>
      <c r="BA11" s="17">
        <v>0.21772445223185899</v>
      </c>
      <c r="BB11" s="17"/>
      <c r="BC11" s="17">
        <v>0.24176876112837201</v>
      </c>
      <c r="BD11" s="17">
        <v>0.16601693622806901</v>
      </c>
      <c r="BE11" s="17">
        <v>0.18218240318771201</v>
      </c>
      <c r="BF11" s="17">
        <v>0.22026440239339901</v>
      </c>
      <c r="BG11" s="17">
        <v>0</v>
      </c>
    </row>
    <row r="12" spans="2:59" x14ac:dyDescent="0.35">
      <c r="B12" s="18" t="s">
        <v>326</v>
      </c>
      <c r="C12" s="17">
        <v>7.3611299859666093E-2</v>
      </c>
      <c r="D12" s="17">
        <v>9.0172106024658097E-2</v>
      </c>
      <c r="E12" s="17">
        <v>5.8482621901345302E-2</v>
      </c>
      <c r="F12" s="17"/>
      <c r="G12" s="17">
        <v>8.8666253568036799E-2</v>
      </c>
      <c r="H12" s="17">
        <v>0.10045873983496301</v>
      </c>
      <c r="I12" s="17">
        <v>6.1722802960882998E-2</v>
      </c>
      <c r="J12" s="17">
        <v>4.1832689338652702E-2</v>
      </c>
      <c r="K12" s="17">
        <v>0.1072080378561</v>
      </c>
      <c r="L12" s="17">
        <v>6.3169623069638206E-2</v>
      </c>
      <c r="M12" s="17"/>
      <c r="N12" s="17">
        <v>6.06083890769719E-2</v>
      </c>
      <c r="O12" s="17">
        <v>8.1364123185654905E-2</v>
      </c>
      <c r="P12" s="17">
        <v>7.0960755897013797E-2</v>
      </c>
      <c r="Q12" s="17">
        <v>8.1208128725661299E-2</v>
      </c>
      <c r="R12" s="17"/>
      <c r="S12" s="17">
        <v>6.5783705227701897E-2</v>
      </c>
      <c r="T12" s="17">
        <v>7.3513064232611294E-2</v>
      </c>
      <c r="U12" s="17">
        <v>5.6341520705323202E-2</v>
      </c>
      <c r="V12" s="17">
        <v>0.111869328659374</v>
      </c>
      <c r="W12" s="17">
        <v>3.7863641029893397E-2</v>
      </c>
      <c r="X12" s="17">
        <v>4.13189951062293E-2</v>
      </c>
      <c r="Y12" s="17">
        <v>0.105347046454476</v>
      </c>
      <c r="Z12" s="17">
        <v>6.4314046590400603E-2</v>
      </c>
      <c r="AA12" s="17">
        <v>9.4570536895231205E-2</v>
      </c>
      <c r="AB12" s="17">
        <v>7.4505746255182206E-2</v>
      </c>
      <c r="AC12" s="17">
        <v>8.4756040619031303E-2</v>
      </c>
      <c r="AD12" s="17">
        <v>5.0545999061795098E-2</v>
      </c>
      <c r="AE12" s="17"/>
      <c r="AF12" s="17">
        <v>8.2954480431735006E-2</v>
      </c>
      <c r="AG12" s="17">
        <v>6.4860486157989894E-2</v>
      </c>
      <c r="AH12" s="17">
        <v>4.2304707165333397E-2</v>
      </c>
      <c r="AI12" s="17"/>
      <c r="AJ12" s="17">
        <v>8.3686488751631399E-2</v>
      </c>
      <c r="AK12" s="17">
        <v>7.4143129034653796E-2</v>
      </c>
      <c r="AL12" s="17">
        <v>4.4306780517020097E-2</v>
      </c>
      <c r="AM12" s="17">
        <v>0.125840792491656</v>
      </c>
      <c r="AN12" s="17">
        <v>6.9462224657731303E-2</v>
      </c>
      <c r="AO12" s="17"/>
      <c r="AP12" s="17">
        <v>9.1962884606480305E-2</v>
      </c>
      <c r="AQ12" s="17">
        <v>8.5332111729395296E-2</v>
      </c>
      <c r="AR12" s="17">
        <v>1.9956298796198001E-2</v>
      </c>
      <c r="AS12" s="17">
        <v>9.3244257927885404E-2</v>
      </c>
      <c r="AT12" s="17">
        <v>0</v>
      </c>
      <c r="AU12" s="17"/>
      <c r="AV12" s="17">
        <v>7.3624612327364905E-2</v>
      </c>
      <c r="AW12" s="17">
        <v>0.10176936947847599</v>
      </c>
      <c r="AX12" s="17">
        <v>5.07121527999898E-2</v>
      </c>
      <c r="AY12" s="17">
        <v>9.5625141736066496E-2</v>
      </c>
      <c r="AZ12" s="17">
        <v>0</v>
      </c>
      <c r="BA12" s="17">
        <v>3.6914327377242998E-2</v>
      </c>
      <c r="BB12" s="17"/>
      <c r="BC12" s="17">
        <v>7.0888618596877603E-2</v>
      </c>
      <c r="BD12" s="17">
        <v>0.109212507761526</v>
      </c>
      <c r="BE12" s="17">
        <v>7.7611648210651404E-2</v>
      </c>
      <c r="BF12" s="17">
        <v>1.1252208499816899E-2</v>
      </c>
      <c r="BG12" s="17">
        <v>0.118001763657894</v>
      </c>
    </row>
    <row r="13" spans="2:59" x14ac:dyDescent="0.35">
      <c r="B13" s="18" t="s">
        <v>327</v>
      </c>
      <c r="C13" s="17">
        <v>2.1572177682488598E-2</v>
      </c>
      <c r="D13" s="17">
        <v>2.06312935220598E-2</v>
      </c>
      <c r="E13" s="17">
        <v>2.26334855233076E-2</v>
      </c>
      <c r="F13" s="17"/>
      <c r="G13" s="17">
        <v>1.5283237819164399E-2</v>
      </c>
      <c r="H13" s="17">
        <v>4.35500845048504E-2</v>
      </c>
      <c r="I13" s="17">
        <v>1.9175730954660901E-2</v>
      </c>
      <c r="J13" s="17">
        <v>2.3246734342947498E-2</v>
      </c>
      <c r="K13" s="17">
        <v>4.1421883972396302E-2</v>
      </c>
      <c r="L13" s="17">
        <v>0</v>
      </c>
      <c r="M13" s="17"/>
      <c r="N13" s="17">
        <v>1.4584741401396401E-2</v>
      </c>
      <c r="O13" s="17">
        <v>3.3735775969658897E-2</v>
      </c>
      <c r="P13" s="17">
        <v>2.1186755230591801E-2</v>
      </c>
      <c r="Q13" s="17">
        <v>1.5713040967202701E-2</v>
      </c>
      <c r="R13" s="17"/>
      <c r="S13" s="17">
        <v>2.7660888907000501E-2</v>
      </c>
      <c r="T13" s="17">
        <v>3.5962647492571997E-2</v>
      </c>
      <c r="U13" s="17">
        <v>0</v>
      </c>
      <c r="V13" s="17">
        <v>2.0077818600999098E-2</v>
      </c>
      <c r="W13" s="17">
        <v>1.8377701842657301E-2</v>
      </c>
      <c r="X13" s="17">
        <v>2.3157135893435099E-2</v>
      </c>
      <c r="Y13" s="17">
        <v>3.0028896757744099E-2</v>
      </c>
      <c r="Z13" s="17">
        <v>6.5466157957612806E-2</v>
      </c>
      <c r="AA13" s="17">
        <v>1.28538657190626E-2</v>
      </c>
      <c r="AB13" s="17">
        <v>0</v>
      </c>
      <c r="AC13" s="17">
        <v>0</v>
      </c>
      <c r="AD13" s="17">
        <v>4.4855870286640599E-2</v>
      </c>
      <c r="AE13" s="17"/>
      <c r="AF13" s="17">
        <v>1.8089354123539101E-2</v>
      </c>
      <c r="AG13" s="17">
        <v>1.0419633493954099E-2</v>
      </c>
      <c r="AH13" s="17">
        <v>4.4579431963750298E-2</v>
      </c>
      <c r="AI13" s="17"/>
      <c r="AJ13" s="17">
        <v>1.2209707028986E-2</v>
      </c>
      <c r="AK13" s="17">
        <v>1.6446500713676E-2</v>
      </c>
      <c r="AL13" s="17">
        <v>0</v>
      </c>
      <c r="AM13" s="17">
        <v>0</v>
      </c>
      <c r="AN13" s="17">
        <v>3.8038094260996101E-2</v>
      </c>
      <c r="AO13" s="17"/>
      <c r="AP13" s="17">
        <v>1.56125854872165E-2</v>
      </c>
      <c r="AQ13" s="17">
        <v>1.50203983272496E-2</v>
      </c>
      <c r="AR13" s="17">
        <v>0</v>
      </c>
      <c r="AS13" s="17">
        <v>3.3675537507001398E-2</v>
      </c>
      <c r="AT13" s="17">
        <v>0</v>
      </c>
      <c r="AU13" s="17"/>
      <c r="AV13" s="17">
        <v>7.8944221840825494E-3</v>
      </c>
      <c r="AW13" s="17">
        <v>1.50415320789773E-2</v>
      </c>
      <c r="AX13" s="17">
        <v>0</v>
      </c>
      <c r="AY13" s="17">
        <v>2.71403790277128E-2</v>
      </c>
      <c r="AZ13" s="17">
        <v>2.4137845444136899E-2</v>
      </c>
      <c r="BA13" s="17">
        <v>8.5166944820330104E-2</v>
      </c>
      <c r="BB13" s="17"/>
      <c r="BC13" s="17">
        <v>4.2037133560725699E-2</v>
      </c>
      <c r="BD13" s="17">
        <v>1.1913295433535601E-2</v>
      </c>
      <c r="BE13" s="17">
        <v>1.39241529694087E-2</v>
      </c>
      <c r="BF13" s="17">
        <v>0</v>
      </c>
      <c r="BG13" s="17">
        <v>0.312118260876454</v>
      </c>
    </row>
    <row r="14" spans="2:59" x14ac:dyDescent="0.35">
      <c r="B14" s="18" t="s">
        <v>815</v>
      </c>
      <c r="C14" s="17">
        <v>5.59522733056022E-2</v>
      </c>
      <c r="D14" s="17">
        <v>5.0943325920162402E-2</v>
      </c>
      <c r="E14" s="17">
        <v>6.1140899368978097E-2</v>
      </c>
      <c r="F14" s="17"/>
      <c r="G14" s="17">
        <v>7.7756118713539204E-3</v>
      </c>
      <c r="H14" s="17">
        <v>6.2053939837809699E-2</v>
      </c>
      <c r="I14" s="17">
        <v>7.2343874994753699E-2</v>
      </c>
      <c r="J14" s="17">
        <v>7.2154215104833899E-2</v>
      </c>
      <c r="K14" s="17">
        <v>6.9028283979191807E-2</v>
      </c>
      <c r="L14" s="17">
        <v>5.09546577832495E-2</v>
      </c>
      <c r="M14" s="17"/>
      <c r="N14" s="17">
        <v>2.8574914960468701E-2</v>
      </c>
      <c r="O14" s="17">
        <v>4.9865183368088803E-2</v>
      </c>
      <c r="P14" s="17">
        <v>5.2425668293091997E-2</v>
      </c>
      <c r="Q14" s="17">
        <v>9.4565695465193306E-2</v>
      </c>
      <c r="R14" s="17"/>
      <c r="S14" s="17">
        <v>2.8242518638799799E-2</v>
      </c>
      <c r="T14" s="17">
        <v>6.6663116277275697E-2</v>
      </c>
      <c r="U14" s="17">
        <v>3.9607424825295702E-2</v>
      </c>
      <c r="V14" s="17">
        <v>5.6263155537204602E-2</v>
      </c>
      <c r="W14" s="17">
        <v>4.0538666710811001E-2</v>
      </c>
      <c r="X14" s="17">
        <v>8.7702087991420499E-2</v>
      </c>
      <c r="Y14" s="17">
        <v>1.61414763313554E-2</v>
      </c>
      <c r="Z14" s="17">
        <v>0.19511647060251799</v>
      </c>
      <c r="AA14" s="17">
        <v>6.3171946960787095E-2</v>
      </c>
      <c r="AB14" s="17">
        <v>6.2237243681861898E-2</v>
      </c>
      <c r="AC14" s="17">
        <v>3.2039529072119002E-2</v>
      </c>
      <c r="AD14" s="17">
        <v>4.3857078442367303E-2</v>
      </c>
      <c r="AE14" s="17"/>
      <c r="AF14" s="17">
        <v>6.7859567634705006E-2</v>
      </c>
      <c r="AG14" s="17">
        <v>4.2760772372040297E-2</v>
      </c>
      <c r="AH14" s="17">
        <v>9.4228146053650499E-2</v>
      </c>
      <c r="AI14" s="17"/>
      <c r="AJ14" s="17">
        <v>5.0644853947936302E-2</v>
      </c>
      <c r="AK14" s="17">
        <v>4.2532548079106398E-2</v>
      </c>
      <c r="AL14" s="17">
        <v>0.10658286965116</v>
      </c>
      <c r="AM14" s="17">
        <v>8.0846302930817904E-2</v>
      </c>
      <c r="AN14" s="17">
        <v>9.8417197782230403E-2</v>
      </c>
      <c r="AO14" s="17"/>
      <c r="AP14" s="17">
        <v>8.2575627815479696E-2</v>
      </c>
      <c r="AQ14" s="17">
        <v>3.60934698451073E-2</v>
      </c>
      <c r="AR14" s="17">
        <v>3.3661162582150399E-2</v>
      </c>
      <c r="AS14" s="17">
        <v>1.31216830859256E-2</v>
      </c>
      <c r="AT14" s="17">
        <v>7.59909291875661E-2</v>
      </c>
      <c r="AU14" s="17"/>
      <c r="AV14" s="17">
        <v>1.4150781367856099E-2</v>
      </c>
      <c r="AW14" s="17">
        <v>7.9531393834118697E-2</v>
      </c>
      <c r="AX14" s="17">
        <v>5.06839769438533E-2</v>
      </c>
      <c r="AY14" s="17">
        <v>3.9906094491384998E-2</v>
      </c>
      <c r="AZ14" s="17">
        <v>6.0963125484030198E-2</v>
      </c>
      <c r="BA14" s="17">
        <v>0.15745109758648701</v>
      </c>
      <c r="BB14" s="17"/>
      <c r="BC14" s="17">
        <v>5.3514269313745103E-2</v>
      </c>
      <c r="BD14" s="17">
        <v>6.5377270028458001E-2</v>
      </c>
      <c r="BE14" s="17">
        <v>4.5727195100210803E-2</v>
      </c>
      <c r="BF14" s="17">
        <v>1.09590821157249E-2</v>
      </c>
      <c r="BG14" s="17">
        <v>0</v>
      </c>
    </row>
    <row r="15" spans="2:59" x14ac:dyDescent="0.35">
      <c r="B15" s="18" t="s">
        <v>328</v>
      </c>
      <c r="C15" s="21">
        <v>0.64259419416965002</v>
      </c>
      <c r="D15" s="21">
        <v>0.62551823316127497</v>
      </c>
      <c r="E15" s="21">
        <v>0.655987851985536</v>
      </c>
      <c r="F15" s="21"/>
      <c r="G15" s="21">
        <v>0.72405198072728205</v>
      </c>
      <c r="H15" s="21">
        <v>0.62972336416795505</v>
      </c>
      <c r="I15" s="21">
        <v>0.68929711390225201</v>
      </c>
      <c r="J15" s="21">
        <v>0.63093197588510697</v>
      </c>
      <c r="K15" s="21">
        <v>0.56136093180611901</v>
      </c>
      <c r="L15" s="21">
        <v>0.61364089529194499</v>
      </c>
      <c r="M15" s="21"/>
      <c r="N15" s="21">
        <v>0.68159503210019601</v>
      </c>
      <c r="O15" s="21">
        <v>0.70160523217589499</v>
      </c>
      <c r="P15" s="21">
        <v>0.65550181532954999</v>
      </c>
      <c r="Q15" s="21">
        <v>0.52286571716659902</v>
      </c>
      <c r="R15" s="21"/>
      <c r="S15" s="21">
        <v>0.71050539769222099</v>
      </c>
      <c r="T15" s="21">
        <v>0.54539720855649698</v>
      </c>
      <c r="U15" s="21">
        <v>0.68720687654093404</v>
      </c>
      <c r="V15" s="21">
        <v>0.64896016330135597</v>
      </c>
      <c r="W15" s="21">
        <v>0.67858414015520396</v>
      </c>
      <c r="X15" s="21">
        <v>0.54750629657815297</v>
      </c>
      <c r="Y15" s="21">
        <v>0.60032577247241103</v>
      </c>
      <c r="Z15" s="21">
        <v>0.52329358491385702</v>
      </c>
      <c r="AA15" s="21">
        <v>0.66850196313756904</v>
      </c>
      <c r="AB15" s="21">
        <v>0.68080063464627005</v>
      </c>
      <c r="AC15" s="21">
        <v>0.744683229975734</v>
      </c>
      <c r="AD15" s="21">
        <v>0.66972145888963897</v>
      </c>
      <c r="AE15" s="21"/>
      <c r="AF15" s="21">
        <v>0.60659042801498297</v>
      </c>
      <c r="AG15" s="21">
        <v>0.67300212041793495</v>
      </c>
      <c r="AH15" s="21">
        <v>0.62423974319174003</v>
      </c>
      <c r="AI15" s="21"/>
      <c r="AJ15" s="21">
        <v>0.56203804261671697</v>
      </c>
      <c r="AK15" s="21">
        <v>0.70645478599675804</v>
      </c>
      <c r="AL15" s="21">
        <v>0.77166245804592104</v>
      </c>
      <c r="AM15" s="21">
        <v>0.61471312438993797</v>
      </c>
      <c r="AN15" s="21">
        <v>0.60246367361554198</v>
      </c>
      <c r="AO15" s="21"/>
      <c r="AP15" s="21">
        <v>0.51026431190803201</v>
      </c>
      <c r="AQ15" s="21">
        <v>0.70232624426299695</v>
      </c>
      <c r="AR15" s="21">
        <v>0.77020945819647602</v>
      </c>
      <c r="AS15" s="21">
        <v>0.62336329801594903</v>
      </c>
      <c r="AT15" s="21">
        <v>0.79813729801133204</v>
      </c>
      <c r="AU15" s="21"/>
      <c r="AV15" s="21">
        <v>0.74687462264047499</v>
      </c>
      <c r="AW15" s="21">
        <v>0.521760040732135</v>
      </c>
      <c r="AX15" s="21">
        <v>0.73760499010759595</v>
      </c>
      <c r="AY15" s="21">
        <v>0.58472944318968201</v>
      </c>
      <c r="AZ15" s="21">
        <v>0.81391938897254401</v>
      </c>
      <c r="BA15" s="21">
        <v>0.50274317798408097</v>
      </c>
      <c r="BB15" s="21"/>
      <c r="BC15" s="21">
        <v>0.59179121740027996</v>
      </c>
      <c r="BD15" s="21">
        <v>0.64747999054841199</v>
      </c>
      <c r="BE15" s="21">
        <v>0.680554600532017</v>
      </c>
      <c r="BF15" s="21">
        <v>0.75752430699105899</v>
      </c>
      <c r="BG15" s="21">
        <v>0.56987997546565194</v>
      </c>
    </row>
    <row r="16" spans="2:59" x14ac:dyDescent="0.35">
      <c r="B16" s="18" t="s">
        <v>329</v>
      </c>
      <c r="C16" s="21">
        <v>9.5183477542154699E-2</v>
      </c>
      <c r="D16" s="21">
        <v>0.110803399546718</v>
      </c>
      <c r="E16" s="21">
        <v>8.1116107424653E-2</v>
      </c>
      <c r="F16" s="21"/>
      <c r="G16" s="21">
        <v>0.103949491387201</v>
      </c>
      <c r="H16" s="21">
        <v>0.14400882433981299</v>
      </c>
      <c r="I16" s="21">
        <v>8.0898533915543802E-2</v>
      </c>
      <c r="J16" s="21">
        <v>6.5079423681600093E-2</v>
      </c>
      <c r="K16" s="21">
        <v>0.14862992182849599</v>
      </c>
      <c r="L16" s="21">
        <v>6.3169623069638206E-2</v>
      </c>
      <c r="M16" s="21"/>
      <c r="N16" s="21">
        <v>7.51931304783683E-2</v>
      </c>
      <c r="O16" s="21">
        <v>0.115099899155314</v>
      </c>
      <c r="P16" s="21">
        <v>9.2147511127605594E-2</v>
      </c>
      <c r="Q16" s="21">
        <v>9.6921169692864101E-2</v>
      </c>
      <c r="R16" s="21"/>
      <c r="S16" s="21">
        <v>9.3444594134702394E-2</v>
      </c>
      <c r="T16" s="21">
        <v>0.109475711725183</v>
      </c>
      <c r="U16" s="21">
        <v>5.6341520705323202E-2</v>
      </c>
      <c r="V16" s="21">
        <v>0.13194714726037299</v>
      </c>
      <c r="W16" s="21">
        <v>5.6241342872550698E-2</v>
      </c>
      <c r="X16" s="21">
        <v>6.4476130999664399E-2</v>
      </c>
      <c r="Y16" s="21">
        <v>0.13537594321221999</v>
      </c>
      <c r="Z16" s="21">
        <v>0.12978020454801301</v>
      </c>
      <c r="AA16" s="21">
        <v>0.10742440261429401</v>
      </c>
      <c r="AB16" s="21">
        <v>7.4505746255182206E-2</v>
      </c>
      <c r="AC16" s="21">
        <v>8.4756040619031303E-2</v>
      </c>
      <c r="AD16" s="21">
        <v>9.54018693484356E-2</v>
      </c>
      <c r="AE16" s="21"/>
      <c r="AF16" s="21">
        <v>0.10104383455527401</v>
      </c>
      <c r="AG16" s="21">
        <v>7.5280119651944005E-2</v>
      </c>
      <c r="AH16" s="21">
        <v>8.6884139129083701E-2</v>
      </c>
      <c r="AI16" s="21"/>
      <c r="AJ16" s="21">
        <v>9.5896195780617394E-2</v>
      </c>
      <c r="AK16" s="21">
        <v>9.0589629748329903E-2</v>
      </c>
      <c r="AL16" s="21">
        <v>4.4306780517020097E-2</v>
      </c>
      <c r="AM16" s="21">
        <v>0.125840792491656</v>
      </c>
      <c r="AN16" s="21">
        <v>0.10750031891872699</v>
      </c>
      <c r="AO16" s="21"/>
      <c r="AP16" s="21">
        <v>0.107575470093697</v>
      </c>
      <c r="AQ16" s="21">
        <v>0.100352510056645</v>
      </c>
      <c r="AR16" s="21">
        <v>1.9956298796198001E-2</v>
      </c>
      <c r="AS16" s="21">
        <v>0.12691979543488699</v>
      </c>
      <c r="AT16" s="21">
        <v>0</v>
      </c>
      <c r="AU16" s="21"/>
      <c r="AV16" s="21">
        <v>8.1519034511447402E-2</v>
      </c>
      <c r="AW16" s="21">
        <v>0.116810901557453</v>
      </c>
      <c r="AX16" s="21">
        <v>5.07121527999898E-2</v>
      </c>
      <c r="AY16" s="21">
        <v>0.122765520763779</v>
      </c>
      <c r="AZ16" s="21">
        <v>2.4137845444136899E-2</v>
      </c>
      <c r="BA16" s="21">
        <v>0.122081272197573</v>
      </c>
      <c r="BB16" s="21"/>
      <c r="BC16" s="21">
        <v>0.112925752157603</v>
      </c>
      <c r="BD16" s="21">
        <v>0.121125803195061</v>
      </c>
      <c r="BE16" s="21">
        <v>9.1535801180060203E-2</v>
      </c>
      <c r="BF16" s="21">
        <v>1.1252208499816899E-2</v>
      </c>
      <c r="BG16" s="21">
        <v>0.430120024534348</v>
      </c>
    </row>
    <row r="17" spans="2:59" x14ac:dyDescent="0.35">
      <c r="B17" s="18" t="s">
        <v>141</v>
      </c>
      <c r="C17" s="22">
        <v>0.54741071662749496</v>
      </c>
      <c r="D17" s="22">
        <v>0.51471483361455705</v>
      </c>
      <c r="E17" s="22">
        <v>0.57487174456088397</v>
      </c>
      <c r="F17" s="22"/>
      <c r="G17" s="22">
        <v>0.62010248934008105</v>
      </c>
      <c r="H17" s="22">
        <v>0.485714539828141</v>
      </c>
      <c r="I17" s="22">
        <v>0.60839857998670899</v>
      </c>
      <c r="J17" s="22">
        <v>0.56585255220350705</v>
      </c>
      <c r="K17" s="22">
        <v>0.41273100997762202</v>
      </c>
      <c r="L17" s="22">
        <v>0.55047127222230596</v>
      </c>
      <c r="M17" s="22"/>
      <c r="N17" s="22">
        <v>0.60640190162182805</v>
      </c>
      <c r="O17" s="22">
        <v>0.58650533302058105</v>
      </c>
      <c r="P17" s="22">
        <v>0.56335430420194399</v>
      </c>
      <c r="Q17" s="22">
        <v>0.425944547473735</v>
      </c>
      <c r="R17" s="22"/>
      <c r="S17" s="22">
        <v>0.61706080355751802</v>
      </c>
      <c r="T17" s="22">
        <v>0.43592149683131398</v>
      </c>
      <c r="U17" s="22">
        <v>0.63086535583561099</v>
      </c>
      <c r="V17" s="22">
        <v>0.51701301604098304</v>
      </c>
      <c r="W17" s="22">
        <v>0.62234279728265296</v>
      </c>
      <c r="X17" s="22">
        <v>0.48303016557848899</v>
      </c>
      <c r="Y17" s="22">
        <v>0.46494982926019102</v>
      </c>
      <c r="Z17" s="22">
        <v>0.39351338036584299</v>
      </c>
      <c r="AA17" s="22">
        <v>0.56107756052327495</v>
      </c>
      <c r="AB17" s="22">
        <v>0.60629488839108803</v>
      </c>
      <c r="AC17" s="22">
        <v>0.65992718935670203</v>
      </c>
      <c r="AD17" s="22">
        <v>0.57431958954120299</v>
      </c>
      <c r="AE17" s="22"/>
      <c r="AF17" s="22">
        <v>0.50554659345970898</v>
      </c>
      <c r="AG17" s="22">
        <v>0.59772200076599102</v>
      </c>
      <c r="AH17" s="22">
        <v>0.53735560406265603</v>
      </c>
      <c r="AI17" s="22"/>
      <c r="AJ17" s="22">
        <v>0.46614184683609999</v>
      </c>
      <c r="AK17" s="22">
        <v>0.61586515624842797</v>
      </c>
      <c r="AL17" s="22">
        <v>0.72735567752890096</v>
      </c>
      <c r="AM17" s="22">
        <v>0.488872331898282</v>
      </c>
      <c r="AN17" s="22">
        <v>0.49496335469681402</v>
      </c>
      <c r="AO17" s="22"/>
      <c r="AP17" s="22">
        <v>0.40268884181433501</v>
      </c>
      <c r="AQ17" s="22">
        <v>0.60197373420635203</v>
      </c>
      <c r="AR17" s="22">
        <v>0.75025315940027804</v>
      </c>
      <c r="AS17" s="22">
        <v>0.49644350258106301</v>
      </c>
      <c r="AT17" s="22">
        <v>0.79813729801133204</v>
      </c>
      <c r="AU17" s="22"/>
      <c r="AV17" s="22">
        <v>0.66535558812902795</v>
      </c>
      <c r="AW17" s="22">
        <v>0.404949139174682</v>
      </c>
      <c r="AX17" s="22">
        <v>0.68689283730760597</v>
      </c>
      <c r="AY17" s="22">
        <v>0.46196392242590301</v>
      </c>
      <c r="AZ17" s="22">
        <v>0.78978154352840801</v>
      </c>
      <c r="BA17" s="22">
        <v>0.38066190578650799</v>
      </c>
      <c r="BB17" s="22"/>
      <c r="BC17" s="22">
        <v>0.47886546524267698</v>
      </c>
      <c r="BD17" s="22">
        <v>0.52635418735335004</v>
      </c>
      <c r="BE17" s="22">
        <v>0.589018799351957</v>
      </c>
      <c r="BF17" s="22">
        <v>0.74627209849124199</v>
      </c>
      <c r="BG17" s="22">
        <v>0.139759950931304</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689</v>
      </c>
      <c r="D7" s="10">
        <v>336</v>
      </c>
      <c r="E7" s="10">
        <v>350</v>
      </c>
      <c r="F7" s="10"/>
      <c r="G7" s="10">
        <v>109</v>
      </c>
      <c r="H7" s="10">
        <v>96</v>
      </c>
      <c r="I7" s="10">
        <v>109</v>
      </c>
      <c r="J7" s="10">
        <v>140</v>
      </c>
      <c r="K7" s="10">
        <v>87</v>
      </c>
      <c r="L7" s="10">
        <v>148</v>
      </c>
      <c r="M7" s="10"/>
      <c r="N7" s="10">
        <v>187</v>
      </c>
      <c r="O7" s="10">
        <v>170</v>
      </c>
      <c r="P7" s="10">
        <v>154</v>
      </c>
      <c r="Q7" s="10">
        <v>177</v>
      </c>
      <c r="R7" s="10"/>
      <c r="S7" s="10">
        <v>112</v>
      </c>
      <c r="T7" s="10">
        <v>84</v>
      </c>
      <c r="U7" s="10">
        <v>53</v>
      </c>
      <c r="V7" s="10">
        <v>53</v>
      </c>
      <c r="W7" s="10">
        <v>49</v>
      </c>
      <c r="X7" s="10">
        <v>48</v>
      </c>
      <c r="Y7" s="10">
        <v>56</v>
      </c>
      <c r="Z7" s="10">
        <v>31</v>
      </c>
      <c r="AA7" s="10">
        <v>85</v>
      </c>
      <c r="AB7" s="10">
        <v>63</v>
      </c>
      <c r="AC7" s="10">
        <v>35</v>
      </c>
      <c r="AD7" s="10">
        <v>20</v>
      </c>
      <c r="AE7" s="10"/>
      <c r="AF7" s="10">
        <v>234</v>
      </c>
      <c r="AG7" s="10">
        <v>277</v>
      </c>
      <c r="AH7" s="10">
        <v>96</v>
      </c>
      <c r="AI7" s="10"/>
      <c r="AJ7" s="10">
        <v>225</v>
      </c>
      <c r="AK7" s="10">
        <v>186</v>
      </c>
      <c r="AL7" s="10">
        <v>45</v>
      </c>
      <c r="AM7" s="10">
        <v>15</v>
      </c>
      <c r="AN7" s="10">
        <v>102</v>
      </c>
      <c r="AO7" s="10"/>
      <c r="AP7" s="10">
        <v>118</v>
      </c>
      <c r="AQ7" s="10">
        <v>245</v>
      </c>
      <c r="AR7" s="10">
        <v>52</v>
      </c>
      <c r="AS7" s="10">
        <v>93</v>
      </c>
      <c r="AT7" s="10">
        <v>31</v>
      </c>
      <c r="AU7" s="10"/>
      <c r="AV7" s="10">
        <v>207</v>
      </c>
      <c r="AW7" s="10">
        <v>126</v>
      </c>
      <c r="AX7" s="10">
        <v>57</v>
      </c>
      <c r="AY7" s="10">
        <v>115</v>
      </c>
      <c r="AZ7" s="10">
        <v>39</v>
      </c>
      <c r="BA7" s="10">
        <v>63</v>
      </c>
      <c r="BB7" s="10"/>
      <c r="BC7" s="10">
        <v>155</v>
      </c>
      <c r="BD7" s="10">
        <v>156</v>
      </c>
      <c r="BE7" s="10">
        <v>181</v>
      </c>
      <c r="BF7" s="10">
        <v>91</v>
      </c>
      <c r="BG7" s="10">
        <v>8</v>
      </c>
    </row>
    <row r="8" spans="2:59" ht="30" customHeight="1" x14ac:dyDescent="0.35">
      <c r="B8" s="11" t="s">
        <v>20</v>
      </c>
      <c r="C8" s="11">
        <v>690</v>
      </c>
      <c r="D8" s="11">
        <v>334</v>
      </c>
      <c r="E8" s="11">
        <v>353</v>
      </c>
      <c r="F8" s="11"/>
      <c r="G8" s="11">
        <v>105</v>
      </c>
      <c r="H8" s="11">
        <v>102</v>
      </c>
      <c r="I8" s="11">
        <v>117</v>
      </c>
      <c r="J8" s="11">
        <v>133</v>
      </c>
      <c r="K8" s="11">
        <v>85</v>
      </c>
      <c r="L8" s="11">
        <v>148</v>
      </c>
      <c r="M8" s="11"/>
      <c r="N8" s="11">
        <v>177</v>
      </c>
      <c r="O8" s="11">
        <v>191</v>
      </c>
      <c r="P8" s="11">
        <v>150</v>
      </c>
      <c r="Q8" s="11">
        <v>171</v>
      </c>
      <c r="R8" s="11"/>
      <c r="S8" s="11">
        <v>105</v>
      </c>
      <c r="T8" s="11">
        <v>86</v>
      </c>
      <c r="U8" s="11">
        <v>55</v>
      </c>
      <c r="V8" s="11">
        <v>65</v>
      </c>
      <c r="W8" s="11">
        <v>51</v>
      </c>
      <c r="X8" s="11">
        <v>61</v>
      </c>
      <c r="Y8" s="11">
        <v>53</v>
      </c>
      <c r="Z8" s="11">
        <v>28</v>
      </c>
      <c r="AA8" s="11">
        <v>79</v>
      </c>
      <c r="AB8" s="11">
        <v>58</v>
      </c>
      <c r="AC8" s="11">
        <v>31</v>
      </c>
      <c r="AD8" s="11">
        <v>18</v>
      </c>
      <c r="AE8" s="11"/>
      <c r="AF8" s="11">
        <v>234</v>
      </c>
      <c r="AG8" s="11">
        <v>277</v>
      </c>
      <c r="AH8" s="11">
        <v>97</v>
      </c>
      <c r="AI8" s="11"/>
      <c r="AJ8" s="11">
        <v>227</v>
      </c>
      <c r="AK8" s="11">
        <v>185</v>
      </c>
      <c r="AL8" s="11">
        <v>45</v>
      </c>
      <c r="AM8" s="11">
        <v>15</v>
      </c>
      <c r="AN8" s="11">
        <v>103</v>
      </c>
      <c r="AO8" s="11"/>
      <c r="AP8" s="11">
        <v>121</v>
      </c>
      <c r="AQ8" s="11">
        <v>244</v>
      </c>
      <c r="AR8" s="11">
        <v>52</v>
      </c>
      <c r="AS8" s="11">
        <v>93</v>
      </c>
      <c r="AT8" s="11">
        <v>33</v>
      </c>
      <c r="AU8" s="11"/>
      <c r="AV8" s="11">
        <v>207</v>
      </c>
      <c r="AW8" s="11">
        <v>128</v>
      </c>
      <c r="AX8" s="11">
        <v>57</v>
      </c>
      <c r="AY8" s="11">
        <v>116</v>
      </c>
      <c r="AZ8" s="11">
        <v>41</v>
      </c>
      <c r="BA8" s="11">
        <v>64</v>
      </c>
      <c r="BB8" s="11"/>
      <c r="BC8" s="11">
        <v>159</v>
      </c>
      <c r="BD8" s="11">
        <v>157</v>
      </c>
      <c r="BE8" s="11">
        <v>182</v>
      </c>
      <c r="BF8" s="11">
        <v>90</v>
      </c>
      <c r="BG8" s="11">
        <v>7</v>
      </c>
    </row>
    <row r="9" spans="2:59" x14ac:dyDescent="0.35">
      <c r="B9" s="18" t="s">
        <v>323</v>
      </c>
      <c r="C9" s="17">
        <v>0.47833422953841498</v>
      </c>
      <c r="D9" s="17">
        <v>0.467419447599567</v>
      </c>
      <c r="E9" s="17">
        <v>0.48459793806941098</v>
      </c>
      <c r="F9" s="17"/>
      <c r="G9" s="17">
        <v>0.50910668731709197</v>
      </c>
      <c r="H9" s="17">
        <v>0.49042765869303101</v>
      </c>
      <c r="I9" s="17">
        <v>0.49397192608454799</v>
      </c>
      <c r="J9" s="17">
        <v>0.48477890683097602</v>
      </c>
      <c r="K9" s="17">
        <v>0.46607142614255598</v>
      </c>
      <c r="L9" s="17">
        <v>0.43711691358177202</v>
      </c>
      <c r="M9" s="17"/>
      <c r="N9" s="17">
        <v>0.49104799431594298</v>
      </c>
      <c r="O9" s="17">
        <v>0.44513958186310698</v>
      </c>
      <c r="P9" s="17">
        <v>0.48414712193527598</v>
      </c>
      <c r="Q9" s="17">
        <v>0.49987457319504502</v>
      </c>
      <c r="R9" s="17"/>
      <c r="S9" s="17">
        <v>0.56488620375866805</v>
      </c>
      <c r="T9" s="17">
        <v>0.50034874895690695</v>
      </c>
      <c r="U9" s="17">
        <v>0.40791534956555497</v>
      </c>
      <c r="V9" s="17">
        <v>0.36408968817644399</v>
      </c>
      <c r="W9" s="17">
        <v>0.49198378767480899</v>
      </c>
      <c r="X9" s="17">
        <v>0.418152434307209</v>
      </c>
      <c r="Y9" s="17">
        <v>0.52888233635969895</v>
      </c>
      <c r="Z9" s="17">
        <v>0.48173258347359998</v>
      </c>
      <c r="AA9" s="17">
        <v>0.457439934646099</v>
      </c>
      <c r="AB9" s="17">
        <v>0.45912610340911503</v>
      </c>
      <c r="AC9" s="17">
        <v>0.538148476399534</v>
      </c>
      <c r="AD9" s="17">
        <v>0.55841642742478004</v>
      </c>
      <c r="AE9" s="17"/>
      <c r="AF9" s="17">
        <v>0.46040534657753401</v>
      </c>
      <c r="AG9" s="17">
        <v>0.49047730469774498</v>
      </c>
      <c r="AH9" s="17">
        <v>0.51628147461745</v>
      </c>
      <c r="AI9" s="17"/>
      <c r="AJ9" s="17">
        <v>0.43357124346007497</v>
      </c>
      <c r="AK9" s="17">
        <v>0.51779452739724297</v>
      </c>
      <c r="AL9" s="17">
        <v>0.52613642071338695</v>
      </c>
      <c r="AM9" s="17">
        <v>0.39179540551320902</v>
      </c>
      <c r="AN9" s="17">
        <v>0.46790499588212198</v>
      </c>
      <c r="AO9" s="17"/>
      <c r="AP9" s="17">
        <v>0.41623682911133297</v>
      </c>
      <c r="AQ9" s="17">
        <v>0.51748992719280296</v>
      </c>
      <c r="AR9" s="17">
        <v>0.47194673644964402</v>
      </c>
      <c r="AS9" s="17">
        <v>0.42291953091464102</v>
      </c>
      <c r="AT9" s="17">
        <v>0.58256312414358802</v>
      </c>
      <c r="AU9" s="17"/>
      <c r="AV9" s="17">
        <v>0.55354155775110303</v>
      </c>
      <c r="AW9" s="17">
        <v>0.43298907568258699</v>
      </c>
      <c r="AX9" s="17">
        <v>0.54795379799468102</v>
      </c>
      <c r="AY9" s="17">
        <v>0.40023726718416403</v>
      </c>
      <c r="AZ9" s="17">
        <v>0.58899119170194103</v>
      </c>
      <c r="BA9" s="17">
        <v>0.325506310204217</v>
      </c>
      <c r="BB9" s="17"/>
      <c r="BC9" s="17">
        <v>0.47179892574809601</v>
      </c>
      <c r="BD9" s="17">
        <v>0.46257435269377301</v>
      </c>
      <c r="BE9" s="17">
        <v>0.545725013050264</v>
      </c>
      <c r="BF9" s="17">
        <v>0.46872782242363897</v>
      </c>
      <c r="BG9" s="17">
        <v>0.38959992489402101</v>
      </c>
    </row>
    <row r="10" spans="2:59" x14ac:dyDescent="0.35">
      <c r="B10" s="18" t="s">
        <v>324</v>
      </c>
      <c r="C10" s="17">
        <v>0.35752179434506498</v>
      </c>
      <c r="D10" s="17">
        <v>0.33036158784506597</v>
      </c>
      <c r="E10" s="17">
        <v>0.38608039225028901</v>
      </c>
      <c r="F10" s="17"/>
      <c r="G10" s="17">
        <v>0.28130111732401603</v>
      </c>
      <c r="H10" s="17">
        <v>0.31696513118432601</v>
      </c>
      <c r="I10" s="17">
        <v>0.37272937294994402</v>
      </c>
      <c r="J10" s="17">
        <v>0.37443344366007802</v>
      </c>
      <c r="K10" s="17">
        <v>0.34485551649994201</v>
      </c>
      <c r="L10" s="17">
        <v>0.41941002428643198</v>
      </c>
      <c r="M10" s="17"/>
      <c r="N10" s="17">
        <v>0.36157979001059298</v>
      </c>
      <c r="O10" s="17">
        <v>0.40343780952146102</v>
      </c>
      <c r="P10" s="17">
        <v>0.32404484826799101</v>
      </c>
      <c r="Q10" s="17">
        <v>0.327751111219313</v>
      </c>
      <c r="R10" s="17"/>
      <c r="S10" s="17">
        <v>0.278655298416079</v>
      </c>
      <c r="T10" s="17">
        <v>0.32620567663356498</v>
      </c>
      <c r="U10" s="17">
        <v>0.43137573042243099</v>
      </c>
      <c r="V10" s="17">
        <v>0.35348903410118898</v>
      </c>
      <c r="W10" s="17">
        <v>0.39856413445227201</v>
      </c>
      <c r="X10" s="17">
        <v>0.40292208592819001</v>
      </c>
      <c r="Y10" s="17">
        <v>0.34670038464840902</v>
      </c>
      <c r="Z10" s="17">
        <v>0.33563646888400001</v>
      </c>
      <c r="AA10" s="17">
        <v>0.40640013506704398</v>
      </c>
      <c r="AB10" s="17">
        <v>0.39156719981494098</v>
      </c>
      <c r="AC10" s="17">
        <v>0.370350476016647</v>
      </c>
      <c r="AD10" s="17">
        <v>0.20246682844074801</v>
      </c>
      <c r="AE10" s="17"/>
      <c r="AF10" s="17">
        <v>0.37728037009098397</v>
      </c>
      <c r="AG10" s="17">
        <v>0.35685298120216702</v>
      </c>
      <c r="AH10" s="17">
        <v>0.30281546931268999</v>
      </c>
      <c r="AI10" s="17"/>
      <c r="AJ10" s="17">
        <v>0.40275982146345901</v>
      </c>
      <c r="AK10" s="17">
        <v>0.36865722705388199</v>
      </c>
      <c r="AL10" s="17">
        <v>0.27197278195311297</v>
      </c>
      <c r="AM10" s="17">
        <v>0.32824996442639198</v>
      </c>
      <c r="AN10" s="17">
        <v>0.39498840736799501</v>
      </c>
      <c r="AO10" s="17"/>
      <c r="AP10" s="17">
        <v>0.38842518711532198</v>
      </c>
      <c r="AQ10" s="17">
        <v>0.376115375901865</v>
      </c>
      <c r="AR10" s="17">
        <v>0.36997490941769501</v>
      </c>
      <c r="AS10" s="17">
        <v>0.41291908715988801</v>
      </c>
      <c r="AT10" s="17">
        <v>0.163256953847181</v>
      </c>
      <c r="AU10" s="17"/>
      <c r="AV10" s="17">
        <v>0.35205940606956299</v>
      </c>
      <c r="AW10" s="17">
        <v>0.38839122733373899</v>
      </c>
      <c r="AX10" s="17">
        <v>0.33822705349204302</v>
      </c>
      <c r="AY10" s="17">
        <v>0.41605592929524499</v>
      </c>
      <c r="AZ10" s="17">
        <v>0.159098450858006</v>
      </c>
      <c r="BA10" s="17">
        <v>0.35752656193774701</v>
      </c>
      <c r="BB10" s="17"/>
      <c r="BC10" s="17">
        <v>0.39232740365745999</v>
      </c>
      <c r="BD10" s="17">
        <v>0.36850319889779598</v>
      </c>
      <c r="BE10" s="17">
        <v>0.30314568079494197</v>
      </c>
      <c r="BF10" s="17">
        <v>0.40305677754324398</v>
      </c>
      <c r="BG10" s="17">
        <v>0.32641869774061799</v>
      </c>
    </row>
    <row r="11" spans="2:59" x14ac:dyDescent="0.35">
      <c r="B11" s="18" t="s">
        <v>325</v>
      </c>
      <c r="C11" s="17">
        <v>0.10714811770156001</v>
      </c>
      <c r="D11" s="17">
        <v>0.13423069208060001</v>
      </c>
      <c r="E11" s="17">
        <v>8.2303891556813905E-2</v>
      </c>
      <c r="F11" s="17"/>
      <c r="G11" s="17">
        <v>0.13878234012329099</v>
      </c>
      <c r="H11" s="17">
        <v>9.7264870872240894E-2</v>
      </c>
      <c r="I11" s="17">
        <v>7.5927807326941196E-2</v>
      </c>
      <c r="J11" s="17">
        <v>9.6881517112689997E-2</v>
      </c>
      <c r="K11" s="17">
        <v>0.11776239531992901</v>
      </c>
      <c r="L11" s="17">
        <v>0.119346040117265</v>
      </c>
      <c r="M11" s="17"/>
      <c r="N11" s="17">
        <v>9.7281199037758906E-2</v>
      </c>
      <c r="O11" s="17">
        <v>0.12993192830529601</v>
      </c>
      <c r="P11" s="17">
        <v>0.120019641683637</v>
      </c>
      <c r="Q11" s="17">
        <v>8.1273314472911501E-2</v>
      </c>
      <c r="R11" s="17"/>
      <c r="S11" s="17">
        <v>8.1926446639881703E-2</v>
      </c>
      <c r="T11" s="17">
        <v>0.116139853052368</v>
      </c>
      <c r="U11" s="17">
        <v>0.12325549320909</v>
      </c>
      <c r="V11" s="17">
        <v>0.20873321208950299</v>
      </c>
      <c r="W11" s="17">
        <v>5.3227974267628902E-2</v>
      </c>
      <c r="X11" s="17">
        <v>9.3021430756079396E-2</v>
      </c>
      <c r="Y11" s="17">
        <v>5.7762728448179403E-2</v>
      </c>
      <c r="Z11" s="17">
        <v>0.14929492315631801</v>
      </c>
      <c r="AA11" s="17">
        <v>7.6147851455027102E-2</v>
      </c>
      <c r="AB11" s="17">
        <v>0.13536773203640401</v>
      </c>
      <c r="AC11" s="17">
        <v>6.6339136787569197E-2</v>
      </c>
      <c r="AD11" s="17">
        <v>0.19525966569210501</v>
      </c>
      <c r="AE11" s="17"/>
      <c r="AF11" s="17">
        <v>0.11282544373572501</v>
      </c>
      <c r="AG11" s="17">
        <v>0.10492418328919</v>
      </c>
      <c r="AH11" s="17">
        <v>8.3480055933808001E-2</v>
      </c>
      <c r="AI11" s="17"/>
      <c r="AJ11" s="17">
        <v>0.110693452786646</v>
      </c>
      <c r="AK11" s="17">
        <v>5.51703545249837E-2</v>
      </c>
      <c r="AL11" s="17">
        <v>0.126460786794208</v>
      </c>
      <c r="AM11" s="17">
        <v>0.14328246048128601</v>
      </c>
      <c r="AN11" s="17">
        <v>9.7063007412561506E-2</v>
      </c>
      <c r="AO11" s="17"/>
      <c r="AP11" s="17">
        <v>0.11999709304467</v>
      </c>
      <c r="AQ11" s="17">
        <v>6.0213770679738397E-2</v>
      </c>
      <c r="AR11" s="17">
        <v>0.10493711572917</v>
      </c>
      <c r="AS11" s="17">
        <v>0.11252651297289799</v>
      </c>
      <c r="AT11" s="17">
        <v>0.159377084373373</v>
      </c>
      <c r="AU11" s="17"/>
      <c r="AV11" s="17">
        <v>6.1761113436482301E-2</v>
      </c>
      <c r="AW11" s="17">
        <v>0.100043779452091</v>
      </c>
      <c r="AX11" s="17">
        <v>9.9588437964858501E-2</v>
      </c>
      <c r="AY11" s="17">
        <v>0.138008399379001</v>
      </c>
      <c r="AZ11" s="17">
        <v>0.17585552630656801</v>
      </c>
      <c r="BA11" s="17">
        <v>0.16772693844359801</v>
      </c>
      <c r="BB11" s="17"/>
      <c r="BC11" s="17">
        <v>0.10166771792488501</v>
      </c>
      <c r="BD11" s="17">
        <v>8.8988134374878694E-2</v>
      </c>
      <c r="BE11" s="17">
        <v>0.100882577752925</v>
      </c>
      <c r="BF11" s="17">
        <v>8.5317315654990705E-2</v>
      </c>
      <c r="BG11" s="17">
        <v>0.165979613707468</v>
      </c>
    </row>
    <row r="12" spans="2:59" x14ac:dyDescent="0.35">
      <c r="B12" s="18" t="s">
        <v>326</v>
      </c>
      <c r="C12" s="17">
        <v>1.9775386936104401E-2</v>
      </c>
      <c r="D12" s="17">
        <v>2.5793118652757501E-2</v>
      </c>
      <c r="E12" s="17">
        <v>1.42234168626259E-2</v>
      </c>
      <c r="F12" s="17"/>
      <c r="G12" s="17">
        <v>4.1168972866362299E-2</v>
      </c>
      <c r="H12" s="17">
        <v>3.9192656785756702E-2</v>
      </c>
      <c r="I12" s="17">
        <v>2.04389637005623E-2</v>
      </c>
      <c r="J12" s="17">
        <v>1.49692876372208E-2</v>
      </c>
      <c r="K12" s="17">
        <v>1.11375678765633E-2</v>
      </c>
      <c r="L12" s="17">
        <v>0</v>
      </c>
      <c r="M12" s="17"/>
      <c r="N12" s="17">
        <v>4.4379384986321803E-2</v>
      </c>
      <c r="O12" s="17">
        <v>5.4937274713871996E-3</v>
      </c>
      <c r="P12" s="17">
        <v>1.7824858500892601E-2</v>
      </c>
      <c r="Q12" s="17">
        <v>1.20223544544632E-2</v>
      </c>
      <c r="R12" s="17"/>
      <c r="S12" s="17">
        <v>4.6948135387496398E-2</v>
      </c>
      <c r="T12" s="17">
        <v>2.3213115759459699E-2</v>
      </c>
      <c r="U12" s="17">
        <v>0</v>
      </c>
      <c r="V12" s="17">
        <v>1.7584765170721401E-2</v>
      </c>
      <c r="W12" s="17">
        <v>3.7846401762632299E-2</v>
      </c>
      <c r="X12" s="17">
        <v>0</v>
      </c>
      <c r="Y12" s="17">
        <v>5.0513074212357303E-2</v>
      </c>
      <c r="Z12" s="17">
        <v>0</v>
      </c>
      <c r="AA12" s="17">
        <v>1.1997547852247501E-2</v>
      </c>
      <c r="AB12" s="17">
        <v>0</v>
      </c>
      <c r="AC12" s="17">
        <v>0</v>
      </c>
      <c r="AD12" s="17">
        <v>0</v>
      </c>
      <c r="AE12" s="17"/>
      <c r="AF12" s="17">
        <v>1.6635705480156401E-2</v>
      </c>
      <c r="AG12" s="17">
        <v>1.88865585724214E-2</v>
      </c>
      <c r="AH12" s="17">
        <v>2.6145442640326099E-2</v>
      </c>
      <c r="AI12" s="17"/>
      <c r="AJ12" s="17">
        <v>2.5621687159082699E-2</v>
      </c>
      <c r="AK12" s="17">
        <v>2.0912543343245701E-2</v>
      </c>
      <c r="AL12" s="17">
        <v>1.40573840434747E-2</v>
      </c>
      <c r="AM12" s="17">
        <v>5.5825866648295502E-2</v>
      </c>
      <c r="AN12" s="17">
        <v>0</v>
      </c>
      <c r="AO12" s="17"/>
      <c r="AP12" s="17">
        <v>3.1784826826561897E-2</v>
      </c>
      <c r="AQ12" s="17">
        <v>1.8496075755610301E-2</v>
      </c>
      <c r="AR12" s="17">
        <v>1.8240539378950201E-2</v>
      </c>
      <c r="AS12" s="17">
        <v>1.9215407771671099E-2</v>
      </c>
      <c r="AT12" s="17">
        <v>1.88119084482915E-2</v>
      </c>
      <c r="AU12" s="17"/>
      <c r="AV12" s="17">
        <v>1.3696249661399399E-2</v>
      </c>
      <c r="AW12" s="17">
        <v>3.7868946955018697E-2</v>
      </c>
      <c r="AX12" s="17">
        <v>0</v>
      </c>
      <c r="AY12" s="17">
        <v>7.3024102140978996E-3</v>
      </c>
      <c r="AZ12" s="17">
        <v>1.50917056494544E-2</v>
      </c>
      <c r="BA12" s="17">
        <v>5.4823146789450099E-2</v>
      </c>
      <c r="BB12" s="17"/>
      <c r="BC12" s="17">
        <v>0</v>
      </c>
      <c r="BD12" s="17">
        <v>2.4786496290368401E-2</v>
      </c>
      <c r="BE12" s="17">
        <v>2.27363272081599E-2</v>
      </c>
      <c r="BF12" s="17">
        <v>3.16458758783092E-2</v>
      </c>
      <c r="BG12" s="17">
        <v>0.118001763657894</v>
      </c>
    </row>
    <row r="13" spans="2:59" x14ac:dyDescent="0.35">
      <c r="B13" s="18" t="s">
        <v>327</v>
      </c>
      <c r="C13" s="17">
        <v>8.7898669799463692E-3</v>
      </c>
      <c r="D13" s="17">
        <v>1.81310822380235E-2</v>
      </c>
      <c r="E13" s="17">
        <v>0</v>
      </c>
      <c r="F13" s="17"/>
      <c r="G13" s="17">
        <v>2.1638449354207601E-2</v>
      </c>
      <c r="H13" s="17">
        <v>1.7694265623494299E-2</v>
      </c>
      <c r="I13" s="17">
        <v>0</v>
      </c>
      <c r="J13" s="17">
        <v>0</v>
      </c>
      <c r="K13" s="17">
        <v>2.34926407880491E-2</v>
      </c>
      <c r="L13" s="17">
        <v>0</v>
      </c>
      <c r="M13" s="17"/>
      <c r="N13" s="17">
        <v>0</v>
      </c>
      <c r="O13" s="17">
        <v>5.3312740200361997E-3</v>
      </c>
      <c r="P13" s="17">
        <v>1.2804421928853201E-2</v>
      </c>
      <c r="Q13" s="17">
        <v>1.82873956520847E-2</v>
      </c>
      <c r="R13" s="17"/>
      <c r="S13" s="17">
        <v>0</v>
      </c>
      <c r="T13" s="17">
        <v>1.15428398721823E-2</v>
      </c>
      <c r="U13" s="17">
        <v>1.8282703477000999E-2</v>
      </c>
      <c r="V13" s="17">
        <v>1.7424910095659701E-2</v>
      </c>
      <c r="W13" s="17">
        <v>0</v>
      </c>
      <c r="X13" s="17">
        <v>1.85363230990345E-2</v>
      </c>
      <c r="Y13" s="17">
        <v>0</v>
      </c>
      <c r="Z13" s="17">
        <v>0</v>
      </c>
      <c r="AA13" s="17">
        <v>1.28538657190626E-2</v>
      </c>
      <c r="AB13" s="17">
        <v>0</v>
      </c>
      <c r="AC13" s="17">
        <v>2.5161910796249801E-2</v>
      </c>
      <c r="AD13" s="17">
        <v>0</v>
      </c>
      <c r="AE13" s="17"/>
      <c r="AF13" s="17">
        <v>0</v>
      </c>
      <c r="AG13" s="17">
        <v>1.08544462690198E-2</v>
      </c>
      <c r="AH13" s="17">
        <v>8.1284714712785595E-3</v>
      </c>
      <c r="AI13" s="17"/>
      <c r="AJ13" s="17">
        <v>1.2247217764500299E-2</v>
      </c>
      <c r="AK13" s="17">
        <v>6.1280302658434302E-3</v>
      </c>
      <c r="AL13" s="17">
        <v>0</v>
      </c>
      <c r="AM13" s="17">
        <v>0</v>
      </c>
      <c r="AN13" s="17">
        <v>0</v>
      </c>
      <c r="AO13" s="17"/>
      <c r="AP13" s="17">
        <v>9.3658478783669504E-3</v>
      </c>
      <c r="AQ13" s="17">
        <v>4.6563324181207203E-3</v>
      </c>
      <c r="AR13" s="17">
        <v>1.9292542601703402E-2</v>
      </c>
      <c r="AS13" s="17">
        <v>1.9297778094975598E-2</v>
      </c>
      <c r="AT13" s="17">
        <v>0</v>
      </c>
      <c r="AU13" s="17"/>
      <c r="AV13" s="17">
        <v>5.4975202758523502E-3</v>
      </c>
      <c r="AW13" s="17">
        <v>1.65653490839924E-2</v>
      </c>
      <c r="AX13" s="17">
        <v>0</v>
      </c>
      <c r="AY13" s="17">
        <v>1.55528033303534E-2</v>
      </c>
      <c r="AZ13" s="17">
        <v>0</v>
      </c>
      <c r="BA13" s="17">
        <v>1.5469168737964299E-2</v>
      </c>
      <c r="BB13" s="17"/>
      <c r="BC13" s="17">
        <v>1.7505160609202E-2</v>
      </c>
      <c r="BD13" s="17">
        <v>1.44831218736359E-2</v>
      </c>
      <c r="BE13" s="17">
        <v>0</v>
      </c>
      <c r="BF13" s="17">
        <v>1.1252208499816899E-2</v>
      </c>
      <c r="BG13" s="17">
        <v>0</v>
      </c>
    </row>
    <row r="14" spans="2:59" x14ac:dyDescent="0.35">
      <c r="B14" s="18" t="s">
        <v>815</v>
      </c>
      <c r="C14" s="17">
        <v>2.8430604498908899E-2</v>
      </c>
      <c r="D14" s="17">
        <v>2.40640715839853E-2</v>
      </c>
      <c r="E14" s="17">
        <v>3.2794361260861202E-2</v>
      </c>
      <c r="F14" s="17"/>
      <c r="G14" s="17">
        <v>8.0024330150309797E-3</v>
      </c>
      <c r="H14" s="17">
        <v>3.8455416841151502E-2</v>
      </c>
      <c r="I14" s="17">
        <v>3.69319299380041E-2</v>
      </c>
      <c r="J14" s="17">
        <v>2.8936844759035601E-2</v>
      </c>
      <c r="K14" s="17">
        <v>3.6680453372960498E-2</v>
      </c>
      <c r="L14" s="17">
        <v>2.4127022014530802E-2</v>
      </c>
      <c r="M14" s="17"/>
      <c r="N14" s="17">
        <v>5.7116316493834203E-3</v>
      </c>
      <c r="O14" s="17">
        <v>1.0665678818712001E-2</v>
      </c>
      <c r="P14" s="17">
        <v>4.1159107683350502E-2</v>
      </c>
      <c r="Q14" s="17">
        <v>6.0791251006183197E-2</v>
      </c>
      <c r="R14" s="17"/>
      <c r="S14" s="17">
        <v>2.7583915797874201E-2</v>
      </c>
      <c r="T14" s="17">
        <v>2.2549765725517701E-2</v>
      </c>
      <c r="U14" s="17">
        <v>1.9170723325923501E-2</v>
      </c>
      <c r="V14" s="17">
        <v>3.8678390366483198E-2</v>
      </c>
      <c r="W14" s="17">
        <v>1.8377701842657301E-2</v>
      </c>
      <c r="X14" s="17">
        <v>6.7367725909487905E-2</v>
      </c>
      <c r="Y14" s="17">
        <v>1.61414763313554E-2</v>
      </c>
      <c r="Z14" s="17">
        <v>3.3336024486081403E-2</v>
      </c>
      <c r="AA14" s="17">
        <v>3.5160665260519502E-2</v>
      </c>
      <c r="AB14" s="17">
        <v>1.393896473954E-2</v>
      </c>
      <c r="AC14" s="17">
        <v>0</v>
      </c>
      <c r="AD14" s="17">
        <v>4.3857078442367303E-2</v>
      </c>
      <c r="AE14" s="17"/>
      <c r="AF14" s="17">
        <v>3.2853134115600702E-2</v>
      </c>
      <c r="AG14" s="17">
        <v>1.8004525969456699E-2</v>
      </c>
      <c r="AH14" s="17">
        <v>6.3149086024447895E-2</v>
      </c>
      <c r="AI14" s="17"/>
      <c r="AJ14" s="17">
        <v>1.51065773662375E-2</v>
      </c>
      <c r="AK14" s="17">
        <v>3.13373174148023E-2</v>
      </c>
      <c r="AL14" s="17">
        <v>6.1372626495817498E-2</v>
      </c>
      <c r="AM14" s="17">
        <v>8.0846302930817904E-2</v>
      </c>
      <c r="AN14" s="17">
        <v>4.0043589337322202E-2</v>
      </c>
      <c r="AO14" s="17"/>
      <c r="AP14" s="17">
        <v>3.4190216023746001E-2</v>
      </c>
      <c r="AQ14" s="17">
        <v>2.3028518051863199E-2</v>
      </c>
      <c r="AR14" s="17">
        <v>1.5608156422838E-2</v>
      </c>
      <c r="AS14" s="17">
        <v>1.31216830859256E-2</v>
      </c>
      <c r="AT14" s="17">
        <v>7.59909291875661E-2</v>
      </c>
      <c r="AU14" s="17"/>
      <c r="AV14" s="17">
        <v>1.34441528055998E-2</v>
      </c>
      <c r="AW14" s="17">
        <v>2.41416214925711E-2</v>
      </c>
      <c r="AX14" s="17">
        <v>1.4230710548416599E-2</v>
      </c>
      <c r="AY14" s="17">
        <v>2.2843190597138699E-2</v>
      </c>
      <c r="AZ14" s="17">
        <v>6.0963125484030198E-2</v>
      </c>
      <c r="BA14" s="17">
        <v>7.8947873887023207E-2</v>
      </c>
      <c r="BB14" s="17"/>
      <c r="BC14" s="17">
        <v>1.67007920603571E-2</v>
      </c>
      <c r="BD14" s="17">
        <v>4.0664695869548399E-2</v>
      </c>
      <c r="BE14" s="17">
        <v>2.7510401193709299E-2</v>
      </c>
      <c r="BF14" s="17">
        <v>0</v>
      </c>
      <c r="BG14" s="17">
        <v>0</v>
      </c>
    </row>
    <row r="15" spans="2:59" x14ac:dyDescent="0.35">
      <c r="B15" s="18" t="s">
        <v>328</v>
      </c>
      <c r="C15" s="21">
        <v>0.83585602388348001</v>
      </c>
      <c r="D15" s="21">
        <v>0.79778103544463397</v>
      </c>
      <c r="E15" s="21">
        <v>0.87067833031969899</v>
      </c>
      <c r="F15" s="21"/>
      <c r="G15" s="21">
        <v>0.79040780464110805</v>
      </c>
      <c r="H15" s="21">
        <v>0.80739278987735696</v>
      </c>
      <c r="I15" s="21">
        <v>0.866701299034492</v>
      </c>
      <c r="J15" s="21">
        <v>0.85921235049105404</v>
      </c>
      <c r="K15" s="21">
        <v>0.81092694264249798</v>
      </c>
      <c r="L15" s="21">
        <v>0.856526937868204</v>
      </c>
      <c r="M15" s="21"/>
      <c r="N15" s="21">
        <v>0.85262778432653596</v>
      </c>
      <c r="O15" s="21">
        <v>0.848577391384569</v>
      </c>
      <c r="P15" s="21">
        <v>0.80819197020326705</v>
      </c>
      <c r="Q15" s="21">
        <v>0.82762568441435702</v>
      </c>
      <c r="R15" s="21"/>
      <c r="S15" s="21">
        <v>0.84354150217474799</v>
      </c>
      <c r="T15" s="21">
        <v>0.82655442559047199</v>
      </c>
      <c r="U15" s="21">
        <v>0.83929107998798502</v>
      </c>
      <c r="V15" s="21">
        <v>0.71757872227763198</v>
      </c>
      <c r="W15" s="21">
        <v>0.890547922127082</v>
      </c>
      <c r="X15" s="21">
        <v>0.82107452023539795</v>
      </c>
      <c r="Y15" s="21">
        <v>0.87558272100810797</v>
      </c>
      <c r="Z15" s="21">
        <v>0.81736905235760104</v>
      </c>
      <c r="AA15" s="21">
        <v>0.86384006971314298</v>
      </c>
      <c r="AB15" s="21">
        <v>0.85069330322405601</v>
      </c>
      <c r="AC15" s="21">
        <v>0.90849895241618095</v>
      </c>
      <c r="AD15" s="21">
        <v>0.76088325586552796</v>
      </c>
      <c r="AE15" s="21"/>
      <c r="AF15" s="21">
        <v>0.83768571666851799</v>
      </c>
      <c r="AG15" s="21">
        <v>0.84733028589991199</v>
      </c>
      <c r="AH15" s="21">
        <v>0.81909694393013899</v>
      </c>
      <c r="AI15" s="21"/>
      <c r="AJ15" s="21">
        <v>0.83633106492353404</v>
      </c>
      <c r="AK15" s="21">
        <v>0.88645175445112501</v>
      </c>
      <c r="AL15" s="21">
        <v>0.79810920266649998</v>
      </c>
      <c r="AM15" s="21">
        <v>0.720045369939601</v>
      </c>
      <c r="AN15" s="21">
        <v>0.86289340325011599</v>
      </c>
      <c r="AO15" s="21"/>
      <c r="AP15" s="21">
        <v>0.80466201622665501</v>
      </c>
      <c r="AQ15" s="21">
        <v>0.89360530309466701</v>
      </c>
      <c r="AR15" s="21">
        <v>0.84192164586733798</v>
      </c>
      <c r="AS15" s="21">
        <v>0.83583861807452997</v>
      </c>
      <c r="AT15" s="21">
        <v>0.74582007799076999</v>
      </c>
      <c r="AU15" s="21"/>
      <c r="AV15" s="21">
        <v>0.90560096382066602</v>
      </c>
      <c r="AW15" s="21">
        <v>0.82138030301632603</v>
      </c>
      <c r="AX15" s="21">
        <v>0.88618085148672499</v>
      </c>
      <c r="AY15" s="21">
        <v>0.81629319647940901</v>
      </c>
      <c r="AZ15" s="21">
        <v>0.74808964255994803</v>
      </c>
      <c r="BA15" s="21">
        <v>0.68303287214196495</v>
      </c>
      <c r="BB15" s="21"/>
      <c r="BC15" s="21">
        <v>0.864126329405555</v>
      </c>
      <c r="BD15" s="21">
        <v>0.83107755159156904</v>
      </c>
      <c r="BE15" s="21">
        <v>0.84887069384520597</v>
      </c>
      <c r="BF15" s="21">
        <v>0.87178459996688296</v>
      </c>
      <c r="BG15" s="21">
        <v>0.716018622634638</v>
      </c>
    </row>
    <row r="16" spans="2:59" x14ac:dyDescent="0.35">
      <c r="B16" s="18" t="s">
        <v>329</v>
      </c>
      <c r="C16" s="21">
        <v>2.8565253916050699E-2</v>
      </c>
      <c r="D16" s="21">
        <v>4.3924200890781001E-2</v>
      </c>
      <c r="E16" s="21">
        <v>1.42234168626259E-2</v>
      </c>
      <c r="F16" s="21"/>
      <c r="G16" s="21">
        <v>6.2807422220569994E-2</v>
      </c>
      <c r="H16" s="21">
        <v>5.6886922409250897E-2</v>
      </c>
      <c r="I16" s="21">
        <v>2.04389637005623E-2</v>
      </c>
      <c r="J16" s="21">
        <v>1.49692876372208E-2</v>
      </c>
      <c r="K16" s="21">
        <v>3.46302086646125E-2</v>
      </c>
      <c r="L16" s="21">
        <v>0</v>
      </c>
      <c r="M16" s="21"/>
      <c r="N16" s="21">
        <v>4.4379384986321803E-2</v>
      </c>
      <c r="O16" s="21">
        <v>1.0825001491423399E-2</v>
      </c>
      <c r="P16" s="21">
        <v>3.06292804297458E-2</v>
      </c>
      <c r="Q16" s="21">
        <v>3.0309750106547999E-2</v>
      </c>
      <c r="R16" s="21"/>
      <c r="S16" s="21">
        <v>4.6948135387496398E-2</v>
      </c>
      <c r="T16" s="21">
        <v>3.4755955631642001E-2</v>
      </c>
      <c r="U16" s="21">
        <v>1.8282703477000999E-2</v>
      </c>
      <c r="V16" s="21">
        <v>3.5009675266381102E-2</v>
      </c>
      <c r="W16" s="21">
        <v>3.7846401762632299E-2</v>
      </c>
      <c r="X16" s="21">
        <v>1.85363230990345E-2</v>
      </c>
      <c r="Y16" s="21">
        <v>5.0513074212357303E-2</v>
      </c>
      <c r="Z16" s="21">
        <v>0</v>
      </c>
      <c r="AA16" s="21">
        <v>2.48514135713102E-2</v>
      </c>
      <c r="AB16" s="21">
        <v>0</v>
      </c>
      <c r="AC16" s="21">
        <v>2.5161910796249801E-2</v>
      </c>
      <c r="AD16" s="21">
        <v>0</v>
      </c>
      <c r="AE16" s="21"/>
      <c r="AF16" s="21">
        <v>1.6635705480156401E-2</v>
      </c>
      <c r="AG16" s="21">
        <v>2.9741004841441199E-2</v>
      </c>
      <c r="AH16" s="21">
        <v>3.4273914111604603E-2</v>
      </c>
      <c r="AI16" s="21"/>
      <c r="AJ16" s="21">
        <v>3.7868904923582997E-2</v>
      </c>
      <c r="AK16" s="21">
        <v>2.70405736090891E-2</v>
      </c>
      <c r="AL16" s="21">
        <v>1.40573840434747E-2</v>
      </c>
      <c r="AM16" s="21">
        <v>5.5825866648295502E-2</v>
      </c>
      <c r="AN16" s="21">
        <v>0</v>
      </c>
      <c r="AO16" s="21"/>
      <c r="AP16" s="21">
        <v>4.1150674704928898E-2</v>
      </c>
      <c r="AQ16" s="21">
        <v>2.3152408173731001E-2</v>
      </c>
      <c r="AR16" s="21">
        <v>3.7533081980653603E-2</v>
      </c>
      <c r="AS16" s="21">
        <v>3.8513185866646697E-2</v>
      </c>
      <c r="AT16" s="21">
        <v>1.88119084482915E-2</v>
      </c>
      <c r="AU16" s="21"/>
      <c r="AV16" s="21">
        <v>1.9193769937251699E-2</v>
      </c>
      <c r="AW16" s="21">
        <v>5.44342960390111E-2</v>
      </c>
      <c r="AX16" s="21">
        <v>0</v>
      </c>
      <c r="AY16" s="21">
        <v>2.2855213544451299E-2</v>
      </c>
      <c r="AZ16" s="21">
        <v>1.50917056494544E-2</v>
      </c>
      <c r="BA16" s="21">
        <v>7.0292315527414301E-2</v>
      </c>
      <c r="BB16" s="21"/>
      <c r="BC16" s="21">
        <v>1.7505160609202E-2</v>
      </c>
      <c r="BD16" s="21">
        <v>3.9269618164004198E-2</v>
      </c>
      <c r="BE16" s="21">
        <v>2.27363272081599E-2</v>
      </c>
      <c r="BF16" s="21">
        <v>4.2898084378125999E-2</v>
      </c>
      <c r="BG16" s="21">
        <v>0.118001763657894</v>
      </c>
    </row>
    <row r="17" spans="2:59" x14ac:dyDescent="0.35">
      <c r="B17" s="18" t="s">
        <v>141</v>
      </c>
      <c r="C17" s="22">
        <v>0.80729076996742999</v>
      </c>
      <c r="D17" s="22">
        <v>0.75385683455385299</v>
      </c>
      <c r="E17" s="22">
        <v>0.85645491345707303</v>
      </c>
      <c r="F17" s="22"/>
      <c r="G17" s="22">
        <v>0.72760038242053804</v>
      </c>
      <c r="H17" s="22">
        <v>0.75050586746810599</v>
      </c>
      <c r="I17" s="22">
        <v>0.84626233533393003</v>
      </c>
      <c r="J17" s="22">
        <v>0.84424306285383299</v>
      </c>
      <c r="K17" s="22">
        <v>0.77629673397788501</v>
      </c>
      <c r="L17" s="22">
        <v>0.856526937868204</v>
      </c>
      <c r="M17" s="22"/>
      <c r="N17" s="22">
        <v>0.80824839934021397</v>
      </c>
      <c r="O17" s="22">
        <v>0.83775238989314504</v>
      </c>
      <c r="P17" s="22">
        <v>0.77756268977352105</v>
      </c>
      <c r="Q17" s="22">
        <v>0.797315934307809</v>
      </c>
      <c r="R17" s="22"/>
      <c r="S17" s="22">
        <v>0.79659336678725101</v>
      </c>
      <c r="T17" s="22">
        <v>0.79179846995882996</v>
      </c>
      <c r="U17" s="22">
        <v>0.82100837651098402</v>
      </c>
      <c r="V17" s="22">
        <v>0.68256904701125098</v>
      </c>
      <c r="W17" s="22">
        <v>0.85270152036444902</v>
      </c>
      <c r="X17" s="22">
        <v>0.80253819713636398</v>
      </c>
      <c r="Y17" s="22">
        <v>0.82506964679575101</v>
      </c>
      <c r="Z17" s="22">
        <v>0.81736905235760104</v>
      </c>
      <c r="AA17" s="22">
        <v>0.83898865614183304</v>
      </c>
      <c r="AB17" s="22">
        <v>0.85069330322405601</v>
      </c>
      <c r="AC17" s="22">
        <v>0.88333704161993098</v>
      </c>
      <c r="AD17" s="22">
        <v>0.76088325586552796</v>
      </c>
      <c r="AE17" s="22"/>
      <c r="AF17" s="22">
        <v>0.82105001118836096</v>
      </c>
      <c r="AG17" s="22">
        <v>0.81758928105847095</v>
      </c>
      <c r="AH17" s="22">
        <v>0.78482302981853502</v>
      </c>
      <c r="AI17" s="22"/>
      <c r="AJ17" s="22">
        <v>0.79846215999995096</v>
      </c>
      <c r="AK17" s="22">
        <v>0.85941118084203605</v>
      </c>
      <c r="AL17" s="22">
        <v>0.78405181862302498</v>
      </c>
      <c r="AM17" s="22">
        <v>0.66421950329130497</v>
      </c>
      <c r="AN17" s="22">
        <v>0.86289340325011599</v>
      </c>
      <c r="AO17" s="22"/>
      <c r="AP17" s="22">
        <v>0.76351134152172595</v>
      </c>
      <c r="AQ17" s="22">
        <v>0.87045289492093603</v>
      </c>
      <c r="AR17" s="22">
        <v>0.804388563886685</v>
      </c>
      <c r="AS17" s="22">
        <v>0.79732543220788299</v>
      </c>
      <c r="AT17" s="22">
        <v>0.72700816954247804</v>
      </c>
      <c r="AU17" s="22"/>
      <c r="AV17" s="22">
        <v>0.88640719388341405</v>
      </c>
      <c r="AW17" s="22">
        <v>0.76694600697731496</v>
      </c>
      <c r="AX17" s="22">
        <v>0.88618085148672499</v>
      </c>
      <c r="AY17" s="22">
        <v>0.79343798293495704</v>
      </c>
      <c r="AZ17" s="22">
        <v>0.73299793691049298</v>
      </c>
      <c r="BA17" s="22">
        <v>0.61274055661454996</v>
      </c>
      <c r="BB17" s="22"/>
      <c r="BC17" s="22">
        <v>0.84662116879635396</v>
      </c>
      <c r="BD17" s="22">
        <v>0.79180793342756495</v>
      </c>
      <c r="BE17" s="22">
        <v>0.82613436663704598</v>
      </c>
      <c r="BF17" s="22">
        <v>0.82888651558875703</v>
      </c>
      <c r="BG17" s="22">
        <v>0.59801685897674395</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802</v>
      </c>
      <c r="C9" s="17">
        <v>3.48114227752329E-2</v>
      </c>
      <c r="D9" s="17">
        <v>4.9540863561746099E-2</v>
      </c>
      <c r="E9" s="17">
        <v>2.01941354212841E-2</v>
      </c>
      <c r="F9" s="17"/>
      <c r="G9" s="17">
        <v>1.43556315776681E-2</v>
      </c>
      <c r="H9" s="17">
        <v>9.2501694080795397E-3</v>
      </c>
      <c r="I9" s="17">
        <v>9.5118934193122798E-2</v>
      </c>
      <c r="J9" s="17">
        <v>2.84698020296732E-2</v>
      </c>
      <c r="K9" s="17">
        <v>4.1501115988667597E-2</v>
      </c>
      <c r="L9" s="17">
        <v>2.0007941135624301E-2</v>
      </c>
      <c r="M9" s="17"/>
      <c r="N9" s="17">
        <v>2.7237588318384999E-2</v>
      </c>
      <c r="O9" s="17">
        <v>3.2688010216618303E-2</v>
      </c>
      <c r="P9" s="17">
        <v>3.5756919000864001E-2</v>
      </c>
      <c r="Q9" s="17">
        <v>4.3931380589212303E-2</v>
      </c>
      <c r="R9" s="17"/>
      <c r="S9" s="17">
        <v>4.4269594069880298E-2</v>
      </c>
      <c r="T9" s="17">
        <v>2.2032845384466999E-2</v>
      </c>
      <c r="U9" s="17">
        <v>5.0907642844009698E-2</v>
      </c>
      <c r="V9" s="17">
        <v>0.101119819595915</v>
      </c>
      <c r="W9" s="17">
        <v>0</v>
      </c>
      <c r="X9" s="17">
        <v>0</v>
      </c>
      <c r="Y9" s="17">
        <v>5.0656245258031099E-2</v>
      </c>
      <c r="Z9" s="17">
        <v>4.2973938180399497E-2</v>
      </c>
      <c r="AA9" s="17">
        <v>3.9014276675001403E-2</v>
      </c>
      <c r="AB9" s="17">
        <v>1.6324579129031701E-2</v>
      </c>
      <c r="AC9" s="17">
        <v>0</v>
      </c>
      <c r="AD9" s="17">
        <v>5.6977389195363201E-2</v>
      </c>
      <c r="AE9" s="17"/>
      <c r="AF9" s="17">
        <v>4.85739413206948E-2</v>
      </c>
      <c r="AG9" s="17">
        <v>3.17063923548613E-2</v>
      </c>
      <c r="AH9" s="17">
        <v>1.95938260718998E-2</v>
      </c>
      <c r="AI9" s="17"/>
      <c r="AJ9" s="17">
        <v>3.88745637391971E-2</v>
      </c>
      <c r="AK9" s="17">
        <v>1.9961365466883398E-2</v>
      </c>
      <c r="AL9" s="17">
        <v>2.83392744321278E-2</v>
      </c>
      <c r="AM9" s="17">
        <v>0.30161559346961803</v>
      </c>
      <c r="AN9" s="17">
        <v>1.4131523209613301E-2</v>
      </c>
      <c r="AO9" s="17"/>
      <c r="AP9" s="17">
        <v>4.1122785547447603E-2</v>
      </c>
      <c r="AQ9" s="17">
        <v>2.53130827603705E-2</v>
      </c>
      <c r="AR9" s="17">
        <v>1.9786910761671401E-2</v>
      </c>
      <c r="AS9" s="17">
        <v>7.8460545108076901E-2</v>
      </c>
      <c r="AT9" s="17">
        <v>2.39879522173592E-2</v>
      </c>
      <c r="AU9" s="17"/>
      <c r="AV9" s="17">
        <v>1.8365685172953498E-2</v>
      </c>
      <c r="AW9" s="17">
        <v>4.53717501367338E-2</v>
      </c>
      <c r="AX9" s="17">
        <v>2.79557310156484E-2</v>
      </c>
      <c r="AY9" s="17">
        <v>6.1610502003505999E-2</v>
      </c>
      <c r="AZ9" s="17">
        <v>1.5865219713083401E-2</v>
      </c>
      <c r="BA9" s="17">
        <v>1.8918105016612299E-2</v>
      </c>
      <c r="BB9" s="17"/>
      <c r="BC9" s="17">
        <v>2.6701774386895999E-2</v>
      </c>
      <c r="BD9" s="17">
        <v>5.8753144662041602E-2</v>
      </c>
      <c r="BE9" s="17">
        <v>2.1729150782469502E-2</v>
      </c>
      <c r="BF9" s="17">
        <v>3.4455579811986499E-2</v>
      </c>
      <c r="BG9" s="17">
        <v>8.1096755337314697E-2</v>
      </c>
    </row>
    <row r="10" spans="2:59" x14ac:dyDescent="0.35">
      <c r="B10" s="18" t="s">
        <v>598</v>
      </c>
      <c r="C10" s="17">
        <v>4.0707688321359597E-2</v>
      </c>
      <c r="D10" s="17">
        <v>5.08696224758486E-2</v>
      </c>
      <c r="E10" s="17">
        <v>3.0810696527409899E-2</v>
      </c>
      <c r="F10" s="17"/>
      <c r="G10" s="17">
        <v>4.6289973398474703E-2</v>
      </c>
      <c r="H10" s="17">
        <v>3.6596135843437599E-2</v>
      </c>
      <c r="I10" s="17">
        <v>5.9854987474786403E-2</v>
      </c>
      <c r="J10" s="17">
        <v>4.0765684935913302E-2</v>
      </c>
      <c r="K10" s="17">
        <v>9.2000832360082802E-3</v>
      </c>
      <c r="L10" s="17">
        <v>4.7625203910201301E-2</v>
      </c>
      <c r="M10" s="17"/>
      <c r="N10" s="17">
        <v>5.6195052702205803E-2</v>
      </c>
      <c r="O10" s="17">
        <v>5.4417868223998703E-2</v>
      </c>
      <c r="P10" s="17">
        <v>6.6531595927584296E-3</v>
      </c>
      <c r="Q10" s="17">
        <v>4.1954134114175499E-2</v>
      </c>
      <c r="R10" s="17"/>
      <c r="S10" s="17">
        <v>1.31038749325446E-2</v>
      </c>
      <c r="T10" s="17">
        <v>2.4564251207108499E-2</v>
      </c>
      <c r="U10" s="17">
        <v>3.7588937776173198E-2</v>
      </c>
      <c r="V10" s="17">
        <v>4.1842259903702703E-2</v>
      </c>
      <c r="W10" s="17">
        <v>8.0836343730236696E-2</v>
      </c>
      <c r="X10" s="17">
        <v>4.1644061738902498E-2</v>
      </c>
      <c r="Y10" s="17">
        <v>6.56447524078623E-2</v>
      </c>
      <c r="Z10" s="17">
        <v>0</v>
      </c>
      <c r="AA10" s="17">
        <v>6.5345378798908005E-2</v>
      </c>
      <c r="AB10" s="17">
        <v>4.6611415781505801E-2</v>
      </c>
      <c r="AC10" s="17">
        <v>2.3007768704328101E-2</v>
      </c>
      <c r="AD10" s="17">
        <v>0</v>
      </c>
      <c r="AE10" s="17"/>
      <c r="AF10" s="17">
        <v>5.0081529327228799E-2</v>
      </c>
      <c r="AG10" s="17">
        <v>3.3060655227318297E-2</v>
      </c>
      <c r="AH10" s="17">
        <v>3.5823600603469098E-2</v>
      </c>
      <c r="AI10" s="17"/>
      <c r="AJ10" s="17">
        <v>3.2620249203228299E-2</v>
      </c>
      <c r="AK10" s="17">
        <v>4.0275980587527502E-2</v>
      </c>
      <c r="AL10" s="17">
        <v>4.8665005512437701E-2</v>
      </c>
      <c r="AM10" s="17">
        <v>0</v>
      </c>
      <c r="AN10" s="17">
        <v>5.5785050237735598E-2</v>
      </c>
      <c r="AO10" s="17"/>
      <c r="AP10" s="17">
        <v>3.10367891918789E-2</v>
      </c>
      <c r="AQ10" s="17">
        <v>4.5868421922381802E-2</v>
      </c>
      <c r="AR10" s="17">
        <v>3.3725509542087397E-2</v>
      </c>
      <c r="AS10" s="17">
        <v>5.9643530468700301E-2</v>
      </c>
      <c r="AT10" s="17">
        <v>5.5476540848479201E-2</v>
      </c>
      <c r="AU10" s="17"/>
      <c r="AV10" s="17">
        <v>4.9438840623852801E-2</v>
      </c>
      <c r="AW10" s="17">
        <v>1.97323383108934E-2</v>
      </c>
      <c r="AX10" s="17">
        <v>3.5866049732303E-2</v>
      </c>
      <c r="AY10" s="17">
        <v>6.3408003524085793E-2</v>
      </c>
      <c r="AZ10" s="17">
        <v>3.6691231561068301E-2</v>
      </c>
      <c r="BA10" s="17">
        <v>3.25676955095048E-2</v>
      </c>
      <c r="BB10" s="17"/>
      <c r="BC10" s="17">
        <v>3.3344679792425898E-2</v>
      </c>
      <c r="BD10" s="17">
        <v>4.2877472440648601E-2</v>
      </c>
      <c r="BE10" s="17">
        <v>5.3123921947083E-2</v>
      </c>
      <c r="BF10" s="17">
        <v>3.0740389641085799E-2</v>
      </c>
      <c r="BG10" s="17">
        <v>0.13800224817760001</v>
      </c>
    </row>
    <row r="11" spans="2:59" x14ac:dyDescent="0.35">
      <c r="B11" s="18" t="s">
        <v>692</v>
      </c>
      <c r="C11" s="17">
        <v>8.9517956673888205E-2</v>
      </c>
      <c r="D11" s="17">
        <v>7.6110974544382107E-2</v>
      </c>
      <c r="E11" s="17">
        <v>0.104184891780239</v>
      </c>
      <c r="F11" s="17"/>
      <c r="G11" s="17">
        <v>0.112666953664491</v>
      </c>
      <c r="H11" s="17">
        <v>6.9903566465265105E-2</v>
      </c>
      <c r="I11" s="17">
        <v>9.1713167315608302E-2</v>
      </c>
      <c r="J11" s="17">
        <v>8.7381985379248198E-2</v>
      </c>
      <c r="K11" s="17">
        <v>8.8745207294521594E-2</v>
      </c>
      <c r="L11" s="17">
        <v>9.0524703341042206E-2</v>
      </c>
      <c r="M11" s="17"/>
      <c r="N11" s="17">
        <v>8.5414596158816594E-2</v>
      </c>
      <c r="O11" s="17">
        <v>6.1836899750925899E-2</v>
      </c>
      <c r="P11" s="17">
        <v>0.126949021069062</v>
      </c>
      <c r="Q11" s="17">
        <v>8.7301193253862097E-2</v>
      </c>
      <c r="R11" s="17"/>
      <c r="S11" s="17">
        <v>5.6249911621367998E-2</v>
      </c>
      <c r="T11" s="17">
        <v>0.111149407710615</v>
      </c>
      <c r="U11" s="17">
        <v>0.105370238003111</v>
      </c>
      <c r="V11" s="17">
        <v>4.0651203399418599E-2</v>
      </c>
      <c r="W11" s="17">
        <v>0.16263635886965999</v>
      </c>
      <c r="X11" s="17">
        <v>7.5032083564749399E-2</v>
      </c>
      <c r="Y11" s="17">
        <v>0.11308499498817499</v>
      </c>
      <c r="Z11" s="17">
        <v>8.9375555850208593E-2</v>
      </c>
      <c r="AA11" s="17">
        <v>7.5370135385246603E-2</v>
      </c>
      <c r="AB11" s="17">
        <v>7.9992675273256403E-2</v>
      </c>
      <c r="AC11" s="17">
        <v>0.15950245429879401</v>
      </c>
      <c r="AD11" s="17">
        <v>0</v>
      </c>
      <c r="AE11" s="17"/>
      <c r="AF11" s="17">
        <v>7.9578302063658998E-2</v>
      </c>
      <c r="AG11" s="17">
        <v>9.0647973199851906E-2</v>
      </c>
      <c r="AH11" s="17">
        <v>7.7704562437187805E-2</v>
      </c>
      <c r="AI11" s="17"/>
      <c r="AJ11" s="17">
        <v>9.2174571792104906E-2</v>
      </c>
      <c r="AK11" s="17">
        <v>8.0976056155396298E-2</v>
      </c>
      <c r="AL11" s="17">
        <v>6.6319741336044694E-2</v>
      </c>
      <c r="AM11" s="17">
        <v>0</v>
      </c>
      <c r="AN11" s="17">
        <v>0.108423528117498</v>
      </c>
      <c r="AO11" s="17"/>
      <c r="AP11" s="17">
        <v>8.7433636769611703E-2</v>
      </c>
      <c r="AQ11" s="17">
        <v>7.1462326501122997E-2</v>
      </c>
      <c r="AR11" s="17">
        <v>0.130543336913751</v>
      </c>
      <c r="AS11" s="17">
        <v>7.6746205886753002E-2</v>
      </c>
      <c r="AT11" s="17">
        <v>0.12531768247892999</v>
      </c>
      <c r="AU11" s="17"/>
      <c r="AV11" s="17">
        <v>9.3709722896927097E-2</v>
      </c>
      <c r="AW11" s="17">
        <v>8.9409056959563707E-2</v>
      </c>
      <c r="AX11" s="17">
        <v>0.13384282618706</v>
      </c>
      <c r="AY11" s="17">
        <v>0.101499550201779</v>
      </c>
      <c r="AZ11" s="17">
        <v>8.0681643787914606E-2</v>
      </c>
      <c r="BA11" s="17">
        <v>7.5250846826658904E-2</v>
      </c>
      <c r="BB11" s="17"/>
      <c r="BC11" s="17">
        <v>4.8165609193979497E-2</v>
      </c>
      <c r="BD11" s="17">
        <v>0.120631460589036</v>
      </c>
      <c r="BE11" s="17">
        <v>5.7027093759262397E-2</v>
      </c>
      <c r="BF11" s="17">
        <v>0.125102718070531</v>
      </c>
      <c r="BG11" s="17">
        <v>6.5366422206075095E-2</v>
      </c>
    </row>
    <row r="12" spans="2:59" x14ac:dyDescent="0.35">
      <c r="B12" s="18" t="s">
        <v>691</v>
      </c>
      <c r="C12" s="17">
        <v>0.217669345800795</v>
      </c>
      <c r="D12" s="17">
        <v>0.23214857630954</v>
      </c>
      <c r="E12" s="17">
        <v>0.205361887045271</v>
      </c>
      <c r="F12" s="17"/>
      <c r="G12" s="17">
        <v>0.23311801128342199</v>
      </c>
      <c r="H12" s="17">
        <v>0.21486485133739799</v>
      </c>
      <c r="I12" s="17">
        <v>8.8694518173792605E-2</v>
      </c>
      <c r="J12" s="17">
        <v>0.30458921337551897</v>
      </c>
      <c r="K12" s="17">
        <v>0.284922847376889</v>
      </c>
      <c r="L12" s="17">
        <v>0.20393243894911101</v>
      </c>
      <c r="M12" s="17"/>
      <c r="N12" s="17">
        <v>0.18260559649411601</v>
      </c>
      <c r="O12" s="17">
        <v>0.217524468814979</v>
      </c>
      <c r="P12" s="17">
        <v>0.25083398494304399</v>
      </c>
      <c r="Q12" s="17">
        <v>0.22404098775026399</v>
      </c>
      <c r="R12" s="17"/>
      <c r="S12" s="17">
        <v>0.20877218395333899</v>
      </c>
      <c r="T12" s="17">
        <v>0.18242711767566</v>
      </c>
      <c r="U12" s="17">
        <v>0.24287413918057399</v>
      </c>
      <c r="V12" s="17">
        <v>0.11967616192368601</v>
      </c>
      <c r="W12" s="17">
        <v>0.182436263901568</v>
      </c>
      <c r="X12" s="17">
        <v>0.385062037954228</v>
      </c>
      <c r="Y12" s="17">
        <v>0.24492773546784999</v>
      </c>
      <c r="Z12" s="17">
        <v>9.5017265858121799E-2</v>
      </c>
      <c r="AA12" s="17">
        <v>0.203613534272295</v>
      </c>
      <c r="AB12" s="17">
        <v>0.200585778120252</v>
      </c>
      <c r="AC12" s="17">
        <v>0.23172283295062401</v>
      </c>
      <c r="AD12" s="17">
        <v>0.28347319456918102</v>
      </c>
      <c r="AE12" s="17"/>
      <c r="AF12" s="17">
        <v>0.22075646874617899</v>
      </c>
      <c r="AG12" s="17">
        <v>0.19572089883103</v>
      </c>
      <c r="AH12" s="17">
        <v>0.29249913756485202</v>
      </c>
      <c r="AI12" s="17"/>
      <c r="AJ12" s="17">
        <v>0.22101963208814299</v>
      </c>
      <c r="AK12" s="17">
        <v>0.145124601072527</v>
      </c>
      <c r="AL12" s="17">
        <v>0.397548514496463</v>
      </c>
      <c r="AM12" s="17">
        <v>0.56014091768685004</v>
      </c>
      <c r="AN12" s="17">
        <v>0.28851274851020797</v>
      </c>
      <c r="AO12" s="17"/>
      <c r="AP12" s="17">
        <v>0.21879682826330199</v>
      </c>
      <c r="AQ12" s="17">
        <v>0.16384433407814999</v>
      </c>
      <c r="AR12" s="17">
        <v>0.25906989827543903</v>
      </c>
      <c r="AS12" s="17">
        <v>0.28260142914652497</v>
      </c>
      <c r="AT12" s="17">
        <v>0.11890900925882</v>
      </c>
      <c r="AU12" s="17"/>
      <c r="AV12" s="17">
        <v>0.16041291566365401</v>
      </c>
      <c r="AW12" s="17">
        <v>0.18804148772146001</v>
      </c>
      <c r="AX12" s="17">
        <v>0.29410969411530502</v>
      </c>
      <c r="AY12" s="17">
        <v>0.26045622124048101</v>
      </c>
      <c r="AZ12" s="17">
        <v>0.17890940619185899</v>
      </c>
      <c r="BA12" s="17">
        <v>0.25411824463295102</v>
      </c>
      <c r="BB12" s="17"/>
      <c r="BC12" s="17">
        <v>0.25513672855605102</v>
      </c>
      <c r="BD12" s="17">
        <v>0.16509023698932901</v>
      </c>
      <c r="BE12" s="17">
        <v>0.226152131672957</v>
      </c>
      <c r="BF12" s="17">
        <v>0.15444069726130799</v>
      </c>
      <c r="BG12" s="17">
        <v>6.7655585126612003E-2</v>
      </c>
    </row>
    <row r="13" spans="2:59" x14ac:dyDescent="0.35">
      <c r="B13" s="18" t="s">
        <v>690</v>
      </c>
      <c r="C13" s="17">
        <v>0.25760344945333502</v>
      </c>
      <c r="D13" s="17">
        <v>0.27099007977640199</v>
      </c>
      <c r="E13" s="17">
        <v>0.246858051850952</v>
      </c>
      <c r="F13" s="17"/>
      <c r="G13" s="17">
        <v>0.25459167377606701</v>
      </c>
      <c r="H13" s="17">
        <v>0.219544458616967</v>
      </c>
      <c r="I13" s="17">
        <v>0.35344736624481199</v>
      </c>
      <c r="J13" s="17">
        <v>0.21282337697880499</v>
      </c>
      <c r="K13" s="17">
        <v>0.253959776143793</v>
      </c>
      <c r="L13" s="17">
        <v>0.24741323586002201</v>
      </c>
      <c r="M13" s="17"/>
      <c r="N13" s="17">
        <v>0.269442550832176</v>
      </c>
      <c r="O13" s="17">
        <v>0.23707191353537599</v>
      </c>
      <c r="P13" s="17">
        <v>0.27848519067491601</v>
      </c>
      <c r="Q13" s="17">
        <v>0.24676837358899201</v>
      </c>
      <c r="R13" s="17"/>
      <c r="S13" s="17">
        <v>0.31194923328517998</v>
      </c>
      <c r="T13" s="17">
        <v>0.280823257127711</v>
      </c>
      <c r="U13" s="17">
        <v>0.25662644764677001</v>
      </c>
      <c r="V13" s="17">
        <v>0.35610927245458901</v>
      </c>
      <c r="W13" s="17">
        <v>0.18322474326085</v>
      </c>
      <c r="X13" s="17">
        <v>0.13789180289960401</v>
      </c>
      <c r="Y13" s="17">
        <v>0.23422146716001799</v>
      </c>
      <c r="Z13" s="17">
        <v>0.327560180699771</v>
      </c>
      <c r="AA13" s="17">
        <v>0.24775473911097201</v>
      </c>
      <c r="AB13" s="17">
        <v>0.21625929838272501</v>
      </c>
      <c r="AC13" s="17">
        <v>0.324715109711115</v>
      </c>
      <c r="AD13" s="17">
        <v>0.33167361049571498</v>
      </c>
      <c r="AE13" s="17"/>
      <c r="AF13" s="17">
        <v>0.25192439817503298</v>
      </c>
      <c r="AG13" s="17">
        <v>0.27296149568296202</v>
      </c>
      <c r="AH13" s="17">
        <v>0.24881430403586</v>
      </c>
      <c r="AI13" s="17"/>
      <c r="AJ13" s="17">
        <v>0.28940038126798601</v>
      </c>
      <c r="AK13" s="17">
        <v>0.26715131242724999</v>
      </c>
      <c r="AL13" s="17">
        <v>0.13844485586317401</v>
      </c>
      <c r="AM13" s="17">
        <v>0.13824348884353199</v>
      </c>
      <c r="AN13" s="17">
        <v>0.21453507745450801</v>
      </c>
      <c r="AO13" s="17"/>
      <c r="AP13" s="17">
        <v>0.32876004483848797</v>
      </c>
      <c r="AQ13" s="17">
        <v>0.25284590186539602</v>
      </c>
      <c r="AR13" s="17">
        <v>0.23681085675212299</v>
      </c>
      <c r="AS13" s="17">
        <v>0.21646285700159401</v>
      </c>
      <c r="AT13" s="17">
        <v>0.17237092498359999</v>
      </c>
      <c r="AU13" s="17"/>
      <c r="AV13" s="17">
        <v>0.219617032506844</v>
      </c>
      <c r="AW13" s="17">
        <v>0.33210703913754802</v>
      </c>
      <c r="AX13" s="17">
        <v>0.189907419379304</v>
      </c>
      <c r="AY13" s="17">
        <v>0.24602041457433901</v>
      </c>
      <c r="AZ13" s="17">
        <v>0.20412029730770201</v>
      </c>
      <c r="BA13" s="17">
        <v>0.32102900933620998</v>
      </c>
      <c r="BB13" s="17"/>
      <c r="BC13" s="17">
        <v>0.26890584039315901</v>
      </c>
      <c r="BD13" s="17">
        <v>0.30799425622370302</v>
      </c>
      <c r="BE13" s="17">
        <v>0.25086831472326498</v>
      </c>
      <c r="BF13" s="17">
        <v>0.22455539109604</v>
      </c>
      <c r="BG13" s="17">
        <v>4.2069515727867303E-2</v>
      </c>
    </row>
    <row r="14" spans="2:59" x14ac:dyDescent="0.35">
      <c r="B14" s="18" t="s">
        <v>689</v>
      </c>
      <c r="C14" s="17">
        <v>0.17680672561074501</v>
      </c>
      <c r="D14" s="17">
        <v>0.19145429215110901</v>
      </c>
      <c r="E14" s="17">
        <v>0.15967718005401799</v>
      </c>
      <c r="F14" s="17"/>
      <c r="G14" s="17">
        <v>0.18788475409643501</v>
      </c>
      <c r="H14" s="17">
        <v>0.249689836569468</v>
      </c>
      <c r="I14" s="17">
        <v>0.144337595400125</v>
      </c>
      <c r="J14" s="17">
        <v>0.18351188039135999</v>
      </c>
      <c r="K14" s="17">
        <v>0.12719928095025901</v>
      </c>
      <c r="L14" s="17">
        <v>0.167376545888519</v>
      </c>
      <c r="M14" s="17"/>
      <c r="N14" s="17">
        <v>0.23338135225603901</v>
      </c>
      <c r="O14" s="17">
        <v>0.20731598703996301</v>
      </c>
      <c r="P14" s="17">
        <v>0.13652319907778701</v>
      </c>
      <c r="Q14" s="17">
        <v>0.124317498931431</v>
      </c>
      <c r="R14" s="17"/>
      <c r="S14" s="17">
        <v>0.200300106716093</v>
      </c>
      <c r="T14" s="17">
        <v>0.17417136994202401</v>
      </c>
      <c r="U14" s="17">
        <v>0.11312411370804</v>
      </c>
      <c r="V14" s="17">
        <v>0.21438077578503001</v>
      </c>
      <c r="W14" s="17">
        <v>0.20552307065978301</v>
      </c>
      <c r="X14" s="17">
        <v>0.14000400675223101</v>
      </c>
      <c r="Y14" s="17">
        <v>0.15710577194939601</v>
      </c>
      <c r="Z14" s="17">
        <v>0.28166370087790898</v>
      </c>
      <c r="AA14" s="17">
        <v>0.11878003878837599</v>
      </c>
      <c r="AB14" s="17">
        <v>0.21354543010978499</v>
      </c>
      <c r="AC14" s="17">
        <v>0.22998911183642001</v>
      </c>
      <c r="AD14" s="17">
        <v>0.218841154761721</v>
      </c>
      <c r="AE14" s="17"/>
      <c r="AF14" s="17">
        <v>0.152407714758933</v>
      </c>
      <c r="AG14" s="17">
        <v>0.20217066135435799</v>
      </c>
      <c r="AH14" s="17">
        <v>0.119856025784355</v>
      </c>
      <c r="AI14" s="17"/>
      <c r="AJ14" s="17">
        <v>0.16617615171441799</v>
      </c>
      <c r="AK14" s="17">
        <v>0.24328076935638801</v>
      </c>
      <c r="AL14" s="17">
        <v>0.17810671311486301</v>
      </c>
      <c r="AM14" s="17">
        <v>0</v>
      </c>
      <c r="AN14" s="17">
        <v>4.4487972019334403E-2</v>
      </c>
      <c r="AO14" s="17"/>
      <c r="AP14" s="17">
        <v>0.13358102548586601</v>
      </c>
      <c r="AQ14" s="17">
        <v>0.26019725054368298</v>
      </c>
      <c r="AR14" s="17">
        <v>0.14244114126528501</v>
      </c>
      <c r="AS14" s="17">
        <v>0.1190973640815</v>
      </c>
      <c r="AT14" s="17">
        <v>0.214544492712193</v>
      </c>
      <c r="AU14" s="17"/>
      <c r="AV14" s="17">
        <v>0.24875923550013099</v>
      </c>
      <c r="AW14" s="17">
        <v>0.14328208587732899</v>
      </c>
      <c r="AX14" s="17">
        <v>0.21696587393876199</v>
      </c>
      <c r="AY14" s="17">
        <v>0.135766017062559</v>
      </c>
      <c r="AZ14" s="17">
        <v>0.21592787880597999</v>
      </c>
      <c r="BA14" s="17">
        <v>0.106566742396386</v>
      </c>
      <c r="BB14" s="17"/>
      <c r="BC14" s="17">
        <v>0.13429463166216199</v>
      </c>
      <c r="BD14" s="17">
        <v>0.15790041080887501</v>
      </c>
      <c r="BE14" s="17">
        <v>0.212445518681245</v>
      </c>
      <c r="BF14" s="17">
        <v>0.24111441410988299</v>
      </c>
      <c r="BG14" s="17">
        <v>0.478689102654209</v>
      </c>
    </row>
    <row r="15" spans="2:59" x14ac:dyDescent="0.35">
      <c r="B15" s="18" t="s">
        <v>803</v>
      </c>
      <c r="C15" s="17">
        <v>0.104850331759255</v>
      </c>
      <c r="D15" s="17">
        <v>7.2459995095106006E-2</v>
      </c>
      <c r="E15" s="17">
        <v>0.13559412284781799</v>
      </c>
      <c r="F15" s="17"/>
      <c r="G15" s="17">
        <v>0.10001316649792399</v>
      </c>
      <c r="H15" s="17">
        <v>0.158970568114816</v>
      </c>
      <c r="I15" s="17">
        <v>0.106704858830768</v>
      </c>
      <c r="J15" s="17">
        <v>7.98233429479486E-2</v>
      </c>
      <c r="K15" s="17">
        <v>9.8296850294626301E-2</v>
      </c>
      <c r="L15" s="17">
        <v>8.4802231703673306E-2</v>
      </c>
      <c r="M15" s="17"/>
      <c r="N15" s="17">
        <v>0.10927857419864</v>
      </c>
      <c r="O15" s="17">
        <v>0.103717771514851</v>
      </c>
      <c r="P15" s="17">
        <v>7.8915403328805298E-2</v>
      </c>
      <c r="Q15" s="17">
        <v>0.124982699711572</v>
      </c>
      <c r="R15" s="17"/>
      <c r="S15" s="17">
        <v>0.14479657157865899</v>
      </c>
      <c r="T15" s="17">
        <v>7.7867889420374495E-2</v>
      </c>
      <c r="U15" s="17">
        <v>0.13177163053294699</v>
      </c>
      <c r="V15" s="17">
        <v>8.0451437379209303E-2</v>
      </c>
      <c r="W15" s="17">
        <v>7.0774858028902196E-2</v>
      </c>
      <c r="X15" s="17">
        <v>0.119445799530337</v>
      </c>
      <c r="Y15" s="17">
        <v>9.0784555809707096E-2</v>
      </c>
      <c r="Z15" s="17">
        <v>0.10086198563857</v>
      </c>
      <c r="AA15" s="17">
        <v>0.16174759162670799</v>
      </c>
      <c r="AB15" s="17">
        <v>0.10261039486411</v>
      </c>
      <c r="AC15" s="17">
        <v>0</v>
      </c>
      <c r="AD15" s="17">
        <v>4.6840040768846097E-2</v>
      </c>
      <c r="AE15" s="17"/>
      <c r="AF15" s="17">
        <v>0.110082144835215</v>
      </c>
      <c r="AG15" s="17">
        <v>0.10142626935828</v>
      </c>
      <c r="AH15" s="17">
        <v>0.12501661896767799</v>
      </c>
      <c r="AI15" s="17"/>
      <c r="AJ15" s="17">
        <v>8.6289751068275702E-2</v>
      </c>
      <c r="AK15" s="17">
        <v>0.14065197762395301</v>
      </c>
      <c r="AL15" s="17">
        <v>9.7329034524475805E-2</v>
      </c>
      <c r="AM15" s="17">
        <v>0</v>
      </c>
      <c r="AN15" s="17">
        <v>0.16293655348000799</v>
      </c>
      <c r="AO15" s="17"/>
      <c r="AP15" s="17">
        <v>9.0139502165508201E-2</v>
      </c>
      <c r="AQ15" s="17">
        <v>0.120058367279457</v>
      </c>
      <c r="AR15" s="17">
        <v>8.5983037153443603E-2</v>
      </c>
      <c r="AS15" s="17">
        <v>9.1905574367993598E-2</v>
      </c>
      <c r="AT15" s="17">
        <v>0.20711992123256001</v>
      </c>
      <c r="AU15" s="17"/>
      <c r="AV15" s="17">
        <v>0.162919208801585</v>
      </c>
      <c r="AW15" s="17">
        <v>7.8938381269109695E-2</v>
      </c>
      <c r="AX15" s="17">
        <v>8.4662032120303404E-2</v>
      </c>
      <c r="AY15" s="17">
        <v>5.9430106634980599E-2</v>
      </c>
      <c r="AZ15" s="17">
        <v>0.157576566507521</v>
      </c>
      <c r="BA15" s="17">
        <v>7.4745599482849201E-2</v>
      </c>
      <c r="BB15" s="17"/>
      <c r="BC15" s="17">
        <v>0.102223662157334</v>
      </c>
      <c r="BD15" s="17">
        <v>6.26074637489447E-2</v>
      </c>
      <c r="BE15" s="17">
        <v>0.12161812646025801</v>
      </c>
      <c r="BF15" s="17">
        <v>0.143884015762937</v>
      </c>
      <c r="BG15" s="17">
        <v>5.6361330703237497E-2</v>
      </c>
    </row>
    <row r="16" spans="2:59" x14ac:dyDescent="0.35">
      <c r="B16" s="18" t="s">
        <v>100</v>
      </c>
      <c r="C16" s="19">
        <v>7.8033079605389397E-2</v>
      </c>
      <c r="D16" s="19">
        <v>5.6425596085866302E-2</v>
      </c>
      <c r="E16" s="19">
        <v>9.7319034473008395E-2</v>
      </c>
      <c r="F16" s="19"/>
      <c r="G16" s="19">
        <v>5.10798357055171E-2</v>
      </c>
      <c r="H16" s="19">
        <v>4.1180413644568301E-2</v>
      </c>
      <c r="I16" s="19">
        <v>6.0128572366985003E-2</v>
      </c>
      <c r="J16" s="19">
        <v>6.2634713961532806E-2</v>
      </c>
      <c r="K16" s="19">
        <v>9.6174838715234801E-2</v>
      </c>
      <c r="L16" s="19">
        <v>0.13831769921180601</v>
      </c>
      <c r="M16" s="19"/>
      <c r="N16" s="19">
        <v>3.6444689039622599E-2</v>
      </c>
      <c r="O16" s="19">
        <v>8.54270809032881E-2</v>
      </c>
      <c r="P16" s="19">
        <v>8.5883122312763002E-2</v>
      </c>
      <c r="Q16" s="19">
        <v>0.106703732060491</v>
      </c>
      <c r="R16" s="19"/>
      <c r="S16" s="19">
        <v>2.05585238429347E-2</v>
      </c>
      <c r="T16" s="19">
        <v>0.12696386153204001</v>
      </c>
      <c r="U16" s="19">
        <v>6.17368503083753E-2</v>
      </c>
      <c r="V16" s="19">
        <v>4.5769069558449102E-2</v>
      </c>
      <c r="W16" s="19">
        <v>0.11456836154900001</v>
      </c>
      <c r="X16" s="19">
        <v>0.100920207559947</v>
      </c>
      <c r="Y16" s="19">
        <v>4.3574476958960197E-2</v>
      </c>
      <c r="Z16" s="19">
        <v>6.2547372895019507E-2</v>
      </c>
      <c r="AA16" s="19">
        <v>8.8374305342493395E-2</v>
      </c>
      <c r="AB16" s="19">
        <v>0.124070428339335</v>
      </c>
      <c r="AC16" s="19">
        <v>3.10627224987188E-2</v>
      </c>
      <c r="AD16" s="19">
        <v>6.2194610209173502E-2</v>
      </c>
      <c r="AE16" s="19"/>
      <c r="AF16" s="19">
        <v>8.6595500773057804E-2</v>
      </c>
      <c r="AG16" s="19">
        <v>7.2305653991338897E-2</v>
      </c>
      <c r="AH16" s="19">
        <v>8.0691924534698103E-2</v>
      </c>
      <c r="AI16" s="19"/>
      <c r="AJ16" s="19">
        <v>7.3444699126645904E-2</v>
      </c>
      <c r="AK16" s="19">
        <v>6.2577937310075202E-2</v>
      </c>
      <c r="AL16" s="19">
        <v>4.5246860720413701E-2</v>
      </c>
      <c r="AM16" s="19">
        <v>0</v>
      </c>
      <c r="AN16" s="19">
        <v>0.11118754697109499</v>
      </c>
      <c r="AO16" s="19"/>
      <c r="AP16" s="19">
        <v>6.9129387737898104E-2</v>
      </c>
      <c r="AQ16" s="19">
        <v>6.0410315049438702E-2</v>
      </c>
      <c r="AR16" s="19">
        <v>9.1639309336200306E-2</v>
      </c>
      <c r="AS16" s="19">
        <v>7.5082493938856604E-2</v>
      </c>
      <c r="AT16" s="19">
        <v>8.2273476268058601E-2</v>
      </c>
      <c r="AU16" s="19"/>
      <c r="AV16" s="19">
        <v>4.6777358834052402E-2</v>
      </c>
      <c r="AW16" s="19">
        <v>0.103117860587364</v>
      </c>
      <c r="AX16" s="19">
        <v>1.6690373511313899E-2</v>
      </c>
      <c r="AY16" s="19">
        <v>7.1809184758269196E-2</v>
      </c>
      <c r="AZ16" s="19">
        <v>0.110227756124871</v>
      </c>
      <c r="BA16" s="19">
        <v>0.116803756798829</v>
      </c>
      <c r="BB16" s="19"/>
      <c r="BC16" s="19">
        <v>0.13122707385799101</v>
      </c>
      <c r="BD16" s="19">
        <v>8.41455545374208E-2</v>
      </c>
      <c r="BE16" s="19">
        <v>5.7035741973460001E-2</v>
      </c>
      <c r="BF16" s="19">
        <v>4.5706794246227998E-2</v>
      </c>
      <c r="BG16" s="19">
        <v>7.0759040067084597E-2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805</v>
      </c>
      <c r="C9" s="17">
        <v>2.1112236514423101E-2</v>
      </c>
      <c r="D9" s="17">
        <v>3.6546842794700302E-2</v>
      </c>
      <c r="E9" s="17">
        <v>5.6224791140349097E-3</v>
      </c>
      <c r="F9" s="17"/>
      <c r="G9" s="17">
        <v>7.3666505859554202E-3</v>
      </c>
      <c r="H9" s="17">
        <v>0</v>
      </c>
      <c r="I9" s="17">
        <v>6.7746039570303396E-2</v>
      </c>
      <c r="J9" s="17">
        <v>8.5552797556691495E-3</v>
      </c>
      <c r="K9" s="17">
        <v>1.7968929764243899E-2</v>
      </c>
      <c r="L9" s="17">
        <v>2.08478775145092E-2</v>
      </c>
      <c r="M9" s="17"/>
      <c r="N9" s="17">
        <v>1.7479426099455901E-2</v>
      </c>
      <c r="O9" s="17">
        <v>2.0070200475247699E-2</v>
      </c>
      <c r="P9" s="17">
        <v>3.61696174292798E-2</v>
      </c>
      <c r="Q9" s="17">
        <v>1.22200449312324E-2</v>
      </c>
      <c r="R9" s="17"/>
      <c r="S9" s="17">
        <v>1.09355721071235E-2</v>
      </c>
      <c r="T9" s="17">
        <v>2.2752469791641201E-2</v>
      </c>
      <c r="U9" s="17">
        <v>0</v>
      </c>
      <c r="V9" s="17">
        <v>6.0366167497060801E-2</v>
      </c>
      <c r="W9" s="17">
        <v>1.44262453780971E-2</v>
      </c>
      <c r="X9" s="17">
        <v>0</v>
      </c>
      <c r="Y9" s="17">
        <v>3.5597487794327198E-2</v>
      </c>
      <c r="Z9" s="17">
        <v>4.2973938180399497E-2</v>
      </c>
      <c r="AA9" s="17">
        <v>3.9014276675001403E-2</v>
      </c>
      <c r="AB9" s="17">
        <v>1.6324579129031701E-2</v>
      </c>
      <c r="AC9" s="17">
        <v>0</v>
      </c>
      <c r="AD9" s="17">
        <v>0</v>
      </c>
      <c r="AE9" s="17"/>
      <c r="AF9" s="17">
        <v>4.37402528639576E-2</v>
      </c>
      <c r="AG9" s="17">
        <v>1.22493236133273E-2</v>
      </c>
      <c r="AH9" s="17">
        <v>0</v>
      </c>
      <c r="AI9" s="17"/>
      <c r="AJ9" s="17">
        <v>1.9878733601274599E-2</v>
      </c>
      <c r="AK9" s="17">
        <v>1.14160970076474E-2</v>
      </c>
      <c r="AL9" s="17">
        <v>0</v>
      </c>
      <c r="AM9" s="17">
        <v>0.30161559346961803</v>
      </c>
      <c r="AN9" s="17">
        <v>0</v>
      </c>
      <c r="AO9" s="17"/>
      <c r="AP9" s="17">
        <v>1.8079196393134201E-2</v>
      </c>
      <c r="AQ9" s="17">
        <v>9.9089575019798998E-3</v>
      </c>
      <c r="AR9" s="17">
        <v>0</v>
      </c>
      <c r="AS9" s="17">
        <v>7.8460545108076901E-2</v>
      </c>
      <c r="AT9" s="17">
        <v>0</v>
      </c>
      <c r="AU9" s="17"/>
      <c r="AV9" s="17">
        <v>7.4604310131873696E-3</v>
      </c>
      <c r="AW9" s="17">
        <v>2.1227884577584202E-2</v>
      </c>
      <c r="AX9" s="17">
        <v>0</v>
      </c>
      <c r="AY9" s="17">
        <v>5.3530255089464199E-2</v>
      </c>
      <c r="AZ9" s="17">
        <v>0</v>
      </c>
      <c r="BA9" s="17">
        <v>3.2732748134180999E-2</v>
      </c>
      <c r="BB9" s="17"/>
      <c r="BC9" s="17">
        <v>2.4130192629222901E-2</v>
      </c>
      <c r="BD9" s="17">
        <v>3.0753654513897902E-2</v>
      </c>
      <c r="BE9" s="17">
        <v>1.1728358068898199E-2</v>
      </c>
      <c r="BF9" s="17">
        <v>1.16276701551325E-2</v>
      </c>
      <c r="BG9" s="17">
        <v>8.1096755337314697E-2</v>
      </c>
    </row>
    <row r="10" spans="2:59" x14ac:dyDescent="0.35">
      <c r="B10" s="18" t="s">
        <v>598</v>
      </c>
      <c r="C10" s="17">
        <v>3.8408541869673997E-2</v>
      </c>
      <c r="D10" s="17">
        <v>4.53163689005728E-2</v>
      </c>
      <c r="E10" s="17">
        <v>3.1801467902965203E-2</v>
      </c>
      <c r="F10" s="17"/>
      <c r="G10" s="17">
        <v>3.9111526636048999E-2</v>
      </c>
      <c r="H10" s="17">
        <v>3.0542280524204601E-2</v>
      </c>
      <c r="I10" s="17">
        <v>5.1457103290877299E-2</v>
      </c>
      <c r="J10" s="17">
        <v>5.0100689255458498E-2</v>
      </c>
      <c r="K10" s="17">
        <v>4.3107854009134403E-2</v>
      </c>
      <c r="L10" s="17">
        <v>2.20940461720926E-2</v>
      </c>
      <c r="M10" s="17"/>
      <c r="N10" s="17">
        <v>4.5061669669483502E-2</v>
      </c>
      <c r="O10" s="17">
        <v>5.99576863067054E-2</v>
      </c>
      <c r="P10" s="17">
        <v>2.2006954406017701E-2</v>
      </c>
      <c r="Q10" s="17">
        <v>2.4951062082096201E-2</v>
      </c>
      <c r="R10" s="17"/>
      <c r="S10" s="17">
        <v>2.9247098376702502E-2</v>
      </c>
      <c r="T10" s="17">
        <v>1.29631020431689E-2</v>
      </c>
      <c r="U10" s="17">
        <v>1.5773289634220599E-2</v>
      </c>
      <c r="V10" s="17">
        <v>6.2603020265728199E-2</v>
      </c>
      <c r="W10" s="17">
        <v>3.7026905961127399E-2</v>
      </c>
      <c r="X10" s="17">
        <v>5.9486285272515101E-2</v>
      </c>
      <c r="Y10" s="17">
        <v>3.0393158243340799E-2</v>
      </c>
      <c r="Z10" s="17">
        <v>0</v>
      </c>
      <c r="AA10" s="17">
        <v>4.9680282333810603E-2</v>
      </c>
      <c r="AB10" s="17">
        <v>6.5397192579480901E-2</v>
      </c>
      <c r="AC10" s="17">
        <v>0</v>
      </c>
      <c r="AD10" s="17">
        <v>0.11550603494789199</v>
      </c>
      <c r="AE10" s="17"/>
      <c r="AF10" s="17">
        <v>4.5608381218121101E-2</v>
      </c>
      <c r="AG10" s="17">
        <v>4.2475175926030603E-2</v>
      </c>
      <c r="AH10" s="17">
        <v>9.5664901320582901E-3</v>
      </c>
      <c r="AI10" s="17"/>
      <c r="AJ10" s="17">
        <v>2.9107143680851499E-2</v>
      </c>
      <c r="AK10" s="17">
        <v>4.0443426760587001E-2</v>
      </c>
      <c r="AL10" s="17">
        <v>5.0679782699997199E-2</v>
      </c>
      <c r="AM10" s="17">
        <v>0</v>
      </c>
      <c r="AN10" s="17">
        <v>5.1829482300138098E-2</v>
      </c>
      <c r="AO10" s="17"/>
      <c r="AP10" s="17">
        <v>3.7287416452993202E-2</v>
      </c>
      <c r="AQ10" s="17">
        <v>3.51041338153169E-2</v>
      </c>
      <c r="AR10" s="17">
        <v>5.6128270835962099E-2</v>
      </c>
      <c r="AS10" s="17">
        <v>4.1548411222017703E-2</v>
      </c>
      <c r="AT10" s="17">
        <v>2.6435604781178401E-2</v>
      </c>
      <c r="AU10" s="17"/>
      <c r="AV10" s="17">
        <v>4.9412353974507599E-2</v>
      </c>
      <c r="AW10" s="17">
        <v>4.63719463110117E-2</v>
      </c>
      <c r="AX10" s="17">
        <v>5.5422671306125403E-2</v>
      </c>
      <c r="AY10" s="17">
        <v>3.0842042411010101E-2</v>
      </c>
      <c r="AZ10" s="17">
        <v>1.7484055091544E-2</v>
      </c>
      <c r="BA10" s="17">
        <v>1.8753052391936101E-2</v>
      </c>
      <c r="BB10" s="17"/>
      <c r="BC10" s="17">
        <v>1.5743149199368402E-2</v>
      </c>
      <c r="BD10" s="17">
        <v>3.8201413476922998E-2</v>
      </c>
      <c r="BE10" s="17">
        <v>6.5429496678465898E-2</v>
      </c>
      <c r="BF10" s="17">
        <v>5.1097889575204697E-2</v>
      </c>
      <c r="BG10" s="17">
        <v>0</v>
      </c>
    </row>
    <row r="11" spans="2:59" x14ac:dyDescent="0.35">
      <c r="B11" s="18" t="s">
        <v>692</v>
      </c>
      <c r="C11" s="17">
        <v>7.0241870376212504E-2</v>
      </c>
      <c r="D11" s="17">
        <v>6.6127747204398096E-2</v>
      </c>
      <c r="E11" s="17">
        <v>7.5223281402275494E-2</v>
      </c>
      <c r="F11" s="17"/>
      <c r="G11" s="17">
        <v>4.3377830330318203E-2</v>
      </c>
      <c r="H11" s="17">
        <v>8.978681440057E-2</v>
      </c>
      <c r="I11" s="17">
        <v>5.9089777320681998E-2</v>
      </c>
      <c r="J11" s="17">
        <v>8.2735081948915795E-2</v>
      </c>
      <c r="K11" s="17">
        <v>3.9136313467990902E-2</v>
      </c>
      <c r="L11" s="17">
        <v>9.4752589058876902E-2</v>
      </c>
      <c r="M11" s="17"/>
      <c r="N11" s="17">
        <v>4.25760429377307E-2</v>
      </c>
      <c r="O11" s="17">
        <v>8.5782567323619094E-2</v>
      </c>
      <c r="P11" s="17">
        <v>8.0493505201383195E-2</v>
      </c>
      <c r="Q11" s="17">
        <v>7.4151778578366898E-2</v>
      </c>
      <c r="R11" s="17"/>
      <c r="S11" s="17">
        <v>7.06384901907047E-2</v>
      </c>
      <c r="T11" s="17">
        <v>3.5848206867732602E-2</v>
      </c>
      <c r="U11" s="17">
        <v>0.11319307775564801</v>
      </c>
      <c r="V11" s="17">
        <v>4.15830119843466E-2</v>
      </c>
      <c r="W11" s="17">
        <v>0.117365397104641</v>
      </c>
      <c r="X11" s="17">
        <v>5.8300318321545301E-2</v>
      </c>
      <c r="Y11" s="17">
        <v>0.135793517431535</v>
      </c>
      <c r="Z11" s="17">
        <v>0</v>
      </c>
      <c r="AA11" s="17">
        <v>2.4125302278418002E-2</v>
      </c>
      <c r="AB11" s="17">
        <v>9.0124080756132499E-2</v>
      </c>
      <c r="AC11" s="17">
        <v>0.122068677475448</v>
      </c>
      <c r="AD11" s="17">
        <v>0</v>
      </c>
      <c r="AE11" s="17"/>
      <c r="AF11" s="17">
        <v>6.86627817247005E-2</v>
      </c>
      <c r="AG11" s="17">
        <v>7.5990501035019004E-2</v>
      </c>
      <c r="AH11" s="17">
        <v>5.6802184965909601E-2</v>
      </c>
      <c r="AI11" s="17"/>
      <c r="AJ11" s="17">
        <v>6.1943850395472802E-2</v>
      </c>
      <c r="AK11" s="17">
        <v>5.02757346177777E-2</v>
      </c>
      <c r="AL11" s="17">
        <v>0.21504706229705001</v>
      </c>
      <c r="AM11" s="17">
        <v>0</v>
      </c>
      <c r="AN11" s="17">
        <v>7.9953082603498205E-2</v>
      </c>
      <c r="AO11" s="17"/>
      <c r="AP11" s="17">
        <v>6.7361051385044904E-2</v>
      </c>
      <c r="AQ11" s="17">
        <v>5.9927164620222899E-2</v>
      </c>
      <c r="AR11" s="17">
        <v>8.5255926037501803E-2</v>
      </c>
      <c r="AS11" s="17">
        <v>8.6897604584290994E-2</v>
      </c>
      <c r="AT11" s="17">
        <v>8.4299199862145097E-2</v>
      </c>
      <c r="AU11" s="17"/>
      <c r="AV11" s="17">
        <v>7.3551478113443897E-2</v>
      </c>
      <c r="AW11" s="17">
        <v>4.27819332417693E-2</v>
      </c>
      <c r="AX11" s="17">
        <v>7.9626988607866003E-2</v>
      </c>
      <c r="AY11" s="17">
        <v>0.110196649121513</v>
      </c>
      <c r="AZ11" s="17">
        <v>5.0963191763840301E-2</v>
      </c>
      <c r="BA11" s="17">
        <v>5.6834889676947303E-2</v>
      </c>
      <c r="BB11" s="17"/>
      <c r="BC11" s="17">
        <v>6.53433091251404E-2</v>
      </c>
      <c r="BD11" s="17">
        <v>4.7519621980154803E-2</v>
      </c>
      <c r="BE11" s="17">
        <v>9.6992548221939603E-2</v>
      </c>
      <c r="BF11" s="17">
        <v>2.6400751620766601E-2</v>
      </c>
      <c r="BG11" s="17">
        <v>6.5366422206075095E-2</v>
      </c>
    </row>
    <row r="12" spans="2:59" x14ac:dyDescent="0.35">
      <c r="B12" s="18" t="s">
        <v>691</v>
      </c>
      <c r="C12" s="17">
        <v>0.208376643264368</v>
      </c>
      <c r="D12" s="17">
        <v>0.19771260047104799</v>
      </c>
      <c r="E12" s="17">
        <v>0.221584357832151</v>
      </c>
      <c r="F12" s="17"/>
      <c r="G12" s="17">
        <v>0.25110409315480797</v>
      </c>
      <c r="H12" s="17">
        <v>0.13859444202580401</v>
      </c>
      <c r="I12" s="17">
        <v>0.196441294884833</v>
      </c>
      <c r="J12" s="17">
        <v>0.26045609609756598</v>
      </c>
      <c r="K12" s="17">
        <v>0.20379357271788801</v>
      </c>
      <c r="L12" s="17">
        <v>0.21318807078749599</v>
      </c>
      <c r="M12" s="17"/>
      <c r="N12" s="17">
        <v>0.205134454641831</v>
      </c>
      <c r="O12" s="17">
        <v>0.17928372207093701</v>
      </c>
      <c r="P12" s="17">
        <v>0.21174495982459199</v>
      </c>
      <c r="Q12" s="17">
        <v>0.23767106176099101</v>
      </c>
      <c r="R12" s="17"/>
      <c r="S12" s="17">
        <v>0.20794525113869</v>
      </c>
      <c r="T12" s="17">
        <v>0.24425911703273001</v>
      </c>
      <c r="U12" s="17">
        <v>0.23743495078212401</v>
      </c>
      <c r="V12" s="17">
        <v>0.14946866813097101</v>
      </c>
      <c r="W12" s="17">
        <v>0.203283631372109</v>
      </c>
      <c r="X12" s="17">
        <v>0.22380835829576301</v>
      </c>
      <c r="Y12" s="17">
        <v>0.160117216290073</v>
      </c>
      <c r="Z12" s="17">
        <v>0.29150952959357301</v>
      </c>
      <c r="AA12" s="17">
        <v>0.213558330019716</v>
      </c>
      <c r="AB12" s="17">
        <v>0.159978340201193</v>
      </c>
      <c r="AC12" s="17">
        <v>0.25666582858549802</v>
      </c>
      <c r="AD12" s="17">
        <v>0.23919102283007901</v>
      </c>
      <c r="AE12" s="17"/>
      <c r="AF12" s="17">
        <v>0.21878328031251801</v>
      </c>
      <c r="AG12" s="17">
        <v>0.177447574119422</v>
      </c>
      <c r="AH12" s="17">
        <v>0.269299044513577</v>
      </c>
      <c r="AI12" s="17"/>
      <c r="AJ12" s="17">
        <v>0.23557904938603699</v>
      </c>
      <c r="AK12" s="17">
        <v>0.156890823974288</v>
      </c>
      <c r="AL12" s="17">
        <v>0.216374154014977</v>
      </c>
      <c r="AM12" s="17">
        <v>0.40944494887212302</v>
      </c>
      <c r="AN12" s="17">
        <v>0.22175276739803901</v>
      </c>
      <c r="AO12" s="17"/>
      <c r="AP12" s="17">
        <v>0.24072180461654499</v>
      </c>
      <c r="AQ12" s="17">
        <v>0.18197336634203801</v>
      </c>
      <c r="AR12" s="17">
        <v>0.19391874256257199</v>
      </c>
      <c r="AS12" s="17">
        <v>0.22034209275314301</v>
      </c>
      <c r="AT12" s="17">
        <v>9.4244464469780104E-2</v>
      </c>
      <c r="AU12" s="17"/>
      <c r="AV12" s="17">
        <v>0.16539202544374501</v>
      </c>
      <c r="AW12" s="17">
        <v>0.21171151108071901</v>
      </c>
      <c r="AX12" s="17">
        <v>0.24369475706003901</v>
      </c>
      <c r="AY12" s="17">
        <v>0.24409630033795399</v>
      </c>
      <c r="AZ12" s="17">
        <v>0.158385658574</v>
      </c>
      <c r="BA12" s="17">
        <v>0.24946003202777001</v>
      </c>
      <c r="BB12" s="17"/>
      <c r="BC12" s="17">
        <v>0.19935592141790001</v>
      </c>
      <c r="BD12" s="17">
        <v>0.205526315792913</v>
      </c>
      <c r="BE12" s="17">
        <v>0.211685324428941</v>
      </c>
      <c r="BF12" s="17">
        <v>0.17992098562613201</v>
      </c>
      <c r="BG12" s="17">
        <v>0</v>
      </c>
    </row>
    <row r="13" spans="2:59" x14ac:dyDescent="0.35">
      <c r="B13" s="18" t="s">
        <v>690</v>
      </c>
      <c r="C13" s="17">
        <v>0.28017216703138698</v>
      </c>
      <c r="D13" s="17">
        <v>0.30654737803554899</v>
      </c>
      <c r="E13" s="17">
        <v>0.25225437844561999</v>
      </c>
      <c r="F13" s="17"/>
      <c r="G13" s="17">
        <v>0.30479473847669802</v>
      </c>
      <c r="H13" s="17">
        <v>0.25082124367984698</v>
      </c>
      <c r="I13" s="17">
        <v>0.29299710971352899</v>
      </c>
      <c r="J13" s="17">
        <v>0.29733509518974599</v>
      </c>
      <c r="K13" s="17">
        <v>0.26648025553510002</v>
      </c>
      <c r="L13" s="17">
        <v>0.27520711211885401</v>
      </c>
      <c r="M13" s="17"/>
      <c r="N13" s="17">
        <v>0.27196986165404002</v>
      </c>
      <c r="O13" s="17">
        <v>0.26248926500934699</v>
      </c>
      <c r="P13" s="17">
        <v>0.30242010022031701</v>
      </c>
      <c r="Q13" s="17">
        <v>0.28606484994861298</v>
      </c>
      <c r="R13" s="17"/>
      <c r="S13" s="17">
        <v>0.29940825241612001</v>
      </c>
      <c r="T13" s="17">
        <v>0.25631296168604401</v>
      </c>
      <c r="U13" s="17">
        <v>0.36686591180133798</v>
      </c>
      <c r="V13" s="17">
        <v>0.330462839106208</v>
      </c>
      <c r="W13" s="17">
        <v>0.25483056531876302</v>
      </c>
      <c r="X13" s="17">
        <v>0.247455139690378</v>
      </c>
      <c r="Y13" s="17">
        <v>0.33957096604408998</v>
      </c>
      <c r="Z13" s="17">
        <v>0.271861015495863</v>
      </c>
      <c r="AA13" s="17">
        <v>0.22866018418553899</v>
      </c>
      <c r="AB13" s="17">
        <v>0.19164446123324599</v>
      </c>
      <c r="AC13" s="17">
        <v>0.42382064875612802</v>
      </c>
      <c r="AD13" s="17">
        <v>0.19056178595766901</v>
      </c>
      <c r="AE13" s="17"/>
      <c r="AF13" s="17">
        <v>0.295060091957489</v>
      </c>
      <c r="AG13" s="17">
        <v>0.256536021623466</v>
      </c>
      <c r="AH13" s="17">
        <v>0.29757220914346399</v>
      </c>
      <c r="AI13" s="17"/>
      <c r="AJ13" s="17">
        <v>0.29271672524818498</v>
      </c>
      <c r="AK13" s="17">
        <v>0.28297733758496901</v>
      </c>
      <c r="AL13" s="17">
        <v>0.27836989725105998</v>
      </c>
      <c r="AM13" s="17">
        <v>0.22615589993478899</v>
      </c>
      <c r="AN13" s="17">
        <v>0.26946394742754398</v>
      </c>
      <c r="AO13" s="17"/>
      <c r="AP13" s="17">
        <v>0.28778212455684299</v>
      </c>
      <c r="AQ13" s="17">
        <v>0.25966394262626902</v>
      </c>
      <c r="AR13" s="17">
        <v>0.40704702557672301</v>
      </c>
      <c r="AS13" s="17">
        <v>0.27591701390015599</v>
      </c>
      <c r="AT13" s="17">
        <v>0.27308703563319298</v>
      </c>
      <c r="AU13" s="17"/>
      <c r="AV13" s="17">
        <v>0.25517726628174398</v>
      </c>
      <c r="AW13" s="17">
        <v>0.292391664063467</v>
      </c>
      <c r="AX13" s="17">
        <v>0.29051837095017302</v>
      </c>
      <c r="AY13" s="17">
        <v>0.31118811196600299</v>
      </c>
      <c r="AZ13" s="17">
        <v>0.27715673683397501</v>
      </c>
      <c r="BA13" s="17">
        <v>0.29388810494498202</v>
      </c>
      <c r="BB13" s="17"/>
      <c r="BC13" s="17">
        <v>0.31000604832438999</v>
      </c>
      <c r="BD13" s="17">
        <v>0.303084993590159</v>
      </c>
      <c r="BE13" s="17">
        <v>0.24957189833094401</v>
      </c>
      <c r="BF13" s="17">
        <v>0.29761744624869302</v>
      </c>
      <c r="BG13" s="17">
        <v>0.35701413351717398</v>
      </c>
    </row>
    <row r="14" spans="2:59" x14ac:dyDescent="0.35">
      <c r="B14" s="18" t="s">
        <v>689</v>
      </c>
      <c r="C14" s="17">
        <v>0.18687415903568699</v>
      </c>
      <c r="D14" s="17">
        <v>0.19366103880298499</v>
      </c>
      <c r="E14" s="17">
        <v>0.18205871597704701</v>
      </c>
      <c r="F14" s="17"/>
      <c r="G14" s="17">
        <v>0.147712966712433</v>
      </c>
      <c r="H14" s="17">
        <v>0.28699919308382399</v>
      </c>
      <c r="I14" s="17">
        <v>0.174108307987591</v>
      </c>
      <c r="J14" s="17">
        <v>0.136406031707304</v>
      </c>
      <c r="K14" s="17">
        <v>0.22768204270753101</v>
      </c>
      <c r="L14" s="17">
        <v>0.14754236745111801</v>
      </c>
      <c r="M14" s="17"/>
      <c r="N14" s="17">
        <v>0.253062671963866</v>
      </c>
      <c r="O14" s="17">
        <v>0.17288696626675201</v>
      </c>
      <c r="P14" s="17">
        <v>0.17531105021656801</v>
      </c>
      <c r="Q14" s="17">
        <v>0.14260968772791899</v>
      </c>
      <c r="R14" s="17"/>
      <c r="S14" s="17">
        <v>0.23063277473698601</v>
      </c>
      <c r="T14" s="17">
        <v>0.25213855519011003</v>
      </c>
      <c r="U14" s="17">
        <v>0.13145236329407101</v>
      </c>
      <c r="V14" s="17">
        <v>0.180958976265781</v>
      </c>
      <c r="W14" s="17">
        <v>0.143007317184594</v>
      </c>
      <c r="X14" s="17">
        <v>0.171677733755007</v>
      </c>
      <c r="Y14" s="17">
        <v>0.18333915774207299</v>
      </c>
      <c r="Z14" s="17">
        <v>0.2380542260296</v>
      </c>
      <c r="AA14" s="17">
        <v>0.117655756280079</v>
      </c>
      <c r="AB14" s="17">
        <v>0.19946194185379401</v>
      </c>
      <c r="AC14" s="17">
        <v>0.17064171879537801</v>
      </c>
      <c r="AD14" s="17">
        <v>0.27325228256342499</v>
      </c>
      <c r="AE14" s="17"/>
      <c r="AF14" s="17">
        <v>0.15413178397210101</v>
      </c>
      <c r="AG14" s="17">
        <v>0.22467642866298801</v>
      </c>
      <c r="AH14" s="17">
        <v>0.170383027721344</v>
      </c>
      <c r="AI14" s="17"/>
      <c r="AJ14" s="17">
        <v>0.205221778447058</v>
      </c>
      <c r="AK14" s="17">
        <v>0.20967370221161699</v>
      </c>
      <c r="AL14" s="17">
        <v>0.16638685854773499</v>
      </c>
      <c r="AM14" s="17">
        <v>6.2783557723470704E-2</v>
      </c>
      <c r="AN14" s="17">
        <v>0.128966373838001</v>
      </c>
      <c r="AO14" s="17"/>
      <c r="AP14" s="17">
        <v>0.174898235058979</v>
      </c>
      <c r="AQ14" s="17">
        <v>0.22996892889965101</v>
      </c>
      <c r="AR14" s="17">
        <v>0.12224903085498801</v>
      </c>
      <c r="AS14" s="17">
        <v>0.14580643660155801</v>
      </c>
      <c r="AT14" s="17">
        <v>0.189462808957019</v>
      </c>
      <c r="AU14" s="17"/>
      <c r="AV14" s="17">
        <v>0.203704762265147</v>
      </c>
      <c r="AW14" s="17">
        <v>0.17797760647959099</v>
      </c>
      <c r="AX14" s="17">
        <v>0.25032593278795801</v>
      </c>
      <c r="AY14" s="17">
        <v>0.124760219894819</v>
      </c>
      <c r="AZ14" s="17">
        <v>0.25626204395366597</v>
      </c>
      <c r="BA14" s="17">
        <v>0.117482100290928</v>
      </c>
      <c r="BB14" s="17"/>
      <c r="BC14" s="17">
        <v>0.16010809289400499</v>
      </c>
      <c r="BD14" s="17">
        <v>0.16615011907405999</v>
      </c>
      <c r="BE14" s="17">
        <v>0.218212780254781</v>
      </c>
      <c r="BF14" s="17">
        <v>0.21537522346655499</v>
      </c>
      <c r="BG14" s="17">
        <v>0.36940231816911401</v>
      </c>
    </row>
    <row r="15" spans="2:59" x14ac:dyDescent="0.35">
      <c r="B15" s="18" t="s">
        <v>806</v>
      </c>
      <c r="C15" s="17">
        <v>9.3225775111984099E-2</v>
      </c>
      <c r="D15" s="17">
        <v>8.2144186725489399E-2</v>
      </c>
      <c r="E15" s="17">
        <v>0.10556492985248001</v>
      </c>
      <c r="F15" s="17"/>
      <c r="G15" s="17">
        <v>0.108753767654688</v>
      </c>
      <c r="H15" s="17">
        <v>0.151773839993049</v>
      </c>
      <c r="I15" s="17">
        <v>7.1890857474874295E-2</v>
      </c>
      <c r="J15" s="17">
        <v>7.72949080365809E-2</v>
      </c>
      <c r="K15" s="17">
        <v>7.7579896187514694E-2</v>
      </c>
      <c r="L15" s="17">
        <v>7.5008259238879896E-2</v>
      </c>
      <c r="M15" s="17"/>
      <c r="N15" s="17">
        <v>0.109976349859866</v>
      </c>
      <c r="O15" s="17">
        <v>9.2290892238313105E-2</v>
      </c>
      <c r="P15" s="17">
        <v>5.02229325693462E-2</v>
      </c>
      <c r="Q15" s="17">
        <v>0.115898728436042</v>
      </c>
      <c r="R15" s="17"/>
      <c r="S15" s="17">
        <v>9.43554563275322E-2</v>
      </c>
      <c r="T15" s="17">
        <v>6.1264405173483999E-2</v>
      </c>
      <c r="U15" s="17">
        <v>5.38988063677927E-2</v>
      </c>
      <c r="V15" s="17">
        <v>0.12878824719145501</v>
      </c>
      <c r="W15" s="17">
        <v>7.0774858028902196E-2</v>
      </c>
      <c r="X15" s="17">
        <v>0.100267232568644</v>
      </c>
      <c r="Y15" s="17">
        <v>5.5374835588351497E-2</v>
      </c>
      <c r="Z15" s="17">
        <v>9.3053917805545505E-2</v>
      </c>
      <c r="AA15" s="17">
        <v>0.18986662256711501</v>
      </c>
      <c r="AB15" s="17">
        <v>0.10959378912438</v>
      </c>
      <c r="AC15" s="17">
        <v>2.6803126387547001E-2</v>
      </c>
      <c r="AD15" s="17">
        <v>4.6840040768846097E-2</v>
      </c>
      <c r="AE15" s="17"/>
      <c r="AF15" s="17">
        <v>8.8482283862021505E-2</v>
      </c>
      <c r="AG15" s="17">
        <v>0.105810069556415</v>
      </c>
      <c r="AH15" s="17">
        <v>7.9101937849865495E-2</v>
      </c>
      <c r="AI15" s="17"/>
      <c r="AJ15" s="17">
        <v>7.0294211504465298E-2</v>
      </c>
      <c r="AK15" s="17">
        <v>0.14650335934098099</v>
      </c>
      <c r="AL15" s="17">
        <v>0</v>
      </c>
      <c r="AM15" s="17">
        <v>0</v>
      </c>
      <c r="AN15" s="17">
        <v>0.11381909063359601</v>
      </c>
      <c r="AO15" s="17"/>
      <c r="AP15" s="17">
        <v>7.9131864264723697E-2</v>
      </c>
      <c r="AQ15" s="17">
        <v>0.13524724741553601</v>
      </c>
      <c r="AR15" s="17">
        <v>2.2696766215282101E-2</v>
      </c>
      <c r="AS15" s="17">
        <v>7.17144494665823E-2</v>
      </c>
      <c r="AT15" s="17">
        <v>0.14738912646760499</v>
      </c>
      <c r="AU15" s="17"/>
      <c r="AV15" s="17">
        <v>0.173192941768015</v>
      </c>
      <c r="AW15" s="17">
        <v>8.4667108182025594E-2</v>
      </c>
      <c r="AX15" s="17">
        <v>2.9415911549692499E-2</v>
      </c>
      <c r="AY15" s="17">
        <v>5.95083870439648E-2</v>
      </c>
      <c r="AZ15" s="17">
        <v>7.6897860802351295E-2</v>
      </c>
      <c r="BA15" s="17">
        <v>3.3822874585992202E-2</v>
      </c>
      <c r="BB15" s="17"/>
      <c r="BC15" s="17">
        <v>8.7537462964968699E-2</v>
      </c>
      <c r="BD15" s="17">
        <v>9.7779950304876295E-2</v>
      </c>
      <c r="BE15" s="17">
        <v>5.91663480808697E-2</v>
      </c>
      <c r="BF15" s="17">
        <v>0.14719111363385801</v>
      </c>
      <c r="BG15" s="17">
        <v>5.6361330703237497E-2</v>
      </c>
    </row>
    <row r="16" spans="2:59" x14ac:dyDescent="0.35">
      <c r="B16" s="18" t="s">
        <v>100</v>
      </c>
      <c r="C16" s="19">
        <v>0.101588606796263</v>
      </c>
      <c r="D16" s="19">
        <v>7.1943837065257601E-2</v>
      </c>
      <c r="E16" s="19">
        <v>0.12589038947342601</v>
      </c>
      <c r="F16" s="19"/>
      <c r="G16" s="19">
        <v>9.7778426449049202E-2</v>
      </c>
      <c r="H16" s="19">
        <v>5.14821862927008E-2</v>
      </c>
      <c r="I16" s="19">
        <v>8.6269509757309806E-2</v>
      </c>
      <c r="J16" s="19">
        <v>8.7116818008760102E-2</v>
      </c>
      <c r="K16" s="19">
        <v>0.124251135610598</v>
      </c>
      <c r="L16" s="19">
        <v>0.15135967765817401</v>
      </c>
      <c r="M16" s="19"/>
      <c r="N16" s="19">
        <v>5.4739523173727399E-2</v>
      </c>
      <c r="O16" s="19">
        <v>0.12723870030907899</v>
      </c>
      <c r="P16" s="19">
        <v>0.121630880132496</v>
      </c>
      <c r="Q16" s="19">
        <v>0.10643278653474</v>
      </c>
      <c r="R16" s="19"/>
      <c r="S16" s="19">
        <v>5.6837104706140902E-2</v>
      </c>
      <c r="T16" s="19">
        <v>0.114461182215088</v>
      </c>
      <c r="U16" s="19">
        <v>8.1381600364805504E-2</v>
      </c>
      <c r="V16" s="19">
        <v>4.5769069558449102E-2</v>
      </c>
      <c r="W16" s="19">
        <v>0.159285079651767</v>
      </c>
      <c r="X16" s="19">
        <v>0.139004932096149</v>
      </c>
      <c r="Y16" s="19">
        <v>5.9813660866210198E-2</v>
      </c>
      <c r="Z16" s="19">
        <v>6.2547372895019507E-2</v>
      </c>
      <c r="AA16" s="19">
        <v>0.13743924566032101</v>
      </c>
      <c r="AB16" s="19">
        <v>0.16747561512274201</v>
      </c>
      <c r="AC16" s="19">
        <v>0</v>
      </c>
      <c r="AD16" s="19">
        <v>0.13464883293208799</v>
      </c>
      <c r="AE16" s="19"/>
      <c r="AF16" s="19">
        <v>8.5531144089091501E-2</v>
      </c>
      <c r="AG16" s="19">
        <v>0.104814905463332</v>
      </c>
      <c r="AH16" s="19">
        <v>0.11727510567378201</v>
      </c>
      <c r="AI16" s="19"/>
      <c r="AJ16" s="19">
        <v>8.5258507736656497E-2</v>
      </c>
      <c r="AK16" s="19">
        <v>0.101819518502133</v>
      </c>
      <c r="AL16" s="19">
        <v>7.314224518918E-2</v>
      </c>
      <c r="AM16" s="19">
        <v>0</v>
      </c>
      <c r="AN16" s="19">
        <v>0.134215255799184</v>
      </c>
      <c r="AO16" s="19"/>
      <c r="AP16" s="19">
        <v>9.4738307271737404E-2</v>
      </c>
      <c r="AQ16" s="19">
        <v>8.8206258778986399E-2</v>
      </c>
      <c r="AR16" s="19">
        <v>0.112704237916971</v>
      </c>
      <c r="AS16" s="19">
        <v>7.9313446364174103E-2</v>
      </c>
      <c r="AT16" s="19">
        <v>0.18508175982908001</v>
      </c>
      <c r="AU16" s="19"/>
      <c r="AV16" s="19">
        <v>7.2108741140209695E-2</v>
      </c>
      <c r="AW16" s="19">
        <v>0.122870346063832</v>
      </c>
      <c r="AX16" s="19">
        <v>5.0995367738145399E-2</v>
      </c>
      <c r="AY16" s="19">
        <v>6.5878034135271504E-2</v>
      </c>
      <c r="AZ16" s="19">
        <v>0.16285045298062301</v>
      </c>
      <c r="BA16" s="19">
        <v>0.197026197947264</v>
      </c>
      <c r="BB16" s="19"/>
      <c r="BC16" s="19">
        <v>0.137775823445004</v>
      </c>
      <c r="BD16" s="19">
        <v>0.110983931267016</v>
      </c>
      <c r="BE16" s="19">
        <v>8.7213245935160597E-2</v>
      </c>
      <c r="BF16" s="19">
        <v>7.0768919673658004E-2</v>
      </c>
      <c r="BG16" s="19">
        <v>7.0759040067084597E-2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ht="72.5" x14ac:dyDescent="0.35">
      <c r="B9" s="18" t="s">
        <v>808</v>
      </c>
      <c r="C9" s="17">
        <v>0.11858134929039001</v>
      </c>
      <c r="D9" s="17">
        <v>0.138953285203466</v>
      </c>
      <c r="E9" s="17">
        <v>9.9156042597136798E-2</v>
      </c>
      <c r="F9" s="17"/>
      <c r="G9" s="17">
        <v>0.23720495754209001</v>
      </c>
      <c r="H9" s="17">
        <v>0.17645329069323801</v>
      </c>
      <c r="I9" s="17">
        <v>0.14671235016718301</v>
      </c>
      <c r="J9" s="17">
        <v>8.7322223020943002E-2</v>
      </c>
      <c r="K9" s="17">
        <v>4.0147432307229697E-2</v>
      </c>
      <c r="L9" s="17">
        <v>4.8898074970130302E-2</v>
      </c>
      <c r="M9" s="17"/>
      <c r="N9" s="17">
        <v>0.119556051245988</v>
      </c>
      <c r="O9" s="17">
        <v>0.113507780348428</v>
      </c>
      <c r="P9" s="17">
        <v>0.13752329392742699</v>
      </c>
      <c r="Q9" s="17">
        <v>0.105387584034752</v>
      </c>
      <c r="R9" s="17"/>
      <c r="S9" s="17">
        <v>0.19733576779516701</v>
      </c>
      <c r="T9" s="17">
        <v>0.13592179907299501</v>
      </c>
      <c r="U9" s="17">
        <v>8.9885767690225701E-2</v>
      </c>
      <c r="V9" s="17">
        <v>8.1170488602302596E-2</v>
      </c>
      <c r="W9" s="17">
        <v>7.4986144978301306E-2</v>
      </c>
      <c r="X9" s="17">
        <v>0.159563019645204</v>
      </c>
      <c r="Y9" s="17">
        <v>6.3671219170630802E-2</v>
      </c>
      <c r="Z9" s="17">
        <v>8.8277584501136402E-2</v>
      </c>
      <c r="AA9" s="17">
        <v>0.17038841467858401</v>
      </c>
      <c r="AB9" s="17">
        <v>6.59239210445597E-2</v>
      </c>
      <c r="AC9" s="17">
        <v>0.13893420376158</v>
      </c>
      <c r="AD9" s="17">
        <v>0</v>
      </c>
      <c r="AE9" s="17"/>
      <c r="AF9" s="17">
        <v>7.6665943371532597E-2</v>
      </c>
      <c r="AG9" s="17">
        <v>0.121681634763604</v>
      </c>
      <c r="AH9" s="17">
        <v>0.15156509360195999</v>
      </c>
      <c r="AI9" s="17"/>
      <c r="AJ9" s="17">
        <v>9.0895117026214695E-2</v>
      </c>
      <c r="AK9" s="17">
        <v>0.20221051978854299</v>
      </c>
      <c r="AL9" s="17">
        <v>9.2141835332653799E-2</v>
      </c>
      <c r="AM9" s="17">
        <v>0</v>
      </c>
      <c r="AN9" s="17">
        <v>7.7852772520744296E-2</v>
      </c>
      <c r="AO9" s="17"/>
      <c r="AP9" s="17">
        <v>8.3997009878644405E-2</v>
      </c>
      <c r="AQ9" s="17">
        <v>0.191018377441113</v>
      </c>
      <c r="AR9" s="17">
        <v>0.10415212667064901</v>
      </c>
      <c r="AS9" s="17">
        <v>6.9177623855645298E-2</v>
      </c>
      <c r="AT9" s="17">
        <v>0.201586651088597</v>
      </c>
      <c r="AU9" s="17"/>
      <c r="AV9" s="17">
        <v>0.21356608467693</v>
      </c>
      <c r="AW9" s="17">
        <v>9.4772996348369803E-2</v>
      </c>
      <c r="AX9" s="17">
        <v>5.7156467802835897E-2</v>
      </c>
      <c r="AY9" s="17">
        <v>6.2758036418937402E-2</v>
      </c>
      <c r="AZ9" s="17">
        <v>0.20065477893484299</v>
      </c>
      <c r="BA9" s="17">
        <v>4.2733340357940103E-2</v>
      </c>
      <c r="BB9" s="17"/>
      <c r="BC9" s="17">
        <v>9.7411948443713606E-2</v>
      </c>
      <c r="BD9" s="17">
        <v>0.134460768290174</v>
      </c>
      <c r="BE9" s="17">
        <v>0.112701593975745</v>
      </c>
      <c r="BF9" s="17">
        <v>0.204192620705789</v>
      </c>
      <c r="BG9" s="17">
        <v>0.20420301927855</v>
      </c>
    </row>
    <row r="10" spans="2:59" ht="43.5" x14ac:dyDescent="0.35">
      <c r="B10" s="18" t="s">
        <v>809</v>
      </c>
      <c r="C10" s="17">
        <v>0.74269027269670596</v>
      </c>
      <c r="D10" s="17">
        <v>0.72009804185662996</v>
      </c>
      <c r="E10" s="17">
        <v>0.76642674143634704</v>
      </c>
      <c r="F10" s="17"/>
      <c r="G10" s="17">
        <v>0.62994744763983601</v>
      </c>
      <c r="H10" s="17">
        <v>0.68430281679608196</v>
      </c>
      <c r="I10" s="17">
        <v>0.69428988190466601</v>
      </c>
      <c r="J10" s="17">
        <v>0.76447013474755099</v>
      </c>
      <c r="K10" s="17">
        <v>0.88409245944164205</v>
      </c>
      <c r="L10" s="17">
        <v>0.78646012202809901</v>
      </c>
      <c r="M10" s="17"/>
      <c r="N10" s="17">
        <v>0.79475694188406398</v>
      </c>
      <c r="O10" s="17">
        <v>0.72158328597812504</v>
      </c>
      <c r="P10" s="17">
        <v>0.68117637748860305</v>
      </c>
      <c r="Q10" s="17">
        <v>0.76564159925906605</v>
      </c>
      <c r="R10" s="17"/>
      <c r="S10" s="17">
        <v>0.67221491452006998</v>
      </c>
      <c r="T10" s="17">
        <v>0.67378247354763199</v>
      </c>
      <c r="U10" s="17">
        <v>0.77405078354106205</v>
      </c>
      <c r="V10" s="17">
        <v>0.764261110749612</v>
      </c>
      <c r="W10" s="17">
        <v>0.83651768459292297</v>
      </c>
      <c r="X10" s="17">
        <v>0.73820533370770303</v>
      </c>
      <c r="Y10" s="17">
        <v>0.825254351702711</v>
      </c>
      <c r="Z10" s="17">
        <v>0.64788699185592602</v>
      </c>
      <c r="AA10" s="17">
        <v>0.73909246722666899</v>
      </c>
      <c r="AB10" s="17">
        <v>0.74434360419600398</v>
      </c>
      <c r="AC10" s="17">
        <v>0.76266070574263201</v>
      </c>
      <c r="AD10" s="17">
        <v>0.81344792103435204</v>
      </c>
      <c r="AE10" s="17"/>
      <c r="AF10" s="17">
        <v>0.77394237287447498</v>
      </c>
      <c r="AG10" s="17">
        <v>0.764413196072255</v>
      </c>
      <c r="AH10" s="17">
        <v>0.63759120617121601</v>
      </c>
      <c r="AI10" s="17"/>
      <c r="AJ10" s="17">
        <v>0.77490241733294296</v>
      </c>
      <c r="AK10" s="17">
        <v>0.67723950883435702</v>
      </c>
      <c r="AL10" s="17">
        <v>0.88418653836072902</v>
      </c>
      <c r="AM10" s="17">
        <v>0.75261519438840896</v>
      </c>
      <c r="AN10" s="17">
        <v>0.69558027537491196</v>
      </c>
      <c r="AO10" s="17"/>
      <c r="AP10" s="17">
        <v>0.77010207425209998</v>
      </c>
      <c r="AQ10" s="17">
        <v>0.71063010932874004</v>
      </c>
      <c r="AR10" s="17">
        <v>0.81839287275849204</v>
      </c>
      <c r="AS10" s="17">
        <v>0.72258385919361501</v>
      </c>
      <c r="AT10" s="17">
        <v>0.63145733820376704</v>
      </c>
      <c r="AU10" s="17"/>
      <c r="AV10" s="17">
        <v>0.676557915550142</v>
      </c>
      <c r="AW10" s="17">
        <v>0.75554320132480401</v>
      </c>
      <c r="AX10" s="17">
        <v>0.89556083605052095</v>
      </c>
      <c r="AY10" s="17">
        <v>0.74505373457147395</v>
      </c>
      <c r="AZ10" s="17">
        <v>0.63782310128583097</v>
      </c>
      <c r="BA10" s="17">
        <v>0.84963886639850605</v>
      </c>
      <c r="BB10" s="17"/>
      <c r="BC10" s="17">
        <v>0.71973692719156701</v>
      </c>
      <c r="BD10" s="17">
        <v>0.70170141199493796</v>
      </c>
      <c r="BE10" s="17">
        <v>0.787247637863429</v>
      </c>
      <c r="BF10" s="17">
        <v>0.71551566834369695</v>
      </c>
      <c r="BG10" s="17">
        <v>0.65537185109060403</v>
      </c>
    </row>
    <row r="11" spans="2:59" ht="72.5" x14ac:dyDescent="0.35">
      <c r="B11" s="18" t="s">
        <v>810</v>
      </c>
      <c r="C11" s="17">
        <v>6.7567841317027796E-2</v>
      </c>
      <c r="D11" s="17">
        <v>7.4062698375822605E-2</v>
      </c>
      <c r="E11" s="17">
        <v>6.1709240430977301E-2</v>
      </c>
      <c r="F11" s="17"/>
      <c r="G11" s="17">
        <v>6.8142451485749697E-2</v>
      </c>
      <c r="H11" s="17">
        <v>3.2985766649583699E-2</v>
      </c>
      <c r="I11" s="17">
        <v>9.5744793739258496E-2</v>
      </c>
      <c r="J11" s="17">
        <v>8.5253286082371899E-2</v>
      </c>
      <c r="K11" s="17">
        <v>2.6883203952560501E-2</v>
      </c>
      <c r="L11" s="17">
        <v>8.9531490144228607E-2</v>
      </c>
      <c r="M11" s="17"/>
      <c r="N11" s="17">
        <v>6.5359920513582706E-2</v>
      </c>
      <c r="O11" s="17">
        <v>7.7827260292357897E-2</v>
      </c>
      <c r="P11" s="17">
        <v>7.7206167500398798E-2</v>
      </c>
      <c r="Q11" s="17">
        <v>5.08649441790315E-2</v>
      </c>
      <c r="R11" s="17"/>
      <c r="S11" s="17">
        <v>8.6933383128871194E-2</v>
      </c>
      <c r="T11" s="17">
        <v>7.7050732568258298E-2</v>
      </c>
      <c r="U11" s="17">
        <v>5.6297359099980203E-2</v>
      </c>
      <c r="V11" s="17">
        <v>8.8820653456693696E-2</v>
      </c>
      <c r="W11" s="17">
        <v>6.3663191585059203E-2</v>
      </c>
      <c r="X11" s="17">
        <v>6.3221483588348601E-2</v>
      </c>
      <c r="Y11" s="17">
        <v>6.5412789274225905E-2</v>
      </c>
      <c r="Z11" s="17">
        <v>0.10452107880483601</v>
      </c>
      <c r="AA11" s="17">
        <v>2.6013124062122899E-2</v>
      </c>
      <c r="AB11" s="17">
        <v>8.4603767007693106E-2</v>
      </c>
      <c r="AC11" s="17">
        <v>0</v>
      </c>
      <c r="AD11" s="17">
        <v>0.114097856242733</v>
      </c>
      <c r="AE11" s="17"/>
      <c r="AF11" s="17">
        <v>9.2030027100334297E-2</v>
      </c>
      <c r="AG11" s="17">
        <v>4.5733593836697901E-2</v>
      </c>
      <c r="AH11" s="17">
        <v>8.5926838868902899E-2</v>
      </c>
      <c r="AI11" s="17"/>
      <c r="AJ11" s="17">
        <v>7.5020161544681094E-2</v>
      </c>
      <c r="AK11" s="17">
        <v>6.1313011977645202E-2</v>
      </c>
      <c r="AL11" s="17">
        <v>0</v>
      </c>
      <c r="AM11" s="17">
        <v>0.117014345581497</v>
      </c>
      <c r="AN11" s="17">
        <v>9.3001828992302193E-2</v>
      </c>
      <c r="AO11" s="17"/>
      <c r="AP11" s="17">
        <v>6.6123002892954197E-2</v>
      </c>
      <c r="AQ11" s="17">
        <v>5.4183257765788098E-2</v>
      </c>
      <c r="AR11" s="17">
        <v>3.9729742736004797E-2</v>
      </c>
      <c r="AS11" s="17">
        <v>0.13138020147546101</v>
      </c>
      <c r="AT11" s="17">
        <v>4.0255286459082301E-2</v>
      </c>
      <c r="AU11" s="17"/>
      <c r="AV11" s="17">
        <v>6.9499511905207201E-2</v>
      </c>
      <c r="AW11" s="17">
        <v>7.8123457232652099E-2</v>
      </c>
      <c r="AX11" s="17">
        <v>3.2962066283308701E-2</v>
      </c>
      <c r="AY11" s="17">
        <v>0.12110583345793099</v>
      </c>
      <c r="AZ11" s="17">
        <v>2.66241552634192E-2</v>
      </c>
      <c r="BA11" s="17">
        <v>1.8302532677579E-2</v>
      </c>
      <c r="BB11" s="17"/>
      <c r="BC11" s="17">
        <v>8.0122068013566E-2</v>
      </c>
      <c r="BD11" s="17">
        <v>7.2871366964333606E-2</v>
      </c>
      <c r="BE11" s="17">
        <v>6.0044810059088002E-2</v>
      </c>
      <c r="BF11" s="17">
        <v>4.0676321657042401E-2</v>
      </c>
      <c r="BG11" s="17">
        <v>6.7655585126612003E-2</v>
      </c>
    </row>
    <row r="12" spans="2:59" x14ac:dyDescent="0.35">
      <c r="B12" s="18" t="s">
        <v>122</v>
      </c>
      <c r="C12" s="17">
        <v>2.4101366286081401E-2</v>
      </c>
      <c r="D12" s="17">
        <v>2.38206281345947E-2</v>
      </c>
      <c r="E12" s="17">
        <v>2.4658263612978099E-2</v>
      </c>
      <c r="F12" s="17"/>
      <c r="G12" s="17">
        <v>2.9393626399468301E-2</v>
      </c>
      <c r="H12" s="17">
        <v>3.7897923859323397E-2</v>
      </c>
      <c r="I12" s="17">
        <v>7.9711341420809594E-3</v>
      </c>
      <c r="J12" s="17">
        <v>9.3612879461381394E-3</v>
      </c>
      <c r="K12" s="17">
        <v>2.1275893338784199E-2</v>
      </c>
      <c r="L12" s="17">
        <v>3.4902101247022997E-2</v>
      </c>
      <c r="M12" s="17"/>
      <c r="N12" s="17">
        <v>1.4501193290309199E-2</v>
      </c>
      <c r="O12" s="17">
        <v>2.8303955046678899E-2</v>
      </c>
      <c r="P12" s="17">
        <v>3.8962961326849399E-2</v>
      </c>
      <c r="Q12" s="17">
        <v>1.6356886302668999E-2</v>
      </c>
      <c r="R12" s="17"/>
      <c r="S12" s="17">
        <v>1.8958009719292498E-2</v>
      </c>
      <c r="T12" s="17">
        <v>2.2229131055041498E-2</v>
      </c>
      <c r="U12" s="17">
        <v>3.7888961880682297E-2</v>
      </c>
      <c r="V12" s="17">
        <v>2.0117967218951999E-2</v>
      </c>
      <c r="W12" s="17">
        <v>0</v>
      </c>
      <c r="X12" s="17">
        <v>0</v>
      </c>
      <c r="Y12" s="17">
        <v>3.0908842022853999E-2</v>
      </c>
      <c r="Z12" s="17">
        <v>6.2409261687860901E-2</v>
      </c>
      <c r="AA12" s="17">
        <v>1.15465941781644E-2</v>
      </c>
      <c r="AB12" s="17">
        <v>5.9839438187878201E-2</v>
      </c>
      <c r="AC12" s="17">
        <v>0</v>
      </c>
      <c r="AD12" s="17">
        <v>7.2454222722914893E-2</v>
      </c>
      <c r="AE12" s="17"/>
      <c r="AF12" s="17">
        <v>2.7169679348069201E-2</v>
      </c>
      <c r="AG12" s="17">
        <v>2.7404057096532399E-2</v>
      </c>
      <c r="AH12" s="17">
        <v>1.2419001860795E-2</v>
      </c>
      <c r="AI12" s="17"/>
      <c r="AJ12" s="17">
        <v>2.3237765776415099E-2</v>
      </c>
      <c r="AK12" s="17">
        <v>2.47341457523939E-2</v>
      </c>
      <c r="AL12" s="17">
        <v>2.3671626306617202E-2</v>
      </c>
      <c r="AM12" s="17">
        <v>0.130370460030095</v>
      </c>
      <c r="AN12" s="17">
        <v>1.7970085054839501E-2</v>
      </c>
      <c r="AO12" s="17"/>
      <c r="AP12" s="17">
        <v>2.97321784625268E-2</v>
      </c>
      <c r="AQ12" s="17">
        <v>1.7778823580253698E-2</v>
      </c>
      <c r="AR12" s="17">
        <v>1.6404758418788402E-2</v>
      </c>
      <c r="AS12" s="17">
        <v>2.0330720304092002E-2</v>
      </c>
      <c r="AT12" s="17">
        <v>4.52395844079563E-2</v>
      </c>
      <c r="AU12" s="17"/>
      <c r="AV12" s="17">
        <v>1.7286807655984199E-2</v>
      </c>
      <c r="AW12" s="17">
        <v>3.1151819049226499E-2</v>
      </c>
      <c r="AX12" s="17">
        <v>1.4320629863334799E-2</v>
      </c>
      <c r="AY12" s="17">
        <v>2.63154845419446E-2</v>
      </c>
      <c r="AZ12" s="17">
        <v>4.4998535840230502E-2</v>
      </c>
      <c r="BA12" s="17">
        <v>0</v>
      </c>
      <c r="BB12" s="17"/>
      <c r="BC12" s="17">
        <v>3.09070228513223E-2</v>
      </c>
      <c r="BD12" s="17">
        <v>4.2115136092573897E-2</v>
      </c>
      <c r="BE12" s="17">
        <v>1.23578167648726E-2</v>
      </c>
      <c r="BF12" s="17">
        <v>0</v>
      </c>
      <c r="BG12" s="17">
        <v>7.2769544504233896E-2</v>
      </c>
    </row>
    <row r="13" spans="2:59" x14ac:dyDescent="0.35">
      <c r="B13" s="18" t="s">
        <v>123</v>
      </c>
      <c r="C13" s="19">
        <v>4.7059170409795001E-2</v>
      </c>
      <c r="D13" s="19">
        <v>4.3065346429486603E-2</v>
      </c>
      <c r="E13" s="19">
        <v>4.80497119225608E-2</v>
      </c>
      <c r="F13" s="19"/>
      <c r="G13" s="19">
        <v>3.5311516932856397E-2</v>
      </c>
      <c r="H13" s="19">
        <v>6.8360202001772799E-2</v>
      </c>
      <c r="I13" s="19">
        <v>5.5281840046811997E-2</v>
      </c>
      <c r="J13" s="19">
        <v>5.3593068202996398E-2</v>
      </c>
      <c r="K13" s="19">
        <v>2.7601010959783099E-2</v>
      </c>
      <c r="L13" s="19">
        <v>4.0208211610519101E-2</v>
      </c>
      <c r="M13" s="19"/>
      <c r="N13" s="19">
        <v>5.8258930660561601E-3</v>
      </c>
      <c r="O13" s="19">
        <v>5.8777718334410201E-2</v>
      </c>
      <c r="P13" s="19">
        <v>6.5131199756720895E-2</v>
      </c>
      <c r="Q13" s="19">
        <v>6.1748986224481398E-2</v>
      </c>
      <c r="R13" s="19"/>
      <c r="S13" s="19">
        <v>2.45579248365996E-2</v>
      </c>
      <c r="T13" s="19">
        <v>9.10158637560739E-2</v>
      </c>
      <c r="U13" s="19">
        <v>4.1877127788049501E-2</v>
      </c>
      <c r="V13" s="19">
        <v>4.5629779972439603E-2</v>
      </c>
      <c r="W13" s="19">
        <v>2.4832978843716599E-2</v>
      </c>
      <c r="X13" s="19">
        <v>3.9010163058744697E-2</v>
      </c>
      <c r="Y13" s="19">
        <v>1.47527978295783E-2</v>
      </c>
      <c r="Z13" s="19">
        <v>9.6905083150240698E-2</v>
      </c>
      <c r="AA13" s="19">
        <v>5.2959399854459098E-2</v>
      </c>
      <c r="AB13" s="19">
        <v>4.5289269563865003E-2</v>
      </c>
      <c r="AC13" s="19">
        <v>9.8405090495788106E-2</v>
      </c>
      <c r="AD13" s="19">
        <v>0</v>
      </c>
      <c r="AE13" s="19"/>
      <c r="AF13" s="19">
        <v>3.0191977305588799E-2</v>
      </c>
      <c r="AG13" s="19">
        <v>4.0767518230910897E-2</v>
      </c>
      <c r="AH13" s="19">
        <v>0.112497859497126</v>
      </c>
      <c r="AI13" s="19"/>
      <c r="AJ13" s="19">
        <v>3.5944538319745797E-2</v>
      </c>
      <c r="AK13" s="19">
        <v>3.4502813647061502E-2</v>
      </c>
      <c r="AL13" s="19">
        <v>0</v>
      </c>
      <c r="AM13" s="19">
        <v>0</v>
      </c>
      <c r="AN13" s="19">
        <v>0.115595038057203</v>
      </c>
      <c r="AO13" s="19"/>
      <c r="AP13" s="19">
        <v>5.00457345137751E-2</v>
      </c>
      <c r="AQ13" s="19">
        <v>2.6389431884105401E-2</v>
      </c>
      <c r="AR13" s="19">
        <v>2.13204994160653E-2</v>
      </c>
      <c r="AS13" s="19">
        <v>5.6527595171186801E-2</v>
      </c>
      <c r="AT13" s="19">
        <v>8.1461139840597302E-2</v>
      </c>
      <c r="AU13" s="19"/>
      <c r="AV13" s="19">
        <v>2.3089680211736598E-2</v>
      </c>
      <c r="AW13" s="19">
        <v>4.04085260449479E-2</v>
      </c>
      <c r="AX13" s="19">
        <v>0</v>
      </c>
      <c r="AY13" s="19">
        <v>4.4766911009712702E-2</v>
      </c>
      <c r="AZ13" s="19">
        <v>8.9899428675676699E-2</v>
      </c>
      <c r="BA13" s="19">
        <v>8.9325260565974396E-2</v>
      </c>
      <c r="BB13" s="19"/>
      <c r="BC13" s="19">
        <v>7.1822033499831198E-2</v>
      </c>
      <c r="BD13" s="19">
        <v>4.8851316657980801E-2</v>
      </c>
      <c r="BE13" s="19">
        <v>2.7648141336864999E-2</v>
      </c>
      <c r="BF13" s="19">
        <v>3.9615389293471803E-2</v>
      </c>
      <c r="BG13" s="19">
        <v>0</v>
      </c>
    </row>
    <row r="14" spans="2:59" x14ac:dyDescent="0.35">
      <c r="B14" s="16" t="s">
        <v>724</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330</v>
      </c>
      <c r="E2" s="26"/>
      <c r="F2" s="26"/>
      <c r="G2" s="26"/>
    </row>
    <row r="6" spans="2:7" ht="50" customHeight="1" x14ac:dyDescent="0.35">
      <c r="B6" s="20" t="s">
        <v>15</v>
      </c>
      <c r="C6" s="20" t="s">
        <v>811</v>
      </c>
      <c r="D6" s="20" t="s">
        <v>812</v>
      </c>
      <c r="E6" s="20" t="s">
        <v>813</v>
      </c>
      <c r="F6" s="20" t="s">
        <v>814</v>
      </c>
    </row>
    <row r="7" spans="2:7" x14ac:dyDescent="0.35">
      <c r="B7" s="18" t="s">
        <v>323</v>
      </c>
      <c r="C7" s="17">
        <v>0.442668677847812</v>
      </c>
      <c r="D7" s="17">
        <v>0.23471166478481401</v>
      </c>
      <c r="E7" s="17">
        <v>0.12553498244619099</v>
      </c>
      <c r="F7" s="17">
        <v>0.18547285728919599</v>
      </c>
    </row>
    <row r="8" spans="2:7" x14ac:dyDescent="0.35">
      <c r="B8" s="18" t="s">
        <v>324</v>
      </c>
      <c r="C8" s="17">
        <v>0.405558909271518</v>
      </c>
      <c r="D8" s="17">
        <v>0.433825111275422</v>
      </c>
      <c r="E8" s="17">
        <v>0.38241601924534202</v>
      </c>
      <c r="F8" s="17">
        <v>0.405969587335204</v>
      </c>
    </row>
    <row r="9" spans="2:7" x14ac:dyDescent="0.35">
      <c r="B9" s="18" t="s">
        <v>325</v>
      </c>
      <c r="C9" s="17">
        <v>0.10104472077207299</v>
      </c>
      <c r="D9" s="17">
        <v>0.20544745641523601</v>
      </c>
      <c r="E9" s="17">
        <v>0.32654464383137</v>
      </c>
      <c r="F9" s="17">
        <v>0.200733366238143</v>
      </c>
    </row>
    <row r="10" spans="2:7" x14ac:dyDescent="0.35">
      <c r="B10" s="18" t="s">
        <v>326</v>
      </c>
      <c r="C10" s="17">
        <v>2.49840720785405E-2</v>
      </c>
      <c r="D10" s="17">
        <v>7.0218973139293595E-2</v>
      </c>
      <c r="E10" s="17">
        <v>0.11205799820305801</v>
      </c>
      <c r="F10" s="17">
        <v>0.13680985267903401</v>
      </c>
    </row>
    <row r="11" spans="2:7" x14ac:dyDescent="0.35">
      <c r="B11" s="18" t="s">
        <v>327</v>
      </c>
      <c r="C11" s="17">
        <v>3.2442442468440802E-3</v>
      </c>
      <c r="D11" s="17">
        <v>1.6017877363109799E-2</v>
      </c>
      <c r="E11" s="17">
        <v>2.0794041492563E-2</v>
      </c>
      <c r="F11" s="17">
        <v>4.5683321138397702E-2</v>
      </c>
    </row>
    <row r="12" spans="2:7" x14ac:dyDescent="0.35">
      <c r="B12" s="18" t="s">
        <v>815</v>
      </c>
      <c r="C12" s="17">
        <v>2.2499375783212299E-2</v>
      </c>
      <c r="D12" s="17">
        <v>3.9778917022125E-2</v>
      </c>
      <c r="E12" s="17">
        <v>3.2652314781476503E-2</v>
      </c>
      <c r="F12" s="17">
        <v>2.5331015320024498E-2</v>
      </c>
    </row>
    <row r="13" spans="2:7" x14ac:dyDescent="0.35">
      <c r="B13" s="23" t="s">
        <v>328</v>
      </c>
      <c r="C13" s="21">
        <v>0.84822758711933</v>
      </c>
      <c r="D13" s="21">
        <v>0.66853677606023498</v>
      </c>
      <c r="E13" s="21">
        <v>0.50795100169153196</v>
      </c>
      <c r="F13" s="21">
        <v>0.59144244462440099</v>
      </c>
    </row>
    <row r="14" spans="2:7" x14ac:dyDescent="0.35">
      <c r="B14" s="23" t="s">
        <v>329</v>
      </c>
      <c r="C14" s="21">
        <v>2.8228316325384601E-2</v>
      </c>
      <c r="D14" s="21">
        <v>8.6236850502403303E-2</v>
      </c>
      <c r="E14" s="21">
        <v>0.13285203969562101</v>
      </c>
      <c r="F14" s="21">
        <v>0.18249317381743199</v>
      </c>
    </row>
    <row r="15" spans="2:7" x14ac:dyDescent="0.35">
      <c r="B15" s="23" t="s">
        <v>141</v>
      </c>
      <c r="C15" s="22">
        <v>0.81999927079394497</v>
      </c>
      <c r="D15" s="22">
        <v>0.58229992555783205</v>
      </c>
      <c r="E15" s="22">
        <v>0.37509896199591197</v>
      </c>
      <c r="F15" s="22">
        <v>0.40894927080696902</v>
      </c>
    </row>
    <row r="16" spans="2:7" x14ac:dyDescent="0.35">
      <c r="B16" s="16" t="s">
        <v>724</v>
      </c>
      <c r="C16" s="16"/>
      <c r="D16" s="16"/>
      <c r="E16" s="16"/>
      <c r="F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323</v>
      </c>
      <c r="C9" s="17">
        <v>0.12553498244619099</v>
      </c>
      <c r="D9" s="17">
        <v>0.13993324923478401</v>
      </c>
      <c r="E9" s="17">
        <v>0.10808328984544099</v>
      </c>
      <c r="F9" s="17"/>
      <c r="G9" s="17">
        <v>0.17724043493834901</v>
      </c>
      <c r="H9" s="17">
        <v>0.21082277722342399</v>
      </c>
      <c r="I9" s="17">
        <v>0.11283089020987599</v>
      </c>
      <c r="J9" s="17">
        <v>9.7682108930008907E-2</v>
      </c>
      <c r="K9" s="17">
        <v>0.12881587092757699</v>
      </c>
      <c r="L9" s="17">
        <v>4.9254590698589798E-2</v>
      </c>
      <c r="M9" s="17"/>
      <c r="N9" s="17">
        <v>0.127013105673452</v>
      </c>
      <c r="O9" s="17">
        <v>0.129173294254184</v>
      </c>
      <c r="P9" s="17">
        <v>0.101696526001468</v>
      </c>
      <c r="Q9" s="17">
        <v>0.14206820962694899</v>
      </c>
      <c r="R9" s="17"/>
      <c r="S9" s="17">
        <v>0.11388958290772599</v>
      </c>
      <c r="T9" s="17">
        <v>0.18937889131803101</v>
      </c>
      <c r="U9" s="17">
        <v>7.5413468787111707E-2</v>
      </c>
      <c r="V9" s="17">
        <v>0.10092655791296</v>
      </c>
      <c r="W9" s="17">
        <v>7.58142253084437E-2</v>
      </c>
      <c r="X9" s="17">
        <v>9.7910420771909396E-2</v>
      </c>
      <c r="Y9" s="17">
        <v>8.5381682334093503E-2</v>
      </c>
      <c r="Z9" s="17">
        <v>0.22326572586797599</v>
      </c>
      <c r="AA9" s="17">
        <v>0.193683990118421</v>
      </c>
      <c r="AB9" s="17">
        <v>0.13129638906817601</v>
      </c>
      <c r="AC9" s="17">
        <v>9.22611120399386E-2</v>
      </c>
      <c r="AD9" s="17">
        <v>0.10381742996420899</v>
      </c>
      <c r="AE9" s="17"/>
      <c r="AF9" s="17">
        <v>6.9882378292923306E-2</v>
      </c>
      <c r="AG9" s="17">
        <v>0.165106583709594</v>
      </c>
      <c r="AH9" s="17">
        <v>0.123325140975842</v>
      </c>
      <c r="AI9" s="17"/>
      <c r="AJ9" s="17">
        <v>9.5390711032707007E-2</v>
      </c>
      <c r="AK9" s="17">
        <v>0.19193877546451699</v>
      </c>
      <c r="AL9" s="17">
        <v>7.6690657761786393E-2</v>
      </c>
      <c r="AM9" s="17">
        <v>6.2783557723470704E-2</v>
      </c>
      <c r="AN9" s="17">
        <v>9.3659246906443797E-2</v>
      </c>
      <c r="AO9" s="17"/>
      <c r="AP9" s="17">
        <v>8.3277373097766005E-2</v>
      </c>
      <c r="AQ9" s="17">
        <v>0.18640763669740701</v>
      </c>
      <c r="AR9" s="17">
        <v>0.114237034834799</v>
      </c>
      <c r="AS9" s="17">
        <v>3.9983624380832902E-2</v>
      </c>
      <c r="AT9" s="17">
        <v>0.177189198368401</v>
      </c>
      <c r="AU9" s="17"/>
      <c r="AV9" s="17">
        <v>0.188692427653947</v>
      </c>
      <c r="AW9" s="17">
        <v>6.7620358614952206E-2</v>
      </c>
      <c r="AX9" s="17">
        <v>0.137425599597157</v>
      </c>
      <c r="AY9" s="17">
        <v>8.2685994361988605E-2</v>
      </c>
      <c r="AZ9" s="17">
        <v>0.18676830782248799</v>
      </c>
      <c r="BA9" s="17">
        <v>0.107480151855914</v>
      </c>
      <c r="BB9" s="17"/>
      <c r="BC9" s="17">
        <v>0.14009585811765601</v>
      </c>
      <c r="BD9" s="17">
        <v>0.12479680243285</v>
      </c>
      <c r="BE9" s="17">
        <v>0.10633803427221</v>
      </c>
      <c r="BF9" s="17">
        <v>0.19361021772255599</v>
      </c>
      <c r="BG9" s="17">
        <v>0.28184980213738697</v>
      </c>
    </row>
    <row r="10" spans="2:59" x14ac:dyDescent="0.35">
      <c r="B10" s="18" t="s">
        <v>324</v>
      </c>
      <c r="C10" s="17">
        <v>0.38241601924534202</v>
      </c>
      <c r="D10" s="17">
        <v>0.37070991491355698</v>
      </c>
      <c r="E10" s="17">
        <v>0.39159511394360202</v>
      </c>
      <c r="F10" s="17"/>
      <c r="G10" s="17">
        <v>0.41946424374451402</v>
      </c>
      <c r="H10" s="17">
        <v>0.477064687081659</v>
      </c>
      <c r="I10" s="17">
        <v>0.32849694614111502</v>
      </c>
      <c r="J10" s="17">
        <v>0.413872178260691</v>
      </c>
      <c r="K10" s="17">
        <v>0.32858148726210701</v>
      </c>
      <c r="L10" s="17">
        <v>0.340886121092417</v>
      </c>
      <c r="M10" s="17"/>
      <c r="N10" s="17">
        <v>0.382539306167968</v>
      </c>
      <c r="O10" s="17">
        <v>0.44340747534362401</v>
      </c>
      <c r="P10" s="17">
        <v>0.36266833838759699</v>
      </c>
      <c r="Q10" s="17">
        <v>0.33947672908823401</v>
      </c>
      <c r="R10" s="17"/>
      <c r="S10" s="17">
        <v>0.44330376710201203</v>
      </c>
      <c r="T10" s="17">
        <v>0.29039986470304902</v>
      </c>
      <c r="U10" s="17">
        <v>0.39791469540546498</v>
      </c>
      <c r="V10" s="17">
        <v>0.35924850336697101</v>
      </c>
      <c r="W10" s="17">
        <v>0.36137729671562202</v>
      </c>
      <c r="X10" s="17">
        <v>0.44229961652552202</v>
      </c>
      <c r="Y10" s="17">
        <v>0.40420992755421697</v>
      </c>
      <c r="Z10" s="17">
        <v>0.28843134445343399</v>
      </c>
      <c r="AA10" s="17">
        <v>0.39596090410090001</v>
      </c>
      <c r="AB10" s="17">
        <v>0.37691277744031199</v>
      </c>
      <c r="AC10" s="17">
        <v>0.396368334685409</v>
      </c>
      <c r="AD10" s="17">
        <v>0.38296744006765898</v>
      </c>
      <c r="AE10" s="17"/>
      <c r="AF10" s="17">
        <v>0.30839454095791402</v>
      </c>
      <c r="AG10" s="17">
        <v>0.425536643165906</v>
      </c>
      <c r="AH10" s="17">
        <v>0.397922373148964</v>
      </c>
      <c r="AI10" s="17"/>
      <c r="AJ10" s="17">
        <v>0.34944087364496801</v>
      </c>
      <c r="AK10" s="17">
        <v>0.47167965935928902</v>
      </c>
      <c r="AL10" s="17">
        <v>0.426311748854317</v>
      </c>
      <c r="AM10" s="17">
        <v>6.8643610712586206E-2</v>
      </c>
      <c r="AN10" s="17">
        <v>0.27793800568166499</v>
      </c>
      <c r="AO10" s="17"/>
      <c r="AP10" s="17">
        <v>0.32955002943416101</v>
      </c>
      <c r="AQ10" s="17">
        <v>0.43389257697628397</v>
      </c>
      <c r="AR10" s="17">
        <v>0.462553099847753</v>
      </c>
      <c r="AS10" s="17">
        <v>0.307302931949894</v>
      </c>
      <c r="AT10" s="17">
        <v>0.42118457470142601</v>
      </c>
      <c r="AU10" s="17"/>
      <c r="AV10" s="17">
        <v>0.47170680508517498</v>
      </c>
      <c r="AW10" s="17">
        <v>0.35310707585343798</v>
      </c>
      <c r="AX10" s="17">
        <v>0.46312646172616501</v>
      </c>
      <c r="AY10" s="17">
        <v>0.244215372545323</v>
      </c>
      <c r="AZ10" s="17">
        <v>0.44147590078043603</v>
      </c>
      <c r="BA10" s="17">
        <v>0.35593039800678</v>
      </c>
      <c r="BB10" s="17"/>
      <c r="BC10" s="17">
        <v>0.31724839832688001</v>
      </c>
      <c r="BD10" s="17">
        <v>0.42358340087018598</v>
      </c>
      <c r="BE10" s="17">
        <v>0.43485632321480799</v>
      </c>
      <c r="BF10" s="17">
        <v>0.43148194781909399</v>
      </c>
      <c r="BG10" s="17">
        <v>0.30391982304251602</v>
      </c>
    </row>
    <row r="11" spans="2:59" x14ac:dyDescent="0.35">
      <c r="B11" s="18" t="s">
        <v>325</v>
      </c>
      <c r="C11" s="17">
        <v>0.32654464383137</v>
      </c>
      <c r="D11" s="17">
        <v>0.30345146936056799</v>
      </c>
      <c r="E11" s="17">
        <v>0.35374487493503398</v>
      </c>
      <c r="F11" s="17"/>
      <c r="G11" s="17">
        <v>0.26386269185057598</v>
      </c>
      <c r="H11" s="17">
        <v>0.232029594698759</v>
      </c>
      <c r="I11" s="17">
        <v>0.35092792888914198</v>
      </c>
      <c r="J11" s="17">
        <v>0.328907075656236</v>
      </c>
      <c r="K11" s="17">
        <v>0.32758573140390801</v>
      </c>
      <c r="L11" s="17">
        <v>0.42312450443641197</v>
      </c>
      <c r="M11" s="17"/>
      <c r="N11" s="17">
        <v>0.29876323832481499</v>
      </c>
      <c r="O11" s="17">
        <v>0.26849288463964099</v>
      </c>
      <c r="P11" s="17">
        <v>0.39309807060961499</v>
      </c>
      <c r="Q11" s="17">
        <v>0.35267806065642698</v>
      </c>
      <c r="R11" s="17"/>
      <c r="S11" s="17">
        <v>0.30108362163397301</v>
      </c>
      <c r="T11" s="17">
        <v>0.36992160259270801</v>
      </c>
      <c r="U11" s="17">
        <v>0.39975907885365197</v>
      </c>
      <c r="V11" s="17">
        <v>0.221745175317861</v>
      </c>
      <c r="W11" s="17">
        <v>0.35623680571726601</v>
      </c>
      <c r="X11" s="17">
        <v>0.30101255450577802</v>
      </c>
      <c r="Y11" s="17">
        <v>0.31675549609981501</v>
      </c>
      <c r="Z11" s="17">
        <v>0.35421121176372899</v>
      </c>
      <c r="AA11" s="17">
        <v>0.28280728238513497</v>
      </c>
      <c r="AB11" s="17">
        <v>0.33710089454708803</v>
      </c>
      <c r="AC11" s="17">
        <v>0.44830284056195702</v>
      </c>
      <c r="AD11" s="17">
        <v>0.29876475435369099</v>
      </c>
      <c r="AE11" s="17"/>
      <c r="AF11" s="17">
        <v>0.35621863469882298</v>
      </c>
      <c r="AG11" s="17">
        <v>0.30881361892714598</v>
      </c>
      <c r="AH11" s="17">
        <v>0.35830010417324298</v>
      </c>
      <c r="AI11" s="17"/>
      <c r="AJ11" s="17">
        <v>0.34102289611435899</v>
      </c>
      <c r="AK11" s="17">
        <v>0.25694137776546899</v>
      </c>
      <c r="AL11" s="17">
        <v>0.41877928447769203</v>
      </c>
      <c r="AM11" s="17">
        <v>0.42846778969581001</v>
      </c>
      <c r="AN11" s="17">
        <v>0.45374679467569601</v>
      </c>
      <c r="AO11" s="17"/>
      <c r="AP11" s="17">
        <v>0.36450677350497801</v>
      </c>
      <c r="AQ11" s="17">
        <v>0.275437126894236</v>
      </c>
      <c r="AR11" s="17">
        <v>0.32444392810907502</v>
      </c>
      <c r="AS11" s="17">
        <v>0.34272374162227298</v>
      </c>
      <c r="AT11" s="17">
        <v>0.335553065122903</v>
      </c>
      <c r="AU11" s="17"/>
      <c r="AV11" s="17">
        <v>0.26827432630599202</v>
      </c>
      <c r="AW11" s="17">
        <v>0.38368239574163798</v>
      </c>
      <c r="AX11" s="17">
        <v>0.33307584131679202</v>
      </c>
      <c r="AY11" s="17">
        <v>0.35246311069176101</v>
      </c>
      <c r="AZ11" s="17">
        <v>0.256369724722953</v>
      </c>
      <c r="BA11" s="17">
        <v>0.34158908650548098</v>
      </c>
      <c r="BB11" s="17"/>
      <c r="BC11" s="17">
        <v>0.363122686195679</v>
      </c>
      <c r="BD11" s="17">
        <v>0.27014462084054602</v>
      </c>
      <c r="BE11" s="17">
        <v>0.337106190158448</v>
      </c>
      <c r="BF11" s="17">
        <v>0.213341711003671</v>
      </c>
      <c r="BG11" s="17">
        <v>0.26901375107313802</v>
      </c>
    </row>
    <row r="12" spans="2:59" x14ac:dyDescent="0.35">
      <c r="B12" s="18" t="s">
        <v>326</v>
      </c>
      <c r="C12" s="17">
        <v>0.11205799820305801</v>
      </c>
      <c r="D12" s="17">
        <v>0.13245800660075999</v>
      </c>
      <c r="E12" s="17">
        <v>9.2530780608786195E-2</v>
      </c>
      <c r="F12" s="17"/>
      <c r="G12" s="17">
        <v>7.9521868386234804E-2</v>
      </c>
      <c r="H12" s="17">
        <v>5.02190120533468E-2</v>
      </c>
      <c r="I12" s="17">
        <v>0.14821792242533699</v>
      </c>
      <c r="J12" s="17">
        <v>0.106684867018498</v>
      </c>
      <c r="K12" s="17">
        <v>0.140580534956076</v>
      </c>
      <c r="L12" s="17">
        <v>0.13799727555931299</v>
      </c>
      <c r="M12" s="17"/>
      <c r="N12" s="17">
        <v>0.13850172013540099</v>
      </c>
      <c r="O12" s="17">
        <v>0.101684086556537</v>
      </c>
      <c r="P12" s="17">
        <v>9.5552799262025104E-2</v>
      </c>
      <c r="Q12" s="17">
        <v>0.10995895661664699</v>
      </c>
      <c r="R12" s="17"/>
      <c r="S12" s="17">
        <v>0.108722561693854</v>
      </c>
      <c r="T12" s="17">
        <v>5.8413245870217498E-2</v>
      </c>
      <c r="U12" s="17">
        <v>0.12691275695377199</v>
      </c>
      <c r="V12" s="17">
        <v>0.197043490165251</v>
      </c>
      <c r="W12" s="17">
        <v>0.154376095853969</v>
      </c>
      <c r="X12" s="17">
        <v>0.100574599422457</v>
      </c>
      <c r="Y12" s="17">
        <v>0.16334751795902799</v>
      </c>
      <c r="Z12" s="17">
        <v>9.2118012005044297E-2</v>
      </c>
      <c r="AA12" s="17">
        <v>6.4028461697986205E-2</v>
      </c>
      <c r="AB12" s="17">
        <v>0.11988728117749201</v>
      </c>
      <c r="AC12" s="17">
        <v>6.3067712712695706E-2</v>
      </c>
      <c r="AD12" s="17">
        <v>0.103526263497261</v>
      </c>
      <c r="AE12" s="17"/>
      <c r="AF12" s="17">
        <v>0.19364478314052999</v>
      </c>
      <c r="AG12" s="17">
        <v>7.4337683165981397E-2</v>
      </c>
      <c r="AH12" s="17">
        <v>3.3615038831247598E-2</v>
      </c>
      <c r="AI12" s="17"/>
      <c r="AJ12" s="17">
        <v>0.172645443206834</v>
      </c>
      <c r="AK12" s="17">
        <v>4.4359036079221301E-2</v>
      </c>
      <c r="AL12" s="17">
        <v>7.8218308906205194E-2</v>
      </c>
      <c r="AM12" s="17">
        <v>0.323090696286636</v>
      </c>
      <c r="AN12" s="17">
        <v>6.5882169903340698E-2</v>
      </c>
      <c r="AO12" s="17"/>
      <c r="AP12" s="17">
        <v>0.16634933378369399</v>
      </c>
      <c r="AQ12" s="17">
        <v>6.8382528236817994E-2</v>
      </c>
      <c r="AR12" s="17">
        <v>5.92117005863982E-2</v>
      </c>
      <c r="AS12" s="17">
        <v>0.23927797337913001</v>
      </c>
      <c r="AT12" s="17">
        <v>4.0255286459082301E-2</v>
      </c>
      <c r="AU12" s="17"/>
      <c r="AV12" s="17">
        <v>3.8313671440332597E-2</v>
      </c>
      <c r="AW12" s="17">
        <v>0.13658470156411101</v>
      </c>
      <c r="AX12" s="17">
        <v>3.1535255788314703E-2</v>
      </c>
      <c r="AY12" s="17">
        <v>0.27058159417175798</v>
      </c>
      <c r="AZ12" s="17">
        <v>7.9299595244360005E-2</v>
      </c>
      <c r="BA12" s="17">
        <v>9.9861126453236596E-2</v>
      </c>
      <c r="BB12" s="17"/>
      <c r="BC12" s="17">
        <v>8.1698592688447993E-2</v>
      </c>
      <c r="BD12" s="17">
        <v>0.127023667933506</v>
      </c>
      <c r="BE12" s="17">
        <v>0.101570257580068</v>
      </c>
      <c r="BF12" s="17">
        <v>0.104119782580747</v>
      </c>
      <c r="BG12" s="17">
        <v>0.14521662374696001</v>
      </c>
    </row>
    <row r="13" spans="2:59" x14ac:dyDescent="0.35">
      <c r="B13" s="18" t="s">
        <v>327</v>
      </c>
      <c r="C13" s="17">
        <v>2.0794041492563E-2</v>
      </c>
      <c r="D13" s="17">
        <v>3.0067978882511299E-2</v>
      </c>
      <c r="E13" s="17">
        <v>1.1578088195552699E-2</v>
      </c>
      <c r="F13" s="17"/>
      <c r="G13" s="17">
        <v>2.3511619665777299E-2</v>
      </c>
      <c r="H13" s="17">
        <v>0</v>
      </c>
      <c r="I13" s="17">
        <v>1.4770038668860499E-2</v>
      </c>
      <c r="J13" s="17">
        <v>3.4116316805309799E-2</v>
      </c>
      <c r="K13" s="17">
        <v>2.4728229933313899E-2</v>
      </c>
      <c r="L13" s="17">
        <v>2.8579393856512099E-2</v>
      </c>
      <c r="M13" s="17"/>
      <c r="N13" s="17">
        <v>2.7046061535213401E-2</v>
      </c>
      <c r="O13" s="17">
        <v>2.3967579963515201E-2</v>
      </c>
      <c r="P13" s="17">
        <v>8.2895491570308504E-3</v>
      </c>
      <c r="Q13" s="17">
        <v>2.2519168964875401E-2</v>
      </c>
      <c r="R13" s="17"/>
      <c r="S13" s="17">
        <v>1.0945868281287499E-2</v>
      </c>
      <c r="T13" s="17">
        <v>0</v>
      </c>
      <c r="U13" s="17">
        <v>0</v>
      </c>
      <c r="V13" s="17">
        <v>9.87961410747389E-2</v>
      </c>
      <c r="W13" s="17">
        <v>2.45040811219586E-2</v>
      </c>
      <c r="X13" s="17">
        <v>3.8743971235411998E-2</v>
      </c>
      <c r="Y13" s="17">
        <v>3.03053760528465E-2</v>
      </c>
      <c r="Z13" s="17">
        <v>4.1973705909816098E-2</v>
      </c>
      <c r="AA13" s="17">
        <v>0</v>
      </c>
      <c r="AB13" s="17">
        <v>0</v>
      </c>
      <c r="AC13" s="17">
        <v>0</v>
      </c>
      <c r="AD13" s="17">
        <v>6.2194610209173502E-2</v>
      </c>
      <c r="AE13" s="17"/>
      <c r="AF13" s="17">
        <v>4.5597974590088602E-2</v>
      </c>
      <c r="AG13" s="17">
        <v>0</v>
      </c>
      <c r="AH13" s="17">
        <v>2.3366130370779899E-2</v>
      </c>
      <c r="AI13" s="17"/>
      <c r="AJ13" s="17">
        <v>2.3233646490855801E-2</v>
      </c>
      <c r="AK13" s="17">
        <v>6.88407686790632E-3</v>
      </c>
      <c r="AL13" s="17">
        <v>0</v>
      </c>
      <c r="AM13" s="17">
        <v>0.117014345581497</v>
      </c>
      <c r="AN13" s="17">
        <v>3.3810394335387003E-2</v>
      </c>
      <c r="AO13" s="17"/>
      <c r="AP13" s="17">
        <v>2.9071318500464099E-2</v>
      </c>
      <c r="AQ13" s="17">
        <v>1.14056008585929E-2</v>
      </c>
      <c r="AR13" s="17">
        <v>0</v>
      </c>
      <c r="AS13" s="17">
        <v>3.9106489019502401E-2</v>
      </c>
      <c r="AT13" s="17">
        <v>0</v>
      </c>
      <c r="AU13" s="17"/>
      <c r="AV13" s="17">
        <v>8.0597880199967595E-3</v>
      </c>
      <c r="AW13" s="17">
        <v>3.0459404600651701E-2</v>
      </c>
      <c r="AX13" s="17">
        <v>1.89195939727228E-2</v>
      </c>
      <c r="AY13" s="17">
        <v>3.2481990590956002E-2</v>
      </c>
      <c r="AZ13" s="17">
        <v>0</v>
      </c>
      <c r="BA13" s="17">
        <v>0</v>
      </c>
      <c r="BB13" s="17"/>
      <c r="BC13" s="17">
        <v>4.4427403095306101E-2</v>
      </c>
      <c r="BD13" s="17">
        <v>1.12700359430514E-2</v>
      </c>
      <c r="BE13" s="17">
        <v>1.29773236132619E-2</v>
      </c>
      <c r="BF13" s="17">
        <v>3.0292147809270701E-2</v>
      </c>
      <c r="BG13" s="17">
        <v>0</v>
      </c>
    </row>
    <row r="14" spans="2:59" x14ac:dyDescent="0.35">
      <c r="B14" s="18" t="s">
        <v>815</v>
      </c>
      <c r="C14" s="17">
        <v>3.2652314781476503E-2</v>
      </c>
      <c r="D14" s="17">
        <v>2.3379381007820998E-2</v>
      </c>
      <c r="E14" s="17">
        <v>4.2467852471584702E-2</v>
      </c>
      <c r="F14" s="17"/>
      <c r="G14" s="17">
        <v>3.6399141414548697E-2</v>
      </c>
      <c r="H14" s="17">
        <v>2.9863928942810699E-2</v>
      </c>
      <c r="I14" s="17">
        <v>4.4756273665668901E-2</v>
      </c>
      <c r="J14" s="17">
        <v>1.8737453329256099E-2</v>
      </c>
      <c r="K14" s="17">
        <v>4.9708145517018201E-2</v>
      </c>
      <c r="L14" s="17">
        <v>2.0158114356757E-2</v>
      </c>
      <c r="M14" s="17"/>
      <c r="N14" s="17">
        <v>2.6136568163150499E-2</v>
      </c>
      <c r="O14" s="17">
        <v>3.3274679242499897E-2</v>
      </c>
      <c r="P14" s="17">
        <v>3.8694716582263998E-2</v>
      </c>
      <c r="Q14" s="17">
        <v>3.3298875046867599E-2</v>
      </c>
      <c r="R14" s="17"/>
      <c r="S14" s="17">
        <v>2.20545983811474E-2</v>
      </c>
      <c r="T14" s="17">
        <v>9.1886395515994104E-2</v>
      </c>
      <c r="U14" s="17">
        <v>0</v>
      </c>
      <c r="V14" s="17">
        <v>2.2240132162217499E-2</v>
      </c>
      <c r="W14" s="17">
        <v>2.76914952827414E-2</v>
      </c>
      <c r="X14" s="17">
        <v>1.9458837538921699E-2</v>
      </c>
      <c r="Y14" s="17">
        <v>0</v>
      </c>
      <c r="Z14" s="17">
        <v>0</v>
      </c>
      <c r="AA14" s="17">
        <v>6.3519361697557702E-2</v>
      </c>
      <c r="AB14" s="17">
        <v>3.4802657766931699E-2</v>
      </c>
      <c r="AC14" s="17">
        <v>0</v>
      </c>
      <c r="AD14" s="17">
        <v>4.8729501908007303E-2</v>
      </c>
      <c r="AE14" s="17"/>
      <c r="AF14" s="17">
        <v>2.6261688319720401E-2</v>
      </c>
      <c r="AG14" s="17">
        <v>2.62054710313732E-2</v>
      </c>
      <c r="AH14" s="17">
        <v>6.3471212499923504E-2</v>
      </c>
      <c r="AI14" s="17"/>
      <c r="AJ14" s="17">
        <v>1.8266429510276301E-2</v>
      </c>
      <c r="AK14" s="17">
        <v>2.8197074463597399E-2</v>
      </c>
      <c r="AL14" s="17">
        <v>0</v>
      </c>
      <c r="AM14" s="17">
        <v>0</v>
      </c>
      <c r="AN14" s="17">
        <v>7.4963388497466796E-2</v>
      </c>
      <c r="AO14" s="17"/>
      <c r="AP14" s="17">
        <v>2.7245171678937599E-2</v>
      </c>
      <c r="AQ14" s="17">
        <v>2.4474530336662501E-2</v>
      </c>
      <c r="AR14" s="17">
        <v>3.9554236621974902E-2</v>
      </c>
      <c r="AS14" s="17">
        <v>3.16052396483672E-2</v>
      </c>
      <c r="AT14" s="17">
        <v>2.5817875348188499E-2</v>
      </c>
      <c r="AU14" s="17"/>
      <c r="AV14" s="17">
        <v>2.4952981494556499E-2</v>
      </c>
      <c r="AW14" s="17">
        <v>2.8546063625209499E-2</v>
      </c>
      <c r="AX14" s="17">
        <v>1.59172475988484E-2</v>
      </c>
      <c r="AY14" s="17">
        <v>1.75719376382131E-2</v>
      </c>
      <c r="AZ14" s="17">
        <v>3.6086471429762901E-2</v>
      </c>
      <c r="BA14" s="17">
        <v>9.5139237178587993E-2</v>
      </c>
      <c r="BB14" s="17"/>
      <c r="BC14" s="17">
        <v>5.34070615760305E-2</v>
      </c>
      <c r="BD14" s="17">
        <v>4.3181471979860303E-2</v>
      </c>
      <c r="BE14" s="17">
        <v>7.1518711612039501E-3</v>
      </c>
      <c r="BF14" s="17">
        <v>2.7154193064661301E-2</v>
      </c>
      <c r="BG14" s="17">
        <v>0</v>
      </c>
    </row>
    <row r="15" spans="2:59" x14ac:dyDescent="0.35">
      <c r="B15" s="18" t="s">
        <v>328</v>
      </c>
      <c r="C15" s="21">
        <v>0.50795100169153196</v>
      </c>
      <c r="D15" s="21">
        <v>0.51064316414834099</v>
      </c>
      <c r="E15" s="21">
        <v>0.49967840378904199</v>
      </c>
      <c r="F15" s="21"/>
      <c r="G15" s="21">
        <v>0.59670467868286303</v>
      </c>
      <c r="H15" s="21">
        <v>0.68788746430508296</v>
      </c>
      <c r="I15" s="21">
        <v>0.44132783635099099</v>
      </c>
      <c r="J15" s="21">
        <v>0.51155428719069995</v>
      </c>
      <c r="K15" s="21">
        <v>0.45739735818968402</v>
      </c>
      <c r="L15" s="21">
        <v>0.39014071179100701</v>
      </c>
      <c r="M15" s="21"/>
      <c r="N15" s="21">
        <v>0.50955241184141997</v>
      </c>
      <c r="O15" s="21">
        <v>0.57258076959780702</v>
      </c>
      <c r="P15" s="21">
        <v>0.46436486438906499</v>
      </c>
      <c r="Q15" s="21">
        <v>0.481544938715183</v>
      </c>
      <c r="R15" s="21"/>
      <c r="S15" s="21">
        <v>0.55719335000973902</v>
      </c>
      <c r="T15" s="21">
        <v>0.47977875602108</v>
      </c>
      <c r="U15" s="21">
        <v>0.47332816419257601</v>
      </c>
      <c r="V15" s="21">
        <v>0.46017506127993102</v>
      </c>
      <c r="W15" s="21">
        <v>0.43719152202406603</v>
      </c>
      <c r="X15" s="21">
        <v>0.540210037297431</v>
      </c>
      <c r="Y15" s="21">
        <v>0.48959160988831002</v>
      </c>
      <c r="Z15" s="21">
        <v>0.51169707032141099</v>
      </c>
      <c r="AA15" s="21">
        <v>0.58964489421932098</v>
      </c>
      <c r="AB15" s="21">
        <v>0.50820916650848802</v>
      </c>
      <c r="AC15" s="21">
        <v>0.48862944672534703</v>
      </c>
      <c r="AD15" s="21">
        <v>0.48678487003186799</v>
      </c>
      <c r="AE15" s="21"/>
      <c r="AF15" s="21">
        <v>0.37827691925083701</v>
      </c>
      <c r="AG15" s="21">
        <v>0.59064322687549997</v>
      </c>
      <c r="AH15" s="21">
        <v>0.52124751412480597</v>
      </c>
      <c r="AI15" s="21"/>
      <c r="AJ15" s="21">
        <v>0.44483158467767497</v>
      </c>
      <c r="AK15" s="21">
        <v>0.663618434823806</v>
      </c>
      <c r="AL15" s="21">
        <v>0.50300240661610296</v>
      </c>
      <c r="AM15" s="21">
        <v>0.13142716843605701</v>
      </c>
      <c r="AN15" s="21">
        <v>0.37159725258810899</v>
      </c>
      <c r="AO15" s="21"/>
      <c r="AP15" s="21">
        <v>0.41282740253192701</v>
      </c>
      <c r="AQ15" s="21">
        <v>0.62030021367369004</v>
      </c>
      <c r="AR15" s="21">
        <v>0.57679013468255202</v>
      </c>
      <c r="AS15" s="21">
        <v>0.34728655633072703</v>
      </c>
      <c r="AT15" s="21">
        <v>0.59837377306982698</v>
      </c>
      <c r="AU15" s="21"/>
      <c r="AV15" s="21">
        <v>0.66039923273912204</v>
      </c>
      <c r="AW15" s="21">
        <v>0.42072743446839</v>
      </c>
      <c r="AX15" s="21">
        <v>0.60055206132332195</v>
      </c>
      <c r="AY15" s="21">
        <v>0.32690136690731098</v>
      </c>
      <c r="AZ15" s="21">
        <v>0.62824420860292396</v>
      </c>
      <c r="BA15" s="21">
        <v>0.46341054986269398</v>
      </c>
      <c r="BB15" s="21"/>
      <c r="BC15" s="21">
        <v>0.45734425644453702</v>
      </c>
      <c r="BD15" s="21">
        <v>0.54838020330303605</v>
      </c>
      <c r="BE15" s="21">
        <v>0.54119435748701805</v>
      </c>
      <c r="BF15" s="21">
        <v>0.62509216554165004</v>
      </c>
      <c r="BG15" s="21">
        <v>0.58576962517990205</v>
      </c>
    </row>
    <row r="16" spans="2:59" x14ac:dyDescent="0.35">
      <c r="B16" s="18" t="s">
        <v>329</v>
      </c>
      <c r="C16" s="21">
        <v>0.13285203969562101</v>
      </c>
      <c r="D16" s="21">
        <v>0.16252598548327099</v>
      </c>
      <c r="E16" s="21">
        <v>0.10410886880433901</v>
      </c>
      <c r="F16" s="21"/>
      <c r="G16" s="21">
        <v>0.103033488052012</v>
      </c>
      <c r="H16" s="21">
        <v>5.02190120533468E-2</v>
      </c>
      <c r="I16" s="21">
        <v>0.162987961094198</v>
      </c>
      <c r="J16" s="21">
        <v>0.14080118382380799</v>
      </c>
      <c r="K16" s="21">
        <v>0.16530876488939</v>
      </c>
      <c r="L16" s="21">
        <v>0.166576669415825</v>
      </c>
      <c r="M16" s="21"/>
      <c r="N16" s="21">
        <v>0.16554778167061401</v>
      </c>
      <c r="O16" s="21">
        <v>0.125651666520052</v>
      </c>
      <c r="P16" s="21">
        <v>0.103842348419056</v>
      </c>
      <c r="Q16" s="21">
        <v>0.132478125581522</v>
      </c>
      <c r="R16" s="21"/>
      <c r="S16" s="21">
        <v>0.119668429975141</v>
      </c>
      <c r="T16" s="21">
        <v>5.8413245870217498E-2</v>
      </c>
      <c r="U16" s="21">
        <v>0.12691275695377199</v>
      </c>
      <c r="V16" s="21">
        <v>0.29583963123999002</v>
      </c>
      <c r="W16" s="21">
        <v>0.17888017697592701</v>
      </c>
      <c r="X16" s="21">
        <v>0.13931857065786901</v>
      </c>
      <c r="Y16" s="21">
        <v>0.19365289401187499</v>
      </c>
      <c r="Z16" s="21">
        <v>0.13409171791485999</v>
      </c>
      <c r="AA16" s="21">
        <v>6.4028461697986205E-2</v>
      </c>
      <c r="AB16" s="21">
        <v>0.11988728117749201</v>
      </c>
      <c r="AC16" s="21">
        <v>6.3067712712695706E-2</v>
      </c>
      <c r="AD16" s="21">
        <v>0.16572087370643401</v>
      </c>
      <c r="AE16" s="21"/>
      <c r="AF16" s="21">
        <v>0.23924275773061901</v>
      </c>
      <c r="AG16" s="21">
        <v>7.4337683165981397E-2</v>
      </c>
      <c r="AH16" s="21">
        <v>5.69811692020274E-2</v>
      </c>
      <c r="AI16" s="21"/>
      <c r="AJ16" s="21">
        <v>0.19587908969769</v>
      </c>
      <c r="AK16" s="21">
        <v>5.1243112947127703E-2</v>
      </c>
      <c r="AL16" s="21">
        <v>7.8218308906205194E-2</v>
      </c>
      <c r="AM16" s="21">
        <v>0.44010504186813298</v>
      </c>
      <c r="AN16" s="21">
        <v>9.9692564238727605E-2</v>
      </c>
      <c r="AO16" s="21"/>
      <c r="AP16" s="21">
        <v>0.195420652284158</v>
      </c>
      <c r="AQ16" s="21">
        <v>7.9788129095410901E-2</v>
      </c>
      <c r="AR16" s="21">
        <v>5.92117005863982E-2</v>
      </c>
      <c r="AS16" s="21">
        <v>0.27838446239863202</v>
      </c>
      <c r="AT16" s="21">
        <v>4.0255286459082301E-2</v>
      </c>
      <c r="AU16" s="21"/>
      <c r="AV16" s="21">
        <v>4.6373459460329398E-2</v>
      </c>
      <c r="AW16" s="21">
        <v>0.16704410616476201</v>
      </c>
      <c r="AX16" s="21">
        <v>5.04548497610375E-2</v>
      </c>
      <c r="AY16" s="21">
        <v>0.303063584762714</v>
      </c>
      <c r="AZ16" s="21">
        <v>7.9299595244360005E-2</v>
      </c>
      <c r="BA16" s="21">
        <v>9.9861126453236596E-2</v>
      </c>
      <c r="BB16" s="21"/>
      <c r="BC16" s="21">
        <v>0.126125995783754</v>
      </c>
      <c r="BD16" s="21">
        <v>0.13829370387655801</v>
      </c>
      <c r="BE16" s="21">
        <v>0.11454758119333</v>
      </c>
      <c r="BF16" s="21">
        <v>0.134411930390018</v>
      </c>
      <c r="BG16" s="21">
        <v>0.14521662374696001</v>
      </c>
    </row>
    <row r="17" spans="2:59" x14ac:dyDescent="0.35">
      <c r="B17" s="18" t="s">
        <v>141</v>
      </c>
      <c r="C17" s="22">
        <v>0.37509896199591197</v>
      </c>
      <c r="D17" s="22">
        <v>0.34811717866507003</v>
      </c>
      <c r="E17" s="22">
        <v>0.39556953498470299</v>
      </c>
      <c r="F17" s="22"/>
      <c r="G17" s="22">
        <v>0.49367119063085102</v>
      </c>
      <c r="H17" s="22">
        <v>0.63766845225173696</v>
      </c>
      <c r="I17" s="22">
        <v>0.27833987525679299</v>
      </c>
      <c r="J17" s="22">
        <v>0.37075310336689099</v>
      </c>
      <c r="K17" s="22">
        <v>0.29208859330029402</v>
      </c>
      <c r="L17" s="22">
        <v>0.22356404237518199</v>
      </c>
      <c r="M17" s="22"/>
      <c r="N17" s="22">
        <v>0.34400463017080501</v>
      </c>
      <c r="O17" s="22">
        <v>0.44692910307775502</v>
      </c>
      <c r="P17" s="22">
        <v>0.36052251597000901</v>
      </c>
      <c r="Q17" s="22">
        <v>0.349066813133661</v>
      </c>
      <c r="R17" s="22"/>
      <c r="S17" s="22">
        <v>0.43752492003459797</v>
      </c>
      <c r="T17" s="22">
        <v>0.42136551015086299</v>
      </c>
      <c r="U17" s="22">
        <v>0.34641540723880498</v>
      </c>
      <c r="V17" s="22">
        <v>0.164335430039941</v>
      </c>
      <c r="W17" s="22">
        <v>0.25831134504813802</v>
      </c>
      <c r="X17" s="22">
        <v>0.40089146663956299</v>
      </c>
      <c r="Y17" s="22">
        <v>0.295938715876436</v>
      </c>
      <c r="Z17" s="22">
        <v>0.37760535240655002</v>
      </c>
      <c r="AA17" s="22">
        <v>0.52561643252133505</v>
      </c>
      <c r="AB17" s="22">
        <v>0.38832188533099599</v>
      </c>
      <c r="AC17" s="22">
        <v>0.42556173401265102</v>
      </c>
      <c r="AD17" s="22">
        <v>0.32106399632543398</v>
      </c>
      <c r="AE17" s="22"/>
      <c r="AF17" s="22">
        <v>0.139034161520218</v>
      </c>
      <c r="AG17" s="22">
        <v>0.51630554370951798</v>
      </c>
      <c r="AH17" s="22">
        <v>0.46426634492277902</v>
      </c>
      <c r="AI17" s="22"/>
      <c r="AJ17" s="22">
        <v>0.24895249497998601</v>
      </c>
      <c r="AK17" s="22">
        <v>0.61237532187667798</v>
      </c>
      <c r="AL17" s="22">
        <v>0.424784097709898</v>
      </c>
      <c r="AM17" s="22">
        <v>-0.30867787343207598</v>
      </c>
      <c r="AN17" s="22">
        <v>0.27190468834938197</v>
      </c>
      <c r="AO17" s="22"/>
      <c r="AP17" s="22">
        <v>0.21740675024776901</v>
      </c>
      <c r="AQ17" s="22">
        <v>0.54051208457828004</v>
      </c>
      <c r="AR17" s="22">
        <v>0.51757843409615401</v>
      </c>
      <c r="AS17" s="22">
        <v>6.8902093932094496E-2</v>
      </c>
      <c r="AT17" s="22">
        <v>0.55811848661074404</v>
      </c>
      <c r="AU17" s="22"/>
      <c r="AV17" s="22">
        <v>0.61402577327879304</v>
      </c>
      <c r="AW17" s="22">
        <v>0.253683328303628</v>
      </c>
      <c r="AX17" s="22">
        <v>0.55009721156228397</v>
      </c>
      <c r="AY17" s="22">
        <v>2.3837782144597201E-2</v>
      </c>
      <c r="AZ17" s="22">
        <v>0.54894461335856404</v>
      </c>
      <c r="BA17" s="22">
        <v>0.36354942340945801</v>
      </c>
      <c r="BB17" s="22"/>
      <c r="BC17" s="22">
        <v>0.33121826066078303</v>
      </c>
      <c r="BD17" s="22">
        <v>0.41008649942647801</v>
      </c>
      <c r="BE17" s="22">
        <v>0.42664677629368802</v>
      </c>
      <c r="BF17" s="22">
        <v>0.490680235151632</v>
      </c>
      <c r="BG17" s="22">
        <v>0.44055300143294301</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323</v>
      </c>
      <c r="C9" s="17">
        <v>0.18547285728919599</v>
      </c>
      <c r="D9" s="17">
        <v>0.186300615814915</v>
      </c>
      <c r="E9" s="17">
        <v>0.18310590681495201</v>
      </c>
      <c r="F9" s="17"/>
      <c r="G9" s="17">
        <v>0.17547518308738699</v>
      </c>
      <c r="H9" s="17">
        <v>0.19887186354227701</v>
      </c>
      <c r="I9" s="17">
        <v>0.18420675798262301</v>
      </c>
      <c r="J9" s="17">
        <v>0.194297995435075</v>
      </c>
      <c r="K9" s="17">
        <v>0.15509168999814399</v>
      </c>
      <c r="L9" s="17">
        <v>0.19790379155136001</v>
      </c>
      <c r="M9" s="17"/>
      <c r="N9" s="17">
        <v>0.17389496336700799</v>
      </c>
      <c r="O9" s="17">
        <v>0.17191534637781999</v>
      </c>
      <c r="P9" s="17">
        <v>0.16482376767700599</v>
      </c>
      <c r="Q9" s="17">
        <v>0.22979718486831899</v>
      </c>
      <c r="R9" s="17"/>
      <c r="S9" s="17">
        <v>0.20865630245228101</v>
      </c>
      <c r="T9" s="17">
        <v>0.204526050371241</v>
      </c>
      <c r="U9" s="17">
        <v>0.13190322973073801</v>
      </c>
      <c r="V9" s="17">
        <v>0.153155358404793</v>
      </c>
      <c r="W9" s="17">
        <v>0.24099203968911401</v>
      </c>
      <c r="X9" s="17">
        <v>0.21811734396541699</v>
      </c>
      <c r="Y9" s="17">
        <v>0.23340491021821</v>
      </c>
      <c r="Z9" s="17">
        <v>0.17401806406217701</v>
      </c>
      <c r="AA9" s="17">
        <v>0.15388272113743301</v>
      </c>
      <c r="AB9" s="17">
        <v>0.10503715729191899</v>
      </c>
      <c r="AC9" s="17">
        <v>0.26053748933832799</v>
      </c>
      <c r="AD9" s="17">
        <v>0.16424977735476501</v>
      </c>
      <c r="AE9" s="17"/>
      <c r="AF9" s="17">
        <v>0.28616153360799002</v>
      </c>
      <c r="AG9" s="17">
        <v>0.11277121996147101</v>
      </c>
      <c r="AH9" s="17">
        <v>0.18118211720600999</v>
      </c>
      <c r="AI9" s="17"/>
      <c r="AJ9" s="17">
        <v>0.18687005560391101</v>
      </c>
      <c r="AK9" s="17">
        <v>0.18863697760689899</v>
      </c>
      <c r="AL9" s="17">
        <v>0.11598803752096799</v>
      </c>
      <c r="AM9" s="17">
        <v>0.45000303233931299</v>
      </c>
      <c r="AN9" s="17">
        <v>0.229394464186082</v>
      </c>
      <c r="AO9" s="17"/>
      <c r="AP9" s="17">
        <v>0.20670486667834201</v>
      </c>
      <c r="AQ9" s="17">
        <v>0.18728809002979599</v>
      </c>
      <c r="AR9" s="17">
        <v>9.2729261891767903E-2</v>
      </c>
      <c r="AS9" s="17">
        <v>0.26590524883491101</v>
      </c>
      <c r="AT9" s="17">
        <v>0.147665478868962</v>
      </c>
      <c r="AU9" s="17"/>
      <c r="AV9" s="17">
        <v>0.19814130313447501</v>
      </c>
      <c r="AW9" s="17">
        <v>0.19566443300199901</v>
      </c>
      <c r="AX9" s="17">
        <v>0.13202715304757701</v>
      </c>
      <c r="AY9" s="17">
        <v>0.25197561939741803</v>
      </c>
      <c r="AZ9" s="17">
        <v>0.10924678690607</v>
      </c>
      <c r="BA9" s="17">
        <v>0.128694502500174</v>
      </c>
      <c r="BB9" s="17"/>
      <c r="BC9" s="17">
        <v>0.25932531676365</v>
      </c>
      <c r="BD9" s="17">
        <v>0.1402415850573</v>
      </c>
      <c r="BE9" s="17">
        <v>0.11651070795169299</v>
      </c>
      <c r="BF9" s="17">
        <v>0.19598765321440101</v>
      </c>
      <c r="BG9" s="17">
        <v>5.6361330703237497E-2</v>
      </c>
    </row>
    <row r="10" spans="2:59" x14ac:dyDescent="0.35">
      <c r="B10" s="18" t="s">
        <v>324</v>
      </c>
      <c r="C10" s="17">
        <v>0.405969587335204</v>
      </c>
      <c r="D10" s="17">
        <v>0.40068800364175</v>
      </c>
      <c r="E10" s="17">
        <v>0.41172197338173899</v>
      </c>
      <c r="F10" s="17"/>
      <c r="G10" s="17">
        <v>0.48023701858431</v>
      </c>
      <c r="H10" s="17">
        <v>0.37844079007810899</v>
      </c>
      <c r="I10" s="17">
        <v>0.37141090492319101</v>
      </c>
      <c r="J10" s="17">
        <v>0.355939111583361</v>
      </c>
      <c r="K10" s="17">
        <v>0.43813396009461902</v>
      </c>
      <c r="L10" s="17">
        <v>0.41953779849511802</v>
      </c>
      <c r="M10" s="17"/>
      <c r="N10" s="17">
        <v>0.42861311103948402</v>
      </c>
      <c r="O10" s="17">
        <v>0.40965377618437399</v>
      </c>
      <c r="P10" s="17">
        <v>0.39997666213216398</v>
      </c>
      <c r="Q10" s="17">
        <v>0.38423999855597002</v>
      </c>
      <c r="R10" s="17"/>
      <c r="S10" s="17">
        <v>0.44931107913562901</v>
      </c>
      <c r="T10" s="17">
        <v>0.28957916295338598</v>
      </c>
      <c r="U10" s="17">
        <v>0.44573673184988</v>
      </c>
      <c r="V10" s="17">
        <v>0.57743080518905898</v>
      </c>
      <c r="W10" s="17">
        <v>0.38942585417083098</v>
      </c>
      <c r="X10" s="17">
        <v>0.33197921050333301</v>
      </c>
      <c r="Y10" s="17">
        <v>0.387406867858479</v>
      </c>
      <c r="Z10" s="17">
        <v>0.38278451484973902</v>
      </c>
      <c r="AA10" s="17">
        <v>0.40382411181517902</v>
      </c>
      <c r="AB10" s="17">
        <v>0.446386720034468</v>
      </c>
      <c r="AC10" s="17">
        <v>0.44927851476496899</v>
      </c>
      <c r="AD10" s="17">
        <v>0.30358154408155702</v>
      </c>
      <c r="AE10" s="17"/>
      <c r="AF10" s="17">
        <v>0.39478913864354698</v>
      </c>
      <c r="AG10" s="17">
        <v>0.37772237823187599</v>
      </c>
      <c r="AH10" s="17">
        <v>0.45281749485078499</v>
      </c>
      <c r="AI10" s="17"/>
      <c r="AJ10" s="17">
        <v>0.44578715924571</v>
      </c>
      <c r="AK10" s="17">
        <v>0.37812233451434202</v>
      </c>
      <c r="AL10" s="17">
        <v>0.37120682945670003</v>
      </c>
      <c r="AM10" s="17">
        <v>0.29026899747797402</v>
      </c>
      <c r="AN10" s="17">
        <v>0.49818447081545902</v>
      </c>
      <c r="AO10" s="17"/>
      <c r="AP10" s="17">
        <v>0.479376934031501</v>
      </c>
      <c r="AQ10" s="17">
        <v>0.38346251292497402</v>
      </c>
      <c r="AR10" s="17">
        <v>0.386389763072434</v>
      </c>
      <c r="AS10" s="17">
        <v>0.38483712878820903</v>
      </c>
      <c r="AT10" s="17">
        <v>0.29457617146222398</v>
      </c>
      <c r="AU10" s="17"/>
      <c r="AV10" s="17">
        <v>0.36146021154213198</v>
      </c>
      <c r="AW10" s="17">
        <v>0.48533598552859603</v>
      </c>
      <c r="AX10" s="17">
        <v>0.37389716959394897</v>
      </c>
      <c r="AY10" s="17">
        <v>0.44674639071030797</v>
      </c>
      <c r="AZ10" s="17">
        <v>0.33686762141729298</v>
      </c>
      <c r="BA10" s="17">
        <v>0.45662719474617602</v>
      </c>
      <c r="BB10" s="17"/>
      <c r="BC10" s="17">
        <v>0.40924141254577001</v>
      </c>
      <c r="BD10" s="17">
        <v>0.38920440230849201</v>
      </c>
      <c r="BE10" s="17">
        <v>0.45784084622377402</v>
      </c>
      <c r="BF10" s="17">
        <v>0.38335410540736797</v>
      </c>
      <c r="BG10" s="17">
        <v>0.459192038295968</v>
      </c>
    </row>
    <row r="11" spans="2:59" x14ac:dyDescent="0.35">
      <c r="B11" s="18" t="s">
        <v>325</v>
      </c>
      <c r="C11" s="17">
        <v>0.200733366238143</v>
      </c>
      <c r="D11" s="17">
        <v>0.22103889405819299</v>
      </c>
      <c r="E11" s="17">
        <v>0.18229891452219801</v>
      </c>
      <c r="F11" s="17"/>
      <c r="G11" s="17">
        <v>0.173517807796438</v>
      </c>
      <c r="H11" s="17">
        <v>0.21505778772379</v>
      </c>
      <c r="I11" s="17">
        <v>0.21843153572138399</v>
      </c>
      <c r="J11" s="17">
        <v>0.186165049525575</v>
      </c>
      <c r="K11" s="17">
        <v>0.192365424844849</v>
      </c>
      <c r="L11" s="17">
        <v>0.209086532310507</v>
      </c>
      <c r="M11" s="17"/>
      <c r="N11" s="17">
        <v>0.172135913474977</v>
      </c>
      <c r="O11" s="17">
        <v>0.197869498535231</v>
      </c>
      <c r="P11" s="17">
        <v>0.272059116548521</v>
      </c>
      <c r="Q11" s="17">
        <v>0.16837241343319001</v>
      </c>
      <c r="R11" s="17"/>
      <c r="S11" s="17">
        <v>0.17950068806825001</v>
      </c>
      <c r="T11" s="17">
        <v>0.19025297459201099</v>
      </c>
      <c r="U11" s="17">
        <v>0.21828754820830501</v>
      </c>
      <c r="V11" s="17">
        <v>0.14283878266716399</v>
      </c>
      <c r="W11" s="17">
        <v>0.205689489516132</v>
      </c>
      <c r="X11" s="17">
        <v>0.26594879070612498</v>
      </c>
      <c r="Y11" s="17">
        <v>0.255120218120233</v>
      </c>
      <c r="Z11" s="17">
        <v>0.26587126327545502</v>
      </c>
      <c r="AA11" s="17">
        <v>0.191452786065684</v>
      </c>
      <c r="AB11" s="17">
        <v>0.168795278556162</v>
      </c>
      <c r="AC11" s="17">
        <v>0.16121694407178</v>
      </c>
      <c r="AD11" s="17">
        <v>0.17872292867678899</v>
      </c>
      <c r="AE11" s="17"/>
      <c r="AF11" s="17">
        <v>0.18353858822903801</v>
      </c>
      <c r="AG11" s="17">
        <v>0.21702202562553699</v>
      </c>
      <c r="AH11" s="17">
        <v>0.226047169282733</v>
      </c>
      <c r="AI11" s="17"/>
      <c r="AJ11" s="17">
        <v>0.20885642460759299</v>
      </c>
      <c r="AK11" s="17">
        <v>0.19921858931075601</v>
      </c>
      <c r="AL11" s="17">
        <v>0.217867491277485</v>
      </c>
      <c r="AM11" s="17">
        <v>0.12571291610792101</v>
      </c>
      <c r="AN11" s="17">
        <v>0.13384893731533301</v>
      </c>
      <c r="AO11" s="17"/>
      <c r="AP11" s="17">
        <v>0.17232921641937601</v>
      </c>
      <c r="AQ11" s="17">
        <v>0.17792561598055001</v>
      </c>
      <c r="AR11" s="17">
        <v>0.212211431790781</v>
      </c>
      <c r="AS11" s="17">
        <v>0.22491273039235801</v>
      </c>
      <c r="AT11" s="17">
        <v>0.30532058227202102</v>
      </c>
      <c r="AU11" s="17"/>
      <c r="AV11" s="17">
        <v>0.18001238434592001</v>
      </c>
      <c r="AW11" s="17">
        <v>0.174694098033573</v>
      </c>
      <c r="AX11" s="17">
        <v>0.29357940098338797</v>
      </c>
      <c r="AY11" s="17">
        <v>0.17431880730075699</v>
      </c>
      <c r="AZ11" s="17">
        <v>0.27307937527610698</v>
      </c>
      <c r="BA11" s="17">
        <v>0.14082113686042</v>
      </c>
      <c r="BB11" s="17"/>
      <c r="BC11" s="17">
        <v>0.179637367538655</v>
      </c>
      <c r="BD11" s="17">
        <v>0.23116106215360999</v>
      </c>
      <c r="BE11" s="17">
        <v>0.175072968694651</v>
      </c>
      <c r="BF11" s="17">
        <v>0.23700420058167701</v>
      </c>
      <c r="BG11" s="17">
        <v>0.27568534275611001</v>
      </c>
    </row>
    <row r="12" spans="2:59" x14ac:dyDescent="0.35">
      <c r="B12" s="18" t="s">
        <v>326</v>
      </c>
      <c r="C12" s="17">
        <v>0.13680985267903401</v>
      </c>
      <c r="D12" s="17">
        <v>0.13041805865112199</v>
      </c>
      <c r="E12" s="17">
        <v>0.14486014613282799</v>
      </c>
      <c r="F12" s="17"/>
      <c r="G12" s="17">
        <v>0.11780466397369201</v>
      </c>
      <c r="H12" s="17">
        <v>0.115817727539169</v>
      </c>
      <c r="I12" s="17">
        <v>0.148158543589231</v>
      </c>
      <c r="J12" s="17">
        <v>0.16799359512008999</v>
      </c>
      <c r="K12" s="17">
        <v>0.17399538768592701</v>
      </c>
      <c r="L12" s="17">
        <v>0.108295812633927</v>
      </c>
      <c r="M12" s="17"/>
      <c r="N12" s="17">
        <v>0.17495646959487399</v>
      </c>
      <c r="O12" s="17">
        <v>0.11988728208338</v>
      </c>
      <c r="P12" s="17">
        <v>0.113665020619902</v>
      </c>
      <c r="Q12" s="17">
        <v>0.13512767931953901</v>
      </c>
      <c r="R12" s="17"/>
      <c r="S12" s="17">
        <v>0.118455151131101</v>
      </c>
      <c r="T12" s="17">
        <v>0.19000385142050399</v>
      </c>
      <c r="U12" s="17">
        <v>0.151747652113049</v>
      </c>
      <c r="V12" s="17">
        <v>8.4518518249512106E-2</v>
      </c>
      <c r="W12" s="17">
        <v>0.16389261662392299</v>
      </c>
      <c r="X12" s="17">
        <v>0.12205244780874</v>
      </c>
      <c r="Y12" s="17">
        <v>0.108316111276354</v>
      </c>
      <c r="Z12" s="17">
        <v>0.13226490742818101</v>
      </c>
      <c r="AA12" s="17">
        <v>0.11142041109451201</v>
      </c>
      <c r="AB12" s="17">
        <v>0.162835888455439</v>
      </c>
      <c r="AC12" s="17">
        <v>0.12896705182492299</v>
      </c>
      <c r="AD12" s="17">
        <v>0.18554424857434501</v>
      </c>
      <c r="AE12" s="17"/>
      <c r="AF12" s="17">
        <v>9.0244736963677796E-2</v>
      </c>
      <c r="AG12" s="17">
        <v>0.19614995965748599</v>
      </c>
      <c r="AH12" s="17">
        <v>7.7907549020387504E-2</v>
      </c>
      <c r="AI12" s="17"/>
      <c r="AJ12" s="17">
        <v>0.10805334552225</v>
      </c>
      <c r="AK12" s="17">
        <v>0.14829778180428299</v>
      </c>
      <c r="AL12" s="17">
        <v>0.23191348326421299</v>
      </c>
      <c r="AM12" s="17">
        <v>0.134015054074793</v>
      </c>
      <c r="AN12" s="17">
        <v>6.7064534291769506E-2</v>
      </c>
      <c r="AO12" s="17"/>
      <c r="AP12" s="17">
        <v>9.0367575413635798E-2</v>
      </c>
      <c r="AQ12" s="17">
        <v>0.16820330328684399</v>
      </c>
      <c r="AR12" s="17">
        <v>0.22455306764098101</v>
      </c>
      <c r="AS12" s="17">
        <v>7.46882363475464E-2</v>
      </c>
      <c r="AT12" s="17">
        <v>0.17200002945664999</v>
      </c>
      <c r="AU12" s="17"/>
      <c r="AV12" s="17">
        <v>0.17437271255286799</v>
      </c>
      <c r="AW12" s="17">
        <v>9.0137334796433294E-2</v>
      </c>
      <c r="AX12" s="17">
        <v>0.166806154570355</v>
      </c>
      <c r="AY12" s="17">
        <v>8.64069649371626E-2</v>
      </c>
      <c r="AZ12" s="17">
        <v>0.17833034842226</v>
      </c>
      <c r="BA12" s="17">
        <v>0.17632636557442199</v>
      </c>
      <c r="BB12" s="17"/>
      <c r="BC12" s="17">
        <v>8.7109269794663796E-2</v>
      </c>
      <c r="BD12" s="17">
        <v>0.14263359836235201</v>
      </c>
      <c r="BE12" s="17">
        <v>0.19212994902966499</v>
      </c>
      <c r="BF12" s="17">
        <v>0.10141102589470399</v>
      </c>
      <c r="BG12" s="17">
        <v>0.14352858457131801</v>
      </c>
    </row>
    <row r="13" spans="2:59" x14ac:dyDescent="0.35">
      <c r="B13" s="18" t="s">
        <v>327</v>
      </c>
      <c r="C13" s="17">
        <v>4.5683321138397702E-2</v>
      </c>
      <c r="D13" s="17">
        <v>4.49763508040701E-2</v>
      </c>
      <c r="E13" s="17">
        <v>4.3478626284598997E-2</v>
      </c>
      <c r="F13" s="17"/>
      <c r="G13" s="17">
        <v>3.0334578138226501E-2</v>
      </c>
      <c r="H13" s="17">
        <v>8.1024432496504498E-2</v>
      </c>
      <c r="I13" s="17">
        <v>3.2579832660474199E-2</v>
      </c>
      <c r="J13" s="17">
        <v>6.8709220321768599E-2</v>
      </c>
      <c r="K13" s="17">
        <v>3.0789842414224802E-2</v>
      </c>
      <c r="L13" s="17">
        <v>3.2020976080734599E-2</v>
      </c>
      <c r="M13" s="17"/>
      <c r="N13" s="17">
        <v>4.4573649457600999E-2</v>
      </c>
      <c r="O13" s="17">
        <v>6.1494653371367301E-2</v>
      </c>
      <c r="P13" s="17">
        <v>3.7768917399433402E-2</v>
      </c>
      <c r="Q13" s="17">
        <v>3.82808078849231E-2</v>
      </c>
      <c r="R13" s="17"/>
      <c r="S13" s="17">
        <v>2.2799058503156399E-2</v>
      </c>
      <c r="T13" s="17">
        <v>5.5784410531332297E-2</v>
      </c>
      <c r="U13" s="17">
        <v>5.2324838098028299E-2</v>
      </c>
      <c r="V13" s="17">
        <v>4.2056535489471997E-2</v>
      </c>
      <c r="W13" s="17">
        <v>0</v>
      </c>
      <c r="X13" s="17">
        <v>6.1902207016384499E-2</v>
      </c>
      <c r="Y13" s="17">
        <v>1.5751892526723901E-2</v>
      </c>
      <c r="Z13" s="17">
        <v>4.5061250384449102E-2</v>
      </c>
      <c r="AA13" s="17">
        <v>7.30429052792987E-2</v>
      </c>
      <c r="AB13" s="17">
        <v>8.6040630350806002E-2</v>
      </c>
      <c r="AC13" s="17">
        <v>0</v>
      </c>
      <c r="AD13" s="17">
        <v>5.6977389195363201E-2</v>
      </c>
      <c r="AE13" s="17"/>
      <c r="AF13" s="17">
        <v>2.5312609753611302E-2</v>
      </c>
      <c r="AG13" s="17">
        <v>7.1004153339417203E-2</v>
      </c>
      <c r="AH13" s="17">
        <v>1.85960864307388E-2</v>
      </c>
      <c r="AI13" s="17"/>
      <c r="AJ13" s="17">
        <v>3.8654432572726299E-2</v>
      </c>
      <c r="AK13" s="17">
        <v>5.8585993761772599E-2</v>
      </c>
      <c r="AL13" s="17">
        <v>6.3024158480634404E-2</v>
      </c>
      <c r="AM13" s="17">
        <v>0</v>
      </c>
      <c r="AN13" s="17">
        <v>2.7813828981000901E-2</v>
      </c>
      <c r="AO13" s="17"/>
      <c r="AP13" s="17">
        <v>3.2628950195193303E-2</v>
      </c>
      <c r="AQ13" s="17">
        <v>6.3826767018463099E-2</v>
      </c>
      <c r="AR13" s="17">
        <v>6.2795976187971003E-2</v>
      </c>
      <c r="AS13" s="17">
        <v>1.9666855285016001E-2</v>
      </c>
      <c r="AT13" s="17">
        <v>5.4619862591954997E-2</v>
      </c>
      <c r="AU13" s="17"/>
      <c r="AV13" s="17">
        <v>5.9988830746966003E-2</v>
      </c>
      <c r="AW13" s="17">
        <v>3.4687945900981898E-2</v>
      </c>
      <c r="AX13" s="17">
        <v>3.3690121804731299E-2</v>
      </c>
      <c r="AY13" s="17">
        <v>2.4322069712475101E-2</v>
      </c>
      <c r="AZ13" s="17">
        <v>6.6389396548508103E-2</v>
      </c>
      <c r="BA13" s="17">
        <v>3.6312916023826101E-2</v>
      </c>
      <c r="BB13" s="17"/>
      <c r="BC13" s="17">
        <v>2.05640970497349E-2</v>
      </c>
      <c r="BD13" s="17">
        <v>7.5845132599842796E-2</v>
      </c>
      <c r="BE13" s="17">
        <v>4.6021799026312399E-2</v>
      </c>
      <c r="BF13" s="17">
        <v>5.5088821837188003E-2</v>
      </c>
      <c r="BG13" s="17">
        <v>6.5232703673366005E-2</v>
      </c>
    </row>
    <row r="14" spans="2:59" x14ac:dyDescent="0.35">
      <c r="B14" s="18" t="s">
        <v>815</v>
      </c>
      <c r="C14" s="17">
        <v>2.5331015320024498E-2</v>
      </c>
      <c r="D14" s="17">
        <v>1.6578077029949699E-2</v>
      </c>
      <c r="E14" s="17">
        <v>3.4534432863684003E-2</v>
      </c>
      <c r="F14" s="17"/>
      <c r="G14" s="17">
        <v>2.2630748419946601E-2</v>
      </c>
      <c r="H14" s="17">
        <v>1.07873986201501E-2</v>
      </c>
      <c r="I14" s="17">
        <v>4.52124251230962E-2</v>
      </c>
      <c r="J14" s="17">
        <v>2.6895028014130601E-2</v>
      </c>
      <c r="K14" s="17">
        <v>9.6236949622362598E-3</v>
      </c>
      <c r="L14" s="17">
        <v>3.3155088928353803E-2</v>
      </c>
      <c r="M14" s="17"/>
      <c r="N14" s="17">
        <v>5.8258930660561601E-3</v>
      </c>
      <c r="O14" s="17">
        <v>3.9179443447828297E-2</v>
      </c>
      <c r="P14" s="17">
        <v>1.17065156229735E-2</v>
      </c>
      <c r="Q14" s="17">
        <v>4.4181915938058799E-2</v>
      </c>
      <c r="R14" s="17"/>
      <c r="S14" s="17">
        <v>2.12777207095825E-2</v>
      </c>
      <c r="T14" s="17">
        <v>6.9853550131527095E-2</v>
      </c>
      <c r="U14" s="17">
        <v>0</v>
      </c>
      <c r="V14" s="17">
        <v>0</v>
      </c>
      <c r="W14" s="17">
        <v>0</v>
      </c>
      <c r="X14" s="17">
        <v>0</v>
      </c>
      <c r="Y14" s="17">
        <v>0</v>
      </c>
      <c r="Z14" s="17">
        <v>0</v>
      </c>
      <c r="AA14" s="17">
        <v>6.6377064607893693E-2</v>
      </c>
      <c r="AB14" s="17">
        <v>3.09043253112068E-2</v>
      </c>
      <c r="AC14" s="17">
        <v>0</v>
      </c>
      <c r="AD14" s="17">
        <v>0.11092411211718101</v>
      </c>
      <c r="AE14" s="17"/>
      <c r="AF14" s="17">
        <v>1.9953392802135501E-2</v>
      </c>
      <c r="AG14" s="17">
        <v>2.5330263184213199E-2</v>
      </c>
      <c r="AH14" s="17">
        <v>4.34495832093467E-2</v>
      </c>
      <c r="AI14" s="17"/>
      <c r="AJ14" s="17">
        <v>1.17785824478089E-2</v>
      </c>
      <c r="AK14" s="17">
        <v>2.71383230019469E-2</v>
      </c>
      <c r="AL14" s="17">
        <v>0</v>
      </c>
      <c r="AM14" s="17">
        <v>0</v>
      </c>
      <c r="AN14" s="17">
        <v>4.3693764410355898E-2</v>
      </c>
      <c r="AO14" s="17"/>
      <c r="AP14" s="17">
        <v>1.8592457261952099E-2</v>
      </c>
      <c r="AQ14" s="17">
        <v>1.9293710759371901E-2</v>
      </c>
      <c r="AR14" s="17">
        <v>2.13204994160653E-2</v>
      </c>
      <c r="AS14" s="17">
        <v>2.9989800351960201E-2</v>
      </c>
      <c r="AT14" s="17">
        <v>2.5817875348188499E-2</v>
      </c>
      <c r="AU14" s="17"/>
      <c r="AV14" s="17">
        <v>2.6024557677639001E-2</v>
      </c>
      <c r="AW14" s="17">
        <v>1.9480202738416601E-2</v>
      </c>
      <c r="AX14" s="17">
        <v>0</v>
      </c>
      <c r="AY14" s="17">
        <v>1.6230147941879401E-2</v>
      </c>
      <c r="AZ14" s="17">
        <v>3.6086471429762901E-2</v>
      </c>
      <c r="BA14" s="17">
        <v>6.1217884294982497E-2</v>
      </c>
      <c r="BB14" s="17"/>
      <c r="BC14" s="17">
        <v>4.4122536307526501E-2</v>
      </c>
      <c r="BD14" s="17">
        <v>2.0914219518402399E-2</v>
      </c>
      <c r="BE14" s="17">
        <v>1.24237290739044E-2</v>
      </c>
      <c r="BF14" s="17">
        <v>2.7154193064661301E-2</v>
      </c>
      <c r="BG14" s="17">
        <v>0</v>
      </c>
    </row>
    <row r="15" spans="2:59" x14ac:dyDescent="0.35">
      <c r="B15" s="18" t="s">
        <v>328</v>
      </c>
      <c r="C15" s="21">
        <v>0.59144244462440099</v>
      </c>
      <c r="D15" s="21">
        <v>0.58698861945666503</v>
      </c>
      <c r="E15" s="21">
        <v>0.59482788019669097</v>
      </c>
      <c r="F15" s="21"/>
      <c r="G15" s="21">
        <v>0.65571220167169697</v>
      </c>
      <c r="H15" s="21">
        <v>0.57731265362038597</v>
      </c>
      <c r="I15" s="21">
        <v>0.55561766290581405</v>
      </c>
      <c r="J15" s="21">
        <v>0.55023710701843598</v>
      </c>
      <c r="K15" s="21">
        <v>0.59322565009276296</v>
      </c>
      <c r="L15" s="21">
        <v>0.61744159004647803</v>
      </c>
      <c r="M15" s="21"/>
      <c r="N15" s="21">
        <v>0.60250807440649301</v>
      </c>
      <c r="O15" s="21">
        <v>0.58156912256219395</v>
      </c>
      <c r="P15" s="21">
        <v>0.56480042980917</v>
      </c>
      <c r="Q15" s="21">
        <v>0.61403718342428903</v>
      </c>
      <c r="R15" s="21"/>
      <c r="S15" s="21">
        <v>0.65796738158791002</v>
      </c>
      <c r="T15" s="21">
        <v>0.49410521332462598</v>
      </c>
      <c r="U15" s="21">
        <v>0.57763996158061803</v>
      </c>
      <c r="V15" s="21">
        <v>0.73058616359385198</v>
      </c>
      <c r="W15" s="21">
        <v>0.63041789385994496</v>
      </c>
      <c r="X15" s="21">
        <v>0.55009655446875005</v>
      </c>
      <c r="Y15" s="21">
        <v>0.62081177807668897</v>
      </c>
      <c r="Z15" s="21">
        <v>0.55680257891191598</v>
      </c>
      <c r="AA15" s="21">
        <v>0.55770683295261203</v>
      </c>
      <c r="AB15" s="21">
        <v>0.55142387732638598</v>
      </c>
      <c r="AC15" s="21">
        <v>0.70981600410329704</v>
      </c>
      <c r="AD15" s="21">
        <v>0.467831321436322</v>
      </c>
      <c r="AE15" s="21"/>
      <c r="AF15" s="21">
        <v>0.68095067225153705</v>
      </c>
      <c r="AG15" s="21">
        <v>0.49049359819334698</v>
      </c>
      <c r="AH15" s="21">
        <v>0.633999612056795</v>
      </c>
      <c r="AI15" s="21"/>
      <c r="AJ15" s="21">
        <v>0.63265721484962101</v>
      </c>
      <c r="AK15" s="21">
        <v>0.56675931212124098</v>
      </c>
      <c r="AL15" s="21">
        <v>0.48719486697766801</v>
      </c>
      <c r="AM15" s="21">
        <v>0.74027202981728601</v>
      </c>
      <c r="AN15" s="21">
        <v>0.72757893500154103</v>
      </c>
      <c r="AO15" s="21"/>
      <c r="AP15" s="21">
        <v>0.68608180070984304</v>
      </c>
      <c r="AQ15" s="21">
        <v>0.57075060295476998</v>
      </c>
      <c r="AR15" s="21">
        <v>0.479119024964202</v>
      </c>
      <c r="AS15" s="21">
        <v>0.65074237762312004</v>
      </c>
      <c r="AT15" s="21">
        <v>0.44224165033118601</v>
      </c>
      <c r="AU15" s="21"/>
      <c r="AV15" s="21">
        <v>0.55960151467660701</v>
      </c>
      <c r="AW15" s="21">
        <v>0.68100041853059501</v>
      </c>
      <c r="AX15" s="21">
        <v>0.50592432264152598</v>
      </c>
      <c r="AY15" s="21">
        <v>0.69872201010772605</v>
      </c>
      <c r="AZ15" s="21">
        <v>0.44611440832336202</v>
      </c>
      <c r="BA15" s="21">
        <v>0.58532169724634997</v>
      </c>
      <c r="BB15" s="21"/>
      <c r="BC15" s="21">
        <v>0.66856672930941996</v>
      </c>
      <c r="BD15" s="21">
        <v>0.52944598736579196</v>
      </c>
      <c r="BE15" s="21">
        <v>0.57435155417546702</v>
      </c>
      <c r="BF15" s="21">
        <v>0.57934175862176995</v>
      </c>
      <c r="BG15" s="21">
        <v>0.51555336899920501</v>
      </c>
    </row>
    <row r="16" spans="2:59" x14ac:dyDescent="0.35">
      <c r="B16" s="18" t="s">
        <v>329</v>
      </c>
      <c r="C16" s="21">
        <v>0.18249317381743199</v>
      </c>
      <c r="D16" s="21">
        <v>0.175394409455192</v>
      </c>
      <c r="E16" s="21">
        <v>0.188338772417427</v>
      </c>
      <c r="F16" s="21"/>
      <c r="G16" s="21">
        <v>0.14813924211191901</v>
      </c>
      <c r="H16" s="21">
        <v>0.19684216003567401</v>
      </c>
      <c r="I16" s="21">
        <v>0.18073837624970601</v>
      </c>
      <c r="J16" s="21">
        <v>0.236702815441859</v>
      </c>
      <c r="K16" s="21">
        <v>0.20478523010015201</v>
      </c>
      <c r="L16" s="21">
        <v>0.14031678871466099</v>
      </c>
      <c r="M16" s="21"/>
      <c r="N16" s="21">
        <v>0.21953011905247499</v>
      </c>
      <c r="O16" s="21">
        <v>0.18138193545474801</v>
      </c>
      <c r="P16" s="21">
        <v>0.151433938019335</v>
      </c>
      <c r="Q16" s="21">
        <v>0.173408487204462</v>
      </c>
      <c r="R16" s="21"/>
      <c r="S16" s="21">
        <v>0.141254209634257</v>
      </c>
      <c r="T16" s="21">
        <v>0.24578826195183601</v>
      </c>
      <c r="U16" s="21">
        <v>0.20407249021107701</v>
      </c>
      <c r="V16" s="21">
        <v>0.12657505373898401</v>
      </c>
      <c r="W16" s="21">
        <v>0.16389261662392299</v>
      </c>
      <c r="X16" s="21">
        <v>0.18395465482512499</v>
      </c>
      <c r="Y16" s="21">
        <v>0.124068003803078</v>
      </c>
      <c r="Z16" s="21">
        <v>0.17732615781263</v>
      </c>
      <c r="AA16" s="21">
        <v>0.184463316373811</v>
      </c>
      <c r="AB16" s="21">
        <v>0.24887651880624501</v>
      </c>
      <c r="AC16" s="21">
        <v>0.12896705182492299</v>
      </c>
      <c r="AD16" s="21">
        <v>0.242521637769708</v>
      </c>
      <c r="AE16" s="21"/>
      <c r="AF16" s="21">
        <v>0.115557346717289</v>
      </c>
      <c r="AG16" s="21">
        <v>0.267154112996903</v>
      </c>
      <c r="AH16" s="21">
        <v>9.6503635451126293E-2</v>
      </c>
      <c r="AI16" s="21"/>
      <c r="AJ16" s="21">
        <v>0.14670777809497701</v>
      </c>
      <c r="AK16" s="21">
        <v>0.206883775566056</v>
      </c>
      <c r="AL16" s="21">
        <v>0.29493764174484799</v>
      </c>
      <c r="AM16" s="21">
        <v>0.134015054074793</v>
      </c>
      <c r="AN16" s="21">
        <v>9.4878363272770397E-2</v>
      </c>
      <c r="AO16" s="21"/>
      <c r="AP16" s="21">
        <v>0.122996525608829</v>
      </c>
      <c r="AQ16" s="21">
        <v>0.23203007030530701</v>
      </c>
      <c r="AR16" s="21">
        <v>0.28734904382895199</v>
      </c>
      <c r="AS16" s="21">
        <v>9.4355091632562393E-2</v>
      </c>
      <c r="AT16" s="21">
        <v>0.226619892048605</v>
      </c>
      <c r="AU16" s="21"/>
      <c r="AV16" s="21">
        <v>0.234361543299834</v>
      </c>
      <c r="AW16" s="21">
        <v>0.124825280697415</v>
      </c>
      <c r="AX16" s="21">
        <v>0.20049627637508599</v>
      </c>
      <c r="AY16" s="21">
        <v>0.110729034649638</v>
      </c>
      <c r="AZ16" s="21">
        <v>0.24471974497076801</v>
      </c>
      <c r="BA16" s="21">
        <v>0.21263928159824799</v>
      </c>
      <c r="BB16" s="21"/>
      <c r="BC16" s="21">
        <v>0.107673366844399</v>
      </c>
      <c r="BD16" s="21">
        <v>0.218478730962195</v>
      </c>
      <c r="BE16" s="21">
        <v>0.238151748055977</v>
      </c>
      <c r="BF16" s="21">
        <v>0.15649984773189199</v>
      </c>
      <c r="BG16" s="21">
        <v>0.20876128824468401</v>
      </c>
    </row>
    <row r="17" spans="2:59" x14ac:dyDescent="0.35">
      <c r="B17" s="18" t="s">
        <v>141</v>
      </c>
      <c r="C17" s="22">
        <v>0.40894927080696902</v>
      </c>
      <c r="D17" s="22">
        <v>0.41159421000147201</v>
      </c>
      <c r="E17" s="22">
        <v>0.406489107779265</v>
      </c>
      <c r="F17" s="22"/>
      <c r="G17" s="22">
        <v>0.50757295955977799</v>
      </c>
      <c r="H17" s="22">
        <v>0.38047049358471202</v>
      </c>
      <c r="I17" s="22">
        <v>0.37487928665610898</v>
      </c>
      <c r="J17" s="22">
        <v>0.31353429157657697</v>
      </c>
      <c r="K17" s="22">
        <v>0.38844041999261097</v>
      </c>
      <c r="L17" s="22">
        <v>0.47712480133181701</v>
      </c>
      <c r="M17" s="22"/>
      <c r="N17" s="22">
        <v>0.38297795535401802</v>
      </c>
      <c r="O17" s="22">
        <v>0.400187187107446</v>
      </c>
      <c r="P17" s="22">
        <v>0.41336649178983498</v>
      </c>
      <c r="Q17" s="22">
        <v>0.44062869621982698</v>
      </c>
      <c r="R17" s="22"/>
      <c r="S17" s="22">
        <v>0.51671317195365296</v>
      </c>
      <c r="T17" s="22">
        <v>0.24831695137279</v>
      </c>
      <c r="U17" s="22">
        <v>0.37356747136953999</v>
      </c>
      <c r="V17" s="22">
        <v>0.60401110985486794</v>
      </c>
      <c r="W17" s="22">
        <v>0.46652527723602299</v>
      </c>
      <c r="X17" s="22">
        <v>0.36614189964362498</v>
      </c>
      <c r="Y17" s="22">
        <v>0.49674377427361099</v>
      </c>
      <c r="Z17" s="22">
        <v>0.37947642109928598</v>
      </c>
      <c r="AA17" s="22">
        <v>0.373243516578801</v>
      </c>
      <c r="AB17" s="22">
        <v>0.30254735852014197</v>
      </c>
      <c r="AC17" s="22">
        <v>0.58084895227837396</v>
      </c>
      <c r="AD17" s="22">
        <v>0.225309683666614</v>
      </c>
      <c r="AE17" s="22"/>
      <c r="AF17" s="22">
        <v>0.56539332553424804</v>
      </c>
      <c r="AG17" s="22">
        <v>0.223339485196444</v>
      </c>
      <c r="AH17" s="22">
        <v>0.53749597660566795</v>
      </c>
      <c r="AI17" s="22"/>
      <c r="AJ17" s="22">
        <v>0.48594943675464503</v>
      </c>
      <c r="AK17" s="22">
        <v>0.359875536555185</v>
      </c>
      <c r="AL17" s="22">
        <v>0.19225722523281999</v>
      </c>
      <c r="AM17" s="22">
        <v>0.60625697574249404</v>
      </c>
      <c r="AN17" s="22">
        <v>0.63270057172877003</v>
      </c>
      <c r="AO17" s="22"/>
      <c r="AP17" s="22">
        <v>0.56308527510101403</v>
      </c>
      <c r="AQ17" s="22">
        <v>0.338720532649463</v>
      </c>
      <c r="AR17" s="22">
        <v>0.19176998113525001</v>
      </c>
      <c r="AS17" s="22">
        <v>0.55638728599055698</v>
      </c>
      <c r="AT17" s="22">
        <v>0.21562175828258101</v>
      </c>
      <c r="AU17" s="22"/>
      <c r="AV17" s="22">
        <v>0.32523997137677302</v>
      </c>
      <c r="AW17" s="22">
        <v>0.55617513783317996</v>
      </c>
      <c r="AX17" s="22">
        <v>0.30542804626643899</v>
      </c>
      <c r="AY17" s="22">
        <v>0.58799297545808804</v>
      </c>
      <c r="AZ17" s="22">
        <v>0.20139466335259401</v>
      </c>
      <c r="BA17" s="22">
        <v>0.37268241564810201</v>
      </c>
      <c r="BB17" s="22"/>
      <c r="BC17" s="22">
        <v>0.56089336246502097</v>
      </c>
      <c r="BD17" s="22">
        <v>0.31096725640359701</v>
      </c>
      <c r="BE17" s="22">
        <v>0.33619980611948902</v>
      </c>
      <c r="BF17" s="22">
        <v>0.42284191088987799</v>
      </c>
      <c r="BG17" s="22">
        <v>0.30679208075452102</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323</v>
      </c>
      <c r="C9" s="17">
        <v>0.23471166478481401</v>
      </c>
      <c r="D9" s="17">
        <v>0.220212771883707</v>
      </c>
      <c r="E9" s="17">
        <v>0.24449302737225601</v>
      </c>
      <c r="F9" s="17"/>
      <c r="G9" s="17">
        <v>0.35411934123216798</v>
      </c>
      <c r="H9" s="17">
        <v>0.273234714709227</v>
      </c>
      <c r="I9" s="17">
        <v>0.21746323143804799</v>
      </c>
      <c r="J9" s="17">
        <v>0.202919587118084</v>
      </c>
      <c r="K9" s="17">
        <v>0.20883671251088801</v>
      </c>
      <c r="L9" s="17">
        <v>0.17944073055117801</v>
      </c>
      <c r="M9" s="17"/>
      <c r="N9" s="17">
        <v>0.24572804867365899</v>
      </c>
      <c r="O9" s="17">
        <v>0.25799544606623798</v>
      </c>
      <c r="P9" s="17">
        <v>0.19806857188069699</v>
      </c>
      <c r="Q9" s="17">
        <v>0.23341543828578401</v>
      </c>
      <c r="R9" s="17"/>
      <c r="S9" s="17">
        <v>0.27088081203980002</v>
      </c>
      <c r="T9" s="17">
        <v>0.29281597643359097</v>
      </c>
      <c r="U9" s="17">
        <v>0.22140417520088301</v>
      </c>
      <c r="V9" s="17">
        <v>0.17419849386424499</v>
      </c>
      <c r="W9" s="17">
        <v>0.19316614426201001</v>
      </c>
      <c r="X9" s="17">
        <v>0.24588974807434699</v>
      </c>
      <c r="Y9" s="17">
        <v>0.23622860882331401</v>
      </c>
      <c r="Z9" s="17">
        <v>0.32042851385328103</v>
      </c>
      <c r="AA9" s="17">
        <v>0.19048325888214601</v>
      </c>
      <c r="AB9" s="17">
        <v>0.26876104344815499</v>
      </c>
      <c r="AC9" s="17">
        <v>9.1084779973476193E-2</v>
      </c>
      <c r="AD9" s="17">
        <v>0.26320641697336999</v>
      </c>
      <c r="AE9" s="17"/>
      <c r="AF9" s="17">
        <v>0.19932325811596699</v>
      </c>
      <c r="AG9" s="17">
        <v>0.22145838196993001</v>
      </c>
      <c r="AH9" s="17">
        <v>0.231577809567489</v>
      </c>
      <c r="AI9" s="17"/>
      <c r="AJ9" s="17">
        <v>0.17599741045148601</v>
      </c>
      <c r="AK9" s="17">
        <v>0.23160666151006201</v>
      </c>
      <c r="AL9" s="17">
        <v>0.235480661253573</v>
      </c>
      <c r="AM9" s="17">
        <v>0.25752875563775401</v>
      </c>
      <c r="AN9" s="17">
        <v>0.22521248136203301</v>
      </c>
      <c r="AO9" s="17"/>
      <c r="AP9" s="17">
        <v>0.17749078536636401</v>
      </c>
      <c r="AQ9" s="17">
        <v>0.20520671360961401</v>
      </c>
      <c r="AR9" s="17">
        <v>0.28878402231637401</v>
      </c>
      <c r="AS9" s="17">
        <v>0.20941090993509801</v>
      </c>
      <c r="AT9" s="17">
        <v>0.30050246159722599</v>
      </c>
      <c r="AU9" s="17"/>
      <c r="AV9" s="17">
        <v>0.26253477256434898</v>
      </c>
      <c r="AW9" s="17">
        <v>0.15384926876823299</v>
      </c>
      <c r="AX9" s="17">
        <v>0.24596276216815</v>
      </c>
      <c r="AY9" s="17">
        <v>0.23177837684089</v>
      </c>
      <c r="AZ9" s="17">
        <v>0.26136480734430401</v>
      </c>
      <c r="BA9" s="17">
        <v>0.19127901098345099</v>
      </c>
      <c r="BB9" s="17"/>
      <c r="BC9" s="17">
        <v>0.22772523979817899</v>
      </c>
      <c r="BD9" s="17">
        <v>0.25706591290009201</v>
      </c>
      <c r="BE9" s="17">
        <v>0.17999012055067501</v>
      </c>
      <c r="BF9" s="17">
        <v>0.30559427136757999</v>
      </c>
      <c r="BG9" s="17">
        <v>0.40322338648132799</v>
      </c>
    </row>
    <row r="10" spans="2:59" x14ac:dyDescent="0.35">
      <c r="B10" s="18" t="s">
        <v>324</v>
      </c>
      <c r="C10" s="17">
        <v>0.433825111275422</v>
      </c>
      <c r="D10" s="17">
        <v>0.44562362409860101</v>
      </c>
      <c r="E10" s="17">
        <v>0.42667822008002299</v>
      </c>
      <c r="F10" s="17"/>
      <c r="G10" s="17">
        <v>0.36732754488161401</v>
      </c>
      <c r="H10" s="17">
        <v>0.46117086821765502</v>
      </c>
      <c r="I10" s="17">
        <v>0.406758371910028</v>
      </c>
      <c r="J10" s="17">
        <v>0.44687146068414002</v>
      </c>
      <c r="K10" s="17">
        <v>0.45183435476622202</v>
      </c>
      <c r="L10" s="17">
        <v>0.45513967555511398</v>
      </c>
      <c r="M10" s="17"/>
      <c r="N10" s="17">
        <v>0.46583662837183198</v>
      </c>
      <c r="O10" s="17">
        <v>0.37956080557466298</v>
      </c>
      <c r="P10" s="17">
        <v>0.47405195843132902</v>
      </c>
      <c r="Q10" s="17">
        <v>0.41805647398630802</v>
      </c>
      <c r="R10" s="17"/>
      <c r="S10" s="17">
        <v>0.487811618991222</v>
      </c>
      <c r="T10" s="17">
        <v>0.41782218139002097</v>
      </c>
      <c r="U10" s="17">
        <v>0.42149782098832</v>
      </c>
      <c r="V10" s="17">
        <v>0.44040695103966099</v>
      </c>
      <c r="W10" s="17">
        <v>0.47256878030524901</v>
      </c>
      <c r="X10" s="17">
        <v>0.430942959798086</v>
      </c>
      <c r="Y10" s="17">
        <v>0.38612795018961898</v>
      </c>
      <c r="Z10" s="17">
        <v>0.18880046971028899</v>
      </c>
      <c r="AA10" s="17">
        <v>0.47263856031595902</v>
      </c>
      <c r="AB10" s="17">
        <v>0.39438221564346099</v>
      </c>
      <c r="AC10" s="17">
        <v>0.59029544697320901</v>
      </c>
      <c r="AD10" s="17">
        <v>0.36574183760246498</v>
      </c>
      <c r="AE10" s="17"/>
      <c r="AF10" s="17">
        <v>0.39644028613430099</v>
      </c>
      <c r="AG10" s="17">
        <v>0.48399129279602598</v>
      </c>
      <c r="AH10" s="17">
        <v>0.43744861286685099</v>
      </c>
      <c r="AI10" s="17"/>
      <c r="AJ10" s="17">
        <v>0.42706306581617098</v>
      </c>
      <c r="AK10" s="17">
        <v>0.53213496466133603</v>
      </c>
      <c r="AL10" s="17">
        <v>0.537362338961487</v>
      </c>
      <c r="AM10" s="17">
        <v>0.209195629501151</v>
      </c>
      <c r="AN10" s="17">
        <v>0.31847795887503499</v>
      </c>
      <c r="AO10" s="17"/>
      <c r="AP10" s="17">
        <v>0.43140557000602803</v>
      </c>
      <c r="AQ10" s="17">
        <v>0.515024109436932</v>
      </c>
      <c r="AR10" s="17">
        <v>0.490082504448759</v>
      </c>
      <c r="AS10" s="17">
        <v>0.31508299585684002</v>
      </c>
      <c r="AT10" s="17">
        <v>0.45304345335274998</v>
      </c>
      <c r="AU10" s="17"/>
      <c r="AV10" s="17">
        <v>0.48018409171997101</v>
      </c>
      <c r="AW10" s="17">
        <v>0.449221532689148</v>
      </c>
      <c r="AX10" s="17">
        <v>0.52064129120950897</v>
      </c>
      <c r="AY10" s="17">
        <v>0.29323984280222298</v>
      </c>
      <c r="AZ10" s="17">
        <v>0.54781202074797597</v>
      </c>
      <c r="BA10" s="17">
        <v>0.42888316270018401</v>
      </c>
      <c r="BB10" s="17"/>
      <c r="BC10" s="17">
        <v>0.41981924243416702</v>
      </c>
      <c r="BD10" s="17">
        <v>0.37080557264806502</v>
      </c>
      <c r="BE10" s="17">
        <v>0.54570183310714404</v>
      </c>
      <c r="BF10" s="17">
        <v>0.42306745659745398</v>
      </c>
      <c r="BG10" s="17">
        <v>0.32545022005661101</v>
      </c>
    </row>
    <row r="11" spans="2:59" x14ac:dyDescent="0.35">
      <c r="B11" s="18" t="s">
        <v>325</v>
      </c>
      <c r="C11" s="17">
        <v>0.20544745641523601</v>
      </c>
      <c r="D11" s="17">
        <v>0.220690178181772</v>
      </c>
      <c r="E11" s="17">
        <v>0.18861692395732699</v>
      </c>
      <c r="F11" s="17"/>
      <c r="G11" s="17">
        <v>0.165462535728673</v>
      </c>
      <c r="H11" s="17">
        <v>0.20100148991595701</v>
      </c>
      <c r="I11" s="17">
        <v>0.18448988796892499</v>
      </c>
      <c r="J11" s="17">
        <v>0.226615140324124</v>
      </c>
      <c r="K11" s="17">
        <v>0.23949442049764699</v>
      </c>
      <c r="L11" s="17">
        <v>0.21287162963898801</v>
      </c>
      <c r="M11" s="17"/>
      <c r="N11" s="17">
        <v>0.15206475164941499</v>
      </c>
      <c r="O11" s="17">
        <v>0.21358793317061001</v>
      </c>
      <c r="P11" s="17">
        <v>0.23386904896393701</v>
      </c>
      <c r="Q11" s="17">
        <v>0.22689990438143501</v>
      </c>
      <c r="R11" s="17"/>
      <c r="S11" s="17">
        <v>0.17983841450497601</v>
      </c>
      <c r="T11" s="17">
        <v>0.13887486637577801</v>
      </c>
      <c r="U11" s="17">
        <v>0.265586094817645</v>
      </c>
      <c r="V11" s="17">
        <v>0.22338373648961499</v>
      </c>
      <c r="W11" s="17">
        <v>0.20651077410104701</v>
      </c>
      <c r="X11" s="17">
        <v>0.185258440888841</v>
      </c>
      <c r="Y11" s="17">
        <v>0.263448395047231</v>
      </c>
      <c r="Z11" s="17">
        <v>0.30274815355172802</v>
      </c>
      <c r="AA11" s="17">
        <v>0.189562778826904</v>
      </c>
      <c r="AB11" s="17">
        <v>0.191950886699775</v>
      </c>
      <c r="AC11" s="17">
        <v>0.25618240562151501</v>
      </c>
      <c r="AD11" s="17">
        <v>0.207263396282233</v>
      </c>
      <c r="AE11" s="17"/>
      <c r="AF11" s="17">
        <v>0.247077711650909</v>
      </c>
      <c r="AG11" s="17">
        <v>0.190805365657854</v>
      </c>
      <c r="AH11" s="17">
        <v>0.20909356318707201</v>
      </c>
      <c r="AI11" s="17"/>
      <c r="AJ11" s="17">
        <v>0.26196919596523699</v>
      </c>
      <c r="AK11" s="17">
        <v>0.17332452866358999</v>
      </c>
      <c r="AL11" s="17">
        <v>0.11185183636457</v>
      </c>
      <c r="AM11" s="17">
        <v>0.27240434357930499</v>
      </c>
      <c r="AN11" s="17">
        <v>0.244216147135116</v>
      </c>
      <c r="AO11" s="17"/>
      <c r="AP11" s="17">
        <v>0.25860500179115398</v>
      </c>
      <c r="AQ11" s="17">
        <v>0.18664136272475701</v>
      </c>
      <c r="AR11" s="17">
        <v>9.4352063036087494E-2</v>
      </c>
      <c r="AS11" s="17">
        <v>0.25317482507088801</v>
      </c>
      <c r="AT11" s="17">
        <v>0.141910141403538</v>
      </c>
      <c r="AU11" s="17"/>
      <c r="AV11" s="17">
        <v>0.188354743255846</v>
      </c>
      <c r="AW11" s="17">
        <v>0.25880167932210901</v>
      </c>
      <c r="AX11" s="17">
        <v>0.120975957308918</v>
      </c>
      <c r="AY11" s="17">
        <v>0.29381403308669501</v>
      </c>
      <c r="AZ11" s="17">
        <v>0.105050012396831</v>
      </c>
      <c r="BA11" s="17">
        <v>0.180051852671508</v>
      </c>
      <c r="BB11" s="17"/>
      <c r="BC11" s="17">
        <v>0.23836398540255699</v>
      </c>
      <c r="BD11" s="17">
        <v>0.24010017923768001</v>
      </c>
      <c r="BE11" s="17">
        <v>0.169303285171821</v>
      </c>
      <c r="BF11" s="17">
        <v>0.156227270822415</v>
      </c>
      <c r="BG11" s="17">
        <v>0.12610976971510099</v>
      </c>
    </row>
    <row r="12" spans="2:59" x14ac:dyDescent="0.35">
      <c r="B12" s="18" t="s">
        <v>326</v>
      </c>
      <c r="C12" s="17">
        <v>7.0218973139293595E-2</v>
      </c>
      <c r="D12" s="17">
        <v>6.3800227667263607E-2</v>
      </c>
      <c r="E12" s="17">
        <v>7.7548409133057494E-2</v>
      </c>
      <c r="F12" s="17"/>
      <c r="G12" s="17">
        <v>6.9626283077255102E-2</v>
      </c>
      <c r="H12" s="17">
        <v>4.4651971128971797E-2</v>
      </c>
      <c r="I12" s="17">
        <v>7.0555148370777102E-2</v>
      </c>
      <c r="J12" s="17">
        <v>8.5278454473818099E-2</v>
      </c>
      <c r="K12" s="17">
        <v>5.08250017012939E-2</v>
      </c>
      <c r="L12" s="17">
        <v>9.4603721863826803E-2</v>
      </c>
      <c r="M12" s="17"/>
      <c r="N12" s="17">
        <v>7.9858059734657399E-2</v>
      </c>
      <c r="O12" s="17">
        <v>8.3294275183696906E-2</v>
      </c>
      <c r="P12" s="17">
        <v>6.3024992108913297E-2</v>
      </c>
      <c r="Q12" s="17">
        <v>5.3726571072176398E-2</v>
      </c>
      <c r="R12" s="17"/>
      <c r="S12" s="17">
        <v>2.0278585281147898E-2</v>
      </c>
      <c r="T12" s="17">
        <v>5.3521463602969499E-2</v>
      </c>
      <c r="U12" s="17">
        <v>1.7257536719392501E-2</v>
      </c>
      <c r="V12" s="17">
        <v>0.10975830784175999</v>
      </c>
      <c r="W12" s="17">
        <v>6.4367162197999095E-2</v>
      </c>
      <c r="X12" s="17">
        <v>9.8276852902707004E-2</v>
      </c>
      <c r="Y12" s="17">
        <v>9.7644841585201994E-2</v>
      </c>
      <c r="Z12" s="17">
        <v>4.91440738246448E-2</v>
      </c>
      <c r="AA12" s="17">
        <v>9.40465241367507E-2</v>
      </c>
      <c r="AB12" s="17">
        <v>9.0098286548757095E-2</v>
      </c>
      <c r="AC12" s="17">
        <v>6.2437367431800499E-2</v>
      </c>
      <c r="AD12" s="17">
        <v>0.115058847233924</v>
      </c>
      <c r="AE12" s="17"/>
      <c r="AF12" s="17">
        <v>9.9925995309215504E-2</v>
      </c>
      <c r="AG12" s="17">
        <v>5.5471032618999001E-2</v>
      </c>
      <c r="AH12" s="17">
        <v>3.5853014863797002E-2</v>
      </c>
      <c r="AI12" s="17"/>
      <c r="AJ12" s="17">
        <v>9.5503136212119796E-2</v>
      </c>
      <c r="AK12" s="17">
        <v>1.64382872440774E-2</v>
      </c>
      <c r="AL12" s="17">
        <v>8.68498373772294E-2</v>
      </c>
      <c r="AM12" s="17">
        <v>0.14385692570029401</v>
      </c>
      <c r="AN12" s="17">
        <v>0.105967964127931</v>
      </c>
      <c r="AO12" s="17"/>
      <c r="AP12" s="17">
        <v>7.6695826848184503E-2</v>
      </c>
      <c r="AQ12" s="17">
        <v>4.8428667740849897E-2</v>
      </c>
      <c r="AR12" s="17">
        <v>6.7084902121183204E-2</v>
      </c>
      <c r="AS12" s="17">
        <v>0.14240246452139099</v>
      </c>
      <c r="AT12" s="17">
        <v>2.6435604781178401E-2</v>
      </c>
      <c r="AU12" s="17"/>
      <c r="AV12" s="17">
        <v>2.3179267658068901E-2</v>
      </c>
      <c r="AW12" s="17">
        <v>9.3456206100143005E-2</v>
      </c>
      <c r="AX12" s="17">
        <v>6.02008077911639E-2</v>
      </c>
      <c r="AY12" s="17">
        <v>0.12334125388653</v>
      </c>
      <c r="AZ12" s="17">
        <v>3.2561906587513997E-2</v>
      </c>
      <c r="BA12" s="17">
        <v>9.0525601060892094E-2</v>
      </c>
      <c r="BB12" s="17"/>
      <c r="BC12" s="17">
        <v>4.6265540793030697E-2</v>
      </c>
      <c r="BD12" s="17">
        <v>5.85175505905157E-2</v>
      </c>
      <c r="BE12" s="17">
        <v>7.4737671298012995E-2</v>
      </c>
      <c r="BF12" s="17">
        <v>5.8135634389544499E-2</v>
      </c>
      <c r="BG12" s="17">
        <v>7.2769544504233896E-2</v>
      </c>
    </row>
    <row r="13" spans="2:59" x14ac:dyDescent="0.35">
      <c r="B13" s="18" t="s">
        <v>327</v>
      </c>
      <c r="C13" s="17">
        <v>1.6017877363109799E-2</v>
      </c>
      <c r="D13" s="17">
        <v>2.3202446534656401E-2</v>
      </c>
      <c r="E13" s="17">
        <v>8.8772019091507108E-3</v>
      </c>
      <c r="F13" s="17"/>
      <c r="G13" s="17">
        <v>7.0651536657411404E-3</v>
      </c>
      <c r="H13" s="17">
        <v>9.1535574080397406E-3</v>
      </c>
      <c r="I13" s="17">
        <v>2.7280323971875201E-2</v>
      </c>
      <c r="J13" s="17">
        <v>9.20257761459186E-3</v>
      </c>
      <c r="K13" s="17">
        <v>2.0744115511470301E-2</v>
      </c>
      <c r="L13" s="17">
        <v>1.9838670253349101E-2</v>
      </c>
      <c r="M13" s="17"/>
      <c r="N13" s="17">
        <v>1.8713938046515301E-2</v>
      </c>
      <c r="O13" s="17">
        <v>2.5572816313640102E-2</v>
      </c>
      <c r="P13" s="17">
        <v>0</v>
      </c>
      <c r="Q13" s="17">
        <v>1.8273103742170001E-2</v>
      </c>
      <c r="R13" s="17"/>
      <c r="S13" s="17">
        <v>7.9864470005632099E-3</v>
      </c>
      <c r="T13" s="17">
        <v>1.6230437309348301E-2</v>
      </c>
      <c r="U13" s="17">
        <v>3.8070198936866598E-2</v>
      </c>
      <c r="V13" s="17">
        <v>3.01830837485304E-2</v>
      </c>
      <c r="W13" s="17">
        <v>1.9314922471977702E-2</v>
      </c>
      <c r="X13" s="17">
        <v>2.0173160797096801E-2</v>
      </c>
      <c r="Y13" s="17">
        <v>0</v>
      </c>
      <c r="Z13" s="17">
        <v>4.1973705909816098E-2</v>
      </c>
      <c r="AA13" s="17">
        <v>0</v>
      </c>
      <c r="AB13" s="17">
        <v>2.35000003849332E-2</v>
      </c>
      <c r="AC13" s="17">
        <v>0</v>
      </c>
      <c r="AD13" s="17">
        <v>0</v>
      </c>
      <c r="AE13" s="17"/>
      <c r="AF13" s="17">
        <v>3.3210252590095898E-2</v>
      </c>
      <c r="AG13" s="17">
        <v>1.11183914400986E-2</v>
      </c>
      <c r="AH13" s="17">
        <v>0</v>
      </c>
      <c r="AI13" s="17"/>
      <c r="AJ13" s="17">
        <v>1.1953064955563E-2</v>
      </c>
      <c r="AK13" s="17">
        <v>1.11933787567049E-2</v>
      </c>
      <c r="AL13" s="17">
        <v>0</v>
      </c>
      <c r="AM13" s="17">
        <v>0.117014345581497</v>
      </c>
      <c r="AN13" s="17">
        <v>1.39310529162358E-2</v>
      </c>
      <c r="AO13" s="17"/>
      <c r="AP13" s="17">
        <v>1.2788905513704299E-2</v>
      </c>
      <c r="AQ13" s="17">
        <v>1.4057518895571001E-2</v>
      </c>
      <c r="AR13" s="17">
        <v>0</v>
      </c>
      <c r="AS13" s="17">
        <v>4.9190654748039998E-2</v>
      </c>
      <c r="AT13" s="17">
        <v>2.6398074528473599E-2</v>
      </c>
      <c r="AU13" s="17"/>
      <c r="AV13" s="17">
        <v>1.9722567124125501E-2</v>
      </c>
      <c r="AW13" s="17">
        <v>1.3399545240275401E-2</v>
      </c>
      <c r="AX13" s="17">
        <v>0</v>
      </c>
      <c r="AY13" s="17">
        <v>4.0974763639378402E-2</v>
      </c>
      <c r="AZ13" s="17">
        <v>0</v>
      </c>
      <c r="BA13" s="17">
        <v>0</v>
      </c>
      <c r="BB13" s="17"/>
      <c r="BC13" s="17">
        <v>1.68891798260449E-2</v>
      </c>
      <c r="BD13" s="17">
        <v>1.56717035021765E-2</v>
      </c>
      <c r="BE13" s="17">
        <v>1.13634506304754E-2</v>
      </c>
      <c r="BF13" s="17">
        <v>1.7660375228760499E-2</v>
      </c>
      <c r="BG13" s="17">
        <v>0</v>
      </c>
    </row>
    <row r="14" spans="2:59" x14ac:dyDescent="0.35">
      <c r="B14" s="18" t="s">
        <v>815</v>
      </c>
      <c r="C14" s="17">
        <v>3.9778917022125E-2</v>
      </c>
      <c r="D14" s="17">
        <v>2.6470751634000401E-2</v>
      </c>
      <c r="E14" s="17">
        <v>5.3786217548185501E-2</v>
      </c>
      <c r="F14" s="17"/>
      <c r="G14" s="17">
        <v>3.6399141414548697E-2</v>
      </c>
      <c r="H14" s="17">
        <v>1.07873986201501E-2</v>
      </c>
      <c r="I14" s="17">
        <v>9.3453036340346102E-2</v>
      </c>
      <c r="J14" s="17">
        <v>2.9112779785242199E-2</v>
      </c>
      <c r="K14" s="17">
        <v>2.8265395012478399E-2</v>
      </c>
      <c r="L14" s="17">
        <v>3.8105572137544001E-2</v>
      </c>
      <c r="M14" s="17"/>
      <c r="N14" s="17">
        <v>3.7798573523920201E-2</v>
      </c>
      <c r="O14" s="17">
        <v>3.9988723691153201E-2</v>
      </c>
      <c r="P14" s="17">
        <v>3.09854286151241E-2</v>
      </c>
      <c r="Q14" s="17">
        <v>4.9628508532127399E-2</v>
      </c>
      <c r="R14" s="17"/>
      <c r="S14" s="17">
        <v>3.3204122182291497E-2</v>
      </c>
      <c r="T14" s="17">
        <v>8.0735074888292402E-2</v>
      </c>
      <c r="U14" s="17">
        <v>3.6184173336892597E-2</v>
      </c>
      <c r="V14" s="17">
        <v>2.2069427016188001E-2</v>
      </c>
      <c r="W14" s="17">
        <v>4.40722166617179E-2</v>
      </c>
      <c r="X14" s="17">
        <v>1.9458837538921699E-2</v>
      </c>
      <c r="Y14" s="17">
        <v>1.6550204354633301E-2</v>
      </c>
      <c r="Z14" s="17">
        <v>9.6905083150240698E-2</v>
      </c>
      <c r="AA14" s="17">
        <v>5.3268877838239602E-2</v>
      </c>
      <c r="AB14" s="17">
        <v>3.1307567274918999E-2</v>
      </c>
      <c r="AC14" s="17">
        <v>0</v>
      </c>
      <c r="AD14" s="17">
        <v>4.8729501908007303E-2</v>
      </c>
      <c r="AE14" s="17"/>
      <c r="AF14" s="17">
        <v>2.4022496199510902E-2</v>
      </c>
      <c r="AG14" s="17">
        <v>3.7155535517093101E-2</v>
      </c>
      <c r="AH14" s="17">
        <v>8.6026999514790606E-2</v>
      </c>
      <c r="AI14" s="17"/>
      <c r="AJ14" s="17">
        <v>2.7514126599423702E-2</v>
      </c>
      <c r="AK14" s="17">
        <v>3.5302179164229501E-2</v>
      </c>
      <c r="AL14" s="17">
        <v>2.8455326043140799E-2</v>
      </c>
      <c r="AM14" s="17">
        <v>0</v>
      </c>
      <c r="AN14" s="17">
        <v>9.2194395583649405E-2</v>
      </c>
      <c r="AO14" s="17"/>
      <c r="AP14" s="17">
        <v>4.3013910474566201E-2</v>
      </c>
      <c r="AQ14" s="17">
        <v>3.0641627592276201E-2</v>
      </c>
      <c r="AR14" s="17">
        <v>5.9696508077595897E-2</v>
      </c>
      <c r="AS14" s="17">
        <v>3.0738149867744501E-2</v>
      </c>
      <c r="AT14" s="17">
        <v>5.1710264336834198E-2</v>
      </c>
      <c r="AU14" s="17"/>
      <c r="AV14" s="17">
        <v>2.6024557677639001E-2</v>
      </c>
      <c r="AW14" s="17">
        <v>3.1271767880090999E-2</v>
      </c>
      <c r="AX14" s="17">
        <v>5.2219181522258899E-2</v>
      </c>
      <c r="AY14" s="17">
        <v>1.6851729744283901E-2</v>
      </c>
      <c r="AZ14" s="17">
        <v>5.3211252923375099E-2</v>
      </c>
      <c r="BA14" s="17">
        <v>0.109260372583965</v>
      </c>
      <c r="BB14" s="17"/>
      <c r="BC14" s="17">
        <v>5.0936811746020202E-2</v>
      </c>
      <c r="BD14" s="17">
        <v>5.7839081121470903E-2</v>
      </c>
      <c r="BE14" s="17">
        <v>1.8903639241871301E-2</v>
      </c>
      <c r="BF14" s="17">
        <v>3.9314991594245702E-2</v>
      </c>
      <c r="BG14" s="17">
        <v>7.2447079242725906E-2</v>
      </c>
    </row>
    <row r="15" spans="2:59" x14ac:dyDescent="0.35">
      <c r="B15" s="18" t="s">
        <v>328</v>
      </c>
      <c r="C15" s="21">
        <v>0.66853677606023498</v>
      </c>
      <c r="D15" s="21">
        <v>0.66583639598230804</v>
      </c>
      <c r="E15" s="21">
        <v>0.67117124745227896</v>
      </c>
      <c r="F15" s="21"/>
      <c r="G15" s="21">
        <v>0.72144688611378205</v>
      </c>
      <c r="H15" s="21">
        <v>0.73440558292688196</v>
      </c>
      <c r="I15" s="21">
        <v>0.62422160334807597</v>
      </c>
      <c r="J15" s="21">
        <v>0.64979104780222396</v>
      </c>
      <c r="K15" s="21">
        <v>0.660671067277111</v>
      </c>
      <c r="L15" s="21">
        <v>0.63458040610629196</v>
      </c>
      <c r="M15" s="21"/>
      <c r="N15" s="21">
        <v>0.71156467704549198</v>
      </c>
      <c r="O15" s="21">
        <v>0.63755625164090002</v>
      </c>
      <c r="P15" s="21">
        <v>0.67212053031202601</v>
      </c>
      <c r="Q15" s="21">
        <v>0.651471912272092</v>
      </c>
      <c r="R15" s="21"/>
      <c r="S15" s="21">
        <v>0.75869243103102202</v>
      </c>
      <c r="T15" s="21">
        <v>0.71063815782361195</v>
      </c>
      <c r="U15" s="21">
        <v>0.64290199618920296</v>
      </c>
      <c r="V15" s="21">
        <v>0.61460544490390701</v>
      </c>
      <c r="W15" s="21">
        <v>0.66573492456725802</v>
      </c>
      <c r="X15" s="21">
        <v>0.67683270787243299</v>
      </c>
      <c r="Y15" s="21">
        <v>0.62235655901293296</v>
      </c>
      <c r="Z15" s="21">
        <v>0.50922898356357005</v>
      </c>
      <c r="AA15" s="21">
        <v>0.66312181919810498</v>
      </c>
      <c r="AB15" s="21">
        <v>0.66314325909161598</v>
      </c>
      <c r="AC15" s="21">
        <v>0.68138022694668499</v>
      </c>
      <c r="AD15" s="21">
        <v>0.62894825457583603</v>
      </c>
      <c r="AE15" s="21"/>
      <c r="AF15" s="21">
        <v>0.59576354425026901</v>
      </c>
      <c r="AG15" s="21">
        <v>0.70544967476595599</v>
      </c>
      <c r="AH15" s="21">
        <v>0.66902642243433996</v>
      </c>
      <c r="AI15" s="21"/>
      <c r="AJ15" s="21">
        <v>0.60306047626765702</v>
      </c>
      <c r="AK15" s="21">
        <v>0.76374162617139796</v>
      </c>
      <c r="AL15" s="21">
        <v>0.77284300021506003</v>
      </c>
      <c r="AM15" s="21">
        <v>0.46672438513890502</v>
      </c>
      <c r="AN15" s="21">
        <v>0.54369044023706803</v>
      </c>
      <c r="AO15" s="21"/>
      <c r="AP15" s="21">
        <v>0.60889635537239095</v>
      </c>
      <c r="AQ15" s="21">
        <v>0.72023082304654595</v>
      </c>
      <c r="AR15" s="21">
        <v>0.77886652676513302</v>
      </c>
      <c r="AS15" s="21">
        <v>0.524493905791937</v>
      </c>
      <c r="AT15" s="21">
        <v>0.75354591494997603</v>
      </c>
      <c r="AU15" s="21"/>
      <c r="AV15" s="21">
        <v>0.74271886428431999</v>
      </c>
      <c r="AW15" s="21">
        <v>0.60307080145738101</v>
      </c>
      <c r="AX15" s="21">
        <v>0.76660405337765902</v>
      </c>
      <c r="AY15" s="21">
        <v>0.52501821964311302</v>
      </c>
      <c r="AZ15" s="21">
        <v>0.80917682809227998</v>
      </c>
      <c r="BA15" s="21">
        <v>0.62016217368363502</v>
      </c>
      <c r="BB15" s="21"/>
      <c r="BC15" s="21">
        <v>0.64754448223234695</v>
      </c>
      <c r="BD15" s="21">
        <v>0.62787148554815697</v>
      </c>
      <c r="BE15" s="21">
        <v>0.72569195365781902</v>
      </c>
      <c r="BF15" s="21">
        <v>0.72866172796503403</v>
      </c>
      <c r="BG15" s="21">
        <v>0.728673606537939</v>
      </c>
    </row>
    <row r="16" spans="2:59" x14ac:dyDescent="0.35">
      <c r="B16" s="18" t="s">
        <v>329</v>
      </c>
      <c r="C16" s="21">
        <v>8.6236850502403303E-2</v>
      </c>
      <c r="D16" s="21">
        <v>8.70026742019199E-2</v>
      </c>
      <c r="E16" s="21">
        <v>8.6425611042208195E-2</v>
      </c>
      <c r="F16" s="21"/>
      <c r="G16" s="21">
        <v>7.6691436742996194E-2</v>
      </c>
      <c r="H16" s="21">
        <v>5.3805528537011503E-2</v>
      </c>
      <c r="I16" s="21">
        <v>9.7835472342652302E-2</v>
      </c>
      <c r="J16" s="21">
        <v>9.4481032088409994E-2</v>
      </c>
      <c r="K16" s="21">
        <v>7.1569117212764197E-2</v>
      </c>
      <c r="L16" s="21">
        <v>0.114442392117176</v>
      </c>
      <c r="M16" s="21"/>
      <c r="N16" s="21">
        <v>9.8571997781172704E-2</v>
      </c>
      <c r="O16" s="21">
        <v>0.108867091497337</v>
      </c>
      <c r="P16" s="21">
        <v>6.3024992108913297E-2</v>
      </c>
      <c r="Q16" s="21">
        <v>7.1999674814346507E-2</v>
      </c>
      <c r="R16" s="21"/>
      <c r="S16" s="21">
        <v>2.8265032281711101E-2</v>
      </c>
      <c r="T16" s="21">
        <v>6.9751900912317796E-2</v>
      </c>
      <c r="U16" s="21">
        <v>5.5327735656259099E-2</v>
      </c>
      <c r="V16" s="21">
        <v>0.13994139159029001</v>
      </c>
      <c r="W16" s="21">
        <v>8.3682084669976703E-2</v>
      </c>
      <c r="X16" s="21">
        <v>0.118450013699804</v>
      </c>
      <c r="Y16" s="21">
        <v>9.7644841585201994E-2</v>
      </c>
      <c r="Z16" s="21">
        <v>9.1117779734460905E-2</v>
      </c>
      <c r="AA16" s="21">
        <v>9.40465241367507E-2</v>
      </c>
      <c r="AB16" s="21">
        <v>0.11359828693368999</v>
      </c>
      <c r="AC16" s="21">
        <v>6.2437367431800499E-2</v>
      </c>
      <c r="AD16" s="21">
        <v>0.115058847233924</v>
      </c>
      <c r="AE16" s="21"/>
      <c r="AF16" s="21">
        <v>0.133136247899311</v>
      </c>
      <c r="AG16" s="21">
        <v>6.6589424059097596E-2</v>
      </c>
      <c r="AH16" s="21">
        <v>3.5853014863797002E-2</v>
      </c>
      <c r="AI16" s="21"/>
      <c r="AJ16" s="21">
        <v>0.10745620116768299</v>
      </c>
      <c r="AK16" s="21">
        <v>2.76316660007823E-2</v>
      </c>
      <c r="AL16" s="21">
        <v>8.68498373772294E-2</v>
      </c>
      <c r="AM16" s="21">
        <v>0.260871271281791</v>
      </c>
      <c r="AN16" s="21">
        <v>0.119899017044167</v>
      </c>
      <c r="AO16" s="21"/>
      <c r="AP16" s="21">
        <v>8.9484732361888794E-2</v>
      </c>
      <c r="AQ16" s="21">
        <v>6.2486186636420901E-2</v>
      </c>
      <c r="AR16" s="21">
        <v>6.7084902121183204E-2</v>
      </c>
      <c r="AS16" s="21">
        <v>0.19159311926943101</v>
      </c>
      <c r="AT16" s="21">
        <v>5.2833679309652E-2</v>
      </c>
      <c r="AU16" s="21"/>
      <c r="AV16" s="21">
        <v>4.2901834782194399E-2</v>
      </c>
      <c r="AW16" s="21">
        <v>0.106855751340418</v>
      </c>
      <c r="AX16" s="21">
        <v>6.02008077911639E-2</v>
      </c>
      <c r="AY16" s="21">
        <v>0.16431601752590799</v>
      </c>
      <c r="AZ16" s="21">
        <v>3.2561906587513997E-2</v>
      </c>
      <c r="BA16" s="21">
        <v>9.0525601060892094E-2</v>
      </c>
      <c r="BB16" s="21"/>
      <c r="BC16" s="21">
        <v>6.3154720619075594E-2</v>
      </c>
      <c r="BD16" s="21">
        <v>7.4189254092692197E-2</v>
      </c>
      <c r="BE16" s="21">
        <v>8.61011219284884E-2</v>
      </c>
      <c r="BF16" s="21">
        <v>7.5796009618305002E-2</v>
      </c>
      <c r="BG16" s="21">
        <v>7.2769544504233896E-2</v>
      </c>
    </row>
    <row r="17" spans="2:59" x14ac:dyDescent="0.35">
      <c r="B17" s="18" t="s">
        <v>141</v>
      </c>
      <c r="C17" s="22">
        <v>0.58229992555783205</v>
      </c>
      <c r="D17" s="22">
        <v>0.57883372178038806</v>
      </c>
      <c r="E17" s="22">
        <v>0.58474563641007105</v>
      </c>
      <c r="F17" s="22"/>
      <c r="G17" s="22">
        <v>0.64475544937078599</v>
      </c>
      <c r="H17" s="22">
        <v>0.68060005438987004</v>
      </c>
      <c r="I17" s="22">
        <v>0.52638613100542397</v>
      </c>
      <c r="J17" s="22">
        <v>0.555310015713814</v>
      </c>
      <c r="K17" s="22">
        <v>0.58910195006434596</v>
      </c>
      <c r="L17" s="22">
        <v>0.52013801398911597</v>
      </c>
      <c r="M17" s="22"/>
      <c r="N17" s="22">
        <v>0.612992679264319</v>
      </c>
      <c r="O17" s="22">
        <v>0.52868916014356304</v>
      </c>
      <c r="P17" s="22">
        <v>0.60909553820311302</v>
      </c>
      <c r="Q17" s="22">
        <v>0.57947223745774501</v>
      </c>
      <c r="R17" s="22"/>
      <c r="S17" s="22">
        <v>0.73042739874931095</v>
      </c>
      <c r="T17" s="22">
        <v>0.64088625691129397</v>
      </c>
      <c r="U17" s="22">
        <v>0.58757426053294404</v>
      </c>
      <c r="V17" s="22">
        <v>0.474664053313616</v>
      </c>
      <c r="W17" s="22">
        <v>0.58205283989728196</v>
      </c>
      <c r="X17" s="22">
        <v>0.55838269417262998</v>
      </c>
      <c r="Y17" s="22">
        <v>0.52471171742773104</v>
      </c>
      <c r="Z17" s="22">
        <v>0.41811120382910899</v>
      </c>
      <c r="AA17" s="22">
        <v>0.56907529506135401</v>
      </c>
      <c r="AB17" s="22">
        <v>0.54954497215792597</v>
      </c>
      <c r="AC17" s="22">
        <v>0.61894285951488404</v>
      </c>
      <c r="AD17" s="22">
        <v>0.51388940734191202</v>
      </c>
      <c r="AE17" s="22"/>
      <c r="AF17" s="22">
        <v>0.46262729635095701</v>
      </c>
      <c r="AG17" s="22">
        <v>0.63886025070685803</v>
      </c>
      <c r="AH17" s="22">
        <v>0.63317340757054297</v>
      </c>
      <c r="AI17" s="22"/>
      <c r="AJ17" s="22">
        <v>0.49560427509997401</v>
      </c>
      <c r="AK17" s="22">
        <v>0.73610996017061603</v>
      </c>
      <c r="AL17" s="22">
        <v>0.68599316283782996</v>
      </c>
      <c r="AM17" s="22">
        <v>0.205853113857114</v>
      </c>
      <c r="AN17" s="22">
        <v>0.42379142319290097</v>
      </c>
      <c r="AO17" s="22"/>
      <c r="AP17" s="22">
        <v>0.51941162301050303</v>
      </c>
      <c r="AQ17" s="22">
        <v>0.65774463641012504</v>
      </c>
      <c r="AR17" s="22">
        <v>0.71178162464395001</v>
      </c>
      <c r="AS17" s="22">
        <v>0.33290078652250599</v>
      </c>
      <c r="AT17" s="22">
        <v>0.70071223564032403</v>
      </c>
      <c r="AU17" s="22"/>
      <c r="AV17" s="22">
        <v>0.69981702950212599</v>
      </c>
      <c r="AW17" s="22">
        <v>0.49621505011696299</v>
      </c>
      <c r="AX17" s="22">
        <v>0.70640324558649503</v>
      </c>
      <c r="AY17" s="22">
        <v>0.360702202117205</v>
      </c>
      <c r="AZ17" s="22">
        <v>0.77661492150476596</v>
      </c>
      <c r="BA17" s="22">
        <v>0.529636572622743</v>
      </c>
      <c r="BB17" s="22"/>
      <c r="BC17" s="22">
        <v>0.58438976161327105</v>
      </c>
      <c r="BD17" s="22">
        <v>0.55368223145546502</v>
      </c>
      <c r="BE17" s="22">
        <v>0.63959083172932996</v>
      </c>
      <c r="BF17" s="22">
        <v>0.65286571834672902</v>
      </c>
      <c r="BG17" s="22">
        <v>0.65590406203370499</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323</v>
      </c>
      <c r="C9" s="17">
        <v>0.442668677847812</v>
      </c>
      <c r="D9" s="17">
        <v>0.43463161729407002</v>
      </c>
      <c r="E9" s="17">
        <v>0.444594948494616</v>
      </c>
      <c r="F9" s="17"/>
      <c r="G9" s="17">
        <v>0.47441336382323901</v>
      </c>
      <c r="H9" s="17">
        <v>0.42789570886540601</v>
      </c>
      <c r="I9" s="17">
        <v>0.37187922589095102</v>
      </c>
      <c r="J9" s="17">
        <v>0.52306759526822699</v>
      </c>
      <c r="K9" s="17">
        <v>0.43218376300606598</v>
      </c>
      <c r="L9" s="17">
        <v>0.441675329834053</v>
      </c>
      <c r="M9" s="17"/>
      <c r="N9" s="17">
        <v>0.49827441632781</v>
      </c>
      <c r="O9" s="17">
        <v>0.42431102569934298</v>
      </c>
      <c r="P9" s="17">
        <v>0.42391994878219402</v>
      </c>
      <c r="Q9" s="17">
        <v>0.42028744397949502</v>
      </c>
      <c r="R9" s="17"/>
      <c r="S9" s="17">
        <v>0.474822152612703</v>
      </c>
      <c r="T9" s="17">
        <v>0.42803813904753102</v>
      </c>
      <c r="U9" s="17">
        <v>0.46321102671783299</v>
      </c>
      <c r="V9" s="17">
        <v>0.38516190734731098</v>
      </c>
      <c r="W9" s="17">
        <v>0.35786699524330801</v>
      </c>
      <c r="X9" s="17">
        <v>0.49524215975483599</v>
      </c>
      <c r="Y9" s="17">
        <v>0.43045488498643097</v>
      </c>
      <c r="Z9" s="17">
        <v>0.40870609835441801</v>
      </c>
      <c r="AA9" s="17">
        <v>0.52705482164544604</v>
      </c>
      <c r="AB9" s="17">
        <v>0.367518162277223</v>
      </c>
      <c r="AC9" s="17">
        <v>0.483933820208651</v>
      </c>
      <c r="AD9" s="17">
        <v>0.44710211622749402</v>
      </c>
      <c r="AE9" s="17"/>
      <c r="AF9" s="17">
        <v>0.436281392963843</v>
      </c>
      <c r="AG9" s="17">
        <v>0.47653477370873398</v>
      </c>
      <c r="AH9" s="17">
        <v>0.341609688763786</v>
      </c>
      <c r="AI9" s="17"/>
      <c r="AJ9" s="17">
        <v>0.41902391793831001</v>
      </c>
      <c r="AK9" s="17">
        <v>0.47660207021451501</v>
      </c>
      <c r="AL9" s="17">
        <v>0.43053229122459102</v>
      </c>
      <c r="AM9" s="17">
        <v>0.22801133381678801</v>
      </c>
      <c r="AN9" s="17">
        <v>0.33636245618534499</v>
      </c>
      <c r="AO9" s="17"/>
      <c r="AP9" s="17">
        <v>0.38733820123727097</v>
      </c>
      <c r="AQ9" s="17">
        <v>0.490913493783386</v>
      </c>
      <c r="AR9" s="17">
        <v>0.50743092053932204</v>
      </c>
      <c r="AS9" s="17">
        <v>0.39730917284389999</v>
      </c>
      <c r="AT9" s="17">
        <v>0.51465251708822901</v>
      </c>
      <c r="AU9" s="17"/>
      <c r="AV9" s="17">
        <v>0.49535699555239898</v>
      </c>
      <c r="AW9" s="17">
        <v>0.35992877931147799</v>
      </c>
      <c r="AX9" s="17">
        <v>0.47026562957866602</v>
      </c>
      <c r="AY9" s="17">
        <v>0.39102705557773898</v>
      </c>
      <c r="AZ9" s="17">
        <v>0.51930799234332103</v>
      </c>
      <c r="BA9" s="17">
        <v>0.46582388445656803</v>
      </c>
      <c r="BB9" s="17"/>
      <c r="BC9" s="17">
        <v>0.39651875530890401</v>
      </c>
      <c r="BD9" s="17">
        <v>0.498953674492223</v>
      </c>
      <c r="BE9" s="17">
        <v>0.44922087544149403</v>
      </c>
      <c r="BF9" s="17">
        <v>0.51208093679146904</v>
      </c>
      <c r="BG9" s="17">
        <v>0.38273661426609801</v>
      </c>
    </row>
    <row r="10" spans="2:59" x14ac:dyDescent="0.35">
      <c r="B10" s="18" t="s">
        <v>324</v>
      </c>
      <c r="C10" s="17">
        <v>0.405558909271518</v>
      </c>
      <c r="D10" s="17">
        <v>0.39686290411226599</v>
      </c>
      <c r="E10" s="17">
        <v>0.41897715163843702</v>
      </c>
      <c r="F10" s="17"/>
      <c r="G10" s="17">
        <v>0.35478756610399498</v>
      </c>
      <c r="H10" s="17">
        <v>0.42658992534798501</v>
      </c>
      <c r="I10" s="17">
        <v>0.46250817906769998</v>
      </c>
      <c r="J10" s="17">
        <v>0.32946886456652902</v>
      </c>
      <c r="K10" s="17">
        <v>0.45087832539747302</v>
      </c>
      <c r="L10" s="17">
        <v>0.396969253026487</v>
      </c>
      <c r="M10" s="17"/>
      <c r="N10" s="17">
        <v>0.36973631501996701</v>
      </c>
      <c r="O10" s="17">
        <v>0.37683581376339498</v>
      </c>
      <c r="P10" s="17">
        <v>0.40955952772840298</v>
      </c>
      <c r="Q10" s="17">
        <v>0.46773908324291102</v>
      </c>
      <c r="R10" s="17"/>
      <c r="S10" s="17">
        <v>0.36979614272039502</v>
      </c>
      <c r="T10" s="17">
        <v>0.41241902534450298</v>
      </c>
      <c r="U10" s="17">
        <v>0.36855648379702299</v>
      </c>
      <c r="V10" s="17">
        <v>0.49033945965539999</v>
      </c>
      <c r="W10" s="17">
        <v>0.55136297171705195</v>
      </c>
      <c r="X10" s="17">
        <v>0.32537226342179998</v>
      </c>
      <c r="Y10" s="17">
        <v>0.42934496109965398</v>
      </c>
      <c r="Z10" s="17">
        <v>0.183650942506946</v>
      </c>
      <c r="AA10" s="17">
        <v>0.30484269869206498</v>
      </c>
      <c r="AB10" s="17">
        <v>0.49923757501322003</v>
      </c>
      <c r="AC10" s="17">
        <v>0.48500345729263</v>
      </c>
      <c r="AD10" s="17">
        <v>0.43171415914158401</v>
      </c>
      <c r="AE10" s="17"/>
      <c r="AF10" s="17">
        <v>0.39910424093008101</v>
      </c>
      <c r="AG10" s="17">
        <v>0.40002018195232902</v>
      </c>
      <c r="AH10" s="17">
        <v>0.461294218404041</v>
      </c>
      <c r="AI10" s="17"/>
      <c r="AJ10" s="17">
        <v>0.42661065967494799</v>
      </c>
      <c r="AK10" s="17">
        <v>0.38946478937425999</v>
      </c>
      <c r="AL10" s="17">
        <v>0.44313280662395998</v>
      </c>
      <c r="AM10" s="17">
        <v>0.64142770886644196</v>
      </c>
      <c r="AN10" s="17">
        <v>0.46031129967558998</v>
      </c>
      <c r="AO10" s="17"/>
      <c r="AP10" s="17">
        <v>0.46224407661575101</v>
      </c>
      <c r="AQ10" s="17">
        <v>0.375136156770083</v>
      </c>
      <c r="AR10" s="17">
        <v>0.383850249029494</v>
      </c>
      <c r="AS10" s="17">
        <v>0.39395224927471101</v>
      </c>
      <c r="AT10" s="17">
        <v>0.29402338616025803</v>
      </c>
      <c r="AU10" s="17"/>
      <c r="AV10" s="17">
        <v>0.38033780529630301</v>
      </c>
      <c r="AW10" s="17">
        <v>0.491584884682776</v>
      </c>
      <c r="AX10" s="17">
        <v>0.40446000175081098</v>
      </c>
      <c r="AY10" s="17">
        <v>0.39495057928137001</v>
      </c>
      <c r="AZ10" s="17">
        <v>0.30035768050157902</v>
      </c>
      <c r="BA10" s="17">
        <v>0.41316319188082601</v>
      </c>
      <c r="BB10" s="17"/>
      <c r="BC10" s="17">
        <v>0.44387003536113601</v>
      </c>
      <c r="BD10" s="17">
        <v>0.36309793177904098</v>
      </c>
      <c r="BE10" s="17">
        <v>0.41332153515364001</v>
      </c>
      <c r="BF10" s="17">
        <v>0.33726016225845101</v>
      </c>
      <c r="BG10" s="17">
        <v>0.47683825610305602</v>
      </c>
    </row>
    <row r="11" spans="2:59" x14ac:dyDescent="0.35">
      <c r="B11" s="18" t="s">
        <v>325</v>
      </c>
      <c r="C11" s="17">
        <v>0.10104472077207299</v>
      </c>
      <c r="D11" s="17">
        <v>0.116229289307474</v>
      </c>
      <c r="E11" s="17">
        <v>8.6707984629681198E-2</v>
      </c>
      <c r="F11" s="17"/>
      <c r="G11" s="17">
        <v>9.1577267234773704E-2</v>
      </c>
      <c r="H11" s="17">
        <v>0.12339552632032499</v>
      </c>
      <c r="I11" s="17">
        <v>9.8009871498251397E-2</v>
      </c>
      <c r="J11" s="17">
        <v>8.0216529752052304E-2</v>
      </c>
      <c r="K11" s="17">
        <v>9.7027280349236494E-2</v>
      </c>
      <c r="L11" s="17">
        <v>0.109187595931444</v>
      </c>
      <c r="M11" s="17"/>
      <c r="N11" s="17">
        <v>7.8011112582212397E-2</v>
      </c>
      <c r="O11" s="17">
        <v>0.14374609085350701</v>
      </c>
      <c r="P11" s="17">
        <v>0.116296759699069</v>
      </c>
      <c r="Q11" s="17">
        <v>6.8526659413554805E-2</v>
      </c>
      <c r="R11" s="17"/>
      <c r="S11" s="17">
        <v>0.123423214035707</v>
      </c>
      <c r="T11" s="17">
        <v>7.0826806353898195E-2</v>
      </c>
      <c r="U11" s="17">
        <v>9.9096841894564705E-2</v>
      </c>
      <c r="V11" s="17">
        <v>0.10081532168184899</v>
      </c>
      <c r="W11" s="17">
        <v>6.7829673095599397E-2</v>
      </c>
      <c r="X11" s="17">
        <v>0.14078122544854901</v>
      </c>
      <c r="Y11" s="17">
        <v>0.12549227011966599</v>
      </c>
      <c r="Z11" s="17">
        <v>0.31073787598839597</v>
      </c>
      <c r="AA11" s="17">
        <v>8.4226390715518198E-2</v>
      </c>
      <c r="AB11" s="17">
        <v>6.9303093365682106E-2</v>
      </c>
      <c r="AC11" s="17">
        <v>3.10627224987188E-2</v>
      </c>
      <c r="AD11" s="17">
        <v>7.2454222722914893E-2</v>
      </c>
      <c r="AE11" s="17"/>
      <c r="AF11" s="17">
        <v>0.11415728983202</v>
      </c>
      <c r="AG11" s="17">
        <v>8.50590377918167E-2</v>
      </c>
      <c r="AH11" s="17">
        <v>0.12896768329468999</v>
      </c>
      <c r="AI11" s="17"/>
      <c r="AJ11" s="17">
        <v>0.11583586430455201</v>
      </c>
      <c r="AK11" s="17">
        <v>8.30688964576414E-2</v>
      </c>
      <c r="AL11" s="17">
        <v>8.3234531524874103E-2</v>
      </c>
      <c r="AM11" s="17">
        <v>6.8643610712586206E-2</v>
      </c>
      <c r="AN11" s="17">
        <v>0.139583941825803</v>
      </c>
      <c r="AO11" s="17"/>
      <c r="AP11" s="17">
        <v>0.110976048238837</v>
      </c>
      <c r="AQ11" s="17">
        <v>9.1005881375581701E-2</v>
      </c>
      <c r="AR11" s="17">
        <v>7.0993572596330407E-2</v>
      </c>
      <c r="AS11" s="17">
        <v>0.135716624326709</v>
      </c>
      <c r="AT11" s="17">
        <v>0.11225891739589</v>
      </c>
      <c r="AU11" s="17"/>
      <c r="AV11" s="17">
        <v>8.5815930330212994E-2</v>
      </c>
      <c r="AW11" s="17">
        <v>0.12034035636007499</v>
      </c>
      <c r="AX11" s="17">
        <v>7.7654506483106997E-2</v>
      </c>
      <c r="AY11" s="17">
        <v>0.156579020361517</v>
      </c>
      <c r="AZ11" s="17">
        <v>8.7417737415587005E-2</v>
      </c>
      <c r="BA11" s="17">
        <v>7.8210996517335096E-2</v>
      </c>
      <c r="BB11" s="17"/>
      <c r="BC11" s="17">
        <v>0.10719928622154901</v>
      </c>
      <c r="BD11" s="17">
        <v>8.9697043866376003E-2</v>
      </c>
      <c r="BE11" s="17">
        <v>0.107411099066985</v>
      </c>
      <c r="BF11" s="17">
        <v>5.4137974760925703E-2</v>
      </c>
      <c r="BG11" s="17">
        <v>6.7655585126612003E-2</v>
      </c>
    </row>
    <row r="12" spans="2:59" x14ac:dyDescent="0.35">
      <c r="B12" s="18" t="s">
        <v>326</v>
      </c>
      <c r="C12" s="17">
        <v>2.49840720785405E-2</v>
      </c>
      <c r="D12" s="17">
        <v>3.2458393889658002E-2</v>
      </c>
      <c r="E12" s="17">
        <v>1.7648912974654301E-2</v>
      </c>
      <c r="F12" s="17"/>
      <c r="G12" s="17">
        <v>4.4876737102996403E-2</v>
      </c>
      <c r="H12" s="17">
        <v>1.1331440846133699E-2</v>
      </c>
      <c r="I12" s="17">
        <v>2.13552195410356E-2</v>
      </c>
      <c r="J12" s="17">
        <v>4.0351982399061501E-2</v>
      </c>
      <c r="K12" s="17">
        <v>1.0286936284988901E-2</v>
      </c>
      <c r="L12" s="17">
        <v>2.56585636621008E-2</v>
      </c>
      <c r="M12" s="17"/>
      <c r="N12" s="17">
        <v>4.1915263114285901E-2</v>
      </c>
      <c r="O12" s="17">
        <v>1.5642033636394801E-2</v>
      </c>
      <c r="P12" s="17">
        <v>3.1781348142565301E-2</v>
      </c>
      <c r="Q12" s="17">
        <v>1.05278839464746E-2</v>
      </c>
      <c r="R12" s="17"/>
      <c r="S12" s="17">
        <v>1.0680769921613299E-2</v>
      </c>
      <c r="T12" s="17">
        <v>1.8862479122540101E-2</v>
      </c>
      <c r="U12" s="17">
        <v>6.9135647590579705E-2</v>
      </c>
      <c r="V12" s="17">
        <v>2.3683311315440402E-2</v>
      </c>
      <c r="W12" s="17">
        <v>0</v>
      </c>
      <c r="X12" s="17">
        <v>3.8604351374814903E-2</v>
      </c>
      <c r="Y12" s="17">
        <v>1.4707883794248601E-2</v>
      </c>
      <c r="Z12" s="17">
        <v>4.4707446197381998E-2</v>
      </c>
      <c r="AA12" s="17">
        <v>4.2336140332054503E-2</v>
      </c>
      <c r="AB12" s="17">
        <v>1.7019963063711299E-2</v>
      </c>
      <c r="AC12" s="17">
        <v>0</v>
      </c>
      <c r="AD12" s="17">
        <v>0</v>
      </c>
      <c r="AE12" s="17"/>
      <c r="AF12" s="17">
        <v>3.0291580160260099E-2</v>
      </c>
      <c r="AG12" s="17">
        <v>1.9778875268981599E-2</v>
      </c>
      <c r="AH12" s="17">
        <v>1.3855406291210201E-2</v>
      </c>
      <c r="AI12" s="17"/>
      <c r="AJ12" s="17">
        <v>2.6410971933125901E-2</v>
      </c>
      <c r="AK12" s="17">
        <v>2.2778928089063299E-2</v>
      </c>
      <c r="AL12" s="17">
        <v>4.3100370626574902E-2</v>
      </c>
      <c r="AM12" s="17">
        <v>6.1917346604183701E-2</v>
      </c>
      <c r="AN12" s="17">
        <v>2.00485379029058E-2</v>
      </c>
      <c r="AO12" s="17"/>
      <c r="AP12" s="17">
        <v>2.7261087322271501E-2</v>
      </c>
      <c r="AQ12" s="17">
        <v>1.8687777558481299E-2</v>
      </c>
      <c r="AR12" s="17">
        <v>1.6404758418788402E-2</v>
      </c>
      <c r="AS12" s="17">
        <v>4.3032153202718797E-2</v>
      </c>
      <c r="AT12" s="17">
        <v>0</v>
      </c>
      <c r="AU12" s="17"/>
      <c r="AV12" s="17">
        <v>1.2464711143446799E-2</v>
      </c>
      <c r="AW12" s="17">
        <v>1.5383799110709801E-2</v>
      </c>
      <c r="AX12" s="17">
        <v>4.7619862187415297E-2</v>
      </c>
      <c r="AY12" s="17">
        <v>3.1784481785276701E-2</v>
      </c>
      <c r="AZ12" s="17">
        <v>2.1613265718391499E-2</v>
      </c>
      <c r="BA12" s="17">
        <v>0</v>
      </c>
      <c r="BB12" s="17"/>
      <c r="BC12" s="17">
        <v>8.1848036901563392E-3</v>
      </c>
      <c r="BD12" s="17">
        <v>2.7337130343957301E-2</v>
      </c>
      <c r="BE12" s="17">
        <v>1.6605990035982201E-2</v>
      </c>
      <c r="BF12" s="17">
        <v>6.9366733124493402E-2</v>
      </c>
      <c r="BG12" s="17">
        <v>0</v>
      </c>
    </row>
    <row r="13" spans="2:59" x14ac:dyDescent="0.35">
      <c r="B13" s="18" t="s">
        <v>327</v>
      </c>
      <c r="C13" s="17">
        <v>3.2442442468440802E-3</v>
      </c>
      <c r="D13" s="17">
        <v>3.19310323353433E-3</v>
      </c>
      <c r="E13" s="17">
        <v>3.3328115152728402E-3</v>
      </c>
      <c r="F13" s="17"/>
      <c r="G13" s="17">
        <v>1.1714317315049501E-2</v>
      </c>
      <c r="H13" s="17">
        <v>0</v>
      </c>
      <c r="I13" s="17">
        <v>0</v>
      </c>
      <c r="J13" s="17">
        <v>0</v>
      </c>
      <c r="K13" s="17">
        <v>0</v>
      </c>
      <c r="L13" s="17">
        <v>7.5714926511792E-3</v>
      </c>
      <c r="M13" s="17"/>
      <c r="N13" s="17">
        <v>6.2369998896692098E-3</v>
      </c>
      <c r="O13" s="17">
        <v>6.34397950610087E-3</v>
      </c>
      <c r="P13" s="17">
        <v>0</v>
      </c>
      <c r="Q13" s="17">
        <v>0</v>
      </c>
      <c r="R13" s="17"/>
      <c r="S13" s="17">
        <v>0</v>
      </c>
      <c r="T13" s="17">
        <v>0</v>
      </c>
      <c r="U13" s="17">
        <v>0</v>
      </c>
      <c r="V13" s="17">
        <v>0</v>
      </c>
      <c r="W13" s="17">
        <v>2.29403599440406E-2</v>
      </c>
      <c r="X13" s="17">
        <v>0</v>
      </c>
      <c r="Y13" s="17">
        <v>0</v>
      </c>
      <c r="Z13" s="17">
        <v>0</v>
      </c>
      <c r="AA13" s="17">
        <v>0</v>
      </c>
      <c r="AB13" s="17">
        <v>1.6016880968956499E-2</v>
      </c>
      <c r="AC13" s="17">
        <v>0</v>
      </c>
      <c r="AD13" s="17">
        <v>0</v>
      </c>
      <c r="AE13" s="17"/>
      <c r="AF13" s="17">
        <v>4.71153336802165E-3</v>
      </c>
      <c r="AG13" s="17">
        <v>0</v>
      </c>
      <c r="AH13" s="17">
        <v>0</v>
      </c>
      <c r="AI13" s="17"/>
      <c r="AJ13" s="17">
        <v>4.4020137055739202E-3</v>
      </c>
      <c r="AK13" s="17">
        <v>5.8570568753711699E-3</v>
      </c>
      <c r="AL13" s="17">
        <v>0</v>
      </c>
      <c r="AM13" s="17">
        <v>0</v>
      </c>
      <c r="AN13" s="17">
        <v>0</v>
      </c>
      <c r="AO13" s="17"/>
      <c r="AP13" s="17">
        <v>0</v>
      </c>
      <c r="AQ13" s="17">
        <v>4.9629797530969201E-3</v>
      </c>
      <c r="AR13" s="17">
        <v>0</v>
      </c>
      <c r="AS13" s="17">
        <v>0</v>
      </c>
      <c r="AT13" s="17">
        <v>2.7354915018788201E-2</v>
      </c>
      <c r="AU13" s="17"/>
      <c r="AV13" s="17">
        <v>0</v>
      </c>
      <c r="AW13" s="17">
        <v>0</v>
      </c>
      <c r="AX13" s="17">
        <v>0</v>
      </c>
      <c r="AY13" s="17">
        <v>9.4287150522176996E-3</v>
      </c>
      <c r="AZ13" s="17">
        <v>1.8092071097746101E-2</v>
      </c>
      <c r="BA13" s="17">
        <v>0</v>
      </c>
      <c r="BB13" s="17"/>
      <c r="BC13" s="17">
        <v>0</v>
      </c>
      <c r="BD13" s="17">
        <v>0</v>
      </c>
      <c r="BE13" s="17">
        <v>6.2886291406956396E-3</v>
      </c>
      <c r="BF13" s="17">
        <v>0</v>
      </c>
      <c r="BG13" s="17">
        <v>7.2769544504233896E-2</v>
      </c>
    </row>
    <row r="14" spans="2:59" x14ac:dyDescent="0.35">
      <c r="B14" s="18" t="s">
        <v>815</v>
      </c>
      <c r="C14" s="17">
        <v>2.2499375783212299E-2</v>
      </c>
      <c r="D14" s="17">
        <v>1.6624692162997799E-2</v>
      </c>
      <c r="E14" s="17">
        <v>2.87381907473379E-2</v>
      </c>
      <c r="F14" s="17"/>
      <c r="G14" s="17">
        <v>2.2630748419946601E-2</v>
      </c>
      <c r="H14" s="17">
        <v>1.07873986201501E-2</v>
      </c>
      <c r="I14" s="17">
        <v>4.6247504002061998E-2</v>
      </c>
      <c r="J14" s="17">
        <v>2.6895028014130601E-2</v>
      </c>
      <c r="K14" s="17">
        <v>9.6236949622362598E-3</v>
      </c>
      <c r="L14" s="17">
        <v>1.8937764894736E-2</v>
      </c>
      <c r="M14" s="17"/>
      <c r="N14" s="17">
        <v>5.8258930660561601E-3</v>
      </c>
      <c r="O14" s="17">
        <v>3.3121056541258798E-2</v>
      </c>
      <c r="P14" s="17">
        <v>1.84424156477687E-2</v>
      </c>
      <c r="Q14" s="17">
        <v>3.2918929417564302E-2</v>
      </c>
      <c r="R14" s="17"/>
      <c r="S14" s="17">
        <v>2.12777207095825E-2</v>
      </c>
      <c r="T14" s="17">
        <v>6.9853550131527095E-2</v>
      </c>
      <c r="U14" s="17">
        <v>0</v>
      </c>
      <c r="V14" s="17">
        <v>0</v>
      </c>
      <c r="W14" s="17">
        <v>0</v>
      </c>
      <c r="X14" s="17">
        <v>0</v>
      </c>
      <c r="Y14" s="17">
        <v>0</v>
      </c>
      <c r="Z14" s="17">
        <v>5.21976369528587E-2</v>
      </c>
      <c r="AA14" s="17">
        <v>4.1539948614916097E-2</v>
      </c>
      <c r="AB14" s="17">
        <v>3.09043253112068E-2</v>
      </c>
      <c r="AC14" s="17">
        <v>0</v>
      </c>
      <c r="AD14" s="17">
        <v>4.8729501908007303E-2</v>
      </c>
      <c r="AE14" s="17"/>
      <c r="AF14" s="17">
        <v>1.54539627457746E-2</v>
      </c>
      <c r="AG14" s="17">
        <v>1.8607131278138799E-2</v>
      </c>
      <c r="AH14" s="17">
        <v>5.4273003246273301E-2</v>
      </c>
      <c r="AI14" s="17"/>
      <c r="AJ14" s="17">
        <v>7.7165724434897403E-3</v>
      </c>
      <c r="AK14" s="17">
        <v>2.2228258989149E-2</v>
      </c>
      <c r="AL14" s="17">
        <v>0</v>
      </c>
      <c r="AM14" s="17">
        <v>0</v>
      </c>
      <c r="AN14" s="17">
        <v>4.3693764410355898E-2</v>
      </c>
      <c r="AO14" s="17"/>
      <c r="AP14" s="17">
        <v>1.21805865858696E-2</v>
      </c>
      <c r="AQ14" s="17">
        <v>1.9293710759371901E-2</v>
      </c>
      <c r="AR14" s="17">
        <v>2.13204994160653E-2</v>
      </c>
      <c r="AS14" s="17">
        <v>2.9989800351960201E-2</v>
      </c>
      <c r="AT14" s="17">
        <v>5.1710264336834198E-2</v>
      </c>
      <c r="AU14" s="17"/>
      <c r="AV14" s="17">
        <v>2.6024557677639001E-2</v>
      </c>
      <c r="AW14" s="17">
        <v>1.2762180534961001E-2</v>
      </c>
      <c r="AX14" s="17">
        <v>0</v>
      </c>
      <c r="AY14" s="17">
        <v>1.6230147941879401E-2</v>
      </c>
      <c r="AZ14" s="17">
        <v>5.3211252923375099E-2</v>
      </c>
      <c r="BA14" s="17">
        <v>4.2801927145270903E-2</v>
      </c>
      <c r="BB14" s="17"/>
      <c r="BC14" s="17">
        <v>4.4227119418253899E-2</v>
      </c>
      <c r="BD14" s="17">
        <v>2.0914219518402399E-2</v>
      </c>
      <c r="BE14" s="17">
        <v>7.1518711612039501E-3</v>
      </c>
      <c r="BF14" s="17">
        <v>2.7154193064661301E-2</v>
      </c>
      <c r="BG14" s="17">
        <v>0</v>
      </c>
    </row>
    <row r="15" spans="2:59" x14ac:dyDescent="0.35">
      <c r="B15" s="18" t="s">
        <v>328</v>
      </c>
      <c r="C15" s="21">
        <v>0.84822758711933</v>
      </c>
      <c r="D15" s="21">
        <v>0.83149452140633595</v>
      </c>
      <c r="E15" s="21">
        <v>0.86357210013305397</v>
      </c>
      <c r="F15" s="21"/>
      <c r="G15" s="21">
        <v>0.82920092992723404</v>
      </c>
      <c r="H15" s="21">
        <v>0.85448563421339097</v>
      </c>
      <c r="I15" s="21">
        <v>0.83438740495865105</v>
      </c>
      <c r="J15" s="21">
        <v>0.85253645983475601</v>
      </c>
      <c r="K15" s="21">
        <v>0.88306208840353795</v>
      </c>
      <c r="L15" s="21">
        <v>0.83864458286054</v>
      </c>
      <c r="M15" s="21"/>
      <c r="N15" s="21">
        <v>0.86801073134777595</v>
      </c>
      <c r="O15" s="21">
        <v>0.80114683946273801</v>
      </c>
      <c r="P15" s="21">
        <v>0.83347947651059695</v>
      </c>
      <c r="Q15" s="21">
        <v>0.88802652722240605</v>
      </c>
      <c r="R15" s="21"/>
      <c r="S15" s="21">
        <v>0.84461829533309696</v>
      </c>
      <c r="T15" s="21">
        <v>0.84045716439203499</v>
      </c>
      <c r="U15" s="21">
        <v>0.83176751051485598</v>
      </c>
      <c r="V15" s="21">
        <v>0.87550136700271097</v>
      </c>
      <c r="W15" s="21">
        <v>0.90922996696035996</v>
      </c>
      <c r="X15" s="21">
        <v>0.82061442317663602</v>
      </c>
      <c r="Y15" s="21">
        <v>0.85979984608608495</v>
      </c>
      <c r="Z15" s="21">
        <v>0.59235704086136298</v>
      </c>
      <c r="AA15" s="21">
        <v>0.83189752033751097</v>
      </c>
      <c r="AB15" s="21">
        <v>0.86675573729044297</v>
      </c>
      <c r="AC15" s="21">
        <v>0.968937277501281</v>
      </c>
      <c r="AD15" s="21">
        <v>0.87881627536907803</v>
      </c>
      <c r="AE15" s="21"/>
      <c r="AF15" s="21">
        <v>0.83538563389392395</v>
      </c>
      <c r="AG15" s="21">
        <v>0.87655495566106301</v>
      </c>
      <c r="AH15" s="21">
        <v>0.802903907167827</v>
      </c>
      <c r="AI15" s="21"/>
      <c r="AJ15" s="21">
        <v>0.845634577613258</v>
      </c>
      <c r="AK15" s="21">
        <v>0.86606685958877505</v>
      </c>
      <c r="AL15" s="21">
        <v>0.87366509784855095</v>
      </c>
      <c r="AM15" s="21">
        <v>0.86943904268323002</v>
      </c>
      <c r="AN15" s="21">
        <v>0.79667375586093503</v>
      </c>
      <c r="AO15" s="21"/>
      <c r="AP15" s="21">
        <v>0.84958227785302198</v>
      </c>
      <c r="AQ15" s="21">
        <v>0.86604965055346805</v>
      </c>
      <c r="AR15" s="21">
        <v>0.89128116956881598</v>
      </c>
      <c r="AS15" s="21">
        <v>0.79126142211861195</v>
      </c>
      <c r="AT15" s="21">
        <v>0.80867590324848704</v>
      </c>
      <c r="AU15" s="21"/>
      <c r="AV15" s="21">
        <v>0.87569480084870099</v>
      </c>
      <c r="AW15" s="21">
        <v>0.85151366399425399</v>
      </c>
      <c r="AX15" s="21">
        <v>0.874725631329478</v>
      </c>
      <c r="AY15" s="21">
        <v>0.78597763485910999</v>
      </c>
      <c r="AZ15" s="21">
        <v>0.8196656728449</v>
      </c>
      <c r="BA15" s="21">
        <v>0.87898707633739404</v>
      </c>
      <c r="BB15" s="21"/>
      <c r="BC15" s="21">
        <v>0.84038879067004002</v>
      </c>
      <c r="BD15" s="21">
        <v>0.86205160627126398</v>
      </c>
      <c r="BE15" s="21">
        <v>0.86254241059513403</v>
      </c>
      <c r="BF15" s="21">
        <v>0.84934109904991995</v>
      </c>
      <c r="BG15" s="21">
        <v>0.85957487036915403</v>
      </c>
    </row>
    <row r="16" spans="2:59" x14ac:dyDescent="0.35">
      <c r="B16" s="18" t="s">
        <v>329</v>
      </c>
      <c r="C16" s="21">
        <v>2.8228316325384601E-2</v>
      </c>
      <c r="D16" s="21">
        <v>3.5651497123192301E-2</v>
      </c>
      <c r="E16" s="21">
        <v>2.0981724489927099E-2</v>
      </c>
      <c r="F16" s="21"/>
      <c r="G16" s="21">
        <v>5.6591054418045898E-2</v>
      </c>
      <c r="H16" s="21">
        <v>1.1331440846133699E-2</v>
      </c>
      <c r="I16" s="21">
        <v>2.13552195410356E-2</v>
      </c>
      <c r="J16" s="21">
        <v>4.0351982399061501E-2</v>
      </c>
      <c r="K16" s="21">
        <v>1.0286936284988901E-2</v>
      </c>
      <c r="L16" s="21">
        <v>3.323005631328E-2</v>
      </c>
      <c r="M16" s="21"/>
      <c r="N16" s="21">
        <v>4.8152263003955101E-2</v>
      </c>
      <c r="O16" s="21">
        <v>2.1986013142495601E-2</v>
      </c>
      <c r="P16" s="21">
        <v>3.1781348142565301E-2</v>
      </c>
      <c r="Q16" s="21">
        <v>1.05278839464746E-2</v>
      </c>
      <c r="R16" s="21"/>
      <c r="S16" s="21">
        <v>1.0680769921613299E-2</v>
      </c>
      <c r="T16" s="21">
        <v>1.8862479122540101E-2</v>
      </c>
      <c r="U16" s="21">
        <v>6.9135647590579705E-2</v>
      </c>
      <c r="V16" s="21">
        <v>2.3683311315440402E-2</v>
      </c>
      <c r="W16" s="21">
        <v>2.29403599440406E-2</v>
      </c>
      <c r="X16" s="21">
        <v>3.8604351374814903E-2</v>
      </c>
      <c r="Y16" s="21">
        <v>1.4707883794248601E-2</v>
      </c>
      <c r="Z16" s="21">
        <v>4.4707446197381998E-2</v>
      </c>
      <c r="AA16" s="21">
        <v>4.2336140332054503E-2</v>
      </c>
      <c r="AB16" s="21">
        <v>3.3036844032667802E-2</v>
      </c>
      <c r="AC16" s="21">
        <v>0</v>
      </c>
      <c r="AD16" s="21">
        <v>0</v>
      </c>
      <c r="AE16" s="21"/>
      <c r="AF16" s="21">
        <v>3.5003113528281699E-2</v>
      </c>
      <c r="AG16" s="21">
        <v>1.9778875268981599E-2</v>
      </c>
      <c r="AH16" s="21">
        <v>1.3855406291210201E-2</v>
      </c>
      <c r="AI16" s="21"/>
      <c r="AJ16" s="21">
        <v>3.0812985638699799E-2</v>
      </c>
      <c r="AK16" s="21">
        <v>2.8635984964434501E-2</v>
      </c>
      <c r="AL16" s="21">
        <v>4.3100370626574902E-2</v>
      </c>
      <c r="AM16" s="21">
        <v>6.1917346604183701E-2</v>
      </c>
      <c r="AN16" s="21">
        <v>2.00485379029058E-2</v>
      </c>
      <c r="AO16" s="21"/>
      <c r="AP16" s="21">
        <v>2.7261087322271501E-2</v>
      </c>
      <c r="AQ16" s="21">
        <v>2.3650757311578199E-2</v>
      </c>
      <c r="AR16" s="21">
        <v>1.6404758418788402E-2</v>
      </c>
      <c r="AS16" s="21">
        <v>4.3032153202718797E-2</v>
      </c>
      <c r="AT16" s="21">
        <v>2.7354915018788201E-2</v>
      </c>
      <c r="AU16" s="21"/>
      <c r="AV16" s="21">
        <v>1.2464711143446799E-2</v>
      </c>
      <c r="AW16" s="21">
        <v>1.5383799110709801E-2</v>
      </c>
      <c r="AX16" s="21">
        <v>4.7619862187415297E-2</v>
      </c>
      <c r="AY16" s="21">
        <v>4.1213196837494401E-2</v>
      </c>
      <c r="AZ16" s="21">
        <v>3.9705336816137603E-2</v>
      </c>
      <c r="BA16" s="21">
        <v>0</v>
      </c>
      <c r="BB16" s="21"/>
      <c r="BC16" s="21">
        <v>8.1848036901563392E-3</v>
      </c>
      <c r="BD16" s="21">
        <v>2.7337130343957301E-2</v>
      </c>
      <c r="BE16" s="21">
        <v>2.2894619176677899E-2</v>
      </c>
      <c r="BF16" s="21">
        <v>6.9366733124493402E-2</v>
      </c>
      <c r="BG16" s="21">
        <v>7.2769544504233896E-2</v>
      </c>
    </row>
    <row r="17" spans="2:59" x14ac:dyDescent="0.35">
      <c r="B17" s="18" t="s">
        <v>141</v>
      </c>
      <c r="C17" s="22">
        <v>0.81999927079394497</v>
      </c>
      <c r="D17" s="22">
        <v>0.79584302428314402</v>
      </c>
      <c r="E17" s="22">
        <v>0.842590375643127</v>
      </c>
      <c r="F17" s="22"/>
      <c r="G17" s="22">
        <v>0.77260987550918803</v>
      </c>
      <c r="H17" s="22">
        <v>0.84315419336725805</v>
      </c>
      <c r="I17" s="22">
        <v>0.81303218541761502</v>
      </c>
      <c r="J17" s="22">
        <v>0.812184477435694</v>
      </c>
      <c r="K17" s="22">
        <v>0.87277515211854895</v>
      </c>
      <c r="L17" s="22">
        <v>0.80541452654725998</v>
      </c>
      <c r="M17" s="22"/>
      <c r="N17" s="22">
        <v>0.81985846834382103</v>
      </c>
      <c r="O17" s="22">
        <v>0.77916082632024297</v>
      </c>
      <c r="P17" s="22">
        <v>0.801698128368032</v>
      </c>
      <c r="Q17" s="22">
        <v>0.87749864327593197</v>
      </c>
      <c r="R17" s="22"/>
      <c r="S17" s="22">
        <v>0.83393752541148403</v>
      </c>
      <c r="T17" s="22">
        <v>0.82159468526949497</v>
      </c>
      <c r="U17" s="22">
        <v>0.76263186292427598</v>
      </c>
      <c r="V17" s="22">
        <v>0.85181805568726998</v>
      </c>
      <c r="W17" s="22">
        <v>0.88628960701631898</v>
      </c>
      <c r="X17" s="22">
        <v>0.78201007180182103</v>
      </c>
      <c r="Y17" s="22">
        <v>0.84509196229183603</v>
      </c>
      <c r="Z17" s="22">
        <v>0.547649594663981</v>
      </c>
      <c r="AA17" s="22">
        <v>0.78956138000545695</v>
      </c>
      <c r="AB17" s="22">
        <v>0.83371889325777504</v>
      </c>
      <c r="AC17" s="22">
        <v>0.968937277501281</v>
      </c>
      <c r="AD17" s="22">
        <v>0.87881627536907803</v>
      </c>
      <c r="AE17" s="22"/>
      <c r="AF17" s="22">
        <v>0.80038252036564195</v>
      </c>
      <c r="AG17" s="22">
        <v>0.85677608039208097</v>
      </c>
      <c r="AH17" s="22">
        <v>0.78904850087661704</v>
      </c>
      <c r="AI17" s="22"/>
      <c r="AJ17" s="22">
        <v>0.81482159197455795</v>
      </c>
      <c r="AK17" s="22">
        <v>0.83743087462434096</v>
      </c>
      <c r="AL17" s="22">
        <v>0.83056472722197605</v>
      </c>
      <c r="AM17" s="22">
        <v>0.807521696079046</v>
      </c>
      <c r="AN17" s="22">
        <v>0.77662521795802897</v>
      </c>
      <c r="AO17" s="22"/>
      <c r="AP17" s="22">
        <v>0.82232119053075003</v>
      </c>
      <c r="AQ17" s="22">
        <v>0.84239889324188999</v>
      </c>
      <c r="AR17" s="22">
        <v>0.87487641115002701</v>
      </c>
      <c r="AS17" s="22">
        <v>0.74822926891589303</v>
      </c>
      <c r="AT17" s="22">
        <v>0.78132098822969898</v>
      </c>
      <c r="AU17" s="22"/>
      <c r="AV17" s="22">
        <v>0.86323008970525394</v>
      </c>
      <c r="AW17" s="22">
        <v>0.83612986488354402</v>
      </c>
      <c r="AX17" s="22">
        <v>0.82710576914206202</v>
      </c>
      <c r="AY17" s="22">
        <v>0.74476443802161496</v>
      </c>
      <c r="AZ17" s="22">
        <v>0.77996033602876302</v>
      </c>
      <c r="BA17" s="22">
        <v>0.87898707633739404</v>
      </c>
      <c r="BB17" s="22"/>
      <c r="BC17" s="22">
        <v>0.83220398697988396</v>
      </c>
      <c r="BD17" s="22">
        <v>0.83471447592730696</v>
      </c>
      <c r="BE17" s="22">
        <v>0.83964779141845602</v>
      </c>
      <c r="BF17" s="22">
        <v>0.77997436592542602</v>
      </c>
      <c r="BG17" s="22">
        <v>0.78680532586492002</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823</v>
      </c>
      <c r="E2" s="26"/>
    </row>
    <row r="6" spans="2:5" ht="50" customHeight="1" x14ac:dyDescent="0.35">
      <c r="B6" s="20" t="s">
        <v>15</v>
      </c>
      <c r="C6" s="20" t="s">
        <v>821</v>
      </c>
      <c r="D6" s="20" t="s">
        <v>822</v>
      </c>
    </row>
    <row r="7" spans="2:5" x14ac:dyDescent="0.35">
      <c r="B7" s="18" t="s">
        <v>802</v>
      </c>
      <c r="C7" s="17">
        <v>3.3559699407030297E-2</v>
      </c>
      <c r="D7" s="17">
        <v>2.1612165346203301E-2</v>
      </c>
    </row>
    <row r="8" spans="2:5" x14ac:dyDescent="0.35">
      <c r="B8" s="18" t="s">
        <v>598</v>
      </c>
      <c r="C8" s="17">
        <v>5.5929881126538301E-2</v>
      </c>
      <c r="D8" s="17">
        <v>3.0306087410966499E-2</v>
      </c>
    </row>
    <row r="9" spans="2:5" x14ac:dyDescent="0.35">
      <c r="B9" s="18" t="s">
        <v>692</v>
      </c>
      <c r="C9" s="17">
        <v>8.3177831006415806E-2</v>
      </c>
      <c r="D9" s="17">
        <v>6.2604425024605795E-2</v>
      </c>
    </row>
    <row r="10" spans="2:5" x14ac:dyDescent="0.35">
      <c r="B10" s="18" t="s">
        <v>691</v>
      </c>
      <c r="C10" s="17">
        <v>0.21822956385576001</v>
      </c>
      <c r="D10" s="17">
        <v>0.222389425154744</v>
      </c>
    </row>
    <row r="11" spans="2:5" x14ac:dyDescent="0.35">
      <c r="B11" s="18" t="s">
        <v>690</v>
      </c>
      <c r="C11" s="17">
        <v>0.27501772555406201</v>
      </c>
      <c r="D11" s="17">
        <v>0.28939610440001201</v>
      </c>
    </row>
    <row r="12" spans="2:5" x14ac:dyDescent="0.35">
      <c r="B12" s="18" t="s">
        <v>689</v>
      </c>
      <c r="C12" s="17">
        <v>0.166087390413687</v>
      </c>
      <c r="D12" s="17">
        <v>0.16644276455162199</v>
      </c>
    </row>
    <row r="13" spans="2:5" x14ac:dyDescent="0.35">
      <c r="B13" s="18" t="s">
        <v>803</v>
      </c>
      <c r="C13" s="17">
        <v>0.10853683223635099</v>
      </c>
      <c r="D13" s="17">
        <v>0.15172947646580801</v>
      </c>
    </row>
    <row r="14" spans="2:5" x14ac:dyDescent="0.35">
      <c r="B14" s="18" t="s">
        <v>100</v>
      </c>
      <c r="C14" s="17">
        <v>5.9461076400155799E-2</v>
      </c>
      <c r="D14" s="17">
        <v>5.5519551646038397E-2</v>
      </c>
    </row>
    <row r="15" spans="2:5" x14ac:dyDescent="0.35">
      <c r="B15" s="16" t="s">
        <v>724</v>
      </c>
      <c r="C15" s="16"/>
      <c r="D15" s="16"/>
    </row>
    <row r="16" spans="2:5" x14ac:dyDescent="0.35">
      <c r="B16" t="s">
        <v>80</v>
      </c>
    </row>
    <row r="17" spans="2:2" x14ac:dyDescent="0.35">
      <c r="B17" t="s">
        <v>81</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802</v>
      </c>
      <c r="C9" s="17">
        <v>3.3559699407030297E-2</v>
      </c>
      <c r="D9" s="17">
        <v>3.07670448201692E-2</v>
      </c>
      <c r="E9" s="17">
        <v>3.3343961090574997E-2</v>
      </c>
      <c r="F9" s="17"/>
      <c r="G9" s="17">
        <v>1.9150695892673E-2</v>
      </c>
      <c r="H9" s="17">
        <v>3.61767095866736E-2</v>
      </c>
      <c r="I9" s="17">
        <v>5.70876578278674E-2</v>
      </c>
      <c r="J9" s="17">
        <v>4.9577390537423299E-2</v>
      </c>
      <c r="K9" s="17">
        <v>1.93261734819936E-2</v>
      </c>
      <c r="L9" s="17">
        <v>2.08236566375339E-2</v>
      </c>
      <c r="M9" s="17"/>
      <c r="N9" s="17">
        <v>4.1070651900007103E-2</v>
      </c>
      <c r="O9" s="17">
        <v>2.5558645112809E-2</v>
      </c>
      <c r="P9" s="17">
        <v>3.1903632745950698E-2</v>
      </c>
      <c r="Q9" s="17">
        <v>3.5241442379098403E-2</v>
      </c>
      <c r="R9" s="17"/>
      <c r="S9" s="17">
        <v>4.1749310742864802E-2</v>
      </c>
      <c r="T9" s="17">
        <v>5.0799832659614103E-2</v>
      </c>
      <c r="U9" s="17">
        <v>3.71230638923154E-2</v>
      </c>
      <c r="V9" s="17">
        <v>1.90610831519008E-2</v>
      </c>
      <c r="W9" s="17">
        <v>2.2468315077365499E-2</v>
      </c>
      <c r="X9" s="17">
        <v>1.7080468494459999E-2</v>
      </c>
      <c r="Y9" s="17">
        <v>5.1135581310496003E-2</v>
      </c>
      <c r="Z9" s="17">
        <v>3.8452723950709103E-2</v>
      </c>
      <c r="AA9" s="17">
        <v>1.5537171853404501E-2</v>
      </c>
      <c r="AB9" s="17">
        <v>2.9691141132170799E-2</v>
      </c>
      <c r="AC9" s="17">
        <v>3.7761512153372E-2</v>
      </c>
      <c r="AD9" s="17">
        <v>5.6977389195363201E-2</v>
      </c>
      <c r="AE9" s="17"/>
      <c r="AF9" s="17">
        <v>2.5879736126433201E-2</v>
      </c>
      <c r="AG9" s="17">
        <v>4.84322599635367E-2</v>
      </c>
      <c r="AH9" s="17">
        <v>1.0489067043271001E-2</v>
      </c>
      <c r="AI9" s="17"/>
      <c r="AJ9" s="17">
        <v>2.8703506596262501E-2</v>
      </c>
      <c r="AK9" s="17">
        <v>4.6944322366326799E-2</v>
      </c>
      <c r="AL9" s="17">
        <v>0</v>
      </c>
      <c r="AM9" s="17">
        <v>7.2927507749633205E-2</v>
      </c>
      <c r="AN9" s="17">
        <v>4.5894653364419502E-2</v>
      </c>
      <c r="AO9" s="17"/>
      <c r="AP9" s="17">
        <v>1.98756722482759E-2</v>
      </c>
      <c r="AQ9" s="17">
        <v>4.6308331227251101E-2</v>
      </c>
      <c r="AR9" s="17">
        <v>1.9786910761671401E-2</v>
      </c>
      <c r="AS9" s="17">
        <v>3.4629313349447001E-2</v>
      </c>
      <c r="AT9" s="17">
        <v>4.8137057095369702E-2</v>
      </c>
      <c r="AU9" s="17"/>
      <c r="AV9" s="17">
        <v>3.43114275241427E-2</v>
      </c>
      <c r="AW9" s="17">
        <v>3.5507110311177703E-2</v>
      </c>
      <c r="AX9" s="17">
        <v>5.9024910889225998E-2</v>
      </c>
      <c r="AY9" s="17">
        <v>2.71781728803621E-2</v>
      </c>
      <c r="AZ9" s="17">
        <v>3.1837023028860899E-2</v>
      </c>
      <c r="BA9" s="17">
        <v>0</v>
      </c>
      <c r="BB9" s="17"/>
      <c r="BC9" s="17">
        <v>6.0602056608645601E-3</v>
      </c>
      <c r="BD9" s="17">
        <v>4.6662969553594197E-2</v>
      </c>
      <c r="BE9" s="17">
        <v>3.53713096234907E-2</v>
      </c>
      <c r="BF9" s="17">
        <v>3.69877685696842E-2</v>
      </c>
      <c r="BG9" s="17">
        <v>8.1096755337314697E-2</v>
      </c>
    </row>
    <row r="10" spans="2:59" x14ac:dyDescent="0.35">
      <c r="B10" s="18" t="s">
        <v>598</v>
      </c>
      <c r="C10" s="17">
        <v>5.5929881126538301E-2</v>
      </c>
      <c r="D10" s="17">
        <v>6.6315231740975894E-2</v>
      </c>
      <c r="E10" s="17">
        <v>4.5976300768947202E-2</v>
      </c>
      <c r="F10" s="17"/>
      <c r="G10" s="17">
        <v>6.9030088035112999E-2</v>
      </c>
      <c r="H10" s="17">
        <v>2.9727615329663001E-2</v>
      </c>
      <c r="I10" s="17">
        <v>4.6382549570563099E-2</v>
      </c>
      <c r="J10" s="17">
        <v>8.2391230290707398E-2</v>
      </c>
      <c r="K10" s="17">
        <v>5.8222216957313902E-2</v>
      </c>
      <c r="L10" s="17">
        <v>5.5985858414183201E-2</v>
      </c>
      <c r="M10" s="17"/>
      <c r="N10" s="17">
        <v>6.3780268746481197E-2</v>
      </c>
      <c r="O10" s="17">
        <v>5.8787463908545098E-2</v>
      </c>
      <c r="P10" s="17">
        <v>3.9623322223596401E-2</v>
      </c>
      <c r="Q10" s="17">
        <v>5.9770243012214397E-2</v>
      </c>
      <c r="R10" s="17"/>
      <c r="S10" s="17">
        <v>1.2798550625891299E-2</v>
      </c>
      <c r="T10" s="17">
        <v>7.8698403817091894E-2</v>
      </c>
      <c r="U10" s="17">
        <v>7.0707441119287701E-2</v>
      </c>
      <c r="V10" s="17">
        <v>7.2111581449910006E-2</v>
      </c>
      <c r="W10" s="17">
        <v>0.12800362505312399</v>
      </c>
      <c r="X10" s="17">
        <v>5.8479483931719103E-2</v>
      </c>
      <c r="Y10" s="17">
        <v>0</v>
      </c>
      <c r="Z10" s="17">
        <v>0</v>
      </c>
      <c r="AA10" s="17">
        <v>8.7539046150175701E-2</v>
      </c>
      <c r="AB10" s="17">
        <v>4.4373692903576699E-2</v>
      </c>
      <c r="AC10" s="17">
        <v>5.4070491203046897E-2</v>
      </c>
      <c r="AD10" s="17">
        <v>0</v>
      </c>
      <c r="AE10" s="17"/>
      <c r="AF10" s="17">
        <v>7.0291375304025197E-2</v>
      </c>
      <c r="AG10" s="17">
        <v>5.3046400023161099E-2</v>
      </c>
      <c r="AH10" s="17">
        <v>1.2656278513336E-2</v>
      </c>
      <c r="AI10" s="17"/>
      <c r="AJ10" s="17">
        <v>6.5138040602057495E-2</v>
      </c>
      <c r="AK10" s="17">
        <v>4.6220910090775398E-2</v>
      </c>
      <c r="AL10" s="17">
        <v>0.102791838853695</v>
      </c>
      <c r="AM10" s="17">
        <v>0.117014345581497</v>
      </c>
      <c r="AN10" s="17">
        <v>0</v>
      </c>
      <c r="AO10" s="17"/>
      <c r="AP10" s="17">
        <v>5.50158316453251E-2</v>
      </c>
      <c r="AQ10" s="17">
        <v>5.5763635965573898E-2</v>
      </c>
      <c r="AR10" s="17">
        <v>9.2445873772035295E-2</v>
      </c>
      <c r="AS10" s="17">
        <v>5.8466959607612001E-2</v>
      </c>
      <c r="AT10" s="17">
        <v>5.5476540848479201E-2</v>
      </c>
      <c r="AU10" s="17"/>
      <c r="AV10" s="17">
        <v>5.4841314469508497E-2</v>
      </c>
      <c r="AW10" s="17">
        <v>4.3735117352954003E-2</v>
      </c>
      <c r="AX10" s="17">
        <v>0.10970502223566</v>
      </c>
      <c r="AY10" s="17">
        <v>6.4271407125645899E-2</v>
      </c>
      <c r="AZ10" s="17">
        <v>5.4524544043919002E-2</v>
      </c>
      <c r="BA10" s="17">
        <v>5.10171727333971E-2</v>
      </c>
      <c r="BB10" s="17"/>
      <c r="BC10" s="17">
        <v>4.4850712175584999E-2</v>
      </c>
      <c r="BD10" s="17">
        <v>5.3394522562008599E-2</v>
      </c>
      <c r="BE10" s="17">
        <v>8.40688850443988E-2</v>
      </c>
      <c r="BF10" s="17">
        <v>3.4084528838423701E-2</v>
      </c>
      <c r="BG10" s="17">
        <v>7.0759040067084597E-2</v>
      </c>
    </row>
    <row r="11" spans="2:59" x14ac:dyDescent="0.35">
      <c r="B11" s="18" t="s">
        <v>692</v>
      </c>
      <c r="C11" s="17">
        <v>8.3177831006415806E-2</v>
      </c>
      <c r="D11" s="17">
        <v>9.4685381479757205E-2</v>
      </c>
      <c r="E11" s="17">
        <v>7.2386991914652102E-2</v>
      </c>
      <c r="F11" s="17"/>
      <c r="G11" s="17">
        <v>6.9820133468798798E-2</v>
      </c>
      <c r="H11" s="17">
        <v>0.104731995756682</v>
      </c>
      <c r="I11" s="17">
        <v>8.2265936228467604E-2</v>
      </c>
      <c r="J11" s="17">
        <v>7.5978166981733694E-2</v>
      </c>
      <c r="K11" s="17">
        <v>7.4446055341886599E-2</v>
      </c>
      <c r="L11" s="17">
        <v>8.6569811459572196E-2</v>
      </c>
      <c r="M11" s="17"/>
      <c r="N11" s="17">
        <v>8.8862006024242005E-2</v>
      </c>
      <c r="O11" s="17">
        <v>8.1590469091442006E-2</v>
      </c>
      <c r="P11" s="17">
        <v>7.3445011811797398E-2</v>
      </c>
      <c r="Q11" s="17">
        <v>8.7714834739317502E-2</v>
      </c>
      <c r="R11" s="17"/>
      <c r="S11" s="17">
        <v>9.7504213304944895E-2</v>
      </c>
      <c r="T11" s="17">
        <v>5.9834440059159701E-2</v>
      </c>
      <c r="U11" s="17">
        <v>7.3553444537509699E-2</v>
      </c>
      <c r="V11" s="17">
        <v>8.9432994177279096E-2</v>
      </c>
      <c r="W11" s="17">
        <v>8.5890642135204004E-2</v>
      </c>
      <c r="X11" s="17">
        <v>9.8961681297803E-2</v>
      </c>
      <c r="Y11" s="17">
        <v>0.108977436342804</v>
      </c>
      <c r="Z11" s="17">
        <v>4.4668109652826603E-2</v>
      </c>
      <c r="AA11" s="17">
        <v>7.4602524880707899E-2</v>
      </c>
      <c r="AB11" s="17">
        <v>6.33169199770868E-2</v>
      </c>
      <c r="AC11" s="17">
        <v>0.13062793123810101</v>
      </c>
      <c r="AD11" s="17">
        <v>7.26145633501451E-2</v>
      </c>
      <c r="AE11" s="17"/>
      <c r="AF11" s="17">
        <v>7.3828802776799901E-2</v>
      </c>
      <c r="AG11" s="17">
        <v>0.103441997866188</v>
      </c>
      <c r="AH11" s="17">
        <v>2.58656049938727E-2</v>
      </c>
      <c r="AI11" s="17"/>
      <c r="AJ11" s="17">
        <v>7.7203942985169097E-2</v>
      </c>
      <c r="AK11" s="17">
        <v>9.8663020139224095E-2</v>
      </c>
      <c r="AL11" s="17">
        <v>9.4361229171334896E-2</v>
      </c>
      <c r="AM11" s="17">
        <v>6.1917346604183701E-2</v>
      </c>
      <c r="AN11" s="17">
        <v>7.9673892662848994E-2</v>
      </c>
      <c r="AO11" s="17"/>
      <c r="AP11" s="17">
        <v>7.9279495709697098E-2</v>
      </c>
      <c r="AQ11" s="17">
        <v>9.4973192645788199E-2</v>
      </c>
      <c r="AR11" s="17">
        <v>9.9556109638728393E-2</v>
      </c>
      <c r="AS11" s="17">
        <v>7.5437825370255701E-2</v>
      </c>
      <c r="AT11" s="17">
        <v>7.8605310620364494E-2</v>
      </c>
      <c r="AU11" s="17"/>
      <c r="AV11" s="17">
        <v>8.7708182991489497E-2</v>
      </c>
      <c r="AW11" s="17">
        <v>7.0137066922505403E-2</v>
      </c>
      <c r="AX11" s="17">
        <v>7.0830871350354402E-2</v>
      </c>
      <c r="AY11" s="17">
        <v>0.103106387255748</v>
      </c>
      <c r="AZ11" s="17">
        <v>7.8644740930065696E-2</v>
      </c>
      <c r="BA11" s="17">
        <v>0.12353794410782699</v>
      </c>
      <c r="BB11" s="17"/>
      <c r="BC11" s="17">
        <v>6.8312339557094606E-2</v>
      </c>
      <c r="BD11" s="17">
        <v>8.9582568759766196E-2</v>
      </c>
      <c r="BE11" s="17">
        <v>8.0523360344585307E-2</v>
      </c>
      <c r="BF11" s="17">
        <v>0.12655700932164901</v>
      </c>
      <c r="BG11" s="17">
        <v>0</v>
      </c>
    </row>
    <row r="12" spans="2:59" x14ac:dyDescent="0.35">
      <c r="B12" s="18" t="s">
        <v>691</v>
      </c>
      <c r="C12" s="17">
        <v>0.21822956385576001</v>
      </c>
      <c r="D12" s="17">
        <v>0.22200716060248701</v>
      </c>
      <c r="E12" s="17">
        <v>0.21683277172768201</v>
      </c>
      <c r="F12" s="17"/>
      <c r="G12" s="17">
        <v>0.22094356412930399</v>
      </c>
      <c r="H12" s="17">
        <v>0.23036931630937399</v>
      </c>
      <c r="I12" s="17">
        <v>0.17343965026281699</v>
      </c>
      <c r="J12" s="17">
        <v>0.211607067095652</v>
      </c>
      <c r="K12" s="17">
        <v>0.21163575158533099</v>
      </c>
      <c r="L12" s="17">
        <v>0.25230072551664201</v>
      </c>
      <c r="M12" s="17"/>
      <c r="N12" s="17">
        <v>0.16209164647905699</v>
      </c>
      <c r="O12" s="17">
        <v>0.196851109290856</v>
      </c>
      <c r="P12" s="17">
        <v>0.30252780675215202</v>
      </c>
      <c r="Q12" s="17">
        <v>0.22111081841881899</v>
      </c>
      <c r="R12" s="17"/>
      <c r="S12" s="17">
        <v>0.23955754535172699</v>
      </c>
      <c r="T12" s="17">
        <v>0.19373798123514299</v>
      </c>
      <c r="U12" s="17">
        <v>0.136753626859174</v>
      </c>
      <c r="V12" s="17">
        <v>0.116533136025709</v>
      </c>
      <c r="W12" s="17">
        <v>0.15887832881950301</v>
      </c>
      <c r="X12" s="17">
        <v>0.25728882182208002</v>
      </c>
      <c r="Y12" s="17">
        <v>0.33905388079718801</v>
      </c>
      <c r="Z12" s="17">
        <v>0.33995570276317</v>
      </c>
      <c r="AA12" s="17">
        <v>0.257198842081936</v>
      </c>
      <c r="AB12" s="17">
        <v>0.237372094889156</v>
      </c>
      <c r="AC12" s="17">
        <v>0.12332178043148</v>
      </c>
      <c r="AD12" s="17">
        <v>0.19697203210662001</v>
      </c>
      <c r="AE12" s="17"/>
      <c r="AF12" s="17">
        <v>0.19998159301892601</v>
      </c>
      <c r="AG12" s="17">
        <v>0.22682532919620099</v>
      </c>
      <c r="AH12" s="17">
        <v>0.28810081840038099</v>
      </c>
      <c r="AI12" s="17"/>
      <c r="AJ12" s="17">
        <v>0.21147093128195901</v>
      </c>
      <c r="AK12" s="17">
        <v>0.207433463960115</v>
      </c>
      <c r="AL12" s="17">
        <v>0.26123784969007102</v>
      </c>
      <c r="AM12" s="17">
        <v>0.42153806035827102</v>
      </c>
      <c r="AN12" s="17">
        <v>0.18952945834728199</v>
      </c>
      <c r="AO12" s="17"/>
      <c r="AP12" s="17">
        <v>0.22884995445869899</v>
      </c>
      <c r="AQ12" s="17">
        <v>0.20821028144225701</v>
      </c>
      <c r="AR12" s="17">
        <v>0.238894195414114</v>
      </c>
      <c r="AS12" s="17">
        <v>0.11678085520128199</v>
      </c>
      <c r="AT12" s="17">
        <v>0.25876658544463699</v>
      </c>
      <c r="AU12" s="17"/>
      <c r="AV12" s="17">
        <v>0.20705318764195699</v>
      </c>
      <c r="AW12" s="17">
        <v>0.236815329508855</v>
      </c>
      <c r="AX12" s="17">
        <v>0.23677560315531099</v>
      </c>
      <c r="AY12" s="17">
        <v>0.13790077095959</v>
      </c>
      <c r="AZ12" s="17">
        <v>0.235870096614507</v>
      </c>
      <c r="BA12" s="17">
        <v>0.32439161478610601</v>
      </c>
      <c r="BB12" s="17"/>
      <c r="BC12" s="17">
        <v>0.195105689204567</v>
      </c>
      <c r="BD12" s="17">
        <v>0.23724588047541001</v>
      </c>
      <c r="BE12" s="17">
        <v>0.202882178779001</v>
      </c>
      <c r="BF12" s="17">
        <v>0.162030793016743</v>
      </c>
      <c r="BG12" s="17">
        <v>0.307069381784565</v>
      </c>
    </row>
    <row r="13" spans="2:59" x14ac:dyDescent="0.35">
      <c r="B13" s="18" t="s">
        <v>690</v>
      </c>
      <c r="C13" s="17">
        <v>0.27501772555406201</v>
      </c>
      <c r="D13" s="17">
        <v>0.27174176990508297</v>
      </c>
      <c r="E13" s="17">
        <v>0.281446272812923</v>
      </c>
      <c r="F13" s="17"/>
      <c r="G13" s="17">
        <v>0.313290032853623</v>
      </c>
      <c r="H13" s="17">
        <v>0.242938662810605</v>
      </c>
      <c r="I13" s="17">
        <v>0.292980907491385</v>
      </c>
      <c r="J13" s="17">
        <v>0.29044602208956199</v>
      </c>
      <c r="K13" s="17">
        <v>0.30806181776241498</v>
      </c>
      <c r="L13" s="17">
        <v>0.22646250942929799</v>
      </c>
      <c r="M13" s="17"/>
      <c r="N13" s="17">
        <v>0.30133871048626099</v>
      </c>
      <c r="O13" s="17">
        <v>0.253953047030615</v>
      </c>
      <c r="P13" s="17">
        <v>0.280989903955705</v>
      </c>
      <c r="Q13" s="17">
        <v>0.263245009764142</v>
      </c>
      <c r="R13" s="17"/>
      <c r="S13" s="17">
        <v>0.25688145922060701</v>
      </c>
      <c r="T13" s="17">
        <v>0.24081003393088499</v>
      </c>
      <c r="U13" s="17">
        <v>0.37633431020525498</v>
      </c>
      <c r="V13" s="17">
        <v>0.28603795636440099</v>
      </c>
      <c r="W13" s="17">
        <v>0.20021879319171401</v>
      </c>
      <c r="X13" s="17">
        <v>0.210217571116389</v>
      </c>
      <c r="Y13" s="17">
        <v>0.29561461784001702</v>
      </c>
      <c r="Z13" s="17">
        <v>0.32252687504076</v>
      </c>
      <c r="AA13" s="17">
        <v>0.260046646064366</v>
      </c>
      <c r="AB13" s="17">
        <v>0.258326977444024</v>
      </c>
      <c r="AC13" s="17">
        <v>0.48492103890236998</v>
      </c>
      <c r="AD13" s="17">
        <v>0.28944995860255202</v>
      </c>
      <c r="AE13" s="17"/>
      <c r="AF13" s="17">
        <v>0.28684847279749898</v>
      </c>
      <c r="AG13" s="17">
        <v>0.23299662125957599</v>
      </c>
      <c r="AH13" s="17">
        <v>0.35862981420677797</v>
      </c>
      <c r="AI13" s="17"/>
      <c r="AJ13" s="17">
        <v>0.29159696469288499</v>
      </c>
      <c r="AK13" s="17">
        <v>0.24952280306084601</v>
      </c>
      <c r="AL13" s="17">
        <v>0.24771798849278001</v>
      </c>
      <c r="AM13" s="17">
        <v>0.32660273970641501</v>
      </c>
      <c r="AN13" s="17">
        <v>0.28355988785602498</v>
      </c>
      <c r="AO13" s="17"/>
      <c r="AP13" s="17">
        <v>0.26740881476091399</v>
      </c>
      <c r="AQ13" s="17">
        <v>0.23550158579636701</v>
      </c>
      <c r="AR13" s="17">
        <v>0.19109049616202101</v>
      </c>
      <c r="AS13" s="17">
        <v>0.37300528022207402</v>
      </c>
      <c r="AT13" s="17">
        <v>0.349331080724475</v>
      </c>
      <c r="AU13" s="17"/>
      <c r="AV13" s="17">
        <v>0.24052107267992401</v>
      </c>
      <c r="AW13" s="17">
        <v>0.28333245311404898</v>
      </c>
      <c r="AX13" s="17">
        <v>0.21734409483838801</v>
      </c>
      <c r="AY13" s="17">
        <v>0.34800380979344703</v>
      </c>
      <c r="AZ13" s="17">
        <v>0.23991389609651601</v>
      </c>
      <c r="BA13" s="17">
        <v>0.26193073267109701</v>
      </c>
      <c r="BB13" s="17"/>
      <c r="BC13" s="17">
        <v>0.31516613767239599</v>
      </c>
      <c r="BD13" s="17">
        <v>0.27248552381260299</v>
      </c>
      <c r="BE13" s="17">
        <v>0.26064050934904398</v>
      </c>
      <c r="BF13" s="17">
        <v>0.29209071039050899</v>
      </c>
      <c r="BG13" s="17">
        <v>0.14893434067407901</v>
      </c>
    </row>
    <row r="14" spans="2:59" x14ac:dyDescent="0.35">
      <c r="B14" s="18" t="s">
        <v>689</v>
      </c>
      <c r="C14" s="17">
        <v>0.166087390413687</v>
      </c>
      <c r="D14" s="17">
        <v>0.17063850632259001</v>
      </c>
      <c r="E14" s="17">
        <v>0.15912510870827301</v>
      </c>
      <c r="F14" s="17"/>
      <c r="G14" s="17">
        <v>0.16413021039931999</v>
      </c>
      <c r="H14" s="17">
        <v>0.180431908761259</v>
      </c>
      <c r="I14" s="17">
        <v>0.19796008612971999</v>
      </c>
      <c r="J14" s="17">
        <v>0.14089488480256601</v>
      </c>
      <c r="K14" s="17">
        <v>0.134114119396892</v>
      </c>
      <c r="L14" s="17">
        <v>0.17084185294967899</v>
      </c>
      <c r="M14" s="17"/>
      <c r="N14" s="17">
        <v>0.19429477165252201</v>
      </c>
      <c r="O14" s="17">
        <v>0.196647670074616</v>
      </c>
      <c r="P14" s="17">
        <v>0.13502358120619801</v>
      </c>
      <c r="Q14" s="17">
        <v>0.13461205268362</v>
      </c>
      <c r="R14" s="17"/>
      <c r="S14" s="17">
        <v>0.15961975990517799</v>
      </c>
      <c r="T14" s="17">
        <v>0.194950745733493</v>
      </c>
      <c r="U14" s="17">
        <v>0.221018264199632</v>
      </c>
      <c r="V14" s="17">
        <v>0.220032795304414</v>
      </c>
      <c r="W14" s="17">
        <v>0.237864122018553</v>
      </c>
      <c r="X14" s="17">
        <v>0.165305744010595</v>
      </c>
      <c r="Y14" s="17">
        <v>0.15924442877973599</v>
      </c>
      <c r="Z14" s="17">
        <v>5.0566869735479997E-2</v>
      </c>
      <c r="AA14" s="17">
        <v>0.11052947665091201</v>
      </c>
      <c r="AB14" s="17">
        <v>0.14785642467781801</v>
      </c>
      <c r="AC14" s="17">
        <v>0</v>
      </c>
      <c r="AD14" s="17">
        <v>0.226221903859293</v>
      </c>
      <c r="AE14" s="17"/>
      <c r="AF14" s="17">
        <v>0.16947397587281399</v>
      </c>
      <c r="AG14" s="17">
        <v>0.17256827753443399</v>
      </c>
      <c r="AH14" s="17">
        <v>0.112198076237695</v>
      </c>
      <c r="AI14" s="17"/>
      <c r="AJ14" s="17">
        <v>0.178392236014214</v>
      </c>
      <c r="AK14" s="17">
        <v>0.197362298459095</v>
      </c>
      <c r="AL14" s="17">
        <v>0.112501738195594</v>
      </c>
      <c r="AM14" s="17">
        <v>0</v>
      </c>
      <c r="AN14" s="17">
        <v>0.130528546711455</v>
      </c>
      <c r="AO14" s="17"/>
      <c r="AP14" s="17">
        <v>0.19786849448954799</v>
      </c>
      <c r="AQ14" s="17">
        <v>0.193664347699462</v>
      </c>
      <c r="AR14" s="17">
        <v>0.19848930050470401</v>
      </c>
      <c r="AS14" s="17">
        <v>0.14621592537557301</v>
      </c>
      <c r="AT14" s="17">
        <v>6.97313989530913E-2</v>
      </c>
      <c r="AU14" s="17"/>
      <c r="AV14" s="17">
        <v>0.188253340233589</v>
      </c>
      <c r="AW14" s="17">
        <v>0.180032358177387</v>
      </c>
      <c r="AX14" s="17">
        <v>0.16348349895894701</v>
      </c>
      <c r="AY14" s="17">
        <v>0.185357509721505</v>
      </c>
      <c r="AZ14" s="17">
        <v>0.17698361472719101</v>
      </c>
      <c r="BA14" s="17">
        <v>0.100248622259366</v>
      </c>
      <c r="BB14" s="17"/>
      <c r="BC14" s="17">
        <v>0.15321007502148401</v>
      </c>
      <c r="BD14" s="17">
        <v>0.16378688220093701</v>
      </c>
      <c r="BE14" s="17">
        <v>0.16866432535724499</v>
      </c>
      <c r="BF14" s="17">
        <v>0.24356449722837201</v>
      </c>
      <c r="BG14" s="17">
        <v>0.33577915143372</v>
      </c>
    </row>
    <row r="15" spans="2:59" x14ac:dyDescent="0.35">
      <c r="B15" s="18" t="s">
        <v>803</v>
      </c>
      <c r="C15" s="17">
        <v>0.10853683223635099</v>
      </c>
      <c r="D15" s="17">
        <v>9.1086871289843399E-2</v>
      </c>
      <c r="E15" s="17">
        <v>0.12753706436937001</v>
      </c>
      <c r="F15" s="17"/>
      <c r="G15" s="17">
        <v>0.109363819852567</v>
      </c>
      <c r="H15" s="17">
        <v>0.148070781563889</v>
      </c>
      <c r="I15" s="17">
        <v>0.107375235634872</v>
      </c>
      <c r="J15" s="17">
        <v>8.9137707911609396E-2</v>
      </c>
      <c r="K15" s="17">
        <v>9.1067139119637805E-2</v>
      </c>
      <c r="L15" s="17">
        <v>0.103023452825639</v>
      </c>
      <c r="M15" s="17"/>
      <c r="N15" s="17">
        <v>0.12346683353890001</v>
      </c>
      <c r="O15" s="17">
        <v>0.102411531032656</v>
      </c>
      <c r="P15" s="17">
        <v>8.0460130255545395E-2</v>
      </c>
      <c r="Q15" s="17">
        <v>0.124689461175821</v>
      </c>
      <c r="R15" s="17"/>
      <c r="S15" s="17">
        <v>0.15803936329683299</v>
      </c>
      <c r="T15" s="17">
        <v>0.100185426144818</v>
      </c>
      <c r="U15" s="17">
        <v>6.7031535350940794E-2</v>
      </c>
      <c r="V15" s="17">
        <v>0.17253523007996599</v>
      </c>
      <c r="W15" s="17">
        <v>7.2680712224878194E-2</v>
      </c>
      <c r="X15" s="17">
        <v>0.110259146236522</v>
      </c>
      <c r="Y15" s="17">
        <v>3.1221257100180502E-2</v>
      </c>
      <c r="Z15" s="17">
        <v>9.6574899764652403E-2</v>
      </c>
      <c r="AA15" s="17">
        <v>0.118718795302763</v>
      </c>
      <c r="AB15" s="17">
        <v>0.17173830073229199</v>
      </c>
      <c r="AC15" s="17">
        <v>6.4607737212599894E-2</v>
      </c>
      <c r="AD15" s="17">
        <v>0</v>
      </c>
      <c r="AE15" s="17"/>
      <c r="AF15" s="17">
        <v>0.109641469831034</v>
      </c>
      <c r="AG15" s="17">
        <v>0.106614941979414</v>
      </c>
      <c r="AH15" s="17">
        <v>0.12896700315898499</v>
      </c>
      <c r="AI15" s="17"/>
      <c r="AJ15" s="17">
        <v>8.9721303537634398E-2</v>
      </c>
      <c r="AK15" s="17">
        <v>0.10947301621722701</v>
      </c>
      <c r="AL15" s="17">
        <v>0.181389355596525</v>
      </c>
      <c r="AM15" s="17">
        <v>0</v>
      </c>
      <c r="AN15" s="17">
        <v>0.16320928643372601</v>
      </c>
      <c r="AO15" s="17"/>
      <c r="AP15" s="17">
        <v>9.7168170829892195E-2</v>
      </c>
      <c r="AQ15" s="17">
        <v>0.129628353749275</v>
      </c>
      <c r="AR15" s="17">
        <v>0.118560710397989</v>
      </c>
      <c r="AS15" s="17">
        <v>9.6678043432991995E-2</v>
      </c>
      <c r="AT15" s="17">
        <v>8.7429425549288203E-2</v>
      </c>
      <c r="AU15" s="17"/>
      <c r="AV15" s="17">
        <v>0.162063475978802</v>
      </c>
      <c r="AW15" s="17">
        <v>8.5207647733232098E-2</v>
      </c>
      <c r="AX15" s="17">
        <v>0.10843731917758601</v>
      </c>
      <c r="AY15" s="17">
        <v>7.9196531563648698E-2</v>
      </c>
      <c r="AZ15" s="17">
        <v>8.7965240060440097E-2</v>
      </c>
      <c r="BA15" s="17">
        <v>5.2497963386868199E-2</v>
      </c>
      <c r="BB15" s="17"/>
      <c r="BC15" s="17">
        <v>0.108781088686868</v>
      </c>
      <c r="BD15" s="17">
        <v>6.7247223354049701E-2</v>
      </c>
      <c r="BE15" s="17">
        <v>0.140904034411414</v>
      </c>
      <c r="BF15" s="17">
        <v>9.0496806625756807E-2</v>
      </c>
      <c r="BG15" s="17">
        <v>5.6361330703237497E-2</v>
      </c>
    </row>
    <row r="16" spans="2:59" x14ac:dyDescent="0.35">
      <c r="B16" s="18" t="s">
        <v>100</v>
      </c>
      <c r="C16" s="19">
        <v>5.9461076400155799E-2</v>
      </c>
      <c r="D16" s="19">
        <v>5.2758033839094401E-2</v>
      </c>
      <c r="E16" s="19">
        <v>6.3351528607577604E-2</v>
      </c>
      <c r="F16" s="19"/>
      <c r="G16" s="19">
        <v>3.4271455368600698E-2</v>
      </c>
      <c r="H16" s="19">
        <v>2.7553009881854801E-2</v>
      </c>
      <c r="I16" s="19">
        <v>4.25079768543076E-2</v>
      </c>
      <c r="J16" s="19">
        <v>5.9967530290745502E-2</v>
      </c>
      <c r="K16" s="19">
        <v>0.103126726354531</v>
      </c>
      <c r="L16" s="19">
        <v>8.3992132767454097E-2</v>
      </c>
      <c r="M16" s="19"/>
      <c r="N16" s="19">
        <v>2.5095111172530001E-2</v>
      </c>
      <c r="O16" s="19">
        <v>8.4200064458460996E-2</v>
      </c>
      <c r="P16" s="19">
        <v>5.6026611049054903E-2</v>
      </c>
      <c r="Q16" s="19">
        <v>7.3616137826968006E-2</v>
      </c>
      <c r="R16" s="19"/>
      <c r="S16" s="19">
        <v>3.3849797551953997E-2</v>
      </c>
      <c r="T16" s="19">
        <v>8.0983136419795404E-2</v>
      </c>
      <c r="U16" s="19">
        <v>1.74783138358852E-2</v>
      </c>
      <c r="V16" s="19">
        <v>2.4255223446419599E-2</v>
      </c>
      <c r="W16" s="19">
        <v>9.3995461479658898E-2</v>
      </c>
      <c r="X16" s="19">
        <v>8.2407083090431904E-2</v>
      </c>
      <c r="Y16" s="19">
        <v>1.47527978295783E-2</v>
      </c>
      <c r="Z16" s="19">
        <v>0.107254819092402</v>
      </c>
      <c r="AA16" s="19">
        <v>7.5827497015734699E-2</v>
      </c>
      <c r="AB16" s="19">
        <v>4.7324448243875501E-2</v>
      </c>
      <c r="AC16" s="19">
        <v>0.10468950885903</v>
      </c>
      <c r="AD16" s="19">
        <v>0.15776415288602699</v>
      </c>
      <c r="AE16" s="19"/>
      <c r="AF16" s="19">
        <v>6.4054574272467302E-2</v>
      </c>
      <c r="AG16" s="19">
        <v>5.6074172177487801E-2</v>
      </c>
      <c r="AH16" s="19">
        <v>6.3093337445681602E-2</v>
      </c>
      <c r="AI16" s="19"/>
      <c r="AJ16" s="19">
        <v>5.7773074289818399E-2</v>
      </c>
      <c r="AK16" s="19">
        <v>4.43801657063915E-2</v>
      </c>
      <c r="AL16" s="19">
        <v>0</v>
      </c>
      <c r="AM16" s="19">
        <v>0</v>
      </c>
      <c r="AN16" s="19">
        <v>0.107604274624243</v>
      </c>
      <c r="AO16" s="19"/>
      <c r="AP16" s="19">
        <v>5.4533565857649298E-2</v>
      </c>
      <c r="AQ16" s="19">
        <v>3.5950271474025998E-2</v>
      </c>
      <c r="AR16" s="19">
        <v>4.1176403348737102E-2</v>
      </c>
      <c r="AS16" s="19">
        <v>9.87857974407646E-2</v>
      </c>
      <c r="AT16" s="19">
        <v>5.2522600764295602E-2</v>
      </c>
      <c r="AU16" s="19"/>
      <c r="AV16" s="19">
        <v>2.5247998480586901E-2</v>
      </c>
      <c r="AW16" s="19">
        <v>6.5232916879839495E-2</v>
      </c>
      <c r="AX16" s="19">
        <v>3.43986793945266E-2</v>
      </c>
      <c r="AY16" s="19">
        <v>5.4985410700053403E-2</v>
      </c>
      <c r="AZ16" s="19">
        <v>9.4260844498500695E-2</v>
      </c>
      <c r="BA16" s="19">
        <v>8.6375950055338699E-2</v>
      </c>
      <c r="BB16" s="19"/>
      <c r="BC16" s="19">
        <v>0.108513752021141</v>
      </c>
      <c r="BD16" s="19">
        <v>6.9594429281632203E-2</v>
      </c>
      <c r="BE16" s="19">
        <v>2.6945397090821301E-2</v>
      </c>
      <c r="BF16" s="19">
        <v>1.41878860088632E-2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802</v>
      </c>
      <c r="C9" s="17">
        <v>2.1612165346203301E-2</v>
      </c>
      <c r="D9" s="17">
        <v>2.50142835592168E-2</v>
      </c>
      <c r="E9" s="17">
        <v>1.8388463778087699E-2</v>
      </c>
      <c r="F9" s="17"/>
      <c r="G9" s="17">
        <v>9.7432266711751994E-3</v>
      </c>
      <c r="H9" s="17">
        <v>1.62630375908061E-2</v>
      </c>
      <c r="I9" s="17">
        <v>3.27769362800771E-2</v>
      </c>
      <c r="J9" s="17">
        <v>9.3350043195451395E-3</v>
      </c>
      <c r="K9" s="17">
        <v>2.9154787223814999E-2</v>
      </c>
      <c r="L9" s="17">
        <v>2.8040005556792601E-2</v>
      </c>
      <c r="M9" s="17"/>
      <c r="N9" s="17">
        <v>1.1258140655551601E-2</v>
      </c>
      <c r="O9" s="17">
        <v>2.2452943962477899E-2</v>
      </c>
      <c r="P9" s="17">
        <v>2.5251029642977599E-2</v>
      </c>
      <c r="Q9" s="17">
        <v>2.8213827931482499E-2</v>
      </c>
      <c r="R9" s="17"/>
      <c r="S9" s="17">
        <v>1.09355721071235E-2</v>
      </c>
      <c r="T9" s="17">
        <v>2.29372158211925E-2</v>
      </c>
      <c r="U9" s="17">
        <v>1.96447500564302E-2</v>
      </c>
      <c r="V9" s="17">
        <v>3.01830837485304E-2</v>
      </c>
      <c r="W9" s="17">
        <v>6.4524123677985795E-2</v>
      </c>
      <c r="X9" s="17">
        <v>0</v>
      </c>
      <c r="Y9" s="17">
        <v>6.19848407001772E-2</v>
      </c>
      <c r="Z9" s="17">
        <v>4.2973938180399497E-2</v>
      </c>
      <c r="AA9" s="17">
        <v>0</v>
      </c>
      <c r="AB9" s="17">
        <v>0</v>
      </c>
      <c r="AC9" s="17">
        <v>0</v>
      </c>
      <c r="AD9" s="17">
        <v>5.6977389195363201E-2</v>
      </c>
      <c r="AE9" s="17"/>
      <c r="AF9" s="17">
        <v>4.1350666746911201E-2</v>
      </c>
      <c r="AG9" s="17">
        <v>1.4556324743411101E-2</v>
      </c>
      <c r="AH9" s="17">
        <v>9.5107240795696702E-3</v>
      </c>
      <c r="AI9" s="17"/>
      <c r="AJ9" s="17">
        <v>3.64363293480095E-2</v>
      </c>
      <c r="AK9" s="17">
        <v>5.1256377625520299E-3</v>
      </c>
      <c r="AL9" s="17">
        <v>0</v>
      </c>
      <c r="AM9" s="17">
        <v>0.117014345581497</v>
      </c>
      <c r="AN9" s="17">
        <v>4.4098843926797297E-2</v>
      </c>
      <c r="AO9" s="17"/>
      <c r="AP9" s="17">
        <v>4.27424799777174E-2</v>
      </c>
      <c r="AQ9" s="17">
        <v>5.3726675792626303E-3</v>
      </c>
      <c r="AR9" s="17">
        <v>0</v>
      </c>
      <c r="AS9" s="17">
        <v>3.99763913148245E-2</v>
      </c>
      <c r="AT9" s="17">
        <v>0</v>
      </c>
      <c r="AU9" s="17"/>
      <c r="AV9" s="17">
        <v>0</v>
      </c>
      <c r="AW9" s="17">
        <v>3.3012955011064597E-2</v>
      </c>
      <c r="AX9" s="17">
        <v>1.7070476553582899E-2</v>
      </c>
      <c r="AY9" s="17">
        <v>5.0354340474627203E-2</v>
      </c>
      <c r="AZ9" s="17">
        <v>0</v>
      </c>
      <c r="BA9" s="17">
        <v>0</v>
      </c>
      <c r="BB9" s="17"/>
      <c r="BC9" s="17">
        <v>3.1317128346344703E-2</v>
      </c>
      <c r="BD9" s="17">
        <v>0</v>
      </c>
      <c r="BE9" s="17">
        <v>1.6998515392561801E-2</v>
      </c>
      <c r="BF9" s="17">
        <v>1.15318618302661E-2</v>
      </c>
      <c r="BG9" s="17">
        <v>6.5232703673366005E-2</v>
      </c>
    </row>
    <row r="10" spans="2:59" x14ac:dyDescent="0.35">
      <c r="B10" s="18" t="s">
        <v>598</v>
      </c>
      <c r="C10" s="17">
        <v>3.0306087410966499E-2</v>
      </c>
      <c r="D10" s="17">
        <v>2.9807963310883999E-2</v>
      </c>
      <c r="E10" s="17">
        <v>3.1154214931033899E-2</v>
      </c>
      <c r="F10" s="17"/>
      <c r="G10" s="17">
        <v>1.04891036577724E-2</v>
      </c>
      <c r="H10" s="17">
        <v>2.9634400930607801E-2</v>
      </c>
      <c r="I10" s="17">
        <v>2.6893381876970102E-2</v>
      </c>
      <c r="J10" s="17">
        <v>2.2137233902314299E-2</v>
      </c>
      <c r="K10" s="17">
        <v>4.8165043469879501E-2</v>
      </c>
      <c r="L10" s="17">
        <v>3.9605549478972199E-2</v>
      </c>
      <c r="M10" s="17"/>
      <c r="N10" s="17">
        <v>4.5933517818197399E-2</v>
      </c>
      <c r="O10" s="17">
        <v>2.0606162433007901E-2</v>
      </c>
      <c r="P10" s="17">
        <v>2.9802538186492599E-2</v>
      </c>
      <c r="Q10" s="17">
        <v>2.42043327397174E-2</v>
      </c>
      <c r="R10" s="17"/>
      <c r="S10" s="17">
        <v>2.3822531814217E-2</v>
      </c>
      <c r="T10" s="17">
        <v>2.42729334338735E-2</v>
      </c>
      <c r="U10" s="17">
        <v>3.5872196076535301E-2</v>
      </c>
      <c r="V10" s="17">
        <v>2.1692568946953501E-2</v>
      </c>
      <c r="W10" s="17">
        <v>2.2799159456226601E-2</v>
      </c>
      <c r="X10" s="17">
        <v>0</v>
      </c>
      <c r="Y10" s="17">
        <v>5.3896764515820698E-2</v>
      </c>
      <c r="Z10" s="17">
        <v>0</v>
      </c>
      <c r="AA10" s="17">
        <v>3.6423924160708498E-2</v>
      </c>
      <c r="AB10" s="17">
        <v>8.4126854050950106E-2</v>
      </c>
      <c r="AC10" s="17">
        <v>0</v>
      </c>
      <c r="AD10" s="17">
        <v>0</v>
      </c>
      <c r="AE10" s="17"/>
      <c r="AF10" s="17">
        <v>2.21940924227431E-2</v>
      </c>
      <c r="AG10" s="17">
        <v>4.6039300633315197E-2</v>
      </c>
      <c r="AH10" s="17">
        <v>1.20915793164196E-2</v>
      </c>
      <c r="AI10" s="17"/>
      <c r="AJ10" s="17">
        <v>1.84339188766326E-2</v>
      </c>
      <c r="AK10" s="17">
        <v>2.18857428946676E-2</v>
      </c>
      <c r="AL10" s="17">
        <v>9.4728975377685307E-2</v>
      </c>
      <c r="AM10" s="17">
        <v>0</v>
      </c>
      <c r="AN10" s="17">
        <v>1.74963101865168E-2</v>
      </c>
      <c r="AO10" s="17"/>
      <c r="AP10" s="17">
        <v>1.8411946779954998E-2</v>
      </c>
      <c r="AQ10" s="17">
        <v>3.7340398213588803E-2</v>
      </c>
      <c r="AR10" s="17">
        <v>5.5731286413311099E-2</v>
      </c>
      <c r="AS10" s="17">
        <v>3.3777424741353E-2</v>
      </c>
      <c r="AT10" s="17">
        <v>0</v>
      </c>
      <c r="AU10" s="17"/>
      <c r="AV10" s="17">
        <v>5.2260344304740199E-2</v>
      </c>
      <c r="AW10" s="17">
        <v>3.0961499058426E-2</v>
      </c>
      <c r="AX10" s="17">
        <v>2.9921336018169001E-2</v>
      </c>
      <c r="AY10" s="17">
        <v>1.7569321397024201E-2</v>
      </c>
      <c r="AZ10" s="17">
        <v>0</v>
      </c>
      <c r="BA10" s="17">
        <v>3.1621423198961503E-2</v>
      </c>
      <c r="BB10" s="17"/>
      <c r="BC10" s="17">
        <v>1.18025680898646E-2</v>
      </c>
      <c r="BD10" s="17">
        <v>2.9101354371495702E-2</v>
      </c>
      <c r="BE10" s="17">
        <v>4.6170138507696599E-2</v>
      </c>
      <c r="BF10" s="17">
        <v>2.3828491700651201E-2</v>
      </c>
      <c r="BG10" s="17">
        <v>0</v>
      </c>
    </row>
    <row r="11" spans="2:59" x14ac:dyDescent="0.35">
      <c r="B11" s="18" t="s">
        <v>692</v>
      </c>
      <c r="C11" s="17">
        <v>6.2604425024605795E-2</v>
      </c>
      <c r="D11" s="17">
        <v>6.2281463577127702E-2</v>
      </c>
      <c r="E11" s="17">
        <v>6.3637026259381196E-2</v>
      </c>
      <c r="F11" s="17"/>
      <c r="G11" s="17">
        <v>4.2567542240663198E-2</v>
      </c>
      <c r="H11" s="17">
        <v>3.08963628876271E-2</v>
      </c>
      <c r="I11" s="17">
        <v>9.5646878043568501E-2</v>
      </c>
      <c r="J11" s="17">
        <v>0.115459424180024</v>
      </c>
      <c r="K11" s="17">
        <v>3.7874295462801202E-2</v>
      </c>
      <c r="L11" s="17">
        <v>5.54081407857017E-2</v>
      </c>
      <c r="M11" s="17"/>
      <c r="N11" s="17">
        <v>5.79380854946593E-2</v>
      </c>
      <c r="O11" s="17">
        <v>6.3871129090450701E-2</v>
      </c>
      <c r="P11" s="17">
        <v>6.1899678647104397E-2</v>
      </c>
      <c r="Q11" s="17">
        <v>6.6828682670233799E-2</v>
      </c>
      <c r="R11" s="17"/>
      <c r="S11" s="17">
        <v>4.2040641572459903E-2</v>
      </c>
      <c r="T11" s="17">
        <v>3.5946840101255699E-2</v>
      </c>
      <c r="U11" s="17">
        <v>9.2766322128111797E-2</v>
      </c>
      <c r="V11" s="17">
        <v>4.1089797209341E-2</v>
      </c>
      <c r="W11" s="17">
        <v>8.4438853697346994E-2</v>
      </c>
      <c r="X11" s="17">
        <v>0.11431657465178401</v>
      </c>
      <c r="Y11" s="17">
        <v>3.0286331944636601E-2</v>
      </c>
      <c r="Z11" s="17">
        <v>0</v>
      </c>
      <c r="AA11" s="17">
        <v>8.97644269482369E-2</v>
      </c>
      <c r="AB11" s="17">
        <v>4.5504928310906301E-2</v>
      </c>
      <c r="AC11" s="17">
        <v>0.14908504813287199</v>
      </c>
      <c r="AD11" s="17">
        <v>0</v>
      </c>
      <c r="AE11" s="17"/>
      <c r="AF11" s="17">
        <v>7.7694079116975998E-2</v>
      </c>
      <c r="AG11" s="17">
        <v>5.5100942958787001E-2</v>
      </c>
      <c r="AH11" s="17">
        <v>5.4271624330764399E-2</v>
      </c>
      <c r="AI11" s="17"/>
      <c r="AJ11" s="17">
        <v>7.5370001801075198E-2</v>
      </c>
      <c r="AK11" s="17">
        <v>6.9013020872330896E-2</v>
      </c>
      <c r="AL11" s="17">
        <v>6.7006198958449198E-2</v>
      </c>
      <c r="AM11" s="17">
        <v>0</v>
      </c>
      <c r="AN11" s="17">
        <v>7.0802025902813398E-2</v>
      </c>
      <c r="AO11" s="17"/>
      <c r="AP11" s="17">
        <v>7.3620596019057502E-2</v>
      </c>
      <c r="AQ11" s="17">
        <v>5.73472121188007E-2</v>
      </c>
      <c r="AR11" s="17">
        <v>4.64362056174972E-2</v>
      </c>
      <c r="AS11" s="17">
        <v>5.4742788558296701E-2</v>
      </c>
      <c r="AT11" s="17">
        <v>0.10692940767649201</v>
      </c>
      <c r="AU11" s="17"/>
      <c r="AV11" s="17">
        <v>5.6180002225704601E-2</v>
      </c>
      <c r="AW11" s="17">
        <v>7.0741982357405905E-2</v>
      </c>
      <c r="AX11" s="17">
        <v>8.0017537650030196E-2</v>
      </c>
      <c r="AY11" s="17">
        <v>6.3314013574629499E-2</v>
      </c>
      <c r="AZ11" s="17">
        <v>5.2758805657889603E-2</v>
      </c>
      <c r="BA11" s="17">
        <v>7.7468344506275003E-2</v>
      </c>
      <c r="BB11" s="17"/>
      <c r="BC11" s="17">
        <v>5.9003151274052097E-2</v>
      </c>
      <c r="BD11" s="17">
        <v>8.0081011350780898E-2</v>
      </c>
      <c r="BE11" s="17">
        <v>6.7357581159097596E-2</v>
      </c>
      <c r="BF11" s="17">
        <v>5.7385673082455103E-2</v>
      </c>
      <c r="BG11" s="17">
        <v>0</v>
      </c>
    </row>
    <row r="12" spans="2:59" x14ac:dyDescent="0.35">
      <c r="B12" s="18" t="s">
        <v>691</v>
      </c>
      <c r="C12" s="17">
        <v>0.222389425154744</v>
      </c>
      <c r="D12" s="17">
        <v>0.23352781646050999</v>
      </c>
      <c r="E12" s="17">
        <v>0.21353913842593999</v>
      </c>
      <c r="F12" s="17"/>
      <c r="G12" s="17">
        <v>0.24328940120529199</v>
      </c>
      <c r="H12" s="17">
        <v>0.23203977341423901</v>
      </c>
      <c r="I12" s="17">
        <v>0.218063139714197</v>
      </c>
      <c r="J12" s="17">
        <v>0.201180087789293</v>
      </c>
      <c r="K12" s="17">
        <v>0.201233424422609</v>
      </c>
      <c r="L12" s="17">
        <v>0.234541362537658</v>
      </c>
      <c r="M12" s="17"/>
      <c r="N12" s="17">
        <v>0.233169229708732</v>
      </c>
      <c r="O12" s="17">
        <v>0.227098867068007</v>
      </c>
      <c r="P12" s="17">
        <v>0.221447764200356</v>
      </c>
      <c r="Q12" s="17">
        <v>0.20735990611322799</v>
      </c>
      <c r="R12" s="17"/>
      <c r="S12" s="17">
        <v>0.20652098740539901</v>
      </c>
      <c r="T12" s="17">
        <v>0.23668662905742699</v>
      </c>
      <c r="U12" s="17">
        <v>0.14752848643834901</v>
      </c>
      <c r="V12" s="17">
        <v>0.25087444453283397</v>
      </c>
      <c r="W12" s="17">
        <v>0.123140768910425</v>
      </c>
      <c r="X12" s="17">
        <v>0.28564981512301701</v>
      </c>
      <c r="Y12" s="17">
        <v>0.28865093948880499</v>
      </c>
      <c r="Z12" s="17">
        <v>0.20621679718356001</v>
      </c>
      <c r="AA12" s="17">
        <v>0.20860803034485501</v>
      </c>
      <c r="AB12" s="17">
        <v>0.20828282621296801</v>
      </c>
      <c r="AC12" s="17">
        <v>0.261200211248793</v>
      </c>
      <c r="AD12" s="17">
        <v>0.26306167656197299</v>
      </c>
      <c r="AE12" s="17"/>
      <c r="AF12" s="17">
        <v>0.22572261222644199</v>
      </c>
      <c r="AG12" s="17">
        <v>0.20909396374726</v>
      </c>
      <c r="AH12" s="17">
        <v>0.252796559989659</v>
      </c>
      <c r="AI12" s="17"/>
      <c r="AJ12" s="17">
        <v>0.22738133841427299</v>
      </c>
      <c r="AK12" s="17">
        <v>0.162763049344403</v>
      </c>
      <c r="AL12" s="17">
        <v>0.176714486234058</v>
      </c>
      <c r="AM12" s="17">
        <v>0.66950612788030595</v>
      </c>
      <c r="AN12" s="17">
        <v>0.29464424922681398</v>
      </c>
      <c r="AO12" s="17"/>
      <c r="AP12" s="17">
        <v>0.22657280657408599</v>
      </c>
      <c r="AQ12" s="17">
        <v>0.159446675136035</v>
      </c>
      <c r="AR12" s="17">
        <v>0.25635069512522102</v>
      </c>
      <c r="AS12" s="17">
        <v>0.26852536542265998</v>
      </c>
      <c r="AT12" s="17">
        <v>0.22498666447513199</v>
      </c>
      <c r="AU12" s="17"/>
      <c r="AV12" s="17">
        <v>0.14732917811731899</v>
      </c>
      <c r="AW12" s="17">
        <v>0.197339756684067</v>
      </c>
      <c r="AX12" s="17">
        <v>0.27240320929483203</v>
      </c>
      <c r="AY12" s="17">
        <v>0.27348176905629801</v>
      </c>
      <c r="AZ12" s="17">
        <v>0.20555211603033099</v>
      </c>
      <c r="BA12" s="17">
        <v>0.26668719597552698</v>
      </c>
      <c r="BB12" s="17"/>
      <c r="BC12" s="17">
        <v>0.183922631422059</v>
      </c>
      <c r="BD12" s="17">
        <v>0.23718997475423001</v>
      </c>
      <c r="BE12" s="17">
        <v>0.22014717801783901</v>
      </c>
      <c r="BF12" s="17">
        <v>0.204947239035604</v>
      </c>
      <c r="BG12" s="17">
        <v>0.20579155183692099</v>
      </c>
    </row>
    <row r="13" spans="2:59" x14ac:dyDescent="0.35">
      <c r="B13" s="18" t="s">
        <v>690</v>
      </c>
      <c r="C13" s="17">
        <v>0.28939610440001201</v>
      </c>
      <c r="D13" s="17">
        <v>0.25626693971069903</v>
      </c>
      <c r="E13" s="17">
        <v>0.32640499358846797</v>
      </c>
      <c r="F13" s="17"/>
      <c r="G13" s="17">
        <v>0.33951462976860203</v>
      </c>
      <c r="H13" s="17">
        <v>0.24438461813861501</v>
      </c>
      <c r="I13" s="17">
        <v>0.30041949882401098</v>
      </c>
      <c r="J13" s="17">
        <v>0.26492501396266399</v>
      </c>
      <c r="K13" s="17">
        <v>0.30654055360385901</v>
      </c>
      <c r="L13" s="17">
        <v>0.28902712065341002</v>
      </c>
      <c r="M13" s="17"/>
      <c r="N13" s="17">
        <v>0.27182610354131698</v>
      </c>
      <c r="O13" s="17">
        <v>0.26109119249581902</v>
      </c>
      <c r="P13" s="17">
        <v>0.30452587969678802</v>
      </c>
      <c r="Q13" s="17">
        <v>0.32207908077712399</v>
      </c>
      <c r="R13" s="17"/>
      <c r="S13" s="17">
        <v>0.26119090529949701</v>
      </c>
      <c r="T13" s="17">
        <v>0.27210809086180199</v>
      </c>
      <c r="U13" s="17">
        <v>0.39749941747682899</v>
      </c>
      <c r="V13" s="17">
        <v>0.30079155288357801</v>
      </c>
      <c r="W13" s="17">
        <v>0.37530484814379</v>
      </c>
      <c r="X13" s="17">
        <v>0.31864643601843601</v>
      </c>
      <c r="Y13" s="17">
        <v>0.24359686671028599</v>
      </c>
      <c r="Z13" s="17">
        <v>0.33019103747689899</v>
      </c>
      <c r="AA13" s="17">
        <v>0.24404819274867701</v>
      </c>
      <c r="AB13" s="17">
        <v>0.26614607191338302</v>
      </c>
      <c r="AC13" s="17">
        <v>0.20658488428934399</v>
      </c>
      <c r="AD13" s="17">
        <v>0.29166702161123298</v>
      </c>
      <c r="AE13" s="17"/>
      <c r="AF13" s="17">
        <v>0.26303485885870098</v>
      </c>
      <c r="AG13" s="17">
        <v>0.28725889325179998</v>
      </c>
      <c r="AH13" s="17">
        <v>0.315642362791346</v>
      </c>
      <c r="AI13" s="17"/>
      <c r="AJ13" s="17">
        <v>0.28309341020283602</v>
      </c>
      <c r="AK13" s="17">
        <v>0.31204290660392298</v>
      </c>
      <c r="AL13" s="17">
        <v>0.35528139839450701</v>
      </c>
      <c r="AM13" s="17">
        <v>0.21347952653819799</v>
      </c>
      <c r="AN13" s="17">
        <v>0.27408895404835198</v>
      </c>
      <c r="AO13" s="17"/>
      <c r="AP13" s="17">
        <v>0.27235538774659401</v>
      </c>
      <c r="AQ13" s="17">
        <v>0.28126559982522198</v>
      </c>
      <c r="AR13" s="17">
        <v>0.30885018647853602</v>
      </c>
      <c r="AS13" s="17">
        <v>0.28578440803753702</v>
      </c>
      <c r="AT13" s="17">
        <v>0.32869657169965499</v>
      </c>
      <c r="AU13" s="17"/>
      <c r="AV13" s="17">
        <v>0.30146504931411899</v>
      </c>
      <c r="AW13" s="17">
        <v>0.29810033751970699</v>
      </c>
      <c r="AX13" s="17">
        <v>0.30168101128096703</v>
      </c>
      <c r="AY13" s="17">
        <v>0.24501277682361799</v>
      </c>
      <c r="AZ13" s="17">
        <v>0.329622118630642</v>
      </c>
      <c r="BA13" s="17">
        <v>0.33110100014211502</v>
      </c>
      <c r="BB13" s="17"/>
      <c r="BC13" s="17">
        <v>0.29616337386861602</v>
      </c>
      <c r="BD13" s="17">
        <v>0.30542843582406698</v>
      </c>
      <c r="BE13" s="17">
        <v>0.29481967314441898</v>
      </c>
      <c r="BF13" s="17">
        <v>0.306559073934698</v>
      </c>
      <c r="BG13" s="17">
        <v>0.152046736171698</v>
      </c>
    </row>
    <row r="14" spans="2:59" x14ac:dyDescent="0.35">
      <c r="B14" s="18" t="s">
        <v>689</v>
      </c>
      <c r="C14" s="17">
        <v>0.16644276455162199</v>
      </c>
      <c r="D14" s="17">
        <v>0.176723031397191</v>
      </c>
      <c r="E14" s="17">
        <v>0.15783815468358101</v>
      </c>
      <c r="F14" s="17"/>
      <c r="G14" s="17">
        <v>0.163634547476503</v>
      </c>
      <c r="H14" s="17">
        <v>0.21928084267313899</v>
      </c>
      <c r="I14" s="17">
        <v>0.129362190346722</v>
      </c>
      <c r="J14" s="17">
        <v>0.14473274666080299</v>
      </c>
      <c r="K14" s="17">
        <v>0.148791827796766</v>
      </c>
      <c r="L14" s="17">
        <v>0.18335512476065099</v>
      </c>
      <c r="M14" s="17"/>
      <c r="N14" s="17">
        <v>0.16229706985450601</v>
      </c>
      <c r="O14" s="17">
        <v>0.185702565413641</v>
      </c>
      <c r="P14" s="17">
        <v>0.183605952645648</v>
      </c>
      <c r="Q14" s="17">
        <v>0.13593451582195201</v>
      </c>
      <c r="R14" s="17"/>
      <c r="S14" s="17">
        <v>0.22203099039108001</v>
      </c>
      <c r="T14" s="17">
        <v>0.20891570370134799</v>
      </c>
      <c r="U14" s="17">
        <v>0.186229258822912</v>
      </c>
      <c r="V14" s="17">
        <v>8.8078115967836199E-2</v>
      </c>
      <c r="W14" s="17">
        <v>0.105878963124801</v>
      </c>
      <c r="X14" s="17">
        <v>0.106120774205075</v>
      </c>
      <c r="Y14" s="17">
        <v>0.210156595433454</v>
      </c>
      <c r="Z14" s="17">
        <v>0.231340545812276</v>
      </c>
      <c r="AA14" s="17">
        <v>0.11867781559231</v>
      </c>
      <c r="AB14" s="17">
        <v>0.17997964915064299</v>
      </c>
      <c r="AC14" s="17">
        <v>0.19037560880134899</v>
      </c>
      <c r="AD14" s="17">
        <v>0.162235158855042</v>
      </c>
      <c r="AE14" s="17"/>
      <c r="AF14" s="17">
        <v>0.16183381109529299</v>
      </c>
      <c r="AG14" s="17">
        <v>0.17563502638248599</v>
      </c>
      <c r="AH14" s="17">
        <v>0.14820472878035201</v>
      </c>
      <c r="AI14" s="17"/>
      <c r="AJ14" s="17">
        <v>0.17275281971715001</v>
      </c>
      <c r="AK14" s="17">
        <v>0.20098267593146399</v>
      </c>
      <c r="AL14" s="17">
        <v>0.15014895014865501</v>
      </c>
      <c r="AM14" s="17">
        <v>0</v>
      </c>
      <c r="AN14" s="17">
        <v>7.4987070358063304E-2</v>
      </c>
      <c r="AO14" s="17"/>
      <c r="AP14" s="17">
        <v>0.18087163376153001</v>
      </c>
      <c r="AQ14" s="17">
        <v>0.19005094904647099</v>
      </c>
      <c r="AR14" s="17">
        <v>0.11694020359719701</v>
      </c>
      <c r="AS14" s="17">
        <v>0.12851418377087001</v>
      </c>
      <c r="AT14" s="17">
        <v>0.168974570139869</v>
      </c>
      <c r="AU14" s="17"/>
      <c r="AV14" s="17">
        <v>0.18334508241410299</v>
      </c>
      <c r="AW14" s="17">
        <v>0.176296035354156</v>
      </c>
      <c r="AX14" s="17">
        <v>0.158836083958381</v>
      </c>
      <c r="AY14" s="17">
        <v>0.17488519369977601</v>
      </c>
      <c r="AZ14" s="17">
        <v>0.16483770121074701</v>
      </c>
      <c r="BA14" s="17">
        <v>0.101744425402194</v>
      </c>
      <c r="BB14" s="17"/>
      <c r="BC14" s="17">
        <v>0.187036787114465</v>
      </c>
      <c r="BD14" s="17">
        <v>0.19964130669878399</v>
      </c>
      <c r="BE14" s="17">
        <v>0.15143539353546401</v>
      </c>
      <c r="BF14" s="17">
        <v>0.16002929374710401</v>
      </c>
      <c r="BG14" s="17">
        <v>0.32664236648251099</v>
      </c>
    </row>
    <row r="15" spans="2:59" x14ac:dyDescent="0.35">
      <c r="B15" s="18" t="s">
        <v>803</v>
      </c>
      <c r="C15" s="17">
        <v>0.15172947646580801</v>
      </c>
      <c r="D15" s="17">
        <v>0.15822527420531701</v>
      </c>
      <c r="E15" s="17">
        <v>0.13918589603217099</v>
      </c>
      <c r="F15" s="17"/>
      <c r="G15" s="17">
        <v>0.159658025922428</v>
      </c>
      <c r="H15" s="17">
        <v>0.19994795448311101</v>
      </c>
      <c r="I15" s="17">
        <v>0.166754087577102</v>
      </c>
      <c r="J15" s="17">
        <v>0.172504163143544</v>
      </c>
      <c r="K15" s="17">
        <v>0.13459899637794101</v>
      </c>
      <c r="L15" s="17">
        <v>9.2535168350579303E-2</v>
      </c>
      <c r="M15" s="17"/>
      <c r="N15" s="17">
        <v>0.18356173173367299</v>
      </c>
      <c r="O15" s="17">
        <v>0.15583608868564899</v>
      </c>
      <c r="P15" s="17">
        <v>0.10961327509279301</v>
      </c>
      <c r="Q15" s="17">
        <v>0.15291133831479201</v>
      </c>
      <c r="R15" s="17"/>
      <c r="S15" s="17">
        <v>0.20045790474778899</v>
      </c>
      <c r="T15" s="17">
        <v>0.128968667862881</v>
      </c>
      <c r="U15" s="17">
        <v>8.5364622074799695E-2</v>
      </c>
      <c r="V15" s="17">
        <v>0.243035213264508</v>
      </c>
      <c r="W15" s="17">
        <v>9.3715217972942799E-2</v>
      </c>
      <c r="X15" s="17">
        <v>0.101922798495931</v>
      </c>
      <c r="Y15" s="17">
        <v>9.6674863377242307E-2</v>
      </c>
      <c r="Z15" s="17">
        <v>0.12673030845184599</v>
      </c>
      <c r="AA15" s="17">
        <v>0.227224077872584</v>
      </c>
      <c r="AB15" s="17">
        <v>0.15638991978487801</v>
      </c>
      <c r="AC15" s="17">
        <v>0.157800585100279</v>
      </c>
      <c r="AD15" s="17">
        <v>0.177329251868381</v>
      </c>
      <c r="AE15" s="17"/>
      <c r="AF15" s="17">
        <v>0.14487041422188199</v>
      </c>
      <c r="AG15" s="17">
        <v>0.160669941315147</v>
      </c>
      <c r="AH15" s="17">
        <v>0.15386284048389301</v>
      </c>
      <c r="AI15" s="17"/>
      <c r="AJ15" s="17">
        <v>0.13260367693592001</v>
      </c>
      <c r="AK15" s="17">
        <v>0.19583762578988601</v>
      </c>
      <c r="AL15" s="17">
        <v>0.134117384884927</v>
      </c>
      <c r="AM15" s="17">
        <v>0</v>
      </c>
      <c r="AN15" s="17">
        <v>0.119299045507636</v>
      </c>
      <c r="AO15" s="17"/>
      <c r="AP15" s="17">
        <v>0.118081768367826</v>
      </c>
      <c r="AQ15" s="17">
        <v>0.23575533087314199</v>
      </c>
      <c r="AR15" s="17">
        <v>0.19437092335217299</v>
      </c>
      <c r="AS15" s="17">
        <v>8.8787170146806801E-2</v>
      </c>
      <c r="AT15" s="17">
        <v>0.117890185244556</v>
      </c>
      <c r="AU15" s="17"/>
      <c r="AV15" s="17">
        <v>0.22250954740648901</v>
      </c>
      <c r="AW15" s="17">
        <v>0.12196072503406701</v>
      </c>
      <c r="AX15" s="17">
        <v>0.123004993385505</v>
      </c>
      <c r="AY15" s="17">
        <v>0.119478135837031</v>
      </c>
      <c r="AZ15" s="17">
        <v>0.17646928265259099</v>
      </c>
      <c r="BA15" s="17">
        <v>9.0123308597737206E-2</v>
      </c>
      <c r="BB15" s="17"/>
      <c r="BC15" s="17">
        <v>0.11858616027527601</v>
      </c>
      <c r="BD15" s="17">
        <v>8.9649349578637696E-2</v>
      </c>
      <c r="BE15" s="17">
        <v>0.18454753911421101</v>
      </c>
      <c r="BF15" s="17">
        <v>0.22153048066035899</v>
      </c>
      <c r="BG15" s="17">
        <v>0.17952760176842</v>
      </c>
    </row>
    <row r="16" spans="2:59" x14ac:dyDescent="0.35">
      <c r="B16" s="18" t="s">
        <v>100</v>
      </c>
      <c r="C16" s="19">
        <v>5.5519551646038397E-2</v>
      </c>
      <c r="D16" s="19">
        <v>5.8153227779054698E-2</v>
      </c>
      <c r="E16" s="19">
        <v>4.98521123013363E-2</v>
      </c>
      <c r="F16" s="19"/>
      <c r="G16" s="19">
        <v>3.1103523057563299E-2</v>
      </c>
      <c r="H16" s="19">
        <v>2.7553009881854801E-2</v>
      </c>
      <c r="I16" s="19">
        <v>3.00838873373513E-2</v>
      </c>
      <c r="J16" s="19">
        <v>6.97263260418126E-2</v>
      </c>
      <c r="K16" s="19">
        <v>9.3641071642330098E-2</v>
      </c>
      <c r="L16" s="19">
        <v>7.7487527876234696E-2</v>
      </c>
      <c r="M16" s="19"/>
      <c r="N16" s="19">
        <v>3.4016121193363301E-2</v>
      </c>
      <c r="O16" s="19">
        <v>6.33410508509476E-2</v>
      </c>
      <c r="P16" s="19">
        <v>6.3853881887840802E-2</v>
      </c>
      <c r="Q16" s="19">
        <v>6.2468315631470601E-2</v>
      </c>
      <c r="R16" s="19"/>
      <c r="S16" s="19">
        <v>3.3000466662434898E-2</v>
      </c>
      <c r="T16" s="19">
        <v>7.0163919160219898E-2</v>
      </c>
      <c r="U16" s="19">
        <v>3.5094946926033002E-2</v>
      </c>
      <c r="V16" s="19">
        <v>2.4255223446419599E-2</v>
      </c>
      <c r="W16" s="19">
        <v>0.13019806501648201</v>
      </c>
      <c r="X16" s="19">
        <v>7.3343601505758305E-2</v>
      </c>
      <c r="Y16" s="19">
        <v>1.47527978295783E-2</v>
      </c>
      <c r="Z16" s="19">
        <v>6.2547372895019507E-2</v>
      </c>
      <c r="AA16" s="19">
        <v>7.5253532332628006E-2</v>
      </c>
      <c r="AB16" s="19">
        <v>5.9569750576270897E-2</v>
      </c>
      <c r="AC16" s="19">
        <v>3.4953662427364002E-2</v>
      </c>
      <c r="AD16" s="19">
        <v>4.8729501908007303E-2</v>
      </c>
      <c r="AE16" s="19"/>
      <c r="AF16" s="19">
        <v>6.3299465311052697E-2</v>
      </c>
      <c r="AG16" s="19">
        <v>5.1645606967793099E-2</v>
      </c>
      <c r="AH16" s="19">
        <v>5.3619580227996101E-2</v>
      </c>
      <c r="AI16" s="19"/>
      <c r="AJ16" s="19">
        <v>5.3928504704103201E-2</v>
      </c>
      <c r="AK16" s="19">
        <v>3.23493408007735E-2</v>
      </c>
      <c r="AL16" s="19">
        <v>2.2002606001717301E-2</v>
      </c>
      <c r="AM16" s="19">
        <v>0</v>
      </c>
      <c r="AN16" s="19">
        <v>0.10458350084300801</v>
      </c>
      <c r="AO16" s="19"/>
      <c r="AP16" s="19">
        <v>6.7343380773233194E-2</v>
      </c>
      <c r="AQ16" s="19">
        <v>3.34211672074783E-2</v>
      </c>
      <c r="AR16" s="19">
        <v>2.13204994160653E-2</v>
      </c>
      <c r="AS16" s="19">
        <v>9.9892268007652205E-2</v>
      </c>
      <c r="AT16" s="19">
        <v>5.2522600764295602E-2</v>
      </c>
      <c r="AU16" s="19"/>
      <c r="AV16" s="19">
        <v>3.6910796217525903E-2</v>
      </c>
      <c r="AW16" s="19">
        <v>7.1586708981105501E-2</v>
      </c>
      <c r="AX16" s="19">
        <v>1.7065351858531901E-2</v>
      </c>
      <c r="AY16" s="19">
        <v>5.5904449136996402E-2</v>
      </c>
      <c r="AZ16" s="19">
        <v>7.0759975817798706E-2</v>
      </c>
      <c r="BA16" s="19">
        <v>0.101254302177189</v>
      </c>
      <c r="BB16" s="19"/>
      <c r="BC16" s="19">
        <v>0.11216819960932201</v>
      </c>
      <c r="BD16" s="19">
        <v>5.8908567422005197E-2</v>
      </c>
      <c r="BE16" s="19">
        <v>1.85239811287106E-2</v>
      </c>
      <c r="BF16" s="19">
        <v>1.41878860088632E-2</v>
      </c>
      <c r="BG16" s="19">
        <v>7.0759040067084597E-2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826</v>
      </c>
      <c r="E2" s="26"/>
    </row>
    <row r="6" spans="2:5" ht="50" customHeight="1" x14ac:dyDescent="0.35">
      <c r="B6" s="20" t="s">
        <v>15</v>
      </c>
      <c r="C6" s="20" t="s">
        <v>822</v>
      </c>
      <c r="D6" s="20" t="s">
        <v>821</v>
      </c>
    </row>
    <row r="7" spans="2:5" x14ac:dyDescent="0.35">
      <c r="B7" s="18" t="s">
        <v>805</v>
      </c>
      <c r="C7" s="17">
        <v>1.3818498255783599E-2</v>
      </c>
      <c r="D7" s="17">
        <v>3.0726435536658998E-2</v>
      </c>
    </row>
    <row r="8" spans="2:5" x14ac:dyDescent="0.35">
      <c r="B8" s="18" t="s">
        <v>598</v>
      </c>
      <c r="C8" s="17">
        <v>2.3959434318308201E-2</v>
      </c>
      <c r="D8" s="17">
        <v>4.0059877474179398E-2</v>
      </c>
    </row>
    <row r="9" spans="2:5" x14ac:dyDescent="0.35">
      <c r="B9" s="18" t="s">
        <v>692</v>
      </c>
      <c r="C9" s="17">
        <v>6.2645616198094195E-2</v>
      </c>
      <c r="D9" s="17">
        <v>9.2163424315373402E-2</v>
      </c>
    </row>
    <row r="10" spans="2:5" x14ac:dyDescent="0.35">
      <c r="B10" s="18" t="s">
        <v>691</v>
      </c>
      <c r="C10" s="17">
        <v>0.21673145156044801</v>
      </c>
      <c r="D10" s="17">
        <v>0.231025071289513</v>
      </c>
    </row>
    <row r="11" spans="2:5" x14ac:dyDescent="0.35">
      <c r="B11" s="18" t="s">
        <v>690</v>
      </c>
      <c r="C11" s="17">
        <v>0.284103582422157</v>
      </c>
      <c r="D11" s="17">
        <v>0.25367000209673501</v>
      </c>
    </row>
    <row r="12" spans="2:5" x14ac:dyDescent="0.35">
      <c r="B12" s="18" t="s">
        <v>689</v>
      </c>
      <c r="C12" s="17">
        <v>0.192299311329551</v>
      </c>
      <c r="D12" s="17">
        <v>0.177910042962588</v>
      </c>
    </row>
    <row r="13" spans="2:5" x14ac:dyDescent="0.35">
      <c r="B13" s="18" t="s">
        <v>806</v>
      </c>
      <c r="C13" s="17">
        <v>0.15413429598947501</v>
      </c>
      <c r="D13" s="17">
        <v>0.129619605215124</v>
      </c>
    </row>
    <row r="14" spans="2:5" x14ac:dyDescent="0.35">
      <c r="B14" s="18" t="s">
        <v>100</v>
      </c>
      <c r="C14" s="17">
        <v>5.23078099261838E-2</v>
      </c>
      <c r="D14" s="17">
        <v>4.4825541109827803E-2</v>
      </c>
    </row>
    <row r="15" spans="2:5" x14ac:dyDescent="0.35">
      <c r="B15" s="16" t="s">
        <v>724</v>
      </c>
      <c r="C15" s="16"/>
      <c r="D15" s="16"/>
    </row>
    <row r="16" spans="2:5" x14ac:dyDescent="0.35">
      <c r="B16" t="s">
        <v>80</v>
      </c>
    </row>
    <row r="17" spans="2:2" x14ac:dyDescent="0.35">
      <c r="B17" t="s">
        <v>81</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805</v>
      </c>
      <c r="C9" s="17">
        <v>1.3818498255783599E-2</v>
      </c>
      <c r="D9" s="17">
        <v>1.8856235537081299E-2</v>
      </c>
      <c r="E9" s="17">
        <v>8.8406097336915304E-3</v>
      </c>
      <c r="F9" s="17"/>
      <c r="G9" s="17">
        <v>0</v>
      </c>
      <c r="H9" s="17">
        <v>7.8590949042255404E-3</v>
      </c>
      <c r="I9" s="17">
        <v>2.9540077337720901E-2</v>
      </c>
      <c r="J9" s="17">
        <v>9.3350043195451395E-3</v>
      </c>
      <c r="K9" s="17">
        <v>1.89324933562579E-2</v>
      </c>
      <c r="L9" s="17">
        <v>1.45695938420201E-2</v>
      </c>
      <c r="M9" s="17"/>
      <c r="N9" s="17">
        <v>0</v>
      </c>
      <c r="O9" s="17">
        <v>2.56203770502073E-2</v>
      </c>
      <c r="P9" s="17">
        <v>1.28662257592853E-2</v>
      </c>
      <c r="Q9" s="17">
        <v>1.7272058060399598E-2</v>
      </c>
      <c r="R9" s="17"/>
      <c r="S9" s="17">
        <v>1.0971562718729301E-2</v>
      </c>
      <c r="T9" s="17">
        <v>1.09779649435194E-2</v>
      </c>
      <c r="U9" s="17">
        <v>0</v>
      </c>
      <c r="V9" s="17">
        <v>6.0366167497060801E-2</v>
      </c>
      <c r="W9" s="17">
        <v>4.5267474533592103E-2</v>
      </c>
      <c r="X9" s="17">
        <v>0</v>
      </c>
      <c r="Y9" s="17">
        <v>0</v>
      </c>
      <c r="Z9" s="17">
        <v>0</v>
      </c>
      <c r="AA9" s="17">
        <v>0</v>
      </c>
      <c r="AB9" s="17">
        <v>1.29365995732388E-2</v>
      </c>
      <c r="AC9" s="17">
        <v>0</v>
      </c>
      <c r="AD9" s="17">
        <v>5.6977389195363201E-2</v>
      </c>
      <c r="AE9" s="17"/>
      <c r="AF9" s="17">
        <v>2.77773915007462E-2</v>
      </c>
      <c r="AG9" s="17">
        <v>1.02908808912144E-2</v>
      </c>
      <c r="AH9" s="17">
        <v>0</v>
      </c>
      <c r="AI9" s="17"/>
      <c r="AJ9" s="17">
        <v>8.4706615633086992E-3</v>
      </c>
      <c r="AK9" s="17">
        <v>0</v>
      </c>
      <c r="AL9" s="17">
        <v>0</v>
      </c>
      <c r="AM9" s="17">
        <v>0.29681224888646501</v>
      </c>
      <c r="AN9" s="17">
        <v>3.0336987494316101E-2</v>
      </c>
      <c r="AO9" s="17"/>
      <c r="AP9" s="17">
        <v>1.33709140122863E-2</v>
      </c>
      <c r="AQ9" s="17">
        <v>0</v>
      </c>
      <c r="AR9" s="17">
        <v>0</v>
      </c>
      <c r="AS9" s="17">
        <v>3.59127482190102E-2</v>
      </c>
      <c r="AT9" s="17">
        <v>2.2664955684428601E-2</v>
      </c>
      <c r="AU9" s="17"/>
      <c r="AV9" s="17">
        <v>0</v>
      </c>
      <c r="AW9" s="17">
        <v>1.39017902330087E-2</v>
      </c>
      <c r="AX9" s="17">
        <v>0</v>
      </c>
      <c r="AY9" s="17">
        <v>3.9428089575485999E-2</v>
      </c>
      <c r="AZ9" s="17">
        <v>1.4990212522623701E-2</v>
      </c>
      <c r="BA9" s="17">
        <v>1.7321341231762301E-2</v>
      </c>
      <c r="BB9" s="17"/>
      <c r="BC9" s="17">
        <v>0</v>
      </c>
      <c r="BD9" s="17">
        <v>1.7316926592739802E-2</v>
      </c>
      <c r="BE9" s="17">
        <v>1.12084287815973E-2</v>
      </c>
      <c r="BF9" s="17">
        <v>1.15318618302661E-2</v>
      </c>
      <c r="BG9" s="17">
        <v>0</v>
      </c>
    </row>
    <row r="10" spans="2:59" x14ac:dyDescent="0.35">
      <c r="B10" s="18" t="s">
        <v>598</v>
      </c>
      <c r="C10" s="17">
        <v>2.3959434318308201E-2</v>
      </c>
      <c r="D10" s="17">
        <v>4.1425576294880202E-2</v>
      </c>
      <c r="E10" s="17">
        <v>6.4316503178956904E-3</v>
      </c>
      <c r="F10" s="17"/>
      <c r="G10" s="17">
        <v>1.20573026360842E-2</v>
      </c>
      <c r="H10" s="17">
        <v>8.5711767177556897E-3</v>
      </c>
      <c r="I10" s="17">
        <v>1.9584478819686099E-2</v>
      </c>
      <c r="J10" s="17">
        <v>4.6378410510866601E-2</v>
      </c>
      <c r="K10" s="17">
        <v>3.7615828472735903E-2</v>
      </c>
      <c r="L10" s="17">
        <v>2.2170734977311399E-2</v>
      </c>
      <c r="M10" s="17"/>
      <c r="N10" s="17">
        <v>4.25006966932426E-2</v>
      </c>
      <c r="O10" s="17">
        <v>1.45885057676327E-2</v>
      </c>
      <c r="P10" s="17">
        <v>1.28976044902533E-2</v>
      </c>
      <c r="Q10" s="17">
        <v>2.4112668517154601E-2</v>
      </c>
      <c r="R10" s="17"/>
      <c r="S10" s="17">
        <v>1.1965653052695299E-2</v>
      </c>
      <c r="T10" s="17">
        <v>0</v>
      </c>
      <c r="U10" s="17">
        <v>5.1645485710755903E-2</v>
      </c>
      <c r="V10" s="17">
        <v>4.1810536165905597E-2</v>
      </c>
      <c r="W10" s="17">
        <v>2.2799159456226601E-2</v>
      </c>
      <c r="X10" s="17">
        <v>4.0121134940457402E-2</v>
      </c>
      <c r="Y10" s="17">
        <v>3.4877255104385101E-2</v>
      </c>
      <c r="Z10" s="17">
        <v>0</v>
      </c>
      <c r="AA10" s="17">
        <v>1.1011736695567599E-2</v>
      </c>
      <c r="AB10" s="17">
        <v>4.3442815313102998E-2</v>
      </c>
      <c r="AC10" s="17">
        <v>0</v>
      </c>
      <c r="AD10" s="17">
        <v>0</v>
      </c>
      <c r="AE10" s="17"/>
      <c r="AF10" s="17">
        <v>2.7653984347817701E-2</v>
      </c>
      <c r="AG10" s="17">
        <v>3.42699391454016E-2</v>
      </c>
      <c r="AH10" s="17">
        <v>0</v>
      </c>
      <c r="AI10" s="17"/>
      <c r="AJ10" s="17">
        <v>2.39439831293905E-2</v>
      </c>
      <c r="AK10" s="17">
        <v>2.60113291492007E-2</v>
      </c>
      <c r="AL10" s="17">
        <v>6.2146222078777201E-2</v>
      </c>
      <c r="AM10" s="17">
        <v>0</v>
      </c>
      <c r="AN10" s="17">
        <v>0</v>
      </c>
      <c r="AO10" s="17"/>
      <c r="AP10" s="17">
        <v>1.39633533827204E-2</v>
      </c>
      <c r="AQ10" s="17">
        <v>4.2819039064362803E-2</v>
      </c>
      <c r="AR10" s="17">
        <v>2.3428673714103E-2</v>
      </c>
      <c r="AS10" s="17">
        <v>2.4181403490082E-2</v>
      </c>
      <c r="AT10" s="17">
        <v>0</v>
      </c>
      <c r="AU10" s="17"/>
      <c r="AV10" s="17">
        <v>4.37696208331027E-2</v>
      </c>
      <c r="AW10" s="17">
        <v>2.27270454797419E-2</v>
      </c>
      <c r="AX10" s="17">
        <v>4.29236065732128E-2</v>
      </c>
      <c r="AY10" s="17">
        <v>9.5988315931720709E-3</v>
      </c>
      <c r="AZ10" s="17">
        <v>0</v>
      </c>
      <c r="BA10" s="17">
        <v>1.6938580047086801E-2</v>
      </c>
      <c r="BB10" s="17"/>
      <c r="BC10" s="17">
        <v>1.3299797093647E-2</v>
      </c>
      <c r="BD10" s="17">
        <v>1.5224449759887701E-2</v>
      </c>
      <c r="BE10" s="17">
        <v>3.2529415470388297E-2</v>
      </c>
      <c r="BF10" s="17">
        <v>3.9294424480968801E-2</v>
      </c>
      <c r="BG10" s="17">
        <v>0</v>
      </c>
    </row>
    <row r="11" spans="2:59" x14ac:dyDescent="0.35">
      <c r="B11" s="18" t="s">
        <v>692</v>
      </c>
      <c r="C11" s="17">
        <v>6.2645616198094195E-2</v>
      </c>
      <c r="D11" s="17">
        <v>6.9565333918429603E-2</v>
      </c>
      <c r="E11" s="17">
        <v>5.6298792030970601E-2</v>
      </c>
      <c r="F11" s="17"/>
      <c r="G11" s="17">
        <v>9.4070619256822904E-2</v>
      </c>
      <c r="H11" s="17">
        <v>3.5368157101645301E-2</v>
      </c>
      <c r="I11" s="17">
        <v>7.0218965403183703E-2</v>
      </c>
      <c r="J11" s="17">
        <v>8.7978093623357706E-2</v>
      </c>
      <c r="K11" s="17">
        <v>3.7901898431234801E-2</v>
      </c>
      <c r="L11" s="17">
        <v>5.7946883574491397E-2</v>
      </c>
      <c r="M11" s="17"/>
      <c r="N11" s="17">
        <v>5.6501404173022303E-2</v>
      </c>
      <c r="O11" s="17">
        <v>7.2278470701821904E-2</v>
      </c>
      <c r="P11" s="17">
        <v>4.90604137163419E-2</v>
      </c>
      <c r="Q11" s="17">
        <v>7.17886317601307E-2</v>
      </c>
      <c r="R11" s="17"/>
      <c r="S11" s="17">
        <v>2.3108563028255098E-2</v>
      </c>
      <c r="T11" s="17">
        <v>7.2574699750603697E-2</v>
      </c>
      <c r="U11" s="17">
        <v>7.3500900263048896E-2</v>
      </c>
      <c r="V11" s="17">
        <v>8.8725687927425106E-2</v>
      </c>
      <c r="W11" s="17">
        <v>3.9829549213734598E-2</v>
      </c>
      <c r="X11" s="17">
        <v>7.7753808580214107E-2</v>
      </c>
      <c r="Y11" s="17">
        <v>7.9298873087356295E-2</v>
      </c>
      <c r="Z11" s="17">
        <v>4.2973938180399497E-2</v>
      </c>
      <c r="AA11" s="17">
        <v>5.3594105574059497E-2</v>
      </c>
      <c r="AB11" s="17">
        <v>6.0284976787894601E-2</v>
      </c>
      <c r="AC11" s="17">
        <v>0.123920559500942</v>
      </c>
      <c r="AD11" s="17">
        <v>0</v>
      </c>
      <c r="AE11" s="17"/>
      <c r="AF11" s="17">
        <v>6.16140829950775E-2</v>
      </c>
      <c r="AG11" s="17">
        <v>5.5619772181931398E-2</v>
      </c>
      <c r="AH11" s="17">
        <v>6.7877454894476302E-2</v>
      </c>
      <c r="AI11" s="17"/>
      <c r="AJ11" s="17">
        <v>6.9360954678770695E-2</v>
      </c>
      <c r="AK11" s="17">
        <v>3.4299701612674802E-2</v>
      </c>
      <c r="AL11" s="17">
        <v>0.105718557739383</v>
      </c>
      <c r="AM11" s="17">
        <v>0</v>
      </c>
      <c r="AN11" s="17">
        <v>0.122835122618473</v>
      </c>
      <c r="AO11" s="17"/>
      <c r="AP11" s="17">
        <v>6.9013246019652696E-2</v>
      </c>
      <c r="AQ11" s="17">
        <v>4.4220231670889197E-2</v>
      </c>
      <c r="AR11" s="17">
        <v>8.5165885159663599E-2</v>
      </c>
      <c r="AS11" s="17">
        <v>8.9404021979755E-2</v>
      </c>
      <c r="AT11" s="17">
        <v>3.3274896520154397E-2</v>
      </c>
      <c r="AU11" s="17"/>
      <c r="AV11" s="17">
        <v>5.2923363493661599E-2</v>
      </c>
      <c r="AW11" s="17">
        <v>7.0125922063376298E-2</v>
      </c>
      <c r="AX11" s="17">
        <v>5.3714124641865597E-2</v>
      </c>
      <c r="AY11" s="17">
        <v>9.2826794055749506E-2</v>
      </c>
      <c r="AZ11" s="17">
        <v>2.2007445214115899E-2</v>
      </c>
      <c r="BA11" s="17">
        <v>7.6998136209663004E-2</v>
      </c>
      <c r="BB11" s="17"/>
      <c r="BC11" s="17">
        <v>6.3554126997425797E-2</v>
      </c>
      <c r="BD11" s="17">
        <v>5.4086828195248897E-2</v>
      </c>
      <c r="BE11" s="17">
        <v>6.7519038635112896E-2</v>
      </c>
      <c r="BF11" s="17">
        <v>6.5134716113014704E-2</v>
      </c>
      <c r="BG11" s="17">
        <v>6.5366422206075095E-2</v>
      </c>
    </row>
    <row r="12" spans="2:59" x14ac:dyDescent="0.35">
      <c r="B12" s="18" t="s">
        <v>691</v>
      </c>
      <c r="C12" s="17">
        <v>0.21673145156044801</v>
      </c>
      <c r="D12" s="17">
        <v>0.19682001100105001</v>
      </c>
      <c r="E12" s="17">
        <v>0.23945563918028301</v>
      </c>
      <c r="F12" s="17"/>
      <c r="G12" s="17">
        <v>0.191696915554117</v>
      </c>
      <c r="H12" s="17">
        <v>0.20351099294366601</v>
      </c>
      <c r="I12" s="17">
        <v>0.23562894047058899</v>
      </c>
      <c r="J12" s="17">
        <v>0.21690837328790699</v>
      </c>
      <c r="K12" s="17">
        <v>0.207975864411621</v>
      </c>
      <c r="L12" s="17">
        <v>0.23500815665145</v>
      </c>
      <c r="M12" s="17"/>
      <c r="N12" s="17">
        <v>0.239776014083149</v>
      </c>
      <c r="O12" s="17">
        <v>0.21154842757467701</v>
      </c>
      <c r="P12" s="17">
        <v>0.224352741142155</v>
      </c>
      <c r="Q12" s="17">
        <v>0.19103282824053</v>
      </c>
      <c r="R12" s="17"/>
      <c r="S12" s="17">
        <v>0.18123508563808599</v>
      </c>
      <c r="T12" s="17">
        <v>0.23607178273204099</v>
      </c>
      <c r="U12" s="17">
        <v>0.195844781730144</v>
      </c>
      <c r="V12" s="17">
        <v>0.16540269591339099</v>
      </c>
      <c r="W12" s="17">
        <v>0.244979795312533</v>
      </c>
      <c r="X12" s="17">
        <v>0.29322215284671699</v>
      </c>
      <c r="Y12" s="17">
        <v>0.26277701048240598</v>
      </c>
      <c r="Z12" s="17">
        <v>4.91440738246448E-2</v>
      </c>
      <c r="AA12" s="17">
        <v>0.27486631435522502</v>
      </c>
      <c r="AB12" s="17">
        <v>0.13165336609197201</v>
      </c>
      <c r="AC12" s="17">
        <v>0.25404779508712799</v>
      </c>
      <c r="AD12" s="17">
        <v>0.19697203210662001</v>
      </c>
      <c r="AE12" s="17"/>
      <c r="AF12" s="17">
        <v>0.20283615778161099</v>
      </c>
      <c r="AG12" s="17">
        <v>0.23341173232538301</v>
      </c>
      <c r="AH12" s="17">
        <v>0.20685272294622301</v>
      </c>
      <c r="AI12" s="17"/>
      <c r="AJ12" s="17">
        <v>0.244168766432274</v>
      </c>
      <c r="AK12" s="17">
        <v>0.17604059391851901</v>
      </c>
      <c r="AL12" s="17">
        <v>0.28197959834954101</v>
      </c>
      <c r="AM12" s="17">
        <v>0.42846778969581001</v>
      </c>
      <c r="AN12" s="17">
        <v>0.251084104876102</v>
      </c>
      <c r="AO12" s="17"/>
      <c r="AP12" s="17">
        <v>0.26149672130929102</v>
      </c>
      <c r="AQ12" s="17">
        <v>0.198371051976754</v>
      </c>
      <c r="AR12" s="17">
        <v>0.23617678664508501</v>
      </c>
      <c r="AS12" s="17">
        <v>0.19518676102611901</v>
      </c>
      <c r="AT12" s="17">
        <v>0.20597925023719699</v>
      </c>
      <c r="AU12" s="17"/>
      <c r="AV12" s="17">
        <v>0.19332544022144199</v>
      </c>
      <c r="AW12" s="17">
        <v>0.22834199800284299</v>
      </c>
      <c r="AX12" s="17">
        <v>0.30460405666671198</v>
      </c>
      <c r="AY12" s="17">
        <v>0.20861261194603201</v>
      </c>
      <c r="AZ12" s="17">
        <v>0.150263370270274</v>
      </c>
      <c r="BA12" s="17">
        <v>0.24703802886398901</v>
      </c>
      <c r="BB12" s="17"/>
      <c r="BC12" s="17">
        <v>0.21090315827942399</v>
      </c>
      <c r="BD12" s="17">
        <v>0.22066909233422999</v>
      </c>
      <c r="BE12" s="17">
        <v>0.22813242900157099</v>
      </c>
      <c r="BF12" s="17">
        <v>0.25702045783358701</v>
      </c>
      <c r="BG12" s="17">
        <v>7.2769544504233896E-2</v>
      </c>
    </row>
    <row r="13" spans="2:59" x14ac:dyDescent="0.35">
      <c r="B13" s="18" t="s">
        <v>690</v>
      </c>
      <c r="C13" s="17">
        <v>0.284103582422157</v>
      </c>
      <c r="D13" s="17">
        <v>0.26759811334676598</v>
      </c>
      <c r="E13" s="17">
        <v>0.30411437289392601</v>
      </c>
      <c r="F13" s="17"/>
      <c r="G13" s="17">
        <v>0.30063535233290001</v>
      </c>
      <c r="H13" s="17">
        <v>0.27699756447195401</v>
      </c>
      <c r="I13" s="17">
        <v>0.32122557059057399</v>
      </c>
      <c r="J13" s="17">
        <v>0.27388254304572002</v>
      </c>
      <c r="K13" s="17">
        <v>0.33703958200647899</v>
      </c>
      <c r="L13" s="17">
        <v>0.21778140468541199</v>
      </c>
      <c r="M13" s="17"/>
      <c r="N13" s="17">
        <v>0.26083224331939397</v>
      </c>
      <c r="O13" s="17">
        <v>0.250101236747306</v>
      </c>
      <c r="P13" s="17">
        <v>0.32290041345790099</v>
      </c>
      <c r="Q13" s="17">
        <v>0.30684653439583098</v>
      </c>
      <c r="R13" s="17"/>
      <c r="S13" s="17">
        <v>0.20957720065054899</v>
      </c>
      <c r="T13" s="17">
        <v>0.254264209038156</v>
      </c>
      <c r="U13" s="17">
        <v>0.34011488907162502</v>
      </c>
      <c r="V13" s="17">
        <v>0.24499227026471601</v>
      </c>
      <c r="W13" s="17">
        <v>0.28557858484014198</v>
      </c>
      <c r="X13" s="17">
        <v>0.31141872631845702</v>
      </c>
      <c r="Y13" s="17">
        <v>0.23492447011926601</v>
      </c>
      <c r="Z13" s="17">
        <v>0.49371423697218703</v>
      </c>
      <c r="AA13" s="17">
        <v>0.29326784204867701</v>
      </c>
      <c r="AB13" s="17">
        <v>0.31748330075519599</v>
      </c>
      <c r="AC13" s="17">
        <v>0.30495526614339802</v>
      </c>
      <c r="AD13" s="17">
        <v>0.35427095121519397</v>
      </c>
      <c r="AE13" s="17"/>
      <c r="AF13" s="17">
        <v>0.28048466391490801</v>
      </c>
      <c r="AG13" s="17">
        <v>0.25360156569868297</v>
      </c>
      <c r="AH13" s="17">
        <v>0.39299635165595098</v>
      </c>
      <c r="AI13" s="17"/>
      <c r="AJ13" s="17">
        <v>0.25291643445039702</v>
      </c>
      <c r="AK13" s="17">
        <v>0.25804838671679597</v>
      </c>
      <c r="AL13" s="17">
        <v>0.24980738249325099</v>
      </c>
      <c r="AM13" s="17">
        <v>0.20179245366809201</v>
      </c>
      <c r="AN13" s="17">
        <v>0.33866436453710402</v>
      </c>
      <c r="AO13" s="17"/>
      <c r="AP13" s="17">
        <v>0.223874319899484</v>
      </c>
      <c r="AQ13" s="17">
        <v>0.23440424127993401</v>
      </c>
      <c r="AR13" s="17">
        <v>0.29638211486689497</v>
      </c>
      <c r="AS13" s="17">
        <v>0.30359941549328201</v>
      </c>
      <c r="AT13" s="17">
        <v>0.41718523093911603</v>
      </c>
      <c r="AU13" s="17"/>
      <c r="AV13" s="17">
        <v>0.21132475514440899</v>
      </c>
      <c r="AW13" s="17">
        <v>0.26240736211141402</v>
      </c>
      <c r="AX13" s="17">
        <v>0.27592484504513398</v>
      </c>
      <c r="AY13" s="17">
        <v>0.26499598047768802</v>
      </c>
      <c r="AZ13" s="17">
        <v>0.42189104451957199</v>
      </c>
      <c r="BA13" s="17">
        <v>0.38340196419085598</v>
      </c>
      <c r="BB13" s="17"/>
      <c r="BC13" s="17">
        <v>0.26548967923351002</v>
      </c>
      <c r="BD13" s="17">
        <v>0.36094401934914</v>
      </c>
      <c r="BE13" s="17">
        <v>0.27527677022992503</v>
      </c>
      <c r="BF13" s="17">
        <v>0.19894085883388701</v>
      </c>
      <c r="BG13" s="17">
        <v>0.11451659497059299</v>
      </c>
    </row>
    <row r="14" spans="2:59" x14ac:dyDescent="0.35">
      <c r="B14" s="18" t="s">
        <v>689</v>
      </c>
      <c r="C14" s="17">
        <v>0.192299311329551</v>
      </c>
      <c r="D14" s="17">
        <v>0.193119687363425</v>
      </c>
      <c r="E14" s="17">
        <v>0.18943300482095499</v>
      </c>
      <c r="F14" s="17"/>
      <c r="G14" s="17">
        <v>0.21616183244246001</v>
      </c>
      <c r="H14" s="17">
        <v>0.227763071122488</v>
      </c>
      <c r="I14" s="17">
        <v>0.13791103343428199</v>
      </c>
      <c r="J14" s="17">
        <v>0.16025700326534101</v>
      </c>
      <c r="K14" s="17">
        <v>0.150206796781193</v>
      </c>
      <c r="L14" s="17">
        <v>0.24482769743683799</v>
      </c>
      <c r="M14" s="17"/>
      <c r="N14" s="17">
        <v>0.23020986948580099</v>
      </c>
      <c r="O14" s="17">
        <v>0.18261790027675701</v>
      </c>
      <c r="P14" s="17">
        <v>0.19756515465131999</v>
      </c>
      <c r="Q14" s="17">
        <v>0.157791152189283</v>
      </c>
      <c r="R14" s="17"/>
      <c r="S14" s="17">
        <v>0.27686724412693298</v>
      </c>
      <c r="T14" s="17">
        <v>0.220639051699625</v>
      </c>
      <c r="U14" s="17">
        <v>0.220726746406054</v>
      </c>
      <c r="V14" s="17">
        <v>0.223276211414419</v>
      </c>
      <c r="W14" s="17">
        <v>0.13524242076371601</v>
      </c>
      <c r="X14" s="17">
        <v>5.6183041571563598E-2</v>
      </c>
      <c r="Y14" s="17">
        <v>0.22172518280533299</v>
      </c>
      <c r="Z14" s="17">
        <v>0.22548626979925901</v>
      </c>
      <c r="AA14" s="17">
        <v>0.11212029731668199</v>
      </c>
      <c r="AB14" s="17">
        <v>0.25094730342833199</v>
      </c>
      <c r="AC14" s="17">
        <v>0.15653701954170601</v>
      </c>
      <c r="AD14" s="17">
        <v>0.16572087370643401</v>
      </c>
      <c r="AE14" s="17"/>
      <c r="AF14" s="17">
        <v>0.17744496346223601</v>
      </c>
      <c r="AG14" s="17">
        <v>0.209027894035934</v>
      </c>
      <c r="AH14" s="17">
        <v>0.161273663017036</v>
      </c>
      <c r="AI14" s="17"/>
      <c r="AJ14" s="17">
        <v>0.20442313834878501</v>
      </c>
      <c r="AK14" s="17">
        <v>0.25731205025897003</v>
      </c>
      <c r="AL14" s="17">
        <v>0.102824821359931</v>
      </c>
      <c r="AM14" s="17">
        <v>7.2927507749633205E-2</v>
      </c>
      <c r="AN14" s="17">
        <v>5.9589121746479297E-2</v>
      </c>
      <c r="AO14" s="17"/>
      <c r="AP14" s="17">
        <v>0.208377444169698</v>
      </c>
      <c r="AQ14" s="17">
        <v>0.237623493951645</v>
      </c>
      <c r="AR14" s="17">
        <v>0.16629455642697999</v>
      </c>
      <c r="AS14" s="17">
        <v>0.16969873094823201</v>
      </c>
      <c r="AT14" s="17">
        <v>0.13203104586599701</v>
      </c>
      <c r="AU14" s="17"/>
      <c r="AV14" s="17">
        <v>0.238590001340964</v>
      </c>
      <c r="AW14" s="17">
        <v>0.18832201088255701</v>
      </c>
      <c r="AX14" s="17">
        <v>0.19463502273137101</v>
      </c>
      <c r="AY14" s="17">
        <v>0.178094990695679</v>
      </c>
      <c r="AZ14" s="17">
        <v>0.196854669510999</v>
      </c>
      <c r="BA14" s="17">
        <v>0.12689749931407299</v>
      </c>
      <c r="BB14" s="17"/>
      <c r="BC14" s="17">
        <v>0.21445711356835201</v>
      </c>
      <c r="BD14" s="17">
        <v>0.152783477851721</v>
      </c>
      <c r="BE14" s="17">
        <v>0.20131362819836901</v>
      </c>
      <c r="BF14" s="17">
        <v>0.201142209265155</v>
      </c>
      <c r="BG14" s="17">
        <v>0.49411729783367397</v>
      </c>
    </row>
    <row r="15" spans="2:59" x14ac:dyDescent="0.35">
      <c r="B15" s="18" t="s">
        <v>806</v>
      </c>
      <c r="C15" s="17">
        <v>0.15413429598947501</v>
      </c>
      <c r="D15" s="17">
        <v>0.15320148957917001</v>
      </c>
      <c r="E15" s="17">
        <v>0.153378440691291</v>
      </c>
      <c r="F15" s="17"/>
      <c r="G15" s="17">
        <v>0.14256013740500401</v>
      </c>
      <c r="H15" s="17">
        <v>0.209036822581017</v>
      </c>
      <c r="I15" s="17">
        <v>0.134947455239675</v>
      </c>
      <c r="J15" s="17">
        <v>0.17614779216202001</v>
      </c>
      <c r="K15" s="17">
        <v>0.112792955028053</v>
      </c>
      <c r="L15" s="17">
        <v>0.14678401890963699</v>
      </c>
      <c r="M15" s="17"/>
      <c r="N15" s="17">
        <v>0.14471460423221399</v>
      </c>
      <c r="O15" s="17">
        <v>0.17448803062544399</v>
      </c>
      <c r="P15" s="17">
        <v>0.123802225876844</v>
      </c>
      <c r="Q15" s="17">
        <v>0.171234525918569</v>
      </c>
      <c r="R15" s="17"/>
      <c r="S15" s="17">
        <v>0.25327422412231798</v>
      </c>
      <c r="T15" s="17">
        <v>0.14700133059867501</v>
      </c>
      <c r="U15" s="17">
        <v>8.4294756674476695E-2</v>
      </c>
      <c r="V15" s="17">
        <v>0.17542643081708301</v>
      </c>
      <c r="W15" s="17">
        <v>9.4940949078259299E-2</v>
      </c>
      <c r="X15" s="17">
        <v>0.180071469490997</v>
      </c>
      <c r="Y15" s="17">
        <v>0.118399117951918</v>
      </c>
      <c r="Z15" s="17">
        <v>3.8452723950709103E-2</v>
      </c>
      <c r="AA15" s="17">
        <v>0.184034281852308</v>
      </c>
      <c r="AB15" s="17">
        <v>0.13951342192535501</v>
      </c>
      <c r="AC15" s="17">
        <v>0.12558569729946201</v>
      </c>
      <c r="AD15" s="17">
        <v>0.177329251868381</v>
      </c>
      <c r="AE15" s="17"/>
      <c r="AF15" s="17">
        <v>0.16662160582365201</v>
      </c>
      <c r="AG15" s="17">
        <v>0.149134420519798</v>
      </c>
      <c r="AH15" s="17">
        <v>0.14173479259611699</v>
      </c>
      <c r="AI15" s="17"/>
      <c r="AJ15" s="17">
        <v>0.14667780691799501</v>
      </c>
      <c r="AK15" s="17">
        <v>0.19892017132560699</v>
      </c>
      <c r="AL15" s="17">
        <v>0.19752341797911599</v>
      </c>
      <c r="AM15" s="17">
        <v>0</v>
      </c>
      <c r="AN15" s="17">
        <v>0.140496546653263</v>
      </c>
      <c r="AO15" s="17"/>
      <c r="AP15" s="17">
        <v>0.16117889988481099</v>
      </c>
      <c r="AQ15" s="17">
        <v>0.20456745694436801</v>
      </c>
      <c r="AR15" s="17">
        <v>0.171231483771208</v>
      </c>
      <c r="AS15" s="17">
        <v>9.6128699841491402E-2</v>
      </c>
      <c r="AT15" s="17">
        <v>8.6412476246495298E-2</v>
      </c>
      <c r="AU15" s="17"/>
      <c r="AV15" s="17">
        <v>0.22589468849323899</v>
      </c>
      <c r="AW15" s="17">
        <v>0.167801154301499</v>
      </c>
      <c r="AX15" s="17">
        <v>0.111132992483172</v>
      </c>
      <c r="AY15" s="17">
        <v>0.144775293917702</v>
      </c>
      <c r="AZ15" s="17">
        <v>6.6709870544531993E-2</v>
      </c>
      <c r="BA15" s="17">
        <v>7.1822454814386996E-2</v>
      </c>
      <c r="BB15" s="17"/>
      <c r="BC15" s="17">
        <v>0.14942925728235301</v>
      </c>
      <c r="BD15" s="17">
        <v>0.107779643805666</v>
      </c>
      <c r="BE15" s="17">
        <v>0.159259842469573</v>
      </c>
      <c r="BF15" s="17">
        <v>0.212747585634259</v>
      </c>
      <c r="BG15" s="17">
        <v>0.139929249171241</v>
      </c>
    </row>
    <row r="16" spans="2:59" x14ac:dyDescent="0.35">
      <c r="B16" s="18" t="s">
        <v>100</v>
      </c>
      <c r="C16" s="19">
        <v>5.23078099261838E-2</v>
      </c>
      <c r="D16" s="19">
        <v>5.9413552959199097E-2</v>
      </c>
      <c r="E16" s="19">
        <v>4.2047490330985898E-2</v>
      </c>
      <c r="F16" s="19"/>
      <c r="G16" s="19">
        <v>4.28178403726127E-2</v>
      </c>
      <c r="H16" s="19">
        <v>3.0893120157249199E-2</v>
      </c>
      <c r="I16" s="19">
        <v>5.09434787042886E-2</v>
      </c>
      <c r="J16" s="19">
        <v>2.9112779785242199E-2</v>
      </c>
      <c r="K16" s="19">
        <v>9.7534581512425902E-2</v>
      </c>
      <c r="L16" s="19">
        <v>6.0911509922839301E-2</v>
      </c>
      <c r="M16" s="19"/>
      <c r="N16" s="19">
        <v>2.5465168013176699E-2</v>
      </c>
      <c r="O16" s="19">
        <v>6.8757051256154403E-2</v>
      </c>
      <c r="P16" s="19">
        <v>5.6555220905899803E-2</v>
      </c>
      <c r="Q16" s="19">
        <v>5.9921600918102703E-2</v>
      </c>
      <c r="R16" s="19"/>
      <c r="S16" s="19">
        <v>3.3000466662434898E-2</v>
      </c>
      <c r="T16" s="19">
        <v>5.8470961237379902E-2</v>
      </c>
      <c r="U16" s="19">
        <v>3.3872440143895899E-2</v>
      </c>
      <c r="V16" s="19">
        <v>0</v>
      </c>
      <c r="W16" s="19">
        <v>0.13136206680179699</v>
      </c>
      <c r="X16" s="19">
        <v>4.1229666251594001E-2</v>
      </c>
      <c r="Y16" s="19">
        <v>4.7998090449336103E-2</v>
      </c>
      <c r="Z16" s="19">
        <v>0.15022875727280099</v>
      </c>
      <c r="AA16" s="19">
        <v>7.1105422157480905E-2</v>
      </c>
      <c r="AB16" s="19">
        <v>4.3738216124909503E-2</v>
      </c>
      <c r="AC16" s="19">
        <v>3.4953662427364002E-2</v>
      </c>
      <c r="AD16" s="19">
        <v>4.8729501908007303E-2</v>
      </c>
      <c r="AE16" s="19"/>
      <c r="AF16" s="19">
        <v>5.5567150173951897E-2</v>
      </c>
      <c r="AG16" s="19">
        <v>5.4643795201654702E-2</v>
      </c>
      <c r="AH16" s="19">
        <v>2.9265014890196301E-2</v>
      </c>
      <c r="AI16" s="19"/>
      <c r="AJ16" s="19">
        <v>5.0038254479078802E-2</v>
      </c>
      <c r="AK16" s="19">
        <v>4.9367767018234102E-2</v>
      </c>
      <c r="AL16" s="19">
        <v>0</v>
      </c>
      <c r="AM16" s="19">
        <v>0</v>
      </c>
      <c r="AN16" s="19">
        <v>5.69937520742618E-2</v>
      </c>
      <c r="AO16" s="19"/>
      <c r="AP16" s="19">
        <v>4.8725101322056798E-2</v>
      </c>
      <c r="AQ16" s="19">
        <v>3.7994485112047401E-2</v>
      </c>
      <c r="AR16" s="19">
        <v>2.13204994160653E-2</v>
      </c>
      <c r="AS16" s="19">
        <v>8.5888219002028296E-2</v>
      </c>
      <c r="AT16" s="19">
        <v>0.102452144506611</v>
      </c>
      <c r="AU16" s="19"/>
      <c r="AV16" s="19">
        <v>3.4172130473181801E-2</v>
      </c>
      <c r="AW16" s="19">
        <v>4.6372716925560602E-2</v>
      </c>
      <c r="AX16" s="19">
        <v>1.7065351858531901E-2</v>
      </c>
      <c r="AY16" s="19">
        <v>6.16674077384914E-2</v>
      </c>
      <c r="AZ16" s="19">
        <v>0.127283387417884</v>
      </c>
      <c r="BA16" s="19">
        <v>5.9581995328182299E-2</v>
      </c>
      <c r="BB16" s="19"/>
      <c r="BC16" s="19">
        <v>8.2866867545287701E-2</v>
      </c>
      <c r="BD16" s="19">
        <v>7.1195562111366406E-2</v>
      </c>
      <c r="BE16" s="19">
        <v>2.4760447213463301E-2</v>
      </c>
      <c r="BF16" s="19">
        <v>1.41878860088632E-2</v>
      </c>
      <c r="BG16" s="19">
        <v>0.113300891314182</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642</v>
      </c>
      <c r="D7" s="10">
        <v>328</v>
      </c>
      <c r="E7" s="10">
        <v>311</v>
      </c>
      <c r="F7" s="10"/>
      <c r="G7" s="10">
        <v>93</v>
      </c>
      <c r="H7" s="10">
        <v>108</v>
      </c>
      <c r="I7" s="10">
        <v>100</v>
      </c>
      <c r="J7" s="10">
        <v>100</v>
      </c>
      <c r="K7" s="10">
        <v>99</v>
      </c>
      <c r="L7" s="10">
        <v>142</v>
      </c>
      <c r="M7" s="10"/>
      <c r="N7" s="10">
        <v>175</v>
      </c>
      <c r="O7" s="10">
        <v>143</v>
      </c>
      <c r="P7" s="10">
        <v>155</v>
      </c>
      <c r="Q7" s="10">
        <v>169</v>
      </c>
      <c r="R7" s="10"/>
      <c r="S7" s="10">
        <v>82</v>
      </c>
      <c r="T7" s="10">
        <v>83</v>
      </c>
      <c r="U7" s="10">
        <v>54</v>
      </c>
      <c r="V7" s="10">
        <v>45</v>
      </c>
      <c r="W7" s="10">
        <v>44</v>
      </c>
      <c r="X7" s="10">
        <v>51</v>
      </c>
      <c r="Y7" s="10">
        <v>64</v>
      </c>
      <c r="Z7" s="10">
        <v>21</v>
      </c>
      <c r="AA7" s="10">
        <v>80</v>
      </c>
      <c r="AB7" s="10">
        <v>70</v>
      </c>
      <c r="AC7" s="10">
        <v>31</v>
      </c>
      <c r="AD7" s="10">
        <v>17</v>
      </c>
      <c r="AE7" s="10"/>
      <c r="AF7" s="10">
        <v>217</v>
      </c>
      <c r="AG7" s="10">
        <v>275</v>
      </c>
      <c r="AH7" s="10">
        <v>91</v>
      </c>
      <c r="AI7" s="10"/>
      <c r="AJ7" s="10">
        <v>232</v>
      </c>
      <c r="AK7" s="10">
        <v>181</v>
      </c>
      <c r="AL7" s="10">
        <v>37</v>
      </c>
      <c r="AM7" s="10">
        <v>13</v>
      </c>
      <c r="AN7" s="10">
        <v>62</v>
      </c>
      <c r="AO7" s="10"/>
      <c r="AP7" s="10">
        <v>148</v>
      </c>
      <c r="AQ7" s="10">
        <v>208</v>
      </c>
      <c r="AR7" s="10">
        <v>50</v>
      </c>
      <c r="AS7" s="10">
        <v>91</v>
      </c>
      <c r="AT7" s="10">
        <v>37</v>
      </c>
      <c r="AU7" s="10"/>
      <c r="AV7" s="10">
        <v>152</v>
      </c>
      <c r="AW7" s="10">
        <v>140</v>
      </c>
      <c r="AX7" s="10">
        <v>57</v>
      </c>
      <c r="AY7" s="10">
        <v>111</v>
      </c>
      <c r="AZ7" s="10">
        <v>57</v>
      </c>
      <c r="BA7" s="10">
        <v>50</v>
      </c>
      <c r="BB7" s="10"/>
      <c r="BC7" s="10">
        <v>143</v>
      </c>
      <c r="BD7" s="10">
        <v>144</v>
      </c>
      <c r="BE7" s="10">
        <v>165</v>
      </c>
      <c r="BF7" s="10">
        <v>78</v>
      </c>
      <c r="BG7" s="10">
        <v>15</v>
      </c>
    </row>
    <row r="8" spans="2:59" ht="30" customHeight="1" x14ac:dyDescent="0.35">
      <c r="B8" s="11" t="s">
        <v>20</v>
      </c>
      <c r="C8" s="11">
        <v>642</v>
      </c>
      <c r="D8" s="11">
        <v>322</v>
      </c>
      <c r="E8" s="11">
        <v>316</v>
      </c>
      <c r="F8" s="11"/>
      <c r="G8" s="11">
        <v>90</v>
      </c>
      <c r="H8" s="11">
        <v>111</v>
      </c>
      <c r="I8" s="11">
        <v>110</v>
      </c>
      <c r="J8" s="11">
        <v>96</v>
      </c>
      <c r="K8" s="11">
        <v>98</v>
      </c>
      <c r="L8" s="11">
        <v>136</v>
      </c>
      <c r="M8" s="11"/>
      <c r="N8" s="11">
        <v>169</v>
      </c>
      <c r="O8" s="11">
        <v>162</v>
      </c>
      <c r="P8" s="11">
        <v>148</v>
      </c>
      <c r="Q8" s="11">
        <v>163</v>
      </c>
      <c r="R8" s="11"/>
      <c r="S8" s="11">
        <v>80</v>
      </c>
      <c r="T8" s="11">
        <v>85</v>
      </c>
      <c r="U8" s="11">
        <v>57</v>
      </c>
      <c r="V8" s="11">
        <v>54</v>
      </c>
      <c r="W8" s="11">
        <v>46</v>
      </c>
      <c r="X8" s="11">
        <v>64</v>
      </c>
      <c r="Y8" s="11">
        <v>59</v>
      </c>
      <c r="Z8" s="11">
        <v>19</v>
      </c>
      <c r="AA8" s="11">
        <v>74</v>
      </c>
      <c r="AB8" s="11">
        <v>64</v>
      </c>
      <c r="AC8" s="11">
        <v>26</v>
      </c>
      <c r="AD8" s="11">
        <v>16</v>
      </c>
      <c r="AE8" s="11"/>
      <c r="AF8" s="11">
        <v>219</v>
      </c>
      <c r="AG8" s="11">
        <v>273</v>
      </c>
      <c r="AH8" s="11">
        <v>92</v>
      </c>
      <c r="AI8" s="11"/>
      <c r="AJ8" s="11">
        <v>234</v>
      </c>
      <c r="AK8" s="11">
        <v>180</v>
      </c>
      <c r="AL8" s="11">
        <v>36</v>
      </c>
      <c r="AM8" s="11">
        <v>14</v>
      </c>
      <c r="AN8" s="11">
        <v>64</v>
      </c>
      <c r="AO8" s="11"/>
      <c r="AP8" s="11">
        <v>148</v>
      </c>
      <c r="AQ8" s="11">
        <v>207</v>
      </c>
      <c r="AR8" s="11">
        <v>52</v>
      </c>
      <c r="AS8" s="11">
        <v>91</v>
      </c>
      <c r="AT8" s="11">
        <v>39</v>
      </c>
      <c r="AU8" s="11"/>
      <c r="AV8" s="11">
        <v>154</v>
      </c>
      <c r="AW8" s="11">
        <v>141</v>
      </c>
      <c r="AX8" s="11">
        <v>60</v>
      </c>
      <c r="AY8" s="11">
        <v>109</v>
      </c>
      <c r="AZ8" s="11">
        <v>58</v>
      </c>
      <c r="BA8" s="11">
        <v>48</v>
      </c>
      <c r="BB8" s="11"/>
      <c r="BC8" s="11">
        <v>144</v>
      </c>
      <c r="BD8" s="11">
        <v>144</v>
      </c>
      <c r="BE8" s="11">
        <v>168</v>
      </c>
      <c r="BF8" s="11">
        <v>78</v>
      </c>
      <c r="BG8" s="11">
        <v>14</v>
      </c>
    </row>
    <row r="9" spans="2:59" x14ac:dyDescent="0.35">
      <c r="B9" s="18" t="s">
        <v>805</v>
      </c>
      <c r="C9" s="17">
        <v>3.0726435536658998E-2</v>
      </c>
      <c r="D9" s="17">
        <v>3.0683546232643698E-2</v>
      </c>
      <c r="E9" s="17">
        <v>3.1115427743627501E-2</v>
      </c>
      <c r="F9" s="17"/>
      <c r="G9" s="17">
        <v>1.3689917976268199E-2</v>
      </c>
      <c r="H9" s="17">
        <v>2.64732777111014E-2</v>
      </c>
      <c r="I9" s="17">
        <v>5.31002389930781E-2</v>
      </c>
      <c r="J9" s="17">
        <v>2.601179185362E-2</v>
      </c>
      <c r="K9" s="17">
        <v>4.0786767795345097E-2</v>
      </c>
      <c r="L9" s="17">
        <v>2.34004879780415E-2</v>
      </c>
      <c r="M9" s="17"/>
      <c r="N9" s="17">
        <v>3.8267134180982897E-2</v>
      </c>
      <c r="O9" s="17">
        <v>2.8519265142884401E-2</v>
      </c>
      <c r="P9" s="17">
        <v>1.96261384608683E-2</v>
      </c>
      <c r="Q9" s="17">
        <v>3.51978645305338E-2</v>
      </c>
      <c r="R9" s="17"/>
      <c r="S9" s="17">
        <v>1.76269522054265E-2</v>
      </c>
      <c r="T9" s="17">
        <v>3.69794422384268E-2</v>
      </c>
      <c r="U9" s="17">
        <v>0</v>
      </c>
      <c r="V9" s="17">
        <v>3.01830837485304E-2</v>
      </c>
      <c r="W9" s="17">
        <v>2.2468315077365499E-2</v>
      </c>
      <c r="X9" s="17">
        <v>2.0173160797096801E-2</v>
      </c>
      <c r="Y9" s="17">
        <v>3.0810649990427701E-2</v>
      </c>
      <c r="Z9" s="17">
        <v>3.8452723950709103E-2</v>
      </c>
      <c r="AA9" s="17">
        <v>5.1419776825723199E-2</v>
      </c>
      <c r="AB9" s="17">
        <v>6.2346062438438897E-2</v>
      </c>
      <c r="AC9" s="17">
        <v>0</v>
      </c>
      <c r="AD9" s="17">
        <v>5.6977389195363201E-2</v>
      </c>
      <c r="AE9" s="17"/>
      <c r="AF9" s="17">
        <v>2.67738583086044E-2</v>
      </c>
      <c r="AG9" s="17">
        <v>4.2141582112714598E-2</v>
      </c>
      <c r="AH9" s="17">
        <v>1.90402473497438E-2</v>
      </c>
      <c r="AI9" s="17"/>
      <c r="AJ9" s="17">
        <v>1.68582926350095E-2</v>
      </c>
      <c r="AK9" s="17">
        <v>3.4498826238951202E-2</v>
      </c>
      <c r="AL9" s="17">
        <v>0</v>
      </c>
      <c r="AM9" s="17">
        <v>0.117014345581497</v>
      </c>
      <c r="AN9" s="17">
        <v>6.0696606253326603E-2</v>
      </c>
      <c r="AO9" s="17"/>
      <c r="AP9" s="17">
        <v>2.80202379845103E-2</v>
      </c>
      <c r="AQ9" s="17">
        <v>3.2106422266713099E-2</v>
      </c>
      <c r="AR9" s="17">
        <v>1.4771756674620599E-2</v>
      </c>
      <c r="AS9" s="17">
        <v>2.9163080190457099E-2</v>
      </c>
      <c r="AT9" s="17">
        <v>1.5469946720766599E-2</v>
      </c>
      <c r="AU9" s="17"/>
      <c r="AV9" s="17">
        <v>2.8652783335028E-2</v>
      </c>
      <c r="AW9" s="17">
        <v>3.0135974283346901E-2</v>
      </c>
      <c r="AX9" s="17">
        <v>4.0103667716774198E-2</v>
      </c>
      <c r="AY9" s="17">
        <v>2.2994875905198799E-2</v>
      </c>
      <c r="AZ9" s="17">
        <v>2.3403174119400998E-2</v>
      </c>
      <c r="BA9" s="17">
        <v>0</v>
      </c>
      <c r="BB9" s="17"/>
      <c r="BC9" s="17">
        <v>2.20938616931694E-2</v>
      </c>
      <c r="BD9" s="17">
        <v>2.8879011287827799E-2</v>
      </c>
      <c r="BE9" s="17">
        <v>3.1720651258263899E-2</v>
      </c>
      <c r="BF9" s="17">
        <v>3.7517450581365297E-2</v>
      </c>
      <c r="BG9" s="17">
        <v>0.14632945901068101</v>
      </c>
    </row>
    <row r="10" spans="2:59" x14ac:dyDescent="0.35">
      <c r="B10" s="18" t="s">
        <v>598</v>
      </c>
      <c r="C10" s="17">
        <v>4.0059877474179398E-2</v>
      </c>
      <c r="D10" s="17">
        <v>3.4979994170157E-2</v>
      </c>
      <c r="E10" s="17">
        <v>4.2247744526535597E-2</v>
      </c>
      <c r="F10" s="17"/>
      <c r="G10" s="17">
        <v>3.2126723616500298E-2</v>
      </c>
      <c r="H10" s="17">
        <v>3.0536165683443001E-2</v>
      </c>
      <c r="I10" s="17">
        <v>4.26178213307217E-2</v>
      </c>
      <c r="J10" s="17">
        <v>7.4928934372195305E-2</v>
      </c>
      <c r="K10" s="17">
        <v>4.9317373930286901E-2</v>
      </c>
      <c r="L10" s="17">
        <v>1.95776645354085E-2</v>
      </c>
      <c r="M10" s="17"/>
      <c r="N10" s="17">
        <v>2.6577924094810301E-2</v>
      </c>
      <c r="O10" s="17">
        <v>6.9078398170995703E-2</v>
      </c>
      <c r="P10" s="17">
        <v>3.2617626069140801E-2</v>
      </c>
      <c r="Q10" s="17">
        <v>3.1912479475587799E-2</v>
      </c>
      <c r="R10" s="17"/>
      <c r="S10" s="17">
        <v>2.48172018023879E-2</v>
      </c>
      <c r="T10" s="17">
        <v>4.1583436430154101E-2</v>
      </c>
      <c r="U10" s="17">
        <v>3.7524283950799701E-2</v>
      </c>
      <c r="V10" s="17">
        <v>7.7601745555284804E-2</v>
      </c>
      <c r="W10" s="17">
        <v>4.7859238241526297E-2</v>
      </c>
      <c r="X10" s="17">
        <v>3.8084724536201098E-2</v>
      </c>
      <c r="Y10" s="17">
        <v>3.0188609332911901E-2</v>
      </c>
      <c r="Z10" s="17">
        <v>0</v>
      </c>
      <c r="AA10" s="17">
        <v>5.2348358444465101E-2</v>
      </c>
      <c r="AB10" s="17">
        <v>4.7524184448321703E-2</v>
      </c>
      <c r="AC10" s="17">
        <v>2.3007768704328101E-2</v>
      </c>
      <c r="AD10" s="17">
        <v>0</v>
      </c>
      <c r="AE10" s="17"/>
      <c r="AF10" s="17">
        <v>2.4814230050498699E-2</v>
      </c>
      <c r="AG10" s="17">
        <v>5.1981257427511599E-2</v>
      </c>
      <c r="AH10" s="17">
        <v>3.5126355801272803E-2</v>
      </c>
      <c r="AI10" s="17"/>
      <c r="AJ10" s="17">
        <v>5.0881725199525801E-2</v>
      </c>
      <c r="AK10" s="17">
        <v>4.2382700423040098E-2</v>
      </c>
      <c r="AL10" s="17">
        <v>0</v>
      </c>
      <c r="AM10" s="17">
        <v>0</v>
      </c>
      <c r="AN10" s="17">
        <v>1.74963101865168E-2</v>
      </c>
      <c r="AO10" s="17"/>
      <c r="AP10" s="17">
        <v>2.7219047549549999E-2</v>
      </c>
      <c r="AQ10" s="17">
        <v>5.1047307667709999E-2</v>
      </c>
      <c r="AR10" s="17">
        <v>4.1242310315970199E-2</v>
      </c>
      <c r="AS10" s="17">
        <v>2.7305234404410801E-2</v>
      </c>
      <c r="AT10" s="17">
        <v>5.46573928446598E-2</v>
      </c>
      <c r="AU10" s="17"/>
      <c r="AV10" s="17">
        <v>5.5879144863682097E-2</v>
      </c>
      <c r="AW10" s="17">
        <v>3.6404648297821501E-2</v>
      </c>
      <c r="AX10" s="17">
        <v>3.9744508292067202E-2</v>
      </c>
      <c r="AY10" s="17">
        <v>4.0857359609839702E-2</v>
      </c>
      <c r="AZ10" s="17">
        <v>5.3982773619317199E-2</v>
      </c>
      <c r="BA10" s="17">
        <v>0</v>
      </c>
      <c r="BB10" s="17"/>
      <c r="BC10" s="17">
        <v>1.16648603001664E-2</v>
      </c>
      <c r="BD10" s="17">
        <v>5.2069155620953197E-2</v>
      </c>
      <c r="BE10" s="17">
        <v>4.8317184858646597E-2</v>
      </c>
      <c r="BF10" s="17">
        <v>4.3114944840469203E-2</v>
      </c>
      <c r="BG10" s="17">
        <v>6.7655585126612003E-2</v>
      </c>
    </row>
    <row r="11" spans="2:59" x14ac:dyDescent="0.35">
      <c r="B11" s="18" t="s">
        <v>692</v>
      </c>
      <c r="C11" s="17">
        <v>9.2163424315373402E-2</v>
      </c>
      <c r="D11" s="17">
        <v>0.10163372065639301</v>
      </c>
      <c r="E11" s="17">
        <v>8.3549410378501499E-2</v>
      </c>
      <c r="F11" s="17"/>
      <c r="G11" s="17">
        <v>0.13351425765073299</v>
      </c>
      <c r="H11" s="17">
        <v>6.9455414696854803E-2</v>
      </c>
      <c r="I11" s="17">
        <v>0.12546702733925799</v>
      </c>
      <c r="J11" s="17">
        <v>9.8153699795407306E-2</v>
      </c>
      <c r="K11" s="17">
        <v>5.25385784836249E-2</v>
      </c>
      <c r="L11" s="17">
        <v>8.0795046656121305E-2</v>
      </c>
      <c r="M11" s="17"/>
      <c r="N11" s="17">
        <v>0.124465081037923</v>
      </c>
      <c r="O11" s="17">
        <v>7.8976716994691498E-2</v>
      </c>
      <c r="P11" s="17">
        <v>5.9548092188996003E-2</v>
      </c>
      <c r="Q11" s="17">
        <v>0.10144578689508101</v>
      </c>
      <c r="R11" s="17"/>
      <c r="S11" s="17">
        <v>0.15593730819359899</v>
      </c>
      <c r="T11" s="17">
        <v>7.1507999995919003E-2</v>
      </c>
      <c r="U11" s="17">
        <v>7.14393899119556E-2</v>
      </c>
      <c r="V11" s="17">
        <v>7.9218055155248698E-2</v>
      </c>
      <c r="W11" s="17">
        <v>0.127426484162764</v>
      </c>
      <c r="X11" s="17">
        <v>9.5046099506783305E-2</v>
      </c>
      <c r="Y11" s="17">
        <v>6.9547747835723206E-2</v>
      </c>
      <c r="Z11" s="17">
        <v>0.138633670668833</v>
      </c>
      <c r="AA11" s="17">
        <v>7.59411521641217E-2</v>
      </c>
      <c r="AB11" s="17">
        <v>4.20302074709588E-2</v>
      </c>
      <c r="AC11" s="17">
        <v>0.16633361122222101</v>
      </c>
      <c r="AD11" s="17">
        <v>7.26145633501451E-2</v>
      </c>
      <c r="AE11" s="17"/>
      <c r="AF11" s="17">
        <v>7.0236277082646306E-2</v>
      </c>
      <c r="AG11" s="17">
        <v>0.113781264397608</v>
      </c>
      <c r="AH11" s="17">
        <v>7.5747032195052993E-2</v>
      </c>
      <c r="AI11" s="17"/>
      <c r="AJ11" s="17">
        <v>8.4320760153741597E-2</v>
      </c>
      <c r="AK11" s="17">
        <v>0.104257491332074</v>
      </c>
      <c r="AL11" s="17">
        <v>0.16272783535091101</v>
      </c>
      <c r="AM11" s="17">
        <v>0.14410354183264801</v>
      </c>
      <c r="AN11" s="17">
        <v>8.0935260758679697E-2</v>
      </c>
      <c r="AO11" s="17"/>
      <c r="AP11" s="17">
        <v>6.6316841431865101E-2</v>
      </c>
      <c r="AQ11" s="17">
        <v>9.2474392286684998E-2</v>
      </c>
      <c r="AR11" s="17">
        <v>0.15588470244272401</v>
      </c>
      <c r="AS11" s="17">
        <v>0.11612891881839101</v>
      </c>
      <c r="AT11" s="17">
        <v>0.10040255762106</v>
      </c>
      <c r="AU11" s="17"/>
      <c r="AV11" s="17">
        <v>9.1370710628770099E-2</v>
      </c>
      <c r="AW11" s="17">
        <v>5.6822537916764601E-2</v>
      </c>
      <c r="AX11" s="17">
        <v>0.12981984871285901</v>
      </c>
      <c r="AY11" s="17">
        <v>9.9362577474514296E-2</v>
      </c>
      <c r="AZ11" s="17">
        <v>0.10879297537004801</v>
      </c>
      <c r="BA11" s="17">
        <v>0.12856123820690801</v>
      </c>
      <c r="BB11" s="17"/>
      <c r="BC11" s="17">
        <v>0.10078558121096701</v>
      </c>
      <c r="BD11" s="17">
        <v>0.108424129109755</v>
      </c>
      <c r="BE11" s="17">
        <v>9.1808468825620895E-2</v>
      </c>
      <c r="BF11" s="17">
        <v>9.7037634881020601E-2</v>
      </c>
      <c r="BG11" s="17">
        <v>8.3567918468003793E-2</v>
      </c>
    </row>
    <row r="12" spans="2:59" x14ac:dyDescent="0.35">
      <c r="B12" s="18" t="s">
        <v>691</v>
      </c>
      <c r="C12" s="17">
        <v>0.231025071289513</v>
      </c>
      <c r="D12" s="17">
        <v>0.22771894443992799</v>
      </c>
      <c r="E12" s="17">
        <v>0.23698999091765399</v>
      </c>
      <c r="F12" s="17"/>
      <c r="G12" s="17">
        <v>0.220898259817844</v>
      </c>
      <c r="H12" s="17">
        <v>0.26923744443228298</v>
      </c>
      <c r="I12" s="17">
        <v>0.19286059513454801</v>
      </c>
      <c r="J12" s="17">
        <v>0.250272822296288</v>
      </c>
      <c r="K12" s="17">
        <v>0.17015384643154299</v>
      </c>
      <c r="L12" s="17">
        <v>0.26785904366778701</v>
      </c>
      <c r="M12" s="17"/>
      <c r="N12" s="17">
        <v>0.20900111699805901</v>
      </c>
      <c r="O12" s="17">
        <v>0.20661588644162401</v>
      </c>
      <c r="P12" s="17">
        <v>0.27033028504380902</v>
      </c>
      <c r="Q12" s="17">
        <v>0.24244988184347799</v>
      </c>
      <c r="R12" s="17"/>
      <c r="S12" s="17">
        <v>0.237349058780531</v>
      </c>
      <c r="T12" s="17">
        <v>0.21430270561892201</v>
      </c>
      <c r="U12" s="17">
        <v>0.28474892925185002</v>
      </c>
      <c r="V12" s="17">
        <v>0.12207144331412199</v>
      </c>
      <c r="W12" s="17">
        <v>0.18132856115301799</v>
      </c>
      <c r="X12" s="17">
        <v>0.26001940404861901</v>
      </c>
      <c r="Y12" s="17">
        <v>0.32445900050288901</v>
      </c>
      <c r="Z12" s="17">
        <v>0.13891277040647601</v>
      </c>
      <c r="AA12" s="17">
        <v>0.25187924489764402</v>
      </c>
      <c r="AB12" s="17">
        <v>0.228907938628056</v>
      </c>
      <c r="AC12" s="17">
        <v>0.21580100263125601</v>
      </c>
      <c r="AD12" s="17">
        <v>0.19697203210662001</v>
      </c>
      <c r="AE12" s="17"/>
      <c r="AF12" s="17">
        <v>0.23813208919610299</v>
      </c>
      <c r="AG12" s="17">
        <v>0.201865277259281</v>
      </c>
      <c r="AH12" s="17">
        <v>0.34531700683917199</v>
      </c>
      <c r="AI12" s="17"/>
      <c r="AJ12" s="17">
        <v>0.24619754799458099</v>
      </c>
      <c r="AK12" s="17">
        <v>0.17542770714019901</v>
      </c>
      <c r="AL12" s="17">
        <v>9.4992516032039898E-2</v>
      </c>
      <c r="AM12" s="17">
        <v>0.41492520517993198</v>
      </c>
      <c r="AN12" s="17">
        <v>0.27681482988022299</v>
      </c>
      <c r="AO12" s="17"/>
      <c r="AP12" s="17">
        <v>0.27236988000205697</v>
      </c>
      <c r="AQ12" s="17">
        <v>0.17377505101886201</v>
      </c>
      <c r="AR12" s="17">
        <v>0.120580965921104</v>
      </c>
      <c r="AS12" s="17">
        <v>0.277850478232961</v>
      </c>
      <c r="AT12" s="17">
        <v>0.27579245288866799</v>
      </c>
      <c r="AU12" s="17"/>
      <c r="AV12" s="17">
        <v>0.18046495538108401</v>
      </c>
      <c r="AW12" s="17">
        <v>0.27292023567632101</v>
      </c>
      <c r="AX12" s="17">
        <v>0.11803831384892</v>
      </c>
      <c r="AY12" s="17">
        <v>0.29238004077193303</v>
      </c>
      <c r="AZ12" s="17">
        <v>0.21176955079545901</v>
      </c>
      <c r="BA12" s="17">
        <v>0.27455631049073898</v>
      </c>
      <c r="BB12" s="17"/>
      <c r="BC12" s="17">
        <v>0.19030247145670501</v>
      </c>
      <c r="BD12" s="17">
        <v>0.25893055118209601</v>
      </c>
      <c r="BE12" s="17">
        <v>0.21812581139287399</v>
      </c>
      <c r="BF12" s="17">
        <v>0.242124340867756</v>
      </c>
      <c r="BG12" s="17">
        <v>0.210273517809316</v>
      </c>
    </row>
    <row r="13" spans="2:59" x14ac:dyDescent="0.35">
      <c r="B13" s="18" t="s">
        <v>690</v>
      </c>
      <c r="C13" s="17">
        <v>0.25367000209673501</v>
      </c>
      <c r="D13" s="17">
        <v>0.24294851909470799</v>
      </c>
      <c r="E13" s="17">
        <v>0.263253866934956</v>
      </c>
      <c r="F13" s="17"/>
      <c r="G13" s="17">
        <v>0.26244659293831202</v>
      </c>
      <c r="H13" s="17">
        <v>0.20439285353165801</v>
      </c>
      <c r="I13" s="17">
        <v>0.23989339350707101</v>
      </c>
      <c r="J13" s="17">
        <v>0.20923744508001799</v>
      </c>
      <c r="K13" s="17">
        <v>0.316428321832457</v>
      </c>
      <c r="L13" s="17">
        <v>0.285399939554562</v>
      </c>
      <c r="M13" s="17"/>
      <c r="N13" s="17">
        <v>0.26286316529354598</v>
      </c>
      <c r="O13" s="17">
        <v>0.24342688086505901</v>
      </c>
      <c r="P13" s="17">
        <v>0.26436155018368201</v>
      </c>
      <c r="Q13" s="17">
        <v>0.24460262714786901</v>
      </c>
      <c r="R13" s="17"/>
      <c r="S13" s="17">
        <v>0.1781165854623</v>
      </c>
      <c r="T13" s="17">
        <v>0.23303357389256699</v>
      </c>
      <c r="U13" s="17">
        <v>0.34353617283030802</v>
      </c>
      <c r="V13" s="17">
        <v>0.256969461610073</v>
      </c>
      <c r="W13" s="17">
        <v>0.250006735431689</v>
      </c>
      <c r="X13" s="17">
        <v>0.26161649195921699</v>
      </c>
      <c r="Y13" s="17">
        <v>0.251244601214138</v>
      </c>
      <c r="Z13" s="17">
        <v>0.34302083335273897</v>
      </c>
      <c r="AA13" s="17">
        <v>0.24487209877121199</v>
      </c>
      <c r="AB13" s="17">
        <v>0.24939876249603299</v>
      </c>
      <c r="AC13" s="17">
        <v>0.28117894209995797</v>
      </c>
      <c r="AD13" s="17">
        <v>0.304614190107594</v>
      </c>
      <c r="AE13" s="17"/>
      <c r="AF13" s="17">
        <v>0.26442638212500102</v>
      </c>
      <c r="AG13" s="17">
        <v>0.22491149508868599</v>
      </c>
      <c r="AH13" s="17">
        <v>0.26095231539295599</v>
      </c>
      <c r="AI13" s="17"/>
      <c r="AJ13" s="17">
        <v>0.25576989933050998</v>
      </c>
      <c r="AK13" s="17">
        <v>0.26999946964668797</v>
      </c>
      <c r="AL13" s="17">
        <v>0.34948317426016501</v>
      </c>
      <c r="AM13" s="17">
        <v>7.1231496351322005E-2</v>
      </c>
      <c r="AN13" s="17">
        <v>0.20851570196299801</v>
      </c>
      <c r="AO13" s="17"/>
      <c r="AP13" s="17">
        <v>0.23429690972265699</v>
      </c>
      <c r="AQ13" s="17">
        <v>0.263368620093337</v>
      </c>
      <c r="AR13" s="17">
        <v>0.31660492037032301</v>
      </c>
      <c r="AS13" s="17">
        <v>0.230612774185463</v>
      </c>
      <c r="AT13" s="17">
        <v>0.26531779203519901</v>
      </c>
      <c r="AU13" s="17"/>
      <c r="AV13" s="17">
        <v>0.25797197482358297</v>
      </c>
      <c r="AW13" s="17">
        <v>0.23482424579112199</v>
      </c>
      <c r="AX13" s="17">
        <v>0.35406061520761201</v>
      </c>
      <c r="AY13" s="17">
        <v>0.22384678005980199</v>
      </c>
      <c r="AZ13" s="17">
        <v>0.26716134973766298</v>
      </c>
      <c r="BA13" s="17">
        <v>0.31642969355123102</v>
      </c>
      <c r="BB13" s="17"/>
      <c r="BC13" s="17">
        <v>0.30981593660455697</v>
      </c>
      <c r="BD13" s="17">
        <v>0.22464730087787399</v>
      </c>
      <c r="BE13" s="17">
        <v>0.26779248149289298</v>
      </c>
      <c r="BF13" s="17">
        <v>0.200969169878849</v>
      </c>
      <c r="BG13" s="17">
        <v>0.21839903050437701</v>
      </c>
    </row>
    <row r="14" spans="2:59" x14ac:dyDescent="0.35">
      <c r="B14" s="18" t="s">
        <v>689</v>
      </c>
      <c r="C14" s="17">
        <v>0.177910042962588</v>
      </c>
      <c r="D14" s="17">
        <v>0.190793238941527</v>
      </c>
      <c r="E14" s="17">
        <v>0.166782057015159</v>
      </c>
      <c r="F14" s="17"/>
      <c r="G14" s="17">
        <v>0.19830206849822199</v>
      </c>
      <c r="H14" s="17">
        <v>0.236492199761689</v>
      </c>
      <c r="I14" s="17">
        <v>0.150011408325464</v>
      </c>
      <c r="J14" s="17">
        <v>0.16670712339628699</v>
      </c>
      <c r="K14" s="17">
        <v>0.200518045639453</v>
      </c>
      <c r="L14" s="17">
        <v>0.13070683799701999</v>
      </c>
      <c r="M14" s="17"/>
      <c r="N14" s="17">
        <v>0.178117248482625</v>
      </c>
      <c r="O14" s="17">
        <v>0.194242505226705</v>
      </c>
      <c r="P14" s="17">
        <v>0.17459671207286601</v>
      </c>
      <c r="Q14" s="17">
        <v>0.16443366664948</v>
      </c>
      <c r="R14" s="17"/>
      <c r="S14" s="17">
        <v>0.17216055162735699</v>
      </c>
      <c r="T14" s="17">
        <v>0.19522707757152999</v>
      </c>
      <c r="U14" s="17">
        <v>0.13301530728042399</v>
      </c>
      <c r="V14" s="17">
        <v>0.28233147508351802</v>
      </c>
      <c r="W14" s="17">
        <v>0.183542426400301</v>
      </c>
      <c r="X14" s="17">
        <v>0.163799758983704</v>
      </c>
      <c r="Y14" s="17">
        <v>0.20154364773029601</v>
      </c>
      <c r="Z14" s="17">
        <v>0.13724802184267801</v>
      </c>
      <c r="AA14" s="17">
        <v>0.13461689773646299</v>
      </c>
      <c r="AB14" s="17">
        <v>0.15635680397352</v>
      </c>
      <c r="AC14" s="17">
        <v>0.174105389757468</v>
      </c>
      <c r="AD14" s="17">
        <v>0.21664628665674601</v>
      </c>
      <c r="AE14" s="17"/>
      <c r="AF14" s="17">
        <v>0.187636165581337</v>
      </c>
      <c r="AG14" s="17">
        <v>0.17618601847474899</v>
      </c>
      <c r="AH14" s="17">
        <v>0.132702720084831</v>
      </c>
      <c r="AI14" s="17"/>
      <c r="AJ14" s="17">
        <v>0.170216757475009</v>
      </c>
      <c r="AK14" s="17">
        <v>0.209888005158646</v>
      </c>
      <c r="AL14" s="17">
        <v>0.205971025282075</v>
      </c>
      <c r="AM14" s="17">
        <v>0.179797903304968</v>
      </c>
      <c r="AN14" s="17">
        <v>0.15343861425313199</v>
      </c>
      <c r="AO14" s="17"/>
      <c r="AP14" s="17">
        <v>0.19702289149827601</v>
      </c>
      <c r="AQ14" s="17">
        <v>0.20794271186596</v>
      </c>
      <c r="AR14" s="17">
        <v>0.184990404456782</v>
      </c>
      <c r="AS14" s="17">
        <v>0.115724672669034</v>
      </c>
      <c r="AT14" s="17">
        <v>8.8448130657745497E-2</v>
      </c>
      <c r="AU14" s="17"/>
      <c r="AV14" s="17">
        <v>0.19906403566766401</v>
      </c>
      <c r="AW14" s="17">
        <v>0.20314669632763399</v>
      </c>
      <c r="AX14" s="17">
        <v>0.166022001027851</v>
      </c>
      <c r="AY14" s="17">
        <v>0.139466231193621</v>
      </c>
      <c r="AZ14" s="17">
        <v>0.170263037518843</v>
      </c>
      <c r="BA14" s="17">
        <v>0.14157884430891499</v>
      </c>
      <c r="BB14" s="17"/>
      <c r="BC14" s="17">
        <v>0.17387709564369799</v>
      </c>
      <c r="BD14" s="17">
        <v>0.17694003002566999</v>
      </c>
      <c r="BE14" s="17">
        <v>0.16517763944435501</v>
      </c>
      <c r="BF14" s="17">
        <v>0.24193717565539899</v>
      </c>
      <c r="BG14" s="17">
        <v>0.217413158377773</v>
      </c>
    </row>
    <row r="15" spans="2:59" x14ac:dyDescent="0.35">
      <c r="B15" s="18" t="s">
        <v>806</v>
      </c>
      <c r="C15" s="17">
        <v>0.129619605215124</v>
      </c>
      <c r="D15" s="17">
        <v>0.12556973246449901</v>
      </c>
      <c r="E15" s="17">
        <v>0.13520280991411401</v>
      </c>
      <c r="F15" s="17"/>
      <c r="G15" s="17">
        <v>0.10475072413352</v>
      </c>
      <c r="H15" s="17">
        <v>0.14664703292126599</v>
      </c>
      <c r="I15" s="17">
        <v>0.166715219845224</v>
      </c>
      <c r="J15" s="17">
        <v>0.13736146817014599</v>
      </c>
      <c r="K15" s="17">
        <v>7.2089965897939506E-2</v>
      </c>
      <c r="L15" s="17">
        <v>0.138253326826557</v>
      </c>
      <c r="M15" s="17"/>
      <c r="N15" s="17">
        <v>0.13866585990972199</v>
      </c>
      <c r="O15" s="17">
        <v>0.13131544775821699</v>
      </c>
      <c r="P15" s="17">
        <v>0.114681805733738</v>
      </c>
      <c r="Q15" s="17">
        <v>0.13213038009700001</v>
      </c>
      <c r="R15" s="17"/>
      <c r="S15" s="17">
        <v>0.18069597004231999</v>
      </c>
      <c r="T15" s="17">
        <v>0.13720184509226099</v>
      </c>
      <c r="U15" s="17">
        <v>9.5863476630766803E-2</v>
      </c>
      <c r="V15" s="17">
        <v>0.151624735533223</v>
      </c>
      <c r="W15" s="17">
        <v>9.3372778053678093E-2</v>
      </c>
      <c r="X15" s="17">
        <v>0.12909417550145699</v>
      </c>
      <c r="Y15" s="17">
        <v>6.2700147734457895E-2</v>
      </c>
      <c r="Z15" s="17">
        <v>0.141184606883546</v>
      </c>
      <c r="AA15" s="17">
        <v>0.13910809820675901</v>
      </c>
      <c r="AB15" s="17">
        <v>0.184770615279608</v>
      </c>
      <c r="AC15" s="17">
        <v>6.4579111154985505E-2</v>
      </c>
      <c r="AD15" s="17">
        <v>5.6605995906678898E-2</v>
      </c>
      <c r="AE15" s="17"/>
      <c r="AF15" s="17">
        <v>0.14533562271228501</v>
      </c>
      <c r="AG15" s="17">
        <v>0.13893826930949099</v>
      </c>
      <c r="AH15" s="17">
        <v>0.10184930744677601</v>
      </c>
      <c r="AI15" s="17"/>
      <c r="AJ15" s="17">
        <v>0.12508709934932599</v>
      </c>
      <c r="AK15" s="17">
        <v>0.143310258611657</v>
      </c>
      <c r="AL15" s="17">
        <v>0.13824949113757501</v>
      </c>
      <c r="AM15" s="17">
        <v>7.2927507749633205E-2</v>
      </c>
      <c r="AN15" s="17">
        <v>0.15975669652066499</v>
      </c>
      <c r="AO15" s="17"/>
      <c r="AP15" s="17">
        <v>0.13820657846023501</v>
      </c>
      <c r="AQ15" s="17">
        <v>0.15678210438196399</v>
      </c>
      <c r="AR15" s="17">
        <v>8.7213464108029798E-2</v>
      </c>
      <c r="AS15" s="17">
        <v>0.127517126492177</v>
      </c>
      <c r="AT15" s="17">
        <v>0.14738912646760499</v>
      </c>
      <c r="AU15" s="17"/>
      <c r="AV15" s="17">
        <v>0.17057894523532</v>
      </c>
      <c r="AW15" s="17">
        <v>0.11875242792522001</v>
      </c>
      <c r="AX15" s="17">
        <v>0.101736278235002</v>
      </c>
      <c r="AY15" s="17">
        <v>0.145283768688062</v>
      </c>
      <c r="AZ15" s="17">
        <v>9.3867163021470995E-2</v>
      </c>
      <c r="BA15" s="17">
        <v>5.2497963386868199E-2</v>
      </c>
      <c r="BB15" s="17"/>
      <c r="BC15" s="17">
        <v>0.12720237939120099</v>
      </c>
      <c r="BD15" s="17">
        <v>7.9507011696781399E-2</v>
      </c>
      <c r="BE15" s="17">
        <v>0.154570933414998</v>
      </c>
      <c r="BF15" s="17">
        <v>0.123111397286278</v>
      </c>
      <c r="BG15" s="17">
        <v>5.6361330703237497E-2</v>
      </c>
    </row>
    <row r="16" spans="2:59" x14ac:dyDescent="0.35">
      <c r="B16" s="18" t="s">
        <v>100</v>
      </c>
      <c r="C16" s="19">
        <v>4.4825541109827803E-2</v>
      </c>
      <c r="D16" s="19">
        <v>4.5672304000144201E-2</v>
      </c>
      <c r="E16" s="19">
        <v>4.0858692569452702E-2</v>
      </c>
      <c r="F16" s="19"/>
      <c r="G16" s="19">
        <v>3.4271455368600698E-2</v>
      </c>
      <c r="H16" s="19">
        <v>1.6765611261704699E-2</v>
      </c>
      <c r="I16" s="19">
        <v>2.9334295524636001E-2</v>
      </c>
      <c r="J16" s="19">
        <v>3.73267150360388E-2</v>
      </c>
      <c r="K16" s="19">
        <v>9.8167099989351303E-2</v>
      </c>
      <c r="L16" s="19">
        <v>5.4007652784501897E-2</v>
      </c>
      <c r="M16" s="19"/>
      <c r="N16" s="19">
        <v>2.20424700023325E-2</v>
      </c>
      <c r="O16" s="19">
        <v>4.7824899399823498E-2</v>
      </c>
      <c r="P16" s="19">
        <v>6.4237790246899504E-2</v>
      </c>
      <c r="Q16" s="19">
        <v>4.7827313360970299E-2</v>
      </c>
      <c r="R16" s="19"/>
      <c r="S16" s="19">
        <v>3.3296371886079097E-2</v>
      </c>
      <c r="T16" s="19">
        <v>7.0163919160219898E-2</v>
      </c>
      <c r="U16" s="19">
        <v>3.3872440143895899E-2</v>
      </c>
      <c r="V16" s="19">
        <v>0</v>
      </c>
      <c r="W16" s="19">
        <v>9.3995461479658898E-2</v>
      </c>
      <c r="X16" s="19">
        <v>3.2166184666920401E-2</v>
      </c>
      <c r="Y16" s="19">
        <v>2.95055956591567E-2</v>
      </c>
      <c r="Z16" s="19">
        <v>6.2547372895019507E-2</v>
      </c>
      <c r="AA16" s="19">
        <v>4.9814372953611803E-2</v>
      </c>
      <c r="AB16" s="19">
        <v>2.8665425265064E-2</v>
      </c>
      <c r="AC16" s="19">
        <v>7.4994174429782706E-2</v>
      </c>
      <c r="AD16" s="19">
        <v>9.55695426768534E-2</v>
      </c>
      <c r="AE16" s="19"/>
      <c r="AF16" s="19">
        <v>4.2645374943524897E-2</v>
      </c>
      <c r="AG16" s="19">
        <v>5.0194835929958999E-2</v>
      </c>
      <c r="AH16" s="19">
        <v>2.9265014890196301E-2</v>
      </c>
      <c r="AI16" s="19"/>
      <c r="AJ16" s="19">
        <v>5.0667917862296498E-2</v>
      </c>
      <c r="AK16" s="19">
        <v>2.0235541448746099E-2</v>
      </c>
      <c r="AL16" s="19">
        <v>4.8575957937233898E-2</v>
      </c>
      <c r="AM16" s="19">
        <v>0</v>
      </c>
      <c r="AN16" s="19">
        <v>4.23459801844581E-2</v>
      </c>
      <c r="AO16" s="19"/>
      <c r="AP16" s="19">
        <v>3.6547613350849002E-2</v>
      </c>
      <c r="AQ16" s="19">
        <v>2.2503390418769802E-2</v>
      </c>
      <c r="AR16" s="19">
        <v>7.8711475710446899E-2</v>
      </c>
      <c r="AS16" s="19">
        <v>7.5697715007104899E-2</v>
      </c>
      <c r="AT16" s="19">
        <v>5.2522600764295602E-2</v>
      </c>
      <c r="AU16" s="19"/>
      <c r="AV16" s="19">
        <v>1.6017450064868301E-2</v>
      </c>
      <c r="AW16" s="19">
        <v>4.6993233781769797E-2</v>
      </c>
      <c r="AX16" s="19">
        <v>5.0474766958915201E-2</v>
      </c>
      <c r="AY16" s="19">
        <v>3.5808366297029798E-2</v>
      </c>
      <c r="AZ16" s="19">
        <v>7.0759975817798706E-2</v>
      </c>
      <c r="BA16" s="19">
        <v>8.6375950055338699E-2</v>
      </c>
      <c r="BB16" s="19"/>
      <c r="BC16" s="19">
        <v>6.4257813699536995E-2</v>
      </c>
      <c r="BD16" s="19">
        <v>7.0602810199042701E-2</v>
      </c>
      <c r="BE16" s="19">
        <v>2.24868293123489E-2</v>
      </c>
      <c r="BF16" s="19">
        <v>1.41878860088632E-2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802</v>
      </c>
      <c r="C9" s="17">
        <v>2.6985270194762E-2</v>
      </c>
      <c r="D9" s="17">
        <v>2.05405853916279E-2</v>
      </c>
      <c r="E9" s="17">
        <v>3.09676678552494E-2</v>
      </c>
      <c r="F9" s="17"/>
      <c r="G9" s="17">
        <v>1.49993958335107E-2</v>
      </c>
      <c r="H9" s="17">
        <v>2.24285341567627E-2</v>
      </c>
      <c r="I9" s="17">
        <v>5.7764451958547798E-2</v>
      </c>
      <c r="J9" s="17">
        <v>8.4417031906100001E-3</v>
      </c>
      <c r="K9" s="17">
        <v>3.5601339917327203E-2</v>
      </c>
      <c r="L9" s="17">
        <v>2.1916184307946E-2</v>
      </c>
      <c r="M9" s="17"/>
      <c r="N9" s="17">
        <v>2.0666913431376499E-2</v>
      </c>
      <c r="O9" s="17">
        <v>2.7607130499019101E-2</v>
      </c>
      <c r="P9" s="17">
        <v>3.2463822808394403E-2</v>
      </c>
      <c r="Q9" s="17">
        <v>2.90170013296406E-2</v>
      </c>
      <c r="R9" s="17"/>
      <c r="S9" s="17">
        <v>1.5904837703149599E-2</v>
      </c>
      <c r="T9" s="17">
        <v>3.9328788116986001E-2</v>
      </c>
      <c r="U9" s="17">
        <v>2.04036419532574E-2</v>
      </c>
      <c r="V9" s="17">
        <v>5.7285985152450002E-2</v>
      </c>
      <c r="W9" s="17">
        <v>0</v>
      </c>
      <c r="X9" s="17">
        <v>0</v>
      </c>
      <c r="Y9" s="17">
        <v>4.1773522246272801E-2</v>
      </c>
      <c r="Z9" s="17">
        <v>2.4481224914007199E-2</v>
      </c>
      <c r="AA9" s="17">
        <v>1.33327518725085E-2</v>
      </c>
      <c r="AB9" s="17">
        <v>5.2344982161054598E-2</v>
      </c>
      <c r="AC9" s="17">
        <v>4.12717467542313E-2</v>
      </c>
      <c r="AD9" s="17">
        <v>0</v>
      </c>
      <c r="AE9" s="17"/>
      <c r="AF9" s="17">
        <v>2.56342994058519E-2</v>
      </c>
      <c r="AG9" s="17">
        <v>3.25550317258868E-2</v>
      </c>
      <c r="AH9" s="17">
        <v>2.3002585592334999E-2</v>
      </c>
      <c r="AI9" s="17"/>
      <c r="AJ9" s="17">
        <v>2.0676039533844701E-2</v>
      </c>
      <c r="AK9" s="17">
        <v>1.2820486842930899E-2</v>
      </c>
      <c r="AL9" s="17">
        <v>1.9198418025871699E-2</v>
      </c>
      <c r="AM9" s="17">
        <v>0.10431112201812601</v>
      </c>
      <c r="AN9" s="17">
        <v>3.0780601727173298E-2</v>
      </c>
      <c r="AO9" s="17"/>
      <c r="AP9" s="17">
        <v>8.4275015395857307E-3</v>
      </c>
      <c r="AQ9" s="17">
        <v>1.06026366187647E-2</v>
      </c>
      <c r="AR9" s="17">
        <v>7.7829886578202306E-2</v>
      </c>
      <c r="AS9" s="17">
        <v>6.1090201157130902E-2</v>
      </c>
      <c r="AT9" s="17">
        <v>1.69989775157522E-2</v>
      </c>
      <c r="AU9" s="17"/>
      <c r="AV9" s="17">
        <v>1.20293654356688E-2</v>
      </c>
      <c r="AW9" s="17">
        <v>8.5174122851275694E-3</v>
      </c>
      <c r="AX9" s="17">
        <v>5.2630432699572599E-2</v>
      </c>
      <c r="AY9" s="17">
        <v>4.4195910978224701E-2</v>
      </c>
      <c r="AZ9" s="17">
        <v>1.2225578915041699E-2</v>
      </c>
      <c r="BA9" s="17">
        <v>6.1148282989841797E-2</v>
      </c>
      <c r="BB9" s="17"/>
      <c r="BC9" s="17">
        <v>1.4461459715804301E-2</v>
      </c>
      <c r="BD9" s="17">
        <v>2.66756608823185E-2</v>
      </c>
      <c r="BE9" s="17">
        <v>2.9944625932978398E-2</v>
      </c>
      <c r="BF9" s="17">
        <v>4.7053264262112503E-2</v>
      </c>
      <c r="BG9" s="17">
        <v>6.2860259790450401E-2</v>
      </c>
    </row>
    <row r="10" spans="2:59" x14ac:dyDescent="0.35">
      <c r="B10" s="18" t="s">
        <v>598</v>
      </c>
      <c r="C10" s="17">
        <v>2.8107873715401899E-2</v>
      </c>
      <c r="D10" s="17">
        <v>2.5977656056984301E-2</v>
      </c>
      <c r="E10" s="17">
        <v>3.0296590084476101E-2</v>
      </c>
      <c r="F10" s="17"/>
      <c r="G10" s="17">
        <v>3.1208159251928901E-2</v>
      </c>
      <c r="H10" s="17">
        <v>4.4095384400002498E-2</v>
      </c>
      <c r="I10" s="17">
        <v>2.67419021683887E-2</v>
      </c>
      <c r="J10" s="17">
        <v>1.57794364838405E-2</v>
      </c>
      <c r="K10" s="17">
        <v>3.8096921448886698E-2</v>
      </c>
      <c r="L10" s="17">
        <v>1.50872201504664E-2</v>
      </c>
      <c r="M10" s="17"/>
      <c r="N10" s="17">
        <v>2.6917175895064701E-2</v>
      </c>
      <c r="O10" s="17">
        <v>2.6949027040652999E-2</v>
      </c>
      <c r="P10" s="17">
        <v>3.4366917114980397E-2</v>
      </c>
      <c r="Q10" s="17">
        <v>2.5339177928165299E-2</v>
      </c>
      <c r="R10" s="17"/>
      <c r="S10" s="17">
        <v>3.0465736433460198E-2</v>
      </c>
      <c r="T10" s="17">
        <v>1.0563134703183499E-2</v>
      </c>
      <c r="U10" s="17">
        <v>2.5341359016230001E-2</v>
      </c>
      <c r="V10" s="17">
        <v>3.6668148158442999E-2</v>
      </c>
      <c r="W10" s="17">
        <v>2.3938678315156899E-2</v>
      </c>
      <c r="X10" s="17">
        <v>0</v>
      </c>
      <c r="Y10" s="17">
        <v>7.7394721212957596E-2</v>
      </c>
      <c r="Z10" s="17">
        <v>2.6932792935424901E-2</v>
      </c>
      <c r="AA10" s="17">
        <v>5.6881590189773998E-2</v>
      </c>
      <c r="AB10" s="17">
        <v>1.85407943852306E-2</v>
      </c>
      <c r="AC10" s="17">
        <v>0</v>
      </c>
      <c r="AD10" s="17">
        <v>3.4784932950713901E-2</v>
      </c>
      <c r="AE10" s="17"/>
      <c r="AF10" s="17">
        <v>5.6919189703039698E-2</v>
      </c>
      <c r="AG10" s="17">
        <v>9.8293521559438008E-3</v>
      </c>
      <c r="AH10" s="17">
        <v>1.6604095692156401E-2</v>
      </c>
      <c r="AI10" s="17"/>
      <c r="AJ10" s="17">
        <v>5.30718188310405E-2</v>
      </c>
      <c r="AK10" s="17">
        <v>6.8740454516610996E-3</v>
      </c>
      <c r="AL10" s="17">
        <v>1.9596228578364499E-2</v>
      </c>
      <c r="AM10" s="17">
        <v>0.115063930297991</v>
      </c>
      <c r="AN10" s="17">
        <v>1.76429901774314E-2</v>
      </c>
      <c r="AO10" s="17"/>
      <c r="AP10" s="17">
        <v>2.9279920177266001E-2</v>
      </c>
      <c r="AQ10" s="17">
        <v>4.1240822475268803E-3</v>
      </c>
      <c r="AR10" s="17">
        <v>4.4292333713768103E-2</v>
      </c>
      <c r="AS10" s="17">
        <v>7.8237743121188696E-2</v>
      </c>
      <c r="AT10" s="17">
        <v>5.7324048549226597E-2</v>
      </c>
      <c r="AU10" s="17"/>
      <c r="AV10" s="17">
        <v>0</v>
      </c>
      <c r="AW10" s="17">
        <v>2.5504665705271799E-2</v>
      </c>
      <c r="AX10" s="17">
        <v>4.8370046894634998E-2</v>
      </c>
      <c r="AY10" s="17">
        <v>8.8036148062516598E-2</v>
      </c>
      <c r="AZ10" s="17">
        <v>4.1227166670396997E-2</v>
      </c>
      <c r="BA10" s="17">
        <v>0</v>
      </c>
      <c r="BB10" s="17"/>
      <c r="BC10" s="17">
        <v>1.83424772679881E-2</v>
      </c>
      <c r="BD10" s="17">
        <v>6.2028462203097601E-2</v>
      </c>
      <c r="BE10" s="17">
        <v>1.3959898885852501E-2</v>
      </c>
      <c r="BF10" s="17">
        <v>1.77149082609683E-2</v>
      </c>
      <c r="BG10" s="17">
        <v>0</v>
      </c>
    </row>
    <row r="11" spans="2:59" x14ac:dyDescent="0.35">
      <c r="B11" s="18" t="s">
        <v>692</v>
      </c>
      <c r="C11" s="17">
        <v>4.65184598692382E-2</v>
      </c>
      <c r="D11" s="17">
        <v>5.59115648412516E-2</v>
      </c>
      <c r="E11" s="17">
        <v>3.7697241457055802E-2</v>
      </c>
      <c r="F11" s="17"/>
      <c r="G11" s="17">
        <v>5.13892698386402E-2</v>
      </c>
      <c r="H11" s="17">
        <v>3.1200795916552702E-2</v>
      </c>
      <c r="I11" s="17">
        <v>5.9738602642779103E-2</v>
      </c>
      <c r="J11" s="17">
        <v>5.6429034946746698E-2</v>
      </c>
      <c r="K11" s="17">
        <v>7.2663876376493894E-2</v>
      </c>
      <c r="L11" s="17">
        <v>1.9481725740890798E-2</v>
      </c>
      <c r="M11" s="17"/>
      <c r="N11" s="17">
        <v>2.2629544226496E-2</v>
      </c>
      <c r="O11" s="17">
        <v>5.0104584791890498E-2</v>
      </c>
      <c r="P11" s="17">
        <v>7.2128375070596606E-2</v>
      </c>
      <c r="Q11" s="17">
        <v>4.8806172990819699E-2</v>
      </c>
      <c r="R11" s="17"/>
      <c r="S11" s="17">
        <v>3.3219003294614399E-2</v>
      </c>
      <c r="T11" s="17">
        <v>2.29577459839422E-2</v>
      </c>
      <c r="U11" s="17">
        <v>3.9266065777074401E-2</v>
      </c>
      <c r="V11" s="17">
        <v>4.2223669004347097E-2</v>
      </c>
      <c r="W11" s="17">
        <v>6.8900673920489097E-2</v>
      </c>
      <c r="X11" s="17">
        <v>4.4334026342002002E-2</v>
      </c>
      <c r="Y11" s="17">
        <v>1.8349380766615901E-2</v>
      </c>
      <c r="Z11" s="17">
        <v>0.13115848612782099</v>
      </c>
      <c r="AA11" s="17">
        <v>5.4902114471072599E-2</v>
      </c>
      <c r="AB11" s="17">
        <v>5.8878229801797903E-2</v>
      </c>
      <c r="AC11" s="17">
        <v>6.5771756503217996E-2</v>
      </c>
      <c r="AD11" s="17">
        <v>3.19041487716085E-2</v>
      </c>
      <c r="AE11" s="17"/>
      <c r="AF11" s="17">
        <v>6.6315678448344198E-2</v>
      </c>
      <c r="AG11" s="17">
        <v>3.6884827475924399E-2</v>
      </c>
      <c r="AH11" s="17">
        <v>1.7680772897391301E-2</v>
      </c>
      <c r="AI11" s="17"/>
      <c r="AJ11" s="17">
        <v>3.7198342603602198E-2</v>
      </c>
      <c r="AK11" s="17">
        <v>3.1872557897347997E-2</v>
      </c>
      <c r="AL11" s="17">
        <v>7.8621467827555594E-2</v>
      </c>
      <c r="AM11" s="17">
        <v>8.7695134869698099E-2</v>
      </c>
      <c r="AN11" s="17">
        <v>4.0536836598723001E-2</v>
      </c>
      <c r="AO11" s="17"/>
      <c r="AP11" s="17">
        <v>2.16270723441826E-2</v>
      </c>
      <c r="AQ11" s="17">
        <v>3.7378543181979099E-2</v>
      </c>
      <c r="AR11" s="17">
        <v>2.7693961292586E-2</v>
      </c>
      <c r="AS11" s="17">
        <v>0.116436160037724</v>
      </c>
      <c r="AT11" s="17">
        <v>5.1913288498198498E-2</v>
      </c>
      <c r="AU11" s="17"/>
      <c r="AV11" s="17">
        <v>2.7053824718661398E-2</v>
      </c>
      <c r="AW11" s="17">
        <v>4.0864630475729198E-2</v>
      </c>
      <c r="AX11" s="17">
        <v>4.5940637283487303E-2</v>
      </c>
      <c r="AY11" s="17">
        <v>7.8281432532994799E-2</v>
      </c>
      <c r="AZ11" s="17">
        <v>7.9659201928605997E-2</v>
      </c>
      <c r="BA11" s="17">
        <v>3.6063623505901199E-2</v>
      </c>
      <c r="BB11" s="17"/>
      <c r="BC11" s="17">
        <v>5.7412467120063801E-2</v>
      </c>
      <c r="BD11" s="17">
        <v>7.1897415651140495E-2</v>
      </c>
      <c r="BE11" s="17">
        <v>1.3325506726441901E-2</v>
      </c>
      <c r="BF11" s="17">
        <v>3.4332443651569997E-2</v>
      </c>
      <c r="BG11" s="17">
        <v>9.2022713851168295E-2</v>
      </c>
    </row>
    <row r="12" spans="2:59" x14ac:dyDescent="0.35">
      <c r="B12" s="18" t="s">
        <v>691</v>
      </c>
      <c r="C12" s="17">
        <v>0.123758916216864</v>
      </c>
      <c r="D12" s="17">
        <v>0.11138133541568</v>
      </c>
      <c r="E12" s="17">
        <v>0.13628380903550699</v>
      </c>
      <c r="F12" s="17"/>
      <c r="G12" s="17">
        <v>0.128549590590992</v>
      </c>
      <c r="H12" s="17">
        <v>7.2945797458766601E-2</v>
      </c>
      <c r="I12" s="17">
        <v>0.16313111958573301</v>
      </c>
      <c r="J12" s="17">
        <v>0.11764931119719101</v>
      </c>
      <c r="K12" s="17">
        <v>0.16201310484008799</v>
      </c>
      <c r="L12" s="17">
        <v>0.112328040076678</v>
      </c>
      <c r="M12" s="17"/>
      <c r="N12" s="17">
        <v>6.7452595421240602E-2</v>
      </c>
      <c r="O12" s="17">
        <v>0.16106914530990801</v>
      </c>
      <c r="P12" s="17">
        <v>0.15827499251233901</v>
      </c>
      <c r="Q12" s="17">
        <v>0.122083534581054</v>
      </c>
      <c r="R12" s="17"/>
      <c r="S12" s="17">
        <v>0.100980543301201</v>
      </c>
      <c r="T12" s="17">
        <v>0.15847853478337601</v>
      </c>
      <c r="U12" s="17">
        <v>0.18452133748274399</v>
      </c>
      <c r="V12" s="17">
        <v>0.113015164709882</v>
      </c>
      <c r="W12" s="17">
        <v>0.143663596085012</v>
      </c>
      <c r="X12" s="17">
        <v>0.20139493783724</v>
      </c>
      <c r="Y12" s="17">
        <v>7.3842075551903502E-2</v>
      </c>
      <c r="Z12" s="17">
        <v>6.02181855814043E-2</v>
      </c>
      <c r="AA12" s="17">
        <v>0.141002567231651</v>
      </c>
      <c r="AB12" s="17">
        <v>6.3760341751875393E-2</v>
      </c>
      <c r="AC12" s="17">
        <v>4.2619057690989899E-2</v>
      </c>
      <c r="AD12" s="17">
        <v>0.199395357379824</v>
      </c>
      <c r="AE12" s="17"/>
      <c r="AF12" s="17">
        <v>0.13179141827149901</v>
      </c>
      <c r="AG12" s="17">
        <v>0.122608476014005</v>
      </c>
      <c r="AH12" s="17">
        <v>9.2073041328027502E-2</v>
      </c>
      <c r="AI12" s="17"/>
      <c r="AJ12" s="17">
        <v>0.131987753891224</v>
      </c>
      <c r="AK12" s="17">
        <v>0.11955985065944499</v>
      </c>
      <c r="AL12" s="17">
        <v>9.0398536519659997E-2</v>
      </c>
      <c r="AM12" s="17">
        <v>0</v>
      </c>
      <c r="AN12" s="17">
        <v>0.13807148068980199</v>
      </c>
      <c r="AO12" s="17"/>
      <c r="AP12" s="17">
        <v>0.151642096095816</v>
      </c>
      <c r="AQ12" s="17">
        <v>0.110121242714324</v>
      </c>
      <c r="AR12" s="17">
        <v>8.3487426511781801E-2</v>
      </c>
      <c r="AS12" s="17">
        <v>0.12873279258645201</v>
      </c>
      <c r="AT12" s="17">
        <v>5.6811641658896898E-2</v>
      </c>
      <c r="AU12" s="17"/>
      <c r="AV12" s="17">
        <v>0.105259320036426</v>
      </c>
      <c r="AW12" s="17">
        <v>0.13770647261321001</v>
      </c>
      <c r="AX12" s="17">
        <v>5.0561348405692701E-2</v>
      </c>
      <c r="AY12" s="17">
        <v>0.124747258846614</v>
      </c>
      <c r="AZ12" s="17">
        <v>4.0858646218591498E-2</v>
      </c>
      <c r="BA12" s="17">
        <v>0.203861997762352</v>
      </c>
      <c r="BB12" s="17"/>
      <c r="BC12" s="17">
        <v>0.15340338678690599</v>
      </c>
      <c r="BD12" s="17">
        <v>8.84207638153474E-2</v>
      </c>
      <c r="BE12" s="17">
        <v>0.13600258271523999</v>
      </c>
      <c r="BF12" s="17">
        <v>0.115715603734732</v>
      </c>
      <c r="BG12" s="17">
        <v>0</v>
      </c>
    </row>
    <row r="13" spans="2:59" x14ac:dyDescent="0.35">
      <c r="B13" s="18" t="s">
        <v>690</v>
      </c>
      <c r="C13" s="17">
        <v>0.268904032253454</v>
      </c>
      <c r="D13" s="17">
        <v>0.27381324217416497</v>
      </c>
      <c r="E13" s="17">
        <v>0.26297286746074</v>
      </c>
      <c r="F13" s="17"/>
      <c r="G13" s="17">
        <v>0.29606107908527701</v>
      </c>
      <c r="H13" s="17">
        <v>0.235181447214179</v>
      </c>
      <c r="I13" s="17">
        <v>0.217838998155406</v>
      </c>
      <c r="J13" s="17">
        <v>0.28148233141176898</v>
      </c>
      <c r="K13" s="17">
        <v>0.19691643808043499</v>
      </c>
      <c r="L13" s="17">
        <v>0.36841553576668601</v>
      </c>
      <c r="M13" s="17"/>
      <c r="N13" s="17">
        <v>0.27945425924992001</v>
      </c>
      <c r="O13" s="17">
        <v>0.236363166001686</v>
      </c>
      <c r="P13" s="17">
        <v>0.24500927275154</v>
      </c>
      <c r="Q13" s="17">
        <v>0.30967037768366201</v>
      </c>
      <c r="R13" s="17"/>
      <c r="S13" s="17">
        <v>0.27244034688193802</v>
      </c>
      <c r="T13" s="17">
        <v>0.209223398754703</v>
      </c>
      <c r="U13" s="17">
        <v>0.36632559817444998</v>
      </c>
      <c r="V13" s="17">
        <v>0.23377123938045699</v>
      </c>
      <c r="W13" s="17">
        <v>0.35205956606364602</v>
      </c>
      <c r="X13" s="17">
        <v>0.31403457213845898</v>
      </c>
      <c r="Y13" s="17">
        <v>0.286655536027557</v>
      </c>
      <c r="Z13" s="17">
        <v>0.22367923581694499</v>
      </c>
      <c r="AA13" s="17">
        <v>0.205835972121065</v>
      </c>
      <c r="AB13" s="17">
        <v>0.279007703251207</v>
      </c>
      <c r="AC13" s="17">
        <v>0.26543305356975</v>
      </c>
      <c r="AD13" s="17">
        <v>0.29425003019622398</v>
      </c>
      <c r="AE13" s="17"/>
      <c r="AF13" s="17">
        <v>0.29270402311827898</v>
      </c>
      <c r="AG13" s="17">
        <v>0.24452819835929401</v>
      </c>
      <c r="AH13" s="17">
        <v>0.29495390303171098</v>
      </c>
      <c r="AI13" s="17"/>
      <c r="AJ13" s="17">
        <v>0.29514023614234303</v>
      </c>
      <c r="AK13" s="17">
        <v>0.22657715583433199</v>
      </c>
      <c r="AL13" s="17">
        <v>0.240603116439216</v>
      </c>
      <c r="AM13" s="17">
        <v>0.27406804268144302</v>
      </c>
      <c r="AN13" s="17">
        <v>0.29174716516282401</v>
      </c>
      <c r="AO13" s="17"/>
      <c r="AP13" s="17">
        <v>0.31251372801442701</v>
      </c>
      <c r="AQ13" s="17">
        <v>0.264927838989725</v>
      </c>
      <c r="AR13" s="17">
        <v>0.23174850550707399</v>
      </c>
      <c r="AS13" s="17">
        <v>0.214233958800361</v>
      </c>
      <c r="AT13" s="17">
        <v>0.34596615849228601</v>
      </c>
      <c r="AU13" s="17"/>
      <c r="AV13" s="17">
        <v>0.243229977115586</v>
      </c>
      <c r="AW13" s="17">
        <v>0.28957090620681297</v>
      </c>
      <c r="AX13" s="17">
        <v>0.26920101800242002</v>
      </c>
      <c r="AY13" s="17">
        <v>0.28422270722597098</v>
      </c>
      <c r="AZ13" s="17">
        <v>0.28504856975992698</v>
      </c>
      <c r="BA13" s="17">
        <v>0.27327690335395</v>
      </c>
      <c r="BB13" s="17"/>
      <c r="BC13" s="17">
        <v>0.28826400254432499</v>
      </c>
      <c r="BD13" s="17">
        <v>0.31806521441906799</v>
      </c>
      <c r="BE13" s="17">
        <v>0.24350027839775901</v>
      </c>
      <c r="BF13" s="17">
        <v>0.20710859457414099</v>
      </c>
      <c r="BG13" s="17">
        <v>0.173379245571643</v>
      </c>
    </row>
    <row r="14" spans="2:59" x14ac:dyDescent="0.35">
      <c r="B14" s="18" t="s">
        <v>689</v>
      </c>
      <c r="C14" s="17">
        <v>0.24361451480485799</v>
      </c>
      <c r="D14" s="17">
        <v>0.27804460874762499</v>
      </c>
      <c r="E14" s="17">
        <v>0.21163653214320999</v>
      </c>
      <c r="F14" s="17"/>
      <c r="G14" s="17">
        <v>0.18072176361643799</v>
      </c>
      <c r="H14" s="17">
        <v>0.276600638161625</v>
      </c>
      <c r="I14" s="17">
        <v>0.25177662476732998</v>
      </c>
      <c r="J14" s="17">
        <v>0.24631581997646099</v>
      </c>
      <c r="K14" s="17">
        <v>0.22715328742648</v>
      </c>
      <c r="L14" s="17">
        <v>0.25555098732611697</v>
      </c>
      <c r="M14" s="17"/>
      <c r="N14" s="17">
        <v>0.243720886051848</v>
      </c>
      <c r="O14" s="17">
        <v>0.28748564105257901</v>
      </c>
      <c r="P14" s="17">
        <v>0.24691393915236701</v>
      </c>
      <c r="Q14" s="17">
        <v>0.19661676826949101</v>
      </c>
      <c r="R14" s="17"/>
      <c r="S14" s="17">
        <v>0.24141394491349699</v>
      </c>
      <c r="T14" s="17">
        <v>0.33858051335086198</v>
      </c>
      <c r="U14" s="17">
        <v>0.115018572434529</v>
      </c>
      <c r="V14" s="17">
        <v>0.20383964403469201</v>
      </c>
      <c r="W14" s="17">
        <v>0.34886356102794402</v>
      </c>
      <c r="X14" s="17">
        <v>0.195655724664903</v>
      </c>
      <c r="Y14" s="17">
        <v>0.169008754084952</v>
      </c>
      <c r="Z14" s="17">
        <v>0.32852576826799401</v>
      </c>
      <c r="AA14" s="17">
        <v>0.23996851675395101</v>
      </c>
      <c r="AB14" s="17">
        <v>0.28937444178424399</v>
      </c>
      <c r="AC14" s="17">
        <v>0.18039633616766401</v>
      </c>
      <c r="AD14" s="17">
        <v>0.23423405624598401</v>
      </c>
      <c r="AE14" s="17"/>
      <c r="AF14" s="17">
        <v>0.21110260124517</v>
      </c>
      <c r="AG14" s="17">
        <v>0.28812865170054702</v>
      </c>
      <c r="AH14" s="17">
        <v>0.22944436930853901</v>
      </c>
      <c r="AI14" s="17"/>
      <c r="AJ14" s="17">
        <v>0.24167184816047901</v>
      </c>
      <c r="AK14" s="17">
        <v>0.304609847462401</v>
      </c>
      <c r="AL14" s="17">
        <v>0.340675217884926</v>
      </c>
      <c r="AM14" s="17">
        <v>0.161690481534286</v>
      </c>
      <c r="AN14" s="17">
        <v>0.19549877991404099</v>
      </c>
      <c r="AO14" s="17"/>
      <c r="AP14" s="17">
        <v>0.25789569465240603</v>
      </c>
      <c r="AQ14" s="17">
        <v>0.25213806209105299</v>
      </c>
      <c r="AR14" s="17">
        <v>0.31815533332435902</v>
      </c>
      <c r="AS14" s="17">
        <v>0.215485077981006</v>
      </c>
      <c r="AT14" s="17">
        <v>0.197433445036757</v>
      </c>
      <c r="AU14" s="17"/>
      <c r="AV14" s="17">
        <v>0.25825889357336801</v>
      </c>
      <c r="AW14" s="17">
        <v>0.274631658173355</v>
      </c>
      <c r="AX14" s="17">
        <v>0.29642945185563802</v>
      </c>
      <c r="AY14" s="17">
        <v>0.204002081930657</v>
      </c>
      <c r="AZ14" s="17">
        <v>0.22275880820930299</v>
      </c>
      <c r="BA14" s="17">
        <v>0.22904399285239799</v>
      </c>
      <c r="BB14" s="17"/>
      <c r="BC14" s="17">
        <v>0.25194717492850799</v>
      </c>
      <c r="BD14" s="17">
        <v>0.20409916971576</v>
      </c>
      <c r="BE14" s="17">
        <v>0.27412550331156699</v>
      </c>
      <c r="BF14" s="17">
        <v>0.213713974982635</v>
      </c>
      <c r="BG14" s="17">
        <v>0.26051733212936501</v>
      </c>
    </row>
    <row r="15" spans="2:59" x14ac:dyDescent="0.35">
      <c r="B15" s="18" t="s">
        <v>803</v>
      </c>
      <c r="C15" s="17">
        <v>0.216670579899926</v>
      </c>
      <c r="D15" s="17">
        <v>0.210522043423684</v>
      </c>
      <c r="E15" s="17">
        <v>0.223647812210923</v>
      </c>
      <c r="F15" s="17"/>
      <c r="G15" s="17">
        <v>0.25683841142199598</v>
      </c>
      <c r="H15" s="17">
        <v>0.28030139520730701</v>
      </c>
      <c r="I15" s="17">
        <v>0.17731442736837599</v>
      </c>
      <c r="J15" s="17">
        <v>0.21145163509859799</v>
      </c>
      <c r="K15" s="17">
        <v>0.202584941428197</v>
      </c>
      <c r="L15" s="17">
        <v>0.17921155440397199</v>
      </c>
      <c r="M15" s="17"/>
      <c r="N15" s="17">
        <v>0.29841633199920597</v>
      </c>
      <c r="O15" s="17">
        <v>0.17904235957216899</v>
      </c>
      <c r="P15" s="17">
        <v>0.175129324076296</v>
      </c>
      <c r="Q15" s="17">
        <v>0.195217650256609</v>
      </c>
      <c r="R15" s="17"/>
      <c r="S15" s="17">
        <v>0.30557558747213998</v>
      </c>
      <c r="T15" s="17">
        <v>0.19701149983264299</v>
      </c>
      <c r="U15" s="17">
        <v>0.21021513705771</v>
      </c>
      <c r="V15" s="17">
        <v>0.253824589911473</v>
      </c>
      <c r="W15" s="17">
        <v>6.2573924587752197E-2</v>
      </c>
      <c r="X15" s="17">
        <v>0.13770813161645301</v>
      </c>
      <c r="Y15" s="17">
        <v>0.24539013792440501</v>
      </c>
      <c r="Z15" s="17">
        <v>0.17901191938382899</v>
      </c>
      <c r="AA15" s="17">
        <v>0.25878403375263398</v>
      </c>
      <c r="AB15" s="17">
        <v>0.171568249803808</v>
      </c>
      <c r="AC15" s="17">
        <v>0.26706666064301499</v>
      </c>
      <c r="AD15" s="17">
        <v>0.205431474455646</v>
      </c>
      <c r="AE15" s="17"/>
      <c r="AF15" s="17">
        <v>0.17350740827385699</v>
      </c>
      <c r="AG15" s="17">
        <v>0.23475513151820199</v>
      </c>
      <c r="AH15" s="17">
        <v>0.23113165090433299</v>
      </c>
      <c r="AI15" s="17"/>
      <c r="AJ15" s="17">
        <v>0.18399022325011</v>
      </c>
      <c r="AK15" s="17">
        <v>0.27586004623460098</v>
      </c>
      <c r="AL15" s="17">
        <v>0.21090701472440701</v>
      </c>
      <c r="AM15" s="17">
        <v>0.25717128859845501</v>
      </c>
      <c r="AN15" s="17">
        <v>0.17226037110261</v>
      </c>
      <c r="AO15" s="17"/>
      <c r="AP15" s="17">
        <v>0.186385064217166</v>
      </c>
      <c r="AQ15" s="17">
        <v>0.279805549782709</v>
      </c>
      <c r="AR15" s="17">
        <v>0.180429999076681</v>
      </c>
      <c r="AS15" s="17">
        <v>0.11909711807578099</v>
      </c>
      <c r="AT15" s="17">
        <v>0.242493072160887</v>
      </c>
      <c r="AU15" s="17"/>
      <c r="AV15" s="17">
        <v>0.31414361008788899</v>
      </c>
      <c r="AW15" s="17">
        <v>0.18873033330491201</v>
      </c>
      <c r="AX15" s="17">
        <v>0.21651042311042701</v>
      </c>
      <c r="AY15" s="17">
        <v>0.12991238908864899</v>
      </c>
      <c r="AZ15" s="17">
        <v>0.27397698116915298</v>
      </c>
      <c r="BA15" s="17">
        <v>9.7590148442963598E-2</v>
      </c>
      <c r="BB15" s="17"/>
      <c r="BC15" s="17">
        <v>0.16077203883924501</v>
      </c>
      <c r="BD15" s="17">
        <v>0.16382235780583301</v>
      </c>
      <c r="BE15" s="17">
        <v>0.25916788662034002</v>
      </c>
      <c r="BF15" s="17">
        <v>0.29411061784619102</v>
      </c>
      <c r="BG15" s="17">
        <v>0.41122044865737301</v>
      </c>
    </row>
    <row r="16" spans="2:59" x14ac:dyDescent="0.35">
      <c r="B16" s="18" t="s">
        <v>100</v>
      </c>
      <c r="C16" s="19">
        <v>4.5440353045495797E-2</v>
      </c>
      <c r="D16" s="19">
        <v>2.38089639489827E-2</v>
      </c>
      <c r="E16" s="19">
        <v>6.6497479752837596E-2</v>
      </c>
      <c r="F16" s="19"/>
      <c r="G16" s="19">
        <v>4.0232330361216102E-2</v>
      </c>
      <c r="H16" s="19">
        <v>3.7246007484805402E-2</v>
      </c>
      <c r="I16" s="19">
        <v>4.5693873353439302E-2</v>
      </c>
      <c r="J16" s="19">
        <v>6.2450727694784103E-2</v>
      </c>
      <c r="K16" s="19">
        <v>6.4970090482092499E-2</v>
      </c>
      <c r="L16" s="19">
        <v>2.8008752227244599E-2</v>
      </c>
      <c r="M16" s="19"/>
      <c r="N16" s="19">
        <v>4.0742293724848E-2</v>
      </c>
      <c r="O16" s="19">
        <v>3.1378945732094599E-2</v>
      </c>
      <c r="P16" s="19">
        <v>3.5713356513485901E-2</v>
      </c>
      <c r="Q16" s="19">
        <v>7.3249316960558503E-2</v>
      </c>
      <c r="R16" s="19"/>
      <c r="S16" s="19">
        <v>0</v>
      </c>
      <c r="T16" s="19">
        <v>2.3856384474304802E-2</v>
      </c>
      <c r="U16" s="19">
        <v>3.8908288104005498E-2</v>
      </c>
      <c r="V16" s="19">
        <v>5.9371559648256501E-2</v>
      </c>
      <c r="W16" s="19">
        <v>0</v>
      </c>
      <c r="X16" s="19">
        <v>0.106872607400943</v>
      </c>
      <c r="Y16" s="19">
        <v>8.7585872185336297E-2</v>
      </c>
      <c r="Z16" s="19">
        <v>2.5992386972574399E-2</v>
      </c>
      <c r="AA16" s="19">
        <v>2.9292453607344199E-2</v>
      </c>
      <c r="AB16" s="19">
        <v>6.6525257060782897E-2</v>
      </c>
      <c r="AC16" s="19">
        <v>0.13744138867113301</v>
      </c>
      <c r="AD16" s="19">
        <v>0</v>
      </c>
      <c r="AE16" s="19"/>
      <c r="AF16" s="19">
        <v>4.2025381533960099E-2</v>
      </c>
      <c r="AG16" s="19">
        <v>3.07103310501971E-2</v>
      </c>
      <c r="AH16" s="19">
        <v>9.5109581245505906E-2</v>
      </c>
      <c r="AI16" s="19"/>
      <c r="AJ16" s="19">
        <v>3.6263737587355599E-2</v>
      </c>
      <c r="AK16" s="19">
        <v>2.1826009617279998E-2</v>
      </c>
      <c r="AL16" s="19">
        <v>0</v>
      </c>
      <c r="AM16" s="19">
        <v>0</v>
      </c>
      <c r="AN16" s="19">
        <v>0.113461774627396</v>
      </c>
      <c r="AO16" s="19"/>
      <c r="AP16" s="19">
        <v>3.2228922959150599E-2</v>
      </c>
      <c r="AQ16" s="19">
        <v>4.0902044373917298E-2</v>
      </c>
      <c r="AR16" s="19">
        <v>3.63625539955479E-2</v>
      </c>
      <c r="AS16" s="19">
        <v>6.6686948240357299E-2</v>
      </c>
      <c r="AT16" s="19">
        <v>3.1059368087995101E-2</v>
      </c>
      <c r="AU16" s="19"/>
      <c r="AV16" s="19">
        <v>4.0025009032401498E-2</v>
      </c>
      <c r="AW16" s="19">
        <v>3.4473921235580497E-2</v>
      </c>
      <c r="AX16" s="19">
        <v>2.0356641748127301E-2</v>
      </c>
      <c r="AY16" s="19">
        <v>4.6602071334372497E-2</v>
      </c>
      <c r="AZ16" s="19">
        <v>4.42450471289806E-2</v>
      </c>
      <c r="BA16" s="19">
        <v>9.9015051092592593E-2</v>
      </c>
      <c r="BB16" s="19"/>
      <c r="BC16" s="19">
        <v>5.53969927971599E-2</v>
      </c>
      <c r="BD16" s="19">
        <v>6.4990955507435E-2</v>
      </c>
      <c r="BE16" s="19">
        <v>2.9973717409821101E-2</v>
      </c>
      <c r="BF16" s="19">
        <v>7.0250592687650104E-2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805</v>
      </c>
      <c r="C9" s="17">
        <v>1.9157720740130401E-2</v>
      </c>
      <c r="D9" s="17">
        <v>1.7621337469207E-2</v>
      </c>
      <c r="E9" s="17">
        <v>1.8374209306608401E-2</v>
      </c>
      <c r="F9" s="17"/>
      <c r="G9" s="17">
        <v>2.58088111879646E-2</v>
      </c>
      <c r="H9" s="17">
        <v>9.7879673954117102E-3</v>
      </c>
      <c r="I9" s="17">
        <v>9.9587043360989599E-3</v>
      </c>
      <c r="J9" s="17">
        <v>7.7148713751281602E-3</v>
      </c>
      <c r="K9" s="17">
        <v>4.4911373699439303E-2</v>
      </c>
      <c r="L9" s="17">
        <v>2.1916184307946E-2</v>
      </c>
      <c r="M9" s="17"/>
      <c r="N9" s="17">
        <v>4.4740841909069002E-3</v>
      </c>
      <c r="O9" s="17">
        <v>1.50229661861689E-2</v>
      </c>
      <c r="P9" s="17">
        <v>2.5496286907608599E-2</v>
      </c>
      <c r="Q9" s="17">
        <v>3.49087058922442E-2</v>
      </c>
      <c r="R9" s="17"/>
      <c r="S9" s="17">
        <v>2.8707482531169198E-2</v>
      </c>
      <c r="T9" s="17">
        <v>2.1552838878288301E-2</v>
      </c>
      <c r="U9" s="17">
        <v>0</v>
      </c>
      <c r="V9" s="17">
        <v>5.7285985152450002E-2</v>
      </c>
      <c r="W9" s="17">
        <v>0</v>
      </c>
      <c r="X9" s="17">
        <v>0</v>
      </c>
      <c r="Y9" s="17">
        <v>2.56147779279997E-2</v>
      </c>
      <c r="Z9" s="17">
        <v>2.4481224914007199E-2</v>
      </c>
      <c r="AA9" s="17">
        <v>2.6009197906683601E-2</v>
      </c>
      <c r="AB9" s="17">
        <v>0</v>
      </c>
      <c r="AC9" s="17">
        <v>1.9917397130289699E-2</v>
      </c>
      <c r="AD9" s="17">
        <v>0</v>
      </c>
      <c r="AE9" s="17"/>
      <c r="AF9" s="17">
        <v>2.1401612652914698E-2</v>
      </c>
      <c r="AG9" s="17">
        <v>1.38602688973958E-2</v>
      </c>
      <c r="AH9" s="17">
        <v>2.9264647481921001E-2</v>
      </c>
      <c r="AI9" s="17"/>
      <c r="AJ9" s="17">
        <v>1.58711049208883E-2</v>
      </c>
      <c r="AK9" s="17">
        <v>9.8198654595504607E-3</v>
      </c>
      <c r="AL9" s="17">
        <v>1.9198418025871699E-2</v>
      </c>
      <c r="AM9" s="17">
        <v>0.10431112201812601</v>
      </c>
      <c r="AN9" s="17">
        <v>1.8712950844349801E-2</v>
      </c>
      <c r="AO9" s="17"/>
      <c r="AP9" s="17">
        <v>8.4275015395857307E-3</v>
      </c>
      <c r="AQ9" s="17">
        <v>8.1211007341878798E-3</v>
      </c>
      <c r="AR9" s="17">
        <v>6.4224276299574903E-2</v>
      </c>
      <c r="AS9" s="17">
        <v>3.83564852020487E-2</v>
      </c>
      <c r="AT9" s="17">
        <v>0</v>
      </c>
      <c r="AU9" s="17"/>
      <c r="AV9" s="17">
        <v>4.4179671352834998E-3</v>
      </c>
      <c r="AW9" s="17">
        <v>1.5765496131503801E-2</v>
      </c>
      <c r="AX9" s="17">
        <v>3.7772240501793501E-2</v>
      </c>
      <c r="AY9" s="17">
        <v>3.37916913940133E-2</v>
      </c>
      <c r="AZ9" s="17">
        <v>0</v>
      </c>
      <c r="BA9" s="17">
        <v>6.1148282989841797E-2</v>
      </c>
      <c r="BB9" s="17"/>
      <c r="BC9" s="17">
        <v>7.7843525974430703E-3</v>
      </c>
      <c r="BD9" s="17">
        <v>2.08740786475267E-2</v>
      </c>
      <c r="BE9" s="17">
        <v>2.8665084443172902E-2</v>
      </c>
      <c r="BF9" s="17">
        <v>1.2770204426512799E-2</v>
      </c>
      <c r="BG9" s="17">
        <v>0</v>
      </c>
    </row>
    <row r="10" spans="2:59" x14ac:dyDescent="0.35">
      <c r="B10" s="18" t="s">
        <v>598</v>
      </c>
      <c r="C10" s="17">
        <v>1.94883543103757E-2</v>
      </c>
      <c r="D10" s="17">
        <v>2.5718367072980301E-2</v>
      </c>
      <c r="E10" s="17">
        <v>1.3582319071152E-2</v>
      </c>
      <c r="F10" s="17"/>
      <c r="G10" s="17">
        <v>0</v>
      </c>
      <c r="H10" s="17">
        <v>1.5776316114578699E-2</v>
      </c>
      <c r="I10" s="17">
        <v>5.0964050427427403E-2</v>
      </c>
      <c r="J10" s="17">
        <v>3.3001537295051703E-2</v>
      </c>
      <c r="K10" s="17">
        <v>8.6370185906200995E-3</v>
      </c>
      <c r="L10" s="17">
        <v>5.8572336695352899E-3</v>
      </c>
      <c r="M10" s="17"/>
      <c r="N10" s="17">
        <v>7.5715743380343403E-3</v>
      </c>
      <c r="O10" s="17">
        <v>3.1631724184319997E-2</v>
      </c>
      <c r="P10" s="17">
        <v>3.2538621682101199E-2</v>
      </c>
      <c r="Q10" s="17">
        <v>9.9934889408033502E-3</v>
      </c>
      <c r="R10" s="17"/>
      <c r="S10" s="17">
        <v>8.9710781875851995E-3</v>
      </c>
      <c r="T10" s="17">
        <v>1.03001552616451E-2</v>
      </c>
      <c r="U10" s="17">
        <v>1.82726202672614E-2</v>
      </c>
      <c r="V10" s="17">
        <v>4.1661604773205803E-2</v>
      </c>
      <c r="W10" s="17">
        <v>0</v>
      </c>
      <c r="X10" s="17">
        <v>0</v>
      </c>
      <c r="Y10" s="17">
        <v>0</v>
      </c>
      <c r="Z10" s="17">
        <v>5.3111403079142999E-2</v>
      </c>
      <c r="AA10" s="17">
        <v>5.9244449642803503E-2</v>
      </c>
      <c r="AB10" s="17">
        <v>2.04163771956485E-2</v>
      </c>
      <c r="AC10" s="17">
        <v>2.1354349623941601E-2</v>
      </c>
      <c r="AD10" s="17">
        <v>0</v>
      </c>
      <c r="AE10" s="17"/>
      <c r="AF10" s="17">
        <v>1.8207329305921699E-2</v>
      </c>
      <c r="AG10" s="17">
        <v>1.8838047470878898E-2</v>
      </c>
      <c r="AH10" s="17">
        <v>2.8265637113319701E-2</v>
      </c>
      <c r="AI10" s="17"/>
      <c r="AJ10" s="17">
        <v>1.8422319104465099E-2</v>
      </c>
      <c r="AK10" s="17">
        <v>1.72344765309566E-2</v>
      </c>
      <c r="AL10" s="17">
        <v>1.65062455712158E-2</v>
      </c>
      <c r="AM10" s="17">
        <v>0</v>
      </c>
      <c r="AN10" s="17">
        <v>4.4777150991177503E-2</v>
      </c>
      <c r="AO10" s="17"/>
      <c r="AP10" s="17">
        <v>0</v>
      </c>
      <c r="AQ10" s="17">
        <v>8.8306508414650996E-3</v>
      </c>
      <c r="AR10" s="17">
        <v>2.5993425376459101E-2</v>
      </c>
      <c r="AS10" s="17">
        <v>4.3625344446513697E-2</v>
      </c>
      <c r="AT10" s="17">
        <v>3.2645686137852001E-2</v>
      </c>
      <c r="AU10" s="17"/>
      <c r="AV10" s="17">
        <v>1.76025466763657E-2</v>
      </c>
      <c r="AW10" s="17">
        <v>1.4604909296903499E-2</v>
      </c>
      <c r="AX10" s="17">
        <v>2.8386474565477601E-2</v>
      </c>
      <c r="AY10" s="17">
        <v>3.8140192834188298E-2</v>
      </c>
      <c r="AZ10" s="17">
        <v>2.34786128603412E-2</v>
      </c>
      <c r="BA10" s="17">
        <v>0</v>
      </c>
      <c r="BB10" s="17"/>
      <c r="BC10" s="17">
        <v>1.6761989037445899E-2</v>
      </c>
      <c r="BD10" s="17">
        <v>3.4583497318842402E-2</v>
      </c>
      <c r="BE10" s="17">
        <v>1.03113616793568E-2</v>
      </c>
      <c r="BF10" s="17">
        <v>1.3203859789905001E-2</v>
      </c>
      <c r="BG10" s="17">
        <v>7.6867988277258506E-2</v>
      </c>
    </row>
    <row r="11" spans="2:59" x14ac:dyDescent="0.35">
      <c r="B11" s="18" t="s">
        <v>692</v>
      </c>
      <c r="C11" s="17">
        <v>4.3969777544882703E-2</v>
      </c>
      <c r="D11" s="17">
        <v>5.9239745149368098E-2</v>
      </c>
      <c r="E11" s="17">
        <v>2.9475405747619102E-2</v>
      </c>
      <c r="F11" s="17"/>
      <c r="G11" s="17">
        <v>7.1866351112493496E-2</v>
      </c>
      <c r="H11" s="17">
        <v>2.4447458355495701E-2</v>
      </c>
      <c r="I11" s="17">
        <v>6.1571823321627799E-2</v>
      </c>
      <c r="J11" s="17">
        <v>3.1914180934794797E-2</v>
      </c>
      <c r="K11" s="17">
        <v>6.9162996244858194E-2</v>
      </c>
      <c r="L11" s="17">
        <v>2.1267584692931E-2</v>
      </c>
      <c r="M11" s="17"/>
      <c r="N11" s="17">
        <v>3.6400320925853602E-2</v>
      </c>
      <c r="O11" s="17">
        <v>6.53249355588401E-2</v>
      </c>
      <c r="P11" s="17">
        <v>5.7739469263259097E-2</v>
      </c>
      <c r="Q11" s="17">
        <v>1.95844998949018E-2</v>
      </c>
      <c r="R11" s="17"/>
      <c r="S11" s="17">
        <v>6.7033789681113107E-2</v>
      </c>
      <c r="T11" s="17">
        <v>1.22302680332448E-2</v>
      </c>
      <c r="U11" s="17">
        <v>1.9928230835198901E-2</v>
      </c>
      <c r="V11" s="17">
        <v>6.1186672613479397E-2</v>
      </c>
      <c r="W11" s="17">
        <v>2.1949885173970202E-2</v>
      </c>
      <c r="X11" s="17">
        <v>4.4640104370234301E-2</v>
      </c>
      <c r="Y11" s="17">
        <v>7.5052540544289406E-2</v>
      </c>
      <c r="Z11" s="17">
        <v>2.4302898478014701E-2</v>
      </c>
      <c r="AA11" s="17">
        <v>4.11190432594934E-2</v>
      </c>
      <c r="AB11" s="17">
        <v>3.01776666707693E-2</v>
      </c>
      <c r="AC11" s="17">
        <v>6.91411972981303E-2</v>
      </c>
      <c r="AD11" s="17">
        <v>7.0134245124786193E-2</v>
      </c>
      <c r="AE11" s="17"/>
      <c r="AF11" s="17">
        <v>5.4685395704207697E-2</v>
      </c>
      <c r="AG11" s="17">
        <v>2.7700867962390598E-2</v>
      </c>
      <c r="AH11" s="17">
        <v>2.1984942830036699E-2</v>
      </c>
      <c r="AI11" s="17"/>
      <c r="AJ11" s="17">
        <v>3.9848560368678003E-2</v>
      </c>
      <c r="AK11" s="17">
        <v>2.1381202933948702E-2</v>
      </c>
      <c r="AL11" s="17">
        <v>2.3371330116273899E-2</v>
      </c>
      <c r="AM11" s="17">
        <v>0</v>
      </c>
      <c r="AN11" s="17">
        <v>3.1567460941518598E-2</v>
      </c>
      <c r="AO11" s="17"/>
      <c r="AP11" s="17">
        <v>3.9547876654026502E-2</v>
      </c>
      <c r="AQ11" s="17">
        <v>3.1026598356170401E-2</v>
      </c>
      <c r="AR11" s="17">
        <v>5.1093352290781498E-2</v>
      </c>
      <c r="AS11" s="17">
        <v>5.0430333162686497E-2</v>
      </c>
      <c r="AT11" s="17">
        <v>2.45974086421273E-2</v>
      </c>
      <c r="AU11" s="17"/>
      <c r="AV11" s="17">
        <v>2.7335588791232199E-2</v>
      </c>
      <c r="AW11" s="17">
        <v>4.2249778481605903E-2</v>
      </c>
      <c r="AX11" s="17">
        <v>5.57971919538073E-2</v>
      </c>
      <c r="AY11" s="17">
        <v>5.1601811518436201E-2</v>
      </c>
      <c r="AZ11" s="17">
        <v>1.7690332267408002E-2</v>
      </c>
      <c r="BA11" s="17">
        <v>3.4592445316183502E-2</v>
      </c>
      <c r="BB11" s="17"/>
      <c r="BC11" s="17">
        <v>4.37937937317191E-2</v>
      </c>
      <c r="BD11" s="17">
        <v>5.4831739874796802E-2</v>
      </c>
      <c r="BE11" s="17">
        <v>2.3185952856414099E-2</v>
      </c>
      <c r="BF11" s="17">
        <v>7.7567202083502096E-2</v>
      </c>
      <c r="BG11" s="17">
        <v>0</v>
      </c>
    </row>
    <row r="12" spans="2:59" x14ac:dyDescent="0.35">
      <c r="B12" s="18" t="s">
        <v>691</v>
      </c>
      <c r="C12" s="17">
        <v>0.16297804567841701</v>
      </c>
      <c r="D12" s="17">
        <v>0.15438068549089001</v>
      </c>
      <c r="E12" s="17">
        <v>0.17205266034365399</v>
      </c>
      <c r="F12" s="17"/>
      <c r="G12" s="17">
        <v>0.20221624070944499</v>
      </c>
      <c r="H12" s="17">
        <v>9.0030890760975202E-2</v>
      </c>
      <c r="I12" s="17">
        <v>0.215874066918158</v>
      </c>
      <c r="J12" s="17">
        <v>0.16789162189450199</v>
      </c>
      <c r="K12" s="17">
        <v>0.18672394992730601</v>
      </c>
      <c r="L12" s="17">
        <v>0.14075924845745899</v>
      </c>
      <c r="M12" s="17"/>
      <c r="N12" s="17">
        <v>7.9189870341681998E-2</v>
      </c>
      <c r="O12" s="17">
        <v>0.16369878615660799</v>
      </c>
      <c r="P12" s="17">
        <v>0.233238887832763</v>
      </c>
      <c r="Q12" s="17">
        <v>0.199509810215446</v>
      </c>
      <c r="R12" s="17"/>
      <c r="S12" s="17">
        <v>0.107185302159909</v>
      </c>
      <c r="T12" s="17">
        <v>0.18576467145616801</v>
      </c>
      <c r="U12" s="17">
        <v>0.18605084549124001</v>
      </c>
      <c r="V12" s="17">
        <v>0.18027101713372401</v>
      </c>
      <c r="W12" s="17">
        <v>0.26970162625309402</v>
      </c>
      <c r="X12" s="17">
        <v>0.180159186933008</v>
      </c>
      <c r="Y12" s="17">
        <v>0.22693684096046399</v>
      </c>
      <c r="Z12" s="17">
        <v>0.102665888181964</v>
      </c>
      <c r="AA12" s="17">
        <v>0.16254217681327901</v>
      </c>
      <c r="AB12" s="17">
        <v>0.122942610130579</v>
      </c>
      <c r="AC12" s="17">
        <v>0.10642176160069999</v>
      </c>
      <c r="AD12" s="17">
        <v>0.13577515184064201</v>
      </c>
      <c r="AE12" s="17"/>
      <c r="AF12" s="17">
        <v>0.163098104193942</v>
      </c>
      <c r="AG12" s="17">
        <v>0.15773990168746299</v>
      </c>
      <c r="AH12" s="17">
        <v>0.17796800996946699</v>
      </c>
      <c r="AI12" s="17"/>
      <c r="AJ12" s="17">
        <v>0.18705271425009101</v>
      </c>
      <c r="AK12" s="17">
        <v>0.14184595890726001</v>
      </c>
      <c r="AL12" s="17">
        <v>0.149679250385299</v>
      </c>
      <c r="AM12" s="17">
        <v>0</v>
      </c>
      <c r="AN12" s="17">
        <v>0.172763382809143</v>
      </c>
      <c r="AO12" s="17"/>
      <c r="AP12" s="17">
        <v>0.18388848645553399</v>
      </c>
      <c r="AQ12" s="17">
        <v>0.157264120183434</v>
      </c>
      <c r="AR12" s="17">
        <v>0.1222538013347</v>
      </c>
      <c r="AS12" s="17">
        <v>0.20674542226425</v>
      </c>
      <c r="AT12" s="17">
        <v>0.100315324988435</v>
      </c>
      <c r="AU12" s="17"/>
      <c r="AV12" s="17">
        <v>0.121662413674436</v>
      </c>
      <c r="AW12" s="17">
        <v>0.16624358464998201</v>
      </c>
      <c r="AX12" s="17">
        <v>0.14131169862106699</v>
      </c>
      <c r="AY12" s="17">
        <v>0.22129008780651499</v>
      </c>
      <c r="AZ12" s="17">
        <v>0.13276831036947201</v>
      </c>
      <c r="BA12" s="17">
        <v>0.26482363432933598</v>
      </c>
      <c r="BB12" s="17"/>
      <c r="BC12" s="17">
        <v>0.20245837075627399</v>
      </c>
      <c r="BD12" s="17">
        <v>0.16833710776326999</v>
      </c>
      <c r="BE12" s="17">
        <v>0.140281575901263</v>
      </c>
      <c r="BF12" s="17">
        <v>9.5233596489488703E-2</v>
      </c>
      <c r="BG12" s="17">
        <v>0.21810439085216399</v>
      </c>
    </row>
    <row r="13" spans="2:59" x14ac:dyDescent="0.35">
      <c r="B13" s="18" t="s">
        <v>690</v>
      </c>
      <c r="C13" s="17">
        <v>0.24199082853230899</v>
      </c>
      <c r="D13" s="17">
        <v>0.26021351378138102</v>
      </c>
      <c r="E13" s="17">
        <v>0.223104760816522</v>
      </c>
      <c r="F13" s="17"/>
      <c r="G13" s="17">
        <v>0.28440216031136301</v>
      </c>
      <c r="H13" s="17">
        <v>0.25796921683607299</v>
      </c>
      <c r="I13" s="17">
        <v>0.18655366942059801</v>
      </c>
      <c r="J13" s="17">
        <v>0.192269538793436</v>
      </c>
      <c r="K13" s="17">
        <v>0.26964330373846801</v>
      </c>
      <c r="L13" s="17">
        <v>0.26696765933317601</v>
      </c>
      <c r="M13" s="17"/>
      <c r="N13" s="17">
        <v>0.25218967990136798</v>
      </c>
      <c r="O13" s="17">
        <v>0.214638339736587</v>
      </c>
      <c r="P13" s="17">
        <v>0.25163953485843299</v>
      </c>
      <c r="Q13" s="17">
        <v>0.24949684530374699</v>
      </c>
      <c r="R13" s="17"/>
      <c r="S13" s="17">
        <v>0.29692356103602602</v>
      </c>
      <c r="T13" s="17">
        <v>0.22639328434796399</v>
      </c>
      <c r="U13" s="17">
        <v>0.21381543949241899</v>
      </c>
      <c r="V13" s="17">
        <v>0.20363334881228801</v>
      </c>
      <c r="W13" s="17">
        <v>0.25025211621316201</v>
      </c>
      <c r="X13" s="17">
        <v>0.28885801126944899</v>
      </c>
      <c r="Y13" s="17">
        <v>0.20975766123075601</v>
      </c>
      <c r="Z13" s="17">
        <v>0.26334189857353202</v>
      </c>
      <c r="AA13" s="17">
        <v>0.25231581218604798</v>
      </c>
      <c r="AB13" s="17">
        <v>0.172854291063021</v>
      </c>
      <c r="AC13" s="17">
        <v>0.25790461105389101</v>
      </c>
      <c r="AD13" s="17">
        <v>0.25574674160053201</v>
      </c>
      <c r="AE13" s="17"/>
      <c r="AF13" s="17">
        <v>0.311410819815303</v>
      </c>
      <c r="AG13" s="17">
        <v>0.20228306558704101</v>
      </c>
      <c r="AH13" s="17">
        <v>0.20650254305489801</v>
      </c>
      <c r="AI13" s="17"/>
      <c r="AJ13" s="17">
        <v>0.27803144785392198</v>
      </c>
      <c r="AK13" s="17">
        <v>0.219988559506093</v>
      </c>
      <c r="AL13" s="17">
        <v>0.197829437423927</v>
      </c>
      <c r="AM13" s="17">
        <v>0.62564541681969299</v>
      </c>
      <c r="AN13" s="17">
        <v>0.25014183303397702</v>
      </c>
      <c r="AO13" s="17"/>
      <c r="AP13" s="17">
        <v>0.320100080798152</v>
      </c>
      <c r="AQ13" s="17">
        <v>0.24404433262747</v>
      </c>
      <c r="AR13" s="17">
        <v>0.116991586557087</v>
      </c>
      <c r="AS13" s="17">
        <v>0.25483833664150402</v>
      </c>
      <c r="AT13" s="17">
        <v>0.33031935099846599</v>
      </c>
      <c r="AU13" s="17"/>
      <c r="AV13" s="17">
        <v>0.23923568524724001</v>
      </c>
      <c r="AW13" s="17">
        <v>0.31599887036348701</v>
      </c>
      <c r="AX13" s="17">
        <v>8.1556157052110501E-2</v>
      </c>
      <c r="AY13" s="17">
        <v>0.26448724099159998</v>
      </c>
      <c r="AZ13" s="17">
        <v>0.24561750703347601</v>
      </c>
      <c r="BA13" s="17">
        <v>0.24334927346921401</v>
      </c>
      <c r="BB13" s="17"/>
      <c r="BC13" s="17">
        <v>0.25165511892371101</v>
      </c>
      <c r="BD13" s="17">
        <v>0.24864394629795999</v>
      </c>
      <c r="BE13" s="17">
        <v>0.25698194910101801</v>
      </c>
      <c r="BF13" s="17">
        <v>0.18899109871420999</v>
      </c>
      <c r="BG13" s="17">
        <v>0.13443565512837</v>
      </c>
    </row>
    <row r="14" spans="2:59" x14ac:dyDescent="0.35">
      <c r="B14" s="18" t="s">
        <v>689</v>
      </c>
      <c r="C14" s="17">
        <v>0.21994794639170401</v>
      </c>
      <c r="D14" s="17">
        <v>0.24402020489440901</v>
      </c>
      <c r="E14" s="17">
        <v>0.19783168380645499</v>
      </c>
      <c r="F14" s="17"/>
      <c r="G14" s="17">
        <v>0.21543353248871699</v>
      </c>
      <c r="H14" s="17">
        <v>0.229297065555056</v>
      </c>
      <c r="I14" s="17">
        <v>0.198907639788268</v>
      </c>
      <c r="J14" s="17">
        <v>0.26363173432972298</v>
      </c>
      <c r="K14" s="17">
        <v>0.13090825604491499</v>
      </c>
      <c r="L14" s="17">
        <v>0.261140191188174</v>
      </c>
      <c r="M14" s="17"/>
      <c r="N14" s="17">
        <v>0.24449015500936899</v>
      </c>
      <c r="O14" s="17">
        <v>0.25263601478555098</v>
      </c>
      <c r="P14" s="17">
        <v>0.19616800444100499</v>
      </c>
      <c r="Q14" s="17">
        <v>0.17890916335264601</v>
      </c>
      <c r="R14" s="17"/>
      <c r="S14" s="17">
        <v>0.19185108955192001</v>
      </c>
      <c r="T14" s="17">
        <v>0.26219904304973701</v>
      </c>
      <c r="U14" s="17">
        <v>0.238800060693621</v>
      </c>
      <c r="V14" s="17">
        <v>0.14431046947721801</v>
      </c>
      <c r="W14" s="17">
        <v>0.32785961592218499</v>
      </c>
      <c r="X14" s="17">
        <v>0.284482292039201</v>
      </c>
      <c r="Y14" s="17">
        <v>0.122645676336542</v>
      </c>
      <c r="Z14" s="17">
        <v>0.24770373593026501</v>
      </c>
      <c r="AA14" s="17">
        <v>0.14609562286800501</v>
      </c>
      <c r="AB14" s="17">
        <v>0.311097501227942</v>
      </c>
      <c r="AC14" s="17">
        <v>0.14651607907283701</v>
      </c>
      <c r="AD14" s="17">
        <v>0.26048334240836402</v>
      </c>
      <c r="AE14" s="17"/>
      <c r="AF14" s="17">
        <v>0.198516143814362</v>
      </c>
      <c r="AG14" s="17">
        <v>0.258963624735909</v>
      </c>
      <c r="AH14" s="17">
        <v>0.176744163962364</v>
      </c>
      <c r="AI14" s="17"/>
      <c r="AJ14" s="17">
        <v>0.20914255772076701</v>
      </c>
      <c r="AK14" s="17">
        <v>0.27091190641620599</v>
      </c>
      <c r="AL14" s="17">
        <v>0.36658837825093099</v>
      </c>
      <c r="AM14" s="17">
        <v>0.115063930297991</v>
      </c>
      <c r="AN14" s="17">
        <v>0.16597929702858299</v>
      </c>
      <c r="AO14" s="17"/>
      <c r="AP14" s="17">
        <v>0.189955514038534</v>
      </c>
      <c r="AQ14" s="17">
        <v>0.233448433046542</v>
      </c>
      <c r="AR14" s="17">
        <v>0.32628014600203897</v>
      </c>
      <c r="AS14" s="17">
        <v>0.198613428794188</v>
      </c>
      <c r="AT14" s="17">
        <v>0.220585054565132</v>
      </c>
      <c r="AU14" s="17"/>
      <c r="AV14" s="17">
        <v>0.26635989025548201</v>
      </c>
      <c r="AW14" s="17">
        <v>0.19510421175422701</v>
      </c>
      <c r="AX14" s="17">
        <v>0.32550244385883098</v>
      </c>
      <c r="AY14" s="17">
        <v>0.183241959348555</v>
      </c>
      <c r="AZ14" s="17">
        <v>0.20235712451340199</v>
      </c>
      <c r="BA14" s="17">
        <v>0.17183233674752299</v>
      </c>
      <c r="BB14" s="17"/>
      <c r="BC14" s="17">
        <v>0.19292696061051501</v>
      </c>
      <c r="BD14" s="17">
        <v>0.24114997204732599</v>
      </c>
      <c r="BE14" s="17">
        <v>0.21834447263162099</v>
      </c>
      <c r="BF14" s="17">
        <v>0.247020341532138</v>
      </c>
      <c r="BG14" s="17">
        <v>9.6511257294384603E-2</v>
      </c>
    </row>
    <row r="15" spans="2:59" x14ac:dyDescent="0.35">
      <c r="B15" s="18" t="s">
        <v>806</v>
      </c>
      <c r="C15" s="17">
        <v>0.242946731091188</v>
      </c>
      <c r="D15" s="17">
        <v>0.21022795536136099</v>
      </c>
      <c r="E15" s="17">
        <v>0.27564502224547499</v>
      </c>
      <c r="F15" s="17"/>
      <c r="G15" s="17">
        <v>0.15674269081442499</v>
      </c>
      <c r="H15" s="17">
        <v>0.33930955660060602</v>
      </c>
      <c r="I15" s="17">
        <v>0.24134755138498201</v>
      </c>
      <c r="J15" s="17">
        <v>0.240673024088599</v>
      </c>
      <c r="K15" s="17">
        <v>0.225702084544429</v>
      </c>
      <c r="L15" s="17">
        <v>0.22313014246531301</v>
      </c>
      <c r="M15" s="17"/>
      <c r="N15" s="17">
        <v>0.34052681844756399</v>
      </c>
      <c r="O15" s="17">
        <v>0.23173415239412501</v>
      </c>
      <c r="P15" s="17">
        <v>0.15056935892720799</v>
      </c>
      <c r="Q15" s="17">
        <v>0.219773640320435</v>
      </c>
      <c r="R15" s="17"/>
      <c r="S15" s="17">
        <v>0.28088555221439099</v>
      </c>
      <c r="T15" s="17">
        <v>0.247214474006556</v>
      </c>
      <c r="U15" s="17">
        <v>0.26535017125910199</v>
      </c>
      <c r="V15" s="17">
        <v>0.29400383663322199</v>
      </c>
      <c r="W15" s="17">
        <v>0.107689887856801</v>
      </c>
      <c r="X15" s="17">
        <v>0.136924838746461</v>
      </c>
      <c r="Y15" s="17">
        <v>0.24876064254571101</v>
      </c>
      <c r="Z15" s="17">
        <v>0.23146777093507501</v>
      </c>
      <c r="AA15" s="17">
        <v>0.25666836873693499</v>
      </c>
      <c r="AB15" s="17">
        <v>0.25957963009019303</v>
      </c>
      <c r="AC15" s="17">
        <v>0.27778742068760998</v>
      </c>
      <c r="AD15" s="17">
        <v>0.24880412950639699</v>
      </c>
      <c r="AE15" s="17"/>
      <c r="AF15" s="17">
        <v>0.18070189230636699</v>
      </c>
      <c r="AG15" s="17">
        <v>0.27834635063978103</v>
      </c>
      <c r="AH15" s="17">
        <v>0.280224444458263</v>
      </c>
      <c r="AI15" s="17"/>
      <c r="AJ15" s="17">
        <v>0.21781021028703701</v>
      </c>
      <c r="AK15" s="17">
        <v>0.291875324992109</v>
      </c>
      <c r="AL15" s="17">
        <v>0.226826940226482</v>
      </c>
      <c r="AM15" s="17">
        <v>0.154979530864189</v>
      </c>
      <c r="AN15" s="17">
        <v>0.22253963745541899</v>
      </c>
      <c r="AO15" s="17"/>
      <c r="AP15" s="17">
        <v>0.228028333078204</v>
      </c>
      <c r="AQ15" s="17">
        <v>0.285327441456174</v>
      </c>
      <c r="AR15" s="17">
        <v>0.24227502941340701</v>
      </c>
      <c r="AS15" s="17">
        <v>0.11973345210285601</v>
      </c>
      <c r="AT15" s="17">
        <v>0.26047780657999198</v>
      </c>
      <c r="AU15" s="17"/>
      <c r="AV15" s="17">
        <v>0.293060490003137</v>
      </c>
      <c r="AW15" s="17">
        <v>0.21754394528361101</v>
      </c>
      <c r="AX15" s="17">
        <v>0.29298737696097199</v>
      </c>
      <c r="AY15" s="17">
        <v>0.13081123353530799</v>
      </c>
      <c r="AZ15" s="17">
        <v>0.33384306582691903</v>
      </c>
      <c r="BA15" s="17">
        <v>0.139817119401244</v>
      </c>
      <c r="BB15" s="17"/>
      <c r="BC15" s="17">
        <v>0.185238089933765</v>
      </c>
      <c r="BD15" s="17">
        <v>0.18047538981667599</v>
      </c>
      <c r="BE15" s="17">
        <v>0.28965433724124601</v>
      </c>
      <c r="BF15" s="17">
        <v>0.319363886693601</v>
      </c>
      <c r="BG15" s="17">
        <v>0.47408070844782402</v>
      </c>
    </row>
    <row r="16" spans="2:59" x14ac:dyDescent="0.35">
      <c r="B16" s="18" t="s">
        <v>100</v>
      </c>
      <c r="C16" s="19">
        <v>4.9520595710992599E-2</v>
      </c>
      <c r="D16" s="19">
        <v>2.8578190780403599E-2</v>
      </c>
      <c r="E16" s="19">
        <v>6.9933938662515197E-2</v>
      </c>
      <c r="F16" s="19"/>
      <c r="G16" s="19">
        <v>4.3530213375591903E-2</v>
      </c>
      <c r="H16" s="19">
        <v>3.3381528381803603E-2</v>
      </c>
      <c r="I16" s="19">
        <v>3.4822494402840701E-2</v>
      </c>
      <c r="J16" s="19">
        <v>6.2903491288765101E-2</v>
      </c>
      <c r="K16" s="19">
        <v>6.4311017209963905E-2</v>
      </c>
      <c r="L16" s="19">
        <v>5.8961755885465698E-2</v>
      </c>
      <c r="M16" s="19"/>
      <c r="N16" s="19">
        <v>3.5157496845223297E-2</v>
      </c>
      <c r="O16" s="19">
        <v>2.5313080997798901E-2</v>
      </c>
      <c r="P16" s="19">
        <v>5.2609836087622E-2</v>
      </c>
      <c r="Q16" s="19">
        <v>8.7823846079776502E-2</v>
      </c>
      <c r="R16" s="19"/>
      <c r="S16" s="19">
        <v>1.8442144637885901E-2</v>
      </c>
      <c r="T16" s="19">
        <v>3.4345264966396699E-2</v>
      </c>
      <c r="U16" s="19">
        <v>5.7782631961157099E-2</v>
      </c>
      <c r="V16" s="19">
        <v>1.7647065404412601E-2</v>
      </c>
      <c r="W16" s="19">
        <v>2.2546868580786899E-2</v>
      </c>
      <c r="X16" s="19">
        <v>6.4935566641646902E-2</v>
      </c>
      <c r="Y16" s="19">
        <v>9.1231860454238103E-2</v>
      </c>
      <c r="Z16" s="19">
        <v>5.2925179907999297E-2</v>
      </c>
      <c r="AA16" s="19">
        <v>5.6005328586753403E-2</v>
      </c>
      <c r="AB16" s="19">
        <v>8.2931923621847994E-2</v>
      </c>
      <c r="AC16" s="19">
        <v>0.1009571835326</v>
      </c>
      <c r="AD16" s="19">
        <v>2.9056389519279E-2</v>
      </c>
      <c r="AE16" s="19"/>
      <c r="AF16" s="19">
        <v>5.1978702206982003E-2</v>
      </c>
      <c r="AG16" s="19">
        <v>4.2267873019141297E-2</v>
      </c>
      <c r="AH16" s="19">
        <v>7.90456111297307E-2</v>
      </c>
      <c r="AI16" s="19"/>
      <c r="AJ16" s="19">
        <v>3.3821085494150999E-2</v>
      </c>
      <c r="AK16" s="19">
        <v>2.69427052538753E-2</v>
      </c>
      <c r="AL16" s="19">
        <v>0</v>
      </c>
      <c r="AM16" s="19">
        <v>0</v>
      </c>
      <c r="AN16" s="19">
        <v>9.3518286895832803E-2</v>
      </c>
      <c r="AO16" s="19"/>
      <c r="AP16" s="19">
        <v>3.0052207435964599E-2</v>
      </c>
      <c r="AQ16" s="19">
        <v>3.1937322754556602E-2</v>
      </c>
      <c r="AR16" s="19">
        <v>5.0888382725951503E-2</v>
      </c>
      <c r="AS16" s="19">
        <v>8.7657197385952901E-2</v>
      </c>
      <c r="AT16" s="19">
        <v>3.1059368087995101E-2</v>
      </c>
      <c r="AU16" s="19"/>
      <c r="AV16" s="19">
        <v>3.0325418216824E-2</v>
      </c>
      <c r="AW16" s="19">
        <v>3.2489204038679498E-2</v>
      </c>
      <c r="AX16" s="19">
        <v>3.6686416485941398E-2</v>
      </c>
      <c r="AY16" s="19">
        <v>7.6635782571383801E-2</v>
      </c>
      <c r="AZ16" s="19">
        <v>4.42450471289806E-2</v>
      </c>
      <c r="BA16" s="19">
        <v>8.4436907746658199E-2</v>
      </c>
      <c r="BB16" s="19"/>
      <c r="BC16" s="19">
        <v>9.9381324409126698E-2</v>
      </c>
      <c r="BD16" s="19">
        <v>5.1104268233601501E-2</v>
      </c>
      <c r="BE16" s="19">
        <v>3.2575266145907202E-2</v>
      </c>
      <c r="BF16" s="19">
        <v>4.5849810270642902E-2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dimension ref="B2:B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ht="72.5" x14ac:dyDescent="0.35">
      <c r="B9" s="18" t="s">
        <v>808</v>
      </c>
      <c r="C9" s="17">
        <v>0.115441262263731</v>
      </c>
      <c r="D9" s="17">
        <v>0.127795258954254</v>
      </c>
      <c r="E9" s="17">
        <v>0.104103568894544</v>
      </c>
      <c r="F9" s="17"/>
      <c r="G9" s="17">
        <v>0.16751097297744</v>
      </c>
      <c r="H9" s="17">
        <v>0.20965145466170501</v>
      </c>
      <c r="I9" s="17">
        <v>0.15874628169160099</v>
      </c>
      <c r="J9" s="17">
        <v>6.5310117403251405E-2</v>
      </c>
      <c r="K9" s="17">
        <v>4.6744906037239103E-2</v>
      </c>
      <c r="L9" s="17">
        <v>4.9300359714019297E-2</v>
      </c>
      <c r="M9" s="17"/>
      <c r="N9" s="17">
        <v>0.13271903368613999</v>
      </c>
      <c r="O9" s="17">
        <v>8.3378942638644898E-2</v>
      </c>
      <c r="P9" s="17">
        <v>0.106749070069902</v>
      </c>
      <c r="Q9" s="17">
        <v>0.13505416107364299</v>
      </c>
      <c r="R9" s="17"/>
      <c r="S9" s="17">
        <v>0.192003931190146</v>
      </c>
      <c r="T9" s="17">
        <v>9.0158499306113901E-2</v>
      </c>
      <c r="U9" s="17">
        <v>0.102883752664042</v>
      </c>
      <c r="V9" s="17">
        <v>0.105366841203759</v>
      </c>
      <c r="W9" s="17">
        <v>0.11240035333805699</v>
      </c>
      <c r="X9" s="17">
        <v>9.5176537990535506E-2</v>
      </c>
      <c r="Y9" s="17">
        <v>3.8695348616372999E-2</v>
      </c>
      <c r="Z9" s="17">
        <v>5.78005453674744E-2</v>
      </c>
      <c r="AA9" s="17">
        <v>0.192326655277889</v>
      </c>
      <c r="AB9" s="17">
        <v>7.6021124861334499E-2</v>
      </c>
      <c r="AC9" s="17">
        <v>0.14534640654481801</v>
      </c>
      <c r="AD9" s="17">
        <v>6.8537912188962602E-2</v>
      </c>
      <c r="AE9" s="17"/>
      <c r="AF9" s="17">
        <v>6.9189327374083495E-2</v>
      </c>
      <c r="AG9" s="17">
        <v>0.12737633172062199</v>
      </c>
      <c r="AH9" s="17">
        <v>0.11775827593</v>
      </c>
      <c r="AI9" s="17"/>
      <c r="AJ9" s="17">
        <v>0.117046254788435</v>
      </c>
      <c r="AK9" s="17">
        <v>0.17215468771846401</v>
      </c>
      <c r="AL9" s="17">
        <v>0.100053967877911</v>
      </c>
      <c r="AM9" s="17">
        <v>0</v>
      </c>
      <c r="AN9" s="17">
        <v>0.10043165263672001</v>
      </c>
      <c r="AO9" s="17"/>
      <c r="AP9" s="17">
        <v>9.3616573438401005E-2</v>
      </c>
      <c r="AQ9" s="17">
        <v>0.16751311490719201</v>
      </c>
      <c r="AR9" s="17">
        <v>0.10013972820068499</v>
      </c>
      <c r="AS9" s="17">
        <v>9.3944987276652098E-2</v>
      </c>
      <c r="AT9" s="17">
        <v>8.0442608647273206E-2</v>
      </c>
      <c r="AU9" s="17"/>
      <c r="AV9" s="17">
        <v>0.194656149939442</v>
      </c>
      <c r="AW9" s="17">
        <v>0.113529890847873</v>
      </c>
      <c r="AX9" s="17">
        <v>5.5124740580493499E-2</v>
      </c>
      <c r="AY9" s="17">
        <v>0.103883398180511</v>
      </c>
      <c r="AZ9" s="17">
        <v>0.114715037388329</v>
      </c>
      <c r="BA9" s="17">
        <v>3.2761319523741401E-2</v>
      </c>
      <c r="BB9" s="17"/>
      <c r="BC9" s="17">
        <v>0.1199237695428</v>
      </c>
      <c r="BD9" s="17">
        <v>8.2218358440670894E-2</v>
      </c>
      <c r="BE9" s="17">
        <v>0.13876163926971199</v>
      </c>
      <c r="BF9" s="17">
        <v>0.183019406028291</v>
      </c>
      <c r="BG9" s="17">
        <v>8.4029485368166804E-2</v>
      </c>
    </row>
    <row r="10" spans="2:59" ht="43.5" x14ac:dyDescent="0.35">
      <c r="B10" s="18" t="s">
        <v>809</v>
      </c>
      <c r="C10" s="17">
        <v>0.75253552315572203</v>
      </c>
      <c r="D10" s="17">
        <v>0.73922478705492001</v>
      </c>
      <c r="E10" s="17">
        <v>0.76902028738752903</v>
      </c>
      <c r="F10" s="17"/>
      <c r="G10" s="17">
        <v>0.71361433932580398</v>
      </c>
      <c r="H10" s="17">
        <v>0.69652104894493605</v>
      </c>
      <c r="I10" s="17">
        <v>0.70030640083681595</v>
      </c>
      <c r="J10" s="17">
        <v>0.76691500417560499</v>
      </c>
      <c r="K10" s="17">
        <v>0.81203646818195596</v>
      </c>
      <c r="L10" s="17">
        <v>0.81800791419272201</v>
      </c>
      <c r="M10" s="17"/>
      <c r="N10" s="17">
        <v>0.77047359119963998</v>
      </c>
      <c r="O10" s="17">
        <v>0.81941083603063802</v>
      </c>
      <c r="P10" s="17">
        <v>0.72020385112322705</v>
      </c>
      <c r="Q10" s="17">
        <v>0.69203816941271501</v>
      </c>
      <c r="R10" s="17"/>
      <c r="S10" s="17">
        <v>0.71669304315783799</v>
      </c>
      <c r="T10" s="17">
        <v>0.78067263205134796</v>
      </c>
      <c r="U10" s="17">
        <v>0.78092363624443994</v>
      </c>
      <c r="V10" s="17">
        <v>0.778832756550071</v>
      </c>
      <c r="W10" s="17">
        <v>0.74845778093253301</v>
      </c>
      <c r="X10" s="17">
        <v>0.78775718078691503</v>
      </c>
      <c r="Y10" s="17">
        <v>0.76828398931248199</v>
      </c>
      <c r="Z10" s="17">
        <v>0.78931635714515702</v>
      </c>
      <c r="AA10" s="17">
        <v>0.68158059165567997</v>
      </c>
      <c r="AB10" s="17">
        <v>0.80737782707788897</v>
      </c>
      <c r="AC10" s="17">
        <v>0.64759446574006496</v>
      </c>
      <c r="AD10" s="17">
        <v>0.76620038901299103</v>
      </c>
      <c r="AE10" s="17"/>
      <c r="AF10" s="17">
        <v>0.78408706634402603</v>
      </c>
      <c r="AG10" s="17">
        <v>0.76910733233564199</v>
      </c>
      <c r="AH10" s="17">
        <v>0.68624562054893601</v>
      </c>
      <c r="AI10" s="17"/>
      <c r="AJ10" s="17">
        <v>0.76925358729908</v>
      </c>
      <c r="AK10" s="17">
        <v>0.70220656701092199</v>
      </c>
      <c r="AL10" s="17">
        <v>0.87478232254665</v>
      </c>
      <c r="AM10" s="17">
        <v>0.72886665383393501</v>
      </c>
      <c r="AN10" s="17">
        <v>0.70585074445843698</v>
      </c>
      <c r="AO10" s="17"/>
      <c r="AP10" s="17">
        <v>0.77491475407792698</v>
      </c>
      <c r="AQ10" s="17">
        <v>0.72222445774942301</v>
      </c>
      <c r="AR10" s="17">
        <v>0.81024031473339697</v>
      </c>
      <c r="AS10" s="17">
        <v>0.67828732520633195</v>
      </c>
      <c r="AT10" s="17">
        <v>0.88691170521487495</v>
      </c>
      <c r="AU10" s="17"/>
      <c r="AV10" s="17">
        <v>0.70895489713670801</v>
      </c>
      <c r="AW10" s="17">
        <v>0.76115865518486003</v>
      </c>
      <c r="AX10" s="17">
        <v>0.89554909341089295</v>
      </c>
      <c r="AY10" s="17">
        <v>0.70532774830400802</v>
      </c>
      <c r="AZ10" s="17">
        <v>0.82028952379633702</v>
      </c>
      <c r="BA10" s="17">
        <v>0.84109770582853305</v>
      </c>
      <c r="BB10" s="17"/>
      <c r="BC10" s="17">
        <v>0.72193730055565397</v>
      </c>
      <c r="BD10" s="17">
        <v>0.74644757226055303</v>
      </c>
      <c r="BE10" s="17">
        <v>0.75775778507270097</v>
      </c>
      <c r="BF10" s="17">
        <v>0.71058157570727398</v>
      </c>
      <c r="BG10" s="17">
        <v>0.91597051463183299</v>
      </c>
    </row>
    <row r="11" spans="2:59" ht="72.5" x14ac:dyDescent="0.35">
      <c r="B11" s="18" t="s">
        <v>810</v>
      </c>
      <c r="C11" s="17">
        <v>5.3918613007211597E-2</v>
      </c>
      <c r="D11" s="17">
        <v>5.3687224988946597E-2</v>
      </c>
      <c r="E11" s="17">
        <v>5.1892405363485099E-2</v>
      </c>
      <c r="F11" s="17"/>
      <c r="G11" s="17">
        <v>6.8262141101547796E-2</v>
      </c>
      <c r="H11" s="17">
        <v>5.5380021425114598E-2</v>
      </c>
      <c r="I11" s="17">
        <v>4.8412057659387803E-2</v>
      </c>
      <c r="J11" s="17">
        <v>5.8283181313613402E-2</v>
      </c>
      <c r="K11" s="17">
        <v>5.7644842446548702E-2</v>
      </c>
      <c r="L11" s="17">
        <v>4.1791771169369801E-2</v>
      </c>
      <c r="M11" s="17"/>
      <c r="N11" s="17">
        <v>4.3517602019130498E-2</v>
      </c>
      <c r="O11" s="17">
        <v>3.3781983966707403E-2</v>
      </c>
      <c r="P11" s="17">
        <v>7.6914571883396093E-2</v>
      </c>
      <c r="Q11" s="17">
        <v>6.6665679466710898E-2</v>
      </c>
      <c r="R11" s="17"/>
      <c r="S11" s="17">
        <v>3.06670255381419E-2</v>
      </c>
      <c r="T11" s="17">
        <v>5.6912837045453302E-2</v>
      </c>
      <c r="U11" s="17">
        <v>6.18903483639687E-2</v>
      </c>
      <c r="V11" s="17">
        <v>6.1664124700824101E-2</v>
      </c>
      <c r="W11" s="17">
        <v>4.9926739386059397E-2</v>
      </c>
      <c r="X11" s="17">
        <v>7.2372101633140798E-2</v>
      </c>
      <c r="Y11" s="17">
        <v>7.0544306868910694E-2</v>
      </c>
      <c r="Z11" s="17">
        <v>4.9051769258223098E-2</v>
      </c>
      <c r="AA11" s="17">
        <v>5.75062178368222E-2</v>
      </c>
      <c r="AB11" s="17">
        <v>3.1395479539732603E-2</v>
      </c>
      <c r="AC11" s="17">
        <v>6.2772097022832096E-2</v>
      </c>
      <c r="AD11" s="17">
        <v>6.5530987934859605E-2</v>
      </c>
      <c r="AE11" s="17"/>
      <c r="AF11" s="17">
        <v>5.4497950971667902E-2</v>
      </c>
      <c r="AG11" s="17">
        <v>5.5040288860259301E-2</v>
      </c>
      <c r="AH11" s="17">
        <v>4.20441257242622E-2</v>
      </c>
      <c r="AI11" s="17"/>
      <c r="AJ11" s="17">
        <v>4.4637952426887499E-2</v>
      </c>
      <c r="AK11" s="17">
        <v>7.3089952357325294E-2</v>
      </c>
      <c r="AL11" s="17">
        <v>2.5163709575439099E-2</v>
      </c>
      <c r="AM11" s="17">
        <v>7.9127089278240401E-2</v>
      </c>
      <c r="AN11" s="17">
        <v>2.9740777124006499E-2</v>
      </c>
      <c r="AO11" s="17"/>
      <c r="AP11" s="17">
        <v>5.5196452121340098E-2</v>
      </c>
      <c r="AQ11" s="17">
        <v>5.0554554591069098E-2</v>
      </c>
      <c r="AR11" s="17">
        <v>3.0724871930567801E-2</v>
      </c>
      <c r="AS11" s="17">
        <v>8.0802210658221296E-2</v>
      </c>
      <c r="AT11" s="17">
        <v>3.2645686137852001E-2</v>
      </c>
      <c r="AU11" s="17"/>
      <c r="AV11" s="17">
        <v>4.3145969039547302E-2</v>
      </c>
      <c r="AW11" s="17">
        <v>5.0921167334378098E-2</v>
      </c>
      <c r="AX11" s="17">
        <v>4.9326166008613198E-2</v>
      </c>
      <c r="AY11" s="17">
        <v>7.5218735732765302E-2</v>
      </c>
      <c r="AZ11" s="17">
        <v>4.0801390642952802E-2</v>
      </c>
      <c r="BA11" s="17">
        <v>2.93990618120289E-2</v>
      </c>
      <c r="BB11" s="17"/>
      <c r="BC11" s="17">
        <v>5.7224128444151701E-2</v>
      </c>
      <c r="BD11" s="17">
        <v>6.6360252393527594E-2</v>
      </c>
      <c r="BE11" s="17">
        <v>3.4970867226090101E-2</v>
      </c>
      <c r="BF11" s="17">
        <v>1.6353397429148001E-2</v>
      </c>
      <c r="BG11" s="17">
        <v>0</v>
      </c>
    </row>
    <row r="12" spans="2:59" x14ac:dyDescent="0.35">
      <c r="B12" s="18" t="s">
        <v>122</v>
      </c>
      <c r="C12" s="17">
        <v>2.8896479847755001E-2</v>
      </c>
      <c r="D12" s="17">
        <v>3.89008167205835E-2</v>
      </c>
      <c r="E12" s="17">
        <v>1.70440594090993E-2</v>
      </c>
      <c r="F12" s="17"/>
      <c r="G12" s="17">
        <v>3.0544259545643E-2</v>
      </c>
      <c r="H12" s="17">
        <v>7.1962621046984098E-3</v>
      </c>
      <c r="I12" s="17">
        <v>4.26380235411776E-2</v>
      </c>
      <c r="J12" s="17">
        <v>4.9285966951565702E-2</v>
      </c>
      <c r="K12" s="17">
        <v>2.7848858282294098E-2</v>
      </c>
      <c r="L12" s="17">
        <v>2.07757982347213E-2</v>
      </c>
      <c r="M12" s="17"/>
      <c r="N12" s="17">
        <v>1.9244425554642099E-2</v>
      </c>
      <c r="O12" s="17">
        <v>2.6567939320230299E-2</v>
      </c>
      <c r="P12" s="17">
        <v>3.7868537973858099E-2</v>
      </c>
      <c r="Q12" s="17">
        <v>3.4782584387074503E-2</v>
      </c>
      <c r="R12" s="17"/>
      <c r="S12" s="17">
        <v>3.1430277360360803E-2</v>
      </c>
      <c r="T12" s="17">
        <v>2.7881244249221299E-2</v>
      </c>
      <c r="U12" s="17">
        <v>0</v>
      </c>
      <c r="V12" s="17">
        <v>3.6489212140933501E-2</v>
      </c>
      <c r="W12" s="17">
        <v>4.47183725885935E-2</v>
      </c>
      <c r="X12" s="17">
        <v>2.22766149344443E-2</v>
      </c>
      <c r="Y12" s="17">
        <v>5.6874356288764402E-2</v>
      </c>
      <c r="Z12" s="17">
        <v>2.4481224914007199E-2</v>
      </c>
      <c r="AA12" s="17">
        <v>2.6393729746824399E-2</v>
      </c>
      <c r="AB12" s="17">
        <v>3.6331770894201698E-2</v>
      </c>
      <c r="AC12" s="17">
        <v>2.3469323480928998E-2</v>
      </c>
      <c r="AD12" s="17">
        <v>0</v>
      </c>
      <c r="AE12" s="17"/>
      <c r="AF12" s="17">
        <v>3.5460537251432202E-2</v>
      </c>
      <c r="AG12" s="17">
        <v>1.5891341705186302E-2</v>
      </c>
      <c r="AH12" s="17">
        <v>6.0155777094207601E-2</v>
      </c>
      <c r="AI12" s="17"/>
      <c r="AJ12" s="17">
        <v>2.1492626682989301E-2</v>
      </c>
      <c r="AK12" s="17">
        <v>1.03081206541827E-2</v>
      </c>
      <c r="AL12" s="17">
        <v>0</v>
      </c>
      <c r="AM12" s="17">
        <v>0.192006256887824</v>
      </c>
      <c r="AN12" s="17">
        <v>6.2341047105041902E-2</v>
      </c>
      <c r="AO12" s="17"/>
      <c r="AP12" s="17">
        <v>2.0986942161615899E-2</v>
      </c>
      <c r="AQ12" s="17">
        <v>1.6771220683366301E-2</v>
      </c>
      <c r="AR12" s="17">
        <v>1.2584491508523201E-2</v>
      </c>
      <c r="AS12" s="17">
        <v>8.3930742518694895E-2</v>
      </c>
      <c r="AT12" s="17">
        <v>0</v>
      </c>
      <c r="AU12" s="17"/>
      <c r="AV12" s="17">
        <v>1.4393990042016899E-2</v>
      </c>
      <c r="AW12" s="17">
        <v>1.8893707976823101E-2</v>
      </c>
      <c r="AX12" s="17">
        <v>0</v>
      </c>
      <c r="AY12" s="17">
        <v>6.0492190715485998E-2</v>
      </c>
      <c r="AZ12" s="17">
        <v>2.41940481723814E-2</v>
      </c>
      <c r="BA12" s="17">
        <v>2.9309934620298201E-2</v>
      </c>
      <c r="BB12" s="17"/>
      <c r="BC12" s="17">
        <v>2.5592397632918502E-2</v>
      </c>
      <c r="BD12" s="17">
        <v>2.5927148302623E-2</v>
      </c>
      <c r="BE12" s="17">
        <v>3.2037260069712199E-2</v>
      </c>
      <c r="BF12" s="17">
        <v>4.42116149113429E-2</v>
      </c>
      <c r="BG12" s="17">
        <v>0</v>
      </c>
    </row>
    <row r="13" spans="2:59" x14ac:dyDescent="0.35">
      <c r="B13" s="18" t="s">
        <v>100</v>
      </c>
      <c r="C13" s="19">
        <v>4.9208121725580797E-2</v>
      </c>
      <c r="D13" s="19">
        <v>4.03919122812961E-2</v>
      </c>
      <c r="E13" s="19">
        <v>5.7939678945342597E-2</v>
      </c>
      <c r="F13" s="19"/>
      <c r="G13" s="19">
        <v>2.0068287049564999E-2</v>
      </c>
      <c r="H13" s="19">
        <v>3.1251212863545097E-2</v>
      </c>
      <c r="I13" s="19">
        <v>4.9897236271017498E-2</v>
      </c>
      <c r="J13" s="19">
        <v>6.0205730155963998E-2</v>
      </c>
      <c r="K13" s="19">
        <v>5.5724925051961999E-2</v>
      </c>
      <c r="L13" s="19">
        <v>7.0124156689167397E-2</v>
      </c>
      <c r="M13" s="19"/>
      <c r="N13" s="19">
        <v>3.4045347540447198E-2</v>
      </c>
      <c r="O13" s="19">
        <v>3.6860298043779702E-2</v>
      </c>
      <c r="P13" s="19">
        <v>5.8263968949617002E-2</v>
      </c>
      <c r="Q13" s="19">
        <v>7.1459405659856701E-2</v>
      </c>
      <c r="R13" s="19"/>
      <c r="S13" s="19">
        <v>2.9205722753513401E-2</v>
      </c>
      <c r="T13" s="19">
        <v>4.4374787347863799E-2</v>
      </c>
      <c r="U13" s="19">
        <v>5.43022627275501E-2</v>
      </c>
      <c r="V13" s="19">
        <v>1.7647065404412601E-2</v>
      </c>
      <c r="W13" s="19">
        <v>4.4496753754757097E-2</v>
      </c>
      <c r="X13" s="19">
        <v>2.2417564654963799E-2</v>
      </c>
      <c r="Y13" s="19">
        <v>6.5601998913469906E-2</v>
      </c>
      <c r="Z13" s="19">
        <v>7.9350103315138601E-2</v>
      </c>
      <c r="AA13" s="19">
        <v>4.2192805482784701E-2</v>
      </c>
      <c r="AB13" s="19">
        <v>4.8873797626841901E-2</v>
      </c>
      <c r="AC13" s="19">
        <v>0.120817707211356</v>
      </c>
      <c r="AD13" s="19">
        <v>9.9730710863186495E-2</v>
      </c>
      <c r="AE13" s="19"/>
      <c r="AF13" s="19">
        <v>5.6765118058790399E-2</v>
      </c>
      <c r="AG13" s="19">
        <v>3.2584705378290502E-2</v>
      </c>
      <c r="AH13" s="19">
        <v>9.3796200702593702E-2</v>
      </c>
      <c r="AI13" s="19"/>
      <c r="AJ13" s="19">
        <v>4.7569578802608398E-2</v>
      </c>
      <c r="AK13" s="19">
        <v>4.2240672259106098E-2</v>
      </c>
      <c r="AL13" s="19">
        <v>0</v>
      </c>
      <c r="AM13" s="19">
        <v>0</v>
      </c>
      <c r="AN13" s="19">
        <v>0.101635778675795</v>
      </c>
      <c r="AO13" s="19"/>
      <c r="AP13" s="19">
        <v>5.5285278200716097E-2</v>
      </c>
      <c r="AQ13" s="19">
        <v>4.2936652068949199E-2</v>
      </c>
      <c r="AR13" s="19">
        <v>4.6310593626826803E-2</v>
      </c>
      <c r="AS13" s="19">
        <v>6.3034734340100207E-2</v>
      </c>
      <c r="AT13" s="19">
        <v>0</v>
      </c>
      <c r="AU13" s="19"/>
      <c r="AV13" s="19">
        <v>3.88489938422861E-2</v>
      </c>
      <c r="AW13" s="19">
        <v>5.54965786560664E-2</v>
      </c>
      <c r="AX13" s="19">
        <v>0</v>
      </c>
      <c r="AY13" s="19">
        <v>5.5077927067230102E-2</v>
      </c>
      <c r="AZ13" s="19">
        <v>0</v>
      </c>
      <c r="BA13" s="19">
        <v>6.74319782153988E-2</v>
      </c>
      <c r="BB13" s="19"/>
      <c r="BC13" s="19">
        <v>7.5322403824475803E-2</v>
      </c>
      <c r="BD13" s="19">
        <v>7.9046668602625603E-2</v>
      </c>
      <c r="BE13" s="19">
        <v>3.6472448361785002E-2</v>
      </c>
      <c r="BF13" s="19">
        <v>4.5834005923944002E-2</v>
      </c>
      <c r="BG13" s="19">
        <v>0</v>
      </c>
    </row>
    <row r="14" spans="2:59" x14ac:dyDescent="0.35">
      <c r="B14" s="16" t="s">
        <v>724</v>
      </c>
    </row>
    <row r="15" spans="2:59" x14ac:dyDescent="0.35">
      <c r="B15" t="s">
        <v>80</v>
      </c>
    </row>
    <row r="16" spans="2:59" x14ac:dyDescent="0.35">
      <c r="B16" t="s">
        <v>81</v>
      </c>
    </row>
    <row r="18" spans="2:2" x14ac:dyDescent="0.35">
      <c r="B1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330</v>
      </c>
      <c r="E2" s="26"/>
      <c r="F2" s="26"/>
      <c r="G2" s="26"/>
    </row>
    <row r="6" spans="2:7" ht="50" customHeight="1" x14ac:dyDescent="0.35">
      <c r="B6" s="20" t="s">
        <v>15</v>
      </c>
      <c r="C6" s="20" t="s">
        <v>811</v>
      </c>
      <c r="D6" s="20" t="s">
        <v>812</v>
      </c>
      <c r="E6" s="20" t="s">
        <v>813</v>
      </c>
      <c r="F6" s="20" t="s">
        <v>814</v>
      </c>
    </row>
    <row r="7" spans="2:7" x14ac:dyDescent="0.35">
      <c r="B7" s="18" t="s">
        <v>323</v>
      </c>
      <c r="C7" s="17">
        <v>0.38891170467666802</v>
      </c>
      <c r="D7" s="17">
        <v>0.21610167212093301</v>
      </c>
      <c r="E7" s="17">
        <v>0.121841112200628</v>
      </c>
      <c r="F7" s="17">
        <v>0.14396021949287299</v>
      </c>
    </row>
    <row r="8" spans="2:7" x14ac:dyDescent="0.35">
      <c r="B8" s="18" t="s">
        <v>324</v>
      </c>
      <c r="C8" s="17">
        <v>0.41391360577948899</v>
      </c>
      <c r="D8" s="17">
        <v>0.41193538306424698</v>
      </c>
      <c r="E8" s="17">
        <v>0.39503925787101501</v>
      </c>
      <c r="F8" s="17">
        <v>0.39137305180447901</v>
      </c>
    </row>
    <row r="9" spans="2:7" x14ac:dyDescent="0.35">
      <c r="B9" s="18" t="s">
        <v>325</v>
      </c>
      <c r="C9" s="17">
        <v>0.14046909102062</v>
      </c>
      <c r="D9" s="17">
        <v>0.227120057971576</v>
      </c>
      <c r="E9" s="17">
        <v>0.31725554194280298</v>
      </c>
      <c r="F9" s="17">
        <v>0.18623059283507401</v>
      </c>
    </row>
    <row r="10" spans="2:7" x14ac:dyDescent="0.35">
      <c r="B10" s="18" t="s">
        <v>326</v>
      </c>
      <c r="C10" s="17">
        <v>2.6465847912965398E-2</v>
      </c>
      <c r="D10" s="17">
        <v>7.2872708982327894E-2</v>
      </c>
      <c r="E10" s="17">
        <v>9.6424082244364606E-2</v>
      </c>
      <c r="F10" s="17">
        <v>0.18090454251662599</v>
      </c>
    </row>
    <row r="11" spans="2:7" x14ac:dyDescent="0.35">
      <c r="B11" s="18" t="s">
        <v>327</v>
      </c>
      <c r="C11" s="17">
        <v>8.0013382090066906E-3</v>
      </c>
      <c r="D11" s="17">
        <v>2.62394792205808E-2</v>
      </c>
      <c r="E11" s="17">
        <v>2.6138951544926702E-2</v>
      </c>
      <c r="F11" s="17">
        <v>7.2881977130879794E-2</v>
      </c>
    </row>
    <row r="12" spans="2:7" x14ac:dyDescent="0.35">
      <c r="B12" s="18" t="s">
        <v>815</v>
      </c>
      <c r="C12" s="17">
        <v>2.2238412401251101E-2</v>
      </c>
      <c r="D12" s="17">
        <v>4.5730698640334598E-2</v>
      </c>
      <c r="E12" s="17">
        <v>4.3301054196263601E-2</v>
      </c>
      <c r="F12" s="17">
        <v>2.4649616220069101E-2</v>
      </c>
    </row>
    <row r="13" spans="2:7" x14ac:dyDescent="0.35">
      <c r="B13" s="23" t="s">
        <v>328</v>
      </c>
      <c r="C13" s="21">
        <v>0.80282531045615702</v>
      </c>
      <c r="D13" s="21">
        <v>0.62803705518518005</v>
      </c>
      <c r="E13" s="21">
        <v>0.516880370071643</v>
      </c>
      <c r="F13" s="21">
        <v>0.53533327129735198</v>
      </c>
    </row>
    <row r="14" spans="2:7" x14ac:dyDescent="0.35">
      <c r="B14" s="23" t="s">
        <v>329</v>
      </c>
      <c r="C14" s="21">
        <v>3.4467186121972103E-2</v>
      </c>
      <c r="D14" s="21">
        <v>9.9112188202908597E-2</v>
      </c>
      <c r="E14" s="21">
        <v>0.122563033789291</v>
      </c>
      <c r="F14" s="21">
        <v>0.25378651964750598</v>
      </c>
    </row>
    <row r="15" spans="2:7" x14ac:dyDescent="0.35">
      <c r="B15" s="23" t="s">
        <v>141</v>
      </c>
      <c r="C15" s="22">
        <v>0.76835812433418504</v>
      </c>
      <c r="D15" s="22">
        <v>0.52892486698227204</v>
      </c>
      <c r="E15" s="22">
        <v>0.39431733628235099</v>
      </c>
      <c r="F15" s="22">
        <v>0.28154675164984599</v>
      </c>
    </row>
    <row r="16" spans="2:7" x14ac:dyDescent="0.35">
      <c r="B16" s="16" t="s">
        <v>724</v>
      </c>
      <c r="C16" s="16"/>
      <c r="D16" s="16"/>
      <c r="E16" s="16"/>
      <c r="F16" s="16"/>
    </row>
    <row r="17" spans="2:2" x14ac:dyDescent="0.35">
      <c r="B17" t="s">
        <v>80</v>
      </c>
    </row>
    <row r="18" spans="2:2" x14ac:dyDescent="0.35">
      <c r="B18" t="s">
        <v>81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323</v>
      </c>
      <c r="C9" s="17">
        <v>0.121841112200628</v>
      </c>
      <c r="D9" s="17">
        <v>0.118263688471726</v>
      </c>
      <c r="E9" s="17">
        <v>0.12588013022745001</v>
      </c>
      <c r="F9" s="17"/>
      <c r="G9" s="17">
        <v>0.22071661228169101</v>
      </c>
      <c r="H9" s="17">
        <v>0.185824769109974</v>
      </c>
      <c r="I9" s="17">
        <v>0.151258807510464</v>
      </c>
      <c r="J9" s="17">
        <v>7.1678994484806802E-2</v>
      </c>
      <c r="K9" s="17">
        <v>4.7071217828370697E-2</v>
      </c>
      <c r="L9" s="17">
        <v>7.0460569388490796E-2</v>
      </c>
      <c r="M9" s="17"/>
      <c r="N9" s="17">
        <v>0.18385903404697701</v>
      </c>
      <c r="O9" s="17">
        <v>9.4955205328213096E-2</v>
      </c>
      <c r="P9" s="17">
        <v>0.106469003588886</v>
      </c>
      <c r="Q9" s="17">
        <v>9.0201852123573997E-2</v>
      </c>
      <c r="R9" s="17"/>
      <c r="S9" s="17">
        <v>0.16821533456423199</v>
      </c>
      <c r="T9" s="17">
        <v>0.110968057697543</v>
      </c>
      <c r="U9" s="17">
        <v>8.5422313578728606E-2</v>
      </c>
      <c r="V9" s="17">
        <v>9.5351016673398903E-2</v>
      </c>
      <c r="W9" s="17">
        <v>3.64084344947323E-2</v>
      </c>
      <c r="X9" s="17">
        <v>0.14896233329677799</v>
      </c>
      <c r="Y9" s="17">
        <v>0.12761182535230201</v>
      </c>
      <c r="Z9" s="17">
        <v>0.12385258048961199</v>
      </c>
      <c r="AA9" s="17">
        <v>0.17887284616972801</v>
      </c>
      <c r="AB9" s="17">
        <v>7.70673433385098E-2</v>
      </c>
      <c r="AC9" s="17">
        <v>0.14593939013396501</v>
      </c>
      <c r="AD9" s="17">
        <v>0.10188881624995499</v>
      </c>
      <c r="AE9" s="17"/>
      <c r="AF9" s="17">
        <v>8.0490495795516995E-2</v>
      </c>
      <c r="AG9" s="17">
        <v>0.12887672589441099</v>
      </c>
      <c r="AH9" s="17">
        <v>0.12872440634724999</v>
      </c>
      <c r="AI9" s="17"/>
      <c r="AJ9" s="17">
        <v>8.0445598586764103E-2</v>
      </c>
      <c r="AK9" s="17">
        <v>0.18093796611683</v>
      </c>
      <c r="AL9" s="17">
        <v>3.4283948727062002E-2</v>
      </c>
      <c r="AM9" s="17">
        <v>7.7263116683486593E-2</v>
      </c>
      <c r="AN9" s="17">
        <v>0.115305209391207</v>
      </c>
      <c r="AO9" s="17"/>
      <c r="AP9" s="17">
        <v>3.1951843026855803E-2</v>
      </c>
      <c r="AQ9" s="17">
        <v>0.16968940954857401</v>
      </c>
      <c r="AR9" s="17">
        <v>6.2633573081961602E-2</v>
      </c>
      <c r="AS9" s="17">
        <v>0.11409439857808699</v>
      </c>
      <c r="AT9" s="17">
        <v>0.190257032495974</v>
      </c>
      <c r="AU9" s="17"/>
      <c r="AV9" s="17">
        <v>0.19444910657582601</v>
      </c>
      <c r="AW9" s="17">
        <v>5.2034706281439802E-2</v>
      </c>
      <c r="AX9" s="17">
        <v>6.9458431408552498E-2</v>
      </c>
      <c r="AY9" s="17">
        <v>8.6539747047938001E-2</v>
      </c>
      <c r="AZ9" s="17">
        <v>0.236797372855447</v>
      </c>
      <c r="BA9" s="17">
        <v>4.6212757672204799E-2</v>
      </c>
      <c r="BB9" s="17"/>
      <c r="BC9" s="17">
        <v>6.7915557413437494E-2</v>
      </c>
      <c r="BD9" s="17">
        <v>0.12029348993691399</v>
      </c>
      <c r="BE9" s="17">
        <v>0.1525055665042</v>
      </c>
      <c r="BF9" s="17">
        <v>0.19534909134078601</v>
      </c>
      <c r="BG9" s="17">
        <v>0.146889745158617</v>
      </c>
    </row>
    <row r="10" spans="2:59" x14ac:dyDescent="0.35">
      <c r="B10" s="18" t="s">
        <v>324</v>
      </c>
      <c r="C10" s="17">
        <v>0.39503925787101501</v>
      </c>
      <c r="D10" s="17">
        <v>0.39751841121067999</v>
      </c>
      <c r="E10" s="17">
        <v>0.39457441722353798</v>
      </c>
      <c r="F10" s="17"/>
      <c r="G10" s="17">
        <v>0.383213591397428</v>
      </c>
      <c r="H10" s="17">
        <v>0.45028140832872598</v>
      </c>
      <c r="I10" s="17">
        <v>0.41979364541188102</v>
      </c>
      <c r="J10" s="17">
        <v>0.46809520455049403</v>
      </c>
      <c r="K10" s="17">
        <v>0.37937842592319498</v>
      </c>
      <c r="L10" s="17">
        <v>0.28190381876233001</v>
      </c>
      <c r="M10" s="17"/>
      <c r="N10" s="17">
        <v>0.398871854424865</v>
      </c>
      <c r="O10" s="17">
        <v>0.46527502726257403</v>
      </c>
      <c r="P10" s="17">
        <v>0.37752319274559898</v>
      </c>
      <c r="Q10" s="17">
        <v>0.33490352619067998</v>
      </c>
      <c r="R10" s="17"/>
      <c r="S10" s="17">
        <v>0.37600151421063699</v>
      </c>
      <c r="T10" s="17">
        <v>0.32720684522542198</v>
      </c>
      <c r="U10" s="17">
        <v>0.355689376329896</v>
      </c>
      <c r="V10" s="17">
        <v>0.46739147572692902</v>
      </c>
      <c r="W10" s="17">
        <v>0.48930934800113601</v>
      </c>
      <c r="X10" s="17">
        <v>0.43049477140735698</v>
      </c>
      <c r="Y10" s="17">
        <v>0.40462500460132</v>
      </c>
      <c r="Z10" s="17">
        <v>0.24278640860325801</v>
      </c>
      <c r="AA10" s="17">
        <v>0.40816877746535202</v>
      </c>
      <c r="AB10" s="17">
        <v>0.45460147947138002</v>
      </c>
      <c r="AC10" s="17">
        <v>0.37857457881288298</v>
      </c>
      <c r="AD10" s="17">
        <v>0.40402404699989097</v>
      </c>
      <c r="AE10" s="17"/>
      <c r="AF10" s="17">
        <v>0.33081321789286999</v>
      </c>
      <c r="AG10" s="17">
        <v>0.45122080578588603</v>
      </c>
      <c r="AH10" s="17">
        <v>0.38420941253282498</v>
      </c>
      <c r="AI10" s="17"/>
      <c r="AJ10" s="17">
        <v>0.34060520305218001</v>
      </c>
      <c r="AK10" s="17">
        <v>0.47767689675368702</v>
      </c>
      <c r="AL10" s="17">
        <v>0.493770799324525</v>
      </c>
      <c r="AM10" s="17">
        <v>0.178634529576673</v>
      </c>
      <c r="AN10" s="17">
        <v>0.37609693996474097</v>
      </c>
      <c r="AO10" s="17"/>
      <c r="AP10" s="17">
        <v>0.28879576164130999</v>
      </c>
      <c r="AQ10" s="17">
        <v>0.49769623690366799</v>
      </c>
      <c r="AR10" s="17">
        <v>0.41456996453228601</v>
      </c>
      <c r="AS10" s="17">
        <v>0.31631711679247898</v>
      </c>
      <c r="AT10" s="17">
        <v>0.43766068156294702</v>
      </c>
      <c r="AU10" s="17"/>
      <c r="AV10" s="17">
        <v>0.48545363914641698</v>
      </c>
      <c r="AW10" s="17">
        <v>0.31337539934412401</v>
      </c>
      <c r="AX10" s="17">
        <v>0.48623009147384399</v>
      </c>
      <c r="AY10" s="17">
        <v>0.31198952812471298</v>
      </c>
      <c r="AZ10" s="17">
        <v>0.37990283960716298</v>
      </c>
      <c r="BA10" s="17">
        <v>0.34933405738024098</v>
      </c>
      <c r="BB10" s="17"/>
      <c r="BC10" s="17">
        <v>0.40485174211956798</v>
      </c>
      <c r="BD10" s="17">
        <v>0.36388320379036199</v>
      </c>
      <c r="BE10" s="17">
        <v>0.43601599016911702</v>
      </c>
      <c r="BF10" s="17">
        <v>0.38526810647059401</v>
      </c>
      <c r="BG10" s="17">
        <v>0.58763492489093005</v>
      </c>
    </row>
    <row r="11" spans="2:59" x14ac:dyDescent="0.35">
      <c r="B11" s="18" t="s">
        <v>325</v>
      </c>
      <c r="C11" s="17">
        <v>0.31725554194280298</v>
      </c>
      <c r="D11" s="17">
        <v>0.33366359600884199</v>
      </c>
      <c r="E11" s="17">
        <v>0.30299535514527098</v>
      </c>
      <c r="F11" s="17"/>
      <c r="G11" s="17">
        <v>0.28937209753145399</v>
      </c>
      <c r="H11" s="17">
        <v>0.189382101716708</v>
      </c>
      <c r="I11" s="17">
        <v>0.30763729659597799</v>
      </c>
      <c r="J11" s="17">
        <v>0.30527231517467901</v>
      </c>
      <c r="K11" s="17">
        <v>0.38026508773842799</v>
      </c>
      <c r="L11" s="17">
        <v>0.42629465146207701</v>
      </c>
      <c r="M11" s="17"/>
      <c r="N11" s="17">
        <v>0.275762552870706</v>
      </c>
      <c r="O11" s="17">
        <v>0.28583379871426901</v>
      </c>
      <c r="P11" s="17">
        <v>0.32043064473132599</v>
      </c>
      <c r="Q11" s="17">
        <v>0.39409501421043502</v>
      </c>
      <c r="R11" s="17"/>
      <c r="S11" s="17">
        <v>0.35360869285790197</v>
      </c>
      <c r="T11" s="17">
        <v>0.41479517352583001</v>
      </c>
      <c r="U11" s="17">
        <v>0.41029006670312801</v>
      </c>
      <c r="V11" s="17">
        <v>0.24378917111600901</v>
      </c>
      <c r="W11" s="17">
        <v>0.279631754835933</v>
      </c>
      <c r="X11" s="17">
        <v>0.25903869756757097</v>
      </c>
      <c r="Y11" s="17">
        <v>0.24443765364287601</v>
      </c>
      <c r="Z11" s="17">
        <v>0.45259968700313602</v>
      </c>
      <c r="AA11" s="17">
        <v>0.23233379124209799</v>
      </c>
      <c r="AB11" s="17">
        <v>0.27087245650688402</v>
      </c>
      <c r="AC11" s="17">
        <v>0.31373680811233701</v>
      </c>
      <c r="AD11" s="17">
        <v>0.326153073937197</v>
      </c>
      <c r="AE11" s="17"/>
      <c r="AF11" s="17">
        <v>0.34284227114836502</v>
      </c>
      <c r="AG11" s="17">
        <v>0.30745855033256902</v>
      </c>
      <c r="AH11" s="17">
        <v>0.31483446228661699</v>
      </c>
      <c r="AI11" s="17"/>
      <c r="AJ11" s="17">
        <v>0.35749342384910898</v>
      </c>
      <c r="AK11" s="17">
        <v>0.26667823433274501</v>
      </c>
      <c r="AL11" s="17">
        <v>0.30069609280968901</v>
      </c>
      <c r="AM11" s="17">
        <v>0.48172048967877101</v>
      </c>
      <c r="AN11" s="17">
        <v>0.306933799060287</v>
      </c>
      <c r="AO11" s="17"/>
      <c r="AP11" s="17">
        <v>0.428802066116027</v>
      </c>
      <c r="AQ11" s="17">
        <v>0.25609183884744602</v>
      </c>
      <c r="AR11" s="17">
        <v>0.38071099562522198</v>
      </c>
      <c r="AS11" s="17">
        <v>0.30785909305035197</v>
      </c>
      <c r="AT11" s="17">
        <v>0.30009264934109903</v>
      </c>
      <c r="AU11" s="17"/>
      <c r="AV11" s="17">
        <v>0.227909524357682</v>
      </c>
      <c r="AW11" s="17">
        <v>0.39611847607862599</v>
      </c>
      <c r="AX11" s="17">
        <v>0.35530926430158799</v>
      </c>
      <c r="AY11" s="17">
        <v>0.34884189809293498</v>
      </c>
      <c r="AZ11" s="17">
        <v>0.312117854393691</v>
      </c>
      <c r="BA11" s="17">
        <v>0.37632076023201</v>
      </c>
      <c r="BB11" s="17"/>
      <c r="BC11" s="17">
        <v>0.36519825181496601</v>
      </c>
      <c r="BD11" s="17">
        <v>0.32772474838773802</v>
      </c>
      <c r="BE11" s="17">
        <v>0.25189461667422303</v>
      </c>
      <c r="BF11" s="17">
        <v>0.264443784126209</v>
      </c>
      <c r="BG11" s="17">
        <v>0.18860734167319401</v>
      </c>
    </row>
    <row r="12" spans="2:59" x14ac:dyDescent="0.35">
      <c r="B12" s="18" t="s">
        <v>326</v>
      </c>
      <c r="C12" s="17">
        <v>9.6424082244364606E-2</v>
      </c>
      <c r="D12" s="17">
        <v>0.10031469556273601</v>
      </c>
      <c r="E12" s="17">
        <v>9.3145958127946293E-2</v>
      </c>
      <c r="F12" s="17"/>
      <c r="G12" s="17">
        <v>8.2446266731515394E-2</v>
      </c>
      <c r="H12" s="17">
        <v>0.10630517232540999</v>
      </c>
      <c r="I12" s="17">
        <v>4.7445430679815402E-2</v>
      </c>
      <c r="J12" s="17">
        <v>7.1764733129019903E-2</v>
      </c>
      <c r="K12" s="17">
        <v>0.121654418851638</v>
      </c>
      <c r="L12" s="17">
        <v>0.13868745813105801</v>
      </c>
      <c r="M12" s="17"/>
      <c r="N12" s="17">
        <v>8.5564430761648894E-2</v>
      </c>
      <c r="O12" s="17">
        <v>7.4629892742478707E-2</v>
      </c>
      <c r="P12" s="17">
        <v>0.12551924680573401</v>
      </c>
      <c r="Q12" s="17">
        <v>0.106192849981184</v>
      </c>
      <c r="R12" s="17"/>
      <c r="S12" s="17">
        <v>5.12487268053484E-2</v>
      </c>
      <c r="T12" s="17">
        <v>7.1304620140721003E-2</v>
      </c>
      <c r="U12" s="17">
        <v>0.107970910030228</v>
      </c>
      <c r="V12" s="17">
        <v>0.13614589038583699</v>
      </c>
      <c r="W12" s="17">
        <v>0.12066509323588399</v>
      </c>
      <c r="X12" s="17">
        <v>9.0272837188362404E-2</v>
      </c>
      <c r="Y12" s="17">
        <v>0.150007966363044</v>
      </c>
      <c r="Z12" s="17">
        <v>0.15628009898998799</v>
      </c>
      <c r="AA12" s="17">
        <v>9.3951668996391902E-2</v>
      </c>
      <c r="AB12" s="17">
        <v>9.6725834565467794E-2</v>
      </c>
      <c r="AC12" s="17">
        <v>6.0597837074530397E-2</v>
      </c>
      <c r="AD12" s="17">
        <v>9.7844383323641496E-2</v>
      </c>
      <c r="AE12" s="17"/>
      <c r="AF12" s="17">
        <v>0.15666063337007299</v>
      </c>
      <c r="AG12" s="17">
        <v>6.0432075324756897E-2</v>
      </c>
      <c r="AH12" s="17">
        <v>6.9914874927307899E-2</v>
      </c>
      <c r="AI12" s="17"/>
      <c r="AJ12" s="17">
        <v>0.15913374908574701</v>
      </c>
      <c r="AK12" s="17">
        <v>3.6566287313580699E-2</v>
      </c>
      <c r="AL12" s="17">
        <v>0.17124915913872399</v>
      </c>
      <c r="AM12" s="17">
        <v>7.8943652764703096E-2</v>
      </c>
      <c r="AN12" s="17">
        <v>4.8357685961222301E-2</v>
      </c>
      <c r="AO12" s="17"/>
      <c r="AP12" s="17">
        <v>0.15152828947319999</v>
      </c>
      <c r="AQ12" s="17">
        <v>3.6399445216939698E-2</v>
      </c>
      <c r="AR12" s="17">
        <v>9.7253119618446696E-2</v>
      </c>
      <c r="AS12" s="17">
        <v>0.195908640095804</v>
      </c>
      <c r="AT12" s="17">
        <v>0</v>
      </c>
      <c r="AU12" s="17"/>
      <c r="AV12" s="17">
        <v>4.53645273691963E-2</v>
      </c>
      <c r="AW12" s="17">
        <v>0.150383234557948</v>
      </c>
      <c r="AX12" s="17">
        <v>7.1459735688430601E-2</v>
      </c>
      <c r="AY12" s="17">
        <v>0.19575452939464699</v>
      </c>
      <c r="AZ12" s="17">
        <v>1.94073494957916E-2</v>
      </c>
      <c r="BA12" s="17">
        <v>9.4685620193891401E-2</v>
      </c>
      <c r="BB12" s="17"/>
      <c r="BC12" s="17">
        <v>9.5998092283623895E-2</v>
      </c>
      <c r="BD12" s="17">
        <v>0.105370006248307</v>
      </c>
      <c r="BE12" s="17">
        <v>7.6002618575156097E-2</v>
      </c>
      <c r="BF12" s="17">
        <v>9.1841533861221097E-2</v>
      </c>
      <c r="BG12" s="17">
        <v>7.6867988277258506E-2</v>
      </c>
    </row>
    <row r="13" spans="2:59" x14ac:dyDescent="0.35">
      <c r="B13" s="18" t="s">
        <v>327</v>
      </c>
      <c r="C13" s="17">
        <v>2.6138951544926702E-2</v>
      </c>
      <c r="D13" s="17">
        <v>2.4964629773562601E-2</v>
      </c>
      <c r="E13" s="17">
        <v>2.2529104376044901E-2</v>
      </c>
      <c r="F13" s="17"/>
      <c r="G13" s="17">
        <v>1.0889394985573699E-2</v>
      </c>
      <c r="H13" s="17">
        <v>3.0567644240777899E-2</v>
      </c>
      <c r="I13" s="17">
        <v>2.73445000959192E-2</v>
      </c>
      <c r="J13" s="17">
        <v>3.0903856812785499E-2</v>
      </c>
      <c r="K13" s="17">
        <v>3.4928324725835201E-2</v>
      </c>
      <c r="L13" s="17">
        <v>2.0312004210604601E-2</v>
      </c>
      <c r="M13" s="17"/>
      <c r="N13" s="17">
        <v>1.9749778695752101E-2</v>
      </c>
      <c r="O13" s="17">
        <v>2.03737280651114E-2</v>
      </c>
      <c r="P13" s="17">
        <v>3.00870247591923E-2</v>
      </c>
      <c r="Q13" s="17">
        <v>3.5967711028465001E-2</v>
      </c>
      <c r="R13" s="17"/>
      <c r="S13" s="17">
        <v>2.17409549007028E-2</v>
      </c>
      <c r="T13" s="17">
        <v>2.1009791285455E-2</v>
      </c>
      <c r="U13" s="17">
        <v>0</v>
      </c>
      <c r="V13" s="17">
        <v>1.8459663987960201E-2</v>
      </c>
      <c r="W13" s="17">
        <v>0</v>
      </c>
      <c r="X13" s="17">
        <v>2.6537180950523102E-2</v>
      </c>
      <c r="Y13" s="17">
        <v>4.1773522246272801E-2</v>
      </c>
      <c r="Z13" s="17">
        <v>2.4481224914007199E-2</v>
      </c>
      <c r="AA13" s="17">
        <v>5.1400800530066897E-2</v>
      </c>
      <c r="AB13" s="17">
        <v>3.3785387714686303E-2</v>
      </c>
      <c r="AC13" s="17">
        <v>6.2566137496118501E-2</v>
      </c>
      <c r="AD13" s="17">
        <v>0</v>
      </c>
      <c r="AE13" s="17"/>
      <c r="AF13" s="17">
        <v>4.5793868663251303E-2</v>
      </c>
      <c r="AG13" s="17">
        <v>1.3623704503105001E-2</v>
      </c>
      <c r="AH13" s="17">
        <v>3.4600960673618501E-2</v>
      </c>
      <c r="AI13" s="17"/>
      <c r="AJ13" s="17">
        <v>2.9682568293971201E-2</v>
      </c>
      <c r="AK13" s="17">
        <v>1.5459329340163299E-2</v>
      </c>
      <c r="AL13" s="17">
        <v>0</v>
      </c>
      <c r="AM13" s="17">
        <v>0.183438211296367</v>
      </c>
      <c r="AN13" s="17">
        <v>3.0780601727173298E-2</v>
      </c>
      <c r="AO13" s="17"/>
      <c r="AP13" s="17">
        <v>4.8477529946281198E-2</v>
      </c>
      <c r="AQ13" s="17">
        <v>1.1359008367428E-2</v>
      </c>
      <c r="AR13" s="17">
        <v>1.2584491508523201E-2</v>
      </c>
      <c r="AS13" s="17">
        <v>5.4857310773643898E-2</v>
      </c>
      <c r="AT13" s="17">
        <v>2.4454022681081499E-2</v>
      </c>
      <c r="AU13" s="17"/>
      <c r="AV13" s="17">
        <v>1.2887517280067999E-2</v>
      </c>
      <c r="AW13" s="17">
        <v>4.4201544171853999E-2</v>
      </c>
      <c r="AX13" s="17">
        <v>0</v>
      </c>
      <c r="AY13" s="17">
        <v>3.8746701484142401E-2</v>
      </c>
      <c r="AZ13" s="17">
        <v>1.7587209807221799E-2</v>
      </c>
      <c r="BA13" s="17">
        <v>4.4225134264073901E-2</v>
      </c>
      <c r="BB13" s="17"/>
      <c r="BC13" s="17">
        <v>1.2779314387791001E-2</v>
      </c>
      <c r="BD13" s="17">
        <v>3.03234258807842E-2</v>
      </c>
      <c r="BE13" s="17">
        <v>3.2375753960228598E-2</v>
      </c>
      <c r="BF13" s="17">
        <v>2.9358029517359701E-2</v>
      </c>
      <c r="BG13" s="17">
        <v>0</v>
      </c>
    </row>
    <row r="14" spans="2:59" x14ac:dyDescent="0.35">
      <c r="B14" s="18" t="s">
        <v>815</v>
      </c>
      <c r="C14" s="17">
        <v>4.3301054196263601E-2</v>
      </c>
      <c r="D14" s="17">
        <v>2.5274978972453201E-2</v>
      </c>
      <c r="E14" s="17">
        <v>6.0875034899749103E-2</v>
      </c>
      <c r="F14" s="17"/>
      <c r="G14" s="17">
        <v>1.3362037072337799E-2</v>
      </c>
      <c r="H14" s="17">
        <v>3.7638904278404203E-2</v>
      </c>
      <c r="I14" s="17">
        <v>4.6520319705941997E-2</v>
      </c>
      <c r="J14" s="17">
        <v>5.2284895848214302E-2</v>
      </c>
      <c r="K14" s="17">
        <v>3.6702524932532898E-2</v>
      </c>
      <c r="L14" s="17">
        <v>6.2341498045440001E-2</v>
      </c>
      <c r="M14" s="17"/>
      <c r="N14" s="17">
        <v>3.6192349200050801E-2</v>
      </c>
      <c r="O14" s="17">
        <v>5.8932347887353201E-2</v>
      </c>
      <c r="P14" s="17">
        <v>3.9970887369262E-2</v>
      </c>
      <c r="Q14" s="17">
        <v>3.86390464656622E-2</v>
      </c>
      <c r="R14" s="17"/>
      <c r="S14" s="17">
        <v>2.9184776661177601E-2</v>
      </c>
      <c r="T14" s="17">
        <v>5.4715512125029502E-2</v>
      </c>
      <c r="U14" s="17">
        <v>4.06273333580199E-2</v>
      </c>
      <c r="V14" s="17">
        <v>3.88627821098659E-2</v>
      </c>
      <c r="W14" s="17">
        <v>7.3985369432314804E-2</v>
      </c>
      <c r="X14" s="17">
        <v>4.4694179589408099E-2</v>
      </c>
      <c r="Y14" s="17">
        <v>3.1544027794183999E-2</v>
      </c>
      <c r="Z14" s="17">
        <v>0</v>
      </c>
      <c r="AA14" s="17">
        <v>3.52721155963635E-2</v>
      </c>
      <c r="AB14" s="17">
        <v>6.6947498403072903E-2</v>
      </c>
      <c r="AC14" s="17">
        <v>3.8585248370166199E-2</v>
      </c>
      <c r="AD14" s="17">
        <v>7.0089679489315396E-2</v>
      </c>
      <c r="AE14" s="17"/>
      <c r="AF14" s="17">
        <v>4.3399513129923302E-2</v>
      </c>
      <c r="AG14" s="17">
        <v>3.8388138159273201E-2</v>
      </c>
      <c r="AH14" s="17">
        <v>6.7715883232380994E-2</v>
      </c>
      <c r="AI14" s="17"/>
      <c r="AJ14" s="17">
        <v>3.2639457132228898E-2</v>
      </c>
      <c r="AK14" s="17">
        <v>2.2681286142993501E-2</v>
      </c>
      <c r="AL14" s="17">
        <v>0</v>
      </c>
      <c r="AM14" s="17">
        <v>0</v>
      </c>
      <c r="AN14" s="17">
        <v>0.12252576389537</v>
      </c>
      <c r="AO14" s="17"/>
      <c r="AP14" s="17">
        <v>5.0444509796326302E-2</v>
      </c>
      <c r="AQ14" s="17">
        <v>2.87640611159444E-2</v>
      </c>
      <c r="AR14" s="17">
        <v>3.22478556335603E-2</v>
      </c>
      <c r="AS14" s="17">
        <v>1.09634407096339E-2</v>
      </c>
      <c r="AT14" s="17">
        <v>4.7535613918897997E-2</v>
      </c>
      <c r="AU14" s="17"/>
      <c r="AV14" s="17">
        <v>3.3935685270811498E-2</v>
      </c>
      <c r="AW14" s="17">
        <v>4.3886639566008002E-2</v>
      </c>
      <c r="AX14" s="17">
        <v>1.7542477127584898E-2</v>
      </c>
      <c r="AY14" s="17">
        <v>1.81275958556248E-2</v>
      </c>
      <c r="AZ14" s="17">
        <v>3.4187373840686201E-2</v>
      </c>
      <c r="BA14" s="17">
        <v>8.9221670257578697E-2</v>
      </c>
      <c r="BB14" s="17"/>
      <c r="BC14" s="17">
        <v>5.3257041980612999E-2</v>
      </c>
      <c r="BD14" s="17">
        <v>5.2405125755894302E-2</v>
      </c>
      <c r="BE14" s="17">
        <v>5.1205454117076499E-2</v>
      </c>
      <c r="BF14" s="17">
        <v>3.3739454683830099E-2</v>
      </c>
      <c r="BG14" s="17">
        <v>0</v>
      </c>
    </row>
    <row r="15" spans="2:59" x14ac:dyDescent="0.35">
      <c r="B15" s="18" t="s">
        <v>328</v>
      </c>
      <c r="C15" s="21">
        <v>0.516880370071643</v>
      </c>
      <c r="D15" s="21">
        <v>0.51578209968240596</v>
      </c>
      <c r="E15" s="21">
        <v>0.52045454745098896</v>
      </c>
      <c r="F15" s="21"/>
      <c r="G15" s="21">
        <v>0.60393020367911898</v>
      </c>
      <c r="H15" s="21">
        <v>0.63610617743870002</v>
      </c>
      <c r="I15" s="21">
        <v>0.57105245292234497</v>
      </c>
      <c r="J15" s="21">
        <v>0.53977419903530099</v>
      </c>
      <c r="K15" s="21">
        <v>0.42644964375156602</v>
      </c>
      <c r="L15" s="21">
        <v>0.352364388150821</v>
      </c>
      <c r="M15" s="21"/>
      <c r="N15" s="21">
        <v>0.58273088847184196</v>
      </c>
      <c r="O15" s="21">
        <v>0.56023023259078697</v>
      </c>
      <c r="P15" s="21">
        <v>0.48399219633448498</v>
      </c>
      <c r="Q15" s="21">
        <v>0.42510537831425399</v>
      </c>
      <c r="R15" s="21"/>
      <c r="S15" s="21">
        <v>0.54421684877486898</v>
      </c>
      <c r="T15" s="21">
        <v>0.43817490292296501</v>
      </c>
      <c r="U15" s="21">
        <v>0.44111168990862398</v>
      </c>
      <c r="V15" s="21">
        <v>0.56274249240032803</v>
      </c>
      <c r="W15" s="21">
        <v>0.52571778249586798</v>
      </c>
      <c r="X15" s="21">
        <v>0.57945710470413503</v>
      </c>
      <c r="Y15" s="21">
        <v>0.53223682995362198</v>
      </c>
      <c r="Z15" s="21">
        <v>0.36663898909286902</v>
      </c>
      <c r="AA15" s="21">
        <v>0.58704162363507995</v>
      </c>
      <c r="AB15" s="21">
        <v>0.53166882280988903</v>
      </c>
      <c r="AC15" s="21">
        <v>0.52451396894684799</v>
      </c>
      <c r="AD15" s="21">
        <v>0.50591286324984597</v>
      </c>
      <c r="AE15" s="21"/>
      <c r="AF15" s="21">
        <v>0.41130371368838697</v>
      </c>
      <c r="AG15" s="21">
        <v>0.58009753168029599</v>
      </c>
      <c r="AH15" s="21">
        <v>0.51293381888007605</v>
      </c>
      <c r="AI15" s="21"/>
      <c r="AJ15" s="21">
        <v>0.42105080163894398</v>
      </c>
      <c r="AK15" s="21">
        <v>0.65861486287051696</v>
      </c>
      <c r="AL15" s="21">
        <v>0.52805474805158703</v>
      </c>
      <c r="AM15" s="21">
        <v>0.25589764626015898</v>
      </c>
      <c r="AN15" s="21">
        <v>0.491402149355948</v>
      </c>
      <c r="AO15" s="21"/>
      <c r="AP15" s="21">
        <v>0.32074760466816599</v>
      </c>
      <c r="AQ15" s="21">
        <v>0.66738564645224197</v>
      </c>
      <c r="AR15" s="21">
        <v>0.477203537614248</v>
      </c>
      <c r="AS15" s="21">
        <v>0.43041151537056699</v>
      </c>
      <c r="AT15" s="21">
        <v>0.62791771405892105</v>
      </c>
      <c r="AU15" s="21"/>
      <c r="AV15" s="21">
        <v>0.67990274572224296</v>
      </c>
      <c r="AW15" s="21">
        <v>0.36541010562556397</v>
      </c>
      <c r="AX15" s="21">
        <v>0.55568852288239601</v>
      </c>
      <c r="AY15" s="21">
        <v>0.39852927517265102</v>
      </c>
      <c r="AZ15" s="21">
        <v>0.61670021246260998</v>
      </c>
      <c r="BA15" s="21">
        <v>0.39554681505244599</v>
      </c>
      <c r="BB15" s="21"/>
      <c r="BC15" s="21">
        <v>0.472767299533006</v>
      </c>
      <c r="BD15" s="21">
        <v>0.48417669372727601</v>
      </c>
      <c r="BE15" s="21">
        <v>0.58852155667331596</v>
      </c>
      <c r="BF15" s="21">
        <v>0.58061719781137999</v>
      </c>
      <c r="BG15" s="21">
        <v>0.73452467004954802</v>
      </c>
    </row>
    <row r="16" spans="2:59" x14ac:dyDescent="0.35">
      <c r="B16" s="18" t="s">
        <v>329</v>
      </c>
      <c r="C16" s="21">
        <v>0.122563033789291</v>
      </c>
      <c r="D16" s="21">
        <v>0.12527932533629901</v>
      </c>
      <c r="E16" s="21">
        <v>0.115675062503991</v>
      </c>
      <c r="F16" s="21"/>
      <c r="G16" s="21">
        <v>9.3335661717089097E-2</v>
      </c>
      <c r="H16" s="21">
        <v>0.13687281656618799</v>
      </c>
      <c r="I16" s="21">
        <v>7.4789930775734606E-2</v>
      </c>
      <c r="J16" s="21">
        <v>0.102668589941805</v>
      </c>
      <c r="K16" s="21">
        <v>0.15658274357747301</v>
      </c>
      <c r="L16" s="21">
        <v>0.15899946234166201</v>
      </c>
      <c r="M16" s="21"/>
      <c r="N16" s="21">
        <v>0.105314209457401</v>
      </c>
      <c r="O16" s="21">
        <v>9.50036208075902E-2</v>
      </c>
      <c r="P16" s="21">
        <v>0.15560627156492601</v>
      </c>
      <c r="Q16" s="21">
        <v>0.14216056100964899</v>
      </c>
      <c r="R16" s="21"/>
      <c r="S16" s="21">
        <v>7.2989681706051301E-2</v>
      </c>
      <c r="T16" s="21">
        <v>9.2314411426175996E-2</v>
      </c>
      <c r="U16" s="21">
        <v>0.107970910030228</v>
      </c>
      <c r="V16" s="21">
        <v>0.154605554373797</v>
      </c>
      <c r="W16" s="21">
        <v>0.12066509323588399</v>
      </c>
      <c r="X16" s="21">
        <v>0.116810018138886</v>
      </c>
      <c r="Y16" s="21">
        <v>0.19178148860931701</v>
      </c>
      <c r="Z16" s="21">
        <v>0.18076132390399499</v>
      </c>
      <c r="AA16" s="21">
        <v>0.145352469526459</v>
      </c>
      <c r="AB16" s="21">
        <v>0.13051122228015399</v>
      </c>
      <c r="AC16" s="21">
        <v>0.123163974570649</v>
      </c>
      <c r="AD16" s="21">
        <v>9.7844383323641496E-2</v>
      </c>
      <c r="AE16" s="21"/>
      <c r="AF16" s="21">
        <v>0.20245450203332499</v>
      </c>
      <c r="AG16" s="21">
        <v>7.4055779827861906E-2</v>
      </c>
      <c r="AH16" s="21">
        <v>0.104515835600926</v>
      </c>
      <c r="AI16" s="21"/>
      <c r="AJ16" s="21">
        <v>0.18881631737971799</v>
      </c>
      <c r="AK16" s="21">
        <v>5.2025616653744E-2</v>
      </c>
      <c r="AL16" s="21">
        <v>0.17124915913872399</v>
      </c>
      <c r="AM16" s="21">
        <v>0.26238186406107</v>
      </c>
      <c r="AN16" s="21">
        <v>7.9138287688395606E-2</v>
      </c>
      <c r="AO16" s="21"/>
      <c r="AP16" s="21">
        <v>0.20000581941948101</v>
      </c>
      <c r="AQ16" s="21">
        <v>4.7758453584367699E-2</v>
      </c>
      <c r="AR16" s="21">
        <v>0.10983761112697001</v>
      </c>
      <c r="AS16" s="21">
        <v>0.25076595086944797</v>
      </c>
      <c r="AT16" s="21">
        <v>2.4454022681081499E-2</v>
      </c>
      <c r="AU16" s="21"/>
      <c r="AV16" s="21">
        <v>5.8252044649264298E-2</v>
      </c>
      <c r="AW16" s="21">
        <v>0.19458477872980201</v>
      </c>
      <c r="AX16" s="21">
        <v>7.1459735688430601E-2</v>
      </c>
      <c r="AY16" s="21">
        <v>0.23450123087878899</v>
      </c>
      <c r="AZ16" s="21">
        <v>3.6994559303013402E-2</v>
      </c>
      <c r="BA16" s="21">
        <v>0.138910754457965</v>
      </c>
      <c r="BB16" s="21"/>
      <c r="BC16" s="21">
        <v>0.108777406671415</v>
      </c>
      <c r="BD16" s="21">
        <v>0.13569343212909199</v>
      </c>
      <c r="BE16" s="21">
        <v>0.108378372535385</v>
      </c>
      <c r="BF16" s="21">
        <v>0.121199563378581</v>
      </c>
      <c r="BG16" s="21">
        <v>7.6867988277258506E-2</v>
      </c>
    </row>
    <row r="17" spans="2:59" x14ac:dyDescent="0.35">
      <c r="B17" s="18" t="s">
        <v>141</v>
      </c>
      <c r="C17" s="22">
        <v>0.39431733628235099</v>
      </c>
      <c r="D17" s="22">
        <v>0.39050277434610697</v>
      </c>
      <c r="E17" s="22">
        <v>0.404779484946997</v>
      </c>
      <c r="F17" s="22"/>
      <c r="G17" s="22">
        <v>0.51059454196203002</v>
      </c>
      <c r="H17" s="22">
        <v>0.49923336087251202</v>
      </c>
      <c r="I17" s="22">
        <v>0.49626252214660999</v>
      </c>
      <c r="J17" s="22">
        <v>0.437105609093495</v>
      </c>
      <c r="K17" s="22">
        <v>0.26986690017409298</v>
      </c>
      <c r="L17" s="22">
        <v>0.19336492580915801</v>
      </c>
      <c r="M17" s="22"/>
      <c r="N17" s="22">
        <v>0.47741667901444101</v>
      </c>
      <c r="O17" s="22">
        <v>0.46522661178319702</v>
      </c>
      <c r="P17" s="22">
        <v>0.32838592476955902</v>
      </c>
      <c r="Q17" s="22">
        <v>0.28294481730460602</v>
      </c>
      <c r="R17" s="22"/>
      <c r="S17" s="22">
        <v>0.47122716706881801</v>
      </c>
      <c r="T17" s="22">
        <v>0.34586049149678899</v>
      </c>
      <c r="U17" s="22">
        <v>0.33314077987839602</v>
      </c>
      <c r="V17" s="22">
        <v>0.408136938026531</v>
      </c>
      <c r="W17" s="22">
        <v>0.405052689259985</v>
      </c>
      <c r="X17" s="22">
        <v>0.462647086565249</v>
      </c>
      <c r="Y17" s="22">
        <v>0.340455341344305</v>
      </c>
      <c r="Z17" s="22">
        <v>0.185877665188874</v>
      </c>
      <c r="AA17" s="22">
        <v>0.44168915410862097</v>
      </c>
      <c r="AB17" s="22">
        <v>0.40115760052973498</v>
      </c>
      <c r="AC17" s="22">
        <v>0.401349994376199</v>
      </c>
      <c r="AD17" s="22">
        <v>0.40806847992620399</v>
      </c>
      <c r="AE17" s="22"/>
      <c r="AF17" s="22">
        <v>0.20884921165506201</v>
      </c>
      <c r="AG17" s="22">
        <v>0.50604175185243405</v>
      </c>
      <c r="AH17" s="22">
        <v>0.40841798327914902</v>
      </c>
      <c r="AI17" s="22"/>
      <c r="AJ17" s="22">
        <v>0.23223448425922599</v>
      </c>
      <c r="AK17" s="22">
        <v>0.60658924621677301</v>
      </c>
      <c r="AL17" s="22">
        <v>0.35680558891286301</v>
      </c>
      <c r="AM17" s="22">
        <v>-6.4842178009105198E-3</v>
      </c>
      <c r="AN17" s="22">
        <v>0.41226386166755202</v>
      </c>
      <c r="AO17" s="22"/>
      <c r="AP17" s="22">
        <v>0.12074178524868499</v>
      </c>
      <c r="AQ17" s="22">
        <v>0.61962719286787404</v>
      </c>
      <c r="AR17" s="22">
        <v>0.36736592648727801</v>
      </c>
      <c r="AS17" s="22">
        <v>0.17964556450111899</v>
      </c>
      <c r="AT17" s="22">
        <v>0.60346369137783995</v>
      </c>
      <c r="AU17" s="22"/>
      <c r="AV17" s="22">
        <v>0.62165070107297804</v>
      </c>
      <c r="AW17" s="22">
        <v>0.17082532689576199</v>
      </c>
      <c r="AX17" s="22">
        <v>0.484228787193966</v>
      </c>
      <c r="AY17" s="22">
        <v>0.164028044293862</v>
      </c>
      <c r="AZ17" s="22">
        <v>0.57970565315959599</v>
      </c>
      <c r="BA17" s="22">
        <v>0.25663606059448102</v>
      </c>
      <c r="BB17" s="22"/>
      <c r="BC17" s="22">
        <v>0.363989892861591</v>
      </c>
      <c r="BD17" s="22">
        <v>0.34848326159818499</v>
      </c>
      <c r="BE17" s="22">
        <v>0.480143184137932</v>
      </c>
      <c r="BF17" s="22">
        <v>0.45941763443279898</v>
      </c>
      <c r="BG17" s="22">
        <v>0.65765668177228898</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323</v>
      </c>
      <c r="C9" s="17">
        <v>0.14396021949287299</v>
      </c>
      <c r="D9" s="17">
        <v>0.126497241666716</v>
      </c>
      <c r="E9" s="17">
        <v>0.15661360792715801</v>
      </c>
      <c r="F9" s="17"/>
      <c r="G9" s="17">
        <v>0.127248364463519</v>
      </c>
      <c r="H9" s="17">
        <v>0.23710037270145101</v>
      </c>
      <c r="I9" s="17">
        <v>8.7220719853798395E-2</v>
      </c>
      <c r="J9" s="17">
        <v>0.13256916657051299</v>
      </c>
      <c r="K9" s="17">
        <v>0.181154997199238</v>
      </c>
      <c r="L9" s="17">
        <v>9.6941810834724501E-2</v>
      </c>
      <c r="M9" s="17"/>
      <c r="N9" s="17">
        <v>0.157624821937939</v>
      </c>
      <c r="O9" s="17">
        <v>7.6133973811924202E-2</v>
      </c>
      <c r="P9" s="17">
        <v>0.208000340021958</v>
      </c>
      <c r="Q9" s="17">
        <v>0.141984126953585</v>
      </c>
      <c r="R9" s="17"/>
      <c r="S9" s="17">
        <v>0.15624461854940899</v>
      </c>
      <c r="T9" s="17">
        <v>0.13666599918484701</v>
      </c>
      <c r="U9" s="17">
        <v>0.12971635124483</v>
      </c>
      <c r="V9" s="17">
        <v>8.9721527414741903E-2</v>
      </c>
      <c r="W9" s="17">
        <v>8.8736884830431004E-2</v>
      </c>
      <c r="X9" s="17">
        <v>0.19747769899143</v>
      </c>
      <c r="Y9" s="17">
        <v>0.13037384315723299</v>
      </c>
      <c r="Z9" s="17">
        <v>0.18409748071343399</v>
      </c>
      <c r="AA9" s="17">
        <v>0.16442370620444199</v>
      </c>
      <c r="AB9" s="17">
        <v>0.13827227404150699</v>
      </c>
      <c r="AC9" s="17">
        <v>0.183769355644085</v>
      </c>
      <c r="AD9" s="17">
        <v>0.12404681995857</v>
      </c>
      <c r="AE9" s="17"/>
      <c r="AF9" s="17">
        <v>0.172853434526552</v>
      </c>
      <c r="AG9" s="17">
        <v>0.139580117757931</v>
      </c>
      <c r="AH9" s="17">
        <v>0.13505009349366801</v>
      </c>
      <c r="AI9" s="17"/>
      <c r="AJ9" s="17">
        <v>0.13892973010297599</v>
      </c>
      <c r="AK9" s="17">
        <v>0.18439663240923401</v>
      </c>
      <c r="AL9" s="17">
        <v>0.146135823014405</v>
      </c>
      <c r="AM9" s="17">
        <v>7.9127089278240401E-2</v>
      </c>
      <c r="AN9" s="17">
        <v>0.11160952461236601</v>
      </c>
      <c r="AO9" s="17"/>
      <c r="AP9" s="17">
        <v>0.15673397477385601</v>
      </c>
      <c r="AQ9" s="17">
        <v>0.15136695899900399</v>
      </c>
      <c r="AR9" s="17">
        <v>0.133351389876189</v>
      </c>
      <c r="AS9" s="17">
        <v>0.136517514562149</v>
      </c>
      <c r="AT9" s="17">
        <v>0.112644596479962</v>
      </c>
      <c r="AU9" s="17"/>
      <c r="AV9" s="17">
        <v>0.15478897064939801</v>
      </c>
      <c r="AW9" s="17">
        <v>0.125922475593061</v>
      </c>
      <c r="AX9" s="17">
        <v>0.140875329143864</v>
      </c>
      <c r="AY9" s="17">
        <v>0.17238413137675501</v>
      </c>
      <c r="AZ9" s="17">
        <v>0.148529043707289</v>
      </c>
      <c r="BA9" s="17">
        <v>0.109914938576303</v>
      </c>
      <c r="BB9" s="17"/>
      <c r="BC9" s="17">
        <v>0.110125049539422</v>
      </c>
      <c r="BD9" s="17">
        <v>0.167032826519841</v>
      </c>
      <c r="BE9" s="17">
        <v>0.133258739491524</v>
      </c>
      <c r="BF9" s="17">
        <v>0.122381168558403</v>
      </c>
      <c r="BG9" s="17">
        <v>8.4029485368166804E-2</v>
      </c>
    </row>
    <row r="10" spans="2:59" x14ac:dyDescent="0.35">
      <c r="B10" s="18" t="s">
        <v>324</v>
      </c>
      <c r="C10" s="17">
        <v>0.39137305180447901</v>
      </c>
      <c r="D10" s="17">
        <v>0.38984521772904701</v>
      </c>
      <c r="E10" s="17">
        <v>0.39474999692538398</v>
      </c>
      <c r="F10" s="17"/>
      <c r="G10" s="17">
        <v>0.400162559001909</v>
      </c>
      <c r="H10" s="17">
        <v>0.34041251294236802</v>
      </c>
      <c r="I10" s="17">
        <v>0.39748505992233601</v>
      </c>
      <c r="J10" s="17">
        <v>0.39310383169271601</v>
      </c>
      <c r="K10" s="17">
        <v>0.34532598926576402</v>
      </c>
      <c r="L10" s="17">
        <v>0.46066722040672198</v>
      </c>
      <c r="M10" s="17"/>
      <c r="N10" s="17">
        <v>0.31855192950640299</v>
      </c>
      <c r="O10" s="17">
        <v>0.46460912722636899</v>
      </c>
      <c r="P10" s="17">
        <v>0.35786023771352798</v>
      </c>
      <c r="Q10" s="17">
        <v>0.43040139797013599</v>
      </c>
      <c r="R10" s="17"/>
      <c r="S10" s="17">
        <v>0.38087060563379899</v>
      </c>
      <c r="T10" s="17">
        <v>0.36232801896750499</v>
      </c>
      <c r="U10" s="17">
        <v>0.37026103237732899</v>
      </c>
      <c r="V10" s="17">
        <v>0.43977440322162298</v>
      </c>
      <c r="W10" s="17">
        <v>0.370140231890427</v>
      </c>
      <c r="X10" s="17">
        <v>0.40903478531480802</v>
      </c>
      <c r="Y10" s="17">
        <v>0.44594431132484302</v>
      </c>
      <c r="Z10" s="17">
        <v>0.50450640413575698</v>
      </c>
      <c r="AA10" s="17">
        <v>0.33635568554647699</v>
      </c>
      <c r="AB10" s="17">
        <v>0.33036064425227901</v>
      </c>
      <c r="AC10" s="17">
        <v>0.42303759953189002</v>
      </c>
      <c r="AD10" s="17">
        <v>0.43500635543917998</v>
      </c>
      <c r="AE10" s="17"/>
      <c r="AF10" s="17">
        <v>0.43887065507168599</v>
      </c>
      <c r="AG10" s="17">
        <v>0.34663042606265099</v>
      </c>
      <c r="AH10" s="17">
        <v>0.40024678780679102</v>
      </c>
      <c r="AI10" s="17"/>
      <c r="AJ10" s="17">
        <v>0.48276782025408599</v>
      </c>
      <c r="AK10" s="17">
        <v>0.33303723667607499</v>
      </c>
      <c r="AL10" s="17">
        <v>0.39261199783116901</v>
      </c>
      <c r="AM10" s="17">
        <v>0.25757818234137603</v>
      </c>
      <c r="AN10" s="17">
        <v>0.425631594533596</v>
      </c>
      <c r="AO10" s="17"/>
      <c r="AP10" s="17">
        <v>0.50162384983193897</v>
      </c>
      <c r="AQ10" s="17">
        <v>0.34934472152457302</v>
      </c>
      <c r="AR10" s="17">
        <v>0.33304825797816101</v>
      </c>
      <c r="AS10" s="17">
        <v>0.46645713333870598</v>
      </c>
      <c r="AT10" s="17">
        <v>0.31556647888322598</v>
      </c>
      <c r="AU10" s="17"/>
      <c r="AV10" s="17">
        <v>0.318349197473767</v>
      </c>
      <c r="AW10" s="17">
        <v>0.54605337377770402</v>
      </c>
      <c r="AX10" s="17">
        <v>0.32440988006237598</v>
      </c>
      <c r="AY10" s="17">
        <v>0.45000344592104802</v>
      </c>
      <c r="AZ10" s="17">
        <v>0.28707038585632</v>
      </c>
      <c r="BA10" s="17">
        <v>0.39976397978891498</v>
      </c>
      <c r="BB10" s="17"/>
      <c r="BC10" s="17">
        <v>0.44429153775714098</v>
      </c>
      <c r="BD10" s="17">
        <v>0.38719075210783699</v>
      </c>
      <c r="BE10" s="17">
        <v>0.39869145502261899</v>
      </c>
      <c r="BF10" s="17">
        <v>0.33198843137170297</v>
      </c>
      <c r="BG10" s="17">
        <v>0.21810439085216399</v>
      </c>
    </row>
    <row r="11" spans="2:59" x14ac:dyDescent="0.35">
      <c r="B11" s="18" t="s">
        <v>325</v>
      </c>
      <c r="C11" s="17">
        <v>0.18623059283507401</v>
      </c>
      <c r="D11" s="17">
        <v>0.197189620919377</v>
      </c>
      <c r="E11" s="17">
        <v>0.17658118831931999</v>
      </c>
      <c r="F11" s="17"/>
      <c r="G11" s="17">
        <v>0.19464084700107101</v>
      </c>
      <c r="H11" s="17">
        <v>0.19498285849604299</v>
      </c>
      <c r="I11" s="17">
        <v>0.20334888844039201</v>
      </c>
      <c r="J11" s="17">
        <v>0.191048788912138</v>
      </c>
      <c r="K11" s="17">
        <v>0.16544978628248</v>
      </c>
      <c r="L11" s="17">
        <v>0.16966390377160001</v>
      </c>
      <c r="M11" s="17"/>
      <c r="N11" s="17">
        <v>0.163698788418737</v>
      </c>
      <c r="O11" s="17">
        <v>0.17565697115861501</v>
      </c>
      <c r="P11" s="17">
        <v>0.205199264937619</v>
      </c>
      <c r="Q11" s="17">
        <v>0.20680896644178501</v>
      </c>
      <c r="R11" s="17"/>
      <c r="S11" s="17">
        <v>0.21324453484918199</v>
      </c>
      <c r="T11" s="17">
        <v>0.169104725891883</v>
      </c>
      <c r="U11" s="17">
        <v>0.17662053725955101</v>
      </c>
      <c r="V11" s="17">
        <v>9.5571067982234706E-2</v>
      </c>
      <c r="W11" s="17">
        <v>0.26855910763149898</v>
      </c>
      <c r="X11" s="17">
        <v>0.172435783571638</v>
      </c>
      <c r="Y11" s="17">
        <v>0.12776440516941701</v>
      </c>
      <c r="Z11" s="17">
        <v>0.107655054684252</v>
      </c>
      <c r="AA11" s="17">
        <v>0.26326723347966702</v>
      </c>
      <c r="AB11" s="17">
        <v>0.21102524713566401</v>
      </c>
      <c r="AC11" s="17">
        <v>0.20170964783348899</v>
      </c>
      <c r="AD11" s="17">
        <v>0.19515469819723</v>
      </c>
      <c r="AE11" s="17"/>
      <c r="AF11" s="17">
        <v>0.14838254298078399</v>
      </c>
      <c r="AG11" s="17">
        <v>0.18593855332390599</v>
      </c>
      <c r="AH11" s="17">
        <v>0.22925181801684599</v>
      </c>
      <c r="AI11" s="17"/>
      <c r="AJ11" s="17">
        <v>0.16472818574380299</v>
      </c>
      <c r="AK11" s="17">
        <v>0.19496863671013301</v>
      </c>
      <c r="AL11" s="17">
        <v>0.17979078665164999</v>
      </c>
      <c r="AM11" s="17">
        <v>0.26446480164651398</v>
      </c>
      <c r="AN11" s="17">
        <v>0.173345195322227</v>
      </c>
      <c r="AO11" s="17"/>
      <c r="AP11" s="17">
        <v>0.18432619168476599</v>
      </c>
      <c r="AQ11" s="17">
        <v>0.19134492960840899</v>
      </c>
      <c r="AR11" s="17">
        <v>0.19952505862717301</v>
      </c>
      <c r="AS11" s="17">
        <v>0.16206178533493301</v>
      </c>
      <c r="AT11" s="17">
        <v>8.7417181777939806E-2</v>
      </c>
      <c r="AU11" s="17"/>
      <c r="AV11" s="17">
        <v>0.21176872112193501</v>
      </c>
      <c r="AW11" s="17">
        <v>0.170654900740044</v>
      </c>
      <c r="AX11" s="17">
        <v>0.13910395584251001</v>
      </c>
      <c r="AY11" s="17">
        <v>0.16862030405291001</v>
      </c>
      <c r="AZ11" s="17">
        <v>0.21139147700434499</v>
      </c>
      <c r="BA11" s="17">
        <v>0.22208098334941001</v>
      </c>
      <c r="BB11" s="17"/>
      <c r="BC11" s="17">
        <v>0.207851666371177</v>
      </c>
      <c r="BD11" s="17">
        <v>0.163282590598889</v>
      </c>
      <c r="BE11" s="17">
        <v>0.14159348785643799</v>
      </c>
      <c r="BF11" s="17">
        <v>0.28459481340624099</v>
      </c>
      <c r="BG11" s="17">
        <v>0.173379245571643</v>
      </c>
    </row>
    <row r="12" spans="2:59" x14ac:dyDescent="0.35">
      <c r="B12" s="18" t="s">
        <v>326</v>
      </c>
      <c r="C12" s="17">
        <v>0.18090454251662599</v>
      </c>
      <c r="D12" s="17">
        <v>0.20320398394655001</v>
      </c>
      <c r="E12" s="17">
        <v>0.16030583064568801</v>
      </c>
      <c r="F12" s="17"/>
      <c r="G12" s="17">
        <v>0.221553507219556</v>
      </c>
      <c r="H12" s="17">
        <v>0.14936590285797599</v>
      </c>
      <c r="I12" s="17">
        <v>0.169453962188232</v>
      </c>
      <c r="J12" s="17">
        <v>0.17211139180364099</v>
      </c>
      <c r="K12" s="17">
        <v>0.18488215261797999</v>
      </c>
      <c r="L12" s="17">
        <v>0.19855078321681</v>
      </c>
      <c r="M12" s="17"/>
      <c r="N12" s="17">
        <v>0.24784607007336201</v>
      </c>
      <c r="O12" s="17">
        <v>0.15356445719363901</v>
      </c>
      <c r="P12" s="17">
        <v>0.16080186677941399</v>
      </c>
      <c r="Q12" s="17">
        <v>0.14804287330660201</v>
      </c>
      <c r="R12" s="17"/>
      <c r="S12" s="17">
        <v>0.14277886422865599</v>
      </c>
      <c r="T12" s="17">
        <v>0.228799920667134</v>
      </c>
      <c r="U12" s="17">
        <v>0.23612507274799999</v>
      </c>
      <c r="V12" s="17">
        <v>0.24578004946020901</v>
      </c>
      <c r="W12" s="17">
        <v>0.20247484927946099</v>
      </c>
      <c r="X12" s="17">
        <v>0.15492077211118299</v>
      </c>
      <c r="Y12" s="17">
        <v>0.15782940524404701</v>
      </c>
      <c r="Z12" s="17">
        <v>0.16049383882714299</v>
      </c>
      <c r="AA12" s="17">
        <v>0.18127844842878599</v>
      </c>
      <c r="AB12" s="17">
        <v>0.19016506775048</v>
      </c>
      <c r="AC12" s="17">
        <v>5.6498883654578398E-2</v>
      </c>
      <c r="AD12" s="17">
        <v>0.17590276302532701</v>
      </c>
      <c r="AE12" s="17"/>
      <c r="AF12" s="17">
        <v>0.15467411783160401</v>
      </c>
      <c r="AG12" s="17">
        <v>0.21581525886831099</v>
      </c>
      <c r="AH12" s="17">
        <v>0.13279666280274599</v>
      </c>
      <c r="AI12" s="17"/>
      <c r="AJ12" s="17">
        <v>0.180194427444474</v>
      </c>
      <c r="AK12" s="17">
        <v>0.141269406773078</v>
      </c>
      <c r="AL12" s="17">
        <v>0.19517714295647001</v>
      </c>
      <c r="AM12" s="17">
        <v>0.217255688032257</v>
      </c>
      <c r="AN12" s="17">
        <v>0.203313568466959</v>
      </c>
      <c r="AO12" s="17"/>
      <c r="AP12" s="17">
        <v>0.123748833324935</v>
      </c>
      <c r="AQ12" s="17">
        <v>0.18047153550824399</v>
      </c>
      <c r="AR12" s="17">
        <v>0.24706198961259199</v>
      </c>
      <c r="AS12" s="17">
        <v>0.16560931796103701</v>
      </c>
      <c r="AT12" s="17">
        <v>0.36469347077874797</v>
      </c>
      <c r="AU12" s="17"/>
      <c r="AV12" s="17">
        <v>0.191064521899006</v>
      </c>
      <c r="AW12" s="17">
        <v>0.12893080872882801</v>
      </c>
      <c r="AX12" s="17">
        <v>0.248285289483786</v>
      </c>
      <c r="AY12" s="17">
        <v>0.15254966472520001</v>
      </c>
      <c r="AZ12" s="17">
        <v>0.23355626291928999</v>
      </c>
      <c r="BA12" s="17">
        <v>0.17613775480326199</v>
      </c>
      <c r="BB12" s="17"/>
      <c r="BC12" s="17">
        <v>0.16434230027772301</v>
      </c>
      <c r="BD12" s="17">
        <v>0.188795245556106</v>
      </c>
      <c r="BE12" s="17">
        <v>0.18724374446402201</v>
      </c>
      <c r="BF12" s="17">
        <v>0.211415899984985</v>
      </c>
      <c r="BG12" s="17">
        <v>0.35197728055845401</v>
      </c>
    </row>
    <row r="13" spans="2:59" x14ac:dyDescent="0.35">
      <c r="B13" s="18" t="s">
        <v>327</v>
      </c>
      <c r="C13" s="17">
        <v>7.2881977130879794E-2</v>
      </c>
      <c r="D13" s="17">
        <v>6.5333534515424604E-2</v>
      </c>
      <c r="E13" s="17">
        <v>8.0507638499161593E-2</v>
      </c>
      <c r="F13" s="17"/>
      <c r="G13" s="17">
        <v>5.6394722313944101E-2</v>
      </c>
      <c r="H13" s="17">
        <v>7.8138353002161307E-2</v>
      </c>
      <c r="I13" s="17">
        <v>9.7172849718871496E-2</v>
      </c>
      <c r="J13" s="17">
        <v>7.5643667620896499E-2</v>
      </c>
      <c r="K13" s="17">
        <v>8.5643764535999797E-2</v>
      </c>
      <c r="L13" s="17">
        <v>4.6473856724395399E-2</v>
      </c>
      <c r="M13" s="17"/>
      <c r="N13" s="17">
        <v>8.7831148481063395E-2</v>
      </c>
      <c r="O13" s="17">
        <v>0.10564069702781199</v>
      </c>
      <c r="P13" s="17">
        <v>3.5698781335361703E-2</v>
      </c>
      <c r="Q13" s="17">
        <v>5.4230978042600103E-2</v>
      </c>
      <c r="R13" s="17"/>
      <c r="S13" s="17">
        <v>8.6599666334229206E-2</v>
      </c>
      <c r="T13" s="17">
        <v>7.9244950814326198E-2</v>
      </c>
      <c r="U13" s="17">
        <v>6.5524016869422094E-2</v>
      </c>
      <c r="V13" s="17">
        <v>0.11150588651677899</v>
      </c>
      <c r="W13" s="17">
        <v>4.75420577873953E-2</v>
      </c>
      <c r="X13" s="17">
        <v>4.3713395355976702E-2</v>
      </c>
      <c r="Y13" s="17">
        <v>0.124661608088666</v>
      </c>
      <c r="Z13" s="17">
        <v>4.3247221639414898E-2</v>
      </c>
      <c r="AA13" s="17">
        <v>5.4674926340628302E-2</v>
      </c>
      <c r="AB13" s="17">
        <v>6.5827821550528701E-2</v>
      </c>
      <c r="AC13" s="17">
        <v>7.2929941484862496E-2</v>
      </c>
      <c r="AD13" s="17">
        <v>3.1659267026514497E-2</v>
      </c>
      <c r="AE13" s="17"/>
      <c r="AF13" s="17">
        <v>6.3582690703315306E-2</v>
      </c>
      <c r="AG13" s="17">
        <v>8.2554796989570398E-2</v>
      </c>
      <c r="AH13" s="17">
        <v>6.6098028588903901E-2</v>
      </c>
      <c r="AI13" s="17"/>
      <c r="AJ13" s="17">
        <v>3.0263090147771201E-2</v>
      </c>
      <c r="AK13" s="17">
        <v>0.118619068448545</v>
      </c>
      <c r="AL13" s="17">
        <v>8.6284249546307104E-2</v>
      </c>
      <c r="AM13" s="17">
        <v>0.18157423870161299</v>
      </c>
      <c r="AN13" s="17">
        <v>1.7485877291745298E-2</v>
      </c>
      <c r="AO13" s="17"/>
      <c r="AP13" s="17">
        <v>1.74690008096271E-2</v>
      </c>
      <c r="AQ13" s="17">
        <v>9.2056975955469703E-2</v>
      </c>
      <c r="AR13" s="17">
        <v>6.8372776813493699E-2</v>
      </c>
      <c r="AS13" s="17">
        <v>5.83908080935409E-2</v>
      </c>
      <c r="AT13" s="17">
        <v>0.11967827208012501</v>
      </c>
      <c r="AU13" s="17"/>
      <c r="AV13" s="17">
        <v>9.8867100676126807E-2</v>
      </c>
      <c r="AW13" s="17">
        <v>8.6724700423156005E-3</v>
      </c>
      <c r="AX13" s="17">
        <v>0.126968903719336</v>
      </c>
      <c r="AY13" s="17">
        <v>3.8314858068462597E-2</v>
      </c>
      <c r="AZ13" s="17">
        <v>0.119452830512757</v>
      </c>
      <c r="BA13" s="17">
        <v>5.6453682825697599E-2</v>
      </c>
      <c r="BB13" s="17"/>
      <c r="BC13" s="17">
        <v>4.5021801789100001E-2</v>
      </c>
      <c r="BD13" s="17">
        <v>5.0732408254371399E-2</v>
      </c>
      <c r="BE13" s="17">
        <v>0.11969637229069199</v>
      </c>
      <c r="BF13" s="17">
        <v>3.19775432313932E-2</v>
      </c>
      <c r="BG13" s="17">
        <v>0.17250959764957199</v>
      </c>
    </row>
    <row r="14" spans="2:59" x14ac:dyDescent="0.35">
      <c r="B14" s="18" t="s">
        <v>815</v>
      </c>
      <c r="C14" s="17">
        <v>2.4649616220069101E-2</v>
      </c>
      <c r="D14" s="17">
        <v>1.7930401222886201E-2</v>
      </c>
      <c r="E14" s="17">
        <v>3.1241737683288098E-2</v>
      </c>
      <c r="F14" s="17"/>
      <c r="G14" s="17">
        <v>0</v>
      </c>
      <c r="H14" s="17">
        <v>0</v>
      </c>
      <c r="I14" s="17">
        <v>4.5318519876369798E-2</v>
      </c>
      <c r="J14" s="17">
        <v>3.5523153400095299E-2</v>
      </c>
      <c r="K14" s="17">
        <v>3.7543310098538098E-2</v>
      </c>
      <c r="L14" s="17">
        <v>2.7702425045748401E-2</v>
      </c>
      <c r="M14" s="17"/>
      <c r="N14" s="17">
        <v>2.4447241582495501E-2</v>
      </c>
      <c r="O14" s="17">
        <v>2.4394773581640598E-2</v>
      </c>
      <c r="P14" s="17">
        <v>3.2439509212119501E-2</v>
      </c>
      <c r="Q14" s="17">
        <v>1.8531657285291599E-2</v>
      </c>
      <c r="R14" s="17"/>
      <c r="S14" s="17">
        <v>2.0261710404725401E-2</v>
      </c>
      <c r="T14" s="17">
        <v>2.3856384474304802E-2</v>
      </c>
      <c r="U14" s="17">
        <v>2.1752989500868399E-2</v>
      </c>
      <c r="V14" s="17">
        <v>1.7647065404412601E-2</v>
      </c>
      <c r="W14" s="17">
        <v>2.2546868580786899E-2</v>
      </c>
      <c r="X14" s="17">
        <v>2.2417564654963799E-2</v>
      </c>
      <c r="Y14" s="17">
        <v>1.3426427015793401E-2</v>
      </c>
      <c r="Z14" s="17">
        <v>0</v>
      </c>
      <c r="AA14" s="17">
        <v>0</v>
      </c>
      <c r="AB14" s="17">
        <v>6.4348945269540395E-2</v>
      </c>
      <c r="AC14" s="17">
        <v>6.2054571851095301E-2</v>
      </c>
      <c r="AD14" s="17">
        <v>3.82300963531777E-2</v>
      </c>
      <c r="AE14" s="17"/>
      <c r="AF14" s="17">
        <v>2.1636558886058001E-2</v>
      </c>
      <c r="AG14" s="17">
        <v>2.9480846997630501E-2</v>
      </c>
      <c r="AH14" s="17">
        <v>3.6556609291045698E-2</v>
      </c>
      <c r="AI14" s="17"/>
      <c r="AJ14" s="17">
        <v>3.1167463068896401E-3</v>
      </c>
      <c r="AK14" s="17">
        <v>2.7709018982934201E-2</v>
      </c>
      <c r="AL14" s="17">
        <v>0</v>
      </c>
      <c r="AM14" s="17">
        <v>0</v>
      </c>
      <c r="AN14" s="17">
        <v>6.8614239773107197E-2</v>
      </c>
      <c r="AO14" s="17"/>
      <c r="AP14" s="17">
        <v>1.6098149574876802E-2</v>
      </c>
      <c r="AQ14" s="17">
        <v>3.5414878404301402E-2</v>
      </c>
      <c r="AR14" s="17">
        <v>1.8640527092391199E-2</v>
      </c>
      <c r="AS14" s="17">
        <v>1.09634407096339E-2</v>
      </c>
      <c r="AT14" s="17">
        <v>0</v>
      </c>
      <c r="AU14" s="17"/>
      <c r="AV14" s="17">
        <v>2.5161488179766201E-2</v>
      </c>
      <c r="AW14" s="17">
        <v>1.9765971118046899E-2</v>
      </c>
      <c r="AX14" s="17">
        <v>2.0356641748127301E-2</v>
      </c>
      <c r="AY14" s="17">
        <v>1.81275958556248E-2</v>
      </c>
      <c r="AZ14" s="17">
        <v>0</v>
      </c>
      <c r="BA14" s="17">
        <v>3.5648660656412402E-2</v>
      </c>
      <c r="BB14" s="17"/>
      <c r="BC14" s="17">
        <v>2.8367644265437801E-2</v>
      </c>
      <c r="BD14" s="17">
        <v>4.2966176962955703E-2</v>
      </c>
      <c r="BE14" s="17">
        <v>1.9516200874705601E-2</v>
      </c>
      <c r="BF14" s="17">
        <v>1.7642143447274199E-2</v>
      </c>
      <c r="BG14" s="17">
        <v>0</v>
      </c>
    </row>
    <row r="15" spans="2:59" x14ac:dyDescent="0.35">
      <c r="B15" s="18" t="s">
        <v>328</v>
      </c>
      <c r="C15" s="21">
        <v>0.53533327129735198</v>
      </c>
      <c r="D15" s="21">
        <v>0.51634245939576295</v>
      </c>
      <c r="E15" s="21">
        <v>0.55136360485254199</v>
      </c>
      <c r="F15" s="21"/>
      <c r="G15" s="21">
        <v>0.52741092346542795</v>
      </c>
      <c r="H15" s="21">
        <v>0.57751288564381897</v>
      </c>
      <c r="I15" s="21">
        <v>0.48470577977613399</v>
      </c>
      <c r="J15" s="21">
        <v>0.525672998263229</v>
      </c>
      <c r="K15" s="21">
        <v>0.52648098646500197</v>
      </c>
      <c r="L15" s="21">
        <v>0.55760903124144701</v>
      </c>
      <c r="M15" s="21"/>
      <c r="N15" s="21">
        <v>0.47617675144434202</v>
      </c>
      <c r="O15" s="21">
        <v>0.54074310103829304</v>
      </c>
      <c r="P15" s="21">
        <v>0.56586057773548604</v>
      </c>
      <c r="Q15" s="21">
        <v>0.57238552492372197</v>
      </c>
      <c r="R15" s="21"/>
      <c r="S15" s="21">
        <v>0.53711522418320801</v>
      </c>
      <c r="T15" s="21">
        <v>0.498994018152352</v>
      </c>
      <c r="U15" s="21">
        <v>0.49997738362215899</v>
      </c>
      <c r="V15" s="21">
        <v>0.52949593063636502</v>
      </c>
      <c r="W15" s="21">
        <v>0.45887711672085801</v>
      </c>
      <c r="X15" s="21">
        <v>0.60651248430623805</v>
      </c>
      <c r="Y15" s="21">
        <v>0.57631815448207602</v>
      </c>
      <c r="Z15" s="21">
        <v>0.68860388484919</v>
      </c>
      <c r="AA15" s="21">
        <v>0.50077939175091901</v>
      </c>
      <c r="AB15" s="21">
        <v>0.468632918293786</v>
      </c>
      <c r="AC15" s="21">
        <v>0.60680695517597505</v>
      </c>
      <c r="AD15" s="21">
        <v>0.55905317539775001</v>
      </c>
      <c r="AE15" s="21"/>
      <c r="AF15" s="21">
        <v>0.61172408959823799</v>
      </c>
      <c r="AG15" s="21">
        <v>0.48621054382058199</v>
      </c>
      <c r="AH15" s="21">
        <v>0.53529688130045905</v>
      </c>
      <c r="AI15" s="21"/>
      <c r="AJ15" s="21">
        <v>0.62169755035706298</v>
      </c>
      <c r="AK15" s="21">
        <v>0.51743386908530997</v>
      </c>
      <c r="AL15" s="21">
        <v>0.53874782084557304</v>
      </c>
      <c r="AM15" s="21">
        <v>0.336705271619616</v>
      </c>
      <c r="AN15" s="21">
        <v>0.53724111914596195</v>
      </c>
      <c r="AO15" s="21"/>
      <c r="AP15" s="21">
        <v>0.65835782460579595</v>
      </c>
      <c r="AQ15" s="21">
        <v>0.50071168052357695</v>
      </c>
      <c r="AR15" s="21">
        <v>0.46639964785435001</v>
      </c>
      <c r="AS15" s="21">
        <v>0.60297464790085498</v>
      </c>
      <c r="AT15" s="21">
        <v>0.42821107536318698</v>
      </c>
      <c r="AU15" s="21"/>
      <c r="AV15" s="21">
        <v>0.473138168123165</v>
      </c>
      <c r="AW15" s="21">
        <v>0.67197584937076504</v>
      </c>
      <c r="AX15" s="21">
        <v>0.46528520920624</v>
      </c>
      <c r="AY15" s="21">
        <v>0.62238757729780203</v>
      </c>
      <c r="AZ15" s="21">
        <v>0.43559942956360798</v>
      </c>
      <c r="BA15" s="21">
        <v>0.50967891836521795</v>
      </c>
      <c r="BB15" s="21"/>
      <c r="BC15" s="21">
        <v>0.55441658729656196</v>
      </c>
      <c r="BD15" s="21">
        <v>0.55422357862767802</v>
      </c>
      <c r="BE15" s="21">
        <v>0.53195019451414305</v>
      </c>
      <c r="BF15" s="21">
        <v>0.45436959993010601</v>
      </c>
      <c r="BG15" s="21">
        <v>0.30213387622033</v>
      </c>
    </row>
    <row r="16" spans="2:59" x14ac:dyDescent="0.35">
      <c r="B16" s="18" t="s">
        <v>329</v>
      </c>
      <c r="C16" s="21">
        <v>0.25378651964750598</v>
      </c>
      <c r="D16" s="21">
        <v>0.26853751846197399</v>
      </c>
      <c r="E16" s="21">
        <v>0.240813469144849</v>
      </c>
      <c r="F16" s="21"/>
      <c r="G16" s="21">
        <v>0.27794822953350001</v>
      </c>
      <c r="H16" s="21">
        <v>0.227504255860138</v>
      </c>
      <c r="I16" s="21">
        <v>0.26662681190710402</v>
      </c>
      <c r="J16" s="21">
        <v>0.24775505942453799</v>
      </c>
      <c r="K16" s="21">
        <v>0.270525917153979</v>
      </c>
      <c r="L16" s="21">
        <v>0.24502463994120499</v>
      </c>
      <c r="M16" s="21"/>
      <c r="N16" s="21">
        <v>0.33567721855442501</v>
      </c>
      <c r="O16" s="21">
        <v>0.25920515422145102</v>
      </c>
      <c r="P16" s="21">
        <v>0.196500648114775</v>
      </c>
      <c r="Q16" s="21">
        <v>0.20227385134920201</v>
      </c>
      <c r="R16" s="21"/>
      <c r="S16" s="21">
        <v>0.22937853056288501</v>
      </c>
      <c r="T16" s="21">
        <v>0.30804487148146098</v>
      </c>
      <c r="U16" s="21">
        <v>0.30164908961742198</v>
      </c>
      <c r="V16" s="21">
        <v>0.35728593597698799</v>
      </c>
      <c r="W16" s="21">
        <v>0.25001690706685697</v>
      </c>
      <c r="X16" s="21">
        <v>0.19863416746716001</v>
      </c>
      <c r="Y16" s="21">
        <v>0.28249101333271298</v>
      </c>
      <c r="Z16" s="21">
        <v>0.20374106046655799</v>
      </c>
      <c r="AA16" s="21">
        <v>0.235953374769414</v>
      </c>
      <c r="AB16" s="21">
        <v>0.255992889301009</v>
      </c>
      <c r="AC16" s="21">
        <v>0.12942882513944101</v>
      </c>
      <c r="AD16" s="21">
        <v>0.20756203005184201</v>
      </c>
      <c r="AE16" s="21"/>
      <c r="AF16" s="21">
        <v>0.21825680853491999</v>
      </c>
      <c r="AG16" s="21">
        <v>0.29837005585788101</v>
      </c>
      <c r="AH16" s="21">
        <v>0.19889469139165</v>
      </c>
      <c r="AI16" s="21"/>
      <c r="AJ16" s="21">
        <v>0.21045751759224501</v>
      </c>
      <c r="AK16" s="21">
        <v>0.25988847522162301</v>
      </c>
      <c r="AL16" s="21">
        <v>0.28146139250277702</v>
      </c>
      <c r="AM16" s="21">
        <v>0.39882992673387002</v>
      </c>
      <c r="AN16" s="21">
        <v>0.220799445758704</v>
      </c>
      <c r="AO16" s="21"/>
      <c r="AP16" s="21">
        <v>0.14121783413456199</v>
      </c>
      <c r="AQ16" s="21">
        <v>0.27252851146371299</v>
      </c>
      <c r="AR16" s="21">
        <v>0.31543476642608598</v>
      </c>
      <c r="AS16" s="21">
        <v>0.224000126054578</v>
      </c>
      <c r="AT16" s="21">
        <v>0.48437174285887302</v>
      </c>
      <c r="AU16" s="21"/>
      <c r="AV16" s="21">
        <v>0.289931622575133</v>
      </c>
      <c r="AW16" s="21">
        <v>0.13760327877114401</v>
      </c>
      <c r="AX16" s="21">
        <v>0.37525419320312198</v>
      </c>
      <c r="AY16" s="21">
        <v>0.19086452279366301</v>
      </c>
      <c r="AZ16" s="21">
        <v>0.35300909343204701</v>
      </c>
      <c r="BA16" s="21">
        <v>0.23259143762896001</v>
      </c>
      <c r="BB16" s="21"/>
      <c r="BC16" s="21">
        <v>0.20936410206682299</v>
      </c>
      <c r="BD16" s="21">
        <v>0.239527653810478</v>
      </c>
      <c r="BE16" s="21">
        <v>0.306940116754714</v>
      </c>
      <c r="BF16" s="21">
        <v>0.24339344321637901</v>
      </c>
      <c r="BG16" s="21">
        <v>0.52448687820802598</v>
      </c>
    </row>
    <row r="17" spans="2:59" x14ac:dyDescent="0.35">
      <c r="B17" s="18" t="s">
        <v>141</v>
      </c>
      <c r="C17" s="22">
        <v>0.28154675164984599</v>
      </c>
      <c r="D17" s="22">
        <v>0.24780494093378799</v>
      </c>
      <c r="E17" s="22">
        <v>0.31055013570769302</v>
      </c>
      <c r="F17" s="22"/>
      <c r="G17" s="22">
        <v>0.24946269393192799</v>
      </c>
      <c r="H17" s="22">
        <v>0.35000862978368202</v>
      </c>
      <c r="I17" s="22">
        <v>0.21807896786903</v>
      </c>
      <c r="J17" s="22">
        <v>0.27791793883869098</v>
      </c>
      <c r="K17" s="22">
        <v>0.25595506931102302</v>
      </c>
      <c r="L17" s="22">
        <v>0.31258439130024201</v>
      </c>
      <c r="M17" s="22"/>
      <c r="N17" s="22">
        <v>0.14049953288991701</v>
      </c>
      <c r="O17" s="22">
        <v>0.28153794681684202</v>
      </c>
      <c r="P17" s="22">
        <v>0.36935992962071101</v>
      </c>
      <c r="Q17" s="22">
        <v>0.37011167357452002</v>
      </c>
      <c r="R17" s="22"/>
      <c r="S17" s="22">
        <v>0.30773669362032302</v>
      </c>
      <c r="T17" s="22">
        <v>0.190949146670891</v>
      </c>
      <c r="U17" s="22">
        <v>0.198328294004737</v>
      </c>
      <c r="V17" s="22">
        <v>0.172209994659377</v>
      </c>
      <c r="W17" s="22">
        <v>0.20886020965400101</v>
      </c>
      <c r="X17" s="22">
        <v>0.40787831683907799</v>
      </c>
      <c r="Y17" s="22">
        <v>0.29382714114936298</v>
      </c>
      <c r="Z17" s="22">
        <v>0.48486282438263201</v>
      </c>
      <c r="AA17" s="22">
        <v>0.26482601698150499</v>
      </c>
      <c r="AB17" s="22">
        <v>0.21264002899277701</v>
      </c>
      <c r="AC17" s="22">
        <v>0.47737813003653401</v>
      </c>
      <c r="AD17" s="22">
        <v>0.35149114534590797</v>
      </c>
      <c r="AE17" s="22"/>
      <c r="AF17" s="22">
        <v>0.39346728106331902</v>
      </c>
      <c r="AG17" s="22">
        <v>0.187840487962701</v>
      </c>
      <c r="AH17" s="22">
        <v>0.33640218990880899</v>
      </c>
      <c r="AI17" s="22"/>
      <c r="AJ17" s="22">
        <v>0.41124003276481802</v>
      </c>
      <c r="AK17" s="22">
        <v>0.25754539386368602</v>
      </c>
      <c r="AL17" s="22">
        <v>0.25728642834279603</v>
      </c>
      <c r="AM17" s="22">
        <v>-6.2124655114253899E-2</v>
      </c>
      <c r="AN17" s="22">
        <v>0.31644167338725798</v>
      </c>
      <c r="AO17" s="22"/>
      <c r="AP17" s="22">
        <v>0.51713999047123405</v>
      </c>
      <c r="AQ17" s="22">
        <v>0.22818316905986299</v>
      </c>
      <c r="AR17" s="22">
        <v>0.150964881428263</v>
      </c>
      <c r="AS17" s="22">
        <v>0.378974521846277</v>
      </c>
      <c r="AT17" s="22">
        <v>-5.6160667495685199E-2</v>
      </c>
      <c r="AU17" s="22"/>
      <c r="AV17" s="22">
        <v>0.18320654554803201</v>
      </c>
      <c r="AW17" s="22">
        <v>0.53437257059962195</v>
      </c>
      <c r="AX17" s="22">
        <v>9.0031016003117997E-2</v>
      </c>
      <c r="AY17" s="22">
        <v>0.43152305450414002</v>
      </c>
      <c r="AZ17" s="22">
        <v>8.2590336131561595E-2</v>
      </c>
      <c r="BA17" s="22">
        <v>0.277087480736258</v>
      </c>
      <c r="BB17" s="22"/>
      <c r="BC17" s="22">
        <v>0.34505248522973903</v>
      </c>
      <c r="BD17" s="22">
        <v>0.31469592481719999</v>
      </c>
      <c r="BE17" s="22">
        <v>0.22501007775942899</v>
      </c>
      <c r="BF17" s="22">
        <v>0.21097615671372699</v>
      </c>
      <c r="BG17" s="22">
        <v>-0.222353001987696</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323</v>
      </c>
      <c r="C9" s="17">
        <v>0.21610167212093301</v>
      </c>
      <c r="D9" s="17">
        <v>0.21541922324104901</v>
      </c>
      <c r="E9" s="17">
        <v>0.21781105817323199</v>
      </c>
      <c r="F9" s="17"/>
      <c r="G9" s="17">
        <v>0.26153449998446898</v>
      </c>
      <c r="H9" s="17">
        <v>0.31231377123346798</v>
      </c>
      <c r="I9" s="17">
        <v>0.22387515637632599</v>
      </c>
      <c r="J9" s="17">
        <v>0.20080921531662699</v>
      </c>
      <c r="K9" s="17">
        <v>0.16324969057685401</v>
      </c>
      <c r="L9" s="17">
        <v>0.14197449970152701</v>
      </c>
      <c r="M9" s="17"/>
      <c r="N9" s="17">
        <v>0.30413646175588299</v>
      </c>
      <c r="O9" s="17">
        <v>0.228050491639264</v>
      </c>
      <c r="P9" s="17">
        <v>0.15354513460963701</v>
      </c>
      <c r="Q9" s="17">
        <v>0.15539693182756401</v>
      </c>
      <c r="R9" s="17"/>
      <c r="S9" s="17">
        <v>0.30421990326362602</v>
      </c>
      <c r="T9" s="17">
        <v>0.17053297809319801</v>
      </c>
      <c r="U9" s="17">
        <v>0.21110098929760601</v>
      </c>
      <c r="V9" s="17">
        <v>0.26240683668735498</v>
      </c>
      <c r="W9" s="17">
        <v>0.23745670818570699</v>
      </c>
      <c r="X9" s="17">
        <v>0.15379391028361999</v>
      </c>
      <c r="Y9" s="17">
        <v>0.23973849699390701</v>
      </c>
      <c r="Z9" s="17">
        <v>9.9875140127064804E-2</v>
      </c>
      <c r="AA9" s="17">
        <v>0.218395812566368</v>
      </c>
      <c r="AB9" s="17">
        <v>0.22558074323341201</v>
      </c>
      <c r="AC9" s="17">
        <v>0.21069922328749499</v>
      </c>
      <c r="AD9" s="17">
        <v>0.12762393081885701</v>
      </c>
      <c r="AE9" s="17"/>
      <c r="AF9" s="17">
        <v>0.156556908680997</v>
      </c>
      <c r="AG9" s="17">
        <v>0.23947526879695899</v>
      </c>
      <c r="AH9" s="17">
        <v>0.22413203525676001</v>
      </c>
      <c r="AI9" s="17"/>
      <c r="AJ9" s="17">
        <v>0.177539668521565</v>
      </c>
      <c r="AK9" s="17">
        <v>0.28669657612011301</v>
      </c>
      <c r="AL9" s="17">
        <v>0.18826744356092101</v>
      </c>
      <c r="AM9" s="17">
        <v>0.25839852718245498</v>
      </c>
      <c r="AN9" s="17">
        <v>0.160572302407333</v>
      </c>
      <c r="AO9" s="17"/>
      <c r="AP9" s="17">
        <v>0.13681293063460201</v>
      </c>
      <c r="AQ9" s="17">
        <v>0.26861051794827101</v>
      </c>
      <c r="AR9" s="17">
        <v>0.18728578447977501</v>
      </c>
      <c r="AS9" s="17">
        <v>0.15197594669483</v>
      </c>
      <c r="AT9" s="17">
        <v>0.37983871870060598</v>
      </c>
      <c r="AU9" s="17"/>
      <c r="AV9" s="17">
        <v>0.27394752057222099</v>
      </c>
      <c r="AW9" s="17">
        <v>0.14974030071345901</v>
      </c>
      <c r="AX9" s="17">
        <v>0.247791576839473</v>
      </c>
      <c r="AY9" s="17">
        <v>0.15368201793468</v>
      </c>
      <c r="AZ9" s="17">
        <v>0.35689109287006399</v>
      </c>
      <c r="BA9" s="17">
        <v>0.16376448197454599</v>
      </c>
      <c r="BB9" s="17"/>
      <c r="BC9" s="17">
        <v>0.16485892522808199</v>
      </c>
      <c r="BD9" s="17">
        <v>0.19145349008450099</v>
      </c>
      <c r="BE9" s="17">
        <v>0.26759816623446903</v>
      </c>
      <c r="BF9" s="17">
        <v>0.32353025338332297</v>
      </c>
      <c r="BG9" s="17">
        <v>0.290263451049314</v>
      </c>
    </row>
    <row r="10" spans="2:59" x14ac:dyDescent="0.35">
      <c r="B10" s="18" t="s">
        <v>324</v>
      </c>
      <c r="C10" s="17">
        <v>0.41193538306424698</v>
      </c>
      <c r="D10" s="17">
        <v>0.42522546071138501</v>
      </c>
      <c r="E10" s="17">
        <v>0.401139435339535</v>
      </c>
      <c r="F10" s="17"/>
      <c r="G10" s="17">
        <v>0.44367212639269799</v>
      </c>
      <c r="H10" s="17">
        <v>0.404624843957401</v>
      </c>
      <c r="I10" s="17">
        <v>0.42623740166407598</v>
      </c>
      <c r="J10" s="17">
        <v>0.315605287131698</v>
      </c>
      <c r="K10" s="17">
        <v>0.41951144755553998</v>
      </c>
      <c r="L10" s="17">
        <v>0.45985618747312601</v>
      </c>
      <c r="M10" s="17"/>
      <c r="N10" s="17">
        <v>0.385372565835431</v>
      </c>
      <c r="O10" s="17">
        <v>0.40890035309058897</v>
      </c>
      <c r="P10" s="17">
        <v>0.44388730560067002</v>
      </c>
      <c r="Q10" s="17">
        <v>0.41858636749903499</v>
      </c>
      <c r="R10" s="17"/>
      <c r="S10" s="17">
        <v>0.37563016094732199</v>
      </c>
      <c r="T10" s="17">
        <v>0.373477284361317</v>
      </c>
      <c r="U10" s="17">
        <v>0.355235129219789</v>
      </c>
      <c r="V10" s="17">
        <v>0.469586689994207</v>
      </c>
      <c r="W10" s="17">
        <v>0.45109483107463699</v>
      </c>
      <c r="X10" s="17">
        <v>0.55785950435242704</v>
      </c>
      <c r="Y10" s="17">
        <v>0.35774905474038499</v>
      </c>
      <c r="Z10" s="17">
        <v>0.44295481523976898</v>
      </c>
      <c r="AA10" s="17">
        <v>0.43974029359557998</v>
      </c>
      <c r="AB10" s="17">
        <v>0.35213272383449901</v>
      </c>
      <c r="AC10" s="17">
        <v>0.34939172459999002</v>
      </c>
      <c r="AD10" s="17">
        <v>0.50171907761565904</v>
      </c>
      <c r="AE10" s="17"/>
      <c r="AF10" s="17">
        <v>0.42739916368873598</v>
      </c>
      <c r="AG10" s="17">
        <v>0.40339185682080497</v>
      </c>
      <c r="AH10" s="17">
        <v>0.40083073060699798</v>
      </c>
      <c r="AI10" s="17"/>
      <c r="AJ10" s="17">
        <v>0.41875098029375202</v>
      </c>
      <c r="AK10" s="17">
        <v>0.44382651301930398</v>
      </c>
      <c r="AL10" s="17">
        <v>0.41863071362555598</v>
      </c>
      <c r="AM10" s="17">
        <v>0.197810759067574</v>
      </c>
      <c r="AN10" s="17">
        <v>0.392916900882613</v>
      </c>
      <c r="AO10" s="17"/>
      <c r="AP10" s="17">
        <v>0.45249828339946502</v>
      </c>
      <c r="AQ10" s="17">
        <v>0.43890186406205001</v>
      </c>
      <c r="AR10" s="17">
        <v>0.48196096210879302</v>
      </c>
      <c r="AS10" s="17">
        <v>0.309982110465025</v>
      </c>
      <c r="AT10" s="17">
        <v>0.30317021792917398</v>
      </c>
      <c r="AU10" s="17"/>
      <c r="AV10" s="17">
        <v>0.45784552828909397</v>
      </c>
      <c r="AW10" s="17">
        <v>0.43321933277950903</v>
      </c>
      <c r="AX10" s="17">
        <v>0.50799210158806096</v>
      </c>
      <c r="AY10" s="17">
        <v>0.34515693580561502</v>
      </c>
      <c r="AZ10" s="17">
        <v>0.38044922597625402</v>
      </c>
      <c r="BA10" s="17">
        <v>0.340184183825676</v>
      </c>
      <c r="BB10" s="17"/>
      <c r="BC10" s="17">
        <v>0.43570023417961601</v>
      </c>
      <c r="BD10" s="17">
        <v>0.38605864584786398</v>
      </c>
      <c r="BE10" s="17">
        <v>0.42148568366746603</v>
      </c>
      <c r="BF10" s="17">
        <v>0.33306749108226302</v>
      </c>
      <c r="BG10" s="17">
        <v>0.57000830088297705</v>
      </c>
    </row>
    <row r="11" spans="2:59" x14ac:dyDescent="0.35">
      <c r="B11" s="18" t="s">
        <v>325</v>
      </c>
      <c r="C11" s="17">
        <v>0.227120057971576</v>
      </c>
      <c r="D11" s="17">
        <v>0.25394916287007402</v>
      </c>
      <c r="E11" s="17">
        <v>0.20238324529174501</v>
      </c>
      <c r="F11" s="17"/>
      <c r="G11" s="17">
        <v>0.200891867201101</v>
      </c>
      <c r="H11" s="17">
        <v>0.157770536956963</v>
      </c>
      <c r="I11" s="17">
        <v>0.20760499474979199</v>
      </c>
      <c r="J11" s="17">
        <v>0.29548965092730201</v>
      </c>
      <c r="K11" s="17">
        <v>0.22621839909611999</v>
      </c>
      <c r="L11" s="17">
        <v>0.26976768236343701</v>
      </c>
      <c r="M11" s="17"/>
      <c r="N11" s="17">
        <v>0.18422538506960201</v>
      </c>
      <c r="O11" s="17">
        <v>0.22251604592638899</v>
      </c>
      <c r="P11" s="17">
        <v>0.23807957442140501</v>
      </c>
      <c r="Q11" s="17">
        <v>0.27203358571640801</v>
      </c>
      <c r="R11" s="17"/>
      <c r="S11" s="17">
        <v>0.20472436772630001</v>
      </c>
      <c r="T11" s="17">
        <v>0.27185911934353202</v>
      </c>
      <c r="U11" s="17">
        <v>0.194568874202976</v>
      </c>
      <c r="V11" s="17">
        <v>0.19326598715360099</v>
      </c>
      <c r="W11" s="17">
        <v>0.23965861695140001</v>
      </c>
      <c r="X11" s="17">
        <v>0.16935152596467601</v>
      </c>
      <c r="Y11" s="17">
        <v>0.282255007022229</v>
      </c>
      <c r="Z11" s="17">
        <v>0.23999187262571101</v>
      </c>
      <c r="AA11" s="17">
        <v>0.205520225434033</v>
      </c>
      <c r="AB11" s="17">
        <v>0.195933552245288</v>
      </c>
      <c r="AC11" s="17">
        <v>0.29079765786871198</v>
      </c>
      <c r="AD11" s="17">
        <v>0.29998267022157599</v>
      </c>
      <c r="AE11" s="17"/>
      <c r="AF11" s="17">
        <v>0.20532557558546299</v>
      </c>
      <c r="AG11" s="17">
        <v>0.25183611952888502</v>
      </c>
      <c r="AH11" s="17">
        <v>0.19983151822396999</v>
      </c>
      <c r="AI11" s="17"/>
      <c r="AJ11" s="17">
        <v>0.245195716340085</v>
      </c>
      <c r="AK11" s="17">
        <v>0.176054241357505</v>
      </c>
      <c r="AL11" s="17">
        <v>0.30632888335689301</v>
      </c>
      <c r="AM11" s="17">
        <v>0.36035250245360401</v>
      </c>
      <c r="AN11" s="17">
        <v>0.24859811927953801</v>
      </c>
      <c r="AO11" s="17"/>
      <c r="AP11" s="17">
        <v>0.256492689458173</v>
      </c>
      <c r="AQ11" s="17">
        <v>0.22096069165281099</v>
      </c>
      <c r="AR11" s="17">
        <v>0.20960144203571901</v>
      </c>
      <c r="AS11" s="17">
        <v>0.26336216648897598</v>
      </c>
      <c r="AT11" s="17">
        <v>0.21976883578206499</v>
      </c>
      <c r="AU11" s="17"/>
      <c r="AV11" s="17">
        <v>0.197700259871883</v>
      </c>
      <c r="AW11" s="17">
        <v>0.26120178247766501</v>
      </c>
      <c r="AX11" s="17">
        <v>0.16106488117526499</v>
      </c>
      <c r="AY11" s="17">
        <v>0.25491616072067702</v>
      </c>
      <c r="AZ11" s="17">
        <v>0.19273794529788099</v>
      </c>
      <c r="BA11" s="17">
        <v>0.34694687392060902</v>
      </c>
      <c r="BB11" s="17"/>
      <c r="BC11" s="17">
        <v>0.230244251119643</v>
      </c>
      <c r="BD11" s="17">
        <v>0.21855820694356701</v>
      </c>
      <c r="BE11" s="17">
        <v>0.215446263637599</v>
      </c>
      <c r="BF11" s="17">
        <v>0.257830407438986</v>
      </c>
      <c r="BG11" s="17">
        <v>7.6867988277258506E-2</v>
      </c>
    </row>
    <row r="12" spans="2:59" x14ac:dyDescent="0.35">
      <c r="B12" s="18" t="s">
        <v>326</v>
      </c>
      <c r="C12" s="17">
        <v>7.2872708982327894E-2</v>
      </c>
      <c r="D12" s="17">
        <v>4.9550511733080997E-2</v>
      </c>
      <c r="E12" s="17">
        <v>9.5692012900199797E-2</v>
      </c>
      <c r="F12" s="17"/>
      <c r="G12" s="17">
        <v>3.3880420617090401E-2</v>
      </c>
      <c r="H12" s="17">
        <v>6.0722803467069798E-2</v>
      </c>
      <c r="I12" s="17">
        <v>5.7165583880341E-2</v>
      </c>
      <c r="J12" s="17">
        <v>0.12025382454433001</v>
      </c>
      <c r="K12" s="17">
        <v>9.9291685822029602E-2</v>
      </c>
      <c r="L12" s="17">
        <v>6.4031924177768998E-2</v>
      </c>
      <c r="M12" s="17"/>
      <c r="N12" s="17">
        <v>4.9645815168750898E-2</v>
      </c>
      <c r="O12" s="17">
        <v>8.12541917611386E-2</v>
      </c>
      <c r="P12" s="17">
        <v>7.9574803719706905E-2</v>
      </c>
      <c r="Q12" s="17">
        <v>8.5616328157660598E-2</v>
      </c>
      <c r="R12" s="17"/>
      <c r="S12" s="17">
        <v>5.4753560088228501E-2</v>
      </c>
      <c r="T12" s="17">
        <v>7.5545845633250494E-2</v>
      </c>
      <c r="U12" s="17">
        <v>0.13917443845650199</v>
      </c>
      <c r="V12" s="17">
        <v>3.8633756772464202E-2</v>
      </c>
      <c r="W12" s="17">
        <v>2.2835312563966301E-2</v>
      </c>
      <c r="X12" s="17">
        <v>7.2244225194558295E-2</v>
      </c>
      <c r="Y12" s="17">
        <v>8.7044209189856406E-2</v>
      </c>
      <c r="Z12" s="17">
        <v>0.107487530631836</v>
      </c>
      <c r="AA12" s="17">
        <v>6.7743066962933002E-2</v>
      </c>
      <c r="AB12" s="17">
        <v>0.114283712312629</v>
      </c>
      <c r="AC12" s="17">
        <v>6.6539419423446794E-2</v>
      </c>
      <c r="AD12" s="17">
        <v>3.2444224990729797E-2</v>
      </c>
      <c r="AE12" s="17"/>
      <c r="AF12" s="17">
        <v>0.103033612312239</v>
      </c>
      <c r="AG12" s="17">
        <v>5.2946557941743903E-2</v>
      </c>
      <c r="AH12" s="17">
        <v>0.10177172868709</v>
      </c>
      <c r="AI12" s="17"/>
      <c r="AJ12" s="17">
        <v>9.6339954875858905E-2</v>
      </c>
      <c r="AK12" s="17">
        <v>5.2128749937282497E-2</v>
      </c>
      <c r="AL12" s="17">
        <v>1.9596228578364499E-2</v>
      </c>
      <c r="AM12" s="17">
        <v>0</v>
      </c>
      <c r="AN12" s="17">
        <v>9.0723763539928004E-2</v>
      </c>
      <c r="AO12" s="17"/>
      <c r="AP12" s="17">
        <v>8.1575613483704804E-2</v>
      </c>
      <c r="AQ12" s="17">
        <v>3.1607985432582898E-2</v>
      </c>
      <c r="AR12" s="17">
        <v>4.1698900792231298E-2</v>
      </c>
      <c r="AS12" s="17">
        <v>0.15361629646693201</v>
      </c>
      <c r="AT12" s="17">
        <v>5.2211280370230498E-2</v>
      </c>
      <c r="AU12" s="17"/>
      <c r="AV12" s="17">
        <v>2.47177453266091E-2</v>
      </c>
      <c r="AW12" s="17">
        <v>7.6738551043510697E-2</v>
      </c>
      <c r="AX12" s="17">
        <v>4.5537853114928299E-2</v>
      </c>
      <c r="AY12" s="17">
        <v>0.142146786946524</v>
      </c>
      <c r="AZ12" s="17">
        <v>3.7550089576277201E-2</v>
      </c>
      <c r="BA12" s="17">
        <v>6.4384246903579898E-2</v>
      </c>
      <c r="BB12" s="17"/>
      <c r="BC12" s="17">
        <v>7.9430697316525106E-2</v>
      </c>
      <c r="BD12" s="17">
        <v>9.9771135047664605E-2</v>
      </c>
      <c r="BE12" s="17">
        <v>4.2159091071041203E-2</v>
      </c>
      <c r="BF12" s="17">
        <v>3.8656828870237699E-2</v>
      </c>
      <c r="BG12" s="17">
        <v>0</v>
      </c>
    </row>
    <row r="13" spans="2:59" x14ac:dyDescent="0.35">
      <c r="B13" s="18" t="s">
        <v>327</v>
      </c>
      <c r="C13" s="17">
        <v>2.62394792205808E-2</v>
      </c>
      <c r="D13" s="17">
        <v>2.84790964051875E-2</v>
      </c>
      <c r="E13" s="17">
        <v>1.9341727309421099E-2</v>
      </c>
      <c r="F13" s="17"/>
      <c r="G13" s="17">
        <v>3.6705815086542297E-2</v>
      </c>
      <c r="H13" s="17">
        <v>2.9829976067669701E-2</v>
      </c>
      <c r="I13" s="17">
        <v>2.3964442507253901E-2</v>
      </c>
      <c r="J13" s="17">
        <v>3.1487676334663803E-2</v>
      </c>
      <c r="K13" s="17">
        <v>3.6560510540267301E-2</v>
      </c>
      <c r="L13" s="17">
        <v>6.3218970229313503E-3</v>
      </c>
      <c r="M13" s="17"/>
      <c r="N13" s="17">
        <v>3.1492988716253299E-2</v>
      </c>
      <c r="O13" s="17">
        <v>1.4539351277567201E-2</v>
      </c>
      <c r="P13" s="17">
        <v>4.3972062793145902E-2</v>
      </c>
      <c r="Q13" s="17">
        <v>1.6879369537578098E-2</v>
      </c>
      <c r="R13" s="17"/>
      <c r="S13" s="17">
        <v>2.7142896824828299E-2</v>
      </c>
      <c r="T13" s="17">
        <v>5.1946994013362197E-2</v>
      </c>
      <c r="U13" s="17">
        <v>5.8597568133658698E-2</v>
      </c>
      <c r="V13" s="17">
        <v>1.8459663987960201E-2</v>
      </c>
      <c r="W13" s="17">
        <v>0</v>
      </c>
      <c r="X13" s="17">
        <v>2.4333269549754299E-2</v>
      </c>
      <c r="Y13" s="17">
        <v>0</v>
      </c>
      <c r="Z13" s="17">
        <v>2.4481224914007199E-2</v>
      </c>
      <c r="AA13" s="17">
        <v>3.8157789359668903E-2</v>
      </c>
      <c r="AB13" s="17">
        <v>1.3369010519037799E-2</v>
      </c>
      <c r="AC13" s="17">
        <v>1.9702001080314301E-2</v>
      </c>
      <c r="AD13" s="17">
        <v>0</v>
      </c>
      <c r="AE13" s="17"/>
      <c r="AF13" s="17">
        <v>4.6060238224782002E-2</v>
      </c>
      <c r="AG13" s="17">
        <v>1.5338552728563401E-2</v>
      </c>
      <c r="AH13" s="17">
        <v>1.76126238035961E-2</v>
      </c>
      <c r="AI13" s="17"/>
      <c r="AJ13" s="17">
        <v>2.1302387053398101E-2</v>
      </c>
      <c r="AK13" s="17">
        <v>1.4153093638165099E-2</v>
      </c>
      <c r="AL13" s="17">
        <v>4.0522998203237799E-2</v>
      </c>
      <c r="AM13" s="17">
        <v>0.183438211296367</v>
      </c>
      <c r="AN13" s="17">
        <v>2.8141263476704901E-2</v>
      </c>
      <c r="AO13" s="17"/>
      <c r="AP13" s="17">
        <v>1.54906112347386E-2</v>
      </c>
      <c r="AQ13" s="17">
        <v>6.69090196755278E-3</v>
      </c>
      <c r="AR13" s="17">
        <v>4.3090356587933601E-2</v>
      </c>
      <c r="AS13" s="17">
        <v>5.4293091458490698E-2</v>
      </c>
      <c r="AT13" s="17">
        <v>4.5010947217924598E-2</v>
      </c>
      <c r="AU13" s="17"/>
      <c r="AV13" s="17">
        <v>7.5912537377241197E-3</v>
      </c>
      <c r="AW13" s="17">
        <v>2.88263975727387E-2</v>
      </c>
      <c r="AX13" s="17">
        <v>1.72569455341453E-2</v>
      </c>
      <c r="AY13" s="17">
        <v>3.7813822480346197E-2</v>
      </c>
      <c r="AZ13" s="17">
        <v>3.2371646279523901E-2</v>
      </c>
      <c r="BA13" s="17">
        <v>2.8652716040883298E-2</v>
      </c>
      <c r="BB13" s="17"/>
      <c r="BC13" s="17">
        <v>3.02117528594265E-2</v>
      </c>
      <c r="BD13" s="17">
        <v>2.7755891170765299E-2</v>
      </c>
      <c r="BE13" s="17">
        <v>2.9598790525853999E-2</v>
      </c>
      <c r="BF13" s="17">
        <v>0</v>
      </c>
      <c r="BG13" s="17">
        <v>6.2860259790450401E-2</v>
      </c>
    </row>
    <row r="14" spans="2:59" x14ac:dyDescent="0.35">
      <c r="B14" s="18" t="s">
        <v>815</v>
      </c>
      <c r="C14" s="17">
        <v>4.5730698640334598E-2</v>
      </c>
      <c r="D14" s="17">
        <v>2.73765450392238E-2</v>
      </c>
      <c r="E14" s="17">
        <v>6.3632520985866706E-2</v>
      </c>
      <c r="F14" s="17"/>
      <c r="G14" s="17">
        <v>2.3315270718098899E-2</v>
      </c>
      <c r="H14" s="17">
        <v>3.4738068317429198E-2</v>
      </c>
      <c r="I14" s="17">
        <v>6.1152420822211902E-2</v>
      </c>
      <c r="J14" s="17">
        <v>3.6354345745378998E-2</v>
      </c>
      <c r="K14" s="17">
        <v>5.51682664091886E-2</v>
      </c>
      <c r="L14" s="17">
        <v>5.8047809261208998E-2</v>
      </c>
      <c r="M14" s="17"/>
      <c r="N14" s="17">
        <v>4.51267834540795E-2</v>
      </c>
      <c r="O14" s="17">
        <v>4.4739566305052901E-2</v>
      </c>
      <c r="P14" s="17">
        <v>4.0941118855434902E-2</v>
      </c>
      <c r="Q14" s="17">
        <v>5.1487417261754299E-2</v>
      </c>
      <c r="R14" s="17"/>
      <c r="S14" s="17">
        <v>3.3529111149695499E-2</v>
      </c>
      <c r="T14" s="17">
        <v>5.6637778555340003E-2</v>
      </c>
      <c r="U14" s="17">
        <v>4.1323000689467898E-2</v>
      </c>
      <c r="V14" s="17">
        <v>1.7647065404412601E-2</v>
      </c>
      <c r="W14" s="17">
        <v>4.8954531224290901E-2</v>
      </c>
      <c r="X14" s="17">
        <v>2.2417564654963799E-2</v>
      </c>
      <c r="Y14" s="17">
        <v>3.3213232053623198E-2</v>
      </c>
      <c r="Z14" s="17">
        <v>8.5209416461612203E-2</v>
      </c>
      <c r="AA14" s="17">
        <v>3.0442812081416099E-2</v>
      </c>
      <c r="AB14" s="17">
        <v>9.8700257855133894E-2</v>
      </c>
      <c r="AC14" s="17">
        <v>6.2869973740041898E-2</v>
      </c>
      <c r="AD14" s="17">
        <v>3.82300963531777E-2</v>
      </c>
      <c r="AE14" s="17"/>
      <c r="AF14" s="17">
        <v>6.1624501507782703E-2</v>
      </c>
      <c r="AG14" s="17">
        <v>3.7011644183044097E-2</v>
      </c>
      <c r="AH14" s="17">
        <v>5.5821363421584801E-2</v>
      </c>
      <c r="AI14" s="17"/>
      <c r="AJ14" s="17">
        <v>4.0871292915341501E-2</v>
      </c>
      <c r="AK14" s="17">
        <v>2.7140825927629599E-2</v>
      </c>
      <c r="AL14" s="17">
        <v>2.6653732675028199E-2</v>
      </c>
      <c r="AM14" s="17">
        <v>0</v>
      </c>
      <c r="AN14" s="17">
        <v>7.9047650413882606E-2</v>
      </c>
      <c r="AO14" s="17"/>
      <c r="AP14" s="17">
        <v>5.7129871789316299E-2</v>
      </c>
      <c r="AQ14" s="17">
        <v>3.32280389367327E-2</v>
      </c>
      <c r="AR14" s="17">
        <v>3.63625539955479E-2</v>
      </c>
      <c r="AS14" s="17">
        <v>6.6770388425746494E-2</v>
      </c>
      <c r="AT14" s="17">
        <v>0</v>
      </c>
      <c r="AU14" s="17"/>
      <c r="AV14" s="17">
        <v>3.8197692202468297E-2</v>
      </c>
      <c r="AW14" s="17">
        <v>5.0273635413117801E-2</v>
      </c>
      <c r="AX14" s="17">
        <v>2.0356641748127301E-2</v>
      </c>
      <c r="AY14" s="17">
        <v>6.6284276112157203E-2</v>
      </c>
      <c r="AZ14" s="17">
        <v>0</v>
      </c>
      <c r="BA14" s="17">
        <v>5.6067497334705202E-2</v>
      </c>
      <c r="BB14" s="17"/>
      <c r="BC14" s="17">
        <v>5.9554139296707102E-2</v>
      </c>
      <c r="BD14" s="17">
        <v>7.6402630905637703E-2</v>
      </c>
      <c r="BE14" s="17">
        <v>2.3712004863571001E-2</v>
      </c>
      <c r="BF14" s="17">
        <v>4.6915019225190299E-2</v>
      </c>
      <c r="BG14" s="17">
        <v>0</v>
      </c>
    </row>
    <row r="15" spans="2:59" x14ac:dyDescent="0.35">
      <c r="B15" s="18" t="s">
        <v>328</v>
      </c>
      <c r="C15" s="21">
        <v>0.62803705518518005</v>
      </c>
      <c r="D15" s="21">
        <v>0.64064468395243401</v>
      </c>
      <c r="E15" s="21">
        <v>0.61895049351276699</v>
      </c>
      <c r="F15" s="21"/>
      <c r="G15" s="21">
        <v>0.70520662637716702</v>
      </c>
      <c r="H15" s="21">
        <v>0.71693861519086899</v>
      </c>
      <c r="I15" s="21">
        <v>0.65011255804040102</v>
      </c>
      <c r="J15" s="21">
        <v>0.51641450244832399</v>
      </c>
      <c r="K15" s="21">
        <v>0.58276113813239405</v>
      </c>
      <c r="L15" s="21">
        <v>0.60183068717465305</v>
      </c>
      <c r="M15" s="21"/>
      <c r="N15" s="21">
        <v>0.68950902759131405</v>
      </c>
      <c r="O15" s="21">
        <v>0.63695084472985197</v>
      </c>
      <c r="P15" s="21">
        <v>0.59743244021030695</v>
      </c>
      <c r="Q15" s="21">
        <v>0.57398329932659897</v>
      </c>
      <c r="R15" s="21"/>
      <c r="S15" s="21">
        <v>0.67985006421094796</v>
      </c>
      <c r="T15" s="21">
        <v>0.544010262454515</v>
      </c>
      <c r="U15" s="21">
        <v>0.56633611851739496</v>
      </c>
      <c r="V15" s="21">
        <v>0.73199352668156203</v>
      </c>
      <c r="W15" s="21">
        <v>0.68855153926034296</v>
      </c>
      <c r="X15" s="21">
        <v>0.71165341463604703</v>
      </c>
      <c r="Y15" s="21">
        <v>0.59748755173429202</v>
      </c>
      <c r="Z15" s="21">
        <v>0.54282995536683398</v>
      </c>
      <c r="AA15" s="21">
        <v>0.65813610616194895</v>
      </c>
      <c r="AB15" s="21">
        <v>0.57771346706791205</v>
      </c>
      <c r="AC15" s="21">
        <v>0.56009094788748504</v>
      </c>
      <c r="AD15" s="21">
        <v>0.62934300843451696</v>
      </c>
      <c r="AE15" s="21"/>
      <c r="AF15" s="21">
        <v>0.58395607236973301</v>
      </c>
      <c r="AG15" s="21">
        <v>0.64286712561776405</v>
      </c>
      <c r="AH15" s="21">
        <v>0.62496276586375898</v>
      </c>
      <c r="AI15" s="21"/>
      <c r="AJ15" s="21">
        <v>0.59629064881531701</v>
      </c>
      <c r="AK15" s="21">
        <v>0.73052308913941699</v>
      </c>
      <c r="AL15" s="21">
        <v>0.60689815718647699</v>
      </c>
      <c r="AM15" s="21">
        <v>0.45620928625002999</v>
      </c>
      <c r="AN15" s="21">
        <v>0.553489203289947</v>
      </c>
      <c r="AO15" s="21"/>
      <c r="AP15" s="21">
        <v>0.58931121403406705</v>
      </c>
      <c r="AQ15" s="21">
        <v>0.70751238201031996</v>
      </c>
      <c r="AR15" s="21">
        <v>0.66924674658856798</v>
      </c>
      <c r="AS15" s="21">
        <v>0.461958057159855</v>
      </c>
      <c r="AT15" s="21">
        <v>0.68300893662978002</v>
      </c>
      <c r="AU15" s="21"/>
      <c r="AV15" s="21">
        <v>0.73179304886131502</v>
      </c>
      <c r="AW15" s="21">
        <v>0.58295963349296798</v>
      </c>
      <c r="AX15" s="21">
        <v>0.75578367842753402</v>
      </c>
      <c r="AY15" s="21">
        <v>0.49883895374029502</v>
      </c>
      <c r="AZ15" s="21">
        <v>0.73734031884631801</v>
      </c>
      <c r="BA15" s="21">
        <v>0.50394866580022202</v>
      </c>
      <c r="BB15" s="21"/>
      <c r="BC15" s="21">
        <v>0.600559159407698</v>
      </c>
      <c r="BD15" s="21">
        <v>0.57751213593236495</v>
      </c>
      <c r="BE15" s="21">
        <v>0.68908384990193505</v>
      </c>
      <c r="BF15" s="21">
        <v>0.65659774446558605</v>
      </c>
      <c r="BG15" s="21">
        <v>0.860271751932291</v>
      </c>
    </row>
    <row r="16" spans="2:59" x14ac:dyDescent="0.35">
      <c r="B16" s="18" t="s">
        <v>329</v>
      </c>
      <c r="C16" s="21">
        <v>9.9112188202908597E-2</v>
      </c>
      <c r="D16" s="21">
        <v>7.8029608138268494E-2</v>
      </c>
      <c r="E16" s="21">
        <v>0.115033740209621</v>
      </c>
      <c r="F16" s="21"/>
      <c r="G16" s="21">
        <v>7.0586235703632594E-2</v>
      </c>
      <c r="H16" s="21">
        <v>9.0552779534739503E-2</v>
      </c>
      <c r="I16" s="21">
        <v>8.1130026387594895E-2</v>
      </c>
      <c r="J16" s="21">
        <v>0.15174150087899399</v>
      </c>
      <c r="K16" s="21">
        <v>0.13585219636229701</v>
      </c>
      <c r="L16" s="21">
        <v>7.0353821200700301E-2</v>
      </c>
      <c r="M16" s="21"/>
      <c r="N16" s="21">
        <v>8.1138803885004093E-2</v>
      </c>
      <c r="O16" s="21">
        <v>9.57935430387057E-2</v>
      </c>
      <c r="P16" s="21">
        <v>0.123546866512853</v>
      </c>
      <c r="Q16" s="21">
        <v>0.102495697695239</v>
      </c>
      <c r="R16" s="21"/>
      <c r="S16" s="21">
        <v>8.1896456913056803E-2</v>
      </c>
      <c r="T16" s="21">
        <v>0.12749283964661301</v>
      </c>
      <c r="U16" s="21">
        <v>0.197772006590161</v>
      </c>
      <c r="V16" s="21">
        <v>5.70934207604245E-2</v>
      </c>
      <c r="W16" s="21">
        <v>2.2835312563966301E-2</v>
      </c>
      <c r="X16" s="21">
        <v>9.6577494744312695E-2</v>
      </c>
      <c r="Y16" s="21">
        <v>8.7044209189856406E-2</v>
      </c>
      <c r="Z16" s="21">
        <v>0.131968755545843</v>
      </c>
      <c r="AA16" s="21">
        <v>0.105900856322602</v>
      </c>
      <c r="AB16" s="21">
        <v>0.12765272283166601</v>
      </c>
      <c r="AC16" s="21">
        <v>8.6241420503761101E-2</v>
      </c>
      <c r="AD16" s="21">
        <v>3.2444224990729797E-2</v>
      </c>
      <c r="AE16" s="21"/>
      <c r="AF16" s="21">
        <v>0.14909385053702101</v>
      </c>
      <c r="AG16" s="21">
        <v>6.8285110670307306E-2</v>
      </c>
      <c r="AH16" s="21">
        <v>0.119384352490686</v>
      </c>
      <c r="AI16" s="21"/>
      <c r="AJ16" s="21">
        <v>0.117642341929257</v>
      </c>
      <c r="AK16" s="21">
        <v>6.6281843575447599E-2</v>
      </c>
      <c r="AL16" s="21">
        <v>6.0119226781602302E-2</v>
      </c>
      <c r="AM16" s="21">
        <v>0.183438211296367</v>
      </c>
      <c r="AN16" s="21">
        <v>0.118865027016633</v>
      </c>
      <c r="AO16" s="21"/>
      <c r="AP16" s="21">
        <v>9.7066224718443506E-2</v>
      </c>
      <c r="AQ16" s="21">
        <v>3.8298887400135699E-2</v>
      </c>
      <c r="AR16" s="21">
        <v>8.4789257380164906E-2</v>
      </c>
      <c r="AS16" s="21">
        <v>0.20790938792542299</v>
      </c>
      <c r="AT16" s="21">
        <v>9.7222227588155102E-2</v>
      </c>
      <c r="AU16" s="21"/>
      <c r="AV16" s="21">
        <v>3.2308999064333203E-2</v>
      </c>
      <c r="AW16" s="21">
        <v>0.105564948616249</v>
      </c>
      <c r="AX16" s="21">
        <v>6.2794798649073696E-2</v>
      </c>
      <c r="AY16" s="21">
        <v>0.179960609426871</v>
      </c>
      <c r="AZ16" s="21">
        <v>6.9921735855801095E-2</v>
      </c>
      <c r="BA16" s="21">
        <v>9.3036962944463203E-2</v>
      </c>
      <c r="BB16" s="21"/>
      <c r="BC16" s="21">
        <v>0.10964245017595201</v>
      </c>
      <c r="BD16" s="21">
        <v>0.12752702621843001</v>
      </c>
      <c r="BE16" s="21">
        <v>7.1757881596895196E-2</v>
      </c>
      <c r="BF16" s="21">
        <v>3.8656828870237699E-2</v>
      </c>
      <c r="BG16" s="21">
        <v>6.2860259790450401E-2</v>
      </c>
    </row>
    <row r="17" spans="2:59" x14ac:dyDescent="0.35">
      <c r="B17" s="18" t="s">
        <v>141</v>
      </c>
      <c r="C17" s="22">
        <v>0.52892486698227204</v>
      </c>
      <c r="D17" s="22">
        <v>0.56261507581416503</v>
      </c>
      <c r="E17" s="22">
        <v>0.503916753303146</v>
      </c>
      <c r="F17" s="22"/>
      <c r="G17" s="22">
        <v>0.63462039067353404</v>
      </c>
      <c r="H17" s="22">
        <v>0.62638583565612904</v>
      </c>
      <c r="I17" s="22">
        <v>0.56898253165280699</v>
      </c>
      <c r="J17" s="22">
        <v>0.36467300156933002</v>
      </c>
      <c r="K17" s="22">
        <v>0.44690894177009699</v>
      </c>
      <c r="L17" s="22">
        <v>0.53147686597395305</v>
      </c>
      <c r="M17" s="22"/>
      <c r="N17" s="22">
        <v>0.60837022370631</v>
      </c>
      <c r="O17" s="22">
        <v>0.54115730169114695</v>
      </c>
      <c r="P17" s="22">
        <v>0.47388557369745399</v>
      </c>
      <c r="Q17" s="22">
        <v>0.47148760163136</v>
      </c>
      <c r="R17" s="22"/>
      <c r="S17" s="22">
        <v>0.59795360729789104</v>
      </c>
      <c r="T17" s="22">
        <v>0.41651742280790299</v>
      </c>
      <c r="U17" s="22">
        <v>0.36856411192723398</v>
      </c>
      <c r="V17" s="22">
        <v>0.67490010592113703</v>
      </c>
      <c r="W17" s="22">
        <v>0.66571622669637698</v>
      </c>
      <c r="X17" s="22">
        <v>0.61507591989173405</v>
      </c>
      <c r="Y17" s="22">
        <v>0.51044334254443502</v>
      </c>
      <c r="Z17" s="22">
        <v>0.41086119982099101</v>
      </c>
      <c r="AA17" s="22">
        <v>0.55223524983934702</v>
      </c>
      <c r="AB17" s="22">
        <v>0.45006074423624498</v>
      </c>
      <c r="AC17" s="22">
        <v>0.47384952738372399</v>
      </c>
      <c r="AD17" s="22">
        <v>0.596898783443787</v>
      </c>
      <c r="AE17" s="22"/>
      <c r="AF17" s="22">
        <v>0.434862221832712</v>
      </c>
      <c r="AG17" s="22">
        <v>0.57458201494745698</v>
      </c>
      <c r="AH17" s="22">
        <v>0.50557841337307197</v>
      </c>
      <c r="AI17" s="22"/>
      <c r="AJ17" s="22">
        <v>0.47864830688606003</v>
      </c>
      <c r="AK17" s="22">
        <v>0.66424124556397002</v>
      </c>
      <c r="AL17" s="22">
        <v>0.54677893040487502</v>
      </c>
      <c r="AM17" s="22">
        <v>0.27277107495366298</v>
      </c>
      <c r="AN17" s="22">
        <v>0.43462417627331401</v>
      </c>
      <c r="AO17" s="22"/>
      <c r="AP17" s="22">
        <v>0.49224498931562399</v>
      </c>
      <c r="AQ17" s="22">
        <v>0.66921349461018498</v>
      </c>
      <c r="AR17" s="22">
        <v>0.58445748920840301</v>
      </c>
      <c r="AS17" s="22">
        <v>0.25404866923443198</v>
      </c>
      <c r="AT17" s="22">
        <v>0.585786709041625</v>
      </c>
      <c r="AU17" s="22"/>
      <c r="AV17" s="22">
        <v>0.69948404979698198</v>
      </c>
      <c r="AW17" s="22">
        <v>0.47739468487671899</v>
      </c>
      <c r="AX17" s="22">
        <v>0.69298887977846002</v>
      </c>
      <c r="AY17" s="22">
        <v>0.31887834431342399</v>
      </c>
      <c r="AZ17" s="22">
        <v>0.66741858299051704</v>
      </c>
      <c r="BA17" s="22">
        <v>0.41091170285575901</v>
      </c>
      <c r="BB17" s="22"/>
      <c r="BC17" s="22">
        <v>0.49091670923174702</v>
      </c>
      <c r="BD17" s="22">
        <v>0.44998510971393502</v>
      </c>
      <c r="BE17" s="22">
        <v>0.61732596830504005</v>
      </c>
      <c r="BF17" s="22">
        <v>0.61794091559534803</v>
      </c>
      <c r="BG17" s="22">
        <v>0.79741149214184104</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dimension ref="B2:B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323</v>
      </c>
      <c r="C9" s="17">
        <v>0.38891170467666802</v>
      </c>
      <c r="D9" s="17">
        <v>0.37744487221532802</v>
      </c>
      <c r="E9" s="17">
        <v>0.40185016720647398</v>
      </c>
      <c r="F9" s="17"/>
      <c r="G9" s="17">
        <v>0.34002914351283398</v>
      </c>
      <c r="H9" s="17">
        <v>0.42402880392539799</v>
      </c>
      <c r="I9" s="17">
        <v>0.41416304176854501</v>
      </c>
      <c r="J9" s="17">
        <v>0.35632662015472499</v>
      </c>
      <c r="K9" s="17">
        <v>0.41140007025960901</v>
      </c>
      <c r="L9" s="17">
        <v>0.376005291711909</v>
      </c>
      <c r="M9" s="17"/>
      <c r="N9" s="17">
        <v>0.45413389332218201</v>
      </c>
      <c r="O9" s="17">
        <v>0.39753862963279202</v>
      </c>
      <c r="P9" s="17">
        <v>0.294421630639078</v>
      </c>
      <c r="Q9" s="17">
        <v>0.38500313313796902</v>
      </c>
      <c r="R9" s="17"/>
      <c r="S9" s="17">
        <v>0.45565352302294299</v>
      </c>
      <c r="T9" s="17">
        <v>0.29476418055013698</v>
      </c>
      <c r="U9" s="17">
        <v>0.33784821550335098</v>
      </c>
      <c r="V9" s="17">
        <v>0.48749917185261599</v>
      </c>
      <c r="W9" s="17">
        <v>0.46679130840962602</v>
      </c>
      <c r="X9" s="17">
        <v>0.298262514177215</v>
      </c>
      <c r="Y9" s="17">
        <v>0.30293276704557398</v>
      </c>
      <c r="Z9" s="17">
        <v>0.44930333375569598</v>
      </c>
      <c r="AA9" s="17">
        <v>0.41450579856817099</v>
      </c>
      <c r="AB9" s="17">
        <v>0.346188962348701</v>
      </c>
      <c r="AC9" s="17">
        <v>0.42666872648336601</v>
      </c>
      <c r="AD9" s="17">
        <v>0.440788900092559</v>
      </c>
      <c r="AE9" s="17"/>
      <c r="AF9" s="17">
        <v>0.36401581428961799</v>
      </c>
      <c r="AG9" s="17">
        <v>0.392867206313673</v>
      </c>
      <c r="AH9" s="17">
        <v>0.41264724735455699</v>
      </c>
      <c r="AI9" s="17"/>
      <c r="AJ9" s="17">
        <v>0.35117883441144299</v>
      </c>
      <c r="AK9" s="17">
        <v>0.46085644876300502</v>
      </c>
      <c r="AL9" s="17">
        <v>0.36156168562727198</v>
      </c>
      <c r="AM9" s="17">
        <v>0.26220170318733499</v>
      </c>
      <c r="AN9" s="17">
        <v>0.367823469705367</v>
      </c>
      <c r="AO9" s="17"/>
      <c r="AP9" s="17">
        <v>0.36510727907255403</v>
      </c>
      <c r="AQ9" s="17">
        <v>0.43356402505495001</v>
      </c>
      <c r="AR9" s="17">
        <v>0.34976594347024298</v>
      </c>
      <c r="AS9" s="17">
        <v>0.246480674803053</v>
      </c>
      <c r="AT9" s="17">
        <v>0.49382983940917802</v>
      </c>
      <c r="AU9" s="17"/>
      <c r="AV9" s="17">
        <v>0.48596717539171302</v>
      </c>
      <c r="AW9" s="17">
        <v>0.35158594001493298</v>
      </c>
      <c r="AX9" s="17">
        <v>0.386376526754243</v>
      </c>
      <c r="AY9" s="17">
        <v>0.26985641336276001</v>
      </c>
      <c r="AZ9" s="17">
        <v>0.47393755847969898</v>
      </c>
      <c r="BA9" s="17">
        <v>0.32438131760887501</v>
      </c>
      <c r="BB9" s="17"/>
      <c r="BC9" s="17">
        <v>0.36257401077957502</v>
      </c>
      <c r="BD9" s="17">
        <v>0.336692214124863</v>
      </c>
      <c r="BE9" s="17">
        <v>0.44285205920134302</v>
      </c>
      <c r="BF9" s="17">
        <v>0.42609403533378398</v>
      </c>
      <c r="BG9" s="17">
        <v>0.32004809792132399</v>
      </c>
    </row>
    <row r="10" spans="2:59" x14ac:dyDescent="0.35">
      <c r="B10" s="18" t="s">
        <v>324</v>
      </c>
      <c r="C10" s="17">
        <v>0.41391360577948899</v>
      </c>
      <c r="D10" s="17">
        <v>0.41488785215517898</v>
      </c>
      <c r="E10" s="17">
        <v>0.414990215126193</v>
      </c>
      <c r="F10" s="17"/>
      <c r="G10" s="17">
        <v>0.44263222324243001</v>
      </c>
      <c r="H10" s="17">
        <v>0.36163946510776701</v>
      </c>
      <c r="I10" s="17">
        <v>0.36636547585658902</v>
      </c>
      <c r="J10" s="17">
        <v>0.46537284473450202</v>
      </c>
      <c r="K10" s="17">
        <v>0.36309852262348102</v>
      </c>
      <c r="L10" s="17">
        <v>0.479607315551903</v>
      </c>
      <c r="M10" s="17"/>
      <c r="N10" s="17">
        <v>0.36703512845791297</v>
      </c>
      <c r="O10" s="17">
        <v>0.44023631627097598</v>
      </c>
      <c r="P10" s="17">
        <v>0.43857556325535502</v>
      </c>
      <c r="Q10" s="17">
        <v>0.42073776314378403</v>
      </c>
      <c r="R10" s="17"/>
      <c r="S10" s="17">
        <v>0.35357334377018301</v>
      </c>
      <c r="T10" s="17">
        <v>0.49405893448913901</v>
      </c>
      <c r="U10" s="17">
        <v>0.45082333405048802</v>
      </c>
      <c r="V10" s="17">
        <v>0.35745898711875801</v>
      </c>
      <c r="W10" s="17">
        <v>0.376896853579758</v>
      </c>
      <c r="X10" s="17">
        <v>0.54692320552762497</v>
      </c>
      <c r="Y10" s="17">
        <v>0.485879558023527</v>
      </c>
      <c r="Z10" s="17">
        <v>0.33881621484543301</v>
      </c>
      <c r="AA10" s="17">
        <v>0.41470459344680299</v>
      </c>
      <c r="AB10" s="17">
        <v>0.342996438473818</v>
      </c>
      <c r="AC10" s="17">
        <v>0.376262528816662</v>
      </c>
      <c r="AD10" s="17">
        <v>0.38589849443348501</v>
      </c>
      <c r="AE10" s="17"/>
      <c r="AF10" s="17">
        <v>0.43354278843469002</v>
      </c>
      <c r="AG10" s="17">
        <v>0.43847866963288301</v>
      </c>
      <c r="AH10" s="17">
        <v>0.33948310512784802</v>
      </c>
      <c r="AI10" s="17"/>
      <c r="AJ10" s="17">
        <v>0.50423309822606399</v>
      </c>
      <c r="AK10" s="17">
        <v>0.33507161173085198</v>
      </c>
      <c r="AL10" s="17">
        <v>0.56384038148526505</v>
      </c>
      <c r="AM10" s="17">
        <v>0.15666006694540599</v>
      </c>
      <c r="AN10" s="17">
        <v>0.38548735899208503</v>
      </c>
      <c r="AO10" s="17"/>
      <c r="AP10" s="17">
        <v>0.46790193680612402</v>
      </c>
      <c r="AQ10" s="17">
        <v>0.39684932733974698</v>
      </c>
      <c r="AR10" s="17">
        <v>0.54101626870228203</v>
      </c>
      <c r="AS10" s="17">
        <v>0.48396702827154803</v>
      </c>
      <c r="AT10" s="17">
        <v>0.40476677673786199</v>
      </c>
      <c r="AU10" s="17"/>
      <c r="AV10" s="17">
        <v>0.35611762494612298</v>
      </c>
      <c r="AW10" s="17">
        <v>0.48356736709061299</v>
      </c>
      <c r="AX10" s="17">
        <v>0.47873024542703702</v>
      </c>
      <c r="AY10" s="17">
        <v>0.45701379706915701</v>
      </c>
      <c r="AZ10" s="17">
        <v>0.42237528086008302</v>
      </c>
      <c r="BA10" s="17">
        <v>0.45287553592589302</v>
      </c>
      <c r="BB10" s="17"/>
      <c r="BC10" s="17">
        <v>0.46880664736623701</v>
      </c>
      <c r="BD10" s="17">
        <v>0.42161390729269799</v>
      </c>
      <c r="BE10" s="17">
        <v>0.33903546022473102</v>
      </c>
      <c r="BF10" s="17">
        <v>0.40597035024184103</v>
      </c>
      <c r="BG10" s="17">
        <v>0.67995190207867595</v>
      </c>
    </row>
    <row r="11" spans="2:59" x14ac:dyDescent="0.35">
      <c r="B11" s="18" t="s">
        <v>325</v>
      </c>
      <c r="C11" s="17">
        <v>0.14046909102062</v>
      </c>
      <c r="D11" s="17">
        <v>0.15067523207459799</v>
      </c>
      <c r="E11" s="17">
        <v>0.13132210899441901</v>
      </c>
      <c r="F11" s="17"/>
      <c r="G11" s="17">
        <v>0.17982198110313999</v>
      </c>
      <c r="H11" s="17">
        <v>0.17424120905174101</v>
      </c>
      <c r="I11" s="17">
        <v>0.140181098214682</v>
      </c>
      <c r="J11" s="17">
        <v>0.106818320358673</v>
      </c>
      <c r="K11" s="17">
        <v>0.13242117800311701</v>
      </c>
      <c r="L11" s="17">
        <v>0.117576213938475</v>
      </c>
      <c r="M11" s="17"/>
      <c r="N11" s="17">
        <v>0.11759401754142799</v>
      </c>
      <c r="O11" s="17">
        <v>9.7879341897814595E-2</v>
      </c>
      <c r="P11" s="17">
        <v>0.200901759487567</v>
      </c>
      <c r="Q11" s="17">
        <v>0.15843725285240601</v>
      </c>
      <c r="R11" s="17"/>
      <c r="S11" s="17">
        <v>0.141830266942883</v>
      </c>
      <c r="T11" s="17">
        <v>0.131000608640817</v>
      </c>
      <c r="U11" s="17">
        <v>0.169013998552174</v>
      </c>
      <c r="V11" s="17">
        <v>0.101229967086943</v>
      </c>
      <c r="W11" s="17">
        <v>0.110328585617865</v>
      </c>
      <c r="X11" s="17">
        <v>8.0334623183130102E-2</v>
      </c>
      <c r="Y11" s="17">
        <v>0.17761800275549899</v>
      </c>
      <c r="Z11" s="17">
        <v>0.18739922648486301</v>
      </c>
      <c r="AA11" s="17">
        <v>0.14196062276643401</v>
      </c>
      <c r="AB11" s="17">
        <v>0.22555800384978</v>
      </c>
      <c r="AC11" s="17">
        <v>9.6565729464793706E-2</v>
      </c>
      <c r="AD11" s="17">
        <v>0.13508250912077899</v>
      </c>
      <c r="AE11" s="17"/>
      <c r="AF11" s="17">
        <v>0.138390830792019</v>
      </c>
      <c r="AG11" s="17">
        <v>0.11962282614546201</v>
      </c>
      <c r="AH11" s="17">
        <v>0.187363761145732</v>
      </c>
      <c r="AI11" s="17"/>
      <c r="AJ11" s="17">
        <v>0.11909284479235301</v>
      </c>
      <c r="AK11" s="17">
        <v>0.135985998219529</v>
      </c>
      <c r="AL11" s="17">
        <v>5.5173606925226097E-2</v>
      </c>
      <c r="AM11" s="17">
        <v>0.39770001857089199</v>
      </c>
      <c r="AN11" s="17">
        <v>0.143200539455999</v>
      </c>
      <c r="AO11" s="17"/>
      <c r="AP11" s="17">
        <v>0.137513020122003</v>
      </c>
      <c r="AQ11" s="17">
        <v>0.112814444568325</v>
      </c>
      <c r="AR11" s="17">
        <v>7.7992769226560399E-2</v>
      </c>
      <c r="AS11" s="17">
        <v>0.21059715077843399</v>
      </c>
      <c r="AT11" s="17">
        <v>7.5627471459334503E-2</v>
      </c>
      <c r="AU11" s="17"/>
      <c r="AV11" s="17">
        <v>0.103766620910181</v>
      </c>
      <c r="AW11" s="17">
        <v>0.13288126320993901</v>
      </c>
      <c r="AX11" s="17">
        <v>8.2237886476073704E-2</v>
      </c>
      <c r="AY11" s="17">
        <v>0.20206462872509201</v>
      </c>
      <c r="AZ11" s="17">
        <v>8.5149254437126107E-2</v>
      </c>
      <c r="BA11" s="17">
        <v>0.17591048463942299</v>
      </c>
      <c r="BB11" s="17"/>
      <c r="BC11" s="17">
        <v>0.13125048504341699</v>
      </c>
      <c r="BD11" s="17">
        <v>0.16237227092606399</v>
      </c>
      <c r="BE11" s="17">
        <v>0.15386080872027399</v>
      </c>
      <c r="BF11" s="17">
        <v>0.10915201960830501</v>
      </c>
      <c r="BG11" s="17">
        <v>0</v>
      </c>
    </row>
    <row r="12" spans="2:59" x14ac:dyDescent="0.35">
      <c r="B12" s="18" t="s">
        <v>326</v>
      </c>
      <c r="C12" s="17">
        <v>2.6465847912965398E-2</v>
      </c>
      <c r="D12" s="17">
        <v>3.6393465499142401E-2</v>
      </c>
      <c r="E12" s="17">
        <v>1.70321523294602E-2</v>
      </c>
      <c r="F12" s="17"/>
      <c r="G12" s="17">
        <v>2.60386186569504E-2</v>
      </c>
      <c r="H12" s="17">
        <v>4.0090521915094199E-2</v>
      </c>
      <c r="I12" s="17">
        <v>2.4013159947714701E-2</v>
      </c>
      <c r="J12" s="17">
        <v>3.5959061352004898E-2</v>
      </c>
      <c r="K12" s="17">
        <v>2.99046861521685E-2</v>
      </c>
      <c r="L12" s="17">
        <v>5.7689567368012298E-3</v>
      </c>
      <c r="M12" s="17"/>
      <c r="N12" s="17">
        <v>2.7742184143069799E-2</v>
      </c>
      <c r="O12" s="17">
        <v>4.6016803351072298E-2</v>
      </c>
      <c r="P12" s="17">
        <v>2.7267150493317301E-2</v>
      </c>
      <c r="Q12" s="17">
        <v>4.6684809175184597E-3</v>
      </c>
      <c r="R12" s="17"/>
      <c r="S12" s="17">
        <v>2.8681155859264399E-2</v>
      </c>
      <c r="T12" s="17">
        <v>3.4749443193578103E-2</v>
      </c>
      <c r="U12" s="17">
        <v>2.0561462393117999E-2</v>
      </c>
      <c r="V12" s="17">
        <v>1.77051445493106E-2</v>
      </c>
      <c r="W12" s="17">
        <v>2.3436383811964102E-2</v>
      </c>
      <c r="X12" s="17">
        <v>5.2062092457066202E-2</v>
      </c>
      <c r="Y12" s="17">
        <v>2.0143245159606901E-2</v>
      </c>
      <c r="Z12" s="17">
        <v>0</v>
      </c>
      <c r="AA12" s="17">
        <v>2.8828985218592399E-2</v>
      </c>
      <c r="AB12" s="17">
        <v>2.04163771956485E-2</v>
      </c>
      <c r="AC12" s="17">
        <v>4.1448102864469497E-2</v>
      </c>
      <c r="AD12" s="17">
        <v>0</v>
      </c>
      <c r="AE12" s="17"/>
      <c r="AF12" s="17">
        <v>2.59138102115446E-2</v>
      </c>
      <c r="AG12" s="17">
        <v>2.0132645397803298E-2</v>
      </c>
      <c r="AH12" s="17">
        <v>3.1317284490454997E-2</v>
      </c>
      <c r="AI12" s="17"/>
      <c r="AJ12" s="17">
        <v>1.86500814615632E-2</v>
      </c>
      <c r="AK12" s="17">
        <v>4.5686514816554502E-2</v>
      </c>
      <c r="AL12" s="17">
        <v>1.9424325962236699E-2</v>
      </c>
      <c r="AM12" s="17">
        <v>0</v>
      </c>
      <c r="AN12" s="17">
        <v>3.3276762125017803E-2</v>
      </c>
      <c r="AO12" s="17"/>
      <c r="AP12" s="17">
        <v>6.7046229712687698E-3</v>
      </c>
      <c r="AQ12" s="17">
        <v>3.7583982665592798E-2</v>
      </c>
      <c r="AR12" s="17">
        <v>0</v>
      </c>
      <c r="AS12" s="17">
        <v>2.4686151534473001E-2</v>
      </c>
      <c r="AT12" s="17">
        <v>0</v>
      </c>
      <c r="AU12" s="17"/>
      <c r="AV12" s="17">
        <v>3.78084426432794E-2</v>
      </c>
      <c r="AW12" s="17">
        <v>6.1132382105391798E-3</v>
      </c>
      <c r="AX12" s="17">
        <v>1.5968924856705199E-2</v>
      </c>
      <c r="AY12" s="17">
        <v>4.11049145839237E-2</v>
      </c>
      <c r="AZ12" s="17">
        <v>0</v>
      </c>
      <c r="BA12" s="17">
        <v>0</v>
      </c>
      <c r="BB12" s="17"/>
      <c r="BC12" s="17">
        <v>1.52115208097405E-2</v>
      </c>
      <c r="BD12" s="17">
        <v>4.16109310796548E-2</v>
      </c>
      <c r="BE12" s="17">
        <v>2.2591698703037399E-2</v>
      </c>
      <c r="BF12" s="17">
        <v>4.1141451368795399E-2</v>
      </c>
      <c r="BG12" s="17">
        <v>0</v>
      </c>
    </row>
    <row r="13" spans="2:59" x14ac:dyDescent="0.35">
      <c r="B13" s="18" t="s">
        <v>327</v>
      </c>
      <c r="C13" s="17">
        <v>8.0013382090066906E-3</v>
      </c>
      <c r="D13" s="17">
        <v>7.8571495547640896E-3</v>
      </c>
      <c r="E13" s="17">
        <v>3.3109420685726999E-3</v>
      </c>
      <c r="F13" s="17"/>
      <c r="G13" s="17">
        <v>0</v>
      </c>
      <c r="H13" s="17">
        <v>0</v>
      </c>
      <c r="I13" s="17">
        <v>9.9587043360989599E-3</v>
      </c>
      <c r="J13" s="17">
        <v>7.0324108719191899E-3</v>
      </c>
      <c r="K13" s="17">
        <v>2.62913061352151E-2</v>
      </c>
      <c r="L13" s="17">
        <v>6.3218970229313503E-3</v>
      </c>
      <c r="M13" s="17"/>
      <c r="N13" s="17">
        <v>8.8997835423855094E-3</v>
      </c>
      <c r="O13" s="17">
        <v>0</v>
      </c>
      <c r="P13" s="17">
        <v>1.7735577258273901E-2</v>
      </c>
      <c r="Q13" s="17">
        <v>6.7442110097533699E-3</v>
      </c>
      <c r="R13" s="17"/>
      <c r="S13" s="17">
        <v>0</v>
      </c>
      <c r="T13" s="17">
        <v>1.0520910793363101E-2</v>
      </c>
      <c r="U13" s="17">
        <v>0</v>
      </c>
      <c r="V13" s="17">
        <v>1.8459663987960201E-2</v>
      </c>
      <c r="W13" s="17">
        <v>0</v>
      </c>
      <c r="X13" s="17">
        <v>0</v>
      </c>
      <c r="Y13" s="17">
        <v>0</v>
      </c>
      <c r="Z13" s="17">
        <v>2.4481224914007199E-2</v>
      </c>
      <c r="AA13" s="17">
        <v>0</v>
      </c>
      <c r="AB13" s="17">
        <v>1.3369010519037799E-2</v>
      </c>
      <c r="AC13" s="17">
        <v>3.9619398210604E-2</v>
      </c>
      <c r="AD13" s="17">
        <v>0</v>
      </c>
      <c r="AE13" s="17"/>
      <c r="AF13" s="17">
        <v>1.6500197386070101E-2</v>
      </c>
      <c r="AG13" s="17">
        <v>6.2855810260945104E-3</v>
      </c>
      <c r="AH13" s="17">
        <v>0</v>
      </c>
      <c r="AI13" s="17"/>
      <c r="AJ13" s="17">
        <v>3.72839480168651E-3</v>
      </c>
      <c r="AK13" s="17">
        <v>0</v>
      </c>
      <c r="AL13" s="17">
        <v>0</v>
      </c>
      <c r="AM13" s="17">
        <v>0.183438211296367</v>
      </c>
      <c r="AN13" s="17">
        <v>9.4266430284242093E-3</v>
      </c>
      <c r="AO13" s="17"/>
      <c r="AP13" s="17">
        <v>6.6749914531737302E-3</v>
      </c>
      <c r="AQ13" s="17">
        <v>0</v>
      </c>
      <c r="AR13" s="17">
        <v>1.2584491508523201E-2</v>
      </c>
      <c r="AS13" s="17">
        <v>2.3305553902857701E-2</v>
      </c>
      <c r="AT13" s="17">
        <v>0</v>
      </c>
      <c r="AU13" s="17"/>
      <c r="AV13" s="17">
        <v>0</v>
      </c>
      <c r="AW13" s="17">
        <v>6.08622035592884E-3</v>
      </c>
      <c r="AX13" s="17">
        <v>0</v>
      </c>
      <c r="AY13" s="17">
        <v>2.0375273393024099E-2</v>
      </c>
      <c r="AZ13" s="17">
        <v>0</v>
      </c>
      <c r="BA13" s="17">
        <v>2.87590709906471E-2</v>
      </c>
      <c r="BB13" s="17"/>
      <c r="BC13" s="17">
        <v>0</v>
      </c>
      <c r="BD13" s="17">
        <v>0</v>
      </c>
      <c r="BE13" s="17">
        <v>2.2143772275909399E-2</v>
      </c>
      <c r="BF13" s="17">
        <v>0</v>
      </c>
      <c r="BG13" s="17">
        <v>0</v>
      </c>
    </row>
    <row r="14" spans="2:59" x14ac:dyDescent="0.35">
      <c r="B14" s="18" t="s">
        <v>815</v>
      </c>
      <c r="C14" s="17">
        <v>2.2238412401251101E-2</v>
      </c>
      <c r="D14" s="17">
        <v>1.27414285009886E-2</v>
      </c>
      <c r="E14" s="17">
        <v>3.1494414274880297E-2</v>
      </c>
      <c r="F14" s="17"/>
      <c r="G14" s="17">
        <v>1.1478033484645401E-2</v>
      </c>
      <c r="H14" s="17">
        <v>0</v>
      </c>
      <c r="I14" s="17">
        <v>4.5318519876369798E-2</v>
      </c>
      <c r="J14" s="17">
        <v>2.84907425281761E-2</v>
      </c>
      <c r="K14" s="17">
        <v>3.6884236826409497E-2</v>
      </c>
      <c r="L14" s="17">
        <v>1.47203250379808E-2</v>
      </c>
      <c r="M14" s="17"/>
      <c r="N14" s="17">
        <v>2.4594992993022199E-2</v>
      </c>
      <c r="O14" s="17">
        <v>1.8328908847344901E-2</v>
      </c>
      <c r="P14" s="17">
        <v>2.1098318866408901E-2</v>
      </c>
      <c r="Q14" s="17">
        <v>2.4409158938568799E-2</v>
      </c>
      <c r="R14" s="17"/>
      <c r="S14" s="17">
        <v>2.0261710404725401E-2</v>
      </c>
      <c r="T14" s="17">
        <v>3.4905922332966001E-2</v>
      </c>
      <c r="U14" s="17">
        <v>2.1752989500868399E-2</v>
      </c>
      <c r="V14" s="17">
        <v>1.7647065404412601E-2</v>
      </c>
      <c r="W14" s="17">
        <v>2.2546868580786899E-2</v>
      </c>
      <c r="X14" s="17">
        <v>2.2417564654963799E-2</v>
      </c>
      <c r="Y14" s="17">
        <v>1.3426427015793401E-2</v>
      </c>
      <c r="Z14" s="17">
        <v>0</v>
      </c>
      <c r="AA14" s="17">
        <v>0</v>
      </c>
      <c r="AB14" s="17">
        <v>5.1471207613014498E-2</v>
      </c>
      <c r="AC14" s="17">
        <v>1.9435514160105399E-2</v>
      </c>
      <c r="AD14" s="17">
        <v>3.82300963531777E-2</v>
      </c>
      <c r="AE14" s="17"/>
      <c r="AF14" s="17">
        <v>2.1636558886058001E-2</v>
      </c>
      <c r="AG14" s="17">
        <v>2.26130714840839E-2</v>
      </c>
      <c r="AH14" s="17">
        <v>2.9188601881408999E-2</v>
      </c>
      <c r="AI14" s="17"/>
      <c r="AJ14" s="17">
        <v>3.1167463068896401E-3</v>
      </c>
      <c r="AK14" s="17">
        <v>2.23994264700598E-2</v>
      </c>
      <c r="AL14" s="17">
        <v>0</v>
      </c>
      <c r="AM14" s="17">
        <v>0</v>
      </c>
      <c r="AN14" s="17">
        <v>6.0785226693107403E-2</v>
      </c>
      <c r="AO14" s="17"/>
      <c r="AP14" s="17">
        <v>1.6098149574876802E-2</v>
      </c>
      <c r="AQ14" s="17">
        <v>1.9188220371385199E-2</v>
      </c>
      <c r="AR14" s="17">
        <v>1.8640527092391199E-2</v>
      </c>
      <c r="AS14" s="17">
        <v>1.09634407096339E-2</v>
      </c>
      <c r="AT14" s="17">
        <v>2.5775912393625301E-2</v>
      </c>
      <c r="AU14" s="17"/>
      <c r="AV14" s="17">
        <v>1.63401361087036E-2</v>
      </c>
      <c r="AW14" s="17">
        <v>1.9765971118046899E-2</v>
      </c>
      <c r="AX14" s="17">
        <v>3.6686416485941398E-2</v>
      </c>
      <c r="AY14" s="17">
        <v>9.5849728660433002E-3</v>
      </c>
      <c r="AZ14" s="17">
        <v>1.8537906223092201E-2</v>
      </c>
      <c r="BA14" s="17">
        <v>1.80735908351622E-2</v>
      </c>
      <c r="BB14" s="17"/>
      <c r="BC14" s="17">
        <v>2.2157336001030498E-2</v>
      </c>
      <c r="BD14" s="17">
        <v>3.7710676576719102E-2</v>
      </c>
      <c r="BE14" s="17">
        <v>1.9516200874705601E-2</v>
      </c>
      <c r="BF14" s="17">
        <v>1.7642143447274199E-2</v>
      </c>
      <c r="BG14" s="17">
        <v>0</v>
      </c>
    </row>
    <row r="15" spans="2:59" x14ac:dyDescent="0.35">
      <c r="B15" s="18" t="s">
        <v>328</v>
      </c>
      <c r="C15" s="21">
        <v>0.80282531045615702</v>
      </c>
      <c r="D15" s="21">
        <v>0.79233272437050695</v>
      </c>
      <c r="E15" s="21">
        <v>0.81684038233266798</v>
      </c>
      <c r="F15" s="21"/>
      <c r="G15" s="21">
        <v>0.78266136675526399</v>
      </c>
      <c r="H15" s="21">
        <v>0.785668269033165</v>
      </c>
      <c r="I15" s="21">
        <v>0.78052851762513398</v>
      </c>
      <c r="J15" s="21">
        <v>0.82169946488922696</v>
      </c>
      <c r="K15" s="21">
        <v>0.77449859288308998</v>
      </c>
      <c r="L15" s="21">
        <v>0.85561260726381105</v>
      </c>
      <c r="M15" s="21"/>
      <c r="N15" s="21">
        <v>0.82116902178009499</v>
      </c>
      <c r="O15" s="21">
        <v>0.837774945903768</v>
      </c>
      <c r="P15" s="21">
        <v>0.73299719389443296</v>
      </c>
      <c r="Q15" s="21">
        <v>0.80574089628175405</v>
      </c>
      <c r="R15" s="21"/>
      <c r="S15" s="21">
        <v>0.80922686679312705</v>
      </c>
      <c r="T15" s="21">
        <v>0.78882311503927505</v>
      </c>
      <c r="U15" s="21">
        <v>0.78867154955384</v>
      </c>
      <c r="V15" s="21">
        <v>0.84495815897137405</v>
      </c>
      <c r="W15" s="21">
        <v>0.84368816198938401</v>
      </c>
      <c r="X15" s="21">
        <v>0.84518571970484002</v>
      </c>
      <c r="Y15" s="21">
        <v>0.78881232506910104</v>
      </c>
      <c r="Z15" s="21">
        <v>0.78811954860112998</v>
      </c>
      <c r="AA15" s="21">
        <v>0.82921039201497404</v>
      </c>
      <c r="AB15" s="21">
        <v>0.689185400822519</v>
      </c>
      <c r="AC15" s="21">
        <v>0.80293125530002696</v>
      </c>
      <c r="AD15" s="21">
        <v>0.82668739452604401</v>
      </c>
      <c r="AE15" s="21"/>
      <c r="AF15" s="21">
        <v>0.79755860272430801</v>
      </c>
      <c r="AG15" s="21">
        <v>0.83134587594655596</v>
      </c>
      <c r="AH15" s="21">
        <v>0.75213035248240401</v>
      </c>
      <c r="AI15" s="21"/>
      <c r="AJ15" s="21">
        <v>0.85541193263750803</v>
      </c>
      <c r="AK15" s="21">
        <v>0.795928060493857</v>
      </c>
      <c r="AL15" s="21">
        <v>0.92540206711253703</v>
      </c>
      <c r="AM15" s="21">
        <v>0.41886177013274101</v>
      </c>
      <c r="AN15" s="21">
        <v>0.75331082869745203</v>
      </c>
      <c r="AO15" s="21"/>
      <c r="AP15" s="21">
        <v>0.83300921587867705</v>
      </c>
      <c r="AQ15" s="21">
        <v>0.83041335239469705</v>
      </c>
      <c r="AR15" s="21">
        <v>0.89078221217252496</v>
      </c>
      <c r="AS15" s="21">
        <v>0.73044770307460105</v>
      </c>
      <c r="AT15" s="21">
        <v>0.89859661614704001</v>
      </c>
      <c r="AU15" s="21"/>
      <c r="AV15" s="21">
        <v>0.84208480033783595</v>
      </c>
      <c r="AW15" s="21">
        <v>0.83515330710554603</v>
      </c>
      <c r="AX15" s="21">
        <v>0.86510677218127996</v>
      </c>
      <c r="AY15" s="21">
        <v>0.72687021043191702</v>
      </c>
      <c r="AZ15" s="21">
        <v>0.89631283933978201</v>
      </c>
      <c r="BA15" s="21">
        <v>0.77725685353476803</v>
      </c>
      <c r="BB15" s="21"/>
      <c r="BC15" s="21">
        <v>0.83138065814581197</v>
      </c>
      <c r="BD15" s="21">
        <v>0.75830612141756204</v>
      </c>
      <c r="BE15" s="21">
        <v>0.78188751942607404</v>
      </c>
      <c r="BF15" s="21">
        <v>0.83206438557562501</v>
      </c>
      <c r="BG15" s="21">
        <v>1</v>
      </c>
    </row>
    <row r="16" spans="2:59" x14ac:dyDescent="0.35">
      <c r="B16" s="18" t="s">
        <v>329</v>
      </c>
      <c r="C16" s="21">
        <v>3.4467186121972103E-2</v>
      </c>
      <c r="D16" s="21">
        <v>4.4250615053906497E-2</v>
      </c>
      <c r="E16" s="21">
        <v>2.0343094398032901E-2</v>
      </c>
      <c r="F16" s="21"/>
      <c r="G16" s="21">
        <v>2.60386186569504E-2</v>
      </c>
      <c r="H16" s="21">
        <v>4.0090521915094199E-2</v>
      </c>
      <c r="I16" s="21">
        <v>3.3971864283813699E-2</v>
      </c>
      <c r="J16" s="21">
        <v>4.2991472223924E-2</v>
      </c>
      <c r="K16" s="21">
        <v>5.6195992287383603E-2</v>
      </c>
      <c r="L16" s="21">
        <v>1.20908537597326E-2</v>
      </c>
      <c r="M16" s="21"/>
      <c r="N16" s="21">
        <v>3.6641967685455301E-2</v>
      </c>
      <c r="O16" s="21">
        <v>4.6016803351072298E-2</v>
      </c>
      <c r="P16" s="21">
        <v>4.5002727751591302E-2</v>
      </c>
      <c r="Q16" s="21">
        <v>1.14126919272718E-2</v>
      </c>
      <c r="R16" s="21"/>
      <c r="S16" s="21">
        <v>2.8681155859264399E-2</v>
      </c>
      <c r="T16" s="21">
        <v>4.5270353986941202E-2</v>
      </c>
      <c r="U16" s="21">
        <v>2.0561462393117999E-2</v>
      </c>
      <c r="V16" s="21">
        <v>3.6164808537270797E-2</v>
      </c>
      <c r="W16" s="21">
        <v>2.3436383811964102E-2</v>
      </c>
      <c r="X16" s="21">
        <v>5.2062092457066202E-2</v>
      </c>
      <c r="Y16" s="21">
        <v>2.0143245159606901E-2</v>
      </c>
      <c r="Z16" s="21">
        <v>2.4481224914007199E-2</v>
      </c>
      <c r="AA16" s="21">
        <v>2.8828985218592399E-2</v>
      </c>
      <c r="AB16" s="21">
        <v>3.3785387714686303E-2</v>
      </c>
      <c r="AC16" s="21">
        <v>8.1067501075073503E-2</v>
      </c>
      <c r="AD16" s="21">
        <v>0</v>
      </c>
      <c r="AE16" s="21"/>
      <c r="AF16" s="21">
        <v>4.24140075976146E-2</v>
      </c>
      <c r="AG16" s="21">
        <v>2.6418226423897798E-2</v>
      </c>
      <c r="AH16" s="21">
        <v>3.1317284490454997E-2</v>
      </c>
      <c r="AI16" s="21"/>
      <c r="AJ16" s="21">
        <v>2.2378476263249701E-2</v>
      </c>
      <c r="AK16" s="21">
        <v>4.5686514816554502E-2</v>
      </c>
      <c r="AL16" s="21">
        <v>1.9424325962236699E-2</v>
      </c>
      <c r="AM16" s="21">
        <v>0.183438211296367</v>
      </c>
      <c r="AN16" s="21">
        <v>4.2703405153442002E-2</v>
      </c>
      <c r="AO16" s="21"/>
      <c r="AP16" s="21">
        <v>1.33796144244425E-2</v>
      </c>
      <c r="AQ16" s="21">
        <v>3.7583982665592798E-2</v>
      </c>
      <c r="AR16" s="21">
        <v>1.2584491508523201E-2</v>
      </c>
      <c r="AS16" s="21">
        <v>4.7991705437330702E-2</v>
      </c>
      <c r="AT16" s="21">
        <v>0</v>
      </c>
      <c r="AU16" s="21"/>
      <c r="AV16" s="21">
        <v>3.78084426432794E-2</v>
      </c>
      <c r="AW16" s="21">
        <v>1.2199458566468001E-2</v>
      </c>
      <c r="AX16" s="21">
        <v>1.5968924856705199E-2</v>
      </c>
      <c r="AY16" s="21">
        <v>6.1480187976947799E-2</v>
      </c>
      <c r="AZ16" s="21">
        <v>0</v>
      </c>
      <c r="BA16" s="21">
        <v>2.87590709906471E-2</v>
      </c>
      <c r="BB16" s="21"/>
      <c r="BC16" s="21">
        <v>1.52115208097405E-2</v>
      </c>
      <c r="BD16" s="21">
        <v>4.16109310796548E-2</v>
      </c>
      <c r="BE16" s="21">
        <v>4.4735470978946701E-2</v>
      </c>
      <c r="BF16" s="21">
        <v>4.1141451368795399E-2</v>
      </c>
      <c r="BG16" s="21">
        <v>0</v>
      </c>
    </row>
    <row r="17" spans="2:59" x14ac:dyDescent="0.35">
      <c r="B17" s="18" t="s">
        <v>141</v>
      </c>
      <c r="C17" s="22">
        <v>0.76835812433418504</v>
      </c>
      <c r="D17" s="22">
        <v>0.74808210931660102</v>
      </c>
      <c r="E17" s="22">
        <v>0.79649728793463503</v>
      </c>
      <c r="F17" s="22"/>
      <c r="G17" s="22">
        <v>0.75662274809831398</v>
      </c>
      <c r="H17" s="22">
        <v>0.74557774711807101</v>
      </c>
      <c r="I17" s="22">
        <v>0.74655665334132004</v>
      </c>
      <c r="J17" s="22">
        <v>0.77870799266530299</v>
      </c>
      <c r="K17" s="22">
        <v>0.71830260059570605</v>
      </c>
      <c r="L17" s="22">
        <v>0.84352175350407899</v>
      </c>
      <c r="M17" s="22"/>
      <c r="N17" s="22">
        <v>0.78452705409463996</v>
      </c>
      <c r="O17" s="22">
        <v>0.79175814255269605</v>
      </c>
      <c r="P17" s="22">
        <v>0.68799446614284099</v>
      </c>
      <c r="Q17" s="22">
        <v>0.79432820435448204</v>
      </c>
      <c r="R17" s="22"/>
      <c r="S17" s="22">
        <v>0.78054571093386205</v>
      </c>
      <c r="T17" s="22">
        <v>0.74355276105233403</v>
      </c>
      <c r="U17" s="22">
        <v>0.76811008716072204</v>
      </c>
      <c r="V17" s="22">
        <v>0.80879335043410305</v>
      </c>
      <c r="W17" s="22">
        <v>0.82025177817742001</v>
      </c>
      <c r="X17" s="22">
        <v>0.79312362724777397</v>
      </c>
      <c r="Y17" s="22">
        <v>0.76866907990949396</v>
      </c>
      <c r="Z17" s="22">
        <v>0.76363832368712303</v>
      </c>
      <c r="AA17" s="22">
        <v>0.80038140679638203</v>
      </c>
      <c r="AB17" s="22">
        <v>0.65540001310783302</v>
      </c>
      <c r="AC17" s="22">
        <v>0.72186375422495397</v>
      </c>
      <c r="AD17" s="22">
        <v>0.82668739452604401</v>
      </c>
      <c r="AE17" s="22"/>
      <c r="AF17" s="22">
        <v>0.75514459512669296</v>
      </c>
      <c r="AG17" s="22">
        <v>0.80492764952265805</v>
      </c>
      <c r="AH17" s="22">
        <v>0.720813067991949</v>
      </c>
      <c r="AI17" s="22"/>
      <c r="AJ17" s="22">
        <v>0.83303345637425796</v>
      </c>
      <c r="AK17" s="22">
        <v>0.75024154567730195</v>
      </c>
      <c r="AL17" s="22">
        <v>0.90597774115030005</v>
      </c>
      <c r="AM17" s="22">
        <v>0.235423558836375</v>
      </c>
      <c r="AN17" s="22">
        <v>0.71060742354400996</v>
      </c>
      <c r="AO17" s="22"/>
      <c r="AP17" s="22">
        <v>0.81962960145423502</v>
      </c>
      <c r="AQ17" s="22">
        <v>0.79282936972910401</v>
      </c>
      <c r="AR17" s="22">
        <v>0.87819772066400204</v>
      </c>
      <c r="AS17" s="22">
        <v>0.68245599763727005</v>
      </c>
      <c r="AT17" s="22">
        <v>0.89859661614704001</v>
      </c>
      <c r="AU17" s="22"/>
      <c r="AV17" s="22">
        <v>0.80427635769455597</v>
      </c>
      <c r="AW17" s="22">
        <v>0.82295384853907805</v>
      </c>
      <c r="AX17" s="22">
        <v>0.84913784732457498</v>
      </c>
      <c r="AY17" s="22">
        <v>0.66539002245496903</v>
      </c>
      <c r="AZ17" s="22">
        <v>0.89631283933978201</v>
      </c>
      <c r="BA17" s="22">
        <v>0.74849778254412103</v>
      </c>
      <c r="BB17" s="22"/>
      <c r="BC17" s="22">
        <v>0.81616913733607199</v>
      </c>
      <c r="BD17" s="22">
        <v>0.71669519033790696</v>
      </c>
      <c r="BE17" s="22">
        <v>0.73715204844712701</v>
      </c>
      <c r="BF17" s="22">
        <v>0.79092293420683002</v>
      </c>
      <c r="BG17" s="22">
        <v>1</v>
      </c>
    </row>
    <row r="18" spans="2:59" x14ac:dyDescent="0.35">
      <c r="B18" s="16" t="s">
        <v>724</v>
      </c>
    </row>
    <row r="19" spans="2:59" x14ac:dyDescent="0.35">
      <c r="B19" t="s">
        <v>80</v>
      </c>
    </row>
    <row r="20" spans="2:59" x14ac:dyDescent="0.35">
      <c r="B20" t="s">
        <v>81</v>
      </c>
    </row>
    <row r="22" spans="2:59" x14ac:dyDescent="0.35">
      <c r="B22"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823</v>
      </c>
      <c r="E2" s="26"/>
    </row>
    <row r="6" spans="2:5" ht="50" customHeight="1" x14ac:dyDescent="0.35">
      <c r="B6" s="20" t="s">
        <v>15</v>
      </c>
      <c r="C6" s="20" t="s">
        <v>830</v>
      </c>
      <c r="D6" s="20" t="s">
        <v>831</v>
      </c>
    </row>
    <row r="7" spans="2:5" x14ac:dyDescent="0.35">
      <c r="B7" s="18" t="s">
        <v>802</v>
      </c>
      <c r="C7" s="17">
        <v>1.8044444424163301E-2</v>
      </c>
      <c r="D7" s="17">
        <v>1.45204216333919E-2</v>
      </c>
    </row>
    <row r="8" spans="2:5" x14ac:dyDescent="0.35">
      <c r="B8" s="18" t="s">
        <v>598</v>
      </c>
      <c r="C8" s="17">
        <v>2.6696957986033599E-2</v>
      </c>
      <c r="D8" s="17">
        <v>3.6500666493531897E-2</v>
      </c>
    </row>
    <row r="9" spans="2:5" x14ac:dyDescent="0.35">
      <c r="B9" s="18" t="s">
        <v>692</v>
      </c>
      <c r="C9" s="17">
        <v>5.5148221973445398E-2</v>
      </c>
      <c r="D9" s="17">
        <v>6.1641415973937103E-2</v>
      </c>
    </row>
    <row r="10" spans="2:5" x14ac:dyDescent="0.35">
      <c r="B10" s="18" t="s">
        <v>691</v>
      </c>
      <c r="C10" s="17">
        <v>0.137293618789843</v>
      </c>
      <c r="D10" s="17">
        <v>0.14796171121231699</v>
      </c>
    </row>
    <row r="11" spans="2:5" x14ac:dyDescent="0.35">
      <c r="B11" s="18" t="s">
        <v>690</v>
      </c>
      <c r="C11" s="17">
        <v>0.26879942447334798</v>
      </c>
      <c r="D11" s="17">
        <v>0.25981941380763801</v>
      </c>
    </row>
    <row r="12" spans="2:5" x14ac:dyDescent="0.35">
      <c r="B12" s="18" t="s">
        <v>689</v>
      </c>
      <c r="C12" s="17">
        <v>0.23161947931951599</v>
      </c>
      <c r="D12" s="17">
        <v>0.218290119897914</v>
      </c>
    </row>
    <row r="13" spans="2:5" x14ac:dyDescent="0.35">
      <c r="B13" s="18" t="s">
        <v>803</v>
      </c>
      <c r="C13" s="17">
        <v>0.22512228695662301</v>
      </c>
      <c r="D13" s="17">
        <v>0.216004086728603</v>
      </c>
    </row>
    <row r="14" spans="2:5" x14ac:dyDescent="0.35">
      <c r="B14" s="18" t="s">
        <v>100</v>
      </c>
      <c r="C14" s="17">
        <v>3.7275566077027297E-2</v>
      </c>
      <c r="D14" s="17">
        <v>4.5262164252667499E-2</v>
      </c>
    </row>
    <row r="15" spans="2:5" x14ac:dyDescent="0.35">
      <c r="B15" s="16" t="s">
        <v>724</v>
      </c>
      <c r="C15" s="16"/>
      <c r="D15" s="16"/>
    </row>
    <row r="16" spans="2:5" x14ac:dyDescent="0.35">
      <c r="B16" t="s">
        <v>80</v>
      </c>
    </row>
    <row r="17" spans="2:2" x14ac:dyDescent="0.35">
      <c r="B17" t="s">
        <v>81</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802</v>
      </c>
      <c r="C9" s="17">
        <v>1.8044444424163301E-2</v>
      </c>
      <c r="D9" s="17">
        <v>1.6549438426981401E-2</v>
      </c>
      <c r="E9" s="17">
        <v>1.7215657641935399E-2</v>
      </c>
      <c r="F9" s="17"/>
      <c r="G9" s="17">
        <v>0</v>
      </c>
      <c r="H9" s="17">
        <v>1.7121413902339101E-2</v>
      </c>
      <c r="I9" s="17">
        <v>2.3345914900950102E-2</v>
      </c>
      <c r="J9" s="17">
        <v>7.6200954747760903E-3</v>
      </c>
      <c r="K9" s="17">
        <v>3.4959800240528603E-2</v>
      </c>
      <c r="L9" s="17">
        <v>2.2025694333334001E-2</v>
      </c>
      <c r="M9" s="17"/>
      <c r="N9" s="17">
        <v>1.86556930236586E-2</v>
      </c>
      <c r="O9" s="17">
        <v>5.9720856138010502E-3</v>
      </c>
      <c r="P9" s="17">
        <v>2.6745855247400901E-2</v>
      </c>
      <c r="Q9" s="17">
        <v>2.20854530609743E-2</v>
      </c>
      <c r="R9" s="17"/>
      <c r="S9" s="17">
        <v>2.16316099032881E-2</v>
      </c>
      <c r="T9" s="17">
        <v>1.7807979539968901E-2</v>
      </c>
      <c r="U9" s="17">
        <v>1.7155298603137099E-2</v>
      </c>
      <c r="V9" s="17">
        <v>3.7422667597092597E-2</v>
      </c>
      <c r="W9" s="17">
        <v>0</v>
      </c>
      <c r="X9" s="17">
        <v>0</v>
      </c>
      <c r="Y9" s="17">
        <v>1.6559383253903701E-2</v>
      </c>
      <c r="Z9" s="17">
        <v>2.4481224914007199E-2</v>
      </c>
      <c r="AA9" s="17">
        <v>2.8249370171047301E-2</v>
      </c>
      <c r="AB9" s="17">
        <v>3.08435484957338E-2</v>
      </c>
      <c r="AC9" s="17">
        <v>0</v>
      </c>
      <c r="AD9" s="17">
        <v>0</v>
      </c>
      <c r="AE9" s="17"/>
      <c r="AF9" s="17">
        <v>2.6020190773833499E-2</v>
      </c>
      <c r="AG9" s="17">
        <v>2.3624342764938501E-2</v>
      </c>
      <c r="AH9" s="17">
        <v>0</v>
      </c>
      <c r="AI9" s="17"/>
      <c r="AJ9" s="17">
        <v>1.8254585763450699E-2</v>
      </c>
      <c r="AK9" s="17">
        <v>1.1542266696835E-2</v>
      </c>
      <c r="AL9" s="17">
        <v>1.9198418025871699E-2</v>
      </c>
      <c r="AM9" s="17">
        <v>0.10431112201812601</v>
      </c>
      <c r="AN9" s="17">
        <v>9.4266430284242093E-3</v>
      </c>
      <c r="AO9" s="17"/>
      <c r="AP9" s="17">
        <v>0</v>
      </c>
      <c r="AQ9" s="17">
        <v>1.4127659670421001E-2</v>
      </c>
      <c r="AR9" s="17">
        <v>7.1367614835190496E-2</v>
      </c>
      <c r="AS9" s="17">
        <v>3.36872055886525E-2</v>
      </c>
      <c r="AT9" s="17">
        <v>1.69989775157522E-2</v>
      </c>
      <c r="AU9" s="17"/>
      <c r="AV9" s="17">
        <v>1.6028728234020701E-2</v>
      </c>
      <c r="AW9" s="17">
        <v>0</v>
      </c>
      <c r="AX9" s="17">
        <v>6.4194911252557704E-2</v>
      </c>
      <c r="AY9" s="17">
        <v>2.0238380132879201E-2</v>
      </c>
      <c r="AZ9" s="17">
        <v>1.2225578915041699E-2</v>
      </c>
      <c r="BA9" s="17">
        <v>2.9309934620298201E-2</v>
      </c>
      <c r="BB9" s="17"/>
      <c r="BC9" s="17">
        <v>1.17621415462663E-2</v>
      </c>
      <c r="BD9" s="17">
        <v>1.40676353651224E-2</v>
      </c>
      <c r="BE9" s="17">
        <v>1.86821076278646E-2</v>
      </c>
      <c r="BF9" s="17">
        <v>4.1716307970223299E-2</v>
      </c>
      <c r="BG9" s="17">
        <v>6.2860259790450401E-2</v>
      </c>
    </row>
    <row r="10" spans="2:59" x14ac:dyDescent="0.35">
      <c r="B10" s="18" t="s">
        <v>598</v>
      </c>
      <c r="C10" s="17">
        <v>2.6696957986033599E-2</v>
      </c>
      <c r="D10" s="17">
        <v>4.1167391919590901E-2</v>
      </c>
      <c r="E10" s="17">
        <v>1.2888629520186099E-2</v>
      </c>
      <c r="F10" s="17"/>
      <c r="G10" s="17">
        <v>2.0304220059346199E-2</v>
      </c>
      <c r="H10" s="17">
        <v>3.5607587523398501E-2</v>
      </c>
      <c r="I10" s="17">
        <v>3.2943845019940403E-2</v>
      </c>
      <c r="J10" s="17">
        <v>2.3188985437657302E-2</v>
      </c>
      <c r="K10" s="17">
        <v>3.1854329237915098E-2</v>
      </c>
      <c r="L10" s="17">
        <v>1.6266785502451801E-2</v>
      </c>
      <c r="M10" s="17"/>
      <c r="N10" s="17">
        <v>1.5710994348843502E-2</v>
      </c>
      <c r="O10" s="17">
        <v>2.7726616909489799E-2</v>
      </c>
      <c r="P10" s="17">
        <v>2.82351876401668E-2</v>
      </c>
      <c r="Q10" s="17">
        <v>3.7057021671160303E-2</v>
      </c>
      <c r="R10" s="17"/>
      <c r="S10" s="17">
        <v>3.4702746897899601E-2</v>
      </c>
      <c r="T10" s="17">
        <v>2.4425804821532299E-2</v>
      </c>
      <c r="U10" s="17">
        <v>0</v>
      </c>
      <c r="V10" s="17">
        <v>3.7541342058927799E-2</v>
      </c>
      <c r="W10" s="17">
        <v>5.0724074595601097E-2</v>
      </c>
      <c r="X10" s="17">
        <v>4.23691228320121E-2</v>
      </c>
      <c r="Y10" s="17">
        <v>2.56147779279997E-2</v>
      </c>
      <c r="Z10" s="17">
        <v>0</v>
      </c>
      <c r="AA10" s="17">
        <v>3.9578633029546097E-2</v>
      </c>
      <c r="AB10" s="17">
        <v>1.3369010519037799E-2</v>
      </c>
      <c r="AC10" s="17">
        <v>1.9917397130289699E-2</v>
      </c>
      <c r="AD10" s="17">
        <v>0</v>
      </c>
      <c r="AE10" s="17"/>
      <c r="AF10" s="17">
        <v>5.5970880515573099E-2</v>
      </c>
      <c r="AG10" s="17">
        <v>1.24871443516397E-2</v>
      </c>
      <c r="AH10" s="17">
        <v>1.93930955674032E-2</v>
      </c>
      <c r="AI10" s="17"/>
      <c r="AJ10" s="17">
        <v>4.2692640745589698E-2</v>
      </c>
      <c r="AK10" s="17">
        <v>1.60062070515706E-2</v>
      </c>
      <c r="AL10" s="17">
        <v>2.5163709575439099E-2</v>
      </c>
      <c r="AM10" s="17">
        <v>0</v>
      </c>
      <c r="AN10" s="17">
        <v>2.10509148862945E-2</v>
      </c>
      <c r="AO10" s="17"/>
      <c r="AP10" s="17">
        <v>2.6576533579556999E-2</v>
      </c>
      <c r="AQ10" s="17">
        <v>9.5554965383255301E-3</v>
      </c>
      <c r="AR10" s="17">
        <v>0</v>
      </c>
      <c r="AS10" s="17">
        <v>9.0929125864190399E-2</v>
      </c>
      <c r="AT10" s="17">
        <v>2.4454022681081499E-2</v>
      </c>
      <c r="AU10" s="17"/>
      <c r="AV10" s="17">
        <v>1.50185025125228E-2</v>
      </c>
      <c r="AW10" s="17">
        <v>3.4315580928599203E-2</v>
      </c>
      <c r="AX10" s="17">
        <v>0</v>
      </c>
      <c r="AY10" s="17">
        <v>5.6774647638415103E-2</v>
      </c>
      <c r="AZ10" s="17">
        <v>1.7587209807221799E-2</v>
      </c>
      <c r="BA10" s="17">
        <v>1.49151996437757E-2</v>
      </c>
      <c r="BB10" s="17"/>
      <c r="BC10" s="17">
        <v>1.5350246841298499E-2</v>
      </c>
      <c r="BD10" s="17">
        <v>5.3824880965285003E-2</v>
      </c>
      <c r="BE10" s="17">
        <v>1.46620056665362E-2</v>
      </c>
      <c r="BF10" s="17">
        <v>1.428724293725E-2</v>
      </c>
      <c r="BG10" s="17">
        <v>0</v>
      </c>
    </row>
    <row r="11" spans="2:59" x14ac:dyDescent="0.35">
      <c r="B11" s="18" t="s">
        <v>692</v>
      </c>
      <c r="C11" s="17">
        <v>5.5148221973445398E-2</v>
      </c>
      <c r="D11" s="17">
        <v>6.1221619511786701E-2</v>
      </c>
      <c r="E11" s="17">
        <v>4.9566643168873499E-2</v>
      </c>
      <c r="F11" s="17"/>
      <c r="G11" s="17">
        <v>4.5846373085103302E-2</v>
      </c>
      <c r="H11" s="17">
        <v>4.0152095758439699E-2</v>
      </c>
      <c r="I11" s="17">
        <v>9.6671827234860799E-2</v>
      </c>
      <c r="J11" s="17">
        <v>4.9372165203328197E-2</v>
      </c>
      <c r="K11" s="17">
        <v>6.6015369603782806E-2</v>
      </c>
      <c r="L11" s="17">
        <v>3.70839973242836E-2</v>
      </c>
      <c r="M11" s="17"/>
      <c r="N11" s="17">
        <v>4.5644997205084102E-2</v>
      </c>
      <c r="O11" s="17">
        <v>5.7681751859946402E-2</v>
      </c>
      <c r="P11" s="17">
        <v>7.0531312781539707E-2</v>
      </c>
      <c r="Q11" s="17">
        <v>5.0539227231326297E-2</v>
      </c>
      <c r="R11" s="17"/>
      <c r="S11" s="17">
        <v>2.8559895383296698E-2</v>
      </c>
      <c r="T11" s="17">
        <v>3.4870306087986802E-2</v>
      </c>
      <c r="U11" s="17">
        <v>6.2070115712647603E-2</v>
      </c>
      <c r="V11" s="17">
        <v>8.14252536294683E-2</v>
      </c>
      <c r="W11" s="17">
        <v>9.2963975774745106E-2</v>
      </c>
      <c r="X11" s="17">
        <v>2.1436780421532398E-2</v>
      </c>
      <c r="Y11" s="17">
        <v>3.6664863720318401E-2</v>
      </c>
      <c r="Z11" s="17">
        <v>7.55937336121459E-2</v>
      </c>
      <c r="AA11" s="17">
        <v>0.104014480344995</v>
      </c>
      <c r="AB11" s="17">
        <v>8.2424831263524206E-2</v>
      </c>
      <c r="AC11" s="17">
        <v>2.1354349623941601E-2</v>
      </c>
      <c r="AD11" s="17">
        <v>3.4784932950713901E-2</v>
      </c>
      <c r="AE11" s="17"/>
      <c r="AF11" s="17">
        <v>7.9483042260202599E-2</v>
      </c>
      <c r="AG11" s="17">
        <v>2.4925614375636899E-2</v>
      </c>
      <c r="AH11" s="17">
        <v>6.9566626291127004E-2</v>
      </c>
      <c r="AI11" s="17"/>
      <c r="AJ11" s="17">
        <v>6.6757782364814E-2</v>
      </c>
      <c r="AK11" s="17">
        <v>4.6811560059938098E-2</v>
      </c>
      <c r="AL11" s="17">
        <v>0</v>
      </c>
      <c r="AM11" s="17">
        <v>0</v>
      </c>
      <c r="AN11" s="17">
        <v>6.21223794388613E-2</v>
      </c>
      <c r="AO11" s="17"/>
      <c r="AP11" s="17">
        <v>6.1663140381744301E-2</v>
      </c>
      <c r="AQ11" s="17">
        <v>4.6493839624723997E-2</v>
      </c>
      <c r="AR11" s="17">
        <v>0</v>
      </c>
      <c r="AS11" s="17">
        <v>7.0634884550451305E-2</v>
      </c>
      <c r="AT11" s="17">
        <v>3.2645686137852001E-2</v>
      </c>
      <c r="AU11" s="17"/>
      <c r="AV11" s="17">
        <v>4.9300092592514701E-2</v>
      </c>
      <c r="AW11" s="17">
        <v>4.12083892970323E-2</v>
      </c>
      <c r="AX11" s="17">
        <v>1.4723373144783501E-2</v>
      </c>
      <c r="AY11" s="17">
        <v>0.105519529273002</v>
      </c>
      <c r="AZ11" s="17">
        <v>6.9014215650222505E-2</v>
      </c>
      <c r="BA11" s="17">
        <v>1.7251516914674601E-2</v>
      </c>
      <c r="BB11" s="17"/>
      <c r="BC11" s="17">
        <v>3.5754990012766497E-2</v>
      </c>
      <c r="BD11" s="17">
        <v>5.4930890865488802E-2</v>
      </c>
      <c r="BE11" s="17">
        <v>3.4081965286352101E-2</v>
      </c>
      <c r="BF11" s="17">
        <v>9.6815510616942504E-2</v>
      </c>
      <c r="BG11" s="17">
        <v>0</v>
      </c>
    </row>
    <row r="12" spans="2:59" x14ac:dyDescent="0.35">
      <c r="B12" s="18" t="s">
        <v>691</v>
      </c>
      <c r="C12" s="17">
        <v>0.137293618789843</v>
      </c>
      <c r="D12" s="17">
        <v>0.132401663654235</v>
      </c>
      <c r="E12" s="17">
        <v>0.14016247880984201</v>
      </c>
      <c r="F12" s="17"/>
      <c r="G12" s="17">
        <v>0.15543065405499601</v>
      </c>
      <c r="H12" s="17">
        <v>0.11469641894709499</v>
      </c>
      <c r="I12" s="17">
        <v>0.14108659984952501</v>
      </c>
      <c r="J12" s="17">
        <v>0.16340048745125799</v>
      </c>
      <c r="K12" s="17">
        <v>0.142427640441632</v>
      </c>
      <c r="L12" s="17">
        <v>0.118711084311844</v>
      </c>
      <c r="M12" s="17"/>
      <c r="N12" s="17">
        <v>0.10953153392258901</v>
      </c>
      <c r="O12" s="17">
        <v>0.119059292010135</v>
      </c>
      <c r="P12" s="17">
        <v>0.15640623192244499</v>
      </c>
      <c r="Q12" s="17">
        <v>0.17149237769003001</v>
      </c>
      <c r="R12" s="17"/>
      <c r="S12" s="17">
        <v>8.9380967963039806E-2</v>
      </c>
      <c r="T12" s="17">
        <v>8.4186294178336604E-2</v>
      </c>
      <c r="U12" s="17">
        <v>0.10379032196982201</v>
      </c>
      <c r="V12" s="17">
        <v>9.23527112987131E-2</v>
      </c>
      <c r="W12" s="17">
        <v>0.14857980380476499</v>
      </c>
      <c r="X12" s="17">
        <v>0.162957414139622</v>
      </c>
      <c r="Y12" s="17">
        <v>0.25593167137293898</v>
      </c>
      <c r="Z12" s="17">
        <v>0.217297027120291</v>
      </c>
      <c r="AA12" s="17">
        <v>0.17430368032166299</v>
      </c>
      <c r="AB12" s="17">
        <v>0.15639391043011999</v>
      </c>
      <c r="AC12" s="17">
        <v>0.11702972855084801</v>
      </c>
      <c r="AD12" s="17">
        <v>0.165742789046676</v>
      </c>
      <c r="AE12" s="17"/>
      <c r="AF12" s="17">
        <v>0.12730310057761399</v>
      </c>
      <c r="AG12" s="17">
        <v>0.14491930866341499</v>
      </c>
      <c r="AH12" s="17">
        <v>0.12053031406004699</v>
      </c>
      <c r="AI12" s="17"/>
      <c r="AJ12" s="17">
        <v>0.15096119528110999</v>
      </c>
      <c r="AK12" s="17">
        <v>9.7534757425260493E-2</v>
      </c>
      <c r="AL12" s="17">
        <v>9.2181900964980801E-2</v>
      </c>
      <c r="AM12" s="17">
        <v>0.27406804268144302</v>
      </c>
      <c r="AN12" s="17">
        <v>0.151043449553416</v>
      </c>
      <c r="AO12" s="17"/>
      <c r="AP12" s="17">
        <v>0.16065425107338399</v>
      </c>
      <c r="AQ12" s="17">
        <v>0.11107688034740699</v>
      </c>
      <c r="AR12" s="17">
        <v>0.13502250384118999</v>
      </c>
      <c r="AS12" s="17">
        <v>0.19236842585678801</v>
      </c>
      <c r="AT12" s="17">
        <v>0.10853755075855</v>
      </c>
      <c r="AU12" s="17"/>
      <c r="AV12" s="17">
        <v>9.6316114781551998E-2</v>
      </c>
      <c r="AW12" s="17">
        <v>0.16127473886809701</v>
      </c>
      <c r="AX12" s="17">
        <v>7.2959465856298006E-2</v>
      </c>
      <c r="AY12" s="17">
        <v>0.17185446150550199</v>
      </c>
      <c r="AZ12" s="17">
        <v>0.10097573633279899</v>
      </c>
      <c r="BA12" s="17">
        <v>0.29166141254387201</v>
      </c>
      <c r="BB12" s="17"/>
      <c r="BC12" s="17">
        <v>0.118539149776392</v>
      </c>
      <c r="BD12" s="17">
        <v>0.152894419326604</v>
      </c>
      <c r="BE12" s="17">
        <v>0.136495856469072</v>
      </c>
      <c r="BF12" s="17">
        <v>0.12769917690436</v>
      </c>
      <c r="BG12" s="17">
        <v>7.6867988277258506E-2</v>
      </c>
    </row>
    <row r="13" spans="2:59" x14ac:dyDescent="0.35">
      <c r="B13" s="18" t="s">
        <v>690</v>
      </c>
      <c r="C13" s="17">
        <v>0.26879942447334798</v>
      </c>
      <c r="D13" s="17">
        <v>0.27075489956839199</v>
      </c>
      <c r="E13" s="17">
        <v>0.268224439084085</v>
      </c>
      <c r="F13" s="17"/>
      <c r="G13" s="17">
        <v>0.273683385536589</v>
      </c>
      <c r="H13" s="17">
        <v>0.26498169954015499</v>
      </c>
      <c r="I13" s="17">
        <v>0.26577732871604798</v>
      </c>
      <c r="J13" s="17">
        <v>0.264686659725346</v>
      </c>
      <c r="K13" s="17">
        <v>0.21228869985625201</v>
      </c>
      <c r="L13" s="17">
        <v>0.31652100000344502</v>
      </c>
      <c r="M13" s="17"/>
      <c r="N13" s="17">
        <v>0.27700997990332299</v>
      </c>
      <c r="O13" s="17">
        <v>0.29291066691276901</v>
      </c>
      <c r="P13" s="17">
        <v>0.304857772248389</v>
      </c>
      <c r="Q13" s="17">
        <v>0.204497299187023</v>
      </c>
      <c r="R13" s="17"/>
      <c r="S13" s="17">
        <v>0.27366773304947301</v>
      </c>
      <c r="T13" s="17">
        <v>0.25247744236748598</v>
      </c>
      <c r="U13" s="17">
        <v>0.403528851795104</v>
      </c>
      <c r="V13" s="17">
        <v>0.264802983127089</v>
      </c>
      <c r="W13" s="17">
        <v>0.35685850680305498</v>
      </c>
      <c r="X13" s="17">
        <v>0.27769299439524497</v>
      </c>
      <c r="Y13" s="17">
        <v>0.209552430845906</v>
      </c>
      <c r="Z13" s="17">
        <v>0.29259865991902101</v>
      </c>
      <c r="AA13" s="17">
        <v>0.16964666882570201</v>
      </c>
      <c r="AB13" s="17">
        <v>0.222024971015468</v>
      </c>
      <c r="AC13" s="17">
        <v>0.31436722244195697</v>
      </c>
      <c r="AD13" s="17">
        <v>0.26123599210617998</v>
      </c>
      <c r="AE13" s="17"/>
      <c r="AF13" s="17">
        <v>0.35779092541920399</v>
      </c>
      <c r="AG13" s="17">
        <v>0.237226614684348</v>
      </c>
      <c r="AH13" s="17">
        <v>0.22033952010760499</v>
      </c>
      <c r="AI13" s="17"/>
      <c r="AJ13" s="17">
        <v>0.29590978753462999</v>
      </c>
      <c r="AK13" s="17">
        <v>0.250306329544488</v>
      </c>
      <c r="AL13" s="17">
        <v>0.33546240005834699</v>
      </c>
      <c r="AM13" s="17">
        <v>0.18988689260396399</v>
      </c>
      <c r="AN13" s="17">
        <v>0.22416032596174601</v>
      </c>
      <c r="AO13" s="17"/>
      <c r="AP13" s="17">
        <v>0.338205863213136</v>
      </c>
      <c r="AQ13" s="17">
        <v>0.23547844387481701</v>
      </c>
      <c r="AR13" s="17">
        <v>0.23201110794312799</v>
      </c>
      <c r="AS13" s="17">
        <v>0.31314894151977102</v>
      </c>
      <c r="AT13" s="17">
        <v>0.29210055117630301</v>
      </c>
      <c r="AU13" s="17"/>
      <c r="AV13" s="17">
        <v>0.23120692040059801</v>
      </c>
      <c r="AW13" s="17">
        <v>0.32681675524035397</v>
      </c>
      <c r="AX13" s="17">
        <v>0.24719619657347899</v>
      </c>
      <c r="AY13" s="17">
        <v>0.30541623045202898</v>
      </c>
      <c r="AZ13" s="17">
        <v>0.321941189112259</v>
      </c>
      <c r="BA13" s="17">
        <v>0.15335159842457999</v>
      </c>
      <c r="BB13" s="17"/>
      <c r="BC13" s="17">
        <v>0.306576181231765</v>
      </c>
      <c r="BD13" s="17">
        <v>0.30023202442321001</v>
      </c>
      <c r="BE13" s="17">
        <v>0.25441500903977599</v>
      </c>
      <c r="BF13" s="17">
        <v>0.192524860370446</v>
      </c>
      <c r="BG13" s="17">
        <v>0.31461564814654802</v>
      </c>
    </row>
    <row r="14" spans="2:59" x14ac:dyDescent="0.35">
      <c r="B14" s="18" t="s">
        <v>689</v>
      </c>
      <c r="C14" s="17">
        <v>0.23161947931951599</v>
      </c>
      <c r="D14" s="17">
        <v>0.24584948751545099</v>
      </c>
      <c r="E14" s="17">
        <v>0.21904034607380099</v>
      </c>
      <c r="F14" s="17"/>
      <c r="G14" s="17">
        <v>0.26200477214443602</v>
      </c>
      <c r="H14" s="17">
        <v>0.24020002394617801</v>
      </c>
      <c r="I14" s="17">
        <v>0.17546266130983701</v>
      </c>
      <c r="J14" s="17">
        <v>0.26995283675058701</v>
      </c>
      <c r="K14" s="17">
        <v>0.25802978409196897</v>
      </c>
      <c r="L14" s="17">
        <v>0.20072490753761901</v>
      </c>
      <c r="M14" s="17"/>
      <c r="N14" s="17">
        <v>0.200623933579613</v>
      </c>
      <c r="O14" s="17">
        <v>0.27202912153326902</v>
      </c>
      <c r="P14" s="17">
        <v>0.190990958364958</v>
      </c>
      <c r="Q14" s="17">
        <v>0.26131477466513903</v>
      </c>
      <c r="R14" s="17"/>
      <c r="S14" s="17">
        <v>0.25022957316857602</v>
      </c>
      <c r="T14" s="17">
        <v>0.34475028351109699</v>
      </c>
      <c r="U14" s="17">
        <v>0.16891492063500499</v>
      </c>
      <c r="V14" s="17">
        <v>0.20768928270028</v>
      </c>
      <c r="W14" s="17">
        <v>0.24170292845099001</v>
      </c>
      <c r="X14" s="17">
        <v>0.22767550327194599</v>
      </c>
      <c r="Y14" s="17">
        <v>0.25176318830156902</v>
      </c>
      <c r="Z14" s="17">
        <v>0.16155976551287801</v>
      </c>
      <c r="AA14" s="17">
        <v>0.186286716749235</v>
      </c>
      <c r="AB14" s="17">
        <v>0.188912079098396</v>
      </c>
      <c r="AC14" s="17">
        <v>0.17978924045312</v>
      </c>
      <c r="AD14" s="17">
        <v>0.29152269001006897</v>
      </c>
      <c r="AE14" s="17"/>
      <c r="AF14" s="17">
        <v>0.16931577856539901</v>
      </c>
      <c r="AG14" s="17">
        <v>0.27454323096470501</v>
      </c>
      <c r="AH14" s="17">
        <v>0.242587436387984</v>
      </c>
      <c r="AI14" s="17"/>
      <c r="AJ14" s="17">
        <v>0.214945317885712</v>
      </c>
      <c r="AK14" s="17">
        <v>0.28492001193460897</v>
      </c>
      <c r="AL14" s="17">
        <v>0.22062672528912899</v>
      </c>
      <c r="AM14" s="17">
        <v>0.35447082601298002</v>
      </c>
      <c r="AN14" s="17">
        <v>0.246218998481434</v>
      </c>
      <c r="AO14" s="17"/>
      <c r="AP14" s="17">
        <v>0.175011536690203</v>
      </c>
      <c r="AQ14" s="17">
        <v>0.28769690845707802</v>
      </c>
      <c r="AR14" s="17">
        <v>0.20100001569220199</v>
      </c>
      <c r="AS14" s="17">
        <v>0.18680430377044799</v>
      </c>
      <c r="AT14" s="17">
        <v>0.27265795190926301</v>
      </c>
      <c r="AU14" s="17"/>
      <c r="AV14" s="17">
        <v>0.28012531298138799</v>
      </c>
      <c r="AW14" s="17">
        <v>0.217980625838227</v>
      </c>
      <c r="AX14" s="17">
        <v>0.29641571251888899</v>
      </c>
      <c r="AY14" s="17">
        <v>0.16639655423244401</v>
      </c>
      <c r="AZ14" s="17">
        <v>0.20303983448714</v>
      </c>
      <c r="BA14" s="17">
        <v>0.26233082087415499</v>
      </c>
      <c r="BB14" s="17"/>
      <c r="BC14" s="17">
        <v>0.222406698290878</v>
      </c>
      <c r="BD14" s="17">
        <v>0.25368421696601701</v>
      </c>
      <c r="BE14" s="17">
        <v>0.24373750828259599</v>
      </c>
      <c r="BF14" s="17">
        <v>0.20866175778530799</v>
      </c>
      <c r="BG14" s="17">
        <v>0.13443565512837</v>
      </c>
    </row>
    <row r="15" spans="2:59" x14ac:dyDescent="0.35">
      <c r="B15" s="18" t="s">
        <v>803</v>
      </c>
      <c r="C15" s="17">
        <v>0.22512228695662301</v>
      </c>
      <c r="D15" s="17">
        <v>0.21901618106207801</v>
      </c>
      <c r="E15" s="17">
        <v>0.23209979393010499</v>
      </c>
      <c r="F15" s="17"/>
      <c r="G15" s="17">
        <v>0.20009775036022501</v>
      </c>
      <c r="H15" s="17">
        <v>0.26896223100472599</v>
      </c>
      <c r="I15" s="17">
        <v>0.23874129112050399</v>
      </c>
      <c r="J15" s="17">
        <v>0.184249450002199</v>
      </c>
      <c r="K15" s="17">
        <v>0.19966150018412901</v>
      </c>
      <c r="L15" s="17">
        <v>0.24054594013508401</v>
      </c>
      <c r="M15" s="17"/>
      <c r="N15" s="17">
        <v>0.317204412361004</v>
      </c>
      <c r="O15" s="17">
        <v>0.18724555948247301</v>
      </c>
      <c r="P15" s="17">
        <v>0.161651079724699</v>
      </c>
      <c r="Q15" s="17">
        <v>0.21057307325650601</v>
      </c>
      <c r="R15" s="17"/>
      <c r="S15" s="17">
        <v>0.27270305681542401</v>
      </c>
      <c r="T15" s="17">
        <v>0.22071697579993099</v>
      </c>
      <c r="U15" s="17">
        <v>0.20553043026176099</v>
      </c>
      <c r="V15" s="17">
        <v>0.24215569057488401</v>
      </c>
      <c r="W15" s="17">
        <v>8.7132733216418901E-2</v>
      </c>
      <c r="X15" s="17">
        <v>0.224895476697451</v>
      </c>
      <c r="Y15" s="17">
        <v>0.19048725756157001</v>
      </c>
      <c r="Z15" s="17">
        <v>0.202477201949083</v>
      </c>
      <c r="AA15" s="17">
        <v>0.26862799695046602</v>
      </c>
      <c r="AB15" s="17">
        <v>0.23928832682579099</v>
      </c>
      <c r="AC15" s="17">
        <v>0.26148854452891601</v>
      </c>
      <c r="AD15" s="17">
        <v>0.17942711001390399</v>
      </c>
      <c r="AE15" s="17"/>
      <c r="AF15" s="17">
        <v>0.15183329754504599</v>
      </c>
      <c r="AG15" s="17">
        <v>0.25133252249442301</v>
      </c>
      <c r="AH15" s="17">
        <v>0.25440132968798801</v>
      </c>
      <c r="AI15" s="17"/>
      <c r="AJ15" s="17">
        <v>0.18733425785779301</v>
      </c>
      <c r="AK15" s="17">
        <v>0.27024535976639902</v>
      </c>
      <c r="AL15" s="17">
        <v>0.30736684608623199</v>
      </c>
      <c r="AM15" s="17">
        <v>7.7263116683486593E-2</v>
      </c>
      <c r="AN15" s="17">
        <v>0.19769034861999399</v>
      </c>
      <c r="AO15" s="17"/>
      <c r="AP15" s="17">
        <v>0.210531349016746</v>
      </c>
      <c r="AQ15" s="17">
        <v>0.25873156309209699</v>
      </c>
      <c r="AR15" s="17">
        <v>0.31556631634034299</v>
      </c>
      <c r="AS15" s="17">
        <v>8.0994602269969102E-2</v>
      </c>
      <c r="AT15" s="17">
        <v>0.22154589173320399</v>
      </c>
      <c r="AU15" s="17"/>
      <c r="AV15" s="17">
        <v>0.28042589071839702</v>
      </c>
      <c r="AW15" s="17">
        <v>0.18837188376326899</v>
      </c>
      <c r="AX15" s="17">
        <v>0.29054875952508702</v>
      </c>
      <c r="AY15" s="17">
        <v>0.13777717150119501</v>
      </c>
      <c r="AZ15" s="17">
        <v>0.25287849477770902</v>
      </c>
      <c r="BA15" s="17">
        <v>0.16155145392599701</v>
      </c>
      <c r="BB15" s="17"/>
      <c r="BC15" s="17">
        <v>0.22680339965788801</v>
      </c>
      <c r="BD15" s="17">
        <v>0.13970163146597001</v>
      </c>
      <c r="BE15" s="17">
        <v>0.268081863845478</v>
      </c>
      <c r="BF15" s="17">
        <v>0.28455568873164</v>
      </c>
      <c r="BG15" s="17">
        <v>0.41122044865737301</v>
      </c>
    </row>
    <row r="16" spans="2:59" x14ac:dyDescent="0.35">
      <c r="B16" s="18" t="s">
        <v>100</v>
      </c>
      <c r="C16" s="19">
        <v>3.7275566077027297E-2</v>
      </c>
      <c r="D16" s="19">
        <v>1.3039318341484999E-2</v>
      </c>
      <c r="E16" s="19">
        <v>6.0802011771171803E-2</v>
      </c>
      <c r="F16" s="19"/>
      <c r="G16" s="19">
        <v>4.2632844759303901E-2</v>
      </c>
      <c r="H16" s="19">
        <v>1.8278529377667399E-2</v>
      </c>
      <c r="I16" s="19">
        <v>2.5970531848335299E-2</v>
      </c>
      <c r="J16" s="19">
        <v>3.7529319954847602E-2</v>
      </c>
      <c r="K16" s="19">
        <v>5.4762876343790803E-2</v>
      </c>
      <c r="L16" s="19">
        <v>4.8120590851938302E-2</v>
      </c>
      <c r="M16" s="19"/>
      <c r="N16" s="19">
        <v>1.5618455655885301E-2</v>
      </c>
      <c r="O16" s="19">
        <v>3.7374905678118103E-2</v>
      </c>
      <c r="P16" s="19">
        <v>6.0581602070402099E-2</v>
      </c>
      <c r="Q16" s="19">
        <v>4.2440773237841602E-2</v>
      </c>
      <c r="R16" s="19"/>
      <c r="S16" s="19">
        <v>2.9124416819002099E-2</v>
      </c>
      <c r="T16" s="19">
        <v>2.0764913693662599E-2</v>
      </c>
      <c r="U16" s="19">
        <v>3.9010061022522802E-2</v>
      </c>
      <c r="V16" s="19">
        <v>3.6610069013545E-2</v>
      </c>
      <c r="W16" s="19">
        <v>2.2037977354424601E-2</v>
      </c>
      <c r="X16" s="19">
        <v>4.29727082421918E-2</v>
      </c>
      <c r="Y16" s="19">
        <v>1.3426427015793401E-2</v>
      </c>
      <c r="Z16" s="19">
        <v>2.5992386972574399E-2</v>
      </c>
      <c r="AA16" s="19">
        <v>2.9292453607344199E-2</v>
      </c>
      <c r="AB16" s="19">
        <v>6.6743322351927994E-2</v>
      </c>
      <c r="AC16" s="19">
        <v>8.6053517270926305E-2</v>
      </c>
      <c r="AD16" s="19">
        <v>6.7286485872456697E-2</v>
      </c>
      <c r="AE16" s="19"/>
      <c r="AF16" s="19">
        <v>3.2282784343127598E-2</v>
      </c>
      <c r="AG16" s="19">
        <v>3.0941221700894601E-2</v>
      </c>
      <c r="AH16" s="19">
        <v>7.3181677897845104E-2</v>
      </c>
      <c r="AI16" s="19"/>
      <c r="AJ16" s="19">
        <v>2.3144432566901501E-2</v>
      </c>
      <c r="AK16" s="19">
        <v>2.2633507520899598E-2</v>
      </c>
      <c r="AL16" s="19">
        <v>0</v>
      </c>
      <c r="AM16" s="19">
        <v>0</v>
      </c>
      <c r="AN16" s="19">
        <v>8.8286940029830105E-2</v>
      </c>
      <c r="AO16" s="19"/>
      <c r="AP16" s="19">
        <v>2.7357326045229599E-2</v>
      </c>
      <c r="AQ16" s="19">
        <v>3.6839208395129198E-2</v>
      </c>
      <c r="AR16" s="19">
        <v>4.5032441347946102E-2</v>
      </c>
      <c r="AS16" s="19">
        <v>3.1432510579729803E-2</v>
      </c>
      <c r="AT16" s="19">
        <v>3.1059368087995101E-2</v>
      </c>
      <c r="AU16" s="19"/>
      <c r="AV16" s="19">
        <v>3.1578437779006298E-2</v>
      </c>
      <c r="AW16" s="19">
        <v>3.00320260644205E-2</v>
      </c>
      <c r="AX16" s="19">
        <v>1.3961581128905399E-2</v>
      </c>
      <c r="AY16" s="19">
        <v>3.6023025264533902E-2</v>
      </c>
      <c r="AZ16" s="19">
        <v>2.2337740917607599E-2</v>
      </c>
      <c r="BA16" s="19">
        <v>6.9628063052646294E-2</v>
      </c>
      <c r="BB16" s="19"/>
      <c r="BC16" s="19">
        <v>6.2807192642745799E-2</v>
      </c>
      <c r="BD16" s="19">
        <v>3.06643006223031E-2</v>
      </c>
      <c r="BE16" s="19">
        <v>2.9843683782325801E-2</v>
      </c>
      <c r="BF16" s="19">
        <v>3.3739454683830099E-2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802</v>
      </c>
      <c r="C9" s="17">
        <v>1.45204216333919E-2</v>
      </c>
      <c r="D9" s="17">
        <v>1.43234847598746E-2</v>
      </c>
      <c r="E9" s="17">
        <v>1.2424145390800801E-2</v>
      </c>
      <c r="F9" s="17"/>
      <c r="G9" s="17">
        <v>9.4148250737725696E-3</v>
      </c>
      <c r="H9" s="17">
        <v>1.51337319915085E-2</v>
      </c>
      <c r="I9" s="17">
        <v>3.0250702818145798E-2</v>
      </c>
      <c r="J9" s="17">
        <v>0</v>
      </c>
      <c r="K9" s="17">
        <v>2.68673793556383E-2</v>
      </c>
      <c r="L9" s="17">
        <v>6.8374121053051597E-3</v>
      </c>
      <c r="M9" s="17"/>
      <c r="N9" s="17">
        <v>1.73535094981127E-2</v>
      </c>
      <c r="O9" s="17">
        <v>5.9720856138010502E-3</v>
      </c>
      <c r="P9" s="17">
        <v>1.2256365835774099E-2</v>
      </c>
      <c r="Q9" s="17">
        <v>2.1754260184157201E-2</v>
      </c>
      <c r="R9" s="17"/>
      <c r="S9" s="17">
        <v>9.5563765392356493E-3</v>
      </c>
      <c r="T9" s="17">
        <v>1.7807979539968901E-2</v>
      </c>
      <c r="U9" s="17">
        <v>0</v>
      </c>
      <c r="V9" s="17">
        <v>1.8459663987960201E-2</v>
      </c>
      <c r="W9" s="17">
        <v>0</v>
      </c>
      <c r="X9" s="17">
        <v>0</v>
      </c>
      <c r="Y9" s="17">
        <v>1.6158744318273102E-2</v>
      </c>
      <c r="Z9" s="17">
        <v>2.4481224914007199E-2</v>
      </c>
      <c r="AA9" s="17">
        <v>4.0478444351254098E-2</v>
      </c>
      <c r="AB9" s="17">
        <v>3.08435484957338E-2</v>
      </c>
      <c r="AC9" s="17">
        <v>0</v>
      </c>
      <c r="AD9" s="17">
        <v>0</v>
      </c>
      <c r="AE9" s="17"/>
      <c r="AF9" s="17">
        <v>1.3085925170664099E-2</v>
      </c>
      <c r="AG9" s="17">
        <v>2.26024818364957E-2</v>
      </c>
      <c r="AH9" s="17">
        <v>7.6425033998069603E-3</v>
      </c>
      <c r="AI9" s="17"/>
      <c r="AJ9" s="17">
        <v>4.8130371261065497E-3</v>
      </c>
      <c r="AK9" s="17">
        <v>1.8922176510213499E-2</v>
      </c>
      <c r="AL9" s="17">
        <v>1.9198418025871699E-2</v>
      </c>
      <c r="AM9" s="17">
        <v>0.10431112201812601</v>
      </c>
      <c r="AN9" s="17">
        <v>9.4266430284242093E-3</v>
      </c>
      <c r="AO9" s="17"/>
      <c r="AP9" s="17">
        <v>0</v>
      </c>
      <c r="AQ9" s="17">
        <v>1.65491451448503E-2</v>
      </c>
      <c r="AR9" s="17">
        <v>4.0642742904622699E-2</v>
      </c>
      <c r="AS9" s="17">
        <v>1.3252574039404399E-2</v>
      </c>
      <c r="AT9" s="17">
        <v>1.69989775157522E-2</v>
      </c>
      <c r="AU9" s="17"/>
      <c r="AV9" s="17">
        <v>2.29532415629633E-2</v>
      </c>
      <c r="AW9" s="17">
        <v>0</v>
      </c>
      <c r="AX9" s="17">
        <v>3.06413959711705E-2</v>
      </c>
      <c r="AY9" s="17">
        <v>1.15862862706322E-2</v>
      </c>
      <c r="AZ9" s="17">
        <v>1.2225578915041699E-2</v>
      </c>
      <c r="BA9" s="17">
        <v>1.38438713468714E-2</v>
      </c>
      <c r="BB9" s="17"/>
      <c r="BC9" s="17">
        <v>0</v>
      </c>
      <c r="BD9" s="17">
        <v>1.6972438597033099E-2</v>
      </c>
      <c r="BE9" s="17">
        <v>2.3090749688178199E-2</v>
      </c>
      <c r="BF9" s="17">
        <v>1.23582784528635E-2</v>
      </c>
      <c r="BG9" s="17">
        <v>6.2860259790450401E-2</v>
      </c>
    </row>
    <row r="10" spans="2:59" x14ac:dyDescent="0.35">
      <c r="B10" s="18" t="s">
        <v>598</v>
      </c>
      <c r="C10" s="17">
        <v>3.6500666493531897E-2</v>
      </c>
      <c r="D10" s="17">
        <v>3.2072636000011701E-2</v>
      </c>
      <c r="E10" s="17">
        <v>4.0943553589940798E-2</v>
      </c>
      <c r="F10" s="17"/>
      <c r="G10" s="17">
        <v>5.0945034442212003E-2</v>
      </c>
      <c r="H10" s="17">
        <v>5.1699195252263498E-2</v>
      </c>
      <c r="I10" s="17">
        <v>5.1415387500181903E-2</v>
      </c>
      <c r="J10" s="17">
        <v>1.5474114062529199E-2</v>
      </c>
      <c r="K10" s="17">
        <v>2.7870738362327799E-2</v>
      </c>
      <c r="L10" s="17">
        <v>2.41437335242639E-2</v>
      </c>
      <c r="M10" s="17"/>
      <c r="N10" s="17">
        <v>1.60621445786867E-2</v>
      </c>
      <c r="O10" s="17">
        <v>3.4142438955537403E-2</v>
      </c>
      <c r="P10" s="17">
        <v>4.27499940943065E-2</v>
      </c>
      <c r="Q10" s="17">
        <v>5.7194960173478401E-2</v>
      </c>
      <c r="R10" s="17"/>
      <c r="S10" s="17">
        <v>3.1003809568622101E-2</v>
      </c>
      <c r="T10" s="17">
        <v>3.6768272596626302E-2</v>
      </c>
      <c r="U10" s="17">
        <v>0</v>
      </c>
      <c r="V10" s="17">
        <v>7.9431280649056996E-2</v>
      </c>
      <c r="W10" s="17">
        <v>3.19474479442836E-2</v>
      </c>
      <c r="X10" s="17">
        <v>4.3000446573076501E-2</v>
      </c>
      <c r="Y10" s="17">
        <v>0</v>
      </c>
      <c r="Z10" s="17">
        <v>2.89385702480504E-2</v>
      </c>
      <c r="AA10" s="17">
        <v>7.4479769910975699E-2</v>
      </c>
      <c r="AB10" s="17">
        <v>3.0369460687263199E-2</v>
      </c>
      <c r="AC10" s="17">
        <v>4.3070095942517803E-2</v>
      </c>
      <c r="AD10" s="17">
        <v>0</v>
      </c>
      <c r="AE10" s="17"/>
      <c r="AF10" s="17">
        <v>4.1991203860005599E-2</v>
      </c>
      <c r="AG10" s="17">
        <v>2.2794377787620002E-2</v>
      </c>
      <c r="AH10" s="17">
        <v>3.0534197314946599E-2</v>
      </c>
      <c r="AI10" s="17"/>
      <c r="AJ10" s="17">
        <v>3.0173295697792601E-2</v>
      </c>
      <c r="AK10" s="17">
        <v>4.8703197843967302E-2</v>
      </c>
      <c r="AL10" s="17">
        <v>0</v>
      </c>
      <c r="AM10" s="17">
        <v>0</v>
      </c>
      <c r="AN10" s="17">
        <v>4.2642644269496197E-2</v>
      </c>
      <c r="AO10" s="17"/>
      <c r="AP10" s="17">
        <v>1.52660159554424E-2</v>
      </c>
      <c r="AQ10" s="17">
        <v>2.62031112069505E-2</v>
      </c>
      <c r="AR10" s="17">
        <v>1.8162419681944202E-2</v>
      </c>
      <c r="AS10" s="17">
        <v>5.8485849115138502E-2</v>
      </c>
      <c r="AT10" s="17">
        <v>3.2645686137852001E-2</v>
      </c>
      <c r="AU10" s="17"/>
      <c r="AV10" s="17">
        <v>2.5895535887204099E-2</v>
      </c>
      <c r="AW10" s="17">
        <v>3.0254668503309001E-2</v>
      </c>
      <c r="AX10" s="17">
        <v>1.9834518032238999E-2</v>
      </c>
      <c r="AY10" s="17">
        <v>3.1590682153645702E-2</v>
      </c>
      <c r="AZ10" s="17">
        <v>6.8301996180046301E-2</v>
      </c>
      <c r="BA10" s="17">
        <v>8.0394099355618504E-2</v>
      </c>
      <c r="BB10" s="17"/>
      <c r="BC10" s="17">
        <v>3.6140557408160301E-2</v>
      </c>
      <c r="BD10" s="17">
        <v>6.2788437920841697E-2</v>
      </c>
      <c r="BE10" s="17">
        <v>2.1424056162196999E-2</v>
      </c>
      <c r="BF10" s="17">
        <v>4.1726132629490702E-2</v>
      </c>
      <c r="BG10" s="17">
        <v>0</v>
      </c>
    </row>
    <row r="11" spans="2:59" x14ac:dyDescent="0.35">
      <c r="B11" s="18" t="s">
        <v>692</v>
      </c>
      <c r="C11" s="17">
        <v>6.1641415973937103E-2</v>
      </c>
      <c r="D11" s="17">
        <v>7.0267773345592296E-2</v>
      </c>
      <c r="E11" s="17">
        <v>5.3632370745012599E-2</v>
      </c>
      <c r="F11" s="17"/>
      <c r="G11" s="17">
        <v>0.118051253974553</v>
      </c>
      <c r="H11" s="17">
        <v>3.91150996636659E-2</v>
      </c>
      <c r="I11" s="17">
        <v>8.9043509707944599E-2</v>
      </c>
      <c r="J11" s="17">
        <v>4.4906048617553998E-2</v>
      </c>
      <c r="K11" s="17">
        <v>4.0746644360385997E-2</v>
      </c>
      <c r="L11" s="17">
        <v>5.3053397673073398E-2</v>
      </c>
      <c r="M11" s="17"/>
      <c r="N11" s="17">
        <v>5.1474231168880599E-2</v>
      </c>
      <c r="O11" s="17">
        <v>7.88898990343741E-2</v>
      </c>
      <c r="P11" s="17">
        <v>7.3471028586830203E-2</v>
      </c>
      <c r="Q11" s="17">
        <v>4.6030576448527198E-2</v>
      </c>
      <c r="R11" s="17"/>
      <c r="S11" s="17">
        <v>6.1902956258351398E-2</v>
      </c>
      <c r="T11" s="17">
        <v>4.3930188584195E-2</v>
      </c>
      <c r="U11" s="17">
        <v>8.2245587208009896E-2</v>
      </c>
      <c r="V11" s="17">
        <v>3.8534848652634603E-2</v>
      </c>
      <c r="W11" s="17">
        <v>2.2835312563966301E-2</v>
      </c>
      <c r="X11" s="17">
        <v>0.161665498720758</v>
      </c>
      <c r="Y11" s="17">
        <v>1.9346218346060901E-2</v>
      </c>
      <c r="Z11" s="17">
        <v>7.4426693919929801E-2</v>
      </c>
      <c r="AA11" s="17">
        <v>9.8454353733315403E-2</v>
      </c>
      <c r="AB11" s="17">
        <v>2.7982315506488501E-2</v>
      </c>
      <c r="AC11" s="17">
        <v>3.8835566108986398E-2</v>
      </c>
      <c r="AD11" s="17">
        <v>6.9367093686125703E-2</v>
      </c>
      <c r="AE11" s="17"/>
      <c r="AF11" s="17">
        <v>7.7370390322812302E-2</v>
      </c>
      <c r="AG11" s="17">
        <v>5.0476378902423E-2</v>
      </c>
      <c r="AH11" s="17">
        <v>8.1526400069677103E-3</v>
      </c>
      <c r="AI11" s="17"/>
      <c r="AJ11" s="17">
        <v>6.3824893586645101E-2</v>
      </c>
      <c r="AK11" s="17">
        <v>5.4156742902543499E-2</v>
      </c>
      <c r="AL11" s="17">
        <v>0.12324429233822499</v>
      </c>
      <c r="AM11" s="17">
        <v>0</v>
      </c>
      <c r="AN11" s="17">
        <v>3.00958241332961E-2</v>
      </c>
      <c r="AO11" s="17"/>
      <c r="AP11" s="17">
        <v>4.73289759007414E-2</v>
      </c>
      <c r="AQ11" s="17">
        <v>6.2188985538657399E-2</v>
      </c>
      <c r="AR11" s="17">
        <v>4.7273085623730698E-2</v>
      </c>
      <c r="AS11" s="17">
        <v>0.11001136408173399</v>
      </c>
      <c r="AT11" s="17">
        <v>7.6303829218431096E-2</v>
      </c>
      <c r="AU11" s="17"/>
      <c r="AV11" s="17">
        <v>6.6259883281175297E-2</v>
      </c>
      <c r="AW11" s="17">
        <v>4.3156925611918598E-2</v>
      </c>
      <c r="AX11" s="17">
        <v>6.8747572705450399E-2</v>
      </c>
      <c r="AY11" s="17">
        <v>9.4161662957348999E-2</v>
      </c>
      <c r="AZ11" s="17">
        <v>7.4284678721349501E-2</v>
      </c>
      <c r="BA11" s="17">
        <v>1.36694789161307E-2</v>
      </c>
      <c r="BB11" s="17"/>
      <c r="BC11" s="17">
        <v>3.4698923069618699E-2</v>
      </c>
      <c r="BD11" s="17">
        <v>8.4508530850471206E-2</v>
      </c>
      <c r="BE11" s="17">
        <v>3.3546535766831601E-2</v>
      </c>
      <c r="BF11" s="17">
        <v>0.101831911285673</v>
      </c>
      <c r="BG11" s="17">
        <v>0</v>
      </c>
    </row>
    <row r="12" spans="2:59" x14ac:dyDescent="0.35">
      <c r="B12" s="18" t="s">
        <v>691</v>
      </c>
      <c r="C12" s="17">
        <v>0.14796171121231699</v>
      </c>
      <c r="D12" s="17">
        <v>0.13668340187269801</v>
      </c>
      <c r="E12" s="17">
        <v>0.15703400724636399</v>
      </c>
      <c r="F12" s="17"/>
      <c r="G12" s="17">
        <v>0.19887281528516501</v>
      </c>
      <c r="H12" s="17">
        <v>0.119003761661549</v>
      </c>
      <c r="I12" s="17">
        <v>0.158478662874906</v>
      </c>
      <c r="J12" s="17">
        <v>0.22677723985773801</v>
      </c>
      <c r="K12" s="17">
        <v>0.15607411370799401</v>
      </c>
      <c r="L12" s="17">
        <v>6.3738938352214197E-2</v>
      </c>
      <c r="M12" s="17"/>
      <c r="N12" s="17">
        <v>0.102888153268334</v>
      </c>
      <c r="O12" s="17">
        <v>0.169111507741875</v>
      </c>
      <c r="P12" s="17">
        <v>0.16903295922550399</v>
      </c>
      <c r="Q12" s="17">
        <v>0.16094240773715199</v>
      </c>
      <c r="R12" s="17"/>
      <c r="S12" s="17">
        <v>0.120819650282483</v>
      </c>
      <c r="T12" s="17">
        <v>0.109260314596432</v>
      </c>
      <c r="U12" s="17">
        <v>0.186963360159731</v>
      </c>
      <c r="V12" s="17">
        <v>0.147797595169464</v>
      </c>
      <c r="W12" s="17">
        <v>0.28867852270470701</v>
      </c>
      <c r="X12" s="17">
        <v>0.16151830714542501</v>
      </c>
      <c r="Y12" s="17">
        <v>0.19330125023907799</v>
      </c>
      <c r="Z12" s="17">
        <v>0.115021255653974</v>
      </c>
      <c r="AA12" s="17">
        <v>0.120694638154242</v>
      </c>
      <c r="AB12" s="17">
        <v>0.14546228414485399</v>
      </c>
      <c r="AC12" s="17">
        <v>9.4413490585540397E-2</v>
      </c>
      <c r="AD12" s="17">
        <v>0.16708904036710001</v>
      </c>
      <c r="AE12" s="17"/>
      <c r="AF12" s="17">
        <v>0.174224484547157</v>
      </c>
      <c r="AG12" s="17">
        <v>0.100845652572121</v>
      </c>
      <c r="AH12" s="17">
        <v>0.204411762802199</v>
      </c>
      <c r="AI12" s="17"/>
      <c r="AJ12" s="17">
        <v>0.15240884593366999</v>
      </c>
      <c r="AK12" s="17">
        <v>0.11405908193886199</v>
      </c>
      <c r="AL12" s="17">
        <v>1.99399546435516E-2</v>
      </c>
      <c r="AM12" s="17">
        <v>0.26587547674405099</v>
      </c>
      <c r="AN12" s="17">
        <v>0.18704743711667099</v>
      </c>
      <c r="AO12" s="17"/>
      <c r="AP12" s="17">
        <v>0.13969073848133801</v>
      </c>
      <c r="AQ12" s="17">
        <v>0.12153445614236399</v>
      </c>
      <c r="AR12" s="17">
        <v>7.3735007127645094E-2</v>
      </c>
      <c r="AS12" s="17">
        <v>0.23282944013998699</v>
      </c>
      <c r="AT12" s="17">
        <v>8.2595831946520204E-2</v>
      </c>
      <c r="AU12" s="17"/>
      <c r="AV12" s="17">
        <v>0.10018739144238099</v>
      </c>
      <c r="AW12" s="17">
        <v>0.15531307834202401</v>
      </c>
      <c r="AX12" s="17">
        <v>1.7828499617339E-2</v>
      </c>
      <c r="AY12" s="17">
        <v>0.23917106643445199</v>
      </c>
      <c r="AZ12" s="17">
        <v>8.3596554033688597E-2</v>
      </c>
      <c r="BA12" s="17">
        <v>0.22625155119353599</v>
      </c>
      <c r="BB12" s="17"/>
      <c r="BC12" s="17">
        <v>0.14721012598975999</v>
      </c>
      <c r="BD12" s="17">
        <v>0.17745971456368101</v>
      </c>
      <c r="BE12" s="17">
        <v>0.128766019089402</v>
      </c>
      <c r="BF12" s="17">
        <v>0.17601835811011399</v>
      </c>
      <c r="BG12" s="17">
        <v>0</v>
      </c>
    </row>
    <row r="13" spans="2:59" x14ac:dyDescent="0.35">
      <c r="B13" s="18" t="s">
        <v>690</v>
      </c>
      <c r="C13" s="17">
        <v>0.25981941380763801</v>
      </c>
      <c r="D13" s="17">
        <v>0.31147976845126901</v>
      </c>
      <c r="E13" s="17">
        <v>0.21132368848550601</v>
      </c>
      <c r="F13" s="17"/>
      <c r="G13" s="17">
        <v>0.16280640080905401</v>
      </c>
      <c r="H13" s="17">
        <v>0.221974758160802</v>
      </c>
      <c r="I13" s="17">
        <v>0.29067863639553199</v>
      </c>
      <c r="J13" s="17">
        <v>0.23735075382066601</v>
      </c>
      <c r="K13" s="17">
        <v>0.26142962658414698</v>
      </c>
      <c r="L13" s="17">
        <v>0.34796965468804802</v>
      </c>
      <c r="M13" s="17"/>
      <c r="N13" s="17">
        <v>0.255032250988249</v>
      </c>
      <c r="O13" s="17">
        <v>0.249215153883626</v>
      </c>
      <c r="P13" s="17">
        <v>0.27663006996120898</v>
      </c>
      <c r="Q13" s="17">
        <v>0.26174700441057303</v>
      </c>
      <c r="R13" s="17"/>
      <c r="S13" s="17">
        <v>0.23350152557404899</v>
      </c>
      <c r="T13" s="17">
        <v>0.292224607630648</v>
      </c>
      <c r="U13" s="17">
        <v>0.227157386156049</v>
      </c>
      <c r="V13" s="17">
        <v>0.27009032085319201</v>
      </c>
      <c r="W13" s="17">
        <v>0.35490660245274702</v>
      </c>
      <c r="X13" s="17">
        <v>0.20655770473879401</v>
      </c>
      <c r="Y13" s="17">
        <v>0.31230690784396498</v>
      </c>
      <c r="Z13" s="17">
        <v>0.39272368514709899</v>
      </c>
      <c r="AA13" s="17">
        <v>0.13539681068429801</v>
      </c>
      <c r="AB13" s="17">
        <v>0.24574932176882699</v>
      </c>
      <c r="AC13" s="17">
        <v>0.27882634990343502</v>
      </c>
      <c r="AD13" s="17">
        <v>0.29495785167687599</v>
      </c>
      <c r="AE13" s="17"/>
      <c r="AF13" s="17">
        <v>0.286960745533339</v>
      </c>
      <c r="AG13" s="17">
        <v>0.26000086149498702</v>
      </c>
      <c r="AH13" s="17">
        <v>0.261024597852687</v>
      </c>
      <c r="AI13" s="17"/>
      <c r="AJ13" s="17">
        <v>0.32377682141981801</v>
      </c>
      <c r="AK13" s="17">
        <v>0.19787033837918899</v>
      </c>
      <c r="AL13" s="17">
        <v>0.349752390335205</v>
      </c>
      <c r="AM13" s="17">
        <v>0.198079458541355</v>
      </c>
      <c r="AN13" s="17">
        <v>0.23538284242806201</v>
      </c>
      <c r="AO13" s="17"/>
      <c r="AP13" s="17">
        <v>0.36368314134959401</v>
      </c>
      <c r="AQ13" s="17">
        <v>0.229939011313717</v>
      </c>
      <c r="AR13" s="17">
        <v>0.294558847310743</v>
      </c>
      <c r="AS13" s="17">
        <v>0.22345759016026201</v>
      </c>
      <c r="AT13" s="17">
        <v>0.31647892631881802</v>
      </c>
      <c r="AU13" s="17"/>
      <c r="AV13" s="17">
        <v>0.21165425816973399</v>
      </c>
      <c r="AW13" s="17">
        <v>0.31963516565153799</v>
      </c>
      <c r="AX13" s="17">
        <v>0.311668053370735</v>
      </c>
      <c r="AY13" s="17">
        <v>0.259044334030961</v>
      </c>
      <c r="AZ13" s="17">
        <v>0.29563670375656897</v>
      </c>
      <c r="BA13" s="17">
        <v>0.19123701180824901</v>
      </c>
      <c r="BB13" s="17"/>
      <c r="BC13" s="17">
        <v>0.26713920266608299</v>
      </c>
      <c r="BD13" s="17">
        <v>0.31494245764386702</v>
      </c>
      <c r="BE13" s="17">
        <v>0.22530156218125699</v>
      </c>
      <c r="BF13" s="17">
        <v>0.168808783667178</v>
      </c>
      <c r="BG13" s="17">
        <v>0.429408034257792</v>
      </c>
    </row>
    <row r="14" spans="2:59" x14ac:dyDescent="0.35">
      <c r="B14" s="18" t="s">
        <v>689</v>
      </c>
      <c r="C14" s="17">
        <v>0.218290119897914</v>
      </c>
      <c r="D14" s="17">
        <v>0.21394304491992799</v>
      </c>
      <c r="E14" s="17">
        <v>0.22354002228926001</v>
      </c>
      <c r="F14" s="17"/>
      <c r="G14" s="17">
        <v>0.225867738865622</v>
      </c>
      <c r="H14" s="17">
        <v>0.288807533654031</v>
      </c>
      <c r="I14" s="17">
        <v>0.18809946613804501</v>
      </c>
      <c r="J14" s="17">
        <v>0.22518082296164599</v>
      </c>
      <c r="K14" s="17">
        <v>0.19113641620268201</v>
      </c>
      <c r="L14" s="17">
        <v>0.187010827613734</v>
      </c>
      <c r="M14" s="17"/>
      <c r="N14" s="17">
        <v>0.23247391307429499</v>
      </c>
      <c r="O14" s="17">
        <v>0.25746453645137302</v>
      </c>
      <c r="P14" s="17">
        <v>0.181087080352452</v>
      </c>
      <c r="Q14" s="17">
        <v>0.194095047277276</v>
      </c>
      <c r="R14" s="17"/>
      <c r="S14" s="17">
        <v>0.230015563961429</v>
      </c>
      <c r="T14" s="17">
        <v>0.27359795713607499</v>
      </c>
      <c r="U14" s="17">
        <v>0.18966338012285699</v>
      </c>
      <c r="V14" s="17">
        <v>0.21044190619691</v>
      </c>
      <c r="W14" s="17">
        <v>0.192461403763453</v>
      </c>
      <c r="X14" s="17">
        <v>0.22948862601594799</v>
      </c>
      <c r="Y14" s="17">
        <v>0.22418670209730801</v>
      </c>
      <c r="Z14" s="17">
        <v>0.16454981490319501</v>
      </c>
      <c r="AA14" s="17">
        <v>0.21995210482292599</v>
      </c>
      <c r="AB14" s="17">
        <v>0.19128265531161601</v>
      </c>
      <c r="AC14" s="17">
        <v>0.21687219437065799</v>
      </c>
      <c r="AD14" s="17">
        <v>0.192732462211229</v>
      </c>
      <c r="AE14" s="17"/>
      <c r="AF14" s="17">
        <v>0.16936901775504601</v>
      </c>
      <c r="AG14" s="17">
        <v>0.26862801262506603</v>
      </c>
      <c r="AH14" s="17">
        <v>0.21637655334566999</v>
      </c>
      <c r="AI14" s="17"/>
      <c r="AJ14" s="17">
        <v>0.15654155243036699</v>
      </c>
      <c r="AK14" s="17">
        <v>0.29551919715698199</v>
      </c>
      <c r="AL14" s="17">
        <v>0.273842715262756</v>
      </c>
      <c r="AM14" s="17">
        <v>0.15666006694540599</v>
      </c>
      <c r="AN14" s="17">
        <v>0.27663994757011501</v>
      </c>
      <c r="AO14" s="17"/>
      <c r="AP14" s="17">
        <v>0.177381770655481</v>
      </c>
      <c r="AQ14" s="17">
        <v>0.24392080519519199</v>
      </c>
      <c r="AR14" s="17">
        <v>0.26163694601726101</v>
      </c>
      <c r="AS14" s="17">
        <v>0.155339735158778</v>
      </c>
      <c r="AT14" s="17">
        <v>0.22223873810136299</v>
      </c>
      <c r="AU14" s="17"/>
      <c r="AV14" s="17">
        <v>0.28077811047830098</v>
      </c>
      <c r="AW14" s="17">
        <v>0.20818582058354701</v>
      </c>
      <c r="AX14" s="17">
        <v>0.29595231778800002</v>
      </c>
      <c r="AY14" s="17">
        <v>0.135291934618088</v>
      </c>
      <c r="AZ14" s="17">
        <v>0.21437079709286699</v>
      </c>
      <c r="BA14" s="17">
        <v>0.17662317752500201</v>
      </c>
      <c r="BB14" s="17"/>
      <c r="BC14" s="17">
        <v>0.20070499964879501</v>
      </c>
      <c r="BD14" s="17">
        <v>0.171632198569767</v>
      </c>
      <c r="BE14" s="17">
        <v>0.27705556817222599</v>
      </c>
      <c r="BF14" s="17">
        <v>0.205318707846184</v>
      </c>
      <c r="BG14" s="17">
        <v>9.6511257294384603E-2</v>
      </c>
    </row>
    <row r="15" spans="2:59" x14ac:dyDescent="0.35">
      <c r="B15" s="18" t="s">
        <v>803</v>
      </c>
      <c r="C15" s="17">
        <v>0.216004086728603</v>
      </c>
      <c r="D15" s="17">
        <v>0.20289222085740999</v>
      </c>
      <c r="E15" s="17">
        <v>0.229685333028748</v>
      </c>
      <c r="F15" s="17"/>
      <c r="G15" s="17">
        <v>0.19093660028179801</v>
      </c>
      <c r="H15" s="17">
        <v>0.238482073726734</v>
      </c>
      <c r="I15" s="17">
        <v>0.16606310271690999</v>
      </c>
      <c r="J15" s="17">
        <v>0.19478400088828299</v>
      </c>
      <c r="K15" s="17">
        <v>0.22280555376043301</v>
      </c>
      <c r="L15" s="17">
        <v>0.26497793760173999</v>
      </c>
      <c r="M15" s="17"/>
      <c r="N15" s="17">
        <v>0.30418040839789101</v>
      </c>
      <c r="O15" s="17">
        <v>0.16763570812096501</v>
      </c>
      <c r="P15" s="17">
        <v>0.174374210767445</v>
      </c>
      <c r="Q15" s="17">
        <v>0.19798314222820801</v>
      </c>
      <c r="R15" s="17"/>
      <c r="S15" s="17">
        <v>0.284075700996827</v>
      </c>
      <c r="T15" s="17">
        <v>0.205645766222391</v>
      </c>
      <c r="U15" s="17">
        <v>0.29509594249620202</v>
      </c>
      <c r="V15" s="17">
        <v>0.20204014254222</v>
      </c>
      <c r="W15" s="17">
        <v>8.7132733216418901E-2</v>
      </c>
      <c r="X15" s="17">
        <v>0.133295057430943</v>
      </c>
      <c r="Y15" s="17">
        <v>0.18299235166252401</v>
      </c>
      <c r="Z15" s="17">
        <v>0.146933575305745</v>
      </c>
      <c r="AA15" s="17">
        <v>0.23929211647670101</v>
      </c>
      <c r="AB15" s="17">
        <v>0.24779254087574601</v>
      </c>
      <c r="AC15" s="17">
        <v>0.26487552510345103</v>
      </c>
      <c r="AD15" s="17">
        <v>0.20856706618621301</v>
      </c>
      <c r="AE15" s="17"/>
      <c r="AF15" s="17">
        <v>0.19385774825257099</v>
      </c>
      <c r="AG15" s="17">
        <v>0.229095071020193</v>
      </c>
      <c r="AH15" s="17">
        <v>0.208121774572636</v>
      </c>
      <c r="AI15" s="17"/>
      <c r="AJ15" s="17">
        <v>0.233928825512253</v>
      </c>
      <c r="AK15" s="17">
        <v>0.23846493073924599</v>
      </c>
      <c r="AL15" s="17">
        <v>0.214022229394391</v>
      </c>
      <c r="AM15" s="17">
        <v>0.27507387575106101</v>
      </c>
      <c r="AN15" s="17">
        <v>0.13047772142410599</v>
      </c>
      <c r="AO15" s="17"/>
      <c r="AP15" s="17">
        <v>0.21648786370232501</v>
      </c>
      <c r="AQ15" s="17">
        <v>0.25378551156437201</v>
      </c>
      <c r="AR15" s="17">
        <v>0.218958509986107</v>
      </c>
      <c r="AS15" s="17">
        <v>0.15084957864724299</v>
      </c>
      <c r="AT15" s="17">
        <v>0.22167864267326901</v>
      </c>
      <c r="AU15" s="17"/>
      <c r="AV15" s="17">
        <v>0.250436952627758</v>
      </c>
      <c r="AW15" s="17">
        <v>0.208444792786419</v>
      </c>
      <c r="AX15" s="17">
        <v>0.24136606138616101</v>
      </c>
      <c r="AY15" s="17">
        <v>0.16306371039040199</v>
      </c>
      <c r="AZ15" s="17">
        <v>0.22924595038282999</v>
      </c>
      <c r="BA15" s="17">
        <v>0.21454218879130199</v>
      </c>
      <c r="BB15" s="17"/>
      <c r="BC15" s="17">
        <v>0.21821720169171899</v>
      </c>
      <c r="BD15" s="17">
        <v>0.14797891831468701</v>
      </c>
      <c r="BE15" s="17">
        <v>0.25147532006860701</v>
      </c>
      <c r="BF15" s="17">
        <v>0.24666402626692199</v>
      </c>
      <c r="BG15" s="17">
        <v>0.41122044865737301</v>
      </c>
    </row>
    <row r="16" spans="2:59" x14ac:dyDescent="0.35">
      <c r="B16" s="18" t="s">
        <v>100</v>
      </c>
      <c r="C16" s="19">
        <v>4.5262164252667499E-2</v>
      </c>
      <c r="D16" s="19">
        <v>1.8337669793216001E-2</v>
      </c>
      <c r="E16" s="19">
        <v>7.1416879224367499E-2</v>
      </c>
      <c r="F16" s="19"/>
      <c r="G16" s="19">
        <v>4.3105331267822899E-2</v>
      </c>
      <c r="H16" s="19">
        <v>2.5783845889445801E-2</v>
      </c>
      <c r="I16" s="19">
        <v>2.5970531848335299E-2</v>
      </c>
      <c r="J16" s="19">
        <v>5.5527019791583102E-2</v>
      </c>
      <c r="K16" s="19">
        <v>7.30695276663932E-2</v>
      </c>
      <c r="L16" s="19">
        <v>5.2268098441621301E-2</v>
      </c>
      <c r="M16" s="19"/>
      <c r="N16" s="19">
        <v>2.0535389025551701E-2</v>
      </c>
      <c r="O16" s="19">
        <v>3.7568670198447701E-2</v>
      </c>
      <c r="P16" s="19">
        <v>7.0398291176479097E-2</v>
      </c>
      <c r="Q16" s="19">
        <v>6.0252601540628101E-2</v>
      </c>
      <c r="R16" s="19"/>
      <c r="S16" s="19">
        <v>2.9124416819002099E-2</v>
      </c>
      <c r="T16" s="19">
        <v>2.0764913693662599E-2</v>
      </c>
      <c r="U16" s="19">
        <v>1.8874343857151501E-2</v>
      </c>
      <c r="V16" s="19">
        <v>3.3204241948562599E-2</v>
      </c>
      <c r="W16" s="19">
        <v>2.2037977354424601E-2</v>
      </c>
      <c r="X16" s="19">
        <v>6.4474359375055204E-2</v>
      </c>
      <c r="Y16" s="19">
        <v>5.1707825492791598E-2</v>
      </c>
      <c r="Z16" s="19">
        <v>5.2925179907999297E-2</v>
      </c>
      <c r="AA16" s="19">
        <v>7.1251761866287497E-2</v>
      </c>
      <c r="AB16" s="19">
        <v>8.0517873209471305E-2</v>
      </c>
      <c r="AC16" s="19">
        <v>6.3106777985411797E-2</v>
      </c>
      <c r="AD16" s="19">
        <v>6.7286485872456697E-2</v>
      </c>
      <c r="AE16" s="19"/>
      <c r="AF16" s="19">
        <v>4.3140484558404801E-2</v>
      </c>
      <c r="AG16" s="19">
        <v>4.5557163761093901E-2</v>
      </c>
      <c r="AH16" s="19">
        <v>6.3735970705086395E-2</v>
      </c>
      <c r="AI16" s="19"/>
      <c r="AJ16" s="19">
        <v>3.4532728293347997E-2</v>
      </c>
      <c r="AK16" s="19">
        <v>3.2304334528996101E-2</v>
      </c>
      <c r="AL16" s="19">
        <v>0</v>
      </c>
      <c r="AM16" s="19">
        <v>0</v>
      </c>
      <c r="AN16" s="19">
        <v>8.8286940029830105E-2</v>
      </c>
      <c r="AO16" s="19"/>
      <c r="AP16" s="19">
        <v>4.0161493955078502E-2</v>
      </c>
      <c r="AQ16" s="19">
        <v>4.5878973893896398E-2</v>
      </c>
      <c r="AR16" s="19">
        <v>4.5032441347946102E-2</v>
      </c>
      <c r="AS16" s="19">
        <v>5.5773868657453297E-2</v>
      </c>
      <c r="AT16" s="19">
        <v>3.1059368087995101E-2</v>
      </c>
      <c r="AU16" s="19"/>
      <c r="AV16" s="19">
        <v>4.1834626550482902E-2</v>
      </c>
      <c r="AW16" s="19">
        <v>3.50095485212445E-2</v>
      </c>
      <c r="AX16" s="19">
        <v>1.3961581128905399E-2</v>
      </c>
      <c r="AY16" s="19">
        <v>6.6090323144470595E-2</v>
      </c>
      <c r="AZ16" s="19">
        <v>2.2337740917607599E-2</v>
      </c>
      <c r="BA16" s="19">
        <v>8.3438621063289697E-2</v>
      </c>
      <c r="BB16" s="19"/>
      <c r="BC16" s="19">
        <v>9.5888989525863902E-2</v>
      </c>
      <c r="BD16" s="19">
        <v>2.3717303539651399E-2</v>
      </c>
      <c r="BE16" s="19">
        <v>3.9340188871301203E-2</v>
      </c>
      <c r="BF16" s="19">
        <v>4.7273801741575201E-2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826</v>
      </c>
      <c r="E2" s="26"/>
    </row>
    <row r="6" spans="2:5" ht="50" customHeight="1" x14ac:dyDescent="0.35">
      <c r="B6" s="20" t="s">
        <v>15</v>
      </c>
      <c r="C6" s="20" t="s">
        <v>831</v>
      </c>
      <c r="D6" s="20" t="s">
        <v>830</v>
      </c>
    </row>
    <row r="7" spans="2:5" x14ac:dyDescent="0.35">
      <c r="B7" s="18" t="s">
        <v>805</v>
      </c>
      <c r="C7" s="17">
        <v>9.7172754086614407E-3</v>
      </c>
      <c r="D7" s="17">
        <v>1.5208536747603099E-2</v>
      </c>
    </row>
    <row r="8" spans="2:5" x14ac:dyDescent="0.35">
      <c r="B8" s="18" t="s">
        <v>598</v>
      </c>
      <c r="C8" s="17">
        <v>1.7601031779412E-2</v>
      </c>
      <c r="D8" s="17">
        <v>1.8358091752429501E-2</v>
      </c>
    </row>
    <row r="9" spans="2:5" x14ac:dyDescent="0.35">
      <c r="B9" s="18" t="s">
        <v>692</v>
      </c>
      <c r="C9" s="17">
        <v>5.0720572584276501E-2</v>
      </c>
      <c r="D9" s="17">
        <v>4.79388800361253E-2</v>
      </c>
    </row>
    <row r="10" spans="2:5" x14ac:dyDescent="0.35">
      <c r="B10" s="18" t="s">
        <v>691</v>
      </c>
      <c r="C10" s="17">
        <v>0.13090923364978699</v>
      </c>
      <c r="D10" s="17">
        <v>0.14857054713845699</v>
      </c>
    </row>
    <row r="11" spans="2:5" x14ac:dyDescent="0.35">
      <c r="B11" s="18" t="s">
        <v>690</v>
      </c>
      <c r="C11" s="17">
        <v>0.230399369043255</v>
      </c>
      <c r="D11" s="17">
        <v>0.24072326950298401</v>
      </c>
    </row>
    <row r="12" spans="2:5" x14ac:dyDescent="0.35">
      <c r="B12" s="18" t="s">
        <v>689</v>
      </c>
      <c r="C12" s="17">
        <v>0.24571668838328101</v>
      </c>
      <c r="D12" s="17">
        <v>0.21831898116897799</v>
      </c>
    </row>
    <row r="13" spans="2:5" x14ac:dyDescent="0.35">
      <c r="B13" s="18" t="s">
        <v>806</v>
      </c>
      <c r="C13" s="17">
        <v>0.26784306600598501</v>
      </c>
      <c r="D13" s="17">
        <v>0.27738818390911502</v>
      </c>
    </row>
    <row r="14" spans="2:5" x14ac:dyDescent="0.35">
      <c r="B14" s="18" t="s">
        <v>100</v>
      </c>
      <c r="C14" s="17">
        <v>4.7092763145342102E-2</v>
      </c>
      <c r="D14" s="17">
        <v>3.3493509744306899E-2</v>
      </c>
    </row>
    <row r="15" spans="2:5" x14ac:dyDescent="0.35">
      <c r="B15" s="16" t="s">
        <v>724</v>
      </c>
      <c r="C15" s="16"/>
      <c r="D15" s="16"/>
    </row>
    <row r="16" spans="2:5" x14ac:dyDescent="0.35">
      <c r="B16" t="s">
        <v>80</v>
      </c>
    </row>
    <row r="17" spans="2:2" x14ac:dyDescent="0.35">
      <c r="B17" t="s">
        <v>81</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805</v>
      </c>
      <c r="C9" s="17">
        <v>9.7172754086614407E-3</v>
      </c>
      <c r="D9" s="17">
        <v>1.39601630834925E-2</v>
      </c>
      <c r="E9" s="17">
        <v>5.6777224463938902E-3</v>
      </c>
      <c r="F9" s="17"/>
      <c r="G9" s="17">
        <v>2.0304220059346199E-2</v>
      </c>
      <c r="H9" s="17">
        <v>0</v>
      </c>
      <c r="I9" s="17">
        <v>9.9587043360989599E-3</v>
      </c>
      <c r="J9" s="17">
        <v>0</v>
      </c>
      <c r="K9" s="17">
        <v>2.7494721886563701E-2</v>
      </c>
      <c r="L9" s="17">
        <v>6.8374121053051597E-3</v>
      </c>
      <c r="M9" s="17"/>
      <c r="N9" s="17">
        <v>1.40844290168374E-2</v>
      </c>
      <c r="O9" s="17">
        <v>0</v>
      </c>
      <c r="P9" s="17">
        <v>6.5973283770744302E-3</v>
      </c>
      <c r="Q9" s="17">
        <v>1.7078215477983601E-2</v>
      </c>
      <c r="R9" s="17"/>
      <c r="S9" s="17">
        <v>1.9222098075886099E-2</v>
      </c>
      <c r="T9" s="17">
        <v>1.0520910793363101E-2</v>
      </c>
      <c r="U9" s="17">
        <v>0</v>
      </c>
      <c r="V9" s="17">
        <v>1.8459663987960201E-2</v>
      </c>
      <c r="W9" s="17">
        <v>0</v>
      </c>
      <c r="X9" s="17">
        <v>0</v>
      </c>
      <c r="Y9" s="17">
        <v>0</v>
      </c>
      <c r="Z9" s="17">
        <v>0</v>
      </c>
      <c r="AA9" s="17">
        <v>1.1985568696832099E-2</v>
      </c>
      <c r="AB9" s="17">
        <v>1.5915393698553201E-2</v>
      </c>
      <c r="AC9" s="17">
        <v>1.9917397130289699E-2</v>
      </c>
      <c r="AD9" s="17">
        <v>0</v>
      </c>
      <c r="AE9" s="17"/>
      <c r="AF9" s="17">
        <v>1.33741986688833E-2</v>
      </c>
      <c r="AG9" s="17">
        <v>1.0222304604312201E-2</v>
      </c>
      <c r="AH9" s="17">
        <v>7.6425033998069603E-3</v>
      </c>
      <c r="AI9" s="17"/>
      <c r="AJ9" s="17">
        <v>0</v>
      </c>
      <c r="AK9" s="17">
        <v>9.5613947730442007E-3</v>
      </c>
      <c r="AL9" s="17">
        <v>1.9198418025871699E-2</v>
      </c>
      <c r="AM9" s="17">
        <v>0.10431112201812601</v>
      </c>
      <c r="AN9" s="17">
        <v>9.4266430284242093E-3</v>
      </c>
      <c r="AO9" s="17"/>
      <c r="AP9" s="17">
        <v>0</v>
      </c>
      <c r="AQ9" s="17">
        <v>4.2255895306953003E-3</v>
      </c>
      <c r="AR9" s="17">
        <v>1.4452641117472201E-2</v>
      </c>
      <c r="AS9" s="17">
        <v>1.3252574039404399E-2</v>
      </c>
      <c r="AT9" s="17">
        <v>2.4454022681081499E-2</v>
      </c>
      <c r="AU9" s="17"/>
      <c r="AV9" s="17">
        <v>8.9713840986516292E-3</v>
      </c>
      <c r="AW9" s="17">
        <v>0</v>
      </c>
      <c r="AX9" s="17">
        <v>1.5783203773391499E-2</v>
      </c>
      <c r="AY9" s="17">
        <v>1.15862862706322E-2</v>
      </c>
      <c r="AZ9" s="17">
        <v>1.7587209807221799E-2</v>
      </c>
      <c r="BA9" s="17">
        <v>1.49151996437757E-2</v>
      </c>
      <c r="BB9" s="17"/>
      <c r="BC9" s="17">
        <v>0</v>
      </c>
      <c r="BD9" s="17">
        <v>1.1685055409251801E-2</v>
      </c>
      <c r="BE9" s="17">
        <v>1.8639798413621698E-2</v>
      </c>
      <c r="BF9" s="17">
        <v>0</v>
      </c>
      <c r="BG9" s="17">
        <v>0</v>
      </c>
    </row>
    <row r="10" spans="2:59" x14ac:dyDescent="0.35">
      <c r="B10" s="18" t="s">
        <v>598</v>
      </c>
      <c r="C10" s="17">
        <v>1.7601031779412E-2</v>
      </c>
      <c r="D10" s="17">
        <v>2.3340707768994901E-2</v>
      </c>
      <c r="E10" s="17">
        <v>1.21581136490422E-2</v>
      </c>
      <c r="F10" s="17"/>
      <c r="G10" s="17">
        <v>6.9164565887374005E-2</v>
      </c>
      <c r="H10" s="17">
        <v>2.4895301663919799E-2</v>
      </c>
      <c r="I10" s="17">
        <v>0</v>
      </c>
      <c r="J10" s="17">
        <v>1.65539400994025E-2</v>
      </c>
      <c r="K10" s="17">
        <v>9.0347294230997896E-3</v>
      </c>
      <c r="L10" s="17">
        <v>0</v>
      </c>
      <c r="M10" s="17"/>
      <c r="N10" s="17">
        <v>0</v>
      </c>
      <c r="O10" s="17">
        <v>1.23460248122336E-2</v>
      </c>
      <c r="P10" s="17">
        <v>2.7823349730672801E-2</v>
      </c>
      <c r="Q10" s="17">
        <v>3.4555432014225798E-2</v>
      </c>
      <c r="R10" s="17"/>
      <c r="S10" s="17">
        <v>0</v>
      </c>
      <c r="T10" s="17">
        <v>1.2342467775094E-2</v>
      </c>
      <c r="U10" s="17">
        <v>1.85994769896735E-2</v>
      </c>
      <c r="V10" s="17">
        <v>1.77051445493106E-2</v>
      </c>
      <c r="W10" s="17">
        <v>2.2546868580786899E-2</v>
      </c>
      <c r="X10" s="17">
        <v>4.2290930539736801E-2</v>
      </c>
      <c r="Y10" s="17">
        <v>1.7898737840916001E-2</v>
      </c>
      <c r="Z10" s="17">
        <v>2.9775091085508399E-2</v>
      </c>
      <c r="AA10" s="17">
        <v>5.2780175830982698E-2</v>
      </c>
      <c r="AB10" s="17">
        <v>0</v>
      </c>
      <c r="AC10" s="17">
        <v>0</v>
      </c>
      <c r="AD10" s="17">
        <v>0</v>
      </c>
      <c r="AE10" s="17"/>
      <c r="AF10" s="17">
        <v>1.78962997176287E-2</v>
      </c>
      <c r="AG10" s="17">
        <v>0</v>
      </c>
      <c r="AH10" s="17">
        <v>1.7736443071227601E-2</v>
      </c>
      <c r="AI10" s="17"/>
      <c r="AJ10" s="17">
        <v>5.1889177616518496E-3</v>
      </c>
      <c r="AK10" s="17">
        <v>1.6145038054104902E-2</v>
      </c>
      <c r="AL10" s="17">
        <v>2.3371330116273899E-2</v>
      </c>
      <c r="AM10" s="17">
        <v>0</v>
      </c>
      <c r="AN10" s="17">
        <v>9.0117050507061494E-3</v>
      </c>
      <c r="AO10" s="17"/>
      <c r="AP10" s="17">
        <v>7.4386174633220004E-3</v>
      </c>
      <c r="AQ10" s="17">
        <v>1.38869335851729E-2</v>
      </c>
      <c r="AR10" s="17">
        <v>1.7594024994834902E-2</v>
      </c>
      <c r="AS10" s="17">
        <v>2.24606526641381E-2</v>
      </c>
      <c r="AT10" s="17">
        <v>2.5604582172019101E-2</v>
      </c>
      <c r="AU10" s="17"/>
      <c r="AV10" s="17">
        <v>9.4602800547778504E-3</v>
      </c>
      <c r="AW10" s="17">
        <v>6.7824903361804797E-3</v>
      </c>
      <c r="AX10" s="17">
        <v>1.9213794864934099E-2</v>
      </c>
      <c r="AY10" s="17">
        <v>1.9636604241423002E-2</v>
      </c>
      <c r="AZ10" s="17">
        <v>4.1330763499946903E-2</v>
      </c>
      <c r="BA10" s="17">
        <v>1.54288300389315E-2</v>
      </c>
      <c r="BB10" s="17"/>
      <c r="BC10" s="17">
        <v>6.4026896635075402E-3</v>
      </c>
      <c r="BD10" s="17">
        <v>5.3801853454062597E-2</v>
      </c>
      <c r="BE10" s="17">
        <v>0</v>
      </c>
      <c r="BF10" s="17">
        <v>2.9838480134514799E-2</v>
      </c>
      <c r="BG10" s="17">
        <v>0</v>
      </c>
    </row>
    <row r="11" spans="2:59" x14ac:dyDescent="0.35">
      <c r="B11" s="18" t="s">
        <v>692</v>
      </c>
      <c r="C11" s="17">
        <v>5.0720572584276501E-2</v>
      </c>
      <c r="D11" s="17">
        <v>6.05806779830141E-2</v>
      </c>
      <c r="E11" s="17">
        <v>4.1469984176484502E-2</v>
      </c>
      <c r="F11" s="17"/>
      <c r="G11" s="17">
        <v>8.4796056135302098E-2</v>
      </c>
      <c r="H11" s="17">
        <v>3.25458991715315E-2</v>
      </c>
      <c r="I11" s="17">
        <v>8.0082276616011194E-2</v>
      </c>
      <c r="J11" s="17">
        <v>4.9194006377416902E-2</v>
      </c>
      <c r="K11" s="17">
        <v>2.7667945686761598E-2</v>
      </c>
      <c r="L11" s="17">
        <v>3.9710621197664303E-2</v>
      </c>
      <c r="M11" s="17"/>
      <c r="N11" s="17">
        <v>2.9486444587335198E-2</v>
      </c>
      <c r="O11" s="17">
        <v>4.2015716283782797E-2</v>
      </c>
      <c r="P11" s="17">
        <v>9.0678526324650899E-2</v>
      </c>
      <c r="Q11" s="17">
        <v>5.0116820329337501E-2</v>
      </c>
      <c r="R11" s="17"/>
      <c r="S11" s="17">
        <v>2.9969125623513601E-2</v>
      </c>
      <c r="T11" s="17">
        <v>2.4425804821532299E-2</v>
      </c>
      <c r="U11" s="17">
        <v>4.1508653319529701E-2</v>
      </c>
      <c r="V11" s="17">
        <v>6.4170015698135602E-2</v>
      </c>
      <c r="W11" s="17">
        <v>7.1446290157676701E-2</v>
      </c>
      <c r="X11" s="17">
        <v>4.1323185674299698E-2</v>
      </c>
      <c r="Y11" s="17">
        <v>1.6158744318273102E-2</v>
      </c>
      <c r="Z11" s="17">
        <v>7.5002731869045505E-2</v>
      </c>
      <c r="AA11" s="17">
        <v>0.111819340926276</v>
      </c>
      <c r="AB11" s="17">
        <v>5.3140427045933199E-2</v>
      </c>
      <c r="AC11" s="17">
        <v>6.5362892322689395E-2</v>
      </c>
      <c r="AD11" s="17">
        <v>3.4784932950713901E-2</v>
      </c>
      <c r="AE11" s="17"/>
      <c r="AF11" s="17">
        <v>6.3704784024314107E-2</v>
      </c>
      <c r="AG11" s="17">
        <v>3.4973569421344601E-2</v>
      </c>
      <c r="AH11" s="17">
        <v>4.1170057845209003E-2</v>
      </c>
      <c r="AI11" s="17"/>
      <c r="AJ11" s="17">
        <v>4.6075484679993103E-2</v>
      </c>
      <c r="AK11" s="17">
        <v>3.9676403318898198E-2</v>
      </c>
      <c r="AL11" s="17">
        <v>5.9527822312438097E-2</v>
      </c>
      <c r="AM11" s="17">
        <v>0</v>
      </c>
      <c r="AN11" s="17">
        <v>7.5417877123538701E-2</v>
      </c>
      <c r="AO11" s="17"/>
      <c r="AP11" s="17">
        <v>4.9424254250406197E-2</v>
      </c>
      <c r="AQ11" s="17">
        <v>5.5369491565601003E-2</v>
      </c>
      <c r="AR11" s="17">
        <v>1.49093755782001E-2</v>
      </c>
      <c r="AS11" s="17">
        <v>9.7733134690001999E-2</v>
      </c>
      <c r="AT11" s="17">
        <v>0</v>
      </c>
      <c r="AU11" s="17"/>
      <c r="AV11" s="17">
        <v>5.2697083196128897E-2</v>
      </c>
      <c r="AW11" s="17">
        <v>3.6950642282676097E-2</v>
      </c>
      <c r="AX11" s="17">
        <v>1.6281986868149401E-2</v>
      </c>
      <c r="AY11" s="17">
        <v>7.4213986656711597E-2</v>
      </c>
      <c r="AZ11" s="17">
        <v>5.1973829153635701E-2</v>
      </c>
      <c r="BA11" s="17">
        <v>6.1248429285634398E-2</v>
      </c>
      <c r="BB11" s="17"/>
      <c r="BC11" s="17">
        <v>3.7985329023374703E-2</v>
      </c>
      <c r="BD11" s="17">
        <v>6.1758048279552398E-2</v>
      </c>
      <c r="BE11" s="17">
        <v>3.88803617839871E-2</v>
      </c>
      <c r="BF11" s="17">
        <v>7.6244224990258097E-2</v>
      </c>
      <c r="BG11" s="17">
        <v>0</v>
      </c>
    </row>
    <row r="12" spans="2:59" x14ac:dyDescent="0.35">
      <c r="B12" s="18" t="s">
        <v>691</v>
      </c>
      <c r="C12" s="17">
        <v>0.13090923364978699</v>
      </c>
      <c r="D12" s="17">
        <v>0.14231694158514899</v>
      </c>
      <c r="E12" s="17">
        <v>0.12055833175448</v>
      </c>
      <c r="F12" s="17"/>
      <c r="G12" s="17">
        <v>0.119052170833211</v>
      </c>
      <c r="H12" s="17">
        <v>0.120572359356624</v>
      </c>
      <c r="I12" s="17">
        <v>0.17685112312179399</v>
      </c>
      <c r="J12" s="17">
        <v>0.16704244645066099</v>
      </c>
      <c r="K12" s="17">
        <v>0.15962043546473401</v>
      </c>
      <c r="L12" s="17">
        <v>5.9119111001012997E-2</v>
      </c>
      <c r="M12" s="17"/>
      <c r="N12" s="17">
        <v>0.10106075748509299</v>
      </c>
      <c r="O12" s="17">
        <v>0.169173631114166</v>
      </c>
      <c r="P12" s="17">
        <v>0.13339773173925901</v>
      </c>
      <c r="Q12" s="17">
        <v>0.124858966649893</v>
      </c>
      <c r="R12" s="17"/>
      <c r="S12" s="17">
        <v>9.8449706326526804E-2</v>
      </c>
      <c r="T12" s="17">
        <v>9.0566664230004298E-2</v>
      </c>
      <c r="U12" s="17">
        <v>0.108242135575885</v>
      </c>
      <c r="V12" s="17">
        <v>0.16862711734102501</v>
      </c>
      <c r="W12" s="17">
        <v>0.16544675652199201</v>
      </c>
      <c r="X12" s="17">
        <v>0.204026494353824</v>
      </c>
      <c r="Y12" s="17">
        <v>0.1807231528138</v>
      </c>
      <c r="Z12" s="17">
        <v>3.1375621960335102E-2</v>
      </c>
      <c r="AA12" s="17">
        <v>0.15582568263295599</v>
      </c>
      <c r="AB12" s="17">
        <v>0.137464084475235</v>
      </c>
      <c r="AC12" s="17">
        <v>0.100173547490362</v>
      </c>
      <c r="AD12" s="17">
        <v>0.13555403490983101</v>
      </c>
      <c r="AE12" s="17"/>
      <c r="AF12" s="17">
        <v>0.153392947911551</v>
      </c>
      <c r="AG12" s="17">
        <v>0.107224619052692</v>
      </c>
      <c r="AH12" s="17">
        <v>0.133342918587566</v>
      </c>
      <c r="AI12" s="17"/>
      <c r="AJ12" s="17">
        <v>0.14887716425361</v>
      </c>
      <c r="AK12" s="17">
        <v>0.10435739968456299</v>
      </c>
      <c r="AL12" s="17">
        <v>0.103431760973503</v>
      </c>
      <c r="AM12" s="17">
        <v>0.28263608827290099</v>
      </c>
      <c r="AN12" s="17">
        <v>0.13391208140124899</v>
      </c>
      <c r="AO12" s="17"/>
      <c r="AP12" s="17">
        <v>0.13054278953085399</v>
      </c>
      <c r="AQ12" s="17">
        <v>0.12041672110384501</v>
      </c>
      <c r="AR12" s="17">
        <v>0.16267543513604901</v>
      </c>
      <c r="AS12" s="17">
        <v>0.16953476761809799</v>
      </c>
      <c r="AT12" s="17">
        <v>8.3663089222173595E-2</v>
      </c>
      <c r="AU12" s="17"/>
      <c r="AV12" s="17">
        <v>0.120544920831091</v>
      </c>
      <c r="AW12" s="17">
        <v>0.13292536000406399</v>
      </c>
      <c r="AX12" s="17">
        <v>0.11672816943717899</v>
      </c>
      <c r="AY12" s="17">
        <v>0.15474140901368999</v>
      </c>
      <c r="AZ12" s="17">
        <v>8.1511626530004197E-2</v>
      </c>
      <c r="BA12" s="17">
        <v>0.14039542939143701</v>
      </c>
      <c r="BB12" s="17"/>
      <c r="BC12" s="17">
        <v>0.141061666511866</v>
      </c>
      <c r="BD12" s="17">
        <v>0.14255778497941099</v>
      </c>
      <c r="BE12" s="17">
        <v>0.13366512138531</v>
      </c>
      <c r="BF12" s="17">
        <v>9.9983440661125605E-2</v>
      </c>
      <c r="BG12" s="17">
        <v>0</v>
      </c>
    </row>
    <row r="13" spans="2:59" x14ac:dyDescent="0.35">
      <c r="B13" s="18" t="s">
        <v>690</v>
      </c>
      <c r="C13" s="17">
        <v>0.230399369043255</v>
      </c>
      <c r="D13" s="17">
        <v>0.219038390619858</v>
      </c>
      <c r="E13" s="17">
        <v>0.23995261994492301</v>
      </c>
      <c r="F13" s="17"/>
      <c r="G13" s="17">
        <v>0.14971173437976301</v>
      </c>
      <c r="H13" s="17">
        <v>0.25347360269792901</v>
      </c>
      <c r="I13" s="17">
        <v>0.26629159835586802</v>
      </c>
      <c r="J13" s="17">
        <v>0.23247892776050899</v>
      </c>
      <c r="K13" s="17">
        <v>0.214784298573723</v>
      </c>
      <c r="L13" s="17">
        <v>0.23955419201550099</v>
      </c>
      <c r="M13" s="17"/>
      <c r="N13" s="17">
        <v>0.20570923617196499</v>
      </c>
      <c r="O13" s="17">
        <v>0.26701503962311102</v>
      </c>
      <c r="P13" s="17">
        <v>0.22927616233642201</v>
      </c>
      <c r="Q13" s="17">
        <v>0.223106374590259</v>
      </c>
      <c r="R13" s="17"/>
      <c r="S13" s="17">
        <v>0.155816604930712</v>
      </c>
      <c r="T13" s="17">
        <v>0.26874618797607602</v>
      </c>
      <c r="U13" s="17">
        <v>0.29412256813328502</v>
      </c>
      <c r="V13" s="17">
        <v>0.169243887602645</v>
      </c>
      <c r="W13" s="17">
        <v>0.22494666309523001</v>
      </c>
      <c r="X13" s="17">
        <v>0.33211348382174499</v>
      </c>
      <c r="Y13" s="17">
        <v>0.205878518846526</v>
      </c>
      <c r="Z13" s="17">
        <v>0.47549538126265001</v>
      </c>
      <c r="AA13" s="17">
        <v>0.112450706118286</v>
      </c>
      <c r="AB13" s="17">
        <v>0.20625220832737901</v>
      </c>
      <c r="AC13" s="17">
        <v>0.20476659638494599</v>
      </c>
      <c r="AD13" s="17">
        <v>0.329995189980271</v>
      </c>
      <c r="AE13" s="17"/>
      <c r="AF13" s="17">
        <v>0.25292739705506001</v>
      </c>
      <c r="AG13" s="17">
        <v>0.24143626546545399</v>
      </c>
      <c r="AH13" s="17">
        <v>0.21781317684771001</v>
      </c>
      <c r="AI13" s="17"/>
      <c r="AJ13" s="17">
        <v>0.27192788413577501</v>
      </c>
      <c r="AK13" s="17">
        <v>0.166622522430734</v>
      </c>
      <c r="AL13" s="17">
        <v>0.30775540627103498</v>
      </c>
      <c r="AM13" s="17">
        <v>0.181318847012506</v>
      </c>
      <c r="AN13" s="17">
        <v>0.25685678603592499</v>
      </c>
      <c r="AO13" s="17"/>
      <c r="AP13" s="17">
        <v>0.304826626872649</v>
      </c>
      <c r="AQ13" s="17">
        <v>0.15843549624338299</v>
      </c>
      <c r="AR13" s="17">
        <v>0.247742191029584</v>
      </c>
      <c r="AS13" s="17">
        <v>0.27438329313139398</v>
      </c>
      <c r="AT13" s="17">
        <v>0.30083513606046203</v>
      </c>
      <c r="AU13" s="17"/>
      <c r="AV13" s="17">
        <v>0.16019160229259599</v>
      </c>
      <c r="AW13" s="17">
        <v>0.31945383449106901</v>
      </c>
      <c r="AX13" s="17">
        <v>0.241527466920717</v>
      </c>
      <c r="AY13" s="17">
        <v>0.22224291501809801</v>
      </c>
      <c r="AZ13" s="17">
        <v>0.25014462465499798</v>
      </c>
      <c r="BA13" s="17">
        <v>0.214626111375877</v>
      </c>
      <c r="BB13" s="17"/>
      <c r="BC13" s="17">
        <v>0.22181306905826401</v>
      </c>
      <c r="BD13" s="17">
        <v>0.27225364572105099</v>
      </c>
      <c r="BE13" s="17">
        <v>0.18795073106927801</v>
      </c>
      <c r="BF13" s="17">
        <v>0.22142417432800801</v>
      </c>
      <c r="BG13" s="17">
        <v>0.39148363642380701</v>
      </c>
    </row>
    <row r="14" spans="2:59" x14ac:dyDescent="0.35">
      <c r="B14" s="18" t="s">
        <v>689</v>
      </c>
      <c r="C14" s="17">
        <v>0.24571668838328101</v>
      </c>
      <c r="D14" s="17">
        <v>0.26747335052636301</v>
      </c>
      <c r="E14" s="17">
        <v>0.22595631627535101</v>
      </c>
      <c r="F14" s="17"/>
      <c r="G14" s="17">
        <v>0.29091290610451698</v>
      </c>
      <c r="H14" s="17">
        <v>0.25662438550817501</v>
      </c>
      <c r="I14" s="17">
        <v>0.17872449663826701</v>
      </c>
      <c r="J14" s="17">
        <v>0.27880921292128702</v>
      </c>
      <c r="K14" s="17">
        <v>0.200876835486029</v>
      </c>
      <c r="L14" s="17">
        <v>0.268757071004882</v>
      </c>
      <c r="M14" s="17"/>
      <c r="N14" s="17">
        <v>0.29109764171202801</v>
      </c>
      <c r="O14" s="17">
        <v>0.214733584187011</v>
      </c>
      <c r="P14" s="17">
        <v>0.26387943606658398</v>
      </c>
      <c r="Q14" s="17">
        <v>0.20897887466443199</v>
      </c>
      <c r="R14" s="17"/>
      <c r="S14" s="17">
        <v>0.27509411823701102</v>
      </c>
      <c r="T14" s="17">
        <v>0.32314157671156402</v>
      </c>
      <c r="U14" s="17">
        <v>0.23272111682353899</v>
      </c>
      <c r="V14" s="17">
        <v>0.24802329767905301</v>
      </c>
      <c r="W14" s="17">
        <v>0.31511435155677597</v>
      </c>
      <c r="X14" s="17">
        <v>0.17477041856335099</v>
      </c>
      <c r="Y14" s="17">
        <v>0.22402484849028401</v>
      </c>
      <c r="Z14" s="17">
        <v>0.103976109693178</v>
      </c>
      <c r="AA14" s="17">
        <v>0.244635945669606</v>
      </c>
      <c r="AB14" s="17">
        <v>0.26736447583832401</v>
      </c>
      <c r="AC14" s="17">
        <v>0.17485842696725201</v>
      </c>
      <c r="AD14" s="17">
        <v>0.21815738751574301</v>
      </c>
      <c r="AE14" s="17"/>
      <c r="AF14" s="17">
        <v>0.20729044423433399</v>
      </c>
      <c r="AG14" s="17">
        <v>0.28970521894197399</v>
      </c>
      <c r="AH14" s="17">
        <v>0.21058754897036999</v>
      </c>
      <c r="AI14" s="17"/>
      <c r="AJ14" s="17">
        <v>0.21417219637450399</v>
      </c>
      <c r="AK14" s="17">
        <v>0.31549307189613401</v>
      </c>
      <c r="AL14" s="17">
        <v>0.187307443745139</v>
      </c>
      <c r="AM14" s="17">
        <v>0.27172399724339702</v>
      </c>
      <c r="AN14" s="17">
        <v>0.232813326920634</v>
      </c>
      <c r="AO14" s="17"/>
      <c r="AP14" s="17">
        <v>0.205135354069823</v>
      </c>
      <c r="AQ14" s="17">
        <v>0.30706529619869499</v>
      </c>
      <c r="AR14" s="17">
        <v>0.19771190979580699</v>
      </c>
      <c r="AS14" s="17">
        <v>0.209461113334343</v>
      </c>
      <c r="AT14" s="17">
        <v>0.29373419000836498</v>
      </c>
      <c r="AU14" s="17"/>
      <c r="AV14" s="17">
        <v>0.303713765670515</v>
      </c>
      <c r="AW14" s="17">
        <v>0.209260827004636</v>
      </c>
      <c r="AX14" s="17">
        <v>0.265560674630825</v>
      </c>
      <c r="AY14" s="17">
        <v>0.249125981558451</v>
      </c>
      <c r="AZ14" s="17">
        <v>0.26866505453964601</v>
      </c>
      <c r="BA14" s="17">
        <v>0.22420328491039401</v>
      </c>
      <c r="BB14" s="17"/>
      <c r="BC14" s="17">
        <v>0.217538391325519</v>
      </c>
      <c r="BD14" s="17">
        <v>0.245141264660411</v>
      </c>
      <c r="BE14" s="17">
        <v>0.27332682893982801</v>
      </c>
      <c r="BF14" s="17">
        <v>0.212671139174435</v>
      </c>
      <c r="BG14" s="17">
        <v>0.13443565512837</v>
      </c>
    </row>
    <row r="15" spans="2:59" x14ac:dyDescent="0.35">
      <c r="B15" s="18" t="s">
        <v>806</v>
      </c>
      <c r="C15" s="17">
        <v>0.26784306600598501</v>
      </c>
      <c r="D15" s="17">
        <v>0.25051103995032198</v>
      </c>
      <c r="E15" s="17">
        <v>0.28584164386217198</v>
      </c>
      <c r="F15" s="17"/>
      <c r="G15" s="17">
        <v>0.20741575610861801</v>
      </c>
      <c r="H15" s="17">
        <v>0.285703185324716</v>
      </c>
      <c r="I15" s="17">
        <v>0.24629009538843299</v>
      </c>
      <c r="J15" s="17">
        <v>0.21380497778510099</v>
      </c>
      <c r="K15" s="17">
        <v>0.29490995990903801</v>
      </c>
      <c r="L15" s="17">
        <v>0.33173025228418002</v>
      </c>
      <c r="M15" s="17"/>
      <c r="N15" s="17">
        <v>0.33318998862194599</v>
      </c>
      <c r="O15" s="17">
        <v>0.23795307154872999</v>
      </c>
      <c r="P15" s="17">
        <v>0.198808342748961</v>
      </c>
      <c r="Q15" s="17">
        <v>0.28089408304986901</v>
      </c>
      <c r="R15" s="17"/>
      <c r="S15" s="17">
        <v>0.392323929987348</v>
      </c>
      <c r="T15" s="17">
        <v>0.249491473998704</v>
      </c>
      <c r="U15" s="17">
        <v>0.24864068953242699</v>
      </c>
      <c r="V15" s="17">
        <v>0.255264755920806</v>
      </c>
      <c r="W15" s="17">
        <v>0.17646431790441999</v>
      </c>
      <c r="X15" s="17">
        <v>0.18305792239207999</v>
      </c>
      <c r="Y15" s="17">
        <v>0.28291651052420402</v>
      </c>
      <c r="Z15" s="17">
        <v>0.17803008905922699</v>
      </c>
      <c r="AA15" s="17">
        <v>0.28121012651771699</v>
      </c>
      <c r="AB15" s="17">
        <v>0.253372859271142</v>
      </c>
      <c r="AC15" s="17">
        <v>0.34939724437243702</v>
      </c>
      <c r="AD15" s="17">
        <v>0.21422196877098501</v>
      </c>
      <c r="AE15" s="17"/>
      <c r="AF15" s="17">
        <v>0.24598445370799599</v>
      </c>
      <c r="AG15" s="17">
        <v>0.27587603632482699</v>
      </c>
      <c r="AH15" s="17">
        <v>0.31830026551009299</v>
      </c>
      <c r="AI15" s="17"/>
      <c r="AJ15" s="17">
        <v>0.28224251889758201</v>
      </c>
      <c r="AK15" s="17">
        <v>0.31584850258775699</v>
      </c>
      <c r="AL15" s="17">
        <v>0.29940781855574</v>
      </c>
      <c r="AM15" s="17">
        <v>0.16000994545306901</v>
      </c>
      <c r="AN15" s="17">
        <v>0.19674885778047499</v>
      </c>
      <c r="AO15" s="17"/>
      <c r="AP15" s="17">
        <v>0.27787253520073601</v>
      </c>
      <c r="AQ15" s="17">
        <v>0.30012720939746901</v>
      </c>
      <c r="AR15" s="17">
        <v>0.279946768020093</v>
      </c>
      <c r="AS15" s="17">
        <v>0.17192192413915999</v>
      </c>
      <c r="AT15" s="17">
        <v>0.240649611767904</v>
      </c>
      <c r="AU15" s="17"/>
      <c r="AV15" s="17">
        <v>0.31411523433151001</v>
      </c>
      <c r="AW15" s="17">
        <v>0.250042844805967</v>
      </c>
      <c r="AX15" s="17">
        <v>0.28508716715906202</v>
      </c>
      <c r="AY15" s="17">
        <v>0.223844465370938</v>
      </c>
      <c r="AZ15" s="17">
        <v>0.26644915089693899</v>
      </c>
      <c r="BA15" s="17">
        <v>0.23190022294378901</v>
      </c>
      <c r="BB15" s="17"/>
      <c r="BC15" s="17">
        <v>0.29143785352548102</v>
      </c>
      <c r="BD15" s="17">
        <v>0.16846849534745301</v>
      </c>
      <c r="BE15" s="17">
        <v>0.29873763345475202</v>
      </c>
      <c r="BF15" s="17">
        <v>0.326099086027829</v>
      </c>
      <c r="BG15" s="17">
        <v>0.47408070844782402</v>
      </c>
    </row>
    <row r="16" spans="2:59" x14ac:dyDescent="0.35">
      <c r="B16" s="18" t="s">
        <v>100</v>
      </c>
      <c r="C16" s="19">
        <v>4.7092763145342102E-2</v>
      </c>
      <c r="D16" s="19">
        <v>2.2778728482805599E-2</v>
      </c>
      <c r="E16" s="19">
        <v>6.8385267891154206E-2</v>
      </c>
      <c r="F16" s="19"/>
      <c r="G16" s="19">
        <v>5.8642590491868797E-2</v>
      </c>
      <c r="H16" s="19">
        <v>2.6185266277105199E-2</v>
      </c>
      <c r="I16" s="19">
        <v>4.1801705543527197E-2</v>
      </c>
      <c r="J16" s="19">
        <v>4.2116488605622601E-2</v>
      </c>
      <c r="K16" s="19">
        <v>6.5611073570051706E-2</v>
      </c>
      <c r="L16" s="19">
        <v>5.4291340391454897E-2</v>
      </c>
      <c r="M16" s="19"/>
      <c r="N16" s="19">
        <v>2.5371502404796999E-2</v>
      </c>
      <c r="O16" s="19">
        <v>5.6762932430965897E-2</v>
      </c>
      <c r="P16" s="19">
        <v>4.9539122676376203E-2</v>
      </c>
      <c r="Q16" s="19">
        <v>6.0411233224000202E-2</v>
      </c>
      <c r="R16" s="19"/>
      <c r="S16" s="19">
        <v>2.9124416819002099E-2</v>
      </c>
      <c r="T16" s="19">
        <v>2.0764913693662599E-2</v>
      </c>
      <c r="U16" s="19">
        <v>5.6165359625659897E-2</v>
      </c>
      <c r="V16" s="19">
        <v>5.8506117221065398E-2</v>
      </c>
      <c r="W16" s="19">
        <v>2.40347521831186E-2</v>
      </c>
      <c r="X16" s="19">
        <v>2.2417564654963799E-2</v>
      </c>
      <c r="Y16" s="19">
        <v>7.2399487165996604E-2</v>
      </c>
      <c r="Z16" s="19">
        <v>0.106344975070057</v>
      </c>
      <c r="AA16" s="19">
        <v>2.9292453607344199E-2</v>
      </c>
      <c r="AB16" s="19">
        <v>6.6490551343433693E-2</v>
      </c>
      <c r="AC16" s="19">
        <v>8.5523895332024299E-2</v>
      </c>
      <c r="AD16" s="19">
        <v>6.7286485872456697E-2</v>
      </c>
      <c r="AE16" s="19"/>
      <c r="AF16" s="19">
        <v>4.5429474680232097E-2</v>
      </c>
      <c r="AG16" s="19">
        <v>4.0561986189396403E-2</v>
      </c>
      <c r="AH16" s="19">
        <v>5.3407085768018198E-2</v>
      </c>
      <c r="AI16" s="19"/>
      <c r="AJ16" s="19">
        <v>3.1515833896884102E-2</v>
      </c>
      <c r="AK16" s="19">
        <v>3.2295667254764099E-2</v>
      </c>
      <c r="AL16" s="19">
        <v>0</v>
      </c>
      <c r="AM16" s="19">
        <v>0</v>
      </c>
      <c r="AN16" s="19">
        <v>8.5812722659048907E-2</v>
      </c>
      <c r="AO16" s="19"/>
      <c r="AP16" s="19">
        <v>2.4759822612209201E-2</v>
      </c>
      <c r="AQ16" s="19">
        <v>4.04732623751385E-2</v>
      </c>
      <c r="AR16" s="19">
        <v>6.4967654327959104E-2</v>
      </c>
      <c r="AS16" s="19">
        <v>4.12525403834604E-2</v>
      </c>
      <c r="AT16" s="19">
        <v>3.1059368087995101E-2</v>
      </c>
      <c r="AU16" s="19"/>
      <c r="AV16" s="19">
        <v>3.0305729524729999E-2</v>
      </c>
      <c r="AW16" s="19">
        <v>4.4584001075408601E-2</v>
      </c>
      <c r="AX16" s="19">
        <v>3.9817536345741103E-2</v>
      </c>
      <c r="AY16" s="19">
        <v>4.4608351870057003E-2</v>
      </c>
      <c r="AZ16" s="19">
        <v>2.2337740917607599E-2</v>
      </c>
      <c r="BA16" s="19">
        <v>9.7282492410161098E-2</v>
      </c>
      <c r="BB16" s="19"/>
      <c r="BC16" s="19">
        <v>8.3761000891988305E-2</v>
      </c>
      <c r="BD16" s="19">
        <v>4.4333852148807702E-2</v>
      </c>
      <c r="BE16" s="19">
        <v>4.87995249532234E-2</v>
      </c>
      <c r="BF16" s="19">
        <v>3.3739454683830099E-2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680</v>
      </c>
      <c r="D7" s="10">
        <v>336</v>
      </c>
      <c r="E7" s="10">
        <v>342</v>
      </c>
      <c r="F7" s="10"/>
      <c r="G7" s="10">
        <v>91</v>
      </c>
      <c r="H7" s="10">
        <v>120</v>
      </c>
      <c r="I7" s="10">
        <v>108</v>
      </c>
      <c r="J7" s="10">
        <v>115</v>
      </c>
      <c r="K7" s="10">
        <v>104</v>
      </c>
      <c r="L7" s="10">
        <v>142</v>
      </c>
      <c r="M7" s="10"/>
      <c r="N7" s="10">
        <v>200</v>
      </c>
      <c r="O7" s="10">
        <v>153</v>
      </c>
      <c r="P7" s="10">
        <v>151</v>
      </c>
      <c r="Q7" s="10">
        <v>176</v>
      </c>
      <c r="R7" s="10"/>
      <c r="S7" s="10">
        <v>100</v>
      </c>
      <c r="T7" s="10">
        <v>88</v>
      </c>
      <c r="U7" s="10">
        <v>48</v>
      </c>
      <c r="V7" s="10">
        <v>52</v>
      </c>
      <c r="W7" s="10">
        <v>42</v>
      </c>
      <c r="X7" s="10">
        <v>45</v>
      </c>
      <c r="Y7" s="10">
        <v>52</v>
      </c>
      <c r="Z7" s="10">
        <v>37</v>
      </c>
      <c r="AA7" s="10">
        <v>72</v>
      </c>
      <c r="AB7" s="10">
        <v>64</v>
      </c>
      <c r="AC7" s="10">
        <v>50</v>
      </c>
      <c r="AD7" s="10">
        <v>30</v>
      </c>
      <c r="AE7" s="10"/>
      <c r="AF7" s="10">
        <v>228</v>
      </c>
      <c r="AG7" s="10">
        <v>269</v>
      </c>
      <c r="AH7" s="10">
        <v>106</v>
      </c>
      <c r="AI7" s="10"/>
      <c r="AJ7" s="10">
        <v>211</v>
      </c>
      <c r="AK7" s="10">
        <v>182</v>
      </c>
      <c r="AL7" s="10">
        <v>48</v>
      </c>
      <c r="AM7" s="10">
        <v>11</v>
      </c>
      <c r="AN7" s="10">
        <v>100</v>
      </c>
      <c r="AO7" s="10"/>
      <c r="AP7" s="10">
        <v>118</v>
      </c>
      <c r="AQ7" s="10">
        <v>224</v>
      </c>
      <c r="AR7" s="10">
        <v>64</v>
      </c>
      <c r="AS7" s="10">
        <v>86</v>
      </c>
      <c r="AT7" s="10">
        <v>37</v>
      </c>
      <c r="AU7" s="10"/>
      <c r="AV7" s="10">
        <v>195</v>
      </c>
      <c r="AW7" s="10">
        <v>127</v>
      </c>
      <c r="AX7" s="10">
        <v>59</v>
      </c>
      <c r="AY7" s="10">
        <v>101</v>
      </c>
      <c r="AZ7" s="10">
        <v>53</v>
      </c>
      <c r="BA7" s="10">
        <v>59</v>
      </c>
      <c r="BB7" s="10"/>
      <c r="BC7" s="10">
        <v>145</v>
      </c>
      <c r="BD7" s="10">
        <v>148</v>
      </c>
      <c r="BE7" s="10">
        <v>208</v>
      </c>
      <c r="BF7" s="10">
        <v>70</v>
      </c>
      <c r="BG7" s="10">
        <v>11</v>
      </c>
    </row>
    <row r="8" spans="2:59" ht="30" customHeight="1" x14ac:dyDescent="0.35">
      <c r="B8" s="11" t="s">
        <v>20</v>
      </c>
      <c r="C8" s="11">
        <v>679</v>
      </c>
      <c r="D8" s="11">
        <v>332</v>
      </c>
      <c r="E8" s="11">
        <v>345</v>
      </c>
      <c r="F8" s="11"/>
      <c r="G8" s="11">
        <v>87</v>
      </c>
      <c r="H8" s="11">
        <v>128</v>
      </c>
      <c r="I8" s="11">
        <v>115</v>
      </c>
      <c r="J8" s="11">
        <v>112</v>
      </c>
      <c r="K8" s="11">
        <v>100</v>
      </c>
      <c r="L8" s="11">
        <v>137</v>
      </c>
      <c r="M8" s="11"/>
      <c r="N8" s="11">
        <v>196</v>
      </c>
      <c r="O8" s="11">
        <v>170</v>
      </c>
      <c r="P8" s="11">
        <v>144</v>
      </c>
      <c r="Q8" s="11">
        <v>169</v>
      </c>
      <c r="R8" s="11"/>
      <c r="S8" s="11">
        <v>98</v>
      </c>
      <c r="T8" s="11">
        <v>90</v>
      </c>
      <c r="U8" s="11">
        <v>50</v>
      </c>
      <c r="V8" s="11">
        <v>62</v>
      </c>
      <c r="W8" s="11">
        <v>44</v>
      </c>
      <c r="X8" s="11">
        <v>56</v>
      </c>
      <c r="Y8" s="11">
        <v>49</v>
      </c>
      <c r="Z8" s="11">
        <v>33</v>
      </c>
      <c r="AA8" s="11">
        <v>68</v>
      </c>
      <c r="AB8" s="11">
        <v>59</v>
      </c>
      <c r="AC8" s="11">
        <v>44</v>
      </c>
      <c r="AD8" s="11">
        <v>27</v>
      </c>
      <c r="AE8" s="11"/>
      <c r="AF8" s="11">
        <v>227</v>
      </c>
      <c r="AG8" s="11">
        <v>269</v>
      </c>
      <c r="AH8" s="11">
        <v>107</v>
      </c>
      <c r="AI8" s="11"/>
      <c r="AJ8" s="11">
        <v>211</v>
      </c>
      <c r="AK8" s="11">
        <v>183</v>
      </c>
      <c r="AL8" s="11">
        <v>49</v>
      </c>
      <c r="AM8" s="11">
        <v>11</v>
      </c>
      <c r="AN8" s="11">
        <v>101</v>
      </c>
      <c r="AO8" s="11"/>
      <c r="AP8" s="11">
        <v>118</v>
      </c>
      <c r="AQ8" s="11">
        <v>222</v>
      </c>
      <c r="AR8" s="11">
        <v>65</v>
      </c>
      <c r="AS8" s="11">
        <v>86</v>
      </c>
      <c r="AT8" s="11">
        <v>39</v>
      </c>
      <c r="AU8" s="11"/>
      <c r="AV8" s="11">
        <v>195</v>
      </c>
      <c r="AW8" s="11">
        <v>129</v>
      </c>
      <c r="AX8" s="11">
        <v>59</v>
      </c>
      <c r="AY8" s="11">
        <v>99</v>
      </c>
      <c r="AZ8" s="11">
        <v>54</v>
      </c>
      <c r="BA8" s="11">
        <v>59</v>
      </c>
      <c r="BB8" s="11"/>
      <c r="BC8" s="11">
        <v>142</v>
      </c>
      <c r="BD8" s="11">
        <v>150</v>
      </c>
      <c r="BE8" s="11">
        <v>210</v>
      </c>
      <c r="BF8" s="11">
        <v>71</v>
      </c>
      <c r="BG8" s="11">
        <v>10</v>
      </c>
    </row>
    <row r="9" spans="2:59" x14ac:dyDescent="0.35">
      <c r="B9" s="18" t="s">
        <v>805</v>
      </c>
      <c r="C9" s="17">
        <v>1.5208536747603099E-2</v>
      </c>
      <c r="D9" s="17">
        <v>1.5216979123828999E-2</v>
      </c>
      <c r="E9" s="17">
        <v>1.2917783815634101E-2</v>
      </c>
      <c r="F9" s="17"/>
      <c r="G9" s="17">
        <v>1.5705036211033599E-2</v>
      </c>
      <c r="H9" s="17">
        <v>9.1985876391120595E-3</v>
      </c>
      <c r="I9" s="17">
        <v>1.8337701950309499E-2</v>
      </c>
      <c r="J9" s="17">
        <v>0</v>
      </c>
      <c r="K9" s="17">
        <v>3.5601339917327203E-2</v>
      </c>
      <c r="L9" s="17">
        <v>1.53986424101345E-2</v>
      </c>
      <c r="M9" s="17"/>
      <c r="N9" s="17">
        <v>1.5286914913556E-2</v>
      </c>
      <c r="O9" s="17">
        <v>1.3652656744060399E-2</v>
      </c>
      <c r="P9" s="17">
        <v>2.0423705235314799E-2</v>
      </c>
      <c r="Q9" s="17">
        <v>1.22572110776707E-2</v>
      </c>
      <c r="R9" s="17"/>
      <c r="S9" s="17">
        <v>2.16316099032881E-2</v>
      </c>
      <c r="T9" s="17">
        <v>1.0520910793363101E-2</v>
      </c>
      <c r="U9" s="17">
        <v>0</v>
      </c>
      <c r="V9" s="17">
        <v>3.7422667597092597E-2</v>
      </c>
      <c r="W9" s="17">
        <v>0</v>
      </c>
      <c r="X9" s="17">
        <v>2.4333269549754299E-2</v>
      </c>
      <c r="Y9" s="17">
        <v>0</v>
      </c>
      <c r="Z9" s="17">
        <v>5.3419795162057603E-2</v>
      </c>
      <c r="AA9" s="17">
        <v>0</v>
      </c>
      <c r="AB9" s="17">
        <v>1.5915393698553201E-2</v>
      </c>
      <c r="AC9" s="17">
        <v>1.9917397130289699E-2</v>
      </c>
      <c r="AD9" s="17">
        <v>0</v>
      </c>
      <c r="AE9" s="17"/>
      <c r="AF9" s="17">
        <v>1.43834441330257E-2</v>
      </c>
      <c r="AG9" s="17">
        <v>2.1215417092998099E-2</v>
      </c>
      <c r="AH9" s="17">
        <v>0</v>
      </c>
      <c r="AI9" s="17"/>
      <c r="AJ9" s="17">
        <v>5.5575635639487798E-3</v>
      </c>
      <c r="AK9" s="17">
        <v>1.6782230214943E-2</v>
      </c>
      <c r="AL9" s="17">
        <v>1.9198418025871699E-2</v>
      </c>
      <c r="AM9" s="17">
        <v>0.10431112201812601</v>
      </c>
      <c r="AN9" s="17">
        <v>9.4266430284242093E-3</v>
      </c>
      <c r="AO9" s="17"/>
      <c r="AP9" s="17">
        <v>0</v>
      </c>
      <c r="AQ9" s="17">
        <v>9.5455391860480802E-3</v>
      </c>
      <c r="AR9" s="17">
        <v>4.5199552307939497E-2</v>
      </c>
      <c r="AS9" s="17">
        <v>1.3252574039404399E-2</v>
      </c>
      <c r="AT9" s="17">
        <v>0</v>
      </c>
      <c r="AU9" s="17"/>
      <c r="AV9" s="17">
        <v>1.08300211804154E-2</v>
      </c>
      <c r="AW9" s="17">
        <v>7.4304669842972298E-3</v>
      </c>
      <c r="AX9" s="17">
        <v>3.5617721805630498E-2</v>
      </c>
      <c r="AY9" s="17">
        <v>1.15862862706322E-2</v>
      </c>
      <c r="AZ9" s="17">
        <v>0</v>
      </c>
      <c r="BA9" s="17">
        <v>2.87590709906471E-2</v>
      </c>
      <c r="BB9" s="17"/>
      <c r="BC9" s="17">
        <v>9.6244246178498593E-3</v>
      </c>
      <c r="BD9" s="17">
        <v>1.40676353651224E-2</v>
      </c>
      <c r="BE9" s="17">
        <v>2.25946302687818E-2</v>
      </c>
      <c r="BF9" s="17">
        <v>1.65878250908469E-2</v>
      </c>
      <c r="BG9" s="17">
        <v>0</v>
      </c>
    </row>
    <row r="10" spans="2:59" x14ac:dyDescent="0.35">
      <c r="B10" s="18" t="s">
        <v>598</v>
      </c>
      <c r="C10" s="17">
        <v>1.8358091752429501E-2</v>
      </c>
      <c r="D10" s="17">
        <v>1.5414890306158099E-2</v>
      </c>
      <c r="E10" s="17">
        <v>2.1282430865942999E-2</v>
      </c>
      <c r="F10" s="17"/>
      <c r="G10" s="17">
        <v>2.0816565079820701E-2</v>
      </c>
      <c r="H10" s="17">
        <v>5.2442308331677297E-2</v>
      </c>
      <c r="I10" s="17">
        <v>1.8522118590700701E-2</v>
      </c>
      <c r="J10" s="17">
        <v>1.6156574565738199E-2</v>
      </c>
      <c r="K10" s="17">
        <v>0</v>
      </c>
      <c r="L10" s="17">
        <v>0</v>
      </c>
      <c r="M10" s="17"/>
      <c r="N10" s="17">
        <v>6.43570193651036E-3</v>
      </c>
      <c r="O10" s="17">
        <v>3.1646586523847497E-2</v>
      </c>
      <c r="P10" s="17">
        <v>1.45931171448092E-2</v>
      </c>
      <c r="Q10" s="17">
        <v>2.1983096965175E-2</v>
      </c>
      <c r="R10" s="17"/>
      <c r="S10" s="17">
        <v>0</v>
      </c>
      <c r="T10" s="17">
        <v>1.0488880492091899E-2</v>
      </c>
      <c r="U10" s="17">
        <v>2.5341359016230001E-2</v>
      </c>
      <c r="V10" s="17">
        <v>1.77051445493106E-2</v>
      </c>
      <c r="W10" s="17">
        <v>0</v>
      </c>
      <c r="X10" s="17">
        <v>0</v>
      </c>
      <c r="Y10" s="17">
        <v>2.56147779279997E-2</v>
      </c>
      <c r="Z10" s="17">
        <v>2.9775091085508399E-2</v>
      </c>
      <c r="AA10" s="17">
        <v>5.56983966281542E-2</v>
      </c>
      <c r="AB10" s="17">
        <v>3.7416827363873903E-2</v>
      </c>
      <c r="AC10" s="17">
        <v>0</v>
      </c>
      <c r="AD10" s="17">
        <v>3.4784932950713901E-2</v>
      </c>
      <c r="AE10" s="17"/>
      <c r="AF10" s="17">
        <v>2.6896571902791499E-2</v>
      </c>
      <c r="AG10" s="17">
        <v>3.7253302373727302E-3</v>
      </c>
      <c r="AH10" s="17">
        <v>5.0179114818784398E-2</v>
      </c>
      <c r="AI10" s="17"/>
      <c r="AJ10" s="17">
        <v>2.0704575247714699E-2</v>
      </c>
      <c r="AK10" s="17">
        <v>9.1604186183882191E-3</v>
      </c>
      <c r="AL10" s="17">
        <v>0</v>
      </c>
      <c r="AM10" s="17">
        <v>0.115063930297991</v>
      </c>
      <c r="AN10" s="17">
        <v>2.13539586987491E-2</v>
      </c>
      <c r="AO10" s="17"/>
      <c r="AP10" s="17">
        <v>9.3118575489360804E-3</v>
      </c>
      <c r="AQ10" s="17">
        <v>3.8939793108422899E-3</v>
      </c>
      <c r="AR10" s="17">
        <v>0</v>
      </c>
      <c r="AS10" s="17">
        <v>6.4648834299713395E-2</v>
      </c>
      <c r="AT10" s="17">
        <v>2.5604582172019101E-2</v>
      </c>
      <c r="AU10" s="17"/>
      <c r="AV10" s="17">
        <v>8.5951512180722292E-3</v>
      </c>
      <c r="AW10" s="17">
        <v>8.4905003045206706E-3</v>
      </c>
      <c r="AX10" s="17">
        <v>0</v>
      </c>
      <c r="AY10" s="17">
        <v>5.55679135808314E-2</v>
      </c>
      <c r="AZ10" s="17">
        <v>1.8414686391614799E-2</v>
      </c>
      <c r="BA10" s="17">
        <v>0</v>
      </c>
      <c r="BB10" s="17"/>
      <c r="BC10" s="17">
        <v>6.6771071183612E-3</v>
      </c>
      <c r="BD10" s="17">
        <v>2.7748811497344102E-2</v>
      </c>
      <c r="BE10" s="17">
        <v>1.5361227580134E-2</v>
      </c>
      <c r="BF10" s="17">
        <v>3.2002151198218198E-2</v>
      </c>
      <c r="BG10" s="17">
        <v>0</v>
      </c>
    </row>
    <row r="11" spans="2:59" x14ac:dyDescent="0.35">
      <c r="B11" s="18" t="s">
        <v>692</v>
      </c>
      <c r="C11" s="17">
        <v>4.79388800361253E-2</v>
      </c>
      <c r="D11" s="17">
        <v>5.6636988578531E-2</v>
      </c>
      <c r="E11" s="17">
        <v>3.9794015065395399E-2</v>
      </c>
      <c r="F11" s="17"/>
      <c r="G11" s="17">
        <v>9.1092959653834904E-2</v>
      </c>
      <c r="H11" s="17">
        <v>1.46177877662007E-2</v>
      </c>
      <c r="I11" s="17">
        <v>6.9860541239040994E-2</v>
      </c>
      <c r="J11" s="17">
        <v>4.82527831021956E-2</v>
      </c>
      <c r="K11" s="17">
        <v>5.6709102340259797E-2</v>
      </c>
      <c r="L11" s="17">
        <v>2.67954832638981E-2</v>
      </c>
      <c r="M11" s="17"/>
      <c r="N11" s="17">
        <v>2.9159924182517699E-2</v>
      </c>
      <c r="O11" s="17">
        <v>3.0061294693839301E-2</v>
      </c>
      <c r="P11" s="17">
        <v>6.9250424674431696E-2</v>
      </c>
      <c r="Q11" s="17">
        <v>6.9529783080378604E-2</v>
      </c>
      <c r="R11" s="17"/>
      <c r="S11" s="17">
        <v>3.1102294171193E-2</v>
      </c>
      <c r="T11" s="17">
        <v>2.0321524814782301E-2</v>
      </c>
      <c r="U11" s="17">
        <v>1.82726202672614E-2</v>
      </c>
      <c r="V11" s="17">
        <v>8.53139352099581E-2</v>
      </c>
      <c r="W11" s="17">
        <v>6.7332066318723405E-2</v>
      </c>
      <c r="X11" s="17">
        <v>2.1984095719256799E-2</v>
      </c>
      <c r="Y11" s="17">
        <v>7.5726353892866402E-2</v>
      </c>
      <c r="Z11" s="17">
        <v>4.9051769258223098E-2</v>
      </c>
      <c r="AA11" s="17">
        <v>8.28267697404345E-2</v>
      </c>
      <c r="AB11" s="17">
        <v>6.3093510537547901E-2</v>
      </c>
      <c r="AC11" s="17">
        <v>3.84664996779625E-2</v>
      </c>
      <c r="AD11" s="17">
        <v>3.4582160735411802E-2</v>
      </c>
      <c r="AE11" s="17"/>
      <c r="AF11" s="17">
        <v>7.5148773758807394E-2</v>
      </c>
      <c r="AG11" s="17">
        <v>2.2495016681588601E-2</v>
      </c>
      <c r="AH11" s="17">
        <v>1.6468487923820201E-2</v>
      </c>
      <c r="AI11" s="17"/>
      <c r="AJ11" s="17">
        <v>4.96889712675374E-2</v>
      </c>
      <c r="AK11" s="17">
        <v>2.39399018821944E-2</v>
      </c>
      <c r="AL11" s="17">
        <v>1.9805129216760899E-2</v>
      </c>
      <c r="AM11" s="17">
        <v>9.5887700807089707E-2</v>
      </c>
      <c r="AN11" s="17">
        <v>7.1283663730051405E-2</v>
      </c>
      <c r="AO11" s="17"/>
      <c r="AP11" s="17">
        <v>4.6376314731535299E-2</v>
      </c>
      <c r="AQ11" s="17">
        <v>3.6585682161961001E-2</v>
      </c>
      <c r="AR11" s="17">
        <v>3.32353866635672E-2</v>
      </c>
      <c r="AS11" s="17">
        <v>8.8496124635404502E-2</v>
      </c>
      <c r="AT11" s="17">
        <v>0</v>
      </c>
      <c r="AU11" s="17"/>
      <c r="AV11" s="17">
        <v>3.09163415007822E-2</v>
      </c>
      <c r="AW11" s="17">
        <v>2.6171339593600199E-2</v>
      </c>
      <c r="AX11" s="17">
        <v>5.3215932629256099E-2</v>
      </c>
      <c r="AY11" s="17">
        <v>0.11491634067684001</v>
      </c>
      <c r="AZ11" s="17">
        <v>2.29160771083321E-2</v>
      </c>
      <c r="BA11" s="17">
        <v>3.2141334178821902E-2</v>
      </c>
      <c r="BB11" s="17"/>
      <c r="BC11" s="17">
        <v>3.83149542787872E-2</v>
      </c>
      <c r="BD11" s="17">
        <v>6.77576608114413E-2</v>
      </c>
      <c r="BE11" s="17">
        <v>3.2659299231577101E-2</v>
      </c>
      <c r="BF11" s="17">
        <v>2.99190912810396E-2</v>
      </c>
      <c r="BG11" s="17">
        <v>0</v>
      </c>
    </row>
    <row r="12" spans="2:59" x14ac:dyDescent="0.35">
      <c r="B12" s="18" t="s">
        <v>691</v>
      </c>
      <c r="C12" s="17">
        <v>0.14857054713845699</v>
      </c>
      <c r="D12" s="17">
        <v>0.14777790823107101</v>
      </c>
      <c r="E12" s="17">
        <v>0.14754573867658499</v>
      </c>
      <c r="F12" s="17"/>
      <c r="G12" s="17">
        <v>0.170721513367771</v>
      </c>
      <c r="H12" s="17">
        <v>0.115519590640571</v>
      </c>
      <c r="I12" s="17">
        <v>0.20997372222959701</v>
      </c>
      <c r="J12" s="17">
        <v>0.156504482105043</v>
      </c>
      <c r="K12" s="17">
        <v>0.147763033526773</v>
      </c>
      <c r="L12" s="17">
        <v>0.10820930056867201</v>
      </c>
      <c r="M12" s="17"/>
      <c r="N12" s="17">
        <v>0.14113498289658999</v>
      </c>
      <c r="O12" s="17">
        <v>0.128609566543225</v>
      </c>
      <c r="P12" s="17">
        <v>0.17331868534770101</v>
      </c>
      <c r="Q12" s="17">
        <v>0.15622687877900701</v>
      </c>
      <c r="R12" s="17"/>
      <c r="S12" s="17">
        <v>0.13483703715103701</v>
      </c>
      <c r="T12" s="17">
        <v>8.7816923989435997E-2</v>
      </c>
      <c r="U12" s="17">
        <v>0.18745593825596901</v>
      </c>
      <c r="V12" s="17">
        <v>9.1390955136597202E-2</v>
      </c>
      <c r="W12" s="17">
        <v>0.215848177376467</v>
      </c>
      <c r="X12" s="17">
        <v>0.19161780889089899</v>
      </c>
      <c r="Y12" s="17">
        <v>0.19123384262613799</v>
      </c>
      <c r="Z12" s="17">
        <v>0.104976168374648</v>
      </c>
      <c r="AA12" s="17">
        <v>0.186378607417441</v>
      </c>
      <c r="AB12" s="17">
        <v>0.22195015887890199</v>
      </c>
      <c r="AC12" s="17">
        <v>9.4766304294776296E-2</v>
      </c>
      <c r="AD12" s="17">
        <v>6.8787993804362499E-2</v>
      </c>
      <c r="AE12" s="17"/>
      <c r="AF12" s="17">
        <v>0.143468395839281</v>
      </c>
      <c r="AG12" s="17">
        <v>0.14418503497989399</v>
      </c>
      <c r="AH12" s="17">
        <v>0.163157073050337</v>
      </c>
      <c r="AI12" s="17"/>
      <c r="AJ12" s="17">
        <v>0.15301686480351601</v>
      </c>
      <c r="AK12" s="17">
        <v>0.130983923196649</v>
      </c>
      <c r="AL12" s="17">
        <v>7.7946588698372204E-2</v>
      </c>
      <c r="AM12" s="17">
        <v>0.178180341874353</v>
      </c>
      <c r="AN12" s="17">
        <v>0.12714702053181801</v>
      </c>
      <c r="AO12" s="17"/>
      <c r="AP12" s="17">
        <v>0.1483599031067</v>
      </c>
      <c r="AQ12" s="17">
        <v>0.13599323074375699</v>
      </c>
      <c r="AR12" s="17">
        <v>0.109433267915997</v>
      </c>
      <c r="AS12" s="17">
        <v>0.189373145722743</v>
      </c>
      <c r="AT12" s="17">
        <v>0.17087972956212499</v>
      </c>
      <c r="AU12" s="17"/>
      <c r="AV12" s="17">
        <v>0.116263038249203</v>
      </c>
      <c r="AW12" s="17">
        <v>0.14806210454857199</v>
      </c>
      <c r="AX12" s="17">
        <v>9.6094049705297904E-2</v>
      </c>
      <c r="AY12" s="17">
        <v>0.18342227005098799</v>
      </c>
      <c r="AZ12" s="17">
        <v>0.185552050195436</v>
      </c>
      <c r="BA12" s="17">
        <v>0.257873057245881</v>
      </c>
      <c r="BB12" s="17"/>
      <c r="BC12" s="17">
        <v>0.11990658062288</v>
      </c>
      <c r="BD12" s="17">
        <v>0.203303606831189</v>
      </c>
      <c r="BE12" s="17">
        <v>0.134554912349866</v>
      </c>
      <c r="BF12" s="17">
        <v>0.15867247051413999</v>
      </c>
      <c r="BG12" s="17">
        <v>0</v>
      </c>
    </row>
    <row r="13" spans="2:59" x14ac:dyDescent="0.35">
      <c r="B13" s="18" t="s">
        <v>690</v>
      </c>
      <c r="C13" s="17">
        <v>0.24072326950298401</v>
      </c>
      <c r="D13" s="17">
        <v>0.25224036755742801</v>
      </c>
      <c r="E13" s="17">
        <v>0.23080160072830999</v>
      </c>
      <c r="F13" s="17"/>
      <c r="G13" s="17">
        <v>0.268541577642465</v>
      </c>
      <c r="H13" s="17">
        <v>0.23516322545177101</v>
      </c>
      <c r="I13" s="17">
        <v>0.21482177162209401</v>
      </c>
      <c r="J13" s="17">
        <v>0.26291777893539198</v>
      </c>
      <c r="K13" s="17">
        <v>0.226549477516993</v>
      </c>
      <c r="L13" s="17">
        <v>0.24224463282481701</v>
      </c>
      <c r="M13" s="17"/>
      <c r="N13" s="17">
        <v>0.19880307735258301</v>
      </c>
      <c r="O13" s="17">
        <v>0.29183332030977199</v>
      </c>
      <c r="P13" s="17">
        <v>0.26221669576048101</v>
      </c>
      <c r="Q13" s="17">
        <v>0.21960051708342099</v>
      </c>
      <c r="R13" s="17"/>
      <c r="S13" s="17">
        <v>0.18073033030949501</v>
      </c>
      <c r="T13" s="17">
        <v>0.27274585993794997</v>
      </c>
      <c r="U13" s="17">
        <v>0.30332460853115101</v>
      </c>
      <c r="V13" s="17">
        <v>0.270228919687169</v>
      </c>
      <c r="W13" s="17">
        <v>0.37199282918298399</v>
      </c>
      <c r="X13" s="17">
        <v>0.20455584235892099</v>
      </c>
      <c r="Y13" s="17">
        <v>0.14833534815155699</v>
      </c>
      <c r="Z13" s="17">
        <v>0.33842005434127898</v>
      </c>
      <c r="AA13" s="17">
        <v>0.161041089617281</v>
      </c>
      <c r="AB13" s="17">
        <v>0.164962801292273</v>
      </c>
      <c r="AC13" s="17">
        <v>0.31751349280518298</v>
      </c>
      <c r="AD13" s="17">
        <v>0.31985311545770601</v>
      </c>
      <c r="AE13" s="17"/>
      <c r="AF13" s="17">
        <v>0.26109458385963102</v>
      </c>
      <c r="AG13" s="17">
        <v>0.23870771416428799</v>
      </c>
      <c r="AH13" s="17">
        <v>0.19532520132959</v>
      </c>
      <c r="AI13" s="17"/>
      <c r="AJ13" s="17">
        <v>0.25786469419096703</v>
      </c>
      <c r="AK13" s="17">
        <v>0.22643117013948899</v>
      </c>
      <c r="AL13" s="17">
        <v>0.32688749953380503</v>
      </c>
      <c r="AM13" s="17">
        <v>0.18988689260396399</v>
      </c>
      <c r="AN13" s="17">
        <v>0.22101244063685299</v>
      </c>
      <c r="AO13" s="17"/>
      <c r="AP13" s="17">
        <v>0.28192958425700898</v>
      </c>
      <c r="AQ13" s="17">
        <v>0.226388633826035</v>
      </c>
      <c r="AR13" s="17">
        <v>0.245300139197763</v>
      </c>
      <c r="AS13" s="17">
        <v>0.28150936402865501</v>
      </c>
      <c r="AT13" s="17">
        <v>0.21845287212599299</v>
      </c>
      <c r="AU13" s="17"/>
      <c r="AV13" s="17">
        <v>0.22255488674711199</v>
      </c>
      <c r="AW13" s="17">
        <v>0.27333595210187001</v>
      </c>
      <c r="AX13" s="17">
        <v>0.265090424387389</v>
      </c>
      <c r="AY13" s="17">
        <v>0.248747583107498</v>
      </c>
      <c r="AZ13" s="17">
        <v>0.22798935341472101</v>
      </c>
      <c r="BA13" s="17">
        <v>0.198406929750615</v>
      </c>
      <c r="BB13" s="17"/>
      <c r="BC13" s="17">
        <v>0.25243394550210402</v>
      </c>
      <c r="BD13" s="17">
        <v>0.25096611674177799</v>
      </c>
      <c r="BE13" s="17">
        <v>0.23968727905769599</v>
      </c>
      <c r="BF13" s="17">
        <v>0.219826549673236</v>
      </c>
      <c r="BG13" s="17">
        <v>0.39148363642380701</v>
      </c>
    </row>
    <row r="14" spans="2:59" x14ac:dyDescent="0.35">
      <c r="B14" s="18" t="s">
        <v>689</v>
      </c>
      <c r="C14" s="17">
        <v>0.21831898116897799</v>
      </c>
      <c r="D14" s="17">
        <v>0.24011977141707999</v>
      </c>
      <c r="E14" s="17">
        <v>0.19838272526030101</v>
      </c>
      <c r="F14" s="17"/>
      <c r="G14" s="17">
        <v>0.19502322260808</v>
      </c>
      <c r="H14" s="17">
        <v>0.23036680509384999</v>
      </c>
      <c r="I14" s="17">
        <v>0.19636159655629901</v>
      </c>
      <c r="J14" s="17">
        <v>0.23091798052312201</v>
      </c>
      <c r="K14" s="17">
        <v>0.21012650974942701</v>
      </c>
      <c r="L14" s="17">
        <v>0.23586547453954201</v>
      </c>
      <c r="M14" s="17"/>
      <c r="N14" s="17">
        <v>0.232533172975776</v>
      </c>
      <c r="O14" s="17">
        <v>0.23987678890717801</v>
      </c>
      <c r="P14" s="17">
        <v>0.21618800534893601</v>
      </c>
      <c r="Q14" s="17">
        <v>0.182037075030619</v>
      </c>
      <c r="R14" s="17"/>
      <c r="S14" s="17">
        <v>0.23879125745666399</v>
      </c>
      <c r="T14" s="17">
        <v>0.315152334727404</v>
      </c>
      <c r="U14" s="17">
        <v>0.13896211759837199</v>
      </c>
      <c r="V14" s="17">
        <v>0.13199274812234599</v>
      </c>
      <c r="W14" s="17">
        <v>0.19031249439137601</v>
      </c>
      <c r="X14" s="17">
        <v>0.288269395501973</v>
      </c>
      <c r="Y14" s="17">
        <v>0.24112237129825101</v>
      </c>
      <c r="Z14" s="17">
        <v>0.22570660828119399</v>
      </c>
      <c r="AA14" s="17">
        <v>0.18882530766364</v>
      </c>
      <c r="AB14" s="17">
        <v>0.216642162448205</v>
      </c>
      <c r="AC14" s="17">
        <v>0.15524335689525701</v>
      </c>
      <c r="AD14" s="17">
        <v>0.19553661425002999</v>
      </c>
      <c r="AE14" s="17"/>
      <c r="AF14" s="17">
        <v>0.198429528413712</v>
      </c>
      <c r="AG14" s="17">
        <v>0.251986170694737</v>
      </c>
      <c r="AH14" s="17">
        <v>0.21186174279252201</v>
      </c>
      <c r="AI14" s="17"/>
      <c r="AJ14" s="17">
        <v>0.21696996588741099</v>
      </c>
      <c r="AK14" s="17">
        <v>0.281913899368754</v>
      </c>
      <c r="AL14" s="17">
        <v>0.19956140609221701</v>
      </c>
      <c r="AM14" s="17">
        <v>7.7716414180702895E-2</v>
      </c>
      <c r="AN14" s="17">
        <v>0.224482734389987</v>
      </c>
      <c r="AO14" s="17"/>
      <c r="AP14" s="17">
        <v>0.21684564202749201</v>
      </c>
      <c r="AQ14" s="17">
        <v>0.28316051668050701</v>
      </c>
      <c r="AR14" s="17">
        <v>0.21043024076708999</v>
      </c>
      <c r="AS14" s="17">
        <v>0.13752778954886799</v>
      </c>
      <c r="AT14" s="17">
        <v>0.189029631029066</v>
      </c>
      <c r="AU14" s="17"/>
      <c r="AV14" s="17">
        <v>0.283898072872243</v>
      </c>
      <c r="AW14" s="17">
        <v>0.25964235603501801</v>
      </c>
      <c r="AX14" s="17">
        <v>0.24772230708500001</v>
      </c>
      <c r="AY14" s="17">
        <v>0.11533170808702101</v>
      </c>
      <c r="AZ14" s="17">
        <v>0.14370660231987201</v>
      </c>
      <c r="BA14" s="17">
        <v>0.24848041821978201</v>
      </c>
      <c r="BB14" s="17"/>
      <c r="BC14" s="17">
        <v>0.21259894674257901</v>
      </c>
      <c r="BD14" s="17">
        <v>0.239587766555167</v>
      </c>
      <c r="BE14" s="17">
        <v>0.217929617227995</v>
      </c>
      <c r="BF14" s="17">
        <v>0.18708128873192001</v>
      </c>
      <c r="BG14" s="17">
        <v>0.13443565512837</v>
      </c>
    </row>
    <row r="15" spans="2:59" x14ac:dyDescent="0.35">
      <c r="B15" s="18" t="s">
        <v>806</v>
      </c>
      <c r="C15" s="17">
        <v>0.27738818390911502</v>
      </c>
      <c r="D15" s="17">
        <v>0.25634989482762799</v>
      </c>
      <c r="E15" s="17">
        <v>0.29900319786528801</v>
      </c>
      <c r="F15" s="17"/>
      <c r="G15" s="17">
        <v>0.19465281019627201</v>
      </c>
      <c r="H15" s="17">
        <v>0.32441316569915002</v>
      </c>
      <c r="I15" s="17">
        <v>0.24615201596362299</v>
      </c>
      <c r="J15" s="17">
        <v>0.24769997013159301</v>
      </c>
      <c r="K15" s="17">
        <v>0.29599873955945</v>
      </c>
      <c r="L15" s="17">
        <v>0.32250274848510702</v>
      </c>
      <c r="M15" s="17"/>
      <c r="N15" s="17">
        <v>0.36102777008658199</v>
      </c>
      <c r="O15" s="17">
        <v>0.22691262339724499</v>
      </c>
      <c r="P15" s="17">
        <v>0.209548844844926</v>
      </c>
      <c r="Q15" s="17">
        <v>0.28896124755199198</v>
      </c>
      <c r="R15" s="17"/>
      <c r="S15" s="17">
        <v>0.35316305230200501</v>
      </c>
      <c r="T15" s="17">
        <v>0.26218865155131099</v>
      </c>
      <c r="U15" s="17">
        <v>0.27047799670535499</v>
      </c>
      <c r="V15" s="17">
        <v>0.328462366783497</v>
      </c>
      <c r="W15" s="17">
        <v>0.15451443273045001</v>
      </c>
      <c r="X15" s="17">
        <v>0.22626687973700399</v>
      </c>
      <c r="Y15" s="17">
        <v>0.28604628564822698</v>
      </c>
      <c r="Z15" s="17">
        <v>0.17265812652451601</v>
      </c>
      <c r="AA15" s="17">
        <v>0.308423406000151</v>
      </c>
      <c r="AB15" s="17">
        <v>0.22730314529475501</v>
      </c>
      <c r="AC15" s="17">
        <v>0.35114620991101703</v>
      </c>
      <c r="AD15" s="17">
        <v>0.279168696929319</v>
      </c>
      <c r="AE15" s="17"/>
      <c r="AF15" s="17">
        <v>0.24791477582570201</v>
      </c>
      <c r="AG15" s="17">
        <v>0.29371952320809303</v>
      </c>
      <c r="AH15" s="17">
        <v>0.28916636586951999</v>
      </c>
      <c r="AI15" s="17"/>
      <c r="AJ15" s="17">
        <v>0.26381674743710598</v>
      </c>
      <c r="AK15" s="17">
        <v>0.29378255709561302</v>
      </c>
      <c r="AL15" s="17">
        <v>0.35660095843297301</v>
      </c>
      <c r="AM15" s="17">
        <v>0.23895359821777301</v>
      </c>
      <c r="AN15" s="17">
        <v>0.246624820836156</v>
      </c>
      <c r="AO15" s="17"/>
      <c r="AP15" s="17">
        <v>0.26328420355677801</v>
      </c>
      <c r="AQ15" s="17">
        <v>0.28040546932938498</v>
      </c>
      <c r="AR15" s="17">
        <v>0.32415355751408398</v>
      </c>
      <c r="AS15" s="17">
        <v>0.19431715235826499</v>
      </c>
      <c r="AT15" s="17">
        <v>0.36497381702280202</v>
      </c>
      <c r="AU15" s="17"/>
      <c r="AV15" s="17">
        <v>0.30031155042834001</v>
      </c>
      <c r="AW15" s="17">
        <v>0.23138662628548201</v>
      </c>
      <c r="AX15" s="17">
        <v>0.30225956438742702</v>
      </c>
      <c r="AY15" s="17">
        <v>0.24343489553946801</v>
      </c>
      <c r="AZ15" s="17">
        <v>0.37908348965241601</v>
      </c>
      <c r="BA15" s="17">
        <v>0.19677005855111099</v>
      </c>
      <c r="BB15" s="17"/>
      <c r="BC15" s="17">
        <v>0.30798930900131499</v>
      </c>
      <c r="BD15" s="17">
        <v>0.16590410157565499</v>
      </c>
      <c r="BE15" s="17">
        <v>0.30703306126601299</v>
      </c>
      <c r="BF15" s="17">
        <v>0.32217116882676899</v>
      </c>
      <c r="BG15" s="17">
        <v>0.47408070844782402</v>
      </c>
    </row>
    <row r="16" spans="2:59" x14ac:dyDescent="0.35">
      <c r="B16" s="18" t="s">
        <v>100</v>
      </c>
      <c r="C16" s="19">
        <v>3.3493509744306899E-2</v>
      </c>
      <c r="D16" s="19">
        <v>1.6243199958274002E-2</v>
      </c>
      <c r="E16" s="19">
        <v>5.0272507722543998E-2</v>
      </c>
      <c r="F16" s="19"/>
      <c r="G16" s="19">
        <v>4.3446315240723503E-2</v>
      </c>
      <c r="H16" s="19">
        <v>1.8278529377667399E-2</v>
      </c>
      <c r="I16" s="19">
        <v>2.5970531848335299E-2</v>
      </c>
      <c r="J16" s="19">
        <v>3.7550430636917598E-2</v>
      </c>
      <c r="K16" s="19">
        <v>2.72517973897702E-2</v>
      </c>
      <c r="L16" s="19">
        <v>4.89837179078291E-2</v>
      </c>
      <c r="M16" s="19"/>
      <c r="N16" s="19">
        <v>1.5618455655885301E-2</v>
      </c>
      <c r="O16" s="19">
        <v>3.7407162880833199E-2</v>
      </c>
      <c r="P16" s="19">
        <v>3.44605216434005E-2</v>
      </c>
      <c r="Q16" s="19">
        <v>4.9404190431737001E-2</v>
      </c>
      <c r="R16" s="19"/>
      <c r="S16" s="19">
        <v>3.9744418706319097E-2</v>
      </c>
      <c r="T16" s="19">
        <v>2.0764913693662599E-2</v>
      </c>
      <c r="U16" s="19">
        <v>5.6165359625659897E-2</v>
      </c>
      <c r="V16" s="19">
        <v>3.74832629140298E-2</v>
      </c>
      <c r="W16" s="19">
        <v>0</v>
      </c>
      <c r="X16" s="19">
        <v>4.29727082421918E-2</v>
      </c>
      <c r="Y16" s="19">
        <v>3.1921020454961799E-2</v>
      </c>
      <c r="Z16" s="19">
        <v>2.5992386972574399E-2</v>
      </c>
      <c r="AA16" s="19">
        <v>1.68064229328981E-2</v>
      </c>
      <c r="AB16" s="19">
        <v>5.2716000485890299E-2</v>
      </c>
      <c r="AC16" s="19">
        <v>2.2946739285514502E-2</v>
      </c>
      <c r="AD16" s="19">
        <v>6.7286485872456697E-2</v>
      </c>
      <c r="AE16" s="19"/>
      <c r="AF16" s="19">
        <v>3.2663926267050697E-2</v>
      </c>
      <c r="AG16" s="19">
        <v>2.39657929410277E-2</v>
      </c>
      <c r="AH16" s="19">
        <v>7.3842014215426896E-2</v>
      </c>
      <c r="AI16" s="19"/>
      <c r="AJ16" s="19">
        <v>3.2380617601799E-2</v>
      </c>
      <c r="AK16" s="19">
        <v>1.7005899483969401E-2</v>
      </c>
      <c r="AL16" s="19">
        <v>0</v>
      </c>
      <c r="AM16" s="19">
        <v>0</v>
      </c>
      <c r="AN16" s="19">
        <v>7.8668718147961295E-2</v>
      </c>
      <c r="AO16" s="19"/>
      <c r="AP16" s="19">
        <v>3.3892494771550402E-2</v>
      </c>
      <c r="AQ16" s="19">
        <v>2.40269487614637E-2</v>
      </c>
      <c r="AR16" s="19">
        <v>3.22478556335603E-2</v>
      </c>
      <c r="AS16" s="19">
        <v>3.0875015366947201E-2</v>
      </c>
      <c r="AT16" s="19">
        <v>3.1059368087995101E-2</v>
      </c>
      <c r="AU16" s="19"/>
      <c r="AV16" s="19">
        <v>2.66309378038324E-2</v>
      </c>
      <c r="AW16" s="19">
        <v>4.5480654146640299E-2</v>
      </c>
      <c r="AX16" s="19">
        <v>0</v>
      </c>
      <c r="AY16" s="19">
        <v>2.6993002686721501E-2</v>
      </c>
      <c r="AZ16" s="19">
        <v>2.2337740917607599E-2</v>
      </c>
      <c r="BA16" s="19">
        <v>3.7569131063142899E-2</v>
      </c>
      <c r="BB16" s="19"/>
      <c r="BC16" s="19">
        <v>5.2454732116122997E-2</v>
      </c>
      <c r="BD16" s="19">
        <v>3.06643006223031E-2</v>
      </c>
      <c r="BE16" s="19">
        <v>3.01799730179374E-2</v>
      </c>
      <c r="BF16" s="19">
        <v>3.3739454683830099E-2</v>
      </c>
      <c r="BG16" s="19">
        <v>0</v>
      </c>
    </row>
    <row r="17" spans="2:2" x14ac:dyDescent="0.35">
      <c r="B17" s="16" t="s">
        <v>724</v>
      </c>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dimension ref="B2:BG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152</v>
      </c>
      <c r="C9" s="17">
        <v>0.61553157533623104</v>
      </c>
      <c r="D9" s="17">
        <v>0.55502124348975701</v>
      </c>
      <c r="E9" s="17">
        <v>0.67578425636698203</v>
      </c>
      <c r="F9" s="17"/>
      <c r="G9" s="17">
        <v>0.49407123675086301</v>
      </c>
      <c r="H9" s="17">
        <v>0.56067587746038805</v>
      </c>
      <c r="I9" s="17">
        <v>0.59416417075580297</v>
      </c>
      <c r="J9" s="17">
        <v>0.66422746914383302</v>
      </c>
      <c r="K9" s="17">
        <v>0.69953034805763903</v>
      </c>
      <c r="L9" s="17">
        <v>0.66261613236070904</v>
      </c>
      <c r="M9" s="17"/>
      <c r="N9" s="17">
        <v>0.60165242466743396</v>
      </c>
      <c r="O9" s="17">
        <v>0.62363376751812005</v>
      </c>
      <c r="P9" s="17">
        <v>0.578635173844949</v>
      </c>
      <c r="Q9" s="17">
        <v>0.65372003296216197</v>
      </c>
      <c r="R9" s="17"/>
      <c r="S9" s="17">
        <v>0.54333942782911204</v>
      </c>
      <c r="T9" s="17">
        <v>0.61576724672442296</v>
      </c>
      <c r="U9" s="17">
        <v>0.67242057303120595</v>
      </c>
      <c r="V9" s="17">
        <v>0.59519389040372594</v>
      </c>
      <c r="W9" s="17">
        <v>0.582783074902677</v>
      </c>
      <c r="X9" s="17">
        <v>0.60275510935165399</v>
      </c>
      <c r="Y9" s="17">
        <v>0.55309496357756804</v>
      </c>
      <c r="Z9" s="17">
        <v>0.638229720899538</v>
      </c>
      <c r="AA9" s="17">
        <v>0.66467330790996204</v>
      </c>
      <c r="AB9" s="17">
        <v>0.676733803180111</v>
      </c>
      <c r="AC9" s="17">
        <v>0.64338622316135796</v>
      </c>
      <c r="AD9" s="17">
        <v>0.70284422334943497</v>
      </c>
      <c r="AE9" s="17"/>
      <c r="AF9" s="17">
        <v>0.57866592757341295</v>
      </c>
      <c r="AG9" s="17">
        <v>0.67960785504095</v>
      </c>
      <c r="AH9" s="17">
        <v>0.55095712169280897</v>
      </c>
      <c r="AI9" s="17"/>
      <c r="AJ9" s="17">
        <v>0.58890848091561698</v>
      </c>
      <c r="AK9" s="17">
        <v>0.64683518129380402</v>
      </c>
      <c r="AL9" s="17">
        <v>0.711899241717593</v>
      </c>
      <c r="AM9" s="17">
        <v>0.427883640597504</v>
      </c>
      <c r="AN9" s="17">
        <v>0.60348557329007801</v>
      </c>
      <c r="AO9" s="17"/>
      <c r="AP9" s="17">
        <v>0.55491634705035298</v>
      </c>
      <c r="AQ9" s="17">
        <v>0.65137814427330998</v>
      </c>
      <c r="AR9" s="17">
        <v>0.67746674716393995</v>
      </c>
      <c r="AS9" s="17">
        <v>0.51779597332177396</v>
      </c>
      <c r="AT9" s="17">
        <v>0.656626641472979</v>
      </c>
      <c r="AU9" s="17"/>
      <c r="AV9" s="17">
        <v>0.66236356790436701</v>
      </c>
      <c r="AW9" s="17">
        <v>0.56482325180419402</v>
      </c>
      <c r="AX9" s="17">
        <v>0.68348917068885495</v>
      </c>
      <c r="AY9" s="17">
        <v>0.50071246124117197</v>
      </c>
      <c r="AZ9" s="17">
        <v>0.62650061891334097</v>
      </c>
      <c r="BA9" s="17">
        <v>0.650482223978607</v>
      </c>
      <c r="BB9" s="17"/>
      <c r="BC9" s="17">
        <v>0.65646856624738803</v>
      </c>
      <c r="BD9" s="17">
        <v>0.59290801156992301</v>
      </c>
      <c r="BE9" s="17">
        <v>0.60885171259832505</v>
      </c>
      <c r="BF9" s="17">
        <v>0.54143014325358496</v>
      </c>
      <c r="BG9" s="17">
        <v>0.61179573480971605</v>
      </c>
    </row>
    <row r="10" spans="2:59" x14ac:dyDescent="0.35">
      <c r="B10" s="18" t="s">
        <v>153</v>
      </c>
      <c r="C10" s="17">
        <v>0.251638886347123</v>
      </c>
      <c r="D10" s="17">
        <v>0.25289835910424302</v>
      </c>
      <c r="E10" s="17">
        <v>0.25073900745210198</v>
      </c>
      <c r="F10" s="17"/>
      <c r="G10" s="17">
        <v>0.237480093327092</v>
      </c>
      <c r="H10" s="17">
        <v>0.27770232158430103</v>
      </c>
      <c r="I10" s="17">
        <v>0.25612539009088098</v>
      </c>
      <c r="J10" s="17">
        <v>0.2910335982026</v>
      </c>
      <c r="K10" s="17">
        <v>0.22173626979399999</v>
      </c>
      <c r="L10" s="17">
        <v>0.224572270380237</v>
      </c>
      <c r="M10" s="17"/>
      <c r="N10" s="17">
        <v>0.29186394443756097</v>
      </c>
      <c r="O10" s="17">
        <v>0.25955176975043998</v>
      </c>
      <c r="P10" s="17">
        <v>0.240705157272353</v>
      </c>
      <c r="Q10" s="17">
        <v>0.210175521799295</v>
      </c>
      <c r="R10" s="17"/>
      <c r="S10" s="17">
        <v>0.27981895856865602</v>
      </c>
      <c r="T10" s="17">
        <v>0.241407984769578</v>
      </c>
      <c r="U10" s="17">
        <v>0.222024060225502</v>
      </c>
      <c r="V10" s="17">
        <v>0.25076636302211103</v>
      </c>
      <c r="W10" s="17">
        <v>0.19602337744925299</v>
      </c>
      <c r="X10" s="17">
        <v>0.29392139255156902</v>
      </c>
      <c r="Y10" s="17">
        <v>0.27428839806982502</v>
      </c>
      <c r="Z10" s="17">
        <v>0.37915712131455398</v>
      </c>
      <c r="AA10" s="17">
        <v>0.21560182202419001</v>
      </c>
      <c r="AB10" s="17">
        <v>0.22337204082004999</v>
      </c>
      <c r="AC10" s="17">
        <v>0.241988092564176</v>
      </c>
      <c r="AD10" s="17">
        <v>0.25236959788695701</v>
      </c>
      <c r="AE10" s="17"/>
      <c r="AF10" s="17">
        <v>0.28387038762552202</v>
      </c>
      <c r="AG10" s="17">
        <v>0.20019202850152301</v>
      </c>
      <c r="AH10" s="17">
        <v>0.33125087358074101</v>
      </c>
      <c r="AI10" s="17"/>
      <c r="AJ10" s="17">
        <v>0.306454406016748</v>
      </c>
      <c r="AK10" s="17">
        <v>0.19302826764525999</v>
      </c>
      <c r="AL10" s="17">
        <v>0.21648356984987199</v>
      </c>
      <c r="AM10" s="17">
        <v>0.456374382997358</v>
      </c>
      <c r="AN10" s="17">
        <v>0.276662875806297</v>
      </c>
      <c r="AO10" s="17"/>
      <c r="AP10" s="17">
        <v>0.35990880251570101</v>
      </c>
      <c r="AQ10" s="17">
        <v>0.19127959321173801</v>
      </c>
      <c r="AR10" s="17">
        <v>0.175761724060887</v>
      </c>
      <c r="AS10" s="17">
        <v>0.35169192598247401</v>
      </c>
      <c r="AT10" s="17">
        <v>0.11909404726524001</v>
      </c>
      <c r="AU10" s="17"/>
      <c r="AV10" s="17">
        <v>0.178355885136948</v>
      </c>
      <c r="AW10" s="17">
        <v>0.367959006771435</v>
      </c>
      <c r="AX10" s="17">
        <v>0.17084478568598499</v>
      </c>
      <c r="AY10" s="17">
        <v>0.35045949704393697</v>
      </c>
      <c r="AZ10" s="17">
        <v>0.12848017218532801</v>
      </c>
      <c r="BA10" s="17">
        <v>0.27818330068172198</v>
      </c>
      <c r="BB10" s="17"/>
      <c r="BC10" s="17">
        <v>0.217728171971798</v>
      </c>
      <c r="BD10" s="17">
        <v>0.25309166449197801</v>
      </c>
      <c r="BE10" s="17">
        <v>0.26785742725640399</v>
      </c>
      <c r="BF10" s="17">
        <v>0.23364301224680001</v>
      </c>
      <c r="BG10" s="17">
        <v>0.20349273435557699</v>
      </c>
    </row>
    <row r="11" spans="2:59" ht="43.5" x14ac:dyDescent="0.35">
      <c r="B11" s="18" t="s">
        <v>836</v>
      </c>
      <c r="C11" s="17">
        <v>0.24190900984074801</v>
      </c>
      <c r="D11" s="17">
        <v>0.22721612527200499</v>
      </c>
      <c r="E11" s="17">
        <v>0.25523541452935899</v>
      </c>
      <c r="F11" s="17"/>
      <c r="G11" s="17">
        <v>0.30976039709826197</v>
      </c>
      <c r="H11" s="17">
        <v>0.25502985381728599</v>
      </c>
      <c r="I11" s="17">
        <v>0.23287737087773699</v>
      </c>
      <c r="J11" s="17">
        <v>0.20970540775228499</v>
      </c>
      <c r="K11" s="17">
        <v>0.23186030823058101</v>
      </c>
      <c r="L11" s="17">
        <v>0.226074306707957</v>
      </c>
      <c r="M11" s="17"/>
      <c r="N11" s="17">
        <v>0.26952220154891798</v>
      </c>
      <c r="O11" s="17">
        <v>0.247127691319113</v>
      </c>
      <c r="P11" s="17">
        <v>0.221440199002265</v>
      </c>
      <c r="Q11" s="17">
        <v>0.22519609350165701</v>
      </c>
      <c r="R11" s="17"/>
      <c r="S11" s="17">
        <v>0.31194931646035601</v>
      </c>
      <c r="T11" s="17">
        <v>0.25832138906608898</v>
      </c>
      <c r="U11" s="17">
        <v>0.245693130325769</v>
      </c>
      <c r="V11" s="17">
        <v>0.260445050672722</v>
      </c>
      <c r="W11" s="17">
        <v>0.21563714680763699</v>
      </c>
      <c r="X11" s="17">
        <v>0.24039364164200999</v>
      </c>
      <c r="Y11" s="17">
        <v>0.18111412027660601</v>
      </c>
      <c r="Z11" s="17">
        <v>0.110304954335534</v>
      </c>
      <c r="AA11" s="17">
        <v>0.22989491901457801</v>
      </c>
      <c r="AB11" s="17">
        <v>0.25140447167506702</v>
      </c>
      <c r="AC11" s="17">
        <v>0.218445823359914</v>
      </c>
      <c r="AD11" s="17">
        <v>0.235086241383091</v>
      </c>
      <c r="AE11" s="17"/>
      <c r="AF11" s="17">
        <v>0.22838691266248401</v>
      </c>
      <c r="AG11" s="17">
        <v>0.25504269944689301</v>
      </c>
      <c r="AH11" s="17">
        <v>0.218378691513678</v>
      </c>
      <c r="AI11" s="17"/>
      <c r="AJ11" s="17">
        <v>0.223159918703285</v>
      </c>
      <c r="AK11" s="17">
        <v>0.28735819223036602</v>
      </c>
      <c r="AL11" s="17">
        <v>0.217242643839339</v>
      </c>
      <c r="AM11" s="17">
        <v>0.17112860593499599</v>
      </c>
      <c r="AN11" s="17">
        <v>0.22257362731883401</v>
      </c>
      <c r="AO11" s="17"/>
      <c r="AP11" s="17">
        <v>0.23245606333381699</v>
      </c>
      <c r="AQ11" s="17">
        <v>0.27315887042077602</v>
      </c>
      <c r="AR11" s="17">
        <v>0.22922709289934001</v>
      </c>
      <c r="AS11" s="17">
        <v>0.182917993834005</v>
      </c>
      <c r="AT11" s="17">
        <v>0.313854627748898</v>
      </c>
      <c r="AU11" s="17"/>
      <c r="AV11" s="17">
        <v>0.311499821487982</v>
      </c>
      <c r="AW11" s="17">
        <v>0.22749034084669401</v>
      </c>
      <c r="AX11" s="17">
        <v>0.222540799955842</v>
      </c>
      <c r="AY11" s="17">
        <v>0.187326965857496</v>
      </c>
      <c r="AZ11" s="17">
        <v>0.30676934878229201</v>
      </c>
      <c r="BA11" s="17">
        <v>0.21194153920334399</v>
      </c>
      <c r="BB11" s="17"/>
      <c r="BC11" s="17">
        <v>0.24971418711361101</v>
      </c>
      <c r="BD11" s="17">
        <v>0.21652751670221601</v>
      </c>
      <c r="BE11" s="17">
        <v>0.23542103796664299</v>
      </c>
      <c r="BF11" s="17">
        <v>0.33186736491573798</v>
      </c>
      <c r="BG11" s="17">
        <v>0.31464051248150099</v>
      </c>
    </row>
    <row r="12" spans="2:59" x14ac:dyDescent="0.35">
      <c r="B12" s="18" t="s">
        <v>157</v>
      </c>
      <c r="C12" s="17">
        <v>0.226709073012623</v>
      </c>
      <c r="D12" s="17">
        <v>0.248485353417117</v>
      </c>
      <c r="E12" s="17">
        <v>0.20559962667596801</v>
      </c>
      <c r="F12" s="17"/>
      <c r="G12" s="17">
        <v>0.167072736108835</v>
      </c>
      <c r="H12" s="17">
        <v>0.158621448333469</v>
      </c>
      <c r="I12" s="17">
        <v>0.18082009387659101</v>
      </c>
      <c r="J12" s="17">
        <v>0.21928461480386199</v>
      </c>
      <c r="K12" s="17">
        <v>0.26978786709139602</v>
      </c>
      <c r="L12" s="17">
        <v>0.33604142596119202</v>
      </c>
      <c r="M12" s="17"/>
      <c r="N12" s="17">
        <v>0.20425222961547501</v>
      </c>
      <c r="O12" s="17">
        <v>0.195105475809774</v>
      </c>
      <c r="P12" s="17">
        <v>0.26934416200299099</v>
      </c>
      <c r="Q12" s="17">
        <v>0.246753387520803</v>
      </c>
      <c r="R12" s="17"/>
      <c r="S12" s="17">
        <v>0.202435094756095</v>
      </c>
      <c r="T12" s="17">
        <v>0.29494600334133603</v>
      </c>
      <c r="U12" s="17">
        <v>0.18320247150256</v>
      </c>
      <c r="V12" s="17">
        <v>0.206482741725874</v>
      </c>
      <c r="W12" s="17">
        <v>0.30653870033338398</v>
      </c>
      <c r="X12" s="17">
        <v>0.163289703228267</v>
      </c>
      <c r="Y12" s="17">
        <v>0.23137098288855301</v>
      </c>
      <c r="Z12" s="17">
        <v>0.26049585024737698</v>
      </c>
      <c r="AA12" s="17">
        <v>0.17915530522457701</v>
      </c>
      <c r="AB12" s="17">
        <v>0.23769475597818601</v>
      </c>
      <c r="AC12" s="17">
        <v>0.28272549979345002</v>
      </c>
      <c r="AD12" s="17">
        <v>0.215713444553957</v>
      </c>
      <c r="AE12" s="17"/>
      <c r="AF12" s="17">
        <v>0.31644705786440602</v>
      </c>
      <c r="AG12" s="17">
        <v>0.17909644427722901</v>
      </c>
      <c r="AH12" s="17">
        <v>0.210351362050191</v>
      </c>
      <c r="AI12" s="17"/>
      <c r="AJ12" s="17">
        <v>0.34365130950019501</v>
      </c>
      <c r="AK12" s="17">
        <v>0.13484219814999501</v>
      </c>
      <c r="AL12" s="17">
        <v>0.182222472566439</v>
      </c>
      <c r="AM12" s="17">
        <v>0.28943489549881601</v>
      </c>
      <c r="AN12" s="17">
        <v>0.196192961459389</v>
      </c>
      <c r="AO12" s="17"/>
      <c r="AP12" s="17">
        <v>0.34396804073416298</v>
      </c>
      <c r="AQ12" s="17">
        <v>0.157029571527523</v>
      </c>
      <c r="AR12" s="17">
        <v>0.18778370456329699</v>
      </c>
      <c r="AS12" s="17">
        <v>0.38796510433128001</v>
      </c>
      <c r="AT12" s="17">
        <v>9.4283627258318806E-2</v>
      </c>
      <c r="AU12" s="17"/>
      <c r="AV12" s="17">
        <v>0.13679586311324801</v>
      </c>
      <c r="AW12" s="17">
        <v>0.32871748618416402</v>
      </c>
      <c r="AX12" s="17">
        <v>0.20934987845233299</v>
      </c>
      <c r="AY12" s="17">
        <v>0.37433510557417699</v>
      </c>
      <c r="AZ12" s="17">
        <v>8.3009581605208396E-2</v>
      </c>
      <c r="BA12" s="17">
        <v>0.21363518398127199</v>
      </c>
      <c r="BB12" s="17"/>
      <c r="BC12" s="17">
        <v>0.26491372588069101</v>
      </c>
      <c r="BD12" s="17">
        <v>0.23211067173804201</v>
      </c>
      <c r="BE12" s="17">
        <v>0.18844339432997201</v>
      </c>
      <c r="BF12" s="17">
        <v>0.20324665360913699</v>
      </c>
      <c r="BG12" s="17">
        <v>8.3120398780252E-2</v>
      </c>
    </row>
    <row r="13" spans="2:59" x14ac:dyDescent="0.35">
      <c r="B13" s="18" t="s">
        <v>154</v>
      </c>
      <c r="C13" s="17">
        <v>0.22479907827428</v>
      </c>
      <c r="D13" s="17">
        <v>0.21597105957540699</v>
      </c>
      <c r="E13" s="17">
        <v>0.234299555037145</v>
      </c>
      <c r="F13" s="17"/>
      <c r="G13" s="17">
        <v>0.23282060884629999</v>
      </c>
      <c r="H13" s="17">
        <v>0.199859277922631</v>
      </c>
      <c r="I13" s="17">
        <v>0.25983480621242899</v>
      </c>
      <c r="J13" s="17">
        <v>0.27549023542990903</v>
      </c>
      <c r="K13" s="17">
        <v>0.19278575949068499</v>
      </c>
      <c r="L13" s="17">
        <v>0.19167840876544001</v>
      </c>
      <c r="M13" s="17"/>
      <c r="N13" s="17">
        <v>0.24039763165303901</v>
      </c>
      <c r="O13" s="17">
        <v>0.20551399198770001</v>
      </c>
      <c r="P13" s="17">
        <v>0.20808519179305299</v>
      </c>
      <c r="Q13" s="17">
        <v>0.24317685382014601</v>
      </c>
      <c r="R13" s="17"/>
      <c r="S13" s="17">
        <v>0.20408114301465699</v>
      </c>
      <c r="T13" s="17">
        <v>0.21464396994789001</v>
      </c>
      <c r="U13" s="17">
        <v>0.26006834145630697</v>
      </c>
      <c r="V13" s="17">
        <v>0.23693712337106199</v>
      </c>
      <c r="W13" s="17">
        <v>0.25170557625276702</v>
      </c>
      <c r="X13" s="17">
        <v>0.28376429545361098</v>
      </c>
      <c r="Y13" s="17">
        <v>0.192384425308051</v>
      </c>
      <c r="Z13" s="17">
        <v>0.25667282591979401</v>
      </c>
      <c r="AA13" s="17">
        <v>0.18621083864107801</v>
      </c>
      <c r="AB13" s="17">
        <v>0.23812800465228101</v>
      </c>
      <c r="AC13" s="17">
        <v>0.19990200661122201</v>
      </c>
      <c r="AD13" s="17">
        <v>0.18238443981540101</v>
      </c>
      <c r="AE13" s="17"/>
      <c r="AF13" s="17">
        <v>0.21856117958107901</v>
      </c>
      <c r="AG13" s="17">
        <v>0.229198077837348</v>
      </c>
      <c r="AH13" s="17">
        <v>0.181617304121482</v>
      </c>
      <c r="AI13" s="17"/>
      <c r="AJ13" s="17">
        <v>0.19647469787171901</v>
      </c>
      <c r="AK13" s="17">
        <v>0.24739333876359701</v>
      </c>
      <c r="AL13" s="17">
        <v>0.23725342978237901</v>
      </c>
      <c r="AM13" s="17">
        <v>0.21310061131265901</v>
      </c>
      <c r="AN13" s="17">
        <v>0.2114328642552</v>
      </c>
      <c r="AO13" s="17"/>
      <c r="AP13" s="17">
        <v>0.18963068981277301</v>
      </c>
      <c r="AQ13" s="17">
        <v>0.240645185725539</v>
      </c>
      <c r="AR13" s="17">
        <v>0.25076924927422001</v>
      </c>
      <c r="AS13" s="17">
        <v>0.169082346274537</v>
      </c>
      <c r="AT13" s="17">
        <v>0.227886517555382</v>
      </c>
      <c r="AU13" s="17"/>
      <c r="AV13" s="17">
        <v>0.24570071400169299</v>
      </c>
      <c r="AW13" s="17">
        <v>0.187113418156509</v>
      </c>
      <c r="AX13" s="17">
        <v>0.23644418436343001</v>
      </c>
      <c r="AY13" s="17">
        <v>0.17526675005630901</v>
      </c>
      <c r="AZ13" s="17">
        <v>0.25946215731134298</v>
      </c>
      <c r="BA13" s="17">
        <v>0.24331790951444801</v>
      </c>
      <c r="BB13" s="17"/>
      <c r="BC13" s="17">
        <v>0.21528896525216201</v>
      </c>
      <c r="BD13" s="17">
        <v>0.238827711210957</v>
      </c>
      <c r="BE13" s="17">
        <v>0.204565394014872</v>
      </c>
      <c r="BF13" s="17">
        <v>0.238924283450725</v>
      </c>
      <c r="BG13" s="17">
        <v>0.24307351238720501</v>
      </c>
    </row>
    <row r="14" spans="2:59" ht="43.5" x14ac:dyDescent="0.35">
      <c r="B14" s="18" t="s">
        <v>155</v>
      </c>
      <c r="C14" s="17">
        <v>0.221995402476689</v>
      </c>
      <c r="D14" s="17">
        <v>0.26964219857336602</v>
      </c>
      <c r="E14" s="17">
        <v>0.175961792985319</v>
      </c>
      <c r="F14" s="17"/>
      <c r="G14" s="17">
        <v>0.22695816148428199</v>
      </c>
      <c r="H14" s="17">
        <v>0.25584919090191799</v>
      </c>
      <c r="I14" s="17">
        <v>0.17441577451763199</v>
      </c>
      <c r="J14" s="17">
        <v>0.212758452332138</v>
      </c>
      <c r="K14" s="17">
        <v>0.251563984675994</v>
      </c>
      <c r="L14" s="17">
        <v>0.217485747330737</v>
      </c>
      <c r="M14" s="17"/>
      <c r="N14" s="17">
        <v>0.26834188364001099</v>
      </c>
      <c r="O14" s="17">
        <v>0.20591928761887399</v>
      </c>
      <c r="P14" s="17">
        <v>0.18044207977856799</v>
      </c>
      <c r="Q14" s="17">
        <v>0.22572617646309501</v>
      </c>
      <c r="R14" s="17"/>
      <c r="S14" s="17">
        <v>0.21273494660734699</v>
      </c>
      <c r="T14" s="17">
        <v>0.15960336827229599</v>
      </c>
      <c r="U14" s="17">
        <v>0.21167203333668799</v>
      </c>
      <c r="V14" s="17">
        <v>0.17388093970027399</v>
      </c>
      <c r="W14" s="17">
        <v>0.241081539038488</v>
      </c>
      <c r="X14" s="17">
        <v>0.24118207570178901</v>
      </c>
      <c r="Y14" s="17">
        <v>0.24434948687868899</v>
      </c>
      <c r="Z14" s="17">
        <v>0.272927224531475</v>
      </c>
      <c r="AA14" s="17">
        <v>0.29085328603337202</v>
      </c>
      <c r="AB14" s="17">
        <v>0.25866074288649898</v>
      </c>
      <c r="AC14" s="17">
        <v>0.18472243478663</v>
      </c>
      <c r="AD14" s="17">
        <v>0.17763059664703401</v>
      </c>
      <c r="AE14" s="17"/>
      <c r="AF14" s="17">
        <v>0.22707337246744899</v>
      </c>
      <c r="AG14" s="17">
        <v>0.23692300019565499</v>
      </c>
      <c r="AH14" s="17">
        <v>0.18025555026815099</v>
      </c>
      <c r="AI14" s="17"/>
      <c r="AJ14" s="17">
        <v>0.21950902239228101</v>
      </c>
      <c r="AK14" s="17">
        <v>0.24841534401033299</v>
      </c>
      <c r="AL14" s="17">
        <v>0.247301607878575</v>
      </c>
      <c r="AM14" s="17">
        <v>9.3774568024681898E-2</v>
      </c>
      <c r="AN14" s="17">
        <v>0.185587571861935</v>
      </c>
      <c r="AO14" s="17"/>
      <c r="AP14" s="17">
        <v>0.20262159387956599</v>
      </c>
      <c r="AQ14" s="17">
        <v>0.259511460434244</v>
      </c>
      <c r="AR14" s="17">
        <v>0.239735893155853</v>
      </c>
      <c r="AS14" s="17">
        <v>0.172523398398507</v>
      </c>
      <c r="AT14" s="17">
        <v>0.21123779636177101</v>
      </c>
      <c r="AU14" s="17"/>
      <c r="AV14" s="17">
        <v>0.247967803508301</v>
      </c>
      <c r="AW14" s="17">
        <v>0.20982606129690101</v>
      </c>
      <c r="AX14" s="17">
        <v>0.237659205101069</v>
      </c>
      <c r="AY14" s="17">
        <v>0.20691085273625201</v>
      </c>
      <c r="AZ14" s="17">
        <v>0.242782231264145</v>
      </c>
      <c r="BA14" s="17">
        <v>0.193654186494223</v>
      </c>
      <c r="BB14" s="17"/>
      <c r="BC14" s="17">
        <v>0.19724823616742301</v>
      </c>
      <c r="BD14" s="17">
        <v>0.21078588761170799</v>
      </c>
      <c r="BE14" s="17">
        <v>0.23963595803764601</v>
      </c>
      <c r="BF14" s="17">
        <v>0.27250850473615901</v>
      </c>
      <c r="BG14" s="17">
        <v>0.25102129869728301</v>
      </c>
    </row>
    <row r="15" spans="2:59" ht="29" x14ac:dyDescent="0.35">
      <c r="B15" s="18" t="s">
        <v>156</v>
      </c>
      <c r="C15" s="17">
        <v>0.21443239630650099</v>
      </c>
      <c r="D15" s="17">
        <v>0.226032308524696</v>
      </c>
      <c r="E15" s="17">
        <v>0.201573280536126</v>
      </c>
      <c r="F15" s="17"/>
      <c r="G15" s="17">
        <v>0.17653085401284399</v>
      </c>
      <c r="H15" s="17">
        <v>0.19405338841601599</v>
      </c>
      <c r="I15" s="17">
        <v>0.205212912114214</v>
      </c>
      <c r="J15" s="17">
        <v>0.20123204827476801</v>
      </c>
      <c r="K15" s="17">
        <v>0.22861507703755901</v>
      </c>
      <c r="L15" s="17">
        <v>0.26491796346764401</v>
      </c>
      <c r="M15" s="17"/>
      <c r="N15" s="17">
        <v>0.19856229607873799</v>
      </c>
      <c r="O15" s="17">
        <v>0.22137624993139701</v>
      </c>
      <c r="P15" s="17">
        <v>0.20631439715668401</v>
      </c>
      <c r="Q15" s="17">
        <v>0.23187284739626701</v>
      </c>
      <c r="R15" s="17"/>
      <c r="S15" s="17">
        <v>0.20079769375571399</v>
      </c>
      <c r="T15" s="17">
        <v>0.20845685195674199</v>
      </c>
      <c r="U15" s="17">
        <v>0.21837320797188101</v>
      </c>
      <c r="V15" s="17">
        <v>0.24644773099921699</v>
      </c>
      <c r="W15" s="17">
        <v>0.24804628591746899</v>
      </c>
      <c r="X15" s="17">
        <v>0.22537118397370601</v>
      </c>
      <c r="Y15" s="17">
        <v>0.19703274521080899</v>
      </c>
      <c r="Z15" s="17">
        <v>0.23583259744671201</v>
      </c>
      <c r="AA15" s="17">
        <v>0.18986397095958399</v>
      </c>
      <c r="AB15" s="17">
        <v>0.18249349642507601</v>
      </c>
      <c r="AC15" s="17">
        <v>0.273524940038257</v>
      </c>
      <c r="AD15" s="17">
        <v>0.190960163225493</v>
      </c>
      <c r="AE15" s="17"/>
      <c r="AF15" s="17">
        <v>0.254107552961088</v>
      </c>
      <c r="AG15" s="17">
        <v>0.18562502071673101</v>
      </c>
      <c r="AH15" s="17">
        <v>0.24050404570894099</v>
      </c>
      <c r="AI15" s="17"/>
      <c r="AJ15" s="17">
        <v>0.29257103955501501</v>
      </c>
      <c r="AK15" s="17">
        <v>0.152042289437542</v>
      </c>
      <c r="AL15" s="17">
        <v>0.197025785362266</v>
      </c>
      <c r="AM15" s="17">
        <v>0.14695271646026001</v>
      </c>
      <c r="AN15" s="17">
        <v>0.228416946803608</v>
      </c>
      <c r="AO15" s="17"/>
      <c r="AP15" s="17">
        <v>0.31042297610806702</v>
      </c>
      <c r="AQ15" s="17">
        <v>0.17040288774676199</v>
      </c>
      <c r="AR15" s="17">
        <v>0.20962195748832901</v>
      </c>
      <c r="AS15" s="17">
        <v>0.227037526163237</v>
      </c>
      <c r="AT15" s="17">
        <v>0.134844972403491</v>
      </c>
      <c r="AU15" s="17"/>
      <c r="AV15" s="17">
        <v>0.16992185839368401</v>
      </c>
      <c r="AW15" s="17">
        <v>0.273217385127697</v>
      </c>
      <c r="AX15" s="17">
        <v>0.21793324107136799</v>
      </c>
      <c r="AY15" s="17">
        <v>0.26779965179055498</v>
      </c>
      <c r="AZ15" s="17">
        <v>0.14688707863227499</v>
      </c>
      <c r="BA15" s="17">
        <v>0.184637187809676</v>
      </c>
      <c r="BB15" s="17"/>
      <c r="BC15" s="17">
        <v>0.27153438619435299</v>
      </c>
      <c r="BD15" s="17">
        <v>0.188785050915042</v>
      </c>
      <c r="BE15" s="17">
        <v>0.223901025174434</v>
      </c>
      <c r="BF15" s="17">
        <v>0.155033546869423</v>
      </c>
      <c r="BG15" s="17">
        <v>0.14090295154338001</v>
      </c>
    </row>
    <row r="16" spans="2:59" ht="43.5" x14ac:dyDescent="0.35">
      <c r="B16" s="18" t="s">
        <v>158</v>
      </c>
      <c r="C16" s="17">
        <v>0.19306925659315899</v>
      </c>
      <c r="D16" s="17">
        <v>0.188268263271966</v>
      </c>
      <c r="E16" s="17">
        <v>0.199275192437119</v>
      </c>
      <c r="F16" s="17"/>
      <c r="G16" s="17">
        <v>0.22803993590143801</v>
      </c>
      <c r="H16" s="17">
        <v>0.24570011924502799</v>
      </c>
      <c r="I16" s="17">
        <v>0.20983895583392301</v>
      </c>
      <c r="J16" s="17">
        <v>0.148283296456933</v>
      </c>
      <c r="K16" s="17">
        <v>0.185571950246498</v>
      </c>
      <c r="L16" s="17">
        <v>0.15473366176877701</v>
      </c>
      <c r="M16" s="17"/>
      <c r="N16" s="17">
        <v>0.20930183447782599</v>
      </c>
      <c r="O16" s="17">
        <v>0.20411318520407401</v>
      </c>
      <c r="P16" s="17">
        <v>0.176404888405891</v>
      </c>
      <c r="Q16" s="17">
        <v>0.17713424291198099</v>
      </c>
      <c r="R16" s="17"/>
      <c r="S16" s="17">
        <v>0.205536709696337</v>
      </c>
      <c r="T16" s="17">
        <v>0.163299477421221</v>
      </c>
      <c r="U16" s="17">
        <v>0.202980518420845</v>
      </c>
      <c r="V16" s="17">
        <v>0.221238361930506</v>
      </c>
      <c r="W16" s="17">
        <v>0.202578703166853</v>
      </c>
      <c r="X16" s="17">
        <v>0.156744601521459</v>
      </c>
      <c r="Y16" s="17">
        <v>0.21867275533349501</v>
      </c>
      <c r="Z16" s="17">
        <v>0.16370087980317699</v>
      </c>
      <c r="AA16" s="17">
        <v>0.186282502021936</v>
      </c>
      <c r="AB16" s="17">
        <v>0.17792400159705399</v>
      </c>
      <c r="AC16" s="17">
        <v>0.25048038169300002</v>
      </c>
      <c r="AD16" s="17">
        <v>0.184094124895712</v>
      </c>
      <c r="AE16" s="17"/>
      <c r="AF16" s="17">
        <v>0.12458024505114999</v>
      </c>
      <c r="AG16" s="17">
        <v>0.25962989720564</v>
      </c>
      <c r="AH16" s="17">
        <v>0.141370987458147</v>
      </c>
      <c r="AI16" s="17"/>
      <c r="AJ16" s="17">
        <v>0.12476123990909101</v>
      </c>
      <c r="AK16" s="17">
        <v>0.27693706949704899</v>
      </c>
      <c r="AL16" s="17">
        <v>0.223752426551585</v>
      </c>
      <c r="AM16" s="17">
        <v>4.97864298837268E-2</v>
      </c>
      <c r="AN16" s="17">
        <v>0.15434948824074601</v>
      </c>
      <c r="AO16" s="17"/>
      <c r="AP16" s="17">
        <v>0.11427456178529299</v>
      </c>
      <c r="AQ16" s="17">
        <v>0.25178611739100298</v>
      </c>
      <c r="AR16" s="17">
        <v>0.239716132205994</v>
      </c>
      <c r="AS16" s="17">
        <v>7.8861811089912803E-2</v>
      </c>
      <c r="AT16" s="17">
        <v>0.413083920891747</v>
      </c>
      <c r="AU16" s="17"/>
      <c r="AV16" s="17">
        <v>0.26860717841750797</v>
      </c>
      <c r="AW16" s="17">
        <v>0.110569597999918</v>
      </c>
      <c r="AX16" s="17">
        <v>0.24150316735775099</v>
      </c>
      <c r="AY16" s="17">
        <v>8.2094708987226303E-2</v>
      </c>
      <c r="AZ16" s="17">
        <v>0.39417874317330198</v>
      </c>
      <c r="BA16" s="17">
        <v>0.16810980982384899</v>
      </c>
      <c r="BB16" s="17"/>
      <c r="BC16" s="17">
        <v>0.14885951160382699</v>
      </c>
      <c r="BD16" s="17">
        <v>0.19221148320710901</v>
      </c>
      <c r="BE16" s="17">
        <v>0.20068433362698099</v>
      </c>
      <c r="BF16" s="17">
        <v>0.24870000779200199</v>
      </c>
      <c r="BG16" s="17">
        <v>0.32966117864536998</v>
      </c>
    </row>
    <row r="17" spans="2:59" ht="29" x14ac:dyDescent="0.35">
      <c r="B17" s="18" t="s">
        <v>160</v>
      </c>
      <c r="C17" s="17">
        <v>0.16256500147081801</v>
      </c>
      <c r="D17" s="17">
        <v>0.16791409223118101</v>
      </c>
      <c r="E17" s="17">
        <v>0.15765685288523101</v>
      </c>
      <c r="F17" s="17"/>
      <c r="G17" s="17">
        <v>0.172051900660007</v>
      </c>
      <c r="H17" s="17">
        <v>0.16444362858501399</v>
      </c>
      <c r="I17" s="17">
        <v>0.16102002205110699</v>
      </c>
      <c r="J17" s="17">
        <v>0.13601084544952</v>
      </c>
      <c r="K17" s="17">
        <v>0.15851115507152</v>
      </c>
      <c r="L17" s="17">
        <v>0.180177922076876</v>
      </c>
      <c r="M17" s="17"/>
      <c r="N17" s="17">
        <v>0.176164486399457</v>
      </c>
      <c r="O17" s="17">
        <v>0.16872019397782001</v>
      </c>
      <c r="P17" s="17">
        <v>0.141548093204478</v>
      </c>
      <c r="Q17" s="17">
        <v>0.15831440891158999</v>
      </c>
      <c r="R17" s="17"/>
      <c r="S17" s="17">
        <v>0.15137290006799201</v>
      </c>
      <c r="T17" s="17">
        <v>0.17117814291983399</v>
      </c>
      <c r="U17" s="17">
        <v>0.12758758910045601</v>
      </c>
      <c r="V17" s="17">
        <v>0.19746385386898299</v>
      </c>
      <c r="W17" s="17">
        <v>0.15126329544410999</v>
      </c>
      <c r="X17" s="17">
        <v>0.21974048609212099</v>
      </c>
      <c r="Y17" s="17">
        <v>0.146977418112546</v>
      </c>
      <c r="Z17" s="17">
        <v>6.6074037785861503E-2</v>
      </c>
      <c r="AA17" s="17">
        <v>0.110600221182635</v>
      </c>
      <c r="AB17" s="17">
        <v>0.19387014402097399</v>
      </c>
      <c r="AC17" s="17">
        <v>0.172716891459509</v>
      </c>
      <c r="AD17" s="17">
        <v>0.270690144835323</v>
      </c>
      <c r="AE17" s="17"/>
      <c r="AF17" s="17">
        <v>0.150420253461653</v>
      </c>
      <c r="AG17" s="17">
        <v>0.176661991662556</v>
      </c>
      <c r="AH17" s="17">
        <v>0.16155971516118101</v>
      </c>
      <c r="AI17" s="17"/>
      <c r="AJ17" s="17">
        <v>0.13834406378018199</v>
      </c>
      <c r="AK17" s="17">
        <v>0.176317663168507</v>
      </c>
      <c r="AL17" s="17">
        <v>0.212274741662969</v>
      </c>
      <c r="AM17" s="17">
        <v>0.16760491641418401</v>
      </c>
      <c r="AN17" s="17">
        <v>0.152441164930013</v>
      </c>
      <c r="AO17" s="17"/>
      <c r="AP17" s="17">
        <v>0.14746712899469699</v>
      </c>
      <c r="AQ17" s="17">
        <v>0.18162548080535801</v>
      </c>
      <c r="AR17" s="17">
        <v>0.227541349002572</v>
      </c>
      <c r="AS17" s="17">
        <v>0.113960691273191</v>
      </c>
      <c r="AT17" s="17">
        <v>0.15664319664711701</v>
      </c>
      <c r="AU17" s="17"/>
      <c r="AV17" s="17">
        <v>0.17911825905252901</v>
      </c>
      <c r="AW17" s="17">
        <v>0.169308548717994</v>
      </c>
      <c r="AX17" s="17">
        <v>0.22494926203405499</v>
      </c>
      <c r="AY17" s="17">
        <v>0.10896674715752599</v>
      </c>
      <c r="AZ17" s="17">
        <v>0.15605156139526899</v>
      </c>
      <c r="BA17" s="17">
        <v>0.16120219067577801</v>
      </c>
      <c r="BB17" s="17"/>
      <c r="BC17" s="17">
        <v>0.14371192917804401</v>
      </c>
      <c r="BD17" s="17">
        <v>0.13261993612230299</v>
      </c>
      <c r="BE17" s="17">
        <v>0.19738246261600501</v>
      </c>
      <c r="BF17" s="17">
        <v>0.18723777184984799</v>
      </c>
      <c r="BG17" s="17">
        <v>0.22504203249239299</v>
      </c>
    </row>
    <row r="18" spans="2:59" ht="29" x14ac:dyDescent="0.35">
      <c r="B18" s="18" t="s">
        <v>161</v>
      </c>
      <c r="C18" s="17">
        <v>9.7694106331151304E-2</v>
      </c>
      <c r="D18" s="17">
        <v>9.1977654887105006E-2</v>
      </c>
      <c r="E18" s="17">
        <v>0.100008200794447</v>
      </c>
      <c r="F18" s="17"/>
      <c r="G18" s="17">
        <v>0.13801482425466899</v>
      </c>
      <c r="H18" s="17">
        <v>0.140428604842881</v>
      </c>
      <c r="I18" s="17">
        <v>0.101927678070489</v>
      </c>
      <c r="J18" s="17">
        <v>9.2793370138168393E-2</v>
      </c>
      <c r="K18" s="17">
        <v>0.10324565399218601</v>
      </c>
      <c r="L18" s="17">
        <v>3.2912256358429197E-2</v>
      </c>
      <c r="M18" s="17"/>
      <c r="N18" s="17">
        <v>8.4983288474039007E-2</v>
      </c>
      <c r="O18" s="17">
        <v>8.5339872819806997E-2</v>
      </c>
      <c r="P18" s="17">
        <v>8.7778489143327906E-2</v>
      </c>
      <c r="Q18" s="17">
        <v>0.13314326002565799</v>
      </c>
      <c r="R18" s="17"/>
      <c r="S18" s="17">
        <v>0.10765380797982101</v>
      </c>
      <c r="T18" s="17">
        <v>7.5590465215381403E-2</v>
      </c>
      <c r="U18" s="17">
        <v>0.14090986221574001</v>
      </c>
      <c r="V18" s="17">
        <v>8.9431140959173205E-2</v>
      </c>
      <c r="W18" s="17">
        <v>0.114110331944809</v>
      </c>
      <c r="X18" s="17">
        <v>8.6527352941672006E-2</v>
      </c>
      <c r="Y18" s="17">
        <v>9.02090123477782E-2</v>
      </c>
      <c r="Z18" s="17">
        <v>7.5489960898906402E-2</v>
      </c>
      <c r="AA18" s="17">
        <v>9.4790824280191699E-2</v>
      </c>
      <c r="AB18" s="17">
        <v>0.121267364763883</v>
      </c>
      <c r="AC18" s="17">
        <v>5.5619861897018903E-2</v>
      </c>
      <c r="AD18" s="17">
        <v>0.11115097275982699</v>
      </c>
      <c r="AE18" s="17"/>
      <c r="AF18" s="17">
        <v>6.8505328303981594E-2</v>
      </c>
      <c r="AG18" s="17">
        <v>0.11462815630164799</v>
      </c>
      <c r="AH18" s="17">
        <v>0.10581419290114299</v>
      </c>
      <c r="AI18" s="17"/>
      <c r="AJ18" s="17">
        <v>4.3727792616264201E-2</v>
      </c>
      <c r="AK18" s="17">
        <v>0.13529647128412001</v>
      </c>
      <c r="AL18" s="17">
        <v>9.5291217287678504E-2</v>
      </c>
      <c r="AM18" s="17">
        <v>8.2068183064865796E-2</v>
      </c>
      <c r="AN18" s="17">
        <v>0.10100371872264299</v>
      </c>
      <c r="AO18" s="17"/>
      <c r="AP18" s="17">
        <v>4.1025208365133597E-2</v>
      </c>
      <c r="AQ18" s="17">
        <v>0.124911421318413</v>
      </c>
      <c r="AR18" s="17">
        <v>9.1051521662045998E-2</v>
      </c>
      <c r="AS18" s="17">
        <v>8.7081992923849202E-2</v>
      </c>
      <c r="AT18" s="17">
        <v>0.104732752595594</v>
      </c>
      <c r="AU18" s="17"/>
      <c r="AV18" s="17">
        <v>0.13289068625331299</v>
      </c>
      <c r="AW18" s="17">
        <v>4.38469724549444E-2</v>
      </c>
      <c r="AX18" s="17">
        <v>0.129664872891296</v>
      </c>
      <c r="AY18" s="17">
        <v>7.9387774654595705E-2</v>
      </c>
      <c r="AZ18" s="17">
        <v>0.13577688786712699</v>
      </c>
      <c r="BA18" s="17">
        <v>4.2641687556548798E-2</v>
      </c>
      <c r="BB18" s="17"/>
      <c r="BC18" s="17">
        <v>0.108215596962195</v>
      </c>
      <c r="BD18" s="17">
        <v>0.104494152805492</v>
      </c>
      <c r="BE18" s="17">
        <v>7.68095626420882E-2</v>
      </c>
      <c r="BF18" s="17">
        <v>9.8050843148847294E-2</v>
      </c>
      <c r="BG18" s="17">
        <v>0.23615993674050101</v>
      </c>
    </row>
    <row r="19" spans="2:59" x14ac:dyDescent="0.35">
      <c r="B19" s="18" t="s">
        <v>163</v>
      </c>
      <c r="C19" s="17">
        <v>6.4100032415787794E-2</v>
      </c>
      <c r="D19" s="17">
        <v>7.3439016271260094E-2</v>
      </c>
      <c r="E19" s="17">
        <v>5.5496001266620999E-2</v>
      </c>
      <c r="F19" s="17"/>
      <c r="G19" s="17">
        <v>0.111733367583702</v>
      </c>
      <c r="H19" s="17">
        <v>7.0909488482665706E-2</v>
      </c>
      <c r="I19" s="17">
        <v>6.8286697902004603E-2</v>
      </c>
      <c r="J19" s="17">
        <v>5.5011409376589299E-2</v>
      </c>
      <c r="K19" s="17">
        <v>3.0370543332923799E-2</v>
      </c>
      <c r="L19" s="17">
        <v>5.3377246088544897E-2</v>
      </c>
      <c r="M19" s="17"/>
      <c r="N19" s="17">
        <v>6.7915381675444905E-2</v>
      </c>
      <c r="O19" s="17">
        <v>7.3746551199437294E-2</v>
      </c>
      <c r="P19" s="17">
        <v>7.6227931156507694E-2</v>
      </c>
      <c r="Q19" s="17">
        <v>3.9429098353033799E-2</v>
      </c>
      <c r="R19" s="17"/>
      <c r="S19" s="17">
        <v>0.10768820578626501</v>
      </c>
      <c r="T19" s="17">
        <v>5.7962060200223202E-2</v>
      </c>
      <c r="U19" s="17">
        <v>5.1397808562365199E-2</v>
      </c>
      <c r="V19" s="17">
        <v>6.9491870216822293E-2</v>
      </c>
      <c r="W19" s="17">
        <v>4.8220722837788499E-2</v>
      </c>
      <c r="X19" s="17">
        <v>4.7090877106220501E-2</v>
      </c>
      <c r="Y19" s="17">
        <v>9.4346230545810095E-2</v>
      </c>
      <c r="Z19" s="17">
        <v>4.5666269983387901E-2</v>
      </c>
      <c r="AA19" s="17">
        <v>5.6394025188877699E-2</v>
      </c>
      <c r="AB19" s="17">
        <v>6.2055716727744299E-2</v>
      </c>
      <c r="AC19" s="17">
        <v>2.0273663715699702E-2</v>
      </c>
      <c r="AD19" s="17">
        <v>4.4027182497256602E-2</v>
      </c>
      <c r="AE19" s="17"/>
      <c r="AF19" s="17">
        <v>6.0977222514838898E-2</v>
      </c>
      <c r="AG19" s="17">
        <v>6.3110637090181207E-2</v>
      </c>
      <c r="AH19" s="17">
        <v>5.25489313648249E-2</v>
      </c>
      <c r="AI19" s="17"/>
      <c r="AJ19" s="17">
        <v>7.8107347965933702E-2</v>
      </c>
      <c r="AK19" s="17">
        <v>6.6147231546507104E-2</v>
      </c>
      <c r="AL19" s="17">
        <v>8.0056480468221301E-3</v>
      </c>
      <c r="AM19" s="17">
        <v>0.126007893457599</v>
      </c>
      <c r="AN19" s="17">
        <v>5.46693262422802E-2</v>
      </c>
      <c r="AO19" s="17"/>
      <c r="AP19" s="17">
        <v>8.0925111083729906E-2</v>
      </c>
      <c r="AQ19" s="17">
        <v>6.6114111436466796E-2</v>
      </c>
      <c r="AR19" s="17">
        <v>1.8457897289665001E-2</v>
      </c>
      <c r="AS19" s="17">
        <v>8.9557018065979002E-2</v>
      </c>
      <c r="AT19" s="17">
        <v>9.8031451547657203E-2</v>
      </c>
      <c r="AU19" s="17"/>
      <c r="AV19" s="17">
        <v>6.74759795547661E-2</v>
      </c>
      <c r="AW19" s="17">
        <v>8.6003308097369696E-2</v>
      </c>
      <c r="AX19" s="17">
        <v>2.4341563422446599E-2</v>
      </c>
      <c r="AY19" s="17">
        <v>8.5324304392981901E-2</v>
      </c>
      <c r="AZ19" s="17">
        <v>6.1580178097709201E-2</v>
      </c>
      <c r="BA19" s="17">
        <v>4.0867681512219298E-2</v>
      </c>
      <c r="BB19" s="17"/>
      <c r="BC19" s="17">
        <v>5.00539279410257E-2</v>
      </c>
      <c r="BD19" s="17">
        <v>5.8331536938348298E-2</v>
      </c>
      <c r="BE19" s="17">
        <v>8.26909186905357E-2</v>
      </c>
      <c r="BF19" s="17">
        <v>8.0730786431305601E-2</v>
      </c>
      <c r="BG19" s="17">
        <v>6.7881273949837201E-2</v>
      </c>
    </row>
    <row r="20" spans="2:59" x14ac:dyDescent="0.35">
      <c r="B20" s="18" t="s">
        <v>162</v>
      </c>
      <c r="C20" s="17">
        <v>6.2797249650947795E-2</v>
      </c>
      <c r="D20" s="17">
        <v>7.3640817774165895E-2</v>
      </c>
      <c r="E20" s="17">
        <v>5.2715309801268102E-2</v>
      </c>
      <c r="F20" s="17"/>
      <c r="G20" s="17">
        <v>6.15321509705367E-2</v>
      </c>
      <c r="H20" s="17">
        <v>6.1934064134485503E-2</v>
      </c>
      <c r="I20" s="17">
        <v>5.12973443721019E-2</v>
      </c>
      <c r="J20" s="17">
        <v>6.15695103725796E-2</v>
      </c>
      <c r="K20" s="17">
        <v>5.8864082553765698E-2</v>
      </c>
      <c r="L20" s="17">
        <v>7.7321279233172599E-2</v>
      </c>
      <c r="M20" s="17"/>
      <c r="N20" s="17">
        <v>5.9761573579329201E-2</v>
      </c>
      <c r="O20" s="17">
        <v>6.6195261765695804E-2</v>
      </c>
      <c r="P20" s="17">
        <v>6.6156939065264306E-2</v>
      </c>
      <c r="Q20" s="17">
        <v>5.9707767788775297E-2</v>
      </c>
      <c r="R20" s="17"/>
      <c r="S20" s="17">
        <v>5.3329175556445702E-2</v>
      </c>
      <c r="T20" s="17">
        <v>5.5934668649622099E-2</v>
      </c>
      <c r="U20" s="17">
        <v>8.7603146428550896E-2</v>
      </c>
      <c r="V20" s="17">
        <v>6.0610484210125597E-2</v>
      </c>
      <c r="W20" s="17">
        <v>7.5842424808263906E-2</v>
      </c>
      <c r="X20" s="17">
        <v>5.6309709491067603E-2</v>
      </c>
      <c r="Y20" s="17">
        <v>5.7404804678225403E-2</v>
      </c>
      <c r="Z20" s="17">
        <v>8.2224643332490202E-2</v>
      </c>
      <c r="AA20" s="17">
        <v>5.58380959511241E-2</v>
      </c>
      <c r="AB20" s="17">
        <v>8.0624547718872994E-2</v>
      </c>
      <c r="AC20" s="17">
        <v>4.1525019657940698E-2</v>
      </c>
      <c r="AD20" s="17">
        <v>6.2344821198004101E-2</v>
      </c>
      <c r="AE20" s="17"/>
      <c r="AF20" s="17">
        <v>7.83361755432396E-2</v>
      </c>
      <c r="AG20" s="17">
        <v>5.8577592153741698E-2</v>
      </c>
      <c r="AH20" s="17">
        <v>4.8199817841223201E-2</v>
      </c>
      <c r="AI20" s="17"/>
      <c r="AJ20" s="17">
        <v>8.7376604144209197E-2</v>
      </c>
      <c r="AK20" s="17">
        <v>5.5744799895546399E-2</v>
      </c>
      <c r="AL20" s="17">
        <v>2.2890470501719801E-2</v>
      </c>
      <c r="AM20" s="17">
        <v>0.14533956150126501</v>
      </c>
      <c r="AN20" s="17">
        <v>2.21029545614756E-2</v>
      </c>
      <c r="AO20" s="17"/>
      <c r="AP20" s="17">
        <v>0.102631655990102</v>
      </c>
      <c r="AQ20" s="17">
        <v>5.1013935564747898E-2</v>
      </c>
      <c r="AR20" s="17">
        <v>4.1719123739456403E-2</v>
      </c>
      <c r="AS20" s="17">
        <v>8.0679549677097895E-2</v>
      </c>
      <c r="AT20" s="17">
        <v>7.9086890719245004E-2</v>
      </c>
      <c r="AU20" s="17"/>
      <c r="AV20" s="17">
        <v>4.7166661745230598E-2</v>
      </c>
      <c r="AW20" s="17">
        <v>9.3810626176481907E-2</v>
      </c>
      <c r="AX20" s="17">
        <v>6.00414999524541E-2</v>
      </c>
      <c r="AY20" s="17">
        <v>8.5164358864592393E-2</v>
      </c>
      <c r="AZ20" s="17">
        <v>6.03142895010364E-2</v>
      </c>
      <c r="BA20" s="17">
        <v>4.1055456420648201E-2</v>
      </c>
      <c r="BB20" s="17"/>
      <c r="BC20" s="17">
        <v>6.3597432341759005E-2</v>
      </c>
      <c r="BD20" s="17">
        <v>5.0605874479696202E-2</v>
      </c>
      <c r="BE20" s="17">
        <v>6.3357745573924998E-2</v>
      </c>
      <c r="BF20" s="17">
        <v>7.4496069024308706E-2</v>
      </c>
      <c r="BG20" s="17">
        <v>5.1918277867819898E-2</v>
      </c>
    </row>
    <row r="21" spans="2:59" ht="29" x14ac:dyDescent="0.35">
      <c r="B21" s="18" t="s">
        <v>164</v>
      </c>
      <c r="C21" s="17">
        <v>3.7578402939051701E-2</v>
      </c>
      <c r="D21" s="17">
        <v>3.3779573312724402E-2</v>
      </c>
      <c r="E21" s="17">
        <v>4.1580339377911599E-2</v>
      </c>
      <c r="F21" s="17"/>
      <c r="G21" s="17">
        <v>7.2858925197261698E-2</v>
      </c>
      <c r="H21" s="17">
        <v>6.9977251584991504E-2</v>
      </c>
      <c r="I21" s="17">
        <v>4.6562406140994501E-2</v>
      </c>
      <c r="J21" s="17">
        <v>2.63979299287057E-2</v>
      </c>
      <c r="K21" s="17">
        <v>4.1623524866562598E-3</v>
      </c>
      <c r="L21" s="17">
        <v>1.19746749550206E-2</v>
      </c>
      <c r="M21" s="17"/>
      <c r="N21" s="17">
        <v>4.0424019745697398E-2</v>
      </c>
      <c r="O21" s="17">
        <v>5.32792338860077E-2</v>
      </c>
      <c r="P21" s="17">
        <v>3.2406377678908103E-2</v>
      </c>
      <c r="Q21" s="17">
        <v>2.2806543442953301E-2</v>
      </c>
      <c r="R21" s="17"/>
      <c r="S21" s="17">
        <v>7.1419727329877294E-2</v>
      </c>
      <c r="T21" s="17">
        <v>2.3371796239260299E-2</v>
      </c>
      <c r="U21" s="17">
        <v>1.9707443842824499E-2</v>
      </c>
      <c r="V21" s="17">
        <v>1.9045680688611299E-2</v>
      </c>
      <c r="W21" s="17">
        <v>4.9591118415746697E-2</v>
      </c>
      <c r="X21" s="17">
        <v>4.3604321107961003E-2</v>
      </c>
      <c r="Y21" s="17">
        <v>4.5000248341988701E-2</v>
      </c>
      <c r="Z21" s="17">
        <v>4.7436045881461303E-2</v>
      </c>
      <c r="AA21" s="17">
        <v>3.1727674440927403E-2</v>
      </c>
      <c r="AB21" s="17">
        <v>2.4587952473908901E-2</v>
      </c>
      <c r="AC21" s="17">
        <v>4.2851315170305902E-2</v>
      </c>
      <c r="AD21" s="17">
        <v>1.6509746445147602E-2</v>
      </c>
      <c r="AE21" s="17"/>
      <c r="AF21" s="17">
        <v>2.2767215177619201E-2</v>
      </c>
      <c r="AG21" s="17">
        <v>4.5643206619254799E-2</v>
      </c>
      <c r="AH21" s="17">
        <v>3.9779382957230103E-2</v>
      </c>
      <c r="AI21" s="17"/>
      <c r="AJ21" s="17">
        <v>3.1091575953759099E-2</v>
      </c>
      <c r="AK21" s="17">
        <v>4.6842851522273903E-2</v>
      </c>
      <c r="AL21" s="17">
        <v>3.4331132977959498E-2</v>
      </c>
      <c r="AM21" s="17">
        <v>5.63735586544565E-2</v>
      </c>
      <c r="AN21" s="17">
        <v>2.2384579132133198E-2</v>
      </c>
      <c r="AO21" s="17"/>
      <c r="AP21" s="17">
        <v>2.2808681518857499E-2</v>
      </c>
      <c r="AQ21" s="17">
        <v>4.4557085759425297E-2</v>
      </c>
      <c r="AR21" s="17">
        <v>2.83216872884412E-2</v>
      </c>
      <c r="AS21" s="17">
        <v>3.7197171862883197E-2</v>
      </c>
      <c r="AT21" s="17">
        <v>7.7028602446877203E-2</v>
      </c>
      <c r="AU21" s="17"/>
      <c r="AV21" s="17">
        <v>6.1200345834283403E-2</v>
      </c>
      <c r="AW21" s="17">
        <v>3.4830187053434998E-2</v>
      </c>
      <c r="AX21" s="17">
        <v>3.3152359195002798E-2</v>
      </c>
      <c r="AY21" s="17">
        <v>2.2112402328786598E-2</v>
      </c>
      <c r="AZ21" s="17">
        <v>5.6600742038270098E-2</v>
      </c>
      <c r="BA21" s="17">
        <v>1.90522064600206E-2</v>
      </c>
      <c r="BB21" s="17"/>
      <c r="BC21" s="17">
        <v>2.70600561646611E-2</v>
      </c>
      <c r="BD21" s="17">
        <v>3.4034083744657599E-2</v>
      </c>
      <c r="BE21" s="17">
        <v>4.2961749694464799E-2</v>
      </c>
      <c r="BF21" s="17">
        <v>6.4954788718364506E-2</v>
      </c>
      <c r="BG21" s="17">
        <v>8.0209496737733199E-2</v>
      </c>
    </row>
    <row r="22" spans="2:59" x14ac:dyDescent="0.35">
      <c r="B22" s="18" t="s">
        <v>122</v>
      </c>
      <c r="C22" s="17">
        <v>8.68830421116518E-3</v>
      </c>
      <c r="D22" s="17">
        <v>9.9785256939928305E-3</v>
      </c>
      <c r="E22" s="17">
        <v>7.4982993116310803E-3</v>
      </c>
      <c r="F22" s="17"/>
      <c r="G22" s="17">
        <v>2.2575652525456099E-3</v>
      </c>
      <c r="H22" s="17">
        <v>8.7144414526765298E-3</v>
      </c>
      <c r="I22" s="17">
        <v>2.1277979600090501E-2</v>
      </c>
      <c r="J22" s="17">
        <v>1.3662395913761401E-2</v>
      </c>
      <c r="K22" s="17">
        <v>3.5746072859551398E-3</v>
      </c>
      <c r="L22" s="17">
        <v>2.15549046113839E-3</v>
      </c>
      <c r="M22" s="17"/>
      <c r="N22" s="17">
        <v>3.04252668814122E-3</v>
      </c>
      <c r="O22" s="17">
        <v>1.17436079526434E-2</v>
      </c>
      <c r="P22" s="17">
        <v>1.0428380424669601E-2</v>
      </c>
      <c r="Q22" s="17">
        <v>1.00832588404457E-2</v>
      </c>
      <c r="R22" s="17"/>
      <c r="S22" s="17">
        <v>1.7665585110227901E-2</v>
      </c>
      <c r="T22" s="17">
        <v>7.0820550998787297E-3</v>
      </c>
      <c r="U22" s="17">
        <v>0</v>
      </c>
      <c r="V22" s="17">
        <v>1.5068797670184399E-2</v>
      </c>
      <c r="W22" s="17">
        <v>8.6794756854503899E-3</v>
      </c>
      <c r="X22" s="17">
        <v>0</v>
      </c>
      <c r="Y22" s="17">
        <v>5.5153484029762103E-3</v>
      </c>
      <c r="Z22" s="17">
        <v>0</v>
      </c>
      <c r="AA22" s="17">
        <v>1.6428091130668902E-2</v>
      </c>
      <c r="AB22" s="17">
        <v>1.1992244813748901E-2</v>
      </c>
      <c r="AC22" s="17">
        <v>0</v>
      </c>
      <c r="AD22" s="17">
        <v>0</v>
      </c>
      <c r="AE22" s="17"/>
      <c r="AF22" s="17">
        <v>1.37774357680822E-2</v>
      </c>
      <c r="AG22" s="17">
        <v>3.7473096352249298E-3</v>
      </c>
      <c r="AH22" s="17">
        <v>1.7074563097319299E-2</v>
      </c>
      <c r="AI22" s="17"/>
      <c r="AJ22" s="17">
        <v>6.3083221350867498E-3</v>
      </c>
      <c r="AK22" s="17">
        <v>2.7506123330084701E-3</v>
      </c>
      <c r="AL22" s="17">
        <v>9.4205931978811105E-3</v>
      </c>
      <c r="AM22" s="17">
        <v>0</v>
      </c>
      <c r="AN22" s="17">
        <v>2.2828571500820401E-2</v>
      </c>
      <c r="AO22" s="17"/>
      <c r="AP22" s="17">
        <v>5.3099855666648701E-3</v>
      </c>
      <c r="AQ22" s="17">
        <v>5.3485925324287201E-3</v>
      </c>
      <c r="AR22" s="17">
        <v>4.9060988893097502E-3</v>
      </c>
      <c r="AS22" s="17">
        <v>2.18857509940543E-2</v>
      </c>
      <c r="AT22" s="17">
        <v>8.0694683893012195E-3</v>
      </c>
      <c r="AU22" s="17"/>
      <c r="AV22" s="17">
        <v>2.7156527005099702E-3</v>
      </c>
      <c r="AW22" s="17">
        <v>5.6806719684751898E-3</v>
      </c>
      <c r="AX22" s="17">
        <v>4.7068943201340804E-3</v>
      </c>
      <c r="AY22" s="17">
        <v>1.7885705248231999E-2</v>
      </c>
      <c r="AZ22" s="17">
        <v>5.8052010433889403E-3</v>
      </c>
      <c r="BA22" s="17">
        <v>5.3054163450862403E-3</v>
      </c>
      <c r="BB22" s="17"/>
      <c r="BC22" s="17">
        <v>3.86133017389415E-3</v>
      </c>
      <c r="BD22" s="17">
        <v>1.77465469916748E-2</v>
      </c>
      <c r="BE22" s="17">
        <v>1.02167173805255E-2</v>
      </c>
      <c r="BF22" s="17">
        <v>3.7916420857313101E-3</v>
      </c>
      <c r="BG22" s="17">
        <v>0</v>
      </c>
    </row>
    <row r="23" spans="2:59" x14ac:dyDescent="0.35">
      <c r="B23" s="18" t="s">
        <v>123</v>
      </c>
      <c r="C23" s="19">
        <v>3.7807518613007303E-2</v>
      </c>
      <c r="D23" s="19">
        <v>3.4397406729962499E-2</v>
      </c>
      <c r="E23" s="19">
        <v>4.0306221796031501E-2</v>
      </c>
      <c r="F23" s="19"/>
      <c r="G23" s="19">
        <v>3.8731408717958E-2</v>
      </c>
      <c r="H23" s="19">
        <v>3.93709668814963E-2</v>
      </c>
      <c r="I23" s="19">
        <v>5.1592509605720302E-2</v>
      </c>
      <c r="J23" s="19">
        <v>3.2450669282912598E-2</v>
      </c>
      <c r="K23" s="19">
        <v>3.67047564351142E-2</v>
      </c>
      <c r="L23" s="19">
        <v>2.9806422207894701E-2</v>
      </c>
      <c r="M23" s="19"/>
      <c r="N23" s="19">
        <v>2.4307633326408999E-2</v>
      </c>
      <c r="O23" s="19">
        <v>3.4952155571002001E-2</v>
      </c>
      <c r="P23" s="19">
        <v>4.85480366248029E-2</v>
      </c>
      <c r="Q23" s="19">
        <v>4.59601851213658E-2</v>
      </c>
      <c r="R23" s="19"/>
      <c r="S23" s="19">
        <v>3.6315590928883597E-2</v>
      </c>
      <c r="T23" s="19">
        <v>4.9782010785561E-2</v>
      </c>
      <c r="U23" s="19">
        <v>3.8835661594191703E-2</v>
      </c>
      <c r="V23" s="19">
        <v>4.6869884587837099E-2</v>
      </c>
      <c r="W23" s="19">
        <v>2.6806664205514499E-2</v>
      </c>
      <c r="X23" s="19">
        <v>3.5533372470428301E-2</v>
      </c>
      <c r="Y23" s="19">
        <v>5.1567466136175702E-2</v>
      </c>
      <c r="Z23" s="19">
        <v>2.0115314588028201E-2</v>
      </c>
      <c r="AA23" s="19">
        <v>5.1806978700247898E-2</v>
      </c>
      <c r="AB23" s="19">
        <v>1.10815108396361E-2</v>
      </c>
      <c r="AC23" s="19">
        <v>2.54369225692401E-2</v>
      </c>
      <c r="AD23" s="19">
        <v>3.1916008620734501E-2</v>
      </c>
      <c r="AE23" s="19"/>
      <c r="AF23" s="19">
        <v>3.5871735756864802E-2</v>
      </c>
      <c r="AG23" s="19">
        <v>2.1379401643256898E-2</v>
      </c>
      <c r="AH23" s="19">
        <v>7.9354391326597995E-2</v>
      </c>
      <c r="AI23" s="19"/>
      <c r="AJ23" s="19">
        <v>2.8479703870676401E-2</v>
      </c>
      <c r="AK23" s="19">
        <v>1.6527412128663699E-2</v>
      </c>
      <c r="AL23" s="19">
        <v>2.8519135448250101E-2</v>
      </c>
      <c r="AM23" s="19">
        <v>0.106203134936945</v>
      </c>
      <c r="AN23" s="19">
        <v>7.2948398890193306E-2</v>
      </c>
      <c r="AO23" s="19"/>
      <c r="AP23" s="19">
        <v>1.79602145116943E-2</v>
      </c>
      <c r="AQ23" s="19">
        <v>1.7831336605448701E-2</v>
      </c>
      <c r="AR23" s="19">
        <v>4.8813827036877797E-2</v>
      </c>
      <c r="AS23" s="19">
        <v>4.60419864751902E-2</v>
      </c>
      <c r="AT23" s="19">
        <v>5.07792906713544E-2</v>
      </c>
      <c r="AU23" s="19"/>
      <c r="AV23" s="19">
        <v>1.5035924092294799E-2</v>
      </c>
      <c r="AW23" s="19">
        <v>1.90772771200408E-2</v>
      </c>
      <c r="AX23" s="19">
        <v>2.3243644904418301E-2</v>
      </c>
      <c r="AY23" s="19">
        <v>3.9277326917181603E-2</v>
      </c>
      <c r="AZ23" s="19">
        <v>4.3776296068115103E-2</v>
      </c>
      <c r="BA23" s="19">
        <v>9.6505836192180505E-2</v>
      </c>
      <c r="BB23" s="19"/>
      <c r="BC23" s="19">
        <v>4.0275127168664299E-2</v>
      </c>
      <c r="BD23" s="19">
        <v>5.1855000835735597E-2</v>
      </c>
      <c r="BE23" s="19">
        <v>3.7952556935988001E-2</v>
      </c>
      <c r="BF23" s="19">
        <v>2.1657681359589499E-2</v>
      </c>
      <c r="BG23" s="19">
        <v>0</v>
      </c>
    </row>
    <row r="24" spans="2:59" x14ac:dyDescent="0.35">
      <c r="B24" s="16"/>
    </row>
    <row r="25" spans="2:59" x14ac:dyDescent="0.35">
      <c r="B25" t="s">
        <v>80</v>
      </c>
    </row>
    <row r="26" spans="2:59" x14ac:dyDescent="0.35">
      <c r="B26" t="s">
        <v>81</v>
      </c>
    </row>
    <row r="28" spans="2:59" x14ac:dyDescent="0.35">
      <c r="B28"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dimension ref="B2: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848</v>
      </c>
      <c r="E2" s="26"/>
      <c r="F2" s="26"/>
      <c r="G2" s="26"/>
      <c r="H2" s="26"/>
      <c r="I2" s="26"/>
      <c r="J2" s="26"/>
      <c r="K2" s="26"/>
      <c r="L2" s="26"/>
      <c r="M2" s="26"/>
    </row>
    <row r="6" spans="2:13" ht="50" customHeight="1" x14ac:dyDescent="0.35">
      <c r="B6" s="20" t="s">
        <v>15</v>
      </c>
      <c r="C6" s="20" t="s">
        <v>838</v>
      </c>
      <c r="D6" s="20" t="s">
        <v>839</v>
      </c>
      <c r="E6" s="20" t="s">
        <v>840</v>
      </c>
      <c r="F6" s="20" t="s">
        <v>841</v>
      </c>
      <c r="G6" s="20" t="s">
        <v>842</v>
      </c>
      <c r="H6" s="20" t="s">
        <v>843</v>
      </c>
      <c r="I6" s="20" t="s">
        <v>844</v>
      </c>
      <c r="J6" s="20" t="s">
        <v>845</v>
      </c>
      <c r="K6" s="20" t="s">
        <v>846</v>
      </c>
      <c r="L6" s="20" t="s">
        <v>847</v>
      </c>
    </row>
    <row r="7" spans="2:13" x14ac:dyDescent="0.35">
      <c r="B7" s="18" t="s">
        <v>805</v>
      </c>
      <c r="C7" s="17">
        <v>3.7647682563811298E-2</v>
      </c>
      <c r="D7" s="17">
        <v>1.5684857314279401E-2</v>
      </c>
      <c r="E7" s="17">
        <v>4.7736524761684801E-2</v>
      </c>
      <c r="F7" s="17">
        <v>4.4755238462272202E-2</v>
      </c>
      <c r="G7" s="17">
        <v>1.91507138058001E-2</v>
      </c>
      <c r="H7" s="17">
        <v>6.7689254487952405E-2</v>
      </c>
      <c r="I7" s="17">
        <v>3.3398752723558398E-2</v>
      </c>
      <c r="J7" s="17">
        <v>5.6730957582153498E-2</v>
      </c>
      <c r="K7" s="17">
        <v>4.16455273453534E-2</v>
      </c>
      <c r="L7" s="17">
        <v>0.28622498221196002</v>
      </c>
    </row>
    <row r="8" spans="2:13" x14ac:dyDescent="0.35">
      <c r="B8" s="18" t="s">
        <v>598</v>
      </c>
      <c r="C8" s="17">
        <v>5.4650614725423E-2</v>
      </c>
      <c r="D8" s="17">
        <v>2.2310110231725799E-2</v>
      </c>
      <c r="E8" s="17">
        <v>5.7857490891661298E-2</v>
      </c>
      <c r="F8" s="17">
        <v>7.3440039999467702E-2</v>
      </c>
      <c r="G8" s="17">
        <v>2.7624266522438198E-2</v>
      </c>
      <c r="H8" s="17">
        <v>5.0892322699567401E-2</v>
      </c>
      <c r="I8" s="17">
        <v>4.2781091002692499E-2</v>
      </c>
      <c r="J8" s="17">
        <v>7.9387759989007906E-2</v>
      </c>
      <c r="K8" s="17">
        <v>5.0964896222886899E-2</v>
      </c>
      <c r="L8" s="17">
        <v>0.186257314818953</v>
      </c>
    </row>
    <row r="9" spans="2:13" x14ac:dyDescent="0.35">
      <c r="B9" s="18" t="s">
        <v>692</v>
      </c>
      <c r="C9" s="17">
        <v>7.0977485371789606E-2</v>
      </c>
      <c r="D9" s="17">
        <v>4.2890017652572998E-2</v>
      </c>
      <c r="E9" s="17">
        <v>0.11883256103791</v>
      </c>
      <c r="F9" s="17">
        <v>0.114481366824237</v>
      </c>
      <c r="G9" s="17">
        <v>6.6088654259990803E-2</v>
      </c>
      <c r="H9" s="17">
        <v>8.3120946655504804E-2</v>
      </c>
      <c r="I9" s="17">
        <v>9.94192158951194E-2</v>
      </c>
      <c r="J9" s="17">
        <v>0.14690387924260201</v>
      </c>
      <c r="K9" s="17">
        <v>9.0550765800710101E-2</v>
      </c>
      <c r="L9" s="17">
        <v>0.18892846135438299</v>
      </c>
    </row>
    <row r="10" spans="2:13" x14ac:dyDescent="0.35">
      <c r="B10" s="18" t="s">
        <v>691</v>
      </c>
      <c r="C10" s="17">
        <v>0.16430235971594001</v>
      </c>
      <c r="D10" s="17">
        <v>0.116690476196969</v>
      </c>
      <c r="E10" s="17">
        <v>0.254821550852947</v>
      </c>
      <c r="F10" s="17">
        <v>0.265888887335402</v>
      </c>
      <c r="G10" s="17">
        <v>0.166584241235471</v>
      </c>
      <c r="H10" s="17">
        <v>0.16838077918313399</v>
      </c>
      <c r="I10" s="17">
        <v>0.23686822088182</v>
      </c>
      <c r="J10" s="17">
        <v>0.217672354812048</v>
      </c>
      <c r="K10" s="17">
        <v>0.24622284063879299</v>
      </c>
      <c r="L10" s="17">
        <v>0.15665676656785699</v>
      </c>
    </row>
    <row r="11" spans="2:13" x14ac:dyDescent="0.35">
      <c r="B11" s="18" t="s">
        <v>690</v>
      </c>
      <c r="C11" s="17">
        <v>0.19141091734441901</v>
      </c>
      <c r="D11" s="17">
        <v>0.212226535028327</v>
      </c>
      <c r="E11" s="17">
        <v>0.23016322128702199</v>
      </c>
      <c r="F11" s="17">
        <v>0.214056226694532</v>
      </c>
      <c r="G11" s="17">
        <v>0.205881593412472</v>
      </c>
      <c r="H11" s="17">
        <v>0.20603172520463001</v>
      </c>
      <c r="I11" s="17">
        <v>0.246495413365206</v>
      </c>
      <c r="J11" s="17">
        <v>0.215675915325239</v>
      </c>
      <c r="K11" s="17">
        <v>0.191698071326145</v>
      </c>
      <c r="L11" s="17">
        <v>7.8949845543688807E-2</v>
      </c>
    </row>
    <row r="12" spans="2:13" x14ac:dyDescent="0.35">
      <c r="B12" s="18" t="s">
        <v>689</v>
      </c>
      <c r="C12" s="17">
        <v>0.185218451743414</v>
      </c>
      <c r="D12" s="17">
        <v>0.24195352895080099</v>
      </c>
      <c r="E12" s="17">
        <v>0.144223632615359</v>
      </c>
      <c r="F12" s="17">
        <v>0.123943495176605</v>
      </c>
      <c r="G12" s="17">
        <v>0.193669120934332</v>
      </c>
      <c r="H12" s="17">
        <v>0.18488579610136999</v>
      </c>
      <c r="I12" s="17">
        <v>0.15013126167625901</v>
      </c>
      <c r="J12" s="17">
        <v>0.12079732929404099</v>
      </c>
      <c r="K12" s="17">
        <v>0.130548971918068</v>
      </c>
      <c r="L12" s="17">
        <v>4.7262807000959001E-2</v>
      </c>
    </row>
    <row r="13" spans="2:13" x14ac:dyDescent="0.35">
      <c r="B13" s="18" t="s">
        <v>806</v>
      </c>
      <c r="C13" s="17">
        <v>0.25091625021115399</v>
      </c>
      <c r="D13" s="17">
        <v>0.30332332609388302</v>
      </c>
      <c r="E13" s="17">
        <v>0.100464355208254</v>
      </c>
      <c r="F13" s="17">
        <v>8.1012561122223103E-2</v>
      </c>
      <c r="G13" s="17">
        <v>0.26438082832571502</v>
      </c>
      <c r="H13" s="17">
        <v>0.19178091540232101</v>
      </c>
      <c r="I13" s="17">
        <v>0.10336830355665</v>
      </c>
      <c r="J13" s="17">
        <v>8.8289032068470594E-2</v>
      </c>
      <c r="K13" s="17">
        <v>9.3529659256908204E-2</v>
      </c>
      <c r="L13" s="17">
        <v>2.3544290658260199E-2</v>
      </c>
    </row>
    <row r="14" spans="2:13" x14ac:dyDescent="0.35">
      <c r="B14" s="18" t="s">
        <v>123</v>
      </c>
      <c r="C14" s="17">
        <v>4.4876238324048301E-2</v>
      </c>
      <c r="D14" s="17">
        <v>4.4921148531442599E-2</v>
      </c>
      <c r="E14" s="17">
        <v>4.5900663345161498E-2</v>
      </c>
      <c r="F14" s="17">
        <v>8.2422184385261804E-2</v>
      </c>
      <c r="G14" s="17">
        <v>5.6620581503780597E-2</v>
      </c>
      <c r="H14" s="17">
        <v>4.7218260265520798E-2</v>
      </c>
      <c r="I14" s="17">
        <v>8.7537740898695302E-2</v>
      </c>
      <c r="J14" s="17">
        <v>7.4542771686437304E-2</v>
      </c>
      <c r="K14" s="17">
        <v>0.154839267491136</v>
      </c>
      <c r="L14" s="17">
        <v>3.21755318439381E-2</v>
      </c>
    </row>
    <row r="15" spans="2:13" x14ac:dyDescent="0.35">
      <c r="B15" s="16"/>
      <c r="C15" s="16"/>
      <c r="D15" s="16"/>
      <c r="E15" s="16"/>
      <c r="F15" s="16"/>
      <c r="G15" s="16"/>
      <c r="H15" s="16"/>
      <c r="I15" s="16"/>
      <c r="J15" s="16"/>
      <c r="K15" s="16"/>
      <c r="L15" s="16"/>
    </row>
    <row r="16" spans="2:13" x14ac:dyDescent="0.35">
      <c r="B16" t="s">
        <v>80</v>
      </c>
    </row>
    <row r="17" spans="2:2" x14ac:dyDescent="0.35">
      <c r="B17" t="s">
        <v>81</v>
      </c>
    </row>
    <row r="21" spans="2:2" x14ac:dyDescent="0.35">
      <c r="B21"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3.7647682563811298E-2</v>
      </c>
      <c r="D9" s="17">
        <v>4.3947735763504699E-2</v>
      </c>
      <c r="E9" s="17">
        <v>3.17993030897252E-2</v>
      </c>
      <c r="F9" s="17"/>
      <c r="G9" s="17">
        <v>3.17425221772068E-2</v>
      </c>
      <c r="H9" s="17">
        <v>3.09217185599454E-2</v>
      </c>
      <c r="I9" s="17">
        <v>3.5895456088756002E-2</v>
      </c>
      <c r="J9" s="17">
        <v>3.4288572577505803E-2</v>
      </c>
      <c r="K9" s="17">
        <v>2.77384671662253E-2</v>
      </c>
      <c r="L9" s="17">
        <v>5.7851915025796098E-2</v>
      </c>
      <c r="M9" s="17"/>
      <c r="N9" s="17">
        <v>3.2770391129302703E-2</v>
      </c>
      <c r="O9" s="17">
        <v>4.6133708972460802E-2</v>
      </c>
      <c r="P9" s="17">
        <v>3.6938339857675397E-2</v>
      </c>
      <c r="Q9" s="17">
        <v>3.4777856131318202E-2</v>
      </c>
      <c r="R9" s="17"/>
      <c r="S9" s="17">
        <v>3.4859243408804898E-2</v>
      </c>
      <c r="T9" s="17">
        <v>3.8656263187119601E-2</v>
      </c>
      <c r="U9" s="17">
        <v>5.0265715376952798E-2</v>
      </c>
      <c r="V9" s="17">
        <v>4.0287544487656701E-2</v>
      </c>
      <c r="W9" s="17">
        <v>2.58343975277605E-2</v>
      </c>
      <c r="X9" s="17">
        <v>0</v>
      </c>
      <c r="Y9" s="17">
        <v>3.4383231448527299E-2</v>
      </c>
      <c r="Z9" s="17">
        <v>8.9410434303724307E-2</v>
      </c>
      <c r="AA9" s="17">
        <v>4.79264966605253E-2</v>
      </c>
      <c r="AB9" s="17">
        <v>3.5474564506480198E-2</v>
      </c>
      <c r="AC9" s="17">
        <v>6.1067100282971298E-2</v>
      </c>
      <c r="AD9" s="17">
        <v>1.4908251572933E-2</v>
      </c>
      <c r="AE9" s="17"/>
      <c r="AF9" s="17">
        <v>5.9595278079308797E-2</v>
      </c>
      <c r="AG9" s="17">
        <v>2.6598640210096901E-2</v>
      </c>
      <c r="AH9" s="17">
        <v>2.0912696831565401E-2</v>
      </c>
      <c r="AI9" s="17"/>
      <c r="AJ9" s="17">
        <v>5.6148102925713601E-2</v>
      </c>
      <c r="AK9" s="17">
        <v>2.0772952544814701E-2</v>
      </c>
      <c r="AL9" s="17">
        <v>1.4618799599723301E-2</v>
      </c>
      <c r="AM9" s="17">
        <v>5.47740255130343E-2</v>
      </c>
      <c r="AN9" s="17">
        <v>3.02555912811046E-2</v>
      </c>
      <c r="AO9" s="17"/>
      <c r="AP9" s="17">
        <v>7.8915222754263298E-2</v>
      </c>
      <c r="AQ9" s="17">
        <v>2.2121225988389601E-2</v>
      </c>
      <c r="AR9" s="17">
        <v>1.32756387851506E-2</v>
      </c>
      <c r="AS9" s="17">
        <v>6.10614455095762E-2</v>
      </c>
      <c r="AT9" s="17">
        <v>1.7741143694876099E-2</v>
      </c>
      <c r="AU9" s="17"/>
      <c r="AV9" s="17">
        <v>2.0675340246684899E-2</v>
      </c>
      <c r="AW9" s="17">
        <v>7.5697376290240301E-2</v>
      </c>
      <c r="AX9" s="17">
        <v>1.6929651580167099E-2</v>
      </c>
      <c r="AY9" s="17">
        <v>6.3034574165965598E-2</v>
      </c>
      <c r="AZ9" s="17">
        <v>1.27630348022624E-2</v>
      </c>
      <c r="BA9" s="17">
        <v>2.3365268461009399E-2</v>
      </c>
      <c r="BB9" s="17"/>
      <c r="BC9" s="17">
        <v>5.1834969713772099E-2</v>
      </c>
      <c r="BD9" s="17">
        <v>2.5359997014546599E-2</v>
      </c>
      <c r="BE9" s="17">
        <v>3.5982695882585798E-2</v>
      </c>
      <c r="BF9" s="17">
        <v>2.3095973917466601E-2</v>
      </c>
      <c r="BG9" s="17">
        <v>9.9497905266845807E-2</v>
      </c>
    </row>
    <row r="10" spans="2:59" x14ac:dyDescent="0.35">
      <c r="B10" s="18" t="s">
        <v>598</v>
      </c>
      <c r="C10" s="17">
        <v>5.4650614725423E-2</v>
      </c>
      <c r="D10" s="17">
        <v>6.2249084318978902E-2</v>
      </c>
      <c r="E10" s="17">
        <v>4.7669819074522501E-2</v>
      </c>
      <c r="F10" s="17"/>
      <c r="G10" s="17">
        <v>5.7981726285608902E-2</v>
      </c>
      <c r="H10" s="17">
        <v>5.5247518891422702E-2</v>
      </c>
      <c r="I10" s="17">
        <v>5.2507085955947802E-2</v>
      </c>
      <c r="J10" s="17">
        <v>5.4440396158957502E-2</v>
      </c>
      <c r="K10" s="17">
        <v>6.3786050472453101E-2</v>
      </c>
      <c r="L10" s="17">
        <v>4.7706069877238598E-2</v>
      </c>
      <c r="M10" s="17"/>
      <c r="N10" s="17">
        <v>5.5642553720184798E-2</v>
      </c>
      <c r="O10" s="17">
        <v>5.7496271121156697E-2</v>
      </c>
      <c r="P10" s="17">
        <v>6.4734530151167494E-2</v>
      </c>
      <c r="Q10" s="17">
        <v>4.1870596368398801E-2</v>
      </c>
      <c r="R10" s="17"/>
      <c r="S10" s="17">
        <v>5.1914328952166702E-2</v>
      </c>
      <c r="T10" s="17">
        <v>7.4531826540544202E-2</v>
      </c>
      <c r="U10" s="17">
        <v>4.23022266655163E-2</v>
      </c>
      <c r="V10" s="17">
        <v>7.9663214308074395E-2</v>
      </c>
      <c r="W10" s="17">
        <v>5.7808417316724203E-2</v>
      </c>
      <c r="X10" s="17">
        <v>6.3238269916339199E-2</v>
      </c>
      <c r="Y10" s="17">
        <v>5.9814533030385302E-2</v>
      </c>
      <c r="Z10" s="17">
        <v>4.4207631771299299E-2</v>
      </c>
      <c r="AA10" s="17">
        <v>5.7481105894769201E-2</v>
      </c>
      <c r="AB10" s="17">
        <v>2.5639445350387601E-2</v>
      </c>
      <c r="AC10" s="17">
        <v>1.7642246280587699E-2</v>
      </c>
      <c r="AD10" s="17">
        <v>4.4873594407131699E-2</v>
      </c>
      <c r="AE10" s="17"/>
      <c r="AF10" s="17">
        <v>7.3486193860585899E-2</v>
      </c>
      <c r="AG10" s="17">
        <v>4.3212882236316003E-2</v>
      </c>
      <c r="AH10" s="17">
        <v>4.2900312618756403E-2</v>
      </c>
      <c r="AI10" s="17"/>
      <c r="AJ10" s="17">
        <v>6.8347919293073406E-2</v>
      </c>
      <c r="AK10" s="17">
        <v>4.33551334480086E-2</v>
      </c>
      <c r="AL10" s="17">
        <v>3.2514831261172397E-2</v>
      </c>
      <c r="AM10" s="17">
        <v>0.12405882335085899</v>
      </c>
      <c r="AN10" s="17">
        <v>5.7921744995824198E-2</v>
      </c>
      <c r="AO10" s="17"/>
      <c r="AP10" s="17">
        <v>8.4044522212052997E-2</v>
      </c>
      <c r="AQ10" s="17">
        <v>4.8188883192624397E-2</v>
      </c>
      <c r="AR10" s="17">
        <v>2.3652732573035799E-2</v>
      </c>
      <c r="AS10" s="17">
        <v>6.5187295253225905E-2</v>
      </c>
      <c r="AT10" s="17">
        <v>4.0574302324434701E-2</v>
      </c>
      <c r="AU10" s="17"/>
      <c r="AV10" s="17">
        <v>4.5954769328828401E-2</v>
      </c>
      <c r="AW10" s="17">
        <v>8.2306474561840204E-2</v>
      </c>
      <c r="AX10" s="17">
        <v>3.52500961308869E-2</v>
      </c>
      <c r="AY10" s="17">
        <v>6.7082928541043196E-2</v>
      </c>
      <c r="AZ10" s="17">
        <v>2.25351701824054E-2</v>
      </c>
      <c r="BA10" s="17">
        <v>6.4229110228566297E-2</v>
      </c>
      <c r="BB10" s="17"/>
      <c r="BC10" s="17">
        <v>6.6247621596845094E-2</v>
      </c>
      <c r="BD10" s="17">
        <v>4.9208484077701002E-2</v>
      </c>
      <c r="BE10" s="17">
        <v>4.8845600076270403E-2</v>
      </c>
      <c r="BF10" s="17">
        <v>5.2167773904518697E-2</v>
      </c>
      <c r="BG10" s="17">
        <v>5.4433298353384701E-2</v>
      </c>
    </row>
    <row r="11" spans="2:59" x14ac:dyDescent="0.35">
      <c r="B11" s="18" t="s">
        <v>692</v>
      </c>
      <c r="C11" s="17">
        <v>7.0977485371789606E-2</v>
      </c>
      <c r="D11" s="17">
        <v>7.4682904709796105E-2</v>
      </c>
      <c r="E11" s="17">
        <v>6.7922909439854101E-2</v>
      </c>
      <c r="F11" s="17"/>
      <c r="G11" s="17">
        <v>8.1846933894815496E-2</v>
      </c>
      <c r="H11" s="17">
        <v>8.4076306198214198E-2</v>
      </c>
      <c r="I11" s="17">
        <v>7.5058265795158799E-2</v>
      </c>
      <c r="J11" s="17">
        <v>5.5538263705084003E-2</v>
      </c>
      <c r="K11" s="17">
        <v>6.4959705746126403E-2</v>
      </c>
      <c r="L11" s="17">
        <v>6.6331471163972006E-2</v>
      </c>
      <c r="M11" s="17"/>
      <c r="N11" s="17">
        <v>6.2875918366835495E-2</v>
      </c>
      <c r="O11" s="17">
        <v>7.4830939363349405E-2</v>
      </c>
      <c r="P11" s="17">
        <v>8.4888154755182604E-2</v>
      </c>
      <c r="Q11" s="17">
        <v>6.3617951568631495E-2</v>
      </c>
      <c r="R11" s="17"/>
      <c r="S11" s="17">
        <v>8.3726271634846597E-2</v>
      </c>
      <c r="T11" s="17">
        <v>4.8189431836549203E-2</v>
      </c>
      <c r="U11" s="17">
        <v>9.9199495634182705E-2</v>
      </c>
      <c r="V11" s="17">
        <v>8.6864585965302901E-2</v>
      </c>
      <c r="W11" s="17">
        <v>7.4999358447434106E-2</v>
      </c>
      <c r="X11" s="17">
        <v>7.0913312822564703E-2</v>
      </c>
      <c r="Y11" s="17">
        <v>7.1925565442566494E-2</v>
      </c>
      <c r="Z11" s="17">
        <v>8.3416348140883403E-2</v>
      </c>
      <c r="AA11" s="17">
        <v>6.6827282609315503E-2</v>
      </c>
      <c r="AB11" s="17">
        <v>6.0318338867324003E-2</v>
      </c>
      <c r="AC11" s="17">
        <v>4.6540645444759901E-2</v>
      </c>
      <c r="AD11" s="17">
        <v>4.6702239070616103E-2</v>
      </c>
      <c r="AE11" s="17"/>
      <c r="AF11" s="17">
        <v>7.9953735203374801E-2</v>
      </c>
      <c r="AG11" s="17">
        <v>5.1947163504748602E-2</v>
      </c>
      <c r="AH11" s="17">
        <v>9.7420089274716806E-2</v>
      </c>
      <c r="AI11" s="17"/>
      <c r="AJ11" s="17">
        <v>8.1809770762150597E-2</v>
      </c>
      <c r="AK11" s="17">
        <v>5.03928294171231E-2</v>
      </c>
      <c r="AL11" s="17">
        <v>6.9634338144694205E-2</v>
      </c>
      <c r="AM11" s="17">
        <v>8.8054947925896299E-2</v>
      </c>
      <c r="AN11" s="17">
        <v>0.109353748998543</v>
      </c>
      <c r="AO11" s="17"/>
      <c r="AP11" s="17">
        <v>9.18938026778231E-2</v>
      </c>
      <c r="AQ11" s="17">
        <v>6.0258989691242597E-2</v>
      </c>
      <c r="AR11" s="17">
        <v>6.0296455809350398E-2</v>
      </c>
      <c r="AS11" s="17">
        <v>8.3055224455668805E-2</v>
      </c>
      <c r="AT11" s="17">
        <v>2.55555307934217E-2</v>
      </c>
      <c r="AU11" s="17"/>
      <c r="AV11" s="17">
        <v>5.78900451589393E-2</v>
      </c>
      <c r="AW11" s="17">
        <v>9.3683493885673E-2</v>
      </c>
      <c r="AX11" s="17">
        <v>4.8455820361951799E-2</v>
      </c>
      <c r="AY11" s="17">
        <v>9.2169977009504106E-2</v>
      </c>
      <c r="AZ11" s="17">
        <v>2.5882452806248801E-2</v>
      </c>
      <c r="BA11" s="17">
        <v>5.6146040505186998E-2</v>
      </c>
      <c r="BB11" s="17"/>
      <c r="BC11" s="17">
        <v>5.0368523966592797E-2</v>
      </c>
      <c r="BD11" s="17">
        <v>8.7509700124183507E-2</v>
      </c>
      <c r="BE11" s="17">
        <v>6.4535629487579405E-2</v>
      </c>
      <c r="BF11" s="17">
        <v>7.1192668373268306E-2</v>
      </c>
      <c r="BG11" s="17">
        <v>9.2006029587679394E-2</v>
      </c>
    </row>
    <row r="12" spans="2:59" x14ac:dyDescent="0.35">
      <c r="B12" s="18" t="s">
        <v>691</v>
      </c>
      <c r="C12" s="17">
        <v>0.16430235971594001</v>
      </c>
      <c r="D12" s="17">
        <v>0.16161544355097501</v>
      </c>
      <c r="E12" s="17">
        <v>0.16821923696544799</v>
      </c>
      <c r="F12" s="17"/>
      <c r="G12" s="17">
        <v>0.19169791807113901</v>
      </c>
      <c r="H12" s="17">
        <v>0.149530657520934</v>
      </c>
      <c r="I12" s="17">
        <v>0.14058304061634599</v>
      </c>
      <c r="J12" s="17">
        <v>0.20198671025784001</v>
      </c>
      <c r="K12" s="17">
        <v>0.16374549491825399</v>
      </c>
      <c r="L12" s="17">
        <v>0.14707909578928399</v>
      </c>
      <c r="M12" s="17"/>
      <c r="N12" s="17">
        <v>0.162654215571369</v>
      </c>
      <c r="O12" s="17">
        <v>0.16191549568080801</v>
      </c>
      <c r="P12" s="17">
        <v>0.157304996566898</v>
      </c>
      <c r="Q12" s="17">
        <v>0.17503548275435701</v>
      </c>
      <c r="R12" s="17"/>
      <c r="S12" s="17">
        <v>0.13502519356892301</v>
      </c>
      <c r="T12" s="17">
        <v>0.19220697572838799</v>
      </c>
      <c r="U12" s="17">
        <v>0.12949111320175299</v>
      </c>
      <c r="V12" s="17">
        <v>0.16689422998402001</v>
      </c>
      <c r="W12" s="17">
        <v>0.22207305668580199</v>
      </c>
      <c r="X12" s="17">
        <v>0.191352330781068</v>
      </c>
      <c r="Y12" s="17">
        <v>0.227805615818024</v>
      </c>
      <c r="Z12" s="17">
        <v>0.11310990992496001</v>
      </c>
      <c r="AA12" s="17">
        <v>0.15269970598612201</v>
      </c>
      <c r="AB12" s="17">
        <v>8.5328613831273797E-2</v>
      </c>
      <c r="AC12" s="17">
        <v>0.206442168709776</v>
      </c>
      <c r="AD12" s="17">
        <v>0.15678436096450099</v>
      </c>
      <c r="AE12" s="17"/>
      <c r="AF12" s="17">
        <v>0.158879770519499</v>
      </c>
      <c r="AG12" s="17">
        <v>0.149713629211466</v>
      </c>
      <c r="AH12" s="17">
        <v>0.20702687593284</v>
      </c>
      <c r="AI12" s="17"/>
      <c r="AJ12" s="17">
        <v>0.166017022472292</v>
      </c>
      <c r="AK12" s="17">
        <v>0.13784414143621301</v>
      </c>
      <c r="AL12" s="17">
        <v>0.15787914873213901</v>
      </c>
      <c r="AM12" s="17">
        <v>0.197366703014663</v>
      </c>
      <c r="AN12" s="17">
        <v>0.18805358239661901</v>
      </c>
      <c r="AO12" s="17"/>
      <c r="AP12" s="17">
        <v>0.17987161106571201</v>
      </c>
      <c r="AQ12" s="17">
        <v>0.12585509906967299</v>
      </c>
      <c r="AR12" s="17">
        <v>0.17892365907774799</v>
      </c>
      <c r="AS12" s="17">
        <v>0.20380751846366801</v>
      </c>
      <c r="AT12" s="17">
        <v>0.135657744791605</v>
      </c>
      <c r="AU12" s="17"/>
      <c r="AV12" s="17">
        <v>0.14898375502487099</v>
      </c>
      <c r="AW12" s="17">
        <v>0.186415251560058</v>
      </c>
      <c r="AX12" s="17">
        <v>0.16080365967180199</v>
      </c>
      <c r="AY12" s="17">
        <v>0.19903514509992001</v>
      </c>
      <c r="AZ12" s="17">
        <v>0.118190704624132</v>
      </c>
      <c r="BA12" s="17">
        <v>0.17133656498616301</v>
      </c>
      <c r="BB12" s="17"/>
      <c r="BC12" s="17">
        <v>0.18015518177991299</v>
      </c>
      <c r="BD12" s="17">
        <v>0.13874044483983999</v>
      </c>
      <c r="BE12" s="17">
        <v>0.17017507155012401</v>
      </c>
      <c r="BF12" s="17">
        <v>0.15561101879404199</v>
      </c>
      <c r="BG12" s="17">
        <v>8.1228599008932104E-2</v>
      </c>
    </row>
    <row r="13" spans="2:59" x14ac:dyDescent="0.35">
      <c r="B13" s="18" t="s">
        <v>690</v>
      </c>
      <c r="C13" s="17">
        <v>0.19141091734441901</v>
      </c>
      <c r="D13" s="17">
        <v>0.18706513679618</v>
      </c>
      <c r="E13" s="17">
        <v>0.197159739776606</v>
      </c>
      <c r="F13" s="17"/>
      <c r="G13" s="17">
        <v>0.23628893256143799</v>
      </c>
      <c r="H13" s="17">
        <v>0.24496434379505599</v>
      </c>
      <c r="I13" s="17">
        <v>0.19895344615042701</v>
      </c>
      <c r="J13" s="17">
        <v>0.17731178020610699</v>
      </c>
      <c r="K13" s="17">
        <v>0.13326117012107799</v>
      </c>
      <c r="L13" s="17">
        <v>0.16242385014072699</v>
      </c>
      <c r="M13" s="17"/>
      <c r="N13" s="17">
        <v>0.22617468929908</v>
      </c>
      <c r="O13" s="17">
        <v>0.17574138684145399</v>
      </c>
      <c r="P13" s="17">
        <v>0.15645340776121</v>
      </c>
      <c r="Q13" s="17">
        <v>0.20134298534988199</v>
      </c>
      <c r="R13" s="17"/>
      <c r="S13" s="17">
        <v>0.23713961558519001</v>
      </c>
      <c r="T13" s="17">
        <v>0.13609726022230001</v>
      </c>
      <c r="U13" s="17">
        <v>0.172963787991221</v>
      </c>
      <c r="V13" s="17">
        <v>0.222584823286293</v>
      </c>
      <c r="W13" s="17">
        <v>0.20840365471516301</v>
      </c>
      <c r="X13" s="17">
        <v>0.20435993610443401</v>
      </c>
      <c r="Y13" s="17">
        <v>0.193645109885273</v>
      </c>
      <c r="Z13" s="17">
        <v>0.19366877872959301</v>
      </c>
      <c r="AA13" s="17">
        <v>0.20537945502653099</v>
      </c>
      <c r="AB13" s="17">
        <v>0.17520407255082701</v>
      </c>
      <c r="AC13" s="17">
        <v>0.11891185218913899</v>
      </c>
      <c r="AD13" s="17">
        <v>0.203897851203205</v>
      </c>
      <c r="AE13" s="17"/>
      <c r="AF13" s="17">
        <v>0.170962636453934</v>
      </c>
      <c r="AG13" s="17">
        <v>0.19932648495445901</v>
      </c>
      <c r="AH13" s="17">
        <v>0.18671205526844001</v>
      </c>
      <c r="AI13" s="17"/>
      <c r="AJ13" s="17">
        <v>0.197410348283064</v>
      </c>
      <c r="AK13" s="17">
        <v>0.21346726041768199</v>
      </c>
      <c r="AL13" s="17">
        <v>0.245724920478052</v>
      </c>
      <c r="AM13" s="17">
        <v>6.7388889223176707E-2</v>
      </c>
      <c r="AN13" s="17">
        <v>0.15823685765711701</v>
      </c>
      <c r="AO13" s="17"/>
      <c r="AP13" s="17">
        <v>0.18012291404894601</v>
      </c>
      <c r="AQ13" s="17">
        <v>0.218453941615422</v>
      </c>
      <c r="AR13" s="17">
        <v>0.21848796535318701</v>
      </c>
      <c r="AS13" s="17">
        <v>0.15557637419103301</v>
      </c>
      <c r="AT13" s="17">
        <v>0.182395863688007</v>
      </c>
      <c r="AU13" s="17"/>
      <c r="AV13" s="17">
        <v>0.23518948301069501</v>
      </c>
      <c r="AW13" s="17">
        <v>0.18389543747495399</v>
      </c>
      <c r="AX13" s="17">
        <v>0.22971796383343401</v>
      </c>
      <c r="AY13" s="17">
        <v>0.139982268553586</v>
      </c>
      <c r="AZ13" s="17">
        <v>0.188116818930714</v>
      </c>
      <c r="BA13" s="17">
        <v>0.18129468731057399</v>
      </c>
      <c r="BB13" s="17"/>
      <c r="BC13" s="17">
        <v>0.14059169145230599</v>
      </c>
      <c r="BD13" s="17">
        <v>0.187903806967753</v>
      </c>
      <c r="BE13" s="17">
        <v>0.23529502443047401</v>
      </c>
      <c r="BF13" s="17">
        <v>0.25296568754448101</v>
      </c>
      <c r="BG13" s="17">
        <v>0.15670911468846799</v>
      </c>
    </row>
    <row r="14" spans="2:59" x14ac:dyDescent="0.35">
      <c r="B14" s="18" t="s">
        <v>689</v>
      </c>
      <c r="C14" s="17">
        <v>0.185218451743414</v>
      </c>
      <c r="D14" s="17">
        <v>0.19689333359397901</v>
      </c>
      <c r="E14" s="17">
        <v>0.173539348594696</v>
      </c>
      <c r="F14" s="17"/>
      <c r="G14" s="17">
        <v>0.213298324725327</v>
      </c>
      <c r="H14" s="17">
        <v>0.189246943118212</v>
      </c>
      <c r="I14" s="17">
        <v>0.193355583880542</v>
      </c>
      <c r="J14" s="17">
        <v>0.16750274409378299</v>
      </c>
      <c r="K14" s="17">
        <v>0.14244887666231601</v>
      </c>
      <c r="L14" s="17">
        <v>0.19967953531751501</v>
      </c>
      <c r="M14" s="17"/>
      <c r="N14" s="17">
        <v>0.17532017277579101</v>
      </c>
      <c r="O14" s="17">
        <v>0.19639784270709201</v>
      </c>
      <c r="P14" s="17">
        <v>0.19678630757904</v>
      </c>
      <c r="Q14" s="17">
        <v>0.17446352510096</v>
      </c>
      <c r="R14" s="17"/>
      <c r="S14" s="17">
        <v>0.17533021161537099</v>
      </c>
      <c r="T14" s="17">
        <v>0.21999382780885901</v>
      </c>
      <c r="U14" s="17">
        <v>0.19759495024076101</v>
      </c>
      <c r="V14" s="17">
        <v>0.165365632694294</v>
      </c>
      <c r="W14" s="17">
        <v>0.16498511913963701</v>
      </c>
      <c r="X14" s="17">
        <v>0.16035876979000899</v>
      </c>
      <c r="Y14" s="17">
        <v>0.15994606398810499</v>
      </c>
      <c r="Z14" s="17">
        <v>0.16196256901770401</v>
      </c>
      <c r="AA14" s="17">
        <v>0.19064814770043301</v>
      </c>
      <c r="AB14" s="17">
        <v>0.211843249115473</v>
      </c>
      <c r="AC14" s="17">
        <v>0.20478402090077699</v>
      </c>
      <c r="AD14" s="17">
        <v>0.195221297579867</v>
      </c>
      <c r="AE14" s="17"/>
      <c r="AF14" s="17">
        <v>0.18132346070140801</v>
      </c>
      <c r="AG14" s="17">
        <v>0.18504637342845701</v>
      </c>
      <c r="AH14" s="17">
        <v>0.16261877286152299</v>
      </c>
      <c r="AI14" s="17"/>
      <c r="AJ14" s="17">
        <v>0.18011079531430499</v>
      </c>
      <c r="AK14" s="17">
        <v>0.19937979199132599</v>
      </c>
      <c r="AL14" s="17">
        <v>0.19422123031157601</v>
      </c>
      <c r="AM14" s="17">
        <v>7.2131109783107203E-2</v>
      </c>
      <c r="AN14" s="17">
        <v>0.16504795380304699</v>
      </c>
      <c r="AO14" s="17"/>
      <c r="AP14" s="17">
        <v>0.16747286594518099</v>
      </c>
      <c r="AQ14" s="17">
        <v>0.19587134861928199</v>
      </c>
      <c r="AR14" s="17">
        <v>0.21231495635746001</v>
      </c>
      <c r="AS14" s="17">
        <v>0.17293873917761601</v>
      </c>
      <c r="AT14" s="17">
        <v>0.246684686870247</v>
      </c>
      <c r="AU14" s="17"/>
      <c r="AV14" s="17">
        <v>0.189973981581678</v>
      </c>
      <c r="AW14" s="17">
        <v>0.17562877476108599</v>
      </c>
      <c r="AX14" s="17">
        <v>0.19730955344484</v>
      </c>
      <c r="AY14" s="17">
        <v>0.16321962897490799</v>
      </c>
      <c r="AZ14" s="17">
        <v>0.259771012072257</v>
      </c>
      <c r="BA14" s="17">
        <v>0.17234173438983</v>
      </c>
      <c r="BB14" s="17"/>
      <c r="BC14" s="17">
        <v>0.20091026174049201</v>
      </c>
      <c r="BD14" s="17">
        <v>0.21099936859760801</v>
      </c>
      <c r="BE14" s="17">
        <v>0.165775385916688</v>
      </c>
      <c r="BF14" s="17">
        <v>0.14752737815445999</v>
      </c>
      <c r="BG14" s="17">
        <v>0.22088557379212601</v>
      </c>
    </row>
    <row r="15" spans="2:59" x14ac:dyDescent="0.35">
      <c r="B15" s="18" t="s">
        <v>806</v>
      </c>
      <c r="C15" s="17">
        <v>0.25091625021115399</v>
      </c>
      <c r="D15" s="17">
        <v>0.232909435540848</v>
      </c>
      <c r="E15" s="17">
        <v>0.26512597102117202</v>
      </c>
      <c r="F15" s="17"/>
      <c r="G15" s="17">
        <v>0.15349430708745301</v>
      </c>
      <c r="H15" s="17">
        <v>0.20913753412032299</v>
      </c>
      <c r="I15" s="17">
        <v>0.24446104349520201</v>
      </c>
      <c r="J15" s="17">
        <v>0.27769825436633699</v>
      </c>
      <c r="K15" s="17">
        <v>0.342479807296376</v>
      </c>
      <c r="L15" s="17">
        <v>0.271875836693734</v>
      </c>
      <c r="M15" s="17"/>
      <c r="N15" s="17">
        <v>0.26122004504174801</v>
      </c>
      <c r="O15" s="17">
        <v>0.25081186470206701</v>
      </c>
      <c r="P15" s="17">
        <v>0.23469056296200599</v>
      </c>
      <c r="Q15" s="17">
        <v>0.25269081648830399</v>
      </c>
      <c r="R15" s="17"/>
      <c r="S15" s="17">
        <v>0.23968193979896499</v>
      </c>
      <c r="T15" s="17">
        <v>0.237389519842262</v>
      </c>
      <c r="U15" s="17">
        <v>0.27699920405066902</v>
      </c>
      <c r="V15" s="17">
        <v>0.191356757994362</v>
      </c>
      <c r="W15" s="17">
        <v>0.20437094573617501</v>
      </c>
      <c r="X15" s="17">
        <v>0.24605125358941701</v>
      </c>
      <c r="Y15" s="17">
        <v>0.22786916975515101</v>
      </c>
      <c r="Z15" s="17">
        <v>0.26214476656615698</v>
      </c>
      <c r="AA15" s="17">
        <v>0.22612169604981699</v>
      </c>
      <c r="AB15" s="17">
        <v>0.37613421734647101</v>
      </c>
      <c r="AC15" s="17">
        <v>0.29863684477179803</v>
      </c>
      <c r="AD15" s="17">
        <v>0.27637289278889698</v>
      </c>
      <c r="AE15" s="17"/>
      <c r="AF15" s="17">
        <v>0.22543606210105399</v>
      </c>
      <c r="AG15" s="17">
        <v>0.31555138689137402</v>
      </c>
      <c r="AH15" s="17">
        <v>0.20256863340727799</v>
      </c>
      <c r="AI15" s="17"/>
      <c r="AJ15" s="17">
        <v>0.210153707934189</v>
      </c>
      <c r="AK15" s="17">
        <v>0.29853349292536502</v>
      </c>
      <c r="AL15" s="17">
        <v>0.264028907806928</v>
      </c>
      <c r="AM15" s="17">
        <v>0.36560719161807698</v>
      </c>
      <c r="AN15" s="17">
        <v>0.21924931179050899</v>
      </c>
      <c r="AO15" s="17"/>
      <c r="AP15" s="17">
        <v>0.18099924224883801</v>
      </c>
      <c r="AQ15" s="17">
        <v>0.29455634865987301</v>
      </c>
      <c r="AR15" s="17">
        <v>0.24024688268375499</v>
      </c>
      <c r="AS15" s="17">
        <v>0.21041639312133401</v>
      </c>
      <c r="AT15" s="17">
        <v>0.29294620176855701</v>
      </c>
      <c r="AU15" s="17"/>
      <c r="AV15" s="17">
        <v>0.27133717933995799</v>
      </c>
      <c r="AW15" s="17">
        <v>0.171573091717583</v>
      </c>
      <c r="AX15" s="17">
        <v>0.27695890676596602</v>
      </c>
      <c r="AY15" s="17">
        <v>0.22843441091097599</v>
      </c>
      <c r="AZ15" s="17">
        <v>0.30561101245588501</v>
      </c>
      <c r="BA15" s="17">
        <v>0.249489924659413</v>
      </c>
      <c r="BB15" s="17"/>
      <c r="BC15" s="17">
        <v>0.25606492817965798</v>
      </c>
      <c r="BD15" s="17">
        <v>0.25973203947087897</v>
      </c>
      <c r="BE15" s="17">
        <v>0.22975063968315801</v>
      </c>
      <c r="BF15" s="17">
        <v>0.27903377540190599</v>
      </c>
      <c r="BG15" s="17">
        <v>0.295239479302564</v>
      </c>
    </row>
    <row r="16" spans="2:59" x14ac:dyDescent="0.35">
      <c r="B16" s="18" t="s">
        <v>123</v>
      </c>
      <c r="C16" s="19">
        <v>4.4876238324048301E-2</v>
      </c>
      <c r="D16" s="19">
        <v>4.0636925725737502E-2</v>
      </c>
      <c r="E16" s="19">
        <v>4.85636720379772E-2</v>
      </c>
      <c r="F16" s="19"/>
      <c r="G16" s="19">
        <v>3.3649335197011597E-2</v>
      </c>
      <c r="H16" s="19">
        <v>3.6874977795892501E-2</v>
      </c>
      <c r="I16" s="19">
        <v>5.9186078017620103E-2</v>
      </c>
      <c r="J16" s="19">
        <v>3.12332786343857E-2</v>
      </c>
      <c r="K16" s="19">
        <v>6.1580427617170898E-2</v>
      </c>
      <c r="L16" s="19">
        <v>4.7052225991733101E-2</v>
      </c>
      <c r="M16" s="19"/>
      <c r="N16" s="19">
        <v>2.3342014095689201E-2</v>
      </c>
      <c r="O16" s="19">
        <v>3.6672490611612998E-2</v>
      </c>
      <c r="P16" s="19">
        <v>6.8203700366821496E-2</v>
      </c>
      <c r="Q16" s="19">
        <v>5.6200786238148899E-2</v>
      </c>
      <c r="R16" s="19"/>
      <c r="S16" s="19">
        <v>4.2323195435732403E-2</v>
      </c>
      <c r="T16" s="19">
        <v>5.2934894833978098E-2</v>
      </c>
      <c r="U16" s="19">
        <v>3.1183506838945E-2</v>
      </c>
      <c r="V16" s="19">
        <v>4.6983211279997099E-2</v>
      </c>
      <c r="W16" s="19">
        <v>4.1525050431303299E-2</v>
      </c>
      <c r="X16" s="19">
        <v>6.3726126996167795E-2</v>
      </c>
      <c r="Y16" s="19">
        <v>2.4610710631968E-2</v>
      </c>
      <c r="Z16" s="19">
        <v>5.20795615456792E-2</v>
      </c>
      <c r="AA16" s="19">
        <v>5.2916110072487199E-2</v>
      </c>
      <c r="AB16" s="19">
        <v>3.00574984317638E-2</v>
      </c>
      <c r="AC16" s="19">
        <v>4.5975121420191903E-2</v>
      </c>
      <c r="AD16" s="19">
        <v>6.1239512412848099E-2</v>
      </c>
      <c r="AE16" s="19"/>
      <c r="AF16" s="19">
        <v>5.0362863080835797E-2</v>
      </c>
      <c r="AG16" s="19">
        <v>2.8603439563082301E-2</v>
      </c>
      <c r="AH16" s="19">
        <v>7.9840563804881304E-2</v>
      </c>
      <c r="AI16" s="19"/>
      <c r="AJ16" s="19">
        <v>4.0002333015211701E-2</v>
      </c>
      <c r="AK16" s="19">
        <v>3.6254397819468098E-2</v>
      </c>
      <c r="AL16" s="19">
        <v>2.1377823665714502E-2</v>
      </c>
      <c r="AM16" s="19">
        <v>3.0618309571187299E-2</v>
      </c>
      <c r="AN16" s="19">
        <v>7.1881209077236205E-2</v>
      </c>
      <c r="AO16" s="19"/>
      <c r="AP16" s="19">
        <v>3.6679819047184398E-2</v>
      </c>
      <c r="AQ16" s="19">
        <v>3.4694163163492997E-2</v>
      </c>
      <c r="AR16" s="19">
        <v>5.2801709360313601E-2</v>
      </c>
      <c r="AS16" s="19">
        <v>4.7957009827878802E-2</v>
      </c>
      <c r="AT16" s="19">
        <v>5.84445260688502E-2</v>
      </c>
      <c r="AU16" s="19"/>
      <c r="AV16" s="19">
        <v>2.99954463083455E-2</v>
      </c>
      <c r="AW16" s="19">
        <v>3.0800099748566099E-2</v>
      </c>
      <c r="AX16" s="19">
        <v>3.4574348210952899E-2</v>
      </c>
      <c r="AY16" s="19">
        <v>4.7041066744096097E-2</v>
      </c>
      <c r="AZ16" s="19">
        <v>6.7129794126095405E-2</v>
      </c>
      <c r="BA16" s="19">
        <v>8.1796669459257496E-2</v>
      </c>
      <c r="BB16" s="19"/>
      <c r="BC16" s="19">
        <v>5.38268215704212E-2</v>
      </c>
      <c r="BD16" s="19">
        <v>4.0546158907489603E-2</v>
      </c>
      <c r="BE16" s="19">
        <v>4.9639952973120398E-2</v>
      </c>
      <c r="BF16" s="19">
        <v>1.8405723909857102E-2</v>
      </c>
      <c r="BG16" s="19">
        <v>0</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1.5684857314279401E-2</v>
      </c>
      <c r="D9" s="17">
        <v>1.8099507891659702E-2</v>
      </c>
      <c r="E9" s="17">
        <v>1.3453224336861301E-2</v>
      </c>
      <c r="F9" s="17"/>
      <c r="G9" s="17">
        <v>1.82030259160092E-2</v>
      </c>
      <c r="H9" s="17">
        <v>2.4654897458471998E-2</v>
      </c>
      <c r="I9" s="17">
        <v>3.1338412183106901E-2</v>
      </c>
      <c r="J9" s="17">
        <v>7.2255312778844501E-3</v>
      </c>
      <c r="K9" s="17">
        <v>6.9013518270582604E-3</v>
      </c>
      <c r="L9" s="17">
        <v>6.7785579277229498E-3</v>
      </c>
      <c r="M9" s="17"/>
      <c r="N9" s="17">
        <v>1.9052634238830201E-2</v>
      </c>
      <c r="O9" s="17">
        <v>1.9151366938640599E-2</v>
      </c>
      <c r="P9" s="17">
        <v>1.2176503866439E-2</v>
      </c>
      <c r="Q9" s="17">
        <v>1.1565687243926001E-2</v>
      </c>
      <c r="R9" s="17"/>
      <c r="S9" s="17">
        <v>2.7481043756059899E-2</v>
      </c>
      <c r="T9" s="17">
        <v>1.7518241077148701E-2</v>
      </c>
      <c r="U9" s="17">
        <v>6.3498070232132402E-3</v>
      </c>
      <c r="V9" s="17">
        <v>7.18662711196632E-3</v>
      </c>
      <c r="W9" s="17">
        <v>6.6659178690514197E-3</v>
      </c>
      <c r="X9" s="17">
        <v>6.1018542050030097E-3</v>
      </c>
      <c r="Y9" s="17">
        <v>5.6808234597084699E-3</v>
      </c>
      <c r="Z9" s="17">
        <v>4.6235913003519299E-2</v>
      </c>
      <c r="AA9" s="17">
        <v>9.7736765463354303E-3</v>
      </c>
      <c r="AB9" s="17">
        <v>2.5082083940950298E-2</v>
      </c>
      <c r="AC9" s="17">
        <v>2.5296433425248899E-2</v>
      </c>
      <c r="AD9" s="17">
        <v>1.6380118053350299E-2</v>
      </c>
      <c r="AE9" s="17"/>
      <c r="AF9" s="17">
        <v>1.14680150102039E-2</v>
      </c>
      <c r="AG9" s="17">
        <v>1.7565691897841101E-2</v>
      </c>
      <c r="AH9" s="17">
        <v>1.40160803382385E-2</v>
      </c>
      <c r="AI9" s="17"/>
      <c r="AJ9" s="17">
        <v>7.14426073491579E-3</v>
      </c>
      <c r="AK9" s="17">
        <v>2.26811915350358E-2</v>
      </c>
      <c r="AL9" s="17">
        <v>7.1873539043358203E-3</v>
      </c>
      <c r="AM9" s="17">
        <v>0</v>
      </c>
      <c r="AN9" s="17">
        <v>2.32362261758308E-2</v>
      </c>
      <c r="AO9" s="17"/>
      <c r="AP9" s="17">
        <v>1.8446838015159998E-2</v>
      </c>
      <c r="AQ9" s="17">
        <v>1.69654066159628E-2</v>
      </c>
      <c r="AR9" s="17">
        <v>5.5488016104730904E-3</v>
      </c>
      <c r="AS9" s="17">
        <v>0</v>
      </c>
      <c r="AT9" s="17">
        <v>0</v>
      </c>
      <c r="AU9" s="17"/>
      <c r="AV9" s="17">
        <v>1.5700753202246301E-2</v>
      </c>
      <c r="AW9" s="17">
        <v>2.0268649449707299E-2</v>
      </c>
      <c r="AX9" s="17">
        <v>1.6815697193709098E-2</v>
      </c>
      <c r="AY9" s="17">
        <v>5.3169145255446597E-3</v>
      </c>
      <c r="AZ9" s="17">
        <v>5.5028282488212401E-3</v>
      </c>
      <c r="BA9" s="17">
        <v>5.5669310521767002E-3</v>
      </c>
      <c r="BB9" s="17"/>
      <c r="BC9" s="17">
        <v>1.02601452957156E-2</v>
      </c>
      <c r="BD9" s="17">
        <v>2.1999524865294801E-2</v>
      </c>
      <c r="BE9" s="17">
        <v>2.0614840373419398E-2</v>
      </c>
      <c r="BF9" s="17">
        <v>1.48717130032868E-2</v>
      </c>
      <c r="BG9" s="17">
        <v>3.0630682160892601E-2</v>
      </c>
    </row>
    <row r="10" spans="2:59" x14ac:dyDescent="0.35">
      <c r="B10" s="18" t="s">
        <v>598</v>
      </c>
      <c r="C10" s="17">
        <v>2.2310110231725799E-2</v>
      </c>
      <c r="D10" s="17">
        <v>3.0474130810659E-2</v>
      </c>
      <c r="E10" s="17">
        <v>1.45225644458194E-2</v>
      </c>
      <c r="F10" s="17"/>
      <c r="G10" s="17">
        <v>3.07822753038841E-2</v>
      </c>
      <c r="H10" s="17">
        <v>2.4604806657428799E-2</v>
      </c>
      <c r="I10" s="17">
        <v>2.5024379225066101E-2</v>
      </c>
      <c r="J10" s="17">
        <v>1.9806894888863801E-2</v>
      </c>
      <c r="K10" s="17">
        <v>1.9960300407652998E-2</v>
      </c>
      <c r="L10" s="17">
        <v>1.61888478326342E-2</v>
      </c>
      <c r="M10" s="17"/>
      <c r="N10" s="17">
        <v>1.7973801158189601E-2</v>
      </c>
      <c r="O10" s="17">
        <v>2.34625047299057E-2</v>
      </c>
      <c r="P10" s="17">
        <v>2.2038911969436598E-2</v>
      </c>
      <c r="Q10" s="17">
        <v>2.6067082274413799E-2</v>
      </c>
      <c r="R10" s="17"/>
      <c r="S10" s="17">
        <v>4.7795785153930202E-2</v>
      </c>
      <c r="T10" s="17">
        <v>1.8958545285446299E-2</v>
      </c>
      <c r="U10" s="17">
        <v>2.1849848172853899E-2</v>
      </c>
      <c r="V10" s="17">
        <v>3.3855430693426398E-2</v>
      </c>
      <c r="W10" s="17">
        <v>1.32238782423614E-2</v>
      </c>
      <c r="X10" s="17">
        <v>1.8251805460247399E-2</v>
      </c>
      <c r="Y10" s="17">
        <v>1.30637481606989E-2</v>
      </c>
      <c r="Z10" s="17">
        <v>1.28083900427885E-2</v>
      </c>
      <c r="AA10" s="17">
        <v>1.3331097441819199E-2</v>
      </c>
      <c r="AB10" s="17">
        <v>6.62549576625668E-3</v>
      </c>
      <c r="AC10" s="17">
        <v>2.7612564949966001E-2</v>
      </c>
      <c r="AD10" s="17">
        <v>2.5993870595435901E-2</v>
      </c>
      <c r="AE10" s="17"/>
      <c r="AF10" s="17">
        <v>2.38104379872798E-2</v>
      </c>
      <c r="AG10" s="17">
        <v>1.9538075952019399E-2</v>
      </c>
      <c r="AH10" s="17">
        <v>2.6298711007178201E-2</v>
      </c>
      <c r="AI10" s="17"/>
      <c r="AJ10" s="17">
        <v>2.6766779069648999E-2</v>
      </c>
      <c r="AK10" s="17">
        <v>1.7028354710611E-2</v>
      </c>
      <c r="AL10" s="17">
        <v>1.53256545570835E-2</v>
      </c>
      <c r="AM10" s="17">
        <v>6.9223322422482997E-2</v>
      </c>
      <c r="AN10" s="17">
        <v>2.2877803641663301E-2</v>
      </c>
      <c r="AO10" s="17"/>
      <c r="AP10" s="17">
        <v>3.06015090661441E-2</v>
      </c>
      <c r="AQ10" s="17">
        <v>2.0267936323401799E-2</v>
      </c>
      <c r="AR10" s="17">
        <v>1.18317558617225E-2</v>
      </c>
      <c r="AS10" s="17">
        <v>2.54080434642051E-2</v>
      </c>
      <c r="AT10" s="17">
        <v>1.38746276374388E-2</v>
      </c>
      <c r="AU10" s="17"/>
      <c r="AV10" s="17">
        <v>2.4677224509692602E-2</v>
      </c>
      <c r="AW10" s="17">
        <v>2.7586470255077801E-2</v>
      </c>
      <c r="AX10" s="17">
        <v>1.13513456861017E-2</v>
      </c>
      <c r="AY10" s="17">
        <v>2.3818944560782498E-2</v>
      </c>
      <c r="AZ10" s="17">
        <v>9.9814509397275798E-3</v>
      </c>
      <c r="BA10" s="17">
        <v>5.9004364131944598E-3</v>
      </c>
      <c r="BB10" s="17"/>
      <c r="BC10" s="17">
        <v>2.8276038577938801E-2</v>
      </c>
      <c r="BD10" s="17">
        <v>3.5767168557393897E-2</v>
      </c>
      <c r="BE10" s="17">
        <v>1.10991958878366E-2</v>
      </c>
      <c r="BF10" s="17">
        <v>2.4767060396113601E-2</v>
      </c>
      <c r="BG10" s="17">
        <v>3.07663512027854E-2</v>
      </c>
    </row>
    <row r="11" spans="2:59" x14ac:dyDescent="0.35">
      <c r="B11" s="18" t="s">
        <v>692</v>
      </c>
      <c r="C11" s="17">
        <v>4.2890017652572998E-2</v>
      </c>
      <c r="D11" s="17">
        <v>5.08866577027908E-2</v>
      </c>
      <c r="E11" s="17">
        <v>3.5428067528457001E-2</v>
      </c>
      <c r="F11" s="17"/>
      <c r="G11" s="17">
        <v>7.7472829605732596E-2</v>
      </c>
      <c r="H11" s="17">
        <v>5.23695011482141E-2</v>
      </c>
      <c r="I11" s="17">
        <v>4.6740959267227399E-2</v>
      </c>
      <c r="J11" s="17">
        <v>3.35228429572728E-2</v>
      </c>
      <c r="K11" s="17">
        <v>2.4254729076986899E-2</v>
      </c>
      <c r="L11" s="17">
        <v>2.9076733929100599E-2</v>
      </c>
      <c r="M11" s="17"/>
      <c r="N11" s="17">
        <v>4.6098244829014298E-2</v>
      </c>
      <c r="O11" s="17">
        <v>3.3951496954604497E-2</v>
      </c>
      <c r="P11" s="17">
        <v>4.3073305667241699E-2</v>
      </c>
      <c r="Q11" s="17">
        <v>4.8651178508587599E-2</v>
      </c>
      <c r="R11" s="17"/>
      <c r="S11" s="17">
        <v>3.1276995972494101E-2</v>
      </c>
      <c r="T11" s="17">
        <v>3.7171214646124003E-2</v>
      </c>
      <c r="U11" s="17">
        <v>2.5787786070380899E-2</v>
      </c>
      <c r="V11" s="17">
        <v>3.3751540303116098E-2</v>
      </c>
      <c r="W11" s="17">
        <v>4.5523490531510398E-2</v>
      </c>
      <c r="X11" s="17">
        <v>9.2408052725665393E-2</v>
      </c>
      <c r="Y11" s="17">
        <v>5.6670493198696201E-2</v>
      </c>
      <c r="Z11" s="17">
        <v>4.5758157439452399E-2</v>
      </c>
      <c r="AA11" s="17">
        <v>7.5268848727639198E-2</v>
      </c>
      <c r="AB11" s="17">
        <v>1.2602821811416099E-2</v>
      </c>
      <c r="AC11" s="17">
        <v>8.4901532994224906E-3</v>
      </c>
      <c r="AD11" s="17">
        <v>2.9489691274456799E-2</v>
      </c>
      <c r="AE11" s="17"/>
      <c r="AF11" s="17">
        <v>4.6586965921641701E-2</v>
      </c>
      <c r="AG11" s="17">
        <v>2.92856796212504E-2</v>
      </c>
      <c r="AH11" s="17">
        <v>4.3890127337882598E-2</v>
      </c>
      <c r="AI11" s="17"/>
      <c r="AJ11" s="17">
        <v>3.96244330181885E-2</v>
      </c>
      <c r="AK11" s="17">
        <v>4.0449927300819498E-2</v>
      </c>
      <c r="AL11" s="17">
        <v>1.4078782719754599E-2</v>
      </c>
      <c r="AM11" s="17">
        <v>5.3096423762036903E-2</v>
      </c>
      <c r="AN11" s="17">
        <v>5.5284524631818599E-2</v>
      </c>
      <c r="AO11" s="17"/>
      <c r="AP11" s="17">
        <v>4.59406222991302E-2</v>
      </c>
      <c r="AQ11" s="17">
        <v>3.63781660218628E-2</v>
      </c>
      <c r="AR11" s="17">
        <v>3.1256504632579701E-2</v>
      </c>
      <c r="AS11" s="17">
        <v>5.92071024441118E-2</v>
      </c>
      <c r="AT11" s="17">
        <v>8.0988310556879994E-2</v>
      </c>
      <c r="AU11" s="17"/>
      <c r="AV11" s="17">
        <v>3.7051287279297802E-2</v>
      </c>
      <c r="AW11" s="17">
        <v>4.2898795862263799E-2</v>
      </c>
      <c r="AX11" s="17">
        <v>3.3104724064765501E-2</v>
      </c>
      <c r="AY11" s="17">
        <v>4.2567171726004598E-2</v>
      </c>
      <c r="AZ11" s="17">
        <v>7.8124269252887096E-2</v>
      </c>
      <c r="BA11" s="17">
        <v>4.0794933995696697E-2</v>
      </c>
      <c r="BB11" s="17"/>
      <c r="BC11" s="17">
        <v>4.0045082564986803E-2</v>
      </c>
      <c r="BD11" s="17">
        <v>4.0764571895715501E-2</v>
      </c>
      <c r="BE11" s="17">
        <v>4.2881590506927199E-2</v>
      </c>
      <c r="BF11" s="17">
        <v>4.69867820471188E-2</v>
      </c>
      <c r="BG11" s="17">
        <v>2.9664546797816001E-2</v>
      </c>
    </row>
    <row r="12" spans="2:59" x14ac:dyDescent="0.35">
      <c r="B12" s="18" t="s">
        <v>691</v>
      </c>
      <c r="C12" s="17">
        <v>0.116690476196969</v>
      </c>
      <c r="D12" s="17">
        <v>0.116361459009744</v>
      </c>
      <c r="E12" s="17">
        <v>0.11680595029843099</v>
      </c>
      <c r="F12" s="17"/>
      <c r="G12" s="17">
        <v>0.19214996979958099</v>
      </c>
      <c r="H12" s="17">
        <v>0.105686710337469</v>
      </c>
      <c r="I12" s="17">
        <v>8.2781848734584093E-2</v>
      </c>
      <c r="J12" s="17">
        <v>0.1304626633282</v>
      </c>
      <c r="K12" s="17">
        <v>0.110572192971335</v>
      </c>
      <c r="L12" s="17">
        <v>9.5649574826549899E-2</v>
      </c>
      <c r="M12" s="17"/>
      <c r="N12" s="17">
        <v>9.3032508475752104E-2</v>
      </c>
      <c r="O12" s="17">
        <v>0.12411794125565399</v>
      </c>
      <c r="P12" s="17">
        <v>0.122046571535631</v>
      </c>
      <c r="Q12" s="17">
        <v>0.12998540783854901</v>
      </c>
      <c r="R12" s="17"/>
      <c r="S12" s="17">
        <v>9.89249278012269E-2</v>
      </c>
      <c r="T12" s="17">
        <v>0.112449087101856</v>
      </c>
      <c r="U12" s="17">
        <v>0.12244336403502699</v>
      </c>
      <c r="V12" s="17">
        <v>0.11477028174114801</v>
      </c>
      <c r="W12" s="17">
        <v>0.112419612787163</v>
      </c>
      <c r="X12" s="17">
        <v>0.128210468175874</v>
      </c>
      <c r="Y12" s="17">
        <v>0.113986124301064</v>
      </c>
      <c r="Z12" s="17">
        <v>0.119763801665181</v>
      </c>
      <c r="AA12" s="17">
        <v>0.13965157303825701</v>
      </c>
      <c r="AB12" s="17">
        <v>0.102223034115689</v>
      </c>
      <c r="AC12" s="17">
        <v>0.107619244341463</v>
      </c>
      <c r="AD12" s="17">
        <v>0.161799404783597</v>
      </c>
      <c r="AE12" s="17"/>
      <c r="AF12" s="17">
        <v>0.12546402600004899</v>
      </c>
      <c r="AG12" s="17">
        <v>0.100328283837518</v>
      </c>
      <c r="AH12" s="17">
        <v>0.124390154730388</v>
      </c>
      <c r="AI12" s="17"/>
      <c r="AJ12" s="17">
        <v>0.106839572106466</v>
      </c>
      <c r="AK12" s="17">
        <v>0.115195539170966</v>
      </c>
      <c r="AL12" s="17">
        <v>9.8714915260175104E-2</v>
      </c>
      <c r="AM12" s="17">
        <v>0.14132167280254401</v>
      </c>
      <c r="AN12" s="17">
        <v>0.112656955579528</v>
      </c>
      <c r="AO12" s="17"/>
      <c r="AP12" s="17">
        <v>0.105442528960022</v>
      </c>
      <c r="AQ12" s="17">
        <v>0.11014974197624799</v>
      </c>
      <c r="AR12" s="17">
        <v>0.114284598611749</v>
      </c>
      <c r="AS12" s="17">
        <v>0.149201618485551</v>
      </c>
      <c r="AT12" s="17">
        <v>6.4936965559206902E-2</v>
      </c>
      <c r="AU12" s="17"/>
      <c r="AV12" s="17">
        <v>0.104464994881224</v>
      </c>
      <c r="AW12" s="17">
        <v>0.105658115423928</v>
      </c>
      <c r="AX12" s="17">
        <v>0.12136738495174</v>
      </c>
      <c r="AY12" s="17">
        <v>0.14360780216382399</v>
      </c>
      <c r="AZ12" s="17">
        <v>8.4861085399123501E-2</v>
      </c>
      <c r="BA12" s="17">
        <v>0.13559522084778999</v>
      </c>
      <c r="BB12" s="17"/>
      <c r="BC12" s="17">
        <v>0.12184751396334099</v>
      </c>
      <c r="BD12" s="17">
        <v>0.13888150751623901</v>
      </c>
      <c r="BE12" s="17">
        <v>0.104558281288797</v>
      </c>
      <c r="BF12" s="17">
        <v>9.8216471909298803E-2</v>
      </c>
      <c r="BG12" s="17">
        <v>4.2319344853288601E-2</v>
      </c>
    </row>
    <row r="13" spans="2:59" x14ac:dyDescent="0.35">
      <c r="B13" s="18" t="s">
        <v>690</v>
      </c>
      <c r="C13" s="17">
        <v>0.212226535028327</v>
      </c>
      <c r="D13" s="17">
        <v>0.20287602677594699</v>
      </c>
      <c r="E13" s="17">
        <v>0.22216692618251499</v>
      </c>
      <c r="F13" s="17"/>
      <c r="G13" s="17">
        <v>0.22756468394589699</v>
      </c>
      <c r="H13" s="17">
        <v>0.19235714629308601</v>
      </c>
      <c r="I13" s="17">
        <v>0.21995796519212399</v>
      </c>
      <c r="J13" s="17">
        <v>0.229536134888426</v>
      </c>
      <c r="K13" s="17">
        <v>0.21845329107821301</v>
      </c>
      <c r="L13" s="17">
        <v>0.19358438019701299</v>
      </c>
      <c r="M13" s="17"/>
      <c r="N13" s="17">
        <v>0.21435315110190001</v>
      </c>
      <c r="O13" s="17">
        <v>0.21155765409889499</v>
      </c>
      <c r="P13" s="17">
        <v>0.20313012706252401</v>
      </c>
      <c r="Q13" s="17">
        <v>0.21705762383574101</v>
      </c>
      <c r="R13" s="17"/>
      <c r="S13" s="17">
        <v>0.219451445639986</v>
      </c>
      <c r="T13" s="17">
        <v>0.20711648240710001</v>
      </c>
      <c r="U13" s="17">
        <v>0.20689524858109301</v>
      </c>
      <c r="V13" s="17">
        <v>0.214887186041192</v>
      </c>
      <c r="W13" s="17">
        <v>0.244572304730485</v>
      </c>
      <c r="X13" s="17">
        <v>0.19720133948352001</v>
      </c>
      <c r="Y13" s="17">
        <v>0.17928685183735399</v>
      </c>
      <c r="Z13" s="17">
        <v>0.187753773347863</v>
      </c>
      <c r="AA13" s="17">
        <v>0.22986025625721301</v>
      </c>
      <c r="AB13" s="17">
        <v>0.22015199822848899</v>
      </c>
      <c r="AC13" s="17">
        <v>0.23845360017676501</v>
      </c>
      <c r="AD13" s="17">
        <v>0.16408148522632901</v>
      </c>
      <c r="AE13" s="17"/>
      <c r="AF13" s="17">
        <v>0.20560670865415101</v>
      </c>
      <c r="AG13" s="17">
        <v>0.22654706292679899</v>
      </c>
      <c r="AH13" s="17">
        <v>0.16390127422464501</v>
      </c>
      <c r="AI13" s="17"/>
      <c r="AJ13" s="17">
        <v>0.22237808143229101</v>
      </c>
      <c r="AK13" s="17">
        <v>0.226662107670454</v>
      </c>
      <c r="AL13" s="17">
        <v>0.23644554801182699</v>
      </c>
      <c r="AM13" s="17">
        <v>0.18700585738459899</v>
      </c>
      <c r="AN13" s="17">
        <v>0.18696369238580901</v>
      </c>
      <c r="AO13" s="17"/>
      <c r="AP13" s="17">
        <v>0.21398878113785699</v>
      </c>
      <c r="AQ13" s="17">
        <v>0.213025959920498</v>
      </c>
      <c r="AR13" s="17">
        <v>0.22980936560565299</v>
      </c>
      <c r="AS13" s="17">
        <v>0.221753632464494</v>
      </c>
      <c r="AT13" s="17">
        <v>0.17528248053853601</v>
      </c>
      <c r="AU13" s="17"/>
      <c r="AV13" s="17">
        <v>0.22191497891085299</v>
      </c>
      <c r="AW13" s="17">
        <v>0.21191919487958</v>
      </c>
      <c r="AX13" s="17">
        <v>0.204905688358754</v>
      </c>
      <c r="AY13" s="17">
        <v>0.21913061390446101</v>
      </c>
      <c r="AZ13" s="17">
        <v>0.20644728733232301</v>
      </c>
      <c r="BA13" s="17">
        <v>0.18494166913117599</v>
      </c>
      <c r="BB13" s="17"/>
      <c r="BC13" s="17">
        <v>0.20840728911186501</v>
      </c>
      <c r="BD13" s="17">
        <v>0.23005109692547701</v>
      </c>
      <c r="BE13" s="17">
        <v>0.21298508190222601</v>
      </c>
      <c r="BF13" s="17">
        <v>0.21974791137943001</v>
      </c>
      <c r="BG13" s="17">
        <v>0.19063805347062401</v>
      </c>
    </row>
    <row r="14" spans="2:59" x14ac:dyDescent="0.35">
      <c r="B14" s="18" t="s">
        <v>689</v>
      </c>
      <c r="C14" s="17">
        <v>0.24195352895080099</v>
      </c>
      <c r="D14" s="17">
        <v>0.255223465744852</v>
      </c>
      <c r="E14" s="17">
        <v>0.22960993217637299</v>
      </c>
      <c r="F14" s="17"/>
      <c r="G14" s="17">
        <v>0.195546634885083</v>
      </c>
      <c r="H14" s="17">
        <v>0.223978555457548</v>
      </c>
      <c r="I14" s="17">
        <v>0.25853336903247498</v>
      </c>
      <c r="J14" s="17">
        <v>0.224026405189685</v>
      </c>
      <c r="K14" s="17">
        <v>0.21644829420035799</v>
      </c>
      <c r="L14" s="17">
        <v>0.305747816282681</v>
      </c>
      <c r="M14" s="17"/>
      <c r="N14" s="17">
        <v>0.255563298544355</v>
      </c>
      <c r="O14" s="17">
        <v>0.24216480026078599</v>
      </c>
      <c r="P14" s="17">
        <v>0.252612515074911</v>
      </c>
      <c r="Q14" s="17">
        <v>0.21818353222568301</v>
      </c>
      <c r="R14" s="17"/>
      <c r="S14" s="17">
        <v>0.222470933580519</v>
      </c>
      <c r="T14" s="17">
        <v>0.25833405553925298</v>
      </c>
      <c r="U14" s="17">
        <v>0.27022329101501202</v>
      </c>
      <c r="V14" s="17">
        <v>0.247459714497826</v>
      </c>
      <c r="W14" s="17">
        <v>0.25584412355161001</v>
      </c>
      <c r="X14" s="17">
        <v>0.175491996838603</v>
      </c>
      <c r="Y14" s="17">
        <v>0.25900546642630301</v>
      </c>
      <c r="Z14" s="17">
        <v>0.213506573468871</v>
      </c>
      <c r="AA14" s="17">
        <v>0.195015650173014</v>
      </c>
      <c r="AB14" s="17">
        <v>0.259405750342799</v>
      </c>
      <c r="AC14" s="17">
        <v>0.34808997165614503</v>
      </c>
      <c r="AD14" s="17">
        <v>0.27144266512300103</v>
      </c>
      <c r="AE14" s="17"/>
      <c r="AF14" s="17">
        <v>0.24695303222118101</v>
      </c>
      <c r="AG14" s="17">
        <v>0.262974016100613</v>
      </c>
      <c r="AH14" s="17">
        <v>0.21972097130232099</v>
      </c>
      <c r="AI14" s="17"/>
      <c r="AJ14" s="17">
        <v>0.27370965443128298</v>
      </c>
      <c r="AK14" s="17">
        <v>0.241069975261579</v>
      </c>
      <c r="AL14" s="17">
        <v>0.26054843688014001</v>
      </c>
      <c r="AM14" s="17">
        <v>0.161315447794562</v>
      </c>
      <c r="AN14" s="17">
        <v>0.21570780854254801</v>
      </c>
      <c r="AO14" s="17"/>
      <c r="AP14" s="17">
        <v>0.26054379196829303</v>
      </c>
      <c r="AQ14" s="17">
        <v>0.23971389423470699</v>
      </c>
      <c r="AR14" s="17">
        <v>0.26244622908590198</v>
      </c>
      <c r="AS14" s="17">
        <v>0.27226855288153701</v>
      </c>
      <c r="AT14" s="17">
        <v>0.22612177749467699</v>
      </c>
      <c r="AU14" s="17"/>
      <c r="AV14" s="17">
        <v>0.23573068959778501</v>
      </c>
      <c r="AW14" s="17">
        <v>0.27727909746323698</v>
      </c>
      <c r="AX14" s="17">
        <v>0.298326706842237</v>
      </c>
      <c r="AY14" s="17">
        <v>0.25684980331034601</v>
      </c>
      <c r="AZ14" s="17">
        <v>0.209753858751106</v>
      </c>
      <c r="BA14" s="17">
        <v>0.20855387766192099</v>
      </c>
      <c r="BB14" s="17"/>
      <c r="BC14" s="17">
        <v>0.24007296993841401</v>
      </c>
      <c r="BD14" s="17">
        <v>0.235762700905188</v>
      </c>
      <c r="BE14" s="17">
        <v>0.233760952026769</v>
      </c>
      <c r="BF14" s="17">
        <v>0.230031105389083</v>
      </c>
      <c r="BG14" s="17">
        <v>0.30743740867233099</v>
      </c>
    </row>
    <row r="15" spans="2:59" x14ac:dyDescent="0.35">
      <c r="B15" s="18" t="s">
        <v>806</v>
      </c>
      <c r="C15" s="17">
        <v>0.30332332609388302</v>
      </c>
      <c r="D15" s="17">
        <v>0.29251823243042802</v>
      </c>
      <c r="E15" s="17">
        <v>0.311656245952184</v>
      </c>
      <c r="F15" s="17"/>
      <c r="G15" s="17">
        <v>0.20397285706429699</v>
      </c>
      <c r="H15" s="17">
        <v>0.33586826699287198</v>
      </c>
      <c r="I15" s="17">
        <v>0.28472296055977397</v>
      </c>
      <c r="J15" s="17">
        <v>0.30033391211798199</v>
      </c>
      <c r="K15" s="17">
        <v>0.34184157261520498</v>
      </c>
      <c r="L15" s="17">
        <v>0.33501374450656402</v>
      </c>
      <c r="M15" s="17"/>
      <c r="N15" s="17">
        <v>0.320374678680652</v>
      </c>
      <c r="O15" s="17">
        <v>0.303227980822461</v>
      </c>
      <c r="P15" s="17">
        <v>0.29486937900430399</v>
      </c>
      <c r="Q15" s="17">
        <v>0.29308078218655298</v>
      </c>
      <c r="R15" s="17"/>
      <c r="S15" s="17">
        <v>0.31707236950180501</v>
      </c>
      <c r="T15" s="17">
        <v>0.30586223771680499</v>
      </c>
      <c r="U15" s="17">
        <v>0.30795568554075697</v>
      </c>
      <c r="V15" s="17">
        <v>0.31991262273000598</v>
      </c>
      <c r="W15" s="17">
        <v>0.26494508541572098</v>
      </c>
      <c r="X15" s="17">
        <v>0.289944026664261</v>
      </c>
      <c r="Y15" s="17">
        <v>0.33297155643278598</v>
      </c>
      <c r="Z15" s="17">
        <v>0.29485290797487101</v>
      </c>
      <c r="AA15" s="17">
        <v>0.29865552003371498</v>
      </c>
      <c r="AB15" s="17">
        <v>0.33338986272625898</v>
      </c>
      <c r="AC15" s="17">
        <v>0.21963222211927599</v>
      </c>
      <c r="AD15" s="17">
        <v>0.29480262071315899</v>
      </c>
      <c r="AE15" s="17"/>
      <c r="AF15" s="17">
        <v>0.29850073872703298</v>
      </c>
      <c r="AG15" s="17">
        <v>0.31157042645855798</v>
      </c>
      <c r="AH15" s="17">
        <v>0.32700238378966701</v>
      </c>
      <c r="AI15" s="17"/>
      <c r="AJ15" s="17">
        <v>0.288885599307939</v>
      </c>
      <c r="AK15" s="17">
        <v>0.30312229250210199</v>
      </c>
      <c r="AL15" s="17">
        <v>0.32546404776047899</v>
      </c>
      <c r="AM15" s="17">
        <v>0.35741896626258701</v>
      </c>
      <c r="AN15" s="17">
        <v>0.29864487791738098</v>
      </c>
      <c r="AO15" s="17"/>
      <c r="AP15" s="17">
        <v>0.29963932097150697</v>
      </c>
      <c r="AQ15" s="17">
        <v>0.320014763717832</v>
      </c>
      <c r="AR15" s="17">
        <v>0.29847092744520598</v>
      </c>
      <c r="AS15" s="17">
        <v>0.23188396621483301</v>
      </c>
      <c r="AT15" s="17">
        <v>0.36875724935265702</v>
      </c>
      <c r="AU15" s="17"/>
      <c r="AV15" s="17">
        <v>0.32976381818931799</v>
      </c>
      <c r="AW15" s="17">
        <v>0.28438429667788701</v>
      </c>
      <c r="AX15" s="17">
        <v>0.28079825578326001</v>
      </c>
      <c r="AY15" s="17">
        <v>0.27171993198345001</v>
      </c>
      <c r="AZ15" s="17">
        <v>0.35355670001041301</v>
      </c>
      <c r="BA15" s="17">
        <v>0.29990044302975499</v>
      </c>
      <c r="BB15" s="17"/>
      <c r="BC15" s="17">
        <v>0.29445508096012601</v>
      </c>
      <c r="BD15" s="17">
        <v>0.248176922644091</v>
      </c>
      <c r="BE15" s="17">
        <v>0.33998410962360398</v>
      </c>
      <c r="BF15" s="17">
        <v>0.33445105618137</v>
      </c>
      <c r="BG15" s="17">
        <v>0.368543612842262</v>
      </c>
    </row>
    <row r="16" spans="2:59" x14ac:dyDescent="0.35">
      <c r="B16" s="18" t="s">
        <v>123</v>
      </c>
      <c r="C16" s="19">
        <v>4.4921148531442599E-2</v>
      </c>
      <c r="D16" s="19">
        <v>3.3560519633920302E-2</v>
      </c>
      <c r="E16" s="19">
        <v>5.6357089079359803E-2</v>
      </c>
      <c r="F16" s="19"/>
      <c r="G16" s="19">
        <v>5.43077234795162E-2</v>
      </c>
      <c r="H16" s="19">
        <v>4.0480115654910498E-2</v>
      </c>
      <c r="I16" s="19">
        <v>5.0900105805642797E-2</v>
      </c>
      <c r="J16" s="19">
        <v>5.50856153516864E-2</v>
      </c>
      <c r="K16" s="19">
        <v>6.1568267823191601E-2</v>
      </c>
      <c r="L16" s="19">
        <v>1.7960344497733999E-2</v>
      </c>
      <c r="M16" s="19"/>
      <c r="N16" s="19">
        <v>3.3551682971306902E-2</v>
      </c>
      <c r="O16" s="19">
        <v>4.2366254939054E-2</v>
      </c>
      <c r="P16" s="19">
        <v>5.00526858195127E-2</v>
      </c>
      <c r="Q16" s="19">
        <v>5.54087058865467E-2</v>
      </c>
      <c r="R16" s="19"/>
      <c r="S16" s="19">
        <v>3.5526498593977898E-2</v>
      </c>
      <c r="T16" s="19">
        <v>4.2590136226266902E-2</v>
      </c>
      <c r="U16" s="19">
        <v>3.84949695616622E-2</v>
      </c>
      <c r="V16" s="19">
        <v>2.8176596881319502E-2</v>
      </c>
      <c r="W16" s="19">
        <v>5.6805586872097601E-2</v>
      </c>
      <c r="X16" s="19">
        <v>9.2390456446825198E-2</v>
      </c>
      <c r="Y16" s="19">
        <v>3.9334936183389103E-2</v>
      </c>
      <c r="Z16" s="19">
        <v>7.9320483057453706E-2</v>
      </c>
      <c r="AA16" s="19">
        <v>3.8443377782007397E-2</v>
      </c>
      <c r="AB16" s="19">
        <v>4.05189530681411E-2</v>
      </c>
      <c r="AC16" s="19">
        <v>2.48058100317139E-2</v>
      </c>
      <c r="AD16" s="19">
        <v>3.6010144230671497E-2</v>
      </c>
      <c r="AE16" s="19"/>
      <c r="AF16" s="19">
        <v>4.16100754784616E-2</v>
      </c>
      <c r="AG16" s="19">
        <v>3.2190763205401797E-2</v>
      </c>
      <c r="AH16" s="19">
        <v>8.0780297269678697E-2</v>
      </c>
      <c r="AI16" s="19"/>
      <c r="AJ16" s="19">
        <v>3.4651619899268397E-2</v>
      </c>
      <c r="AK16" s="19">
        <v>3.3790611848432198E-2</v>
      </c>
      <c r="AL16" s="19">
        <v>4.2235260906204899E-2</v>
      </c>
      <c r="AM16" s="19">
        <v>3.0618309571187299E-2</v>
      </c>
      <c r="AN16" s="19">
        <v>8.4628111125421304E-2</v>
      </c>
      <c r="AO16" s="19"/>
      <c r="AP16" s="19">
        <v>2.5396607581887599E-2</v>
      </c>
      <c r="AQ16" s="19">
        <v>4.3484131189487303E-2</v>
      </c>
      <c r="AR16" s="19">
        <v>4.6351817146713901E-2</v>
      </c>
      <c r="AS16" s="19">
        <v>4.0277084045268599E-2</v>
      </c>
      <c r="AT16" s="19">
        <v>7.0038588860604795E-2</v>
      </c>
      <c r="AU16" s="19"/>
      <c r="AV16" s="19">
        <v>3.0696253429583899E-2</v>
      </c>
      <c r="AW16" s="19">
        <v>3.00053799883187E-2</v>
      </c>
      <c r="AX16" s="19">
        <v>3.3330197119432803E-2</v>
      </c>
      <c r="AY16" s="19">
        <v>3.6988817825586703E-2</v>
      </c>
      <c r="AZ16" s="19">
        <v>5.17725200655988E-2</v>
      </c>
      <c r="BA16" s="19">
        <v>0.11874648786829101</v>
      </c>
      <c r="BB16" s="19"/>
      <c r="BC16" s="19">
        <v>5.6635879587613402E-2</v>
      </c>
      <c r="BD16" s="19">
        <v>4.8596506690600103E-2</v>
      </c>
      <c r="BE16" s="19">
        <v>3.4115948390421202E-2</v>
      </c>
      <c r="BF16" s="19">
        <v>3.0927899694298301E-2</v>
      </c>
      <c r="BG16" s="19">
        <v>0</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4.7736524761684801E-2</v>
      </c>
      <c r="D9" s="17">
        <v>4.9171289608772498E-2</v>
      </c>
      <c r="E9" s="17">
        <v>4.4756645176250602E-2</v>
      </c>
      <c r="F9" s="17"/>
      <c r="G9" s="17">
        <v>4.0104420091017202E-2</v>
      </c>
      <c r="H9" s="17">
        <v>6.0564991319735098E-2</v>
      </c>
      <c r="I9" s="17">
        <v>6.21531421199773E-2</v>
      </c>
      <c r="J9" s="17">
        <v>6.3731783619065605E-2</v>
      </c>
      <c r="K9" s="17">
        <v>3.1996244220302499E-2</v>
      </c>
      <c r="L9" s="17">
        <v>2.83787263175432E-2</v>
      </c>
      <c r="M9" s="17"/>
      <c r="N9" s="17">
        <v>6.1241748739374102E-2</v>
      </c>
      <c r="O9" s="17">
        <v>6.0477387595868397E-2</v>
      </c>
      <c r="P9" s="17">
        <v>3.6551218208080702E-2</v>
      </c>
      <c r="Q9" s="17">
        <v>2.98604598775279E-2</v>
      </c>
      <c r="R9" s="17"/>
      <c r="S9" s="17">
        <v>8.0667286207204703E-2</v>
      </c>
      <c r="T9" s="17">
        <v>3.1328595787464997E-2</v>
      </c>
      <c r="U9" s="17">
        <v>1.22520441072561E-2</v>
      </c>
      <c r="V9" s="17">
        <v>7.4209637905621906E-2</v>
      </c>
      <c r="W9" s="17">
        <v>4.3091993140476098E-2</v>
      </c>
      <c r="X9" s="17">
        <v>1.2740224171798299E-2</v>
      </c>
      <c r="Y9" s="17">
        <v>2.4797303429682799E-2</v>
      </c>
      <c r="Z9" s="17">
        <v>1.77241695132958E-2</v>
      </c>
      <c r="AA9" s="17">
        <v>7.2796172609746607E-2</v>
      </c>
      <c r="AB9" s="17">
        <v>4.0770060539872199E-2</v>
      </c>
      <c r="AC9" s="17">
        <v>6.5334310476922397E-2</v>
      </c>
      <c r="AD9" s="17">
        <v>9.6706020873949999E-2</v>
      </c>
      <c r="AE9" s="17"/>
      <c r="AF9" s="17">
        <v>3.5618460826541902E-2</v>
      </c>
      <c r="AG9" s="17">
        <v>5.8633412329084901E-2</v>
      </c>
      <c r="AH9" s="17">
        <v>4.8472577568698598E-2</v>
      </c>
      <c r="AI9" s="17"/>
      <c r="AJ9" s="17">
        <v>3.0163828423287499E-2</v>
      </c>
      <c r="AK9" s="17">
        <v>6.8706259232115305E-2</v>
      </c>
      <c r="AL9" s="17">
        <v>1.5030515126580799E-2</v>
      </c>
      <c r="AM9" s="17">
        <v>4.9671022523110502E-2</v>
      </c>
      <c r="AN9" s="17">
        <v>4.6032198642468103E-2</v>
      </c>
      <c r="AO9" s="17"/>
      <c r="AP9" s="17">
        <v>4.4115104299434903E-2</v>
      </c>
      <c r="AQ9" s="17">
        <v>5.7349100626152401E-2</v>
      </c>
      <c r="AR9" s="17">
        <v>3.7723436307040198E-2</v>
      </c>
      <c r="AS9" s="17">
        <v>1.8132913173246602E-2</v>
      </c>
      <c r="AT9" s="17">
        <v>4.8836609391953702E-2</v>
      </c>
      <c r="AU9" s="17"/>
      <c r="AV9" s="17">
        <v>6.58958379916081E-2</v>
      </c>
      <c r="AW9" s="17">
        <v>4.2011120523936497E-2</v>
      </c>
      <c r="AX9" s="17">
        <v>2.5329400719953099E-2</v>
      </c>
      <c r="AY9" s="17">
        <v>1.7987058051450101E-2</v>
      </c>
      <c r="AZ9" s="17">
        <v>5.4818705547405498E-2</v>
      </c>
      <c r="BA9" s="17">
        <v>3.6318002736276299E-2</v>
      </c>
      <c r="BB9" s="17"/>
      <c r="BC9" s="17">
        <v>2.91962729809527E-2</v>
      </c>
      <c r="BD9" s="17">
        <v>3.7318534773323003E-2</v>
      </c>
      <c r="BE9" s="17">
        <v>6.2045261279619797E-2</v>
      </c>
      <c r="BF9" s="17">
        <v>7.3406932184270399E-2</v>
      </c>
      <c r="BG9" s="17">
        <v>5.3276707277879601E-2</v>
      </c>
    </row>
    <row r="10" spans="2:59" x14ac:dyDescent="0.35">
      <c r="B10" s="18" t="s">
        <v>598</v>
      </c>
      <c r="C10" s="17">
        <v>5.7857490891661298E-2</v>
      </c>
      <c r="D10" s="17">
        <v>6.9095180898352204E-2</v>
      </c>
      <c r="E10" s="17">
        <v>4.7352145685885999E-2</v>
      </c>
      <c r="F10" s="17"/>
      <c r="G10" s="17">
        <v>6.4303513038612606E-2</v>
      </c>
      <c r="H10" s="17">
        <v>8.7600373599647799E-2</v>
      </c>
      <c r="I10" s="17">
        <v>6.0159793347533901E-2</v>
      </c>
      <c r="J10" s="17">
        <v>4.9936624045962198E-2</v>
      </c>
      <c r="K10" s="17">
        <v>5.2808328463642903E-2</v>
      </c>
      <c r="L10" s="17">
        <v>3.7393903665154701E-2</v>
      </c>
      <c r="M10" s="17"/>
      <c r="N10" s="17">
        <v>6.9227073759890706E-2</v>
      </c>
      <c r="O10" s="17">
        <v>7.4750086179998801E-2</v>
      </c>
      <c r="P10" s="17">
        <v>3.3391918530885703E-2</v>
      </c>
      <c r="Q10" s="17">
        <v>4.9655700084451797E-2</v>
      </c>
      <c r="R10" s="17"/>
      <c r="S10" s="17">
        <v>5.7958488793070501E-2</v>
      </c>
      <c r="T10" s="17">
        <v>4.9068440791951898E-2</v>
      </c>
      <c r="U10" s="17">
        <v>7.2578630072064096E-2</v>
      </c>
      <c r="V10" s="17">
        <v>6.1050222460263703E-2</v>
      </c>
      <c r="W10" s="17">
        <v>7.0116311498577097E-2</v>
      </c>
      <c r="X10" s="17">
        <v>2.9886562143526099E-2</v>
      </c>
      <c r="Y10" s="17">
        <v>4.4074007917064298E-2</v>
      </c>
      <c r="Z10" s="17">
        <v>1.19438473001301E-2</v>
      </c>
      <c r="AA10" s="17">
        <v>5.6583255056047901E-2</v>
      </c>
      <c r="AB10" s="17">
        <v>8.8833387603657304E-2</v>
      </c>
      <c r="AC10" s="17">
        <v>5.3096163921432397E-2</v>
      </c>
      <c r="AD10" s="17">
        <v>0.11946277958351501</v>
      </c>
      <c r="AE10" s="17"/>
      <c r="AF10" s="17">
        <v>4.1424483835177502E-2</v>
      </c>
      <c r="AG10" s="17">
        <v>8.0602446623132096E-2</v>
      </c>
      <c r="AH10" s="17">
        <v>4.1331766825144403E-2</v>
      </c>
      <c r="AI10" s="17"/>
      <c r="AJ10" s="17">
        <v>3.7247285203107799E-2</v>
      </c>
      <c r="AK10" s="17">
        <v>7.0302517109477006E-2</v>
      </c>
      <c r="AL10" s="17">
        <v>9.1330158877383702E-2</v>
      </c>
      <c r="AM10" s="17">
        <v>5.3096423762036903E-2</v>
      </c>
      <c r="AN10" s="17">
        <v>4.88453120854083E-2</v>
      </c>
      <c r="AO10" s="17"/>
      <c r="AP10" s="17">
        <v>3.2763505700678597E-2</v>
      </c>
      <c r="AQ10" s="17">
        <v>6.4784126191239397E-2</v>
      </c>
      <c r="AR10" s="17">
        <v>6.9731266518280599E-2</v>
      </c>
      <c r="AS10" s="17">
        <v>5.1608538243939198E-2</v>
      </c>
      <c r="AT10" s="17">
        <v>8.6285139313872702E-2</v>
      </c>
      <c r="AU10" s="17"/>
      <c r="AV10" s="17">
        <v>7.4840434697371894E-2</v>
      </c>
      <c r="AW10" s="17">
        <v>2.52170397071096E-2</v>
      </c>
      <c r="AX10" s="17">
        <v>8.6453999148017602E-2</v>
      </c>
      <c r="AY10" s="17">
        <v>4.1468945905578598E-2</v>
      </c>
      <c r="AZ10" s="17">
        <v>9.9360906031679699E-2</v>
      </c>
      <c r="BA10" s="17">
        <v>2.1714957155341101E-2</v>
      </c>
      <c r="BB10" s="17"/>
      <c r="BC10" s="17">
        <v>3.4646039646567997E-2</v>
      </c>
      <c r="BD10" s="17">
        <v>6.5591934376781694E-2</v>
      </c>
      <c r="BE10" s="17">
        <v>8.1550330468302401E-2</v>
      </c>
      <c r="BF10" s="17">
        <v>6.6403571807866393E-2</v>
      </c>
      <c r="BG10" s="17">
        <v>0.13802930231930899</v>
      </c>
    </row>
    <row r="11" spans="2:59" x14ac:dyDescent="0.35">
      <c r="B11" s="18" t="s">
        <v>692</v>
      </c>
      <c r="C11" s="17">
        <v>0.11883256103791</v>
      </c>
      <c r="D11" s="17">
        <v>0.124046715124185</v>
      </c>
      <c r="E11" s="17">
        <v>0.11468376487246799</v>
      </c>
      <c r="F11" s="17"/>
      <c r="G11" s="17">
        <v>0.182996002455454</v>
      </c>
      <c r="H11" s="17">
        <v>9.8805607658453101E-2</v>
      </c>
      <c r="I11" s="17">
        <v>0.13335979944965101</v>
      </c>
      <c r="J11" s="17">
        <v>0.11153490666441</v>
      </c>
      <c r="K11" s="17">
        <v>0.123600321938279</v>
      </c>
      <c r="L11" s="17">
        <v>8.3052502731744998E-2</v>
      </c>
      <c r="M11" s="17"/>
      <c r="N11" s="17">
        <v>0.13043283056143101</v>
      </c>
      <c r="O11" s="17">
        <v>0.12732654575462499</v>
      </c>
      <c r="P11" s="17">
        <v>9.8205350365585697E-2</v>
      </c>
      <c r="Q11" s="17">
        <v>0.113875025430784</v>
      </c>
      <c r="R11" s="17"/>
      <c r="S11" s="17">
        <v>9.9116784498651397E-2</v>
      </c>
      <c r="T11" s="17">
        <v>0.13907928309638701</v>
      </c>
      <c r="U11" s="17">
        <v>0.182105247113375</v>
      </c>
      <c r="V11" s="17">
        <v>0.11601726784484299</v>
      </c>
      <c r="W11" s="17">
        <v>0.107958457266773</v>
      </c>
      <c r="X11" s="17">
        <v>0.130959923197076</v>
      </c>
      <c r="Y11" s="17">
        <v>0.13692052646268299</v>
      </c>
      <c r="Z11" s="17">
        <v>0.109850992856751</v>
      </c>
      <c r="AA11" s="17">
        <v>9.8495498540010301E-2</v>
      </c>
      <c r="AB11" s="17">
        <v>7.7062432727648705E-2</v>
      </c>
      <c r="AC11" s="17">
        <v>0.111323718139232</v>
      </c>
      <c r="AD11" s="17">
        <v>0.12819323405337299</v>
      </c>
      <c r="AE11" s="17"/>
      <c r="AF11" s="17">
        <v>9.3956753083696304E-2</v>
      </c>
      <c r="AG11" s="17">
        <v>0.13233505520729899</v>
      </c>
      <c r="AH11" s="17">
        <v>8.82536206429331E-2</v>
      </c>
      <c r="AI11" s="17"/>
      <c r="AJ11" s="17">
        <v>9.5371781340318901E-2</v>
      </c>
      <c r="AK11" s="17">
        <v>0.12940504928635099</v>
      </c>
      <c r="AL11" s="17">
        <v>0.186478341517998</v>
      </c>
      <c r="AM11" s="17">
        <v>2.16326360174539E-2</v>
      </c>
      <c r="AN11" s="17">
        <v>0.102331241525717</v>
      </c>
      <c r="AO11" s="17"/>
      <c r="AP11" s="17">
        <v>8.8473490543006197E-2</v>
      </c>
      <c r="AQ11" s="17">
        <v>0.125753923134584</v>
      </c>
      <c r="AR11" s="17">
        <v>0.17766203227235</v>
      </c>
      <c r="AS11" s="17">
        <v>9.5846040285795894E-2</v>
      </c>
      <c r="AT11" s="17">
        <v>0.22181003928794299</v>
      </c>
      <c r="AU11" s="17"/>
      <c r="AV11" s="17">
        <v>0.1331369489102</v>
      </c>
      <c r="AW11" s="17">
        <v>9.0075396788347306E-2</v>
      </c>
      <c r="AX11" s="17">
        <v>0.170031246625553</v>
      </c>
      <c r="AY11" s="17">
        <v>7.1611003518885594E-2</v>
      </c>
      <c r="AZ11" s="17">
        <v>0.19214700391953701</v>
      </c>
      <c r="BA11" s="17">
        <v>0.10064871570518701</v>
      </c>
      <c r="BB11" s="17"/>
      <c r="BC11" s="17">
        <v>0.102670782605965</v>
      </c>
      <c r="BD11" s="17">
        <v>0.12765626307452699</v>
      </c>
      <c r="BE11" s="17">
        <v>0.162876342580552</v>
      </c>
      <c r="BF11" s="17">
        <v>9.0303632231940198E-2</v>
      </c>
      <c r="BG11" s="17">
        <v>0.18416983866266301</v>
      </c>
    </row>
    <row r="12" spans="2:59" x14ac:dyDescent="0.35">
      <c r="B12" s="18" t="s">
        <v>691</v>
      </c>
      <c r="C12" s="17">
        <v>0.254821550852947</v>
      </c>
      <c r="D12" s="17">
        <v>0.247726227894353</v>
      </c>
      <c r="E12" s="17">
        <v>0.26175865849761498</v>
      </c>
      <c r="F12" s="17"/>
      <c r="G12" s="17">
        <v>0.28842773031192498</v>
      </c>
      <c r="H12" s="17">
        <v>0.18915877495167499</v>
      </c>
      <c r="I12" s="17">
        <v>0.25248337482587802</v>
      </c>
      <c r="J12" s="17">
        <v>0.250253778814851</v>
      </c>
      <c r="K12" s="17">
        <v>0.30067075754746397</v>
      </c>
      <c r="L12" s="17">
        <v>0.260295014100968</v>
      </c>
      <c r="M12" s="17"/>
      <c r="N12" s="17">
        <v>0.262407787766749</v>
      </c>
      <c r="O12" s="17">
        <v>0.24580085666495899</v>
      </c>
      <c r="P12" s="17">
        <v>0.27006223399408902</v>
      </c>
      <c r="Q12" s="17">
        <v>0.24314068058556099</v>
      </c>
      <c r="R12" s="17"/>
      <c r="S12" s="17">
        <v>0.253340097859448</v>
      </c>
      <c r="T12" s="17">
        <v>0.28443554234823198</v>
      </c>
      <c r="U12" s="17">
        <v>0.24770675105075299</v>
      </c>
      <c r="V12" s="17">
        <v>0.21661163259948299</v>
      </c>
      <c r="W12" s="17">
        <v>0.25250106027493302</v>
      </c>
      <c r="X12" s="17">
        <v>0.22500721097361401</v>
      </c>
      <c r="Y12" s="17">
        <v>0.24958664265689101</v>
      </c>
      <c r="Z12" s="17">
        <v>0.26356282913547902</v>
      </c>
      <c r="AA12" s="17">
        <v>0.269656521573365</v>
      </c>
      <c r="AB12" s="17">
        <v>0.28653847759381301</v>
      </c>
      <c r="AC12" s="17">
        <v>0.241768814303604</v>
      </c>
      <c r="AD12" s="17">
        <v>0.236757418491056</v>
      </c>
      <c r="AE12" s="17"/>
      <c r="AF12" s="17">
        <v>0.24475519567961401</v>
      </c>
      <c r="AG12" s="17">
        <v>0.23804159129922001</v>
      </c>
      <c r="AH12" s="17">
        <v>0.28229600573097102</v>
      </c>
      <c r="AI12" s="17"/>
      <c r="AJ12" s="17">
        <v>0.24792013386824799</v>
      </c>
      <c r="AK12" s="17">
        <v>0.22004504607032399</v>
      </c>
      <c r="AL12" s="17">
        <v>0.27042967495294601</v>
      </c>
      <c r="AM12" s="17">
        <v>0.251456401695837</v>
      </c>
      <c r="AN12" s="17">
        <v>0.28908158472956602</v>
      </c>
      <c r="AO12" s="17"/>
      <c r="AP12" s="17">
        <v>0.23478545706811799</v>
      </c>
      <c r="AQ12" s="17">
        <v>0.23901907482385901</v>
      </c>
      <c r="AR12" s="17">
        <v>0.28914139759476998</v>
      </c>
      <c r="AS12" s="17">
        <v>0.248051151364102</v>
      </c>
      <c r="AT12" s="17">
        <v>0.22735800688552901</v>
      </c>
      <c r="AU12" s="17"/>
      <c r="AV12" s="17">
        <v>0.22670930522897401</v>
      </c>
      <c r="AW12" s="17">
        <v>0.25189258321456098</v>
      </c>
      <c r="AX12" s="17">
        <v>0.29339153092994202</v>
      </c>
      <c r="AY12" s="17">
        <v>0.26283872881114001</v>
      </c>
      <c r="AZ12" s="17">
        <v>0.23388521907576099</v>
      </c>
      <c r="BA12" s="17">
        <v>0.3183787202724</v>
      </c>
      <c r="BB12" s="17"/>
      <c r="BC12" s="17">
        <v>0.26607257403181001</v>
      </c>
      <c r="BD12" s="17">
        <v>0.23757321440631601</v>
      </c>
      <c r="BE12" s="17">
        <v>0.241058766124156</v>
      </c>
      <c r="BF12" s="17">
        <v>0.26029265827312398</v>
      </c>
      <c r="BG12" s="17">
        <v>6.1653796979481E-2</v>
      </c>
    </row>
    <row r="13" spans="2:59" x14ac:dyDescent="0.35">
      <c r="B13" s="18" t="s">
        <v>690</v>
      </c>
      <c r="C13" s="17">
        <v>0.23016322128702199</v>
      </c>
      <c r="D13" s="17">
        <v>0.224140464291955</v>
      </c>
      <c r="E13" s="17">
        <v>0.23785349724052199</v>
      </c>
      <c r="F13" s="17"/>
      <c r="G13" s="17">
        <v>0.21581442700586501</v>
      </c>
      <c r="H13" s="17">
        <v>0.23376555683064201</v>
      </c>
      <c r="I13" s="17">
        <v>0.21297478016226701</v>
      </c>
      <c r="J13" s="17">
        <v>0.26179478317334898</v>
      </c>
      <c r="K13" s="17">
        <v>0.19486447785504399</v>
      </c>
      <c r="L13" s="17">
        <v>0.24893446040275299</v>
      </c>
      <c r="M13" s="17"/>
      <c r="N13" s="17">
        <v>0.213205065780813</v>
      </c>
      <c r="O13" s="17">
        <v>0.234662791701545</v>
      </c>
      <c r="P13" s="17">
        <v>0.23189099949915901</v>
      </c>
      <c r="Q13" s="17">
        <v>0.24269707856155701</v>
      </c>
      <c r="R13" s="17"/>
      <c r="S13" s="17">
        <v>0.23358146934464799</v>
      </c>
      <c r="T13" s="17">
        <v>0.157233032825461</v>
      </c>
      <c r="U13" s="17">
        <v>0.22249525351226701</v>
      </c>
      <c r="V13" s="17">
        <v>0.30031336744915799</v>
      </c>
      <c r="W13" s="17">
        <v>0.23338036593331701</v>
      </c>
      <c r="X13" s="17">
        <v>0.23828585144821501</v>
      </c>
      <c r="Y13" s="17">
        <v>0.232654254946566</v>
      </c>
      <c r="Z13" s="17">
        <v>0.246024914584311</v>
      </c>
      <c r="AA13" s="17">
        <v>0.229526039185346</v>
      </c>
      <c r="AB13" s="17">
        <v>0.24162598452287201</v>
      </c>
      <c r="AC13" s="17">
        <v>0.25413696859122498</v>
      </c>
      <c r="AD13" s="17">
        <v>0.207774212899836</v>
      </c>
      <c r="AE13" s="17"/>
      <c r="AF13" s="17">
        <v>0.23680764551229999</v>
      </c>
      <c r="AG13" s="17">
        <v>0.22917471537126699</v>
      </c>
      <c r="AH13" s="17">
        <v>0.22365097864946101</v>
      </c>
      <c r="AI13" s="17"/>
      <c r="AJ13" s="17">
        <v>0.24355052108703201</v>
      </c>
      <c r="AK13" s="17">
        <v>0.23378969753443199</v>
      </c>
      <c r="AL13" s="17">
        <v>0.23685801978316701</v>
      </c>
      <c r="AM13" s="17">
        <v>0.170455064525422</v>
      </c>
      <c r="AN13" s="17">
        <v>0.216599344826263</v>
      </c>
      <c r="AO13" s="17"/>
      <c r="AP13" s="17">
        <v>0.25900436602776999</v>
      </c>
      <c r="AQ13" s="17">
        <v>0.246096647900612</v>
      </c>
      <c r="AR13" s="17">
        <v>0.185786981918902</v>
      </c>
      <c r="AS13" s="17">
        <v>0.26162637532261601</v>
      </c>
      <c r="AT13" s="17">
        <v>0.153394340788127</v>
      </c>
      <c r="AU13" s="17"/>
      <c r="AV13" s="17">
        <v>0.232660196233272</v>
      </c>
      <c r="AW13" s="17">
        <v>0.25146897021309</v>
      </c>
      <c r="AX13" s="17">
        <v>0.20444147377807201</v>
      </c>
      <c r="AY13" s="17">
        <v>0.26489900587608201</v>
      </c>
      <c r="AZ13" s="17">
        <v>0.14673276595641599</v>
      </c>
      <c r="BA13" s="17">
        <v>0.23973427785173901</v>
      </c>
      <c r="BB13" s="17"/>
      <c r="BC13" s="17">
        <v>0.24166827823881301</v>
      </c>
      <c r="BD13" s="17">
        <v>0.24422177144051499</v>
      </c>
      <c r="BE13" s="17">
        <v>0.21238255641113299</v>
      </c>
      <c r="BF13" s="17">
        <v>0.24511559756709</v>
      </c>
      <c r="BG13" s="17">
        <v>0.18051787252565701</v>
      </c>
    </row>
    <row r="14" spans="2:59" x14ac:dyDescent="0.35">
      <c r="B14" s="18" t="s">
        <v>689</v>
      </c>
      <c r="C14" s="17">
        <v>0.144223632615359</v>
      </c>
      <c r="D14" s="17">
        <v>0.15113318123369099</v>
      </c>
      <c r="E14" s="17">
        <v>0.136340691438506</v>
      </c>
      <c r="F14" s="17"/>
      <c r="G14" s="17">
        <v>0.108363967343659</v>
      </c>
      <c r="H14" s="17">
        <v>0.20918600401335999</v>
      </c>
      <c r="I14" s="17">
        <v>0.15069603941043</v>
      </c>
      <c r="J14" s="17">
        <v>0.112064499078024</v>
      </c>
      <c r="K14" s="17">
        <v>0.12749504554670699</v>
      </c>
      <c r="L14" s="17">
        <v>0.14761219458348501</v>
      </c>
      <c r="M14" s="17"/>
      <c r="N14" s="17">
        <v>0.16019037031174599</v>
      </c>
      <c r="O14" s="17">
        <v>0.14476715019116401</v>
      </c>
      <c r="P14" s="17">
        <v>0.14900883489626901</v>
      </c>
      <c r="Q14" s="17">
        <v>0.122535626056444</v>
      </c>
      <c r="R14" s="17"/>
      <c r="S14" s="17">
        <v>0.13872726159170801</v>
      </c>
      <c r="T14" s="17">
        <v>0.137824985403108</v>
      </c>
      <c r="U14" s="17">
        <v>0.161818320651307</v>
      </c>
      <c r="V14" s="17">
        <v>0.12594448316637599</v>
      </c>
      <c r="W14" s="17">
        <v>0.14874032886876401</v>
      </c>
      <c r="X14" s="17">
        <v>0.180186788827539</v>
      </c>
      <c r="Y14" s="17">
        <v>0.16194956793249099</v>
      </c>
      <c r="Z14" s="17">
        <v>0.16460022103264799</v>
      </c>
      <c r="AA14" s="17">
        <v>0.114968927067069</v>
      </c>
      <c r="AB14" s="17">
        <v>0.15284594891151199</v>
      </c>
      <c r="AC14" s="17">
        <v>0.14504960782306001</v>
      </c>
      <c r="AD14" s="17">
        <v>9.2389549429131995E-2</v>
      </c>
      <c r="AE14" s="17"/>
      <c r="AF14" s="17">
        <v>0.168302445365314</v>
      </c>
      <c r="AG14" s="17">
        <v>0.137857168402955</v>
      </c>
      <c r="AH14" s="17">
        <v>0.14246999760470999</v>
      </c>
      <c r="AI14" s="17"/>
      <c r="AJ14" s="17">
        <v>0.17816578636408401</v>
      </c>
      <c r="AK14" s="17">
        <v>0.155139535884108</v>
      </c>
      <c r="AL14" s="17">
        <v>0.103437519894786</v>
      </c>
      <c r="AM14" s="17">
        <v>0.141419208458298</v>
      </c>
      <c r="AN14" s="17">
        <v>0.132504736147663</v>
      </c>
      <c r="AO14" s="17"/>
      <c r="AP14" s="17">
        <v>0.179968068673837</v>
      </c>
      <c r="AQ14" s="17">
        <v>0.14458636939854599</v>
      </c>
      <c r="AR14" s="17">
        <v>0.113267282084866</v>
      </c>
      <c r="AS14" s="17">
        <v>0.155560530077408</v>
      </c>
      <c r="AT14" s="17">
        <v>0.113412692213639</v>
      </c>
      <c r="AU14" s="17"/>
      <c r="AV14" s="17">
        <v>0.14645875581297699</v>
      </c>
      <c r="AW14" s="17">
        <v>0.18287931270881599</v>
      </c>
      <c r="AX14" s="17">
        <v>0.126111334951066</v>
      </c>
      <c r="AY14" s="17">
        <v>0.159445410478043</v>
      </c>
      <c r="AZ14" s="17">
        <v>0.13702879165475301</v>
      </c>
      <c r="BA14" s="17">
        <v>9.8569557521280798E-2</v>
      </c>
      <c r="BB14" s="17"/>
      <c r="BC14" s="17">
        <v>0.136779284627882</v>
      </c>
      <c r="BD14" s="17">
        <v>0.13410898514707201</v>
      </c>
      <c r="BE14" s="17">
        <v>0.13633396088148</v>
      </c>
      <c r="BF14" s="17">
        <v>0.159843624568279</v>
      </c>
      <c r="BG14" s="17">
        <v>0.17408761967342801</v>
      </c>
    </row>
    <row r="15" spans="2:59" x14ac:dyDescent="0.35">
      <c r="B15" s="18" t="s">
        <v>806</v>
      </c>
      <c r="C15" s="17">
        <v>0.100464355208254</v>
      </c>
      <c r="D15" s="17">
        <v>0.10035651065418801</v>
      </c>
      <c r="E15" s="17">
        <v>9.9705810741553505E-2</v>
      </c>
      <c r="F15" s="17"/>
      <c r="G15" s="17">
        <v>7.9309439508444601E-2</v>
      </c>
      <c r="H15" s="17">
        <v>9.1135847393003094E-2</v>
      </c>
      <c r="I15" s="17">
        <v>8.5065688421708696E-2</v>
      </c>
      <c r="J15" s="17">
        <v>9.0206286031611904E-2</v>
      </c>
      <c r="K15" s="17">
        <v>0.103489536368421</v>
      </c>
      <c r="L15" s="17">
        <v>0.140941865877793</v>
      </c>
      <c r="M15" s="17"/>
      <c r="N15" s="17">
        <v>8.1905029441869295E-2</v>
      </c>
      <c r="O15" s="17">
        <v>7.3972058089391099E-2</v>
      </c>
      <c r="P15" s="17">
        <v>0.12626536773779801</v>
      </c>
      <c r="Q15" s="17">
        <v>0.12553601082594101</v>
      </c>
      <c r="R15" s="17"/>
      <c r="S15" s="17">
        <v>0.116871271267214</v>
      </c>
      <c r="T15" s="17">
        <v>0.14420421166965799</v>
      </c>
      <c r="U15" s="17">
        <v>5.6699895775863603E-2</v>
      </c>
      <c r="V15" s="17">
        <v>6.53862804612627E-2</v>
      </c>
      <c r="W15" s="17">
        <v>8.0664498834294204E-2</v>
      </c>
      <c r="X15" s="17">
        <v>0.113376710901019</v>
      </c>
      <c r="Y15" s="17">
        <v>0.117228947217629</v>
      </c>
      <c r="Z15" s="17">
        <v>0.129476588401992</v>
      </c>
      <c r="AA15" s="17">
        <v>0.106154703621613</v>
      </c>
      <c r="AB15" s="17">
        <v>6.6206260258117502E-2</v>
      </c>
      <c r="AC15" s="17">
        <v>9.3229970447774299E-2</v>
      </c>
      <c r="AD15" s="17">
        <v>7.4823692658324503E-2</v>
      </c>
      <c r="AE15" s="17"/>
      <c r="AF15" s="17">
        <v>0.13030919869274901</v>
      </c>
      <c r="AG15" s="17">
        <v>8.1051165755453999E-2</v>
      </c>
      <c r="AH15" s="17">
        <v>0.109706627624175</v>
      </c>
      <c r="AI15" s="17"/>
      <c r="AJ15" s="17">
        <v>0.11956386211909199</v>
      </c>
      <c r="AK15" s="17">
        <v>8.6531239110315294E-2</v>
      </c>
      <c r="AL15" s="17">
        <v>5.4068815502846999E-2</v>
      </c>
      <c r="AM15" s="17">
        <v>0.28165093344665398</v>
      </c>
      <c r="AN15" s="17">
        <v>9.6981895331679294E-2</v>
      </c>
      <c r="AO15" s="17"/>
      <c r="AP15" s="17">
        <v>0.114454898961742</v>
      </c>
      <c r="AQ15" s="17">
        <v>8.9079781271574607E-2</v>
      </c>
      <c r="AR15" s="17">
        <v>6.5675534118496595E-2</v>
      </c>
      <c r="AS15" s="17">
        <v>0.14191171292537499</v>
      </c>
      <c r="AT15" s="17">
        <v>5.2887498056833501E-2</v>
      </c>
      <c r="AU15" s="17"/>
      <c r="AV15" s="17">
        <v>8.6505072981190395E-2</v>
      </c>
      <c r="AW15" s="17">
        <v>0.114849476515164</v>
      </c>
      <c r="AX15" s="17">
        <v>6.4207748553611999E-2</v>
      </c>
      <c r="AY15" s="17">
        <v>0.15159491083318799</v>
      </c>
      <c r="AZ15" s="17">
        <v>5.9707114674357603E-2</v>
      </c>
      <c r="BA15" s="17">
        <v>6.8122423362232995E-2</v>
      </c>
      <c r="BB15" s="17"/>
      <c r="BC15" s="17">
        <v>0.12055975938741099</v>
      </c>
      <c r="BD15" s="17">
        <v>0.107059702288854</v>
      </c>
      <c r="BE15" s="17">
        <v>6.6194502028302599E-2</v>
      </c>
      <c r="BF15" s="17">
        <v>7.8042188024773307E-2</v>
      </c>
      <c r="BG15" s="17">
        <v>0.18246410402584301</v>
      </c>
    </row>
    <row r="16" spans="2:59" x14ac:dyDescent="0.35">
      <c r="B16" s="18" t="s">
        <v>123</v>
      </c>
      <c r="C16" s="19">
        <v>4.5900663345161498E-2</v>
      </c>
      <c r="D16" s="19">
        <v>3.4330430294502001E-2</v>
      </c>
      <c r="E16" s="19">
        <v>5.7548786347198601E-2</v>
      </c>
      <c r="F16" s="19"/>
      <c r="G16" s="19">
        <v>2.0680500245022201E-2</v>
      </c>
      <c r="H16" s="19">
        <v>2.97828442334847E-2</v>
      </c>
      <c r="I16" s="19">
        <v>4.3107382262553597E-2</v>
      </c>
      <c r="J16" s="19">
        <v>6.0477338572726601E-2</v>
      </c>
      <c r="K16" s="19">
        <v>6.5075288060139305E-2</v>
      </c>
      <c r="L16" s="19">
        <v>5.3391332320558101E-2</v>
      </c>
      <c r="M16" s="19"/>
      <c r="N16" s="19">
        <v>2.1390093638127199E-2</v>
      </c>
      <c r="O16" s="19">
        <v>3.8243123822448002E-2</v>
      </c>
      <c r="P16" s="19">
        <v>5.4624076768133897E-2</v>
      </c>
      <c r="Q16" s="19">
        <v>7.2699418577732502E-2</v>
      </c>
      <c r="R16" s="19"/>
      <c r="S16" s="19">
        <v>1.9737340438055001E-2</v>
      </c>
      <c r="T16" s="19">
        <v>5.6825908077737297E-2</v>
      </c>
      <c r="U16" s="19">
        <v>4.4343857717113501E-2</v>
      </c>
      <c r="V16" s="19">
        <v>4.0467108112990799E-2</v>
      </c>
      <c r="W16" s="19">
        <v>6.3546984182865002E-2</v>
      </c>
      <c r="X16" s="19">
        <v>6.9556728337212603E-2</v>
      </c>
      <c r="Y16" s="19">
        <v>3.2788749436992802E-2</v>
      </c>
      <c r="Z16" s="19">
        <v>5.6816437175392698E-2</v>
      </c>
      <c r="AA16" s="19">
        <v>5.1818882346802597E-2</v>
      </c>
      <c r="AB16" s="19">
        <v>4.6117447842507403E-2</v>
      </c>
      <c r="AC16" s="19">
        <v>3.6060446296750197E-2</v>
      </c>
      <c r="AD16" s="19">
        <v>4.3893092010813803E-2</v>
      </c>
      <c r="AE16" s="19"/>
      <c r="AF16" s="19">
        <v>4.8825817004607003E-2</v>
      </c>
      <c r="AG16" s="19">
        <v>4.23044450115884E-2</v>
      </c>
      <c r="AH16" s="19">
        <v>6.3818425353907193E-2</v>
      </c>
      <c r="AI16" s="19"/>
      <c r="AJ16" s="19">
        <v>4.8016801594829898E-2</v>
      </c>
      <c r="AK16" s="19">
        <v>3.6080655772877598E-2</v>
      </c>
      <c r="AL16" s="19">
        <v>4.2366954344291698E-2</v>
      </c>
      <c r="AM16" s="19">
        <v>3.0618309571187299E-2</v>
      </c>
      <c r="AN16" s="19">
        <v>6.7623686711235503E-2</v>
      </c>
      <c r="AO16" s="19"/>
      <c r="AP16" s="19">
        <v>4.64351087254136E-2</v>
      </c>
      <c r="AQ16" s="19">
        <v>3.3330976653433299E-2</v>
      </c>
      <c r="AR16" s="19">
        <v>6.10120691852939E-2</v>
      </c>
      <c r="AS16" s="19">
        <v>2.7262738607517E-2</v>
      </c>
      <c r="AT16" s="19">
        <v>9.6015674062101E-2</v>
      </c>
      <c r="AU16" s="19"/>
      <c r="AV16" s="19">
        <v>3.37934481444069E-2</v>
      </c>
      <c r="AW16" s="19">
        <v>4.1606100328974799E-2</v>
      </c>
      <c r="AX16" s="19">
        <v>3.0033265293783602E-2</v>
      </c>
      <c r="AY16" s="19">
        <v>3.0154936525632298E-2</v>
      </c>
      <c r="AZ16" s="19">
        <v>7.63194931400904E-2</v>
      </c>
      <c r="BA16" s="19">
        <v>0.11651334539554301</v>
      </c>
      <c r="BB16" s="19"/>
      <c r="BC16" s="19">
        <v>6.8407008480598094E-2</v>
      </c>
      <c r="BD16" s="19">
        <v>4.6469594492610303E-2</v>
      </c>
      <c r="BE16" s="19">
        <v>3.75582802264545E-2</v>
      </c>
      <c r="BF16" s="19">
        <v>2.6591795342657001E-2</v>
      </c>
      <c r="BG16" s="19">
        <v>2.5800758535740102E-2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4.4755238462272202E-2</v>
      </c>
      <c r="D9" s="17">
        <v>4.5823556875378597E-2</v>
      </c>
      <c r="E9" s="17">
        <v>4.4066168048083602E-2</v>
      </c>
      <c r="F9" s="17"/>
      <c r="G9" s="17">
        <v>2.7189465227001702E-2</v>
      </c>
      <c r="H9" s="17">
        <v>2.4274808600432799E-2</v>
      </c>
      <c r="I9" s="17">
        <v>4.8281164489416599E-2</v>
      </c>
      <c r="J9" s="17">
        <v>5.3565190974413202E-2</v>
      </c>
      <c r="K9" s="17">
        <v>5.9484981897460598E-2</v>
      </c>
      <c r="L9" s="17">
        <v>5.3187391758413201E-2</v>
      </c>
      <c r="M9" s="17"/>
      <c r="N9" s="17">
        <v>3.7362430386927603E-2</v>
      </c>
      <c r="O9" s="17">
        <v>2.9045782212553502E-2</v>
      </c>
      <c r="P9" s="17">
        <v>5.2871622441226097E-2</v>
      </c>
      <c r="Q9" s="17">
        <v>6.20122188105907E-2</v>
      </c>
      <c r="R9" s="17"/>
      <c r="S9" s="17">
        <v>5.6950659220062497E-2</v>
      </c>
      <c r="T9" s="17">
        <v>4.5815137429685203E-2</v>
      </c>
      <c r="U9" s="17">
        <v>6.1107549851467803E-2</v>
      </c>
      <c r="V9" s="17">
        <v>4.1144555031089498E-2</v>
      </c>
      <c r="W9" s="17">
        <v>1.8338771076263201E-2</v>
      </c>
      <c r="X9" s="17">
        <v>3.3879409755469797E-2</v>
      </c>
      <c r="Y9" s="17">
        <v>4.4825766062726903E-2</v>
      </c>
      <c r="Z9" s="17">
        <v>7.3382119186847797E-2</v>
      </c>
      <c r="AA9" s="17">
        <v>5.0430838630494301E-2</v>
      </c>
      <c r="AB9" s="17">
        <v>3.4486452326280302E-2</v>
      </c>
      <c r="AC9" s="17">
        <v>2.6491255115999701E-2</v>
      </c>
      <c r="AD9" s="17">
        <v>4.7162423692121702E-2</v>
      </c>
      <c r="AE9" s="17"/>
      <c r="AF9" s="17">
        <v>5.4683630990174099E-2</v>
      </c>
      <c r="AG9" s="17">
        <v>4.13356001020335E-2</v>
      </c>
      <c r="AH9" s="17">
        <v>4.2136806062939798E-2</v>
      </c>
      <c r="AI9" s="17"/>
      <c r="AJ9" s="17">
        <v>5.0170991305730502E-2</v>
      </c>
      <c r="AK9" s="17">
        <v>2.8676640691713998E-2</v>
      </c>
      <c r="AL9" s="17">
        <v>2.7056451867261602E-2</v>
      </c>
      <c r="AM9" s="17">
        <v>0.11317953854622601</v>
      </c>
      <c r="AN9" s="17">
        <v>6.69849633537202E-2</v>
      </c>
      <c r="AO9" s="17"/>
      <c r="AP9" s="17">
        <v>6.2293827352640101E-2</v>
      </c>
      <c r="AQ9" s="17">
        <v>3.5030512114370901E-2</v>
      </c>
      <c r="AR9" s="17">
        <v>3.3217322412623602E-2</v>
      </c>
      <c r="AS9" s="17">
        <v>5.4796929785633497E-2</v>
      </c>
      <c r="AT9" s="17">
        <v>1.4200629050031E-2</v>
      </c>
      <c r="AU9" s="17"/>
      <c r="AV9" s="17">
        <v>2.7388751601952799E-2</v>
      </c>
      <c r="AW9" s="17">
        <v>5.2428721715767498E-2</v>
      </c>
      <c r="AX9" s="17">
        <v>2.4233116218262601E-2</v>
      </c>
      <c r="AY9" s="17">
        <v>6.3790277874212695E-2</v>
      </c>
      <c r="AZ9" s="17">
        <v>2.3458538435241701E-2</v>
      </c>
      <c r="BA9" s="17">
        <v>6.0219473932877902E-2</v>
      </c>
      <c r="BB9" s="17"/>
      <c r="BC9" s="17">
        <v>3.9520754559524598E-2</v>
      </c>
      <c r="BD9" s="17">
        <v>4.0769610872787597E-2</v>
      </c>
      <c r="BE9" s="17">
        <v>4.3606001558383699E-2</v>
      </c>
      <c r="BF9" s="17">
        <v>3.5825730853342001E-2</v>
      </c>
      <c r="BG9" s="17">
        <v>6.4453898493279801E-2</v>
      </c>
    </row>
    <row r="10" spans="2:59" x14ac:dyDescent="0.35">
      <c r="B10" s="18" t="s">
        <v>598</v>
      </c>
      <c r="C10" s="17">
        <v>7.3440039999467702E-2</v>
      </c>
      <c r="D10" s="17">
        <v>7.1945237545655003E-2</v>
      </c>
      <c r="E10" s="17">
        <v>7.5477396202625696E-2</v>
      </c>
      <c r="F10" s="17"/>
      <c r="G10" s="17">
        <v>6.1347130671955297E-2</v>
      </c>
      <c r="H10" s="17">
        <v>5.96585524987535E-2</v>
      </c>
      <c r="I10" s="17">
        <v>7.4287515861436004E-2</v>
      </c>
      <c r="J10" s="17">
        <v>8.3515338538637504E-2</v>
      </c>
      <c r="K10" s="17">
        <v>7.9485751196340507E-2</v>
      </c>
      <c r="L10" s="17">
        <v>7.9778294516387599E-2</v>
      </c>
      <c r="M10" s="17"/>
      <c r="N10" s="17">
        <v>6.8097182408273602E-2</v>
      </c>
      <c r="O10" s="17">
        <v>7.3689858197657096E-2</v>
      </c>
      <c r="P10" s="17">
        <v>6.9992032048196207E-2</v>
      </c>
      <c r="Q10" s="17">
        <v>8.2113267536715398E-2</v>
      </c>
      <c r="R10" s="17"/>
      <c r="S10" s="17">
        <v>6.5148195524176902E-2</v>
      </c>
      <c r="T10" s="17">
        <v>5.1454249941777698E-2</v>
      </c>
      <c r="U10" s="17">
        <v>5.61794446369012E-2</v>
      </c>
      <c r="V10" s="17">
        <v>9.87713832925807E-2</v>
      </c>
      <c r="W10" s="17">
        <v>8.8869865492417405E-2</v>
      </c>
      <c r="X10" s="17">
        <v>3.9116257203366103E-2</v>
      </c>
      <c r="Y10" s="17">
        <v>0.101687742935836</v>
      </c>
      <c r="Z10" s="17">
        <v>0.107678826791049</v>
      </c>
      <c r="AA10" s="17">
        <v>4.7085260149072598E-2</v>
      </c>
      <c r="AB10" s="17">
        <v>0.109845651613267</v>
      </c>
      <c r="AC10" s="17">
        <v>8.9399339497757496E-2</v>
      </c>
      <c r="AD10" s="17">
        <v>8.4166023162610695E-2</v>
      </c>
      <c r="AE10" s="17"/>
      <c r="AF10" s="17">
        <v>9.1319171016195702E-2</v>
      </c>
      <c r="AG10" s="17">
        <v>6.3903111555015296E-2</v>
      </c>
      <c r="AH10" s="17">
        <v>7.3117622747850303E-2</v>
      </c>
      <c r="AI10" s="17"/>
      <c r="AJ10" s="17">
        <v>9.2999887621094096E-2</v>
      </c>
      <c r="AK10" s="17">
        <v>5.5386704630432999E-2</v>
      </c>
      <c r="AL10" s="17">
        <v>4.3889155944064798E-2</v>
      </c>
      <c r="AM10" s="17">
        <v>0.11189572484378101</v>
      </c>
      <c r="AN10" s="17">
        <v>7.7895041458663494E-2</v>
      </c>
      <c r="AO10" s="17"/>
      <c r="AP10" s="17">
        <v>8.8580331540519502E-2</v>
      </c>
      <c r="AQ10" s="17">
        <v>6.8352983470823206E-2</v>
      </c>
      <c r="AR10" s="17">
        <v>4.8563078688288498E-2</v>
      </c>
      <c r="AS10" s="17">
        <v>9.4533271826340498E-2</v>
      </c>
      <c r="AT10" s="17">
        <v>5.4916613893835398E-2</v>
      </c>
      <c r="AU10" s="17"/>
      <c r="AV10" s="17">
        <v>6.3879034299483203E-2</v>
      </c>
      <c r="AW10" s="17">
        <v>8.9977665544271307E-2</v>
      </c>
      <c r="AX10" s="17">
        <v>5.8825655504666799E-2</v>
      </c>
      <c r="AY10" s="17">
        <v>0.112933297954123</v>
      </c>
      <c r="AZ10" s="17">
        <v>3.3776785712502998E-2</v>
      </c>
      <c r="BA10" s="17">
        <v>5.6740309493994098E-2</v>
      </c>
      <c r="BB10" s="17"/>
      <c r="BC10" s="17">
        <v>6.2329304954125399E-2</v>
      </c>
      <c r="BD10" s="17">
        <v>8.2788552023581305E-2</v>
      </c>
      <c r="BE10" s="17">
        <v>6.9785103583756794E-2</v>
      </c>
      <c r="BF10" s="17">
        <v>6.3895098924323504E-2</v>
      </c>
      <c r="BG10" s="17">
        <v>6.1239678384893997E-2</v>
      </c>
    </row>
    <row r="11" spans="2:59" x14ac:dyDescent="0.35">
      <c r="B11" s="18" t="s">
        <v>692</v>
      </c>
      <c r="C11" s="17">
        <v>0.114481366824237</v>
      </c>
      <c r="D11" s="17">
        <v>0.10786056825297401</v>
      </c>
      <c r="E11" s="17">
        <v>0.120534556799286</v>
      </c>
      <c r="F11" s="17"/>
      <c r="G11" s="17">
        <v>0.124116849765214</v>
      </c>
      <c r="H11" s="17">
        <v>0.11570874866823699</v>
      </c>
      <c r="I11" s="17">
        <v>0.10001206945445799</v>
      </c>
      <c r="J11" s="17">
        <v>0.109979381547769</v>
      </c>
      <c r="K11" s="17">
        <v>0.12258661818418901</v>
      </c>
      <c r="L11" s="17">
        <v>0.116988022627751</v>
      </c>
      <c r="M11" s="17"/>
      <c r="N11" s="17">
        <v>0.11189697539814</v>
      </c>
      <c r="O11" s="17">
        <v>0.118125424297238</v>
      </c>
      <c r="P11" s="17">
        <v>9.4782888373737106E-2</v>
      </c>
      <c r="Q11" s="17">
        <v>0.12902631103201001</v>
      </c>
      <c r="R11" s="17"/>
      <c r="S11" s="17">
        <v>0.118333393471033</v>
      </c>
      <c r="T11" s="17">
        <v>0.113957374655496</v>
      </c>
      <c r="U11" s="17">
        <v>8.9233202252227098E-2</v>
      </c>
      <c r="V11" s="17">
        <v>0.18179784639912699</v>
      </c>
      <c r="W11" s="17">
        <v>0.133667880906429</v>
      </c>
      <c r="X11" s="17">
        <v>0.10393480158144</v>
      </c>
      <c r="Y11" s="17">
        <v>0.10443864039544699</v>
      </c>
      <c r="Z11" s="17">
        <v>9.7618261139534299E-2</v>
      </c>
      <c r="AA11" s="17">
        <v>0.12131991048671301</v>
      </c>
      <c r="AB11" s="17">
        <v>0.107296356263721</v>
      </c>
      <c r="AC11" s="17">
        <v>8.6115813021769794E-2</v>
      </c>
      <c r="AD11" s="17">
        <v>4.3744873455545702E-2</v>
      </c>
      <c r="AE11" s="17"/>
      <c r="AF11" s="17">
        <v>0.105126615714938</v>
      </c>
      <c r="AG11" s="17">
        <v>0.11737804574538301</v>
      </c>
      <c r="AH11" s="17">
        <v>0.106218460743569</v>
      </c>
      <c r="AI11" s="17"/>
      <c r="AJ11" s="17">
        <v>0.108496398318665</v>
      </c>
      <c r="AK11" s="17">
        <v>0.101666235295288</v>
      </c>
      <c r="AL11" s="17">
        <v>0.17648558904607001</v>
      </c>
      <c r="AM11" s="17">
        <v>6.0339220776814598E-2</v>
      </c>
      <c r="AN11" s="17">
        <v>0.13076187607655401</v>
      </c>
      <c r="AO11" s="17"/>
      <c r="AP11" s="17">
        <v>0.10221080223586899</v>
      </c>
      <c r="AQ11" s="17">
        <v>0.103380745279412</v>
      </c>
      <c r="AR11" s="17">
        <v>0.13318839641345001</v>
      </c>
      <c r="AS11" s="17">
        <v>0.12713737217385601</v>
      </c>
      <c r="AT11" s="17">
        <v>0.118059904927558</v>
      </c>
      <c r="AU11" s="17"/>
      <c r="AV11" s="17">
        <v>0.110476555688178</v>
      </c>
      <c r="AW11" s="17">
        <v>0.119252555820735</v>
      </c>
      <c r="AX11" s="17">
        <v>0.16013111401699701</v>
      </c>
      <c r="AY11" s="17">
        <v>0.10895776148983601</v>
      </c>
      <c r="AZ11" s="17">
        <v>9.4426756149564695E-2</v>
      </c>
      <c r="BA11" s="17">
        <v>9.7993485251885407E-2</v>
      </c>
      <c r="BB11" s="17"/>
      <c r="BC11" s="17">
        <v>0.121538114947951</v>
      </c>
      <c r="BD11" s="17">
        <v>0.132432476439198</v>
      </c>
      <c r="BE11" s="17">
        <v>0.109273362192153</v>
      </c>
      <c r="BF11" s="17">
        <v>0.11241213419254199</v>
      </c>
      <c r="BG11" s="17">
        <v>8.8961136188802498E-2</v>
      </c>
    </row>
    <row r="12" spans="2:59" x14ac:dyDescent="0.35">
      <c r="B12" s="18" t="s">
        <v>691</v>
      </c>
      <c r="C12" s="17">
        <v>0.265888887335402</v>
      </c>
      <c r="D12" s="17">
        <v>0.27760954209921201</v>
      </c>
      <c r="E12" s="17">
        <v>0.25558063166094802</v>
      </c>
      <c r="F12" s="17"/>
      <c r="G12" s="17">
        <v>0.29600563677201802</v>
      </c>
      <c r="H12" s="17">
        <v>0.22230919920262701</v>
      </c>
      <c r="I12" s="17">
        <v>0.257428877298717</v>
      </c>
      <c r="J12" s="17">
        <v>0.268723304092988</v>
      </c>
      <c r="K12" s="17">
        <v>0.245436049685335</v>
      </c>
      <c r="L12" s="17">
        <v>0.299383140113329</v>
      </c>
      <c r="M12" s="17"/>
      <c r="N12" s="17">
        <v>0.25966466768649499</v>
      </c>
      <c r="O12" s="17">
        <v>0.279634212267102</v>
      </c>
      <c r="P12" s="17">
        <v>0.26386177101163999</v>
      </c>
      <c r="Q12" s="17">
        <v>0.26061373109855701</v>
      </c>
      <c r="R12" s="17"/>
      <c r="S12" s="17">
        <v>0.264874495774511</v>
      </c>
      <c r="T12" s="17">
        <v>0.25819465693318899</v>
      </c>
      <c r="U12" s="17">
        <v>0.273880166089223</v>
      </c>
      <c r="V12" s="17">
        <v>0.23417754011493599</v>
      </c>
      <c r="W12" s="17">
        <v>0.27075588533880302</v>
      </c>
      <c r="X12" s="17">
        <v>0.26589211905181798</v>
      </c>
      <c r="Y12" s="17">
        <v>0.25291663546409499</v>
      </c>
      <c r="Z12" s="17">
        <v>0.28840579916689701</v>
      </c>
      <c r="AA12" s="17">
        <v>0.278903337094079</v>
      </c>
      <c r="AB12" s="17">
        <v>0.25198219946091999</v>
      </c>
      <c r="AC12" s="17">
        <v>0.28385013200697201</v>
      </c>
      <c r="AD12" s="17">
        <v>0.33543769137858298</v>
      </c>
      <c r="AE12" s="17"/>
      <c r="AF12" s="17">
        <v>0.25761434685957701</v>
      </c>
      <c r="AG12" s="17">
        <v>0.26606252662340601</v>
      </c>
      <c r="AH12" s="17">
        <v>0.26862703890624601</v>
      </c>
      <c r="AI12" s="17"/>
      <c r="AJ12" s="17">
        <v>0.26815457910263701</v>
      </c>
      <c r="AK12" s="17">
        <v>0.232247913818622</v>
      </c>
      <c r="AL12" s="17">
        <v>0.27515128178343001</v>
      </c>
      <c r="AM12" s="17">
        <v>0.24179539295748201</v>
      </c>
      <c r="AN12" s="17">
        <v>0.24919969716312401</v>
      </c>
      <c r="AO12" s="17"/>
      <c r="AP12" s="17">
        <v>0.29458251113342199</v>
      </c>
      <c r="AQ12" s="17">
        <v>0.234052573947237</v>
      </c>
      <c r="AR12" s="17">
        <v>0.31090815280252898</v>
      </c>
      <c r="AS12" s="17">
        <v>0.29179453679210299</v>
      </c>
      <c r="AT12" s="17">
        <v>0.177000041013226</v>
      </c>
      <c r="AU12" s="17"/>
      <c r="AV12" s="17">
        <v>0.222496548324217</v>
      </c>
      <c r="AW12" s="17">
        <v>0.28511723755803497</v>
      </c>
      <c r="AX12" s="17">
        <v>0.30710261061071598</v>
      </c>
      <c r="AY12" s="17">
        <v>0.27209245123181097</v>
      </c>
      <c r="AZ12" s="17">
        <v>0.217820969780923</v>
      </c>
      <c r="BA12" s="17">
        <v>0.32533832924153899</v>
      </c>
      <c r="BB12" s="17"/>
      <c r="BC12" s="17">
        <v>0.264464911087267</v>
      </c>
      <c r="BD12" s="17">
        <v>0.270652463241769</v>
      </c>
      <c r="BE12" s="17">
        <v>0.26687050000478602</v>
      </c>
      <c r="BF12" s="17">
        <v>0.24935563302411201</v>
      </c>
      <c r="BG12" s="17">
        <v>0.18287334863855501</v>
      </c>
    </row>
    <row r="13" spans="2:59" x14ac:dyDescent="0.35">
      <c r="B13" s="18" t="s">
        <v>690</v>
      </c>
      <c r="C13" s="17">
        <v>0.214056226694532</v>
      </c>
      <c r="D13" s="17">
        <v>0.21509547717154401</v>
      </c>
      <c r="E13" s="17">
        <v>0.212992599361432</v>
      </c>
      <c r="F13" s="17"/>
      <c r="G13" s="17">
        <v>0.21917285919339299</v>
      </c>
      <c r="H13" s="17">
        <v>0.26426934271840102</v>
      </c>
      <c r="I13" s="17">
        <v>0.23475389497496901</v>
      </c>
      <c r="J13" s="17">
        <v>0.212859687948876</v>
      </c>
      <c r="K13" s="17">
        <v>0.191032817105348</v>
      </c>
      <c r="L13" s="17">
        <v>0.169607047684255</v>
      </c>
      <c r="M13" s="17"/>
      <c r="N13" s="17">
        <v>0.23616287043079801</v>
      </c>
      <c r="O13" s="17">
        <v>0.213775535387497</v>
      </c>
      <c r="P13" s="17">
        <v>0.21189628351802001</v>
      </c>
      <c r="Q13" s="17">
        <v>0.192850961802356</v>
      </c>
      <c r="R13" s="17"/>
      <c r="S13" s="17">
        <v>0.212737793494718</v>
      </c>
      <c r="T13" s="17">
        <v>0.23742863727646199</v>
      </c>
      <c r="U13" s="17">
        <v>0.24183630356459801</v>
      </c>
      <c r="V13" s="17">
        <v>0.20216542872424101</v>
      </c>
      <c r="W13" s="17">
        <v>0.165973129335828</v>
      </c>
      <c r="X13" s="17">
        <v>0.27623379587442798</v>
      </c>
      <c r="Y13" s="17">
        <v>0.20033174889236</v>
      </c>
      <c r="Z13" s="17">
        <v>0.15701157649137601</v>
      </c>
      <c r="AA13" s="17">
        <v>0.179810912191776</v>
      </c>
      <c r="AB13" s="17">
        <v>0.22294299137047</v>
      </c>
      <c r="AC13" s="17">
        <v>0.20431367533702199</v>
      </c>
      <c r="AD13" s="17">
        <v>0.233965163204615</v>
      </c>
      <c r="AE13" s="17"/>
      <c r="AF13" s="17">
        <v>0.20433172088712001</v>
      </c>
      <c r="AG13" s="17">
        <v>0.21535375118070901</v>
      </c>
      <c r="AH13" s="17">
        <v>0.22229680591798801</v>
      </c>
      <c r="AI13" s="17"/>
      <c r="AJ13" s="17">
        <v>0.21543130417581799</v>
      </c>
      <c r="AK13" s="17">
        <v>0.24166191288953001</v>
      </c>
      <c r="AL13" s="17">
        <v>0.19280307775944</v>
      </c>
      <c r="AM13" s="17">
        <v>0.22803670793554301</v>
      </c>
      <c r="AN13" s="17">
        <v>0.20460644435081099</v>
      </c>
      <c r="AO13" s="17"/>
      <c r="AP13" s="17">
        <v>0.208289043451544</v>
      </c>
      <c r="AQ13" s="17">
        <v>0.235103506354778</v>
      </c>
      <c r="AR13" s="17">
        <v>0.205605189404239</v>
      </c>
      <c r="AS13" s="17">
        <v>0.188742941100286</v>
      </c>
      <c r="AT13" s="17">
        <v>0.23112165273494401</v>
      </c>
      <c r="AU13" s="17"/>
      <c r="AV13" s="17">
        <v>0.24549289085773399</v>
      </c>
      <c r="AW13" s="17">
        <v>0.21055693318770999</v>
      </c>
      <c r="AX13" s="17">
        <v>0.20292865388422099</v>
      </c>
      <c r="AY13" s="17">
        <v>0.194680941518109</v>
      </c>
      <c r="AZ13" s="17">
        <v>0.22081660440977299</v>
      </c>
      <c r="BA13" s="17">
        <v>0.20192798115505001</v>
      </c>
      <c r="BB13" s="17"/>
      <c r="BC13" s="17">
        <v>0.231701275792358</v>
      </c>
      <c r="BD13" s="17">
        <v>0.205594655175381</v>
      </c>
      <c r="BE13" s="17">
        <v>0.219806592099761</v>
      </c>
      <c r="BF13" s="17">
        <v>0.23982243813492601</v>
      </c>
      <c r="BG13" s="17">
        <v>0.220319313552156</v>
      </c>
    </row>
    <row r="14" spans="2:59" x14ac:dyDescent="0.35">
      <c r="B14" s="18" t="s">
        <v>689</v>
      </c>
      <c r="C14" s="17">
        <v>0.123943495176605</v>
      </c>
      <c r="D14" s="17">
        <v>0.136912032453952</v>
      </c>
      <c r="E14" s="17">
        <v>0.109204160733753</v>
      </c>
      <c r="F14" s="17"/>
      <c r="G14" s="17">
        <v>0.138083488217112</v>
      </c>
      <c r="H14" s="17">
        <v>0.14181983400072201</v>
      </c>
      <c r="I14" s="17">
        <v>0.124236421144457</v>
      </c>
      <c r="J14" s="17">
        <v>0.10320131930120099</v>
      </c>
      <c r="K14" s="17">
        <v>0.13346749065569</v>
      </c>
      <c r="L14" s="17">
        <v>0.110156364480922</v>
      </c>
      <c r="M14" s="17"/>
      <c r="N14" s="17">
        <v>0.1200245567496</v>
      </c>
      <c r="O14" s="17">
        <v>0.14597113988261701</v>
      </c>
      <c r="P14" s="17">
        <v>0.13015163132301399</v>
      </c>
      <c r="Q14" s="17">
        <v>0.100053940036754</v>
      </c>
      <c r="R14" s="17"/>
      <c r="S14" s="17">
        <v>0.15244464285949899</v>
      </c>
      <c r="T14" s="17">
        <v>0.13551839887127701</v>
      </c>
      <c r="U14" s="17">
        <v>0.117777923409913</v>
      </c>
      <c r="V14" s="17">
        <v>9.9763984530592195E-2</v>
      </c>
      <c r="W14" s="17">
        <v>0.14351824762950699</v>
      </c>
      <c r="X14" s="17">
        <v>0.111329117431081</v>
      </c>
      <c r="Y14" s="17">
        <v>0.12868961319132799</v>
      </c>
      <c r="Z14" s="17">
        <v>9.0763388575283793E-2</v>
      </c>
      <c r="AA14" s="17">
        <v>0.12464320027332799</v>
      </c>
      <c r="AB14" s="17">
        <v>0.10001065819219</v>
      </c>
      <c r="AC14" s="17">
        <v>0.14947505197521699</v>
      </c>
      <c r="AD14" s="17">
        <v>7.9286205652949998E-2</v>
      </c>
      <c r="AE14" s="17"/>
      <c r="AF14" s="17">
        <v>0.12949504166365</v>
      </c>
      <c r="AG14" s="17">
        <v>0.13003036573707899</v>
      </c>
      <c r="AH14" s="17">
        <v>9.8169140724083698E-2</v>
      </c>
      <c r="AI14" s="17"/>
      <c r="AJ14" s="17">
        <v>0.119544325840028</v>
      </c>
      <c r="AK14" s="17">
        <v>0.16921002371525701</v>
      </c>
      <c r="AL14" s="17">
        <v>0.12031281067951601</v>
      </c>
      <c r="AM14" s="17">
        <v>0.100736436589105</v>
      </c>
      <c r="AN14" s="17">
        <v>8.0845726963022099E-2</v>
      </c>
      <c r="AO14" s="17"/>
      <c r="AP14" s="17">
        <v>9.8105982313230006E-2</v>
      </c>
      <c r="AQ14" s="17">
        <v>0.147584353211129</v>
      </c>
      <c r="AR14" s="17">
        <v>0.123206426846349</v>
      </c>
      <c r="AS14" s="17">
        <v>0.11943448137851</v>
      </c>
      <c r="AT14" s="17">
        <v>0.19666943045475499</v>
      </c>
      <c r="AU14" s="17"/>
      <c r="AV14" s="17">
        <v>0.15244735527261</v>
      </c>
      <c r="AW14" s="17">
        <v>0.101834246126603</v>
      </c>
      <c r="AX14" s="17">
        <v>0.125499739157648</v>
      </c>
      <c r="AY14" s="17">
        <v>0.116348390812858</v>
      </c>
      <c r="AZ14" s="17">
        <v>0.20468199267824799</v>
      </c>
      <c r="BA14" s="17">
        <v>6.1472026392606398E-2</v>
      </c>
      <c r="BB14" s="17"/>
      <c r="BC14" s="17">
        <v>0.10343006566943599</v>
      </c>
      <c r="BD14" s="17">
        <v>0.10072159348823</v>
      </c>
      <c r="BE14" s="17">
        <v>0.14724383603650201</v>
      </c>
      <c r="BF14" s="17">
        <v>0.14232091890264101</v>
      </c>
      <c r="BG14" s="17">
        <v>0.119277583204427</v>
      </c>
    </row>
    <row r="15" spans="2:59" x14ac:dyDescent="0.35">
      <c r="B15" s="18" t="s">
        <v>806</v>
      </c>
      <c r="C15" s="17">
        <v>8.1012561122223103E-2</v>
      </c>
      <c r="D15" s="17">
        <v>8.3725107170221497E-2</v>
      </c>
      <c r="E15" s="17">
        <v>7.9005626868047504E-2</v>
      </c>
      <c r="F15" s="17"/>
      <c r="G15" s="17">
        <v>8.9575376099053403E-2</v>
      </c>
      <c r="H15" s="17">
        <v>0.105850183343942</v>
      </c>
      <c r="I15" s="17">
        <v>7.5561057194274903E-2</v>
      </c>
      <c r="J15" s="17">
        <v>6.89203524372827E-2</v>
      </c>
      <c r="K15" s="17">
        <v>7.7675031813812301E-2</v>
      </c>
      <c r="L15" s="17">
        <v>7.1629594446998096E-2</v>
      </c>
      <c r="M15" s="17"/>
      <c r="N15" s="17">
        <v>0.107795308781654</v>
      </c>
      <c r="O15" s="17">
        <v>5.91689523918262E-2</v>
      </c>
      <c r="P15" s="17">
        <v>7.9023119706376599E-2</v>
      </c>
      <c r="Q15" s="17">
        <v>7.6774596512904095E-2</v>
      </c>
      <c r="R15" s="17"/>
      <c r="S15" s="17">
        <v>7.5681320665882096E-2</v>
      </c>
      <c r="T15" s="17">
        <v>9.7169775487923493E-2</v>
      </c>
      <c r="U15" s="17">
        <v>8.1524170571067103E-2</v>
      </c>
      <c r="V15" s="17">
        <v>4.3477024774018901E-2</v>
      </c>
      <c r="W15" s="17">
        <v>7.1697705507855494E-2</v>
      </c>
      <c r="X15" s="17">
        <v>7.4220063230891697E-2</v>
      </c>
      <c r="Y15" s="17">
        <v>8.8638471824973905E-2</v>
      </c>
      <c r="Z15" s="17">
        <v>6.6120972538911998E-2</v>
      </c>
      <c r="AA15" s="17">
        <v>0.106703327719228</v>
      </c>
      <c r="AB15" s="17">
        <v>7.2416418527761497E-2</v>
      </c>
      <c r="AC15" s="17">
        <v>9.9914258364793798E-2</v>
      </c>
      <c r="AD15" s="17">
        <v>8.8913801030638395E-2</v>
      </c>
      <c r="AE15" s="17"/>
      <c r="AF15" s="17">
        <v>7.6229813684543402E-2</v>
      </c>
      <c r="AG15" s="17">
        <v>9.1351071249994101E-2</v>
      </c>
      <c r="AH15" s="17">
        <v>6.11923991455652E-2</v>
      </c>
      <c r="AI15" s="17"/>
      <c r="AJ15" s="17">
        <v>7.1472278252010801E-2</v>
      </c>
      <c r="AK15" s="17">
        <v>0.111200384068862</v>
      </c>
      <c r="AL15" s="17">
        <v>8.26442127096053E-2</v>
      </c>
      <c r="AM15" s="17">
        <v>4.9621954862584701E-2</v>
      </c>
      <c r="AN15" s="17">
        <v>4.3676312047224601E-2</v>
      </c>
      <c r="AO15" s="17"/>
      <c r="AP15" s="17">
        <v>7.8060003282650101E-2</v>
      </c>
      <c r="AQ15" s="17">
        <v>0.117674382850585</v>
      </c>
      <c r="AR15" s="17">
        <v>5.3244594749370398E-2</v>
      </c>
      <c r="AS15" s="17">
        <v>4.62905964169378E-2</v>
      </c>
      <c r="AT15" s="17">
        <v>9.1475933137983495E-2</v>
      </c>
      <c r="AU15" s="17"/>
      <c r="AV15" s="17">
        <v>0.12639984968296999</v>
      </c>
      <c r="AW15" s="17">
        <v>7.1502118331214906E-2</v>
      </c>
      <c r="AX15" s="17">
        <v>5.3603785993834599E-2</v>
      </c>
      <c r="AY15" s="17">
        <v>5.5718520491465799E-2</v>
      </c>
      <c r="AZ15" s="17">
        <v>0.10105044932056</v>
      </c>
      <c r="BA15" s="17">
        <v>2.7249335717815001E-2</v>
      </c>
      <c r="BB15" s="17"/>
      <c r="BC15" s="17">
        <v>7.0222694576442299E-2</v>
      </c>
      <c r="BD15" s="17">
        <v>7.9378079785471595E-2</v>
      </c>
      <c r="BE15" s="17">
        <v>7.4383599985380702E-2</v>
      </c>
      <c r="BF15" s="17">
        <v>0.109056585529942</v>
      </c>
      <c r="BG15" s="17">
        <v>0.23407203655092501</v>
      </c>
    </row>
    <row r="16" spans="2:59" x14ac:dyDescent="0.35">
      <c r="B16" s="18" t="s">
        <v>123</v>
      </c>
      <c r="C16" s="19">
        <v>8.2422184385261804E-2</v>
      </c>
      <c r="D16" s="19">
        <v>6.1028478431063099E-2</v>
      </c>
      <c r="E16" s="19">
        <v>0.10313886032582401</v>
      </c>
      <c r="F16" s="19"/>
      <c r="G16" s="19">
        <v>4.4509194054253E-2</v>
      </c>
      <c r="H16" s="19">
        <v>6.6109330966884206E-2</v>
      </c>
      <c r="I16" s="19">
        <v>8.5438999582271399E-2</v>
      </c>
      <c r="J16" s="19">
        <v>9.9235425158832297E-2</v>
      </c>
      <c r="K16" s="19">
        <v>9.0831259461825894E-2</v>
      </c>
      <c r="L16" s="19">
        <v>9.9270144371944299E-2</v>
      </c>
      <c r="M16" s="19"/>
      <c r="N16" s="19">
        <v>5.8996008158111998E-2</v>
      </c>
      <c r="O16" s="19">
        <v>8.0589095363509E-2</v>
      </c>
      <c r="P16" s="19">
        <v>9.7420651577789105E-2</v>
      </c>
      <c r="Q16" s="19">
        <v>9.6554973170112801E-2</v>
      </c>
      <c r="R16" s="19"/>
      <c r="S16" s="19">
        <v>5.3829498990117401E-2</v>
      </c>
      <c r="T16" s="19">
        <v>6.0461769404190097E-2</v>
      </c>
      <c r="U16" s="19">
        <v>7.8461239624603399E-2</v>
      </c>
      <c r="V16" s="19">
        <v>9.8702237133414195E-2</v>
      </c>
      <c r="W16" s="19">
        <v>0.10717851471289699</v>
      </c>
      <c r="X16" s="19">
        <v>9.5394435871505201E-2</v>
      </c>
      <c r="Y16" s="19">
        <v>7.8471381233232898E-2</v>
      </c>
      <c r="Z16" s="19">
        <v>0.1190190561101</v>
      </c>
      <c r="AA16" s="19">
        <v>9.1103213455309195E-2</v>
      </c>
      <c r="AB16" s="19">
        <v>0.10101927224539101</v>
      </c>
      <c r="AC16" s="19">
        <v>6.0440474680468398E-2</v>
      </c>
      <c r="AD16" s="19">
        <v>8.7323818422936197E-2</v>
      </c>
      <c r="AE16" s="19"/>
      <c r="AF16" s="19">
        <v>8.1199659183801606E-2</v>
      </c>
      <c r="AG16" s="19">
        <v>7.4585527806380197E-2</v>
      </c>
      <c r="AH16" s="19">
        <v>0.12824172575175799</v>
      </c>
      <c r="AI16" s="19"/>
      <c r="AJ16" s="19">
        <v>7.3730235384016504E-2</v>
      </c>
      <c r="AK16" s="19">
        <v>5.9950184890293599E-2</v>
      </c>
      <c r="AL16" s="19">
        <v>8.16574202106118E-2</v>
      </c>
      <c r="AM16" s="19">
        <v>9.4395023488463903E-2</v>
      </c>
      <c r="AN16" s="19">
        <v>0.14602993858688099</v>
      </c>
      <c r="AO16" s="19"/>
      <c r="AP16" s="19">
        <v>6.7877498690125201E-2</v>
      </c>
      <c r="AQ16" s="19">
        <v>5.8820942771664997E-2</v>
      </c>
      <c r="AR16" s="19">
        <v>9.2066838683150895E-2</v>
      </c>
      <c r="AS16" s="19">
        <v>7.7269870526333495E-2</v>
      </c>
      <c r="AT16" s="19">
        <v>0.11655579478766601</v>
      </c>
      <c r="AU16" s="19"/>
      <c r="AV16" s="19">
        <v>5.14190142728548E-2</v>
      </c>
      <c r="AW16" s="19">
        <v>6.9330521715664006E-2</v>
      </c>
      <c r="AX16" s="19">
        <v>6.7675324613654594E-2</v>
      </c>
      <c r="AY16" s="19">
        <v>7.5478358627584202E-2</v>
      </c>
      <c r="AZ16" s="19">
        <v>0.10396790351318699</v>
      </c>
      <c r="BA16" s="19">
        <v>0.169059058814232</v>
      </c>
      <c r="BB16" s="19"/>
      <c r="BC16" s="19">
        <v>0.106792878412895</v>
      </c>
      <c r="BD16" s="19">
        <v>8.7662568973581101E-2</v>
      </c>
      <c r="BE16" s="19">
        <v>6.9031004539276603E-2</v>
      </c>
      <c r="BF16" s="19">
        <v>4.7311460438170798E-2</v>
      </c>
      <c r="BG16" s="19">
        <v>2.8803004986960701E-2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1.91507138058001E-2</v>
      </c>
      <c r="D9" s="17">
        <v>2.26292658748347E-2</v>
      </c>
      <c r="E9" s="17">
        <v>1.5908645157979E-2</v>
      </c>
      <c r="F9" s="17"/>
      <c r="G9" s="17">
        <v>2.0161759016520401E-2</v>
      </c>
      <c r="H9" s="17">
        <v>1.4687973050702199E-2</v>
      </c>
      <c r="I9" s="17">
        <v>2.7418031597366301E-2</v>
      </c>
      <c r="J9" s="17">
        <v>2.4568344464712299E-2</v>
      </c>
      <c r="K9" s="17">
        <v>1.6412358070719699E-2</v>
      </c>
      <c r="L9" s="17">
        <v>1.28313251049905E-2</v>
      </c>
      <c r="M9" s="17"/>
      <c r="N9" s="17">
        <v>1.8399141676215602E-2</v>
      </c>
      <c r="O9" s="17">
        <v>2.0744150323960701E-2</v>
      </c>
      <c r="P9" s="17">
        <v>1.7568642843311399E-2</v>
      </c>
      <c r="Q9" s="17">
        <v>1.9732047552246699E-2</v>
      </c>
      <c r="R9" s="17"/>
      <c r="S9" s="17">
        <v>2.5242909536390499E-2</v>
      </c>
      <c r="T9" s="17">
        <v>3.4026851554152297E-2</v>
      </c>
      <c r="U9" s="17">
        <v>1.3062919638713401E-2</v>
      </c>
      <c r="V9" s="17">
        <v>2.48553422061316E-2</v>
      </c>
      <c r="W9" s="17">
        <v>1.3398412718431301E-2</v>
      </c>
      <c r="X9" s="17">
        <v>0</v>
      </c>
      <c r="Y9" s="17">
        <v>1.15432858903985E-2</v>
      </c>
      <c r="Z9" s="17">
        <v>0</v>
      </c>
      <c r="AA9" s="17">
        <v>2.03798264114337E-2</v>
      </c>
      <c r="AB9" s="17">
        <v>2.2697703508741101E-2</v>
      </c>
      <c r="AC9" s="17">
        <v>1.6282417173985101E-2</v>
      </c>
      <c r="AD9" s="17">
        <v>3.1748554247789003E-2</v>
      </c>
      <c r="AE9" s="17"/>
      <c r="AF9" s="17">
        <v>1.9467083459052001E-2</v>
      </c>
      <c r="AG9" s="17">
        <v>1.8935457064192099E-2</v>
      </c>
      <c r="AH9" s="17">
        <v>1.9993054405712699E-2</v>
      </c>
      <c r="AI9" s="17"/>
      <c r="AJ9" s="17">
        <v>1.3597529459372299E-2</v>
      </c>
      <c r="AK9" s="17">
        <v>2.6572346568785099E-2</v>
      </c>
      <c r="AL9" s="17">
        <v>1.31647115889234E-2</v>
      </c>
      <c r="AM9" s="17">
        <v>2.8535105685822501E-2</v>
      </c>
      <c r="AN9" s="17">
        <v>2.7531812780625199E-2</v>
      </c>
      <c r="AO9" s="17"/>
      <c r="AP9" s="17">
        <v>1.5890092444182199E-2</v>
      </c>
      <c r="AQ9" s="17">
        <v>1.86521030670737E-2</v>
      </c>
      <c r="AR9" s="17">
        <v>1.0163458463060399E-2</v>
      </c>
      <c r="AS9" s="17">
        <v>1.86826650839651E-2</v>
      </c>
      <c r="AT9" s="17">
        <v>9.0461951698367696E-3</v>
      </c>
      <c r="AU9" s="17"/>
      <c r="AV9" s="17">
        <v>1.39327960772706E-2</v>
      </c>
      <c r="AW9" s="17">
        <v>1.7998887559410301E-2</v>
      </c>
      <c r="AX9" s="17">
        <v>2.0788195443117E-2</v>
      </c>
      <c r="AY9" s="17">
        <v>2.2904895021118699E-2</v>
      </c>
      <c r="AZ9" s="17">
        <v>1.3625147553987299E-2</v>
      </c>
      <c r="BA9" s="17">
        <v>1.0866820704625E-2</v>
      </c>
      <c r="BB9" s="17"/>
      <c r="BC9" s="17">
        <v>1.26321074971833E-2</v>
      </c>
      <c r="BD9" s="17">
        <v>1.77088574237633E-2</v>
      </c>
      <c r="BE9" s="17">
        <v>1.9601241485932199E-2</v>
      </c>
      <c r="BF9" s="17">
        <v>2.5106723977983199E-2</v>
      </c>
      <c r="BG9" s="17">
        <v>2.5630293366424001E-2</v>
      </c>
    </row>
    <row r="10" spans="2:59" x14ac:dyDescent="0.35">
      <c r="B10" s="18" t="s">
        <v>598</v>
      </c>
      <c r="C10" s="17">
        <v>2.7624266522438198E-2</v>
      </c>
      <c r="D10" s="17">
        <v>2.4220513516896899E-2</v>
      </c>
      <c r="E10" s="17">
        <v>3.0294296543918499E-2</v>
      </c>
      <c r="F10" s="17"/>
      <c r="G10" s="17">
        <v>3.7987909208487103E-2</v>
      </c>
      <c r="H10" s="17">
        <v>2.1585404306358701E-2</v>
      </c>
      <c r="I10" s="17">
        <v>3.2078655143885998E-2</v>
      </c>
      <c r="J10" s="17">
        <v>2.3070168606168801E-2</v>
      </c>
      <c r="K10" s="17">
        <v>1.6449704975911601E-2</v>
      </c>
      <c r="L10" s="17">
        <v>3.3171173106884499E-2</v>
      </c>
      <c r="M10" s="17"/>
      <c r="N10" s="17">
        <v>2.9145679345881199E-2</v>
      </c>
      <c r="O10" s="17">
        <v>3.06036049376197E-2</v>
      </c>
      <c r="P10" s="17">
        <v>1.46356428224441E-2</v>
      </c>
      <c r="Q10" s="17">
        <v>3.4355471692366399E-2</v>
      </c>
      <c r="R10" s="17"/>
      <c r="S10" s="17">
        <v>2.6872076075833699E-2</v>
      </c>
      <c r="T10" s="17">
        <v>1.4793073019769801E-2</v>
      </c>
      <c r="U10" s="17">
        <v>1.36847426099045E-2</v>
      </c>
      <c r="V10" s="17">
        <v>2.8763861759193099E-2</v>
      </c>
      <c r="W10" s="17">
        <v>2.8221524044216201E-2</v>
      </c>
      <c r="X10" s="17">
        <v>2.7773631021309898E-2</v>
      </c>
      <c r="Y10" s="17">
        <v>3.9700004934713901E-2</v>
      </c>
      <c r="Z10" s="17">
        <v>3.4069567084462397E-2</v>
      </c>
      <c r="AA10" s="17">
        <v>3.96945328564237E-2</v>
      </c>
      <c r="AB10" s="17">
        <v>2.54779642863034E-2</v>
      </c>
      <c r="AC10" s="17">
        <v>5.1452434955252299E-2</v>
      </c>
      <c r="AD10" s="17">
        <v>0</v>
      </c>
      <c r="AE10" s="17"/>
      <c r="AF10" s="17">
        <v>2.6675892569327501E-2</v>
      </c>
      <c r="AG10" s="17">
        <v>2.5147351980915399E-2</v>
      </c>
      <c r="AH10" s="17">
        <v>2.21297258636237E-2</v>
      </c>
      <c r="AI10" s="17"/>
      <c r="AJ10" s="17">
        <v>2.61396587752236E-2</v>
      </c>
      <c r="AK10" s="17">
        <v>2.90817435738925E-2</v>
      </c>
      <c r="AL10" s="17">
        <v>6.8491331367651603E-3</v>
      </c>
      <c r="AM10" s="17">
        <v>2.18310925165329E-2</v>
      </c>
      <c r="AN10" s="17">
        <v>4.2394687875138101E-2</v>
      </c>
      <c r="AO10" s="17"/>
      <c r="AP10" s="17">
        <v>2.7566881258044601E-2</v>
      </c>
      <c r="AQ10" s="17">
        <v>3.1615185609280103E-2</v>
      </c>
      <c r="AR10" s="17">
        <v>1.7869642053195502E-2</v>
      </c>
      <c r="AS10" s="17">
        <v>9.5950117106656605E-3</v>
      </c>
      <c r="AT10" s="17">
        <v>1.3559817734509601E-2</v>
      </c>
      <c r="AU10" s="17"/>
      <c r="AV10" s="17">
        <v>3.40191706409846E-2</v>
      </c>
      <c r="AW10" s="17">
        <v>2.71348604162981E-2</v>
      </c>
      <c r="AX10" s="17">
        <v>1.8987004279938401E-2</v>
      </c>
      <c r="AY10" s="17">
        <v>1.4014099898817099E-2</v>
      </c>
      <c r="AZ10" s="17">
        <v>3.1919437595190399E-2</v>
      </c>
      <c r="BA10" s="17">
        <v>3.0092800350068099E-2</v>
      </c>
      <c r="BB10" s="17"/>
      <c r="BC10" s="17">
        <v>2.8016353372655199E-2</v>
      </c>
      <c r="BD10" s="17">
        <v>3.9586048346844302E-2</v>
      </c>
      <c r="BE10" s="17">
        <v>2.50136040415328E-2</v>
      </c>
      <c r="BF10" s="17">
        <v>2.0264759234803201E-2</v>
      </c>
      <c r="BG10" s="17">
        <v>0</v>
      </c>
    </row>
    <row r="11" spans="2:59" x14ac:dyDescent="0.35">
      <c r="B11" s="18" t="s">
        <v>692</v>
      </c>
      <c r="C11" s="17">
        <v>6.6088654259990803E-2</v>
      </c>
      <c r="D11" s="17">
        <v>6.89493358634055E-2</v>
      </c>
      <c r="E11" s="17">
        <v>6.3819508887641999E-2</v>
      </c>
      <c r="F11" s="17"/>
      <c r="G11" s="17">
        <v>0.105644336408314</v>
      </c>
      <c r="H11" s="17">
        <v>7.4488365903183695E-2</v>
      </c>
      <c r="I11" s="17">
        <v>8.97586850894148E-2</v>
      </c>
      <c r="J11" s="17">
        <v>4.4639208851776399E-2</v>
      </c>
      <c r="K11" s="17">
        <v>3.6492683968022299E-2</v>
      </c>
      <c r="L11" s="17">
        <v>5.0882453231087699E-2</v>
      </c>
      <c r="M11" s="17"/>
      <c r="N11" s="17">
        <v>7.8579310613429307E-2</v>
      </c>
      <c r="O11" s="17">
        <v>6.2200849479268398E-2</v>
      </c>
      <c r="P11" s="17">
        <v>5.4551505169411901E-2</v>
      </c>
      <c r="Q11" s="17">
        <v>6.6941327637823803E-2</v>
      </c>
      <c r="R11" s="17"/>
      <c r="S11" s="17">
        <v>9.7383837831732697E-2</v>
      </c>
      <c r="T11" s="17">
        <v>5.35817653325164E-2</v>
      </c>
      <c r="U11" s="17">
        <v>5.9596340309413499E-2</v>
      </c>
      <c r="V11" s="17">
        <v>5.3789583587255198E-2</v>
      </c>
      <c r="W11" s="17">
        <v>0.102603896590386</v>
      </c>
      <c r="X11" s="17">
        <v>7.8574597600643406E-2</v>
      </c>
      <c r="Y11" s="17">
        <v>4.0387994907243097E-2</v>
      </c>
      <c r="Z11" s="17">
        <v>4.9985283598736101E-2</v>
      </c>
      <c r="AA11" s="17">
        <v>8.54025082921097E-2</v>
      </c>
      <c r="AB11" s="17">
        <v>3.9709592015418897E-2</v>
      </c>
      <c r="AC11" s="17">
        <v>4.30685161136573E-2</v>
      </c>
      <c r="AD11" s="17">
        <v>4.2007677050072099E-2</v>
      </c>
      <c r="AE11" s="17"/>
      <c r="AF11" s="17">
        <v>5.1034718202671497E-2</v>
      </c>
      <c r="AG11" s="17">
        <v>6.5097699138232101E-2</v>
      </c>
      <c r="AH11" s="17">
        <v>7.7133595573246394E-2</v>
      </c>
      <c r="AI11" s="17"/>
      <c r="AJ11" s="17">
        <v>6.2238847668669703E-2</v>
      </c>
      <c r="AK11" s="17">
        <v>6.0373530015777402E-2</v>
      </c>
      <c r="AL11" s="17">
        <v>7.1856874589849601E-2</v>
      </c>
      <c r="AM11" s="17">
        <v>7.4466546132221104E-2</v>
      </c>
      <c r="AN11" s="17">
        <v>6.0939568262817601E-2</v>
      </c>
      <c r="AO11" s="17"/>
      <c r="AP11" s="17">
        <v>6.8769386579761893E-2</v>
      </c>
      <c r="AQ11" s="17">
        <v>6.5465231433944407E-2</v>
      </c>
      <c r="AR11" s="17">
        <v>6.4876977397008706E-2</v>
      </c>
      <c r="AS11" s="17">
        <v>5.0315096798516201E-2</v>
      </c>
      <c r="AT11" s="17">
        <v>0.100100005737676</v>
      </c>
      <c r="AU11" s="17"/>
      <c r="AV11" s="17">
        <v>7.2715946764378106E-2</v>
      </c>
      <c r="AW11" s="17">
        <v>8.5654568883239801E-2</v>
      </c>
      <c r="AX11" s="17">
        <v>8.1232867982182197E-2</v>
      </c>
      <c r="AY11" s="17">
        <v>3.4426597551715898E-2</v>
      </c>
      <c r="AZ11" s="17">
        <v>9.3653308573901903E-2</v>
      </c>
      <c r="BA11" s="17">
        <v>5.5111694264944298E-2</v>
      </c>
      <c r="BB11" s="17"/>
      <c r="BC11" s="17">
        <v>5.9296276156923802E-2</v>
      </c>
      <c r="BD11" s="17">
        <v>7.0512032992370896E-2</v>
      </c>
      <c r="BE11" s="17">
        <v>6.7007646655229194E-2</v>
      </c>
      <c r="BF11" s="17">
        <v>9.3736377760699E-2</v>
      </c>
      <c r="BG11" s="17">
        <v>8.6251315133786505E-2</v>
      </c>
    </row>
    <row r="12" spans="2:59" x14ac:dyDescent="0.35">
      <c r="B12" s="18" t="s">
        <v>691</v>
      </c>
      <c r="C12" s="17">
        <v>0.166584241235471</v>
      </c>
      <c r="D12" s="17">
        <v>0.15114240745562099</v>
      </c>
      <c r="E12" s="17">
        <v>0.18296078409656599</v>
      </c>
      <c r="F12" s="17"/>
      <c r="G12" s="17">
        <v>0.219801364563462</v>
      </c>
      <c r="H12" s="17">
        <v>0.18345630527127399</v>
      </c>
      <c r="I12" s="17">
        <v>0.148640046068271</v>
      </c>
      <c r="J12" s="17">
        <v>0.17011250536234199</v>
      </c>
      <c r="K12" s="17">
        <v>0.16014327042153101</v>
      </c>
      <c r="L12" s="17">
        <v>0.13338152464167399</v>
      </c>
      <c r="M12" s="17"/>
      <c r="N12" s="17">
        <v>0.19203350438019001</v>
      </c>
      <c r="O12" s="17">
        <v>0.146284470271935</v>
      </c>
      <c r="P12" s="17">
        <v>0.145850333195337</v>
      </c>
      <c r="Q12" s="17">
        <v>0.176831261482921</v>
      </c>
      <c r="R12" s="17"/>
      <c r="S12" s="17">
        <v>0.14294569251054101</v>
      </c>
      <c r="T12" s="17">
        <v>0.16962016298331101</v>
      </c>
      <c r="U12" s="17">
        <v>0.17602521657148401</v>
      </c>
      <c r="V12" s="17">
        <v>0.15195009716198399</v>
      </c>
      <c r="W12" s="17">
        <v>0.15934145817520901</v>
      </c>
      <c r="X12" s="17">
        <v>0.194926120376989</v>
      </c>
      <c r="Y12" s="17">
        <v>0.186698710957445</v>
      </c>
      <c r="Z12" s="17">
        <v>0.193292968907395</v>
      </c>
      <c r="AA12" s="17">
        <v>0.16041465372545999</v>
      </c>
      <c r="AB12" s="17">
        <v>0.141229917150891</v>
      </c>
      <c r="AC12" s="17">
        <v>0.21331533287528001</v>
      </c>
      <c r="AD12" s="17">
        <v>0.14586964872536301</v>
      </c>
      <c r="AE12" s="17"/>
      <c r="AF12" s="17">
        <v>0.13837871365676299</v>
      </c>
      <c r="AG12" s="17">
        <v>0.18284663703881299</v>
      </c>
      <c r="AH12" s="17">
        <v>0.16395194554456199</v>
      </c>
      <c r="AI12" s="17"/>
      <c r="AJ12" s="17">
        <v>0.141253569950226</v>
      </c>
      <c r="AK12" s="17">
        <v>0.19449905102700199</v>
      </c>
      <c r="AL12" s="17">
        <v>0.194183811974033</v>
      </c>
      <c r="AM12" s="17">
        <v>0.19992862397279601</v>
      </c>
      <c r="AN12" s="17">
        <v>0.18742337515965499</v>
      </c>
      <c r="AO12" s="17"/>
      <c r="AP12" s="17">
        <v>0.15342285157567001</v>
      </c>
      <c r="AQ12" s="17">
        <v>0.191441933209341</v>
      </c>
      <c r="AR12" s="17">
        <v>0.21113870609570601</v>
      </c>
      <c r="AS12" s="17">
        <v>0.132963735532176</v>
      </c>
      <c r="AT12" s="17">
        <v>0.15248935142036299</v>
      </c>
      <c r="AU12" s="17"/>
      <c r="AV12" s="17">
        <v>0.20217456741546699</v>
      </c>
      <c r="AW12" s="17">
        <v>0.16805934687486801</v>
      </c>
      <c r="AX12" s="17">
        <v>0.188006754735941</v>
      </c>
      <c r="AY12" s="17">
        <v>0.12807465127373399</v>
      </c>
      <c r="AZ12" s="17">
        <v>0.16347782134049399</v>
      </c>
      <c r="BA12" s="17">
        <v>0.151324739124411</v>
      </c>
      <c r="BB12" s="17"/>
      <c r="BC12" s="17">
        <v>0.15218233576172899</v>
      </c>
      <c r="BD12" s="17">
        <v>0.162791319687628</v>
      </c>
      <c r="BE12" s="17">
        <v>0.20172090711259799</v>
      </c>
      <c r="BF12" s="17">
        <v>0.14974058608393401</v>
      </c>
      <c r="BG12" s="17">
        <v>0.243472205082959</v>
      </c>
    </row>
    <row r="13" spans="2:59" x14ac:dyDescent="0.35">
      <c r="B13" s="18" t="s">
        <v>690</v>
      </c>
      <c r="C13" s="17">
        <v>0.205881593412472</v>
      </c>
      <c r="D13" s="17">
        <v>0.21760651634336201</v>
      </c>
      <c r="E13" s="17">
        <v>0.19606853471042701</v>
      </c>
      <c r="F13" s="17"/>
      <c r="G13" s="17">
        <v>0.22899451097463999</v>
      </c>
      <c r="H13" s="17">
        <v>0.20861261445082299</v>
      </c>
      <c r="I13" s="17">
        <v>0.22191789119600699</v>
      </c>
      <c r="J13" s="17">
        <v>0.22106017918871099</v>
      </c>
      <c r="K13" s="17">
        <v>0.20728685448109799</v>
      </c>
      <c r="L13" s="17">
        <v>0.161957590615606</v>
      </c>
      <c r="M13" s="17"/>
      <c r="N13" s="17">
        <v>0.236125065489278</v>
      </c>
      <c r="O13" s="17">
        <v>0.20381185620779099</v>
      </c>
      <c r="P13" s="17">
        <v>0.19249128550661501</v>
      </c>
      <c r="Q13" s="17">
        <v>0.187620973890047</v>
      </c>
      <c r="R13" s="17"/>
      <c r="S13" s="17">
        <v>0.216917815687272</v>
      </c>
      <c r="T13" s="17">
        <v>0.17722450814379301</v>
      </c>
      <c r="U13" s="17">
        <v>0.172084255650476</v>
      </c>
      <c r="V13" s="17">
        <v>0.25152379042576301</v>
      </c>
      <c r="W13" s="17">
        <v>0.242790915614958</v>
      </c>
      <c r="X13" s="17">
        <v>0.21469671474282201</v>
      </c>
      <c r="Y13" s="17">
        <v>0.19029004818404499</v>
      </c>
      <c r="Z13" s="17">
        <v>0.13903196181753799</v>
      </c>
      <c r="AA13" s="17">
        <v>0.16237535773153799</v>
      </c>
      <c r="AB13" s="17">
        <v>0.264053222429602</v>
      </c>
      <c r="AC13" s="17">
        <v>0.212590789316282</v>
      </c>
      <c r="AD13" s="17">
        <v>0.22270595033523499</v>
      </c>
      <c r="AE13" s="17"/>
      <c r="AF13" s="17">
        <v>0.17648916011635199</v>
      </c>
      <c r="AG13" s="17">
        <v>0.21508621335802999</v>
      </c>
      <c r="AH13" s="17">
        <v>0.212870269836922</v>
      </c>
      <c r="AI13" s="17"/>
      <c r="AJ13" s="17">
        <v>0.200036715426961</v>
      </c>
      <c r="AK13" s="17">
        <v>0.22315217475527599</v>
      </c>
      <c r="AL13" s="17">
        <v>0.222068387454188</v>
      </c>
      <c r="AM13" s="17">
        <v>9.4345009315229295E-2</v>
      </c>
      <c r="AN13" s="17">
        <v>0.154773254984161</v>
      </c>
      <c r="AO13" s="17"/>
      <c r="AP13" s="17">
        <v>0.19085741112408999</v>
      </c>
      <c r="AQ13" s="17">
        <v>0.24215845399191299</v>
      </c>
      <c r="AR13" s="17">
        <v>0.23436655264776901</v>
      </c>
      <c r="AS13" s="17">
        <v>0.17856450250104</v>
      </c>
      <c r="AT13" s="17">
        <v>0.15823819119718099</v>
      </c>
      <c r="AU13" s="17"/>
      <c r="AV13" s="17">
        <v>0.24079082060110599</v>
      </c>
      <c r="AW13" s="17">
        <v>0.19657485001750799</v>
      </c>
      <c r="AX13" s="17">
        <v>0.23917617875458</v>
      </c>
      <c r="AY13" s="17">
        <v>0.18096381409967999</v>
      </c>
      <c r="AZ13" s="17">
        <v>0.16898630962664199</v>
      </c>
      <c r="BA13" s="17">
        <v>0.168475325280911</v>
      </c>
      <c r="BB13" s="17"/>
      <c r="BC13" s="17">
        <v>0.20975900840649001</v>
      </c>
      <c r="BD13" s="17">
        <v>0.227758518918243</v>
      </c>
      <c r="BE13" s="17">
        <v>0.20650934431336601</v>
      </c>
      <c r="BF13" s="17">
        <v>0.227804684460929</v>
      </c>
      <c r="BG13" s="17">
        <v>0.195141479400395</v>
      </c>
    </row>
    <row r="14" spans="2:59" x14ac:dyDescent="0.35">
      <c r="B14" s="18" t="s">
        <v>689</v>
      </c>
      <c r="C14" s="17">
        <v>0.193669120934332</v>
      </c>
      <c r="D14" s="17">
        <v>0.196771280375967</v>
      </c>
      <c r="E14" s="17">
        <v>0.18973687217853299</v>
      </c>
      <c r="F14" s="17"/>
      <c r="G14" s="17">
        <v>0.16968976998353499</v>
      </c>
      <c r="H14" s="17">
        <v>0.23486770917272201</v>
      </c>
      <c r="I14" s="17">
        <v>0.19424636516347399</v>
      </c>
      <c r="J14" s="17">
        <v>0.18225081927054201</v>
      </c>
      <c r="K14" s="17">
        <v>0.18740701700288401</v>
      </c>
      <c r="L14" s="17">
        <v>0.189319389897491</v>
      </c>
      <c r="M14" s="17"/>
      <c r="N14" s="17">
        <v>0.21212801388407401</v>
      </c>
      <c r="O14" s="17">
        <v>0.22213734339331301</v>
      </c>
      <c r="P14" s="17">
        <v>0.195994074351723</v>
      </c>
      <c r="Q14" s="17">
        <v>0.14252088909663599</v>
      </c>
      <c r="R14" s="17"/>
      <c r="S14" s="17">
        <v>0.22670316160808901</v>
      </c>
      <c r="T14" s="17">
        <v>0.169710118769201</v>
      </c>
      <c r="U14" s="17">
        <v>0.19101268469615701</v>
      </c>
      <c r="V14" s="17">
        <v>0.22056639522466201</v>
      </c>
      <c r="W14" s="17">
        <v>0.15414924608455</v>
      </c>
      <c r="X14" s="17">
        <v>0.19508788293246401</v>
      </c>
      <c r="Y14" s="17">
        <v>0.201313134258406</v>
      </c>
      <c r="Z14" s="17">
        <v>0.19961466044758899</v>
      </c>
      <c r="AA14" s="17">
        <v>0.16618920994780201</v>
      </c>
      <c r="AB14" s="17">
        <v>0.17774982454791899</v>
      </c>
      <c r="AC14" s="17">
        <v>0.19788855928400201</v>
      </c>
      <c r="AD14" s="17">
        <v>0.27080211547855798</v>
      </c>
      <c r="AE14" s="17"/>
      <c r="AF14" s="17">
        <v>0.200053020976418</v>
      </c>
      <c r="AG14" s="17">
        <v>0.19893555683987299</v>
      </c>
      <c r="AH14" s="17">
        <v>0.185924274392961</v>
      </c>
      <c r="AI14" s="17"/>
      <c r="AJ14" s="17">
        <v>0.19503709861059601</v>
      </c>
      <c r="AK14" s="17">
        <v>0.21374626422634099</v>
      </c>
      <c r="AL14" s="17">
        <v>0.21255199790926799</v>
      </c>
      <c r="AM14" s="17">
        <v>0.10996952380727</v>
      </c>
      <c r="AN14" s="17">
        <v>0.165769711970112</v>
      </c>
      <c r="AO14" s="17"/>
      <c r="AP14" s="17">
        <v>0.191988385754954</v>
      </c>
      <c r="AQ14" s="17">
        <v>0.190923742387345</v>
      </c>
      <c r="AR14" s="17">
        <v>0.194273197484789</v>
      </c>
      <c r="AS14" s="17">
        <v>0.210740555854003</v>
      </c>
      <c r="AT14" s="17">
        <v>0.201107061480296</v>
      </c>
      <c r="AU14" s="17"/>
      <c r="AV14" s="17">
        <v>0.20888889560316801</v>
      </c>
      <c r="AW14" s="17">
        <v>0.19624558870654199</v>
      </c>
      <c r="AX14" s="17">
        <v>0.1821478438978</v>
      </c>
      <c r="AY14" s="17">
        <v>0.19374693892046799</v>
      </c>
      <c r="AZ14" s="17">
        <v>0.198091507497094</v>
      </c>
      <c r="BA14" s="17">
        <v>0.165450269064744</v>
      </c>
      <c r="BB14" s="17"/>
      <c r="BC14" s="17">
        <v>0.16794524073728401</v>
      </c>
      <c r="BD14" s="17">
        <v>0.145605496787169</v>
      </c>
      <c r="BE14" s="17">
        <v>0.218771879859433</v>
      </c>
      <c r="BF14" s="17">
        <v>0.23188732458351799</v>
      </c>
      <c r="BG14" s="17">
        <v>0.18405486359873</v>
      </c>
    </row>
    <row r="15" spans="2:59" x14ac:dyDescent="0.35">
      <c r="B15" s="18" t="s">
        <v>806</v>
      </c>
      <c r="C15" s="17">
        <v>0.26438082832571502</v>
      </c>
      <c r="D15" s="17">
        <v>0.27997359220696899</v>
      </c>
      <c r="E15" s="17">
        <v>0.24667062489459199</v>
      </c>
      <c r="F15" s="17"/>
      <c r="G15" s="17">
        <v>0.164581561277723</v>
      </c>
      <c r="H15" s="17">
        <v>0.21458884699501701</v>
      </c>
      <c r="I15" s="17">
        <v>0.21963066268009401</v>
      </c>
      <c r="J15" s="17">
        <v>0.27665878292115198</v>
      </c>
      <c r="K15" s="17">
        <v>0.32083715271329599</v>
      </c>
      <c r="L15" s="17">
        <v>0.359876920062213</v>
      </c>
      <c r="M15" s="17"/>
      <c r="N15" s="17">
        <v>0.20609739371473099</v>
      </c>
      <c r="O15" s="17">
        <v>0.25609502671545098</v>
      </c>
      <c r="P15" s="17">
        <v>0.30940054845157999</v>
      </c>
      <c r="Q15" s="17">
        <v>0.29676404966570702</v>
      </c>
      <c r="R15" s="17"/>
      <c r="S15" s="17">
        <v>0.21065257125707901</v>
      </c>
      <c r="T15" s="17">
        <v>0.312025731595792</v>
      </c>
      <c r="U15" s="17">
        <v>0.32532000413932899</v>
      </c>
      <c r="V15" s="17">
        <v>0.21478992530982499</v>
      </c>
      <c r="W15" s="17">
        <v>0.24233408557408101</v>
      </c>
      <c r="X15" s="17">
        <v>0.23858136890225901</v>
      </c>
      <c r="Y15" s="17">
        <v>0.28611777059758298</v>
      </c>
      <c r="Z15" s="17">
        <v>0.29424616691010802</v>
      </c>
      <c r="AA15" s="17">
        <v>0.29263031456595001</v>
      </c>
      <c r="AB15" s="17">
        <v>0.28038100882643002</v>
      </c>
      <c r="AC15" s="17">
        <v>0.248411889909642</v>
      </c>
      <c r="AD15" s="17">
        <v>0.20195260149014499</v>
      </c>
      <c r="AE15" s="17"/>
      <c r="AF15" s="17">
        <v>0.33770310411625698</v>
      </c>
      <c r="AG15" s="17">
        <v>0.24980859668709199</v>
      </c>
      <c r="AH15" s="17">
        <v>0.20640448639026701</v>
      </c>
      <c r="AI15" s="17"/>
      <c r="AJ15" s="17">
        <v>0.30724609264153702</v>
      </c>
      <c r="AK15" s="17">
        <v>0.21514734143588199</v>
      </c>
      <c r="AL15" s="17">
        <v>0.23105622304736201</v>
      </c>
      <c r="AM15" s="17">
        <v>0.44030578899894002</v>
      </c>
      <c r="AN15" s="17">
        <v>0.26343930172467001</v>
      </c>
      <c r="AO15" s="17"/>
      <c r="AP15" s="17">
        <v>0.29022785169137899</v>
      </c>
      <c r="AQ15" s="17">
        <v>0.2145860413638</v>
      </c>
      <c r="AR15" s="17">
        <v>0.234942069653825</v>
      </c>
      <c r="AS15" s="17">
        <v>0.35622343939989398</v>
      </c>
      <c r="AT15" s="17">
        <v>0.28976058390991</v>
      </c>
      <c r="AU15" s="17"/>
      <c r="AV15" s="17">
        <v>0.190020398471589</v>
      </c>
      <c r="AW15" s="17">
        <v>0.25762766815070398</v>
      </c>
      <c r="AX15" s="17">
        <v>0.249285643513424</v>
      </c>
      <c r="AY15" s="17">
        <v>0.38046604954941898</v>
      </c>
      <c r="AZ15" s="17">
        <v>0.25608036565770897</v>
      </c>
      <c r="BA15" s="17">
        <v>0.27265468275789401</v>
      </c>
      <c r="BB15" s="17"/>
      <c r="BC15" s="17">
        <v>0.29818101907422101</v>
      </c>
      <c r="BD15" s="17">
        <v>0.28275088528014403</v>
      </c>
      <c r="BE15" s="17">
        <v>0.21395716268715001</v>
      </c>
      <c r="BF15" s="17">
        <v>0.21464183805383999</v>
      </c>
      <c r="BG15" s="17">
        <v>0.20692148318183201</v>
      </c>
    </row>
    <row r="16" spans="2:59" x14ac:dyDescent="0.35">
      <c r="B16" s="18" t="s">
        <v>123</v>
      </c>
      <c r="C16" s="19">
        <v>5.6620581503780597E-2</v>
      </c>
      <c r="D16" s="19">
        <v>3.87070883629443E-2</v>
      </c>
      <c r="E16" s="19">
        <v>7.4540733530342601E-2</v>
      </c>
      <c r="F16" s="19"/>
      <c r="G16" s="19">
        <v>5.3138788567318802E-2</v>
      </c>
      <c r="H16" s="19">
        <v>4.7712780849919097E-2</v>
      </c>
      <c r="I16" s="19">
        <v>6.6309663061488097E-2</v>
      </c>
      <c r="J16" s="19">
        <v>5.7639991334594597E-2</v>
      </c>
      <c r="K16" s="19">
        <v>5.4970958366537898E-2</v>
      </c>
      <c r="L16" s="19">
        <v>5.8579623340053101E-2</v>
      </c>
      <c r="M16" s="19"/>
      <c r="N16" s="19">
        <v>2.7491890896201E-2</v>
      </c>
      <c r="O16" s="19">
        <v>5.8122698670661103E-2</v>
      </c>
      <c r="P16" s="19">
        <v>6.9507967659577702E-2</v>
      </c>
      <c r="Q16" s="19">
        <v>7.5233978982251995E-2</v>
      </c>
      <c r="R16" s="19"/>
      <c r="S16" s="19">
        <v>5.3281935493062399E-2</v>
      </c>
      <c r="T16" s="19">
        <v>6.9017788601465097E-2</v>
      </c>
      <c r="U16" s="19">
        <v>4.9213836384523098E-2</v>
      </c>
      <c r="V16" s="19">
        <v>5.3761004325187101E-2</v>
      </c>
      <c r="W16" s="19">
        <v>5.71604611981682E-2</v>
      </c>
      <c r="X16" s="19">
        <v>5.0359684423513199E-2</v>
      </c>
      <c r="Y16" s="19">
        <v>4.3949050270164901E-2</v>
      </c>
      <c r="Z16" s="19">
        <v>8.9759391234171704E-2</v>
      </c>
      <c r="AA16" s="19">
        <v>7.2913596469282194E-2</v>
      </c>
      <c r="AB16" s="19">
        <v>4.8700767234694797E-2</v>
      </c>
      <c r="AC16" s="19">
        <v>1.6990060371899599E-2</v>
      </c>
      <c r="AD16" s="19">
        <v>8.4913452672837397E-2</v>
      </c>
      <c r="AE16" s="19"/>
      <c r="AF16" s="19">
        <v>5.0198306903159497E-2</v>
      </c>
      <c r="AG16" s="19">
        <v>4.4142487892852703E-2</v>
      </c>
      <c r="AH16" s="19">
        <v>0.111592647992705</v>
      </c>
      <c r="AI16" s="19"/>
      <c r="AJ16" s="19">
        <v>5.4450487467414502E-2</v>
      </c>
      <c r="AK16" s="19">
        <v>3.7427548397043903E-2</v>
      </c>
      <c r="AL16" s="19">
        <v>4.8268860299612297E-2</v>
      </c>
      <c r="AM16" s="19">
        <v>3.0618309571187299E-2</v>
      </c>
      <c r="AN16" s="19">
        <v>9.7728287242820094E-2</v>
      </c>
      <c r="AO16" s="19"/>
      <c r="AP16" s="19">
        <v>6.1277139571918597E-2</v>
      </c>
      <c r="AQ16" s="19">
        <v>4.5157308937301799E-2</v>
      </c>
      <c r="AR16" s="19">
        <v>3.23693962046471E-2</v>
      </c>
      <c r="AS16" s="19">
        <v>4.2914993119739002E-2</v>
      </c>
      <c r="AT16" s="19">
        <v>7.5698793350227597E-2</v>
      </c>
      <c r="AU16" s="19"/>
      <c r="AV16" s="19">
        <v>3.7457404426036102E-2</v>
      </c>
      <c r="AW16" s="19">
        <v>5.07042293914301E-2</v>
      </c>
      <c r="AX16" s="19">
        <v>2.0375511393017399E-2</v>
      </c>
      <c r="AY16" s="19">
        <v>4.5402953685047098E-2</v>
      </c>
      <c r="AZ16" s="19">
        <v>7.4166102154981095E-2</v>
      </c>
      <c r="BA16" s="19">
        <v>0.146023668452403</v>
      </c>
      <c r="BB16" s="19"/>
      <c r="BC16" s="19">
        <v>7.1987658993514198E-2</v>
      </c>
      <c r="BD16" s="19">
        <v>5.3286840563836799E-2</v>
      </c>
      <c r="BE16" s="19">
        <v>4.7418213844758403E-2</v>
      </c>
      <c r="BF16" s="19">
        <v>3.6817705844294502E-2</v>
      </c>
      <c r="BG16" s="19">
        <v>5.8528360235874301E-2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6.7689254487952405E-2</v>
      </c>
      <c r="D9" s="17">
        <v>8.1852705499666598E-2</v>
      </c>
      <c r="E9" s="17">
        <v>5.3553119604435998E-2</v>
      </c>
      <c r="F9" s="17"/>
      <c r="G9" s="17">
        <v>2.85148163384717E-2</v>
      </c>
      <c r="H9" s="17">
        <v>4.62977266300632E-2</v>
      </c>
      <c r="I9" s="17">
        <v>6.9732245551814398E-2</v>
      </c>
      <c r="J9" s="17">
        <v>8.7666097349682504E-2</v>
      </c>
      <c r="K9" s="17">
        <v>8.2040864890819298E-2</v>
      </c>
      <c r="L9" s="17">
        <v>8.3727237680541106E-2</v>
      </c>
      <c r="M9" s="17"/>
      <c r="N9" s="17">
        <v>5.4711260683765202E-2</v>
      </c>
      <c r="O9" s="17">
        <v>6.4536621298535699E-2</v>
      </c>
      <c r="P9" s="17">
        <v>7.6830514563979699E-2</v>
      </c>
      <c r="Q9" s="17">
        <v>7.70533739726805E-2</v>
      </c>
      <c r="R9" s="17"/>
      <c r="S9" s="17">
        <v>4.8853163820908298E-2</v>
      </c>
      <c r="T9" s="17">
        <v>7.4582535944396497E-2</v>
      </c>
      <c r="U9" s="17">
        <v>5.01055509123043E-2</v>
      </c>
      <c r="V9" s="17">
        <v>5.89755710865928E-2</v>
      </c>
      <c r="W9" s="17">
        <v>4.9897184569283E-2</v>
      </c>
      <c r="X9" s="17">
        <v>7.5632328850749095E-2</v>
      </c>
      <c r="Y9" s="17">
        <v>0.11438225311575401</v>
      </c>
      <c r="Z9" s="17">
        <v>0.118599921502005</v>
      </c>
      <c r="AA9" s="17">
        <v>4.0514468682548099E-2</v>
      </c>
      <c r="AB9" s="17">
        <v>7.8023208140037895E-2</v>
      </c>
      <c r="AC9" s="17">
        <v>9.5044828474724993E-2</v>
      </c>
      <c r="AD9" s="17">
        <v>4.7324410905455201E-2</v>
      </c>
      <c r="AE9" s="17"/>
      <c r="AF9" s="17">
        <v>0.107633442699273</v>
      </c>
      <c r="AG9" s="17">
        <v>4.1622481085104003E-2</v>
      </c>
      <c r="AH9" s="17">
        <v>7.1088362200691105E-2</v>
      </c>
      <c r="AI9" s="17"/>
      <c r="AJ9" s="17">
        <v>9.1107219579214194E-2</v>
      </c>
      <c r="AK9" s="17">
        <v>2.7512082675251501E-2</v>
      </c>
      <c r="AL9" s="17">
        <v>3.9279538503505997E-2</v>
      </c>
      <c r="AM9" s="17">
        <v>0.24296122733355199</v>
      </c>
      <c r="AN9" s="17">
        <v>8.2245500833746502E-2</v>
      </c>
      <c r="AO9" s="17"/>
      <c r="AP9" s="17">
        <v>8.2766514895142404E-2</v>
      </c>
      <c r="AQ9" s="17">
        <v>2.60133270515127E-2</v>
      </c>
      <c r="AR9" s="17">
        <v>3.9310945124550301E-2</v>
      </c>
      <c r="AS9" s="17">
        <v>0.17458451995570701</v>
      </c>
      <c r="AT9" s="17">
        <v>2.33249590721251E-2</v>
      </c>
      <c r="AU9" s="17"/>
      <c r="AV9" s="17">
        <v>1.6852885074926799E-2</v>
      </c>
      <c r="AW9" s="17">
        <v>7.9202572574612995E-2</v>
      </c>
      <c r="AX9" s="17">
        <v>2.6369729798998501E-2</v>
      </c>
      <c r="AY9" s="17">
        <v>0.18910425194118499</v>
      </c>
      <c r="AZ9" s="17">
        <v>1.35584802465691E-2</v>
      </c>
      <c r="BA9" s="17">
        <v>4.5240253201406101E-2</v>
      </c>
      <c r="BB9" s="17"/>
      <c r="BC9" s="17">
        <v>5.8846108682626998E-2</v>
      </c>
      <c r="BD9" s="17">
        <v>8.6420496139519298E-2</v>
      </c>
      <c r="BE9" s="17">
        <v>5.7633985592828903E-2</v>
      </c>
      <c r="BF9" s="17">
        <v>3.1514388365222003E-2</v>
      </c>
      <c r="BG9" s="17">
        <v>6.0419645061887801E-2</v>
      </c>
    </row>
    <row r="10" spans="2:59" x14ac:dyDescent="0.35">
      <c r="B10" s="18" t="s">
        <v>598</v>
      </c>
      <c r="C10" s="17">
        <v>5.0892322699567401E-2</v>
      </c>
      <c r="D10" s="17">
        <v>4.8634711460263699E-2</v>
      </c>
      <c r="E10" s="17">
        <v>5.34959065746895E-2</v>
      </c>
      <c r="F10" s="17"/>
      <c r="G10" s="17">
        <v>4.58002722215105E-2</v>
      </c>
      <c r="H10" s="17">
        <v>4.2232141541351499E-2</v>
      </c>
      <c r="I10" s="17">
        <v>5.1824092264065799E-2</v>
      </c>
      <c r="J10" s="17">
        <v>6.1866798540897501E-2</v>
      </c>
      <c r="K10" s="17">
        <v>4.7816651942086501E-2</v>
      </c>
      <c r="L10" s="17">
        <v>5.3739710240655797E-2</v>
      </c>
      <c r="M10" s="17"/>
      <c r="N10" s="17">
        <v>3.9042196863288803E-2</v>
      </c>
      <c r="O10" s="17">
        <v>7.3029583340073201E-2</v>
      </c>
      <c r="P10" s="17">
        <v>6.0078939283878002E-2</v>
      </c>
      <c r="Q10" s="17">
        <v>3.2672419480308697E-2</v>
      </c>
      <c r="R10" s="17"/>
      <c r="S10" s="17">
        <v>4.0707036912525599E-2</v>
      </c>
      <c r="T10" s="17">
        <v>4.7685015952055501E-2</v>
      </c>
      <c r="U10" s="17">
        <v>3.63318200731566E-2</v>
      </c>
      <c r="V10" s="17">
        <v>9.1236755042144194E-2</v>
      </c>
      <c r="W10" s="17">
        <v>3.0981285383874901E-2</v>
      </c>
      <c r="X10" s="17">
        <v>4.3134821851686198E-2</v>
      </c>
      <c r="Y10" s="17">
        <v>5.27886746234177E-2</v>
      </c>
      <c r="Z10" s="17">
        <v>5.9022001720165598E-2</v>
      </c>
      <c r="AA10" s="17">
        <v>5.6787462638292298E-2</v>
      </c>
      <c r="AB10" s="17">
        <v>5.0671267282322602E-2</v>
      </c>
      <c r="AC10" s="17">
        <v>6.24759568356009E-2</v>
      </c>
      <c r="AD10" s="17">
        <v>4.3819894610227998E-2</v>
      </c>
      <c r="AE10" s="17"/>
      <c r="AF10" s="17">
        <v>6.6793888679480704E-2</v>
      </c>
      <c r="AG10" s="17">
        <v>3.2576054322339301E-2</v>
      </c>
      <c r="AH10" s="17">
        <v>5.23803593931269E-2</v>
      </c>
      <c r="AI10" s="17"/>
      <c r="AJ10" s="17">
        <v>7.2109390878447394E-2</v>
      </c>
      <c r="AK10" s="17">
        <v>3.34670721530861E-2</v>
      </c>
      <c r="AL10" s="17">
        <v>2.0357209385334502E-2</v>
      </c>
      <c r="AM10" s="17">
        <v>0.12588666397395301</v>
      </c>
      <c r="AN10" s="17">
        <v>5.5827766475663697E-2</v>
      </c>
      <c r="AO10" s="17"/>
      <c r="AP10" s="17">
        <v>6.4745939669263106E-2</v>
      </c>
      <c r="AQ10" s="17">
        <v>3.34877764007636E-2</v>
      </c>
      <c r="AR10" s="17">
        <v>2.2689327941188199E-2</v>
      </c>
      <c r="AS10" s="17">
        <v>9.6870751598490706E-2</v>
      </c>
      <c r="AT10" s="17">
        <v>5.0484594824266697E-2</v>
      </c>
      <c r="AU10" s="17"/>
      <c r="AV10" s="17">
        <v>3.2983047837119001E-2</v>
      </c>
      <c r="AW10" s="17">
        <v>6.7895100633484695E-2</v>
      </c>
      <c r="AX10" s="17">
        <v>2.8732066675849901E-2</v>
      </c>
      <c r="AY10" s="17">
        <v>7.3725166468185693E-2</v>
      </c>
      <c r="AZ10" s="17">
        <v>5.2186964973387602E-2</v>
      </c>
      <c r="BA10" s="17">
        <v>4.78331190383064E-2</v>
      </c>
      <c r="BB10" s="17"/>
      <c r="BC10" s="17">
        <v>5.0058776889517903E-2</v>
      </c>
      <c r="BD10" s="17">
        <v>5.1242976642279198E-2</v>
      </c>
      <c r="BE10" s="17">
        <v>5.7926173960948603E-2</v>
      </c>
      <c r="BF10" s="17">
        <v>2.82858605477024E-2</v>
      </c>
      <c r="BG10" s="17">
        <v>3.08874457766956E-2</v>
      </c>
    </row>
    <row r="11" spans="2:59" x14ac:dyDescent="0.35">
      <c r="B11" s="18" t="s">
        <v>692</v>
      </c>
      <c r="C11" s="17">
        <v>8.3120946655504804E-2</v>
      </c>
      <c r="D11" s="17">
        <v>8.8507596042495404E-2</v>
      </c>
      <c r="E11" s="17">
        <v>7.8522212975852296E-2</v>
      </c>
      <c r="F11" s="17"/>
      <c r="G11" s="17">
        <v>7.52989628666237E-2</v>
      </c>
      <c r="H11" s="17">
        <v>6.7918929376422701E-2</v>
      </c>
      <c r="I11" s="17">
        <v>7.7740196406060405E-2</v>
      </c>
      <c r="J11" s="17">
        <v>8.1996074010729503E-2</v>
      </c>
      <c r="K11" s="17">
        <v>0.105086444897057</v>
      </c>
      <c r="L11" s="17">
        <v>9.1171362825904906E-2</v>
      </c>
      <c r="M11" s="17"/>
      <c r="N11" s="17">
        <v>7.9400692269649104E-2</v>
      </c>
      <c r="O11" s="17">
        <v>5.9873197470589501E-2</v>
      </c>
      <c r="P11" s="17">
        <v>9.9933202981132396E-2</v>
      </c>
      <c r="Q11" s="17">
        <v>9.6693619322647195E-2</v>
      </c>
      <c r="R11" s="17"/>
      <c r="S11" s="17">
        <v>9.4737472913532905E-2</v>
      </c>
      <c r="T11" s="17">
        <v>9.5239558063679799E-2</v>
      </c>
      <c r="U11" s="17">
        <v>8.1288259135944702E-2</v>
      </c>
      <c r="V11" s="17">
        <v>7.2156180077471793E-2</v>
      </c>
      <c r="W11" s="17">
        <v>7.6487003986771093E-2</v>
      </c>
      <c r="X11" s="17">
        <v>7.7602933503459801E-2</v>
      </c>
      <c r="Y11" s="17">
        <v>7.5262593206022604E-2</v>
      </c>
      <c r="Z11" s="17">
        <v>0.135667177421988</v>
      </c>
      <c r="AA11" s="17">
        <v>5.53866180071634E-2</v>
      </c>
      <c r="AB11" s="17">
        <v>7.3250476029964304E-2</v>
      </c>
      <c r="AC11" s="17">
        <v>6.9571885304780201E-2</v>
      </c>
      <c r="AD11" s="17">
        <v>0.15177128955668401</v>
      </c>
      <c r="AE11" s="17"/>
      <c r="AF11" s="17">
        <v>0.112434708615702</v>
      </c>
      <c r="AG11" s="17">
        <v>5.9400400542671303E-2</v>
      </c>
      <c r="AH11" s="17">
        <v>8.3236701950856806E-2</v>
      </c>
      <c r="AI11" s="17"/>
      <c r="AJ11" s="17">
        <v>9.9733410641534501E-2</v>
      </c>
      <c r="AK11" s="17">
        <v>6.9548810663149593E-2</v>
      </c>
      <c r="AL11" s="17">
        <v>8.6079451275599794E-2</v>
      </c>
      <c r="AM11" s="17">
        <v>9.3065316340157606E-2</v>
      </c>
      <c r="AN11" s="17">
        <v>8.0559711628139602E-2</v>
      </c>
      <c r="AO11" s="17"/>
      <c r="AP11" s="17">
        <v>0.103803292885745</v>
      </c>
      <c r="AQ11" s="17">
        <v>7.4783455759458203E-2</v>
      </c>
      <c r="AR11" s="17">
        <v>5.3433213151016699E-2</v>
      </c>
      <c r="AS11" s="17">
        <v>0.119270948065603</v>
      </c>
      <c r="AT11" s="17">
        <v>2.7621021840685999E-2</v>
      </c>
      <c r="AU11" s="17"/>
      <c r="AV11" s="17">
        <v>6.2776584891519494E-2</v>
      </c>
      <c r="AW11" s="17">
        <v>0.103122027578377</v>
      </c>
      <c r="AX11" s="17">
        <v>5.4757593147375501E-2</v>
      </c>
      <c r="AY11" s="17">
        <v>0.125857013145485</v>
      </c>
      <c r="AZ11" s="17">
        <v>4.25159679870886E-2</v>
      </c>
      <c r="BA11" s="17">
        <v>7.1610080303025195E-2</v>
      </c>
      <c r="BB11" s="17"/>
      <c r="BC11" s="17">
        <v>8.0791678307187406E-2</v>
      </c>
      <c r="BD11" s="17">
        <v>9.0177935975364706E-2</v>
      </c>
      <c r="BE11" s="17">
        <v>8.1093766346887697E-2</v>
      </c>
      <c r="BF11" s="17">
        <v>8.69415044293705E-2</v>
      </c>
      <c r="BG11" s="17">
        <v>5.5499538398983701E-2</v>
      </c>
    </row>
    <row r="12" spans="2:59" x14ac:dyDescent="0.35">
      <c r="B12" s="18" t="s">
        <v>691</v>
      </c>
      <c r="C12" s="17">
        <v>0.16838077918313399</v>
      </c>
      <c r="D12" s="17">
        <v>0.165756021159773</v>
      </c>
      <c r="E12" s="17">
        <v>0.171143324465274</v>
      </c>
      <c r="F12" s="17"/>
      <c r="G12" s="17">
        <v>0.17376377817789301</v>
      </c>
      <c r="H12" s="17">
        <v>0.12930326078694401</v>
      </c>
      <c r="I12" s="17">
        <v>0.18849148857047399</v>
      </c>
      <c r="J12" s="17">
        <v>0.18457375313909</v>
      </c>
      <c r="K12" s="17">
        <v>0.162622472844343</v>
      </c>
      <c r="L12" s="17">
        <v>0.17086579610022501</v>
      </c>
      <c r="M12" s="17"/>
      <c r="N12" s="17">
        <v>0.157705713094028</v>
      </c>
      <c r="O12" s="17">
        <v>0.161717622736398</v>
      </c>
      <c r="P12" s="17">
        <v>0.180480280453751</v>
      </c>
      <c r="Q12" s="17">
        <v>0.17651421429150199</v>
      </c>
      <c r="R12" s="17"/>
      <c r="S12" s="17">
        <v>0.14946655597872599</v>
      </c>
      <c r="T12" s="17">
        <v>0.16448746833164199</v>
      </c>
      <c r="U12" s="17">
        <v>0.169181462803737</v>
      </c>
      <c r="V12" s="17">
        <v>0.135145370744574</v>
      </c>
      <c r="W12" s="17">
        <v>0.180033971257201</v>
      </c>
      <c r="X12" s="17">
        <v>0.164192422495749</v>
      </c>
      <c r="Y12" s="17">
        <v>0.186534631041511</v>
      </c>
      <c r="Z12" s="17">
        <v>0.167743609259764</v>
      </c>
      <c r="AA12" s="17">
        <v>0.205734203581148</v>
      </c>
      <c r="AB12" s="17">
        <v>0.17044883872007099</v>
      </c>
      <c r="AC12" s="17">
        <v>0.17437727960336499</v>
      </c>
      <c r="AD12" s="17">
        <v>0.155829686152891</v>
      </c>
      <c r="AE12" s="17"/>
      <c r="AF12" s="17">
        <v>0.18980170228128601</v>
      </c>
      <c r="AG12" s="17">
        <v>0.15360258207027599</v>
      </c>
      <c r="AH12" s="17">
        <v>0.18303427705346201</v>
      </c>
      <c r="AI12" s="17"/>
      <c r="AJ12" s="17">
        <v>0.16955916900950599</v>
      </c>
      <c r="AK12" s="17">
        <v>0.16326096069048701</v>
      </c>
      <c r="AL12" s="17">
        <v>0.129889732103627</v>
      </c>
      <c r="AM12" s="17">
        <v>0.18189602710616301</v>
      </c>
      <c r="AN12" s="17">
        <v>0.183159122078982</v>
      </c>
      <c r="AO12" s="17"/>
      <c r="AP12" s="17">
        <v>0.18952807928527199</v>
      </c>
      <c r="AQ12" s="17">
        <v>0.15389082085615399</v>
      </c>
      <c r="AR12" s="17">
        <v>0.17396166619216299</v>
      </c>
      <c r="AS12" s="17">
        <v>0.172221838912923</v>
      </c>
      <c r="AT12" s="17">
        <v>0.12776371741623199</v>
      </c>
      <c r="AU12" s="17"/>
      <c r="AV12" s="17">
        <v>0.150429213731857</v>
      </c>
      <c r="AW12" s="17">
        <v>0.17024776739626599</v>
      </c>
      <c r="AX12" s="17">
        <v>0.170061148019542</v>
      </c>
      <c r="AY12" s="17">
        <v>0.16966389467363099</v>
      </c>
      <c r="AZ12" s="17">
        <v>0.130007254321898</v>
      </c>
      <c r="BA12" s="17">
        <v>0.20644885487343401</v>
      </c>
      <c r="BB12" s="17"/>
      <c r="BC12" s="17">
        <v>0.18172389169637401</v>
      </c>
      <c r="BD12" s="17">
        <v>0.18163047546383501</v>
      </c>
      <c r="BE12" s="17">
        <v>0.13779832385878499</v>
      </c>
      <c r="BF12" s="17">
        <v>0.13040022022125999</v>
      </c>
      <c r="BG12" s="17">
        <v>0.12724411763406199</v>
      </c>
    </row>
    <row r="13" spans="2:59" x14ac:dyDescent="0.35">
      <c r="B13" s="18" t="s">
        <v>690</v>
      </c>
      <c r="C13" s="17">
        <v>0.20603172520463001</v>
      </c>
      <c r="D13" s="17">
        <v>0.21114782673763999</v>
      </c>
      <c r="E13" s="17">
        <v>0.202666364724573</v>
      </c>
      <c r="F13" s="17"/>
      <c r="G13" s="17">
        <v>0.265298563952588</v>
      </c>
      <c r="H13" s="17">
        <v>0.24192918720985301</v>
      </c>
      <c r="I13" s="17">
        <v>0.19418216556031001</v>
      </c>
      <c r="J13" s="17">
        <v>0.19980870315487301</v>
      </c>
      <c r="K13" s="17">
        <v>0.155756004256944</v>
      </c>
      <c r="L13" s="17">
        <v>0.18580128422040401</v>
      </c>
      <c r="M13" s="17"/>
      <c r="N13" s="17">
        <v>0.23968625106763899</v>
      </c>
      <c r="O13" s="17">
        <v>0.21973716015429401</v>
      </c>
      <c r="P13" s="17">
        <v>0.184719610952438</v>
      </c>
      <c r="Q13" s="17">
        <v>0.17465456959478501</v>
      </c>
      <c r="R13" s="17"/>
      <c r="S13" s="17">
        <v>0.23741451305854899</v>
      </c>
      <c r="T13" s="17">
        <v>0.21353962869075299</v>
      </c>
      <c r="U13" s="17">
        <v>0.18291138411886901</v>
      </c>
      <c r="V13" s="17">
        <v>0.21370532163037301</v>
      </c>
      <c r="W13" s="17">
        <v>0.245959619660791</v>
      </c>
      <c r="X13" s="17">
        <v>0.24722556604441301</v>
      </c>
      <c r="Y13" s="17">
        <v>0.17494448775077201</v>
      </c>
      <c r="Z13" s="17">
        <v>0.18285006629477801</v>
      </c>
      <c r="AA13" s="17">
        <v>0.21199055711943501</v>
      </c>
      <c r="AB13" s="17">
        <v>0.176070375067434</v>
      </c>
      <c r="AC13" s="17">
        <v>0.12705947016652999</v>
      </c>
      <c r="AD13" s="17">
        <v>0.162323521332536</v>
      </c>
      <c r="AE13" s="17"/>
      <c r="AF13" s="17">
        <v>0.17585436222425799</v>
      </c>
      <c r="AG13" s="17">
        <v>0.21772390928570801</v>
      </c>
      <c r="AH13" s="17">
        <v>0.215298765892009</v>
      </c>
      <c r="AI13" s="17"/>
      <c r="AJ13" s="17">
        <v>0.19004992038694599</v>
      </c>
      <c r="AK13" s="17">
        <v>0.23651496242143899</v>
      </c>
      <c r="AL13" s="17">
        <v>0.25376778527747501</v>
      </c>
      <c r="AM13" s="17">
        <v>0.177099902024352</v>
      </c>
      <c r="AN13" s="17">
        <v>0.20214619905089401</v>
      </c>
      <c r="AO13" s="17"/>
      <c r="AP13" s="17">
        <v>0.20472883642678399</v>
      </c>
      <c r="AQ13" s="17">
        <v>0.23047792032450101</v>
      </c>
      <c r="AR13" s="17">
        <v>0.25538089262897801</v>
      </c>
      <c r="AS13" s="17">
        <v>0.192315319768843</v>
      </c>
      <c r="AT13" s="17">
        <v>0.129958680321065</v>
      </c>
      <c r="AU13" s="17"/>
      <c r="AV13" s="17">
        <v>0.23326825190876699</v>
      </c>
      <c r="AW13" s="17">
        <v>0.21954338816003999</v>
      </c>
      <c r="AX13" s="17">
        <v>0.244684430583093</v>
      </c>
      <c r="AY13" s="17">
        <v>0.18309266461788901</v>
      </c>
      <c r="AZ13" s="17">
        <v>0.154430657752087</v>
      </c>
      <c r="BA13" s="17">
        <v>0.21782864292544399</v>
      </c>
      <c r="BB13" s="17"/>
      <c r="BC13" s="17">
        <v>0.19078646928803</v>
      </c>
      <c r="BD13" s="17">
        <v>0.19764940301342701</v>
      </c>
      <c r="BE13" s="17">
        <v>0.23400658959682599</v>
      </c>
      <c r="BF13" s="17">
        <v>0.229093558490299</v>
      </c>
      <c r="BG13" s="17">
        <v>0.187688027693382</v>
      </c>
    </row>
    <row r="14" spans="2:59" x14ac:dyDescent="0.35">
      <c r="B14" s="18" t="s">
        <v>689</v>
      </c>
      <c r="C14" s="17">
        <v>0.18488579610136999</v>
      </c>
      <c r="D14" s="17">
        <v>0.16742055736356601</v>
      </c>
      <c r="E14" s="17">
        <v>0.202072416735944</v>
      </c>
      <c r="F14" s="17"/>
      <c r="G14" s="17">
        <v>0.173590699629701</v>
      </c>
      <c r="H14" s="17">
        <v>0.22497827192789299</v>
      </c>
      <c r="I14" s="17">
        <v>0.18265889915830799</v>
      </c>
      <c r="J14" s="17">
        <v>0.13920365175608401</v>
      </c>
      <c r="K14" s="17">
        <v>0.19823452392079499</v>
      </c>
      <c r="L14" s="17">
        <v>0.189775453917502</v>
      </c>
      <c r="M14" s="17"/>
      <c r="N14" s="17">
        <v>0.20536711472217301</v>
      </c>
      <c r="O14" s="17">
        <v>0.18592914185501599</v>
      </c>
      <c r="P14" s="17">
        <v>0.163245563568924</v>
      </c>
      <c r="Q14" s="17">
        <v>0.18111506857415499</v>
      </c>
      <c r="R14" s="17"/>
      <c r="S14" s="17">
        <v>0.223714603007521</v>
      </c>
      <c r="T14" s="17">
        <v>0.16300043515190499</v>
      </c>
      <c r="U14" s="17">
        <v>0.213880219051934</v>
      </c>
      <c r="V14" s="17">
        <v>0.20062958425222299</v>
      </c>
      <c r="W14" s="17">
        <v>0.19041362772308701</v>
      </c>
      <c r="X14" s="17">
        <v>0.15074844135007801</v>
      </c>
      <c r="Y14" s="17">
        <v>0.22133690280019</v>
      </c>
      <c r="Z14" s="17">
        <v>7.1673573973620702E-2</v>
      </c>
      <c r="AA14" s="17">
        <v>0.17188745212883699</v>
      </c>
      <c r="AB14" s="17">
        <v>0.19204919090973299</v>
      </c>
      <c r="AC14" s="17">
        <v>0.18170734994919099</v>
      </c>
      <c r="AD14" s="17">
        <v>0.14694411701360099</v>
      </c>
      <c r="AE14" s="17"/>
      <c r="AF14" s="17">
        <v>0.15540728497139999</v>
      </c>
      <c r="AG14" s="17">
        <v>0.215768410719543</v>
      </c>
      <c r="AH14" s="17">
        <v>0.16900852834767099</v>
      </c>
      <c r="AI14" s="17"/>
      <c r="AJ14" s="17">
        <v>0.17525014762185001</v>
      </c>
      <c r="AK14" s="17">
        <v>0.21664955149805801</v>
      </c>
      <c r="AL14" s="17">
        <v>0.26621934215853799</v>
      </c>
      <c r="AM14" s="17">
        <v>2.18310925165329E-2</v>
      </c>
      <c r="AN14" s="17">
        <v>0.15838748463929</v>
      </c>
      <c r="AO14" s="17"/>
      <c r="AP14" s="17">
        <v>0.15983319874558899</v>
      </c>
      <c r="AQ14" s="17">
        <v>0.22248241123790399</v>
      </c>
      <c r="AR14" s="17">
        <v>0.21118760713030099</v>
      </c>
      <c r="AS14" s="17">
        <v>0.124953074253794</v>
      </c>
      <c r="AT14" s="17">
        <v>0.18426463628035</v>
      </c>
      <c r="AU14" s="17"/>
      <c r="AV14" s="17">
        <v>0.24271948074678801</v>
      </c>
      <c r="AW14" s="17">
        <v>0.17677098979966699</v>
      </c>
      <c r="AX14" s="17">
        <v>0.23146123647398201</v>
      </c>
      <c r="AY14" s="17">
        <v>0.11609541278768799</v>
      </c>
      <c r="AZ14" s="17">
        <v>0.174609812557739</v>
      </c>
      <c r="BA14" s="17">
        <v>0.16696909009871699</v>
      </c>
      <c r="BB14" s="17"/>
      <c r="BC14" s="17">
        <v>0.19591993423693499</v>
      </c>
      <c r="BD14" s="17">
        <v>0.16615423347540101</v>
      </c>
      <c r="BE14" s="17">
        <v>0.19652955270140399</v>
      </c>
      <c r="BF14" s="17">
        <v>0.223531184019164</v>
      </c>
      <c r="BG14" s="17">
        <v>0.16465218154511699</v>
      </c>
    </row>
    <row r="15" spans="2:59" x14ac:dyDescent="0.35">
      <c r="B15" s="18" t="s">
        <v>806</v>
      </c>
      <c r="C15" s="17">
        <v>0.19178091540232101</v>
      </c>
      <c r="D15" s="17">
        <v>0.200529884288041</v>
      </c>
      <c r="E15" s="17">
        <v>0.180961934162852</v>
      </c>
      <c r="F15" s="17"/>
      <c r="G15" s="17">
        <v>0.207639390510056</v>
      </c>
      <c r="H15" s="17">
        <v>0.20421879006385901</v>
      </c>
      <c r="I15" s="17">
        <v>0.17699509559013701</v>
      </c>
      <c r="J15" s="17">
        <v>0.21466772440295501</v>
      </c>
      <c r="K15" s="17">
        <v>0.184381731382388</v>
      </c>
      <c r="L15" s="17">
        <v>0.169558720076666</v>
      </c>
      <c r="M15" s="17"/>
      <c r="N15" s="17">
        <v>0.18898503287823101</v>
      </c>
      <c r="O15" s="17">
        <v>0.191197704763198</v>
      </c>
      <c r="P15" s="17">
        <v>0.18613966849269001</v>
      </c>
      <c r="Q15" s="17">
        <v>0.19875029818915199</v>
      </c>
      <c r="R15" s="17"/>
      <c r="S15" s="17">
        <v>0.17747449324153999</v>
      </c>
      <c r="T15" s="17">
        <v>0.192330848435665</v>
      </c>
      <c r="U15" s="17">
        <v>0.23753509890130201</v>
      </c>
      <c r="V15" s="17">
        <v>0.18128714894398201</v>
      </c>
      <c r="W15" s="17">
        <v>0.17836104590969601</v>
      </c>
      <c r="X15" s="17">
        <v>0.18311084208508599</v>
      </c>
      <c r="Y15" s="17">
        <v>0.13148885701246801</v>
      </c>
      <c r="Z15" s="17">
        <v>0.17387930049122</v>
      </c>
      <c r="AA15" s="17">
        <v>0.19941069542162701</v>
      </c>
      <c r="AB15" s="17">
        <v>0.22387408038043599</v>
      </c>
      <c r="AC15" s="17">
        <v>0.23547535128165401</v>
      </c>
      <c r="AD15" s="17">
        <v>0.21038287106248499</v>
      </c>
      <c r="AE15" s="17"/>
      <c r="AF15" s="17">
        <v>0.142406285409302</v>
      </c>
      <c r="AG15" s="17">
        <v>0.23935724834635899</v>
      </c>
      <c r="AH15" s="17">
        <v>0.15930830905871701</v>
      </c>
      <c r="AI15" s="17"/>
      <c r="AJ15" s="17">
        <v>0.15367071322553499</v>
      </c>
      <c r="AK15" s="17">
        <v>0.21871644677427701</v>
      </c>
      <c r="AL15" s="17">
        <v>0.18525198309299601</v>
      </c>
      <c r="AM15" s="17">
        <v>9.5164842455715007E-2</v>
      </c>
      <c r="AN15" s="17">
        <v>0.16622972548670401</v>
      </c>
      <c r="AO15" s="17"/>
      <c r="AP15" s="17">
        <v>0.15055371829282199</v>
      </c>
      <c r="AQ15" s="17">
        <v>0.22563694301363399</v>
      </c>
      <c r="AR15" s="17">
        <v>0.211979127396872</v>
      </c>
      <c r="AS15" s="17">
        <v>7.4666915746239196E-2</v>
      </c>
      <c r="AT15" s="17">
        <v>0.37333897883467998</v>
      </c>
      <c r="AU15" s="17"/>
      <c r="AV15" s="17">
        <v>0.235770177856926</v>
      </c>
      <c r="AW15" s="17">
        <v>0.14011565737439999</v>
      </c>
      <c r="AX15" s="17">
        <v>0.210439698626983</v>
      </c>
      <c r="AY15" s="17">
        <v>9.20543103768834E-2</v>
      </c>
      <c r="AZ15" s="17">
        <v>0.36555977510861698</v>
      </c>
      <c r="BA15" s="17">
        <v>0.170842290202075</v>
      </c>
      <c r="BB15" s="17"/>
      <c r="BC15" s="17">
        <v>0.18211396170997299</v>
      </c>
      <c r="BD15" s="17">
        <v>0.193392150684188</v>
      </c>
      <c r="BE15" s="17">
        <v>0.19037597270987899</v>
      </c>
      <c r="BF15" s="17">
        <v>0.229119775359797</v>
      </c>
      <c r="BG15" s="17">
        <v>0.29128832447789699</v>
      </c>
    </row>
    <row r="16" spans="2:59" x14ac:dyDescent="0.35">
      <c r="B16" s="18" t="s">
        <v>123</v>
      </c>
      <c r="C16" s="19">
        <v>4.7218260265520798E-2</v>
      </c>
      <c r="D16" s="19">
        <v>3.6150697448555001E-2</v>
      </c>
      <c r="E16" s="19">
        <v>5.7584720756378903E-2</v>
      </c>
      <c r="F16" s="19"/>
      <c r="G16" s="19">
        <v>3.0093516303155099E-2</v>
      </c>
      <c r="H16" s="19">
        <v>4.3121692463614102E-2</v>
      </c>
      <c r="I16" s="19">
        <v>5.8375816898829001E-2</v>
      </c>
      <c r="J16" s="19">
        <v>3.0217197645687401E-2</v>
      </c>
      <c r="K16" s="19">
        <v>6.4061305865567006E-2</v>
      </c>
      <c r="L16" s="19">
        <v>5.5360434938101603E-2</v>
      </c>
      <c r="M16" s="19"/>
      <c r="N16" s="19">
        <v>3.5101738421225701E-2</v>
      </c>
      <c r="O16" s="19">
        <v>4.3978968381896702E-2</v>
      </c>
      <c r="P16" s="19">
        <v>4.8572219703206597E-2</v>
      </c>
      <c r="Q16" s="19">
        <v>6.2546436574768605E-2</v>
      </c>
      <c r="R16" s="19"/>
      <c r="S16" s="19">
        <v>2.7632161066697299E-2</v>
      </c>
      <c r="T16" s="19">
        <v>4.9134509429903203E-2</v>
      </c>
      <c r="U16" s="19">
        <v>2.8766205002752201E-2</v>
      </c>
      <c r="V16" s="19">
        <v>4.6864068222639901E-2</v>
      </c>
      <c r="W16" s="19">
        <v>4.7866261509296001E-2</v>
      </c>
      <c r="X16" s="19">
        <v>5.8352643818778999E-2</v>
      </c>
      <c r="Y16" s="19">
        <v>4.3261600449865399E-2</v>
      </c>
      <c r="Z16" s="19">
        <v>9.0564349336459196E-2</v>
      </c>
      <c r="AA16" s="19">
        <v>5.8288542420949899E-2</v>
      </c>
      <c r="AB16" s="19">
        <v>3.56125634700011E-2</v>
      </c>
      <c r="AC16" s="19">
        <v>5.4287878384154303E-2</v>
      </c>
      <c r="AD16" s="19">
        <v>8.1604209366119507E-2</v>
      </c>
      <c r="AE16" s="19"/>
      <c r="AF16" s="19">
        <v>4.9668325119298799E-2</v>
      </c>
      <c r="AG16" s="19">
        <v>3.9948913627999398E-2</v>
      </c>
      <c r="AH16" s="19">
        <v>6.6644696103466503E-2</v>
      </c>
      <c r="AI16" s="19"/>
      <c r="AJ16" s="19">
        <v>4.8520028656966301E-2</v>
      </c>
      <c r="AK16" s="19">
        <v>3.4330113124252E-2</v>
      </c>
      <c r="AL16" s="19">
        <v>1.91549582029234E-2</v>
      </c>
      <c r="AM16" s="19">
        <v>6.2094928249574702E-2</v>
      </c>
      <c r="AN16" s="19">
        <v>7.1444489806579997E-2</v>
      </c>
      <c r="AO16" s="19"/>
      <c r="AP16" s="19">
        <v>4.4040419799382897E-2</v>
      </c>
      <c r="AQ16" s="19">
        <v>3.3227345356073301E-2</v>
      </c>
      <c r="AR16" s="19">
        <v>3.2057220434931602E-2</v>
      </c>
      <c r="AS16" s="19">
        <v>4.5116631698400203E-2</v>
      </c>
      <c r="AT16" s="19">
        <v>8.3243411410594395E-2</v>
      </c>
      <c r="AU16" s="19"/>
      <c r="AV16" s="19">
        <v>2.5200357952096301E-2</v>
      </c>
      <c r="AW16" s="19">
        <v>4.3102496483153202E-2</v>
      </c>
      <c r="AX16" s="19">
        <v>3.3494096674175099E-2</v>
      </c>
      <c r="AY16" s="19">
        <v>5.0407285989053002E-2</v>
      </c>
      <c r="AZ16" s="19">
        <v>6.7131087052612698E-2</v>
      </c>
      <c r="BA16" s="19">
        <v>7.3227669357591396E-2</v>
      </c>
      <c r="BB16" s="19"/>
      <c r="BC16" s="19">
        <v>5.9759179189356103E-2</v>
      </c>
      <c r="BD16" s="19">
        <v>3.3332328605986998E-2</v>
      </c>
      <c r="BE16" s="19">
        <v>4.4635635232441101E-2</v>
      </c>
      <c r="BF16" s="19">
        <v>4.1113508567185202E-2</v>
      </c>
      <c r="BG16" s="19">
        <v>8.2320719411975496E-2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3.3398752723558398E-2</v>
      </c>
      <c r="D9" s="17">
        <v>3.68675695213809E-2</v>
      </c>
      <c r="E9" s="17">
        <v>2.9205541167624999E-2</v>
      </c>
      <c r="F9" s="17"/>
      <c r="G9" s="17">
        <v>3.8795095306863099E-2</v>
      </c>
      <c r="H9" s="17">
        <v>2.5371148361521802E-2</v>
      </c>
      <c r="I9" s="17">
        <v>4.34588260391797E-2</v>
      </c>
      <c r="J9" s="17">
        <v>4.6266279163335103E-2</v>
      </c>
      <c r="K9" s="17">
        <v>3.3872677626319701E-2</v>
      </c>
      <c r="L9" s="17">
        <v>1.7386911258643799E-2</v>
      </c>
      <c r="M9" s="17"/>
      <c r="N9" s="17">
        <v>3.3876996471248401E-2</v>
      </c>
      <c r="O9" s="17">
        <v>3.3626233145525902E-2</v>
      </c>
      <c r="P9" s="17">
        <v>2.97668683073029E-2</v>
      </c>
      <c r="Q9" s="17">
        <v>3.5904739389108001E-2</v>
      </c>
      <c r="R9" s="17"/>
      <c r="S9" s="17">
        <v>4.0700338547028897E-2</v>
      </c>
      <c r="T9" s="17">
        <v>4.2984542527882703E-2</v>
      </c>
      <c r="U9" s="17">
        <v>2.60100288520566E-2</v>
      </c>
      <c r="V9" s="17">
        <v>2.3988848480807099E-2</v>
      </c>
      <c r="W9" s="17">
        <v>2.40852803800767E-2</v>
      </c>
      <c r="X9" s="17">
        <v>1.456789036621E-2</v>
      </c>
      <c r="Y9" s="17">
        <v>3.0489575417253199E-2</v>
      </c>
      <c r="Z9" s="17">
        <v>7.6387588292174499E-2</v>
      </c>
      <c r="AA9" s="17">
        <v>1.4640569425175101E-2</v>
      </c>
      <c r="AB9" s="17">
        <v>3.2482317274416903E-2</v>
      </c>
      <c r="AC9" s="17">
        <v>5.1140387469882601E-2</v>
      </c>
      <c r="AD9" s="17">
        <v>7.6747317602421997E-2</v>
      </c>
      <c r="AE9" s="17"/>
      <c r="AF9" s="17">
        <v>4.2161820220494299E-2</v>
      </c>
      <c r="AG9" s="17">
        <v>2.5878227432655301E-2</v>
      </c>
      <c r="AH9" s="17">
        <v>2.48303500499844E-2</v>
      </c>
      <c r="AI9" s="17"/>
      <c r="AJ9" s="17">
        <v>2.68707969973155E-2</v>
      </c>
      <c r="AK9" s="17">
        <v>3.0348155665449399E-2</v>
      </c>
      <c r="AL9" s="17">
        <v>2.3879702852774399E-2</v>
      </c>
      <c r="AM9" s="17">
        <v>4.9741594639671302E-2</v>
      </c>
      <c r="AN9" s="17">
        <v>4.2395754434914001E-2</v>
      </c>
      <c r="AO9" s="17"/>
      <c r="AP9" s="17">
        <v>3.19679397427136E-2</v>
      </c>
      <c r="AQ9" s="17">
        <v>2.4397157770566402E-2</v>
      </c>
      <c r="AR9" s="17">
        <v>2.0585627404995501E-2</v>
      </c>
      <c r="AS9" s="17">
        <v>5.11147854352327E-2</v>
      </c>
      <c r="AT9" s="17">
        <v>4.4387138294581997E-2</v>
      </c>
      <c r="AU9" s="17"/>
      <c r="AV9" s="17">
        <v>2.1676551797010401E-2</v>
      </c>
      <c r="AW9" s="17">
        <v>3.3797240495470803E-2</v>
      </c>
      <c r="AX9" s="17">
        <v>2.5467246646200599E-2</v>
      </c>
      <c r="AY9" s="17">
        <v>4.1253738287386502E-2</v>
      </c>
      <c r="AZ9" s="17">
        <v>3.6999447912809097E-2</v>
      </c>
      <c r="BA9" s="17">
        <v>2.3338595140742401E-2</v>
      </c>
      <c r="BB9" s="17"/>
      <c r="BC9" s="17">
        <v>2.86822448863744E-2</v>
      </c>
      <c r="BD9" s="17">
        <v>4.5110791656545801E-2</v>
      </c>
      <c r="BE9" s="17">
        <v>3.6780993137763299E-2</v>
      </c>
      <c r="BF9" s="17">
        <v>1.3956261585683499E-2</v>
      </c>
      <c r="BG9" s="17">
        <v>6.0419645061887801E-2</v>
      </c>
    </row>
    <row r="10" spans="2:59" x14ac:dyDescent="0.35">
      <c r="B10" s="18" t="s">
        <v>598</v>
      </c>
      <c r="C10" s="17">
        <v>4.2781091002692499E-2</v>
      </c>
      <c r="D10" s="17">
        <v>5.4357013342901002E-2</v>
      </c>
      <c r="E10" s="17">
        <v>3.1826903722654398E-2</v>
      </c>
      <c r="F10" s="17"/>
      <c r="G10" s="17">
        <v>4.3196997561026303E-2</v>
      </c>
      <c r="H10" s="17">
        <v>3.00492559993248E-2</v>
      </c>
      <c r="I10" s="17">
        <v>4.6428982283304603E-2</v>
      </c>
      <c r="J10" s="17">
        <v>3.7272882762268901E-2</v>
      </c>
      <c r="K10" s="17">
        <v>4.7607202844402501E-2</v>
      </c>
      <c r="L10" s="17">
        <v>5.1066345163082102E-2</v>
      </c>
      <c r="M10" s="17"/>
      <c r="N10" s="17">
        <v>4.34910931557504E-2</v>
      </c>
      <c r="O10" s="17">
        <v>5.1448736498881299E-2</v>
      </c>
      <c r="P10" s="17">
        <v>3.89508245581952E-2</v>
      </c>
      <c r="Q10" s="17">
        <v>3.6454568334713201E-2</v>
      </c>
      <c r="R10" s="17"/>
      <c r="S10" s="17">
        <v>4.1674384044461998E-2</v>
      </c>
      <c r="T10" s="17">
        <v>5.1353434976603198E-2</v>
      </c>
      <c r="U10" s="17">
        <v>6.7724858239859395E-2</v>
      </c>
      <c r="V10" s="17">
        <v>6.0706252532844798E-2</v>
      </c>
      <c r="W10" s="17">
        <v>1.19687408368199E-2</v>
      </c>
      <c r="X10" s="17">
        <v>3.6453029201337903E-2</v>
      </c>
      <c r="Y10" s="17">
        <v>3.0911206872856398E-2</v>
      </c>
      <c r="Z10" s="17">
        <v>0</v>
      </c>
      <c r="AA10" s="17">
        <v>4.0715460759184099E-2</v>
      </c>
      <c r="AB10" s="17">
        <v>6.2255927215698698E-2</v>
      </c>
      <c r="AC10" s="17">
        <v>2.6442827508460401E-2</v>
      </c>
      <c r="AD10" s="17">
        <v>4.6427667155475402E-2</v>
      </c>
      <c r="AE10" s="17"/>
      <c r="AF10" s="17">
        <v>4.0197381457616199E-2</v>
      </c>
      <c r="AG10" s="17">
        <v>4.7791676901597697E-2</v>
      </c>
      <c r="AH10" s="17">
        <v>2.77664006460107E-2</v>
      </c>
      <c r="AI10" s="17"/>
      <c r="AJ10" s="17">
        <v>4.3431565274236202E-2</v>
      </c>
      <c r="AK10" s="17">
        <v>3.67106111044114E-2</v>
      </c>
      <c r="AL10" s="17">
        <v>7.8286886574008493E-2</v>
      </c>
      <c r="AM10" s="17">
        <v>4.06882167366606E-2</v>
      </c>
      <c r="AN10" s="17">
        <v>3.33855839575362E-2</v>
      </c>
      <c r="AO10" s="17"/>
      <c r="AP10" s="17">
        <v>4.6202887706324601E-2</v>
      </c>
      <c r="AQ10" s="17">
        <v>2.5048387920190599E-2</v>
      </c>
      <c r="AR10" s="17">
        <v>5.98045522706473E-2</v>
      </c>
      <c r="AS10" s="17">
        <v>6.4159078087301105E-2</v>
      </c>
      <c r="AT10" s="17">
        <v>4.7272408445142501E-2</v>
      </c>
      <c r="AU10" s="17"/>
      <c r="AV10" s="17">
        <v>3.16202373354144E-2</v>
      </c>
      <c r="AW10" s="17">
        <v>5.0213397745317502E-2</v>
      </c>
      <c r="AX10" s="17">
        <v>5.6723040321651999E-2</v>
      </c>
      <c r="AY10" s="17">
        <v>5.2403187301674301E-2</v>
      </c>
      <c r="AZ10" s="17">
        <v>3.8310011156465498E-2</v>
      </c>
      <c r="BA10" s="17">
        <v>1.6159464710210299E-2</v>
      </c>
      <c r="BB10" s="17"/>
      <c r="BC10" s="17">
        <v>3.9265106718648198E-2</v>
      </c>
      <c r="BD10" s="17">
        <v>5.2551795067663401E-2</v>
      </c>
      <c r="BE10" s="17">
        <v>3.8143844374948901E-2</v>
      </c>
      <c r="BF10" s="17">
        <v>3.2783763480910701E-2</v>
      </c>
      <c r="BG10" s="17">
        <v>6.1842192935999699E-2</v>
      </c>
    </row>
    <row r="11" spans="2:59" x14ac:dyDescent="0.35">
      <c r="B11" s="18" t="s">
        <v>692</v>
      </c>
      <c r="C11" s="17">
        <v>9.94192158951194E-2</v>
      </c>
      <c r="D11" s="17">
        <v>0.102782952581079</v>
      </c>
      <c r="E11" s="17">
        <v>9.6922267862412897E-2</v>
      </c>
      <c r="F11" s="17"/>
      <c r="G11" s="17">
        <v>0.107562529904225</v>
      </c>
      <c r="H11" s="17">
        <v>0.110611086306118</v>
      </c>
      <c r="I11" s="17">
        <v>0.104024229158692</v>
      </c>
      <c r="J11" s="17">
        <v>9.1859602831776896E-2</v>
      </c>
      <c r="K11" s="17">
        <v>0.101470687530479</v>
      </c>
      <c r="L11" s="17">
        <v>8.59085871305552E-2</v>
      </c>
      <c r="M11" s="17"/>
      <c r="N11" s="17">
        <v>0.112408240498582</v>
      </c>
      <c r="O11" s="17">
        <v>8.8275812386914496E-2</v>
      </c>
      <c r="P11" s="17">
        <v>8.5347404839961602E-2</v>
      </c>
      <c r="Q11" s="17">
        <v>0.109572512916967</v>
      </c>
      <c r="R11" s="17"/>
      <c r="S11" s="17">
        <v>0.11214500911951</v>
      </c>
      <c r="T11" s="17">
        <v>8.5337964390162196E-2</v>
      </c>
      <c r="U11" s="17">
        <v>0.119640173740457</v>
      </c>
      <c r="V11" s="17">
        <v>7.9099526474336004E-2</v>
      </c>
      <c r="W11" s="17">
        <v>0.12982621147033899</v>
      </c>
      <c r="X11" s="17">
        <v>0.12710238391457401</v>
      </c>
      <c r="Y11" s="17">
        <v>0.114366578679794</v>
      </c>
      <c r="Z11" s="17">
        <v>0.106611528236102</v>
      </c>
      <c r="AA11" s="17">
        <v>8.2419069481533297E-2</v>
      </c>
      <c r="AB11" s="17">
        <v>7.5732309125980807E-2</v>
      </c>
      <c r="AC11" s="17">
        <v>6.2539746519563205E-2</v>
      </c>
      <c r="AD11" s="17">
        <v>9.9379736023887305E-2</v>
      </c>
      <c r="AE11" s="17"/>
      <c r="AF11" s="17">
        <v>9.4667387832500796E-2</v>
      </c>
      <c r="AG11" s="17">
        <v>0.100576588910366</v>
      </c>
      <c r="AH11" s="17">
        <v>8.7559844166708298E-2</v>
      </c>
      <c r="AI11" s="17"/>
      <c r="AJ11" s="17">
        <v>8.6586828230024102E-2</v>
      </c>
      <c r="AK11" s="17">
        <v>9.4125804309982894E-2</v>
      </c>
      <c r="AL11" s="17">
        <v>9.6534199328277406E-2</v>
      </c>
      <c r="AM11" s="17">
        <v>0.104964903020697</v>
      </c>
      <c r="AN11" s="17">
        <v>0.101242866411573</v>
      </c>
      <c r="AO11" s="17"/>
      <c r="AP11" s="17">
        <v>8.1982280898749496E-2</v>
      </c>
      <c r="AQ11" s="17">
        <v>9.4430212239172806E-2</v>
      </c>
      <c r="AR11" s="17">
        <v>0.107630681806563</v>
      </c>
      <c r="AS11" s="17">
        <v>8.6664106802559301E-2</v>
      </c>
      <c r="AT11" s="17">
        <v>0.14846119941094901</v>
      </c>
      <c r="AU11" s="17"/>
      <c r="AV11" s="17">
        <v>0.102678157705023</v>
      </c>
      <c r="AW11" s="17">
        <v>8.6194796668910695E-2</v>
      </c>
      <c r="AX11" s="17">
        <v>0.10362592195881901</v>
      </c>
      <c r="AY11" s="17">
        <v>9.1162102361302705E-2</v>
      </c>
      <c r="AZ11" s="17">
        <v>0.12311827893204</v>
      </c>
      <c r="BA11" s="17">
        <v>7.94323459879199E-2</v>
      </c>
      <c r="BB11" s="17"/>
      <c r="BC11" s="17">
        <v>8.5175924492753102E-2</v>
      </c>
      <c r="BD11" s="17">
        <v>0.118266056066846</v>
      </c>
      <c r="BE11" s="17">
        <v>0.103283132980894</v>
      </c>
      <c r="BF11" s="17">
        <v>0.11010596468794</v>
      </c>
      <c r="BG11" s="17">
        <v>0.12377317867867201</v>
      </c>
    </row>
    <row r="12" spans="2:59" x14ac:dyDescent="0.35">
      <c r="B12" s="18" t="s">
        <v>691</v>
      </c>
      <c r="C12" s="17">
        <v>0.23686822088182</v>
      </c>
      <c r="D12" s="17">
        <v>0.25632317315053199</v>
      </c>
      <c r="E12" s="17">
        <v>0.216457509132406</v>
      </c>
      <c r="F12" s="17"/>
      <c r="G12" s="17">
        <v>0.261209169660095</v>
      </c>
      <c r="H12" s="17">
        <v>0.21548502979298001</v>
      </c>
      <c r="I12" s="17">
        <v>0.20649024830941301</v>
      </c>
      <c r="J12" s="17">
        <v>0.26265282411118701</v>
      </c>
      <c r="K12" s="17">
        <v>0.19114271348787101</v>
      </c>
      <c r="L12" s="17">
        <v>0.27246506389644098</v>
      </c>
      <c r="M12" s="17"/>
      <c r="N12" s="17">
        <v>0.19675982774248399</v>
      </c>
      <c r="O12" s="17">
        <v>0.25588294949954699</v>
      </c>
      <c r="P12" s="17">
        <v>0.25331589554933398</v>
      </c>
      <c r="Q12" s="17">
        <v>0.24633351319253399</v>
      </c>
      <c r="R12" s="17"/>
      <c r="S12" s="17">
        <v>0.20144012834085501</v>
      </c>
      <c r="T12" s="17">
        <v>0.25058925585760999</v>
      </c>
      <c r="U12" s="17">
        <v>0.24161264897567</v>
      </c>
      <c r="V12" s="17">
        <v>0.22338788014243</v>
      </c>
      <c r="W12" s="17">
        <v>0.25558867446794797</v>
      </c>
      <c r="X12" s="17">
        <v>0.245045291827578</v>
      </c>
      <c r="Y12" s="17">
        <v>0.24289594967584999</v>
      </c>
      <c r="Z12" s="17">
        <v>0.22343772200763501</v>
      </c>
      <c r="AA12" s="17">
        <v>0.248930666625405</v>
      </c>
      <c r="AB12" s="17">
        <v>0.222727258025329</v>
      </c>
      <c r="AC12" s="17">
        <v>0.253314814820914</v>
      </c>
      <c r="AD12" s="17">
        <v>0.27532459993129799</v>
      </c>
      <c r="AE12" s="17"/>
      <c r="AF12" s="17">
        <v>0.23482622401702599</v>
      </c>
      <c r="AG12" s="17">
        <v>0.24201663319457301</v>
      </c>
      <c r="AH12" s="17">
        <v>0.18614131697137801</v>
      </c>
      <c r="AI12" s="17"/>
      <c r="AJ12" s="17">
        <v>0.230471311063632</v>
      </c>
      <c r="AK12" s="17">
        <v>0.23832819423613399</v>
      </c>
      <c r="AL12" s="17">
        <v>0.25560964320122898</v>
      </c>
      <c r="AM12" s="17">
        <v>0.284138909555189</v>
      </c>
      <c r="AN12" s="17">
        <v>0.230905172856573</v>
      </c>
      <c r="AO12" s="17"/>
      <c r="AP12" s="17">
        <v>0.22917637996141901</v>
      </c>
      <c r="AQ12" s="17">
        <v>0.24277163272788799</v>
      </c>
      <c r="AR12" s="17">
        <v>0.27248943777383999</v>
      </c>
      <c r="AS12" s="17">
        <v>0.22637358696580101</v>
      </c>
      <c r="AT12" s="17">
        <v>0.18109236807963899</v>
      </c>
      <c r="AU12" s="17"/>
      <c r="AV12" s="17">
        <v>0.21494744290661499</v>
      </c>
      <c r="AW12" s="17">
        <v>0.20965055490634901</v>
      </c>
      <c r="AX12" s="17">
        <v>0.25328760351081397</v>
      </c>
      <c r="AY12" s="17">
        <v>0.25455908612005801</v>
      </c>
      <c r="AZ12" s="17">
        <v>0.229341719643815</v>
      </c>
      <c r="BA12" s="17">
        <v>0.26151622080180498</v>
      </c>
      <c r="BB12" s="17"/>
      <c r="BC12" s="17">
        <v>0.238039344550418</v>
      </c>
      <c r="BD12" s="17">
        <v>0.24725944480617601</v>
      </c>
      <c r="BE12" s="17">
        <v>0.241229066643875</v>
      </c>
      <c r="BF12" s="17">
        <v>0.167198789659769</v>
      </c>
      <c r="BG12" s="17">
        <v>0.174340874198357</v>
      </c>
    </row>
    <row r="13" spans="2:59" x14ac:dyDescent="0.35">
      <c r="B13" s="18" t="s">
        <v>690</v>
      </c>
      <c r="C13" s="17">
        <v>0.246495413365206</v>
      </c>
      <c r="D13" s="17">
        <v>0.24097446251774499</v>
      </c>
      <c r="E13" s="17">
        <v>0.25294117299908597</v>
      </c>
      <c r="F13" s="17"/>
      <c r="G13" s="17">
        <v>0.24190634365411801</v>
      </c>
      <c r="H13" s="17">
        <v>0.24342146851612201</v>
      </c>
      <c r="I13" s="17">
        <v>0.25287975182253603</v>
      </c>
      <c r="J13" s="17">
        <v>0.255751620981434</v>
      </c>
      <c r="K13" s="17">
        <v>0.26546242584225299</v>
      </c>
      <c r="L13" s="17">
        <v>0.22661818189942201</v>
      </c>
      <c r="M13" s="17"/>
      <c r="N13" s="17">
        <v>0.26671837652642899</v>
      </c>
      <c r="O13" s="17">
        <v>0.259161892537844</v>
      </c>
      <c r="P13" s="17">
        <v>0.23900221265045299</v>
      </c>
      <c r="Q13" s="17">
        <v>0.21860888352149599</v>
      </c>
      <c r="R13" s="17"/>
      <c r="S13" s="17">
        <v>0.22936624394241301</v>
      </c>
      <c r="T13" s="17">
        <v>0.237646083330698</v>
      </c>
      <c r="U13" s="17">
        <v>0.24897144865277801</v>
      </c>
      <c r="V13" s="17">
        <v>0.25534494180897099</v>
      </c>
      <c r="W13" s="17">
        <v>0.251309046438976</v>
      </c>
      <c r="X13" s="17">
        <v>0.25995160509882398</v>
      </c>
      <c r="Y13" s="17">
        <v>0.226908963794545</v>
      </c>
      <c r="Z13" s="17">
        <v>0.32739215628874802</v>
      </c>
      <c r="AA13" s="17">
        <v>0.25255327977889303</v>
      </c>
      <c r="AB13" s="17">
        <v>0.236717604560403</v>
      </c>
      <c r="AC13" s="17">
        <v>0.28884497603628301</v>
      </c>
      <c r="AD13" s="17">
        <v>0.16092962647819301</v>
      </c>
      <c r="AE13" s="17"/>
      <c r="AF13" s="17">
        <v>0.22195202350283499</v>
      </c>
      <c r="AG13" s="17">
        <v>0.26157414897804099</v>
      </c>
      <c r="AH13" s="17">
        <v>0.28539144545916301</v>
      </c>
      <c r="AI13" s="17"/>
      <c r="AJ13" s="17">
        <v>0.25664024601923502</v>
      </c>
      <c r="AK13" s="17">
        <v>0.25565624543412602</v>
      </c>
      <c r="AL13" s="17">
        <v>0.28557505645674702</v>
      </c>
      <c r="AM13" s="17">
        <v>0.17525517857700201</v>
      </c>
      <c r="AN13" s="17">
        <v>0.21979902573231</v>
      </c>
      <c r="AO13" s="17"/>
      <c r="AP13" s="17">
        <v>0.25747460799002397</v>
      </c>
      <c r="AQ13" s="17">
        <v>0.26527339120250598</v>
      </c>
      <c r="AR13" s="17">
        <v>0.266352672911357</v>
      </c>
      <c r="AS13" s="17">
        <v>0.22716272142231</v>
      </c>
      <c r="AT13" s="17">
        <v>0.205801857953718</v>
      </c>
      <c r="AU13" s="17"/>
      <c r="AV13" s="17">
        <v>0.27959619412166498</v>
      </c>
      <c r="AW13" s="17">
        <v>0.26905779927800599</v>
      </c>
      <c r="AX13" s="17">
        <v>0.270245153367764</v>
      </c>
      <c r="AY13" s="17">
        <v>0.22330860696788801</v>
      </c>
      <c r="AZ13" s="17">
        <v>0.187841993925288</v>
      </c>
      <c r="BA13" s="17">
        <v>0.28126263670733198</v>
      </c>
      <c r="BB13" s="17"/>
      <c r="BC13" s="17">
        <v>0.22242233623226901</v>
      </c>
      <c r="BD13" s="17">
        <v>0.26425142551976599</v>
      </c>
      <c r="BE13" s="17">
        <v>0.22535498929130299</v>
      </c>
      <c r="BF13" s="17">
        <v>0.306854451287357</v>
      </c>
      <c r="BG13" s="17">
        <v>0.22245479563381901</v>
      </c>
    </row>
    <row r="14" spans="2:59" x14ac:dyDescent="0.35">
      <c r="B14" s="18" t="s">
        <v>689</v>
      </c>
      <c r="C14" s="17">
        <v>0.15013126167625901</v>
      </c>
      <c r="D14" s="17">
        <v>0.14249555864972599</v>
      </c>
      <c r="E14" s="17">
        <v>0.156936506584023</v>
      </c>
      <c r="F14" s="17"/>
      <c r="G14" s="17">
        <v>0.16126703943003701</v>
      </c>
      <c r="H14" s="17">
        <v>0.189826596142252</v>
      </c>
      <c r="I14" s="17">
        <v>0.15237436666346099</v>
      </c>
      <c r="J14" s="17">
        <v>0.155172481816054</v>
      </c>
      <c r="K14" s="17">
        <v>0.1330262250291</v>
      </c>
      <c r="L14" s="17">
        <v>0.116133713166125</v>
      </c>
      <c r="M14" s="17"/>
      <c r="N14" s="17">
        <v>0.175878880167635</v>
      </c>
      <c r="O14" s="17">
        <v>0.155294927193635</v>
      </c>
      <c r="P14" s="17">
        <v>0.119813322872677</v>
      </c>
      <c r="Q14" s="17">
        <v>0.14196993747137901</v>
      </c>
      <c r="R14" s="17"/>
      <c r="S14" s="17">
        <v>0.18238475525683601</v>
      </c>
      <c r="T14" s="17">
        <v>0.14698253396909799</v>
      </c>
      <c r="U14" s="17">
        <v>0.121955321402026</v>
      </c>
      <c r="V14" s="17">
        <v>0.19559376280343699</v>
      </c>
      <c r="W14" s="17">
        <v>0.13216305725552899</v>
      </c>
      <c r="X14" s="17">
        <v>0.14821270379396401</v>
      </c>
      <c r="Y14" s="17">
        <v>0.165062488150859</v>
      </c>
      <c r="Z14" s="17">
        <v>6.25309562598583E-2</v>
      </c>
      <c r="AA14" s="17">
        <v>0.127436340533776</v>
      </c>
      <c r="AB14" s="17">
        <v>0.159772842264613</v>
      </c>
      <c r="AC14" s="17">
        <v>0.153168191239169</v>
      </c>
      <c r="AD14" s="17">
        <v>0.124760016859593</v>
      </c>
      <c r="AE14" s="17"/>
      <c r="AF14" s="17">
        <v>0.15439811740571299</v>
      </c>
      <c r="AG14" s="17">
        <v>0.14602803977405299</v>
      </c>
      <c r="AH14" s="17">
        <v>0.16705661011804299</v>
      </c>
      <c r="AI14" s="17"/>
      <c r="AJ14" s="17">
        <v>0.156359052073861</v>
      </c>
      <c r="AK14" s="17">
        <v>0.167922244454216</v>
      </c>
      <c r="AL14" s="17">
        <v>0.122845700121906</v>
      </c>
      <c r="AM14" s="17">
        <v>0.106776742516907</v>
      </c>
      <c r="AN14" s="17">
        <v>0.16656666856119801</v>
      </c>
      <c r="AO14" s="17"/>
      <c r="AP14" s="17">
        <v>0.15282714319179599</v>
      </c>
      <c r="AQ14" s="17">
        <v>0.16607624273039301</v>
      </c>
      <c r="AR14" s="17">
        <v>0.110682820677399</v>
      </c>
      <c r="AS14" s="17">
        <v>0.15982135888715501</v>
      </c>
      <c r="AT14" s="17">
        <v>0.14950353675748301</v>
      </c>
      <c r="AU14" s="17"/>
      <c r="AV14" s="17">
        <v>0.16999641970254001</v>
      </c>
      <c r="AW14" s="17">
        <v>0.14948018655098899</v>
      </c>
      <c r="AX14" s="17">
        <v>0.12938778664168299</v>
      </c>
      <c r="AY14" s="17">
        <v>0.15571083288200999</v>
      </c>
      <c r="AZ14" s="17">
        <v>0.169639635573019</v>
      </c>
      <c r="BA14" s="17">
        <v>0.10508205205025201</v>
      </c>
      <c r="BB14" s="17"/>
      <c r="BC14" s="17">
        <v>0.15551541243627101</v>
      </c>
      <c r="BD14" s="17">
        <v>0.10550271419068501</v>
      </c>
      <c r="BE14" s="17">
        <v>0.17323380123780699</v>
      </c>
      <c r="BF14" s="17">
        <v>0.19451020026569499</v>
      </c>
      <c r="BG14" s="17">
        <v>0.136964113537938</v>
      </c>
    </row>
    <row r="15" spans="2:59" x14ac:dyDescent="0.35">
      <c r="B15" s="18" t="s">
        <v>806</v>
      </c>
      <c r="C15" s="17">
        <v>0.10336830355665</v>
      </c>
      <c r="D15" s="17">
        <v>9.7286856908468902E-2</v>
      </c>
      <c r="E15" s="17">
        <v>0.110115721512514</v>
      </c>
      <c r="F15" s="17"/>
      <c r="G15" s="17">
        <v>9.4445568220730497E-2</v>
      </c>
      <c r="H15" s="17">
        <v>0.13232527308637199</v>
      </c>
      <c r="I15" s="17">
        <v>0.106978260712149</v>
      </c>
      <c r="J15" s="17">
        <v>7.5207028274260498E-2</v>
      </c>
      <c r="K15" s="17">
        <v>8.0503458488632301E-2</v>
      </c>
      <c r="L15" s="17">
        <v>0.121124820742083</v>
      </c>
      <c r="M15" s="17"/>
      <c r="N15" s="17">
        <v>0.102558486043342</v>
      </c>
      <c r="O15" s="17">
        <v>9.1875888363380398E-2</v>
      </c>
      <c r="P15" s="17">
        <v>0.116683127123755</v>
      </c>
      <c r="Q15" s="17">
        <v>0.104695680346291</v>
      </c>
      <c r="R15" s="17"/>
      <c r="S15" s="17">
        <v>0.145806033157168</v>
      </c>
      <c r="T15" s="17">
        <v>0.105186516681851</v>
      </c>
      <c r="U15" s="17">
        <v>9.9793746327771896E-2</v>
      </c>
      <c r="V15" s="17">
        <v>6.9629341299076303E-2</v>
      </c>
      <c r="W15" s="17">
        <v>0.11104751791449601</v>
      </c>
      <c r="X15" s="17">
        <v>7.4878769517654001E-2</v>
      </c>
      <c r="Y15" s="17">
        <v>9.8441096217171703E-2</v>
      </c>
      <c r="Z15" s="17">
        <v>4.3631992873428199E-2</v>
      </c>
      <c r="AA15" s="17">
        <v>0.122208902190495</v>
      </c>
      <c r="AB15" s="17">
        <v>8.9732329963935001E-2</v>
      </c>
      <c r="AC15" s="17">
        <v>0.118302917371319</v>
      </c>
      <c r="AD15" s="17">
        <v>0.11461844449151801</v>
      </c>
      <c r="AE15" s="17"/>
      <c r="AF15" s="17">
        <v>0.11177308522497</v>
      </c>
      <c r="AG15" s="17">
        <v>9.9538154026210898E-2</v>
      </c>
      <c r="AH15" s="17">
        <v>9.8935908071248704E-2</v>
      </c>
      <c r="AI15" s="17"/>
      <c r="AJ15" s="17">
        <v>0.103448260566122</v>
      </c>
      <c r="AK15" s="17">
        <v>0.115406424705895</v>
      </c>
      <c r="AL15" s="17">
        <v>6.6881076706915704E-2</v>
      </c>
      <c r="AM15" s="17">
        <v>0.18786320097148301</v>
      </c>
      <c r="AN15" s="17">
        <v>8.5743475297360996E-2</v>
      </c>
      <c r="AO15" s="17"/>
      <c r="AP15" s="17">
        <v>0.11421172732795799</v>
      </c>
      <c r="AQ15" s="17">
        <v>0.11271792465785201</v>
      </c>
      <c r="AR15" s="17">
        <v>7.1890896507879096E-2</v>
      </c>
      <c r="AS15" s="17">
        <v>0.107995049691555</v>
      </c>
      <c r="AT15" s="17">
        <v>5.9626523125953103E-2</v>
      </c>
      <c r="AU15" s="17"/>
      <c r="AV15" s="17">
        <v>0.11988540008007501</v>
      </c>
      <c r="AW15" s="17">
        <v>0.12306683624538101</v>
      </c>
      <c r="AX15" s="17">
        <v>9.0145590780745494E-2</v>
      </c>
      <c r="AY15" s="17">
        <v>0.10253537330153201</v>
      </c>
      <c r="AZ15" s="17">
        <v>8.88641392747994E-2</v>
      </c>
      <c r="BA15" s="17">
        <v>4.2675184863444002E-2</v>
      </c>
      <c r="BB15" s="17"/>
      <c r="BC15" s="17">
        <v>0.116117518736585</v>
      </c>
      <c r="BD15" s="17">
        <v>9.45789426486007E-2</v>
      </c>
      <c r="BE15" s="17">
        <v>9.9938576532186393E-2</v>
      </c>
      <c r="BF15" s="17">
        <v>0.113390150826139</v>
      </c>
      <c r="BG15" s="17">
        <v>0.139502394856691</v>
      </c>
    </row>
    <row r="16" spans="2:59" x14ac:dyDescent="0.35">
      <c r="B16" s="18" t="s">
        <v>123</v>
      </c>
      <c r="C16" s="19">
        <v>8.7537740898695302E-2</v>
      </c>
      <c r="D16" s="19">
        <v>6.8912413328167194E-2</v>
      </c>
      <c r="E16" s="19">
        <v>0.105594377019279</v>
      </c>
      <c r="F16" s="19"/>
      <c r="G16" s="19">
        <v>5.1617256262904497E-2</v>
      </c>
      <c r="H16" s="19">
        <v>5.2910141795308799E-2</v>
      </c>
      <c r="I16" s="19">
        <v>8.7365335011264103E-2</v>
      </c>
      <c r="J16" s="19">
        <v>7.5817280059683204E-2</v>
      </c>
      <c r="K16" s="19">
        <v>0.14691460915094301</v>
      </c>
      <c r="L16" s="19">
        <v>0.109296376743649</v>
      </c>
      <c r="M16" s="19"/>
      <c r="N16" s="19">
        <v>6.8308099394529004E-2</v>
      </c>
      <c r="O16" s="19">
        <v>6.4433560374272406E-2</v>
      </c>
      <c r="P16" s="19">
        <v>0.117120344098323</v>
      </c>
      <c r="Q16" s="19">
        <v>0.106460164827512</v>
      </c>
      <c r="R16" s="19"/>
      <c r="S16" s="19">
        <v>4.6483107591726198E-2</v>
      </c>
      <c r="T16" s="19">
        <v>7.9919668266094895E-2</v>
      </c>
      <c r="U16" s="19">
        <v>7.4291773809380804E-2</v>
      </c>
      <c r="V16" s="19">
        <v>9.2249446458097406E-2</v>
      </c>
      <c r="W16" s="19">
        <v>8.4011471235815899E-2</v>
      </c>
      <c r="X16" s="19">
        <v>9.3788326279857795E-2</v>
      </c>
      <c r="Y16" s="19">
        <v>9.0924141191670596E-2</v>
      </c>
      <c r="Z16" s="19">
        <v>0.16000805604205501</v>
      </c>
      <c r="AA16" s="19">
        <v>0.111095711205538</v>
      </c>
      <c r="AB16" s="19">
        <v>0.120579411569623</v>
      </c>
      <c r="AC16" s="19">
        <v>4.6246139034408502E-2</v>
      </c>
      <c r="AD16" s="19">
        <v>0.101812591457613</v>
      </c>
      <c r="AE16" s="19"/>
      <c r="AF16" s="19">
        <v>0.100023960338845</v>
      </c>
      <c r="AG16" s="19">
        <v>7.6596530782502503E-2</v>
      </c>
      <c r="AH16" s="19">
        <v>0.122318124517464</v>
      </c>
      <c r="AI16" s="19"/>
      <c r="AJ16" s="19">
        <v>9.6191939775574803E-2</v>
      </c>
      <c r="AK16" s="19">
        <v>6.1502320089786199E-2</v>
      </c>
      <c r="AL16" s="19">
        <v>7.0387734758142598E-2</v>
      </c>
      <c r="AM16" s="19">
        <v>5.0571253982389999E-2</v>
      </c>
      <c r="AN16" s="19">
        <v>0.11996145274853499</v>
      </c>
      <c r="AO16" s="19"/>
      <c r="AP16" s="19">
        <v>8.6157033181016099E-2</v>
      </c>
      <c r="AQ16" s="19">
        <v>6.9285050751431099E-2</v>
      </c>
      <c r="AR16" s="19">
        <v>9.0563310647318998E-2</v>
      </c>
      <c r="AS16" s="19">
        <v>7.6709312708084898E-2</v>
      </c>
      <c r="AT16" s="19">
        <v>0.16385496793253301</v>
      </c>
      <c r="AU16" s="19"/>
      <c r="AV16" s="19">
        <v>5.9599596351657597E-2</v>
      </c>
      <c r="AW16" s="19">
        <v>7.8539188109575594E-2</v>
      </c>
      <c r="AX16" s="19">
        <v>7.1117656772321999E-2</v>
      </c>
      <c r="AY16" s="19">
        <v>7.9067072778148395E-2</v>
      </c>
      <c r="AZ16" s="19">
        <v>0.125884773581764</v>
      </c>
      <c r="BA16" s="19">
        <v>0.190533499738295</v>
      </c>
      <c r="BB16" s="19"/>
      <c r="BC16" s="19">
        <v>0.114782111946682</v>
      </c>
      <c r="BD16" s="19">
        <v>7.2478830043716205E-2</v>
      </c>
      <c r="BE16" s="19">
        <v>8.2035595801222994E-2</v>
      </c>
      <c r="BF16" s="19">
        <v>6.1200418206506201E-2</v>
      </c>
      <c r="BG16" s="19">
        <v>8.0702805096636396E-2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5.6730957582153498E-2</v>
      </c>
      <c r="D9" s="17">
        <v>6.7245705233611203E-2</v>
      </c>
      <c r="E9" s="17">
        <v>4.4980874023282699E-2</v>
      </c>
      <c r="F9" s="17"/>
      <c r="G9" s="17">
        <v>6.24477037115699E-2</v>
      </c>
      <c r="H9" s="17">
        <v>6.24385433806664E-2</v>
      </c>
      <c r="I9" s="17">
        <v>7.1942155346873399E-2</v>
      </c>
      <c r="J9" s="17">
        <v>6.2588969119786703E-2</v>
      </c>
      <c r="K9" s="17">
        <v>4.7234467851466302E-2</v>
      </c>
      <c r="L9" s="17">
        <v>3.7576645498835097E-2</v>
      </c>
      <c r="M9" s="17"/>
      <c r="N9" s="17">
        <v>5.6905810610130898E-2</v>
      </c>
      <c r="O9" s="17">
        <v>5.6070809460284199E-2</v>
      </c>
      <c r="P9" s="17">
        <v>3.6962108128674703E-2</v>
      </c>
      <c r="Q9" s="17">
        <v>7.4713163432240395E-2</v>
      </c>
      <c r="R9" s="17"/>
      <c r="S9" s="17">
        <v>5.0326323596249098E-2</v>
      </c>
      <c r="T9" s="17">
        <v>5.5426561375809598E-2</v>
      </c>
      <c r="U9" s="17">
        <v>7.0558401399672094E-2</v>
      </c>
      <c r="V9" s="17">
        <v>5.5412348245812398E-2</v>
      </c>
      <c r="W9" s="17">
        <v>7.3436237934590795E-2</v>
      </c>
      <c r="X9" s="17">
        <v>4.8848514251181703E-2</v>
      </c>
      <c r="Y9" s="17">
        <v>5.7003550505942698E-2</v>
      </c>
      <c r="Z9" s="17">
        <v>2.95574538642525E-2</v>
      </c>
      <c r="AA9" s="17">
        <v>5.22948600738075E-2</v>
      </c>
      <c r="AB9" s="17">
        <v>6.4151431628077807E-2</v>
      </c>
      <c r="AC9" s="17">
        <v>4.2779408221494002E-2</v>
      </c>
      <c r="AD9" s="17">
        <v>9.6834564462657702E-2</v>
      </c>
      <c r="AE9" s="17"/>
      <c r="AF9" s="17">
        <v>5.76152982012181E-2</v>
      </c>
      <c r="AG9" s="17">
        <v>4.95480110024741E-2</v>
      </c>
      <c r="AH9" s="17">
        <v>6.0700447083985698E-2</v>
      </c>
      <c r="AI9" s="17"/>
      <c r="AJ9" s="17">
        <v>4.8365362394853097E-2</v>
      </c>
      <c r="AK9" s="17">
        <v>5.0717711194354601E-2</v>
      </c>
      <c r="AL9" s="17">
        <v>8.1171918925033795E-2</v>
      </c>
      <c r="AM9" s="17">
        <v>5.1171133929257498E-2</v>
      </c>
      <c r="AN9" s="17">
        <v>8.3458986224645898E-2</v>
      </c>
      <c r="AO9" s="17"/>
      <c r="AP9" s="17">
        <v>5.2320472668179498E-2</v>
      </c>
      <c r="AQ9" s="17">
        <v>4.7701007715615203E-2</v>
      </c>
      <c r="AR9" s="17">
        <v>8.2330735908078601E-2</v>
      </c>
      <c r="AS9" s="17">
        <v>5.1670631755799501E-2</v>
      </c>
      <c r="AT9" s="17">
        <v>6.8329387661672805E-2</v>
      </c>
      <c r="AU9" s="17"/>
      <c r="AV9" s="17">
        <v>5.1395689983046097E-2</v>
      </c>
      <c r="AW9" s="17">
        <v>5.5631951054691701E-2</v>
      </c>
      <c r="AX9" s="17">
        <v>8.1933934284316903E-2</v>
      </c>
      <c r="AY9" s="17">
        <v>6.1062221326521997E-2</v>
      </c>
      <c r="AZ9" s="17">
        <v>4.84918058178243E-2</v>
      </c>
      <c r="BA9" s="17">
        <v>1.20736419051676E-2</v>
      </c>
      <c r="BB9" s="17"/>
      <c r="BC9" s="17">
        <v>4.6802970727595199E-2</v>
      </c>
      <c r="BD9" s="17">
        <v>4.96386310165952E-2</v>
      </c>
      <c r="BE9" s="17">
        <v>6.1649379035255102E-2</v>
      </c>
      <c r="BF9" s="17">
        <v>5.87305015095776E-2</v>
      </c>
      <c r="BG9" s="17">
        <v>0.129971044147381</v>
      </c>
    </row>
    <row r="10" spans="2:59" x14ac:dyDescent="0.35">
      <c r="B10" s="18" t="s">
        <v>598</v>
      </c>
      <c r="C10" s="17">
        <v>7.9387759989007906E-2</v>
      </c>
      <c r="D10" s="17">
        <v>8.15279755765351E-2</v>
      </c>
      <c r="E10" s="17">
        <v>7.7926284453560105E-2</v>
      </c>
      <c r="F10" s="17"/>
      <c r="G10" s="17">
        <v>7.78942072995496E-2</v>
      </c>
      <c r="H10" s="17">
        <v>7.4739866890615597E-2</v>
      </c>
      <c r="I10" s="17">
        <v>6.0714714274539103E-2</v>
      </c>
      <c r="J10" s="17">
        <v>9.6712979609643396E-2</v>
      </c>
      <c r="K10" s="17">
        <v>9.3089624589490994E-2</v>
      </c>
      <c r="L10" s="17">
        <v>7.6074640399323004E-2</v>
      </c>
      <c r="M10" s="17"/>
      <c r="N10" s="17">
        <v>8.7410656647499793E-2</v>
      </c>
      <c r="O10" s="17">
        <v>9.9348695916398805E-2</v>
      </c>
      <c r="P10" s="17">
        <v>5.4859756127364302E-2</v>
      </c>
      <c r="Q10" s="17">
        <v>7.1699461754231406E-2</v>
      </c>
      <c r="R10" s="17"/>
      <c r="S10" s="17">
        <v>5.9573004446061999E-2</v>
      </c>
      <c r="T10" s="17">
        <v>9.95898432741429E-2</v>
      </c>
      <c r="U10" s="17">
        <v>0.114795861646001</v>
      </c>
      <c r="V10" s="17">
        <v>9.69996578907516E-2</v>
      </c>
      <c r="W10" s="17">
        <v>7.8977533729647997E-2</v>
      </c>
      <c r="X10" s="17">
        <v>3.9386442348812903E-2</v>
      </c>
      <c r="Y10" s="17">
        <v>6.7522536677865494E-2</v>
      </c>
      <c r="Z10" s="17">
        <v>4.6352236654307502E-2</v>
      </c>
      <c r="AA10" s="17">
        <v>8.3470285884455805E-2</v>
      </c>
      <c r="AB10" s="17">
        <v>8.7502347750793005E-2</v>
      </c>
      <c r="AC10" s="17">
        <v>8.5800431267150798E-2</v>
      </c>
      <c r="AD10" s="17">
        <v>8.3749693273949599E-2</v>
      </c>
      <c r="AE10" s="17"/>
      <c r="AF10" s="17">
        <v>6.9395864962710996E-2</v>
      </c>
      <c r="AG10" s="17">
        <v>8.2457119762397793E-2</v>
      </c>
      <c r="AH10" s="17">
        <v>8.8691315756248904E-2</v>
      </c>
      <c r="AI10" s="17"/>
      <c r="AJ10" s="17">
        <v>8.0810737555798304E-2</v>
      </c>
      <c r="AK10" s="17">
        <v>7.9959038325952997E-2</v>
      </c>
      <c r="AL10" s="17">
        <v>8.7205786646336103E-2</v>
      </c>
      <c r="AM10" s="17">
        <v>5.1007528732524801E-2</v>
      </c>
      <c r="AN10" s="17">
        <v>8.6645585270653705E-2</v>
      </c>
      <c r="AO10" s="17"/>
      <c r="AP10" s="17">
        <v>7.3346766445963094E-2</v>
      </c>
      <c r="AQ10" s="17">
        <v>8.0842885733779804E-2</v>
      </c>
      <c r="AR10" s="17">
        <v>6.2902757762712994E-2</v>
      </c>
      <c r="AS10" s="17">
        <v>7.25070294771996E-2</v>
      </c>
      <c r="AT10" s="17">
        <v>4.1794125425507297E-2</v>
      </c>
      <c r="AU10" s="17"/>
      <c r="AV10" s="17">
        <v>9.3320701091897801E-2</v>
      </c>
      <c r="AW10" s="17">
        <v>8.2518147405823E-2</v>
      </c>
      <c r="AX10" s="17">
        <v>9.3603438370047906E-2</v>
      </c>
      <c r="AY10" s="17">
        <v>6.1604431946219E-2</v>
      </c>
      <c r="AZ10" s="17">
        <v>7.4415360221555302E-2</v>
      </c>
      <c r="BA10" s="17">
        <v>1.9507769411495401E-2</v>
      </c>
      <c r="BB10" s="17"/>
      <c r="BC10" s="17">
        <v>7.3301414924762998E-2</v>
      </c>
      <c r="BD10" s="17">
        <v>9.1321276851051306E-2</v>
      </c>
      <c r="BE10" s="17">
        <v>8.0190557744085303E-2</v>
      </c>
      <c r="BF10" s="17">
        <v>6.9474893850195701E-2</v>
      </c>
      <c r="BG10" s="17">
        <v>0.11229190944662799</v>
      </c>
    </row>
    <row r="11" spans="2:59" x14ac:dyDescent="0.35">
      <c r="B11" s="18" t="s">
        <v>692</v>
      </c>
      <c r="C11" s="17">
        <v>0.14690387924260201</v>
      </c>
      <c r="D11" s="17">
        <v>0.15389549938765801</v>
      </c>
      <c r="E11" s="17">
        <v>0.14124268519816699</v>
      </c>
      <c r="F11" s="17"/>
      <c r="G11" s="17">
        <v>0.150333585102122</v>
      </c>
      <c r="H11" s="17">
        <v>0.16158023266801699</v>
      </c>
      <c r="I11" s="17">
        <v>0.16722603729605801</v>
      </c>
      <c r="J11" s="17">
        <v>0.12079081151749101</v>
      </c>
      <c r="K11" s="17">
        <v>0.16459196384696301</v>
      </c>
      <c r="L11" s="17">
        <v>0.125460822297467</v>
      </c>
      <c r="M11" s="17"/>
      <c r="N11" s="17">
        <v>0.151702774392899</v>
      </c>
      <c r="O11" s="17">
        <v>0.168795486750524</v>
      </c>
      <c r="P11" s="17">
        <v>0.127949141327872</v>
      </c>
      <c r="Q11" s="17">
        <v>0.135918961030772</v>
      </c>
      <c r="R11" s="17"/>
      <c r="S11" s="17">
        <v>0.196294105275997</v>
      </c>
      <c r="T11" s="17">
        <v>0.11782338810498701</v>
      </c>
      <c r="U11" s="17">
        <v>0.14504480980347301</v>
      </c>
      <c r="V11" s="17">
        <v>0.112235873707153</v>
      </c>
      <c r="W11" s="17">
        <v>0.17334765011488101</v>
      </c>
      <c r="X11" s="17">
        <v>0.16729191711482999</v>
      </c>
      <c r="Y11" s="17">
        <v>0.126645389705173</v>
      </c>
      <c r="Z11" s="17">
        <v>0.121463176014002</v>
      </c>
      <c r="AA11" s="17">
        <v>0.158867429868921</v>
      </c>
      <c r="AB11" s="17">
        <v>0.120976510579742</v>
      </c>
      <c r="AC11" s="17">
        <v>0.116839011122992</v>
      </c>
      <c r="AD11" s="17">
        <v>0.20008093727242701</v>
      </c>
      <c r="AE11" s="17"/>
      <c r="AF11" s="17">
        <v>0.12667603525666399</v>
      </c>
      <c r="AG11" s="17">
        <v>0.17127738431846001</v>
      </c>
      <c r="AH11" s="17">
        <v>0.104646760258421</v>
      </c>
      <c r="AI11" s="17"/>
      <c r="AJ11" s="17">
        <v>0.13638766213527401</v>
      </c>
      <c r="AK11" s="17">
        <v>0.15481671760032301</v>
      </c>
      <c r="AL11" s="17">
        <v>0.16311463122484399</v>
      </c>
      <c r="AM11" s="17">
        <v>0.137108211842672</v>
      </c>
      <c r="AN11" s="17">
        <v>0.12925478497731299</v>
      </c>
      <c r="AO11" s="17"/>
      <c r="AP11" s="17">
        <v>0.14823466289304599</v>
      </c>
      <c r="AQ11" s="17">
        <v>0.16120459087077799</v>
      </c>
      <c r="AR11" s="17">
        <v>0.15127978428883199</v>
      </c>
      <c r="AS11" s="17">
        <v>0.13112894843272699</v>
      </c>
      <c r="AT11" s="17">
        <v>0.13848663951149101</v>
      </c>
      <c r="AU11" s="17"/>
      <c r="AV11" s="17">
        <v>0.161629651200321</v>
      </c>
      <c r="AW11" s="17">
        <v>0.13235128008538299</v>
      </c>
      <c r="AX11" s="17">
        <v>0.16590743211043399</v>
      </c>
      <c r="AY11" s="17">
        <v>0.122846228466703</v>
      </c>
      <c r="AZ11" s="17">
        <v>0.17048539274761601</v>
      </c>
      <c r="BA11" s="17">
        <v>0.14759116977494799</v>
      </c>
      <c r="BB11" s="17"/>
      <c r="BC11" s="17">
        <v>9.7369116820796298E-2</v>
      </c>
      <c r="BD11" s="17">
        <v>0.16545482761612901</v>
      </c>
      <c r="BE11" s="17">
        <v>0.16213727537113001</v>
      </c>
      <c r="BF11" s="17">
        <v>0.15867825659977799</v>
      </c>
      <c r="BG11" s="17">
        <v>9.2303364713558295E-2</v>
      </c>
    </row>
    <row r="12" spans="2:59" x14ac:dyDescent="0.35">
      <c r="B12" s="18" t="s">
        <v>691</v>
      </c>
      <c r="C12" s="17">
        <v>0.217672354812048</v>
      </c>
      <c r="D12" s="17">
        <v>0.23134719713190899</v>
      </c>
      <c r="E12" s="17">
        <v>0.204924396586043</v>
      </c>
      <c r="F12" s="17"/>
      <c r="G12" s="17">
        <v>0.243233815282345</v>
      </c>
      <c r="H12" s="17">
        <v>0.191191550905874</v>
      </c>
      <c r="I12" s="17">
        <v>0.19930098916667699</v>
      </c>
      <c r="J12" s="17">
        <v>0.20887961054107801</v>
      </c>
      <c r="K12" s="17">
        <v>0.205914845668073</v>
      </c>
      <c r="L12" s="17">
        <v>0.25197597431808899</v>
      </c>
      <c r="M12" s="17"/>
      <c r="N12" s="17">
        <v>0.21882268062403201</v>
      </c>
      <c r="O12" s="17">
        <v>0.21320146159652401</v>
      </c>
      <c r="P12" s="17">
        <v>0.218045976188734</v>
      </c>
      <c r="Q12" s="17">
        <v>0.21919786627912699</v>
      </c>
      <c r="R12" s="17"/>
      <c r="S12" s="17">
        <v>0.215322714416053</v>
      </c>
      <c r="T12" s="17">
        <v>0.20629321547909299</v>
      </c>
      <c r="U12" s="17">
        <v>0.20097917912528601</v>
      </c>
      <c r="V12" s="17">
        <v>0.17993790391217901</v>
      </c>
      <c r="W12" s="17">
        <v>0.268193123419456</v>
      </c>
      <c r="X12" s="17">
        <v>0.19811250506323899</v>
      </c>
      <c r="Y12" s="17">
        <v>0.25771018104698901</v>
      </c>
      <c r="Z12" s="17">
        <v>0.24156174931461899</v>
      </c>
      <c r="AA12" s="17">
        <v>0.20056190092287801</v>
      </c>
      <c r="AB12" s="17">
        <v>0.24755631059178701</v>
      </c>
      <c r="AC12" s="17">
        <v>0.21498317201432701</v>
      </c>
      <c r="AD12" s="17">
        <v>0.215234385923921</v>
      </c>
      <c r="AE12" s="17"/>
      <c r="AF12" s="17">
        <v>0.20414577173960699</v>
      </c>
      <c r="AG12" s="17">
        <v>0.226900576170288</v>
      </c>
      <c r="AH12" s="17">
        <v>0.226904719420153</v>
      </c>
      <c r="AI12" s="17"/>
      <c r="AJ12" s="17">
        <v>0.206290940997198</v>
      </c>
      <c r="AK12" s="17">
        <v>0.21490498570444899</v>
      </c>
      <c r="AL12" s="17">
        <v>0.266426227003837</v>
      </c>
      <c r="AM12" s="17">
        <v>0.242729883757867</v>
      </c>
      <c r="AN12" s="17">
        <v>0.21549671313360799</v>
      </c>
      <c r="AO12" s="17"/>
      <c r="AP12" s="17">
        <v>0.20060207740618999</v>
      </c>
      <c r="AQ12" s="17">
        <v>0.222630323561543</v>
      </c>
      <c r="AR12" s="17">
        <v>0.286683632516822</v>
      </c>
      <c r="AS12" s="17">
        <v>0.18639598572573399</v>
      </c>
      <c r="AT12" s="17">
        <v>0.18675894987886199</v>
      </c>
      <c r="AU12" s="17"/>
      <c r="AV12" s="17">
        <v>0.22531946937539701</v>
      </c>
      <c r="AW12" s="17">
        <v>0.19641009816955901</v>
      </c>
      <c r="AX12" s="17">
        <v>0.27163008806315803</v>
      </c>
      <c r="AY12" s="17">
        <v>0.19738362468307899</v>
      </c>
      <c r="AZ12" s="17">
        <v>0.16353307879814699</v>
      </c>
      <c r="BA12" s="17">
        <v>0.26168497514231698</v>
      </c>
      <c r="BB12" s="17"/>
      <c r="BC12" s="17">
        <v>0.22216736774911999</v>
      </c>
      <c r="BD12" s="17">
        <v>0.21532561732320299</v>
      </c>
      <c r="BE12" s="17">
        <v>0.22892940469408199</v>
      </c>
      <c r="BF12" s="17">
        <v>0.174939378888228</v>
      </c>
      <c r="BG12" s="17">
        <v>0.290916517006784</v>
      </c>
    </row>
    <row r="13" spans="2:59" x14ac:dyDescent="0.35">
      <c r="B13" s="18" t="s">
        <v>690</v>
      </c>
      <c r="C13" s="17">
        <v>0.215675915325239</v>
      </c>
      <c r="D13" s="17">
        <v>0.21130073444175401</v>
      </c>
      <c r="E13" s="17">
        <v>0.219364146028067</v>
      </c>
      <c r="F13" s="17"/>
      <c r="G13" s="17">
        <v>0.204461362809848</v>
      </c>
      <c r="H13" s="17">
        <v>0.229299132319638</v>
      </c>
      <c r="I13" s="17">
        <v>0.21825301600949601</v>
      </c>
      <c r="J13" s="17">
        <v>0.24772165497392301</v>
      </c>
      <c r="K13" s="17">
        <v>0.19525694545877301</v>
      </c>
      <c r="L13" s="17">
        <v>0.197838439188042</v>
      </c>
      <c r="M13" s="17"/>
      <c r="N13" s="17">
        <v>0.22428543965581499</v>
      </c>
      <c r="O13" s="17">
        <v>0.21584725650400299</v>
      </c>
      <c r="P13" s="17">
        <v>0.21659608443349801</v>
      </c>
      <c r="Q13" s="17">
        <v>0.205840900505773</v>
      </c>
      <c r="R13" s="17"/>
      <c r="S13" s="17">
        <v>0.221382336954106</v>
      </c>
      <c r="T13" s="17">
        <v>0.239624854717709</v>
      </c>
      <c r="U13" s="17">
        <v>0.18517090640332801</v>
      </c>
      <c r="V13" s="17">
        <v>0.28054837081956202</v>
      </c>
      <c r="W13" s="17">
        <v>0.17792314026822401</v>
      </c>
      <c r="X13" s="17">
        <v>0.27449623554973701</v>
      </c>
      <c r="Y13" s="17">
        <v>0.18284503806604899</v>
      </c>
      <c r="Z13" s="17">
        <v>0.26641600120588199</v>
      </c>
      <c r="AA13" s="17">
        <v>0.16589127895580599</v>
      </c>
      <c r="AB13" s="17">
        <v>0.18847053257972801</v>
      </c>
      <c r="AC13" s="17">
        <v>0.233977812049637</v>
      </c>
      <c r="AD13" s="17">
        <v>0.13726210852813001</v>
      </c>
      <c r="AE13" s="17"/>
      <c r="AF13" s="17">
        <v>0.22989724590372501</v>
      </c>
      <c r="AG13" s="17">
        <v>0.19988847335208801</v>
      </c>
      <c r="AH13" s="17">
        <v>0.22224306059908899</v>
      </c>
      <c r="AI13" s="17"/>
      <c r="AJ13" s="17">
        <v>0.21976393718957499</v>
      </c>
      <c r="AK13" s="17">
        <v>0.222439225690543</v>
      </c>
      <c r="AL13" s="17">
        <v>0.17967780178104001</v>
      </c>
      <c r="AM13" s="17">
        <v>0.21997710703092099</v>
      </c>
      <c r="AN13" s="17">
        <v>0.21592034587210801</v>
      </c>
      <c r="AO13" s="17"/>
      <c r="AP13" s="17">
        <v>0.210580582104857</v>
      </c>
      <c r="AQ13" s="17">
        <v>0.21324678364012101</v>
      </c>
      <c r="AR13" s="17">
        <v>0.225548338453011</v>
      </c>
      <c r="AS13" s="17">
        <v>0.22502390278128101</v>
      </c>
      <c r="AT13" s="17">
        <v>0.16939145557405899</v>
      </c>
      <c r="AU13" s="17"/>
      <c r="AV13" s="17">
        <v>0.217270294590622</v>
      </c>
      <c r="AW13" s="17">
        <v>0.23638784103840901</v>
      </c>
      <c r="AX13" s="17">
        <v>0.16188873112496299</v>
      </c>
      <c r="AY13" s="17">
        <v>0.21459068168832701</v>
      </c>
      <c r="AZ13" s="17">
        <v>0.211953212801583</v>
      </c>
      <c r="BA13" s="17">
        <v>0.23404702144242401</v>
      </c>
      <c r="BB13" s="17"/>
      <c r="BC13" s="17">
        <v>0.20847246978690201</v>
      </c>
      <c r="BD13" s="17">
        <v>0.235329200276502</v>
      </c>
      <c r="BE13" s="17">
        <v>0.19131642381304301</v>
      </c>
      <c r="BF13" s="17">
        <v>0.26071829500331001</v>
      </c>
      <c r="BG13" s="17">
        <v>8.5610201305827999E-2</v>
      </c>
    </row>
    <row r="14" spans="2:59" x14ac:dyDescent="0.35">
      <c r="B14" s="18" t="s">
        <v>689</v>
      </c>
      <c r="C14" s="17">
        <v>0.12079732929404099</v>
      </c>
      <c r="D14" s="17">
        <v>0.111581039038412</v>
      </c>
      <c r="E14" s="17">
        <v>0.130740074615115</v>
      </c>
      <c r="F14" s="17"/>
      <c r="G14" s="17">
        <v>0.121016361403814</v>
      </c>
      <c r="H14" s="17">
        <v>0.167476026567492</v>
      </c>
      <c r="I14" s="17">
        <v>0.118231103014206</v>
      </c>
      <c r="J14" s="17">
        <v>0.106982590905809</v>
      </c>
      <c r="K14" s="17">
        <v>9.6448179132589698E-2</v>
      </c>
      <c r="L14" s="17">
        <v>0.112486200773964</v>
      </c>
      <c r="M14" s="17"/>
      <c r="N14" s="17">
        <v>0.13858934436470399</v>
      </c>
      <c r="O14" s="17">
        <v>0.101456704046993</v>
      </c>
      <c r="P14" s="17">
        <v>0.122712500522369</v>
      </c>
      <c r="Q14" s="17">
        <v>0.120292690093802</v>
      </c>
      <c r="R14" s="17"/>
      <c r="S14" s="17">
        <v>0.108599033895733</v>
      </c>
      <c r="T14" s="17">
        <v>0.103439042890572</v>
      </c>
      <c r="U14" s="17">
        <v>0.12682381156960601</v>
      </c>
      <c r="V14" s="17">
        <v>9.75274977074303E-2</v>
      </c>
      <c r="W14" s="17">
        <v>0.13164316652070601</v>
      </c>
      <c r="X14" s="17">
        <v>0.12659656207064399</v>
      </c>
      <c r="Y14" s="17">
        <v>0.15156675967198499</v>
      </c>
      <c r="Z14" s="17">
        <v>0.117888559673326</v>
      </c>
      <c r="AA14" s="17">
        <v>0.116375999872482</v>
      </c>
      <c r="AB14" s="17">
        <v>0.13442764087361</v>
      </c>
      <c r="AC14" s="17">
        <v>0.14684068537084</v>
      </c>
      <c r="AD14" s="17">
        <v>0.117344663142914</v>
      </c>
      <c r="AE14" s="17"/>
      <c r="AF14" s="17">
        <v>0.13051507413889399</v>
      </c>
      <c r="AG14" s="17">
        <v>0.115442357027546</v>
      </c>
      <c r="AH14" s="17">
        <v>0.13652093264006099</v>
      </c>
      <c r="AI14" s="17"/>
      <c r="AJ14" s="17">
        <v>0.126007640626774</v>
      </c>
      <c r="AK14" s="17">
        <v>0.14851740551255899</v>
      </c>
      <c r="AL14" s="17">
        <v>6.1247970021621197E-2</v>
      </c>
      <c r="AM14" s="17">
        <v>0.139416543006987</v>
      </c>
      <c r="AN14" s="17">
        <v>9.6942892682640697E-2</v>
      </c>
      <c r="AO14" s="17"/>
      <c r="AP14" s="17">
        <v>0.12550604011216199</v>
      </c>
      <c r="AQ14" s="17">
        <v>0.13545537031274699</v>
      </c>
      <c r="AR14" s="17">
        <v>6.6486489136430293E-2</v>
      </c>
      <c r="AS14" s="17">
        <v>0.14574683610469399</v>
      </c>
      <c r="AT14" s="17">
        <v>0.133932207681599</v>
      </c>
      <c r="AU14" s="17"/>
      <c r="AV14" s="17">
        <v>0.132126343347263</v>
      </c>
      <c r="AW14" s="17">
        <v>0.12885826873387399</v>
      </c>
      <c r="AX14" s="17">
        <v>8.2839476365485207E-2</v>
      </c>
      <c r="AY14" s="17">
        <v>0.15799375339399799</v>
      </c>
      <c r="AZ14" s="17">
        <v>0.12057326776207999</v>
      </c>
      <c r="BA14" s="17">
        <v>9.1875462314483305E-2</v>
      </c>
      <c r="BB14" s="17"/>
      <c r="BC14" s="17">
        <v>0.13220974734180099</v>
      </c>
      <c r="BD14" s="17">
        <v>7.6109161290025595E-2</v>
      </c>
      <c r="BE14" s="17">
        <v>0.143806600484849</v>
      </c>
      <c r="BF14" s="17">
        <v>0.15595221013087199</v>
      </c>
      <c r="BG14" s="17">
        <v>0.10612561867649301</v>
      </c>
    </row>
    <row r="15" spans="2:59" x14ac:dyDescent="0.35">
      <c r="B15" s="18" t="s">
        <v>806</v>
      </c>
      <c r="C15" s="17">
        <v>8.8289032068470594E-2</v>
      </c>
      <c r="D15" s="17">
        <v>8.6325292801063394E-2</v>
      </c>
      <c r="E15" s="17">
        <v>8.9162643437970299E-2</v>
      </c>
      <c r="F15" s="17"/>
      <c r="G15" s="17">
        <v>9.2500586985442196E-2</v>
      </c>
      <c r="H15" s="17">
        <v>7.2375528529366198E-2</v>
      </c>
      <c r="I15" s="17">
        <v>8.6329186904734997E-2</v>
      </c>
      <c r="J15" s="17">
        <v>8.4933882844768396E-2</v>
      </c>
      <c r="K15" s="17">
        <v>7.9989086905920798E-2</v>
      </c>
      <c r="L15" s="17">
        <v>0.10825336703835101</v>
      </c>
      <c r="M15" s="17"/>
      <c r="N15" s="17">
        <v>7.30186938789118E-2</v>
      </c>
      <c r="O15" s="17">
        <v>7.9113529935429999E-2</v>
      </c>
      <c r="P15" s="17">
        <v>0.115349924376718</v>
      </c>
      <c r="Q15" s="17">
        <v>9.0680057011103696E-2</v>
      </c>
      <c r="R15" s="17"/>
      <c r="S15" s="17">
        <v>0.109172046635905</v>
      </c>
      <c r="T15" s="17">
        <v>0.100122944926301</v>
      </c>
      <c r="U15" s="17">
        <v>9.9050484712589398E-2</v>
      </c>
      <c r="V15" s="17">
        <v>9.1438612523111806E-2</v>
      </c>
      <c r="W15" s="17">
        <v>4.1585277240194903E-2</v>
      </c>
      <c r="X15" s="17">
        <v>5.9971918957504297E-2</v>
      </c>
      <c r="Y15" s="17">
        <v>9.6299499573253594E-2</v>
      </c>
      <c r="Z15" s="17">
        <v>3.3061972743595E-2</v>
      </c>
      <c r="AA15" s="17">
        <v>0.14933749033416999</v>
      </c>
      <c r="AB15" s="17">
        <v>4.8620779641422002E-2</v>
      </c>
      <c r="AC15" s="17">
        <v>8.8787455278973096E-2</v>
      </c>
      <c r="AD15" s="17">
        <v>4.1528588344052E-2</v>
      </c>
      <c r="AE15" s="17"/>
      <c r="AF15" s="17">
        <v>0.11249073639545799</v>
      </c>
      <c r="AG15" s="17">
        <v>7.8691835624144099E-2</v>
      </c>
      <c r="AH15" s="17">
        <v>5.8333651644782103E-2</v>
      </c>
      <c r="AI15" s="17"/>
      <c r="AJ15" s="17">
        <v>9.7672444098943004E-2</v>
      </c>
      <c r="AK15" s="17">
        <v>8.9378980196335903E-2</v>
      </c>
      <c r="AL15" s="17">
        <v>8.6576720376348795E-2</v>
      </c>
      <c r="AM15" s="17">
        <v>0.10801833771738099</v>
      </c>
      <c r="AN15" s="17">
        <v>7.1868737279533995E-2</v>
      </c>
      <c r="AO15" s="17"/>
      <c r="AP15" s="17">
        <v>0.103866396160549</v>
      </c>
      <c r="AQ15" s="17">
        <v>8.9603625586489793E-2</v>
      </c>
      <c r="AR15" s="17">
        <v>5.1824458385535101E-2</v>
      </c>
      <c r="AS15" s="17">
        <v>0.129278845135889</v>
      </c>
      <c r="AT15" s="17">
        <v>9.0235569479021199E-2</v>
      </c>
      <c r="AU15" s="17"/>
      <c r="AV15" s="17">
        <v>7.7764087474124097E-2</v>
      </c>
      <c r="AW15" s="17">
        <v>9.5389682758833805E-2</v>
      </c>
      <c r="AX15" s="17">
        <v>8.4046850445538293E-2</v>
      </c>
      <c r="AY15" s="17">
        <v>0.124854937974653</v>
      </c>
      <c r="AZ15" s="17">
        <v>8.4261331178875395E-2</v>
      </c>
      <c r="BA15" s="17">
        <v>6.1891453081228801E-2</v>
      </c>
      <c r="BB15" s="17"/>
      <c r="BC15" s="17">
        <v>0.119149325595216</v>
      </c>
      <c r="BD15" s="17">
        <v>8.4236888379393596E-2</v>
      </c>
      <c r="BE15" s="17">
        <v>7.0286437690866704E-2</v>
      </c>
      <c r="BF15" s="17">
        <v>7.3895793198523005E-2</v>
      </c>
      <c r="BG15" s="17">
        <v>9.9538275029399395E-2</v>
      </c>
    </row>
    <row r="16" spans="2:59" x14ac:dyDescent="0.35">
      <c r="B16" s="18" t="s">
        <v>123</v>
      </c>
      <c r="C16" s="19">
        <v>7.4542771686437304E-2</v>
      </c>
      <c r="D16" s="19">
        <v>5.6776556389057799E-2</v>
      </c>
      <c r="E16" s="19">
        <v>9.1658895657795197E-2</v>
      </c>
      <c r="F16" s="19"/>
      <c r="G16" s="19">
        <v>4.8112377405309902E-2</v>
      </c>
      <c r="H16" s="19">
        <v>4.0899118738330499E-2</v>
      </c>
      <c r="I16" s="19">
        <v>7.8002797987415606E-2</v>
      </c>
      <c r="J16" s="19">
        <v>7.1389500487500201E-2</v>
      </c>
      <c r="K16" s="19">
        <v>0.117474886546723</v>
      </c>
      <c r="L16" s="19">
        <v>9.0333910485927302E-2</v>
      </c>
      <c r="M16" s="19"/>
      <c r="N16" s="19">
        <v>4.9264599826006103E-2</v>
      </c>
      <c r="O16" s="19">
        <v>6.6166055789842707E-2</v>
      </c>
      <c r="P16" s="19">
        <v>0.107524508894771</v>
      </c>
      <c r="Q16" s="19">
        <v>8.1656899892949594E-2</v>
      </c>
      <c r="R16" s="19"/>
      <c r="S16" s="19">
        <v>3.9330434779894202E-2</v>
      </c>
      <c r="T16" s="19">
        <v>7.7680149231385304E-2</v>
      </c>
      <c r="U16" s="19">
        <v>5.7576545340045103E-2</v>
      </c>
      <c r="V16" s="19">
        <v>8.5899735194000307E-2</v>
      </c>
      <c r="W16" s="19">
        <v>5.4893870772298702E-2</v>
      </c>
      <c r="X16" s="19">
        <v>8.5295904644051901E-2</v>
      </c>
      <c r="Y16" s="19">
        <v>6.0407044752742702E-2</v>
      </c>
      <c r="Z16" s="19">
        <v>0.14369885053001599</v>
      </c>
      <c r="AA16" s="19">
        <v>7.3200754087480294E-2</v>
      </c>
      <c r="AB16" s="19">
        <v>0.10829444635483999</v>
      </c>
      <c r="AC16" s="19">
        <v>6.9992024674586997E-2</v>
      </c>
      <c r="AD16" s="19">
        <v>0.107965059051949</v>
      </c>
      <c r="AE16" s="19"/>
      <c r="AF16" s="19">
        <v>6.9263973401723106E-2</v>
      </c>
      <c r="AG16" s="19">
        <v>7.57942427426017E-2</v>
      </c>
      <c r="AH16" s="19">
        <v>0.101959112597259</v>
      </c>
      <c r="AI16" s="19"/>
      <c r="AJ16" s="19">
        <v>8.4701275001584905E-2</v>
      </c>
      <c r="AK16" s="19">
        <v>3.92659357754832E-2</v>
      </c>
      <c r="AL16" s="19">
        <v>7.45789440209388E-2</v>
      </c>
      <c r="AM16" s="19">
        <v>5.0571253982389999E-2</v>
      </c>
      <c r="AN16" s="19">
        <v>0.100411954559497</v>
      </c>
      <c r="AO16" s="19"/>
      <c r="AP16" s="19">
        <v>8.5543002209053101E-2</v>
      </c>
      <c r="AQ16" s="19">
        <v>4.9315412578926202E-2</v>
      </c>
      <c r="AR16" s="19">
        <v>7.2943803548577102E-2</v>
      </c>
      <c r="AS16" s="19">
        <v>5.8247820586675401E-2</v>
      </c>
      <c r="AT16" s="19">
        <v>0.17107166478778801</v>
      </c>
      <c r="AU16" s="19"/>
      <c r="AV16" s="19">
        <v>4.1173762937329599E-2</v>
      </c>
      <c r="AW16" s="19">
        <v>7.2452730753426398E-2</v>
      </c>
      <c r="AX16" s="19">
        <v>5.8150049236057003E-2</v>
      </c>
      <c r="AY16" s="19">
        <v>5.9664120520499603E-2</v>
      </c>
      <c r="AZ16" s="19">
        <v>0.126286550672319</v>
      </c>
      <c r="BA16" s="19">
        <v>0.171328506927936</v>
      </c>
      <c r="BB16" s="19"/>
      <c r="BC16" s="19">
        <v>0.100527587053807</v>
      </c>
      <c r="BD16" s="19">
        <v>8.2584397247100497E-2</v>
      </c>
      <c r="BE16" s="19">
        <v>6.1683921166689998E-2</v>
      </c>
      <c r="BF16" s="19">
        <v>4.7610670819516102E-2</v>
      </c>
      <c r="BG16" s="19">
        <v>8.3243069673928305E-2</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4.16455273453534E-2</v>
      </c>
      <c r="D9" s="17">
        <v>4.78719078988495E-2</v>
      </c>
      <c r="E9" s="17">
        <v>3.5900544535447602E-2</v>
      </c>
      <c r="F9" s="17"/>
      <c r="G9" s="17">
        <v>3.1061307091181701E-2</v>
      </c>
      <c r="H9" s="17">
        <v>2.8279614098891601E-2</v>
      </c>
      <c r="I9" s="17">
        <v>5.7669914399500699E-2</v>
      </c>
      <c r="J9" s="17">
        <v>4.5790411153927499E-2</v>
      </c>
      <c r="K9" s="17">
        <v>4.0311762067104399E-2</v>
      </c>
      <c r="L9" s="17">
        <v>4.4077129816654598E-2</v>
      </c>
      <c r="M9" s="17"/>
      <c r="N9" s="17">
        <v>3.9102415913820097E-2</v>
      </c>
      <c r="O9" s="17">
        <v>4.2679971440768898E-2</v>
      </c>
      <c r="P9" s="17">
        <v>3.5366441868375398E-2</v>
      </c>
      <c r="Q9" s="17">
        <v>4.8910643532546802E-2</v>
      </c>
      <c r="R9" s="17"/>
      <c r="S9" s="17">
        <v>4.5476393333268597E-2</v>
      </c>
      <c r="T9" s="17">
        <v>3.4866143723337101E-2</v>
      </c>
      <c r="U9" s="17">
        <v>3.9077584198665999E-2</v>
      </c>
      <c r="V9" s="17">
        <v>5.4457209249378101E-2</v>
      </c>
      <c r="W9" s="17">
        <v>2.0932599717214399E-2</v>
      </c>
      <c r="X9" s="17">
        <v>2.1557014453284101E-2</v>
      </c>
      <c r="Y9" s="17">
        <v>5.10851099193535E-2</v>
      </c>
      <c r="Z9" s="17">
        <v>6.9812160106524995E-2</v>
      </c>
      <c r="AA9" s="17">
        <v>2.4574200304609401E-2</v>
      </c>
      <c r="AB9" s="17">
        <v>6.4886789617934995E-2</v>
      </c>
      <c r="AC9" s="17">
        <v>5.95532197509476E-2</v>
      </c>
      <c r="AD9" s="17">
        <v>3.03745011613685E-2</v>
      </c>
      <c r="AE9" s="17"/>
      <c r="AF9" s="17">
        <v>4.91451776428748E-2</v>
      </c>
      <c r="AG9" s="17">
        <v>3.3804959690305302E-2</v>
      </c>
      <c r="AH9" s="17">
        <v>3.9883975853635102E-2</v>
      </c>
      <c r="AI9" s="17"/>
      <c r="AJ9" s="17">
        <v>4.5214532994763301E-2</v>
      </c>
      <c r="AK9" s="17">
        <v>1.8052846572752301E-2</v>
      </c>
      <c r="AL9" s="17">
        <v>2.26604848948226E-2</v>
      </c>
      <c r="AM9" s="17">
        <v>9.7178659789676894E-2</v>
      </c>
      <c r="AN9" s="17">
        <v>4.7939804620308599E-2</v>
      </c>
      <c r="AO9" s="17"/>
      <c r="AP9" s="17">
        <v>4.4847101875727102E-2</v>
      </c>
      <c r="AQ9" s="17">
        <v>2.53831001565837E-2</v>
      </c>
      <c r="AR9" s="17">
        <v>2.9737230466205401E-2</v>
      </c>
      <c r="AS9" s="17">
        <v>6.1012716738125597E-2</v>
      </c>
      <c r="AT9" s="17">
        <v>2.9540403528081599E-2</v>
      </c>
      <c r="AU9" s="17"/>
      <c r="AV9" s="17">
        <v>2.2591172468742499E-2</v>
      </c>
      <c r="AW9" s="17">
        <v>4.8442730441303497E-2</v>
      </c>
      <c r="AX9" s="17">
        <v>3.4247262997438702E-2</v>
      </c>
      <c r="AY9" s="17">
        <v>6.4910306603577994E-2</v>
      </c>
      <c r="AZ9" s="17">
        <v>2.9744949074397599E-2</v>
      </c>
      <c r="BA9" s="17">
        <v>1.4991011213036099E-2</v>
      </c>
      <c r="BB9" s="17"/>
      <c r="BC9" s="17">
        <v>4.3335056532858102E-2</v>
      </c>
      <c r="BD9" s="17">
        <v>4.73750072137918E-2</v>
      </c>
      <c r="BE9" s="17">
        <v>4.3886243726068697E-2</v>
      </c>
      <c r="BF9" s="17">
        <v>3.9421301166677997E-2</v>
      </c>
      <c r="BG9" s="17">
        <v>3.08874457766956E-2</v>
      </c>
    </row>
    <row r="10" spans="2:59" x14ac:dyDescent="0.35">
      <c r="B10" s="18" t="s">
        <v>598</v>
      </c>
      <c r="C10" s="17">
        <v>5.0964896222886899E-2</v>
      </c>
      <c r="D10" s="17">
        <v>5.9685128230256297E-2</v>
      </c>
      <c r="E10" s="17">
        <v>4.2860816308415497E-2</v>
      </c>
      <c r="F10" s="17"/>
      <c r="G10" s="17">
        <v>5.6048095642719599E-2</v>
      </c>
      <c r="H10" s="17">
        <v>4.2665177507038701E-2</v>
      </c>
      <c r="I10" s="17">
        <v>4.6881371317037901E-2</v>
      </c>
      <c r="J10" s="17">
        <v>6.5648025666840804E-2</v>
      </c>
      <c r="K10" s="17">
        <v>5.4186478498975697E-2</v>
      </c>
      <c r="L10" s="17">
        <v>4.3551444266530299E-2</v>
      </c>
      <c r="M10" s="17"/>
      <c r="N10" s="17">
        <v>5.8429617249439902E-2</v>
      </c>
      <c r="O10" s="17">
        <v>5.5389509635888297E-2</v>
      </c>
      <c r="P10" s="17">
        <v>3.7114900914479401E-2</v>
      </c>
      <c r="Q10" s="17">
        <v>5.05925527062814E-2</v>
      </c>
      <c r="R10" s="17"/>
      <c r="S10" s="17">
        <v>4.2200538756178199E-2</v>
      </c>
      <c r="T10" s="17">
        <v>4.4671084443908597E-2</v>
      </c>
      <c r="U10" s="17">
        <v>6.8538533909387397E-2</v>
      </c>
      <c r="V10" s="17">
        <v>3.2030667655013299E-2</v>
      </c>
      <c r="W10" s="17">
        <v>4.8266443357897502E-2</v>
      </c>
      <c r="X10" s="17">
        <v>6.0218295625951303E-2</v>
      </c>
      <c r="Y10" s="17">
        <v>4.7488780061228801E-2</v>
      </c>
      <c r="Z10" s="17">
        <v>5.14690052687342E-2</v>
      </c>
      <c r="AA10" s="17">
        <v>5.7590869811747901E-2</v>
      </c>
      <c r="AB10" s="17">
        <v>6.3708889743760905E-2</v>
      </c>
      <c r="AC10" s="17">
        <v>3.6743387857058003E-2</v>
      </c>
      <c r="AD10" s="17">
        <v>7.7668937784324502E-2</v>
      </c>
      <c r="AE10" s="17"/>
      <c r="AF10" s="17">
        <v>4.67286619897605E-2</v>
      </c>
      <c r="AG10" s="17">
        <v>5.6944369478217197E-2</v>
      </c>
      <c r="AH10" s="17">
        <v>3.6934280247239798E-2</v>
      </c>
      <c r="AI10" s="17"/>
      <c r="AJ10" s="17">
        <v>3.73393771304966E-2</v>
      </c>
      <c r="AK10" s="17">
        <v>4.9726163069064598E-2</v>
      </c>
      <c r="AL10" s="17">
        <v>7.5580003819660999E-2</v>
      </c>
      <c r="AM10" s="17">
        <v>0.12801339275276899</v>
      </c>
      <c r="AN10" s="17">
        <v>6.0237440477625699E-2</v>
      </c>
      <c r="AO10" s="17"/>
      <c r="AP10" s="17">
        <v>2.51711571114938E-2</v>
      </c>
      <c r="AQ10" s="17">
        <v>5.2036692989708602E-2</v>
      </c>
      <c r="AR10" s="17">
        <v>5.14106598350174E-2</v>
      </c>
      <c r="AS10" s="17">
        <v>6.0338970331221903E-2</v>
      </c>
      <c r="AT10" s="17">
        <v>7.5038436490218505E-2</v>
      </c>
      <c r="AU10" s="17"/>
      <c r="AV10" s="17">
        <v>5.3573388628238697E-2</v>
      </c>
      <c r="AW10" s="17">
        <v>3.7914650702899698E-2</v>
      </c>
      <c r="AX10" s="17">
        <v>7.6295219858357993E-2</v>
      </c>
      <c r="AY10" s="17">
        <v>4.2369499299866102E-2</v>
      </c>
      <c r="AZ10" s="17">
        <v>7.38469897069743E-2</v>
      </c>
      <c r="BA10" s="17">
        <v>4.0128621177366097E-2</v>
      </c>
      <c r="BB10" s="17"/>
      <c r="BC10" s="17">
        <v>4.8464161024076802E-2</v>
      </c>
      <c r="BD10" s="17">
        <v>4.0854112706809199E-2</v>
      </c>
      <c r="BE10" s="17">
        <v>5.9854415876499902E-2</v>
      </c>
      <c r="BF10" s="17">
        <v>5.6929055275585297E-2</v>
      </c>
      <c r="BG10" s="17">
        <v>5.8219411821058997E-2</v>
      </c>
    </row>
    <row r="11" spans="2:59" x14ac:dyDescent="0.35">
      <c r="B11" s="18" t="s">
        <v>692</v>
      </c>
      <c r="C11" s="17">
        <v>9.0550765800710101E-2</v>
      </c>
      <c r="D11" s="17">
        <v>9.7205483200276402E-2</v>
      </c>
      <c r="E11" s="17">
        <v>8.47737102065384E-2</v>
      </c>
      <c r="F11" s="17"/>
      <c r="G11" s="17">
        <v>7.0962070417547596E-2</v>
      </c>
      <c r="H11" s="17">
        <v>7.5188137047821901E-2</v>
      </c>
      <c r="I11" s="17">
        <v>9.3114687099624505E-2</v>
      </c>
      <c r="J11" s="17">
        <v>8.3010210737830895E-2</v>
      </c>
      <c r="K11" s="17">
        <v>0.113688703855642</v>
      </c>
      <c r="L11" s="17">
        <v>0.104552535796572</v>
      </c>
      <c r="M11" s="17"/>
      <c r="N11" s="17">
        <v>8.2249164810907896E-2</v>
      </c>
      <c r="O11" s="17">
        <v>8.7677957564232606E-2</v>
      </c>
      <c r="P11" s="17">
        <v>0.106760471504296</v>
      </c>
      <c r="Q11" s="17">
        <v>8.8419169953724897E-2</v>
      </c>
      <c r="R11" s="17"/>
      <c r="S11" s="17">
        <v>7.1858215687307297E-2</v>
      </c>
      <c r="T11" s="17">
        <v>8.8697197836981101E-2</v>
      </c>
      <c r="U11" s="17">
        <v>0.10491315592742</v>
      </c>
      <c r="V11" s="17">
        <v>0.113999040280742</v>
      </c>
      <c r="W11" s="17">
        <v>9.4932357986917598E-2</v>
      </c>
      <c r="X11" s="17">
        <v>0.104267571459769</v>
      </c>
      <c r="Y11" s="17">
        <v>9.1324508821686703E-2</v>
      </c>
      <c r="Z11" s="17">
        <v>0.106643169928425</v>
      </c>
      <c r="AA11" s="17">
        <v>0.115850538083347</v>
      </c>
      <c r="AB11" s="17">
        <v>6.3048790626279896E-2</v>
      </c>
      <c r="AC11" s="17">
        <v>6.14129245359889E-2</v>
      </c>
      <c r="AD11" s="17">
        <v>4.0888972672028998E-2</v>
      </c>
      <c r="AE11" s="17"/>
      <c r="AF11" s="17">
        <v>9.8278840951991006E-2</v>
      </c>
      <c r="AG11" s="17">
        <v>9.2149874269350507E-2</v>
      </c>
      <c r="AH11" s="17">
        <v>7.8149472079729596E-2</v>
      </c>
      <c r="AI11" s="17"/>
      <c r="AJ11" s="17">
        <v>9.6740605209632999E-2</v>
      </c>
      <c r="AK11" s="17">
        <v>8.0774672250635504E-2</v>
      </c>
      <c r="AL11" s="17">
        <v>0.184936766321003</v>
      </c>
      <c r="AM11" s="17">
        <v>9.1183922713577198E-2</v>
      </c>
      <c r="AN11" s="17">
        <v>8.6958508592665004E-2</v>
      </c>
      <c r="AO11" s="17"/>
      <c r="AP11" s="17">
        <v>0.11191497468063299</v>
      </c>
      <c r="AQ11" s="17">
        <v>7.2988049353819306E-2</v>
      </c>
      <c r="AR11" s="17">
        <v>0.122114263941086</v>
      </c>
      <c r="AS11" s="17">
        <v>9.2322500671791E-2</v>
      </c>
      <c r="AT11" s="17">
        <v>5.16631574837354E-2</v>
      </c>
      <c r="AU11" s="17"/>
      <c r="AV11" s="17">
        <v>7.5920086989916105E-2</v>
      </c>
      <c r="AW11" s="17">
        <v>0.10335198096373099</v>
      </c>
      <c r="AX11" s="17">
        <v>0.13500019156881099</v>
      </c>
      <c r="AY11" s="17">
        <v>8.4786555295720697E-2</v>
      </c>
      <c r="AZ11" s="17">
        <v>7.2442571453960103E-2</v>
      </c>
      <c r="BA11" s="17">
        <v>7.6353893661144895E-2</v>
      </c>
      <c r="BB11" s="17"/>
      <c r="BC11" s="17">
        <v>8.7202071693295094E-2</v>
      </c>
      <c r="BD11" s="17">
        <v>0.12052374255192699</v>
      </c>
      <c r="BE11" s="17">
        <v>9.2133751749931297E-2</v>
      </c>
      <c r="BF11" s="17">
        <v>5.5191185217904698E-2</v>
      </c>
      <c r="BG11" s="17">
        <v>2.9664546797816001E-2</v>
      </c>
    </row>
    <row r="12" spans="2:59" x14ac:dyDescent="0.35">
      <c r="B12" s="18" t="s">
        <v>691</v>
      </c>
      <c r="C12" s="17">
        <v>0.24622284063879299</v>
      </c>
      <c r="D12" s="17">
        <v>0.229172093511366</v>
      </c>
      <c r="E12" s="17">
        <v>0.26367107053869399</v>
      </c>
      <c r="F12" s="17"/>
      <c r="G12" s="17">
        <v>0.27074851506643699</v>
      </c>
      <c r="H12" s="17">
        <v>0.227394838686589</v>
      </c>
      <c r="I12" s="17">
        <v>0.22519900572246801</v>
      </c>
      <c r="J12" s="17">
        <v>0.23479265146066799</v>
      </c>
      <c r="K12" s="17">
        <v>0.26349608895924198</v>
      </c>
      <c r="L12" s="17">
        <v>0.25978309091166601</v>
      </c>
      <c r="M12" s="17"/>
      <c r="N12" s="17">
        <v>0.24724317129009299</v>
      </c>
      <c r="O12" s="17">
        <v>0.24746789500335301</v>
      </c>
      <c r="P12" s="17">
        <v>0.230922971671424</v>
      </c>
      <c r="Q12" s="17">
        <v>0.257762765645842</v>
      </c>
      <c r="R12" s="17"/>
      <c r="S12" s="17">
        <v>0.28344072640724899</v>
      </c>
      <c r="T12" s="17">
        <v>0.25109002901794503</v>
      </c>
      <c r="U12" s="17">
        <v>0.26639986636198998</v>
      </c>
      <c r="V12" s="17">
        <v>0.216105372280261</v>
      </c>
      <c r="W12" s="17">
        <v>0.18887736335751101</v>
      </c>
      <c r="X12" s="17">
        <v>0.23689915836543801</v>
      </c>
      <c r="Y12" s="17">
        <v>0.24695768168554699</v>
      </c>
      <c r="Z12" s="17">
        <v>0.14781939464268001</v>
      </c>
      <c r="AA12" s="17">
        <v>0.226203557586141</v>
      </c>
      <c r="AB12" s="17">
        <v>0.256159407353515</v>
      </c>
      <c r="AC12" s="17">
        <v>0.30766679391817597</v>
      </c>
      <c r="AD12" s="17">
        <v>0.31915646771317802</v>
      </c>
      <c r="AE12" s="17"/>
      <c r="AF12" s="17">
        <v>0.24287724978713901</v>
      </c>
      <c r="AG12" s="17">
        <v>0.238767622865796</v>
      </c>
      <c r="AH12" s="17">
        <v>0.25260811587598703</v>
      </c>
      <c r="AI12" s="17"/>
      <c r="AJ12" s="17">
        <v>0.23793804029427301</v>
      </c>
      <c r="AK12" s="17">
        <v>0.23704549055705701</v>
      </c>
      <c r="AL12" s="17">
        <v>0.22925459688021699</v>
      </c>
      <c r="AM12" s="17">
        <v>0.23332918673335401</v>
      </c>
      <c r="AN12" s="17">
        <v>0.24982428319507799</v>
      </c>
      <c r="AO12" s="17"/>
      <c r="AP12" s="17">
        <v>0.25516302876591301</v>
      </c>
      <c r="AQ12" s="17">
        <v>0.234122516228151</v>
      </c>
      <c r="AR12" s="17">
        <v>0.24567823421114801</v>
      </c>
      <c r="AS12" s="17">
        <v>0.22878854907165699</v>
      </c>
      <c r="AT12" s="17">
        <v>0.240323941673276</v>
      </c>
      <c r="AU12" s="17"/>
      <c r="AV12" s="17">
        <v>0.227504442253888</v>
      </c>
      <c r="AW12" s="17">
        <v>0.25739590349449598</v>
      </c>
      <c r="AX12" s="17">
        <v>0.24145222207376099</v>
      </c>
      <c r="AY12" s="17">
        <v>0.22636445447607501</v>
      </c>
      <c r="AZ12" s="17">
        <v>0.216992603506064</v>
      </c>
      <c r="BA12" s="17">
        <v>0.34845888239494999</v>
      </c>
      <c r="BB12" s="17"/>
      <c r="BC12" s="17">
        <v>0.23880434029838901</v>
      </c>
      <c r="BD12" s="17">
        <v>0.23291682898368099</v>
      </c>
      <c r="BE12" s="17">
        <v>0.25040870303247698</v>
      </c>
      <c r="BF12" s="17">
        <v>0.25557888981648702</v>
      </c>
      <c r="BG12" s="17">
        <v>0.16004179182474901</v>
      </c>
    </row>
    <row r="13" spans="2:59" x14ac:dyDescent="0.35">
      <c r="B13" s="18" t="s">
        <v>690</v>
      </c>
      <c r="C13" s="17">
        <v>0.191698071326145</v>
      </c>
      <c r="D13" s="17">
        <v>0.17525553831069299</v>
      </c>
      <c r="E13" s="17">
        <v>0.206524277235445</v>
      </c>
      <c r="F13" s="17"/>
      <c r="G13" s="17">
        <v>0.24749084727928999</v>
      </c>
      <c r="H13" s="17">
        <v>0.249308299355647</v>
      </c>
      <c r="I13" s="17">
        <v>0.19349336923428401</v>
      </c>
      <c r="J13" s="17">
        <v>0.19521459543744099</v>
      </c>
      <c r="K13" s="17">
        <v>0.14419203944966499</v>
      </c>
      <c r="L13" s="17">
        <v>0.135374123425619</v>
      </c>
      <c r="M13" s="17"/>
      <c r="N13" s="17">
        <v>0.19003136217963201</v>
      </c>
      <c r="O13" s="17">
        <v>0.212949071637941</v>
      </c>
      <c r="P13" s="17">
        <v>0.16619559105163101</v>
      </c>
      <c r="Q13" s="17">
        <v>0.19418888155875599</v>
      </c>
      <c r="R13" s="17"/>
      <c r="S13" s="17">
        <v>0.17444147132229801</v>
      </c>
      <c r="T13" s="17">
        <v>0.16504191106788399</v>
      </c>
      <c r="U13" s="17">
        <v>0.20861216994388199</v>
      </c>
      <c r="V13" s="17">
        <v>0.22284585525931699</v>
      </c>
      <c r="W13" s="17">
        <v>0.25270782897695898</v>
      </c>
      <c r="X13" s="17">
        <v>0.232837335902913</v>
      </c>
      <c r="Y13" s="17">
        <v>0.20092294781373099</v>
      </c>
      <c r="Z13" s="17">
        <v>0.199490185808465</v>
      </c>
      <c r="AA13" s="17">
        <v>0.199436882081582</v>
      </c>
      <c r="AB13" s="17">
        <v>0.13072599059026399</v>
      </c>
      <c r="AC13" s="17">
        <v>0.16537942199629599</v>
      </c>
      <c r="AD13" s="17">
        <v>0.146612758948511</v>
      </c>
      <c r="AE13" s="17"/>
      <c r="AF13" s="17">
        <v>0.16687170022141401</v>
      </c>
      <c r="AG13" s="17">
        <v>0.197800167811991</v>
      </c>
      <c r="AH13" s="17">
        <v>0.17910569991318701</v>
      </c>
      <c r="AI13" s="17"/>
      <c r="AJ13" s="17">
        <v>0.16253958665388399</v>
      </c>
      <c r="AK13" s="17">
        <v>0.26299153757864402</v>
      </c>
      <c r="AL13" s="17">
        <v>0.14515742724294201</v>
      </c>
      <c r="AM13" s="17">
        <v>0.129764869006152</v>
      </c>
      <c r="AN13" s="17">
        <v>0.15925127355837401</v>
      </c>
      <c r="AO13" s="17"/>
      <c r="AP13" s="17">
        <v>0.17314448940507099</v>
      </c>
      <c r="AQ13" s="17">
        <v>0.244111013355235</v>
      </c>
      <c r="AR13" s="17">
        <v>0.198515910839865</v>
      </c>
      <c r="AS13" s="17">
        <v>0.159663074976854</v>
      </c>
      <c r="AT13" s="17">
        <v>0.233165979124349</v>
      </c>
      <c r="AU13" s="17"/>
      <c r="AV13" s="17">
        <v>0.24654393763685301</v>
      </c>
      <c r="AW13" s="17">
        <v>0.179962633631534</v>
      </c>
      <c r="AX13" s="17">
        <v>0.20275040812578099</v>
      </c>
      <c r="AY13" s="17">
        <v>0.16841523499048899</v>
      </c>
      <c r="AZ13" s="17">
        <v>0.215309465116136</v>
      </c>
      <c r="BA13" s="17">
        <v>0.141010882220271</v>
      </c>
      <c r="BB13" s="17"/>
      <c r="BC13" s="17">
        <v>0.18029166162850899</v>
      </c>
      <c r="BD13" s="17">
        <v>0.214966198061979</v>
      </c>
      <c r="BE13" s="17">
        <v>0.211288610131038</v>
      </c>
      <c r="BF13" s="17">
        <v>0.189589181467471</v>
      </c>
      <c r="BG13" s="17">
        <v>0.27233857334022599</v>
      </c>
    </row>
    <row r="14" spans="2:59" x14ac:dyDescent="0.35">
      <c r="B14" s="18" t="s">
        <v>689</v>
      </c>
      <c r="C14" s="17">
        <v>0.130548971918068</v>
      </c>
      <c r="D14" s="17">
        <v>0.15352142324870399</v>
      </c>
      <c r="E14" s="17">
        <v>0.10831599035564</v>
      </c>
      <c r="F14" s="17"/>
      <c r="G14" s="17">
        <v>0.14367183566591801</v>
      </c>
      <c r="H14" s="17">
        <v>0.16819498058219101</v>
      </c>
      <c r="I14" s="17">
        <v>0.16419727337270501</v>
      </c>
      <c r="J14" s="17">
        <v>0.128116318378418</v>
      </c>
      <c r="K14" s="17">
        <v>8.9881411155348007E-2</v>
      </c>
      <c r="L14" s="17">
        <v>9.3276337018288899E-2</v>
      </c>
      <c r="M14" s="17"/>
      <c r="N14" s="17">
        <v>0.15607297968570999</v>
      </c>
      <c r="O14" s="17">
        <v>0.124616044768496</v>
      </c>
      <c r="P14" s="17">
        <v>0.141739653222519</v>
      </c>
      <c r="Q14" s="17">
        <v>9.7652702583106599E-2</v>
      </c>
      <c r="R14" s="17"/>
      <c r="S14" s="17">
        <v>0.189480585201939</v>
      </c>
      <c r="T14" s="17">
        <v>0.119345367883539</v>
      </c>
      <c r="U14" s="17">
        <v>9.3218863100384797E-2</v>
      </c>
      <c r="V14" s="17">
        <v>0.13146104643758499</v>
      </c>
      <c r="W14" s="17">
        <v>0.17658796921665401</v>
      </c>
      <c r="X14" s="17">
        <v>0.10623275803745701</v>
      </c>
      <c r="Y14" s="17">
        <v>9.7523986600721299E-2</v>
      </c>
      <c r="Z14" s="17">
        <v>9.0470827512231206E-2</v>
      </c>
      <c r="AA14" s="17">
        <v>0.124091988581123</v>
      </c>
      <c r="AB14" s="17">
        <v>0.117088728094337</v>
      </c>
      <c r="AC14" s="17">
        <v>0.135335403250159</v>
      </c>
      <c r="AD14" s="17">
        <v>0.16310338587823001</v>
      </c>
      <c r="AE14" s="17"/>
      <c r="AF14" s="17">
        <v>0.132715442517403</v>
      </c>
      <c r="AG14" s="17">
        <v>0.13912750944247401</v>
      </c>
      <c r="AH14" s="17">
        <v>0.121719970832011</v>
      </c>
      <c r="AI14" s="17"/>
      <c r="AJ14" s="17">
        <v>0.136874493386136</v>
      </c>
      <c r="AK14" s="17">
        <v>0.15657376683275101</v>
      </c>
      <c r="AL14" s="17">
        <v>0.117739672206403</v>
      </c>
      <c r="AM14" s="17">
        <v>0.13632963743231699</v>
      </c>
      <c r="AN14" s="17">
        <v>0.111528469471637</v>
      </c>
      <c r="AO14" s="17"/>
      <c r="AP14" s="17">
        <v>0.114450718752488</v>
      </c>
      <c r="AQ14" s="17">
        <v>0.15942580719628599</v>
      </c>
      <c r="AR14" s="17">
        <v>0.105893367096021</v>
      </c>
      <c r="AS14" s="17">
        <v>0.134342305105562</v>
      </c>
      <c r="AT14" s="17">
        <v>0.109553403158659</v>
      </c>
      <c r="AU14" s="17"/>
      <c r="AV14" s="17">
        <v>0.16338607012075301</v>
      </c>
      <c r="AW14" s="17">
        <v>0.11993766726006599</v>
      </c>
      <c r="AX14" s="17">
        <v>0.10053376899973</v>
      </c>
      <c r="AY14" s="17">
        <v>0.15604885785408601</v>
      </c>
      <c r="AZ14" s="17">
        <v>0.130390907983332</v>
      </c>
      <c r="BA14" s="17">
        <v>6.7901935038953504E-2</v>
      </c>
      <c r="BB14" s="17"/>
      <c r="BC14" s="17">
        <v>0.111078329821058</v>
      </c>
      <c r="BD14" s="17">
        <v>0.115253298411691</v>
      </c>
      <c r="BE14" s="17">
        <v>0.12158278958909299</v>
      </c>
      <c r="BF14" s="17">
        <v>0.19738372771812801</v>
      </c>
      <c r="BG14" s="17">
        <v>0.18589120458172201</v>
      </c>
    </row>
    <row r="15" spans="2:59" x14ac:dyDescent="0.35">
      <c r="B15" s="18" t="s">
        <v>806</v>
      </c>
      <c r="C15" s="17">
        <v>9.3529659256908204E-2</v>
      </c>
      <c r="D15" s="17">
        <v>0.108125811634025</v>
      </c>
      <c r="E15" s="17">
        <v>7.7648689340110905E-2</v>
      </c>
      <c r="F15" s="17"/>
      <c r="G15" s="17">
        <v>0.10609968321605601</v>
      </c>
      <c r="H15" s="17">
        <v>8.9154151750627603E-2</v>
      </c>
      <c r="I15" s="17">
        <v>8.4029161628351806E-2</v>
      </c>
      <c r="J15" s="17">
        <v>8.0688253721280398E-2</v>
      </c>
      <c r="K15" s="17">
        <v>9.9790185885272706E-2</v>
      </c>
      <c r="L15" s="17">
        <v>0.10256905315058901</v>
      </c>
      <c r="M15" s="17"/>
      <c r="N15" s="17">
        <v>8.8242532506719901E-2</v>
      </c>
      <c r="O15" s="17">
        <v>8.8632478174777804E-2</v>
      </c>
      <c r="P15" s="17">
        <v>0.103609804016014</v>
      </c>
      <c r="Q15" s="17">
        <v>9.5646864187899305E-2</v>
      </c>
      <c r="R15" s="17"/>
      <c r="S15" s="17">
        <v>7.5636977491923399E-2</v>
      </c>
      <c r="T15" s="17">
        <v>8.8141018642656596E-2</v>
      </c>
      <c r="U15" s="17">
        <v>8.4258094026974706E-2</v>
      </c>
      <c r="V15" s="17">
        <v>0.116414084676633</v>
      </c>
      <c r="W15" s="17">
        <v>6.5617792359602495E-2</v>
      </c>
      <c r="X15" s="17">
        <v>9.4005856594087306E-2</v>
      </c>
      <c r="Y15" s="17">
        <v>0.12631626290770001</v>
      </c>
      <c r="Z15" s="17">
        <v>7.9480784438150098E-2</v>
      </c>
      <c r="AA15" s="17">
        <v>0.11197901300001201</v>
      </c>
      <c r="AB15" s="17">
        <v>8.6239557299599506E-2</v>
      </c>
      <c r="AC15" s="17">
        <v>0.118323855613175</v>
      </c>
      <c r="AD15" s="17">
        <v>6.4169871728616795E-2</v>
      </c>
      <c r="AE15" s="17"/>
      <c r="AF15" s="17">
        <v>0.104317587541759</v>
      </c>
      <c r="AG15" s="17">
        <v>8.5975769419440407E-2</v>
      </c>
      <c r="AH15" s="17">
        <v>8.7786736528972606E-2</v>
      </c>
      <c r="AI15" s="17"/>
      <c r="AJ15" s="17">
        <v>0.101148302428489</v>
      </c>
      <c r="AK15" s="17">
        <v>9.3023123238308997E-2</v>
      </c>
      <c r="AL15" s="17">
        <v>6.5202426724823001E-2</v>
      </c>
      <c r="AM15" s="17">
        <v>0.15358202200096699</v>
      </c>
      <c r="AN15" s="17">
        <v>7.7099827670531904E-2</v>
      </c>
      <c r="AO15" s="17"/>
      <c r="AP15" s="17">
        <v>9.7783505937581394E-2</v>
      </c>
      <c r="AQ15" s="17">
        <v>0.10337122863742999</v>
      </c>
      <c r="AR15" s="17">
        <v>8.00658835393043E-2</v>
      </c>
      <c r="AS15" s="17">
        <v>0.11554461027485299</v>
      </c>
      <c r="AT15" s="17">
        <v>8.1812293109466902E-2</v>
      </c>
      <c r="AU15" s="17"/>
      <c r="AV15" s="17">
        <v>0.11414341473438799</v>
      </c>
      <c r="AW15" s="17">
        <v>8.9750882000247306E-2</v>
      </c>
      <c r="AX15" s="17">
        <v>9.8062603721781494E-2</v>
      </c>
      <c r="AY15" s="17">
        <v>0.112918181053782</v>
      </c>
      <c r="AZ15" s="17">
        <v>7.1404691279354698E-2</v>
      </c>
      <c r="BA15" s="17">
        <v>2.77703097359429E-2</v>
      </c>
      <c r="BB15" s="17"/>
      <c r="BC15" s="17">
        <v>0.103742429065346</v>
      </c>
      <c r="BD15" s="17">
        <v>8.7295259901619404E-2</v>
      </c>
      <c r="BE15" s="17">
        <v>7.8376432854032299E-2</v>
      </c>
      <c r="BF15" s="17">
        <v>9.8616328691955593E-2</v>
      </c>
      <c r="BG15" s="17">
        <v>0.123746776977798</v>
      </c>
    </row>
    <row r="16" spans="2:59" x14ac:dyDescent="0.35">
      <c r="B16" s="18" t="s">
        <v>123</v>
      </c>
      <c r="C16" s="19">
        <v>0.154839267491136</v>
      </c>
      <c r="D16" s="19">
        <v>0.12916261396582901</v>
      </c>
      <c r="E16" s="19">
        <v>0.18030490147970901</v>
      </c>
      <c r="F16" s="19"/>
      <c r="G16" s="19">
        <v>7.3917645620849598E-2</v>
      </c>
      <c r="H16" s="19">
        <v>0.119814800971193</v>
      </c>
      <c r="I16" s="19">
        <v>0.13541521722602801</v>
      </c>
      <c r="J16" s="19">
        <v>0.16673953344359399</v>
      </c>
      <c r="K16" s="19">
        <v>0.19445333012874899</v>
      </c>
      <c r="L16" s="19">
        <v>0.21681628561408001</v>
      </c>
      <c r="M16" s="19"/>
      <c r="N16" s="19">
        <v>0.138628756363678</v>
      </c>
      <c r="O16" s="19">
        <v>0.14058707177454299</v>
      </c>
      <c r="P16" s="19">
        <v>0.178290165751262</v>
      </c>
      <c r="Q16" s="19">
        <v>0.16682641983184299</v>
      </c>
      <c r="R16" s="19"/>
      <c r="S16" s="19">
        <v>0.117465091799837</v>
      </c>
      <c r="T16" s="19">
        <v>0.20814724738374801</v>
      </c>
      <c r="U16" s="19">
        <v>0.134981732531295</v>
      </c>
      <c r="V16" s="19">
        <v>0.112686724161072</v>
      </c>
      <c r="W16" s="19">
        <v>0.152077645027244</v>
      </c>
      <c r="X16" s="19">
        <v>0.14398200956110099</v>
      </c>
      <c r="Y16" s="19">
        <v>0.138380722190031</v>
      </c>
      <c r="Z16" s="19">
        <v>0.25481447229478998</v>
      </c>
      <c r="AA16" s="19">
        <v>0.14027295055143699</v>
      </c>
      <c r="AB16" s="19">
        <v>0.218141846674308</v>
      </c>
      <c r="AC16" s="19">
        <v>0.115584993078199</v>
      </c>
      <c r="AD16" s="19">
        <v>0.15802510411374099</v>
      </c>
      <c r="AE16" s="19"/>
      <c r="AF16" s="19">
        <v>0.15906533934765901</v>
      </c>
      <c r="AG16" s="19">
        <v>0.155429727022425</v>
      </c>
      <c r="AH16" s="19">
        <v>0.20381174866923699</v>
      </c>
      <c r="AI16" s="19"/>
      <c r="AJ16" s="19">
        <v>0.18220506190232399</v>
      </c>
      <c r="AK16" s="19">
        <v>0.101812399900786</v>
      </c>
      <c r="AL16" s="19">
        <v>0.15946862191012701</v>
      </c>
      <c r="AM16" s="19">
        <v>3.0618309571187299E-2</v>
      </c>
      <c r="AN16" s="19">
        <v>0.20716039241378101</v>
      </c>
      <c r="AO16" s="19"/>
      <c r="AP16" s="19">
        <v>0.177525023471093</v>
      </c>
      <c r="AQ16" s="19">
        <v>0.108561592082786</v>
      </c>
      <c r="AR16" s="19">
        <v>0.166584450071352</v>
      </c>
      <c r="AS16" s="19">
        <v>0.14798727282993501</v>
      </c>
      <c r="AT16" s="19">
        <v>0.17890238543221401</v>
      </c>
      <c r="AU16" s="19"/>
      <c r="AV16" s="19">
        <v>9.6337487167220404E-2</v>
      </c>
      <c r="AW16" s="19">
        <v>0.16324355150572201</v>
      </c>
      <c r="AX16" s="19">
        <v>0.11165832265434</v>
      </c>
      <c r="AY16" s="19">
        <v>0.144186910426402</v>
      </c>
      <c r="AZ16" s="19">
        <v>0.18986782187978099</v>
      </c>
      <c r="BA16" s="19">
        <v>0.28338446455833599</v>
      </c>
      <c r="BB16" s="19"/>
      <c r="BC16" s="19">
        <v>0.18708194993646801</v>
      </c>
      <c r="BD16" s="19">
        <v>0.140815552168501</v>
      </c>
      <c r="BE16" s="19">
        <v>0.14246905304085999</v>
      </c>
      <c r="BF16" s="19">
        <v>0.10729033064579099</v>
      </c>
      <c r="BG16" s="19">
        <v>0.13921024887993499</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dimension ref="B2:BG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s>
  <sheetData>
    <row r="2" spans="2:59" ht="40" customHeight="1" x14ac:dyDescent="0.35">
      <c r="D2" s="30" t="s">
        <v>858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59" ht="30" customHeight="1" x14ac:dyDescent="0.35">
      <c r="B5" s="15"/>
      <c r="C5" s="15"/>
      <c r="D5" s="29" t="s">
        <v>62</v>
      </c>
      <c r="E5" s="29"/>
      <c r="F5" s="15"/>
      <c r="G5" s="29" t="s">
        <v>63</v>
      </c>
      <c r="H5" s="29"/>
      <c r="I5" s="29"/>
      <c r="J5" s="29"/>
      <c r="K5" s="29"/>
      <c r="L5" s="29"/>
      <c r="M5" s="15"/>
      <c r="N5" s="29" t="s">
        <v>64</v>
      </c>
      <c r="O5" s="29"/>
      <c r="P5" s="29"/>
      <c r="Q5" s="29"/>
      <c r="R5" s="15"/>
      <c r="S5" s="29" t="s">
        <v>65</v>
      </c>
      <c r="T5" s="29"/>
      <c r="U5" s="29"/>
      <c r="V5" s="29"/>
      <c r="W5" s="29"/>
      <c r="X5" s="29"/>
      <c r="Y5" s="29"/>
      <c r="Z5" s="29"/>
      <c r="AA5" s="29"/>
      <c r="AB5" s="29"/>
      <c r="AC5" s="29"/>
      <c r="AD5" s="29"/>
      <c r="AE5" s="15"/>
      <c r="AF5" s="29" t="s">
        <v>66</v>
      </c>
      <c r="AG5" s="29"/>
      <c r="AH5" s="29"/>
      <c r="AI5" s="15"/>
      <c r="AJ5" s="29" t="s">
        <v>67</v>
      </c>
      <c r="AK5" s="29"/>
      <c r="AL5" s="29"/>
      <c r="AM5" s="29"/>
      <c r="AN5" s="29"/>
      <c r="AO5" s="15"/>
      <c r="AP5" s="29" t="s">
        <v>68</v>
      </c>
      <c r="AQ5" s="29"/>
      <c r="AR5" s="29"/>
      <c r="AS5" s="29"/>
      <c r="AT5" s="29"/>
      <c r="AU5" s="15"/>
      <c r="AV5" s="29" t="s">
        <v>69</v>
      </c>
      <c r="AW5" s="29"/>
      <c r="AX5" s="29"/>
      <c r="AY5" s="29"/>
      <c r="AZ5" s="29"/>
      <c r="BA5" s="29"/>
      <c r="BB5" s="15"/>
      <c r="BC5" s="29" t="s">
        <v>70</v>
      </c>
      <c r="BD5" s="29"/>
      <c r="BE5" s="29"/>
      <c r="BF5" s="29"/>
      <c r="BG5" s="29"/>
    </row>
    <row r="6" spans="2:59"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50</v>
      </c>
      <c r="AQ6" s="12" t="s">
        <v>51</v>
      </c>
      <c r="AR6" s="12" t="s">
        <v>52</v>
      </c>
      <c r="AS6" s="12" t="s">
        <v>53</v>
      </c>
      <c r="AT6" s="12" t="s">
        <v>54</v>
      </c>
      <c r="AV6" s="12" t="s">
        <v>47</v>
      </c>
      <c r="AW6" s="12" t="s">
        <v>46</v>
      </c>
      <c r="AX6" s="12" t="s">
        <v>52</v>
      </c>
      <c r="AY6" s="12" t="s">
        <v>53</v>
      </c>
      <c r="AZ6" s="12" t="s">
        <v>55</v>
      </c>
      <c r="BA6" s="12" t="s">
        <v>56</v>
      </c>
      <c r="BC6" s="12" t="s">
        <v>57</v>
      </c>
      <c r="BD6" s="12" t="s">
        <v>58</v>
      </c>
      <c r="BE6" s="12" t="s">
        <v>59</v>
      </c>
      <c r="BF6" s="12" t="s">
        <v>60</v>
      </c>
      <c r="BG6" s="12" t="s">
        <v>61</v>
      </c>
    </row>
    <row r="7" spans="2:59" ht="30" customHeight="1" x14ac:dyDescent="0.35">
      <c r="B7" s="10" t="s">
        <v>19</v>
      </c>
      <c r="C7" s="10">
        <v>2011</v>
      </c>
      <c r="D7" s="10">
        <v>1000</v>
      </c>
      <c r="E7" s="10">
        <v>1003</v>
      </c>
      <c r="F7" s="10"/>
      <c r="G7" s="10">
        <v>293</v>
      </c>
      <c r="H7" s="10">
        <v>324</v>
      </c>
      <c r="I7" s="10">
        <v>317</v>
      </c>
      <c r="J7" s="10">
        <v>355</v>
      </c>
      <c r="K7" s="10">
        <v>290</v>
      </c>
      <c r="L7" s="10">
        <v>432</v>
      </c>
      <c r="M7" s="10"/>
      <c r="N7" s="10">
        <v>562</v>
      </c>
      <c r="O7" s="10">
        <v>466</v>
      </c>
      <c r="P7" s="10">
        <v>460</v>
      </c>
      <c r="Q7" s="10">
        <v>522</v>
      </c>
      <c r="R7" s="10"/>
      <c r="S7" s="10">
        <v>294</v>
      </c>
      <c r="T7" s="10">
        <v>255</v>
      </c>
      <c r="U7" s="10">
        <v>155</v>
      </c>
      <c r="V7" s="10">
        <v>150</v>
      </c>
      <c r="W7" s="10">
        <v>135</v>
      </c>
      <c r="X7" s="10">
        <v>144</v>
      </c>
      <c r="Y7" s="10">
        <v>172</v>
      </c>
      <c r="Z7" s="10">
        <v>89</v>
      </c>
      <c r="AA7" s="10">
        <v>237</v>
      </c>
      <c r="AB7" s="10">
        <v>197</v>
      </c>
      <c r="AC7" s="10">
        <v>116</v>
      </c>
      <c r="AD7" s="10">
        <v>67</v>
      </c>
      <c r="AE7" s="10"/>
      <c r="AF7" s="10">
        <v>679</v>
      </c>
      <c r="AG7" s="10">
        <v>821</v>
      </c>
      <c r="AH7" s="10">
        <v>293</v>
      </c>
      <c r="AI7" s="10"/>
      <c r="AJ7" s="10">
        <v>668</v>
      </c>
      <c r="AK7" s="10">
        <v>549</v>
      </c>
      <c r="AL7" s="10">
        <v>130</v>
      </c>
      <c r="AM7" s="10">
        <v>39</v>
      </c>
      <c r="AN7" s="10">
        <v>264</v>
      </c>
      <c r="AO7" s="10"/>
      <c r="AP7" s="10">
        <v>384</v>
      </c>
      <c r="AQ7" s="10">
        <v>677</v>
      </c>
      <c r="AR7" s="10">
        <v>166</v>
      </c>
      <c r="AS7" s="10">
        <v>270</v>
      </c>
      <c r="AT7" s="10">
        <v>105</v>
      </c>
      <c r="AU7" s="10"/>
      <c r="AV7" s="10">
        <v>554</v>
      </c>
      <c r="AW7" s="10">
        <v>393</v>
      </c>
      <c r="AX7" s="10">
        <v>173</v>
      </c>
      <c r="AY7" s="10">
        <v>327</v>
      </c>
      <c r="AZ7" s="10">
        <v>149</v>
      </c>
      <c r="BA7" s="10">
        <v>172</v>
      </c>
      <c r="BB7" s="10"/>
      <c r="BC7" s="10">
        <v>443</v>
      </c>
      <c r="BD7" s="10">
        <v>448</v>
      </c>
      <c r="BE7" s="10">
        <v>554</v>
      </c>
      <c r="BF7" s="10">
        <v>239</v>
      </c>
      <c r="BG7" s="10">
        <v>34</v>
      </c>
    </row>
    <row r="8" spans="2:59" ht="30" customHeight="1" x14ac:dyDescent="0.35">
      <c r="B8" s="11" t="s">
        <v>20</v>
      </c>
      <c r="C8" s="11">
        <v>2011</v>
      </c>
      <c r="D8" s="11">
        <v>989</v>
      </c>
      <c r="E8" s="11">
        <v>1014</v>
      </c>
      <c r="F8" s="11"/>
      <c r="G8" s="11">
        <v>282</v>
      </c>
      <c r="H8" s="11">
        <v>341</v>
      </c>
      <c r="I8" s="11">
        <v>342</v>
      </c>
      <c r="J8" s="11">
        <v>341</v>
      </c>
      <c r="K8" s="11">
        <v>283</v>
      </c>
      <c r="L8" s="11">
        <v>421</v>
      </c>
      <c r="M8" s="11"/>
      <c r="N8" s="11">
        <v>542</v>
      </c>
      <c r="O8" s="11">
        <v>523</v>
      </c>
      <c r="P8" s="11">
        <v>442</v>
      </c>
      <c r="Q8" s="11">
        <v>503</v>
      </c>
      <c r="R8" s="11"/>
      <c r="S8" s="11">
        <v>282</v>
      </c>
      <c r="T8" s="11">
        <v>261</v>
      </c>
      <c r="U8" s="11">
        <v>161</v>
      </c>
      <c r="V8" s="11">
        <v>181</v>
      </c>
      <c r="W8" s="11">
        <v>141</v>
      </c>
      <c r="X8" s="11">
        <v>181</v>
      </c>
      <c r="Y8" s="11">
        <v>161</v>
      </c>
      <c r="Z8" s="11">
        <v>80</v>
      </c>
      <c r="AA8" s="11">
        <v>221</v>
      </c>
      <c r="AB8" s="11">
        <v>181</v>
      </c>
      <c r="AC8" s="11">
        <v>101</v>
      </c>
      <c r="AD8" s="11">
        <v>60</v>
      </c>
      <c r="AE8" s="11"/>
      <c r="AF8" s="11">
        <v>679</v>
      </c>
      <c r="AG8" s="11">
        <v>818</v>
      </c>
      <c r="AH8" s="11">
        <v>296</v>
      </c>
      <c r="AI8" s="11"/>
      <c r="AJ8" s="11">
        <v>672</v>
      </c>
      <c r="AK8" s="11">
        <v>549</v>
      </c>
      <c r="AL8" s="11">
        <v>130</v>
      </c>
      <c r="AM8" s="11">
        <v>40</v>
      </c>
      <c r="AN8" s="11">
        <v>267</v>
      </c>
      <c r="AO8" s="11"/>
      <c r="AP8" s="11">
        <v>387</v>
      </c>
      <c r="AQ8" s="11">
        <v>673</v>
      </c>
      <c r="AR8" s="11">
        <v>168</v>
      </c>
      <c r="AS8" s="11">
        <v>270</v>
      </c>
      <c r="AT8" s="11">
        <v>110</v>
      </c>
      <c r="AU8" s="11"/>
      <c r="AV8" s="11">
        <v>556</v>
      </c>
      <c r="AW8" s="11">
        <v>399</v>
      </c>
      <c r="AX8" s="11">
        <v>175</v>
      </c>
      <c r="AY8" s="11">
        <v>324</v>
      </c>
      <c r="AZ8" s="11">
        <v>153</v>
      </c>
      <c r="BA8" s="11">
        <v>171</v>
      </c>
      <c r="BB8" s="11"/>
      <c r="BC8" s="11">
        <v>444</v>
      </c>
      <c r="BD8" s="11">
        <v>451</v>
      </c>
      <c r="BE8" s="11">
        <v>559</v>
      </c>
      <c r="BF8" s="11">
        <v>240</v>
      </c>
      <c r="BG8" s="11">
        <v>31</v>
      </c>
    </row>
    <row r="9" spans="2:59" x14ac:dyDescent="0.35">
      <c r="B9" s="18" t="s">
        <v>805</v>
      </c>
      <c r="C9" s="17">
        <v>0.28622498221196002</v>
      </c>
      <c r="D9" s="17">
        <v>0.26069973735456597</v>
      </c>
      <c r="E9" s="17">
        <v>0.31056966326568097</v>
      </c>
      <c r="F9" s="17"/>
      <c r="G9" s="17">
        <v>0.146636062326022</v>
      </c>
      <c r="H9" s="17">
        <v>0.201639053700129</v>
      </c>
      <c r="I9" s="17">
        <v>0.28138731709821202</v>
      </c>
      <c r="J9" s="17">
        <v>0.29243544122962201</v>
      </c>
      <c r="K9" s="17">
        <v>0.384161131526842</v>
      </c>
      <c r="L9" s="17">
        <v>0.38110875179814702</v>
      </c>
      <c r="M9" s="17"/>
      <c r="N9" s="17">
        <v>0.23635928322191199</v>
      </c>
      <c r="O9" s="17">
        <v>0.26373872283626798</v>
      </c>
      <c r="P9" s="17">
        <v>0.32423017100720802</v>
      </c>
      <c r="Q9" s="17">
        <v>0.33051017911217201</v>
      </c>
      <c r="R9" s="17"/>
      <c r="S9" s="17">
        <v>0.24817058281908699</v>
      </c>
      <c r="T9" s="17">
        <v>0.27586126040326098</v>
      </c>
      <c r="U9" s="17">
        <v>0.31808055807477198</v>
      </c>
      <c r="V9" s="17">
        <v>0.30219064794887501</v>
      </c>
      <c r="W9" s="17">
        <v>0.227409328289712</v>
      </c>
      <c r="X9" s="17">
        <v>0.24145261142444499</v>
      </c>
      <c r="Y9" s="17">
        <v>0.29672077062397301</v>
      </c>
      <c r="Z9" s="17">
        <v>0.30766941294420203</v>
      </c>
      <c r="AA9" s="17">
        <v>0.28893674500448102</v>
      </c>
      <c r="AB9" s="17">
        <v>0.35443871663311899</v>
      </c>
      <c r="AC9" s="17">
        <v>0.33833478179759902</v>
      </c>
      <c r="AD9" s="17">
        <v>0.289604813512434</v>
      </c>
      <c r="AE9" s="17"/>
      <c r="AF9" s="17">
        <v>0.36634168273560402</v>
      </c>
      <c r="AG9" s="17">
        <v>0.25542410828133899</v>
      </c>
      <c r="AH9" s="17">
        <v>0.28165684436282801</v>
      </c>
      <c r="AI9" s="17"/>
      <c r="AJ9" s="17">
        <v>0.32779684590242603</v>
      </c>
      <c r="AK9" s="17">
        <v>0.23285195909270801</v>
      </c>
      <c r="AL9" s="17">
        <v>0.21377453694273901</v>
      </c>
      <c r="AM9" s="17">
        <v>0.52753280943024705</v>
      </c>
      <c r="AN9" s="17">
        <v>0.310212534544267</v>
      </c>
      <c r="AO9" s="17"/>
      <c r="AP9" s="17">
        <v>0.32463588948737199</v>
      </c>
      <c r="AQ9" s="17">
        <v>0.21537549403095099</v>
      </c>
      <c r="AR9" s="17">
        <v>0.25749991948621997</v>
      </c>
      <c r="AS9" s="17">
        <v>0.40146547149416001</v>
      </c>
      <c r="AT9" s="17">
        <v>0.28723729197585401</v>
      </c>
      <c r="AU9" s="17"/>
      <c r="AV9" s="17">
        <v>0.182094107178777</v>
      </c>
      <c r="AW9" s="17">
        <v>0.29875813460171602</v>
      </c>
      <c r="AX9" s="17">
        <v>0.28765466432828402</v>
      </c>
      <c r="AY9" s="17">
        <v>0.42743118262133001</v>
      </c>
      <c r="AZ9" s="17">
        <v>0.275382367298246</v>
      </c>
      <c r="BA9" s="17">
        <v>0.23986840322633299</v>
      </c>
      <c r="BB9" s="17"/>
      <c r="BC9" s="17">
        <v>0.38518046408700402</v>
      </c>
      <c r="BD9" s="17">
        <v>0.289883877345883</v>
      </c>
      <c r="BE9" s="17">
        <v>0.22348988483485599</v>
      </c>
      <c r="BF9" s="17">
        <v>0.198068540701031</v>
      </c>
      <c r="BG9" s="17">
        <v>0.108354334047347</v>
      </c>
    </row>
    <row r="10" spans="2:59" x14ac:dyDescent="0.35">
      <c r="B10" s="18" t="s">
        <v>598</v>
      </c>
      <c r="C10" s="17">
        <v>0.186257314818953</v>
      </c>
      <c r="D10" s="17">
        <v>0.19167269297376699</v>
      </c>
      <c r="E10" s="17">
        <v>0.18131818599734001</v>
      </c>
      <c r="F10" s="17"/>
      <c r="G10" s="17">
        <v>0.15851191810076801</v>
      </c>
      <c r="H10" s="17">
        <v>0.11489853982445</v>
      </c>
      <c r="I10" s="17">
        <v>0.165768324925303</v>
      </c>
      <c r="J10" s="17">
        <v>0.19785684154925801</v>
      </c>
      <c r="K10" s="17">
        <v>0.21948196844742501</v>
      </c>
      <c r="L10" s="17">
        <v>0.247513354815565</v>
      </c>
      <c r="M10" s="17"/>
      <c r="N10" s="17">
        <v>0.17059165498553</v>
      </c>
      <c r="O10" s="17">
        <v>0.18181517831455801</v>
      </c>
      <c r="P10" s="17">
        <v>0.19020514170237901</v>
      </c>
      <c r="Q10" s="17">
        <v>0.20465759882265</v>
      </c>
      <c r="R10" s="17"/>
      <c r="S10" s="17">
        <v>0.162661510783256</v>
      </c>
      <c r="T10" s="17">
        <v>0.220777119326201</v>
      </c>
      <c r="U10" s="17">
        <v>0.23998931937493601</v>
      </c>
      <c r="V10" s="17">
        <v>0.195713309117067</v>
      </c>
      <c r="W10" s="17">
        <v>0.13923038148497699</v>
      </c>
      <c r="X10" s="17">
        <v>0.167103918066317</v>
      </c>
      <c r="Y10" s="17">
        <v>0.173211581613783</v>
      </c>
      <c r="Z10" s="17">
        <v>0.200529698022409</v>
      </c>
      <c r="AA10" s="17">
        <v>0.172749058465969</v>
      </c>
      <c r="AB10" s="17">
        <v>0.168951936636005</v>
      </c>
      <c r="AC10" s="17">
        <v>0.186307293793777</v>
      </c>
      <c r="AD10" s="17">
        <v>0.260493644429171</v>
      </c>
      <c r="AE10" s="17"/>
      <c r="AF10" s="17">
        <v>0.22519189702959699</v>
      </c>
      <c r="AG10" s="17">
        <v>0.16977835167826899</v>
      </c>
      <c r="AH10" s="17">
        <v>0.154325453687816</v>
      </c>
      <c r="AI10" s="17"/>
      <c r="AJ10" s="17">
        <v>0.22570428011292101</v>
      </c>
      <c r="AK10" s="17">
        <v>0.15350501532973601</v>
      </c>
      <c r="AL10" s="17">
        <v>0.167660606574671</v>
      </c>
      <c r="AM10" s="17">
        <v>0.19548064842818999</v>
      </c>
      <c r="AN10" s="17">
        <v>0.17182973898887299</v>
      </c>
      <c r="AO10" s="17"/>
      <c r="AP10" s="17">
        <v>0.198974015885832</v>
      </c>
      <c r="AQ10" s="17">
        <v>0.15583873793124101</v>
      </c>
      <c r="AR10" s="17">
        <v>0.180016657751778</v>
      </c>
      <c r="AS10" s="17">
        <v>0.25241786244784797</v>
      </c>
      <c r="AT10" s="17">
        <v>0.17418475920837601</v>
      </c>
      <c r="AU10" s="17"/>
      <c r="AV10" s="17">
        <v>0.15556843005680401</v>
      </c>
      <c r="AW10" s="17">
        <v>0.19116040638055501</v>
      </c>
      <c r="AX10" s="17">
        <v>0.196162383508898</v>
      </c>
      <c r="AY10" s="17">
        <v>0.248502069948106</v>
      </c>
      <c r="AZ10" s="17">
        <v>0.162576881027505</v>
      </c>
      <c r="BA10" s="17">
        <v>0.16243138885306699</v>
      </c>
      <c r="BB10" s="17"/>
      <c r="BC10" s="17">
        <v>0.17885790202745899</v>
      </c>
      <c r="BD10" s="17">
        <v>0.219530036239552</v>
      </c>
      <c r="BE10" s="17">
        <v>0.16133972434848101</v>
      </c>
      <c r="BF10" s="17">
        <v>0.18232822207293101</v>
      </c>
      <c r="BG10" s="17">
        <v>0.13027036350603299</v>
      </c>
    </row>
    <row r="11" spans="2:59" x14ac:dyDescent="0.35">
      <c r="B11" s="18" t="s">
        <v>692</v>
      </c>
      <c r="C11" s="17">
        <v>0.18892846135438299</v>
      </c>
      <c r="D11" s="17">
        <v>0.18576662300109401</v>
      </c>
      <c r="E11" s="17">
        <v>0.19253016444154999</v>
      </c>
      <c r="F11" s="17"/>
      <c r="G11" s="17">
        <v>0.183633985444348</v>
      </c>
      <c r="H11" s="17">
        <v>0.17907019174843899</v>
      </c>
      <c r="I11" s="17">
        <v>0.216023131191076</v>
      </c>
      <c r="J11" s="17">
        <v>0.19790381775730301</v>
      </c>
      <c r="K11" s="17">
        <v>0.174774825854463</v>
      </c>
      <c r="L11" s="17">
        <v>0.18070342554496399</v>
      </c>
      <c r="M11" s="17"/>
      <c r="N11" s="17">
        <v>0.210680838567535</v>
      </c>
      <c r="O11" s="17">
        <v>0.20318174856947499</v>
      </c>
      <c r="P11" s="17">
        <v>0.15549239929067599</v>
      </c>
      <c r="Q11" s="17">
        <v>0.18042629481460501</v>
      </c>
      <c r="R11" s="17"/>
      <c r="S11" s="17">
        <v>0.17229411577023701</v>
      </c>
      <c r="T11" s="17">
        <v>0.16928871288844899</v>
      </c>
      <c r="U11" s="17">
        <v>0.21950953060345099</v>
      </c>
      <c r="V11" s="17">
        <v>0.160967987866284</v>
      </c>
      <c r="W11" s="17">
        <v>0.23200259446601901</v>
      </c>
      <c r="X11" s="17">
        <v>0.220621940655163</v>
      </c>
      <c r="Y11" s="17">
        <v>0.18783974961064501</v>
      </c>
      <c r="Z11" s="17">
        <v>0.19242897565821099</v>
      </c>
      <c r="AA11" s="17">
        <v>0.191684676246554</v>
      </c>
      <c r="AB11" s="17">
        <v>0.186724182592511</v>
      </c>
      <c r="AC11" s="17">
        <v>0.195183771177833</v>
      </c>
      <c r="AD11" s="17">
        <v>0.14228047372528499</v>
      </c>
      <c r="AE11" s="17"/>
      <c r="AF11" s="17">
        <v>0.14592379713251299</v>
      </c>
      <c r="AG11" s="17">
        <v>0.23261408578716</v>
      </c>
      <c r="AH11" s="17">
        <v>0.15237043125479</v>
      </c>
      <c r="AI11" s="17"/>
      <c r="AJ11" s="17">
        <v>0.17281526279773499</v>
      </c>
      <c r="AK11" s="17">
        <v>0.20444989803399599</v>
      </c>
      <c r="AL11" s="17">
        <v>0.30424366450566898</v>
      </c>
      <c r="AM11" s="17">
        <v>2.21829891532309E-2</v>
      </c>
      <c r="AN11" s="17">
        <v>0.16456581758003899</v>
      </c>
      <c r="AO11" s="17"/>
      <c r="AP11" s="17">
        <v>0.17624079559921199</v>
      </c>
      <c r="AQ11" s="17">
        <v>0.21933754156987101</v>
      </c>
      <c r="AR11" s="17">
        <v>0.22496577426436101</v>
      </c>
      <c r="AS11" s="17">
        <v>8.8053814559937202E-2</v>
      </c>
      <c r="AT11" s="17">
        <v>0.23835719347668899</v>
      </c>
      <c r="AU11" s="17"/>
      <c r="AV11" s="17">
        <v>0.22121209994914801</v>
      </c>
      <c r="AW11" s="17">
        <v>0.19258723472303199</v>
      </c>
      <c r="AX11" s="17">
        <v>0.24256895722302399</v>
      </c>
      <c r="AY11" s="17">
        <v>8.2833287833223801E-2</v>
      </c>
      <c r="AZ11" s="17">
        <v>0.249032302084056</v>
      </c>
      <c r="BA11" s="17">
        <v>0.19906075470357501</v>
      </c>
      <c r="BB11" s="17"/>
      <c r="BC11" s="17">
        <v>0.17759932249025701</v>
      </c>
      <c r="BD11" s="17">
        <v>0.17948326165258399</v>
      </c>
      <c r="BE11" s="17">
        <v>0.23411538654431099</v>
      </c>
      <c r="BF11" s="17">
        <v>0.17854785667088099</v>
      </c>
      <c r="BG11" s="17">
        <v>0.17145647552276599</v>
      </c>
    </row>
    <row r="12" spans="2:59" x14ac:dyDescent="0.35">
      <c r="B12" s="18" t="s">
        <v>691</v>
      </c>
      <c r="C12" s="17">
        <v>0.15665676656785699</v>
      </c>
      <c r="D12" s="17">
        <v>0.160007853713515</v>
      </c>
      <c r="E12" s="17">
        <v>0.15244761617060201</v>
      </c>
      <c r="F12" s="17"/>
      <c r="G12" s="17">
        <v>0.22547115487434799</v>
      </c>
      <c r="H12" s="17">
        <v>0.165886059551965</v>
      </c>
      <c r="I12" s="17">
        <v>0.15630413875924301</v>
      </c>
      <c r="J12" s="17">
        <v>0.15852586015618</v>
      </c>
      <c r="K12" s="17">
        <v>0.120728192056971</v>
      </c>
      <c r="L12" s="17">
        <v>0.12610534156648501</v>
      </c>
      <c r="M12" s="17"/>
      <c r="N12" s="17">
        <v>0.17549986644621199</v>
      </c>
      <c r="O12" s="17">
        <v>0.159333476088487</v>
      </c>
      <c r="P12" s="17">
        <v>0.16189130474914201</v>
      </c>
      <c r="Q12" s="17">
        <v>0.12928124306305</v>
      </c>
      <c r="R12" s="17"/>
      <c r="S12" s="17">
        <v>0.177212701432435</v>
      </c>
      <c r="T12" s="17">
        <v>0.16284828648550601</v>
      </c>
      <c r="U12" s="17">
        <v>0.10134579998663699</v>
      </c>
      <c r="V12" s="17">
        <v>0.17452975414132599</v>
      </c>
      <c r="W12" s="17">
        <v>0.23939144177875901</v>
      </c>
      <c r="X12" s="17">
        <v>0.153408047491359</v>
      </c>
      <c r="Y12" s="17">
        <v>0.12725265920701501</v>
      </c>
      <c r="Z12" s="17">
        <v>0.13062057124884499</v>
      </c>
      <c r="AA12" s="17">
        <v>0.15631444507186101</v>
      </c>
      <c r="AB12" s="17">
        <v>0.13811355523820301</v>
      </c>
      <c r="AC12" s="17">
        <v>0.13276267906394801</v>
      </c>
      <c r="AD12" s="17">
        <v>0.15397856590930201</v>
      </c>
      <c r="AE12" s="17"/>
      <c r="AF12" s="17">
        <v>0.12813401836799501</v>
      </c>
      <c r="AG12" s="17">
        <v>0.15550837921785601</v>
      </c>
      <c r="AH12" s="17">
        <v>0.180398866144408</v>
      </c>
      <c r="AI12" s="17"/>
      <c r="AJ12" s="17">
        <v>0.133315831362701</v>
      </c>
      <c r="AK12" s="17">
        <v>0.16327026439358</v>
      </c>
      <c r="AL12" s="17">
        <v>0.17600972879910201</v>
      </c>
      <c r="AM12" s="17">
        <v>5.1086450513568797E-2</v>
      </c>
      <c r="AN12" s="17">
        <v>0.162760872779698</v>
      </c>
      <c r="AO12" s="17"/>
      <c r="AP12" s="17">
        <v>0.14036765378778501</v>
      </c>
      <c r="AQ12" s="17">
        <v>0.169627899409689</v>
      </c>
      <c r="AR12" s="17">
        <v>0.22004645840536599</v>
      </c>
      <c r="AS12" s="17">
        <v>0.12895433557438099</v>
      </c>
      <c r="AT12" s="17">
        <v>0.15537104873506</v>
      </c>
      <c r="AU12" s="17"/>
      <c r="AV12" s="17">
        <v>0.185698388612068</v>
      </c>
      <c r="AW12" s="17">
        <v>0.15070827707309301</v>
      </c>
      <c r="AX12" s="17">
        <v>0.16887691273286901</v>
      </c>
      <c r="AY12" s="17">
        <v>0.11266406555420801</v>
      </c>
      <c r="AZ12" s="17">
        <v>0.15228893041466801</v>
      </c>
      <c r="BA12" s="17">
        <v>0.19293693915777499</v>
      </c>
      <c r="BB12" s="17"/>
      <c r="BC12" s="17">
        <v>0.1200952410758</v>
      </c>
      <c r="BD12" s="17">
        <v>0.15232092700319799</v>
      </c>
      <c r="BE12" s="17">
        <v>0.17492252894531399</v>
      </c>
      <c r="BF12" s="17">
        <v>0.183810182494099</v>
      </c>
      <c r="BG12" s="17">
        <v>0.20715892630211899</v>
      </c>
    </row>
    <row r="13" spans="2:59" x14ac:dyDescent="0.35">
      <c r="B13" s="18" t="s">
        <v>690</v>
      </c>
      <c r="C13" s="17">
        <v>7.8949845543688807E-2</v>
      </c>
      <c r="D13" s="17">
        <v>9.4900419337228703E-2</v>
      </c>
      <c r="E13" s="17">
        <v>6.4013729035676106E-2</v>
      </c>
      <c r="F13" s="17"/>
      <c r="G13" s="17">
        <v>0.13265257794267801</v>
      </c>
      <c r="H13" s="17">
        <v>0.13188842886298599</v>
      </c>
      <c r="I13" s="17">
        <v>8.0229600646682706E-2</v>
      </c>
      <c r="J13" s="17">
        <v>8.1652254485408304E-2</v>
      </c>
      <c r="K13" s="17">
        <v>4.5601285499254199E-2</v>
      </c>
      <c r="L13" s="17">
        <v>1.93627945230204E-2</v>
      </c>
      <c r="M13" s="17"/>
      <c r="N13" s="17">
        <v>9.7978110088621895E-2</v>
      </c>
      <c r="O13" s="17">
        <v>7.9181009572606598E-2</v>
      </c>
      <c r="P13" s="17">
        <v>6.92800209573676E-2</v>
      </c>
      <c r="Q13" s="17">
        <v>6.4871901492436101E-2</v>
      </c>
      <c r="R13" s="17"/>
      <c r="S13" s="17">
        <v>0.114619090568978</v>
      </c>
      <c r="T13" s="17">
        <v>8.70171127180909E-2</v>
      </c>
      <c r="U13" s="17">
        <v>4.6516746317336197E-2</v>
      </c>
      <c r="V13" s="17">
        <v>6.0419141227317098E-2</v>
      </c>
      <c r="W13" s="17">
        <v>6.9812576266932297E-2</v>
      </c>
      <c r="X13" s="17">
        <v>6.5875489742448098E-2</v>
      </c>
      <c r="Y13" s="17">
        <v>0.10405226150511999</v>
      </c>
      <c r="Z13" s="17">
        <v>4.4803570625121802E-2</v>
      </c>
      <c r="AA13" s="17">
        <v>9.9413440749419907E-2</v>
      </c>
      <c r="AB13" s="17">
        <v>6.0152416014744102E-2</v>
      </c>
      <c r="AC13" s="17">
        <v>5.9092455168021897E-2</v>
      </c>
      <c r="AD13" s="17">
        <v>7.2898992182106104E-2</v>
      </c>
      <c r="AE13" s="17"/>
      <c r="AF13" s="17">
        <v>4.8391961043880799E-2</v>
      </c>
      <c r="AG13" s="17">
        <v>8.5826397405433699E-2</v>
      </c>
      <c r="AH13" s="17">
        <v>0.107804361348528</v>
      </c>
      <c r="AI13" s="17"/>
      <c r="AJ13" s="17">
        <v>5.5045874843518201E-2</v>
      </c>
      <c r="AK13" s="17">
        <v>0.103385177363071</v>
      </c>
      <c r="AL13" s="17">
        <v>8.4247215614816504E-2</v>
      </c>
      <c r="AM13" s="17">
        <v>0.11116015138263299</v>
      </c>
      <c r="AN13" s="17">
        <v>8.1026403991299803E-2</v>
      </c>
      <c r="AO13" s="17"/>
      <c r="AP13" s="17">
        <v>6.9194644586004203E-2</v>
      </c>
      <c r="AQ13" s="17">
        <v>0.112046444687638</v>
      </c>
      <c r="AR13" s="17">
        <v>3.4752801911042297E-2</v>
      </c>
      <c r="AS13" s="17">
        <v>6.2804428385432903E-2</v>
      </c>
      <c r="AT13" s="17">
        <v>5.1087554728854401E-2</v>
      </c>
      <c r="AU13" s="17"/>
      <c r="AV13" s="17">
        <v>0.12324105580078901</v>
      </c>
      <c r="AW13" s="17">
        <v>8.5200056668544799E-2</v>
      </c>
      <c r="AX13" s="17">
        <v>3.5956249050466897E-2</v>
      </c>
      <c r="AY13" s="17">
        <v>5.90052329409557E-2</v>
      </c>
      <c r="AZ13" s="17">
        <v>5.95350127395078E-2</v>
      </c>
      <c r="BA13" s="17">
        <v>4.9832771913123498E-2</v>
      </c>
      <c r="BB13" s="17"/>
      <c r="BC13" s="17">
        <v>5.35736231896781E-2</v>
      </c>
      <c r="BD13" s="17">
        <v>7.9946325435204094E-2</v>
      </c>
      <c r="BE13" s="17">
        <v>9.0224198777260595E-2</v>
      </c>
      <c r="BF13" s="17">
        <v>0.111782258078116</v>
      </c>
      <c r="BG13" s="17">
        <v>9.8254267194783196E-2</v>
      </c>
    </row>
    <row r="14" spans="2:59" x14ac:dyDescent="0.35">
      <c r="B14" s="18" t="s">
        <v>689</v>
      </c>
      <c r="C14" s="17">
        <v>4.7262807000959001E-2</v>
      </c>
      <c r="D14" s="17">
        <v>5.6568603086462603E-2</v>
      </c>
      <c r="E14" s="17">
        <v>3.85583434319373E-2</v>
      </c>
      <c r="F14" s="17"/>
      <c r="G14" s="17">
        <v>6.7094150849824702E-2</v>
      </c>
      <c r="H14" s="17">
        <v>0.12789225106049401</v>
      </c>
      <c r="I14" s="17">
        <v>3.8096673302365498E-2</v>
      </c>
      <c r="J14" s="17">
        <v>2.4122239055668099E-2</v>
      </c>
      <c r="K14" s="17">
        <v>1.7719715868655801E-2</v>
      </c>
      <c r="L14" s="17">
        <v>1.47402028713118E-2</v>
      </c>
      <c r="M14" s="17"/>
      <c r="N14" s="17">
        <v>5.6742424988842299E-2</v>
      </c>
      <c r="O14" s="17">
        <v>5.4514035266521099E-2</v>
      </c>
      <c r="P14" s="17">
        <v>4.4976924594929801E-2</v>
      </c>
      <c r="Q14" s="17">
        <v>3.1611271211981103E-2</v>
      </c>
      <c r="R14" s="17"/>
      <c r="S14" s="17">
        <v>5.8979703870794702E-2</v>
      </c>
      <c r="T14" s="17">
        <v>3.1891876315822403E-2</v>
      </c>
      <c r="U14" s="17">
        <v>3.4591527007379899E-2</v>
      </c>
      <c r="V14" s="17">
        <v>4.0534494634637902E-2</v>
      </c>
      <c r="W14" s="17">
        <v>3.3671730758671803E-2</v>
      </c>
      <c r="X14" s="17">
        <v>6.7029719639115401E-2</v>
      </c>
      <c r="Y14" s="17">
        <v>6.6978462402792704E-2</v>
      </c>
      <c r="Z14" s="17">
        <v>1.3025624706983501E-2</v>
      </c>
      <c r="AA14" s="17">
        <v>4.7303676031722197E-2</v>
      </c>
      <c r="AB14" s="17">
        <v>5.6443439961628601E-2</v>
      </c>
      <c r="AC14" s="17">
        <v>4.9680183013664801E-2</v>
      </c>
      <c r="AD14" s="17">
        <v>4.6451825881197499E-2</v>
      </c>
      <c r="AE14" s="17"/>
      <c r="AF14" s="17">
        <v>4.6239636770284101E-2</v>
      </c>
      <c r="AG14" s="17">
        <v>4.94585354457866E-2</v>
      </c>
      <c r="AH14" s="17">
        <v>3.6531166101930503E-2</v>
      </c>
      <c r="AI14" s="17"/>
      <c r="AJ14" s="17">
        <v>4.6265833871682101E-2</v>
      </c>
      <c r="AK14" s="17">
        <v>7.8953399503858296E-2</v>
      </c>
      <c r="AL14" s="17">
        <v>2.12169727342633E-2</v>
      </c>
      <c r="AM14" s="17">
        <v>4.1127388002540802E-2</v>
      </c>
      <c r="AN14" s="17">
        <v>2.9407856582564101E-2</v>
      </c>
      <c r="AO14" s="17"/>
      <c r="AP14" s="17">
        <v>4.19069298944326E-2</v>
      </c>
      <c r="AQ14" s="17">
        <v>7.1147610420317406E-2</v>
      </c>
      <c r="AR14" s="17">
        <v>2.6919484234655199E-2</v>
      </c>
      <c r="AS14" s="17">
        <v>4.1046909516149997E-2</v>
      </c>
      <c r="AT14" s="17">
        <v>2.4383055554875899E-2</v>
      </c>
      <c r="AU14" s="17"/>
      <c r="AV14" s="17">
        <v>6.5107930874818407E-2</v>
      </c>
      <c r="AW14" s="17">
        <v>3.8081092047637898E-2</v>
      </c>
      <c r="AX14" s="17">
        <v>2.7857770275276701E-2</v>
      </c>
      <c r="AY14" s="17">
        <v>4.3875348991450597E-2</v>
      </c>
      <c r="AZ14" s="17">
        <v>4.4027451444154597E-2</v>
      </c>
      <c r="BA14" s="17">
        <v>4.50731642433123E-2</v>
      </c>
      <c r="BB14" s="17"/>
      <c r="BC14" s="17">
        <v>3.1327376205997098E-2</v>
      </c>
      <c r="BD14" s="17">
        <v>4.4040612920014002E-2</v>
      </c>
      <c r="BE14" s="17">
        <v>4.4415800445214898E-2</v>
      </c>
      <c r="BF14" s="17">
        <v>9.0933664908486006E-2</v>
      </c>
      <c r="BG14" s="17">
        <v>0.160758856449153</v>
      </c>
    </row>
    <row r="15" spans="2:59" x14ac:dyDescent="0.35">
      <c r="B15" s="18" t="s">
        <v>806</v>
      </c>
      <c r="C15" s="17">
        <v>2.3544290658260199E-2</v>
      </c>
      <c r="D15" s="17">
        <v>2.5981465146954302E-2</v>
      </c>
      <c r="E15" s="17">
        <v>2.1352678923775601E-2</v>
      </c>
      <c r="F15" s="17"/>
      <c r="G15" s="17">
        <v>5.6776716152403199E-2</v>
      </c>
      <c r="H15" s="17">
        <v>4.85218944496539E-2</v>
      </c>
      <c r="I15" s="17">
        <v>2.6026462470194699E-2</v>
      </c>
      <c r="J15" s="17">
        <v>5.8609140039347103E-3</v>
      </c>
      <c r="K15" s="17">
        <v>7.0764869685556401E-3</v>
      </c>
      <c r="L15" s="17">
        <v>4.4665329387504199E-3</v>
      </c>
      <c r="M15" s="17"/>
      <c r="N15" s="17">
        <v>3.0977476636380199E-2</v>
      </c>
      <c r="O15" s="17">
        <v>2.6524725130799301E-2</v>
      </c>
      <c r="P15" s="17">
        <v>1.27414775778147E-2</v>
      </c>
      <c r="Q15" s="17">
        <v>2.1975371459326199E-2</v>
      </c>
      <c r="R15" s="17"/>
      <c r="S15" s="17">
        <v>4.3486211424629599E-2</v>
      </c>
      <c r="T15" s="17">
        <v>2.5828670653956599E-2</v>
      </c>
      <c r="U15" s="17">
        <v>1.9026252098712001E-2</v>
      </c>
      <c r="V15" s="17">
        <v>2.47764391566461E-2</v>
      </c>
      <c r="W15" s="17">
        <v>0</v>
      </c>
      <c r="X15" s="17">
        <v>3.4998402937403597E-2</v>
      </c>
      <c r="Y15" s="17">
        <v>1.71823852538311E-2</v>
      </c>
      <c r="Z15" s="17">
        <v>2.1396806876204499E-2</v>
      </c>
      <c r="AA15" s="17">
        <v>2.1090027773902301E-2</v>
      </c>
      <c r="AB15" s="17">
        <v>1.0294526793761199E-2</v>
      </c>
      <c r="AC15" s="17">
        <v>2.38787682912249E-2</v>
      </c>
      <c r="AD15" s="17">
        <v>1.7405948435753198E-2</v>
      </c>
      <c r="AE15" s="17"/>
      <c r="AF15" s="17">
        <v>1.39481298744745E-2</v>
      </c>
      <c r="AG15" s="17">
        <v>2.4637627312697401E-2</v>
      </c>
      <c r="AH15" s="17">
        <v>2.7711188689234799E-2</v>
      </c>
      <c r="AI15" s="17"/>
      <c r="AJ15" s="17">
        <v>1.17698314796724E-2</v>
      </c>
      <c r="AK15" s="17">
        <v>3.7249876442127697E-2</v>
      </c>
      <c r="AL15" s="17">
        <v>1.8588901543899E-2</v>
      </c>
      <c r="AM15" s="17">
        <v>3.14766186783874E-2</v>
      </c>
      <c r="AN15" s="17">
        <v>2.5779322201745801E-2</v>
      </c>
      <c r="AO15" s="17"/>
      <c r="AP15" s="17">
        <v>2.1744376842166201E-2</v>
      </c>
      <c r="AQ15" s="17">
        <v>2.93313894512175E-2</v>
      </c>
      <c r="AR15" s="17">
        <v>2.85122318809219E-2</v>
      </c>
      <c r="AS15" s="17">
        <v>8.1553509859333406E-3</v>
      </c>
      <c r="AT15" s="17">
        <v>1.7628466031192901E-2</v>
      </c>
      <c r="AU15" s="17"/>
      <c r="AV15" s="17">
        <v>4.1517975890202903E-2</v>
      </c>
      <c r="AW15" s="17">
        <v>1.6787886887840699E-2</v>
      </c>
      <c r="AX15" s="17">
        <v>1.99047509454276E-2</v>
      </c>
      <c r="AY15" s="17">
        <v>1.0154470168292001E-2</v>
      </c>
      <c r="AZ15" s="17">
        <v>1.26819741351622E-2</v>
      </c>
      <c r="BA15" s="17">
        <v>2.9016201759894899E-2</v>
      </c>
      <c r="BB15" s="17"/>
      <c r="BC15" s="17">
        <v>2.5025734000052299E-2</v>
      </c>
      <c r="BD15" s="17">
        <v>2.8831370070971502E-3</v>
      </c>
      <c r="BE15" s="17">
        <v>2.9706695279434401E-2</v>
      </c>
      <c r="BF15" s="17">
        <v>3.4543429402536997E-2</v>
      </c>
      <c r="BG15" s="17">
        <v>0.123746776977798</v>
      </c>
    </row>
    <row r="16" spans="2:59" x14ac:dyDescent="0.35">
      <c r="B16" s="18" t="s">
        <v>123</v>
      </c>
      <c r="C16" s="19">
        <v>3.21755318439381E-2</v>
      </c>
      <c r="D16" s="19">
        <v>2.4402605386413E-2</v>
      </c>
      <c r="E16" s="19">
        <v>3.9209618733437902E-2</v>
      </c>
      <c r="F16" s="19"/>
      <c r="G16" s="19">
        <v>2.9223434309608699E-2</v>
      </c>
      <c r="H16" s="19">
        <v>3.02035808018838E-2</v>
      </c>
      <c r="I16" s="19">
        <v>3.6164351606923099E-2</v>
      </c>
      <c r="J16" s="19">
        <v>4.1642631762625899E-2</v>
      </c>
      <c r="K16" s="19">
        <v>3.0456393777833698E-2</v>
      </c>
      <c r="L16" s="19">
        <v>2.59995959417572E-2</v>
      </c>
      <c r="M16" s="19"/>
      <c r="N16" s="19">
        <v>2.1170345064967198E-2</v>
      </c>
      <c r="O16" s="19">
        <v>3.1711104221284897E-2</v>
      </c>
      <c r="P16" s="19">
        <v>4.1182560120483602E-2</v>
      </c>
      <c r="Q16" s="19">
        <v>3.6666140023780401E-2</v>
      </c>
      <c r="R16" s="19"/>
      <c r="S16" s="19">
        <v>2.2576083330583901E-2</v>
      </c>
      <c r="T16" s="19">
        <v>2.64869612087133E-2</v>
      </c>
      <c r="U16" s="19">
        <v>2.0940266536776001E-2</v>
      </c>
      <c r="V16" s="19">
        <v>4.0868225907845897E-2</v>
      </c>
      <c r="W16" s="19">
        <v>5.8481946954929198E-2</v>
      </c>
      <c r="X16" s="19">
        <v>4.9509870043748301E-2</v>
      </c>
      <c r="Y16" s="19">
        <v>2.6762129782839799E-2</v>
      </c>
      <c r="Z16" s="19">
        <v>8.9525339918023097E-2</v>
      </c>
      <c r="AA16" s="19">
        <v>2.2507930656090601E-2</v>
      </c>
      <c r="AB16" s="19">
        <v>2.48812261300277E-2</v>
      </c>
      <c r="AC16" s="19">
        <v>1.4760067693930699E-2</v>
      </c>
      <c r="AD16" s="19">
        <v>1.6885735924750098E-2</v>
      </c>
      <c r="AE16" s="19"/>
      <c r="AF16" s="19">
        <v>2.5828877045652E-2</v>
      </c>
      <c r="AG16" s="19">
        <v>2.6752514871458102E-2</v>
      </c>
      <c r="AH16" s="19">
        <v>5.9201688410464602E-2</v>
      </c>
      <c r="AI16" s="19"/>
      <c r="AJ16" s="19">
        <v>2.72862396293445E-2</v>
      </c>
      <c r="AK16" s="19">
        <v>2.6334409840923102E-2</v>
      </c>
      <c r="AL16" s="19">
        <v>1.4258373284839299E-2</v>
      </c>
      <c r="AM16" s="19">
        <v>1.9952944411202801E-2</v>
      </c>
      <c r="AN16" s="19">
        <v>5.4417453331513002E-2</v>
      </c>
      <c r="AO16" s="19"/>
      <c r="AP16" s="19">
        <v>2.6935693917196499E-2</v>
      </c>
      <c r="AQ16" s="19">
        <v>2.7294882499075801E-2</v>
      </c>
      <c r="AR16" s="19">
        <v>2.7286672065654799E-2</v>
      </c>
      <c r="AS16" s="19">
        <v>1.71018270361568E-2</v>
      </c>
      <c r="AT16" s="19">
        <v>5.1750630289098098E-2</v>
      </c>
      <c r="AU16" s="19"/>
      <c r="AV16" s="19">
        <v>2.5560011637392799E-2</v>
      </c>
      <c r="AW16" s="19">
        <v>2.6716911617580601E-2</v>
      </c>
      <c r="AX16" s="19">
        <v>2.1018311935754801E-2</v>
      </c>
      <c r="AY16" s="19">
        <v>1.55343419424331E-2</v>
      </c>
      <c r="AZ16" s="19">
        <v>4.44750808567001E-2</v>
      </c>
      <c r="BA16" s="19">
        <v>8.1780376142920094E-2</v>
      </c>
      <c r="BB16" s="19"/>
      <c r="BC16" s="19">
        <v>2.8340336923751801E-2</v>
      </c>
      <c r="BD16" s="19">
        <v>3.1911822396467601E-2</v>
      </c>
      <c r="BE16" s="19">
        <v>4.1785780825128398E-2</v>
      </c>
      <c r="BF16" s="19">
        <v>1.99858456719187E-2</v>
      </c>
      <c r="BG16" s="19">
        <v>0</v>
      </c>
    </row>
    <row r="17" spans="2:2" x14ac:dyDescent="0.35">
      <c r="B17" s="16"/>
    </row>
    <row r="18" spans="2:2" x14ac:dyDescent="0.35">
      <c r="B18" t="s">
        <v>80</v>
      </c>
    </row>
    <row r="19" spans="2:2" x14ac:dyDescent="0.35">
      <c r="B19" t="s">
        <v>81</v>
      </c>
    </row>
    <row r="21" spans="2:2" x14ac:dyDescent="0.35">
      <c r="B21" s="8" t="str">
        <f>HYPERLINK("#'Contents'!A1", "Return to Contents")</f>
        <v>Return to Contents</v>
      </c>
    </row>
  </sheetData>
  <mergeCells count="10">
    <mergeCell ref="AJ5:AN5"/>
    <mergeCell ref="AP5:AT5"/>
    <mergeCell ref="AV5:BA5"/>
    <mergeCell ref="BC5:BG5"/>
    <mergeCell ref="D2:AZ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354</vt:i4>
      </vt:variant>
    </vt:vector>
  </HeadingPairs>
  <TitlesOfParts>
    <vt:vector size="35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lpstr>Table 228</vt:lpstr>
      <vt:lpstr>Table 229</vt:lpstr>
      <vt:lpstr>Table 230</vt:lpstr>
      <vt:lpstr>Table 231</vt:lpstr>
      <vt:lpstr>Table 232</vt:lpstr>
      <vt:lpstr>Table 233</vt:lpstr>
      <vt:lpstr>Table 234</vt:lpstr>
      <vt:lpstr>Table 235</vt:lpstr>
      <vt:lpstr>Table 236</vt:lpstr>
      <vt:lpstr>Table 237</vt:lpstr>
      <vt:lpstr>Table 238</vt:lpstr>
      <vt:lpstr>Table 239</vt:lpstr>
      <vt:lpstr>Table 240</vt:lpstr>
      <vt:lpstr>Table 241</vt:lpstr>
      <vt:lpstr>Table 242</vt:lpstr>
      <vt:lpstr>Table 243</vt:lpstr>
      <vt:lpstr>Table 244</vt:lpstr>
      <vt:lpstr>Table 245</vt:lpstr>
      <vt:lpstr>Table 246</vt:lpstr>
      <vt:lpstr>Table 247</vt:lpstr>
      <vt:lpstr>Table 248</vt:lpstr>
      <vt:lpstr>Table 249</vt:lpstr>
      <vt:lpstr>Table 250</vt:lpstr>
      <vt:lpstr>Table 251</vt:lpstr>
      <vt:lpstr>Table 252</vt:lpstr>
      <vt:lpstr>Table 253</vt:lpstr>
      <vt:lpstr>Table 254</vt:lpstr>
      <vt:lpstr>Table 255</vt:lpstr>
      <vt:lpstr>Table 256</vt:lpstr>
      <vt:lpstr>Table 257</vt:lpstr>
      <vt:lpstr>Table 258</vt:lpstr>
      <vt:lpstr>Table 259</vt:lpstr>
      <vt:lpstr>Table 260</vt:lpstr>
      <vt:lpstr>Table 261</vt:lpstr>
      <vt:lpstr>Table 262</vt:lpstr>
      <vt:lpstr>Table 263</vt:lpstr>
      <vt:lpstr>Table 264</vt:lpstr>
      <vt:lpstr>Table 265</vt:lpstr>
      <vt:lpstr>Table 266</vt:lpstr>
      <vt:lpstr>Table 267</vt:lpstr>
      <vt:lpstr>Table 268</vt:lpstr>
      <vt:lpstr>Table 269</vt:lpstr>
      <vt:lpstr>Table 270</vt:lpstr>
      <vt:lpstr>Table 271</vt:lpstr>
      <vt:lpstr>Table 272</vt:lpstr>
      <vt:lpstr>Table 273</vt:lpstr>
      <vt:lpstr>Table 274</vt:lpstr>
      <vt:lpstr>Table 275</vt:lpstr>
      <vt:lpstr>Table 276</vt:lpstr>
      <vt:lpstr>Table 277</vt:lpstr>
      <vt:lpstr>Table 278</vt:lpstr>
      <vt:lpstr>Table 279</vt:lpstr>
      <vt:lpstr>Table 280</vt:lpstr>
      <vt:lpstr>Table 281</vt:lpstr>
      <vt:lpstr>Table 282</vt:lpstr>
      <vt:lpstr>Table 283</vt:lpstr>
      <vt:lpstr>Table 284</vt:lpstr>
      <vt:lpstr>Table 285</vt:lpstr>
      <vt:lpstr>Table 286</vt:lpstr>
      <vt:lpstr>Table 287</vt:lpstr>
      <vt:lpstr>Table 288</vt:lpstr>
      <vt:lpstr>Table 289</vt:lpstr>
      <vt:lpstr>Table 290</vt:lpstr>
      <vt:lpstr>Table 291</vt:lpstr>
      <vt:lpstr>Table 292</vt:lpstr>
      <vt:lpstr>Table 293</vt:lpstr>
      <vt:lpstr>Table 294</vt:lpstr>
      <vt:lpstr>Table 295</vt:lpstr>
      <vt:lpstr>Table 296</vt:lpstr>
      <vt:lpstr>Table 297</vt:lpstr>
      <vt:lpstr>Table 298</vt:lpstr>
      <vt:lpstr>Table 299</vt:lpstr>
      <vt:lpstr>Table 300</vt:lpstr>
      <vt:lpstr>Table 301</vt:lpstr>
      <vt:lpstr>Table 302</vt:lpstr>
      <vt:lpstr>Table 303</vt:lpstr>
      <vt:lpstr>Table 304</vt:lpstr>
      <vt:lpstr>Table 305</vt:lpstr>
      <vt:lpstr>Table 306</vt:lpstr>
      <vt:lpstr>Table 307</vt:lpstr>
      <vt:lpstr>Table 308</vt:lpstr>
      <vt:lpstr>Table 309</vt:lpstr>
      <vt:lpstr>Table 310</vt:lpstr>
      <vt:lpstr>Table 311</vt:lpstr>
      <vt:lpstr>Table 312</vt:lpstr>
      <vt:lpstr>Table 313</vt:lpstr>
      <vt:lpstr>Table 314</vt:lpstr>
      <vt:lpstr>Table 315</vt:lpstr>
      <vt:lpstr>Table 316</vt:lpstr>
      <vt:lpstr>Table 317</vt:lpstr>
      <vt:lpstr>Table 318</vt:lpstr>
      <vt:lpstr>Table 319</vt:lpstr>
      <vt:lpstr>Table 320</vt:lpstr>
      <vt:lpstr>Table 321</vt:lpstr>
      <vt:lpstr>Table 322</vt:lpstr>
      <vt:lpstr>Table 323</vt:lpstr>
      <vt:lpstr>Table 324</vt:lpstr>
      <vt:lpstr>Table 325</vt:lpstr>
      <vt:lpstr>Table 326</vt:lpstr>
      <vt:lpstr>Table 327</vt:lpstr>
      <vt:lpstr>Table 328</vt:lpstr>
      <vt:lpstr>Table 329</vt:lpstr>
      <vt:lpstr>Table 330</vt:lpstr>
      <vt:lpstr>Table 331</vt:lpstr>
      <vt:lpstr>Table 332</vt:lpstr>
      <vt:lpstr>Table 333</vt:lpstr>
      <vt:lpstr>Table 334</vt:lpstr>
      <vt:lpstr>Table 335</vt:lpstr>
      <vt:lpstr>Table 336</vt:lpstr>
      <vt:lpstr>Table 337</vt:lpstr>
      <vt:lpstr>Table 338</vt:lpstr>
      <vt:lpstr>Table 339</vt:lpstr>
      <vt:lpstr>Table 340</vt:lpstr>
      <vt:lpstr>Table 341</vt:lpstr>
      <vt:lpstr>Table 342</vt:lpstr>
      <vt:lpstr>Table 343</vt:lpstr>
      <vt:lpstr>Table 344</vt:lpstr>
      <vt:lpstr>Table 345</vt:lpstr>
      <vt:lpstr>Table 346</vt:lpstr>
      <vt:lpstr>Table 347</vt:lpstr>
      <vt:lpstr>Table 348</vt:lpstr>
      <vt:lpstr>Table 349</vt:lpstr>
      <vt:lpstr>Table 350</vt:lpstr>
      <vt:lpstr>Table 351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Maddy Whitting</cp:lastModifiedBy>
  <dcterms:created xsi:type="dcterms:W3CDTF">2024-11-07T15:58:42Z</dcterms:created>
  <dcterms:modified xsi:type="dcterms:W3CDTF">2026-02-16T17:19:08Z</dcterms:modified>
</cp:coreProperties>
</file>